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3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OnSave="0"/>
  <customWorkbookViews>
    <customWorkbookView name="dev" guid="{B0700225-2463-44C9-9C4E-A79FCDA233AE}" maximized="1" xWindow="1" yWindow="1" windowWidth="1362" windowHeight="549" activeSheetId="25"/>
    <customWorkbookView name="usr" guid="{E6351D91-D2AA-41F8-B6F1-38581D57FD08}" maximized="1" xWindow="1" yWindow="1" windowWidth="1916" windowHeight="863" activeSheetId="7"/>
  </customWorkbookViews>
</workbook>
</file>

<file path=xl/calcChain.xml><?xml version="1.0" encoding="utf-8"?>
<calcChain xmlns="http://schemas.openxmlformats.org/spreadsheetml/2006/main">
  <c r="AJU3" i="2"/>
  <c r="AJW3" s="1"/>
  <c r="AJY3" s="1"/>
  <c r="AKA3" s="1"/>
  <c r="AKC3" s="1"/>
  <c r="AKE3" s="1"/>
  <c r="AKG3" s="1"/>
  <c r="AJV3"/>
  <c r="AJX3" s="1"/>
  <c r="AJZ3" s="1"/>
  <c r="AKB3" s="1"/>
  <c r="AKD3" s="1"/>
  <c r="AKF3" s="1"/>
  <c r="AKH3" s="1"/>
  <c r="AKO3"/>
  <c r="AKP3"/>
  <c r="AKQ3"/>
  <c r="AKS3" s="1"/>
  <c r="AKR3"/>
  <c r="AKT3" s="1"/>
  <c r="AKV3" s="1"/>
  <c r="AKX3" s="1"/>
  <c r="AKU3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MM3" s="1"/>
  <c r="AMO3" s="1"/>
  <c r="AMQ3" s="1"/>
  <c r="AMS3" s="1"/>
  <c r="AMU3" s="1"/>
  <c r="AMW3" s="1"/>
  <c r="AKZ3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MN3" s="1"/>
  <c r="AMP3" s="1"/>
  <c r="AMR3" s="1"/>
  <c r="AMT3" s="1"/>
  <c r="AMV3" s="1"/>
  <c r="AMX3" s="1"/>
  <c r="ANM3"/>
  <c r="ANO3" s="1"/>
  <c r="ANQ3" s="1"/>
  <c r="ANN3"/>
  <c r="ANP3" s="1"/>
  <c r="ANR3"/>
  <c r="ANY3"/>
  <c r="ANZ3"/>
  <c r="AOA3"/>
  <c r="AOC3" s="1"/>
  <c r="AOB3"/>
  <c r="AOD3" s="1"/>
  <c r="AOF3" s="1"/>
  <c r="AOH3" s="1"/>
  <c r="AOE3"/>
  <c r="AOG3" s="1"/>
  <c r="AOI3" s="1"/>
  <c r="AOJ3"/>
  <c r="AOQ3"/>
  <c r="AOR3"/>
  <c r="AOS3"/>
  <c r="AOU3" s="1"/>
  <c r="AOT3"/>
  <c r="AOV3" s="1"/>
  <c r="AOX3" s="1"/>
  <c r="AOZ3" s="1"/>
  <c r="APB3" s="1"/>
  <c r="APD3" s="1"/>
  <c r="AOW3"/>
  <c r="AOY3" s="1"/>
  <c r="APA3" s="1"/>
  <c r="APC3" s="1"/>
  <c r="APM3"/>
  <c r="APO3" s="1"/>
  <c r="APQ3" s="1"/>
  <c r="APS3" s="1"/>
  <c r="APU3" s="1"/>
  <c r="APW3" s="1"/>
  <c r="APY3" s="1"/>
  <c r="APN3"/>
  <c r="APP3" s="1"/>
  <c r="APR3"/>
  <c r="APT3" s="1"/>
  <c r="APV3" s="1"/>
  <c r="APX3" s="1"/>
  <c r="APZ3" s="1"/>
  <c r="AGM4"/>
  <c r="AGS4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E5" s="1"/>
  <c r="AHE6" s="1"/>
  <c r="AHE7" s="1"/>
  <c r="AHE8" s="1"/>
  <c r="AHE9" s="1"/>
  <c r="AHE10" s="1"/>
  <c r="AHE11" s="1"/>
  <c r="AHE12" s="1"/>
  <c r="AHE13" s="1"/>
  <c r="AHE14" s="1"/>
  <c r="AHE15" s="1"/>
  <c r="AHE16" s="1"/>
  <c r="AHE17" s="1"/>
  <c r="AHE18" s="1"/>
  <c r="AHE19" s="1"/>
  <c r="AHK4"/>
  <c r="AHQ4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C5" s="1"/>
  <c r="AIC6" s="1"/>
  <c r="AIC7" s="1"/>
  <c r="AIC8" s="1"/>
  <c r="AIC9" s="1"/>
  <c r="AIC10" s="1"/>
  <c r="AIC11" s="1"/>
  <c r="AIC12" s="1"/>
  <c r="AIC13" s="1"/>
  <c r="AIC14" s="1"/>
  <c r="AIC15" s="1"/>
  <c r="AIC16" s="1"/>
  <c r="AIC17" s="1"/>
  <c r="AIC18" s="1"/>
  <c r="AIC19" s="1"/>
  <c r="AIC20" s="1"/>
  <c r="AIC21" s="1"/>
  <c r="AII4"/>
  <c r="AIO4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A5" s="1"/>
  <c r="AJA6" s="1"/>
  <c r="AJA7" s="1"/>
  <c r="AJA8" s="1"/>
  <c r="AJA9" s="1"/>
  <c r="AJA10" s="1"/>
  <c r="AJA11" s="1"/>
  <c r="AJA12" s="1"/>
  <c r="AJA13" s="1"/>
  <c r="AJA14" s="1"/>
  <c r="AJA15" s="1"/>
  <c r="AJA16" s="1"/>
  <c r="AJA17" s="1"/>
  <c r="AJA18" s="1"/>
  <c r="AJA19" s="1"/>
  <c r="AJG4"/>
  <c r="AJM4"/>
  <c r="AJU4"/>
  <c r="AJW4" s="1"/>
  <c r="AJV4"/>
  <c r="AJX4" s="1"/>
  <c r="AJZ4" s="1"/>
  <c r="AKB4" s="1"/>
  <c r="AJY4"/>
  <c r="AKA4" s="1"/>
  <c r="AKC4" s="1"/>
  <c r="AKE4" s="1"/>
  <c r="AKG4" s="1"/>
  <c r="AKD4"/>
  <c r="AKF4" s="1"/>
  <c r="AKH4" s="1"/>
  <c r="AKO4"/>
  <c r="AKP4"/>
  <c r="AKQ4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MM4" s="1"/>
  <c r="AMO4" s="1"/>
  <c r="AMQ4" s="1"/>
  <c r="AMS4" s="1"/>
  <c r="AMU4" s="1"/>
  <c r="AMW4" s="1"/>
  <c r="AKR4"/>
  <c r="AKT4" s="1"/>
  <c r="AKV4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MN4" s="1"/>
  <c r="AMP4" s="1"/>
  <c r="AMR4" s="1"/>
  <c r="AMT4" s="1"/>
  <c r="AMV4" s="1"/>
  <c r="AMX4" s="1"/>
  <c r="ANM4"/>
  <c r="ANO4" s="1"/>
  <c r="ANN4"/>
  <c r="ANP4" s="1"/>
  <c r="ANR4" s="1"/>
  <c r="ANQ4"/>
  <c r="ANY4"/>
  <c r="ANZ4"/>
  <c r="AOA4"/>
  <c r="AOC4" s="1"/>
  <c r="AOE4" s="1"/>
  <c r="AOG4" s="1"/>
  <c r="AOI4" s="1"/>
  <c r="AOB4"/>
  <c r="AOD4" s="1"/>
  <c r="AOF4"/>
  <c r="AOH4" s="1"/>
  <c r="AOJ4" s="1"/>
  <c r="AOK4"/>
  <c r="AOQ4"/>
  <c r="AOR4"/>
  <c r="AOT4" s="1"/>
  <c r="AOV4" s="1"/>
  <c r="AOX4" s="1"/>
  <c r="AOZ4" s="1"/>
  <c r="APB4" s="1"/>
  <c r="APD4" s="1"/>
  <c r="AOS4"/>
  <c r="AOU4" s="1"/>
  <c r="AOW4"/>
  <c r="AOY4" s="1"/>
  <c r="APA4" s="1"/>
  <c r="APC4" s="1"/>
  <c r="APE4"/>
  <c r="APE5" s="1"/>
  <c r="APE6" s="1"/>
  <c r="APE7" s="1"/>
  <c r="APE8" s="1"/>
  <c r="APE9" s="1"/>
  <c r="APE10" s="1"/>
  <c r="APE11" s="1"/>
  <c r="APE12" s="1"/>
  <c r="APE13" s="1"/>
  <c r="APE14" s="1"/>
  <c r="APE15" s="1"/>
  <c r="APE16" s="1"/>
  <c r="APE17" s="1"/>
  <c r="APE18" s="1"/>
  <c r="APM4"/>
  <c r="APN4"/>
  <c r="APO4"/>
  <c r="APQ4" s="1"/>
  <c r="APP4"/>
  <c r="APR4" s="1"/>
  <c r="APT4" s="1"/>
  <c r="APV4" s="1"/>
  <c r="APX4" s="1"/>
  <c r="APZ4" s="1"/>
  <c r="APS4"/>
  <c r="APU4" s="1"/>
  <c r="APW4" s="1"/>
  <c r="APY4" s="1"/>
  <c r="AQA4"/>
  <c r="AQA5" s="1"/>
  <c r="AQA6" s="1"/>
  <c r="AQA7" s="1"/>
  <c r="AQA8" s="1"/>
  <c r="AQA9" s="1"/>
  <c r="AQA10" s="1"/>
  <c r="AQA11" s="1"/>
  <c r="AQA12" s="1"/>
  <c r="AQA13" s="1"/>
  <c r="AQA14" s="1"/>
  <c r="AQA15" s="1"/>
  <c r="AQA16" s="1"/>
  <c r="AQA17" s="1"/>
  <c r="AQA18" s="1"/>
  <c r="AQE4"/>
  <c r="AQE5" s="1"/>
  <c r="AQM4"/>
  <c r="AQU4"/>
  <c r="ARC4"/>
  <c r="ARC5" s="1"/>
  <c r="ARC6" s="1"/>
  <c r="ARK4"/>
  <c r="ARK5" s="1"/>
  <c r="ARK6" s="1"/>
  <c r="ARK7" s="1"/>
  <c r="ARK8" s="1"/>
  <c r="ARK9" s="1"/>
  <c r="ARK10" s="1"/>
  <c r="ARK11" s="1"/>
  <c r="ARK12" s="1"/>
  <c r="ARK13" s="1"/>
  <c r="ARK14" s="1"/>
  <c r="ARK15" s="1"/>
  <c r="ARK16" s="1"/>
  <c r="ARK17" s="1"/>
  <c r="ARK18" s="1"/>
  <c r="ARS4"/>
  <c r="ASA4"/>
  <c r="AGM5"/>
  <c r="AGM6" s="1"/>
  <c r="AGM7" s="1"/>
  <c r="AGM8" s="1"/>
  <c r="AGM9" s="1"/>
  <c r="AGM10" s="1"/>
  <c r="AGM11" s="1"/>
  <c r="AGM12" s="1"/>
  <c r="AGM13" s="1"/>
  <c r="AGM14" s="1"/>
  <c r="AGM15" s="1"/>
  <c r="AGM16" s="1"/>
  <c r="AGM17" s="1"/>
  <c r="AGM18" s="1"/>
  <c r="AGM19" s="1"/>
  <c r="AGM20" s="1"/>
  <c r="AGM21" s="1"/>
  <c r="AGM22" s="1"/>
  <c r="AGM23" s="1"/>
  <c r="AGM24" s="1"/>
  <c r="AGS5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HK5"/>
  <c r="AHQ5"/>
  <c r="AHQ6" s="1"/>
  <c r="AHQ7" s="1"/>
  <c r="AHQ8" s="1"/>
  <c r="AII5"/>
  <c r="AII6" s="1"/>
  <c r="AII7" s="1"/>
  <c r="AIO5"/>
  <c r="AIO6" s="1"/>
  <c r="AIO7" s="1"/>
  <c r="AIO8" s="1"/>
  <c r="AIO9" s="1"/>
  <c r="AIO10" s="1"/>
  <c r="AIO11" s="1"/>
  <c r="AIO12" s="1"/>
  <c r="AIO13" s="1"/>
  <c r="AIO14" s="1"/>
  <c r="AIO15" s="1"/>
  <c r="AIO16" s="1"/>
  <c r="AIO17" s="1"/>
  <c r="AIO18" s="1"/>
  <c r="AIO19" s="1"/>
  <c r="AIO20" s="1"/>
  <c r="AIO21" s="1"/>
  <c r="AIO22" s="1"/>
  <c r="AIO23" s="1"/>
  <c r="AIO24" s="1"/>
  <c r="AJG5"/>
  <c r="AJM5"/>
  <c r="AJM6" s="1"/>
  <c r="AJM7" s="1"/>
  <c r="AJM8" s="1"/>
  <c r="AOK5"/>
  <c r="AQM5"/>
  <c r="AQU5"/>
  <c r="ARS5"/>
  <c r="ASA5"/>
  <c r="AHK6"/>
  <c r="AHK7" s="1"/>
  <c r="AHK8" s="1"/>
  <c r="AHK9" s="1"/>
  <c r="AJG6"/>
  <c r="AJG7" s="1"/>
  <c r="AJG8" s="1"/>
  <c r="AJG9" s="1"/>
  <c r="AOK6"/>
  <c r="AQE6"/>
  <c r="AQE7" s="1"/>
  <c r="AQE8" s="1"/>
  <c r="AQE9" s="1"/>
  <c r="AQM6"/>
  <c r="AQU6"/>
  <c r="ARS6"/>
  <c r="ASA6"/>
  <c r="AOK7"/>
  <c r="AQM7"/>
  <c r="AQU7"/>
  <c r="ARC7"/>
  <c r="ARC8" s="1"/>
  <c r="ARC9" s="1"/>
  <c r="ARC10" s="1"/>
  <c r="ARS7"/>
  <c r="ASA7"/>
  <c r="AII8"/>
  <c r="AII9" s="1"/>
  <c r="AII10" s="1"/>
  <c r="AII11" s="1"/>
  <c r="AOK8"/>
  <c r="AQM8"/>
  <c r="AQU8"/>
  <c r="ARS8"/>
  <c r="ASA8"/>
  <c r="AHQ9"/>
  <c r="AHQ10" s="1"/>
  <c r="AHQ11" s="1"/>
  <c r="AHQ12" s="1"/>
  <c r="AJM9"/>
  <c r="AJM10" s="1"/>
  <c r="AJM11" s="1"/>
  <c r="AJM12" s="1"/>
  <c r="AOK9"/>
  <c r="AQM9"/>
  <c r="AQU9"/>
  <c r="ARS9"/>
  <c r="ASA9"/>
  <c r="AHK10"/>
  <c r="AHK11" s="1"/>
  <c r="AHK12" s="1"/>
  <c r="AHK13" s="1"/>
  <c r="AJG10"/>
  <c r="AJG11" s="1"/>
  <c r="AJG12" s="1"/>
  <c r="AJG13" s="1"/>
  <c r="AOK10"/>
  <c r="AQE10"/>
  <c r="AQE11" s="1"/>
  <c r="AQE12" s="1"/>
  <c r="AQE13" s="1"/>
  <c r="AQM10"/>
  <c r="AQU10"/>
  <c r="ARS10"/>
  <c r="ASA10"/>
  <c r="AOK11"/>
  <c r="AQM11"/>
  <c r="AQU11"/>
  <c r="ARC11"/>
  <c r="ARC12" s="1"/>
  <c r="ARC13" s="1"/>
  <c r="ARC14" s="1"/>
  <c r="ARS11"/>
  <c r="ASA11"/>
  <c r="AII12"/>
  <c r="AII13" s="1"/>
  <c r="AII14" s="1"/>
  <c r="AII15" s="1"/>
  <c r="AOK12"/>
  <c r="AQM12"/>
  <c r="AQU12"/>
  <c r="ARS12"/>
  <c r="ASA12"/>
  <c r="AHQ13"/>
  <c r="AHQ14" s="1"/>
  <c r="AHQ15" s="1"/>
  <c r="AHQ16" s="1"/>
  <c r="AJM13"/>
  <c r="AJM14" s="1"/>
  <c r="AJM15" s="1"/>
  <c r="AJM16" s="1"/>
  <c r="AOK13"/>
  <c r="AQM13"/>
  <c r="AQU13"/>
  <c r="ARS13"/>
  <c r="ASA13"/>
  <c r="AHK14"/>
  <c r="AHK15" s="1"/>
  <c r="AHK16" s="1"/>
  <c r="AHK17" s="1"/>
  <c r="AJG14"/>
  <c r="AJG15" s="1"/>
  <c r="AJG16" s="1"/>
  <c r="AJG17" s="1"/>
  <c r="AOK14"/>
  <c r="AQE14"/>
  <c r="AQE15" s="1"/>
  <c r="AQE16" s="1"/>
  <c r="AQE17" s="1"/>
  <c r="AQM14"/>
  <c r="AQU14"/>
  <c r="ARS14"/>
  <c r="ASA14"/>
  <c r="AOK15"/>
  <c r="AQM15"/>
  <c r="AQU15"/>
  <c r="ARC15"/>
  <c r="ARC16" s="1"/>
  <c r="ARC17" s="1"/>
  <c r="ARC18" s="1"/>
  <c r="ARS15"/>
  <c r="ASA15"/>
  <c r="AII16"/>
  <c r="AII17" s="1"/>
  <c r="AII18" s="1"/>
  <c r="AII19" s="1"/>
  <c r="AII20" s="1"/>
  <c r="AII21" s="1"/>
  <c r="AII22" s="1"/>
  <c r="AII23" s="1"/>
  <c r="AII24" s="1"/>
  <c r="AOK16"/>
  <c r="AQM16"/>
  <c r="AQU16"/>
  <c r="ARS16"/>
  <c r="ASA16"/>
  <c r="AHQ17"/>
  <c r="AHQ18" s="1"/>
  <c r="AHQ19" s="1"/>
  <c r="AHQ20" s="1"/>
  <c r="AJM17"/>
  <c r="AJM18" s="1"/>
  <c r="AJM19" s="1"/>
  <c r="AJM20" s="1"/>
  <c r="AOK17"/>
  <c r="AQM17"/>
  <c r="AQU17"/>
  <c r="ARS17"/>
  <c r="ASA17"/>
  <c r="AHK18"/>
  <c r="AHK19" s="1"/>
  <c r="AHK20" s="1"/>
  <c r="AHK21" s="1"/>
  <c r="AHK22" s="1"/>
  <c r="AHK23" s="1"/>
  <c r="AHK24" s="1"/>
  <c r="AJG18"/>
  <c r="AJG19" s="1"/>
  <c r="AJG20" s="1"/>
  <c r="AJG21" s="1"/>
  <c r="AJG22" s="1"/>
  <c r="AJG23" s="1"/>
  <c r="AJG24" s="1"/>
  <c r="AOK18"/>
  <c r="AQE18"/>
  <c r="AQM18"/>
  <c r="AQU18"/>
  <c r="ARS18"/>
  <c r="ASA18"/>
  <c r="AGY20"/>
  <c r="AGY21" s="1"/>
  <c r="AHE20"/>
  <c r="AHE21" s="1"/>
  <c r="AHE22" s="1"/>
  <c r="AHE23" s="1"/>
  <c r="AHW20"/>
  <c r="AHW21" s="1"/>
  <c r="AHW22" s="1"/>
  <c r="AHW23" s="1"/>
  <c r="AHW24" s="1"/>
  <c r="AIU20"/>
  <c r="AIU21" s="1"/>
  <c r="AJA20"/>
  <c r="AJA21" s="1"/>
  <c r="AJA22" s="1"/>
  <c r="AJA23" s="1"/>
  <c r="AJA24" s="1"/>
  <c r="AHQ21"/>
  <c r="AHQ22" s="1"/>
  <c r="AHQ23" s="1"/>
  <c r="AHQ24" s="1"/>
  <c r="AJM21"/>
  <c r="AJM22" s="1"/>
  <c r="AJM23" s="1"/>
  <c r="AJM24" s="1"/>
  <c r="AGY22"/>
  <c r="AGY23" s="1"/>
  <c r="AGY24" s="1"/>
  <c r="AIC22"/>
  <c r="AIC23" s="1"/>
  <c r="AIC24" s="1"/>
  <c r="AIU22"/>
  <c r="AIU23" s="1"/>
  <c r="AIU24" s="1"/>
  <c r="AHE24"/>
  <c r="D373" i="3"/>
  <c r="D374"/>
  <c r="D375"/>
  <c r="D376"/>
  <c r="D372"/>
  <c r="D377"/>
  <c r="C12" i="7" a="1"/>
  <c r="C12" s="1"/>
  <c r="BK3" i="24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1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2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ZC5"/>
  <c r="ZC6" s="1"/>
  <c r="ZC7" s="1"/>
  <c r="ZC8" s="1"/>
  <c r="ZC9" s="1"/>
  <c r="ZC10" s="1"/>
  <c r="ZC11" s="1"/>
  <c r="ZC12" s="1"/>
  <c r="ZC13" s="1"/>
  <c r="ZC14" s="1"/>
  <c r="ZC15" s="1"/>
  <c r="ZC16" s="1"/>
  <c r="ZC17" s="1"/>
  <c r="ZC18" s="1"/>
  <c r="ZC19" s="1"/>
  <c r="ZC20" s="1"/>
  <c r="ZC21" s="1"/>
  <c r="ZC22" s="1"/>
  <c r="ZC23" s="1"/>
  <c r="ZC24" s="1"/>
  <c r="ZC25" s="1"/>
  <c r="ZC26" s="1"/>
  <c r="ZC27" s="1"/>
  <c r="ZC28" s="1"/>
  <c r="ZC29" s="1"/>
  <c r="ZC4"/>
  <c r="YW7"/>
  <c r="YW8" s="1"/>
  <c r="YW9" s="1"/>
  <c r="YW10" s="1"/>
  <c r="YW11" s="1"/>
  <c r="YW12" s="1"/>
  <c r="YW13" s="1"/>
  <c r="YW14" s="1"/>
  <c r="YW15" s="1"/>
  <c r="YW16" s="1"/>
  <c r="YW17" s="1"/>
  <c r="YW18" s="1"/>
  <c r="YW19" s="1"/>
  <c r="YW20" s="1"/>
  <c r="YW21" s="1"/>
  <c r="YW22" s="1"/>
  <c r="YW23" s="1"/>
  <c r="YW24" s="1"/>
  <c r="YW25" s="1"/>
  <c r="YW26" s="1"/>
  <c r="YW27" s="1"/>
  <c r="YW28" s="1"/>
  <c r="YW29" s="1"/>
  <c r="YW6"/>
  <c r="YW5"/>
  <c r="YW4"/>
  <c r="YQ5"/>
  <c r="YQ6" s="1"/>
  <c r="YQ7" s="1"/>
  <c r="YQ8" s="1"/>
  <c r="YQ9" s="1"/>
  <c r="YQ10" s="1"/>
  <c r="YQ11" s="1"/>
  <c r="YQ12" s="1"/>
  <c r="YQ13" s="1"/>
  <c r="YQ14" s="1"/>
  <c r="YQ15" s="1"/>
  <c r="YQ16" s="1"/>
  <c r="YQ17" s="1"/>
  <c r="YQ18" s="1"/>
  <c r="YQ19" s="1"/>
  <c r="YQ20" s="1"/>
  <c r="YQ21" s="1"/>
  <c r="YQ22" s="1"/>
  <c r="YQ23" s="1"/>
  <c r="YQ24" s="1"/>
  <c r="YQ25" s="1"/>
  <c r="YQ26" s="1"/>
  <c r="YQ27" s="1"/>
  <c r="YQ28" s="1"/>
  <c r="YQ29" s="1"/>
  <c r="YQ4"/>
  <c r="MD3" i="1"/>
  <c r="MA3"/>
  <c r="LX3"/>
  <c r="D335" i="3"/>
  <c r="D336"/>
  <c r="D337"/>
  <c r="D338"/>
  <c r="D339"/>
  <c r="D340"/>
  <c r="D341"/>
  <c r="D342"/>
  <c r="D343"/>
  <c r="DC2" i="24"/>
  <c r="ABP1" i="2"/>
  <c r="ACF1"/>
  <c r="ACV1"/>
  <c r="ADL1"/>
  <c r="AEB1"/>
  <c r="AER1"/>
  <c r="AFH1"/>
  <c r="AFX1"/>
  <c r="AGN1"/>
  <c r="AHD1"/>
  <c r="AHT1"/>
  <c r="AIJ1"/>
  <c r="AIZ1"/>
  <c r="AJP1"/>
  <c r="AKF1"/>
  <c r="AKV1"/>
  <c r="ALL1"/>
  <c r="AMB1"/>
  <c r="AMR1"/>
  <c r="ANH1"/>
  <c r="ANX1"/>
  <c r="AON1"/>
  <c r="APD1"/>
  <c r="APT1"/>
  <c r="AQJ1"/>
  <c r="AQZ1"/>
  <c r="ARP1"/>
  <c r="ASF1"/>
  <c r="ASV1"/>
  <c r="ABW1"/>
  <c r="ACM1"/>
  <c r="ADC1"/>
  <c r="ADS1"/>
  <c r="AEI1"/>
  <c r="AEY1"/>
  <c r="AFO1"/>
  <c r="AGE1"/>
  <c r="AGU1"/>
  <c r="AHK1"/>
  <c r="AIA1"/>
  <c r="AIQ1"/>
  <c r="AJG1"/>
  <c r="AJW1"/>
  <c r="AKM1"/>
  <c r="ALC1"/>
  <c r="ALS1"/>
  <c r="AMI1"/>
  <c r="AMY1"/>
  <c r="ANO1"/>
  <c r="AOE1"/>
  <c r="AOU1"/>
  <c r="APK1"/>
  <c r="AQA1"/>
  <c r="AQQ1"/>
  <c r="ARG1"/>
  <c r="ARW1"/>
  <c r="ASM1"/>
  <c r="ABR1"/>
  <c r="ACH1"/>
  <c r="ACX1"/>
  <c r="ADN1"/>
  <c r="AED1"/>
  <c r="AET1"/>
  <c r="AFJ1"/>
  <c r="AFZ1"/>
  <c r="AGP1"/>
  <c r="AHF1"/>
  <c r="AHV1"/>
  <c r="AIL1"/>
  <c r="AJB1"/>
  <c r="AJR1"/>
  <c r="AKH1"/>
  <c r="AKX1"/>
  <c r="ALN1"/>
  <c r="AMD1"/>
  <c r="AMT1"/>
  <c r="ANJ1"/>
  <c r="ANZ1"/>
  <c r="AOP1"/>
  <c r="APF1"/>
  <c r="APV1"/>
  <c r="AQL1"/>
  <c r="ARB1"/>
  <c r="ARR1"/>
  <c r="ASH1"/>
  <c r="ASX1"/>
  <c r="ADU1"/>
  <c r="AGG1"/>
  <c r="AIS1"/>
  <c r="ALE1"/>
  <c r="ANQ1"/>
  <c r="AQC1"/>
  <c r="ASO1"/>
  <c r="ADQ1"/>
  <c r="AGC1"/>
  <c r="AIO1"/>
  <c r="ALA1"/>
  <c r="ANM1"/>
  <c r="APY1"/>
  <c r="ASK1"/>
  <c r="BP372" i="3"/>
  <c r="ADM1" i="2"/>
  <c r="AFY1"/>
  <c r="AIK1"/>
  <c r="AKW1"/>
  <c r="ANI1"/>
  <c r="APU1"/>
  <c r="ASG1"/>
  <c r="AIG1"/>
  <c r="ASC1"/>
  <c r="AQG1"/>
  <c r="AFE1"/>
  <c r="APA1"/>
  <c r="ABN1"/>
  <c r="ACC1"/>
  <c r="ALY1"/>
  <c r="O375" i="3"/>
  <c r="O377"/>
  <c r="AKG1" i="2"/>
  <c r="APE1"/>
  <c r="AFU1"/>
  <c r="ALI1"/>
  <c r="ACS1"/>
  <c r="O376" i="3"/>
  <c r="AJM1" i="2"/>
  <c r="AGK1"/>
  <c r="AKC1"/>
  <c r="ANU1"/>
  <c r="AQW1"/>
  <c r="ATB1"/>
  <c r="ACJ1"/>
  <c r="ACZ1"/>
  <c r="AEF1"/>
  <c r="AFL1"/>
  <c r="AGR1"/>
  <c r="AHX1"/>
  <c r="AJD1"/>
  <c r="AKJ1"/>
  <c r="ALP1"/>
  <c r="AMV1"/>
  <c r="AOB1"/>
  <c r="APH1"/>
  <c r="AQN1"/>
  <c r="ART1"/>
  <c r="ASZ1"/>
  <c r="ACQ1"/>
  <c r="ADW1"/>
  <c r="AFC1"/>
  <c r="AGI1"/>
  <c r="AHO1"/>
  <c r="AIU1"/>
  <c r="AKA1"/>
  <c r="ALG1"/>
  <c r="AMM1"/>
  <c r="ANS1"/>
  <c r="AOY1"/>
  <c r="APO1"/>
  <c r="AQU1"/>
  <c r="ASA1"/>
  <c r="ABV1"/>
  <c r="ADB1"/>
  <c r="AEH1"/>
  <c r="AFN1"/>
  <c r="AGT1"/>
  <c r="AHZ1"/>
  <c r="AJF1"/>
  <c r="AKL1"/>
  <c r="ALR1"/>
  <c r="AMX1"/>
  <c r="AOD1"/>
  <c r="APJ1"/>
  <c r="AQP1"/>
  <c r="ARV1"/>
  <c r="ABY1"/>
  <c r="AEK1"/>
  <c r="AJI1"/>
  <c r="AOG1"/>
  <c r="ABU1"/>
  <c r="AGS1"/>
  <c r="ALQ1"/>
  <c r="AQO1"/>
  <c r="ABQ1"/>
  <c r="AGO1"/>
  <c r="ALM1"/>
  <c r="AQK1"/>
  <c r="AKS1"/>
  <c r="O374" i="3"/>
  <c r="ARM1" i="2"/>
  <c r="AEO1"/>
  <c r="H375" i="3"/>
  <c r="ATD1" i="2"/>
  <c r="ACB1"/>
  <c r="ACR1"/>
  <c r="ADH1"/>
  <c r="ADX1"/>
  <c r="AEN1"/>
  <c r="AFD1"/>
  <c r="AFT1"/>
  <c r="AGJ1"/>
  <c r="AGZ1"/>
  <c r="AHP1"/>
  <c r="AIF1"/>
  <c r="AIV1"/>
  <c r="AJL1"/>
  <c r="AKB1"/>
  <c r="AKR1"/>
  <c r="ALH1"/>
  <c r="ALX1"/>
  <c r="AMN1"/>
  <c r="AND1"/>
  <c r="ANT1"/>
  <c r="AOJ1"/>
  <c r="AOZ1"/>
  <c r="APP1"/>
  <c r="AQF1"/>
  <c r="AQV1"/>
  <c r="ARL1"/>
  <c r="ASB1"/>
  <c r="ASR1"/>
  <c r="ABS1"/>
  <c r="ACI1"/>
  <c r="ACY1"/>
  <c r="ADO1"/>
  <c r="AEE1"/>
  <c r="AEU1"/>
  <c r="AFK1"/>
  <c r="AGA1"/>
  <c r="AGQ1"/>
  <c r="AHG1"/>
  <c r="AHW1"/>
  <c r="AIM1"/>
  <c r="AJC1"/>
  <c r="AJS1"/>
  <c r="AKI1"/>
  <c r="AKY1"/>
  <c r="ALO1"/>
  <c r="AME1"/>
  <c r="AMU1"/>
  <c r="ANK1"/>
  <c r="AOA1"/>
  <c r="AOQ1"/>
  <c r="APG1"/>
  <c r="APW1"/>
  <c r="AQM1"/>
  <c r="ARC1"/>
  <c r="ARS1"/>
  <c r="ASI1"/>
  <c r="ASY1"/>
  <c r="ACD1"/>
  <c r="ACT1"/>
  <c r="ADJ1"/>
  <c r="ADZ1"/>
  <c r="AEP1"/>
  <c r="AFF1"/>
  <c r="AFV1"/>
  <c r="AGL1"/>
  <c r="AHB1"/>
  <c r="AHR1"/>
  <c r="AIH1"/>
  <c r="AIX1"/>
  <c r="AJN1"/>
  <c r="AKD1"/>
  <c r="AKT1"/>
  <c r="ALJ1"/>
  <c r="ALZ1"/>
  <c r="AMP1"/>
  <c r="ANF1"/>
  <c r="ANV1"/>
  <c r="AOL1"/>
  <c r="APB1"/>
  <c r="APR1"/>
  <c r="AQH1"/>
  <c r="AQX1"/>
  <c r="ARN1"/>
  <c r="ASD1"/>
  <c r="AST1"/>
  <c r="ADE1"/>
  <c r="AFQ1"/>
  <c r="AIC1"/>
  <c r="AKO1"/>
  <c r="ANA1"/>
  <c r="APM1"/>
  <c r="ARY1"/>
  <c r="ADA1"/>
  <c r="AFM1"/>
  <c r="AHY1"/>
  <c r="AKK1"/>
  <c r="AMW1"/>
  <c r="API1"/>
  <c r="ARU1"/>
  <c r="BP375" i="3"/>
  <c r="ACW1" i="2"/>
  <c r="AFI1"/>
  <c r="AHU1"/>
  <c r="AMS1"/>
  <c r="ARQ1"/>
  <c r="APQ1"/>
  <c r="AMO1"/>
  <c r="ASS1"/>
  <c r="BP374" i="3"/>
  <c r="O373"/>
  <c r="ABT1" i="2"/>
  <c r="ADP1"/>
  <c r="AEV1"/>
  <c r="AGB1"/>
  <c r="AHH1"/>
  <c r="AIN1"/>
  <c r="AJT1"/>
  <c r="AKZ1"/>
  <c r="AMF1"/>
  <c r="ANL1"/>
  <c r="AOR1"/>
  <c r="APX1"/>
  <c r="ARD1"/>
  <c r="ASJ1"/>
  <c r="ACA1"/>
  <c r="ADG1"/>
  <c r="AEM1"/>
  <c r="AFS1"/>
  <c r="AGY1"/>
  <c r="AIE1"/>
  <c r="AJK1"/>
  <c r="AKQ1"/>
  <c r="ALW1"/>
  <c r="ANC1"/>
  <c r="AOI1"/>
  <c r="AQE1"/>
  <c r="ARK1"/>
  <c r="ASQ1"/>
  <c r="ACL1"/>
  <c r="ADR1"/>
  <c r="AEX1"/>
  <c r="AGD1"/>
  <c r="AHJ1"/>
  <c r="AIP1"/>
  <c r="AJV1"/>
  <c r="ALB1"/>
  <c r="AMH1"/>
  <c r="ANN1"/>
  <c r="AOT1"/>
  <c r="APZ1"/>
  <c r="ARF1"/>
  <c r="ASL1"/>
  <c r="AGW1"/>
  <c r="ALU1"/>
  <c r="AQS1"/>
  <c r="AEG1"/>
  <c r="AJE1"/>
  <c r="AOC1"/>
  <c r="ATA1"/>
  <c r="AEC1"/>
  <c r="AJA1"/>
  <c r="ANY1"/>
  <c r="ASW1"/>
  <c r="BP376" i="3"/>
  <c r="AHQ1" i="2"/>
  <c r="ADY1"/>
  <c r="AOK1"/>
  <c r="O372" i="3"/>
  <c r="ATC1" i="2"/>
  <c r="ABX1"/>
  <c r="ACN1"/>
  <c r="ADD1"/>
  <c r="ADT1"/>
  <c r="AEJ1"/>
  <c r="AEZ1"/>
  <c r="AFP1"/>
  <c r="AGF1"/>
  <c r="AGV1"/>
  <c r="AHL1"/>
  <c r="AIB1"/>
  <c r="AIR1"/>
  <c r="AJH1"/>
  <c r="AJX1"/>
  <c r="AKN1"/>
  <c r="ALD1"/>
  <c r="ALT1"/>
  <c r="AMJ1"/>
  <c r="AMZ1"/>
  <c r="ANP1"/>
  <c r="AOF1"/>
  <c r="AOV1"/>
  <c r="APL1"/>
  <c r="AQB1"/>
  <c r="AQR1"/>
  <c r="ARH1"/>
  <c r="ARX1"/>
  <c r="ASN1"/>
  <c r="ABO1"/>
  <c r="ACE1"/>
  <c r="ACU1"/>
  <c r="ADK1"/>
  <c r="AEA1"/>
  <c r="AEQ1"/>
  <c r="AFG1"/>
  <c r="AFW1"/>
  <c r="AGM1"/>
  <c r="AHC1"/>
  <c r="AHS1"/>
  <c r="AII1"/>
  <c r="AIY1"/>
  <c r="AJO1"/>
  <c r="AKE1"/>
  <c r="AKU1"/>
  <c r="ALK1"/>
  <c r="AMA1"/>
  <c r="AMQ1"/>
  <c r="ANG1"/>
  <c r="ANW1"/>
  <c r="AOM1"/>
  <c r="APC1"/>
  <c r="APS1"/>
  <c r="AQI1"/>
  <c r="AQY1"/>
  <c r="ARO1"/>
  <c r="ASE1"/>
  <c r="ASU1"/>
  <c r="ABZ1"/>
  <c r="ACP1"/>
  <c r="ADF1"/>
  <c r="ADV1"/>
  <c r="AEL1"/>
  <c r="AFB1"/>
  <c r="AFR1"/>
  <c r="AGH1"/>
  <c r="AGX1"/>
  <c r="AHN1"/>
  <c r="AID1"/>
  <c r="AIT1"/>
  <c r="AJJ1"/>
  <c r="AJZ1"/>
  <c r="AKP1"/>
  <c r="ALF1"/>
  <c r="ALV1"/>
  <c r="AML1"/>
  <c r="ANB1"/>
  <c r="ANR1"/>
  <c r="AOH1"/>
  <c r="AOX1"/>
  <c r="APN1"/>
  <c r="AQD1"/>
  <c r="AQT1"/>
  <c r="ARJ1"/>
  <c r="ARZ1"/>
  <c r="ASP1"/>
  <c r="ACO1"/>
  <c r="AFA1"/>
  <c r="AHM1"/>
  <c r="AJY1"/>
  <c r="AMK1"/>
  <c r="AOW1"/>
  <c r="ARI1"/>
  <c r="ACK1"/>
  <c r="AEW1"/>
  <c r="AHI1"/>
  <c r="AJU1"/>
  <c r="AMG1"/>
  <c r="AOS1"/>
  <c r="ARE1"/>
  <c r="BP373" i="3"/>
  <c r="ACG1" i="2"/>
  <c r="AES1"/>
  <c r="AHE1"/>
  <c r="AJQ1"/>
  <c r="AMC1"/>
  <c r="AOO1"/>
  <c r="ARA1"/>
  <c r="ADI1"/>
  <c r="ANE1"/>
  <c r="AIW1"/>
  <c r="BP377" i="3"/>
  <c r="AHA1" i="2"/>
  <c r="ABM1"/>
  <c r="ATC2" l="1"/>
  <c r="ATD2"/>
  <c r="ATB2"/>
  <c r="AGK2"/>
  <c r="ABM2"/>
  <c r="F375" i="3"/>
  <c r="CV375" a="1"/>
  <c r="CV375" s="1"/>
  <c r="DO375" s="1"/>
  <c r="AS375"/>
  <c r="AO375"/>
  <c r="AP375"/>
  <c r="BA375"/>
  <c r="AE375"/>
  <c r="CQ375" a="1"/>
  <c r="CQ375" s="1"/>
  <c r="DJ375" s="1"/>
  <c r="AQ375"/>
  <c r="CW375" s="1" a="1"/>
  <c r="CW375" s="1"/>
  <c r="DP375" s="1"/>
  <c r="AL375"/>
  <c r="AQW2" i="2"/>
  <c r="AOK2"/>
  <c r="ALY2"/>
  <c r="AJM2"/>
  <c r="AHA2"/>
  <c r="AEO2"/>
  <c r="ACC2"/>
  <c r="ASS2"/>
  <c r="ANU2"/>
  <c r="ADY2"/>
  <c r="ABN2"/>
  <c r="ARM2"/>
  <c r="APA2"/>
  <c r="AMO2"/>
  <c r="AKC2"/>
  <c r="AHQ2"/>
  <c r="AFE2"/>
  <c r="ACS2"/>
  <c r="AQG2"/>
  <c r="ALI2"/>
  <c r="AIW2"/>
  <c r="ASC2"/>
  <c r="APQ2"/>
  <c r="ANE2"/>
  <c r="AKS2"/>
  <c r="AIG2"/>
  <c r="AFU2"/>
  <c r="ADI2"/>
  <c r="ASW2"/>
  <c r="ASG2"/>
  <c r="ARQ2"/>
  <c r="ARA2"/>
  <c r="AQK2"/>
  <c r="APU2"/>
  <c r="APE2"/>
  <c r="AOO2"/>
  <c r="ANY2"/>
  <c r="ANI2"/>
  <c r="AMS2"/>
  <c r="AMC2"/>
  <c r="ALM2"/>
  <c r="AKW2"/>
  <c r="AKG2"/>
  <c r="AJQ2"/>
  <c r="AJA2"/>
  <c r="AIK2"/>
  <c r="AHU2"/>
  <c r="AHE2"/>
  <c r="AGO2"/>
  <c r="AFY2"/>
  <c r="AFI2"/>
  <c r="AES2"/>
  <c r="AEC2"/>
  <c r="ADM2"/>
  <c r="ACW2"/>
  <c r="ACG2"/>
  <c r="ABQ2"/>
  <c r="ATA2"/>
  <c r="ASK2"/>
  <c r="ARU2"/>
  <c r="ARE2"/>
  <c r="AQO2"/>
  <c r="APY2"/>
  <c r="API2"/>
  <c r="AOS2"/>
  <c r="AOC2"/>
  <c r="ANM2"/>
  <c r="AMW2"/>
  <c r="AMG2"/>
  <c r="ALQ2"/>
  <c r="ALA2"/>
  <c r="AKK2"/>
  <c r="AJU2"/>
  <c r="AJE2"/>
  <c r="AIO2"/>
  <c r="AHY2"/>
  <c r="AHI2"/>
  <c r="AGS2"/>
  <c r="AGC2"/>
  <c r="AFM2"/>
  <c r="AEW2"/>
  <c r="AEG2"/>
  <c r="ADQ2"/>
  <c r="ADA2"/>
  <c r="ACK2"/>
  <c r="ABU2"/>
  <c r="ASO2"/>
  <c r="ARY2"/>
  <c r="ARI2"/>
  <c r="AQS2"/>
  <c r="AQC2"/>
  <c r="APM2"/>
  <c r="AOW2"/>
  <c r="AOG2"/>
  <c r="ANQ2"/>
  <c r="ANA2"/>
  <c r="AMK2"/>
  <c r="ALU2"/>
  <c r="ALE2"/>
  <c r="AKO2"/>
  <c r="AJY2"/>
  <c r="AJI2"/>
  <c r="AIS2"/>
  <c r="AIC2"/>
  <c r="AHM2"/>
  <c r="AGW2"/>
  <c r="AGG2"/>
  <c r="AFQ2"/>
  <c r="AFA2"/>
  <c r="AEK2"/>
  <c r="ADU2"/>
  <c r="ADE2"/>
  <c r="ACO2"/>
  <c r="ABY2"/>
  <c r="ASX2"/>
  <c r="AST2"/>
  <c r="ASP2"/>
  <c r="ASL2"/>
  <c r="ASH2"/>
  <c r="ASD2"/>
  <c r="ARZ2"/>
  <c r="ARV2"/>
  <c r="ARR2"/>
  <c r="ARN2"/>
  <c r="ARJ2"/>
  <c r="ARF2"/>
  <c r="ARB2"/>
  <c r="AQX2"/>
  <c r="AQT2"/>
  <c r="AQP2"/>
  <c r="AQL2"/>
  <c r="AQH2"/>
  <c r="AQD2"/>
  <c r="APZ2"/>
  <c r="APV2"/>
  <c r="APR2"/>
  <c r="APN2"/>
  <c r="APJ2"/>
  <c r="APF2"/>
  <c r="APB2"/>
  <c r="AOX2"/>
  <c r="AOT2"/>
  <c r="AOP2"/>
  <c r="AOL2"/>
  <c r="AOH2"/>
  <c r="AOD2"/>
  <c r="ANZ2"/>
  <c r="ANV2"/>
  <c r="ANR2"/>
  <c r="ANN2"/>
  <c r="ANJ2"/>
  <c r="ANF2"/>
  <c r="ANB2"/>
  <c r="AMX2"/>
  <c r="AMT2"/>
  <c r="AMP2"/>
  <c r="AML2"/>
  <c r="AMH2"/>
  <c r="AMD2"/>
  <c r="ALZ2"/>
  <c r="ALV2"/>
  <c r="ALR2"/>
  <c r="ALN2"/>
  <c r="ALJ2"/>
  <c r="ALF2"/>
  <c r="ALB2"/>
  <c r="AKX2"/>
  <c r="AKT2"/>
  <c r="AKP2"/>
  <c r="AKL2"/>
  <c r="AKH2"/>
  <c r="AKD2"/>
  <c r="AJZ2"/>
  <c r="AJV2"/>
  <c r="AJR2"/>
  <c r="AJN2"/>
  <c r="AJJ2"/>
  <c r="AJF2"/>
  <c r="AJB2"/>
  <c r="AIX2"/>
  <c r="AIT2"/>
  <c r="AIP2"/>
  <c r="AIL2"/>
  <c r="AIH2"/>
  <c r="AID2"/>
  <c r="AHZ2"/>
  <c r="AHV2"/>
  <c r="AHR2"/>
  <c r="AHN2"/>
  <c r="AHJ2"/>
  <c r="AHF2"/>
  <c r="AHB2"/>
  <c r="AGX2"/>
  <c r="AGT2"/>
  <c r="AGP2"/>
  <c r="AGL2"/>
  <c r="AGH2"/>
  <c r="AGD2"/>
  <c r="AFZ2"/>
  <c r="AFV2"/>
  <c r="AFR2"/>
  <c r="AFN2"/>
  <c r="AFJ2"/>
  <c r="AFF2"/>
  <c r="AFB2"/>
  <c r="AEX2"/>
  <c r="AET2"/>
  <c r="AEP2"/>
  <c r="AEL2"/>
  <c r="AEH2"/>
  <c r="AED2"/>
  <c r="ADZ2"/>
  <c r="ADV2"/>
  <c r="ADR2"/>
  <c r="ADN2"/>
  <c r="ADJ2"/>
  <c r="ADF2"/>
  <c r="ADB2"/>
  <c r="ACX2"/>
  <c r="ACT2"/>
  <c r="ACP2"/>
  <c r="ACL2"/>
  <c r="ACH2"/>
  <c r="ACD2"/>
  <c r="ABZ2"/>
  <c r="ABV2"/>
  <c r="ABR2"/>
  <c r="ASY2"/>
  <c r="ASU2"/>
  <c r="ASQ2"/>
  <c r="ASM2"/>
  <c r="ASI2"/>
  <c r="ASE2"/>
  <c r="ASA2"/>
  <c r="ARW2"/>
  <c r="ARS2"/>
  <c r="ARO2"/>
  <c r="ARK2"/>
  <c r="ARG2"/>
  <c r="ARC2"/>
  <c r="AQY2"/>
  <c r="AQU2"/>
  <c r="AQQ2"/>
  <c r="AQM2"/>
  <c r="AQI2"/>
  <c r="AQE2"/>
  <c r="AQA2"/>
  <c r="APW2"/>
  <c r="APS2"/>
  <c r="APO2"/>
  <c r="APK2"/>
  <c r="APG2"/>
  <c r="APC2"/>
  <c r="AOY2"/>
  <c r="AOU2"/>
  <c r="AOQ2"/>
  <c r="AOM2"/>
  <c r="AOI2"/>
  <c r="AOE2"/>
  <c r="AOA2"/>
  <c r="ANW2"/>
  <c r="ANS2"/>
  <c r="ANO2"/>
  <c r="ANK2"/>
  <c r="ANG2"/>
  <c r="ANC2"/>
  <c r="AMY2"/>
  <c r="AMU2"/>
  <c r="AMQ2"/>
  <c r="AMM2"/>
  <c r="AMI2"/>
  <c r="AME2"/>
  <c r="AMA2"/>
  <c r="ALW2"/>
  <c r="ALS2"/>
  <c r="ALO2"/>
  <c r="ALK2"/>
  <c r="ALG2"/>
  <c r="ALC2"/>
  <c r="AKY2"/>
  <c r="AKU2"/>
  <c r="AKQ2"/>
  <c r="AKM2"/>
  <c r="AKI2"/>
  <c r="AKE2"/>
  <c r="AKA2"/>
  <c r="AJW2"/>
  <c r="AJS2"/>
  <c r="AJO2"/>
  <c r="AJK2"/>
  <c r="AJG2"/>
  <c r="AJC2"/>
  <c r="AIY2"/>
  <c r="AIU2"/>
  <c r="AIQ2"/>
  <c r="AIM2"/>
  <c r="AII2"/>
  <c r="AIE2"/>
  <c r="AIA2"/>
  <c r="AHW2"/>
  <c r="AHS2"/>
  <c r="AHO2"/>
  <c r="AHK2"/>
  <c r="AHG2"/>
  <c r="AHC2"/>
  <c r="AGY2"/>
  <c r="AGU2"/>
  <c r="AGQ2"/>
  <c r="AGM2"/>
  <c r="AGI2"/>
  <c r="AGE2"/>
  <c r="AGA2"/>
  <c r="AFW2"/>
  <c r="AFS2"/>
  <c r="AFO2"/>
  <c r="AFK2"/>
  <c r="AFG2"/>
  <c r="AFC2"/>
  <c r="AEY2"/>
  <c r="AEU2"/>
  <c r="AEQ2"/>
  <c r="AEM2"/>
  <c r="AEI2"/>
  <c r="AEE2"/>
  <c r="AEA2"/>
  <c r="ADW2"/>
  <c r="ADS2"/>
  <c r="ADO2"/>
  <c r="ADK2"/>
  <c r="ADG2"/>
  <c r="ADC2"/>
  <c r="ACY2"/>
  <c r="ACU2"/>
  <c r="ACQ2"/>
  <c r="ACM2"/>
  <c r="ACI2"/>
  <c r="ACE2"/>
  <c r="ACA2"/>
  <c r="ABW2"/>
  <c r="ABS2"/>
  <c r="ABO2"/>
  <c r="ASZ2"/>
  <c r="ASV2"/>
  <c r="ASR2"/>
  <c r="ASN2"/>
  <c r="ASJ2"/>
  <c r="ASF2"/>
  <c r="ASB2"/>
  <c r="ARX2"/>
  <c r="ART2"/>
  <c r="ARP2"/>
  <c r="ARL2"/>
  <c r="ARH2"/>
  <c r="ARD2"/>
  <c r="AQZ2"/>
  <c r="AQV2"/>
  <c r="AQR2"/>
  <c r="AQN2"/>
  <c r="AQJ2"/>
  <c r="AQF2"/>
  <c r="AQB2"/>
  <c r="APX2"/>
  <c r="APT2"/>
  <c r="APP2"/>
  <c r="APL2"/>
  <c r="APH2"/>
  <c r="APD2"/>
  <c r="AOZ2"/>
  <c r="AOV2"/>
  <c r="AOR2"/>
  <c r="AON2"/>
  <c r="AOJ2"/>
  <c r="AOF2"/>
  <c r="AOB2"/>
  <c r="ANX2"/>
  <c r="ANT2"/>
  <c r="ANP2"/>
  <c r="ANL2"/>
  <c r="ANH2"/>
  <c r="AND2"/>
  <c r="AMZ2"/>
  <c r="AMV2"/>
  <c r="AMR2"/>
  <c r="AMN2"/>
  <c r="AMJ2"/>
  <c r="AMF2"/>
  <c r="AMB2"/>
  <c r="ALX2"/>
  <c r="ALT2"/>
  <c r="ALP2"/>
  <c r="ALL2"/>
  <c r="ALH2"/>
  <c r="ALD2"/>
  <c r="AKZ2"/>
  <c r="AKV2"/>
  <c r="AKR2"/>
  <c r="AKN2"/>
  <c r="AKJ2"/>
  <c r="AKF2"/>
  <c r="AKB2"/>
  <c r="AJX2"/>
  <c r="AJT2"/>
  <c r="AJP2"/>
  <c r="AJL2"/>
  <c r="AJH2"/>
  <c r="AJD2"/>
  <c r="AIZ2"/>
  <c r="AIV2"/>
  <c r="AIR2"/>
  <c r="AIN2"/>
  <c r="AIJ2"/>
  <c r="AIF2"/>
  <c r="AIB2"/>
  <c r="AHX2"/>
  <c r="AHT2"/>
  <c r="AHP2"/>
  <c r="AHL2"/>
  <c r="AHH2"/>
  <c r="AHD2"/>
  <c r="AGZ2"/>
  <c r="AGV2"/>
  <c r="AGR2"/>
  <c r="AGN2"/>
  <c r="AGJ2"/>
  <c r="AGF2"/>
  <c r="AGB2"/>
  <c r="AFX2"/>
  <c r="AFT2"/>
  <c r="AFP2"/>
  <c r="AFL2"/>
  <c r="AFH2"/>
  <c r="AFD2"/>
  <c r="AEZ2"/>
  <c r="AEV2"/>
  <c r="AER2"/>
  <c r="AEN2"/>
  <c r="AEJ2"/>
  <c r="AEF2"/>
  <c r="AEB2"/>
  <c r="ADX2"/>
  <c r="ADT2"/>
  <c r="ADP2"/>
  <c r="ADL2"/>
  <c r="ADH2"/>
  <c r="ADD2"/>
  <c r="ACZ2"/>
  <c r="ACV2"/>
  <c r="ACR2"/>
  <c r="ACN2"/>
  <c r="ACJ2"/>
  <c r="ACF2"/>
  <c r="ACB2"/>
  <c r="ABX2"/>
  <c r="ABT2"/>
  <c r="ABP2"/>
  <c r="D566" i="3"/>
  <c r="H376"/>
  <c r="ABE1" i="2"/>
  <c r="ZM1"/>
  <c r="YV1"/>
  <c r="AAV1"/>
  <c r="AAU1"/>
  <c r="YR1"/>
  <c r="YZ1"/>
  <c r="H337" i="3"/>
  <c r="AAJ1" i="2"/>
  <c r="BP343" i="3"/>
  <c r="ZI1" i="2"/>
  <c r="ABA1"/>
  <c r="AAO1"/>
  <c r="YX1"/>
  <c r="ZN1"/>
  <c r="YT1"/>
  <c r="O336" i="3"/>
  <c r="ZB1" i="2"/>
  <c r="O342" i="3"/>
  <c r="ZU1" i="2"/>
  <c r="O339" i="3"/>
  <c r="BP336"/>
  <c r="BP335"/>
  <c r="ZG1" i="2"/>
  <c r="H377" i="3"/>
  <c r="AAM1" i="2"/>
  <c r="BP340" i="3"/>
  <c r="AAI1" i="2"/>
  <c r="ZL1"/>
  <c r="AAT1"/>
  <c r="O337" i="3"/>
  <c r="O335"/>
  <c r="ABH1" i="2"/>
  <c r="ZH1"/>
  <c r="ZC1"/>
  <c r="AAF1"/>
  <c r="ZF1"/>
  <c r="ZX1"/>
  <c r="ABI1"/>
  <c r="O566" i="3"/>
  <c r="ZP1" i="2"/>
  <c r="YY1"/>
  <c r="H343" i="3"/>
  <c r="H341"/>
  <c r="AAN1" i="2"/>
  <c r="ZZ1"/>
  <c r="ZA1"/>
  <c r="AAC1"/>
  <c r="AAW1"/>
  <c r="AAP1"/>
  <c r="AAY1"/>
  <c r="AAL1"/>
  <c r="H373" i="3"/>
  <c r="ZS1" i="2"/>
  <c r="AAX1"/>
  <c r="ABC1"/>
  <c r="BP338" i="3"/>
  <c r="ABG1" i="2"/>
  <c r="AAQ1"/>
  <c r="H335" i="3"/>
  <c r="H339"/>
  <c r="H372"/>
  <c r="ZY1" i="2"/>
  <c r="O341" i="3"/>
  <c r="BP566"/>
  <c r="AAG1" i="2"/>
  <c r="AAK1"/>
  <c r="AAH1"/>
  <c r="ZO1"/>
  <c r="ABJ1"/>
  <c r="YW1"/>
  <c r="YS1"/>
  <c r="YU1"/>
  <c r="O338" i="3"/>
  <c r="BP341"/>
  <c r="ABB1" i="2"/>
  <c r="AAE1"/>
  <c r="AAD1"/>
  <c r="ABK1"/>
  <c r="ZR1"/>
  <c r="BP337" i="3"/>
  <c r="ZE1" i="2"/>
  <c r="ABD1"/>
  <c r="CN375" i="3"/>
  <c r="ABF1" i="2"/>
  <c r="ZJ1"/>
  <c r="AAB1"/>
  <c r="H340" i="3"/>
  <c r="BP342"/>
  <c r="H342"/>
  <c r="AAR1" i="2"/>
  <c r="H336" i="3"/>
  <c r="ZD1" i="2"/>
  <c r="AAZ1"/>
  <c r="AAS1"/>
  <c r="ABL1"/>
  <c r="ZW1"/>
  <c r="H374" i="3"/>
  <c r="ZQ1" i="2"/>
  <c r="BP339" i="3"/>
  <c r="ZK1" i="2"/>
  <c r="ZT1"/>
  <c r="YQ1"/>
  <c r="H338" i="3"/>
  <c r="O343"/>
  <c r="P375"/>
  <c r="O340"/>
  <c r="AAA1" i="2"/>
  <c r="ZV1"/>
  <c r="AP374" i="3" l="1"/>
  <c r="AL374"/>
  <c r="CQ374" a="1"/>
  <c r="CQ374" s="1"/>
  <c r="DJ374" s="1"/>
  <c r="BA374"/>
  <c r="AQ374"/>
  <c r="AE374"/>
  <c r="AO374"/>
  <c r="F374"/>
  <c r="AS374"/>
  <c r="CV374" s="1" a="1"/>
  <c r="CV374" s="1"/>
  <c r="DO374" s="1"/>
  <c r="AP377"/>
  <c r="AL377"/>
  <c r="BA377"/>
  <c r="F377"/>
  <c r="AQ377"/>
  <c r="AS377"/>
  <c r="CV377" s="1" a="1"/>
  <c r="CV377" s="1"/>
  <c r="DO377" s="1"/>
  <c r="CQ377" a="1"/>
  <c r="CQ377" s="1"/>
  <c r="DJ377" s="1"/>
  <c r="AO377"/>
  <c r="F372"/>
  <c r="CV372" a="1"/>
  <c r="CV372" s="1"/>
  <c r="DO372" s="1"/>
  <c r="AS372"/>
  <c r="AO372"/>
  <c r="CQ372" a="1"/>
  <c r="CQ372" s="1"/>
  <c r="DJ372" s="1"/>
  <c r="AQ372"/>
  <c r="CW372" s="1" a="1"/>
  <c r="CW372" s="1"/>
  <c r="DP372" s="1"/>
  <c r="AL372"/>
  <c r="AP372"/>
  <c r="BA372"/>
  <c r="AE372"/>
  <c r="CP375" a="1"/>
  <c r="CP375" s="1"/>
  <c r="DI375" s="1"/>
  <c r="G375"/>
  <c r="F373"/>
  <c r="AS373"/>
  <c r="CV373" s="1" a="1"/>
  <c r="CV373" s="1"/>
  <c r="DO373" s="1"/>
  <c r="AO373"/>
  <c r="AP373"/>
  <c r="AL373"/>
  <c r="BA373"/>
  <c r="AE373"/>
  <c r="CQ373" a="1"/>
  <c r="CQ373" s="1"/>
  <c r="DJ373" s="1"/>
  <c r="AQ373"/>
  <c r="DG375"/>
  <c r="AP376"/>
  <c r="AL376"/>
  <c r="CQ376" a="1"/>
  <c r="CQ376" s="1"/>
  <c r="DJ376" s="1"/>
  <c r="BA376"/>
  <c r="AQ376"/>
  <c r="AE376"/>
  <c r="AO376"/>
  <c r="AS376"/>
  <c r="CV376" s="1" a="1"/>
  <c r="CV376" s="1"/>
  <c r="DO376" s="1"/>
  <c r="F376"/>
  <c r="AF375"/>
  <c r="AG375"/>
  <c r="EF375" s="1"/>
  <c r="AH375"/>
  <c r="CY375" a="1"/>
  <c r="CY375" s="1"/>
  <c r="DR375" s="1"/>
  <c r="AQ340"/>
  <c r="AQ335"/>
  <c r="AQ341"/>
  <c r="AQ337"/>
  <c r="AQ339"/>
  <c r="AQ342"/>
  <c r="CW342" s="1" a="1"/>
  <c r="CW342" s="1"/>
  <c r="DP342" s="1"/>
  <c r="AQ343"/>
  <c r="AQ336"/>
  <c r="AQ338"/>
  <c r="CW338" s="1" a="1"/>
  <c r="CW338" s="1"/>
  <c r="DP338" s="1"/>
  <c r="AAH2" i="2"/>
  <c r="AAP2"/>
  <c r="ZU2"/>
  <c r="YZ2"/>
  <c r="ZA2"/>
  <c r="ABD2"/>
  <c r="ZY2"/>
  <c r="AAV2"/>
  <c r="AAB2"/>
  <c r="ZQ2"/>
  <c r="ZW2"/>
  <c r="ABC2"/>
  <c r="AAK2"/>
  <c r="AAD2"/>
  <c r="AAE2"/>
  <c r="ABI2"/>
  <c r="AAN2"/>
  <c r="ZL2"/>
  <c r="ZM2"/>
  <c r="AAT2"/>
  <c r="ZJ2"/>
  <c r="ZT2"/>
  <c r="ABH2"/>
  <c r="YR2"/>
  <c r="AAI2"/>
  <c r="AAJ2"/>
  <c r="ZR2"/>
  <c r="ZE2"/>
  <c r="AAU2"/>
  <c r="AE336" i="3"/>
  <c r="AL336"/>
  <c r="CQ336" a="1"/>
  <c r="CQ336" s="1"/>
  <c r="DJ336" s="1"/>
  <c r="CW336" a="1"/>
  <c r="CW336" s="1"/>
  <c r="DP336" s="1"/>
  <c r="AO336"/>
  <c r="F336"/>
  <c r="BA336"/>
  <c r="AS336"/>
  <c r="CV336" s="1" a="1"/>
  <c r="CV336" s="1"/>
  <c r="DO336" s="1"/>
  <c r="AP336"/>
  <c r="YQ2" i="2"/>
  <c r="ZI2"/>
  <c r="YW2"/>
  <c r="AAZ2"/>
  <c r="ZD2"/>
  <c r="ZK2"/>
  <c r="AAO2"/>
  <c r="AAL2"/>
  <c r="ZO2"/>
  <c r="AAW2"/>
  <c r="AAM2"/>
  <c r="YX2"/>
  <c r="ZG2"/>
  <c r="AAQ2"/>
  <c r="AAA2"/>
  <c r="ABB2"/>
  <c r="ZF2"/>
  <c r="ZP2"/>
  <c r="YT2"/>
  <c r="ABE2"/>
  <c r="AE338" i="3"/>
  <c r="AH338" s="1"/>
  <c r="AI338" s="1"/>
  <c r="AS338"/>
  <c r="CV338" s="1" a="1"/>
  <c r="CV338" s="1"/>
  <c r="DO338" s="1"/>
  <c r="AL338"/>
  <c r="CQ338" a="1"/>
  <c r="CQ338" s="1"/>
  <c r="DJ338" s="1"/>
  <c r="BA338"/>
  <c r="AP338"/>
  <c r="F338"/>
  <c r="AO338"/>
  <c r="AAG2" i="2"/>
  <c r="ZN2"/>
  <c r="ABL2"/>
  <c r="AAX2"/>
  <c r="YY2"/>
  <c r="ZC2"/>
  <c r="ZH2"/>
  <c r="YS2"/>
  <c r="ZS2"/>
  <c r="ABG2"/>
  <c r="ABK2"/>
  <c r="ABF2"/>
  <c r="AAR2"/>
  <c r="ZZ2"/>
  <c r="AAS2"/>
  <c r="AAC2"/>
  <c r="ABA2"/>
  <c r="YV2"/>
  <c r="AAY2"/>
  <c r="ZB2"/>
  <c r="ZX2"/>
  <c r="ZV2"/>
  <c r="YU2"/>
  <c r="ABJ2"/>
  <c r="AAF2"/>
  <c r="BK337" i="3"/>
  <c r="BK343"/>
  <c r="BK340"/>
  <c r="AS335"/>
  <c r="CV335" s="1" a="1"/>
  <c r="CV335" s="1"/>
  <c r="DO335" s="1"/>
  <c r="AO335"/>
  <c r="AP335"/>
  <c r="AL335"/>
  <c r="CQ335" a="1"/>
  <c r="CQ335" s="1"/>
  <c r="DJ335" s="1"/>
  <c r="BA335"/>
  <c r="AE335"/>
  <c r="CY335" s="1" a="1"/>
  <c r="CY335" s="1"/>
  <c r="DR335" s="1"/>
  <c r="F335"/>
  <c r="F341"/>
  <c r="AL341"/>
  <c r="CQ341" a="1"/>
  <c r="CQ341" s="1"/>
  <c r="DJ341" s="1"/>
  <c r="AS341"/>
  <c r="CV341" s="1" a="1"/>
  <c r="CV341" s="1"/>
  <c r="DO341" s="1"/>
  <c r="AO341"/>
  <c r="AP341"/>
  <c r="BA341"/>
  <c r="CW341" a="1"/>
  <c r="CW341" s="1"/>
  <c r="DP341" s="1"/>
  <c r="AE341"/>
  <c r="AP342"/>
  <c r="AL342"/>
  <c r="F342"/>
  <c r="AS342"/>
  <c r="CV342" s="1" a="1"/>
  <c r="CV342" s="1"/>
  <c r="DO342" s="1"/>
  <c r="CQ342" a="1"/>
  <c r="CQ342" s="1"/>
  <c r="DJ342" s="1"/>
  <c r="BA342"/>
  <c r="AE342"/>
  <c r="CY342" s="1" a="1"/>
  <c r="CY342" s="1"/>
  <c r="DR342" s="1"/>
  <c r="AO342"/>
  <c r="EE340"/>
  <c r="CN340"/>
  <c r="DG340" s="1"/>
  <c r="BM340"/>
  <c r="AX340" a="1"/>
  <c r="AX340" s="1"/>
  <c r="AT340"/>
  <c r="AP340"/>
  <c r="AL340"/>
  <c r="AH340"/>
  <c r="AD340"/>
  <c r="AB340" a="1"/>
  <c r="AB340" s="1"/>
  <c r="W340" a="1"/>
  <c r="W340" s="1"/>
  <c r="U340" a="1"/>
  <c r="U340" s="1"/>
  <c r="S340" a="1"/>
  <c r="S340" s="1"/>
  <c r="K340"/>
  <c r="AV340"/>
  <c r="AC340" a="1"/>
  <c r="AC340" s="1"/>
  <c r="T340" a="1"/>
  <c r="T340" s="1"/>
  <c r="M340"/>
  <c r="F340"/>
  <c r="CZ340" a="1"/>
  <c r="CZ340" s="1"/>
  <c r="DS340" s="1"/>
  <c r="CV340" a="1"/>
  <c r="CV340" s="1"/>
  <c r="DO340" s="1"/>
  <c r="CR340" a="1"/>
  <c r="CR340" s="1"/>
  <c r="DK340" s="1"/>
  <c r="BL340"/>
  <c r="AS340"/>
  <c r="AO340"/>
  <c r="AA340"/>
  <c r="G340"/>
  <c r="E340" s="1"/>
  <c r="EF340"/>
  <c r="CY340" a="1"/>
  <c r="CY340" s="1"/>
  <c r="DR340" s="1"/>
  <c r="CW340" a="1"/>
  <c r="CW340" s="1"/>
  <c r="DP340" s="1"/>
  <c r="CU340" a="1"/>
  <c r="CU340" s="1"/>
  <c r="DN340" s="1" a="1"/>
  <c r="DN340" s="1"/>
  <c r="CS340" a="1"/>
  <c r="CS340" s="1"/>
  <c r="DL340" s="1"/>
  <c r="CQ340" a="1"/>
  <c r="CQ340" s="1"/>
  <c r="DJ340" s="1"/>
  <c r="CO340" a="1"/>
  <c r="CO340" s="1"/>
  <c r="DH340" s="1"/>
  <c r="BN340"/>
  <c r="BA340"/>
  <c r="AU340"/>
  <c r="AM340"/>
  <c r="AE340"/>
  <c r="P340"/>
  <c r="CP340" s="1" a="1"/>
  <c r="CP340" s="1"/>
  <c r="DI340" s="1"/>
  <c r="L340"/>
  <c r="I340"/>
  <c r="EG340"/>
  <c r="BO340"/>
  <c r="AY340"/>
  <c r="AZ340" s="1" a="1"/>
  <c r="AZ340" s="1"/>
  <c r="AR340"/>
  <c r="Z340"/>
  <c r="V340" a="1"/>
  <c r="V340" s="1"/>
  <c r="J340" a="1"/>
  <c r="J340" s="1"/>
  <c r="ED340"/>
  <c r="CX340" a="1"/>
  <c r="CX340" s="1"/>
  <c r="DQ340" s="1"/>
  <c r="CT340" a="1"/>
  <c r="CT340" s="1"/>
  <c r="DM340" s="1"/>
  <c r="AW340"/>
  <c r="AK340"/>
  <c r="N340"/>
  <c r="EG343"/>
  <c r="BO343"/>
  <c r="AY343"/>
  <c r="AZ343" s="1" a="1"/>
  <c r="AZ343" s="1"/>
  <c r="AV343"/>
  <c r="AR343"/>
  <c r="AC343" a="1"/>
  <c r="AC343" s="1"/>
  <c r="Z343"/>
  <c r="V343" a="1"/>
  <c r="V343" s="1"/>
  <c r="T343" a="1"/>
  <c r="T343" s="1"/>
  <c r="M343"/>
  <c r="J343" a="1"/>
  <c r="J343" s="1"/>
  <c r="F343"/>
  <c r="CT343" a="1"/>
  <c r="CT343" s="1"/>
  <c r="DM343" s="1"/>
  <c r="BL343"/>
  <c r="AW343"/>
  <c r="AO343"/>
  <c r="AK343"/>
  <c r="AA343"/>
  <c r="N343"/>
  <c r="G343"/>
  <c r="E343" s="1"/>
  <c r="EE343"/>
  <c r="BM343"/>
  <c r="AX343" a="1"/>
  <c r="AX343" s="1"/>
  <c r="AP343"/>
  <c r="AH343"/>
  <c r="AB343" a="1"/>
  <c r="AB343" s="1"/>
  <c r="W343" a="1"/>
  <c r="W343" s="1"/>
  <c r="U343" a="1"/>
  <c r="U343" s="1"/>
  <c r="CW343" a="1"/>
  <c r="CW343" s="1"/>
  <c r="DP343" s="1"/>
  <c r="CQ343" a="1"/>
  <c r="CQ343" s="1"/>
  <c r="DJ343" s="1"/>
  <c r="AU343"/>
  <c r="L343"/>
  <c r="ED343"/>
  <c r="CZ343" a="1"/>
  <c r="CZ343" s="1"/>
  <c r="DS343" s="1"/>
  <c r="CX343" a="1"/>
  <c r="CX343" s="1"/>
  <c r="DQ343" s="1"/>
  <c r="CV343" a="1"/>
  <c r="CV343" s="1"/>
  <c r="DO343" s="1"/>
  <c r="CR343" a="1"/>
  <c r="CR343" s="1"/>
  <c r="DK343" s="1"/>
  <c r="AS343"/>
  <c r="CN343"/>
  <c r="DG343" s="1"/>
  <c r="AT343"/>
  <c r="AL343"/>
  <c r="AD343"/>
  <c r="S343" a="1"/>
  <c r="S343" s="1"/>
  <c r="K343"/>
  <c r="EF343"/>
  <c r="CY343" a="1"/>
  <c r="CY343" s="1"/>
  <c r="DR343" s="1"/>
  <c r="CU343" a="1"/>
  <c r="CU343" s="1"/>
  <c r="DN343" s="1" a="1"/>
  <c r="DN343" s="1"/>
  <c r="CS343" a="1"/>
  <c r="CS343" s="1"/>
  <c r="DL343" s="1"/>
  <c r="CO343" a="1"/>
  <c r="CO343" s="1"/>
  <c r="DH343" s="1"/>
  <c r="BN343"/>
  <c r="BA343"/>
  <c r="AM343"/>
  <c r="AE343"/>
  <c r="P343"/>
  <c r="CP343" s="1" a="1"/>
  <c r="CP343" s="1"/>
  <c r="DI343" s="1"/>
  <c r="I343"/>
  <c r="ED337"/>
  <c r="CZ337" a="1"/>
  <c r="CZ337" s="1"/>
  <c r="DS337" s="1"/>
  <c r="CX337" a="1"/>
  <c r="CX337" s="1"/>
  <c r="DQ337" s="1"/>
  <c r="CV337" a="1"/>
  <c r="CV337" s="1"/>
  <c r="DO337" s="1"/>
  <c r="CT337" a="1"/>
  <c r="CT337" s="1"/>
  <c r="DM337" s="1"/>
  <c r="CR337" a="1"/>
  <c r="CR337" s="1"/>
  <c r="DK337" s="1"/>
  <c r="BL337"/>
  <c r="AW337"/>
  <c r="AS337"/>
  <c r="AO337"/>
  <c r="AK337"/>
  <c r="AA337"/>
  <c r="N337"/>
  <c r="G337"/>
  <c r="E337" s="1"/>
  <c r="EE337"/>
  <c r="CN337"/>
  <c r="DG337" s="1"/>
  <c r="BM337"/>
  <c r="AX337" a="1"/>
  <c r="AX337" s="1"/>
  <c r="AT337"/>
  <c r="AP337"/>
  <c r="AL337"/>
  <c r="AH337"/>
  <c r="AD337"/>
  <c r="AB337" a="1"/>
  <c r="AB337" s="1"/>
  <c r="W337" a="1"/>
  <c r="W337" s="1"/>
  <c r="U337" a="1"/>
  <c r="U337" s="1"/>
  <c r="S337" a="1"/>
  <c r="S337" s="1"/>
  <c r="K337"/>
  <c r="EF337"/>
  <c r="CY337" a="1"/>
  <c r="CY337" s="1"/>
  <c r="DR337" s="1"/>
  <c r="CW337" a="1"/>
  <c r="CW337" s="1"/>
  <c r="DP337" s="1"/>
  <c r="CU337" a="1"/>
  <c r="CU337" s="1"/>
  <c r="DN337" s="1" a="1"/>
  <c r="DN337" s="1"/>
  <c r="CS337" a="1"/>
  <c r="CS337" s="1"/>
  <c r="DL337" s="1"/>
  <c r="EG337"/>
  <c r="CQ337" a="1"/>
  <c r="CQ337" s="1"/>
  <c r="DJ337" s="1"/>
  <c r="BN337"/>
  <c r="L337"/>
  <c r="AU337"/>
  <c r="P337"/>
  <c r="CP337" s="1" a="1"/>
  <c r="CP337" s="1"/>
  <c r="DI337" s="1"/>
  <c r="AV337"/>
  <c r="Z337"/>
  <c r="J337" a="1"/>
  <c r="J337" s="1"/>
  <c r="BO337"/>
  <c r="AY337"/>
  <c r="AZ337" s="1" a="1"/>
  <c r="AZ337" s="1"/>
  <c r="AR337"/>
  <c r="AC337" a="1"/>
  <c r="AC337" s="1"/>
  <c r="T337" a="1"/>
  <c r="T337" s="1"/>
  <c r="M337"/>
  <c r="F337"/>
  <c r="CO337" a="1"/>
  <c r="CO337" s="1"/>
  <c r="DH337" s="1"/>
  <c r="BA337"/>
  <c r="AM337"/>
  <c r="AE337"/>
  <c r="I337"/>
  <c r="V337" a="1"/>
  <c r="V337" s="1"/>
  <c r="F339"/>
  <c r="AP339"/>
  <c r="AL339"/>
  <c r="CQ339" a="1"/>
  <c r="CQ339" s="1"/>
  <c r="DJ339" s="1"/>
  <c r="AS339"/>
  <c r="CV339" s="1" a="1"/>
  <c r="CV339" s="1"/>
  <c r="DO339" s="1"/>
  <c r="AO339"/>
  <c r="BA339"/>
  <c r="AE339"/>
  <c r="CY339" s="1" a="1"/>
  <c r="CY339" s="1"/>
  <c r="DR339" s="1"/>
  <c r="AF336"/>
  <c r="AG336"/>
  <c r="EF336" s="1"/>
  <c r="CY336" a="1"/>
  <c r="CY336" s="1"/>
  <c r="DR336" s="1"/>
  <c r="AH336"/>
  <c r="D578"/>
  <c r="P374"/>
  <c r="P373"/>
  <c r="BP578"/>
  <c r="P336"/>
  <c r="CN341"/>
  <c r="CN374"/>
  <c r="CN335"/>
  <c r="H566"/>
  <c r="P377"/>
  <c r="P338"/>
  <c r="P376"/>
  <c r="CN377"/>
  <c r="CN376"/>
  <c r="CN339"/>
  <c r="P342"/>
  <c r="P372"/>
  <c r="P341"/>
  <c r="P339"/>
  <c r="CN338"/>
  <c r="H578"/>
  <c r="CN342"/>
  <c r="CN336"/>
  <c r="P335"/>
  <c r="CN372"/>
  <c r="CN373"/>
  <c r="CP376" l="1" a="1"/>
  <c r="CP376" s="1"/>
  <c r="DI376" s="1"/>
  <c r="G376"/>
  <c r="DG373"/>
  <c r="DG374"/>
  <c r="DG372"/>
  <c r="DG376"/>
  <c r="CP373" a="1"/>
  <c r="CP373" s="1"/>
  <c r="DI373" s="1"/>
  <c r="G373"/>
  <c r="CP372" a="1"/>
  <c r="CP372" s="1"/>
  <c r="DI372" s="1"/>
  <c r="G372"/>
  <c r="CP377" a="1"/>
  <c r="CP377" s="1"/>
  <c r="DI377" s="1"/>
  <c r="G377"/>
  <c r="DG377"/>
  <c r="CP374" a="1"/>
  <c r="CP374" s="1"/>
  <c r="DI374" s="1"/>
  <c r="G374"/>
  <c r="AF376"/>
  <c r="AG376"/>
  <c r="EF376" s="1"/>
  <c r="AF372"/>
  <c r="AG372"/>
  <c r="EF372" s="1"/>
  <c r="CW377" a="1"/>
  <c r="CW377" s="1"/>
  <c r="DP377" s="1"/>
  <c r="CW374" a="1"/>
  <c r="CW374" s="1"/>
  <c r="DP374" s="1"/>
  <c r="AF373"/>
  <c r="AG373"/>
  <c r="EF373" s="1"/>
  <c r="CY376" a="1"/>
  <c r="CY376" s="1"/>
  <c r="DR376" s="1"/>
  <c r="CY373" a="1"/>
  <c r="CY373" s="1"/>
  <c r="DR373" s="1"/>
  <c r="CY372" a="1"/>
  <c r="CY372" s="1"/>
  <c r="DR372" s="1"/>
  <c r="AG374"/>
  <c r="EF374" s="1"/>
  <c r="AF374"/>
  <c r="CW376" a="1"/>
  <c r="CW376" s="1"/>
  <c r="DP376" s="1"/>
  <c r="AJ375"/>
  <c r="EG375" s="1"/>
  <c r="AI375"/>
  <c r="CZ375" a="1"/>
  <c r="CZ375" s="1"/>
  <c r="DS375" s="1"/>
  <c r="AH373"/>
  <c r="CW373" a="1"/>
  <c r="CW373" s="1"/>
  <c r="DP373" s="1"/>
  <c r="AH372"/>
  <c r="CY374" a="1"/>
  <c r="CY374" s="1"/>
  <c r="DR374" s="1"/>
  <c r="AH374"/>
  <c r="CY338" a="1"/>
  <c r="CY338" s="1"/>
  <c r="DR338" s="1"/>
  <c r="AJ338"/>
  <c r="EG338" s="1"/>
  <c r="AQ566"/>
  <c r="CW566" s="1" a="1"/>
  <c r="CW566" s="1"/>
  <c r="DP566" s="1"/>
  <c r="AQ578"/>
  <c r="CW578" s="1" a="1"/>
  <c r="CW578" s="1"/>
  <c r="DP578" s="1"/>
  <c r="AF338"/>
  <c r="CZ338" a="1"/>
  <c r="CZ338" s="1"/>
  <c r="DS338" s="1"/>
  <c r="AG338"/>
  <c r="EF338" s="1"/>
  <c r="BF342"/>
  <c r="BE342"/>
  <c r="BF339"/>
  <c r="BE339"/>
  <c r="BF343"/>
  <c r="BE343"/>
  <c r="BF336"/>
  <c r="BE336"/>
  <c r="BF337"/>
  <c r="BE337"/>
  <c r="BF340"/>
  <c r="BE340"/>
  <c r="DG336"/>
  <c r="G336"/>
  <c r="CP336" a="1"/>
  <c r="CP336" s="1"/>
  <c r="DI336" s="1"/>
  <c r="CP338" a="1"/>
  <c r="CP338" s="1"/>
  <c r="DI338" s="1"/>
  <c r="G338"/>
  <c r="DG338"/>
  <c r="DZ340"/>
  <c r="CP339" a="1"/>
  <c r="CP339" s="1"/>
  <c r="DI339" s="1"/>
  <c r="G339"/>
  <c r="DG341"/>
  <c r="AP566"/>
  <c r="AO566"/>
  <c r="BA566"/>
  <c r="AL566"/>
  <c r="CQ566" a="1"/>
  <c r="CQ566" s="1"/>
  <c r="DJ566" s="1"/>
  <c r="AS566"/>
  <c r="CV566" s="1" a="1"/>
  <c r="CV566" s="1"/>
  <c r="DO566" s="1"/>
  <c r="F566"/>
  <c r="CP342" a="1"/>
  <c r="CP342" s="1"/>
  <c r="DI342" s="1"/>
  <c r="G342"/>
  <c r="DG339"/>
  <c r="DG342"/>
  <c r="CP335" a="1"/>
  <c r="CP335" s="1"/>
  <c r="DI335" s="1"/>
  <c r="G335"/>
  <c r="CP341" a="1"/>
  <c r="CP341" s="1"/>
  <c r="DI341" s="1"/>
  <c r="G341"/>
  <c r="DG335"/>
  <c r="AG337"/>
  <c r="AF337"/>
  <c r="AI337"/>
  <c r="AJ337"/>
  <c r="AJ343"/>
  <c r="AI343"/>
  <c r="AI340"/>
  <c r="AJ340"/>
  <c r="BH337"/>
  <c r="BD337"/>
  <c r="BI337"/>
  <c r="BC337"/>
  <c r="BG337"/>
  <c r="BG343"/>
  <c r="BC343"/>
  <c r="BH343"/>
  <c r="BD343"/>
  <c r="BI343"/>
  <c r="X343" a="1"/>
  <c r="X343" s="1"/>
  <c r="Y343" a="1"/>
  <c r="Y343" s="1"/>
  <c r="AF341"/>
  <c r="AG341"/>
  <c r="EF341" s="1"/>
  <c r="EB340"/>
  <c r="CY341" a="1"/>
  <c r="CY341" s="1"/>
  <c r="DR341" s="1"/>
  <c r="CW335" a="1"/>
  <c r="CW335" s="1"/>
  <c r="DP335" s="1"/>
  <c r="AF339"/>
  <c r="AG339"/>
  <c r="EF339" s="1"/>
  <c r="AG335"/>
  <c r="EF335" s="1"/>
  <c r="AF335"/>
  <c r="AI336"/>
  <c r="AJ336"/>
  <c r="EG336" s="1"/>
  <c r="CZ336" a="1"/>
  <c r="CZ336" s="1"/>
  <c r="DS336" s="1"/>
  <c r="AF343"/>
  <c r="AG343"/>
  <c r="AF340"/>
  <c r="AG340"/>
  <c r="BI340"/>
  <c r="BC340"/>
  <c r="BH340"/>
  <c r="BD340"/>
  <c r="BG340"/>
  <c r="AF342"/>
  <c r="AG342"/>
  <c r="EF342" s="1"/>
  <c r="Y337" a="1"/>
  <c r="Y337" s="1"/>
  <c r="X337" a="1"/>
  <c r="X337" s="1"/>
  <c r="Y340" a="1"/>
  <c r="Y340" s="1"/>
  <c r="X340" a="1"/>
  <c r="X340" s="1"/>
  <c r="DZ343"/>
  <c r="EB343"/>
  <c r="EB337"/>
  <c r="AH335"/>
  <c r="CW339" a="1"/>
  <c r="CW339" s="1"/>
  <c r="DP339" s="1"/>
  <c r="AH339"/>
  <c r="DZ337"/>
  <c r="AH341"/>
  <c r="CQ578" a="1"/>
  <c r="CQ578" s="1"/>
  <c r="DJ578" s="1"/>
  <c r="AP578"/>
  <c r="BA578"/>
  <c r="AS578"/>
  <c r="CV578" s="1" a="1"/>
  <c r="CV578" s="1"/>
  <c r="DO578" s="1"/>
  <c r="AO578"/>
  <c r="AL578"/>
  <c r="D574"/>
  <c r="H574"/>
  <c r="BP574"/>
  <c r="O574"/>
  <c r="O578"/>
  <c r="CN566"/>
  <c r="P578"/>
  <c r="P566"/>
  <c r="AJ373" l="1"/>
  <c r="EG373" s="1"/>
  <c r="AI373"/>
  <c r="CZ373" a="1"/>
  <c r="CZ373" s="1"/>
  <c r="DS373" s="1"/>
  <c r="AJ372"/>
  <c r="EG372" s="1"/>
  <c r="AI372"/>
  <c r="CZ372" a="1"/>
  <c r="CZ372" s="1"/>
  <c r="DS372" s="1"/>
  <c r="AI374"/>
  <c r="AJ374"/>
  <c r="EG374" s="1"/>
  <c r="CZ374" a="1"/>
  <c r="CZ374" s="1"/>
  <c r="DS374" s="1"/>
  <c r="AQ574"/>
  <c r="CW574" s="1" a="1"/>
  <c r="CW574" s="1"/>
  <c r="DP574" s="1"/>
  <c r="BF578"/>
  <c r="BE578"/>
  <c r="BF566"/>
  <c r="BE566"/>
  <c r="DG566"/>
  <c r="F578"/>
  <c r="CP566" a="1"/>
  <c r="CP566" s="1"/>
  <c r="DI566" s="1"/>
  <c r="G566"/>
  <c r="EA337"/>
  <c r="EC337"/>
  <c r="AI335"/>
  <c r="AJ335"/>
  <c r="EG335" s="1"/>
  <c r="CZ335" a="1"/>
  <c r="CZ335" s="1"/>
  <c r="DS335" s="1"/>
  <c r="EC343"/>
  <c r="EA343"/>
  <c r="AJ339"/>
  <c r="EG339" s="1"/>
  <c r="AI339"/>
  <c r="CZ339" a="1"/>
  <c r="CZ339" s="1"/>
  <c r="DS339" s="1"/>
  <c r="AJ341"/>
  <c r="EG341" s="1"/>
  <c r="AI341"/>
  <c r="CZ341" a="1"/>
  <c r="CZ341" s="1"/>
  <c r="DS341" s="1"/>
  <c r="EA340"/>
  <c r="EC340"/>
  <c r="G578"/>
  <c r="CP578" a="1"/>
  <c r="CP578" s="1"/>
  <c r="DI578" s="1"/>
  <c r="CQ574" a="1"/>
  <c r="CQ574" s="1"/>
  <c r="DJ574" s="1"/>
  <c r="AP574"/>
  <c r="BA574"/>
  <c r="AS574"/>
  <c r="CV574" s="1" a="1"/>
  <c r="CV574" s="1"/>
  <c r="DO574" s="1"/>
  <c r="AO574"/>
  <c r="AL574"/>
  <c r="F574"/>
  <c r="CN578"/>
  <c r="P574"/>
  <c r="CN574"/>
  <c r="BF574" l="1"/>
  <c r="BE574"/>
  <c r="DG578"/>
  <c r="EP343"/>
  <c r="EP340"/>
  <c r="EP337"/>
  <c r="DG574"/>
  <c r="G574"/>
  <c r="CP574" a="1"/>
  <c r="CP574" s="1"/>
  <c r="DI574" s="1"/>
  <c r="D562"/>
  <c r="H562"/>
  <c r="BP562"/>
  <c r="AQ562" l="1"/>
  <c r="CQ562" a="1"/>
  <c r="CQ562" s="1"/>
  <c r="DJ562" s="1"/>
  <c r="AP562"/>
  <c r="BA562"/>
  <c r="CW562" a="1"/>
  <c r="CW562" s="1"/>
  <c r="DP562" s="1"/>
  <c r="AS562"/>
  <c r="CV562" s="1" a="1"/>
  <c r="CV562" s="1"/>
  <c r="DO562" s="1"/>
  <c r="AO562"/>
  <c r="AL562"/>
  <c r="D588"/>
  <c r="H588"/>
  <c r="O562"/>
  <c r="CN562"/>
  <c r="P562"/>
  <c r="BP588"/>
  <c r="F562" l="1"/>
  <c r="AQ588"/>
  <c r="CW588" s="1" a="1"/>
  <c r="CW588" s="1"/>
  <c r="DP588" s="1"/>
  <c r="BF562"/>
  <c r="BE562"/>
  <c r="CP562" a="1"/>
  <c r="CP562" s="1"/>
  <c r="DI562" s="1"/>
  <c r="G562"/>
  <c r="DG562"/>
  <c r="CQ588" a="1"/>
  <c r="CQ588" s="1"/>
  <c r="DJ588" s="1"/>
  <c r="AS588"/>
  <c r="CV588" s="1" a="1"/>
  <c r="CV588" s="1"/>
  <c r="DO588" s="1"/>
  <c r="AO588"/>
  <c r="AP588"/>
  <c r="BA588"/>
  <c r="AL588"/>
  <c r="D589"/>
  <c r="O588"/>
  <c r="P588"/>
  <c r="H589"/>
  <c r="BP589"/>
  <c r="AQ589" l="1"/>
  <c r="CW589" s="1" a="1"/>
  <c r="CW589" s="1"/>
  <c r="DP589" s="1"/>
  <c r="BF588"/>
  <c r="BE588"/>
  <c r="F588"/>
  <c r="G588"/>
  <c r="CP588" a="1"/>
  <c r="CP588" s="1"/>
  <c r="DI588" s="1"/>
  <c r="CQ589" a="1"/>
  <c r="CQ589" s="1"/>
  <c r="DJ589" s="1"/>
  <c r="AS589"/>
  <c r="CV589" s="1" a="1"/>
  <c r="CV589" s="1"/>
  <c r="DO589" s="1"/>
  <c r="AO589"/>
  <c r="BA589"/>
  <c r="AP589"/>
  <c r="AL589"/>
  <c r="P589"/>
  <c r="CN588"/>
  <c r="BP584"/>
  <c r="O589"/>
  <c r="CN589" s="1"/>
  <c r="AE588" l="1"/>
  <c r="AG588" s="1"/>
  <c r="EF588" s="1"/>
  <c r="F589"/>
  <c r="DG588"/>
  <c r="DG589"/>
  <c r="CP589" a="1"/>
  <c r="CP589" s="1"/>
  <c r="DI589" s="1"/>
  <c r="G589"/>
  <c r="D584"/>
  <c r="O584"/>
  <c r="CY588" l="1" a="1"/>
  <c r="CY588" s="1"/>
  <c r="DR588" s="1"/>
  <c r="AF588"/>
  <c r="D585"/>
  <c r="H585"/>
  <c r="O585"/>
  <c r="BP585"/>
  <c r="H584"/>
  <c r="CQ584" l="1" a="1"/>
  <c r="CQ584" s="1"/>
  <c r="DJ584" s="1"/>
  <c r="BA584"/>
  <c r="BF584" s="1"/>
  <c r="AQ584"/>
  <c r="CW584" s="1" a="1"/>
  <c r="CW584" s="1"/>
  <c r="DP584" s="1"/>
  <c r="AP584"/>
  <c r="AO584"/>
  <c r="F584"/>
  <c r="AS584"/>
  <c r="CV584" s="1" a="1"/>
  <c r="CV584" s="1"/>
  <c r="DO584" s="1"/>
  <c r="AL584"/>
  <c r="AQ585"/>
  <c r="BE584"/>
  <c r="AE584"/>
  <c r="CQ585" a="1"/>
  <c r="CQ585" s="1"/>
  <c r="DJ585" s="1"/>
  <c r="AS585"/>
  <c r="CV585" s="1" a="1"/>
  <c r="CV585" s="1"/>
  <c r="DO585" s="1"/>
  <c r="AO585"/>
  <c r="AP585"/>
  <c r="BA585"/>
  <c r="CW585" a="1"/>
  <c r="CW585" s="1"/>
  <c r="DP585" s="1"/>
  <c r="AL585"/>
  <c r="F585"/>
  <c r="BP586"/>
  <c r="P585"/>
  <c r="P584"/>
  <c r="CN585"/>
  <c r="CN584"/>
  <c r="G584" l="1"/>
  <c r="CP584" a="1"/>
  <c r="CP584" s="1"/>
  <c r="DI584" s="1"/>
  <c r="DG584"/>
  <c r="CP585" a="1"/>
  <c r="CP585" s="1"/>
  <c r="DI585" s="1"/>
  <c r="G585"/>
  <c r="DG585"/>
  <c r="AF584"/>
  <c r="AG584"/>
  <c r="EF584" s="1"/>
  <c r="CY584" a="1"/>
  <c r="CY584" s="1"/>
  <c r="DR584" s="1"/>
  <c r="D586"/>
  <c r="H586"/>
  <c r="AQ586" l="1"/>
  <c r="CW586" s="1" a="1"/>
  <c r="CW586" s="1"/>
  <c r="DP586" s="1"/>
  <c r="CQ586" a="1"/>
  <c r="CQ586" s="1"/>
  <c r="DJ586" s="1"/>
  <c r="AS586"/>
  <c r="CV586" s="1" a="1"/>
  <c r="CV586" s="1"/>
  <c r="DO586" s="1"/>
  <c r="AO586"/>
  <c r="AP586"/>
  <c r="BA586"/>
  <c r="AL586"/>
  <c r="P586"/>
  <c r="O586"/>
  <c r="CN586" s="1"/>
  <c r="BP580"/>
  <c r="AE585" l="1"/>
  <c r="AF585" s="1"/>
  <c r="F586"/>
  <c r="AH584"/>
  <c r="BF586"/>
  <c r="BE586"/>
  <c r="DG586"/>
  <c r="CP586" a="1"/>
  <c r="CP586" s="1"/>
  <c r="DI586" s="1"/>
  <c r="G586"/>
  <c r="AJ584"/>
  <c r="EG584" s="1"/>
  <c r="AI584"/>
  <c r="CZ584" a="1"/>
  <c r="CZ584" s="1"/>
  <c r="DS584" s="1"/>
  <c r="D580"/>
  <c r="O580"/>
  <c r="AG585" l="1"/>
  <c r="EF585" s="1"/>
  <c r="CY585" a="1"/>
  <c r="CY585" s="1"/>
  <c r="DR585" s="1"/>
  <c r="D581"/>
  <c r="H580"/>
  <c r="O581"/>
  <c r="H581"/>
  <c r="BP581"/>
  <c r="AQ581" l="1"/>
  <c r="CW581" s="1" a="1"/>
  <c r="CW581" s="1"/>
  <c r="DP581" s="1"/>
  <c r="AQ580"/>
  <c r="CW580" s="1" a="1"/>
  <c r="CW580" s="1"/>
  <c r="DP580" s="1"/>
  <c r="AS580"/>
  <c r="CV580" s="1" a="1"/>
  <c r="CV580" s="1"/>
  <c r="DO580" s="1"/>
  <c r="BA580"/>
  <c r="CQ580" a="1"/>
  <c r="CQ580" s="1"/>
  <c r="DJ580" s="1"/>
  <c r="AP580"/>
  <c r="F580"/>
  <c r="AO580"/>
  <c r="AL580"/>
  <c r="AE580"/>
  <c r="CQ581" a="1"/>
  <c r="CQ581" s="1"/>
  <c r="DJ581" s="1"/>
  <c r="AP581"/>
  <c r="BA581"/>
  <c r="AO581"/>
  <c r="AS581"/>
  <c r="CV581" s="1" a="1"/>
  <c r="CV581" s="1"/>
  <c r="DO581" s="1"/>
  <c r="AL581"/>
  <c r="F581"/>
  <c r="P581"/>
  <c r="CN580"/>
  <c r="P580"/>
  <c r="CN581"/>
  <c r="BP582"/>
  <c r="BF580" l="1"/>
  <c r="BE580"/>
  <c r="DG580"/>
  <c r="G580"/>
  <c r="CP580" a="1"/>
  <c r="CP580" s="1"/>
  <c r="DI580" s="1"/>
  <c r="CP581" a="1"/>
  <c r="CP581" s="1"/>
  <c r="DI581" s="1"/>
  <c r="G581"/>
  <c r="DG581"/>
  <c r="AF580"/>
  <c r="AG580"/>
  <c r="EF580" s="1"/>
  <c r="CY580" a="1"/>
  <c r="CY580" s="1"/>
  <c r="DR580" s="1"/>
  <c r="D582"/>
  <c r="O582"/>
  <c r="AH580" l="1"/>
  <c r="AE581"/>
  <c r="BP576"/>
  <c r="H582"/>
  <c r="AQ582" l="1"/>
  <c r="CW582" s="1" a="1"/>
  <c r="CW582" s="1"/>
  <c r="DP582" s="1"/>
  <c r="CQ582" a="1"/>
  <c r="CQ582" s="1"/>
  <c r="DJ582" s="1"/>
  <c r="AP582"/>
  <c r="AS582"/>
  <c r="CV582" s="1" a="1"/>
  <c r="CV582" s="1"/>
  <c r="DO582" s="1"/>
  <c r="F582"/>
  <c r="AL582"/>
  <c r="BA582"/>
  <c r="AO582"/>
  <c r="AJ580"/>
  <c r="EG580" s="1"/>
  <c r="AI580"/>
  <c r="CZ580" a="1"/>
  <c r="CZ580" s="1"/>
  <c r="DS580" s="1"/>
  <c r="AF581"/>
  <c r="AG581"/>
  <c r="EF581" s="1"/>
  <c r="CY581" a="1"/>
  <c r="CY581" s="1"/>
  <c r="DR581" s="1"/>
  <c r="D576"/>
  <c r="P582"/>
  <c r="O576"/>
  <c r="CN582"/>
  <c r="BF582" l="1"/>
  <c r="BE582"/>
  <c r="DG582"/>
  <c r="G582"/>
  <c r="CP582" a="1"/>
  <c r="CP582" s="1"/>
  <c r="DI582" s="1"/>
  <c r="D577"/>
  <c r="BP577"/>
  <c r="H576"/>
  <c r="H577"/>
  <c r="O577"/>
  <c r="AQ577" l="1"/>
  <c r="AQ576"/>
  <c r="AO576"/>
  <c r="AL576"/>
  <c r="AS576"/>
  <c r="CV576" s="1" a="1"/>
  <c r="CV576" s="1"/>
  <c r="DO576" s="1"/>
  <c r="CW576" a="1"/>
  <c r="CW576" s="1"/>
  <c r="DP576" s="1"/>
  <c r="BA576"/>
  <c r="CQ576" a="1"/>
  <c r="CQ576" s="1"/>
  <c r="DJ576" s="1"/>
  <c r="AP576"/>
  <c r="F576"/>
  <c r="AE576"/>
  <c r="CQ577" a="1"/>
  <c r="CQ577" s="1"/>
  <c r="DJ577" s="1"/>
  <c r="AS577"/>
  <c r="CV577" s="1" a="1"/>
  <c r="CV577" s="1"/>
  <c r="DO577" s="1"/>
  <c r="AO577"/>
  <c r="AP577"/>
  <c r="BA577"/>
  <c r="CW577" a="1"/>
  <c r="CW577" s="1"/>
  <c r="DP577" s="1"/>
  <c r="AL577"/>
  <c r="AE577"/>
  <c r="F577"/>
  <c r="P577"/>
  <c r="CN577"/>
  <c r="BP572"/>
  <c r="CN576"/>
  <c r="P576"/>
  <c r="BF576" l="1"/>
  <c r="BE576"/>
  <c r="G576"/>
  <c r="CP576" a="1"/>
  <c r="CP576" s="1"/>
  <c r="DI576" s="1"/>
  <c r="DG576"/>
  <c r="DG577"/>
  <c r="CP577" a="1"/>
  <c r="CP577" s="1"/>
  <c r="DI577" s="1"/>
  <c r="G577"/>
  <c r="AF577"/>
  <c r="AG577"/>
  <c r="EF577" s="1"/>
  <c r="AF576"/>
  <c r="AG576"/>
  <c r="EF576" s="1"/>
  <c r="CY576" a="1"/>
  <c r="CY576" s="1"/>
  <c r="DR576" s="1"/>
  <c r="AH576"/>
  <c r="CY577" a="1"/>
  <c r="CY577" s="1"/>
  <c r="DR577" s="1"/>
  <c r="AJ576" l="1"/>
  <c r="EG576" s="1"/>
  <c r="AI576"/>
  <c r="CZ576" a="1"/>
  <c r="CZ576" s="1"/>
  <c r="DS576" s="1"/>
  <c r="D572"/>
  <c r="H572"/>
  <c r="O572"/>
  <c r="AQ572" l="1"/>
  <c r="CQ572" a="1"/>
  <c r="CQ572" s="1"/>
  <c r="DJ572" s="1"/>
  <c r="AP572"/>
  <c r="BA572"/>
  <c r="CW572" a="1"/>
  <c r="CW572" s="1"/>
  <c r="DP572" s="1"/>
  <c r="AS572"/>
  <c r="CV572" s="1" a="1"/>
  <c r="CV572" s="1"/>
  <c r="DO572" s="1"/>
  <c r="AO572"/>
  <c r="AL572"/>
  <c r="F572"/>
  <c r="D573"/>
  <c r="P572"/>
  <c r="BP573"/>
  <c r="CN572"/>
  <c r="O573"/>
  <c r="BF572" l="1"/>
  <c r="BE572"/>
  <c r="DG572"/>
  <c r="CP572" a="1"/>
  <c r="CP572" s="1"/>
  <c r="DI572" s="1"/>
  <c r="G572"/>
  <c r="AE572"/>
  <c r="H573"/>
  <c r="BP568"/>
  <c r="AQ573" l="1"/>
  <c r="CW573" s="1" a="1"/>
  <c r="CW573" s="1"/>
  <c r="DP573" s="1"/>
  <c r="AO573"/>
  <c r="AL573"/>
  <c r="AS573"/>
  <c r="CV573" s="1" a="1"/>
  <c r="CV573" s="1"/>
  <c r="DO573" s="1"/>
  <c r="CQ573" a="1"/>
  <c r="CQ573" s="1"/>
  <c r="DJ573" s="1"/>
  <c r="BA573"/>
  <c r="F573"/>
  <c r="AP573"/>
  <c r="AE573"/>
  <c r="AG573" s="1"/>
  <c r="EF573" s="1"/>
  <c r="AF572"/>
  <c r="AG572"/>
  <c r="EF572" s="1"/>
  <c r="AH572"/>
  <c r="CY572" a="1"/>
  <c r="CY572" s="1"/>
  <c r="DR572" s="1"/>
  <c r="P573"/>
  <c r="CN573"/>
  <c r="CY573" l="1" a="1"/>
  <c r="CY573" s="1"/>
  <c r="DR573" s="1"/>
  <c r="CP573" a="1"/>
  <c r="CP573" s="1"/>
  <c r="DI573" s="1"/>
  <c r="G573"/>
  <c r="DG573"/>
  <c r="AF573"/>
  <c r="AI572"/>
  <c r="AJ572"/>
  <c r="EG572" s="1"/>
  <c r="CZ572" a="1"/>
  <c r="CZ572" s="1"/>
  <c r="DS572" s="1"/>
  <c r="D568"/>
  <c r="O568"/>
  <c r="D569" l="1"/>
  <c r="O569"/>
  <c r="H568"/>
  <c r="BP569"/>
  <c r="BA568" l="1"/>
  <c r="BE568" s="1"/>
  <c r="AL568"/>
  <c r="CQ568" a="1"/>
  <c r="CQ568" s="1"/>
  <c r="DJ568" s="1"/>
  <c r="AP568"/>
  <c r="AQ568"/>
  <c r="CW568" s="1" a="1"/>
  <c r="CW568" s="1"/>
  <c r="DP568" s="1"/>
  <c r="AO568"/>
  <c r="AS568"/>
  <c r="CV568" s="1" a="1"/>
  <c r="CV568" s="1"/>
  <c r="DO568" s="1"/>
  <c r="F568"/>
  <c r="BF568"/>
  <c r="AE568"/>
  <c r="P568"/>
  <c r="H569"/>
  <c r="CN568"/>
  <c r="BP570"/>
  <c r="DG568" l="1"/>
  <c r="CP568" a="1"/>
  <c r="CP568" s="1"/>
  <c r="DI568" s="1"/>
  <c r="G568"/>
  <c r="AQ569"/>
  <c r="AS569"/>
  <c r="CV569" s="1" a="1"/>
  <c r="CV569" s="1"/>
  <c r="DO569" s="1"/>
  <c r="CW569" a="1"/>
  <c r="CW569" s="1"/>
  <c r="DP569" s="1"/>
  <c r="CQ569" a="1"/>
  <c r="CQ569" s="1"/>
  <c r="DJ569" s="1"/>
  <c r="BA569"/>
  <c r="AP569"/>
  <c r="F569"/>
  <c r="AO569"/>
  <c r="AL569"/>
  <c r="AF568"/>
  <c r="AG568"/>
  <c r="EF568" s="1"/>
  <c r="CY568" a="1"/>
  <c r="CY568" s="1"/>
  <c r="DR568" s="1"/>
  <c r="D570"/>
  <c r="O570"/>
  <c r="P569"/>
  <c r="CN569"/>
  <c r="G569" l="1"/>
  <c r="CP569" a="1"/>
  <c r="CP569" s="1"/>
  <c r="DI569" s="1"/>
  <c r="DG569"/>
  <c r="AH568"/>
  <c r="AE569"/>
  <c r="BP564"/>
  <c r="H570"/>
  <c r="CQ570" l="1" a="1"/>
  <c r="CQ570" s="1"/>
  <c r="DJ570" s="1"/>
  <c r="BA570"/>
  <c r="BF570" s="1"/>
  <c r="AP570"/>
  <c r="F570"/>
  <c r="AQ570"/>
  <c r="CW570" s="1" a="1"/>
  <c r="CW570" s="1"/>
  <c r="DP570" s="1"/>
  <c r="AS570"/>
  <c r="CV570" s="1" a="1"/>
  <c r="CV570" s="1"/>
  <c r="DO570" s="1"/>
  <c r="AO570"/>
  <c r="AL570"/>
  <c r="BE570"/>
  <c r="AI568"/>
  <c r="AJ568"/>
  <c r="EG568" s="1"/>
  <c r="CZ568" a="1"/>
  <c r="CZ568" s="1"/>
  <c r="DS568" s="1"/>
  <c r="AF569"/>
  <c r="AG569"/>
  <c r="EF569" s="1"/>
  <c r="CY569" a="1"/>
  <c r="CY569" s="1"/>
  <c r="DR569" s="1"/>
  <c r="D564"/>
  <c r="O564"/>
  <c r="P570"/>
  <c r="CN570"/>
  <c r="G570" l="1"/>
  <c r="CP570" a="1"/>
  <c r="CP570" s="1"/>
  <c r="DI570" s="1"/>
  <c r="DG570"/>
  <c r="D565"/>
  <c r="H565"/>
  <c r="H564"/>
  <c r="BP565"/>
  <c r="O565"/>
  <c r="AQ565" l="1"/>
  <c r="AQ564"/>
  <c r="BA564"/>
  <c r="AL564"/>
  <c r="AP564"/>
  <c r="AS564"/>
  <c r="CV564" s="1" a="1"/>
  <c r="CV564" s="1"/>
  <c r="DO564" s="1"/>
  <c r="CQ564" a="1"/>
  <c r="CQ564" s="1"/>
  <c r="DJ564" s="1"/>
  <c r="AO564"/>
  <c r="CW564" a="1"/>
  <c r="CW564" s="1"/>
  <c r="DP564" s="1"/>
  <c r="F564"/>
  <c r="AE564"/>
  <c r="CQ565" a="1"/>
  <c r="CQ565" s="1"/>
  <c r="DJ565" s="1"/>
  <c r="AS565"/>
  <c r="CV565" s="1" a="1"/>
  <c r="CV565" s="1"/>
  <c r="DO565" s="1"/>
  <c r="AO565"/>
  <c r="AP565"/>
  <c r="BA565"/>
  <c r="CW565" a="1"/>
  <c r="CW565" s="1"/>
  <c r="DP565" s="1"/>
  <c r="AL565"/>
  <c r="AE565"/>
  <c r="CY565" s="1" a="1"/>
  <c r="CY565" s="1"/>
  <c r="DR565" s="1"/>
  <c r="F565"/>
  <c r="P564"/>
  <c r="P565"/>
  <c r="CN564"/>
  <c r="CN565"/>
  <c r="BF564" l="1"/>
  <c r="BE564"/>
  <c r="DG564"/>
  <c r="G564"/>
  <c r="CP564" a="1"/>
  <c r="CP564" s="1"/>
  <c r="DI564" s="1"/>
  <c r="DG565"/>
  <c r="CP565" a="1"/>
  <c r="CP565" s="1"/>
  <c r="DI565" s="1"/>
  <c r="G565"/>
  <c r="AF565"/>
  <c r="AG565"/>
  <c r="EF565" s="1"/>
  <c r="AF564"/>
  <c r="AG564"/>
  <c r="EF564" s="1"/>
  <c r="CY564" a="1"/>
  <c r="CY564" s="1"/>
  <c r="DR564" s="1"/>
  <c r="AH564"/>
  <c r="AJ564" l="1"/>
  <c r="EG564" s="1"/>
  <c r="AI564"/>
  <c r="CZ564" a="1"/>
  <c r="CZ564" s="1"/>
  <c r="DS564" s="1"/>
  <c r="D435"/>
  <c r="H435"/>
  <c r="BP435"/>
  <c r="O435"/>
  <c r="AQ435" l="1"/>
  <c r="CQ435" a="1"/>
  <c r="CQ435" s="1"/>
  <c r="DJ435" s="1"/>
  <c r="AP435"/>
  <c r="BA435"/>
  <c r="CW435" a="1"/>
  <c r="CW435" s="1"/>
  <c r="DP435" s="1"/>
  <c r="AS435"/>
  <c r="CV435" s="1" a="1"/>
  <c r="CV435" s="1"/>
  <c r="DO435" s="1"/>
  <c r="AO435"/>
  <c r="AL435"/>
  <c r="F435"/>
  <c r="P435"/>
  <c r="CN435"/>
  <c r="DG435" l="1"/>
  <c r="CP435" a="1"/>
  <c r="CP435" s="1"/>
  <c r="DI435" s="1"/>
  <c r="G435"/>
  <c r="D365" l="1"/>
  <c r="O365"/>
  <c r="BP365"/>
  <c r="D366" l="1"/>
  <c r="H366"/>
  <c r="H365"/>
  <c r="BP366"/>
  <c r="AQ366" l="1"/>
  <c r="AQ365"/>
  <c r="BA365"/>
  <c r="AL365"/>
  <c r="AP365"/>
  <c r="AO365"/>
  <c r="CQ365" a="1"/>
  <c r="CQ365" s="1"/>
  <c r="DJ365" s="1"/>
  <c r="AS365"/>
  <c r="CV365" s="1" a="1"/>
  <c r="CV365" s="1"/>
  <c r="DO365" s="1"/>
  <c r="CW365" a="1"/>
  <c r="CW365" s="1"/>
  <c r="DP365" s="1"/>
  <c r="F365"/>
  <c r="CQ366" a="1"/>
  <c r="CQ366" s="1"/>
  <c r="DJ366" s="1"/>
  <c r="AP366"/>
  <c r="BA366"/>
  <c r="AS366"/>
  <c r="CV366" s="1" a="1"/>
  <c r="CV366" s="1"/>
  <c r="DO366" s="1"/>
  <c r="AO366"/>
  <c r="AL366"/>
  <c r="CN365"/>
  <c r="O366"/>
  <c r="P366"/>
  <c r="BP367"/>
  <c r="P365"/>
  <c r="BF366" l="1"/>
  <c r="BE366"/>
  <c r="AE365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CW366" a="1"/>
  <c r="CW366" s="1"/>
  <c r="DP366" s="1"/>
  <c r="D367"/>
  <c r="CN366"/>
  <c r="H367"/>
  <c r="AQ367" l="1"/>
  <c r="CW367" s="1" a="1"/>
  <c r="CW367" s="1"/>
  <c r="DP367" s="1"/>
  <c r="DG366"/>
  <c r="AF365"/>
  <c r="AG365"/>
  <c r="EF365" s="1"/>
  <c r="CQ367" a="1"/>
  <c r="CQ367" s="1"/>
  <c r="DJ367" s="1"/>
  <c r="AS367"/>
  <c r="CV367" s="1" a="1"/>
  <c r="CV367" s="1"/>
  <c r="DO367" s="1"/>
  <c r="AO367"/>
  <c r="AP367"/>
  <c r="BA367"/>
  <c r="AL367"/>
  <c r="BP368"/>
  <c r="O367"/>
  <c r="P367"/>
  <c r="AE366" l="1"/>
  <c r="CY366" s="1" a="1"/>
  <c r="CY366" s="1"/>
  <c r="DR366" s="1"/>
  <c r="F367"/>
  <c r="AH365"/>
  <c r="AI365" s="1"/>
  <c r="CP367" a="1"/>
  <c r="CP367" s="1"/>
  <c r="DI367" s="1"/>
  <c r="G367"/>
  <c r="D368"/>
  <c r="CN367"/>
  <c r="H368"/>
  <c r="DG367" l="1"/>
  <c r="AQ368"/>
  <c r="CW368" s="1" a="1"/>
  <c r="CW368" s="1"/>
  <c r="DP368" s="1"/>
  <c r="AJ365"/>
  <c r="EG365" s="1"/>
  <c r="CZ365" a="1"/>
  <c r="CZ365" s="1"/>
  <c r="DS365" s="1"/>
  <c r="AF366"/>
  <c r="AG366"/>
  <c r="EF366" s="1"/>
  <c r="CQ368" a="1"/>
  <c r="CQ368" s="1"/>
  <c r="DJ368" s="1"/>
  <c r="AS368"/>
  <c r="CV368" s="1" a="1"/>
  <c r="CV368" s="1"/>
  <c r="DO368" s="1"/>
  <c r="AO368"/>
  <c r="AP368"/>
  <c r="BA368"/>
  <c r="AL368"/>
  <c r="O368"/>
  <c r="BP369"/>
  <c r="P368"/>
  <c r="BF368" l="1"/>
  <c r="BE368"/>
  <c r="AH366"/>
  <c r="AI366" s="1"/>
  <c r="F368"/>
  <c r="AE367"/>
  <c r="CY367" s="1" a="1"/>
  <c r="CY367" s="1"/>
  <c r="DR367" s="1"/>
  <c r="CP368" a="1"/>
  <c r="CP368" s="1"/>
  <c r="DI368" s="1"/>
  <c r="G368"/>
  <c r="D369"/>
  <c r="O369"/>
  <c r="CN368"/>
  <c r="DG368" l="1"/>
  <c r="CZ366" a="1"/>
  <c r="CZ366" s="1"/>
  <c r="DS366" s="1"/>
  <c r="AF367"/>
  <c r="AG367"/>
  <c r="EF367" s="1"/>
  <c r="AJ366"/>
  <c r="EG366" s="1"/>
  <c r="AH367"/>
  <c r="AE368"/>
  <c r="H369"/>
  <c r="BP370"/>
  <c r="AQ369" l="1"/>
  <c r="AO369"/>
  <c r="AL369"/>
  <c r="AS369"/>
  <c r="CV369" s="1" a="1"/>
  <c r="CV369" s="1"/>
  <c r="DO369" s="1"/>
  <c r="CW369" a="1"/>
  <c r="CW369" s="1"/>
  <c r="DP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H370"/>
  <c r="O370"/>
  <c r="CN369"/>
  <c r="P369"/>
  <c r="AQ370" l="1"/>
  <c r="DG369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L370"/>
  <c r="F370"/>
  <c r="CN370"/>
  <c r="P370"/>
  <c r="BP357"/>
  <c r="BF370" l="1"/>
  <c r="BE370"/>
  <c r="CP370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H357"/>
  <c r="O357"/>
  <c r="AQ357" l="1"/>
  <c r="CW357" s="1" a="1"/>
  <c r="CW357" s="1"/>
  <c r="DP357" s="1"/>
  <c r="CQ357" a="1"/>
  <c r="CQ357" s="1"/>
  <c r="DJ357" s="1"/>
  <c r="AP357"/>
  <c r="BA357"/>
  <c r="AS357"/>
  <c r="CV357" s="1" a="1"/>
  <c r="CV357" s="1"/>
  <c r="DO357" s="1"/>
  <c r="AO357"/>
  <c r="AL357"/>
  <c r="F357"/>
  <c r="D358"/>
  <c r="H358"/>
  <c r="CN357"/>
  <c r="O358"/>
  <c r="P357"/>
  <c r="BP358"/>
  <c r="AQ358" l="1"/>
  <c r="CW358" s="1" a="1"/>
  <c r="CW358" s="1"/>
  <c r="DP358" s="1"/>
  <c r="DG357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L358"/>
  <c r="F358"/>
  <c r="CN358"/>
  <c r="P358"/>
  <c r="BP359"/>
  <c r="BF358" l="1"/>
  <c r="BE358"/>
  <c r="CP358" a="1"/>
  <c r="CP358" s="1"/>
  <c r="DI358" s="1"/>
  <c r="G358"/>
  <c r="DG358"/>
  <c r="AF357"/>
  <c r="AG357"/>
  <c r="EF357" s="1"/>
  <c r="CY357" a="1"/>
  <c r="CY357" s="1"/>
  <c r="DR357" s="1"/>
  <c r="D359"/>
  <c r="O359"/>
  <c r="H359"/>
  <c r="AQ359" l="1"/>
  <c r="AH357"/>
  <c r="AE358"/>
  <c r="CQ359" a="1"/>
  <c r="CQ359" s="1"/>
  <c r="DJ359" s="1"/>
  <c r="AS359"/>
  <c r="CV359" s="1" a="1"/>
  <c r="CV359" s="1"/>
  <c r="DO359" s="1"/>
  <c r="AO359"/>
  <c r="AP359"/>
  <c r="BA359"/>
  <c r="AL359"/>
  <c r="F359"/>
  <c r="CN359"/>
  <c r="BP360"/>
  <c r="P359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Q360" l="1"/>
  <c r="CW360" s="1" a="1"/>
  <c r="CW360" s="1"/>
  <c r="DP360" s="1"/>
  <c r="AH358"/>
  <c r="AE359"/>
  <c r="CQ360" a="1"/>
  <c r="CQ360" s="1"/>
  <c r="DJ360" s="1"/>
  <c r="BA360"/>
  <c r="AS360"/>
  <c r="CV360" s="1" a="1"/>
  <c r="CV360" s="1"/>
  <c r="DO360" s="1"/>
  <c r="AO360"/>
  <c r="AP360"/>
  <c r="AL360"/>
  <c r="F360"/>
  <c r="P360"/>
  <c r="BP361"/>
  <c r="CN360"/>
  <c r="BF360" l="1"/>
  <c r="BE360"/>
  <c r="DG360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AQ361" l="1"/>
  <c r="CW361" s="1" a="1"/>
  <c r="CW361" s="1"/>
  <c r="DP361" s="1"/>
  <c r="CQ361" a="1"/>
  <c r="CQ361" s="1"/>
  <c r="DJ361" s="1"/>
  <c r="AO361"/>
  <c r="AS361"/>
  <c r="CV361" s="1" a="1"/>
  <c r="CV361" s="1"/>
  <c r="DO361" s="1"/>
  <c r="AP361"/>
  <c r="BA361"/>
  <c r="AL361"/>
  <c r="BP362"/>
  <c r="P361"/>
  <c r="O361"/>
  <c r="AE360" l="1"/>
  <c r="CY360" s="1" a="1"/>
  <c r="CY360" s="1"/>
  <c r="DR360" s="1"/>
  <c r="F361"/>
  <c r="AH359"/>
  <c r="AI359" s="1"/>
  <c r="CP361" a="1"/>
  <c r="CP361" s="1"/>
  <c r="DI361" s="1"/>
  <c r="G361"/>
  <c r="D362"/>
  <c r="CN361"/>
  <c r="H362"/>
  <c r="AQ362" l="1"/>
  <c r="AJ359"/>
  <c r="EG359" s="1"/>
  <c r="DG361"/>
  <c r="CZ359" a="1"/>
  <c r="CZ359" s="1"/>
  <c r="DS359" s="1"/>
  <c r="AF360"/>
  <c r="AG360"/>
  <c r="EF360" s="1"/>
  <c r="CQ362" a="1"/>
  <c r="CQ362" s="1"/>
  <c r="DJ362" s="1"/>
  <c r="AP362"/>
  <c r="BA362"/>
  <c r="AS362"/>
  <c r="CV362" s="1" a="1"/>
  <c r="CV362" s="1"/>
  <c r="DO362" s="1"/>
  <c r="AO362"/>
  <c r="AL362"/>
  <c r="O362"/>
  <c r="BP354"/>
  <c r="P362"/>
  <c r="BF362" l="1"/>
  <c r="BE362"/>
  <c r="AH360"/>
  <c r="AI360" s="1"/>
  <c r="AE361"/>
  <c r="AG361" s="1"/>
  <c r="EF361" s="1"/>
  <c r="F362"/>
  <c r="CP362" a="1"/>
  <c r="CP362" s="1"/>
  <c r="DI362" s="1"/>
  <c r="G362"/>
  <c r="CW362" a="1"/>
  <c r="CW362" s="1"/>
  <c r="DP362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YE1" i="2"/>
  <c r="YK1"/>
  <c r="YL1"/>
  <c r="YA1"/>
  <c r="YJ1"/>
  <c r="YM1"/>
  <c r="YF1"/>
  <c r="XZ1"/>
  <c r="YC1"/>
  <c r="YG1"/>
  <c r="O354" i="3"/>
  <c r="YB1" i="2"/>
  <c r="CN362" i="3"/>
  <c r="YI1" i="2"/>
  <c r="YP1"/>
  <c r="H354" i="3"/>
  <c r="YN1" i="2"/>
  <c r="YH1"/>
  <c r="XY1"/>
  <c r="YD1"/>
  <c r="YO1"/>
  <c r="AQ354" i="3" l="1"/>
  <c r="CW354" s="1" a="1"/>
  <c r="CW354" s="1"/>
  <c r="DP354" s="1"/>
  <c r="DG362"/>
  <c r="CY361" a="1"/>
  <c r="CY361" s="1"/>
  <c r="DR361" s="1"/>
  <c r="CZ360" a="1"/>
  <c r="CZ360" s="1"/>
  <c r="DS360" s="1"/>
  <c r="AF361"/>
  <c r="AJ360"/>
  <c r="EG360" s="1"/>
  <c r="CQ354" a="1"/>
  <c r="CQ354" s="1"/>
  <c r="DJ354" s="1"/>
  <c r="AP354"/>
  <c r="BA354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P354" i="3"/>
  <c r="BP326"/>
  <c r="CN354"/>
  <c r="BF354" l="1"/>
  <c r="BE354"/>
  <c r="DG354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R1" i="2"/>
  <c r="XV1"/>
  <c r="XW1"/>
  <c r="H326" i="3"/>
  <c r="XS1" i="2"/>
  <c r="XU1"/>
  <c r="O326" i="3"/>
  <c r="XT1" i="2"/>
  <c r="XX1"/>
  <c r="XQ1"/>
  <c r="AQ326" i="3" l="1"/>
  <c r="CW326" s="1" a="1"/>
  <c r="CW326" s="1"/>
  <c r="DP326" s="1"/>
  <c r="CQ326" a="1"/>
  <c r="CQ326" s="1"/>
  <c r="DJ326" s="1"/>
  <c r="AP326"/>
  <c r="BA326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CN326" i="3"/>
  <c r="BP322"/>
  <c r="P326"/>
  <c r="DG326" l="1"/>
  <c r="CP326" a="1"/>
  <c r="CP326" s="1"/>
  <c r="DI326" s="1"/>
  <c r="G326"/>
  <c r="D322"/>
  <c r="XP1" i="2"/>
  <c r="XO1"/>
  <c r="O322" i="3"/>
  <c r="H322"/>
  <c r="AQ322" l="1"/>
  <c r="BK322"/>
  <c r="M322"/>
  <c r="L322"/>
  <c r="K322"/>
  <c r="CN322"/>
  <c r="DG322" s="1"/>
  <c r="P322"/>
  <c r="CP322" s="1" a="1"/>
  <c r="CP322" s="1"/>
  <c r="DI322" s="1"/>
  <c r="I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BN322"/>
  <c r="AY322"/>
  <c r="AZ322" s="1" a="1"/>
  <c r="AZ322" s="1"/>
  <c r="AV322"/>
  <c r="AR322"/>
  <c r="BO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BF322" l="1"/>
  <c r="BE322"/>
  <c r="DZ322"/>
  <c r="BH322"/>
  <c r="BD322"/>
  <c r="BI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XL1" i="2"/>
  <c r="H321" i="3"/>
  <c r="XN1" i="2"/>
  <c r="XM1"/>
  <c r="O321" i="3"/>
  <c r="XK1" i="2"/>
  <c r="AQ321" i="3" l="1"/>
  <c r="XK2" i="2"/>
  <c r="XL2"/>
  <c r="CQ321" i="3" a="1"/>
  <c r="CQ321" s="1"/>
  <c r="DJ321" s="1"/>
  <c r="AS321"/>
  <c r="CV321" s="1" a="1"/>
  <c r="CV321" s="1"/>
  <c r="DO321" s="1"/>
  <c r="AO321"/>
  <c r="AP321"/>
  <c r="BA321"/>
  <c r="CW321" a="1"/>
  <c r="CW321" s="1"/>
  <c r="DP321" s="1"/>
  <c r="AL321"/>
  <c r="AE321"/>
  <c r="F321"/>
  <c r="XM2" i="2"/>
  <c r="XN2"/>
  <c r="CN321" i="3"/>
  <c r="P321"/>
  <c r="BF321" l="1"/>
  <c r="BE321"/>
  <c r="DG321"/>
  <c r="CP321" a="1"/>
  <c r="CP321" s="1"/>
  <c r="DI321" s="1"/>
  <c r="G321"/>
  <c r="AF321"/>
  <c r="AG321"/>
  <c r="EF321" s="1"/>
  <c r="CY321" a="1"/>
  <c r="CY321" s="1"/>
  <c r="DR321" s="1"/>
  <c r="D319"/>
  <c r="LE3" i="1"/>
  <c r="XI1" i="2"/>
  <c r="XJ1"/>
  <c r="O319" i="3"/>
  <c r="BP319"/>
  <c r="H319"/>
  <c r="AQ319" l="1"/>
  <c r="CW319" s="1" a="1"/>
  <c r="CW319" s="1"/>
  <c r="DP319" s="1"/>
  <c r="CQ319" a="1"/>
  <c r="CQ319" s="1"/>
  <c r="DJ319" s="1"/>
  <c r="AP319"/>
  <c r="BA319"/>
  <c r="AS319"/>
  <c r="CV319" s="1" a="1"/>
  <c r="CV319" s="1"/>
  <c r="DO319" s="1"/>
  <c r="AO319"/>
  <c r="AL319"/>
  <c r="F319"/>
  <c r="XJ2" i="2"/>
  <c r="XI2"/>
  <c r="BP318" i="3"/>
  <c r="P319"/>
  <c r="CN319"/>
  <c r="DG319" l="1"/>
  <c r="CP319" a="1"/>
  <c r="CP319" s="1"/>
  <c r="DI319" s="1"/>
  <c r="G319"/>
  <c r="D318"/>
  <c r="D284"/>
  <c r="O284"/>
  <c r="H318"/>
  <c r="O318"/>
  <c r="AQ318" l="1"/>
  <c r="BK318"/>
  <c r="K318"/>
  <c r="CN318"/>
  <c r="DG318" s="1"/>
  <c r="P318"/>
  <c r="CP318" s="1" a="1"/>
  <c r="CP318" s="1"/>
  <c r="DI318" s="1"/>
  <c r="L318"/>
  <c r="I318"/>
  <c r="M318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BN318"/>
  <c r="AY318"/>
  <c r="AZ318" s="1" a="1"/>
  <c r="AZ318" s="1"/>
  <c r="AV318"/>
  <c r="AR318"/>
  <c r="BO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AQ284" l="1"/>
  <c r="BF318"/>
  <c r="BE318"/>
  <c r="F284"/>
  <c r="AL284"/>
  <c r="X318" a="1"/>
  <c r="X318" s="1"/>
  <c r="Y318" a="1"/>
  <c r="Y318" s="1"/>
  <c r="AJ318"/>
  <c r="AI318"/>
  <c r="AF318"/>
  <c r="AG318"/>
  <c r="BH318"/>
  <c r="BD318"/>
  <c r="BI318"/>
  <c r="BG318"/>
  <c r="BC318"/>
  <c r="EB318"/>
  <c r="DZ318"/>
  <c r="AO284"/>
  <c r="AP284"/>
  <c r="AS284"/>
  <c r="BA284"/>
  <c r="CN284"/>
  <c r="P284"/>
  <c r="BP284"/>
  <c r="G284" l="1"/>
  <c r="EA318"/>
  <c r="EC318"/>
  <c r="CP284" a="1"/>
  <c r="CP284" s="1"/>
  <c r="DI284" s="1"/>
  <c r="CQ284" a="1"/>
  <c r="CQ284" s="1"/>
  <c r="DJ284" s="1"/>
  <c r="CV284" a="1"/>
  <c r="CV284" s="1"/>
  <c r="DO284" s="1"/>
  <c r="CW284" a="1"/>
  <c r="CW284" s="1"/>
  <c r="DP284" s="1"/>
  <c r="DG284"/>
  <c r="D285"/>
  <c r="H285"/>
  <c r="AQ285" l="1"/>
  <c r="EP318"/>
  <c r="AL285"/>
  <c r="P285"/>
  <c r="O285"/>
  <c r="F285" l="1"/>
  <c r="AE284"/>
  <c r="AF284" s="1"/>
  <c r="G285"/>
  <c r="AO285"/>
  <c r="AP285"/>
  <c r="AS285"/>
  <c r="BA285"/>
  <c r="BP285"/>
  <c r="CN285"/>
  <c r="CY284" l="1" a="1"/>
  <c r="CY284" s="1"/>
  <c r="DR284" s="1"/>
  <c r="AG284"/>
  <c r="EF284" s="1"/>
  <c r="CP285" a="1"/>
  <c r="CP285" s="1"/>
  <c r="DI285" s="1"/>
  <c r="CQ285" a="1"/>
  <c r="CQ285" s="1"/>
  <c r="DJ285" s="1"/>
  <c r="CV285" a="1"/>
  <c r="CV285" s="1"/>
  <c r="DO285" s="1"/>
  <c r="CW285" a="1"/>
  <c r="CW285" s="1"/>
  <c r="DP285" s="1"/>
  <c r="DG285"/>
  <c r="D286"/>
  <c r="O286"/>
  <c r="H286"/>
  <c r="AQ286" l="1"/>
  <c r="AH284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S286"/>
  <c r="BA286"/>
  <c r="CN286"/>
  <c r="BP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Q287" l="1"/>
  <c r="AL287"/>
  <c r="O287"/>
  <c r="P287"/>
  <c r="F287" l="1"/>
  <c r="AE286"/>
  <c r="AG286" s="1"/>
  <c r="EF286" s="1"/>
  <c r="AH285"/>
  <c r="G287"/>
  <c r="AJ285"/>
  <c r="EG285" s="1"/>
  <c r="AI285"/>
  <c r="CZ285" a="1"/>
  <c r="CZ285" s="1"/>
  <c r="DS285" s="1"/>
  <c r="AO287"/>
  <c r="AP287"/>
  <c r="AS287"/>
  <c r="BA287"/>
  <c r="BP287"/>
  <c r="CN287"/>
  <c r="BF287" l="1"/>
  <c r="BE287"/>
  <c r="CY286" a="1"/>
  <c r="CY286" s="1"/>
  <c r="DR286" s="1"/>
  <c r="AF286"/>
  <c r="CP287" a="1"/>
  <c r="CP287" s="1"/>
  <c r="DI287" s="1"/>
  <c r="CQ287" a="1"/>
  <c r="CQ287" s="1"/>
  <c r="DJ287" s="1"/>
  <c r="CV287" a="1"/>
  <c r="CV287" s="1"/>
  <c r="DO287" s="1"/>
  <c r="CW287" a="1"/>
  <c r="CW287" s="1"/>
  <c r="DP287" s="1"/>
  <c r="DG287"/>
  <c r="D288"/>
  <c r="H288"/>
  <c r="AQ288" l="1"/>
  <c r="AL288"/>
  <c r="O288"/>
  <c r="P288"/>
  <c r="AE287" l="1"/>
  <c r="AG287" s="1"/>
  <c r="EF287" s="1"/>
  <c r="AH286"/>
  <c r="CZ286" s="1" a="1"/>
  <c r="CZ286" s="1"/>
  <c r="DS286" s="1"/>
  <c r="F288"/>
  <c r="G288"/>
  <c r="AJ286"/>
  <c r="EG286" s="1"/>
  <c r="AI286"/>
  <c r="AO288"/>
  <c r="AP288"/>
  <c r="AS288"/>
  <c r="BA288"/>
  <c r="CN288"/>
  <c r="BP288"/>
  <c r="AF287" l="1"/>
  <c r="CY287" a="1"/>
  <c r="CY287" s="1"/>
  <c r="DR287" s="1"/>
  <c r="CP288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Q289" l="1"/>
  <c r="AL289"/>
  <c r="O289"/>
  <c r="P289"/>
  <c r="F289" l="1"/>
  <c r="AE288"/>
  <c r="AG288" s="1"/>
  <c r="EF288" s="1"/>
  <c r="AH287"/>
  <c r="G289"/>
  <c r="AJ287"/>
  <c r="EG287" s="1"/>
  <c r="AI287"/>
  <c r="CZ287" a="1"/>
  <c r="CZ287" s="1"/>
  <c r="DS287" s="1"/>
  <c r="AO289"/>
  <c r="AP289"/>
  <c r="AS289"/>
  <c r="BA289"/>
  <c r="BP289"/>
  <c r="CN289"/>
  <c r="CY288" l="1" a="1"/>
  <c r="CY288" s="1"/>
  <c r="DR288" s="1"/>
  <c r="AF288"/>
  <c r="CP289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Q290" l="1"/>
  <c r="AL290"/>
  <c r="O290"/>
  <c r="P290"/>
  <c r="F290" l="1"/>
  <c r="AE289"/>
  <c r="AG289" s="1"/>
  <c r="EF289" s="1"/>
  <c r="AH288"/>
  <c r="CZ288" s="1" a="1"/>
  <c r="CZ288" s="1"/>
  <c r="DS288" s="1"/>
  <c r="G290"/>
  <c r="AJ288"/>
  <c r="EG288" s="1"/>
  <c r="AI288"/>
  <c r="AO290"/>
  <c r="AP290"/>
  <c r="AS290"/>
  <c r="BA290"/>
  <c r="CN290"/>
  <c r="BP290"/>
  <c r="CY289" l="1" a="1"/>
  <c r="CY289" s="1"/>
  <c r="DR289" s="1"/>
  <c r="AF289"/>
  <c r="CP290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Q291" l="1"/>
  <c r="AL291"/>
  <c r="O291"/>
  <c r="P291"/>
  <c r="F291" l="1"/>
  <c r="AE290"/>
  <c r="AG290" s="1"/>
  <c r="EF290" s="1"/>
  <c r="AH289"/>
  <c r="G291"/>
  <c r="AJ289"/>
  <c r="EG289" s="1"/>
  <c r="AI289"/>
  <c r="CZ289" a="1"/>
  <c r="CZ289" s="1"/>
  <c r="DS289" s="1"/>
  <c r="AO291"/>
  <c r="AP291"/>
  <c r="AS291"/>
  <c r="BA291"/>
  <c r="BP291"/>
  <c r="CN291"/>
  <c r="CY290" l="1" a="1"/>
  <c r="CY290" s="1"/>
  <c r="DR290" s="1"/>
  <c r="AF290"/>
  <c r="CP291" a="1"/>
  <c r="CP291" s="1"/>
  <c r="DI291" s="1"/>
  <c r="CQ291" a="1"/>
  <c r="CQ291" s="1"/>
  <c r="DJ291" s="1"/>
  <c r="CV291" a="1"/>
  <c r="CV291" s="1"/>
  <c r="DO291" s="1"/>
  <c r="DG291"/>
  <c r="D292"/>
  <c r="H292"/>
  <c r="AQ292" l="1"/>
  <c r="BK292"/>
  <c r="I292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R292"/>
  <c r="AS292"/>
  <c r="AT292"/>
  <c r="AU292"/>
  <c r="AV292"/>
  <c r="AW292"/>
  <c r="AX292" a="1"/>
  <c r="AX292" s="1"/>
  <c r="AY292"/>
  <c r="AZ292" s="1" a="1"/>
  <c r="AZ292" s="1"/>
  <c r="BA292"/>
  <c r="BL292"/>
  <c r="BM292"/>
  <c r="BN292"/>
  <c r="BO292"/>
  <c r="CN292"/>
  <c r="AG291"/>
  <c r="BP292"/>
  <c r="BF292" l="1"/>
  <c r="BE292"/>
  <c r="BI292"/>
  <c r="BG292"/>
  <c r="BD292"/>
  <c r="BH292"/>
  <c r="BC292"/>
  <c r="EF291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AQ293" l="1"/>
  <c r="BK293"/>
  <c r="I293"/>
  <c r="DZ292"/>
  <c r="EB292"/>
  <c r="EC292" s="1"/>
  <c r="G293"/>
  <c r="E293" s="1"/>
  <c r="F293"/>
  <c r="J293" a="1"/>
  <c r="J293" s="1"/>
  <c r="K293"/>
  <c r="L293"/>
  <c r="M293"/>
  <c r="EA292" l="1"/>
  <c r="EP292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R293"/>
  <c r="AS293"/>
  <c r="AT293"/>
  <c r="AU293"/>
  <c r="AV293"/>
  <c r="AW293"/>
  <c r="AX293" a="1"/>
  <c r="AX293" s="1"/>
  <c r="AY293"/>
  <c r="AZ293" s="1" a="1"/>
  <c r="AZ293" s="1"/>
  <c r="BA293"/>
  <c r="BL293"/>
  <c r="BM293"/>
  <c r="BN293"/>
  <c r="BO293"/>
  <c r="CN293"/>
  <c r="BP293"/>
  <c r="AJ291"/>
  <c r="BD293" l="1"/>
  <c r="BF293"/>
  <c r="BE293"/>
  <c r="BI293"/>
  <c r="EG291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AQ294" l="1"/>
  <c r="DZ293"/>
  <c r="EB293"/>
  <c r="EC293" s="1"/>
  <c r="EA293" l="1"/>
  <c r="EP293"/>
  <c r="P294"/>
  <c r="O294"/>
  <c r="G294" l="1"/>
  <c r="F294"/>
  <c r="AL294"/>
  <c r="AO294" l="1"/>
  <c r="AP294"/>
  <c r="AS294"/>
  <c r="BA294"/>
  <c r="CN294"/>
  <c r="BP294"/>
  <c r="CP294" l="1" a="1"/>
  <c r="CP294" s="1"/>
  <c r="DI294" s="1"/>
  <c r="CQ294" a="1"/>
  <c r="CQ294" s="1"/>
  <c r="DJ294" s="1"/>
  <c r="CV294" a="1"/>
  <c r="CV294" s="1"/>
  <c r="DO294" s="1"/>
  <c r="CW294" a="1"/>
  <c r="CW294" s="1"/>
  <c r="DP294" s="1"/>
  <c r="DG294"/>
  <c r="D295"/>
  <c r="O295"/>
  <c r="AE294" l="1"/>
  <c r="H295"/>
  <c r="F295" l="1"/>
  <c r="AQ295"/>
  <c r="AL295"/>
  <c r="AG294"/>
  <c r="EF294" s="1"/>
  <c r="AF294"/>
  <c r="CY294" a="1"/>
  <c r="CY294" s="1"/>
  <c r="DR294" s="1"/>
  <c r="AO295"/>
  <c r="AP295"/>
  <c r="AS295"/>
  <c r="BA295"/>
  <c r="BP295"/>
  <c r="P295"/>
  <c r="CN295"/>
  <c r="G295" l="1"/>
  <c r="CP295" a="1"/>
  <c r="CP295" s="1"/>
  <c r="DI295" s="1"/>
  <c r="CQ295" a="1"/>
  <c r="CQ295" s="1"/>
  <c r="DJ295" s="1"/>
  <c r="CV295" a="1"/>
  <c r="CV295" s="1"/>
  <c r="DO295" s="1"/>
  <c r="DG295"/>
  <c r="D296"/>
  <c r="H296"/>
  <c r="AQ296" l="1"/>
  <c r="BK296"/>
  <c r="I296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R296"/>
  <c r="AS296"/>
  <c r="AT296"/>
  <c r="AU296"/>
  <c r="AV296"/>
  <c r="AW296"/>
  <c r="AX296" a="1"/>
  <c r="AX296" s="1"/>
  <c r="AY296"/>
  <c r="AZ296" s="1" a="1"/>
  <c r="AZ296" s="1"/>
  <c r="BA296"/>
  <c r="BL296"/>
  <c r="BM296"/>
  <c r="BN296"/>
  <c r="BO296"/>
  <c r="CN296"/>
  <c r="BP296"/>
  <c r="AG295"/>
  <c r="BF296" l="1"/>
  <c r="BE296"/>
  <c r="BI296"/>
  <c r="BG296"/>
  <c r="BD296"/>
  <c r="BH296"/>
  <c r="BC296"/>
  <c r="EF295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AQ297" l="1"/>
  <c r="BK297"/>
  <c r="I297"/>
  <c r="DZ296"/>
  <c r="EB296"/>
  <c r="EC296" s="1"/>
  <c r="G297"/>
  <c r="E297" s="1"/>
  <c r="F297"/>
  <c r="J297" a="1"/>
  <c r="J297" s="1"/>
  <c r="K297"/>
  <c r="L297"/>
  <c r="M297"/>
  <c r="EA296" l="1"/>
  <c r="EP296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R297"/>
  <c r="AS297"/>
  <c r="AT297"/>
  <c r="AU297"/>
  <c r="AV297"/>
  <c r="AW297"/>
  <c r="AX297" a="1"/>
  <c r="AX297" s="1"/>
  <c r="AY297"/>
  <c r="AZ297" s="1" a="1"/>
  <c r="AZ297" s="1"/>
  <c r="BA297"/>
  <c r="BL297"/>
  <c r="BM297"/>
  <c r="BN297"/>
  <c r="BO297"/>
  <c r="CN297"/>
  <c r="AJ295"/>
  <c r="BP297"/>
  <c r="BD297" l="1"/>
  <c r="BF297"/>
  <c r="BE297"/>
  <c r="BI297"/>
  <c r="EG295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AQ298" l="1"/>
  <c r="DZ297"/>
  <c r="EB297"/>
  <c r="EC297" s="1"/>
  <c r="EA297" l="1"/>
  <c r="EP297"/>
  <c r="P298"/>
  <c r="O298"/>
  <c r="G298" l="1"/>
  <c r="F298"/>
  <c r="AL298"/>
  <c r="AO298" l="1"/>
  <c r="AP298"/>
  <c r="AS298"/>
  <c r="BA298"/>
  <c r="CN298"/>
  <c r="BP298"/>
  <c r="CP298" l="1" a="1"/>
  <c r="CP298" s="1"/>
  <c r="DI298" s="1"/>
  <c r="CQ298" a="1"/>
  <c r="CQ298" s="1"/>
  <c r="DJ298" s="1"/>
  <c r="CV298" a="1"/>
  <c r="CV298" s="1"/>
  <c r="DO298" s="1"/>
  <c r="DG298"/>
  <c r="D299"/>
  <c r="O299"/>
  <c r="AE298" l="1"/>
  <c r="H299"/>
  <c r="F299" l="1"/>
  <c r="AQ299"/>
  <c r="AL299"/>
  <c r="AG298"/>
  <c r="EF298" s="1"/>
  <c r="AF298"/>
  <c r="CY298" a="1"/>
  <c r="CY298" s="1"/>
  <c r="DR298" s="1"/>
  <c r="AO299"/>
  <c r="AP299"/>
  <c r="AS299"/>
  <c r="BA299"/>
  <c r="BP299"/>
  <c r="P299"/>
  <c r="CN299"/>
  <c r="G299" l="1"/>
  <c r="CP299" a="1"/>
  <c r="CP299" s="1"/>
  <c r="DI299" s="1"/>
  <c r="CQ299" a="1"/>
  <c r="CQ299" s="1"/>
  <c r="DJ299" s="1"/>
  <c r="CV299" a="1"/>
  <c r="CV299" s="1"/>
  <c r="DO299" s="1"/>
  <c r="CW299" a="1"/>
  <c r="CW299" s="1"/>
  <c r="DP299" s="1"/>
  <c r="DG299"/>
  <c r="D300"/>
  <c r="O300"/>
  <c r="H300"/>
  <c r="AQ300" l="1"/>
  <c r="AH298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S300"/>
  <c r="BA300"/>
  <c r="BP300"/>
  <c r="CN300"/>
  <c r="BF300" l="1"/>
  <c r="BE300"/>
  <c r="CP300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AQ301" l="1"/>
  <c r="F30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S301"/>
  <c r="BA301"/>
  <c r="CN301"/>
  <c r="P301"/>
  <c r="BP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H302"/>
  <c r="O302"/>
  <c r="AQ302" l="1"/>
  <c r="AH300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S302"/>
  <c r="BA302"/>
  <c r="CN302"/>
  <c r="BP302"/>
  <c r="BF302" l="1"/>
  <c r="BE302"/>
  <c r="CP302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Q303" l="1"/>
  <c r="AL303"/>
  <c r="O303"/>
  <c r="P303"/>
  <c r="F303" l="1"/>
  <c r="AE302"/>
  <c r="AG302" s="1"/>
  <c r="EF302" s="1"/>
  <c r="AH301"/>
  <c r="G303"/>
  <c r="AJ301"/>
  <c r="EG301" s="1"/>
  <c r="AI301"/>
  <c r="CZ301" a="1"/>
  <c r="CZ301" s="1"/>
  <c r="DS301" s="1"/>
  <c r="AO303"/>
  <c r="AP303"/>
  <c r="AS303"/>
  <c r="BA303"/>
  <c r="BP303"/>
  <c r="CN303"/>
  <c r="CY302" l="1" a="1"/>
  <c r="CY302" s="1"/>
  <c r="DR302" s="1"/>
  <c r="AF302"/>
  <c r="CP303" a="1"/>
  <c r="CP303" s="1"/>
  <c r="DI303" s="1"/>
  <c r="CQ303" a="1"/>
  <c r="CQ303" s="1"/>
  <c r="DJ303" s="1"/>
  <c r="CV303" a="1"/>
  <c r="CV303" s="1"/>
  <c r="DO303" s="1"/>
  <c r="CW303" a="1"/>
  <c r="CW303" s="1"/>
  <c r="DP303" s="1"/>
  <c r="DG303"/>
  <c r="D304"/>
  <c r="H304"/>
  <c r="O304"/>
  <c r="AQ304" l="1"/>
  <c r="AH302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S304"/>
  <c r="BA304"/>
  <c r="BP304"/>
  <c r="CN304"/>
  <c r="BF304" l="1"/>
  <c r="BE304"/>
  <c r="CP304" a="1"/>
  <c r="CP304" s="1"/>
  <c r="DI304" s="1"/>
  <c r="CQ304" a="1"/>
  <c r="CQ304" s="1"/>
  <c r="DJ304" s="1"/>
  <c r="CV304" a="1"/>
  <c r="CV304" s="1"/>
  <c r="DO304" s="1"/>
  <c r="DG304"/>
  <c r="D305"/>
  <c r="H305"/>
  <c r="O305"/>
  <c r="AQ305" l="1"/>
  <c r="AH303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S305"/>
  <c r="BA305"/>
  <c r="CN305"/>
  <c r="BP305"/>
  <c r="BF305" l="1"/>
  <c r="BE305"/>
  <c r="CP305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AQ306" l="1"/>
  <c r="F306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S306"/>
  <c r="BA306"/>
  <c r="BP306"/>
  <c r="CN306"/>
  <c r="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O307"/>
  <c r="H307"/>
  <c r="AQ307" l="1"/>
  <c r="AH305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S307"/>
  <c r="BA307"/>
  <c r="BP307"/>
  <c r="CN307"/>
  <c r="BF307" l="1"/>
  <c r="BE307"/>
  <c r="CP307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Q308" l="1"/>
  <c r="AL308"/>
  <c r="O308"/>
  <c r="P308"/>
  <c r="F308" l="1"/>
  <c r="AE307"/>
  <c r="AG307" s="1"/>
  <c r="EF307" s="1"/>
  <c r="AH306"/>
  <c r="G308"/>
  <c r="AJ306"/>
  <c r="EG306" s="1"/>
  <c r="AI306"/>
  <c r="CZ306" a="1"/>
  <c r="CZ306" s="1"/>
  <c r="DS306" s="1"/>
  <c r="AO308"/>
  <c r="AP308"/>
  <c r="AS308"/>
  <c r="BA308"/>
  <c r="BP308"/>
  <c r="CN308"/>
  <c r="CY307" l="1" a="1"/>
  <c r="CY307" s="1"/>
  <c r="DR307" s="1"/>
  <c r="AF307"/>
  <c r="CP308" a="1"/>
  <c r="CP308" s="1"/>
  <c r="DI308" s="1"/>
  <c r="CQ308" a="1"/>
  <c r="CQ308" s="1"/>
  <c r="DJ308" s="1"/>
  <c r="CV308" a="1"/>
  <c r="CV308" s="1"/>
  <c r="DO308" s="1"/>
  <c r="CW308" a="1"/>
  <c r="CW308" s="1"/>
  <c r="DP308" s="1"/>
  <c r="DG308"/>
  <c r="D309"/>
  <c r="H309"/>
  <c r="O309"/>
  <c r="AQ309" l="1"/>
  <c r="AH307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S309"/>
  <c r="BA309"/>
  <c r="CN309"/>
  <c r="BP309"/>
  <c r="BF309" l="1"/>
  <c r="BE309"/>
  <c r="CP309" a="1"/>
  <c r="CP309" s="1"/>
  <c r="DI309" s="1"/>
  <c r="CQ309" a="1"/>
  <c r="CQ309" s="1"/>
  <c r="DJ309" s="1"/>
  <c r="CV309" a="1"/>
  <c r="CV309" s="1"/>
  <c r="DO309" s="1"/>
  <c r="CW309" a="1"/>
  <c r="CW309" s="1"/>
  <c r="DP309" s="1"/>
  <c r="DG309"/>
  <c r="D310"/>
  <c r="H310"/>
  <c r="O310"/>
  <c r="AQ310" l="1"/>
  <c r="AH308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S310"/>
  <c r="BA310"/>
  <c r="CN310"/>
  <c r="BP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Q311" l="1"/>
  <c r="AL311"/>
  <c r="O311"/>
  <c r="P311"/>
  <c r="F311" l="1"/>
  <c r="AE310"/>
  <c r="AG310" s="1"/>
  <c r="EF310" s="1"/>
  <c r="AH309"/>
  <c r="G311"/>
  <c r="AJ309"/>
  <c r="EG309" s="1"/>
  <c r="AI309"/>
  <c r="CZ309" a="1"/>
  <c r="CZ309" s="1"/>
  <c r="DS309" s="1"/>
  <c r="AO311"/>
  <c r="AP311"/>
  <c r="AS311"/>
  <c r="BA311"/>
  <c r="CN311"/>
  <c r="BP311"/>
  <c r="BF311" l="1"/>
  <c r="BE311"/>
  <c r="CY310" a="1"/>
  <c r="CY310" s="1"/>
  <c r="DR310" s="1"/>
  <c r="AF310"/>
  <c r="CP311" a="1"/>
  <c r="CP311" s="1"/>
  <c r="DI311" s="1"/>
  <c r="CQ311" a="1"/>
  <c r="CQ311" s="1"/>
  <c r="DJ311" s="1"/>
  <c r="CV311" a="1"/>
  <c r="CV311" s="1"/>
  <c r="DO311" s="1"/>
  <c r="CW311" a="1"/>
  <c r="CW311" s="1"/>
  <c r="DP311" s="1"/>
  <c r="DG311"/>
  <c r="D312"/>
  <c r="O312"/>
  <c r="AH310" l="1"/>
  <c r="AE311"/>
  <c r="H312"/>
  <c r="AQ312" l="1"/>
  <c r="AL312"/>
  <c r="F312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S312"/>
  <c r="BA312"/>
  <c r="CN312"/>
  <c r="P312"/>
  <c r="BP312"/>
  <c r="G312" l="1"/>
  <c r="CP312" a="1"/>
  <c r="CP312" s="1"/>
  <c r="DI312" s="1"/>
  <c r="CQ312" a="1"/>
  <c r="CQ312" s="1"/>
  <c r="DJ312" s="1"/>
  <c r="CV312" a="1"/>
  <c r="CV312" s="1"/>
  <c r="DO312" s="1"/>
  <c r="CW312" a="1"/>
  <c r="CW312" s="1"/>
  <c r="DP312" s="1"/>
  <c r="DG312"/>
  <c r="D313"/>
  <c r="O313"/>
  <c r="H313"/>
  <c r="AQ313" l="1"/>
  <c r="AH31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S313"/>
  <c r="BA313"/>
  <c r="BP313"/>
  <c r="CN313"/>
  <c r="BF313" l="1"/>
  <c r="BE313"/>
  <c r="CP313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Q314" l="1"/>
  <c r="AL314"/>
  <c r="O314"/>
  <c r="P314"/>
  <c r="F314" l="1"/>
  <c r="AE313"/>
  <c r="AG313" s="1"/>
  <c r="EF313" s="1"/>
  <c r="AH312"/>
  <c r="G314"/>
  <c r="AJ312"/>
  <c r="EG312" s="1"/>
  <c r="AI312"/>
  <c r="CZ312" a="1"/>
  <c r="CZ312" s="1"/>
  <c r="DS312" s="1"/>
  <c r="AO314"/>
  <c r="AP314"/>
  <c r="AS314"/>
  <c r="BA314"/>
  <c r="CN314"/>
  <c r="BP314"/>
  <c r="CY313" l="1" a="1"/>
  <c r="CY313" s="1"/>
  <c r="DR313" s="1"/>
  <c r="AF313"/>
  <c r="CP314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Q315" l="1"/>
  <c r="AL315"/>
  <c r="O315"/>
  <c r="P315"/>
  <c r="F315" l="1"/>
  <c r="AE314"/>
  <c r="AG314" s="1"/>
  <c r="EF314" s="1"/>
  <c r="AH313"/>
  <c r="G315"/>
  <c r="AJ313"/>
  <c r="EG313" s="1"/>
  <c r="AI313"/>
  <c r="CZ313" a="1"/>
  <c r="CZ313" s="1"/>
  <c r="DS313" s="1"/>
  <c r="AO315"/>
  <c r="AP315"/>
  <c r="AS315"/>
  <c r="BA315"/>
  <c r="CN315"/>
  <c r="BP315"/>
  <c r="BF315" l="1"/>
  <c r="BE315"/>
  <c r="CY314" a="1"/>
  <c r="CY314" s="1"/>
  <c r="DR314" s="1"/>
  <c r="AF314"/>
  <c r="CP315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Q316" l="1"/>
  <c r="AL316"/>
  <c r="O316"/>
  <c r="P316"/>
  <c r="F316" l="1"/>
  <c r="AE315"/>
  <c r="AG315" s="1"/>
  <c r="EF315" s="1"/>
  <c r="AH314"/>
  <c r="G316"/>
  <c r="AJ314"/>
  <c r="EG314" s="1"/>
  <c r="AI314"/>
  <c r="CZ314" a="1"/>
  <c r="CZ314" s="1"/>
  <c r="DS314" s="1"/>
  <c r="AO316"/>
  <c r="AP316"/>
  <c r="AS316"/>
  <c r="BA316"/>
  <c r="CN316"/>
  <c r="BP316"/>
  <c r="CY315" l="1" a="1"/>
  <c r="CY315" s="1"/>
  <c r="DR315" s="1"/>
  <c r="AF315"/>
  <c r="CP316" a="1"/>
  <c r="CP316" s="1"/>
  <c r="DI316" s="1"/>
  <c r="CQ316" a="1"/>
  <c r="CQ316" s="1"/>
  <c r="DJ316" s="1"/>
  <c r="CV316" a="1"/>
  <c r="CV316" s="1"/>
  <c r="DO316" s="1"/>
  <c r="CW316" a="1"/>
  <c r="CW316" s="1"/>
  <c r="DP316" s="1"/>
  <c r="DG316"/>
  <c r="D317"/>
  <c r="H317"/>
  <c r="O317"/>
  <c r="AQ317" l="1"/>
  <c r="AH315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S317"/>
  <c r="BA317"/>
  <c r="BP317"/>
  <c r="CN317"/>
  <c r="BF317" l="1"/>
  <c r="BE317"/>
  <c r="CP317" a="1"/>
  <c r="CP317" s="1"/>
  <c r="DI317" s="1"/>
  <c r="CQ317" a="1"/>
  <c r="CQ317" s="1"/>
  <c r="DJ317" s="1"/>
  <c r="CV317" a="1"/>
  <c r="CV317" s="1"/>
  <c r="DO317" s="1"/>
  <c r="CW317" a="1"/>
  <c r="CW317" s="1"/>
  <c r="DP317" s="1"/>
  <c r="DG317"/>
  <c r="D320"/>
  <c r="H320"/>
  <c r="O320"/>
  <c r="AQ320" l="1"/>
  <c r="AE319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Q323" l="1"/>
  <c r="AH317"/>
  <c r="AE320"/>
  <c r="AL323"/>
  <c r="O323"/>
  <c r="P323"/>
  <c r="AH321" l="1"/>
  <c r="AI321" s="1"/>
  <c r="F323"/>
  <c r="G323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S323"/>
  <c r="BA323"/>
  <c r="CN323"/>
  <c r="BP323"/>
  <c r="AJ321" l="1"/>
  <c r="EG321" s="1"/>
  <c r="CZ32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H324"/>
  <c r="O324"/>
  <c r="AQ324" l="1"/>
  <c r="AH320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S324"/>
  <c r="BA324"/>
  <c r="CN324"/>
  <c r="BP324"/>
  <c r="BF324" l="1"/>
  <c r="BE324"/>
  <c r="CP324" a="1"/>
  <c r="CP324" s="1"/>
  <c r="DI324" s="1"/>
  <c r="CQ324" a="1"/>
  <c r="CQ324" s="1"/>
  <c r="DJ324" s="1"/>
  <c r="CV324" a="1"/>
  <c r="CV324" s="1"/>
  <c r="DO324" s="1"/>
  <c r="CW324" a="1"/>
  <c r="CW324" s="1"/>
  <c r="DP324" s="1"/>
  <c r="DG324"/>
  <c r="D325"/>
  <c r="H325"/>
  <c r="O325"/>
  <c r="AQ325" l="1"/>
  <c r="BK325"/>
  <c r="P325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S325"/>
  <c r="BA325"/>
  <c r="CN325"/>
  <c r="BP325"/>
  <c r="BF325" l="1"/>
  <c r="BE325"/>
  <c r="CP325" a="1"/>
  <c r="CP325" s="1"/>
  <c r="DI325" s="1"/>
  <c r="CQ325" a="1"/>
  <c r="CQ325" s="1"/>
  <c r="DJ325" s="1"/>
  <c r="CV325" a="1"/>
  <c r="CV325" s="1"/>
  <c r="DO325" s="1"/>
  <c r="CW325" a="1"/>
  <c r="CW325" s="1"/>
  <c r="DP325" s="1"/>
  <c r="DG325"/>
  <c r="D327"/>
  <c r="H327"/>
  <c r="O327"/>
  <c r="AQ327" l="1"/>
  <c r="AE326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S327"/>
  <c r="BA327"/>
  <c r="CN327"/>
  <c r="BP327"/>
  <c r="BF327" l="1"/>
  <c r="BE327"/>
  <c r="CP327" a="1"/>
  <c r="CP327" s="1"/>
  <c r="DI327" s="1"/>
  <c r="CQ327" a="1"/>
  <c r="CQ327" s="1"/>
  <c r="DJ327" s="1"/>
  <c r="CV327" a="1"/>
  <c r="CV327" s="1"/>
  <c r="DO327" s="1"/>
  <c r="CW327" a="1"/>
  <c r="CW327" s="1"/>
  <c r="DP327" s="1"/>
  <c r="DG327"/>
  <c r="D328"/>
  <c r="O328"/>
  <c r="H328"/>
  <c r="AQ328" l="1"/>
  <c r="BK328"/>
  <c r="P328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S328"/>
  <c r="BA328"/>
  <c r="CN328"/>
  <c r="BP328"/>
  <c r="BF328" l="1"/>
  <c r="BE328"/>
  <c r="CP328" a="1"/>
  <c r="CP328" s="1"/>
  <c r="DI328" s="1"/>
  <c r="CQ328" a="1"/>
  <c r="CQ328" s="1"/>
  <c r="DJ328" s="1"/>
  <c r="CV328" a="1"/>
  <c r="CV328" s="1"/>
  <c r="DO328" s="1"/>
  <c r="CW328" a="1"/>
  <c r="CW328" s="1"/>
  <c r="DP328" s="1"/>
  <c r="DG328"/>
  <c r="D329"/>
  <c r="H329"/>
  <c r="O329"/>
  <c r="AQ329" l="1"/>
  <c r="AH327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P329" s="1"/>
  <c r="DG329"/>
  <c r="D330"/>
  <c r="O330"/>
  <c r="AH328" l="1"/>
  <c r="AE329"/>
  <c r="H330"/>
  <c r="AQ330" l="1"/>
  <c r="AL330"/>
  <c r="F330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S330"/>
  <c r="BA330"/>
  <c r="BP330"/>
  <c r="P330"/>
  <c r="CN330"/>
  <c r="G330" l="1"/>
  <c r="BF330"/>
  <c r="BE330"/>
  <c r="CP330" a="1"/>
  <c r="CP330" s="1"/>
  <c r="DI330" s="1"/>
  <c r="CQ330" a="1"/>
  <c r="CQ330" s="1"/>
  <c r="DJ330" s="1"/>
  <c r="CV330" a="1"/>
  <c r="CV330" s="1"/>
  <c r="DO330" s="1"/>
  <c r="CW330" a="1"/>
  <c r="CW330" s="1"/>
  <c r="DP330" s="1"/>
  <c r="DG330"/>
  <c r="D331"/>
  <c r="O331"/>
  <c r="AH329" l="1"/>
  <c r="AE330"/>
  <c r="H331"/>
  <c r="P331" l="1"/>
  <c r="F331"/>
  <c r="BK331"/>
  <c r="AQ331"/>
  <c r="G331"/>
  <c r="AL331"/>
  <c r="AJ329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S331"/>
  <c r="BA331"/>
  <c r="CN331"/>
  <c r="BP331"/>
  <c r="BF331" l="1"/>
  <c r="BE331"/>
  <c r="CP331" a="1"/>
  <c r="CP331" s="1"/>
  <c r="DI331" s="1"/>
  <c r="CQ331" a="1"/>
  <c r="CQ331" s="1"/>
  <c r="DJ331" s="1"/>
  <c r="CV331" a="1"/>
  <c r="CV331" s="1"/>
  <c r="DO331" s="1"/>
  <c r="CW331" a="1"/>
  <c r="CW331" s="1"/>
  <c r="DP331" s="1"/>
  <c r="DG331"/>
  <c r="D332"/>
  <c r="H332"/>
  <c r="O332"/>
  <c r="AQ332" l="1"/>
  <c r="AH330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P332" s="1"/>
  <c r="DG332"/>
  <c r="D333"/>
  <c r="O333"/>
  <c r="AH331" l="1"/>
  <c r="AE332"/>
  <c r="H333"/>
  <c r="AQ333" l="1"/>
  <c r="AL333"/>
  <c r="F333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S333"/>
  <c r="BA333"/>
  <c r="CN333"/>
  <c r="P333"/>
  <c r="BP333"/>
  <c r="G333" l="1"/>
  <c r="BF333"/>
  <c r="BE333"/>
  <c r="CP333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AQ334" l="1"/>
  <c r="BK334"/>
  <c r="P334"/>
  <c r="G334"/>
  <c r="F334"/>
  <c r="AL334"/>
  <c r="O334"/>
  <c r="AE333" l="1"/>
  <c r="CY333" s="1" a="1"/>
  <c r="CY333" s="1"/>
  <c r="DR333" s="1"/>
  <c r="AH332"/>
  <c r="AI332" s="1"/>
  <c r="AO334"/>
  <c r="AP334"/>
  <c r="AS334"/>
  <c r="BA334"/>
  <c r="CN334"/>
  <c r="BP334"/>
  <c r="BF334" l="1"/>
  <c r="BE334"/>
  <c r="CZ332" a="1"/>
  <c r="CZ332" s="1"/>
  <c r="DS332" s="1"/>
  <c r="AG333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P334" s="1"/>
  <c r="DG334"/>
  <c r="D344"/>
  <c r="O344"/>
  <c r="AH342" l="1"/>
  <c r="AH333"/>
  <c r="AE334"/>
  <c r="H344"/>
  <c r="AQ344" l="1"/>
  <c r="AL344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S344"/>
  <c r="BA344"/>
  <c r="P344"/>
  <c r="BP344"/>
  <c r="CN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H345"/>
  <c r="O345"/>
  <c r="AQ345" l="1"/>
  <c r="AH334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S345"/>
  <c r="BA345"/>
  <c r="BP345"/>
  <c r="CN345"/>
  <c r="BF345" l="1"/>
  <c r="BE345"/>
  <c r="CP345" a="1"/>
  <c r="CP345" s="1"/>
  <c r="DI345" s="1"/>
  <c r="CQ345" a="1"/>
  <c r="CQ345" s="1"/>
  <c r="DJ345" s="1"/>
  <c r="CV345" a="1"/>
  <c r="CV345" s="1"/>
  <c r="DO345" s="1"/>
  <c r="CW345" a="1"/>
  <c r="CW345" s="1"/>
  <c r="DP345" s="1"/>
  <c r="DG345"/>
  <c r="D346"/>
  <c r="H346"/>
  <c r="O346"/>
  <c r="AQ346" l="1"/>
  <c r="AH344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S346"/>
  <c r="BA346"/>
  <c r="BP346"/>
  <c r="CN346"/>
  <c r="BF346" l="1"/>
  <c r="BE346"/>
  <c r="CP346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Q347" l="1"/>
  <c r="AL347"/>
  <c r="O347"/>
  <c r="P347"/>
  <c r="F347" l="1"/>
  <c r="AE346"/>
  <c r="AG346" s="1"/>
  <c r="EF346" s="1"/>
  <c r="AH345"/>
  <c r="G347"/>
  <c r="AJ345"/>
  <c r="EG345" s="1"/>
  <c r="AI345"/>
  <c r="CZ345" a="1"/>
  <c r="CZ345" s="1"/>
  <c r="DS345" s="1"/>
  <c r="AO347"/>
  <c r="AP347"/>
  <c r="AS347"/>
  <c r="BA347"/>
  <c r="BP347"/>
  <c r="CN347"/>
  <c r="CY346" l="1" a="1"/>
  <c r="CY346" s="1"/>
  <c r="DR346" s="1"/>
  <c r="AF346"/>
  <c r="CP347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Q348" l="1"/>
  <c r="AL348"/>
  <c r="O348"/>
  <c r="P348"/>
  <c r="F348" l="1"/>
  <c r="AE347"/>
  <c r="AG347" s="1"/>
  <c r="EF347" s="1"/>
  <c r="AH346"/>
  <c r="G348"/>
  <c r="AJ346"/>
  <c r="EG346" s="1"/>
  <c r="AI346"/>
  <c r="CZ346" a="1"/>
  <c r="CZ346" s="1"/>
  <c r="DS346" s="1"/>
  <c r="AO348"/>
  <c r="AP348"/>
  <c r="AS348"/>
  <c r="BA348"/>
  <c r="CN348"/>
  <c r="BP348"/>
  <c r="BF348" l="1"/>
  <c r="BE348"/>
  <c r="CY347" a="1"/>
  <c r="CY347" s="1"/>
  <c r="DR347" s="1"/>
  <c r="AF347"/>
  <c r="CP348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Q349" l="1"/>
  <c r="AL349"/>
  <c r="O349"/>
  <c r="P349"/>
  <c r="F349" l="1"/>
  <c r="AE348"/>
  <c r="AG348" s="1"/>
  <c r="EF348" s="1"/>
  <c r="AH347"/>
  <c r="G349"/>
  <c r="AJ347"/>
  <c r="EG347" s="1"/>
  <c r="AI347"/>
  <c r="CZ347" a="1"/>
  <c r="CZ347" s="1"/>
  <c r="DS347" s="1"/>
  <c r="AO349"/>
  <c r="AP349"/>
  <c r="AS349"/>
  <c r="BA349"/>
  <c r="BP349"/>
  <c r="CN349"/>
  <c r="CY348" l="1" a="1"/>
  <c r="CY348" s="1"/>
  <c r="DR348" s="1"/>
  <c r="AF348"/>
  <c r="CP349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Q350" l="1"/>
  <c r="AL350"/>
  <c r="O350"/>
  <c r="P350"/>
  <c r="F350" l="1"/>
  <c r="AE349"/>
  <c r="AG349" s="1"/>
  <c r="EF349" s="1"/>
  <c r="AH348"/>
  <c r="CZ348" s="1" a="1"/>
  <c r="CZ348" s="1"/>
  <c r="DS348" s="1"/>
  <c r="G350"/>
  <c r="AJ348"/>
  <c r="EG348" s="1"/>
  <c r="AI348"/>
  <c r="AO350"/>
  <c r="AP350"/>
  <c r="AS350"/>
  <c r="BA350"/>
  <c r="CN350"/>
  <c r="BP350"/>
  <c r="BF350" l="1"/>
  <c r="BE350"/>
  <c r="CY349" a="1"/>
  <c r="CY349" s="1"/>
  <c r="DR349" s="1"/>
  <c r="AF349"/>
  <c r="CP350" a="1"/>
  <c r="CP350" s="1"/>
  <c r="DI350" s="1"/>
  <c r="CQ350" a="1"/>
  <c r="CQ350" s="1"/>
  <c r="DJ350" s="1"/>
  <c r="CV350" a="1"/>
  <c r="CV350" s="1"/>
  <c r="DO350" s="1"/>
  <c r="CW350" a="1"/>
  <c r="CW350" s="1"/>
  <c r="DP350" s="1"/>
  <c r="DG350"/>
  <c r="D351"/>
  <c r="O351"/>
  <c r="AH349" l="1"/>
  <c r="AE350"/>
  <c r="H351"/>
  <c r="AQ351" l="1"/>
  <c r="AL351"/>
  <c r="F35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S351"/>
  <c r="BA351"/>
  <c r="CN351"/>
  <c r="P351"/>
  <c r="BP351"/>
  <c r="G351" l="1"/>
  <c r="CP35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Q352" l="1"/>
  <c r="AL352"/>
  <c r="O352"/>
  <c r="P352"/>
  <c r="F352" l="1"/>
  <c r="AE351"/>
  <c r="AG351" s="1"/>
  <c r="EF351" s="1"/>
  <c r="AH350"/>
  <c r="G352"/>
  <c r="AJ350"/>
  <c r="EG350" s="1"/>
  <c r="AI350"/>
  <c r="CZ350" a="1"/>
  <c r="CZ350" s="1"/>
  <c r="DS350" s="1"/>
  <c r="AO352"/>
  <c r="AP352"/>
  <c r="AS352"/>
  <c r="BA352"/>
  <c r="CN352"/>
  <c r="BP352"/>
  <c r="BF352" l="1"/>
  <c r="BE352"/>
  <c r="CY351" a="1"/>
  <c r="CY351" s="1"/>
  <c r="DR351" s="1"/>
  <c r="AF351"/>
  <c r="CP352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Q353" l="1"/>
  <c r="AL353"/>
  <c r="O353"/>
  <c r="P353"/>
  <c r="F353" l="1"/>
  <c r="AE352"/>
  <c r="AG352" s="1"/>
  <c r="EF352" s="1"/>
  <c r="AH351"/>
  <c r="G353"/>
  <c r="AJ351"/>
  <c r="EG351" s="1"/>
  <c r="AI351"/>
  <c r="CZ351" a="1"/>
  <c r="CZ351" s="1"/>
  <c r="DS351" s="1"/>
  <c r="AO353"/>
  <c r="AP353"/>
  <c r="AS353"/>
  <c r="BA353"/>
  <c r="CN353"/>
  <c r="BP353"/>
  <c r="CY352" l="1" a="1"/>
  <c r="CY352" s="1"/>
  <c r="DR352" s="1"/>
  <c r="AF352"/>
  <c r="CP353" a="1"/>
  <c r="CP353" s="1"/>
  <c r="DI353" s="1"/>
  <c r="CQ353" a="1"/>
  <c r="CQ353" s="1"/>
  <c r="DJ353" s="1"/>
  <c r="CV353" a="1"/>
  <c r="CV353" s="1"/>
  <c r="DO353" s="1"/>
  <c r="CW353" a="1"/>
  <c r="CW353" s="1"/>
  <c r="DP353" s="1"/>
  <c r="DG353"/>
  <c r="D355"/>
  <c r="O355"/>
  <c r="H355"/>
  <c r="AQ355" l="1"/>
  <c r="AE354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S355"/>
  <c r="BA355"/>
  <c r="CN355"/>
  <c r="BP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Q356" l="1"/>
  <c r="AH353"/>
  <c r="AL356"/>
  <c r="P356"/>
  <c r="O356"/>
  <c r="AE355" l="1"/>
  <c r="AF355" s="1"/>
  <c r="AH354"/>
  <c r="CZ354" s="1" a="1"/>
  <c r="CZ354" s="1"/>
  <c r="DS354" s="1"/>
  <c r="F356"/>
  <c r="G356"/>
  <c r="AJ354"/>
  <c r="EG354" s="1"/>
  <c r="AJ353"/>
  <c r="EG353" s="1"/>
  <c r="AI353"/>
  <c r="CZ353" a="1"/>
  <c r="CZ353" s="1"/>
  <c r="DS353" s="1"/>
  <c r="AO356"/>
  <c r="AP356"/>
  <c r="AS356"/>
  <c r="BA356"/>
  <c r="CN356"/>
  <c r="BP356"/>
  <c r="BF356" l="1"/>
  <c r="BE356"/>
  <c r="AI354"/>
  <c r="CY355" a="1"/>
  <c r="CY355" s="1"/>
  <c r="DR355" s="1"/>
  <c r="AG355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H363"/>
  <c r="O363"/>
  <c r="AQ363" l="1"/>
  <c r="AH36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S363"/>
  <c r="BA363"/>
  <c r="CN363"/>
  <c r="BP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Q364" l="1"/>
  <c r="AH356"/>
  <c r="AL364"/>
  <c r="P364"/>
  <c r="O364"/>
  <c r="AE363" l="1"/>
  <c r="AF363" s="1"/>
  <c r="AH362"/>
  <c r="CZ362" s="1" a="1"/>
  <c r="CZ362" s="1"/>
  <c r="DS362" s="1"/>
  <c r="F364"/>
  <c r="G364"/>
  <c r="AJ362"/>
  <c r="EG362" s="1"/>
  <c r="AJ356"/>
  <c r="EG356" s="1"/>
  <c r="AI356"/>
  <c r="CZ356" a="1"/>
  <c r="CZ356" s="1"/>
  <c r="DS356" s="1"/>
  <c r="AO364"/>
  <c r="AP364"/>
  <c r="AS364"/>
  <c r="BA364"/>
  <c r="CN364"/>
  <c r="BP364"/>
  <c r="BF364" l="1"/>
  <c r="BE364"/>
  <c r="AI362"/>
  <c r="CY363" a="1"/>
  <c r="CY363" s="1"/>
  <c r="DR363" s="1"/>
  <c r="AG363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O371"/>
  <c r="H371"/>
  <c r="AQ371" l="1"/>
  <c r="AH369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S371"/>
  <c r="BA371"/>
  <c r="CN371"/>
  <c r="BP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8"/>
  <c r="H378"/>
  <c r="AQ378" l="1"/>
  <c r="AH364"/>
  <c r="AL378"/>
  <c r="P378"/>
  <c r="O378"/>
  <c r="AE377" l="1"/>
  <c r="AH376"/>
  <c r="AE371"/>
  <c r="AF371" s="1"/>
  <c r="AH370"/>
  <c r="CZ370" s="1" a="1"/>
  <c r="CZ370" s="1"/>
  <c r="DS370" s="1"/>
  <c r="F378"/>
  <c r="G378"/>
  <c r="AJ370"/>
  <c r="EG370" s="1"/>
  <c r="AJ364"/>
  <c r="EG364" s="1"/>
  <c r="AI364"/>
  <c r="CZ364" a="1"/>
  <c r="CZ364" s="1"/>
  <c r="DS364" s="1"/>
  <c r="AO378"/>
  <c r="AP378"/>
  <c r="AS378"/>
  <c r="BA378"/>
  <c r="CN378"/>
  <c r="BP378"/>
  <c r="AI376" l="1"/>
  <c r="AJ376"/>
  <c r="EG376" s="1"/>
  <c r="CZ376" a="1"/>
  <c r="CZ376" s="1"/>
  <c r="DS376" s="1"/>
  <c r="AG377"/>
  <c r="EF377" s="1"/>
  <c r="AF377"/>
  <c r="CY377" a="1"/>
  <c r="CY377" s="1"/>
  <c r="DR377" s="1"/>
  <c r="AI370"/>
  <c r="CY371" a="1"/>
  <c r="CY371" s="1"/>
  <c r="DR371" s="1"/>
  <c r="AG371"/>
  <c r="EF371" s="1"/>
  <c r="CP378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O379"/>
  <c r="AH377" l="1"/>
  <c r="AH371"/>
  <c r="AE378"/>
  <c r="H379"/>
  <c r="AQ379" l="1"/>
  <c r="AL379"/>
  <c r="F379"/>
  <c r="AI377"/>
  <c r="AJ377"/>
  <c r="EG377" s="1"/>
  <c r="CZ377" a="1"/>
  <c r="CZ377" s="1"/>
  <c r="DS377" s="1"/>
  <c r="AJ371"/>
  <c r="EG371" s="1"/>
  <c r="AI371"/>
  <c r="CZ371" a="1"/>
  <c r="CZ371" s="1"/>
  <c r="DS371" s="1"/>
  <c r="AG378"/>
  <c r="EF378" s="1"/>
  <c r="AF378"/>
  <c r="CY378" a="1"/>
  <c r="CY378" s="1"/>
  <c r="DR378" s="1"/>
  <c r="AO379"/>
  <c r="AP379"/>
  <c r="AS379"/>
  <c r="BA379"/>
  <c r="P379"/>
  <c r="BP379"/>
  <c r="CN379"/>
  <c r="G379" l="1"/>
  <c r="CP379" a="1"/>
  <c r="CP379" s="1"/>
  <c r="DI379" s="1"/>
  <c r="CQ379" a="1"/>
  <c r="CQ379" s="1"/>
  <c r="DJ379" s="1"/>
  <c r="CV379" a="1"/>
  <c r="CV379" s="1"/>
  <c r="DO379" s="1"/>
  <c r="CW379" a="1"/>
  <c r="CW379" s="1"/>
  <c r="DP379" s="1"/>
  <c r="DG379"/>
  <c r="D380"/>
  <c r="O380"/>
  <c r="H380"/>
  <c r="AQ380" l="1"/>
  <c r="AH378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S380"/>
  <c r="BA380"/>
  <c r="CN380"/>
  <c r="BP380"/>
  <c r="BF380" l="1"/>
  <c r="BE380"/>
  <c r="CP380" a="1"/>
  <c r="CP380" s="1"/>
  <c r="DI380" s="1"/>
  <c r="CQ380" a="1"/>
  <c r="CQ380" s="1"/>
  <c r="DJ380" s="1"/>
  <c r="CV380" a="1"/>
  <c r="CV380" s="1"/>
  <c r="DO380" s="1"/>
  <c r="CW380" a="1"/>
  <c r="CW380" s="1"/>
  <c r="DP380" s="1"/>
  <c r="DG380"/>
  <c r="D381"/>
  <c r="H381"/>
  <c r="O381"/>
  <c r="AQ381" l="1"/>
  <c r="AH379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S381"/>
  <c r="BA381"/>
  <c r="BP381"/>
  <c r="CN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Q382" l="1"/>
  <c r="AL382"/>
  <c r="O382"/>
  <c r="P382"/>
  <c r="F382" l="1"/>
  <c r="AE381"/>
  <c r="AG381" s="1"/>
  <c r="EF381" s="1"/>
  <c r="AH380"/>
  <c r="G382"/>
  <c r="AJ380"/>
  <c r="EG380" s="1"/>
  <c r="AI380"/>
  <c r="CZ380" a="1"/>
  <c r="CZ380" s="1"/>
  <c r="DS380" s="1"/>
  <c r="AO382"/>
  <c r="AP382"/>
  <c r="AS382"/>
  <c r="BA382"/>
  <c r="CN382"/>
  <c r="BP382"/>
  <c r="BF382" l="1"/>
  <c r="BE382"/>
  <c r="CY381" a="1"/>
  <c r="CY381" s="1"/>
  <c r="DR381" s="1"/>
  <c r="AF381"/>
  <c r="CP382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Q383" l="1"/>
  <c r="AL383"/>
  <c r="O383"/>
  <c r="P383"/>
  <c r="F383" l="1"/>
  <c r="AE382"/>
  <c r="AG382" s="1"/>
  <c r="EF382" s="1"/>
  <c r="AH381"/>
  <c r="G383"/>
  <c r="AJ381"/>
  <c r="EG381" s="1"/>
  <c r="AI381"/>
  <c r="CZ381" a="1"/>
  <c r="CZ381" s="1"/>
  <c r="DS381" s="1"/>
  <c r="AO383"/>
  <c r="AP383"/>
  <c r="AS383"/>
  <c r="BA383"/>
  <c r="CN383"/>
  <c r="BP383"/>
  <c r="CY382" l="1" a="1"/>
  <c r="CY382" s="1"/>
  <c r="DR382" s="1"/>
  <c r="AF382"/>
  <c r="CP383" a="1"/>
  <c r="CP383" s="1"/>
  <c r="DI383" s="1"/>
  <c r="CQ383" a="1"/>
  <c r="CQ383" s="1"/>
  <c r="DJ383" s="1"/>
  <c r="CV383" a="1"/>
  <c r="CV383" s="1"/>
  <c r="DO383" s="1"/>
  <c r="CW383" a="1"/>
  <c r="CW383" s="1"/>
  <c r="DP383" s="1"/>
  <c r="DG383"/>
  <c r="D384"/>
  <c r="H384"/>
  <c r="O384"/>
  <c r="AQ384" l="1"/>
  <c r="AH382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S384"/>
  <c r="BA384"/>
  <c r="CN384"/>
  <c r="BP384"/>
  <c r="BF384" l="1"/>
  <c r="BE384"/>
  <c r="CP384" a="1"/>
  <c r="CP384" s="1"/>
  <c r="DI384" s="1"/>
  <c r="CQ384" a="1"/>
  <c r="CQ384" s="1"/>
  <c r="DJ384" s="1"/>
  <c r="CV384" a="1"/>
  <c r="CV384" s="1"/>
  <c r="DO384" s="1"/>
  <c r="CW384" a="1"/>
  <c r="CW384" s="1"/>
  <c r="DP384" s="1"/>
  <c r="DG384"/>
  <c r="D385"/>
  <c r="H385"/>
  <c r="AQ385" l="1"/>
  <c r="AL385"/>
  <c r="O385"/>
  <c r="P385"/>
  <c r="F385" l="1"/>
  <c r="AE384"/>
  <c r="AG384" s="1"/>
  <c r="EF384" s="1"/>
  <c r="AH383"/>
  <c r="G385"/>
  <c r="AJ383"/>
  <c r="EG383" s="1"/>
  <c r="AI383"/>
  <c r="CZ383" a="1"/>
  <c r="CZ383" s="1"/>
  <c r="DS383" s="1"/>
  <c r="AO385"/>
  <c r="AP385"/>
  <c r="AS385"/>
  <c r="BA385"/>
  <c r="CN385"/>
  <c r="BP385"/>
  <c r="CY384" l="1" a="1"/>
  <c r="CY384" s="1"/>
  <c r="DR384" s="1"/>
  <c r="AF384"/>
  <c r="CP385" a="1"/>
  <c r="CP385" s="1"/>
  <c r="DI385" s="1"/>
  <c r="CQ385" a="1"/>
  <c r="CQ385" s="1"/>
  <c r="DJ385" s="1"/>
  <c r="CV385" a="1"/>
  <c r="CV385" s="1"/>
  <c r="DO385" s="1"/>
  <c r="CW385" a="1"/>
  <c r="CW385" s="1"/>
  <c r="DP385" s="1"/>
  <c r="DG385"/>
  <c r="D386"/>
  <c r="H386"/>
  <c r="O386"/>
  <c r="AQ386" l="1"/>
  <c r="AH384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S386"/>
  <c r="BA386"/>
  <c r="CN386"/>
  <c r="BP386"/>
  <c r="BF386" l="1"/>
  <c r="BE386"/>
  <c r="CP386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H387"/>
  <c r="O387"/>
  <c r="AQ387" l="1"/>
  <c r="AH385"/>
  <c r="AE386"/>
  <c r="F387"/>
  <c r="AL387"/>
  <c r="P387"/>
  <c r="G387" l="1"/>
  <c r="AJ385"/>
  <c r="EG385" s="1"/>
  <c r="AI385"/>
  <c r="CZ385" a="1"/>
  <c r="CZ385" s="1"/>
  <c r="DS385" s="1"/>
  <c r="AG386"/>
  <c r="EF386" s="1"/>
  <c r="AF386"/>
  <c r="CY386" a="1"/>
  <c r="CY386" s="1"/>
  <c r="DR386" s="1"/>
  <c r="AO387"/>
  <c r="AP387"/>
  <c r="AS387"/>
  <c r="BA387"/>
  <c r="CN387"/>
  <c r="BP387"/>
  <c r="CP387" l="1" a="1"/>
  <c r="CP387" s="1"/>
  <c r="DI387" s="1"/>
  <c r="CQ387" a="1"/>
  <c r="CQ387" s="1"/>
  <c r="DJ387" s="1"/>
  <c r="CV387" a="1"/>
  <c r="CV387" s="1"/>
  <c r="DO387" s="1"/>
  <c r="CW387" a="1"/>
  <c r="CW387" s="1"/>
  <c r="DP387" s="1"/>
  <c r="DG387"/>
  <c r="D388"/>
  <c r="H388"/>
  <c r="AQ388" l="1"/>
  <c r="AL388"/>
  <c r="O388"/>
  <c r="P388"/>
  <c r="F388" l="1"/>
  <c r="AE387"/>
  <c r="AG387" s="1"/>
  <c r="EF387" s="1"/>
  <c r="AH386"/>
  <c r="CZ386" s="1" a="1"/>
  <c r="CZ386" s="1"/>
  <c r="DS386" s="1"/>
  <c r="G388"/>
  <c r="AJ386"/>
  <c r="EG386" s="1"/>
  <c r="AO388"/>
  <c r="AP388"/>
  <c r="AS388"/>
  <c r="BA388"/>
  <c r="CN388"/>
  <c r="BP388"/>
  <c r="AI386" l="1"/>
  <c r="CY387" a="1"/>
  <c r="CY387" s="1"/>
  <c r="DR387" s="1"/>
  <c r="AF387"/>
  <c r="CP388" a="1"/>
  <c r="CP388" s="1"/>
  <c r="DI388" s="1"/>
  <c r="CQ388" a="1"/>
  <c r="CQ388" s="1"/>
  <c r="DJ388" s="1"/>
  <c r="CV388" a="1"/>
  <c r="CV388" s="1"/>
  <c r="DO388" s="1"/>
  <c r="CW388" a="1"/>
  <c r="CW388" s="1"/>
  <c r="DP388" s="1"/>
  <c r="DG388"/>
  <c r="D389"/>
  <c r="H389"/>
  <c r="AQ389" l="1"/>
  <c r="AL389"/>
  <c r="O389"/>
  <c r="P389"/>
  <c r="F389" l="1"/>
  <c r="AE388"/>
  <c r="AG388" s="1"/>
  <c r="EF388" s="1"/>
  <c r="AH387"/>
  <c r="CZ387" s="1" a="1"/>
  <c r="CZ387" s="1"/>
  <c r="DS387" s="1"/>
  <c r="G389"/>
  <c r="AJ387"/>
  <c r="EG387" s="1"/>
  <c r="AI387"/>
  <c r="AO389"/>
  <c r="AP389"/>
  <c r="AS389"/>
  <c r="BA389"/>
  <c r="BP389"/>
  <c r="CN389"/>
  <c r="BF389" l="1"/>
  <c r="BE389"/>
  <c r="CY388" a="1"/>
  <c r="CY388" s="1"/>
  <c r="DR388" s="1"/>
  <c r="AF388"/>
  <c r="CP389" a="1"/>
  <c r="CP389" s="1"/>
  <c r="DI389" s="1"/>
  <c r="CQ389" a="1"/>
  <c r="CQ389" s="1"/>
  <c r="DJ389" s="1"/>
  <c r="CV389" a="1"/>
  <c r="CV389" s="1"/>
  <c r="DO389" s="1"/>
  <c r="CW389" a="1"/>
  <c r="CW389" s="1"/>
  <c r="DP389" s="1"/>
  <c r="DG389"/>
  <c r="D390"/>
  <c r="O390"/>
  <c r="AH388" l="1"/>
  <c r="AE389"/>
  <c r="H390"/>
  <c r="AQ390" l="1"/>
  <c r="AL390"/>
  <c r="F390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S390"/>
  <c r="BA390"/>
  <c r="CN390"/>
  <c r="P390"/>
  <c r="BP390"/>
  <c r="G390" l="1"/>
  <c r="CP390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O391"/>
  <c r="H391"/>
  <c r="AQ391" l="1"/>
  <c r="AH389"/>
  <c r="AE390"/>
  <c r="F391"/>
  <c r="AL391"/>
  <c r="P391"/>
  <c r="G391" l="1"/>
  <c r="AJ389"/>
  <c r="EG389" s="1"/>
  <c r="AI389"/>
  <c r="CZ389" a="1"/>
  <c r="CZ389" s="1"/>
  <c r="DS389" s="1"/>
  <c r="AG390"/>
  <c r="EF390" s="1"/>
  <c r="AF390"/>
  <c r="CY390" a="1"/>
  <c r="CY390" s="1"/>
  <c r="DR390" s="1"/>
  <c r="AO391"/>
  <c r="AP391"/>
  <c r="AS391"/>
  <c r="BA391"/>
  <c r="CN391"/>
  <c r="BP391"/>
  <c r="CP391" l="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O392"/>
  <c r="AH390" l="1"/>
  <c r="AE391"/>
  <c r="H392"/>
  <c r="AQ392" l="1"/>
  <c r="AL392"/>
  <c r="F392"/>
  <c r="AJ390"/>
  <c r="EG390" s="1"/>
  <c r="AI390"/>
  <c r="CZ390" a="1"/>
  <c r="CZ390" s="1"/>
  <c r="DS390" s="1"/>
  <c r="AG391"/>
  <c r="EF391" s="1"/>
  <c r="AF391"/>
  <c r="CY391" a="1"/>
  <c r="CY391" s="1"/>
  <c r="DR391" s="1"/>
  <c r="AO392"/>
  <c r="AP392"/>
  <c r="AS392"/>
  <c r="BA392"/>
  <c r="CN392"/>
  <c r="P392"/>
  <c r="BP392"/>
  <c r="G392" l="1"/>
  <c r="BF392"/>
  <c r="BE392"/>
  <c r="CP392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Q393" l="1"/>
  <c r="AL393"/>
  <c r="O393"/>
  <c r="P393"/>
  <c r="F393" l="1"/>
  <c r="AE392"/>
  <c r="AG392" s="1"/>
  <c r="EF392" s="1"/>
  <c r="AH391"/>
  <c r="G393"/>
  <c r="AJ391"/>
  <c r="EG391" s="1"/>
  <c r="AI391"/>
  <c r="CZ391" a="1"/>
  <c r="CZ391" s="1"/>
  <c r="DS391" s="1"/>
  <c r="AO393"/>
  <c r="AP393"/>
  <c r="AS393"/>
  <c r="BA393"/>
  <c r="CN393"/>
  <c r="BP393"/>
  <c r="CY392" l="1" a="1"/>
  <c r="CY392" s="1"/>
  <c r="DR392" s="1"/>
  <c r="AF392"/>
  <c r="CP393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H394"/>
  <c r="O394"/>
  <c r="AQ394" l="1"/>
  <c r="AH392"/>
  <c r="AE393"/>
  <c r="F394"/>
  <c r="AL394"/>
  <c r="P394"/>
  <c r="G394" l="1"/>
  <c r="AJ392"/>
  <c r="EG392" s="1"/>
  <c r="AI392"/>
  <c r="CZ392" a="1"/>
  <c r="CZ392" s="1"/>
  <c r="DS392" s="1"/>
  <c r="AG393"/>
  <c r="EF393" s="1"/>
  <c r="AF393"/>
  <c r="CY393" a="1"/>
  <c r="CY393" s="1"/>
  <c r="DR393" s="1"/>
  <c r="AO394"/>
  <c r="AP394"/>
  <c r="AS394"/>
  <c r="BA394"/>
  <c r="CN394"/>
  <c r="BP394"/>
  <c r="CP394" l="1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O395"/>
  <c r="AH393" l="1"/>
  <c r="AE394"/>
  <c r="H395"/>
  <c r="AQ395" l="1"/>
  <c r="AL395"/>
  <c r="F395"/>
  <c r="AJ393"/>
  <c r="EG393" s="1"/>
  <c r="AI393"/>
  <c r="CZ393" a="1"/>
  <c r="CZ393" s="1"/>
  <c r="DS393" s="1"/>
  <c r="AG394"/>
  <c r="EF394" s="1"/>
  <c r="AF394"/>
  <c r="CY394" a="1"/>
  <c r="CY394" s="1"/>
  <c r="DR394" s="1"/>
  <c r="AO395"/>
  <c r="AP395"/>
  <c r="AS395"/>
  <c r="BA395"/>
  <c r="CN395"/>
  <c r="P395"/>
  <c r="BP395"/>
  <c r="G395" l="1"/>
  <c r="BF395"/>
  <c r="BE395"/>
  <c r="CP395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O396"/>
  <c r="AH394" l="1"/>
  <c r="AE395"/>
  <c r="H396"/>
  <c r="AQ396" l="1"/>
  <c r="AL396"/>
  <c r="F396"/>
  <c r="AJ394"/>
  <c r="EG394" s="1"/>
  <c r="AI394"/>
  <c r="CZ394" a="1"/>
  <c r="CZ394" s="1"/>
  <c r="DS394" s="1"/>
  <c r="AG395"/>
  <c r="EF395" s="1"/>
  <c r="AF395"/>
  <c r="CY395" a="1"/>
  <c r="CY395" s="1"/>
  <c r="DR395" s="1"/>
  <c r="AO396"/>
  <c r="AP396"/>
  <c r="AS396"/>
  <c r="BA396"/>
  <c r="CN396"/>
  <c r="P396"/>
  <c r="BP396"/>
  <c r="G396" l="1"/>
  <c r="CP396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H397"/>
  <c r="AQ397" l="1"/>
  <c r="AL397"/>
  <c r="O397"/>
  <c r="P397"/>
  <c r="F397" l="1"/>
  <c r="AE396"/>
  <c r="AG396" s="1"/>
  <c r="EF396" s="1"/>
  <c r="AH395"/>
  <c r="G397"/>
  <c r="AJ395"/>
  <c r="EG395" s="1"/>
  <c r="AI395"/>
  <c r="CZ395" a="1"/>
  <c r="CZ395" s="1"/>
  <c r="DS395" s="1"/>
  <c r="AO397"/>
  <c r="AP397"/>
  <c r="AS397"/>
  <c r="BA397"/>
  <c r="BP397"/>
  <c r="CN397"/>
  <c r="CY396" l="1" a="1"/>
  <c r="CY396" s="1"/>
  <c r="DR396" s="1"/>
  <c r="AF396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AQ398" l="1"/>
  <c r="AL398"/>
  <c r="O398"/>
  <c r="P398"/>
  <c r="F398" l="1"/>
  <c r="AE397"/>
  <c r="AG397" s="1"/>
  <c r="EF397" s="1"/>
  <c r="AH396"/>
  <c r="G398"/>
  <c r="AJ396"/>
  <c r="EG396" s="1"/>
  <c r="AI396"/>
  <c r="CZ396" a="1"/>
  <c r="CZ396" s="1"/>
  <c r="DS396" s="1"/>
  <c r="AO398"/>
  <c r="AP398"/>
  <c r="AS398"/>
  <c r="BA398"/>
  <c r="CN398"/>
  <c r="BP398"/>
  <c r="BF398" l="1"/>
  <c r="BE398"/>
  <c r="CY397" a="1"/>
  <c r="CY397" s="1"/>
  <c r="DR397" s="1"/>
  <c r="AF397"/>
  <c r="CP398" a="1"/>
  <c r="CP398" s="1"/>
  <c r="DI398" s="1"/>
  <c r="CQ398" a="1"/>
  <c r="CQ398" s="1"/>
  <c r="DJ398" s="1"/>
  <c r="CV398" a="1"/>
  <c r="CV398" s="1"/>
  <c r="DO398" s="1"/>
  <c r="CW398" a="1"/>
  <c r="CW398" s="1"/>
  <c r="DP398" s="1"/>
  <c r="DG398"/>
  <c r="D399"/>
  <c r="H399"/>
  <c r="AQ399" l="1"/>
  <c r="AL399"/>
  <c r="O399"/>
  <c r="P399"/>
  <c r="F399" l="1"/>
  <c r="AE398"/>
  <c r="AG398" s="1"/>
  <c r="EF398" s="1"/>
  <c r="AH397"/>
  <c r="G399"/>
  <c r="AJ397"/>
  <c r="EG397" s="1"/>
  <c r="AI397"/>
  <c r="CZ397" a="1"/>
  <c r="CZ397" s="1"/>
  <c r="DS397" s="1"/>
  <c r="AO399"/>
  <c r="AP399"/>
  <c r="AS399"/>
  <c r="BA399"/>
  <c r="BP399"/>
  <c r="CN399"/>
  <c r="CY398" l="1" a="1"/>
  <c r="CY398" s="1"/>
  <c r="DR398" s="1"/>
  <c r="AF398"/>
  <c r="CP399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Q400" l="1"/>
  <c r="AL400"/>
  <c r="O400"/>
  <c r="P400"/>
  <c r="F400" l="1"/>
  <c r="AE399"/>
  <c r="AG399" s="1"/>
  <c r="EF399" s="1"/>
  <c r="AH398"/>
  <c r="G400"/>
  <c r="AJ398"/>
  <c r="EG398" s="1"/>
  <c r="AI398"/>
  <c r="CZ398" a="1"/>
  <c r="CZ398" s="1"/>
  <c r="DS398" s="1"/>
  <c r="AO400"/>
  <c r="AP400"/>
  <c r="AS400"/>
  <c r="BA400"/>
  <c r="BP400"/>
  <c r="CN400"/>
  <c r="CY399" l="1" a="1"/>
  <c r="CY399" s="1"/>
  <c r="DR399" s="1"/>
  <c r="AF399"/>
  <c r="CP400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Q401" l="1"/>
  <c r="AL401"/>
  <c r="O401"/>
  <c r="P401"/>
  <c r="F401" l="1"/>
  <c r="AE400"/>
  <c r="AG400" s="1"/>
  <c r="EF400" s="1"/>
  <c r="AH399"/>
  <c r="G401"/>
  <c r="AJ399"/>
  <c r="EG399" s="1"/>
  <c r="AI399"/>
  <c r="CZ399" a="1"/>
  <c r="CZ399" s="1"/>
  <c r="DS399" s="1"/>
  <c r="AO401"/>
  <c r="AP401"/>
  <c r="AS401"/>
  <c r="BA401"/>
  <c r="CN401"/>
  <c r="BP401"/>
  <c r="BF401" l="1"/>
  <c r="BE401"/>
  <c r="CY400" a="1"/>
  <c r="CY400" s="1"/>
  <c r="DR400" s="1"/>
  <c r="AF400"/>
  <c r="CP401" a="1"/>
  <c r="CP401" s="1"/>
  <c r="DI401" s="1"/>
  <c r="CQ401" a="1"/>
  <c r="CQ401" s="1"/>
  <c r="DJ401" s="1"/>
  <c r="CV401" a="1"/>
  <c r="CV401" s="1"/>
  <c r="DO401" s="1"/>
  <c r="CW401" a="1"/>
  <c r="CW401" s="1"/>
  <c r="DP401" s="1"/>
  <c r="DG401"/>
  <c r="D402"/>
  <c r="H402"/>
  <c r="AQ402" l="1"/>
  <c r="AL402"/>
  <c r="O402"/>
  <c r="P402"/>
  <c r="F402" l="1"/>
  <c r="AE401"/>
  <c r="AG401" s="1"/>
  <c r="EF401" s="1"/>
  <c r="AH400"/>
  <c r="G402"/>
  <c r="AJ400"/>
  <c r="EG400" s="1"/>
  <c r="AI400"/>
  <c r="CZ400" a="1"/>
  <c r="CZ400" s="1"/>
  <c r="DS400" s="1"/>
  <c r="AO402"/>
  <c r="AP402"/>
  <c r="AS402"/>
  <c r="BA402"/>
  <c r="BP402"/>
  <c r="CN402"/>
  <c r="CY401" l="1" a="1"/>
  <c r="CY401" s="1"/>
  <c r="DR401" s="1"/>
  <c r="AF401"/>
  <c r="CP402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O403"/>
  <c r="AH401" l="1"/>
  <c r="AE402"/>
  <c r="H403"/>
  <c r="AQ403" l="1"/>
  <c r="F403"/>
  <c r="AL403"/>
  <c r="AJ401"/>
  <c r="EG401" s="1"/>
  <c r="AI401"/>
  <c r="CZ401" a="1"/>
  <c r="CZ401" s="1"/>
  <c r="DS401" s="1"/>
  <c r="AG402"/>
  <c r="EF402" s="1"/>
  <c r="AF402"/>
  <c r="CY402" a="1"/>
  <c r="CY402" s="1"/>
  <c r="DR402" s="1"/>
  <c r="AO403"/>
  <c r="AP403"/>
  <c r="AS403"/>
  <c r="BA403"/>
  <c r="BP403"/>
  <c r="CN403"/>
  <c r="P403"/>
  <c r="G403" l="1"/>
  <c r="CP403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O404"/>
  <c r="H404"/>
  <c r="AQ404" l="1"/>
  <c r="AH402"/>
  <c r="AE403"/>
  <c r="F404"/>
  <c r="AL404"/>
  <c r="P404"/>
  <c r="G404" l="1"/>
  <c r="AJ402"/>
  <c r="EG402" s="1"/>
  <c r="AI402"/>
  <c r="CZ402" a="1"/>
  <c r="CZ402" s="1"/>
  <c r="DS402" s="1"/>
  <c r="AG403"/>
  <c r="EF403" s="1"/>
  <c r="AF403"/>
  <c r="CY403" a="1"/>
  <c r="CY403" s="1"/>
  <c r="DR403" s="1"/>
  <c r="AO404"/>
  <c r="AP404"/>
  <c r="AS404"/>
  <c r="BA404"/>
  <c r="CN404"/>
  <c r="BP404"/>
  <c r="BF404" l="1"/>
  <c r="BE404"/>
  <c r="CP404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O405"/>
  <c r="H405"/>
  <c r="AQ405" l="1"/>
  <c r="AH403"/>
  <c r="AE404"/>
  <c r="F405"/>
  <c r="AL405"/>
  <c r="P405"/>
  <c r="G405" l="1"/>
  <c r="AJ403"/>
  <c r="EG403" s="1"/>
  <c r="AI403"/>
  <c r="CZ403" a="1"/>
  <c r="CZ403" s="1"/>
  <c r="DS403" s="1"/>
  <c r="AG404"/>
  <c r="EF404" s="1"/>
  <c r="AF404"/>
  <c r="CY404" a="1"/>
  <c r="CY404" s="1"/>
  <c r="DR404" s="1"/>
  <c r="AO405"/>
  <c r="AP405"/>
  <c r="AS405"/>
  <c r="BA405"/>
  <c r="BP405"/>
  <c r="CN405"/>
  <c r="CP405" l="1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Q406" l="1"/>
  <c r="AL406"/>
  <c r="O406"/>
  <c r="P406"/>
  <c r="F406" l="1"/>
  <c r="AE405"/>
  <c r="AG405" s="1"/>
  <c r="EF405" s="1"/>
  <c r="AH404"/>
  <c r="G406"/>
  <c r="AJ404"/>
  <c r="EG404" s="1"/>
  <c r="AI404"/>
  <c r="CZ404" a="1"/>
  <c r="CZ404" s="1"/>
  <c r="DS404" s="1"/>
  <c r="AO406"/>
  <c r="AP406"/>
  <c r="AS406"/>
  <c r="BA406"/>
  <c r="CN406"/>
  <c r="BP406"/>
  <c r="CY405" l="1" a="1"/>
  <c r="CY405" s="1"/>
  <c r="DR405" s="1"/>
  <c r="AF405"/>
  <c r="CP406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Q407" l="1"/>
  <c r="AL407"/>
  <c r="O407"/>
  <c r="P407"/>
  <c r="F407" l="1"/>
  <c r="AE406"/>
  <c r="AG406" s="1"/>
  <c r="EF406" s="1"/>
  <c r="AH405"/>
  <c r="G407"/>
  <c r="AJ405"/>
  <c r="EG405" s="1"/>
  <c r="AI405"/>
  <c r="CZ405" a="1"/>
  <c r="CZ405" s="1"/>
  <c r="DS405" s="1"/>
  <c r="AO407"/>
  <c r="AP407"/>
  <c r="AS407"/>
  <c r="BA407"/>
  <c r="BP407"/>
  <c r="CN407"/>
  <c r="BF407" l="1"/>
  <c r="BE407"/>
  <c r="CY406" a="1"/>
  <c r="CY406" s="1"/>
  <c r="DR406" s="1"/>
  <c r="AF406"/>
  <c r="CP407" a="1"/>
  <c r="CP407" s="1"/>
  <c r="DI407" s="1"/>
  <c r="CQ407" a="1"/>
  <c r="CQ407" s="1"/>
  <c r="DJ407" s="1"/>
  <c r="CV407" a="1"/>
  <c r="CV407" s="1"/>
  <c r="DO407" s="1"/>
  <c r="CW407" a="1"/>
  <c r="CW407" s="1"/>
  <c r="DP407" s="1"/>
  <c r="DG407"/>
  <c r="D408"/>
  <c r="H408"/>
  <c r="AQ408" l="1"/>
  <c r="AL408"/>
  <c r="O408"/>
  <c r="P408"/>
  <c r="AE407" l="1"/>
  <c r="AG407" s="1"/>
  <c r="EF407" s="1"/>
  <c r="AH406"/>
  <c r="CZ406" s="1" a="1"/>
  <c r="CZ406" s="1"/>
  <c r="DS406" s="1"/>
  <c r="F408"/>
  <c r="G408"/>
  <c r="AJ406"/>
  <c r="EG406" s="1"/>
  <c r="AI406"/>
  <c r="AO408"/>
  <c r="AP408"/>
  <c r="AS408"/>
  <c r="BA408"/>
  <c r="CN408"/>
  <c r="BP408"/>
  <c r="AF407" l="1"/>
  <c r="CY407" a="1"/>
  <c r="CY407" s="1"/>
  <c r="DR407" s="1"/>
  <c r="BF408"/>
  <c r="BE408"/>
  <c r="CP408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Q409" l="1"/>
  <c r="AL409"/>
  <c r="O409"/>
  <c r="P409"/>
  <c r="F409" l="1"/>
  <c r="AE408"/>
  <c r="AG408" s="1"/>
  <c r="EF408" s="1"/>
  <c r="AH407"/>
  <c r="G409"/>
  <c r="AI407"/>
  <c r="AJ407"/>
  <c r="EG407" s="1"/>
  <c r="CZ407" a="1"/>
  <c r="CZ407" s="1"/>
  <c r="DS407" s="1"/>
  <c r="AO409"/>
  <c r="AP409"/>
  <c r="AS409"/>
  <c r="BA409"/>
  <c r="CN409"/>
  <c r="BP409"/>
  <c r="CY408" l="1" a="1"/>
  <c r="CY408" s="1"/>
  <c r="DR408" s="1"/>
  <c r="AF408"/>
  <c r="CP409" a="1"/>
  <c r="CP409" s="1"/>
  <c r="DI409" s="1"/>
  <c r="CQ409" a="1"/>
  <c r="CQ409" s="1"/>
  <c r="DJ409" s="1"/>
  <c r="CV409" a="1"/>
  <c r="CV409" s="1"/>
  <c r="DO409" s="1"/>
  <c r="CW409" a="1"/>
  <c r="CW409" s="1"/>
  <c r="DP409" s="1"/>
  <c r="DG409"/>
  <c r="D410"/>
  <c r="H410"/>
  <c r="AQ410" l="1"/>
  <c r="AL410"/>
  <c r="O410"/>
  <c r="P410"/>
  <c r="F410" l="1"/>
  <c r="AE409"/>
  <c r="AG409" s="1"/>
  <c r="EF409" s="1"/>
  <c r="AH408"/>
  <c r="G410"/>
  <c r="AJ408"/>
  <c r="EG408" s="1"/>
  <c r="AI408"/>
  <c r="CZ408" a="1"/>
  <c r="CZ408" s="1"/>
  <c r="DS408" s="1"/>
  <c r="AO410"/>
  <c r="AP410"/>
  <c r="AS410"/>
  <c r="BA410"/>
  <c r="BP410"/>
  <c r="CN410"/>
  <c r="CY409" l="1" a="1"/>
  <c r="CY409" s="1"/>
  <c r="DR409" s="1"/>
  <c r="AF409"/>
  <c r="CP410" a="1"/>
  <c r="CP410" s="1"/>
  <c r="DI410" s="1"/>
  <c r="CQ410" a="1"/>
  <c r="CQ410" s="1"/>
  <c r="DJ410" s="1"/>
  <c r="CV410" a="1"/>
  <c r="CV410" s="1"/>
  <c r="DO410" s="1"/>
  <c r="CW410" a="1"/>
  <c r="CW410" s="1"/>
  <c r="DP410" s="1"/>
  <c r="DG410"/>
  <c r="D411"/>
  <c r="H411"/>
  <c r="AQ411" l="1"/>
  <c r="AL411"/>
  <c r="O411"/>
  <c r="P411"/>
  <c r="F411" l="1"/>
  <c r="AE410"/>
  <c r="AG410" s="1"/>
  <c r="EF410" s="1"/>
  <c r="AH409"/>
  <c r="G411"/>
  <c r="AJ409"/>
  <c r="EG409" s="1"/>
  <c r="AI409"/>
  <c r="CZ409" a="1"/>
  <c r="CZ409" s="1"/>
  <c r="DS409" s="1"/>
  <c r="AO411"/>
  <c r="AP411"/>
  <c r="AS411"/>
  <c r="BA411"/>
  <c r="CN411"/>
  <c r="BP411"/>
  <c r="BF411" l="1"/>
  <c r="BE411"/>
  <c r="CY410" a="1"/>
  <c r="CY410" s="1"/>
  <c r="DR410" s="1"/>
  <c r="AF410"/>
  <c r="CP411" a="1"/>
  <c r="CP411" s="1"/>
  <c r="DI411" s="1"/>
  <c r="CQ411" a="1"/>
  <c r="CQ411" s="1"/>
  <c r="DJ411" s="1"/>
  <c r="CV411" a="1"/>
  <c r="CV411" s="1"/>
  <c r="DO411" s="1"/>
  <c r="CW411" a="1"/>
  <c r="CW411" s="1"/>
  <c r="DP411" s="1"/>
  <c r="DG411"/>
  <c r="D412"/>
  <c r="H412"/>
  <c r="AQ412" l="1"/>
  <c r="AL412"/>
  <c r="O412"/>
  <c r="P412"/>
  <c r="F412" l="1"/>
  <c r="AE411"/>
  <c r="AG411" s="1"/>
  <c r="EF411" s="1"/>
  <c r="AH410"/>
  <c r="G412"/>
  <c r="AJ410"/>
  <c r="EG410" s="1"/>
  <c r="AI410"/>
  <c r="CZ410" a="1"/>
  <c r="CZ410" s="1"/>
  <c r="DS410" s="1"/>
  <c r="AO412"/>
  <c r="AP412"/>
  <c r="AS412"/>
  <c r="BA412"/>
  <c r="CN412"/>
  <c r="BP412"/>
  <c r="BF412" l="1"/>
  <c r="BE412"/>
  <c r="CY411" a="1"/>
  <c r="CY411" s="1"/>
  <c r="DR411" s="1"/>
  <c r="AF411"/>
  <c r="CP412" a="1"/>
  <c r="CP412" s="1"/>
  <c r="DI412" s="1"/>
  <c r="CQ412" a="1"/>
  <c r="CQ412" s="1"/>
  <c r="DJ412" s="1"/>
  <c r="CV412" a="1"/>
  <c r="CV412" s="1"/>
  <c r="DO412" s="1"/>
  <c r="CW412" a="1"/>
  <c r="CW412" s="1"/>
  <c r="DP412" s="1"/>
  <c r="DG412"/>
  <c r="D413"/>
  <c r="H413"/>
  <c r="AQ413" l="1"/>
  <c r="AL413"/>
  <c r="O413"/>
  <c r="P413"/>
  <c r="F413" l="1"/>
  <c r="AE412"/>
  <c r="AG412" s="1"/>
  <c r="EF412" s="1"/>
  <c r="AH411"/>
  <c r="CZ411" s="1" a="1"/>
  <c r="CZ411" s="1"/>
  <c r="DS411" s="1"/>
  <c r="G413"/>
  <c r="AJ411"/>
  <c r="EG411" s="1"/>
  <c r="AI411"/>
  <c r="AO413"/>
  <c r="AP413"/>
  <c r="AS413"/>
  <c r="BA413"/>
  <c r="BP413"/>
  <c r="CN413"/>
  <c r="CY412" l="1" a="1"/>
  <c r="CY412" s="1"/>
  <c r="DR412" s="1"/>
  <c r="AF412"/>
  <c r="CP413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H414"/>
  <c r="O414"/>
  <c r="AQ414" l="1"/>
  <c r="AH412"/>
  <c r="AE413"/>
  <c r="F414"/>
  <c r="AL414"/>
  <c r="P414"/>
  <c r="G414" l="1"/>
  <c r="AJ412"/>
  <c r="EG412" s="1"/>
  <c r="AI412"/>
  <c r="CZ412" a="1"/>
  <c r="CZ412" s="1"/>
  <c r="DS412" s="1"/>
  <c r="AG413"/>
  <c r="EF413" s="1"/>
  <c r="AF413"/>
  <c r="CY413" a="1"/>
  <c r="CY413" s="1"/>
  <c r="DR413" s="1"/>
  <c r="AO414"/>
  <c r="AP414"/>
  <c r="AS414"/>
  <c r="BA414"/>
  <c r="CN414"/>
  <c r="BP414"/>
  <c r="CP414" l="1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Q415" l="1"/>
  <c r="AL415"/>
  <c r="O415"/>
  <c r="P415"/>
  <c r="F415" l="1"/>
  <c r="AE414"/>
  <c r="AG414" s="1"/>
  <c r="EF414" s="1"/>
  <c r="AH413"/>
  <c r="G415"/>
  <c r="AJ413"/>
  <c r="EG413" s="1"/>
  <c r="AI413"/>
  <c r="CZ413" a="1"/>
  <c r="CZ413" s="1"/>
  <c r="DS413" s="1"/>
  <c r="AO415"/>
  <c r="AP415"/>
  <c r="AS415"/>
  <c r="BA415"/>
  <c r="CN415"/>
  <c r="BP415"/>
  <c r="BF415" l="1"/>
  <c r="BE415"/>
  <c r="CY414" a="1"/>
  <c r="CY414" s="1"/>
  <c r="DR414" s="1"/>
  <c r="AF414"/>
  <c r="CP415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O416"/>
  <c r="AH414" l="1"/>
  <c r="AE415"/>
  <c r="H416"/>
  <c r="AQ416" l="1"/>
  <c r="AL416"/>
  <c r="F416"/>
  <c r="AJ414"/>
  <c r="EG414" s="1"/>
  <c r="AI414"/>
  <c r="CZ414" a="1"/>
  <c r="CZ414" s="1"/>
  <c r="DS414" s="1"/>
  <c r="AG415"/>
  <c r="EF415" s="1"/>
  <c r="AF415"/>
  <c r="CY415" a="1"/>
  <c r="CY415" s="1"/>
  <c r="DR415" s="1"/>
  <c r="AO416"/>
  <c r="AP416"/>
  <c r="AS416"/>
  <c r="BA416"/>
  <c r="CN416"/>
  <c r="P416"/>
  <c r="BP416"/>
  <c r="G416" l="1"/>
  <c r="BF416"/>
  <c r="BE416"/>
  <c r="CP416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O417"/>
  <c r="AH415" l="1"/>
  <c r="AE416"/>
  <c r="H417"/>
  <c r="AQ417" l="1"/>
  <c r="AL417"/>
  <c r="F417"/>
  <c r="AJ415"/>
  <c r="EG415" s="1"/>
  <c r="AI415"/>
  <c r="CZ415" a="1"/>
  <c r="CZ415" s="1"/>
  <c r="DS415" s="1"/>
  <c r="AG416"/>
  <c r="EF416" s="1"/>
  <c r="AF416"/>
  <c r="CY416" a="1"/>
  <c r="CY416" s="1"/>
  <c r="DR416" s="1"/>
  <c r="AO417"/>
  <c r="AP417"/>
  <c r="AS417"/>
  <c r="BA417"/>
  <c r="CN417"/>
  <c r="P417"/>
  <c r="BP417"/>
  <c r="G417" l="1"/>
  <c r="CP417" a="1"/>
  <c r="CP417" s="1"/>
  <c r="DI417" s="1"/>
  <c r="CQ417" a="1"/>
  <c r="CQ417" s="1"/>
  <c r="DJ417" s="1"/>
  <c r="CV417" a="1"/>
  <c r="CV417" s="1"/>
  <c r="DO417" s="1"/>
  <c r="CW417" a="1"/>
  <c r="CW417" s="1"/>
  <c r="DP417" s="1"/>
  <c r="DG417"/>
  <c r="D418"/>
  <c r="O418"/>
  <c r="H418"/>
  <c r="AQ418" l="1"/>
  <c r="AH416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S418"/>
  <c r="BA418"/>
  <c r="BP418"/>
  <c r="CN418"/>
  <c r="CP418" l="1" a="1"/>
  <c r="CP418" s="1"/>
  <c r="DI418" s="1"/>
  <c r="CQ418" a="1"/>
  <c r="CQ418" s="1"/>
  <c r="DJ418" s="1"/>
  <c r="CV418" a="1"/>
  <c r="CV418" s="1"/>
  <c r="DO418" s="1"/>
  <c r="CW418" a="1"/>
  <c r="CW418" s="1"/>
  <c r="DP418" s="1"/>
  <c r="DG418"/>
  <c r="D419"/>
  <c r="O419"/>
  <c r="AH417" l="1"/>
  <c r="AE418"/>
  <c r="H419"/>
  <c r="AQ419" l="1"/>
  <c r="AL419"/>
  <c r="F419"/>
  <c r="AJ417"/>
  <c r="EG417" s="1"/>
  <c r="AI417"/>
  <c r="CZ417" a="1"/>
  <c r="CZ417" s="1"/>
  <c r="DS417" s="1"/>
  <c r="AG418"/>
  <c r="EF418" s="1"/>
  <c r="AF418"/>
  <c r="CY418" a="1"/>
  <c r="CY418" s="1"/>
  <c r="DR418" s="1"/>
  <c r="AO419"/>
  <c r="AP419"/>
  <c r="AS419"/>
  <c r="BA419"/>
  <c r="CN419"/>
  <c r="P419"/>
  <c r="BP419"/>
  <c r="G419" l="1"/>
  <c r="BF419"/>
  <c r="BE419"/>
  <c r="CP419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Q420" l="1"/>
  <c r="AL420"/>
  <c r="O420"/>
  <c r="P420"/>
  <c r="F420" l="1"/>
  <c r="AE419"/>
  <c r="AG419" s="1"/>
  <c r="EF419" s="1"/>
  <c r="AH418"/>
  <c r="CZ418" s="1" a="1"/>
  <c r="CZ418" s="1"/>
  <c r="DS418" s="1"/>
  <c r="G420"/>
  <c r="AJ418"/>
  <c r="EG418" s="1"/>
  <c r="AI418"/>
  <c r="AO420"/>
  <c r="AP420"/>
  <c r="AS420"/>
  <c r="BA420"/>
  <c r="BP420"/>
  <c r="CN420"/>
  <c r="BF420" l="1"/>
  <c r="BE420"/>
  <c r="CY419" a="1"/>
  <c r="CY419" s="1"/>
  <c r="DR419" s="1"/>
  <c r="AF419"/>
  <c r="CP420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/>
  <c r="H421"/>
  <c r="AQ421" l="1"/>
  <c r="AL421"/>
  <c r="O421"/>
  <c r="P421"/>
  <c r="F421" l="1"/>
  <c r="AE420"/>
  <c r="AG420" s="1"/>
  <c r="EF420" s="1"/>
  <c r="AH419"/>
  <c r="CZ419" s="1" a="1"/>
  <c r="CZ419" s="1"/>
  <c r="DS419" s="1"/>
  <c r="G421"/>
  <c r="AJ419"/>
  <c r="EG419" s="1"/>
  <c r="AI419"/>
  <c r="AO421"/>
  <c r="AP421"/>
  <c r="AS421"/>
  <c r="BA421"/>
  <c r="CN421"/>
  <c r="BP421"/>
  <c r="CY420" l="1" a="1"/>
  <c r="CY420" s="1"/>
  <c r="DR420" s="1"/>
  <c r="AF420"/>
  <c r="CP42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Q422" l="1"/>
  <c r="AL422"/>
  <c r="O422"/>
  <c r="P422"/>
  <c r="F422" l="1"/>
  <c r="AE421"/>
  <c r="AG421" s="1"/>
  <c r="EF421" s="1"/>
  <c r="AH420"/>
  <c r="CZ420" s="1" a="1"/>
  <c r="CZ420" s="1"/>
  <c r="DS420" s="1"/>
  <c r="G422"/>
  <c r="AJ420"/>
  <c r="EG420" s="1"/>
  <c r="AI420"/>
  <c r="AO422"/>
  <c r="AP422"/>
  <c r="AS422"/>
  <c r="BA422"/>
  <c r="BP422"/>
  <c r="CN422"/>
  <c r="CY421" l="1" a="1"/>
  <c r="CY421" s="1"/>
  <c r="DR421" s="1"/>
  <c r="AF421"/>
  <c r="CP422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Q423" l="1"/>
  <c r="AL423"/>
  <c r="O423"/>
  <c r="P423"/>
  <c r="F423" l="1"/>
  <c r="AE422"/>
  <c r="AG422" s="1"/>
  <c r="EF422" s="1"/>
  <c r="AH421"/>
  <c r="CZ421" s="1" a="1"/>
  <c r="CZ421" s="1"/>
  <c r="DS421" s="1"/>
  <c r="G423"/>
  <c r="AJ421"/>
  <c r="EG421" s="1"/>
  <c r="AI421"/>
  <c r="AO423"/>
  <c r="AP423"/>
  <c r="AS423"/>
  <c r="BA423"/>
  <c r="CN423"/>
  <c r="BP423"/>
  <c r="BF423" l="1"/>
  <c r="BE423"/>
  <c r="CY422" a="1"/>
  <c r="CY422" s="1"/>
  <c r="DR422" s="1"/>
  <c r="AF422"/>
  <c r="CP423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Q424" l="1"/>
  <c r="AL424"/>
  <c r="O424"/>
  <c r="P424"/>
  <c r="AE423" l="1"/>
  <c r="AG423" s="1"/>
  <c r="EF423" s="1"/>
  <c r="AH422"/>
  <c r="CZ422" s="1" a="1"/>
  <c r="CZ422" s="1"/>
  <c r="DS422" s="1"/>
  <c r="F424"/>
  <c r="G424"/>
  <c r="AJ422"/>
  <c r="EG422" s="1"/>
  <c r="AI422"/>
  <c r="AO424"/>
  <c r="AP424"/>
  <c r="AS424"/>
  <c r="BA424"/>
  <c r="CN424"/>
  <c r="BP424"/>
  <c r="AF423" l="1"/>
  <c r="CY423" a="1"/>
  <c r="CY423" s="1"/>
  <c r="DR423" s="1"/>
  <c r="BF424"/>
  <c r="BE424"/>
  <c r="CP424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Q425" l="1"/>
  <c r="AL425"/>
  <c r="O425"/>
  <c r="P425"/>
  <c r="F425" l="1"/>
  <c r="AE424"/>
  <c r="AF424" s="1"/>
  <c r="AH423"/>
  <c r="G425"/>
  <c r="CZ423" a="1"/>
  <c r="CZ423" s="1"/>
  <c r="DS423" s="1"/>
  <c r="AJ423"/>
  <c r="EG423" s="1"/>
  <c r="AI423"/>
  <c r="AO425"/>
  <c r="AP425"/>
  <c r="AS425"/>
  <c r="BA425"/>
  <c r="BP425"/>
  <c r="CN425"/>
  <c r="AG424" l="1"/>
  <c r="EF424" s="1"/>
  <c r="CY424" a="1"/>
  <c r="CY424" s="1"/>
  <c r="DR424" s="1"/>
  <c r="CP425" a="1"/>
  <c r="CP425" s="1"/>
  <c r="DI425" s="1"/>
  <c r="CQ425" a="1"/>
  <c r="CQ425" s="1"/>
  <c r="DJ425" s="1"/>
  <c r="CV425" a="1"/>
  <c r="CV425" s="1"/>
  <c r="DO425" s="1"/>
  <c r="CW425" a="1"/>
  <c r="CW425" s="1"/>
  <c r="DP425" s="1"/>
  <c r="DG425"/>
  <c r="D426"/>
  <c r="H426"/>
  <c r="AQ426" l="1"/>
  <c r="AL426"/>
  <c r="O426"/>
  <c r="P426"/>
  <c r="F426" l="1"/>
  <c r="AE425"/>
  <c r="AG425" s="1"/>
  <c r="EF425" s="1"/>
  <c r="AH424"/>
  <c r="AI424" s="1"/>
  <c r="G426"/>
  <c r="CZ424" a="1"/>
  <c r="CZ424" s="1"/>
  <c r="DS424" s="1"/>
  <c r="AJ424"/>
  <c r="EG424" s="1"/>
  <c r="AO426"/>
  <c r="AP426"/>
  <c r="AS426"/>
  <c r="BA426"/>
  <c r="CN426"/>
  <c r="BP426"/>
  <c r="CY425" l="1" a="1"/>
  <c r="CY425" s="1"/>
  <c r="DR425" s="1"/>
  <c r="AF425"/>
  <c r="CP426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 l="1"/>
  <c r="H427"/>
  <c r="AQ427" l="1"/>
  <c r="AL427"/>
  <c r="O427"/>
  <c r="P427"/>
  <c r="F427" l="1"/>
  <c r="AH425"/>
  <c r="CZ425" s="1" a="1"/>
  <c r="CZ425" s="1"/>
  <c r="DS425" s="1"/>
  <c r="AE426"/>
  <c r="G427"/>
  <c r="AG426"/>
  <c r="EF426" s="1"/>
  <c r="CY426" a="1"/>
  <c r="CY426" s="1"/>
  <c r="DR426" s="1"/>
  <c r="AF426"/>
  <c r="AO427"/>
  <c r="AP427"/>
  <c r="AS427"/>
  <c r="BA427"/>
  <c r="BP427"/>
  <c r="CN427"/>
  <c r="AJ425" l="1"/>
  <c r="EG425" s="1"/>
  <c r="AI425"/>
  <c r="CP427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Q428" l="1"/>
  <c r="AL428"/>
  <c r="O428"/>
  <c r="P428"/>
  <c r="F428" l="1"/>
  <c r="AE427"/>
  <c r="AG427" s="1"/>
  <c r="EF427" s="1"/>
  <c r="AH426"/>
  <c r="G428"/>
  <c r="CZ426" a="1"/>
  <c r="CZ426" s="1"/>
  <c r="DS426" s="1"/>
  <c r="AI426"/>
  <c r="AJ426"/>
  <c r="EG426" s="1"/>
  <c r="AO428"/>
  <c r="AP428"/>
  <c r="AS428"/>
  <c r="BA428"/>
  <c r="CN428"/>
  <c r="BP428"/>
  <c r="CY427" l="1" a="1"/>
  <c r="CY427" s="1"/>
  <c r="DR427" s="1"/>
  <c r="AF427"/>
  <c r="CP428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29"/>
  <c r="H429"/>
  <c r="AQ429" l="1"/>
  <c r="AL429"/>
  <c r="O429"/>
  <c r="P429"/>
  <c r="F429" l="1"/>
  <c r="AE428"/>
  <c r="AG428" s="1"/>
  <c r="EF428" s="1"/>
  <c r="AH427"/>
  <c r="G429"/>
  <c r="AJ427"/>
  <c r="EG427" s="1"/>
  <c r="AI427"/>
  <c r="CZ427" a="1"/>
  <c r="CZ427" s="1"/>
  <c r="DS427" s="1"/>
  <c r="AO429"/>
  <c r="AP429"/>
  <c r="AS429"/>
  <c r="BA429"/>
  <c r="BP429"/>
  <c r="CN429"/>
  <c r="CY428" l="1" a="1"/>
  <c r="CY428" s="1"/>
  <c r="DR428" s="1"/>
  <c r="AF428"/>
  <c r="CP429" a="1"/>
  <c r="CP429" s="1"/>
  <c r="DI429" s="1"/>
  <c r="CQ429" a="1"/>
  <c r="CQ429" s="1"/>
  <c r="DJ429" s="1"/>
  <c r="CV429" a="1"/>
  <c r="CV429" s="1"/>
  <c r="DO429" s="1"/>
  <c r="CW429" a="1"/>
  <c r="CW429" s="1"/>
  <c r="DP429" s="1"/>
  <c r="DG429"/>
  <c r="D430"/>
  <c r="H430"/>
  <c r="AQ430" l="1"/>
  <c r="AL430"/>
  <c r="O430"/>
  <c r="P430"/>
  <c r="F430" l="1"/>
  <c r="AE429"/>
  <c r="AG429" s="1"/>
  <c r="EF429" s="1"/>
  <c r="AH428"/>
  <c r="G430"/>
  <c r="AJ428"/>
  <c r="EG428" s="1"/>
  <c r="AI428"/>
  <c r="CZ428" a="1"/>
  <c r="CZ428" s="1"/>
  <c r="DS428" s="1"/>
  <c r="AO430"/>
  <c r="AP430"/>
  <c r="AS430"/>
  <c r="BA430"/>
  <c r="CN430"/>
  <c r="BP430"/>
  <c r="BF430" l="1"/>
  <c r="BE430"/>
  <c r="CY429" a="1"/>
  <c r="CY429" s="1"/>
  <c r="DR429" s="1"/>
  <c r="AF429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 l="1"/>
  <c r="H431"/>
  <c r="AQ431" l="1"/>
  <c r="AL431"/>
  <c r="O431"/>
  <c r="P431"/>
  <c r="F431" l="1"/>
  <c r="AH429"/>
  <c r="CZ429" s="1" a="1"/>
  <c r="CZ429" s="1"/>
  <c r="DS429" s="1"/>
  <c r="AE430"/>
  <c r="G431"/>
  <c r="AG430"/>
  <c r="EF430" s="1"/>
  <c r="CY430" a="1"/>
  <c r="CY430" s="1"/>
  <c r="DR430" s="1"/>
  <c r="AF430"/>
  <c r="AO431"/>
  <c r="AP431"/>
  <c r="AS431"/>
  <c r="BA431"/>
  <c r="CN431"/>
  <c r="BP431"/>
  <c r="AJ429" l="1"/>
  <c r="EG429" s="1"/>
  <c r="AI429"/>
  <c r="CP431" a="1"/>
  <c r="CP431" s="1"/>
  <c r="DI431" s="1"/>
  <c r="CQ431" a="1"/>
  <c r="CQ431" s="1"/>
  <c r="DJ431" s="1"/>
  <c r="CV431" a="1"/>
  <c r="CV431" s="1"/>
  <c r="DO431" s="1"/>
  <c r="CW431" a="1"/>
  <c r="CW431" s="1"/>
  <c r="DP431" s="1"/>
  <c r="DG431"/>
  <c r="D432"/>
  <c r="O432"/>
  <c r="H432"/>
  <c r="AQ432" l="1"/>
  <c r="AH430"/>
  <c r="AE431"/>
  <c r="F432"/>
  <c r="AL432"/>
  <c r="P432"/>
  <c r="G432" l="1"/>
  <c r="CZ430" a="1"/>
  <c r="CZ430" s="1"/>
  <c r="DS430" s="1"/>
  <c r="AI430"/>
  <c r="AJ430"/>
  <c r="EG430" s="1"/>
  <c r="AG431"/>
  <c r="EF431" s="1"/>
  <c r="AF431"/>
  <c r="CY431" a="1"/>
  <c r="CY431" s="1"/>
  <c r="DR431" s="1"/>
  <c r="AO432"/>
  <c r="AP432"/>
  <c r="AS432"/>
  <c r="BA432"/>
  <c r="BP432"/>
  <c r="CN432"/>
  <c r="CP432" l="1" a="1"/>
  <c r="CP432" s="1"/>
  <c r="DI432" s="1"/>
  <c r="CQ432" a="1"/>
  <c r="CQ432" s="1"/>
  <c r="DJ432" s="1"/>
  <c r="CV432" a="1"/>
  <c r="CV432" s="1"/>
  <c r="DO432" s="1"/>
  <c r="CW432" a="1"/>
  <c r="CW432" s="1"/>
  <c r="DP432" s="1"/>
  <c r="DG432"/>
  <c r="D433"/>
  <c r="H433"/>
  <c r="AQ433" l="1"/>
  <c r="AL433"/>
  <c r="O433"/>
  <c r="P433"/>
  <c r="F433" l="1"/>
  <c r="AE432"/>
  <c r="AG432" s="1"/>
  <c r="EF432" s="1"/>
  <c r="AH431"/>
  <c r="G433"/>
  <c r="AJ431"/>
  <c r="EG431" s="1"/>
  <c r="AI431"/>
  <c r="CZ431" a="1"/>
  <c r="CZ431" s="1"/>
  <c r="DS431" s="1"/>
  <c r="AO433"/>
  <c r="AP433"/>
  <c r="AS433"/>
  <c r="BA433"/>
  <c r="BP433"/>
  <c r="CN433"/>
  <c r="CY432" l="1" a="1"/>
  <c r="CY432" s="1"/>
  <c r="DR432" s="1"/>
  <c r="AF432"/>
  <c r="CP433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Q434" l="1"/>
  <c r="AL434"/>
  <c r="O434"/>
  <c r="P434"/>
  <c r="F434" l="1"/>
  <c r="AE433"/>
  <c r="AG433" s="1"/>
  <c r="EF433" s="1"/>
  <c r="AH432"/>
  <c r="G434"/>
  <c r="AJ432"/>
  <c r="EG432" s="1"/>
  <c r="AI432"/>
  <c r="CZ432" a="1"/>
  <c r="CZ432" s="1"/>
  <c r="DS432" s="1"/>
  <c r="AO434"/>
  <c r="AP434"/>
  <c r="AS434"/>
  <c r="BA434"/>
  <c r="CN434"/>
  <c r="BP434"/>
  <c r="CY433" l="1" a="1"/>
  <c r="CY433" s="1"/>
  <c r="DR433" s="1"/>
  <c r="AF433"/>
  <c r="CP434" a="1"/>
  <c r="CP434" s="1"/>
  <c r="DI434" s="1"/>
  <c r="CQ434" a="1"/>
  <c r="CQ434" s="1"/>
  <c r="DJ434" s="1"/>
  <c r="CV434" a="1"/>
  <c r="CV434" s="1"/>
  <c r="DO434" s="1"/>
  <c r="CW434" a="1"/>
  <c r="CW434" s="1"/>
  <c r="DP434" s="1"/>
  <c r="DG434"/>
  <c r="D436"/>
  <c r="H436"/>
  <c r="AQ436" l="1"/>
  <c r="AH433"/>
  <c r="AE434"/>
  <c r="AL436"/>
  <c r="O436"/>
  <c r="P436"/>
  <c r="AE435" l="1"/>
  <c r="AF435" s="1"/>
  <c r="F436"/>
  <c r="G436"/>
  <c r="AJ433"/>
  <c r="EG433" s="1"/>
  <c r="AI433"/>
  <c r="CZ433" a="1"/>
  <c r="CZ433" s="1"/>
  <c r="DS433" s="1"/>
  <c r="AG434"/>
  <c r="EF434" s="1"/>
  <c r="AF434"/>
  <c r="CY434" a="1"/>
  <c r="CY434" s="1"/>
  <c r="DR434" s="1"/>
  <c r="AO436"/>
  <c r="AP436"/>
  <c r="AS436"/>
  <c r="BA436"/>
  <c r="BP436"/>
  <c r="CN436"/>
  <c r="AG435" l="1"/>
  <c r="EF435" s="1"/>
  <c r="CY435" a="1"/>
  <c r="CY435" s="1"/>
  <c r="DR435" s="1"/>
  <c r="CP436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O437"/>
  <c r="H437"/>
  <c r="AQ437" l="1"/>
  <c r="AH435"/>
  <c r="AH434"/>
  <c r="AE436"/>
  <c r="F437"/>
  <c r="AL437"/>
  <c r="P437"/>
  <c r="G437" l="1"/>
  <c r="AJ435"/>
  <c r="EG435" s="1"/>
  <c r="AI435"/>
  <c r="CZ435" a="1"/>
  <c r="CZ435" s="1"/>
  <c r="DS435" s="1"/>
  <c r="AJ434"/>
  <c r="EG434" s="1"/>
  <c r="AI434"/>
  <c r="CZ434" a="1"/>
  <c r="CZ434" s="1"/>
  <c r="DS434" s="1"/>
  <c r="AG436"/>
  <c r="EF436" s="1"/>
  <c r="AF436"/>
  <c r="CY436" a="1"/>
  <c r="CY436" s="1"/>
  <c r="DR436" s="1"/>
  <c r="AO437"/>
  <c r="AP437"/>
  <c r="AS437"/>
  <c r="BA437"/>
  <c r="CN437"/>
  <c r="BP437"/>
  <c r="CP437" l="1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AH436" l="1"/>
  <c r="AE437"/>
  <c r="H438"/>
  <c r="AQ438" l="1"/>
  <c r="AL438"/>
  <c r="F438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S438"/>
  <c r="BA438"/>
  <c r="CN438"/>
  <c r="P438"/>
  <c r="BP438"/>
  <c r="G438" l="1"/>
  <c r="BF438"/>
  <c r="BE438"/>
  <c r="CP438" a="1"/>
  <c r="CP438" s="1"/>
  <c r="DI438" s="1"/>
  <c r="CQ438" a="1"/>
  <c r="CQ438" s="1"/>
  <c r="DJ438" s="1"/>
  <c r="CV438" a="1"/>
  <c r="CV438" s="1"/>
  <c r="DO438" s="1"/>
  <c r="CW438" a="1"/>
  <c r="CW438" s="1"/>
  <c r="DP438" s="1"/>
  <c r="DG438"/>
  <c r="D439"/>
  <c r="O439"/>
  <c r="AH437" l="1"/>
  <c r="AE438"/>
  <c r="H439"/>
  <c r="AQ439" l="1"/>
  <c r="AL439"/>
  <c r="F439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S439"/>
  <c r="BA439"/>
  <c r="BP439"/>
  <c r="P439"/>
  <c r="CN439"/>
  <c r="G439" l="1"/>
  <c r="CP439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H440"/>
  <c r="AQ440" l="1"/>
  <c r="AL440"/>
  <c r="O440"/>
  <c r="P440"/>
  <c r="F440" l="1"/>
  <c r="AE439"/>
  <c r="AG439" s="1"/>
  <c r="EF439" s="1"/>
  <c r="AH438"/>
  <c r="G440"/>
  <c r="AJ438"/>
  <c r="EG438" s="1"/>
  <c r="AI438"/>
  <c r="CZ438" a="1"/>
  <c r="CZ438" s="1"/>
  <c r="DS438" s="1"/>
  <c r="AO440"/>
  <c r="AP440"/>
  <c r="AS440"/>
  <c r="BA440"/>
  <c r="BP440"/>
  <c r="CN440"/>
  <c r="CY439" l="1" a="1"/>
  <c r="CY439" s="1"/>
  <c r="DR439" s="1"/>
  <c r="AF439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H441"/>
  <c r="O441"/>
  <c r="AQ441" l="1"/>
  <c r="AH439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S441"/>
  <c r="BA441"/>
  <c r="CN441"/>
  <c r="BP441"/>
  <c r="BE441" l="1"/>
  <c r="BF441"/>
  <c r="CP44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Q442" l="1"/>
  <c r="AL442"/>
  <c r="O442"/>
  <c r="P442"/>
  <c r="F442" l="1"/>
  <c r="AE441"/>
  <c r="AG441" s="1"/>
  <c r="EF441" s="1"/>
  <c r="AH440"/>
  <c r="G442"/>
  <c r="AJ440"/>
  <c r="EG440" s="1"/>
  <c r="AI440"/>
  <c r="CZ440" a="1"/>
  <c r="CZ440" s="1"/>
  <c r="DS440" s="1"/>
  <c r="AO442"/>
  <c r="AP442"/>
  <c r="AS442"/>
  <c r="BA442"/>
  <c r="CN442"/>
  <c r="BP442"/>
  <c r="BF442" l="1"/>
  <c r="BE442"/>
  <c r="CY441" a="1"/>
  <c r="CY441" s="1"/>
  <c r="DR441" s="1"/>
  <c r="AF441"/>
  <c r="CP442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O443"/>
  <c r="AH441" l="1"/>
  <c r="AE442"/>
  <c r="H443"/>
  <c r="AQ443" l="1"/>
  <c r="F443"/>
  <c r="AL443"/>
  <c r="AJ441"/>
  <c r="EG441" s="1"/>
  <c r="AI441"/>
  <c r="CZ441" a="1"/>
  <c r="CZ441" s="1"/>
  <c r="DS441" s="1"/>
  <c r="AG442"/>
  <c r="EF442" s="1"/>
  <c r="AF442"/>
  <c r="CY442" a="1"/>
  <c r="CY442" s="1"/>
  <c r="DR442" s="1"/>
  <c r="AO443"/>
  <c r="AP443"/>
  <c r="AS443"/>
  <c r="BA443"/>
  <c r="BP443"/>
  <c r="P443"/>
  <c r="CN443"/>
  <c r="G443" l="1"/>
  <c r="CP443" a="1"/>
  <c r="CP443" s="1"/>
  <c r="DI443" s="1"/>
  <c r="CQ443" a="1"/>
  <c r="CQ443" s="1"/>
  <c r="DJ443" s="1"/>
  <c r="CV443" a="1"/>
  <c r="CV443" s="1"/>
  <c r="DO443" s="1"/>
  <c r="CW443" a="1"/>
  <c r="CW443" s="1"/>
  <c r="DP443" s="1"/>
  <c r="DG443"/>
  <c r="D444"/>
  <c r="H444"/>
  <c r="O444"/>
  <c r="AQ444" l="1"/>
  <c r="AH442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S444"/>
  <c r="BA444"/>
  <c r="BP444"/>
  <c r="CN444"/>
  <c r="BF444" l="1"/>
  <c r="BE444"/>
  <c r="CP444" a="1"/>
  <c r="CP444" s="1"/>
  <c r="DI444" s="1"/>
  <c r="CQ444" a="1"/>
  <c r="CQ444" s="1"/>
  <c r="DJ444" s="1"/>
  <c r="CV444" a="1"/>
  <c r="CV444" s="1"/>
  <c r="DO444" s="1"/>
  <c r="CW444" a="1"/>
  <c r="CW444" s="1"/>
  <c r="DP444" s="1"/>
  <c r="DG444"/>
  <c r="D445"/>
  <c r="H445"/>
  <c r="O445"/>
  <c r="AQ445" l="1"/>
  <c r="AH443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S445"/>
  <c r="BA445"/>
  <c r="BP445"/>
  <c r="CN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O446"/>
  <c r="AH444" l="1"/>
  <c r="AE445"/>
  <c r="H446"/>
  <c r="AQ446" l="1"/>
  <c r="F446"/>
  <c r="AL446"/>
  <c r="AJ444"/>
  <c r="EG444" s="1"/>
  <c r="AI444"/>
  <c r="CZ444" a="1"/>
  <c r="CZ444" s="1"/>
  <c r="DS444" s="1"/>
  <c r="AG445"/>
  <c r="EF445" s="1"/>
  <c r="AF445"/>
  <c r="CY445" a="1"/>
  <c r="CY445" s="1"/>
  <c r="DR445" s="1"/>
  <c r="AO446"/>
  <c r="AP446"/>
  <c r="AS446"/>
  <c r="BA446"/>
  <c r="BP446"/>
  <c r="P446"/>
  <c r="CN446"/>
  <c r="G446" l="1"/>
  <c r="CP446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O447"/>
  <c r="H447"/>
  <c r="AQ447" l="1"/>
  <c r="AH445"/>
  <c r="AE446"/>
  <c r="F447"/>
  <c r="AL447"/>
  <c r="P447"/>
  <c r="G447" l="1"/>
  <c r="AJ445"/>
  <c r="EG445" s="1"/>
  <c r="AI445"/>
  <c r="CZ445" a="1"/>
  <c r="CZ445" s="1"/>
  <c r="DS445" s="1"/>
  <c r="AG446"/>
  <c r="EF446" s="1"/>
  <c r="AF446"/>
  <c r="CY446" a="1"/>
  <c r="CY446" s="1"/>
  <c r="DR446" s="1"/>
  <c r="AO447"/>
  <c r="AP447"/>
  <c r="AS447"/>
  <c r="BA447"/>
  <c r="CN447"/>
  <c r="BP447"/>
  <c r="BF447" l="1"/>
  <c r="BE447"/>
  <c r="CP447" a="1"/>
  <c r="CP447" s="1"/>
  <c r="DI447" s="1"/>
  <c r="CQ447" a="1"/>
  <c r="CQ447" s="1"/>
  <c r="DJ447" s="1"/>
  <c r="CV447" a="1"/>
  <c r="CV447" s="1"/>
  <c r="DO447" s="1"/>
  <c r="CW447" a="1"/>
  <c r="CW447" s="1"/>
  <c r="DP447" s="1"/>
  <c r="DG447"/>
  <c r="D448"/>
  <c r="H448"/>
  <c r="AQ448" l="1"/>
  <c r="AL448"/>
  <c r="O448"/>
  <c r="P448"/>
  <c r="F448" l="1"/>
  <c r="AE447"/>
  <c r="AG447" s="1"/>
  <c r="EF447" s="1"/>
  <c r="AH446"/>
  <c r="G448"/>
  <c r="AJ446"/>
  <c r="EG446" s="1"/>
  <c r="AI446"/>
  <c r="CZ446" a="1"/>
  <c r="CZ446" s="1"/>
  <c r="DS446" s="1"/>
  <c r="AO448"/>
  <c r="AP448"/>
  <c r="AS448"/>
  <c r="BA448"/>
  <c r="BP448"/>
  <c r="CN448"/>
  <c r="BF448" l="1"/>
  <c r="BE448"/>
  <c r="CY447" a="1"/>
  <c r="CY447" s="1"/>
  <c r="DR447" s="1"/>
  <c r="AF447"/>
  <c r="CP448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Q449" l="1"/>
  <c r="AL449"/>
  <c r="O449"/>
  <c r="P449"/>
  <c r="F449" l="1"/>
  <c r="AE448"/>
  <c r="AG448" s="1"/>
  <c r="EF448" s="1"/>
  <c r="AH447"/>
  <c r="G449"/>
  <c r="AJ447"/>
  <c r="EG447" s="1"/>
  <c r="AI447"/>
  <c r="CZ447" a="1"/>
  <c r="CZ447" s="1"/>
  <c r="DS447" s="1"/>
  <c r="AO449"/>
  <c r="AP449"/>
  <c r="AS449"/>
  <c r="BA449"/>
  <c r="BP449"/>
  <c r="CN449"/>
  <c r="CY448" l="1" a="1"/>
  <c r="CY448" s="1"/>
  <c r="DR448" s="1"/>
  <c r="AF448"/>
  <c r="CP449" a="1"/>
  <c r="CP449" s="1"/>
  <c r="DI449" s="1"/>
  <c r="CQ449" a="1"/>
  <c r="CQ449" s="1"/>
  <c r="DJ449" s="1"/>
  <c r="CV449" a="1"/>
  <c r="CV449" s="1"/>
  <c r="DO449" s="1"/>
  <c r="CW449" a="1"/>
  <c r="CW449" s="1"/>
  <c r="DP449" s="1"/>
  <c r="DG449"/>
  <c r="D450"/>
  <c r="O450"/>
  <c r="H450"/>
  <c r="AQ450" l="1"/>
  <c r="AH448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S450"/>
  <c r="BA450"/>
  <c r="CN450"/>
  <c r="BP450"/>
  <c r="BF450" l="1"/>
  <c r="BE450"/>
  <c r="CP450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O451"/>
  <c r="H451"/>
  <c r="AQ451" l="1"/>
  <c r="AH449"/>
  <c r="AE450"/>
  <c r="F451"/>
  <c r="AL451"/>
  <c r="P451"/>
  <c r="G451" l="1"/>
  <c r="AJ449"/>
  <c r="EG449" s="1"/>
  <c r="AI449"/>
  <c r="CZ449" a="1"/>
  <c r="CZ449" s="1"/>
  <c r="DS449" s="1"/>
  <c r="AG450"/>
  <c r="EF450" s="1"/>
  <c r="AF450"/>
  <c r="CY450" a="1"/>
  <c r="CY450" s="1"/>
  <c r="DR450" s="1"/>
  <c r="AO451"/>
  <c r="AP451"/>
  <c r="AS451"/>
  <c r="BA451"/>
  <c r="CN451"/>
  <c r="BP451"/>
  <c r="CP451" l="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Q452" l="1"/>
  <c r="AL452"/>
  <c r="O452"/>
  <c r="P452"/>
  <c r="F452" l="1"/>
  <c r="AE451"/>
  <c r="AG451" s="1"/>
  <c r="EF451" s="1"/>
  <c r="AH450"/>
  <c r="CZ450" s="1" a="1"/>
  <c r="CZ450" s="1"/>
  <c r="DS450" s="1"/>
  <c r="G452"/>
  <c r="AJ450"/>
  <c r="EG450" s="1"/>
  <c r="AI450"/>
  <c r="AO452"/>
  <c r="AP452"/>
  <c r="AS452"/>
  <c r="BA452"/>
  <c r="CN452"/>
  <c r="BP452"/>
  <c r="CY451" l="1" a="1"/>
  <c r="CY451" s="1"/>
  <c r="DR451" s="1"/>
  <c r="AF451"/>
  <c r="CP452" a="1"/>
  <c r="CP452" s="1"/>
  <c r="DI452" s="1"/>
  <c r="CQ452" a="1"/>
  <c r="CQ452" s="1"/>
  <c r="DJ452" s="1"/>
  <c r="CV452" a="1"/>
  <c r="CV452" s="1"/>
  <c r="DO452" s="1"/>
  <c r="CW452" a="1"/>
  <c r="CW452" s="1"/>
  <c r="DP452" s="1"/>
  <c r="DG452"/>
  <c r="D453"/>
  <c r="H453"/>
  <c r="AQ453" l="1"/>
  <c r="AL453"/>
  <c r="O453"/>
  <c r="P453"/>
  <c r="F453" l="1"/>
  <c r="AE452"/>
  <c r="AG452" s="1"/>
  <c r="EF452" s="1"/>
  <c r="AH451"/>
  <c r="G453"/>
  <c r="AJ451"/>
  <c r="EG451" s="1"/>
  <c r="AI451"/>
  <c r="CZ451" a="1"/>
  <c r="CZ451" s="1"/>
  <c r="DS451" s="1"/>
  <c r="AO453"/>
  <c r="AP453"/>
  <c r="AS453"/>
  <c r="BA453"/>
  <c r="BP453"/>
  <c r="CN453"/>
  <c r="BF453" l="1"/>
  <c r="BE453"/>
  <c r="CY452" a="1"/>
  <c r="CY452" s="1"/>
  <c r="DR452" s="1"/>
  <c r="AF452"/>
  <c r="CP453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AQ454" l="1"/>
  <c r="AL454"/>
  <c r="F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S454"/>
  <c r="BA454"/>
  <c r="CN454"/>
  <c r="P454"/>
  <c r="BP454"/>
  <c r="G454" l="1"/>
  <c r="BF454"/>
  <c r="BE454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H455"/>
  <c r="AQ455" l="1"/>
  <c r="AL455"/>
  <c r="O455"/>
  <c r="P455"/>
  <c r="F455" l="1"/>
  <c r="AE454"/>
  <c r="AG454" s="1"/>
  <c r="EF454" s="1"/>
  <c r="AH453"/>
  <c r="G455"/>
  <c r="AJ453"/>
  <c r="EG453" s="1"/>
  <c r="AI453"/>
  <c r="CZ453" a="1"/>
  <c r="CZ453" s="1"/>
  <c r="DS453" s="1"/>
  <c r="AO455"/>
  <c r="AP455"/>
  <c r="AS455"/>
  <c r="BA455"/>
  <c r="CN455"/>
  <c r="BP455"/>
  <c r="CY454" l="1" a="1"/>
  <c r="CY454" s="1"/>
  <c r="DR454" s="1"/>
  <c r="AF454"/>
  <c r="CP455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H456"/>
  <c r="O456"/>
  <c r="AQ456" l="1"/>
  <c r="AH454"/>
  <c r="AE455"/>
  <c r="F456"/>
  <c r="AL456"/>
  <c r="P456"/>
  <c r="G456" l="1"/>
  <c r="AJ454"/>
  <c r="EG454" s="1"/>
  <c r="AI454"/>
  <c r="CZ454" a="1"/>
  <c r="CZ454" s="1"/>
  <c r="DS454" s="1"/>
  <c r="AG455"/>
  <c r="EF455" s="1"/>
  <c r="AF455"/>
  <c r="CY455" a="1"/>
  <c r="CY455" s="1"/>
  <c r="DR455" s="1"/>
  <c r="AO456"/>
  <c r="AP456"/>
  <c r="AS456"/>
  <c r="BA456"/>
  <c r="BP456"/>
  <c r="CN456"/>
  <c r="BF456" l="1"/>
  <c r="BE456"/>
  <c r="CP456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Q457" l="1"/>
  <c r="AL457"/>
  <c r="O457"/>
  <c r="P457"/>
  <c r="F457" l="1"/>
  <c r="AE456"/>
  <c r="AG456" s="1"/>
  <c r="EF456" s="1"/>
  <c r="AH455"/>
  <c r="G457"/>
  <c r="AJ455"/>
  <c r="EG455" s="1"/>
  <c r="AI455"/>
  <c r="CZ455" a="1"/>
  <c r="CZ455" s="1"/>
  <c r="DS455" s="1"/>
  <c r="AO457"/>
  <c r="AP457"/>
  <c r="AS457"/>
  <c r="BA457"/>
  <c r="BP457"/>
  <c r="CN457"/>
  <c r="CY456" l="1" a="1"/>
  <c r="CY456" s="1"/>
  <c r="DR456" s="1"/>
  <c r="AF456"/>
  <c r="CP457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Q458" l="1"/>
  <c r="AL458"/>
  <c r="O458"/>
  <c r="P458"/>
  <c r="F458" l="1"/>
  <c r="AE457"/>
  <c r="AG457" s="1"/>
  <c r="EF457" s="1"/>
  <c r="AH456"/>
  <c r="G458"/>
  <c r="AJ456"/>
  <c r="EG456" s="1"/>
  <c r="AI456"/>
  <c r="CZ456" a="1"/>
  <c r="CZ456" s="1"/>
  <c r="DS456" s="1"/>
  <c r="AO458"/>
  <c r="AP458"/>
  <c r="AS458"/>
  <c r="BA458"/>
  <c r="CN458"/>
  <c r="BP458"/>
  <c r="CY457" l="1" a="1"/>
  <c r="CY457" s="1"/>
  <c r="DR457" s="1"/>
  <c r="AF457"/>
  <c r="CP458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H459"/>
  <c r="O459"/>
  <c r="AQ459" l="1"/>
  <c r="AH457"/>
  <c r="AE458"/>
  <c r="F459"/>
  <c r="AL459"/>
  <c r="P459"/>
  <c r="G459" l="1"/>
  <c r="AJ457"/>
  <c r="EG457" s="1"/>
  <c r="AI457"/>
  <c r="CZ457" a="1"/>
  <c r="CZ457" s="1"/>
  <c r="DS457" s="1"/>
  <c r="AG458"/>
  <c r="EF458" s="1"/>
  <c r="AF458"/>
  <c r="CY458" a="1"/>
  <c r="CY458" s="1"/>
  <c r="DR458" s="1"/>
  <c r="AO459"/>
  <c r="AP459"/>
  <c r="AS459"/>
  <c r="BA459"/>
  <c r="BP459"/>
  <c r="CN459"/>
  <c r="BF459" l="1"/>
  <c r="BE459"/>
  <c r="CP459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O460"/>
  <c r="AH458" l="1"/>
  <c r="AE459"/>
  <c r="H460"/>
  <c r="AQ460" l="1"/>
  <c r="F460"/>
  <c r="AL460"/>
  <c r="AJ458"/>
  <c r="EG458" s="1"/>
  <c r="AI458"/>
  <c r="CZ458" a="1"/>
  <c r="CZ458" s="1"/>
  <c r="DS458" s="1"/>
  <c r="AG459"/>
  <c r="EF459" s="1"/>
  <c r="AF459"/>
  <c r="CY459" a="1"/>
  <c r="CY459" s="1"/>
  <c r="DR459" s="1"/>
  <c r="AO460"/>
  <c r="AP460"/>
  <c r="AS460"/>
  <c r="BA460"/>
  <c r="P460"/>
  <c r="CN460"/>
  <c r="BP460"/>
  <c r="BF460" l="1"/>
  <c r="BE460"/>
  <c r="G460"/>
  <c r="CP460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O461"/>
  <c r="AH459" l="1"/>
  <c r="AE460"/>
  <c r="H461"/>
  <c r="AQ461" l="1"/>
  <c r="AL461"/>
  <c r="F461"/>
  <c r="AJ459"/>
  <c r="EG459" s="1"/>
  <c r="AI459"/>
  <c r="CZ459" a="1"/>
  <c r="CZ459" s="1"/>
  <c r="DS459" s="1"/>
  <c r="AG460"/>
  <c r="EF460" s="1"/>
  <c r="AF460"/>
  <c r="CY460" a="1"/>
  <c r="CY460" s="1"/>
  <c r="DR460" s="1"/>
  <c r="AO461"/>
  <c r="AP461"/>
  <c r="AS461"/>
  <c r="BA461"/>
  <c r="CN461"/>
  <c r="P461"/>
  <c r="BP461"/>
  <c r="G461" l="1"/>
  <c r="CP461" a="1"/>
  <c r="CP461" s="1"/>
  <c r="DI461" s="1"/>
  <c r="CQ461" a="1"/>
  <c r="CQ461" s="1"/>
  <c r="DJ461" s="1"/>
  <c r="CV461" a="1"/>
  <c r="CV461" s="1"/>
  <c r="DO461" s="1"/>
  <c r="CW461" a="1"/>
  <c r="CW461" s="1"/>
  <c r="DP461" s="1"/>
  <c r="DG461"/>
  <c r="D462"/>
  <c r="H462"/>
  <c r="AQ462" l="1"/>
  <c r="AL462"/>
  <c r="O462"/>
  <c r="P462"/>
  <c r="F462" l="1"/>
  <c r="AE461"/>
  <c r="AG461" s="1"/>
  <c r="EF461" s="1"/>
  <c r="AH460"/>
  <c r="G462"/>
  <c r="AJ460"/>
  <c r="EG460" s="1"/>
  <c r="AI460"/>
  <c r="CZ460" a="1"/>
  <c r="CZ460" s="1"/>
  <c r="DS460" s="1"/>
  <c r="AO462"/>
  <c r="AP462"/>
  <c r="AS462"/>
  <c r="BA462"/>
  <c r="CN462"/>
  <c r="BP462"/>
  <c r="BF462" l="1"/>
  <c r="BE462"/>
  <c r="CY461" a="1"/>
  <c r="CY461" s="1"/>
  <c r="DR461" s="1"/>
  <c r="AF461"/>
  <c r="CP462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Q463" l="1"/>
  <c r="AL463"/>
  <c r="O463"/>
  <c r="P463"/>
  <c r="F463" l="1"/>
  <c r="AE462"/>
  <c r="AG462" s="1"/>
  <c r="EF462" s="1"/>
  <c r="AH461"/>
  <c r="G463"/>
  <c r="AJ461"/>
  <c r="EG461" s="1"/>
  <c r="AI461"/>
  <c r="CZ461" a="1"/>
  <c r="CZ461" s="1"/>
  <c r="DS461" s="1"/>
  <c r="AO463"/>
  <c r="AP463"/>
  <c r="AS463"/>
  <c r="BA463"/>
  <c r="CN463"/>
  <c r="BP463"/>
  <c r="CY462" l="1" a="1"/>
  <c r="CY462" s="1"/>
  <c r="DR462" s="1"/>
  <c r="AF462"/>
  <c r="CP463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Q464" l="1"/>
  <c r="AL464"/>
  <c r="O464"/>
  <c r="P464"/>
  <c r="F464" l="1"/>
  <c r="AE463"/>
  <c r="AG463" s="1"/>
  <c r="EF463" s="1"/>
  <c r="AH462"/>
  <c r="CZ462" s="1" a="1"/>
  <c r="CZ462" s="1"/>
  <c r="DS462" s="1"/>
  <c r="G464"/>
  <c r="AJ462"/>
  <c r="EG462" s="1"/>
  <c r="AI462"/>
  <c r="AO464"/>
  <c r="AP464"/>
  <c r="AS464"/>
  <c r="BA464"/>
  <c r="BP464"/>
  <c r="CN464"/>
  <c r="CY463" l="1" a="1"/>
  <c r="CY463" s="1"/>
  <c r="DR463" s="1"/>
  <c r="AF463"/>
  <c r="CP464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H465"/>
  <c r="AQ465" l="1"/>
  <c r="AL465"/>
  <c r="O465"/>
  <c r="P465"/>
  <c r="F465" l="1"/>
  <c r="AE464"/>
  <c r="AG464" s="1"/>
  <c r="EF464" s="1"/>
  <c r="AH463"/>
  <c r="CZ463" s="1" a="1"/>
  <c r="CZ463" s="1"/>
  <c r="DS463" s="1"/>
  <c r="G465"/>
  <c r="AJ463"/>
  <c r="EG463" s="1"/>
  <c r="AI463"/>
  <c r="AO465"/>
  <c r="AP465"/>
  <c r="AS465"/>
  <c r="BA465"/>
  <c r="BP465"/>
  <c r="CN465"/>
  <c r="BE465" l="1"/>
  <c r="BF465"/>
  <c r="CY464" a="1"/>
  <c r="CY464" s="1"/>
  <c r="DR464" s="1"/>
  <c r="AF464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H466"/>
  <c r="AQ466" l="1"/>
  <c r="AL466"/>
  <c r="O466"/>
  <c r="P466"/>
  <c r="F466" l="1"/>
  <c r="AE465"/>
  <c r="AG465" s="1"/>
  <c r="EF465" s="1"/>
  <c r="AH464"/>
  <c r="G466"/>
  <c r="AJ464"/>
  <c r="EG464" s="1"/>
  <c r="AI464"/>
  <c r="CZ464" a="1"/>
  <c r="CZ464" s="1"/>
  <c r="DS464" s="1"/>
  <c r="AO466"/>
  <c r="AP466"/>
  <c r="AS466"/>
  <c r="BA466"/>
  <c r="BP466"/>
  <c r="CN466"/>
  <c r="BF466" l="1"/>
  <c r="BE466"/>
  <c r="CY465" a="1"/>
  <c r="CY465" s="1"/>
  <c r="DR465" s="1"/>
  <c r="AF465"/>
  <c r="CP466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Q467" l="1"/>
  <c r="AL467"/>
  <c r="O467"/>
  <c r="P467"/>
  <c r="F467" l="1"/>
  <c r="AE466"/>
  <c r="AG466" s="1"/>
  <c r="EF466" s="1"/>
  <c r="AH465"/>
  <c r="G467"/>
  <c r="AJ465"/>
  <c r="EG465" s="1"/>
  <c r="AI465"/>
  <c r="CZ465" a="1"/>
  <c r="CZ465" s="1"/>
  <c r="DS465" s="1"/>
  <c r="AO467"/>
  <c r="AP467"/>
  <c r="AS467"/>
  <c r="BA467"/>
  <c r="CN467"/>
  <c r="BP467"/>
  <c r="CY466" l="1" a="1"/>
  <c r="CY466" s="1"/>
  <c r="DR466" s="1"/>
  <c r="AF466"/>
  <c r="CP467" a="1"/>
  <c r="CP467" s="1"/>
  <c r="DI467" s="1"/>
  <c r="CQ467" a="1"/>
  <c r="CQ467" s="1"/>
  <c r="DJ467" s="1"/>
  <c r="CV467" a="1"/>
  <c r="CV467" s="1"/>
  <c r="DO467" s="1"/>
  <c r="CW467" a="1"/>
  <c r="CW467" s="1"/>
  <c r="DP467" s="1"/>
  <c r="DG467"/>
  <c r="D468"/>
  <c r="H468"/>
  <c r="O468"/>
  <c r="AQ468" l="1"/>
  <c r="AH466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S468"/>
  <c r="BA468"/>
  <c r="CN468"/>
  <c r="BP468"/>
  <c r="BF468" l="1"/>
  <c r="BE468"/>
  <c r="CP468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Q469" l="1"/>
  <c r="AL469"/>
  <c r="O469"/>
  <c r="P469"/>
  <c r="F469" l="1"/>
  <c r="AE468"/>
  <c r="AG468" s="1"/>
  <c r="EF468" s="1"/>
  <c r="AH467"/>
  <c r="G469"/>
  <c r="AJ467"/>
  <c r="EG467" s="1"/>
  <c r="AI467"/>
  <c r="CZ467" a="1"/>
  <c r="CZ467" s="1"/>
  <c r="DS467" s="1"/>
  <c r="AO469"/>
  <c r="AP469"/>
  <c r="AS469"/>
  <c r="BA469"/>
  <c r="BP469"/>
  <c r="CN469"/>
  <c r="CY468" l="1" a="1"/>
  <c r="CY468" s="1"/>
  <c r="DR468" s="1"/>
  <c r="AF468"/>
  <c r="CP469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Q470" l="1"/>
  <c r="AL470"/>
  <c r="O470"/>
  <c r="P470"/>
  <c r="F470" l="1"/>
  <c r="AE469"/>
  <c r="AG469" s="1"/>
  <c r="EF469" s="1"/>
  <c r="AH468"/>
  <c r="G470"/>
  <c r="AJ468"/>
  <c r="EG468" s="1"/>
  <c r="AI468"/>
  <c r="CZ468" a="1"/>
  <c r="CZ468" s="1"/>
  <c r="DS468" s="1"/>
  <c r="AO470"/>
  <c r="AP470"/>
  <c r="AS470"/>
  <c r="BA470"/>
  <c r="BP470"/>
  <c r="CN470"/>
  <c r="CY469" l="1" a="1"/>
  <c r="CY469" s="1"/>
  <c r="DR469" s="1"/>
  <c r="AF469"/>
  <c r="CP470" a="1"/>
  <c r="CP470" s="1"/>
  <c r="DI470" s="1"/>
  <c r="CQ470" a="1"/>
  <c r="CQ470" s="1"/>
  <c r="DJ470" s="1"/>
  <c r="CV470" a="1"/>
  <c r="CV470" s="1"/>
  <c r="DO470" s="1"/>
  <c r="CW470" a="1"/>
  <c r="CW470" s="1"/>
  <c r="DP470" s="1"/>
  <c r="DG470"/>
  <c r="D471"/>
  <c r="O471"/>
  <c r="AH469" l="1"/>
  <c r="AE470"/>
  <c r="H471"/>
  <c r="AQ471" l="1"/>
  <c r="F471"/>
  <c r="AL47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S471"/>
  <c r="BA471"/>
  <c r="BP471"/>
  <c r="P471"/>
  <c r="CN471"/>
  <c r="BF471" l="1"/>
  <c r="BE471"/>
  <c r="G471"/>
  <c r="CP47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Q472" l="1"/>
  <c r="AL472"/>
  <c r="O472"/>
  <c r="P472"/>
  <c r="AE471" l="1"/>
  <c r="AG471" s="1"/>
  <c r="EF471" s="1"/>
  <c r="AH470"/>
  <c r="CZ470" s="1" a="1"/>
  <c r="CZ470" s="1"/>
  <c r="DS470" s="1"/>
  <c r="F472"/>
  <c r="G472"/>
  <c r="AJ470"/>
  <c r="EG470" s="1"/>
  <c r="AI470"/>
  <c r="AO472"/>
  <c r="AP472"/>
  <c r="AS472"/>
  <c r="BA472"/>
  <c r="CN472"/>
  <c r="BP472"/>
  <c r="AF471" l="1"/>
  <c r="CY471" a="1"/>
  <c r="CY471" s="1"/>
  <c r="DR471" s="1"/>
  <c r="BF472"/>
  <c r="BE472"/>
  <c r="CP472" a="1"/>
  <c r="CP472" s="1"/>
  <c r="DI472" s="1"/>
  <c r="CQ472" a="1"/>
  <c r="CQ472" s="1"/>
  <c r="DJ472" s="1"/>
  <c r="CV472" a="1"/>
  <c r="CV472" s="1"/>
  <c r="DO472" s="1"/>
  <c r="CW472" a="1"/>
  <c r="CW472" s="1"/>
  <c r="DP472" s="1"/>
  <c r="DG472"/>
  <c r="D473"/>
  <c r="H473"/>
  <c r="AQ473" l="1"/>
  <c r="AL473"/>
  <c r="O473"/>
  <c r="P473"/>
  <c r="F473" l="1"/>
  <c r="AE472"/>
  <c r="AG472" s="1"/>
  <c r="EF472" s="1"/>
  <c r="AH471"/>
  <c r="G473"/>
  <c r="AJ471"/>
  <c r="EG471" s="1"/>
  <c r="AI471"/>
  <c r="CZ471" a="1"/>
  <c r="CZ471" s="1"/>
  <c r="DS471" s="1"/>
  <c r="AO473"/>
  <c r="AP473"/>
  <c r="AS473"/>
  <c r="BA473"/>
  <c r="BP473"/>
  <c r="CN473"/>
  <c r="CY472" l="1" a="1"/>
  <c r="CY472" s="1"/>
  <c r="DR472" s="1"/>
  <c r="AF472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O474"/>
  <c r="H474"/>
  <c r="AQ474" l="1"/>
  <c r="AH472"/>
  <c r="AE473"/>
  <c r="F474"/>
  <c r="AL474"/>
  <c r="P474"/>
  <c r="G474" l="1"/>
  <c r="AJ472"/>
  <c r="EG472" s="1"/>
  <c r="AI472"/>
  <c r="CZ472" a="1"/>
  <c r="CZ472" s="1"/>
  <c r="DS472" s="1"/>
  <c r="AG473"/>
  <c r="EF473" s="1"/>
  <c r="AF473"/>
  <c r="CY473" a="1"/>
  <c r="CY473" s="1"/>
  <c r="DR473" s="1"/>
  <c r="AO474"/>
  <c r="AP474"/>
  <c r="AS474"/>
  <c r="BA474"/>
  <c r="BP474"/>
  <c r="CN474"/>
  <c r="BF474" l="1"/>
  <c r="BE474"/>
  <c r="CP474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Q475" l="1"/>
  <c r="AL475"/>
  <c r="O475"/>
  <c r="P475"/>
  <c r="F475" l="1"/>
  <c r="AE474"/>
  <c r="AG474" s="1"/>
  <c r="EF474" s="1"/>
  <c r="AH473"/>
  <c r="G475"/>
  <c r="AJ473"/>
  <c r="EG473" s="1"/>
  <c r="AI473"/>
  <c r="CZ473" a="1"/>
  <c r="CZ473" s="1"/>
  <c r="DS473" s="1"/>
  <c r="AO475"/>
  <c r="AP475"/>
  <c r="AS475"/>
  <c r="BA475"/>
  <c r="CN475"/>
  <c r="BP475"/>
  <c r="CY474" l="1" a="1"/>
  <c r="CY474" s="1"/>
  <c r="DR474" s="1"/>
  <c r="AF474"/>
  <c r="CP475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Q476" l="1"/>
  <c r="AL476"/>
  <c r="O476"/>
  <c r="P476"/>
  <c r="F476" l="1"/>
  <c r="AE475"/>
  <c r="AG475" s="1"/>
  <c r="EF475" s="1"/>
  <c r="AH474"/>
  <c r="CZ474" s="1" a="1"/>
  <c r="CZ474" s="1"/>
  <c r="DS474" s="1"/>
  <c r="G476"/>
  <c r="AJ474"/>
  <c r="EG474" s="1"/>
  <c r="AI474"/>
  <c r="AO476"/>
  <c r="AP476"/>
  <c r="AS476"/>
  <c r="BA476"/>
  <c r="CN476"/>
  <c r="BP476"/>
  <c r="CY475" l="1" a="1"/>
  <c r="CY475" s="1"/>
  <c r="DR475" s="1"/>
  <c r="AF475"/>
  <c r="CP476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H477"/>
  <c r="O477"/>
  <c r="AQ477" l="1"/>
  <c r="AH475"/>
  <c r="AE476"/>
  <c r="F477"/>
  <c r="AL477"/>
  <c r="P477"/>
  <c r="G477" l="1"/>
  <c r="AJ475"/>
  <c r="EG475" s="1"/>
  <c r="AI475"/>
  <c r="CZ475" a="1"/>
  <c r="CZ475" s="1"/>
  <c r="DS475" s="1"/>
  <c r="AG476"/>
  <c r="EF476" s="1"/>
  <c r="AF476"/>
  <c r="CY476" a="1"/>
  <c r="CY476" s="1"/>
  <c r="DR476" s="1"/>
  <c r="AO477"/>
  <c r="AP477"/>
  <c r="AS477"/>
  <c r="BA477"/>
  <c r="CN477"/>
  <c r="BP477"/>
  <c r="BE477" l="1"/>
  <c r="BF477"/>
  <c r="CP477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Q478" l="1"/>
  <c r="AL478"/>
  <c r="O478"/>
  <c r="P478"/>
  <c r="F478" l="1"/>
  <c r="AE477"/>
  <c r="AG477" s="1"/>
  <c r="EF477" s="1"/>
  <c r="AH476"/>
  <c r="G478"/>
  <c r="AJ476"/>
  <c r="EG476" s="1"/>
  <c r="AI476"/>
  <c r="CZ476" a="1"/>
  <c r="CZ476" s="1"/>
  <c r="DS476" s="1"/>
  <c r="AO478"/>
  <c r="AP478"/>
  <c r="AS478"/>
  <c r="BA478"/>
  <c r="CN478"/>
  <c r="BP478"/>
  <c r="BF478" l="1"/>
  <c r="BE478"/>
  <c r="CY477" a="1"/>
  <c r="CY477" s="1"/>
  <c r="DR477" s="1"/>
  <c r="AF477"/>
  <c r="CP478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 l="1"/>
  <c r="H479"/>
  <c r="AQ479" l="1"/>
  <c r="AL479"/>
  <c r="O479"/>
  <c r="P479"/>
  <c r="F479" l="1"/>
  <c r="AH477"/>
  <c r="AI477" s="1"/>
  <c r="AE478"/>
  <c r="AG478" s="1"/>
  <c r="EF478" s="1"/>
  <c r="G479"/>
  <c r="AO479"/>
  <c r="AP479"/>
  <c r="AS479"/>
  <c r="BA479"/>
  <c r="BP479"/>
  <c r="CN479"/>
  <c r="AJ477" l="1"/>
  <c r="EG477" s="1"/>
  <c r="AF478"/>
  <c r="CY478" a="1"/>
  <c r="CY478" s="1"/>
  <c r="DR478" s="1"/>
  <c r="CZ477" a="1"/>
  <c r="CZ477" s="1"/>
  <c r="DS477" s="1"/>
  <c r="CP479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Q480" l="1"/>
  <c r="AL480"/>
  <c r="O480"/>
  <c r="P480"/>
  <c r="AE479" l="1"/>
  <c r="AG479" s="1"/>
  <c r="EF479" s="1"/>
  <c r="AH478"/>
  <c r="AJ478" s="1"/>
  <c r="EG478" s="1"/>
  <c r="F480"/>
  <c r="G480"/>
  <c r="AO480"/>
  <c r="AP480"/>
  <c r="AS480"/>
  <c r="BA480"/>
  <c r="CN480"/>
  <c r="BP480"/>
  <c r="AI478" l="1"/>
  <c r="AF479"/>
  <c r="CZ478" a="1"/>
  <c r="CZ478" s="1"/>
  <c r="DS478" s="1"/>
  <c r="CY479" a="1"/>
  <c r="CY479" s="1"/>
  <c r="DR479" s="1"/>
  <c r="CP480" a="1"/>
  <c r="CP480" s="1"/>
  <c r="DI480" s="1"/>
  <c r="CQ480" a="1"/>
  <c r="CQ480" s="1"/>
  <c r="DJ480" s="1"/>
  <c r="CV480" a="1"/>
  <c r="CV480" s="1"/>
  <c r="DO480" s="1"/>
  <c r="CW480" a="1"/>
  <c r="CW480" s="1"/>
  <c r="DP480" s="1"/>
  <c r="DG480"/>
  <c r="D481"/>
  <c r="H481"/>
  <c r="AQ481" l="1"/>
  <c r="AL481"/>
  <c r="O481"/>
  <c r="P481"/>
  <c r="F481" l="1"/>
  <c r="AE480"/>
  <c r="AG480" s="1"/>
  <c r="EF480" s="1"/>
  <c r="AH479"/>
  <c r="CZ479" s="1" a="1"/>
  <c r="CZ479" s="1"/>
  <c r="DS479" s="1"/>
  <c r="G481"/>
  <c r="AJ479"/>
  <c r="EG479" s="1"/>
  <c r="AI479"/>
  <c r="AO481"/>
  <c r="AP481"/>
  <c r="AS481"/>
  <c r="BA481"/>
  <c r="BP481"/>
  <c r="CN481"/>
  <c r="CY480" l="1" a="1"/>
  <c r="CY480" s="1"/>
  <c r="DR480" s="1"/>
  <c r="AF480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H482"/>
  <c r="AQ482" l="1"/>
  <c r="AL482"/>
  <c r="O482"/>
  <c r="P482"/>
  <c r="F482" l="1"/>
  <c r="AE481"/>
  <c r="AG481" s="1"/>
  <c r="EF481" s="1"/>
  <c r="AH480"/>
  <c r="CZ480" s="1" a="1"/>
  <c r="CZ480" s="1"/>
  <c r="DS480" s="1"/>
  <c r="G482"/>
  <c r="AJ480"/>
  <c r="EG480" s="1"/>
  <c r="AI480"/>
  <c r="AO482"/>
  <c r="AP482"/>
  <c r="AS482"/>
  <c r="BA482"/>
  <c r="CN482"/>
  <c r="BP482"/>
  <c r="CY481" l="1" a="1"/>
  <c r="CY481" s="1"/>
  <c r="DR481" s="1"/>
  <c r="AF481"/>
  <c r="CP482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H483"/>
  <c r="AQ483" l="1"/>
  <c r="AL483"/>
  <c r="O483"/>
  <c r="P483"/>
  <c r="F483" l="1"/>
  <c r="AE482"/>
  <c r="AG482" s="1"/>
  <c r="EF482" s="1"/>
  <c r="AH481"/>
  <c r="G483"/>
  <c r="AJ481"/>
  <c r="EG481" s="1"/>
  <c r="AI481"/>
  <c r="CZ481" a="1"/>
  <c r="CZ481" s="1"/>
  <c r="DS481" s="1"/>
  <c r="AO483"/>
  <c r="AP483"/>
  <c r="AS483"/>
  <c r="BA483"/>
  <c r="BP483"/>
  <c r="CN483"/>
  <c r="CY482" l="1" a="1"/>
  <c r="CY482" s="1"/>
  <c r="DR482" s="1"/>
  <c r="AF482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AQ484" l="1"/>
  <c r="AL484"/>
  <c r="O484"/>
  <c r="P484"/>
  <c r="F484" l="1"/>
  <c r="AE483"/>
  <c r="AG483" s="1"/>
  <c r="EF483" s="1"/>
  <c r="AH482"/>
  <c r="G484"/>
  <c r="AJ482"/>
  <c r="EG482" s="1"/>
  <c r="AI482"/>
  <c r="CZ482" a="1"/>
  <c r="CZ482" s="1"/>
  <c r="DS482" s="1"/>
  <c r="AO484"/>
  <c r="AP484"/>
  <c r="AS484"/>
  <c r="BA484"/>
  <c r="BP484"/>
  <c r="CN484"/>
  <c r="CY483" l="1" a="1"/>
  <c r="CY483" s="1"/>
  <c r="DR483" s="1"/>
  <c r="AF483"/>
  <c r="CP484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Q485" l="1"/>
  <c r="AL485"/>
  <c r="O485"/>
  <c r="P485"/>
  <c r="F485" l="1"/>
  <c r="AE484"/>
  <c r="AG484" s="1"/>
  <c r="EF484" s="1"/>
  <c r="AH483"/>
  <c r="G485"/>
  <c r="AJ483"/>
  <c r="EG483" s="1"/>
  <c r="AI483"/>
  <c r="CZ483" a="1"/>
  <c r="CZ483" s="1"/>
  <c r="DS483" s="1"/>
  <c r="AO485"/>
  <c r="AP485"/>
  <c r="AS485"/>
  <c r="BA485"/>
  <c r="CN485"/>
  <c r="BP485"/>
  <c r="CY484" l="1" a="1"/>
  <c r="CY484" s="1"/>
  <c r="DR484" s="1"/>
  <c r="AF484"/>
  <c r="CP485" a="1"/>
  <c r="CP485" s="1"/>
  <c r="DI485" s="1"/>
  <c r="CQ485" a="1"/>
  <c r="CQ485" s="1"/>
  <c r="DJ485" s="1"/>
  <c r="CV485" a="1"/>
  <c r="CV485" s="1"/>
  <c r="DO485" s="1"/>
  <c r="CW485" a="1"/>
  <c r="CW485" s="1"/>
  <c r="DP485" s="1"/>
  <c r="DG485"/>
  <c r="D486"/>
  <c r="H486"/>
  <c r="AQ486" l="1"/>
  <c r="AL486"/>
  <c r="O486"/>
  <c r="P486"/>
  <c r="F486" l="1"/>
  <c r="AE485"/>
  <c r="AG485" s="1"/>
  <c r="EF485" s="1"/>
  <c r="AH484"/>
  <c r="G486"/>
  <c r="AJ484"/>
  <c r="EG484" s="1"/>
  <c r="AI484"/>
  <c r="CZ484" a="1"/>
  <c r="CZ484" s="1"/>
  <c r="DS484" s="1"/>
  <c r="AO486"/>
  <c r="AP486"/>
  <c r="AS486"/>
  <c r="BA486"/>
  <c r="CN486"/>
  <c r="BP486"/>
  <c r="CY485" l="1" a="1"/>
  <c r="CY485" s="1"/>
  <c r="DR485" s="1"/>
  <c r="AF485"/>
  <c r="CP486" a="1"/>
  <c r="CP486" s="1"/>
  <c r="DI486" s="1"/>
  <c r="CQ486" a="1"/>
  <c r="CQ486" s="1"/>
  <c r="DJ486" s="1"/>
  <c r="CV486" a="1"/>
  <c r="CV486" s="1"/>
  <c r="DO486" s="1"/>
  <c r="CW486" a="1"/>
  <c r="CW486" s="1"/>
  <c r="DP486" s="1"/>
  <c r="DG486"/>
  <c r="D487" l="1"/>
  <c r="H487"/>
  <c r="AQ487" l="1"/>
  <c r="AL487"/>
  <c r="O487"/>
  <c r="P487"/>
  <c r="F487" l="1"/>
  <c r="AH485"/>
  <c r="AI485" s="1"/>
  <c r="AE486"/>
  <c r="AG486" s="1"/>
  <c r="EF486" s="1"/>
  <c r="G487"/>
  <c r="AO487"/>
  <c r="AP487"/>
  <c r="AS487"/>
  <c r="BA487"/>
  <c r="CN487"/>
  <c r="BP487"/>
  <c r="AF486" l="1"/>
  <c r="AJ485"/>
  <c r="EG485" s="1"/>
  <c r="CY486" a="1"/>
  <c r="CY486" s="1"/>
  <c r="DR486" s="1"/>
  <c r="CZ485" a="1"/>
  <c r="CZ485" s="1"/>
  <c r="DS485" s="1"/>
  <c r="CP487" a="1"/>
  <c r="CP487" s="1"/>
  <c r="DI487" s="1"/>
  <c r="CQ487" a="1"/>
  <c r="CQ487" s="1"/>
  <c r="DJ487" s="1"/>
  <c r="CV487" a="1"/>
  <c r="CV487" s="1"/>
  <c r="DO487" s="1"/>
  <c r="CW487" a="1"/>
  <c r="CW487" s="1"/>
  <c r="DP487" s="1"/>
  <c r="DG487"/>
  <c r="D488"/>
  <c r="O488"/>
  <c r="AH486" l="1"/>
  <c r="AE487"/>
  <c r="H488"/>
  <c r="AQ488" l="1"/>
  <c r="AL488"/>
  <c r="F488"/>
  <c r="CZ486" a="1"/>
  <c r="CZ486" s="1"/>
  <c r="DS486" s="1"/>
  <c r="AI486"/>
  <c r="AJ486"/>
  <c r="EG486" s="1"/>
  <c r="AG487"/>
  <c r="EF487" s="1"/>
  <c r="AF487"/>
  <c r="CY487" a="1"/>
  <c r="CY487" s="1"/>
  <c r="DR487" s="1"/>
  <c r="AO488"/>
  <c r="AP488"/>
  <c r="AS488"/>
  <c r="BA488"/>
  <c r="CN488"/>
  <c r="P488"/>
  <c r="BP488"/>
  <c r="G488" l="1"/>
  <c r="CP488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O489"/>
  <c r="AH487" l="1"/>
  <c r="AE488"/>
  <c r="H489"/>
  <c r="AQ489" l="1"/>
  <c r="F489"/>
  <c r="AL489"/>
  <c r="AJ487"/>
  <c r="EG487" s="1"/>
  <c r="AI487"/>
  <c r="CZ487" a="1"/>
  <c r="CZ487" s="1"/>
  <c r="DS487" s="1"/>
  <c r="AG488"/>
  <c r="EF488" s="1"/>
  <c r="AF488"/>
  <c r="CY488" a="1"/>
  <c r="CY488" s="1"/>
  <c r="DR488" s="1"/>
  <c r="AO489"/>
  <c r="AP489"/>
  <c r="AS489"/>
  <c r="BA489"/>
  <c r="BP489"/>
  <c r="P489"/>
  <c r="CN489"/>
  <c r="G489" l="1"/>
  <c r="CP489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O490"/>
  <c r="H490"/>
  <c r="AQ490" l="1"/>
  <c r="AH488"/>
  <c r="AE489"/>
  <c r="F490"/>
  <c r="AL490"/>
  <c r="P490"/>
  <c r="G490" l="1"/>
  <c r="AJ488"/>
  <c r="EG488" s="1"/>
  <c r="AI488"/>
  <c r="CZ488" a="1"/>
  <c r="CZ488" s="1"/>
  <c r="DS488" s="1"/>
  <c r="AG489"/>
  <c r="EF489" s="1"/>
  <c r="AF489"/>
  <c r="CY489" a="1"/>
  <c r="CY489" s="1"/>
  <c r="DR489" s="1"/>
  <c r="AO490"/>
  <c r="AP490"/>
  <c r="AS490"/>
  <c r="BA490"/>
  <c r="CN490"/>
  <c r="BP490"/>
  <c r="CP490" l="1" a="1"/>
  <c r="CP490" s="1"/>
  <c r="DI490" s="1"/>
  <c r="CQ490" a="1"/>
  <c r="CQ490" s="1"/>
  <c r="DJ490" s="1"/>
  <c r="CV490" a="1"/>
  <c r="CV490" s="1"/>
  <c r="DO490" s="1"/>
  <c r="CW490" a="1"/>
  <c r="CW490" s="1"/>
  <c r="DP490" s="1"/>
  <c r="DG490"/>
  <c r="D491"/>
  <c r="H491"/>
  <c r="AQ491" l="1"/>
  <c r="AL491"/>
  <c r="O491"/>
  <c r="P491"/>
  <c r="F491" l="1"/>
  <c r="AE490"/>
  <c r="AG490" s="1"/>
  <c r="EF490" s="1"/>
  <c r="AH489"/>
  <c r="G491"/>
  <c r="AJ489"/>
  <c r="EG489" s="1"/>
  <c r="AI489"/>
  <c r="CZ489" a="1"/>
  <c r="CZ489" s="1"/>
  <c r="DS489" s="1"/>
  <c r="AO491"/>
  <c r="AP491"/>
  <c r="AS491"/>
  <c r="BA491"/>
  <c r="CN491"/>
  <c r="BP491"/>
  <c r="CY490" l="1" a="1"/>
  <c r="CY490" s="1"/>
  <c r="DR490" s="1"/>
  <c r="AF490"/>
  <c r="CP49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O492"/>
  <c r="H492"/>
  <c r="AQ492" l="1"/>
  <c r="AH490"/>
  <c r="AE491"/>
  <c r="F492"/>
  <c r="AL492"/>
  <c r="P492"/>
  <c r="G492" l="1"/>
  <c r="AJ490"/>
  <c r="EG490" s="1"/>
  <c r="AI490"/>
  <c r="CZ490" a="1"/>
  <c r="CZ490" s="1"/>
  <c r="DS490" s="1"/>
  <c r="AG491"/>
  <c r="EF491" s="1"/>
  <c r="AF491"/>
  <c r="CY491" a="1"/>
  <c r="CY491" s="1"/>
  <c r="DR491" s="1"/>
  <c r="AO492"/>
  <c r="AP492"/>
  <c r="AS492"/>
  <c r="BA492"/>
  <c r="BP492"/>
  <c r="CN492"/>
  <c r="CP492" l="1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O493"/>
  <c r="AH491" l="1"/>
  <c r="AE492"/>
  <c r="H493"/>
  <c r="AQ493" l="1"/>
  <c r="AL493"/>
  <c r="F493"/>
  <c r="AJ491"/>
  <c r="EG491" s="1"/>
  <c r="AI491"/>
  <c r="CZ491" a="1"/>
  <c r="CZ491" s="1"/>
  <c r="DS491" s="1"/>
  <c r="AG492"/>
  <c r="EF492" s="1"/>
  <c r="AF492"/>
  <c r="CY492" a="1"/>
  <c r="CY492" s="1"/>
  <c r="DR492" s="1"/>
  <c r="AO493"/>
  <c r="AP493"/>
  <c r="AS493"/>
  <c r="BA493"/>
  <c r="BP493"/>
  <c r="P493"/>
  <c r="CN493"/>
  <c r="G493" l="1"/>
  <c r="CP493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O494"/>
  <c r="H494"/>
  <c r="AQ494" l="1"/>
  <c r="AH492"/>
  <c r="AE493"/>
  <c r="F494"/>
  <c r="AL494"/>
  <c r="P494"/>
  <c r="G494" l="1"/>
  <c r="AJ492"/>
  <c r="EG492" s="1"/>
  <c r="AI492"/>
  <c r="CZ492" a="1"/>
  <c r="CZ492" s="1"/>
  <c r="DS492" s="1"/>
  <c r="AG493"/>
  <c r="EF493" s="1"/>
  <c r="AF493"/>
  <c r="CY493" a="1"/>
  <c r="CY493" s="1"/>
  <c r="DR493" s="1"/>
  <c r="AO494"/>
  <c r="AP494"/>
  <c r="AS494"/>
  <c r="BA494"/>
  <c r="BP494"/>
  <c r="CN494"/>
  <c r="CP494" l="1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Q495" l="1"/>
  <c r="AL495"/>
  <c r="O495"/>
  <c r="P495"/>
  <c r="F495" l="1"/>
  <c r="AE494"/>
  <c r="AG494" s="1"/>
  <c r="EF494" s="1"/>
  <c r="AH493"/>
  <c r="G495"/>
  <c r="AJ493"/>
  <c r="EG493" s="1"/>
  <c r="AI493"/>
  <c r="CZ493" a="1"/>
  <c r="CZ493" s="1"/>
  <c r="DS493" s="1"/>
  <c r="AO495"/>
  <c r="AP495"/>
  <c r="AS495"/>
  <c r="BA495"/>
  <c r="CN495"/>
  <c r="BP495"/>
  <c r="CY494" l="1" a="1"/>
  <c r="CY494" s="1"/>
  <c r="DR494" s="1"/>
  <c r="AF494"/>
  <c r="CP495" a="1"/>
  <c r="CP495" s="1"/>
  <c r="DI495" s="1"/>
  <c r="CQ495" a="1"/>
  <c r="CQ495" s="1"/>
  <c r="DJ495" s="1"/>
  <c r="CV495" a="1"/>
  <c r="CV495" s="1"/>
  <c r="DO495" s="1"/>
  <c r="CW495" a="1"/>
  <c r="CW495" s="1"/>
  <c r="DP495" s="1"/>
  <c r="DG495"/>
  <c r="D496"/>
  <c r="H496"/>
  <c r="AQ496" l="1"/>
  <c r="AL496"/>
  <c r="O496"/>
  <c r="P496"/>
  <c r="F496" l="1"/>
  <c r="AE495"/>
  <c r="AG495" s="1"/>
  <c r="EF495" s="1"/>
  <c r="AH494"/>
  <c r="G496"/>
  <c r="AJ494"/>
  <c r="EG494" s="1"/>
  <c r="AI494"/>
  <c r="CZ494" a="1"/>
  <c r="CZ494" s="1"/>
  <c r="DS494" s="1"/>
  <c r="AO496"/>
  <c r="AP496"/>
  <c r="AS496"/>
  <c r="BA496"/>
  <c r="CN496"/>
  <c r="BP496"/>
  <c r="CY495" l="1" a="1"/>
  <c r="CY495" s="1"/>
  <c r="DR495" s="1"/>
  <c r="AF495"/>
  <c r="CP496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H497"/>
  <c r="O497"/>
  <c r="AQ497" l="1"/>
  <c r="AH495"/>
  <c r="AE496"/>
  <c r="F497"/>
  <c r="AL497"/>
  <c r="P497"/>
  <c r="G497" l="1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S497"/>
  <c r="BA497"/>
  <c r="CN497"/>
  <c r="BP497"/>
  <c r="CP497" l="1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AQ498" l="1"/>
  <c r="AL498"/>
  <c r="O498"/>
  <c r="P498"/>
  <c r="F498" l="1"/>
  <c r="AE497"/>
  <c r="AG497" s="1"/>
  <c r="EF497" s="1"/>
  <c r="AH496"/>
  <c r="G498"/>
  <c r="AJ496"/>
  <c r="EG496" s="1"/>
  <c r="AI496"/>
  <c r="CZ496" a="1"/>
  <c r="CZ496" s="1"/>
  <c r="DS496" s="1"/>
  <c r="AO498"/>
  <c r="AP498"/>
  <c r="AS498"/>
  <c r="BA498"/>
  <c r="BP498"/>
  <c r="CN498"/>
  <c r="CY497" l="1" a="1"/>
  <c r="CY497" s="1"/>
  <c r="DR497" s="1"/>
  <c r="AF497"/>
  <c r="CP498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Q499" l="1"/>
  <c r="AL499"/>
  <c r="O499"/>
  <c r="P499"/>
  <c r="F499" l="1"/>
  <c r="AE498"/>
  <c r="AG498" s="1"/>
  <c r="EF498" s="1"/>
  <c r="AH497"/>
  <c r="CZ497" s="1" a="1"/>
  <c r="CZ497" s="1"/>
  <c r="DS497" s="1"/>
  <c r="G499"/>
  <c r="AJ497"/>
  <c r="EG497" s="1"/>
  <c r="AO499"/>
  <c r="AP499"/>
  <c r="AS499"/>
  <c r="BA499"/>
  <c r="BP499"/>
  <c r="CN499"/>
  <c r="AI497" l="1"/>
  <c r="CY498" a="1"/>
  <c r="CY498" s="1"/>
  <c r="DR498" s="1"/>
  <c r="AF498"/>
  <c r="CP499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Q500" l="1"/>
  <c r="AL500"/>
  <c r="O500"/>
  <c r="P500"/>
  <c r="F500" l="1"/>
  <c r="AE499"/>
  <c r="AG499" s="1"/>
  <c r="EF499" s="1"/>
  <c r="AH498"/>
  <c r="G500"/>
  <c r="AJ498"/>
  <c r="EG498" s="1"/>
  <c r="AI498"/>
  <c r="CZ498" a="1"/>
  <c r="CZ498" s="1"/>
  <c r="DS498" s="1"/>
  <c r="AO500"/>
  <c r="AP500"/>
  <c r="AS500"/>
  <c r="BA500"/>
  <c r="CN500"/>
  <c r="BP500"/>
  <c r="CY499" l="1" a="1"/>
  <c r="CY499" s="1"/>
  <c r="DR499" s="1"/>
  <c r="AF499"/>
  <c r="CP500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Q501" l="1"/>
  <c r="AL501"/>
  <c r="O501"/>
  <c r="P501"/>
  <c r="F501" l="1"/>
  <c r="AE500"/>
  <c r="AG500" s="1"/>
  <c r="EF500" s="1"/>
  <c r="AH499"/>
  <c r="G501"/>
  <c r="AJ499"/>
  <c r="EG499" s="1"/>
  <c r="AI499"/>
  <c r="CZ499" a="1"/>
  <c r="CZ499" s="1"/>
  <c r="DS499" s="1"/>
  <c r="AO501"/>
  <c r="AP501"/>
  <c r="AS501"/>
  <c r="BA501"/>
  <c r="BP501"/>
  <c r="CN501"/>
  <c r="CY500" l="1" a="1"/>
  <c r="CY500" s="1"/>
  <c r="DR500" s="1"/>
  <c r="AF500"/>
  <c r="CP50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H502"/>
  <c r="O502"/>
  <c r="AQ502" l="1"/>
  <c r="AH500"/>
  <c r="AE501"/>
  <c r="F502"/>
  <c r="AL502"/>
  <c r="P502"/>
  <c r="G502" l="1"/>
  <c r="AJ500"/>
  <c r="EG500" s="1"/>
  <c r="AI500"/>
  <c r="CZ500" a="1"/>
  <c r="CZ500" s="1"/>
  <c r="DS500" s="1"/>
  <c r="AG501"/>
  <c r="EF501" s="1"/>
  <c r="AF501"/>
  <c r="CY501" a="1"/>
  <c r="CY501" s="1"/>
  <c r="DR501" s="1"/>
  <c r="AO502"/>
  <c r="AP502"/>
  <c r="AS502"/>
  <c r="BA502"/>
  <c r="BP502"/>
  <c r="CN502"/>
  <c r="CP502" l="1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O503"/>
  <c r="AH501" l="1"/>
  <c r="AE502"/>
  <c r="H503"/>
  <c r="AQ503" l="1"/>
  <c r="F503"/>
  <c r="AL503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S503"/>
  <c r="BA503"/>
  <c r="CN503"/>
  <c r="P503"/>
  <c r="BP503"/>
  <c r="G503" l="1"/>
  <c r="CP503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O504"/>
  <c r="H504"/>
  <c r="AQ504" l="1"/>
  <c r="AH502"/>
  <c r="AE503"/>
  <c r="F504"/>
  <c r="AL504"/>
  <c r="P504"/>
  <c r="G504" l="1"/>
  <c r="AJ502"/>
  <c r="EG502" s="1"/>
  <c r="AI502"/>
  <c r="CZ502" a="1"/>
  <c r="CZ502" s="1"/>
  <c r="DS502" s="1"/>
  <c r="AG503"/>
  <c r="EF503" s="1"/>
  <c r="AF503"/>
  <c r="CY503" a="1"/>
  <c r="CY503" s="1"/>
  <c r="DR503" s="1"/>
  <c r="AO504"/>
  <c r="AP504"/>
  <c r="AS504"/>
  <c r="BA504"/>
  <c r="BP504"/>
  <c r="CN504"/>
  <c r="CP504" l="1" a="1"/>
  <c r="CP504" s="1"/>
  <c r="DI504" s="1"/>
  <c r="CQ504" a="1"/>
  <c r="CQ504" s="1"/>
  <c r="DJ504" s="1"/>
  <c r="CV504" a="1"/>
  <c r="CV504" s="1"/>
  <c r="DO504" s="1"/>
  <c r="CW504" a="1"/>
  <c r="CW504" s="1"/>
  <c r="DP504" s="1"/>
  <c r="DG504"/>
  <c r="D505"/>
  <c r="H505"/>
  <c r="AQ505" l="1"/>
  <c r="AL505"/>
  <c r="O505"/>
  <c r="P505"/>
  <c r="F505" l="1"/>
  <c r="AE504"/>
  <c r="AG504" s="1"/>
  <c r="EF504" s="1"/>
  <c r="AH503"/>
  <c r="G505"/>
  <c r="AJ503"/>
  <c r="EG503" s="1"/>
  <c r="AI503"/>
  <c r="CZ503" a="1"/>
  <c r="CZ503" s="1"/>
  <c r="DS503" s="1"/>
  <c r="AO505"/>
  <c r="AP505"/>
  <c r="AS505"/>
  <c r="BA505"/>
  <c r="BP505"/>
  <c r="CN505"/>
  <c r="CY504" l="1" a="1"/>
  <c r="CY504" s="1"/>
  <c r="DR504" s="1"/>
  <c r="AF504"/>
  <c r="CP505" a="1"/>
  <c r="CP505" s="1"/>
  <c r="DI505" s="1"/>
  <c r="CQ505" a="1"/>
  <c r="CQ505" s="1"/>
  <c r="DJ505" s="1"/>
  <c r="CV505" a="1"/>
  <c r="CV505" s="1"/>
  <c r="DO505" s="1"/>
  <c r="CW505" a="1"/>
  <c r="CW505" s="1"/>
  <c r="DP505" s="1"/>
  <c r="DG505"/>
  <c r="D506"/>
  <c r="H506"/>
  <c r="AQ506" l="1"/>
  <c r="AL506"/>
  <c r="O506"/>
  <c r="P506"/>
  <c r="F506" l="1"/>
  <c r="AE505"/>
  <c r="AG505" s="1"/>
  <c r="EF505" s="1"/>
  <c r="AH504"/>
  <c r="G506"/>
  <c r="AJ504"/>
  <c r="EG504" s="1"/>
  <c r="AI504"/>
  <c r="CZ504" a="1"/>
  <c r="CZ504" s="1"/>
  <c r="DS504" s="1"/>
  <c r="AO506"/>
  <c r="AP506"/>
  <c r="AS506"/>
  <c r="BA506"/>
  <c r="CN506"/>
  <c r="BP506"/>
  <c r="CY505" l="1" a="1"/>
  <c r="CY505" s="1"/>
  <c r="DR505" s="1"/>
  <c r="AF505"/>
  <c r="CP506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Q507" l="1"/>
  <c r="AL507"/>
  <c r="O507"/>
  <c r="P507"/>
  <c r="F507" l="1"/>
  <c r="AE506"/>
  <c r="AG506" s="1"/>
  <c r="EF506" s="1"/>
  <c r="AH505"/>
  <c r="G507"/>
  <c r="AJ505"/>
  <c r="EG505" s="1"/>
  <c r="AI505"/>
  <c r="CZ505" a="1"/>
  <c r="CZ505" s="1"/>
  <c r="DS505" s="1"/>
  <c r="AO507"/>
  <c r="AP507"/>
  <c r="AS507"/>
  <c r="BA507"/>
  <c r="CN507"/>
  <c r="BP507"/>
  <c r="CY506" l="1" a="1"/>
  <c r="CY506" s="1"/>
  <c r="DR506" s="1"/>
  <c r="AF506"/>
  <c r="CP507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Q508" l="1"/>
  <c r="AL508"/>
  <c r="O508"/>
  <c r="P508"/>
  <c r="F508" l="1"/>
  <c r="AE507"/>
  <c r="AG507" s="1"/>
  <c r="EF507" s="1"/>
  <c r="AH506"/>
  <c r="CZ506" s="1" a="1"/>
  <c r="CZ506" s="1"/>
  <c r="DS506" s="1"/>
  <c r="G508"/>
  <c r="AJ506"/>
  <c r="EG506" s="1"/>
  <c r="AI506"/>
  <c r="AO508"/>
  <c r="AP508"/>
  <c r="AS508"/>
  <c r="BA508"/>
  <c r="CN508"/>
  <c r="BP508"/>
  <c r="CY507" l="1" a="1"/>
  <c r="CY507" s="1"/>
  <c r="DR507" s="1"/>
  <c r="AF507"/>
  <c r="CP508" a="1"/>
  <c r="CP508" s="1"/>
  <c r="DI508" s="1"/>
  <c r="CQ508" a="1"/>
  <c r="CQ508" s="1"/>
  <c r="DJ508" s="1"/>
  <c r="CV508" a="1"/>
  <c r="CV508" s="1"/>
  <c r="DO508" s="1"/>
  <c r="CW508" a="1"/>
  <c r="CW508" s="1"/>
  <c r="DP508" s="1"/>
  <c r="DG508"/>
  <c r="D509"/>
  <c r="H509"/>
  <c r="O509"/>
  <c r="AQ509" l="1"/>
  <c r="AH507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S509"/>
  <c r="BA509"/>
  <c r="CN509"/>
  <c r="BP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H510"/>
  <c r="AQ510" l="1"/>
  <c r="AL510"/>
  <c r="O510"/>
  <c r="P510"/>
  <c r="F510" l="1"/>
  <c r="AE509"/>
  <c r="AG509" s="1"/>
  <c r="EF509" s="1"/>
  <c r="AH508"/>
  <c r="G510"/>
  <c r="AJ508"/>
  <c r="EG508" s="1"/>
  <c r="AI508"/>
  <c r="CZ508" a="1"/>
  <c r="CZ508" s="1"/>
  <c r="DS508" s="1"/>
  <c r="AO510"/>
  <c r="AP510"/>
  <c r="AS510"/>
  <c r="BA510"/>
  <c r="CN510"/>
  <c r="BP510"/>
  <c r="CY509" l="1" a="1"/>
  <c r="CY509" s="1"/>
  <c r="DR509" s="1"/>
  <c r="AF509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O511"/>
  <c r="H511"/>
  <c r="AQ511" l="1"/>
  <c r="AH509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O512"/>
  <c r="AH510" l="1"/>
  <c r="AE511"/>
  <c r="H512"/>
  <c r="AQ512" l="1"/>
  <c r="AL512"/>
  <c r="F512"/>
  <c r="AJ510"/>
  <c r="EG510" s="1"/>
  <c r="AI510"/>
  <c r="CZ510" a="1"/>
  <c r="CZ510" s="1"/>
  <c r="DS510" s="1"/>
  <c r="AG511"/>
  <c r="EF511" s="1"/>
  <c r="AF511"/>
  <c r="CY511" a="1"/>
  <c r="CY511" s="1"/>
  <c r="DR511" s="1"/>
  <c r="AO512"/>
  <c r="AP512"/>
  <c r="AS512"/>
  <c r="BA512"/>
  <c r="BP512"/>
  <c r="P512"/>
  <c r="CN512"/>
  <c r="G512" l="1"/>
  <c r="CP512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Q513" l="1"/>
  <c r="AL513"/>
  <c r="O513"/>
  <c r="P513"/>
  <c r="F513" l="1"/>
  <c r="AE512"/>
  <c r="AG512" s="1"/>
  <c r="EF512" s="1"/>
  <c r="AH511"/>
  <c r="CZ511" s="1" a="1"/>
  <c r="CZ511" s="1"/>
  <c r="DS511" s="1"/>
  <c r="G513"/>
  <c r="AJ511"/>
  <c r="EG511" s="1"/>
  <c r="AI511"/>
  <c r="AO513"/>
  <c r="AP513"/>
  <c r="AS513"/>
  <c r="BA513"/>
  <c r="CN513"/>
  <c r="BP513"/>
  <c r="CY512" l="1" a="1"/>
  <c r="CY512" s="1"/>
  <c r="DR512" s="1"/>
  <c r="AF512"/>
  <c r="CP513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Q514" l="1"/>
  <c r="AL514"/>
  <c r="O514"/>
  <c r="P514"/>
  <c r="F514" l="1"/>
  <c r="AE513"/>
  <c r="AG513" s="1"/>
  <c r="EF513" s="1"/>
  <c r="AH512"/>
  <c r="G514"/>
  <c r="AJ512"/>
  <c r="EG512" s="1"/>
  <c r="AI512"/>
  <c r="CZ512" a="1"/>
  <c r="CZ512" s="1"/>
  <c r="DS512" s="1"/>
  <c r="AO514"/>
  <c r="AP514"/>
  <c r="AS514"/>
  <c r="BA514"/>
  <c r="BP514"/>
  <c r="CN514"/>
  <c r="CY513" l="1" a="1"/>
  <c r="CY513" s="1"/>
  <c r="DR513" s="1"/>
  <c r="AF513"/>
  <c r="CP514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H515"/>
  <c r="O515"/>
  <c r="AQ515" l="1"/>
  <c r="AH513"/>
  <c r="AE514"/>
  <c r="F515"/>
  <c r="AL515"/>
  <c r="P515"/>
  <c r="G515" l="1"/>
  <c r="AJ513"/>
  <c r="EG513" s="1"/>
  <c r="AI513"/>
  <c r="CZ513" a="1"/>
  <c r="CZ513" s="1"/>
  <c r="DS513" s="1"/>
  <c r="AG514"/>
  <c r="EF514" s="1"/>
  <c r="AF514"/>
  <c r="CY514" a="1"/>
  <c r="CY514" s="1"/>
  <c r="DR514" s="1"/>
  <c r="AO515"/>
  <c r="AP515"/>
  <c r="AS515"/>
  <c r="BA515"/>
  <c r="BP515"/>
  <c r="CN515"/>
  <c r="CP515" l="1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AQ516" l="1"/>
  <c r="F516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S516"/>
  <c r="BA516"/>
  <c r="BP516"/>
  <c r="P516"/>
  <c r="CN516"/>
  <c r="G516" l="1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O517"/>
  <c r="H517"/>
  <c r="AQ517" l="1"/>
  <c r="AH515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S517"/>
  <c r="BA517"/>
  <c r="BP517"/>
  <c r="CN517"/>
  <c r="CP517" l="1" a="1"/>
  <c r="CP517" s="1"/>
  <c r="DI517" s="1"/>
  <c r="CQ517" a="1"/>
  <c r="CQ517" s="1"/>
  <c r="DJ517" s="1"/>
  <c r="CV517" a="1"/>
  <c r="CV517" s="1"/>
  <c r="DO517" s="1"/>
  <c r="CW517" a="1"/>
  <c r="CW517" s="1"/>
  <c r="DP517" s="1"/>
  <c r="DG517"/>
  <c r="D518"/>
  <c r="H518"/>
  <c r="AQ518" l="1"/>
  <c r="AL518"/>
  <c r="O518"/>
  <c r="P518"/>
  <c r="F518" l="1"/>
  <c r="AE517"/>
  <c r="AG517" s="1"/>
  <c r="EF517" s="1"/>
  <c r="AH516"/>
  <c r="G518"/>
  <c r="AJ516"/>
  <c r="EG516" s="1"/>
  <c r="AI516"/>
  <c r="CZ516" a="1"/>
  <c r="CZ516" s="1"/>
  <c r="DS516" s="1"/>
  <c r="AO518"/>
  <c r="AP518"/>
  <c r="AS518"/>
  <c r="BA518"/>
  <c r="CN518"/>
  <c r="BP518"/>
  <c r="CY517" l="1" a="1"/>
  <c r="CY517" s="1"/>
  <c r="DR517" s="1"/>
  <c r="AF517"/>
  <c r="CP518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H519"/>
  <c r="AQ519" l="1"/>
  <c r="AL519"/>
  <c r="O519"/>
  <c r="P519"/>
  <c r="F519" l="1"/>
  <c r="AE518"/>
  <c r="AG518" s="1"/>
  <c r="EF518" s="1"/>
  <c r="AH517"/>
  <c r="G519"/>
  <c r="AJ517"/>
  <c r="EG517" s="1"/>
  <c r="AI517"/>
  <c r="CZ517" a="1"/>
  <c r="CZ517" s="1"/>
  <c r="DS517" s="1"/>
  <c r="AO519"/>
  <c r="AP519"/>
  <c r="AS519"/>
  <c r="BA519"/>
  <c r="CN519"/>
  <c r="BP519"/>
  <c r="CY518" l="1" a="1"/>
  <c r="CY518" s="1"/>
  <c r="DR518" s="1"/>
  <c r="AF518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H520"/>
  <c r="AQ520" l="1"/>
  <c r="AL520"/>
  <c r="O520"/>
  <c r="P520"/>
  <c r="F520" l="1"/>
  <c r="AE519"/>
  <c r="AG519" s="1"/>
  <c r="EF519" s="1"/>
  <c r="AH518"/>
  <c r="CZ518" s="1" a="1"/>
  <c r="CZ518" s="1"/>
  <c r="DS518" s="1"/>
  <c r="G520"/>
  <c r="AJ518"/>
  <c r="EG518" s="1"/>
  <c r="AI518"/>
  <c r="AO520"/>
  <c r="AP520"/>
  <c r="AS520"/>
  <c r="BA520"/>
  <c r="CN520"/>
  <c r="BP520"/>
  <c r="CY519" l="1" a="1"/>
  <c r="CY519" s="1"/>
  <c r="DR519" s="1"/>
  <c r="AF519"/>
  <c r="CP520" a="1"/>
  <c r="CP520" s="1"/>
  <c r="DI520" s="1"/>
  <c r="CQ520" a="1"/>
  <c r="CQ520" s="1"/>
  <c r="DJ520" s="1"/>
  <c r="CV520" a="1"/>
  <c r="CV520" s="1"/>
  <c r="DO520" s="1"/>
  <c r="CW520" a="1"/>
  <c r="CW520" s="1"/>
  <c r="DP520" s="1"/>
  <c r="DG520"/>
  <c r="D521"/>
  <c r="H521"/>
  <c r="AQ521" l="1"/>
  <c r="AL521"/>
  <c r="O521"/>
  <c r="P521"/>
  <c r="F521" l="1"/>
  <c r="AE520"/>
  <c r="AG520" s="1"/>
  <c r="EF520" s="1"/>
  <c r="AH519"/>
  <c r="G521"/>
  <c r="AJ519"/>
  <c r="EG519" s="1"/>
  <c r="AI519"/>
  <c r="CZ519" a="1"/>
  <c r="CZ519" s="1"/>
  <c r="DS519" s="1"/>
  <c r="AO521"/>
  <c r="AP521"/>
  <c r="AS521"/>
  <c r="BA521"/>
  <c r="CN521"/>
  <c r="BP521"/>
  <c r="BE521" l="1"/>
  <c r="BF521"/>
  <c r="CY520" a="1"/>
  <c r="CY520" s="1"/>
  <c r="DR520" s="1"/>
  <c r="AF520"/>
  <c r="CP52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AQ522" l="1"/>
  <c r="F522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S522"/>
  <c r="BA522"/>
  <c r="BP522"/>
  <c r="P522"/>
  <c r="CN522"/>
  <c r="BF522" l="1"/>
  <c r="BE522"/>
  <c r="G522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AH521" l="1"/>
  <c r="AE522"/>
  <c r="H523"/>
  <c r="AQ523" l="1"/>
  <c r="AL523"/>
  <c r="F523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S523"/>
  <c r="BA523"/>
  <c r="CN523"/>
  <c r="P523"/>
  <c r="BP523"/>
  <c r="G523" l="1"/>
  <c r="BE523"/>
  <c r="BF523"/>
  <c r="CP523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Q524" l="1"/>
  <c r="AL524"/>
  <c r="O524"/>
  <c r="P524"/>
  <c r="AE523" l="1"/>
  <c r="AG523" s="1"/>
  <c r="EF523" s="1"/>
  <c r="AH522"/>
  <c r="CZ522" s="1" a="1"/>
  <c r="CZ522" s="1"/>
  <c r="DS522" s="1"/>
  <c r="F524"/>
  <c r="G524"/>
  <c r="AJ522"/>
  <c r="EG522" s="1"/>
  <c r="AI522"/>
  <c r="AO524"/>
  <c r="AP524"/>
  <c r="AS524"/>
  <c r="BA524"/>
  <c r="CN524"/>
  <c r="BP524"/>
  <c r="AF523" l="1"/>
  <c r="CY523" a="1"/>
  <c r="CY523" s="1"/>
  <c r="DR523" s="1"/>
  <c r="BF524"/>
  <c r="BE524"/>
  <c r="CP524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AQ525" l="1"/>
  <c r="F525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S525"/>
  <c r="BA525"/>
  <c r="BP525"/>
  <c r="P525"/>
  <c r="CN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H526"/>
  <c r="O526"/>
  <c r="AQ526" l="1"/>
  <c r="AH524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S526"/>
  <c r="BA526"/>
  <c r="CN526"/>
  <c r="BP526"/>
  <c r="CP526" l="1" a="1"/>
  <c r="CP526" s="1"/>
  <c r="DI526" s="1"/>
  <c r="CQ526" a="1"/>
  <c r="CQ526" s="1"/>
  <c r="DJ526" s="1"/>
  <c r="CV526" a="1"/>
  <c r="CV526" s="1"/>
  <c r="DO526" s="1"/>
  <c r="CW526" a="1"/>
  <c r="CW526" s="1"/>
  <c r="DP526" s="1"/>
  <c r="DG526"/>
  <c r="D527"/>
  <c r="O527"/>
  <c r="AH525" l="1"/>
  <c r="AE526"/>
  <c r="H527"/>
  <c r="AQ527" l="1"/>
  <c r="AL527"/>
  <c r="F527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S527"/>
  <c r="BA527"/>
  <c r="CN527"/>
  <c r="P527"/>
  <c r="BP527"/>
  <c r="G527" l="1"/>
  <c r="CP527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AQ528" l="1"/>
  <c r="F528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S528"/>
  <c r="BA528"/>
  <c r="BP528"/>
  <c r="P528"/>
  <c r="CN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H529"/>
  <c r="O529"/>
  <c r="AQ529" l="1"/>
  <c r="AH527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S529"/>
  <c r="BA529"/>
  <c r="CN529"/>
  <c r="BP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Q530" l="1"/>
  <c r="AL530"/>
  <c r="O530"/>
  <c r="P530"/>
  <c r="F530" l="1"/>
  <c r="AE529"/>
  <c r="AG529" s="1"/>
  <c r="EF529" s="1"/>
  <c r="AH528"/>
  <c r="G530"/>
  <c r="AJ528"/>
  <c r="EG528" s="1"/>
  <c r="AI528"/>
  <c r="CZ528" a="1"/>
  <c r="CZ528" s="1"/>
  <c r="DS528" s="1"/>
  <c r="AO530"/>
  <c r="AP530"/>
  <c r="AS530"/>
  <c r="BA530"/>
  <c r="CN530"/>
  <c r="BP530"/>
  <c r="CY529" l="1" a="1"/>
  <c r="CY529" s="1"/>
  <c r="DR529" s="1"/>
  <c r="AF529"/>
  <c r="CP530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O531"/>
  <c r="AH529" l="1"/>
  <c r="AE530"/>
  <c r="H531"/>
  <c r="AQ531" l="1"/>
  <c r="F531"/>
  <c r="AL531"/>
  <c r="AJ529"/>
  <c r="EG529" s="1"/>
  <c r="AI529"/>
  <c r="CZ529" a="1"/>
  <c r="CZ529" s="1"/>
  <c r="DS529" s="1"/>
  <c r="AG530"/>
  <c r="EF530" s="1"/>
  <c r="AF530"/>
  <c r="CY530" a="1"/>
  <c r="CY530" s="1"/>
  <c r="DR530" s="1"/>
  <c r="AO531"/>
  <c r="AP531"/>
  <c r="AS531"/>
  <c r="BA531"/>
  <c r="BP531"/>
  <c r="P531"/>
  <c r="CN531"/>
  <c r="G531" l="1"/>
  <c r="CP53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H532"/>
  <c r="O532"/>
  <c r="AQ532" l="1"/>
  <c r="AH530"/>
  <c r="AE531"/>
  <c r="F532"/>
  <c r="AL532"/>
  <c r="P532"/>
  <c r="G532" l="1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S532"/>
  <c r="BA532"/>
  <c r="BP532"/>
  <c r="CN532"/>
  <c r="CP532" l="1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AH531" l="1"/>
  <c r="AE532"/>
  <c r="H533"/>
  <c r="AQ533" l="1"/>
  <c r="AL533"/>
  <c r="F533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S533"/>
  <c r="BA533"/>
  <c r="BP533"/>
  <c r="P533"/>
  <c r="CN533"/>
  <c r="G533" l="1"/>
  <c r="CP533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O534"/>
  <c r="AH532" l="1"/>
  <c r="AE533"/>
  <c r="H534"/>
  <c r="AQ534" l="1"/>
  <c r="F534"/>
  <c r="AL534"/>
  <c r="AJ532"/>
  <c r="EG532" s="1"/>
  <c r="AI532"/>
  <c r="CZ532" a="1"/>
  <c r="CZ532" s="1"/>
  <c r="DS532" s="1"/>
  <c r="AG533"/>
  <c r="EF533" s="1"/>
  <c r="AF533"/>
  <c r="CY533" a="1"/>
  <c r="CY533" s="1"/>
  <c r="DR533" s="1"/>
  <c r="AO534"/>
  <c r="AP534"/>
  <c r="AS534"/>
  <c r="BA534"/>
  <c r="BP534"/>
  <c r="CN534"/>
  <c r="P534"/>
  <c r="G534" l="1"/>
  <c r="CP534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O535"/>
  <c r="AQ535" l="1"/>
  <c r="AH533"/>
  <c r="AE534"/>
  <c r="F535"/>
  <c r="AL535"/>
  <c r="P535"/>
  <c r="G535" l="1"/>
  <c r="AJ533"/>
  <c r="EG533" s="1"/>
  <c r="AI533"/>
  <c r="CZ533" a="1"/>
  <c r="CZ533" s="1"/>
  <c r="DS533" s="1"/>
  <c r="AG534"/>
  <c r="EF534" s="1"/>
  <c r="AF534"/>
  <c r="CY534" a="1"/>
  <c r="CY534" s="1"/>
  <c r="DR534" s="1"/>
  <c r="AO535"/>
  <c r="AP535"/>
  <c r="AS535"/>
  <c r="BA535"/>
  <c r="CN535"/>
  <c r="BP535"/>
  <c r="CP535" l="1" a="1"/>
  <c r="CP535" s="1"/>
  <c r="DI535" s="1"/>
  <c r="CQ535" a="1"/>
  <c r="CQ535" s="1"/>
  <c r="DJ535" s="1"/>
  <c r="CV535" a="1"/>
  <c r="CV535" s="1"/>
  <c r="DO535" s="1"/>
  <c r="CW535" a="1"/>
  <c r="CW535" s="1"/>
  <c r="DP535" s="1"/>
  <c r="DG535"/>
  <c r="D536"/>
  <c r="H536"/>
  <c r="AQ536" l="1"/>
  <c r="AL536"/>
  <c r="O536"/>
  <c r="P536"/>
  <c r="F536" l="1"/>
  <c r="AE535"/>
  <c r="AG535" s="1"/>
  <c r="EF535" s="1"/>
  <c r="AH534"/>
  <c r="G536"/>
  <c r="AJ534"/>
  <c r="EG534" s="1"/>
  <c r="AI534"/>
  <c r="CZ534" a="1"/>
  <c r="CZ534" s="1"/>
  <c r="DS534" s="1"/>
  <c r="AO536"/>
  <c r="AP536"/>
  <c r="AS536"/>
  <c r="BA536"/>
  <c r="CN536"/>
  <c r="BP536"/>
  <c r="CY535" l="1" a="1"/>
  <c r="CY535" s="1"/>
  <c r="DR535" s="1"/>
  <c r="AF535"/>
  <c r="CP536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H537"/>
  <c r="AQ537" l="1"/>
  <c r="AL537"/>
  <c r="O537"/>
  <c r="P537"/>
  <c r="F537" l="1"/>
  <c r="AE536"/>
  <c r="AG536" s="1"/>
  <c r="EF536" s="1"/>
  <c r="AH535"/>
  <c r="G537"/>
  <c r="AJ535"/>
  <c r="EG535" s="1"/>
  <c r="AI535"/>
  <c r="CZ535" a="1"/>
  <c r="CZ535" s="1"/>
  <c r="DS535" s="1"/>
  <c r="AO537"/>
  <c r="AP537"/>
  <c r="AS537"/>
  <c r="BA537"/>
  <c r="CN537"/>
  <c r="BP537"/>
  <c r="CY536" l="1" a="1"/>
  <c r="CY536" s="1"/>
  <c r="DR536" s="1"/>
  <c r="AF536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O538"/>
  <c r="AH536" l="1"/>
  <c r="AE537"/>
  <c r="H538"/>
  <c r="AQ538" l="1"/>
  <c r="F538"/>
  <c r="AL538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S538"/>
  <c r="BA538"/>
  <c r="BP538"/>
  <c r="P538"/>
  <c r="CN538"/>
  <c r="G538" l="1"/>
  <c r="CP538" a="1"/>
  <c r="CP538" s="1"/>
  <c r="DI538" s="1"/>
  <c r="CQ538" a="1"/>
  <c r="CQ538" s="1"/>
  <c r="DJ538" s="1"/>
  <c r="CV538" a="1"/>
  <c r="CV538" s="1"/>
  <c r="DO538" s="1"/>
  <c r="CW538" a="1"/>
  <c r="CW538" s="1"/>
  <c r="DP538" s="1"/>
  <c r="DG538"/>
  <c r="D539"/>
  <c r="H539"/>
  <c r="O539"/>
  <c r="AQ539" l="1"/>
  <c r="AH537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S539"/>
  <c r="BA539"/>
  <c r="BP539"/>
  <c r="CN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Q540" l="1"/>
  <c r="AL540"/>
  <c r="O540"/>
  <c r="P540"/>
  <c r="F540" l="1"/>
  <c r="AE539"/>
  <c r="AG539" s="1"/>
  <c r="EF539" s="1"/>
  <c r="AH538"/>
  <c r="G540"/>
  <c r="AJ538"/>
  <c r="EG538" s="1"/>
  <c r="AI538"/>
  <c r="CZ538" a="1"/>
  <c r="CZ538" s="1"/>
  <c r="DS538" s="1"/>
  <c r="AO540"/>
  <c r="AP540"/>
  <c r="AS540"/>
  <c r="BA540"/>
  <c r="CN540"/>
  <c r="BP540"/>
  <c r="CY539" l="1" a="1"/>
  <c r="CY539" s="1"/>
  <c r="DR539" s="1"/>
  <c r="AF539"/>
  <c r="CP540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Q541" l="1"/>
  <c r="AL541"/>
  <c r="O541"/>
  <c r="P541"/>
  <c r="F541" l="1"/>
  <c r="AE540"/>
  <c r="AG540" s="1"/>
  <c r="EF540" s="1"/>
  <c r="AH539"/>
  <c r="G541"/>
  <c r="AJ539"/>
  <c r="EG539" s="1"/>
  <c r="AI539"/>
  <c r="CZ539" a="1"/>
  <c r="CZ539" s="1"/>
  <c r="DS539" s="1"/>
  <c r="AO541"/>
  <c r="AP541"/>
  <c r="AS541"/>
  <c r="BA541"/>
  <c r="BP541"/>
  <c r="CN541"/>
  <c r="BE541" l="1"/>
  <c r="BF541"/>
  <c r="CY540" a="1"/>
  <c r="CY540" s="1"/>
  <c r="DR540" s="1"/>
  <c r="AF540"/>
  <c r="CP54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O542"/>
  <c r="AH540" l="1"/>
  <c r="AE541"/>
  <c r="H542"/>
  <c r="AQ542" l="1"/>
  <c r="AL542"/>
  <c r="F542"/>
  <c r="AJ540"/>
  <c r="EG540" s="1"/>
  <c r="AI540"/>
  <c r="CZ540" a="1"/>
  <c r="CZ540" s="1"/>
  <c r="DS540" s="1"/>
  <c r="AG541"/>
  <c r="EF541" s="1"/>
  <c r="AF541"/>
  <c r="CY541" a="1"/>
  <c r="CY541" s="1"/>
  <c r="DR541" s="1"/>
  <c r="AO542"/>
  <c r="AP542"/>
  <c r="AS542"/>
  <c r="BA542"/>
  <c r="CN542"/>
  <c r="P542"/>
  <c r="BP542"/>
  <c r="G542" l="1"/>
  <c r="CP542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O543"/>
  <c r="AH541" l="1"/>
  <c r="AE542"/>
  <c r="H543"/>
  <c r="AQ543" l="1"/>
  <c r="F543"/>
  <c r="AL543"/>
  <c r="AJ541"/>
  <c r="EG541" s="1"/>
  <c r="AI541"/>
  <c r="CZ541" a="1"/>
  <c r="CZ541" s="1"/>
  <c r="DS541" s="1"/>
  <c r="AG542"/>
  <c r="EF542" s="1"/>
  <c r="AF542"/>
  <c r="CY542" a="1"/>
  <c r="CY542" s="1"/>
  <c r="DR542" s="1"/>
  <c r="AO543"/>
  <c r="AP543"/>
  <c r="AS543"/>
  <c r="BA543"/>
  <c r="BP543"/>
  <c r="P543"/>
  <c r="CN543"/>
  <c r="G543" l="1"/>
  <c r="CP543" a="1"/>
  <c r="CP543" s="1"/>
  <c r="DI543" s="1"/>
  <c r="CQ543" a="1"/>
  <c r="CQ543" s="1"/>
  <c r="DJ543" s="1"/>
  <c r="CV543" a="1"/>
  <c r="CV543" s="1"/>
  <c r="DO543" s="1"/>
  <c r="CW543" a="1"/>
  <c r="CW543" s="1"/>
  <c r="DP543" s="1"/>
  <c r="DG543"/>
  <c r="D544"/>
  <c r="O544"/>
  <c r="H544"/>
  <c r="AQ544" l="1"/>
  <c r="AH542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S544"/>
  <c r="BA544"/>
  <c r="CN544"/>
  <c r="BP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O545"/>
  <c r="AH543" l="1"/>
  <c r="AE544"/>
  <c r="H545"/>
  <c r="AQ545" l="1"/>
  <c r="AL545"/>
  <c r="F545"/>
  <c r="AJ543"/>
  <c r="EG543" s="1"/>
  <c r="AI543"/>
  <c r="CZ543" a="1"/>
  <c r="CZ543" s="1"/>
  <c r="DS543" s="1"/>
  <c r="AG544"/>
  <c r="EF544" s="1"/>
  <c r="AF544"/>
  <c r="CY544" a="1"/>
  <c r="CY544" s="1"/>
  <c r="DR544" s="1"/>
  <c r="AO545"/>
  <c r="AP545"/>
  <c r="AS545"/>
  <c r="BA545"/>
  <c r="P545"/>
  <c r="BP545"/>
  <c r="CN545"/>
  <c r="G545" l="1"/>
  <c r="CP545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Q546" l="1"/>
  <c r="AL546"/>
  <c r="O546"/>
  <c r="P546"/>
  <c r="F546" l="1"/>
  <c r="AE545"/>
  <c r="AG545" s="1"/>
  <c r="EF545" s="1"/>
  <c r="AH544"/>
  <c r="CZ544" s="1" a="1"/>
  <c r="CZ544" s="1"/>
  <c r="DS544" s="1"/>
  <c r="G546"/>
  <c r="AJ544"/>
  <c r="EG544" s="1"/>
  <c r="AI544"/>
  <c r="AO546"/>
  <c r="AP546"/>
  <c r="AS546"/>
  <c r="BA546"/>
  <c r="CN546"/>
  <c r="BP546"/>
  <c r="CY545" l="1" a="1"/>
  <c r="CY545" s="1"/>
  <c r="DR545" s="1"/>
  <c r="AF545"/>
  <c r="CP546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Q547" l="1"/>
  <c r="AL547"/>
  <c r="O547"/>
  <c r="P547"/>
  <c r="F547" l="1"/>
  <c r="AE546"/>
  <c r="AG546" s="1"/>
  <c r="EF546" s="1"/>
  <c r="AH545"/>
  <c r="G547"/>
  <c r="AJ545"/>
  <c r="EG545" s="1"/>
  <c r="AI545"/>
  <c r="CZ545" a="1"/>
  <c r="CZ545" s="1"/>
  <c r="DS545" s="1"/>
  <c r="AO547"/>
  <c r="AP547"/>
  <c r="AS547"/>
  <c r="BA547"/>
  <c r="BP547"/>
  <c r="CN547"/>
  <c r="CY546" l="1" a="1"/>
  <c r="CY546" s="1"/>
  <c r="DR546" s="1"/>
  <c r="AF546"/>
  <c r="CP547" a="1"/>
  <c r="CP547" s="1"/>
  <c r="DI547" s="1"/>
  <c r="CQ547" a="1"/>
  <c r="CQ547" s="1"/>
  <c r="DJ547" s="1"/>
  <c r="CV547" a="1"/>
  <c r="CV547" s="1"/>
  <c r="DO547" s="1"/>
  <c r="CW547" a="1"/>
  <c r="CW547" s="1"/>
  <c r="DP547" s="1"/>
  <c r="DG547"/>
  <c r="D548"/>
  <c r="H548"/>
  <c r="AQ548" l="1"/>
  <c r="AL548"/>
  <c r="O548"/>
  <c r="P548"/>
  <c r="F548" l="1"/>
  <c r="AE547"/>
  <c r="AG547" s="1"/>
  <c r="EF547" s="1"/>
  <c r="AH546"/>
  <c r="G548"/>
  <c r="AJ546"/>
  <c r="EG546" s="1"/>
  <c r="AI546"/>
  <c r="CZ546" a="1"/>
  <c r="CZ546" s="1"/>
  <c r="DS546" s="1"/>
  <c r="AO548"/>
  <c r="AP548"/>
  <c r="AS548"/>
  <c r="BA548"/>
  <c r="CN548"/>
  <c r="BP548"/>
  <c r="CY547" l="1" a="1"/>
  <c r="CY547" s="1"/>
  <c r="DR547" s="1"/>
  <c r="AF547"/>
  <c r="CP548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Q549" l="1"/>
  <c r="AL549"/>
  <c r="O549"/>
  <c r="P549"/>
  <c r="F549" l="1"/>
  <c r="AE548"/>
  <c r="AG548" s="1"/>
  <c r="EF548" s="1"/>
  <c r="AH547"/>
  <c r="G549"/>
  <c r="AJ547"/>
  <c r="EG547" s="1"/>
  <c r="AI547"/>
  <c r="CZ547" a="1"/>
  <c r="CZ547" s="1"/>
  <c r="DS547" s="1"/>
  <c r="AO549"/>
  <c r="AP549"/>
  <c r="AS549"/>
  <c r="BA549"/>
  <c r="CN549"/>
  <c r="BP549"/>
  <c r="CY548" l="1" a="1"/>
  <c r="CY548" s="1"/>
  <c r="DR548" s="1"/>
  <c r="AF548"/>
  <c r="CP549" a="1"/>
  <c r="CP549" s="1"/>
  <c r="DI549" s="1"/>
  <c r="CQ549" a="1"/>
  <c r="CQ549" s="1"/>
  <c r="DJ549" s="1"/>
  <c r="CV549" a="1"/>
  <c r="CV549" s="1"/>
  <c r="DO549" s="1"/>
  <c r="CW549" a="1"/>
  <c r="CW549" s="1"/>
  <c r="DP549" s="1"/>
  <c r="DG549"/>
  <c r="D550"/>
  <c r="O550"/>
  <c r="H550"/>
  <c r="AQ550" l="1"/>
  <c r="AH548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S550"/>
  <c r="BA550"/>
  <c r="CN550"/>
  <c r="BP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H551"/>
  <c r="AQ551" l="1"/>
  <c r="AL551"/>
  <c r="O551"/>
  <c r="P551"/>
  <c r="F551" l="1"/>
  <c r="AE550"/>
  <c r="AG550" s="1"/>
  <c r="EF550" s="1"/>
  <c r="AH549"/>
  <c r="G551"/>
  <c r="AJ549"/>
  <c r="EG549" s="1"/>
  <c r="AI549"/>
  <c r="CZ549" a="1"/>
  <c r="CZ549" s="1"/>
  <c r="DS549" s="1"/>
  <c r="AO551"/>
  <c r="AP551"/>
  <c r="AS551"/>
  <c r="BA551"/>
  <c r="CN551"/>
  <c r="BP551"/>
  <c r="CY550" l="1" a="1"/>
  <c r="CY550" s="1"/>
  <c r="DR550" s="1"/>
  <c r="AF550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AQ552" l="1"/>
  <c r="AL552"/>
  <c r="O552"/>
  <c r="P552"/>
  <c r="F552" l="1"/>
  <c r="AE551"/>
  <c r="AG551" s="1"/>
  <c r="EF551" s="1"/>
  <c r="AH550"/>
  <c r="G552"/>
  <c r="AJ550"/>
  <c r="EG550" s="1"/>
  <c r="AI550"/>
  <c r="CZ550" a="1"/>
  <c r="CZ550" s="1"/>
  <c r="DS550" s="1"/>
  <c r="AO552"/>
  <c r="AP552"/>
  <c r="AS552"/>
  <c r="BA552"/>
  <c r="BP552"/>
  <c r="CN552"/>
  <c r="CY551" l="1" a="1"/>
  <c r="CY551" s="1"/>
  <c r="DR551" s="1"/>
  <c r="AF551"/>
  <c r="CP552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H553"/>
  <c r="AQ553" l="1"/>
  <c r="AL553"/>
  <c r="O553"/>
  <c r="P553"/>
  <c r="F553" l="1"/>
  <c r="AE552"/>
  <c r="AG552" s="1"/>
  <c r="EF552" s="1"/>
  <c r="AH551"/>
  <c r="CZ551" s="1" a="1"/>
  <c r="CZ551" s="1"/>
  <c r="DS551" s="1"/>
  <c r="G553"/>
  <c r="AJ551"/>
  <c r="EG551" s="1"/>
  <c r="AI551"/>
  <c r="AO553"/>
  <c r="AP553"/>
  <c r="AS553"/>
  <c r="BA553"/>
  <c r="CN553"/>
  <c r="BP553"/>
  <c r="AF552" l="1"/>
  <c r="CY552" a="1"/>
  <c r="CY552" s="1"/>
  <c r="DR552" s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H554"/>
  <c r="O554"/>
  <c r="AQ554" l="1"/>
  <c r="AH552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S554"/>
  <c r="BA554"/>
  <c r="BP554"/>
  <c r="CN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Q555" l="1"/>
  <c r="AL555"/>
  <c r="O555"/>
  <c r="P555"/>
  <c r="F555" l="1"/>
  <c r="AE554"/>
  <c r="AG554" s="1"/>
  <c r="EF554" s="1"/>
  <c r="AH553"/>
  <c r="G555"/>
  <c r="AJ553"/>
  <c r="EG553" s="1"/>
  <c r="AI553"/>
  <c r="CZ553" a="1"/>
  <c r="CZ553" s="1"/>
  <c r="DS553" s="1"/>
  <c r="AO555"/>
  <c r="AP555"/>
  <c r="AS555"/>
  <c r="BA555"/>
  <c r="BP555"/>
  <c r="CN555"/>
  <c r="CY554" l="1" a="1"/>
  <c r="CY554" s="1"/>
  <c r="DR554" s="1"/>
  <c r="AF554"/>
  <c r="CP555" a="1"/>
  <c r="CP555" s="1"/>
  <c r="DI555" s="1"/>
  <c r="CQ555" a="1"/>
  <c r="CQ555" s="1"/>
  <c r="DJ555" s="1"/>
  <c r="CV555" a="1"/>
  <c r="CV555" s="1"/>
  <c r="DO555" s="1"/>
  <c r="CW555" a="1"/>
  <c r="CW555" s="1"/>
  <c r="DP555" s="1"/>
  <c r="DG555"/>
  <c r="D556"/>
  <c r="O556"/>
  <c r="H556"/>
  <c r="AQ556" l="1"/>
  <c r="AH554"/>
  <c r="AE555"/>
  <c r="F556"/>
  <c r="AL556"/>
  <c r="P556"/>
  <c r="G556" l="1"/>
  <c r="AJ554"/>
  <c r="EG554" s="1"/>
  <c r="AI554"/>
  <c r="CZ554" a="1"/>
  <c r="CZ554" s="1"/>
  <c r="DS554" s="1"/>
  <c r="AG555"/>
  <c r="EF555" s="1"/>
  <c r="AF555"/>
  <c r="CY555" a="1"/>
  <c r="CY555" s="1"/>
  <c r="DR555" s="1"/>
  <c r="AO556"/>
  <c r="AP556"/>
  <c r="AS556"/>
  <c r="BA556"/>
  <c r="BP556"/>
  <c r="CN556"/>
  <c r="CP556" l="1" a="1"/>
  <c r="CP556" s="1"/>
  <c r="DI556" s="1"/>
  <c r="CQ556" a="1"/>
  <c r="CQ556" s="1"/>
  <c r="DJ556" s="1"/>
  <c r="CV556" a="1"/>
  <c r="CV556" s="1"/>
  <c r="DO556" s="1"/>
  <c r="CW556" a="1"/>
  <c r="CW556" s="1"/>
  <c r="DP556" s="1"/>
  <c r="DG556"/>
  <c r="D557"/>
  <c r="O557"/>
  <c r="AH555" l="1"/>
  <c r="AE556"/>
  <c r="H557"/>
  <c r="AQ557" l="1"/>
  <c r="F557"/>
  <c r="AL557"/>
  <c r="AJ555"/>
  <c r="EG555" s="1"/>
  <c r="AI555"/>
  <c r="CZ555" a="1"/>
  <c r="CZ555" s="1"/>
  <c r="DS555" s="1"/>
  <c r="AG556"/>
  <c r="EF556" s="1"/>
  <c r="AF556"/>
  <c r="CY556" a="1"/>
  <c r="CY556" s="1"/>
  <c r="DR556" s="1"/>
  <c r="AO557"/>
  <c r="AP557"/>
  <c r="AS557"/>
  <c r="BA557"/>
  <c r="BP557"/>
  <c r="P557"/>
  <c r="CN557"/>
  <c r="G557" l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58"/>
  <c r="O558"/>
  <c r="H558"/>
  <c r="AQ558" l="1"/>
  <c r="AH556"/>
  <c r="AE557"/>
  <c r="F558"/>
  <c r="AL558"/>
  <c r="P558"/>
  <c r="G558" l="1"/>
  <c r="AJ556"/>
  <c r="EG556" s="1"/>
  <c r="AI556"/>
  <c r="CZ556" a="1"/>
  <c r="CZ556" s="1"/>
  <c r="DS556" s="1"/>
  <c r="AG557"/>
  <c r="EF557" s="1"/>
  <c r="AF557"/>
  <c r="CY557" a="1"/>
  <c r="CY557" s="1"/>
  <c r="DR557" s="1"/>
  <c r="AO558"/>
  <c r="AP558"/>
  <c r="AS558"/>
  <c r="BA558"/>
  <c r="BP558"/>
  <c r="CN558"/>
  <c r="CP558" l="1" a="1"/>
  <c r="CP558" s="1"/>
  <c r="DI558" s="1"/>
  <c r="CQ558" a="1"/>
  <c r="CQ558" s="1"/>
  <c r="DJ558" s="1"/>
  <c r="CV558" a="1"/>
  <c r="CV558" s="1"/>
  <c r="DO558" s="1"/>
  <c r="CW558" a="1"/>
  <c r="CW558" s="1"/>
  <c r="DP558" s="1"/>
  <c r="DG558"/>
  <c r="D559"/>
  <c r="O559"/>
  <c r="AH557" l="1"/>
  <c r="AE558"/>
  <c r="H559"/>
  <c r="AQ559" l="1"/>
  <c r="F559"/>
  <c r="AL559"/>
  <c r="AJ557"/>
  <c r="EG557" s="1"/>
  <c r="AI557"/>
  <c r="CZ557" a="1"/>
  <c r="CZ557" s="1"/>
  <c r="DS557" s="1"/>
  <c r="AG558"/>
  <c r="EF558" s="1"/>
  <c r="AF558"/>
  <c r="CY558" a="1"/>
  <c r="CY558" s="1"/>
  <c r="DR558" s="1"/>
  <c r="AO559"/>
  <c r="AP559"/>
  <c r="AS559"/>
  <c r="BA559"/>
  <c r="BP559"/>
  <c r="P559"/>
  <c r="CN559"/>
  <c r="G559" l="1"/>
  <c r="CP559" a="1"/>
  <c r="CP559" s="1"/>
  <c r="DI559" s="1"/>
  <c r="CQ559" a="1"/>
  <c r="CQ559" s="1"/>
  <c r="DJ559" s="1"/>
  <c r="CV559" a="1"/>
  <c r="CV559" s="1"/>
  <c r="DO559" s="1"/>
  <c r="CW559" a="1"/>
  <c r="CW559" s="1"/>
  <c r="DP559" s="1"/>
  <c r="DG559"/>
  <c r="D560"/>
  <c r="O560"/>
  <c r="H560"/>
  <c r="AQ560" l="1"/>
  <c r="AH558"/>
  <c r="AE559"/>
  <c r="F560"/>
  <c r="AL560"/>
  <c r="P560"/>
  <c r="G560" l="1"/>
  <c r="AJ558"/>
  <c r="EG558" s="1"/>
  <c r="AI558"/>
  <c r="CZ558" a="1"/>
  <c r="CZ558" s="1"/>
  <c r="DS558" s="1"/>
  <c r="AG559"/>
  <c r="EF559" s="1"/>
  <c r="AF559"/>
  <c r="CY559" a="1"/>
  <c r="CY559" s="1"/>
  <c r="DR559" s="1"/>
  <c r="AO560"/>
  <c r="AP560"/>
  <c r="AS560"/>
  <c r="BA560"/>
  <c r="BP560"/>
  <c r="CN560"/>
  <c r="CP560" l="1" a="1"/>
  <c r="CP560" s="1"/>
  <c r="DI560" s="1"/>
  <c r="CQ560" a="1"/>
  <c r="CQ560" s="1"/>
  <c r="DJ560" s="1"/>
  <c r="CV560" a="1"/>
  <c r="CV560" s="1"/>
  <c r="DO560" s="1"/>
  <c r="CW560" a="1"/>
  <c r="CW560" s="1"/>
  <c r="DP560" s="1"/>
  <c r="DG560"/>
  <c r="D561"/>
  <c r="H561"/>
  <c r="AQ561" l="1"/>
  <c r="AL561"/>
  <c r="O561"/>
  <c r="P561"/>
  <c r="F561" l="1"/>
  <c r="AE560"/>
  <c r="AG560" s="1"/>
  <c r="EF560" s="1"/>
  <c r="AH559"/>
  <c r="G561"/>
  <c r="AJ559"/>
  <c r="EG559" s="1"/>
  <c r="AI559"/>
  <c r="CZ559" a="1"/>
  <c r="CZ559" s="1"/>
  <c r="DS559" s="1"/>
  <c r="AO561"/>
  <c r="AP561"/>
  <c r="AS561"/>
  <c r="BA561"/>
  <c r="BP561"/>
  <c r="CN561"/>
  <c r="CY560" l="1" a="1"/>
  <c r="CY560" s="1"/>
  <c r="DR560" s="1"/>
  <c r="AF560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AH560" l="1"/>
  <c r="AE561"/>
  <c r="AJ560" l="1"/>
  <c r="EG560" s="1"/>
  <c r="AI560"/>
  <c r="CZ560" a="1"/>
  <c r="CZ560" s="1"/>
  <c r="DS560" s="1"/>
  <c r="AG561"/>
  <c r="EF561" s="1"/>
  <c r="AF561"/>
  <c r="CY561" a="1"/>
  <c r="CY561" s="1"/>
  <c r="DR561" s="1"/>
  <c r="D563" l="1"/>
  <c r="O563"/>
  <c r="AE562" l="1"/>
  <c r="AH561"/>
  <c r="H563"/>
  <c r="AQ563" l="1"/>
  <c r="F563"/>
  <c r="AL563"/>
  <c r="AF562"/>
  <c r="AG562"/>
  <c r="EF562" s="1"/>
  <c r="CY562" a="1"/>
  <c r="CY562" s="1"/>
  <c r="DR562" s="1"/>
  <c r="AH562"/>
  <c r="AJ561"/>
  <c r="EG561" s="1"/>
  <c r="AI561"/>
  <c r="CZ561" a="1"/>
  <c r="CZ561" s="1"/>
  <c r="DS561" s="1"/>
  <c r="AO563"/>
  <c r="AP563"/>
  <c r="AS563"/>
  <c r="BA563"/>
  <c r="CN563"/>
  <c r="P563"/>
  <c r="BP563"/>
  <c r="G563" l="1"/>
  <c r="AJ562"/>
  <c r="EG562" s="1"/>
  <c r="AI562"/>
  <c r="CZ562" a="1"/>
  <c r="CZ562" s="1"/>
  <c r="DS562" s="1"/>
  <c r="CP563" a="1"/>
  <c r="CP563" s="1"/>
  <c r="DI563" s="1"/>
  <c r="CQ563" a="1"/>
  <c r="CQ563" s="1"/>
  <c r="DJ563" s="1"/>
  <c r="CV563" a="1"/>
  <c r="CV563" s="1"/>
  <c r="DO563" s="1"/>
  <c r="CW563" a="1"/>
  <c r="CW563" s="1"/>
  <c r="DP563" s="1"/>
  <c r="DG563"/>
  <c r="D567"/>
  <c r="H567"/>
  <c r="AQ567" l="1"/>
  <c r="AE563"/>
  <c r="AL567"/>
  <c r="P567"/>
  <c r="O567"/>
  <c r="AH565" l="1"/>
  <c r="AJ565" s="1"/>
  <c r="EG565" s="1"/>
  <c r="AE566"/>
  <c r="AF566" s="1"/>
  <c r="F567"/>
  <c r="G567"/>
  <c r="AG563"/>
  <c r="EF563" s="1"/>
  <c r="AF563"/>
  <c r="CY563" a="1"/>
  <c r="CY563" s="1"/>
  <c r="DR563" s="1"/>
  <c r="AO567"/>
  <c r="AP567"/>
  <c r="AS567"/>
  <c r="BA567"/>
  <c r="CN567"/>
  <c r="BP567"/>
  <c r="CY566" l="1" a="1"/>
  <c r="CY566" s="1"/>
  <c r="DR566" s="1"/>
  <c r="AI565"/>
  <c r="AG566"/>
  <c r="EF566" s="1"/>
  <c r="CZ565" a="1"/>
  <c r="CZ565" s="1"/>
  <c r="DS565" s="1"/>
  <c r="AH566"/>
  <c r="AI566" s="1"/>
  <c r="CP567" a="1"/>
  <c r="CP567" s="1"/>
  <c r="DI567" s="1"/>
  <c r="CQ567" a="1"/>
  <c r="CQ567" s="1"/>
  <c r="DJ567" s="1"/>
  <c r="CV567" a="1"/>
  <c r="CV567" s="1"/>
  <c r="DO567" s="1"/>
  <c r="CW567" a="1"/>
  <c r="CW567" s="1"/>
  <c r="DP567" s="1"/>
  <c r="DG567"/>
  <c r="D571"/>
  <c r="H571"/>
  <c r="O571"/>
  <c r="AQ571" l="1"/>
  <c r="CZ566" a="1"/>
  <c r="CZ566" s="1"/>
  <c r="DS566" s="1"/>
  <c r="AJ566"/>
  <c r="EG566" s="1"/>
  <c r="AH569"/>
  <c r="AE570"/>
  <c r="AH563"/>
  <c r="AE567"/>
  <c r="F571"/>
  <c r="AL571"/>
  <c r="P571"/>
  <c r="AJ569" l="1"/>
  <c r="EG569" s="1"/>
  <c r="AI569"/>
  <c r="CZ569" a="1"/>
  <c r="CZ569" s="1"/>
  <c r="DS569" s="1"/>
  <c r="AF570"/>
  <c r="AG570"/>
  <c r="EF570" s="1"/>
  <c r="AH570"/>
  <c r="CY570" a="1"/>
  <c r="CY570" s="1"/>
  <c r="DR570" s="1"/>
  <c r="G571"/>
  <c r="AJ563"/>
  <c r="EG563" s="1"/>
  <c r="AI563"/>
  <c r="CZ563" a="1"/>
  <c r="CZ563" s="1"/>
  <c r="DS563" s="1"/>
  <c r="AG567"/>
  <c r="EF567" s="1"/>
  <c r="AF567"/>
  <c r="CY567" a="1"/>
  <c r="CY567" s="1"/>
  <c r="DR567" s="1"/>
  <c r="AO571"/>
  <c r="AP571"/>
  <c r="AS571"/>
  <c r="BA571"/>
  <c r="BP571"/>
  <c r="CN571"/>
  <c r="AJ570" l="1"/>
  <c r="EG570" s="1"/>
  <c r="AI570"/>
  <c r="CZ570" a="1"/>
  <c r="CZ570" s="1"/>
  <c r="DS570" s="1"/>
  <c r="CP571" a="1"/>
  <c r="CP571" s="1"/>
  <c r="DI571" s="1"/>
  <c r="CQ571" a="1"/>
  <c r="CQ571" s="1"/>
  <c r="DJ571" s="1"/>
  <c r="CV571" a="1"/>
  <c r="CV571" s="1"/>
  <c r="DO571" s="1"/>
  <c r="CW571" a="1"/>
  <c r="CW571" s="1"/>
  <c r="DP571" s="1"/>
  <c r="DG571"/>
  <c r="D575"/>
  <c r="H575"/>
  <c r="AQ575" l="1"/>
  <c r="AH567"/>
  <c r="AE571"/>
  <c r="AL575"/>
  <c r="O575"/>
  <c r="P575"/>
  <c r="AH573" l="1"/>
  <c r="AJ573" s="1"/>
  <c r="EG573" s="1"/>
  <c r="AE574"/>
  <c r="AF574" s="1"/>
  <c r="F575"/>
  <c r="G575"/>
  <c r="AJ567"/>
  <c r="EG567" s="1"/>
  <c r="AI567"/>
  <c r="CZ567" a="1"/>
  <c r="CZ567" s="1"/>
  <c r="DS567" s="1"/>
  <c r="AG571"/>
  <c r="EF571" s="1"/>
  <c r="AF571"/>
  <c r="CY571" a="1"/>
  <c r="CY571" s="1"/>
  <c r="DR571" s="1"/>
  <c r="AO575"/>
  <c r="AP575"/>
  <c r="AS575"/>
  <c r="BA575"/>
  <c r="BP575"/>
  <c r="CN575"/>
  <c r="CY574" l="1" a="1"/>
  <c r="CY574" s="1"/>
  <c r="DR574" s="1"/>
  <c r="AI573"/>
  <c r="AG574"/>
  <c r="EF574" s="1"/>
  <c r="CZ573" a="1"/>
  <c r="CZ573" s="1"/>
  <c r="DS573" s="1"/>
  <c r="AH574"/>
  <c r="AI574" s="1"/>
  <c r="CP575" a="1"/>
  <c r="CP575" s="1"/>
  <c r="DI575" s="1"/>
  <c r="CQ575" a="1"/>
  <c r="CQ575" s="1"/>
  <c r="DJ575" s="1"/>
  <c r="CV575" a="1"/>
  <c r="CV575" s="1"/>
  <c r="DO575" s="1"/>
  <c r="CW575" a="1"/>
  <c r="CW575" s="1"/>
  <c r="DP575" s="1"/>
  <c r="DG575"/>
  <c r="D579"/>
  <c r="O579"/>
  <c r="H579"/>
  <c r="AQ579" l="1"/>
  <c r="CZ574" a="1"/>
  <c r="CZ574" s="1"/>
  <c r="DS574" s="1"/>
  <c r="AJ574"/>
  <c r="EG574" s="1"/>
  <c r="AE578"/>
  <c r="AH577"/>
  <c r="AH571"/>
  <c r="AE575"/>
  <c r="F579"/>
  <c r="AL579"/>
  <c r="P579"/>
  <c r="AF578" l="1"/>
  <c r="AG578"/>
  <c r="EF578" s="1"/>
  <c r="CY578" a="1"/>
  <c r="CY578" s="1"/>
  <c r="DR578" s="1"/>
  <c r="AH578"/>
  <c r="AJ577"/>
  <c r="EG577" s="1"/>
  <c r="AI577"/>
  <c r="CZ577" a="1"/>
  <c r="CZ577" s="1"/>
  <c r="DS577" s="1"/>
  <c r="G579"/>
  <c r="AJ571"/>
  <c r="EG571" s="1"/>
  <c r="AI571"/>
  <c r="CZ571" a="1"/>
  <c r="CZ571" s="1"/>
  <c r="DS571" s="1"/>
  <c r="AG575"/>
  <c r="EF575" s="1"/>
  <c r="AF575"/>
  <c r="CY575" a="1"/>
  <c r="CY575" s="1"/>
  <c r="DR575" s="1"/>
  <c r="AO579"/>
  <c r="AP579"/>
  <c r="AS579"/>
  <c r="BA579"/>
  <c r="BP579"/>
  <c r="CN579"/>
  <c r="AJ578" l="1"/>
  <c r="EG578" s="1"/>
  <c r="AI578"/>
  <c r="CZ578" a="1"/>
  <c r="CZ578" s="1"/>
  <c r="DS578" s="1"/>
  <c r="CP579" a="1"/>
  <c r="CP579" s="1"/>
  <c r="DI579" s="1"/>
  <c r="CQ579" a="1"/>
  <c r="CQ579" s="1"/>
  <c r="DJ579" s="1"/>
  <c r="CV579" a="1"/>
  <c r="CV579" s="1"/>
  <c r="DO579" s="1"/>
  <c r="CW579" a="1"/>
  <c r="CW579" s="1"/>
  <c r="DP579" s="1"/>
  <c r="DG579"/>
  <c r="D583"/>
  <c r="H583"/>
  <c r="AQ583" l="1"/>
  <c r="AH575"/>
  <c r="AE579"/>
  <c r="AL583"/>
  <c r="O583"/>
  <c r="P583"/>
  <c r="AE582" l="1"/>
  <c r="AG582" s="1"/>
  <c r="EF582" s="1"/>
  <c r="AH581"/>
  <c r="AJ581" s="1"/>
  <c r="EG581" s="1"/>
  <c r="F583"/>
  <c r="G583"/>
  <c r="AJ575"/>
  <c r="EG575" s="1"/>
  <c r="AI575"/>
  <c r="CZ575" a="1"/>
  <c r="CZ575" s="1"/>
  <c r="DS575" s="1"/>
  <c r="AG579"/>
  <c r="EF579" s="1"/>
  <c r="AF579"/>
  <c r="CY579" a="1"/>
  <c r="CY579" s="1"/>
  <c r="DR579" s="1"/>
  <c r="AO583"/>
  <c r="AP583"/>
  <c r="AS583"/>
  <c r="BA583"/>
  <c r="BP583"/>
  <c r="CN583"/>
  <c r="AH582" l="1"/>
  <c r="CZ582" s="1" a="1"/>
  <c r="CZ582" s="1"/>
  <c r="DS582" s="1"/>
  <c r="AI581"/>
  <c r="CY582" a="1"/>
  <c r="CY582" s="1"/>
  <c r="DR582" s="1"/>
  <c r="CZ581" a="1"/>
  <c r="CZ581" s="1"/>
  <c r="DS581" s="1"/>
  <c r="AF582"/>
  <c r="CP583" a="1"/>
  <c r="CP583" s="1"/>
  <c r="DI583" s="1"/>
  <c r="CQ583" a="1"/>
  <c r="CQ583" s="1"/>
  <c r="DJ583" s="1"/>
  <c r="CV583" a="1"/>
  <c r="CV583" s="1"/>
  <c r="DO583" s="1"/>
  <c r="CW583" a="1"/>
  <c r="CW583" s="1"/>
  <c r="DP583" s="1"/>
  <c r="DG583"/>
  <c r="D587"/>
  <c r="H587"/>
  <c r="O587"/>
  <c r="AQ587" l="1"/>
  <c r="AJ582"/>
  <c r="EG582" s="1"/>
  <c r="AI582"/>
  <c r="AH585"/>
  <c r="AE586"/>
  <c r="AH579"/>
  <c r="AE583"/>
  <c r="F587"/>
  <c r="AL587"/>
  <c r="P587"/>
  <c r="AJ585" l="1"/>
  <c r="EG585" s="1"/>
  <c r="AI585"/>
  <c r="CZ585" a="1"/>
  <c r="CZ585" s="1"/>
  <c r="DS585" s="1"/>
  <c r="AF586"/>
  <c r="AG586"/>
  <c r="EF586" s="1"/>
  <c r="AH586"/>
  <c r="CY586" a="1"/>
  <c r="CY586" s="1"/>
  <c r="DR586" s="1"/>
  <c r="G587"/>
  <c r="AJ579"/>
  <c r="EG579" s="1"/>
  <c r="AI579"/>
  <c r="CZ579" a="1"/>
  <c r="CZ579" s="1"/>
  <c r="DS579" s="1"/>
  <c r="AG583"/>
  <c r="EF583" s="1"/>
  <c r="AF583"/>
  <c r="CY583" a="1"/>
  <c r="CY583" s="1"/>
  <c r="DR583" s="1"/>
  <c r="AO587"/>
  <c r="AP587"/>
  <c r="AS587"/>
  <c r="BA587"/>
  <c r="BP587"/>
  <c r="CN587"/>
  <c r="AJ586" l="1"/>
  <c r="EG586" s="1"/>
  <c r="AI586"/>
  <c r="CZ586" a="1"/>
  <c r="CZ586" s="1"/>
  <c r="DS586" s="1"/>
  <c r="CP587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90"/>
  <c r="O590"/>
  <c r="AH588" l="1"/>
  <c r="AE589"/>
  <c r="AH583"/>
  <c r="AE587"/>
  <c r="H590"/>
  <c r="AQ590" l="1"/>
  <c r="AL590"/>
  <c r="F590"/>
  <c r="AJ588"/>
  <c r="EG588" s="1"/>
  <c r="AI588"/>
  <c r="CZ588" a="1"/>
  <c r="CZ588" s="1"/>
  <c r="DS588" s="1"/>
  <c r="AF589"/>
  <c r="AG589"/>
  <c r="EF589" s="1"/>
  <c r="CY589" a="1"/>
  <c r="CY589" s="1"/>
  <c r="DR589" s="1"/>
  <c r="AJ583"/>
  <c r="EG583" s="1"/>
  <c r="AI583"/>
  <c r="CZ583" a="1"/>
  <c r="CZ583" s="1"/>
  <c r="DS583" s="1"/>
  <c r="AG587"/>
  <c r="EF587" s="1"/>
  <c r="AF587"/>
  <c r="CY587" a="1"/>
  <c r="CY587" s="1"/>
  <c r="DR587" s="1"/>
  <c r="AO590"/>
  <c r="AP590"/>
  <c r="AS590"/>
  <c r="BA590"/>
  <c r="BP590"/>
  <c r="P590"/>
  <c r="CN590"/>
  <c r="G590" l="1"/>
  <c r="CP590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O591"/>
  <c r="AQ591" l="1"/>
  <c r="AH589"/>
  <c r="AH587"/>
  <c r="AE590"/>
  <c r="F591"/>
  <c r="AL591"/>
  <c r="P591"/>
  <c r="AJ589" l="1"/>
  <c r="EG589" s="1"/>
  <c r="AI589"/>
  <c r="CZ589" a="1"/>
  <c r="CZ589" s="1"/>
  <c r="DS589" s="1"/>
  <c r="G591"/>
  <c r="AJ587"/>
  <c r="EG587" s="1"/>
  <c r="AI587"/>
  <c r="CZ587" a="1"/>
  <c r="CZ587" s="1"/>
  <c r="DS587" s="1"/>
  <c r="AG590"/>
  <c r="EF590" s="1"/>
  <c r="AF590"/>
  <c r="CY590" a="1"/>
  <c r="CY590" s="1"/>
  <c r="DR590" s="1"/>
  <c r="AO591"/>
  <c r="AP591"/>
  <c r="AS591"/>
  <c r="BA591"/>
  <c r="BP591"/>
  <c r="CN591"/>
  <c r="CP591" l="1" a="1"/>
  <c r="CP591" s="1"/>
  <c r="DI591" s="1"/>
  <c r="CQ591" a="1"/>
  <c r="CQ591" s="1"/>
  <c r="DJ591" s="1"/>
  <c r="CV591" a="1"/>
  <c r="CV591" s="1"/>
  <c r="DO591" s="1"/>
  <c r="CW591" a="1"/>
  <c r="CW591" s="1"/>
  <c r="DP591" s="1"/>
  <c r="DG591"/>
  <c r="D592"/>
  <c r="H592"/>
  <c r="AQ592" l="1"/>
  <c r="AL592"/>
  <c r="O592"/>
  <c r="P592"/>
  <c r="F592" l="1"/>
  <c r="AE591"/>
  <c r="AG591" s="1"/>
  <c r="EF591" s="1"/>
  <c r="AH590"/>
  <c r="G592"/>
  <c r="AJ590"/>
  <c r="EG590" s="1"/>
  <c r="AI590"/>
  <c r="CZ590" a="1"/>
  <c r="CZ590" s="1"/>
  <c r="DS590" s="1"/>
  <c r="AO592"/>
  <c r="AP592"/>
  <c r="AS592"/>
  <c r="BA592"/>
  <c r="CN592"/>
  <c r="BP592"/>
  <c r="CY591" l="1" a="1"/>
  <c r="CY591" s="1"/>
  <c r="DR591" s="1"/>
  <c r="AF591"/>
  <c r="CP592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O593"/>
  <c r="H593"/>
  <c r="AQ593" l="1"/>
  <c r="AH591"/>
  <c r="AE592"/>
  <c r="F593"/>
  <c r="AL593"/>
  <c r="P593"/>
  <c r="G593" l="1"/>
  <c r="AJ591"/>
  <c r="EG591" s="1"/>
  <c r="AI591"/>
  <c r="CZ591" a="1"/>
  <c r="CZ591" s="1"/>
  <c r="DS591" s="1"/>
  <c r="AG592"/>
  <c r="EF592" s="1"/>
  <c r="AF592"/>
  <c r="CY592" a="1"/>
  <c r="CY592" s="1"/>
  <c r="DR592" s="1"/>
  <c r="AO593"/>
  <c r="AP593"/>
  <c r="AS593"/>
  <c r="BA593"/>
  <c r="BP593"/>
  <c r="CN593"/>
  <c r="CP593" l="1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Q594" l="1"/>
  <c r="AL594"/>
  <c r="O594"/>
  <c r="P594"/>
  <c r="F594" l="1"/>
  <c r="AE593"/>
  <c r="AG593" s="1"/>
  <c r="EF593" s="1"/>
  <c r="AH592"/>
  <c r="CZ592" s="1" a="1"/>
  <c r="CZ592" s="1"/>
  <c r="DS592" s="1"/>
  <c r="G594"/>
  <c r="AJ592"/>
  <c r="EG592" s="1"/>
  <c r="AI592"/>
  <c r="AO594"/>
  <c r="AP594"/>
  <c r="AS594"/>
  <c r="BA594"/>
  <c r="CN594"/>
  <c r="BP594"/>
  <c r="CY593" l="1" a="1"/>
  <c r="CY593" s="1"/>
  <c r="DR593" s="1"/>
  <c r="AF593"/>
  <c r="CP594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AQ595" l="1"/>
  <c r="AL595"/>
  <c r="O595"/>
  <c r="P595"/>
  <c r="F595" l="1"/>
  <c r="AE594"/>
  <c r="AG594" s="1"/>
  <c r="EF594" s="1"/>
  <c r="AH593"/>
  <c r="G595"/>
  <c r="AJ593"/>
  <c r="EG593" s="1"/>
  <c r="AI593"/>
  <c r="CZ593" a="1"/>
  <c r="CZ593" s="1"/>
  <c r="DS593" s="1"/>
  <c r="AO595"/>
  <c r="AP595"/>
  <c r="AS595"/>
  <c r="BA595"/>
  <c r="BP595"/>
  <c r="CN595"/>
  <c r="CY594" l="1" a="1"/>
  <c r="CY594" s="1"/>
  <c r="DR594" s="1"/>
  <c r="AF594"/>
  <c r="CP595" a="1"/>
  <c r="CP595" s="1"/>
  <c r="DI595" s="1"/>
  <c r="CQ595" a="1"/>
  <c r="CQ595" s="1"/>
  <c r="DJ595" s="1"/>
  <c r="CV595" a="1"/>
  <c r="CV595" s="1"/>
  <c r="DO595" s="1"/>
  <c r="CW595" a="1"/>
  <c r="CW595" s="1"/>
  <c r="DP595" s="1"/>
  <c r="DG595"/>
  <c r="D596"/>
  <c r="H596"/>
  <c r="AQ596" l="1"/>
  <c r="AL596"/>
  <c r="O596"/>
  <c r="P596"/>
  <c r="F596" l="1"/>
  <c r="AE595"/>
  <c r="AG595" s="1"/>
  <c r="EF595" s="1"/>
  <c r="AH594"/>
  <c r="G596"/>
  <c r="AJ594"/>
  <c r="EG594" s="1"/>
  <c r="AI594"/>
  <c r="CZ594" a="1"/>
  <c r="CZ594" s="1"/>
  <c r="DS594" s="1"/>
  <c r="AO596"/>
  <c r="AP596"/>
  <c r="AS596"/>
  <c r="BA596"/>
  <c r="CN596"/>
  <c r="BP596"/>
  <c r="CY595" l="1" a="1"/>
  <c r="CY595" s="1"/>
  <c r="DR595" s="1"/>
  <c r="AF595"/>
  <c r="CP596" a="1"/>
  <c r="CP596" s="1"/>
  <c r="DI596" s="1"/>
  <c r="CQ596" a="1"/>
  <c r="CQ596" s="1"/>
  <c r="DJ596" s="1"/>
  <c r="CV596" a="1"/>
  <c r="CV596" s="1"/>
  <c r="DO596" s="1"/>
  <c r="CW596" a="1"/>
  <c r="CW596" s="1"/>
  <c r="DP596" s="1"/>
  <c r="DG596"/>
  <c r="D597"/>
  <c r="H597"/>
  <c r="AQ597" l="1"/>
  <c r="AL597"/>
  <c r="O597"/>
  <c r="P597"/>
  <c r="F597" l="1"/>
  <c r="AE596"/>
  <c r="AG596" s="1"/>
  <c r="EF596" s="1"/>
  <c r="AH595"/>
  <c r="G597"/>
  <c r="AJ595"/>
  <c r="EG595" s="1"/>
  <c r="AI595"/>
  <c r="CZ595" a="1"/>
  <c r="CZ595" s="1"/>
  <c r="DS595" s="1"/>
  <c r="AO597"/>
  <c r="AP597"/>
  <c r="AS597"/>
  <c r="BA597"/>
  <c r="CN597"/>
  <c r="BP597"/>
  <c r="CY596" l="1" a="1"/>
  <c r="CY596" s="1"/>
  <c r="DR596" s="1"/>
  <c r="AF596"/>
  <c r="CP597" a="1"/>
  <c r="CP597" s="1"/>
  <c r="DI597" s="1"/>
  <c r="CQ597" a="1"/>
  <c r="CQ597" s="1"/>
  <c r="DJ597" s="1"/>
  <c r="CV597" a="1"/>
  <c r="CV597" s="1"/>
  <c r="DO597" s="1"/>
  <c r="CW597" a="1"/>
  <c r="CW597" s="1"/>
  <c r="DP597" s="1"/>
  <c r="DG597"/>
  <c r="D598"/>
  <c r="H598"/>
  <c r="O598"/>
  <c r="AQ598" l="1"/>
  <c r="AH596"/>
  <c r="AE597"/>
  <c r="F598"/>
  <c r="AL598"/>
  <c r="P598"/>
  <c r="G598" l="1"/>
  <c r="AJ596"/>
  <c r="EG596" s="1"/>
  <c r="AI596"/>
  <c r="CZ596" a="1"/>
  <c r="CZ596" s="1"/>
  <c r="DS596" s="1"/>
  <c r="AG597"/>
  <c r="EF597" s="1"/>
  <c r="AF597"/>
  <c r="CY597" a="1"/>
  <c r="CY597" s="1"/>
  <c r="DR597" s="1"/>
  <c r="AO598"/>
  <c r="AP598"/>
  <c r="AS598"/>
  <c r="BA598"/>
  <c r="CN598"/>
  <c r="BP598"/>
  <c r="CP598" l="1" a="1"/>
  <c r="CP598" s="1"/>
  <c r="DI598" s="1"/>
  <c r="CQ598" a="1"/>
  <c r="CQ598" s="1"/>
  <c r="DJ598" s="1"/>
  <c r="CV598" a="1"/>
  <c r="CV598" s="1"/>
  <c r="DO598" s="1"/>
  <c r="CW598" a="1"/>
  <c r="CW598" s="1"/>
  <c r="DP598" s="1"/>
  <c r="DG598"/>
  <c r="D599"/>
  <c r="H599"/>
  <c r="AQ599" l="1"/>
  <c r="AL599"/>
  <c r="O599"/>
  <c r="P599"/>
  <c r="F599" l="1"/>
  <c r="AE598"/>
  <c r="AG598" s="1"/>
  <c r="EF598" s="1"/>
  <c r="AH597"/>
  <c r="G599"/>
  <c r="AJ597"/>
  <c r="EG597" s="1"/>
  <c r="AI597"/>
  <c r="CZ597" a="1"/>
  <c r="CZ597" s="1"/>
  <c r="DS597" s="1"/>
  <c r="AO599"/>
  <c r="AP599"/>
  <c r="AS599"/>
  <c r="BA599"/>
  <c r="CN599"/>
  <c r="BP599"/>
  <c r="CY598" l="1" a="1"/>
  <c r="CY598" s="1"/>
  <c r="DR598" s="1"/>
  <c r="AF598"/>
  <c r="CP599" a="1"/>
  <c r="CP599" s="1"/>
  <c r="DI599" s="1"/>
  <c r="CQ599" a="1"/>
  <c r="CQ599" s="1"/>
  <c r="DJ599" s="1"/>
  <c r="CV599" a="1"/>
  <c r="CV599" s="1"/>
  <c r="DO599" s="1"/>
  <c r="CW599" a="1"/>
  <c r="CW599" s="1"/>
  <c r="DP599" s="1"/>
  <c r="DG599"/>
  <c r="D600"/>
  <c r="H600"/>
  <c r="AQ600" l="1"/>
  <c r="AL600"/>
  <c r="O600"/>
  <c r="P600"/>
  <c r="F600" l="1"/>
  <c r="AE599"/>
  <c r="AG599" s="1"/>
  <c r="EF599" s="1"/>
  <c r="AH598"/>
  <c r="G600"/>
  <c r="AJ598"/>
  <c r="EG598" s="1"/>
  <c r="AI598"/>
  <c r="CZ598" a="1"/>
  <c r="CZ598" s="1"/>
  <c r="DS598" s="1"/>
  <c r="AO600"/>
  <c r="AP600"/>
  <c r="AS600"/>
  <c r="BA600"/>
  <c r="BP600"/>
  <c r="CN600"/>
  <c r="CY599" l="1" a="1"/>
  <c r="CY599" s="1"/>
  <c r="DR599" s="1"/>
  <c r="AF599"/>
  <c r="CP600" a="1"/>
  <c r="CP600" s="1"/>
  <c r="DI600" s="1"/>
  <c r="CQ600" a="1"/>
  <c r="CQ600" s="1"/>
  <c r="DJ600" s="1"/>
  <c r="CV600" a="1"/>
  <c r="CV600" s="1"/>
  <c r="DO600" s="1"/>
  <c r="CW600" a="1"/>
  <c r="CW600" s="1"/>
  <c r="DP600" s="1"/>
  <c r="DG600"/>
  <c r="D601"/>
  <c r="H601"/>
  <c r="AQ601" l="1"/>
  <c r="AL601"/>
  <c r="O601"/>
  <c r="P601"/>
  <c r="G601" l="1"/>
  <c r="F601"/>
  <c r="AE600"/>
  <c r="AG600" s="1"/>
  <c r="EF600" s="1"/>
  <c r="AH599"/>
  <c r="AJ599"/>
  <c r="EG599" s="1"/>
  <c r="AI599"/>
  <c r="CZ599" a="1"/>
  <c r="CZ599" s="1"/>
  <c r="DS599" s="1"/>
  <c r="AO601"/>
  <c r="AP601"/>
  <c r="AS601"/>
  <c r="BA601"/>
  <c r="BP601"/>
  <c r="CN601"/>
  <c r="CY600" l="1" a="1"/>
  <c r="CY600" s="1"/>
  <c r="DR600" s="1"/>
  <c r="AF600"/>
  <c r="CP601" a="1"/>
  <c r="CP601" s="1"/>
  <c r="DI601" s="1"/>
  <c r="CQ601" a="1"/>
  <c r="CQ601" s="1"/>
  <c r="DJ601" s="1"/>
  <c r="CV601" a="1"/>
  <c r="CV601" s="1"/>
  <c r="DO601" s="1"/>
  <c r="CW601" a="1"/>
  <c r="CW601" s="1"/>
  <c r="DP601" s="1"/>
  <c r="DG601"/>
  <c r="D602"/>
  <c r="H602"/>
  <c r="AQ602" l="1"/>
  <c r="BK602"/>
  <c r="I602"/>
  <c r="G602"/>
  <c r="E602" s="1"/>
  <c r="F602"/>
  <c r="J602" a="1"/>
  <c r="J602" s="1"/>
  <c r="K602"/>
  <c r="L602"/>
  <c r="M602"/>
  <c r="N602" l="1"/>
  <c r="P602"/>
  <c r="O602"/>
  <c r="AE601" l="1"/>
  <c r="AH600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F602" s="1"/>
  <c r="AH602"/>
  <c r="AJ602" s="1"/>
  <c r="AK602"/>
  <c r="AL602"/>
  <c r="AM602"/>
  <c r="AG601" l="1"/>
  <c r="EF601" s="1"/>
  <c r="AF601"/>
  <c r="CY601" a="1"/>
  <c r="CY601" s="1"/>
  <c r="DR601" s="1"/>
  <c r="AG602"/>
  <c r="X602" a="1"/>
  <c r="X602" s="1"/>
  <c r="Y602" a="1"/>
  <c r="Y602" s="1"/>
  <c r="AJ600"/>
  <c r="EG600" s="1"/>
  <c r="AI600"/>
  <c r="CZ600" a="1"/>
  <c r="CZ600" s="1"/>
  <c r="DS600" s="1"/>
  <c r="AI602"/>
  <c r="AO602"/>
  <c r="AP602"/>
  <c r="AR602"/>
  <c r="AS602"/>
  <c r="AT602"/>
  <c r="AU602"/>
  <c r="AV602"/>
  <c r="AW602"/>
  <c r="AX602" a="1"/>
  <c r="AX602" s="1"/>
  <c r="AY602"/>
  <c r="AZ602" s="1" a="1"/>
  <c r="AZ602" s="1"/>
  <c r="BA602"/>
  <c r="BL602"/>
  <c r="BM602"/>
  <c r="BN602"/>
  <c r="BO602"/>
  <c r="CN602"/>
  <c r="BP602"/>
  <c r="BD602" l="1"/>
  <c r="BF602"/>
  <c r="BE602"/>
  <c r="Q602"/>
  <c r="R602"/>
  <c r="BI602"/>
  <c r="BG602"/>
  <c r="BC602"/>
  <c r="BH602"/>
  <c r="CO602" a="1"/>
  <c r="CO602" s="1"/>
  <c r="DH602" s="1"/>
  <c r="CP602" a="1"/>
  <c r="CP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DI602"/>
  <c r="ED602"/>
  <c r="EE602"/>
  <c r="EF602"/>
  <c r="EG602"/>
  <c r="D603"/>
  <c r="AN602"/>
  <c r="H603"/>
  <c r="AQ603" l="1"/>
  <c r="BK603"/>
  <c r="I603"/>
  <c r="EB602"/>
  <c r="EC602" s="1"/>
  <c r="DZ602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AH601" l="1"/>
  <c r="X603" a="1"/>
  <c r="X603" s="1"/>
  <c r="Y603" a="1"/>
  <c r="Y603" s="1"/>
  <c r="AI603"/>
  <c r="AF603"/>
  <c r="AO603"/>
  <c r="AP603"/>
  <c r="AR603"/>
  <c r="AS603"/>
  <c r="AT603"/>
  <c r="AU603"/>
  <c r="AV603"/>
  <c r="AW603"/>
  <c r="AX603" a="1"/>
  <c r="AX603" s="1"/>
  <c r="AY603"/>
  <c r="AZ603" s="1" a="1"/>
  <c r="AZ603" s="1"/>
  <c r="BA603"/>
  <c r="BL603"/>
  <c r="BM603"/>
  <c r="BN603"/>
  <c r="BO603"/>
  <c r="CN603"/>
  <c r="BP603"/>
  <c r="BG603" l="1"/>
  <c r="BE603"/>
  <c r="BF603"/>
  <c r="AI601"/>
  <c r="AJ601"/>
  <c r="EG601" s="1"/>
  <c r="CZ601" a="1"/>
  <c r="CZ601" s="1"/>
  <c r="DS601" s="1"/>
  <c r="Q603"/>
  <c r="R603"/>
  <c r="BH603"/>
  <c r="BC603"/>
  <c r="BI603"/>
  <c r="BD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H604"/>
  <c r="AN603"/>
  <c r="AQ604" l="1"/>
  <c r="BK604"/>
  <c r="I604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R604"/>
  <c r="AS604"/>
  <c r="AT604"/>
  <c r="AU604"/>
  <c r="AV604"/>
  <c r="AW604"/>
  <c r="AX604" a="1"/>
  <c r="AX604" s="1"/>
  <c r="AY604"/>
  <c r="AZ604" s="1" a="1"/>
  <c r="AZ604" s="1"/>
  <c r="BA604"/>
  <c r="BG604" s="1"/>
  <c r="BL604"/>
  <c r="BM604"/>
  <c r="BN604"/>
  <c r="BO604"/>
  <c r="CN604"/>
  <c r="BP604"/>
  <c r="BF604" l="1"/>
  <c r="BE604"/>
  <c r="Q604"/>
  <c r="R604"/>
  <c r="BH604"/>
  <c r="BC604"/>
  <c r="BI604"/>
  <c r="BD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H605"/>
  <c r="AN604"/>
  <c r="AQ605" l="1"/>
  <c r="BK605"/>
  <c r="I605"/>
  <c r="DZ604"/>
  <c r="EB604"/>
  <c r="EC604" s="1"/>
  <c r="G605"/>
  <c r="E605" s="1"/>
  <c r="F605"/>
  <c r="J605" a="1"/>
  <c r="J605" s="1"/>
  <c r="K605"/>
  <c r="L605"/>
  <c r="M605"/>
  <c r="EA604" l="1"/>
  <c r="EP604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R605"/>
  <c r="AS605"/>
  <c r="AT605"/>
  <c r="AU605"/>
  <c r="AV605"/>
  <c r="AW605"/>
  <c r="AX605" a="1"/>
  <c r="AX605" s="1"/>
  <c r="AY605"/>
  <c r="AZ605" s="1" a="1"/>
  <c r="AZ605" s="1"/>
  <c r="BA605"/>
  <c r="BL605"/>
  <c r="BM605"/>
  <c r="BN605"/>
  <c r="BO605"/>
  <c r="CN605"/>
  <c r="BP605"/>
  <c r="BE605" l="1"/>
  <c r="BF605"/>
  <c r="R605"/>
  <c r="Q605"/>
  <c r="BG605"/>
  <c r="BH605"/>
  <c r="BC605"/>
  <c r="BI605"/>
  <c r="BD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AN605"/>
  <c r="H606"/>
  <c r="AQ606" l="1"/>
  <c r="BK606"/>
  <c r="I606"/>
  <c r="DZ605"/>
  <c r="EB605"/>
  <c r="EA605" s="1"/>
  <c r="G606"/>
  <c r="E606" s="1"/>
  <c r="F606"/>
  <c r="J606" a="1"/>
  <c r="J606" s="1"/>
  <c r="K606"/>
  <c r="L606"/>
  <c r="M606"/>
  <c r="EC605" l="1"/>
  <c r="EP605" s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R606"/>
  <c r="AS606"/>
  <c r="AT606"/>
  <c r="AU606"/>
  <c r="AV606"/>
  <c r="AW606"/>
  <c r="AX606" a="1"/>
  <c r="AX606" s="1"/>
  <c r="AY606"/>
  <c r="AZ606" s="1" a="1"/>
  <c r="AZ606" s="1"/>
  <c r="BA606"/>
  <c r="BG606" s="1"/>
  <c r="BL606"/>
  <c r="BM606"/>
  <c r="BN606"/>
  <c r="BO606"/>
  <c r="CN606"/>
  <c r="BP606"/>
  <c r="BF606" l="1"/>
  <c r="BE606"/>
  <c r="R606"/>
  <c r="Q606"/>
  <c r="BH606"/>
  <c r="BC606"/>
  <c r="BI606"/>
  <c r="BD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H607"/>
  <c r="AN606"/>
  <c r="AQ607" l="1"/>
  <c r="BK607"/>
  <c r="I607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R607"/>
  <c r="AS607"/>
  <c r="AT607"/>
  <c r="AU607"/>
  <c r="AV607"/>
  <c r="AW607"/>
  <c r="AX607" a="1"/>
  <c r="AX607" s="1"/>
  <c r="AY607"/>
  <c r="AZ607" s="1" a="1"/>
  <c r="AZ607" s="1"/>
  <c r="BA607"/>
  <c r="BG607" s="1"/>
  <c r="BL607"/>
  <c r="BM607"/>
  <c r="BN607"/>
  <c r="BO607"/>
  <c r="CN607"/>
  <c r="BP607"/>
  <c r="BF607" l="1"/>
  <c r="BE607"/>
  <c r="Q607"/>
  <c r="R607"/>
  <c r="BH607"/>
  <c r="BC607"/>
  <c r="BI607"/>
  <c r="BD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H608"/>
  <c r="AN607"/>
  <c r="AQ608" l="1"/>
  <c r="BK608"/>
  <c r="I608"/>
  <c r="DZ607"/>
  <c r="EB607"/>
  <c r="EC607" s="1"/>
  <c r="G608"/>
  <c r="E608" s="1"/>
  <c r="F608"/>
  <c r="J608" a="1"/>
  <c r="J608" s="1"/>
  <c r="K608"/>
  <c r="L608"/>
  <c r="M608"/>
  <c r="EA607" l="1"/>
  <c r="EP607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R608"/>
  <c r="AS608"/>
  <c r="AT608"/>
  <c r="AU608"/>
  <c r="AV608"/>
  <c r="AW608"/>
  <c r="AX608" a="1"/>
  <c r="AX608" s="1"/>
  <c r="AY608"/>
  <c r="AZ608" s="1" a="1"/>
  <c r="AZ608" s="1"/>
  <c r="BA608"/>
  <c r="BG608" s="1"/>
  <c r="BL608"/>
  <c r="BM608"/>
  <c r="BN608"/>
  <c r="BO608"/>
  <c r="CN608"/>
  <c r="BP608"/>
  <c r="BF608" l="1"/>
  <c r="BE608"/>
  <c r="Q608"/>
  <c r="R608"/>
  <c r="BH608"/>
  <c r="BC608"/>
  <c r="BI608"/>
  <c r="BD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H609"/>
  <c r="AN608"/>
  <c r="AQ609" l="1"/>
  <c r="BK609"/>
  <c r="I609"/>
  <c r="DZ608"/>
  <c r="EB608"/>
  <c r="EC608" s="1"/>
  <c r="G609"/>
  <c r="E609" s="1"/>
  <c r="F609"/>
  <c r="J609" a="1"/>
  <c r="J609" s="1"/>
  <c r="K609"/>
  <c r="L609"/>
  <c r="M609"/>
  <c r="EA608" l="1"/>
  <c r="EP608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R609"/>
  <c r="AS609"/>
  <c r="AT609"/>
  <c r="AU609"/>
  <c r="AV609"/>
  <c r="AW609"/>
  <c r="AX609" a="1"/>
  <c r="AX609" s="1"/>
  <c r="AY609"/>
  <c r="AZ609" s="1" a="1"/>
  <c r="AZ609" s="1"/>
  <c r="BA609"/>
  <c r="BG609" s="1"/>
  <c r="BL609"/>
  <c r="BM609"/>
  <c r="BN609"/>
  <c r="BO609"/>
  <c r="CN609"/>
  <c r="BP609"/>
  <c r="BE609" l="1"/>
  <c r="BF609"/>
  <c r="R609"/>
  <c r="Q609"/>
  <c r="BH609"/>
  <c r="BC609"/>
  <c r="BI609"/>
  <c r="BD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H610"/>
  <c r="AN609"/>
  <c r="AQ610" l="1"/>
  <c r="BK610"/>
  <c r="I610"/>
  <c r="DZ609"/>
  <c r="EB609"/>
  <c r="EC609" s="1"/>
  <c r="G610"/>
  <c r="E610" s="1"/>
  <c r="F610"/>
  <c r="J610" a="1"/>
  <c r="J610" s="1"/>
  <c r="K610"/>
  <c r="L610"/>
  <c r="M610"/>
  <c r="EA609" l="1"/>
  <c r="EP609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R610"/>
  <c r="AS610"/>
  <c r="AT610"/>
  <c r="AU610"/>
  <c r="AV610"/>
  <c r="AW610"/>
  <c r="AX610" a="1"/>
  <c r="AX610" s="1"/>
  <c r="AY610"/>
  <c r="AZ610" s="1" a="1"/>
  <c r="AZ610" s="1"/>
  <c r="BA610"/>
  <c r="BL610"/>
  <c r="BM610"/>
  <c r="BN610"/>
  <c r="BO610"/>
  <c r="CN610"/>
  <c r="BP610"/>
  <c r="BF610" l="1"/>
  <c r="BE610"/>
  <c r="R610"/>
  <c r="Q610"/>
  <c r="BG610"/>
  <c r="BH610"/>
  <c r="BC610"/>
  <c r="BI610"/>
  <c r="BD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AN610"/>
  <c r="H611"/>
  <c r="AQ611" l="1"/>
  <c r="BK611"/>
  <c r="I61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R611"/>
  <c r="AS611"/>
  <c r="AT611"/>
  <c r="AU611"/>
  <c r="AV611"/>
  <c r="AW611"/>
  <c r="AX611" a="1"/>
  <c r="AX611" s="1"/>
  <c r="AY611"/>
  <c r="AZ611" s="1" a="1"/>
  <c r="AZ611" s="1"/>
  <c r="BA611"/>
  <c r="BG611" s="1"/>
  <c r="BL611"/>
  <c r="BM611"/>
  <c r="BN611"/>
  <c r="BO611"/>
  <c r="CN611"/>
  <c r="BP611"/>
  <c r="BE611" l="1"/>
  <c r="BF611"/>
  <c r="Q611"/>
  <c r="R611"/>
  <c r="BH611"/>
  <c r="BC611"/>
  <c r="BI611"/>
  <c r="BD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H612"/>
  <c r="AN611"/>
  <c r="AQ612" l="1"/>
  <c r="BK612"/>
  <c r="I612"/>
  <c r="DZ611"/>
  <c r="EB611"/>
  <c r="EA611" s="1"/>
  <c r="G612"/>
  <c r="E612" s="1"/>
  <c r="F612"/>
  <c r="J612" a="1"/>
  <c r="J612" s="1"/>
  <c r="K612"/>
  <c r="L612"/>
  <c r="M612"/>
  <c r="EC611" l="1"/>
  <c r="EP611" s="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R612"/>
  <c r="AS612"/>
  <c r="AT612"/>
  <c r="AU612"/>
  <c r="AV612"/>
  <c r="AW612"/>
  <c r="AX612" a="1"/>
  <c r="AX612" s="1"/>
  <c r="AY612"/>
  <c r="AZ612" s="1" a="1"/>
  <c r="AZ612" s="1"/>
  <c r="BA612"/>
  <c r="BG612" s="1"/>
  <c r="BL612"/>
  <c r="BM612"/>
  <c r="BN612"/>
  <c r="BO612"/>
  <c r="CN612"/>
  <c r="BP612"/>
  <c r="BF612" l="1"/>
  <c r="BE612"/>
  <c r="Q612"/>
  <c r="R612"/>
  <c r="BH612"/>
  <c r="BC612"/>
  <c r="BI612"/>
  <c r="BD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H613"/>
  <c r="AN612"/>
  <c r="AQ613" l="1"/>
  <c r="BK613"/>
  <c r="I613"/>
  <c r="DZ612"/>
  <c r="EB612"/>
  <c r="EC612" s="1"/>
  <c r="G613"/>
  <c r="E613" s="1"/>
  <c r="F613"/>
  <c r="J613" a="1"/>
  <c r="J613" s="1"/>
  <c r="K613"/>
  <c r="L613"/>
  <c r="M613"/>
  <c r="EA612" l="1"/>
  <c r="EP612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R613"/>
  <c r="AS613"/>
  <c r="AT613"/>
  <c r="AU613"/>
  <c r="AV613"/>
  <c r="AW613"/>
  <c r="AX613" a="1"/>
  <c r="AX613" s="1"/>
  <c r="AY613"/>
  <c r="AZ613" s="1" a="1"/>
  <c r="AZ613" s="1"/>
  <c r="BA613"/>
  <c r="BG613" s="1"/>
  <c r="BL613"/>
  <c r="BM613"/>
  <c r="BN613"/>
  <c r="BO613"/>
  <c r="CN613"/>
  <c r="BP613"/>
  <c r="BF613" l="1"/>
  <c r="BE613"/>
  <c r="Q613"/>
  <c r="R613"/>
  <c r="BH613"/>
  <c r="BC613"/>
  <c r="BI613"/>
  <c r="BD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H614"/>
  <c r="AN613"/>
  <c r="AQ614" l="1"/>
  <c r="BK614"/>
  <c r="I614"/>
  <c r="DZ613"/>
  <c r="EB613"/>
  <c r="EC613" s="1"/>
  <c r="G614"/>
  <c r="E614" s="1"/>
  <c r="F614"/>
  <c r="J614" a="1"/>
  <c r="J614" s="1"/>
  <c r="K614"/>
  <c r="L614"/>
  <c r="M614"/>
  <c r="EA613" l="1"/>
  <c r="EP613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R614"/>
  <c r="AS614"/>
  <c r="AT614"/>
  <c r="AU614"/>
  <c r="AV614"/>
  <c r="AW614"/>
  <c r="AX614" a="1"/>
  <c r="AX614" s="1"/>
  <c r="AY614"/>
  <c r="AZ614" s="1" a="1"/>
  <c r="AZ614" s="1"/>
  <c r="BA614"/>
  <c r="BL614"/>
  <c r="BM614"/>
  <c r="BN614"/>
  <c r="BO614"/>
  <c r="CN614"/>
  <c r="BP614"/>
  <c r="BF614" l="1"/>
  <c r="BE614"/>
  <c r="R614"/>
  <c r="Q614"/>
  <c r="BG614"/>
  <c r="BH614"/>
  <c r="BC614"/>
  <c r="BI614"/>
  <c r="BD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AN614"/>
  <c r="H615"/>
  <c r="AQ615" l="1"/>
  <c r="BK615"/>
  <c r="I615"/>
  <c r="DZ614"/>
  <c r="EB614"/>
  <c r="EC614" s="1"/>
  <c r="G615"/>
  <c r="E615" s="1"/>
  <c r="F615"/>
  <c r="J615" a="1"/>
  <c r="J615" s="1"/>
  <c r="K615"/>
  <c r="L615"/>
  <c r="M615"/>
  <c r="EA614" l="1"/>
  <c r="EP614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R615"/>
  <c r="AS615"/>
  <c r="AT615"/>
  <c r="AU615"/>
  <c r="AV615"/>
  <c r="AW615"/>
  <c r="AX615" a="1"/>
  <c r="AX615" s="1"/>
  <c r="AY615"/>
  <c r="AZ615" s="1" a="1"/>
  <c r="AZ615" s="1"/>
  <c r="BA615"/>
  <c r="BL615"/>
  <c r="BM615"/>
  <c r="BN615"/>
  <c r="BO615"/>
  <c r="CN615"/>
  <c r="BP615"/>
  <c r="BE615" l="1"/>
  <c r="BF615"/>
  <c r="R615"/>
  <c r="Q615"/>
  <c r="BG615"/>
  <c r="BH615"/>
  <c r="BC615"/>
  <c r="BI615"/>
  <c r="BD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AQ616" l="1"/>
  <c r="BK616"/>
  <c r="I616"/>
  <c r="DZ615"/>
  <c r="EB615"/>
  <c r="EA615" s="1"/>
  <c r="G616"/>
  <c r="E616" s="1"/>
  <c r="F616"/>
  <c r="J616" a="1"/>
  <c r="J616" s="1"/>
  <c r="K616"/>
  <c r="L616"/>
  <c r="M616"/>
  <c r="EC615" l="1"/>
  <c r="EP615" s="1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R616"/>
  <c r="AS616"/>
  <c r="AT616"/>
  <c r="AU616"/>
  <c r="AV616"/>
  <c r="AW616"/>
  <c r="AX616" a="1"/>
  <c r="AX616" s="1"/>
  <c r="AY616"/>
  <c r="AZ616" s="1" a="1"/>
  <c r="AZ616" s="1"/>
  <c r="BA616"/>
  <c r="BL616"/>
  <c r="BM616"/>
  <c r="BN616"/>
  <c r="BO616"/>
  <c r="CN616"/>
  <c r="BP616"/>
  <c r="BG616" l="1"/>
  <c r="BF616"/>
  <c r="BE616"/>
  <c r="Q616"/>
  <c r="R616"/>
  <c r="BH616"/>
  <c r="BC616"/>
  <c r="BI616"/>
  <c r="BD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AN616"/>
  <c r="H617"/>
  <c r="AQ617" l="1"/>
  <c r="BK617"/>
  <c r="I617"/>
  <c r="DZ616"/>
  <c r="EB616"/>
  <c r="EC616" s="1"/>
  <c r="G617"/>
  <c r="E617" s="1"/>
  <c r="F617"/>
  <c r="J617" a="1"/>
  <c r="J617" s="1"/>
  <c r="K617"/>
  <c r="L617"/>
  <c r="M617"/>
  <c r="EA616" l="1"/>
  <c r="EP616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R617"/>
  <c r="AS617"/>
  <c r="AT617"/>
  <c r="AU617"/>
  <c r="AV617"/>
  <c r="AW617"/>
  <c r="AX617" a="1"/>
  <c r="AX617" s="1"/>
  <c r="AY617"/>
  <c r="AZ617" s="1" a="1"/>
  <c r="AZ617" s="1"/>
  <c r="BA617"/>
  <c r="BG617" s="1"/>
  <c r="BL617"/>
  <c r="BM617"/>
  <c r="BN617"/>
  <c r="BO617"/>
  <c r="CN617"/>
  <c r="BP617"/>
  <c r="BE617" l="1"/>
  <c r="BF617"/>
  <c r="Q617"/>
  <c r="R617"/>
  <c r="BH617"/>
  <c r="BC617"/>
  <c r="BI617"/>
  <c r="BD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H618"/>
  <c r="AN617"/>
  <c r="AQ618" l="1"/>
  <c r="BK618"/>
  <c r="I618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R618"/>
  <c r="AS618"/>
  <c r="AT618"/>
  <c r="AU618"/>
  <c r="AV618"/>
  <c r="AW618"/>
  <c r="AX618" a="1"/>
  <c r="AX618" s="1"/>
  <c r="AY618"/>
  <c r="AZ618" s="1" a="1"/>
  <c r="AZ618" s="1"/>
  <c r="BA618"/>
  <c r="BG618" s="1"/>
  <c r="BL618"/>
  <c r="BM618"/>
  <c r="BN618"/>
  <c r="BO618"/>
  <c r="CN618"/>
  <c r="BP618"/>
  <c r="BF618" l="1"/>
  <c r="BE618"/>
  <c r="Q618"/>
  <c r="R618"/>
  <c r="BH618"/>
  <c r="BC618"/>
  <c r="BI618"/>
  <c r="BD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H619"/>
  <c r="AN618"/>
  <c r="AQ619" l="1"/>
  <c r="BK619"/>
  <c r="I619"/>
  <c r="DZ618"/>
  <c r="EB618"/>
  <c r="EC618" s="1"/>
  <c r="G619"/>
  <c r="E619" s="1"/>
  <c r="F619"/>
  <c r="J619" a="1"/>
  <c r="J619" s="1"/>
  <c r="K619"/>
  <c r="L619"/>
  <c r="M619"/>
  <c r="EA618" l="1"/>
  <c r="EP618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R619"/>
  <c r="AS619"/>
  <c r="AT619"/>
  <c r="AU619"/>
  <c r="AV619"/>
  <c r="AW619"/>
  <c r="AX619" a="1"/>
  <c r="AX619" s="1"/>
  <c r="AY619"/>
  <c r="AZ619" s="1" a="1"/>
  <c r="AZ619" s="1"/>
  <c r="BA619"/>
  <c r="BL619"/>
  <c r="BM619"/>
  <c r="BN619"/>
  <c r="BO619"/>
  <c r="CN619"/>
  <c r="BP619"/>
  <c r="BF619" l="1"/>
  <c r="BE619"/>
  <c r="BG619"/>
  <c r="Q619"/>
  <c r="R619"/>
  <c r="BH619"/>
  <c r="BC619"/>
  <c r="BI619"/>
  <c r="BD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AN619"/>
  <c r="H620"/>
  <c r="AQ620" l="1"/>
  <c r="BK620"/>
  <c r="I620"/>
  <c r="DZ619"/>
  <c r="EB619"/>
  <c r="EA619" s="1"/>
  <c r="G620"/>
  <c r="E620" s="1"/>
  <c r="F620"/>
  <c r="J620" a="1"/>
  <c r="J620" s="1"/>
  <c r="K620"/>
  <c r="L620"/>
  <c r="M620"/>
  <c r="EC619" l="1"/>
  <c r="EP619" s="1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R620"/>
  <c r="AS620"/>
  <c r="AT620"/>
  <c r="AU620"/>
  <c r="AV620"/>
  <c r="AW620"/>
  <c r="AX620" a="1"/>
  <c r="AX620" s="1"/>
  <c r="AY620"/>
  <c r="AZ620" s="1" a="1"/>
  <c r="AZ620" s="1"/>
  <c r="BA620"/>
  <c r="BG620" s="1"/>
  <c r="BL620"/>
  <c r="BM620"/>
  <c r="BN620"/>
  <c r="BO620"/>
  <c r="CN620"/>
  <c r="BP620"/>
  <c r="BF620" l="1"/>
  <c r="BE620"/>
  <c r="Q620"/>
  <c r="R620"/>
  <c r="BH620"/>
  <c r="BC620"/>
  <c r="BI620"/>
  <c r="BD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H621"/>
  <c r="AN620"/>
  <c r="AQ621" l="1"/>
  <c r="BK621"/>
  <c r="I621"/>
  <c r="DZ620"/>
  <c r="EB620"/>
  <c r="EA620" s="1"/>
  <c r="G621"/>
  <c r="E621" s="1"/>
  <c r="F621"/>
  <c r="J621" a="1"/>
  <c r="J621" s="1"/>
  <c r="K621"/>
  <c r="L621"/>
  <c r="M621"/>
  <c r="EC620" l="1"/>
  <c r="EP620" s="1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R621"/>
  <c r="AS621"/>
  <c r="AT621"/>
  <c r="AU621"/>
  <c r="AV621"/>
  <c r="AW621"/>
  <c r="AX621" a="1"/>
  <c r="AX621" s="1"/>
  <c r="AY621"/>
  <c r="AZ621" s="1" a="1"/>
  <c r="AZ621" s="1"/>
  <c r="BA621"/>
  <c r="BG621" s="1"/>
  <c r="BL621"/>
  <c r="BM621"/>
  <c r="BN621"/>
  <c r="BO621"/>
  <c r="CN621"/>
  <c r="BP621"/>
  <c r="BE621" l="1"/>
  <c r="BF621"/>
  <c r="R621"/>
  <c r="Q621"/>
  <c r="BH621"/>
  <c r="BC621"/>
  <c r="BI621"/>
  <c r="BD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H622"/>
  <c r="AN621"/>
  <c r="AQ622" l="1"/>
  <c r="BK622"/>
  <c r="I622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R622"/>
  <c r="AS622"/>
  <c r="AT622"/>
  <c r="AU622"/>
  <c r="AV622"/>
  <c r="AW622"/>
  <c r="AX622" a="1"/>
  <c r="AX622" s="1"/>
  <c r="AY622"/>
  <c r="AZ622" s="1" a="1"/>
  <c r="AZ622" s="1"/>
  <c r="BA622"/>
  <c r="BG622" s="1"/>
  <c r="BL622"/>
  <c r="BM622"/>
  <c r="BN622"/>
  <c r="BO622"/>
  <c r="CN622"/>
  <c r="BP622"/>
  <c r="BF622" l="1"/>
  <c r="BE622"/>
  <c r="Q622"/>
  <c r="R622"/>
  <c r="BH622"/>
  <c r="BC622"/>
  <c r="BI622"/>
  <c r="BD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H623"/>
  <c r="AN622"/>
  <c r="AQ623" l="1"/>
  <c r="BK623"/>
  <c r="I623"/>
  <c r="DZ622"/>
  <c r="EB622"/>
  <c r="EA622" s="1"/>
  <c r="G623"/>
  <c r="E623" s="1"/>
  <c r="F623"/>
  <c r="J623" a="1"/>
  <c r="J623" s="1"/>
  <c r="K623"/>
  <c r="L623"/>
  <c r="M623"/>
  <c r="EC622" l="1"/>
  <c r="EP622" s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R623"/>
  <c r="AS623"/>
  <c r="AT623"/>
  <c r="AU623"/>
  <c r="AV623"/>
  <c r="AW623"/>
  <c r="AX623" a="1"/>
  <c r="AX623" s="1"/>
  <c r="AY623"/>
  <c r="AZ623" s="1" a="1"/>
  <c r="AZ623" s="1"/>
  <c r="BA623"/>
  <c r="BG623" s="1"/>
  <c r="BL623"/>
  <c r="BM623"/>
  <c r="BN623"/>
  <c r="BO623"/>
  <c r="CN623"/>
  <c r="BP623"/>
  <c r="BE623" l="1"/>
  <c r="BF623"/>
  <c r="Q623"/>
  <c r="R623"/>
  <c r="BH623"/>
  <c r="BC623"/>
  <c r="BI623"/>
  <c r="BD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H624"/>
  <c r="AN623"/>
  <c r="AQ624" l="1"/>
  <c r="BK624"/>
  <c r="I624"/>
  <c r="DZ623"/>
  <c r="EB623"/>
  <c r="EC623" s="1"/>
  <c r="G624"/>
  <c r="E624" s="1"/>
  <c r="F624"/>
  <c r="J624" a="1"/>
  <c r="J624" s="1"/>
  <c r="K624"/>
  <c r="L624"/>
  <c r="M624"/>
  <c r="EA623" l="1"/>
  <c r="EP623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R624"/>
  <c r="AS624"/>
  <c r="AT624"/>
  <c r="AU624"/>
  <c r="AV624"/>
  <c r="AW624"/>
  <c r="AX624" a="1"/>
  <c r="AX624" s="1"/>
  <c r="AY624"/>
  <c r="AZ624" s="1" a="1"/>
  <c r="AZ624" s="1"/>
  <c r="BA624"/>
  <c r="BG624" s="1"/>
  <c r="BL624"/>
  <c r="BM624"/>
  <c r="BN624"/>
  <c r="BO624"/>
  <c r="CN624"/>
  <c r="BP624"/>
  <c r="BF624" l="1"/>
  <c r="BE624"/>
  <c r="R624"/>
  <c r="Q624"/>
  <c r="BH624"/>
  <c r="BC624"/>
  <c r="BI624"/>
  <c r="BD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H625"/>
  <c r="AN624"/>
  <c r="AQ625" l="1"/>
  <c r="BK625"/>
  <c r="I625"/>
  <c r="DZ624"/>
  <c r="EB624"/>
  <c r="EC624" s="1"/>
  <c r="G625"/>
  <c r="E625" s="1"/>
  <c r="F625"/>
  <c r="J625" a="1"/>
  <c r="J625" s="1"/>
  <c r="K625"/>
  <c r="L625"/>
  <c r="M625"/>
  <c r="EA624" l="1"/>
  <c r="EP624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R625"/>
  <c r="AS625"/>
  <c r="AT625"/>
  <c r="AU625"/>
  <c r="AV625"/>
  <c r="AW625"/>
  <c r="AX625" a="1"/>
  <c r="AX625" s="1"/>
  <c r="AY625"/>
  <c r="AZ625" s="1" a="1"/>
  <c r="AZ625" s="1"/>
  <c r="BA625"/>
  <c r="BG625" s="1"/>
  <c r="BL625"/>
  <c r="BM625"/>
  <c r="BN625"/>
  <c r="BO625"/>
  <c r="CN625"/>
  <c r="BP625"/>
  <c r="BF625" l="1"/>
  <c r="BE625"/>
  <c r="Q625"/>
  <c r="R625"/>
  <c r="BH625"/>
  <c r="BC625"/>
  <c r="BI625"/>
  <c r="BD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H626"/>
  <c r="AN625"/>
  <c r="AQ626" l="1"/>
  <c r="BK626"/>
  <c r="I626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R626"/>
  <c r="AS626"/>
  <c r="AT626"/>
  <c r="AU626"/>
  <c r="AV626"/>
  <c r="AW626"/>
  <c r="AX626" a="1"/>
  <c r="AX626" s="1"/>
  <c r="AY626"/>
  <c r="AZ626" s="1" a="1"/>
  <c r="AZ626" s="1"/>
  <c r="BA626"/>
  <c r="BL626"/>
  <c r="BM626"/>
  <c r="BN626"/>
  <c r="BO626"/>
  <c r="CN626"/>
  <c r="BP626"/>
  <c r="BF626" l="1"/>
  <c r="BE626"/>
  <c r="R626"/>
  <c r="Q626"/>
  <c r="BG626"/>
  <c r="BH626"/>
  <c r="BC626"/>
  <c r="BI626"/>
  <c r="BD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AN626"/>
  <c r="H627"/>
  <c r="AQ627" l="1"/>
  <c r="BK627"/>
  <c r="I627"/>
  <c r="DZ626"/>
  <c r="EB626"/>
  <c r="EC626" s="1"/>
  <c r="G627"/>
  <c r="E627" s="1"/>
  <c r="F627"/>
  <c r="J627" a="1"/>
  <c r="J627" s="1"/>
  <c r="K627"/>
  <c r="L627"/>
  <c r="M627"/>
  <c r="EA626" l="1"/>
  <c r="EP626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R627"/>
  <c r="AS627"/>
  <c r="AT627"/>
  <c r="AU627"/>
  <c r="AV627"/>
  <c r="AW627"/>
  <c r="AX627" a="1"/>
  <c r="AX627" s="1"/>
  <c r="AY627"/>
  <c r="AZ627" s="1" a="1"/>
  <c r="AZ627" s="1"/>
  <c r="BA627"/>
  <c r="BG627" s="1"/>
  <c r="BL627"/>
  <c r="BM627"/>
  <c r="BN627"/>
  <c r="BO627"/>
  <c r="CN627"/>
  <c r="BP627"/>
  <c r="BE627" l="1"/>
  <c r="BF627"/>
  <c r="Q627"/>
  <c r="R627"/>
  <c r="BH627"/>
  <c r="BC627"/>
  <c r="BI627"/>
  <c r="BD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H628"/>
  <c r="AN627"/>
  <c r="AQ628" l="1"/>
  <c r="BK628"/>
  <c r="I628"/>
  <c r="DZ627"/>
  <c r="EB627"/>
  <c r="EC627" s="1"/>
  <c r="G628"/>
  <c r="E628" s="1"/>
  <c r="F628"/>
  <c r="J628" a="1"/>
  <c r="J628" s="1"/>
  <c r="K628"/>
  <c r="L628"/>
  <c r="M628"/>
  <c r="EA627" l="1"/>
  <c r="EP627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R628"/>
  <c r="AS628"/>
  <c r="AT628"/>
  <c r="AU628"/>
  <c r="AV628"/>
  <c r="AW628"/>
  <c r="AX628" a="1"/>
  <c r="AX628" s="1"/>
  <c r="AY628"/>
  <c r="AZ628" s="1" a="1"/>
  <c r="AZ628" s="1"/>
  <c r="BA628"/>
  <c r="BG628" s="1"/>
  <c r="BL628"/>
  <c r="BM628"/>
  <c r="BN628"/>
  <c r="BO628"/>
  <c r="CN628"/>
  <c r="BP628"/>
  <c r="BF628" l="1"/>
  <c r="BE628"/>
  <c r="Q628"/>
  <c r="R628"/>
  <c r="BH628"/>
  <c r="BC628"/>
  <c r="BI628"/>
  <c r="BD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H629"/>
  <c r="AN628"/>
  <c r="AQ629" l="1"/>
  <c r="BK629"/>
  <c r="I629"/>
  <c r="DZ628"/>
  <c r="EB628"/>
  <c r="EA628" s="1"/>
  <c r="G629"/>
  <c r="E629" s="1"/>
  <c r="F629"/>
  <c r="J629" a="1"/>
  <c r="J629" s="1"/>
  <c r="K629"/>
  <c r="L629"/>
  <c r="M629"/>
  <c r="EC628" l="1"/>
  <c r="EP628" s="1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R629"/>
  <c r="AS629"/>
  <c r="AT629"/>
  <c r="AU629"/>
  <c r="AV629"/>
  <c r="AW629"/>
  <c r="AX629" a="1"/>
  <c r="AX629" s="1"/>
  <c r="AY629"/>
  <c r="AZ629" s="1" a="1"/>
  <c r="AZ629" s="1"/>
  <c r="BA629"/>
  <c r="BL629"/>
  <c r="BM629"/>
  <c r="BN629"/>
  <c r="BO629"/>
  <c r="CN629"/>
  <c r="BP629"/>
  <c r="BG629" l="1"/>
  <c r="BE629"/>
  <c r="BF629"/>
  <c r="Q629"/>
  <c r="R629"/>
  <c r="BH629"/>
  <c r="BC629"/>
  <c r="BI629"/>
  <c r="BD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AN629"/>
  <c r="H630"/>
  <c r="AQ630" l="1"/>
  <c r="BK630"/>
  <c r="I630"/>
  <c r="DZ629"/>
  <c r="EB629"/>
  <c r="EA629" s="1"/>
  <c r="G630"/>
  <c r="E630" s="1"/>
  <c r="F630"/>
  <c r="J630" a="1"/>
  <c r="J630" s="1"/>
  <c r="K630"/>
  <c r="L630"/>
  <c r="M630"/>
  <c r="EC629" l="1"/>
  <c r="EP629" s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R630"/>
  <c r="AS630"/>
  <c r="AT630"/>
  <c r="AU630"/>
  <c r="AV630"/>
  <c r="AW630"/>
  <c r="AX630" a="1"/>
  <c r="AX630" s="1"/>
  <c r="AY630"/>
  <c r="AZ630" s="1" a="1"/>
  <c r="AZ630" s="1"/>
  <c r="BA630"/>
  <c r="BG630" s="1"/>
  <c r="BL630"/>
  <c r="BM630"/>
  <c r="BN630"/>
  <c r="BO630"/>
  <c r="CN630"/>
  <c r="BP630"/>
  <c r="BF630" l="1"/>
  <c r="BE630"/>
  <c r="Q630"/>
  <c r="R630"/>
  <c r="BH630"/>
  <c r="BC630"/>
  <c r="BI630"/>
  <c r="BD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H631"/>
  <c r="AN630"/>
  <c r="AQ631" l="1"/>
  <c r="BK631"/>
  <c r="I631"/>
  <c r="DZ630"/>
  <c r="EB630"/>
  <c r="EA630" s="1"/>
  <c r="G631"/>
  <c r="E631" s="1"/>
  <c r="F631"/>
  <c r="J631" a="1"/>
  <c r="J631" s="1"/>
  <c r="K631"/>
  <c r="L631"/>
  <c r="M631"/>
  <c r="EC630" l="1"/>
  <c r="EP630" s="1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R631"/>
  <c r="AS631"/>
  <c r="AT631"/>
  <c r="AU631"/>
  <c r="AV631"/>
  <c r="AW631"/>
  <c r="AX631" a="1"/>
  <c r="AX631" s="1"/>
  <c r="AY631"/>
  <c r="AZ631" s="1" a="1"/>
  <c r="AZ631" s="1"/>
  <c r="BA631"/>
  <c r="BL631"/>
  <c r="BM631"/>
  <c r="BN631"/>
  <c r="BO631"/>
  <c r="CN631"/>
  <c r="BP631"/>
  <c r="BE631" l="1"/>
  <c r="BF631"/>
  <c r="R631"/>
  <c r="Q631"/>
  <c r="BG631"/>
  <c r="BH631"/>
  <c r="BC631"/>
  <c r="BI631"/>
  <c r="BD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AN631"/>
  <c r="H632"/>
  <c r="AQ632" l="1"/>
  <c r="BK632"/>
  <c r="I632"/>
  <c r="DZ631"/>
  <c r="EB631"/>
  <c r="EC631" s="1"/>
  <c r="G632"/>
  <c r="E632" s="1"/>
  <c r="F632"/>
  <c r="J632" a="1"/>
  <c r="J632" s="1"/>
  <c r="K632"/>
  <c r="L632"/>
  <c r="M632"/>
  <c r="EA631" l="1"/>
  <c r="EP63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R632"/>
  <c r="AS632"/>
  <c r="AT632"/>
  <c r="AU632"/>
  <c r="AV632"/>
  <c r="AW632"/>
  <c r="AX632" a="1"/>
  <c r="AX632" s="1"/>
  <c r="AY632"/>
  <c r="AZ632" s="1" a="1"/>
  <c r="AZ632" s="1"/>
  <c r="BA632"/>
  <c r="BG632" s="1"/>
  <c r="BL632"/>
  <c r="BM632"/>
  <c r="BN632"/>
  <c r="BO632"/>
  <c r="CN632"/>
  <c r="BP632"/>
  <c r="BF632" l="1"/>
  <c r="BE632"/>
  <c r="Q632"/>
  <c r="R632"/>
  <c r="BH632"/>
  <c r="BC632"/>
  <c r="BI632"/>
  <c r="BD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H633"/>
  <c r="AN632"/>
  <c r="AQ633" l="1"/>
  <c r="BK633"/>
  <c r="I633"/>
  <c r="DZ632"/>
  <c r="EB632"/>
  <c r="EC632" s="1"/>
  <c r="G633"/>
  <c r="E633" s="1"/>
  <c r="F633"/>
  <c r="J633" a="1"/>
  <c r="J633" s="1"/>
  <c r="K633"/>
  <c r="L633"/>
  <c r="M633"/>
  <c r="EA632" l="1"/>
  <c r="EP632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R633"/>
  <c r="AS633"/>
  <c r="AT633"/>
  <c r="AU633"/>
  <c r="AV633"/>
  <c r="AW633"/>
  <c r="AX633" a="1"/>
  <c r="AX633" s="1"/>
  <c r="AY633"/>
  <c r="AZ633" s="1" a="1"/>
  <c r="AZ633" s="1"/>
  <c r="BA633"/>
  <c r="BG633" s="1"/>
  <c r="BL633"/>
  <c r="BM633"/>
  <c r="BN633"/>
  <c r="BO633"/>
  <c r="CN633"/>
  <c r="BP633"/>
  <c r="BF633" l="1"/>
  <c r="BE633"/>
  <c r="Q633"/>
  <c r="R633"/>
  <c r="BH633"/>
  <c r="BC633"/>
  <c r="BI633"/>
  <c r="BD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H634"/>
  <c r="AN633"/>
  <c r="AQ634" l="1"/>
  <c r="BK634"/>
  <c r="I634"/>
  <c r="DZ633"/>
  <c r="EB633"/>
  <c r="EC633" s="1"/>
  <c r="G634"/>
  <c r="E634" s="1"/>
  <c r="F634"/>
  <c r="J634" a="1"/>
  <c r="J634" s="1"/>
  <c r="K634"/>
  <c r="L634"/>
  <c r="M634"/>
  <c r="EA633" l="1"/>
  <c r="EP633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R634"/>
  <c r="AS634"/>
  <c r="AT634"/>
  <c r="AU634"/>
  <c r="AV634"/>
  <c r="AW634"/>
  <c r="AX634" a="1"/>
  <c r="AX634" s="1"/>
  <c r="AY634"/>
  <c r="AZ634" s="1" a="1"/>
  <c r="AZ634" s="1"/>
  <c r="BA634"/>
  <c r="BL634"/>
  <c r="BM634"/>
  <c r="BN634"/>
  <c r="BO634"/>
  <c r="CN634"/>
  <c r="BP634"/>
  <c r="BF634" l="1"/>
  <c r="BE634"/>
  <c r="R634"/>
  <c r="Q634"/>
  <c r="BG634"/>
  <c r="BH634"/>
  <c r="BC634"/>
  <c r="BI634"/>
  <c r="BD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AN634"/>
  <c r="H635"/>
  <c r="AQ635" l="1"/>
  <c r="BK635"/>
  <c r="I635"/>
  <c r="DZ634"/>
  <c r="EB634"/>
  <c r="EC634" s="1"/>
  <c r="G635"/>
  <c r="E635" s="1"/>
  <c r="F635"/>
  <c r="J635" a="1"/>
  <c r="J635" s="1"/>
  <c r="K635"/>
  <c r="L635"/>
  <c r="M635"/>
  <c r="EA634" l="1"/>
  <c r="EP634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R635"/>
  <c r="AS635"/>
  <c r="AT635"/>
  <c r="AU635"/>
  <c r="AV635"/>
  <c r="AW635"/>
  <c r="AX635" a="1"/>
  <c r="AX635" s="1"/>
  <c r="AY635"/>
  <c r="AZ635" s="1" a="1"/>
  <c r="AZ635" s="1"/>
  <c r="BA635"/>
  <c r="BG635" s="1"/>
  <c r="BL635"/>
  <c r="BM635"/>
  <c r="BN635"/>
  <c r="BO635"/>
  <c r="CN635"/>
  <c r="BP635"/>
  <c r="BE635" l="1"/>
  <c r="BF635"/>
  <c r="Q635"/>
  <c r="R635"/>
  <c r="BH635"/>
  <c r="BC635"/>
  <c r="BI635"/>
  <c r="BD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H636"/>
  <c r="AN635"/>
  <c r="AQ636" l="1"/>
  <c r="BK636"/>
  <c r="I636"/>
  <c r="DZ635"/>
  <c r="EB635"/>
  <c r="EA635" s="1"/>
  <c r="G636"/>
  <c r="E636" s="1"/>
  <c r="F636"/>
  <c r="J636" a="1"/>
  <c r="J636" s="1"/>
  <c r="K636"/>
  <c r="L636"/>
  <c r="M636"/>
  <c r="EC635" l="1"/>
  <c r="EP635" s="1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R636"/>
  <c r="AS636"/>
  <c r="AT636"/>
  <c r="AU636"/>
  <c r="AV636"/>
  <c r="AW636"/>
  <c r="AX636" a="1"/>
  <c r="AX636" s="1"/>
  <c r="AY636"/>
  <c r="AZ636" s="1" a="1"/>
  <c r="AZ636" s="1"/>
  <c r="BA636"/>
  <c r="BL636"/>
  <c r="BM636"/>
  <c r="BN636"/>
  <c r="BO636"/>
  <c r="CN636"/>
  <c r="BP636"/>
  <c r="BF636" l="1"/>
  <c r="BE636"/>
  <c r="R636"/>
  <c r="Q636"/>
  <c r="BG636"/>
  <c r="BH636"/>
  <c r="BC636"/>
  <c r="BI636"/>
  <c r="BD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AN636"/>
  <c r="H637"/>
  <c r="AQ637" l="1"/>
  <c r="BK637"/>
  <c r="I637"/>
  <c r="DZ636"/>
  <c r="EB636"/>
  <c r="EC636" s="1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R637"/>
  <c r="AS637"/>
  <c r="AT637"/>
  <c r="AU637"/>
  <c r="AV637"/>
  <c r="AW637"/>
  <c r="AX637" a="1"/>
  <c r="AX637" s="1"/>
  <c r="AY637"/>
  <c r="AZ637" s="1" a="1"/>
  <c r="AZ637" s="1"/>
  <c r="BA637"/>
  <c r="BL637"/>
  <c r="BM637"/>
  <c r="BN637"/>
  <c r="BO637"/>
  <c r="CN637"/>
  <c r="BP637"/>
  <c r="BF637" l="1"/>
  <c r="BE637"/>
  <c r="R637"/>
  <c r="Q637"/>
  <c r="BG637"/>
  <c r="BH637"/>
  <c r="BC637"/>
  <c r="BI637"/>
  <c r="BD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AN637"/>
  <c r="H638"/>
  <c r="AQ638" l="1"/>
  <c r="BK638"/>
  <c r="I638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R638"/>
  <c r="AS638"/>
  <c r="AT638"/>
  <c r="AU638"/>
  <c r="AV638"/>
  <c r="AW638"/>
  <c r="AX638" a="1"/>
  <c r="AX638" s="1"/>
  <c r="AY638"/>
  <c r="AZ638" s="1" a="1"/>
  <c r="AZ638" s="1"/>
  <c r="BA638"/>
  <c r="BL638"/>
  <c r="BM638"/>
  <c r="BN638"/>
  <c r="BO638"/>
  <c r="CN638"/>
  <c r="BP638"/>
  <c r="BF638" l="1"/>
  <c r="BE638"/>
  <c r="R638"/>
  <c r="Q638"/>
  <c r="BG638"/>
  <c r="BH638"/>
  <c r="BC638"/>
  <c r="BI638"/>
  <c r="BD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AN638"/>
  <c r="H639"/>
  <c r="AQ639" l="1"/>
  <c r="BK639"/>
  <c r="I639"/>
  <c r="DZ638"/>
  <c r="EB638"/>
  <c r="EC638" s="1"/>
  <c r="G639"/>
  <c r="E639" s="1"/>
  <c r="F639"/>
  <c r="J639" a="1"/>
  <c r="J639" s="1"/>
  <c r="K639"/>
  <c r="L639"/>
  <c r="M639"/>
  <c r="EA638" l="1"/>
  <c r="EP638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J639" s="1"/>
  <c r="AK639"/>
  <c r="AL639"/>
  <c r="AM639"/>
  <c r="O639"/>
  <c r="X639" l="1" a="1"/>
  <c r="X639" s="1"/>
  <c r="Y639" a="1"/>
  <c r="Y639" s="1"/>
  <c r="AI639"/>
  <c r="AF639"/>
  <c r="AO639"/>
  <c r="AP639"/>
  <c r="AR639"/>
  <c r="AS639"/>
  <c r="AT639"/>
  <c r="AU639"/>
  <c r="AV639"/>
  <c r="AW639"/>
  <c r="AX639" a="1"/>
  <c r="AX639" s="1"/>
  <c r="AY639"/>
  <c r="AZ639" s="1" a="1"/>
  <c r="AZ639" s="1"/>
  <c r="BA639"/>
  <c r="BG639" s="1"/>
  <c r="BL639"/>
  <c r="BM639"/>
  <c r="BN639"/>
  <c r="BO639"/>
  <c r="CN639"/>
  <c r="BP639"/>
  <c r="BE639" l="1"/>
  <c r="BF639"/>
  <c r="Q639"/>
  <c r="R639"/>
  <c r="BH639"/>
  <c r="BC639"/>
  <c r="BI639"/>
  <c r="BD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H640"/>
  <c r="AN639"/>
  <c r="AQ640" l="1"/>
  <c r="BK640"/>
  <c r="I640"/>
  <c r="DZ639"/>
  <c r="EB639"/>
  <c r="EC639" s="1"/>
  <c r="G640"/>
  <c r="E640" s="1"/>
  <c r="F640"/>
  <c r="J640" a="1"/>
  <c r="J640" s="1"/>
  <c r="K640"/>
  <c r="L640"/>
  <c r="M640"/>
  <c r="EA639" l="1"/>
  <c r="EP639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R640"/>
  <c r="AS640"/>
  <c r="AT640"/>
  <c r="AU640"/>
  <c r="AV640"/>
  <c r="AW640"/>
  <c r="AX640" a="1"/>
  <c r="AX640" s="1"/>
  <c r="AY640"/>
  <c r="AZ640" s="1" a="1"/>
  <c r="AZ640" s="1"/>
  <c r="BA640"/>
  <c r="BL640"/>
  <c r="BM640"/>
  <c r="BN640"/>
  <c r="BO640"/>
  <c r="CN640"/>
  <c r="BP640"/>
  <c r="BG640" l="1"/>
  <c r="BF640"/>
  <c r="BE640"/>
  <c r="Q640"/>
  <c r="R640"/>
  <c r="BH640"/>
  <c r="BC640"/>
  <c r="BI640"/>
  <c r="BD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AN640"/>
  <c r="H641"/>
  <c r="AQ641" l="1"/>
  <c r="BK641"/>
  <c r="I641"/>
  <c r="DZ640"/>
  <c r="EB640"/>
  <c r="EC640" s="1"/>
  <c r="G641"/>
  <c r="E641" s="1"/>
  <c r="F641"/>
  <c r="J641" a="1"/>
  <c r="J641" s="1"/>
  <c r="K641"/>
  <c r="L641"/>
  <c r="M641"/>
  <c r="EA640" l="1"/>
  <c r="EP640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R641"/>
  <c r="AS641"/>
  <c r="AT641"/>
  <c r="AU641"/>
  <c r="AV641"/>
  <c r="AW641"/>
  <c r="AX641" a="1"/>
  <c r="AX641" s="1"/>
  <c r="AY641"/>
  <c r="AZ641" s="1" a="1"/>
  <c r="AZ641" s="1"/>
  <c r="BA641"/>
  <c r="BG641" s="1"/>
  <c r="BL641"/>
  <c r="BM641"/>
  <c r="BN641"/>
  <c r="BO641"/>
  <c r="CN641"/>
  <c r="BP641"/>
  <c r="BE641" l="1"/>
  <c r="BF641"/>
  <c r="Q641"/>
  <c r="R641"/>
  <c r="BH641"/>
  <c r="BC641"/>
  <c r="BI641"/>
  <c r="BD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H642"/>
  <c r="AN641"/>
  <c r="AQ642" l="1"/>
  <c r="BK642"/>
  <c r="I642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R642"/>
  <c r="AS642"/>
  <c r="AT642"/>
  <c r="AU642"/>
  <c r="AV642"/>
  <c r="AW642"/>
  <c r="AX642" a="1"/>
  <c r="AX642" s="1"/>
  <c r="AY642"/>
  <c r="AZ642" s="1" a="1"/>
  <c r="AZ642" s="1"/>
  <c r="BA642"/>
  <c r="BG642" s="1"/>
  <c r="BL642"/>
  <c r="BM642"/>
  <c r="BN642"/>
  <c r="BO642"/>
  <c r="CN642"/>
  <c r="BP642"/>
  <c r="BF642" l="1"/>
  <c r="BE642"/>
  <c r="Q642"/>
  <c r="R642"/>
  <c r="BH642"/>
  <c r="BC642"/>
  <c r="BI642"/>
  <c r="BD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H643"/>
  <c r="AN642"/>
  <c r="AQ643" l="1"/>
  <c r="BK643"/>
  <c r="I643"/>
  <c r="EB642"/>
  <c r="EC642" s="1"/>
  <c r="DZ642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R643"/>
  <c r="AS643"/>
  <c r="AT643"/>
  <c r="AU643"/>
  <c r="AV643"/>
  <c r="AW643"/>
  <c r="AX643" a="1"/>
  <c r="AX643" s="1"/>
  <c r="AY643"/>
  <c r="AZ643" s="1" a="1"/>
  <c r="AZ643" s="1"/>
  <c r="BA643"/>
  <c r="BG643" s="1"/>
  <c r="BL643"/>
  <c r="BM643"/>
  <c r="BN643"/>
  <c r="BO643"/>
  <c r="CN643"/>
  <c r="BP643"/>
  <c r="BF643" l="1"/>
  <c r="BE643"/>
  <c r="Q643"/>
  <c r="R643"/>
  <c r="BH643"/>
  <c r="BC643"/>
  <c r="BI643"/>
  <c r="BD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H644"/>
  <c r="AN643"/>
  <c r="AQ644" l="1"/>
  <c r="BK644"/>
  <c r="I644"/>
  <c r="DZ643"/>
  <c r="EB643"/>
  <c r="EC643" s="1"/>
  <c r="G644"/>
  <c r="E644" s="1"/>
  <c r="F644"/>
  <c r="J644" a="1"/>
  <c r="J644" s="1"/>
  <c r="K644"/>
  <c r="L644"/>
  <c r="M644"/>
  <c r="EA643" l="1"/>
  <c r="EP643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R644"/>
  <c r="AS644"/>
  <c r="AT644"/>
  <c r="AU644"/>
  <c r="AV644"/>
  <c r="AW644"/>
  <c r="AX644" a="1"/>
  <c r="AX644" s="1"/>
  <c r="AY644"/>
  <c r="AZ644" s="1" a="1"/>
  <c r="AZ644" s="1"/>
  <c r="BA644"/>
  <c r="BG644" s="1"/>
  <c r="BL644"/>
  <c r="BM644"/>
  <c r="BN644"/>
  <c r="BO644"/>
  <c r="CN644"/>
  <c r="BP644"/>
  <c r="BF644" l="1"/>
  <c r="BE644"/>
  <c r="Q644"/>
  <c r="R644"/>
  <c r="BH644"/>
  <c r="BC644"/>
  <c r="BI644"/>
  <c r="BD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H645"/>
  <c r="AN644"/>
  <c r="AQ645" l="1"/>
  <c r="BK645"/>
  <c r="I645"/>
  <c r="DZ644"/>
  <c r="EB644"/>
  <c r="EA644" s="1"/>
  <c r="G645"/>
  <c r="E645" s="1"/>
  <c r="F645"/>
  <c r="J645" a="1"/>
  <c r="J645" s="1"/>
  <c r="K645"/>
  <c r="L645"/>
  <c r="M645"/>
  <c r="EC644" l="1"/>
  <c r="EP644" s="1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I645" s="1"/>
  <c r="AK645"/>
  <c r="AL645"/>
  <c r="AM645"/>
  <c r="O645"/>
  <c r="X645" l="1" a="1"/>
  <c r="X645" s="1"/>
  <c r="Y645" a="1"/>
  <c r="Y645" s="1"/>
  <c r="AJ645"/>
  <c r="AF645"/>
  <c r="AO645"/>
  <c r="AP645"/>
  <c r="AR645"/>
  <c r="AS645"/>
  <c r="AT645"/>
  <c r="AU645"/>
  <c r="AV645"/>
  <c r="AW645"/>
  <c r="AX645" a="1"/>
  <c r="AX645" s="1"/>
  <c r="AY645"/>
  <c r="AZ645" s="1" a="1"/>
  <c r="AZ645" s="1"/>
  <c r="BA645"/>
  <c r="BL645"/>
  <c r="BM645"/>
  <c r="BN645"/>
  <c r="BO645"/>
  <c r="CN645"/>
  <c r="BP645"/>
  <c r="BE645" l="1"/>
  <c r="BF645"/>
  <c r="R645"/>
  <c r="Q645"/>
  <c r="BG645"/>
  <c r="BH645"/>
  <c r="BC645"/>
  <c r="BI645"/>
  <c r="BD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AN645"/>
  <c r="H646"/>
  <c r="AQ646" l="1"/>
  <c r="BK646"/>
  <c r="I646"/>
  <c r="DZ645"/>
  <c r="EB645"/>
  <c r="EA645" s="1"/>
  <c r="G646"/>
  <c r="E646" s="1"/>
  <c r="F646"/>
  <c r="J646" a="1"/>
  <c r="J646" s="1"/>
  <c r="K646"/>
  <c r="L646"/>
  <c r="M646"/>
  <c r="EC645" l="1"/>
  <c r="EP645" s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R646"/>
  <c r="AS646"/>
  <c r="AT646"/>
  <c r="AU646"/>
  <c r="AV646"/>
  <c r="AW646"/>
  <c r="AX646" a="1"/>
  <c r="AX646" s="1"/>
  <c r="AY646"/>
  <c r="AZ646" s="1" a="1"/>
  <c r="AZ646" s="1"/>
  <c r="BA646"/>
  <c r="BG646" s="1"/>
  <c r="BL646"/>
  <c r="BM646"/>
  <c r="BN646"/>
  <c r="BO646"/>
  <c r="CN646"/>
  <c r="BP646"/>
  <c r="BF646" l="1"/>
  <c r="BE646"/>
  <c r="Q646"/>
  <c r="R646"/>
  <c r="BH646"/>
  <c r="BC646"/>
  <c r="BI646"/>
  <c r="BD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H647"/>
  <c r="AN646"/>
  <c r="AQ647" l="1"/>
  <c r="BK647"/>
  <c r="I647"/>
  <c r="DZ646"/>
  <c r="EB646"/>
  <c r="EC646" s="1"/>
  <c r="G647"/>
  <c r="E647" s="1"/>
  <c r="F647"/>
  <c r="J647" a="1"/>
  <c r="J647" s="1"/>
  <c r="K647"/>
  <c r="L647"/>
  <c r="M647"/>
  <c r="EA646" l="1"/>
  <c r="EP646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R647"/>
  <c r="AS647"/>
  <c r="AT647"/>
  <c r="AU647"/>
  <c r="AV647"/>
  <c r="AW647"/>
  <c r="AX647" a="1"/>
  <c r="AX647" s="1"/>
  <c r="AY647"/>
  <c r="AZ647" s="1" a="1"/>
  <c r="AZ647" s="1"/>
  <c r="BA647"/>
  <c r="BL647"/>
  <c r="BM647"/>
  <c r="BN647"/>
  <c r="BO647"/>
  <c r="CN647"/>
  <c r="BP647"/>
  <c r="BE647" l="1"/>
  <c r="BF647"/>
  <c r="BG647"/>
  <c r="R647"/>
  <c r="Q647"/>
  <c r="BH647"/>
  <c r="BC647"/>
  <c r="BI647"/>
  <c r="BD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AQ648" l="1"/>
  <c r="BK648"/>
  <c r="I648"/>
  <c r="DZ647"/>
  <c r="EB647"/>
  <c r="EC647" s="1"/>
  <c r="G648"/>
  <c r="E648" s="1"/>
  <c r="F648"/>
  <c r="J648" a="1"/>
  <c r="J648" s="1"/>
  <c r="K648"/>
  <c r="L648"/>
  <c r="M648"/>
  <c r="EA647" l="1"/>
  <c r="EP647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R648"/>
  <c r="AS648"/>
  <c r="AT648"/>
  <c r="AU648"/>
  <c r="AV648"/>
  <c r="AW648"/>
  <c r="AX648" a="1"/>
  <c r="AX648" s="1"/>
  <c r="AY648"/>
  <c r="AZ648" s="1" a="1"/>
  <c r="AZ648" s="1"/>
  <c r="BA648"/>
  <c r="BL648"/>
  <c r="BM648"/>
  <c r="BN648"/>
  <c r="BO648"/>
  <c r="CN648"/>
  <c r="BP648"/>
  <c r="BG648" l="1"/>
  <c r="BF648"/>
  <c r="BE648"/>
  <c r="Q648"/>
  <c r="R648"/>
  <c r="BH648"/>
  <c r="BC648"/>
  <c r="BI648"/>
  <c r="BD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AN648"/>
  <c r="H649"/>
  <c r="AQ649" l="1"/>
  <c r="BK649"/>
  <c r="I649"/>
  <c r="DZ648"/>
  <c r="EB648"/>
  <c r="EC648" s="1"/>
  <c r="G649"/>
  <c r="E649" s="1"/>
  <c r="F649"/>
  <c r="J649" a="1"/>
  <c r="J649" s="1"/>
  <c r="K649"/>
  <c r="L649"/>
  <c r="M649"/>
  <c r="EA648" l="1"/>
  <c r="EP648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R649"/>
  <c r="AS649"/>
  <c r="AT649"/>
  <c r="AU649"/>
  <c r="AV649"/>
  <c r="AW649"/>
  <c r="AX649" a="1"/>
  <c r="AX649" s="1"/>
  <c r="AY649"/>
  <c r="AZ649" s="1" a="1"/>
  <c r="AZ649" s="1"/>
  <c r="BA649"/>
  <c r="BG649" s="1"/>
  <c r="BL649"/>
  <c r="BM649"/>
  <c r="BN649"/>
  <c r="BO649"/>
  <c r="CN649"/>
  <c r="BP649"/>
  <c r="BF649" l="1"/>
  <c r="BE649"/>
  <c r="Q649"/>
  <c r="R649"/>
  <c r="BH649"/>
  <c r="BC649"/>
  <c r="BI649"/>
  <c r="BD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H650"/>
  <c r="AN649"/>
  <c r="AQ650" l="1"/>
  <c r="BK650"/>
  <c r="I650"/>
  <c r="DZ649"/>
  <c r="EB649"/>
  <c r="EA649" s="1"/>
  <c r="G650"/>
  <c r="E650" s="1"/>
  <c r="F650"/>
  <c r="J650" a="1"/>
  <c r="J650" s="1"/>
  <c r="K650"/>
  <c r="L650"/>
  <c r="M650"/>
  <c r="EC649" l="1"/>
  <c r="EP649" s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R650"/>
  <c r="AS650"/>
  <c r="AT650"/>
  <c r="AU650"/>
  <c r="AV650"/>
  <c r="AW650"/>
  <c r="AX650" a="1"/>
  <c r="AX650" s="1"/>
  <c r="AY650"/>
  <c r="AZ650" s="1" a="1"/>
  <c r="AZ650" s="1"/>
  <c r="BA650"/>
  <c r="BG650" s="1"/>
  <c r="BL650"/>
  <c r="BM650"/>
  <c r="BN650"/>
  <c r="BO650"/>
  <c r="CN650"/>
  <c r="BP650"/>
  <c r="BF650" l="1"/>
  <c r="BE650"/>
  <c r="Q650"/>
  <c r="R650"/>
  <c r="BH650"/>
  <c r="BC650"/>
  <c r="BI650"/>
  <c r="BD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H651"/>
  <c r="AN650"/>
  <c r="AQ651" l="1"/>
  <c r="BK651"/>
  <c r="I651"/>
  <c r="DZ650"/>
  <c r="EB650"/>
  <c r="EC650" s="1"/>
  <c r="G651"/>
  <c r="E651" s="1"/>
  <c r="F651"/>
  <c r="J651" a="1"/>
  <c r="J651" s="1"/>
  <c r="K651"/>
  <c r="L651"/>
  <c r="M651"/>
  <c r="EA650" l="1"/>
  <c r="EP650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R651"/>
  <c r="AS651"/>
  <c r="AT651"/>
  <c r="AU651"/>
  <c r="AV651"/>
  <c r="AW651"/>
  <c r="AX651" a="1"/>
  <c r="AX651" s="1"/>
  <c r="AY651"/>
  <c r="AZ651" s="1" a="1"/>
  <c r="AZ651" s="1"/>
  <c r="BA651"/>
  <c r="BG651" s="1"/>
  <c r="BL651"/>
  <c r="BM651"/>
  <c r="BN651"/>
  <c r="BO651"/>
  <c r="CN651"/>
  <c r="BP651"/>
  <c r="BE651" l="1"/>
  <c r="BF651"/>
  <c r="Q651"/>
  <c r="R651"/>
  <c r="BH651"/>
  <c r="BC651"/>
  <c r="BI651"/>
  <c r="BD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H652"/>
  <c r="AN651"/>
  <c r="AQ652" l="1"/>
  <c r="BK652"/>
  <c r="I652"/>
  <c r="DZ651"/>
  <c r="EB651"/>
  <c r="EA651" s="1"/>
  <c r="G652"/>
  <c r="E652" s="1"/>
  <c r="F652"/>
  <c r="J652" a="1"/>
  <c r="J652" s="1"/>
  <c r="K652"/>
  <c r="L652"/>
  <c r="M652"/>
  <c r="EC651" l="1"/>
  <c r="EP651" s="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R652"/>
  <c r="AS652"/>
  <c r="AT652"/>
  <c r="AU652"/>
  <c r="AV652"/>
  <c r="AW652"/>
  <c r="AX652" a="1"/>
  <c r="AX652" s="1"/>
  <c r="AY652"/>
  <c r="AZ652" s="1" a="1"/>
  <c r="AZ652" s="1"/>
  <c r="BA652"/>
  <c r="BG652" s="1"/>
  <c r="BL652"/>
  <c r="BM652"/>
  <c r="BN652"/>
  <c r="BO652"/>
  <c r="CN652"/>
  <c r="BP652"/>
  <c r="BF652" l="1"/>
  <c r="BE652"/>
  <c r="Q652"/>
  <c r="R652"/>
  <c r="BH652"/>
  <c r="BC652"/>
  <c r="BI652"/>
  <c r="BD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H653"/>
  <c r="AN652"/>
  <c r="AQ653" l="1"/>
  <c r="BK653"/>
  <c r="I653"/>
  <c r="DZ652"/>
  <c r="EB652"/>
  <c r="EA652" s="1"/>
  <c r="G653"/>
  <c r="E653" s="1"/>
  <c r="F653"/>
  <c r="J653" a="1"/>
  <c r="J653" s="1"/>
  <c r="K653"/>
  <c r="L653"/>
  <c r="M653"/>
  <c r="EC652" l="1"/>
  <c r="EP652" s="1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R653"/>
  <c r="AS653"/>
  <c r="AT653"/>
  <c r="AU653"/>
  <c r="AV653"/>
  <c r="AW653"/>
  <c r="AX653" a="1"/>
  <c r="AX653" s="1"/>
  <c r="AY653"/>
  <c r="AZ653" s="1" a="1"/>
  <c r="AZ653" s="1"/>
  <c r="BA653"/>
  <c r="BG653" s="1"/>
  <c r="BL653"/>
  <c r="BM653"/>
  <c r="BN653"/>
  <c r="BO653"/>
  <c r="CN653"/>
  <c r="BP653"/>
  <c r="BE653" l="1"/>
  <c r="BF653"/>
  <c r="Q653"/>
  <c r="R653"/>
  <c r="BH653"/>
  <c r="BC653"/>
  <c r="BI653"/>
  <c r="BD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H654"/>
  <c r="AN653"/>
  <c r="AQ654" l="1"/>
  <c r="BK654"/>
  <c r="I654"/>
  <c r="DZ653"/>
  <c r="EB653"/>
  <c r="EA653" s="1"/>
  <c r="G654"/>
  <c r="E654" s="1"/>
  <c r="F654"/>
  <c r="J654" a="1"/>
  <c r="J654" s="1"/>
  <c r="K654"/>
  <c r="L654"/>
  <c r="M654"/>
  <c r="EC653" l="1"/>
  <c r="EP653" s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R654"/>
  <c r="AS654"/>
  <c r="AT654"/>
  <c r="AU654"/>
  <c r="AV654"/>
  <c r="AW654"/>
  <c r="AX654" a="1"/>
  <c r="AX654" s="1"/>
  <c r="AY654"/>
  <c r="AZ654" s="1" a="1"/>
  <c r="AZ654" s="1"/>
  <c r="BA654"/>
  <c r="BL654"/>
  <c r="BM654"/>
  <c r="BN654"/>
  <c r="BO654"/>
  <c r="CN654"/>
  <c r="BP654"/>
  <c r="BF654" l="1"/>
  <c r="BE654"/>
  <c r="R654"/>
  <c r="Q654"/>
  <c r="BG654"/>
  <c r="BH654"/>
  <c r="BC654"/>
  <c r="BI654"/>
  <c r="BD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AQ655" l="1"/>
  <c r="BK655"/>
  <c r="I655"/>
  <c r="DZ654"/>
  <c r="EB654"/>
  <c r="EA654" s="1"/>
  <c r="G655"/>
  <c r="E655" s="1"/>
  <c r="F655"/>
  <c r="J655" a="1"/>
  <c r="J655" s="1"/>
  <c r="K655"/>
  <c r="L655"/>
  <c r="M655"/>
  <c r="EC654" l="1"/>
  <c r="EP654" s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R655"/>
  <c r="AS655"/>
  <c r="AT655"/>
  <c r="AU655"/>
  <c r="AV655"/>
  <c r="AW655"/>
  <c r="AX655" a="1"/>
  <c r="AX655" s="1"/>
  <c r="AY655"/>
  <c r="AZ655" s="1" a="1"/>
  <c r="AZ655" s="1"/>
  <c r="BA655"/>
  <c r="BG655" s="1"/>
  <c r="BL655"/>
  <c r="BM655"/>
  <c r="BN655"/>
  <c r="BO655"/>
  <c r="CN655"/>
  <c r="BP655"/>
  <c r="BE655" l="1"/>
  <c r="BF655"/>
  <c r="R655"/>
  <c r="Q655"/>
  <c r="BH655"/>
  <c r="BC655"/>
  <c r="BI655"/>
  <c r="BD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H656"/>
  <c r="AN655"/>
  <c r="AQ656" l="1"/>
  <c r="BK656"/>
  <c r="I656"/>
  <c r="DZ655"/>
  <c r="EB655"/>
  <c r="EA655" s="1"/>
  <c r="G656"/>
  <c r="E656" s="1"/>
  <c r="F656"/>
  <c r="J656" a="1"/>
  <c r="J656" s="1"/>
  <c r="K656"/>
  <c r="L656"/>
  <c r="M656"/>
  <c r="EC655" l="1"/>
  <c r="EP655" s="1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R656"/>
  <c r="AS656"/>
  <c r="AT656"/>
  <c r="AU656"/>
  <c r="AV656"/>
  <c r="AW656"/>
  <c r="AX656" a="1"/>
  <c r="AX656" s="1"/>
  <c r="AY656"/>
  <c r="AZ656" s="1" a="1"/>
  <c r="AZ656" s="1"/>
  <c r="BA656"/>
  <c r="BG656" s="1"/>
  <c r="BL656"/>
  <c r="BM656"/>
  <c r="BN656"/>
  <c r="BO656"/>
  <c r="CN656"/>
  <c r="BP656"/>
  <c r="BF656" l="1"/>
  <c r="BE656"/>
  <c r="Q656"/>
  <c r="R656"/>
  <c r="BH656"/>
  <c r="BC656"/>
  <c r="BI656"/>
  <c r="BD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H657"/>
  <c r="AN656"/>
  <c r="AQ657" l="1"/>
  <c r="BK657"/>
  <c r="I657"/>
  <c r="DZ656"/>
  <c r="EB656"/>
  <c r="EA656" s="1"/>
  <c r="G657"/>
  <c r="E657" s="1"/>
  <c r="F657"/>
  <c r="J657" a="1"/>
  <c r="J657" s="1"/>
  <c r="K657"/>
  <c r="L657"/>
  <c r="M657"/>
  <c r="EC656" l="1"/>
  <c r="EP656" s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R657"/>
  <c r="AS657"/>
  <c r="AT657"/>
  <c r="AU657"/>
  <c r="AV657"/>
  <c r="AW657"/>
  <c r="AX657" a="1"/>
  <c r="AX657" s="1"/>
  <c r="AY657"/>
  <c r="AZ657" s="1" a="1"/>
  <c r="AZ657" s="1"/>
  <c r="BA657"/>
  <c r="BG657" s="1"/>
  <c r="BL657"/>
  <c r="BM657"/>
  <c r="BN657"/>
  <c r="BO657"/>
  <c r="CN657"/>
  <c r="BP657"/>
  <c r="BF657" l="1"/>
  <c r="BE657"/>
  <c r="Q657"/>
  <c r="R657"/>
  <c r="BH657"/>
  <c r="BC657"/>
  <c r="BI657"/>
  <c r="BD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H658"/>
  <c r="AN657"/>
  <c r="AQ658" l="1"/>
  <c r="BK658"/>
  <c r="I658"/>
  <c r="DZ657"/>
  <c r="EB657"/>
  <c r="EC657" s="1"/>
  <c r="G658"/>
  <c r="E658" s="1"/>
  <c r="F658"/>
  <c r="J658" a="1"/>
  <c r="J658" s="1"/>
  <c r="K658"/>
  <c r="L658"/>
  <c r="M658"/>
  <c r="EA657" l="1"/>
  <c r="EP657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R658"/>
  <c r="AS658"/>
  <c r="AT658"/>
  <c r="AU658"/>
  <c r="AV658"/>
  <c r="AW658"/>
  <c r="AX658" a="1"/>
  <c r="AX658" s="1"/>
  <c r="AY658"/>
  <c r="AZ658" s="1" a="1"/>
  <c r="AZ658" s="1"/>
  <c r="BA658"/>
  <c r="BG658" s="1"/>
  <c r="BL658"/>
  <c r="BM658"/>
  <c r="BN658"/>
  <c r="BO658"/>
  <c r="CN658"/>
  <c r="BP658"/>
  <c r="BF658" l="1"/>
  <c r="BE658"/>
  <c r="Q658"/>
  <c r="R658"/>
  <c r="BH658"/>
  <c r="BC658"/>
  <c r="BI658"/>
  <c r="BD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H659"/>
  <c r="AN658"/>
  <c r="AQ659" l="1"/>
  <c r="BK659"/>
  <c r="I659"/>
  <c r="DZ658"/>
  <c r="EB658"/>
  <c r="EC658" s="1"/>
  <c r="G659"/>
  <c r="E659" s="1"/>
  <c r="F659"/>
  <c r="J659" a="1"/>
  <c r="J659" s="1"/>
  <c r="K659"/>
  <c r="L659"/>
  <c r="M659"/>
  <c r="EA658" l="1"/>
  <c r="EP658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R659"/>
  <c r="AS659"/>
  <c r="AT659"/>
  <c r="AU659"/>
  <c r="AV659"/>
  <c r="AW659"/>
  <c r="AX659" a="1"/>
  <c r="AX659" s="1"/>
  <c r="AY659"/>
  <c r="AZ659" s="1" a="1"/>
  <c r="AZ659" s="1"/>
  <c r="BA659"/>
  <c r="BL659"/>
  <c r="BM659"/>
  <c r="BN659"/>
  <c r="BO659"/>
  <c r="CN659"/>
  <c r="BP659"/>
  <c r="BE659" l="1"/>
  <c r="BF659"/>
  <c r="R659"/>
  <c r="Q659"/>
  <c r="BG659"/>
  <c r="BH659"/>
  <c r="BC659"/>
  <c r="BI659"/>
  <c r="BD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AN659"/>
  <c r="H660"/>
  <c r="AQ660" l="1"/>
  <c r="BK660"/>
  <c r="I660"/>
  <c r="DZ659"/>
  <c r="EB659"/>
  <c r="EA659" s="1"/>
  <c r="G660"/>
  <c r="E660" s="1"/>
  <c r="F660"/>
  <c r="J660" a="1"/>
  <c r="J660" s="1"/>
  <c r="K660"/>
  <c r="L660"/>
  <c r="M660"/>
  <c r="EC659" l="1"/>
  <c r="EP659" s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R660"/>
  <c r="AS660"/>
  <c r="AT660"/>
  <c r="AU660"/>
  <c r="AV660"/>
  <c r="AW660"/>
  <c r="AX660" a="1"/>
  <c r="AX660" s="1"/>
  <c r="AY660"/>
  <c r="AZ660" s="1" a="1"/>
  <c r="AZ660" s="1"/>
  <c r="BA660"/>
  <c r="BG660" s="1"/>
  <c r="BL660"/>
  <c r="BM660"/>
  <c r="BN660"/>
  <c r="BO660"/>
  <c r="CN660"/>
  <c r="BP660"/>
  <c r="BF660" l="1"/>
  <c r="BE660"/>
  <c r="R660"/>
  <c r="Q660"/>
  <c r="BH660"/>
  <c r="BC660"/>
  <c r="BI660"/>
  <c r="BD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H661"/>
  <c r="AN660"/>
  <c r="AQ661" l="1"/>
  <c r="BK661"/>
  <c r="I661"/>
  <c r="DZ660"/>
  <c r="EB660"/>
  <c r="EA660" s="1"/>
  <c r="G661"/>
  <c r="E661" s="1"/>
  <c r="F661"/>
  <c r="J661" a="1"/>
  <c r="J661" s="1"/>
  <c r="K661"/>
  <c r="L661"/>
  <c r="M661"/>
  <c r="EC660" l="1"/>
  <c r="EP660" s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R661"/>
  <c r="AS661"/>
  <c r="AT661"/>
  <c r="AU661"/>
  <c r="AV661"/>
  <c r="AW661"/>
  <c r="AX661" a="1"/>
  <c r="AX661" s="1"/>
  <c r="AY661"/>
  <c r="AZ661" s="1" a="1"/>
  <c r="AZ661" s="1"/>
  <c r="BA661"/>
  <c r="BG661" s="1"/>
  <c r="BL661"/>
  <c r="BM661"/>
  <c r="BN661"/>
  <c r="BO661"/>
  <c r="CN661"/>
  <c r="BP661"/>
  <c r="BF661" l="1"/>
  <c r="BE661"/>
  <c r="Q661"/>
  <c r="R661"/>
  <c r="BH661"/>
  <c r="BC661"/>
  <c r="BI661"/>
  <c r="BD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H662"/>
  <c r="AN661"/>
  <c r="AQ662" l="1"/>
  <c r="BK662"/>
  <c r="I662"/>
  <c r="DZ661"/>
  <c r="EB661"/>
  <c r="EC661" s="1"/>
  <c r="G662"/>
  <c r="E662" s="1"/>
  <c r="F662"/>
  <c r="J662" a="1"/>
  <c r="J662" s="1"/>
  <c r="K662"/>
  <c r="L662"/>
  <c r="M662"/>
  <c r="EA661" l="1"/>
  <c r="EP66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R662"/>
  <c r="AS662"/>
  <c r="AT662"/>
  <c r="AU662"/>
  <c r="AV662"/>
  <c r="AW662"/>
  <c r="AX662" a="1"/>
  <c r="AX662" s="1"/>
  <c r="AY662"/>
  <c r="AZ662" s="1" a="1"/>
  <c r="AZ662" s="1"/>
  <c r="BA662"/>
  <c r="BG662" s="1"/>
  <c r="BL662"/>
  <c r="BM662"/>
  <c r="BN662"/>
  <c r="BO662"/>
  <c r="CN662"/>
  <c r="BP662"/>
  <c r="BF662" l="1"/>
  <c r="BE662"/>
  <c r="Q662"/>
  <c r="R662"/>
  <c r="BH662"/>
  <c r="BC662"/>
  <c r="BI662"/>
  <c r="BD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H663"/>
  <c r="AN662"/>
  <c r="AQ663" l="1"/>
  <c r="BK663"/>
  <c r="I663"/>
  <c r="DZ662"/>
  <c r="EB662"/>
  <c r="EA662" s="1"/>
  <c r="G663"/>
  <c r="E663" s="1"/>
  <c r="F663"/>
  <c r="J663" a="1"/>
  <c r="J663" s="1"/>
  <c r="K663"/>
  <c r="L663"/>
  <c r="M663"/>
  <c r="EC662" l="1"/>
  <c r="EP662" s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R663"/>
  <c r="AS663"/>
  <c r="AT663"/>
  <c r="AU663"/>
  <c r="AV663"/>
  <c r="AW663"/>
  <c r="AX663" a="1"/>
  <c r="AX663" s="1"/>
  <c r="AY663"/>
  <c r="AZ663" s="1" a="1"/>
  <c r="AZ663" s="1"/>
  <c r="BA663"/>
  <c r="BL663"/>
  <c r="BM663"/>
  <c r="BN663"/>
  <c r="BO663"/>
  <c r="CN663"/>
  <c r="BP663"/>
  <c r="BE663" l="1"/>
  <c r="BF663"/>
  <c r="R663"/>
  <c r="Q663"/>
  <c r="BG663"/>
  <c r="BH663"/>
  <c r="BC663"/>
  <c r="BI663"/>
  <c r="BD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AN663"/>
  <c r="H664"/>
  <c r="AQ664" l="1"/>
  <c r="BK664"/>
  <c r="I664"/>
  <c r="DZ663"/>
  <c r="EB663"/>
  <c r="EA663" s="1"/>
  <c r="G664"/>
  <c r="E664" s="1"/>
  <c r="F664"/>
  <c r="J664" a="1"/>
  <c r="J664" s="1"/>
  <c r="K664"/>
  <c r="L664"/>
  <c r="M664"/>
  <c r="EC663" l="1"/>
  <c r="EP663" s="1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R664"/>
  <c r="AS664"/>
  <c r="AT664"/>
  <c r="AU664"/>
  <c r="AV664"/>
  <c r="AW664"/>
  <c r="AX664" a="1"/>
  <c r="AX664" s="1"/>
  <c r="AY664"/>
  <c r="AZ664" s="1" a="1"/>
  <c r="AZ664" s="1"/>
  <c r="BA664"/>
  <c r="BG664" s="1"/>
  <c r="BL664"/>
  <c r="BM664"/>
  <c r="BN664"/>
  <c r="BO664"/>
  <c r="CN664"/>
  <c r="BP664"/>
  <c r="BF664" l="1"/>
  <c r="BE664"/>
  <c r="Q664"/>
  <c r="R664"/>
  <c r="BH664"/>
  <c r="BC664"/>
  <c r="BI664"/>
  <c r="BD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H665"/>
  <c r="AN664"/>
  <c r="AQ665" l="1"/>
  <c r="BK665"/>
  <c r="I665"/>
  <c r="DZ664"/>
  <c r="EB664"/>
  <c r="EC664" s="1"/>
  <c r="G665"/>
  <c r="E665" s="1"/>
  <c r="F665"/>
  <c r="J665" a="1"/>
  <c r="J665" s="1"/>
  <c r="K665"/>
  <c r="L665"/>
  <c r="M665"/>
  <c r="EA664" l="1"/>
  <c r="EP664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R665"/>
  <c r="AS665"/>
  <c r="AT665"/>
  <c r="AU665"/>
  <c r="AV665"/>
  <c r="AW665"/>
  <c r="AX665" a="1"/>
  <c r="AX665" s="1"/>
  <c r="AY665"/>
  <c r="AZ665" s="1" a="1"/>
  <c r="AZ665" s="1"/>
  <c r="BA665"/>
  <c r="BL665"/>
  <c r="BM665"/>
  <c r="BN665"/>
  <c r="BO665"/>
  <c r="CN665"/>
  <c r="BP665"/>
  <c r="BE665" l="1"/>
  <c r="BF665"/>
  <c r="R665"/>
  <c r="Q665"/>
  <c r="BG665"/>
  <c r="BH665"/>
  <c r="BC665"/>
  <c r="BI665"/>
  <c r="BD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AN665"/>
  <c r="H666"/>
  <c r="AQ666" l="1"/>
  <c r="BK666"/>
  <c r="I666"/>
  <c r="DZ665"/>
  <c r="EB665"/>
  <c r="EA665" s="1"/>
  <c r="G666"/>
  <c r="E666" s="1"/>
  <c r="F666"/>
  <c r="J666" a="1"/>
  <c r="J666" s="1"/>
  <c r="K666"/>
  <c r="L666"/>
  <c r="M666"/>
  <c r="EC665" l="1"/>
  <c r="EP665" s="1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R666"/>
  <c r="AS666"/>
  <c r="AT666"/>
  <c r="AU666"/>
  <c r="AV666"/>
  <c r="AW666"/>
  <c r="AX666" a="1"/>
  <c r="AX666" s="1"/>
  <c r="AY666"/>
  <c r="AZ666" s="1" a="1"/>
  <c r="AZ666" s="1"/>
  <c r="BA666"/>
  <c r="BG666" s="1"/>
  <c r="BL666"/>
  <c r="BM666"/>
  <c r="BN666"/>
  <c r="BO666"/>
  <c r="CN666"/>
  <c r="BP666"/>
  <c r="BF666" l="1"/>
  <c r="BE666"/>
  <c r="Q666"/>
  <c r="R666"/>
  <c r="BH666"/>
  <c r="BC666"/>
  <c r="BI666"/>
  <c r="BD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H667"/>
  <c r="AN666"/>
  <c r="AQ667" l="1"/>
  <c r="BK667"/>
  <c r="I667"/>
  <c r="DZ666"/>
  <c r="EB666"/>
  <c r="EA666" s="1"/>
  <c r="G667"/>
  <c r="E667" s="1"/>
  <c r="F667"/>
  <c r="J667" a="1"/>
  <c r="J667" s="1"/>
  <c r="K667"/>
  <c r="L667"/>
  <c r="M667"/>
  <c r="EC666" l="1"/>
  <c r="EP666" s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R667"/>
  <c r="AS667"/>
  <c r="AT667"/>
  <c r="AU667"/>
  <c r="AV667"/>
  <c r="AW667"/>
  <c r="AX667" a="1"/>
  <c r="AX667" s="1"/>
  <c r="AY667"/>
  <c r="AZ667" s="1" a="1"/>
  <c r="AZ667" s="1"/>
  <c r="BA667"/>
  <c r="BG667" s="1"/>
  <c r="BL667"/>
  <c r="BM667"/>
  <c r="BN667"/>
  <c r="BO667"/>
  <c r="CN667"/>
  <c r="BP667"/>
  <c r="BF667" l="1"/>
  <c r="BE667"/>
  <c r="R667"/>
  <c r="Q667"/>
  <c r="BH667"/>
  <c r="BC667"/>
  <c r="BI667"/>
  <c r="BD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H668"/>
  <c r="AN667"/>
  <c r="AQ668" l="1"/>
  <c r="BK668"/>
  <c r="I668"/>
  <c r="DZ667"/>
  <c r="EB667"/>
  <c r="EA667" s="1"/>
  <c r="G668"/>
  <c r="E668" s="1"/>
  <c r="F668"/>
  <c r="J668" a="1"/>
  <c r="J668" s="1"/>
  <c r="K668"/>
  <c r="L668"/>
  <c r="M668"/>
  <c r="EC667" l="1"/>
  <c r="EP667" s="1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R668"/>
  <c r="AS668"/>
  <c r="AT668"/>
  <c r="AU668"/>
  <c r="AV668"/>
  <c r="AW668"/>
  <c r="AX668" a="1"/>
  <c r="AX668" s="1"/>
  <c r="AY668"/>
  <c r="AZ668" s="1" a="1"/>
  <c r="AZ668" s="1"/>
  <c r="BA668"/>
  <c r="BL668"/>
  <c r="BM668"/>
  <c r="BN668"/>
  <c r="BO668"/>
  <c r="CN668"/>
  <c r="BP668"/>
  <c r="BF668" l="1"/>
  <c r="BE668"/>
  <c r="R668"/>
  <c r="Q668"/>
  <c r="BG668"/>
  <c r="BH668"/>
  <c r="BC668"/>
  <c r="BI668"/>
  <c r="BD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AN668"/>
  <c r="H669"/>
  <c r="AQ669" l="1"/>
  <c r="BK669"/>
  <c r="I669"/>
  <c r="DZ668"/>
  <c r="EB668"/>
  <c r="EA668" s="1"/>
  <c r="G669"/>
  <c r="E669" s="1"/>
  <c r="F669"/>
  <c r="J669" a="1"/>
  <c r="J669" s="1"/>
  <c r="K669"/>
  <c r="L669"/>
  <c r="M669"/>
  <c r="EC668" l="1"/>
  <c r="EP668" s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R669"/>
  <c r="AS669"/>
  <c r="AT669"/>
  <c r="AU669"/>
  <c r="AV669"/>
  <c r="AW669"/>
  <c r="AX669" a="1"/>
  <c r="AX669" s="1"/>
  <c r="AY669"/>
  <c r="AZ669" s="1" a="1"/>
  <c r="AZ669" s="1"/>
  <c r="BA669"/>
  <c r="BG669" s="1"/>
  <c r="BL669"/>
  <c r="BM669"/>
  <c r="BN669"/>
  <c r="BO669"/>
  <c r="CN669"/>
  <c r="BP669"/>
  <c r="BE669" l="1"/>
  <c r="BF669"/>
  <c r="Q669"/>
  <c r="R669"/>
  <c r="BH669"/>
  <c r="BC669"/>
  <c r="BI669"/>
  <c r="BD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H670"/>
  <c r="AN669"/>
  <c r="AQ670" l="1"/>
  <c r="BK670"/>
  <c r="I670"/>
  <c r="DZ669"/>
  <c r="EB669"/>
  <c r="EC669" s="1"/>
  <c r="G670"/>
  <c r="E670" s="1"/>
  <c r="F670"/>
  <c r="J670" a="1"/>
  <c r="J670" s="1"/>
  <c r="K670"/>
  <c r="L670"/>
  <c r="M670"/>
  <c r="EA669" l="1"/>
  <c r="EP669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R670"/>
  <c r="AS670"/>
  <c r="AT670"/>
  <c r="AU670"/>
  <c r="AV670"/>
  <c r="AW670"/>
  <c r="AX670" a="1"/>
  <c r="AX670" s="1"/>
  <c r="AY670"/>
  <c r="AZ670" s="1" a="1"/>
  <c r="AZ670" s="1"/>
  <c r="BA670"/>
  <c r="BL670"/>
  <c r="BM670"/>
  <c r="BN670"/>
  <c r="BO670"/>
  <c r="CN670"/>
  <c r="BP670"/>
  <c r="BF670" l="1"/>
  <c r="BE670"/>
  <c r="R670"/>
  <c r="Q670"/>
  <c r="BG670"/>
  <c r="BH670"/>
  <c r="BC670"/>
  <c r="BI670"/>
  <c r="BD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AN670"/>
  <c r="H671"/>
  <c r="AQ671" l="1"/>
  <c r="BK671"/>
  <c r="I671"/>
  <c r="DZ670"/>
  <c r="EB670"/>
  <c r="EC670" s="1"/>
  <c r="G671"/>
  <c r="E671" s="1"/>
  <c r="F671"/>
  <c r="J671" a="1"/>
  <c r="J671" s="1"/>
  <c r="K671"/>
  <c r="L671"/>
  <c r="M671"/>
  <c r="EA670" l="1"/>
  <c r="EP670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R671"/>
  <c r="AS671"/>
  <c r="AT671"/>
  <c r="AU671"/>
  <c r="AV671"/>
  <c r="AW671"/>
  <c r="AX671" a="1"/>
  <c r="AX671" s="1"/>
  <c r="AY671"/>
  <c r="AZ671" s="1" a="1"/>
  <c r="AZ671" s="1"/>
  <c r="BA671"/>
  <c r="BG671" s="1"/>
  <c r="BL671"/>
  <c r="BM671"/>
  <c r="BN671"/>
  <c r="BO671"/>
  <c r="CN671"/>
  <c r="BP671"/>
  <c r="BE671" l="1"/>
  <c r="BF671"/>
  <c r="Q671"/>
  <c r="R671"/>
  <c r="BH671"/>
  <c r="BC671"/>
  <c r="BI671"/>
  <c r="BD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H672"/>
  <c r="AN671"/>
  <c r="AQ672" l="1"/>
  <c r="BK672"/>
  <c r="I672"/>
  <c r="DZ671"/>
  <c r="EB671"/>
  <c r="EC671" s="1"/>
  <c r="G672"/>
  <c r="E672" s="1"/>
  <c r="F672"/>
  <c r="J672" a="1"/>
  <c r="J672" s="1"/>
  <c r="K672"/>
  <c r="L672"/>
  <c r="M672"/>
  <c r="EA671" l="1"/>
  <c r="EP67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R672"/>
  <c r="AS672"/>
  <c r="AT672"/>
  <c r="AU672"/>
  <c r="AV672"/>
  <c r="AW672"/>
  <c r="AX672" a="1"/>
  <c r="AX672" s="1"/>
  <c r="AY672"/>
  <c r="AZ672" s="1" a="1"/>
  <c r="AZ672" s="1"/>
  <c r="BA672"/>
  <c r="BG672" s="1"/>
  <c r="BL672"/>
  <c r="BM672"/>
  <c r="BN672"/>
  <c r="BO672"/>
  <c r="CN672"/>
  <c r="BP672"/>
  <c r="BF672" l="1"/>
  <c r="BE672"/>
  <c r="R672"/>
  <c r="Q672"/>
  <c r="BH672"/>
  <c r="BC672"/>
  <c r="BI672"/>
  <c r="BD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H673"/>
  <c r="AN672"/>
  <c r="AQ673" l="1"/>
  <c r="BK673"/>
  <c r="I673"/>
  <c r="DZ672"/>
  <c r="EB672"/>
  <c r="EA672" s="1"/>
  <c r="G673"/>
  <c r="E673" s="1"/>
  <c r="F673"/>
  <c r="J673" a="1"/>
  <c r="J673" s="1"/>
  <c r="K673"/>
  <c r="L673"/>
  <c r="M673"/>
  <c r="EC672" l="1"/>
  <c r="EP672" s="1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R673"/>
  <c r="AS673"/>
  <c r="AT673"/>
  <c r="AU673"/>
  <c r="AV673"/>
  <c r="AW673"/>
  <c r="AX673" a="1"/>
  <c r="AX673" s="1"/>
  <c r="AY673"/>
  <c r="AZ673" s="1" a="1"/>
  <c r="AZ673" s="1"/>
  <c r="BA673"/>
  <c r="BG673" s="1"/>
  <c r="BL673"/>
  <c r="BM673"/>
  <c r="BN673"/>
  <c r="BO673"/>
  <c r="CN673"/>
  <c r="BP673"/>
  <c r="BF673" l="1"/>
  <c r="BE673"/>
  <c r="Q673"/>
  <c r="R673"/>
  <c r="BH673"/>
  <c r="BC673"/>
  <c r="BI673"/>
  <c r="BD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H674"/>
  <c r="AN673"/>
  <c r="AQ674" l="1"/>
  <c r="BK674"/>
  <c r="I674"/>
  <c r="DZ673"/>
  <c r="EB673"/>
  <c r="EC673" s="1"/>
  <c r="G674"/>
  <c r="E674" s="1"/>
  <c r="F674"/>
  <c r="J674" a="1"/>
  <c r="J674" s="1"/>
  <c r="K674"/>
  <c r="L674"/>
  <c r="M674"/>
  <c r="EA673" l="1"/>
  <c r="EP673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R674"/>
  <c r="AS674"/>
  <c r="AT674"/>
  <c r="AU674"/>
  <c r="AV674"/>
  <c r="AW674"/>
  <c r="AX674" a="1"/>
  <c r="AX674" s="1"/>
  <c r="AY674"/>
  <c r="AZ674" s="1" a="1"/>
  <c r="AZ674" s="1"/>
  <c r="BA674"/>
  <c r="BL674"/>
  <c r="BM674"/>
  <c r="BN674"/>
  <c r="BO674"/>
  <c r="CN674"/>
  <c r="BP674"/>
  <c r="BF674" l="1"/>
  <c r="BE674"/>
  <c r="R674"/>
  <c r="Q674"/>
  <c r="BG674"/>
  <c r="BH674"/>
  <c r="BC674"/>
  <c r="BI674"/>
  <c r="BD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AN674"/>
  <c r="H675"/>
  <c r="AQ675" l="1"/>
  <c r="BK675"/>
  <c r="I675"/>
  <c r="DZ674"/>
  <c r="EB674"/>
  <c r="EA674" s="1"/>
  <c r="G675"/>
  <c r="E675" s="1"/>
  <c r="F675"/>
  <c r="J675" a="1"/>
  <c r="J675" s="1"/>
  <c r="K675"/>
  <c r="L675"/>
  <c r="M675"/>
  <c r="EC674" l="1"/>
  <c r="EP674" s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R675"/>
  <c r="AS675"/>
  <c r="AT675"/>
  <c r="AU675"/>
  <c r="AV675"/>
  <c r="AW675"/>
  <c r="AX675" a="1"/>
  <c r="AX675" s="1"/>
  <c r="AY675"/>
  <c r="AZ675" s="1" a="1"/>
  <c r="AZ675" s="1"/>
  <c r="BA675"/>
  <c r="BG675" s="1"/>
  <c r="BL675"/>
  <c r="BM675"/>
  <c r="BN675"/>
  <c r="BO675"/>
  <c r="CN675"/>
  <c r="BP675"/>
  <c r="BE675" l="1"/>
  <c r="BF675"/>
  <c r="R675"/>
  <c r="Q675"/>
  <c r="BH675"/>
  <c r="BC675"/>
  <c r="BI675"/>
  <c r="BD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H676"/>
  <c r="AN675"/>
  <c r="AQ676" l="1"/>
  <c r="BK676"/>
  <c r="I676"/>
  <c r="DZ675"/>
  <c r="EB675"/>
  <c r="EC675" s="1"/>
  <c r="G676"/>
  <c r="E676" s="1"/>
  <c r="F676"/>
  <c r="J676" a="1"/>
  <c r="J676" s="1"/>
  <c r="K676"/>
  <c r="L676"/>
  <c r="M676"/>
  <c r="EA675" l="1"/>
  <c r="EP675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R676"/>
  <c r="AS676"/>
  <c r="AT676"/>
  <c r="AU676"/>
  <c r="AV676"/>
  <c r="AW676"/>
  <c r="AX676" a="1"/>
  <c r="AX676" s="1"/>
  <c r="AY676"/>
  <c r="AZ676" s="1" a="1"/>
  <c r="AZ676" s="1"/>
  <c r="BA676"/>
  <c r="BG676" s="1"/>
  <c r="BL676"/>
  <c r="BM676"/>
  <c r="BN676"/>
  <c r="BO676"/>
  <c r="CN676"/>
  <c r="BP676"/>
  <c r="BF676" l="1"/>
  <c r="BE676"/>
  <c r="Q676"/>
  <c r="R676"/>
  <c r="BH676"/>
  <c r="BC676"/>
  <c r="BI676"/>
  <c r="BD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H677"/>
  <c r="AN676"/>
  <c r="AQ677" l="1"/>
  <c r="BK677"/>
  <c r="I677"/>
  <c r="DZ676"/>
  <c r="EB676"/>
  <c r="EA676" s="1"/>
  <c r="G677"/>
  <c r="E677" s="1"/>
  <c r="F677"/>
  <c r="J677" a="1"/>
  <c r="J677" s="1"/>
  <c r="K677"/>
  <c r="L677"/>
  <c r="M677"/>
  <c r="EC676" l="1"/>
  <c r="EP676" s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R677"/>
  <c r="AS677"/>
  <c r="AT677"/>
  <c r="AU677"/>
  <c r="AV677"/>
  <c r="AW677"/>
  <c r="AX677" a="1"/>
  <c r="AX677" s="1"/>
  <c r="AY677"/>
  <c r="AZ677" s="1" a="1"/>
  <c r="AZ677" s="1"/>
  <c r="BA677"/>
  <c r="BG677" s="1"/>
  <c r="BL677"/>
  <c r="BM677"/>
  <c r="BN677"/>
  <c r="BO677"/>
  <c r="CN677"/>
  <c r="BP677"/>
  <c r="BE677" l="1"/>
  <c r="BF677"/>
  <c r="Q677"/>
  <c r="R677"/>
  <c r="BH677"/>
  <c r="BC677"/>
  <c r="BI677"/>
  <c r="BD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H678"/>
  <c r="AN677"/>
  <c r="AQ678" l="1"/>
  <c r="BK678"/>
  <c r="I678"/>
  <c r="DZ677"/>
  <c r="EB677"/>
  <c r="EC677" s="1"/>
  <c r="G678"/>
  <c r="E678" s="1"/>
  <c r="F678"/>
  <c r="J678" a="1"/>
  <c r="J678" s="1"/>
  <c r="K678"/>
  <c r="L678"/>
  <c r="M678"/>
  <c r="EA677" l="1"/>
  <c r="EP677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R678"/>
  <c r="AS678"/>
  <c r="AT678"/>
  <c r="AU678"/>
  <c r="AV678"/>
  <c r="AW678"/>
  <c r="AX678" a="1"/>
  <c r="AX678" s="1"/>
  <c r="AY678"/>
  <c r="AZ678" s="1" a="1"/>
  <c r="AZ678" s="1"/>
  <c r="BA678"/>
  <c r="BG678" s="1"/>
  <c r="BL678"/>
  <c r="BM678"/>
  <c r="BN678"/>
  <c r="BO678"/>
  <c r="CN678"/>
  <c r="BP678"/>
  <c r="BF678" l="1"/>
  <c r="BE678"/>
  <c r="R678"/>
  <c r="Q678"/>
  <c r="BH678"/>
  <c r="BC678"/>
  <c r="BI678"/>
  <c r="BD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H679"/>
  <c r="AN678"/>
  <c r="AQ679" l="1"/>
  <c r="BK679"/>
  <c r="I679"/>
  <c r="DZ678"/>
  <c r="EB678"/>
  <c r="EC678" s="1"/>
  <c r="G679"/>
  <c r="E679" s="1"/>
  <c r="F679"/>
  <c r="J679" a="1"/>
  <c r="J679" s="1"/>
  <c r="K679"/>
  <c r="L679"/>
  <c r="M679"/>
  <c r="EA678" l="1"/>
  <c r="EP678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R679"/>
  <c r="AS679"/>
  <c r="AT679"/>
  <c r="AU679"/>
  <c r="AV679"/>
  <c r="AW679"/>
  <c r="AX679" a="1"/>
  <c r="AX679" s="1"/>
  <c r="AY679"/>
  <c r="AZ679" s="1" a="1"/>
  <c r="AZ679" s="1"/>
  <c r="BA679"/>
  <c r="BG679" s="1"/>
  <c r="BL679"/>
  <c r="BM679"/>
  <c r="BN679"/>
  <c r="BO679"/>
  <c r="CN679"/>
  <c r="BP679"/>
  <c r="BF679" l="1"/>
  <c r="BE679"/>
  <c r="Q679"/>
  <c r="R679"/>
  <c r="BH679"/>
  <c r="BC679"/>
  <c r="BI679"/>
  <c r="BD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H680"/>
  <c r="AN679"/>
  <c r="AQ680" l="1"/>
  <c r="BK680"/>
  <c r="I680"/>
  <c r="DZ679"/>
  <c r="EB679"/>
  <c r="EA679" s="1"/>
  <c r="G680"/>
  <c r="E680" s="1"/>
  <c r="F680"/>
  <c r="J680" a="1"/>
  <c r="J680" s="1"/>
  <c r="K680"/>
  <c r="L680"/>
  <c r="M680"/>
  <c r="EC679" l="1"/>
  <c r="EP679" s="1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R680"/>
  <c r="AS680"/>
  <c r="AT680"/>
  <c r="AU680"/>
  <c r="AV680"/>
  <c r="AW680"/>
  <c r="AX680" a="1"/>
  <c r="AX680" s="1"/>
  <c r="AY680"/>
  <c r="AZ680" s="1" a="1"/>
  <c r="AZ680" s="1"/>
  <c r="BA680"/>
  <c r="BG680" s="1"/>
  <c r="BL680"/>
  <c r="BM680"/>
  <c r="BN680"/>
  <c r="BO680"/>
  <c r="CN680"/>
  <c r="BP680"/>
  <c r="BF680" l="1"/>
  <c r="BE680"/>
  <c r="Q680"/>
  <c r="R680"/>
  <c r="BH680"/>
  <c r="BC680"/>
  <c r="BI680"/>
  <c r="BD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H681"/>
  <c r="AN680"/>
  <c r="AQ681" l="1"/>
  <c r="BK681"/>
  <c r="I681"/>
  <c r="DZ680"/>
  <c r="EB680"/>
  <c r="EA680" s="1"/>
  <c r="G681"/>
  <c r="E681" s="1"/>
  <c r="F681"/>
  <c r="J681" a="1"/>
  <c r="J681" s="1"/>
  <c r="K681"/>
  <c r="L681"/>
  <c r="M681"/>
  <c r="EC680" l="1"/>
  <c r="EP680" s="1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R681"/>
  <c r="AS681"/>
  <c r="AT681"/>
  <c r="AU681"/>
  <c r="AV681"/>
  <c r="AW681"/>
  <c r="AX681" a="1"/>
  <c r="AX681" s="1"/>
  <c r="AY681"/>
  <c r="AZ681" s="1" a="1"/>
  <c r="AZ681" s="1"/>
  <c r="BA681"/>
  <c r="BG681" s="1"/>
  <c r="BL681"/>
  <c r="BM681"/>
  <c r="BN681"/>
  <c r="BO681"/>
  <c r="CN681"/>
  <c r="BP681"/>
  <c r="BE681" l="1"/>
  <c r="BF681"/>
  <c r="R681"/>
  <c r="Q681"/>
  <c r="BH681"/>
  <c r="BC681"/>
  <c r="BI681"/>
  <c r="BD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H682"/>
  <c r="AN681"/>
  <c r="AQ682" l="1"/>
  <c r="BK682"/>
  <c r="I682"/>
  <c r="DZ681"/>
  <c r="EB681"/>
  <c r="EC681" s="1"/>
  <c r="G682"/>
  <c r="E682" s="1"/>
  <c r="F682"/>
  <c r="J682" a="1"/>
  <c r="J682" s="1"/>
  <c r="K682"/>
  <c r="L682"/>
  <c r="M682"/>
  <c r="EA681" l="1"/>
  <c r="EP68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R682"/>
  <c r="AS682"/>
  <c r="AT682"/>
  <c r="AU682"/>
  <c r="AV682"/>
  <c r="AW682"/>
  <c r="AX682" a="1"/>
  <c r="AX682" s="1"/>
  <c r="AY682"/>
  <c r="AZ682" s="1" a="1"/>
  <c r="AZ682" s="1"/>
  <c r="BA682"/>
  <c r="BL682"/>
  <c r="BM682"/>
  <c r="BN682"/>
  <c r="BO682"/>
  <c r="CN682"/>
  <c r="BP682"/>
  <c r="BF682" l="1"/>
  <c r="BE682"/>
  <c r="R682"/>
  <c r="Q682"/>
  <c r="BG682"/>
  <c r="BH682"/>
  <c r="BC682"/>
  <c r="BI682"/>
  <c r="BD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AN682"/>
  <c r="H683"/>
  <c r="AQ683" l="1"/>
  <c r="BK683"/>
  <c r="I683"/>
  <c r="DZ682"/>
  <c r="EB682"/>
  <c r="EA682" s="1"/>
  <c r="G683"/>
  <c r="E683" s="1"/>
  <c r="F683"/>
  <c r="J683" a="1"/>
  <c r="J683" s="1"/>
  <c r="K683"/>
  <c r="L683"/>
  <c r="M683"/>
  <c r="EC682" l="1"/>
  <c r="EP682" s="1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R683"/>
  <c r="AS683"/>
  <c r="AT683"/>
  <c r="AU683"/>
  <c r="AV683"/>
  <c r="AW683"/>
  <c r="AX683" a="1"/>
  <c r="AX683" s="1"/>
  <c r="AY683"/>
  <c r="AZ683" s="1" a="1"/>
  <c r="AZ683" s="1"/>
  <c r="BA683"/>
  <c r="BL683"/>
  <c r="BM683"/>
  <c r="BN683"/>
  <c r="BO683"/>
  <c r="CN683"/>
  <c r="BP683"/>
  <c r="BE683" l="1"/>
  <c r="BF683"/>
  <c r="R683"/>
  <c r="Q683"/>
  <c r="BG683"/>
  <c r="BH683"/>
  <c r="BC683"/>
  <c r="BI683"/>
  <c r="BD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AN683"/>
  <c r="H684"/>
  <c r="AQ684" l="1"/>
  <c r="BK684"/>
  <c r="I684"/>
  <c r="DZ683"/>
  <c r="EB683"/>
  <c r="EC683" s="1"/>
  <c r="G684"/>
  <c r="E684" s="1"/>
  <c r="F684"/>
  <c r="J684" a="1"/>
  <c r="J684" s="1"/>
  <c r="K684"/>
  <c r="L684"/>
  <c r="M684"/>
  <c r="EA683" l="1"/>
  <c r="EP683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R684"/>
  <c r="AS684"/>
  <c r="AT684"/>
  <c r="AU684"/>
  <c r="AV684"/>
  <c r="AW684"/>
  <c r="AX684" a="1"/>
  <c r="AX684" s="1"/>
  <c r="AY684"/>
  <c r="AZ684" s="1" a="1"/>
  <c r="AZ684" s="1"/>
  <c r="BA684"/>
  <c r="BG684" s="1"/>
  <c r="BL684"/>
  <c r="BM684"/>
  <c r="BN684"/>
  <c r="BO684"/>
  <c r="CN684"/>
  <c r="BP684"/>
  <c r="BF684" l="1"/>
  <c r="BE684"/>
  <c r="Q684"/>
  <c r="R684"/>
  <c r="BH684"/>
  <c r="BC684"/>
  <c r="BI684"/>
  <c r="BD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H685"/>
  <c r="AN684"/>
  <c r="AQ685" l="1"/>
  <c r="BK685"/>
  <c r="I685"/>
  <c r="DZ684"/>
  <c r="EB684"/>
  <c r="EC684" s="1"/>
  <c r="G685"/>
  <c r="E685" s="1"/>
  <c r="F685"/>
  <c r="J685" a="1"/>
  <c r="J685" s="1"/>
  <c r="K685"/>
  <c r="L685"/>
  <c r="M685"/>
  <c r="EA684" l="1"/>
  <c r="EP684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R685"/>
  <c r="AS685"/>
  <c r="AT685"/>
  <c r="AU685"/>
  <c r="AV685"/>
  <c r="AW685"/>
  <c r="AX685" a="1"/>
  <c r="AX685" s="1"/>
  <c r="AY685"/>
  <c r="AZ685" s="1" a="1"/>
  <c r="AZ685" s="1"/>
  <c r="BA685"/>
  <c r="BG685" s="1"/>
  <c r="BL685"/>
  <c r="BM685"/>
  <c r="BN685"/>
  <c r="BO685"/>
  <c r="CN685"/>
  <c r="BP685"/>
  <c r="BE685" l="1"/>
  <c r="BF685"/>
  <c r="Q685"/>
  <c r="R685"/>
  <c r="BH685"/>
  <c r="BC685"/>
  <c r="BI685"/>
  <c r="BD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H686"/>
  <c r="AN685"/>
  <c r="AQ686" l="1"/>
  <c r="BK686"/>
  <c r="I686"/>
  <c r="DZ685"/>
  <c r="EB685"/>
  <c r="EC685" s="1"/>
  <c r="G686"/>
  <c r="E686" s="1"/>
  <c r="F686"/>
  <c r="J686" a="1"/>
  <c r="J686" s="1"/>
  <c r="K686"/>
  <c r="L686"/>
  <c r="M686"/>
  <c r="EA685" l="1"/>
  <c r="EP685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R686"/>
  <c r="AS686"/>
  <c r="AT686"/>
  <c r="AU686"/>
  <c r="AV686"/>
  <c r="AW686"/>
  <c r="AX686" a="1"/>
  <c r="AX686" s="1"/>
  <c r="AY686"/>
  <c r="AZ686" s="1" a="1"/>
  <c r="AZ686" s="1"/>
  <c r="BA686"/>
  <c r="BG686" s="1"/>
  <c r="BL686"/>
  <c r="BM686"/>
  <c r="BN686"/>
  <c r="BO686"/>
  <c r="CN686"/>
  <c r="BP686"/>
  <c r="BF686" l="1"/>
  <c r="BE686"/>
  <c r="R686"/>
  <c r="Q686"/>
  <c r="BH686"/>
  <c r="BC686"/>
  <c r="BI686"/>
  <c r="BD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H687"/>
  <c r="AN686"/>
  <c r="AQ687" l="1"/>
  <c r="BK687"/>
  <c r="I687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R687"/>
  <c r="AS687"/>
  <c r="AT687"/>
  <c r="AU687"/>
  <c r="AV687"/>
  <c r="AW687"/>
  <c r="AX687" a="1"/>
  <c r="AX687" s="1"/>
  <c r="AY687"/>
  <c r="AZ687" s="1" a="1"/>
  <c r="AZ687" s="1"/>
  <c r="BA687"/>
  <c r="BG687" s="1"/>
  <c r="BL687"/>
  <c r="BM687"/>
  <c r="BN687"/>
  <c r="BO687"/>
  <c r="CN687"/>
  <c r="BP687"/>
  <c r="BF687" l="1"/>
  <c r="BE687"/>
  <c r="Q687"/>
  <c r="R687"/>
  <c r="BH687"/>
  <c r="BC687"/>
  <c r="BI687"/>
  <c r="BD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H688"/>
  <c r="AN687"/>
  <c r="AQ688" l="1"/>
  <c r="BK688"/>
  <c r="I688"/>
  <c r="DZ687"/>
  <c r="EB687"/>
  <c r="EC687" s="1"/>
  <c r="G688"/>
  <c r="E688" s="1"/>
  <c r="F688"/>
  <c r="J688" a="1"/>
  <c r="J688" s="1"/>
  <c r="K688"/>
  <c r="L688"/>
  <c r="M688"/>
  <c r="EA687" l="1"/>
  <c r="EP687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R688"/>
  <c r="AS688"/>
  <c r="AT688"/>
  <c r="AU688"/>
  <c r="AV688"/>
  <c r="AW688"/>
  <c r="AX688" a="1"/>
  <c r="AX688" s="1"/>
  <c r="AY688"/>
  <c r="AZ688" s="1" a="1"/>
  <c r="AZ688" s="1"/>
  <c r="BA688"/>
  <c r="BG688" s="1"/>
  <c r="BL688"/>
  <c r="BM688"/>
  <c r="BN688"/>
  <c r="BO688"/>
  <c r="CN688"/>
  <c r="BP688"/>
  <c r="BF688" l="1"/>
  <c r="BE688"/>
  <c r="Q688"/>
  <c r="R688"/>
  <c r="BH688"/>
  <c r="BC688"/>
  <c r="BI688"/>
  <c r="BD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H689"/>
  <c r="AN688"/>
  <c r="AQ689" l="1"/>
  <c r="BK689"/>
  <c r="I689"/>
  <c r="DZ688"/>
  <c r="EB688"/>
  <c r="EC688" s="1"/>
  <c r="G689"/>
  <c r="E689" s="1"/>
  <c r="F689"/>
  <c r="J689" a="1"/>
  <c r="J689" s="1"/>
  <c r="K689"/>
  <c r="L689"/>
  <c r="M689"/>
  <c r="EA688" l="1"/>
  <c r="EP688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R689"/>
  <c r="AS689"/>
  <c r="AT689"/>
  <c r="AU689"/>
  <c r="AV689"/>
  <c r="AW689"/>
  <c r="AX689" a="1"/>
  <c r="AX689" s="1"/>
  <c r="AY689"/>
  <c r="AZ689" s="1" a="1"/>
  <c r="AZ689" s="1"/>
  <c r="BA689"/>
  <c r="BG689" s="1"/>
  <c r="BL689"/>
  <c r="BM689"/>
  <c r="BN689"/>
  <c r="BO689"/>
  <c r="CN689"/>
  <c r="BP689"/>
  <c r="BE689" l="1"/>
  <c r="BF689"/>
  <c r="Q689"/>
  <c r="R689"/>
  <c r="BH689"/>
  <c r="BC689"/>
  <c r="BI689"/>
  <c r="BD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H690"/>
  <c r="AN689"/>
  <c r="AQ690" l="1"/>
  <c r="BK690"/>
  <c r="I690"/>
  <c r="DZ689"/>
  <c r="EB689"/>
  <c r="EA689" s="1"/>
  <c r="G690"/>
  <c r="E690" s="1"/>
  <c r="F690"/>
  <c r="J690" a="1"/>
  <c r="J690" s="1"/>
  <c r="K690"/>
  <c r="L690"/>
  <c r="M690"/>
  <c r="EC689" l="1"/>
  <c r="EP689" s="1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R690"/>
  <c r="AS690"/>
  <c r="AT690"/>
  <c r="AU690"/>
  <c r="AV690"/>
  <c r="AW690"/>
  <c r="AX690" a="1"/>
  <c r="AX690" s="1"/>
  <c r="AY690"/>
  <c r="AZ690" s="1" a="1"/>
  <c r="AZ690" s="1"/>
  <c r="BA690"/>
  <c r="BG690" s="1"/>
  <c r="BL690"/>
  <c r="BM690"/>
  <c r="BN690"/>
  <c r="BO690"/>
  <c r="CN690"/>
  <c r="BP690"/>
  <c r="BF690" l="1"/>
  <c r="BE690"/>
  <c r="Q690"/>
  <c r="R690"/>
  <c r="BH690"/>
  <c r="BC690"/>
  <c r="BI690"/>
  <c r="BD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H691"/>
  <c r="AN690"/>
  <c r="AQ691" l="1"/>
  <c r="BK691"/>
  <c r="I691"/>
  <c r="DZ690"/>
  <c r="EB690"/>
  <c r="EA690" s="1"/>
  <c r="G691"/>
  <c r="E691" s="1"/>
  <c r="F691"/>
  <c r="J691" a="1"/>
  <c r="J691" s="1"/>
  <c r="K691"/>
  <c r="L691"/>
  <c r="M691"/>
  <c r="EC690" l="1"/>
  <c r="EP690" s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R691"/>
  <c r="AS691"/>
  <c r="AT691"/>
  <c r="AU691"/>
  <c r="AV691"/>
  <c r="AW691"/>
  <c r="AX691" a="1"/>
  <c r="AX691" s="1"/>
  <c r="AY691"/>
  <c r="AZ691" s="1" a="1"/>
  <c r="AZ691" s="1"/>
  <c r="BA691"/>
  <c r="BG691" s="1"/>
  <c r="BL691"/>
  <c r="BM691"/>
  <c r="BN691"/>
  <c r="BO691"/>
  <c r="CN691"/>
  <c r="BP691"/>
  <c r="BF691" l="1"/>
  <c r="BE691"/>
  <c r="Q691"/>
  <c r="R691"/>
  <c r="BH691"/>
  <c r="BC691"/>
  <c r="BI691"/>
  <c r="BD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H692"/>
  <c r="AN691"/>
  <c r="AQ692" l="1"/>
  <c r="BK692"/>
  <c r="I692"/>
  <c r="DZ691"/>
  <c r="EB691"/>
  <c r="EA691" s="1"/>
  <c r="G692"/>
  <c r="E692" s="1"/>
  <c r="F692"/>
  <c r="J692" a="1"/>
  <c r="J692" s="1"/>
  <c r="K692"/>
  <c r="L692"/>
  <c r="M692"/>
  <c r="EC691" l="1"/>
  <c r="EP691" s="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R692"/>
  <c r="AS692"/>
  <c r="AT692"/>
  <c r="AU692"/>
  <c r="AV692"/>
  <c r="AW692"/>
  <c r="AX692" a="1"/>
  <c r="AX692" s="1"/>
  <c r="AY692"/>
  <c r="AZ692" s="1" a="1"/>
  <c r="AZ692" s="1"/>
  <c r="BA692"/>
  <c r="BG692" s="1"/>
  <c r="BL692"/>
  <c r="BM692"/>
  <c r="BN692"/>
  <c r="BO692"/>
  <c r="CN692"/>
  <c r="BP692"/>
  <c r="BF692" l="1"/>
  <c r="BE692"/>
  <c r="Q692"/>
  <c r="R692"/>
  <c r="BH692"/>
  <c r="BC692"/>
  <c r="BI692"/>
  <c r="BD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H693"/>
  <c r="AN692"/>
  <c r="AQ693" l="1"/>
  <c r="BK693"/>
  <c r="I693"/>
  <c r="DZ692"/>
  <c r="EB692"/>
  <c r="EC692" s="1"/>
  <c r="G693"/>
  <c r="E693" s="1"/>
  <c r="F693"/>
  <c r="J693" a="1"/>
  <c r="J693" s="1"/>
  <c r="K693"/>
  <c r="L693"/>
  <c r="M693"/>
  <c r="EA692" l="1"/>
  <c r="EP692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R693"/>
  <c r="AS693"/>
  <c r="AT693"/>
  <c r="AU693"/>
  <c r="AV693"/>
  <c r="AW693"/>
  <c r="AX693" a="1"/>
  <c r="AX693" s="1"/>
  <c r="AY693"/>
  <c r="AZ693" s="1" a="1"/>
  <c r="AZ693" s="1"/>
  <c r="BA693"/>
  <c r="BG693" s="1"/>
  <c r="BL693"/>
  <c r="BM693"/>
  <c r="BN693"/>
  <c r="BO693"/>
  <c r="CN693"/>
  <c r="BP693"/>
  <c r="BE693" l="1"/>
  <c r="BF693"/>
  <c r="Q693"/>
  <c r="R693"/>
  <c r="BH693"/>
  <c r="BC693"/>
  <c r="BI693"/>
  <c r="BD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H694"/>
  <c r="AN693"/>
  <c r="AQ694" l="1"/>
  <c r="BK694"/>
  <c r="I694"/>
  <c r="DZ693"/>
  <c r="EB693"/>
  <c r="EA693" s="1"/>
  <c r="G694"/>
  <c r="E694" s="1"/>
  <c r="F694"/>
  <c r="J694" a="1"/>
  <c r="J694" s="1"/>
  <c r="K694"/>
  <c r="L694"/>
  <c r="M694"/>
  <c r="EC693" l="1"/>
  <c r="EP693" s="1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R694"/>
  <c r="AS694"/>
  <c r="AT694"/>
  <c r="AU694"/>
  <c r="AV694"/>
  <c r="AW694"/>
  <c r="AX694" a="1"/>
  <c r="AX694" s="1"/>
  <c r="AY694"/>
  <c r="AZ694" s="1" a="1"/>
  <c r="AZ694" s="1"/>
  <c r="BA694"/>
  <c r="BG694" s="1"/>
  <c r="BL694"/>
  <c r="BM694"/>
  <c r="BN694"/>
  <c r="BO694"/>
  <c r="CN694"/>
  <c r="BP694"/>
  <c r="BF694" l="1"/>
  <c r="BE694"/>
  <c r="Q694"/>
  <c r="R694"/>
  <c r="BH694"/>
  <c r="BC694"/>
  <c r="BI694"/>
  <c r="BD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H695"/>
  <c r="AN694"/>
  <c r="AQ695" l="1"/>
  <c r="BK695"/>
  <c r="I695"/>
  <c r="DZ694"/>
  <c r="EB694"/>
  <c r="EA694" s="1"/>
  <c r="G695"/>
  <c r="E695" s="1"/>
  <c r="F695"/>
  <c r="J695" a="1"/>
  <c r="J695" s="1"/>
  <c r="K695"/>
  <c r="L695"/>
  <c r="M695"/>
  <c r="EC694" l="1"/>
  <c r="EP694" s="1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R695"/>
  <c r="AS695"/>
  <c r="AT695"/>
  <c r="AU695"/>
  <c r="AV695"/>
  <c r="AW695"/>
  <c r="AX695" a="1"/>
  <c r="AX695" s="1"/>
  <c r="AY695"/>
  <c r="AZ695" s="1" a="1"/>
  <c r="AZ695" s="1"/>
  <c r="BA695"/>
  <c r="BL695"/>
  <c r="BM695"/>
  <c r="BN695"/>
  <c r="BO695"/>
  <c r="CN695"/>
  <c r="BP695"/>
  <c r="BE695" l="1"/>
  <c r="BF695"/>
  <c r="R695"/>
  <c r="Q695"/>
  <c r="BG695"/>
  <c r="BH695"/>
  <c r="BC695"/>
  <c r="BI695"/>
  <c r="BD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AN695"/>
  <c r="H696"/>
  <c r="AQ696" l="1"/>
  <c r="BK696"/>
  <c r="I696"/>
  <c r="DZ695"/>
  <c r="EB695"/>
  <c r="EC695" s="1"/>
  <c r="G696"/>
  <c r="E696" s="1"/>
  <c r="F696"/>
  <c r="J696" a="1"/>
  <c r="J696" s="1"/>
  <c r="K696"/>
  <c r="L696"/>
  <c r="M696"/>
  <c r="EA695" l="1"/>
  <c r="EP695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R696"/>
  <c r="AS696"/>
  <c r="AT696"/>
  <c r="AU696"/>
  <c r="AV696"/>
  <c r="AW696"/>
  <c r="AX696" a="1"/>
  <c r="AX696" s="1"/>
  <c r="AY696"/>
  <c r="AZ696" s="1" a="1"/>
  <c r="AZ696" s="1"/>
  <c r="BA696"/>
  <c r="BG696" s="1"/>
  <c r="BL696"/>
  <c r="BM696"/>
  <c r="BN696"/>
  <c r="BO696"/>
  <c r="CN696"/>
  <c r="BP696"/>
  <c r="BF696" l="1"/>
  <c r="BE696"/>
  <c r="Q696"/>
  <c r="R696"/>
  <c r="BH696"/>
  <c r="BC696"/>
  <c r="BI696"/>
  <c r="BD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H697"/>
  <c r="AN696"/>
  <c r="AQ697" l="1"/>
  <c r="BK697"/>
  <c r="I697"/>
  <c r="DZ696"/>
  <c r="EB696"/>
  <c r="EA696" s="1"/>
  <c r="G697"/>
  <c r="E697" s="1"/>
  <c r="F697"/>
  <c r="J697" a="1"/>
  <c r="J697" s="1"/>
  <c r="K697"/>
  <c r="L697"/>
  <c r="M697"/>
  <c r="EC696" l="1"/>
  <c r="EP696" s="1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R697"/>
  <c r="AS697"/>
  <c r="AT697"/>
  <c r="AU697"/>
  <c r="AV697"/>
  <c r="AW697"/>
  <c r="AX697" a="1"/>
  <c r="AX697" s="1"/>
  <c r="AY697"/>
  <c r="AZ697" s="1" a="1"/>
  <c r="AZ697" s="1"/>
  <c r="BA697"/>
  <c r="BG697" s="1"/>
  <c r="BL697"/>
  <c r="BM697"/>
  <c r="BN697"/>
  <c r="BO697"/>
  <c r="CN697"/>
  <c r="BP697"/>
  <c r="BF697" l="1"/>
  <c r="BE697"/>
  <c r="Q697"/>
  <c r="R697"/>
  <c r="BH697"/>
  <c r="BC697"/>
  <c r="BI697"/>
  <c r="BD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H698"/>
  <c r="AN697"/>
  <c r="AQ698" l="1"/>
  <c r="BK698"/>
  <c r="I698"/>
  <c r="EB697"/>
  <c r="EC697" s="1"/>
  <c r="DZ697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R698"/>
  <c r="AS698"/>
  <c r="AT698"/>
  <c r="AU698"/>
  <c r="AV698"/>
  <c r="AW698"/>
  <c r="AX698" a="1"/>
  <c r="AX698" s="1"/>
  <c r="AY698"/>
  <c r="AZ698" s="1" a="1"/>
  <c r="AZ698" s="1"/>
  <c r="BA698"/>
  <c r="BG698" s="1"/>
  <c r="BL698"/>
  <c r="BM698"/>
  <c r="BN698"/>
  <c r="BO698"/>
  <c r="CN698"/>
  <c r="BP698"/>
  <c r="BF698" l="1"/>
  <c r="BE698"/>
  <c r="Q698"/>
  <c r="R698"/>
  <c r="BH698"/>
  <c r="BC698"/>
  <c r="BI698"/>
  <c r="BD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H699"/>
  <c r="AN698"/>
  <c r="AQ699" l="1"/>
  <c r="BK699"/>
  <c r="I699"/>
  <c r="DZ698"/>
  <c r="EB698"/>
  <c r="EA698" s="1"/>
  <c r="G699"/>
  <c r="E699" s="1"/>
  <c r="F699"/>
  <c r="J699" a="1"/>
  <c r="J699" s="1"/>
  <c r="K699"/>
  <c r="L699"/>
  <c r="M699"/>
  <c r="EC698" l="1"/>
  <c r="EP698" s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R699"/>
  <c r="AS699"/>
  <c r="AT699"/>
  <c r="AU699"/>
  <c r="AV699"/>
  <c r="AW699"/>
  <c r="AX699" a="1"/>
  <c r="AX699" s="1"/>
  <c r="AY699"/>
  <c r="AZ699" s="1" a="1"/>
  <c r="AZ699" s="1"/>
  <c r="BA699"/>
  <c r="BL699"/>
  <c r="BM699"/>
  <c r="BN699"/>
  <c r="BO699"/>
  <c r="CN699"/>
  <c r="BP699"/>
  <c r="BG699" l="1"/>
  <c r="BE699"/>
  <c r="BF699"/>
  <c r="Q699"/>
  <c r="R699"/>
  <c r="BH699"/>
  <c r="BC699"/>
  <c r="BI699"/>
  <c r="BD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AN699"/>
  <c r="H700"/>
  <c r="AQ700" l="1"/>
  <c r="BK700"/>
  <c r="I700"/>
  <c r="DZ699"/>
  <c r="EB699"/>
  <c r="EC699" s="1"/>
  <c r="G700"/>
  <c r="E700" s="1"/>
  <c r="F700"/>
  <c r="J700" a="1"/>
  <c r="J700" s="1"/>
  <c r="K700"/>
  <c r="L700"/>
  <c r="M700"/>
  <c r="EA699" l="1"/>
  <c r="EP699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R700"/>
  <c r="AS700"/>
  <c r="AT700"/>
  <c r="AU700"/>
  <c r="AV700"/>
  <c r="AW700"/>
  <c r="AX700" a="1"/>
  <c r="AX700" s="1"/>
  <c r="AY700"/>
  <c r="AZ700" s="1" a="1"/>
  <c r="AZ700" s="1"/>
  <c r="BA700"/>
  <c r="BG700" s="1"/>
  <c r="BL700"/>
  <c r="BM700"/>
  <c r="BN700"/>
  <c r="BO700"/>
  <c r="CN700"/>
  <c r="BP700"/>
  <c r="BF700" l="1"/>
  <c r="BE700"/>
  <c r="R700"/>
  <c r="Q700"/>
  <c r="BH700"/>
  <c r="BC700"/>
  <c r="BI700"/>
  <c r="BD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H701"/>
  <c r="AN700"/>
  <c r="AQ701" l="1"/>
  <c r="BK701"/>
  <c r="I701"/>
  <c r="DZ700"/>
  <c r="EB700"/>
  <c r="EC700" s="1"/>
  <c r="G701"/>
  <c r="E701" s="1"/>
  <c r="F701"/>
  <c r="J701" a="1"/>
  <c r="J701" s="1"/>
  <c r="K701"/>
  <c r="L701"/>
  <c r="M701"/>
  <c r="EA700" l="1"/>
  <c r="EP700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R701"/>
  <c r="AS701"/>
  <c r="AT701"/>
  <c r="AU701"/>
  <c r="AV701"/>
  <c r="AW701"/>
  <c r="AX701" a="1"/>
  <c r="AX701" s="1"/>
  <c r="AY701"/>
  <c r="AZ701" s="1" a="1"/>
  <c r="AZ701" s="1"/>
  <c r="BA701"/>
  <c r="BG701" s="1"/>
  <c r="BL701"/>
  <c r="BM701"/>
  <c r="BN701"/>
  <c r="BO701"/>
  <c r="CN701"/>
  <c r="BP701"/>
  <c r="BE701" l="1"/>
  <c r="BF701"/>
  <c r="Q701"/>
  <c r="R701"/>
  <c r="BH701"/>
  <c r="BC701"/>
  <c r="BI701"/>
  <c r="BD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H702"/>
  <c r="AN701"/>
  <c r="AQ702" l="1"/>
  <c r="BK702"/>
  <c r="I702"/>
  <c r="DZ701"/>
  <c r="EB701"/>
  <c r="EA701" s="1"/>
  <c r="G702"/>
  <c r="E702" s="1"/>
  <c r="F702"/>
  <c r="J702" a="1"/>
  <c r="J702" s="1"/>
  <c r="K702"/>
  <c r="L702"/>
  <c r="M702"/>
  <c r="EC701" l="1"/>
  <c r="EP701" s="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R702"/>
  <c r="AS702"/>
  <c r="AT702"/>
  <c r="AU702"/>
  <c r="AV702"/>
  <c r="AW702"/>
  <c r="AX702" a="1"/>
  <c r="AX702" s="1"/>
  <c r="AY702"/>
  <c r="AZ702" s="1" a="1"/>
  <c r="AZ702" s="1"/>
  <c r="BA702"/>
  <c r="BL702"/>
  <c r="BM702"/>
  <c r="BN702"/>
  <c r="BO702"/>
  <c r="CN702"/>
  <c r="BP702"/>
  <c r="BF702" l="1"/>
  <c r="BE702"/>
  <c r="R702"/>
  <c r="Q702"/>
  <c r="BG702"/>
  <c r="BH702"/>
  <c r="BC702"/>
  <c r="BI702"/>
  <c r="BD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AN702"/>
  <c r="H703"/>
  <c r="AQ703" l="1"/>
  <c r="BK703"/>
  <c r="I703"/>
  <c r="DZ702"/>
  <c r="EB702"/>
  <c r="EC702" s="1"/>
  <c r="G703"/>
  <c r="E703" s="1"/>
  <c r="F703"/>
  <c r="J703" a="1"/>
  <c r="J703" s="1"/>
  <c r="K703"/>
  <c r="L703"/>
  <c r="M703"/>
  <c r="EA702" l="1"/>
  <c r="EP702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R703"/>
  <c r="AS703"/>
  <c r="AT703"/>
  <c r="AU703"/>
  <c r="AV703"/>
  <c r="AW703"/>
  <c r="AX703" a="1"/>
  <c r="AX703" s="1"/>
  <c r="AY703"/>
  <c r="AZ703" s="1" a="1"/>
  <c r="AZ703" s="1"/>
  <c r="BA703"/>
  <c r="BL703"/>
  <c r="BM703"/>
  <c r="BN703"/>
  <c r="BO703"/>
  <c r="CN703"/>
  <c r="BP703"/>
  <c r="BF703" l="1"/>
  <c r="BE703"/>
  <c r="R703"/>
  <c r="Q703"/>
  <c r="BG703"/>
  <c r="BH703"/>
  <c r="BC703"/>
  <c r="BI703"/>
  <c r="BD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AN703"/>
  <c r="H704"/>
  <c r="AQ704" l="1"/>
  <c r="BK704"/>
  <c r="I704"/>
  <c r="DZ703"/>
  <c r="EB703"/>
  <c r="EC703" s="1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R704"/>
  <c r="AS704"/>
  <c r="AT704"/>
  <c r="AU704"/>
  <c r="AV704"/>
  <c r="AW704"/>
  <c r="AX704" a="1"/>
  <c r="AX704" s="1"/>
  <c r="AY704"/>
  <c r="AZ704" s="1" a="1"/>
  <c r="AZ704" s="1"/>
  <c r="BA704"/>
  <c r="BL704"/>
  <c r="BM704"/>
  <c r="BN704"/>
  <c r="BO704"/>
  <c r="CN704"/>
  <c r="BP704"/>
  <c r="BF704" l="1"/>
  <c r="BE704"/>
  <c r="R704"/>
  <c r="Q704"/>
  <c r="BG704"/>
  <c r="BH704"/>
  <c r="BC704"/>
  <c r="BI704"/>
  <c r="BD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AN704"/>
  <c r="H705"/>
  <c r="AQ705" l="1"/>
  <c r="BK705"/>
  <c r="I705"/>
  <c r="DZ704"/>
  <c r="EB704"/>
  <c r="EA704" s="1"/>
  <c r="G705"/>
  <c r="E705" s="1"/>
  <c r="F705"/>
  <c r="J705" a="1"/>
  <c r="J705" s="1"/>
  <c r="K705"/>
  <c r="L705"/>
  <c r="M705"/>
  <c r="EC704" l="1"/>
  <c r="EP704" s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R705"/>
  <c r="AS705"/>
  <c r="AT705"/>
  <c r="AU705"/>
  <c r="AV705"/>
  <c r="AW705"/>
  <c r="AX705" a="1"/>
  <c r="AX705" s="1"/>
  <c r="AY705"/>
  <c r="AZ705" s="1" a="1"/>
  <c r="AZ705" s="1"/>
  <c r="BA705"/>
  <c r="BG705" s="1"/>
  <c r="BL705"/>
  <c r="BM705"/>
  <c r="BN705"/>
  <c r="BO705"/>
  <c r="CN705"/>
  <c r="BP705"/>
  <c r="BE705" l="1"/>
  <c r="BF705"/>
  <c r="Q705"/>
  <c r="R705"/>
  <c r="BH705"/>
  <c r="BC705"/>
  <c r="BI705"/>
  <c r="BD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H706"/>
  <c r="AN705"/>
  <c r="AQ706" l="1"/>
  <c r="BK706"/>
  <c r="I706"/>
  <c r="DZ705"/>
  <c r="EB705"/>
  <c r="EA705" s="1"/>
  <c r="G706"/>
  <c r="E706" s="1"/>
  <c r="F706"/>
  <c r="J706" a="1"/>
  <c r="J706" s="1"/>
  <c r="K706"/>
  <c r="L706"/>
  <c r="M706"/>
  <c r="EC705" l="1"/>
  <c r="EP705" s="1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R706"/>
  <c r="AS706"/>
  <c r="AT706"/>
  <c r="AU706"/>
  <c r="AV706"/>
  <c r="AW706"/>
  <c r="AX706" a="1"/>
  <c r="AX706" s="1"/>
  <c r="AY706"/>
  <c r="AZ706" s="1" a="1"/>
  <c r="AZ706" s="1"/>
  <c r="BA706"/>
  <c r="BG706" s="1"/>
  <c r="BL706"/>
  <c r="BM706"/>
  <c r="BN706"/>
  <c r="BO706"/>
  <c r="CN706"/>
  <c r="BP706"/>
  <c r="BF706" l="1"/>
  <c r="BE706"/>
  <c r="R706"/>
  <c r="Q706"/>
  <c r="BH706"/>
  <c r="BC706"/>
  <c r="BI706"/>
  <c r="BD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H707"/>
  <c r="AN706"/>
  <c r="AQ707" l="1"/>
  <c r="BK707"/>
  <c r="I707"/>
  <c r="DZ706"/>
  <c r="EB706"/>
  <c r="EA706" s="1"/>
  <c r="G707"/>
  <c r="E707" s="1"/>
  <c r="F707"/>
  <c r="J707" a="1"/>
  <c r="J707" s="1"/>
  <c r="K707"/>
  <c r="L707"/>
  <c r="M707"/>
  <c r="EC706" l="1"/>
  <c r="EP706" s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R707"/>
  <c r="AS707"/>
  <c r="AT707"/>
  <c r="AU707"/>
  <c r="AV707"/>
  <c r="AW707"/>
  <c r="AX707" a="1"/>
  <c r="AX707" s="1"/>
  <c r="AY707"/>
  <c r="AZ707" s="1" a="1"/>
  <c r="AZ707" s="1"/>
  <c r="BA707"/>
  <c r="BG707" s="1"/>
  <c r="BL707"/>
  <c r="BM707"/>
  <c r="BN707"/>
  <c r="BO707"/>
  <c r="CN707"/>
  <c r="BP707"/>
  <c r="BE707" l="1"/>
  <c r="BF707"/>
  <c r="Q707"/>
  <c r="R707"/>
  <c r="BH707"/>
  <c r="BC707"/>
  <c r="BI707"/>
  <c r="BD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H708"/>
  <c r="AN707"/>
  <c r="AQ708" l="1"/>
  <c r="BK708"/>
  <c r="I708"/>
  <c r="DZ707"/>
  <c r="EB707"/>
  <c r="EC707" s="1"/>
  <c r="G708"/>
  <c r="E708" s="1"/>
  <c r="F708"/>
  <c r="J708" a="1"/>
  <c r="J708" s="1"/>
  <c r="K708"/>
  <c r="L708"/>
  <c r="M708"/>
  <c r="EA707" l="1"/>
  <c r="EP707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R708"/>
  <c r="AS708"/>
  <c r="AT708"/>
  <c r="AU708"/>
  <c r="AV708"/>
  <c r="AW708"/>
  <c r="AX708" a="1"/>
  <c r="AX708" s="1"/>
  <c r="AY708"/>
  <c r="AZ708" s="1" a="1"/>
  <c r="AZ708" s="1"/>
  <c r="BA708"/>
  <c r="BL708"/>
  <c r="BM708"/>
  <c r="BN708"/>
  <c r="BO708"/>
  <c r="CN708"/>
  <c r="BP708"/>
  <c r="BF708" l="1"/>
  <c r="BE708"/>
  <c r="R708"/>
  <c r="Q708"/>
  <c r="BG708"/>
  <c r="BH708"/>
  <c r="BC708"/>
  <c r="BI708"/>
  <c r="BD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AN708"/>
  <c r="H709"/>
  <c r="AQ709" l="1"/>
  <c r="BK709"/>
  <c r="I709"/>
  <c r="DZ708"/>
  <c r="EB708"/>
  <c r="EA708" s="1"/>
  <c r="G709"/>
  <c r="E709" s="1"/>
  <c r="F709"/>
  <c r="J709" a="1"/>
  <c r="J709" s="1"/>
  <c r="K709"/>
  <c r="L709"/>
  <c r="M709"/>
  <c r="EC708" l="1"/>
  <c r="EP708" s="1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R709"/>
  <c r="AS709"/>
  <c r="AT709"/>
  <c r="AU709"/>
  <c r="AV709"/>
  <c r="AW709"/>
  <c r="AX709" a="1"/>
  <c r="AX709" s="1"/>
  <c r="AY709"/>
  <c r="AZ709" s="1" a="1"/>
  <c r="AZ709" s="1"/>
  <c r="BA709"/>
  <c r="BG709" s="1"/>
  <c r="BL709"/>
  <c r="BM709"/>
  <c r="BN709"/>
  <c r="BO709"/>
  <c r="CN709"/>
  <c r="BP709"/>
  <c r="BF709" l="1"/>
  <c r="BE709"/>
  <c r="Q709"/>
  <c r="R709"/>
  <c r="BH709"/>
  <c r="BC709"/>
  <c r="BI709"/>
  <c r="BD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H710"/>
  <c r="AN709"/>
  <c r="AQ710" l="1"/>
  <c r="BK710"/>
  <c r="I710"/>
  <c r="EB709"/>
  <c r="EC709" s="1"/>
  <c r="DZ709"/>
  <c r="G710"/>
  <c r="E710" s="1"/>
  <c r="F710"/>
  <c r="J710" a="1"/>
  <c r="J710" s="1"/>
  <c r="K710"/>
  <c r="L710"/>
  <c r="M710"/>
  <c r="EA709" l="1"/>
  <c r="EP709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R710"/>
  <c r="AS710"/>
  <c r="AT710"/>
  <c r="AU710"/>
  <c r="AV710"/>
  <c r="AW710"/>
  <c r="AX710" a="1"/>
  <c r="AX710" s="1"/>
  <c r="AY710"/>
  <c r="AZ710" s="1" a="1"/>
  <c r="AZ710" s="1"/>
  <c r="BA710"/>
  <c r="BL710"/>
  <c r="BM710"/>
  <c r="BN710"/>
  <c r="BO710"/>
  <c r="CN710"/>
  <c r="BP710"/>
  <c r="BF710" l="1"/>
  <c r="BE710"/>
  <c r="R710"/>
  <c r="Q710"/>
  <c r="BG710"/>
  <c r="BH710"/>
  <c r="BC710"/>
  <c r="BI710"/>
  <c r="BD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AN710"/>
  <c r="H711"/>
  <c r="AQ711" l="1"/>
  <c r="BK711"/>
  <c r="I711"/>
  <c r="DZ710"/>
  <c r="EB710"/>
  <c r="EA710" s="1"/>
  <c r="G711"/>
  <c r="E711" s="1"/>
  <c r="F711"/>
  <c r="J711" a="1"/>
  <c r="J711" s="1"/>
  <c r="K711"/>
  <c r="L711"/>
  <c r="M711"/>
  <c r="EC710" l="1"/>
  <c r="EP710" s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R711"/>
  <c r="AS711"/>
  <c r="AT711"/>
  <c r="AU711"/>
  <c r="AV711"/>
  <c r="AW711"/>
  <c r="AX711" a="1"/>
  <c r="AX711" s="1"/>
  <c r="AY711"/>
  <c r="AZ711" s="1" a="1"/>
  <c r="AZ711" s="1"/>
  <c r="BA711"/>
  <c r="BL711"/>
  <c r="BM711"/>
  <c r="BN711"/>
  <c r="BO711"/>
  <c r="CN711"/>
  <c r="BP711"/>
  <c r="BE711" l="1"/>
  <c r="BF711"/>
  <c r="BG711"/>
  <c r="R711"/>
  <c r="Q711"/>
  <c r="BH711"/>
  <c r="BC711"/>
  <c r="BI711"/>
  <c r="BD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H712"/>
  <c r="AN711"/>
  <c r="AQ712" l="1"/>
  <c r="BK712"/>
  <c r="I712"/>
  <c r="DZ711"/>
  <c r="EB711"/>
  <c r="EC711" s="1"/>
  <c r="G712"/>
  <c r="E712" s="1"/>
  <c r="F712"/>
  <c r="J712" a="1"/>
  <c r="J712" s="1"/>
  <c r="K712"/>
  <c r="L712"/>
  <c r="M712"/>
  <c r="EA711" l="1"/>
  <c r="EP71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R712"/>
  <c r="AS712"/>
  <c r="AT712"/>
  <c r="AU712"/>
  <c r="AV712"/>
  <c r="AW712"/>
  <c r="AX712" a="1"/>
  <c r="AX712" s="1"/>
  <c r="AY712"/>
  <c r="AZ712" s="1" a="1"/>
  <c r="AZ712" s="1"/>
  <c r="BA712"/>
  <c r="BG712" s="1"/>
  <c r="BL712"/>
  <c r="BM712"/>
  <c r="BN712"/>
  <c r="BO712"/>
  <c r="CN712"/>
  <c r="BP712"/>
  <c r="BF712" l="1"/>
  <c r="BE712"/>
  <c r="Q712"/>
  <c r="R712"/>
  <c r="BH712"/>
  <c r="BC712"/>
  <c r="BI712"/>
  <c r="BD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H713"/>
  <c r="AN712"/>
  <c r="AQ713" l="1"/>
  <c r="BK713"/>
  <c r="I713"/>
  <c r="DZ712"/>
  <c r="EB712"/>
  <c r="EA712" s="1"/>
  <c r="G713"/>
  <c r="E713" s="1"/>
  <c r="F713"/>
  <c r="J713" a="1"/>
  <c r="J713" s="1"/>
  <c r="K713"/>
  <c r="L713"/>
  <c r="M713"/>
  <c r="EC712" l="1"/>
  <c r="EP712" s="1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R713"/>
  <c r="AS713"/>
  <c r="AT713"/>
  <c r="AU713"/>
  <c r="AV713"/>
  <c r="AW713"/>
  <c r="AX713" a="1"/>
  <c r="AX713" s="1"/>
  <c r="AY713"/>
  <c r="AZ713" s="1" a="1"/>
  <c r="AZ713" s="1"/>
  <c r="BA713"/>
  <c r="BG713" s="1"/>
  <c r="BL713"/>
  <c r="BM713"/>
  <c r="BN713"/>
  <c r="BO713"/>
  <c r="CN713"/>
  <c r="BP713"/>
  <c r="BE713" l="1"/>
  <c r="BF713"/>
  <c r="Q713"/>
  <c r="R713"/>
  <c r="BH713"/>
  <c r="BC713"/>
  <c r="BI713"/>
  <c r="BD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H714"/>
  <c r="AN713"/>
  <c r="AQ714" l="1"/>
  <c r="BK714"/>
  <c r="I714"/>
  <c r="DZ713"/>
  <c r="EB713"/>
  <c r="EC713" s="1"/>
  <c r="G714"/>
  <c r="E714" s="1"/>
  <c r="F714"/>
  <c r="J714" a="1"/>
  <c r="J714" s="1"/>
  <c r="K714"/>
  <c r="L714"/>
  <c r="M714"/>
  <c r="EA713" l="1"/>
  <c r="EP713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R714"/>
  <c r="AS714"/>
  <c r="AT714"/>
  <c r="AU714"/>
  <c r="AV714"/>
  <c r="AW714"/>
  <c r="AX714" a="1"/>
  <c r="AX714" s="1"/>
  <c r="AY714"/>
  <c r="AZ714" s="1" a="1"/>
  <c r="AZ714" s="1"/>
  <c r="BA714"/>
  <c r="BG714" s="1"/>
  <c r="BL714"/>
  <c r="BM714"/>
  <c r="BN714"/>
  <c r="BO714"/>
  <c r="CN714"/>
  <c r="BP714"/>
  <c r="BF714" l="1"/>
  <c r="BE714"/>
  <c r="Q714"/>
  <c r="R714"/>
  <c r="BH714"/>
  <c r="BC714"/>
  <c r="BI714"/>
  <c r="BD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H715"/>
  <c r="AN714"/>
  <c r="AQ715" l="1"/>
  <c r="BK715"/>
  <c r="I715"/>
  <c r="DZ714"/>
  <c r="EB714"/>
  <c r="EC714" s="1"/>
  <c r="G715"/>
  <c r="E715" s="1"/>
  <c r="F715"/>
  <c r="J715" a="1"/>
  <c r="J715" s="1"/>
  <c r="K715"/>
  <c r="L715"/>
  <c r="M715"/>
  <c r="EA714" l="1"/>
  <c r="EP714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R715"/>
  <c r="AS715"/>
  <c r="AT715"/>
  <c r="AU715"/>
  <c r="AV715"/>
  <c r="AW715"/>
  <c r="AX715" a="1"/>
  <c r="AX715" s="1"/>
  <c r="AY715"/>
  <c r="AZ715" s="1" a="1"/>
  <c r="AZ715" s="1"/>
  <c r="BA715"/>
  <c r="BG715" s="1"/>
  <c r="BL715"/>
  <c r="BM715"/>
  <c r="BN715"/>
  <c r="BO715"/>
  <c r="CN715"/>
  <c r="BP715"/>
  <c r="BF715" l="1"/>
  <c r="BE715"/>
  <c r="Q715"/>
  <c r="R715"/>
  <c r="BH715"/>
  <c r="BC715"/>
  <c r="BI715"/>
  <c r="BD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H716"/>
  <c r="AN715"/>
  <c r="AQ716" l="1"/>
  <c r="BK716"/>
  <c r="I716"/>
  <c r="DZ715"/>
  <c r="EB715"/>
  <c r="EA715" s="1"/>
  <c r="G716"/>
  <c r="E716" s="1"/>
  <c r="F716"/>
  <c r="J716" a="1"/>
  <c r="J716" s="1"/>
  <c r="K716"/>
  <c r="L716"/>
  <c r="M716"/>
  <c r="EC715" l="1"/>
  <c r="EP715" s="1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R716"/>
  <c r="AS716"/>
  <c r="AT716"/>
  <c r="AU716"/>
  <c r="AV716"/>
  <c r="AW716"/>
  <c r="AX716" a="1"/>
  <c r="AX716" s="1"/>
  <c r="AY716"/>
  <c r="AZ716" s="1" a="1"/>
  <c r="AZ716" s="1"/>
  <c r="BA716"/>
  <c r="BG716" s="1"/>
  <c r="BL716"/>
  <c r="BM716"/>
  <c r="BN716"/>
  <c r="BO716"/>
  <c r="CN716"/>
  <c r="BP716"/>
  <c r="BF716" l="1"/>
  <c r="BE716"/>
  <c r="Q716"/>
  <c r="R716"/>
  <c r="BH716"/>
  <c r="BC716"/>
  <c r="BI716"/>
  <c r="BD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H717"/>
  <c r="AN716"/>
  <c r="AQ717" l="1"/>
  <c r="BK717"/>
  <c r="I717"/>
  <c r="DZ716"/>
  <c r="EB716"/>
  <c r="EA716" s="1"/>
  <c r="G717"/>
  <c r="E717" s="1"/>
  <c r="F717"/>
  <c r="J717" a="1"/>
  <c r="J717" s="1"/>
  <c r="K717"/>
  <c r="L717"/>
  <c r="M717"/>
  <c r="EC716" l="1"/>
  <c r="EP716" s="1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R717"/>
  <c r="AS717"/>
  <c r="AT717"/>
  <c r="AU717"/>
  <c r="AV717"/>
  <c r="AW717"/>
  <c r="AX717" a="1"/>
  <c r="AX717" s="1"/>
  <c r="AY717"/>
  <c r="AZ717" s="1" a="1"/>
  <c r="AZ717" s="1"/>
  <c r="BA717"/>
  <c r="BG717" s="1"/>
  <c r="BL717"/>
  <c r="BM717"/>
  <c r="BN717"/>
  <c r="BO717"/>
  <c r="CN717"/>
  <c r="BP717"/>
  <c r="BE717" l="1"/>
  <c r="BF717"/>
  <c r="R717"/>
  <c r="Q717"/>
  <c r="BH717"/>
  <c r="BC717"/>
  <c r="BI717"/>
  <c r="BD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H718"/>
  <c r="AN717"/>
  <c r="AQ718" l="1"/>
  <c r="BK718"/>
  <c r="I718"/>
  <c r="DZ717"/>
  <c r="EB717"/>
  <c r="EA717" s="1"/>
  <c r="G718"/>
  <c r="E718" s="1"/>
  <c r="F718"/>
  <c r="J718" a="1"/>
  <c r="J718" s="1"/>
  <c r="K718"/>
  <c r="L718"/>
  <c r="M718"/>
  <c r="EC717" l="1"/>
  <c r="EP717" s="1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R718"/>
  <c r="AS718"/>
  <c r="AT718"/>
  <c r="AU718"/>
  <c r="AV718"/>
  <c r="AW718"/>
  <c r="AX718" a="1"/>
  <c r="AX718" s="1"/>
  <c r="AY718"/>
  <c r="AZ718" s="1" a="1"/>
  <c r="AZ718" s="1"/>
  <c r="BA718"/>
  <c r="BG718" s="1"/>
  <c r="BL718"/>
  <c r="BM718"/>
  <c r="BN718"/>
  <c r="BO718"/>
  <c r="CN718"/>
  <c r="BP718"/>
  <c r="BF718" l="1"/>
  <c r="BE718"/>
  <c r="Q718"/>
  <c r="R718"/>
  <c r="BH718"/>
  <c r="BC718"/>
  <c r="BI718"/>
  <c r="BD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H719"/>
  <c r="AN718"/>
  <c r="AQ719" l="1"/>
  <c r="BK719"/>
  <c r="I719"/>
  <c r="DZ718"/>
  <c r="EB718"/>
  <c r="EC718" s="1"/>
  <c r="G719"/>
  <c r="E719" s="1"/>
  <c r="F719"/>
  <c r="J719" a="1"/>
  <c r="J719" s="1"/>
  <c r="K719"/>
  <c r="L719"/>
  <c r="M719"/>
  <c r="EA718" l="1"/>
  <c r="EP718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R719"/>
  <c r="AS719"/>
  <c r="AT719"/>
  <c r="AU719"/>
  <c r="AV719"/>
  <c r="AW719"/>
  <c r="AX719" a="1"/>
  <c r="AX719" s="1"/>
  <c r="AY719"/>
  <c r="AZ719" s="1" a="1"/>
  <c r="AZ719" s="1"/>
  <c r="BA719"/>
  <c r="BG719" s="1"/>
  <c r="BL719"/>
  <c r="BM719"/>
  <c r="BN719"/>
  <c r="BO719"/>
  <c r="CN719"/>
  <c r="BP719"/>
  <c r="BE719" l="1"/>
  <c r="BF719"/>
  <c r="Q719"/>
  <c r="R719"/>
  <c r="BH719"/>
  <c r="BC719"/>
  <c r="BI719"/>
  <c r="BD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H720"/>
  <c r="AN719"/>
  <c r="AQ720" l="1"/>
  <c r="BK720"/>
  <c r="I720"/>
  <c r="DZ719"/>
  <c r="EB719"/>
  <c r="EA719" s="1"/>
  <c r="G720"/>
  <c r="E720" s="1"/>
  <c r="F720"/>
  <c r="J720" a="1"/>
  <c r="J720" s="1"/>
  <c r="K720"/>
  <c r="L720"/>
  <c r="M720"/>
  <c r="EC719" l="1"/>
  <c r="EP719" s="1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R720"/>
  <c r="AS720"/>
  <c r="AT720"/>
  <c r="AU720"/>
  <c r="AV720"/>
  <c r="AW720"/>
  <c r="AX720" a="1"/>
  <c r="AX720" s="1"/>
  <c r="AY720"/>
  <c r="AZ720" s="1" a="1"/>
  <c r="AZ720" s="1"/>
  <c r="BA720"/>
  <c r="BL720"/>
  <c r="BM720"/>
  <c r="BN720"/>
  <c r="BO720"/>
  <c r="CN720"/>
  <c r="BP720"/>
  <c r="BF720" l="1"/>
  <c r="BE720"/>
  <c r="R720"/>
  <c r="Q720"/>
  <c r="BG720"/>
  <c r="BH720"/>
  <c r="BC720"/>
  <c r="BI720"/>
  <c r="BD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AQ721" l="1"/>
  <c r="BK721"/>
  <c r="I721"/>
  <c r="DZ720"/>
  <c r="EB720"/>
  <c r="EA720" s="1"/>
  <c r="G721"/>
  <c r="E721" s="1"/>
  <c r="F721"/>
  <c r="J721" a="1"/>
  <c r="J721" s="1"/>
  <c r="K721"/>
  <c r="L721"/>
  <c r="M721"/>
  <c r="EC720" l="1"/>
  <c r="EP720" s="1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R721"/>
  <c r="AS721"/>
  <c r="AT721"/>
  <c r="AU721"/>
  <c r="AV721"/>
  <c r="AW721"/>
  <c r="AX721" a="1"/>
  <c r="AX721" s="1"/>
  <c r="AY721"/>
  <c r="AZ721" s="1" a="1"/>
  <c r="AZ721" s="1"/>
  <c r="BA721"/>
  <c r="BG721" s="1"/>
  <c r="BL721"/>
  <c r="BM721"/>
  <c r="BN721"/>
  <c r="BO721"/>
  <c r="CN721"/>
  <c r="BP721"/>
  <c r="BF721" l="1"/>
  <c r="BE721"/>
  <c r="Q721"/>
  <c r="R721"/>
  <c r="BH721"/>
  <c r="BC721"/>
  <c r="BI721"/>
  <c r="BD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H722"/>
  <c r="AN721"/>
  <c r="AQ722" l="1"/>
  <c r="BK722"/>
  <c r="I722"/>
  <c r="DZ721"/>
  <c r="EB721"/>
  <c r="EC721" s="1"/>
  <c r="G722"/>
  <c r="E722" s="1"/>
  <c r="F722"/>
  <c r="J722" a="1"/>
  <c r="J722" s="1"/>
  <c r="K722"/>
  <c r="L722"/>
  <c r="M722"/>
  <c r="EA721" l="1"/>
  <c r="EP72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R722"/>
  <c r="AS722"/>
  <c r="AT722"/>
  <c r="AU722"/>
  <c r="AV722"/>
  <c r="AW722"/>
  <c r="AX722" a="1"/>
  <c r="AX722" s="1"/>
  <c r="AY722"/>
  <c r="AZ722" s="1" a="1"/>
  <c r="AZ722" s="1"/>
  <c r="BA722"/>
  <c r="BG722" s="1"/>
  <c r="BL722"/>
  <c r="BM722"/>
  <c r="BN722"/>
  <c r="BO722"/>
  <c r="CN722"/>
  <c r="BP722"/>
  <c r="BF722" l="1"/>
  <c r="BE722"/>
  <c r="Q722"/>
  <c r="R722"/>
  <c r="BH722"/>
  <c r="BC722"/>
  <c r="BI722"/>
  <c r="BD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H723"/>
  <c r="AN722"/>
  <c r="AQ723" l="1"/>
  <c r="BK723"/>
  <c r="I723"/>
  <c r="DZ722"/>
  <c r="EB722"/>
  <c r="EC722" s="1"/>
  <c r="G723"/>
  <c r="E723" s="1"/>
  <c r="F723"/>
  <c r="J723" a="1"/>
  <c r="J723" s="1"/>
  <c r="K723"/>
  <c r="L723"/>
  <c r="M723"/>
  <c r="EA722" l="1"/>
  <c r="EP722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R723"/>
  <c r="AS723"/>
  <c r="AT723"/>
  <c r="AU723"/>
  <c r="AV723"/>
  <c r="AW723"/>
  <c r="AX723" a="1"/>
  <c r="AX723" s="1"/>
  <c r="AY723"/>
  <c r="AZ723" s="1" a="1"/>
  <c r="AZ723" s="1"/>
  <c r="BA723"/>
  <c r="BG723" s="1"/>
  <c r="BL723"/>
  <c r="BM723"/>
  <c r="BN723"/>
  <c r="BO723"/>
  <c r="CN723"/>
  <c r="BP723"/>
  <c r="BE723" l="1"/>
  <c r="BF723"/>
  <c r="R723"/>
  <c r="Q723"/>
  <c r="BH723"/>
  <c r="BC723"/>
  <c r="BI723"/>
  <c r="BD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H724"/>
  <c r="AN723"/>
  <c r="AQ724" l="1"/>
  <c r="BK724"/>
  <c r="I724"/>
  <c r="DZ723"/>
  <c r="EB723"/>
  <c r="EC723" s="1"/>
  <c r="G724"/>
  <c r="E724" s="1"/>
  <c r="F724"/>
  <c r="J724" a="1"/>
  <c r="J724" s="1"/>
  <c r="K724"/>
  <c r="L724"/>
  <c r="M724"/>
  <c r="EA723" l="1"/>
  <c r="EP723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R724"/>
  <c r="AS724"/>
  <c r="AT724"/>
  <c r="AU724"/>
  <c r="AV724"/>
  <c r="AW724"/>
  <c r="AX724" a="1"/>
  <c r="AX724" s="1"/>
  <c r="AY724"/>
  <c r="AZ724" s="1" a="1"/>
  <c r="AZ724" s="1"/>
  <c r="BA724"/>
  <c r="BG724" s="1"/>
  <c r="BL724"/>
  <c r="BM724"/>
  <c r="BN724"/>
  <c r="BO724"/>
  <c r="CN724"/>
  <c r="BP724"/>
  <c r="BF724" l="1"/>
  <c r="BE724"/>
  <c r="R724"/>
  <c r="Q724"/>
  <c r="BH724"/>
  <c r="BC724"/>
  <c r="BI724"/>
  <c r="BD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H725"/>
  <c r="AN724"/>
  <c r="AQ725" l="1"/>
  <c r="BK725"/>
  <c r="I725"/>
  <c r="DZ724"/>
  <c r="EB724"/>
  <c r="EC724" s="1"/>
  <c r="G725"/>
  <c r="E725" s="1"/>
  <c r="F725"/>
  <c r="J725" a="1"/>
  <c r="J725" s="1"/>
  <c r="K725"/>
  <c r="L725"/>
  <c r="M725"/>
  <c r="EA724" l="1"/>
  <c r="EP724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R725"/>
  <c r="AS725"/>
  <c r="AT725"/>
  <c r="AU725"/>
  <c r="AV725"/>
  <c r="AW725"/>
  <c r="AX725" a="1"/>
  <c r="AX725" s="1"/>
  <c r="AY725"/>
  <c r="AZ725" s="1" a="1"/>
  <c r="AZ725" s="1"/>
  <c r="BA725"/>
  <c r="BL725"/>
  <c r="BM725"/>
  <c r="BN725"/>
  <c r="BO725"/>
  <c r="CN725"/>
  <c r="BP725"/>
  <c r="BG725" l="1"/>
  <c r="BF725"/>
  <c r="BE725"/>
  <c r="Q725"/>
  <c r="R725"/>
  <c r="BH725"/>
  <c r="BC725"/>
  <c r="BI725"/>
  <c r="BD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D726"/>
  <c r="AN725"/>
  <c r="H726"/>
  <c r="AQ726" l="1"/>
  <c r="BK726"/>
  <c r="I726"/>
  <c r="DZ725"/>
  <c r="EB725"/>
  <c r="EC725" s="1"/>
  <c r="G726"/>
  <c r="E726" s="1"/>
  <c r="F726"/>
  <c r="J726" a="1"/>
  <c r="J726" s="1"/>
  <c r="K726"/>
  <c r="L726"/>
  <c r="M726"/>
  <c r="EA725" l="1"/>
  <c r="EP725"/>
  <c r="N726"/>
  <c r="P726"/>
  <c r="S726" a="1"/>
  <c r="S726" s="1"/>
  <c r="T726" a="1"/>
  <c r="T726" s="1"/>
  <c r="U726" a="1"/>
  <c r="U726" s="1"/>
  <c r="V726" a="1"/>
  <c r="V726" s="1"/>
  <c r="W726" a="1"/>
  <c r="W726" s="1"/>
  <c r="Z726"/>
  <c r="AA726"/>
  <c r="AB726" a="1"/>
  <c r="AB726" s="1"/>
  <c r="AC726" a="1"/>
  <c r="AC726" s="1"/>
  <c r="AD726"/>
  <c r="AE726"/>
  <c r="AG726" s="1"/>
  <c r="AH726"/>
  <c r="AJ726" s="1"/>
  <c r="AK726"/>
  <c r="AL726"/>
  <c r="AM726"/>
  <c r="O726"/>
  <c r="X726" l="1" a="1"/>
  <c r="X726" s="1"/>
  <c r="Y726" a="1"/>
  <c r="Y726" s="1"/>
  <c r="AI726"/>
  <c r="AF726"/>
  <c r="AO726"/>
  <c r="AP726"/>
  <c r="AR726"/>
  <c r="AS726"/>
  <c r="AT726"/>
  <c r="AU726"/>
  <c r="AV726"/>
  <c r="AW726"/>
  <c r="AX726" a="1"/>
  <c r="AX726" s="1"/>
  <c r="AY726"/>
  <c r="AZ726" s="1" a="1"/>
  <c r="AZ726" s="1"/>
  <c r="BA726"/>
  <c r="BG726" s="1"/>
  <c r="BL726"/>
  <c r="BM726"/>
  <c r="BN726"/>
  <c r="BO726"/>
  <c r="CN726"/>
  <c r="BP726"/>
  <c r="BF726" l="1"/>
  <c r="BE726"/>
  <c r="R726"/>
  <c r="Q726"/>
  <c r="BH726"/>
  <c r="BC726"/>
  <c r="BI726"/>
  <c r="BD726"/>
  <c r="CO726" a="1"/>
  <c r="CO726" s="1"/>
  <c r="DH726" s="1"/>
  <c r="CP726" a="1"/>
  <c r="CP726" s="1"/>
  <c r="DI726" s="1"/>
  <c r="CQ726" a="1"/>
  <c r="CQ726" s="1"/>
  <c r="DJ726" s="1"/>
  <c r="CR726" a="1"/>
  <c r="CR726" s="1"/>
  <c r="DK726" s="1"/>
  <c r="CS726" a="1"/>
  <c r="CS726" s="1"/>
  <c r="DL726" s="1"/>
  <c r="CT726" a="1"/>
  <c r="CT726" s="1"/>
  <c r="DM726" s="1"/>
  <c r="CU726" a="1"/>
  <c r="CU726" s="1"/>
  <c r="DN726" s="1" a="1"/>
  <c r="DN726" s="1"/>
  <c r="CV726" a="1"/>
  <c r="CV726" s="1"/>
  <c r="DO726" s="1"/>
  <c r="CW726" a="1"/>
  <c r="CW726" s="1"/>
  <c r="DP726" s="1"/>
  <c r="CX726" a="1"/>
  <c r="CX726" s="1"/>
  <c r="DQ726" s="1"/>
  <c r="CY726" a="1"/>
  <c r="CY726" s="1"/>
  <c r="DR726" s="1"/>
  <c r="CZ726" a="1"/>
  <c r="CZ726" s="1"/>
  <c r="DS726" s="1"/>
  <c r="DG726"/>
  <c r="ED726"/>
  <c r="EE726"/>
  <c r="EF726"/>
  <c r="EG726"/>
  <c r="D727"/>
  <c r="H727"/>
  <c r="AN726"/>
  <c r="AQ727" l="1"/>
  <c r="BK727"/>
  <c r="I727"/>
  <c r="DZ726"/>
  <c r="EB726"/>
  <c r="EC726" s="1"/>
  <c r="G727"/>
  <c r="E727" s="1"/>
  <c r="F727"/>
  <c r="J727" a="1"/>
  <c r="J727" s="1"/>
  <c r="K727"/>
  <c r="L727"/>
  <c r="M727"/>
  <c r="EA726" l="1"/>
  <c r="EP726"/>
  <c r="N727"/>
  <c r="P727"/>
  <c r="S727" a="1"/>
  <c r="S727" s="1"/>
  <c r="T727" a="1"/>
  <c r="T727" s="1"/>
  <c r="U727" a="1"/>
  <c r="U727" s="1"/>
  <c r="V727" a="1"/>
  <c r="V727" s="1"/>
  <c r="W727" a="1"/>
  <c r="W727" s="1"/>
  <c r="Z727"/>
  <c r="AA727"/>
  <c r="AB727" a="1"/>
  <c r="AB727" s="1"/>
  <c r="AC727" a="1"/>
  <c r="AC727" s="1"/>
  <c r="AD727"/>
  <c r="AE727"/>
  <c r="AG727" s="1"/>
  <c r="AH727"/>
  <c r="AJ727" s="1"/>
  <c r="AK727"/>
  <c r="AL727"/>
  <c r="AM727"/>
  <c r="O727"/>
  <c r="X727" l="1" a="1"/>
  <c r="X727" s="1"/>
  <c r="Y727" a="1"/>
  <c r="Y727" s="1"/>
  <c r="AI727"/>
  <c r="AF727"/>
  <c r="AO727"/>
  <c r="AP727"/>
  <c r="AR727"/>
  <c r="AS727"/>
  <c r="AT727"/>
  <c r="AU727"/>
  <c r="AV727"/>
  <c r="AW727"/>
  <c r="AX727" a="1"/>
  <c r="AX727" s="1"/>
  <c r="AY727"/>
  <c r="AZ727" s="1" a="1"/>
  <c r="AZ727" s="1"/>
  <c r="BA727"/>
  <c r="BG727" s="1"/>
  <c r="BL727"/>
  <c r="BM727"/>
  <c r="BN727"/>
  <c r="BO727"/>
  <c r="CN727"/>
  <c r="BP727"/>
  <c r="BE727" l="1"/>
  <c r="BF727"/>
  <c r="Q727"/>
  <c r="R727"/>
  <c r="BH727"/>
  <c r="BC727"/>
  <c r="BI727"/>
  <c r="BD727"/>
  <c r="CO727" a="1"/>
  <c r="CO727" s="1"/>
  <c r="DH727" s="1"/>
  <c r="CP727" a="1"/>
  <c r="CP727" s="1"/>
  <c r="DI727" s="1"/>
  <c r="CQ727" a="1"/>
  <c r="CQ727" s="1"/>
  <c r="DJ727" s="1"/>
  <c r="CR727" a="1"/>
  <c r="CR727" s="1"/>
  <c r="DK727" s="1"/>
  <c r="CS727" a="1"/>
  <c r="CS727" s="1"/>
  <c r="DL727" s="1"/>
  <c r="CT727" a="1"/>
  <c r="CT727" s="1"/>
  <c r="DM727" s="1"/>
  <c r="CU727" a="1"/>
  <c r="CU727" s="1"/>
  <c r="DN727" s="1" a="1"/>
  <c r="DN727" s="1"/>
  <c r="CV727" a="1"/>
  <c r="CV727" s="1"/>
  <c r="DO727" s="1"/>
  <c r="CW727" a="1"/>
  <c r="CW727" s="1"/>
  <c r="DP727" s="1"/>
  <c r="CX727" a="1"/>
  <c r="CX727" s="1"/>
  <c r="DQ727" s="1"/>
  <c r="CY727" a="1"/>
  <c r="CY727" s="1"/>
  <c r="DR727" s="1"/>
  <c r="CZ727" a="1"/>
  <c r="CZ727" s="1"/>
  <c r="DS727" s="1"/>
  <c r="DG727"/>
  <c r="ED727"/>
  <c r="EE727"/>
  <c r="EF727"/>
  <c r="EG727"/>
  <c r="D728"/>
  <c r="H728"/>
  <c r="AN727"/>
  <c r="AQ728" l="1"/>
  <c r="BK728"/>
  <c r="I728"/>
  <c r="DZ727"/>
  <c r="EB727"/>
  <c r="EC727" s="1"/>
  <c r="G728"/>
  <c r="E728" s="1"/>
  <c r="F728"/>
  <c r="J728" a="1"/>
  <c r="J728" s="1"/>
  <c r="K728"/>
  <c r="L728"/>
  <c r="M728"/>
  <c r="EA727" l="1"/>
  <c r="EP727"/>
  <c r="N728"/>
  <c r="P728"/>
  <c r="S728" a="1"/>
  <c r="S728" s="1"/>
  <c r="T728" a="1"/>
  <c r="T728" s="1"/>
  <c r="U728" a="1"/>
  <c r="U728" s="1"/>
  <c r="V728" a="1"/>
  <c r="V728" s="1"/>
  <c r="W728" a="1"/>
  <c r="W728" s="1"/>
  <c r="Z728"/>
  <c r="AA728"/>
  <c r="AB728" a="1"/>
  <c r="AB728" s="1"/>
  <c r="AC728" a="1"/>
  <c r="AC728" s="1"/>
  <c r="AD728"/>
  <c r="AE728"/>
  <c r="AG728" s="1"/>
  <c r="AH728"/>
  <c r="AJ728" s="1"/>
  <c r="AK728"/>
  <c r="AL728"/>
  <c r="AM728"/>
  <c r="O728"/>
  <c r="X728" l="1" a="1"/>
  <c r="X728" s="1"/>
  <c r="Y728" a="1"/>
  <c r="Y728" s="1"/>
  <c r="AI728"/>
  <c r="AF728"/>
  <c r="AO728"/>
  <c r="AP728"/>
  <c r="AR728"/>
  <c r="AS728"/>
  <c r="AT728"/>
  <c r="AU728"/>
  <c r="AV728"/>
  <c r="AW728"/>
  <c r="AX728" a="1"/>
  <c r="AX728" s="1"/>
  <c r="AY728"/>
  <c r="AZ728" s="1" a="1"/>
  <c r="AZ728" s="1"/>
  <c r="BA728"/>
  <c r="BG728" s="1"/>
  <c r="BL728"/>
  <c r="BM728"/>
  <c r="BN728"/>
  <c r="BO728"/>
  <c r="CN728"/>
  <c r="BP728"/>
  <c r="BF728" l="1"/>
  <c r="BE728"/>
  <c r="R728"/>
  <c r="Q728"/>
  <c r="BH728"/>
  <c r="BC728"/>
  <c r="BI728"/>
  <c r="BD728"/>
  <c r="CO728" a="1"/>
  <c r="CO728" s="1"/>
  <c r="DH728" s="1"/>
  <c r="CP728" a="1"/>
  <c r="CP728" s="1"/>
  <c r="DI728" s="1"/>
  <c r="CQ728" a="1"/>
  <c r="CQ728" s="1"/>
  <c r="DJ728" s="1"/>
  <c r="CR728" a="1"/>
  <c r="CR728" s="1"/>
  <c r="DK728" s="1"/>
  <c r="CS728" a="1"/>
  <c r="CS728" s="1"/>
  <c r="DL728" s="1"/>
  <c r="CT728" a="1"/>
  <c r="CT728" s="1"/>
  <c r="DM728" s="1"/>
  <c r="CU728" a="1"/>
  <c r="CU728" s="1"/>
  <c r="DN728" s="1" a="1"/>
  <c r="DN728" s="1"/>
  <c r="CV728" a="1"/>
  <c r="CV728" s="1"/>
  <c r="DO728" s="1"/>
  <c r="CW728" a="1"/>
  <c r="CW728" s="1"/>
  <c r="DP728" s="1"/>
  <c r="CX728" a="1"/>
  <c r="CX728" s="1"/>
  <c r="DQ728" s="1"/>
  <c r="CY728" a="1"/>
  <c r="CY728" s="1"/>
  <c r="DR728" s="1"/>
  <c r="CZ728" a="1"/>
  <c r="CZ728" s="1"/>
  <c r="DS728" s="1"/>
  <c r="DG728"/>
  <c r="ED728"/>
  <c r="EE728"/>
  <c r="EF728"/>
  <c r="EG728"/>
  <c r="D729"/>
  <c r="H729"/>
  <c r="AN728"/>
  <c r="AQ729" l="1"/>
  <c r="BK729"/>
  <c r="I729"/>
  <c r="DZ728"/>
  <c r="EB728"/>
  <c r="EA728" s="1"/>
  <c r="G729"/>
  <c r="E729" s="1"/>
  <c r="F729"/>
  <c r="J729" a="1"/>
  <c r="J729" s="1"/>
  <c r="K729"/>
  <c r="L729"/>
  <c r="M729"/>
  <c r="EC728" l="1"/>
  <c r="EP728" s="1"/>
  <c r="N729"/>
  <c r="P729"/>
  <c r="S729" a="1"/>
  <c r="S729" s="1"/>
  <c r="T729" a="1"/>
  <c r="T729" s="1"/>
  <c r="U729" a="1"/>
  <c r="U729" s="1"/>
  <c r="V729" a="1"/>
  <c r="V729" s="1"/>
  <c r="W729" a="1"/>
  <c r="W729" s="1"/>
  <c r="Z729"/>
  <c r="AA729"/>
  <c r="AB729" a="1"/>
  <c r="AB729" s="1"/>
  <c r="AC729" a="1"/>
  <c r="AC729" s="1"/>
  <c r="AD729"/>
  <c r="AE729"/>
  <c r="AG729" s="1"/>
  <c r="AH729"/>
  <c r="AJ729" s="1"/>
  <c r="AK729"/>
  <c r="AL729"/>
  <c r="AM729"/>
  <c r="O729"/>
  <c r="X729" l="1" a="1"/>
  <c r="X729" s="1"/>
  <c r="Y729" a="1"/>
  <c r="Y729" s="1"/>
  <c r="AI729"/>
  <c r="AF729"/>
  <c r="AO729"/>
  <c r="AP729"/>
  <c r="AR729"/>
  <c r="AS729"/>
  <c r="AT729"/>
  <c r="AU729"/>
  <c r="AV729"/>
  <c r="AW729"/>
  <c r="AX729" a="1"/>
  <c r="AX729" s="1"/>
  <c r="AY729"/>
  <c r="AZ729" s="1" a="1"/>
  <c r="AZ729" s="1"/>
  <c r="BA729"/>
  <c r="BG729" s="1"/>
  <c r="BL729"/>
  <c r="BM729"/>
  <c r="BN729"/>
  <c r="BO729"/>
  <c r="CN729"/>
  <c r="BP729"/>
  <c r="BE729" l="1"/>
  <c r="BF729"/>
  <c r="Q729"/>
  <c r="R729"/>
  <c r="BH729"/>
  <c r="BC729"/>
  <c r="BI729"/>
  <c r="BD729"/>
  <c r="CO729" a="1"/>
  <c r="CO729" s="1"/>
  <c r="DH729" s="1"/>
  <c r="CP729" a="1"/>
  <c r="CP729" s="1"/>
  <c r="DI729" s="1"/>
  <c r="CQ729" a="1"/>
  <c r="CQ729" s="1"/>
  <c r="DJ729" s="1"/>
  <c r="CR729" a="1"/>
  <c r="CR729" s="1"/>
  <c r="DK729" s="1"/>
  <c r="CS729" a="1"/>
  <c r="CS729" s="1"/>
  <c r="DL729" s="1"/>
  <c r="CT729" a="1"/>
  <c r="CT729" s="1"/>
  <c r="DM729" s="1"/>
  <c r="CU729" a="1"/>
  <c r="CU729" s="1"/>
  <c r="DN729" s="1" a="1"/>
  <c r="DN729" s="1"/>
  <c r="CV729" a="1"/>
  <c r="CV729" s="1"/>
  <c r="DO729" s="1"/>
  <c r="CW729" a="1"/>
  <c r="CW729" s="1"/>
  <c r="DP729" s="1"/>
  <c r="CX729" a="1"/>
  <c r="CX729" s="1"/>
  <c r="DQ729" s="1"/>
  <c r="CY729" a="1"/>
  <c r="CY729" s="1"/>
  <c r="DR729" s="1"/>
  <c r="CZ729" a="1"/>
  <c r="CZ729" s="1"/>
  <c r="DS729" s="1"/>
  <c r="DG729"/>
  <c r="ED729"/>
  <c r="EE729"/>
  <c r="EF729"/>
  <c r="EG729"/>
  <c r="D730"/>
  <c r="H730"/>
  <c r="AN729"/>
  <c r="AQ730" l="1"/>
  <c r="BK730"/>
  <c r="I730"/>
  <c r="DZ729"/>
  <c r="EB729"/>
  <c r="EC729" s="1"/>
  <c r="G730"/>
  <c r="E730" s="1"/>
  <c r="F730"/>
  <c r="J730" a="1"/>
  <c r="J730" s="1"/>
  <c r="K730"/>
  <c r="L730"/>
  <c r="M730"/>
  <c r="EA729" l="1"/>
  <c r="EP729"/>
  <c r="N730"/>
  <c r="P730"/>
  <c r="S730" a="1"/>
  <c r="S730" s="1"/>
  <c r="T730" a="1"/>
  <c r="T730" s="1"/>
  <c r="U730" a="1"/>
  <c r="U730" s="1"/>
  <c r="V730" a="1"/>
  <c r="V730" s="1"/>
  <c r="W730" a="1"/>
  <c r="W730" s="1"/>
  <c r="Z730"/>
  <c r="AA730"/>
  <c r="AB730" a="1"/>
  <c r="AB730" s="1"/>
  <c r="AC730" a="1"/>
  <c r="AC730" s="1"/>
  <c r="AD730"/>
  <c r="AE730"/>
  <c r="AG730" s="1"/>
  <c r="AH730"/>
  <c r="AJ730" s="1"/>
  <c r="AK730"/>
  <c r="AL730"/>
  <c r="AM730"/>
  <c r="O730"/>
  <c r="X730" l="1" a="1"/>
  <c r="X730" s="1"/>
  <c r="Y730" a="1"/>
  <c r="Y730" s="1"/>
  <c r="AI730"/>
  <c r="AF730"/>
  <c r="AO730"/>
  <c r="AP730"/>
  <c r="AR730"/>
  <c r="AS730"/>
  <c r="AT730"/>
  <c r="AU730"/>
  <c r="AV730"/>
  <c r="AW730"/>
  <c r="AX730" a="1"/>
  <c r="AX730" s="1"/>
  <c r="AY730"/>
  <c r="AZ730" s="1" a="1"/>
  <c r="AZ730" s="1"/>
  <c r="BA730"/>
  <c r="BL730"/>
  <c r="BM730"/>
  <c r="BN730"/>
  <c r="BO730"/>
  <c r="CN730"/>
  <c r="BP730"/>
  <c r="BF730" l="1"/>
  <c r="BE730"/>
  <c r="BG730"/>
  <c r="R730"/>
  <c r="Q730"/>
  <c r="BH730"/>
  <c r="BC730"/>
  <c r="BI730"/>
  <c r="BD730"/>
  <c r="CO730" a="1"/>
  <c r="CO730" s="1"/>
  <c r="DH730" s="1"/>
  <c r="CP730" a="1"/>
  <c r="CP730" s="1"/>
  <c r="DI730" s="1"/>
  <c r="CQ730" a="1"/>
  <c r="CQ730" s="1"/>
  <c r="DJ730" s="1"/>
  <c r="CR730" a="1"/>
  <c r="CR730" s="1"/>
  <c r="DK730" s="1"/>
  <c r="CS730" a="1"/>
  <c r="CS730" s="1"/>
  <c r="DL730" s="1"/>
  <c r="CT730" a="1"/>
  <c r="CT730" s="1"/>
  <c r="DM730" s="1"/>
  <c r="CU730" a="1"/>
  <c r="CU730" s="1"/>
  <c r="DN730" s="1" a="1"/>
  <c r="DN730" s="1"/>
  <c r="CV730" a="1"/>
  <c r="CV730" s="1"/>
  <c r="DO730" s="1"/>
  <c r="CW730" a="1"/>
  <c r="CW730" s="1"/>
  <c r="DP730" s="1"/>
  <c r="CX730" a="1"/>
  <c r="CX730" s="1"/>
  <c r="DQ730" s="1"/>
  <c r="CY730" a="1"/>
  <c r="CY730" s="1"/>
  <c r="DR730" s="1"/>
  <c r="CZ730" a="1"/>
  <c r="CZ730" s="1"/>
  <c r="DS730" s="1"/>
  <c r="DG730"/>
  <c r="ED730"/>
  <c r="EE730"/>
  <c r="EF730"/>
  <c r="EG730"/>
  <c r="D731"/>
  <c r="H731"/>
  <c r="AN730"/>
  <c r="AQ731" l="1"/>
  <c r="BK731"/>
  <c r="I731"/>
  <c r="DZ730"/>
  <c r="EB730"/>
  <c r="EC730" s="1"/>
  <c r="G731"/>
  <c r="E731" s="1"/>
  <c r="F731"/>
  <c r="J731" a="1"/>
  <c r="J731" s="1"/>
  <c r="K731"/>
  <c r="L731"/>
  <c r="M731"/>
  <c r="EA730" l="1"/>
  <c r="EP730"/>
  <c r="N731"/>
  <c r="P731"/>
  <c r="S731" a="1"/>
  <c r="S731" s="1"/>
  <c r="T731" a="1"/>
  <c r="T731" s="1"/>
  <c r="U731" a="1"/>
  <c r="U731" s="1"/>
  <c r="V731" a="1"/>
  <c r="V731" s="1"/>
  <c r="W731" a="1"/>
  <c r="W731" s="1"/>
  <c r="Z731"/>
  <c r="AA731"/>
  <c r="AB731" a="1"/>
  <c r="AB731" s="1"/>
  <c r="AC731" a="1"/>
  <c r="AC731" s="1"/>
  <c r="AD731"/>
  <c r="AE731"/>
  <c r="AG731" s="1"/>
  <c r="AH731"/>
  <c r="AJ731" s="1"/>
  <c r="AK731"/>
  <c r="AL731"/>
  <c r="AM731"/>
  <c r="O731"/>
  <c r="X731" l="1" a="1"/>
  <c r="X731" s="1"/>
  <c r="Y731" a="1"/>
  <c r="Y731" s="1"/>
  <c r="AI731"/>
  <c r="AF731"/>
  <c r="AO731"/>
  <c r="AP731"/>
  <c r="AR731"/>
  <c r="AS731"/>
  <c r="AT731"/>
  <c r="AU731"/>
  <c r="AV731"/>
  <c r="AW731"/>
  <c r="AX731" a="1"/>
  <c r="AX731" s="1"/>
  <c r="AY731"/>
  <c r="AZ731" s="1" a="1"/>
  <c r="AZ731" s="1"/>
  <c r="BA731"/>
  <c r="BG731" s="1"/>
  <c r="BL731"/>
  <c r="BM731"/>
  <c r="BN731"/>
  <c r="BO731"/>
  <c r="CN731"/>
  <c r="BP731"/>
  <c r="BF731" l="1"/>
  <c r="BE731"/>
  <c r="Q731"/>
  <c r="R731"/>
  <c r="BH731"/>
  <c r="BC731"/>
  <c r="BI731"/>
  <c r="BD731"/>
  <c r="CO731" a="1"/>
  <c r="CO731" s="1"/>
  <c r="DH731" s="1"/>
  <c r="CP731" a="1"/>
  <c r="CP731" s="1"/>
  <c r="DI731" s="1"/>
  <c r="CQ731" a="1"/>
  <c r="CQ731" s="1"/>
  <c r="DJ731" s="1"/>
  <c r="CR731" a="1"/>
  <c r="CR731" s="1"/>
  <c r="DK731" s="1"/>
  <c r="CS731" a="1"/>
  <c r="CS731" s="1"/>
  <c r="DL731" s="1"/>
  <c r="CT731" a="1"/>
  <c r="CT731" s="1"/>
  <c r="DM731" s="1"/>
  <c r="CU731" a="1"/>
  <c r="CU731" s="1"/>
  <c r="DN731" s="1" a="1"/>
  <c r="DN731" s="1"/>
  <c r="CV731" a="1"/>
  <c r="CV731" s="1"/>
  <c r="DO731" s="1"/>
  <c r="CW731" a="1"/>
  <c r="CW731" s="1"/>
  <c r="DP731" s="1"/>
  <c r="CX731" a="1"/>
  <c r="CX731" s="1"/>
  <c r="DQ731" s="1"/>
  <c r="CY731" a="1"/>
  <c r="CY731" s="1"/>
  <c r="DR731" s="1"/>
  <c r="CZ731" a="1"/>
  <c r="CZ731" s="1"/>
  <c r="DS731" s="1"/>
  <c r="DG731"/>
  <c r="ED731"/>
  <c r="EE731"/>
  <c r="EF731"/>
  <c r="EG731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WZ1"/>
  <c r="WX1"/>
  <c r="WE1"/>
  <c r="VO1"/>
  <c r="TP1"/>
  <c r="UX1"/>
  <c r="US1"/>
  <c r="VF1"/>
  <c r="VS1"/>
  <c r="TX1"/>
  <c r="TY1"/>
  <c r="XG1"/>
  <c r="WA1"/>
  <c r="VD1"/>
  <c r="WH1"/>
  <c r="XD1"/>
  <c r="UH1"/>
  <c r="WD1"/>
  <c r="UK1"/>
  <c r="WI1"/>
  <c r="UD1"/>
  <c r="VP1"/>
  <c r="VY1"/>
  <c r="UP1"/>
  <c r="XC1"/>
  <c r="TO1"/>
  <c r="WW1"/>
  <c r="VJ1"/>
  <c r="TZ1"/>
  <c r="VB1"/>
  <c r="VX1"/>
  <c r="WU1"/>
  <c r="UM1"/>
  <c r="VG1"/>
  <c r="VZ1"/>
  <c r="XB1"/>
  <c r="WM1"/>
  <c r="TM1"/>
  <c r="VL1"/>
  <c r="UU1"/>
  <c r="WB1"/>
  <c r="WL1"/>
  <c r="WF1"/>
  <c r="UZ1"/>
  <c r="UB1"/>
  <c r="VM1"/>
  <c r="UC1"/>
  <c r="WK1"/>
  <c r="UJ1"/>
  <c r="VT1"/>
  <c r="UQ1"/>
  <c r="WJ1"/>
  <c r="UV1"/>
  <c r="VC1"/>
  <c r="UN1"/>
  <c r="VU1"/>
  <c r="VK1"/>
  <c r="TS1"/>
  <c r="TN1"/>
  <c r="XA1"/>
  <c r="TR1"/>
  <c r="TV1"/>
  <c r="WC1"/>
  <c r="VE1"/>
  <c r="UG1"/>
  <c r="WS1"/>
  <c r="TT1"/>
  <c r="VA1"/>
  <c r="WV1"/>
  <c r="UY1"/>
  <c r="VV1"/>
  <c r="XE1"/>
  <c r="TU1"/>
  <c r="WQ1"/>
  <c r="VW1"/>
  <c r="TW1"/>
  <c r="WT1"/>
  <c r="WP1"/>
  <c r="WG1"/>
  <c r="WO1"/>
  <c r="UA1"/>
  <c r="VI1"/>
  <c r="UL1"/>
  <c r="XF1"/>
  <c r="WY1"/>
  <c r="WN1"/>
  <c r="UE1"/>
  <c r="UR1"/>
  <c r="VN1"/>
  <c r="XH1"/>
  <c r="UT1"/>
  <c r="WR1"/>
  <c r="TQ1"/>
  <c r="UO1"/>
  <c r="VR1"/>
  <c r="UF1"/>
  <c r="AN731" i="3"/>
  <c r="UW1" i="2"/>
  <c r="UI1"/>
  <c r="VQ1"/>
  <c r="VH1"/>
  <c r="EB731" i="3" l="1"/>
  <c r="EC731" s="1"/>
  <c r="DZ731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31" l="1"/>
  <c r="EP731"/>
  <c r="D268"/>
  <c r="H268"/>
  <c r="O268"/>
  <c r="AQ268" l="1"/>
  <c r="CQ268" a="1"/>
  <c r="CQ268" s="1"/>
  <c r="DJ268" s="1"/>
  <c r="AP268"/>
  <c r="BA268"/>
  <c r="CW268" a="1"/>
  <c r="CW268" s="1"/>
  <c r="DP268" s="1"/>
  <c r="AS268"/>
  <c r="CV268" s="1" a="1"/>
  <c r="CV268" s="1"/>
  <c r="DO268" s="1"/>
  <c r="AO268"/>
  <c r="AL268"/>
  <c r="F268"/>
  <c r="D269"/>
  <c r="O269"/>
  <c r="P268"/>
  <c r="BP269"/>
  <c r="CN268"/>
  <c r="H269"/>
  <c r="AQ269" l="1"/>
  <c r="CP268" a="1"/>
  <c r="CP268" s="1"/>
  <c r="DI268" s="1"/>
  <c r="G268"/>
  <c r="DG268"/>
  <c r="AE268"/>
  <c r="CQ269" a="1"/>
  <c r="CQ269" s="1"/>
  <c r="DJ269" s="1"/>
  <c r="AP269"/>
  <c r="BA269"/>
  <c r="CW269" a="1"/>
  <c r="CW269" s="1"/>
  <c r="DP269" s="1"/>
  <c r="AO269"/>
  <c r="AS269"/>
  <c r="CV269" s="1" a="1"/>
  <c r="CV269" s="1"/>
  <c r="DO269" s="1"/>
  <c r="AL269"/>
  <c r="F269"/>
  <c r="P269"/>
  <c r="BP270"/>
  <c r="CN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Q270" l="1"/>
  <c r="CW270" s="1" a="1"/>
  <c r="CW270" s="1"/>
  <c r="DP270" s="1"/>
  <c r="AH268"/>
  <c r="AE269"/>
  <c r="CQ270" a="1"/>
  <c r="CQ270" s="1"/>
  <c r="DJ270" s="1"/>
  <c r="BA270"/>
  <c r="AS270"/>
  <c r="CV270" s="1" a="1"/>
  <c r="CV270" s="1"/>
  <c r="DO270" s="1"/>
  <c r="AO270"/>
  <c r="AP270"/>
  <c r="AL270"/>
  <c r="F270"/>
  <c r="BP271"/>
  <c r="P270"/>
  <c r="CN270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O271"/>
  <c r="H271"/>
  <c r="AQ271" l="1"/>
  <c r="AH269"/>
  <c r="AE270"/>
  <c r="CQ271" a="1"/>
  <c r="CQ271" s="1"/>
  <c r="DJ271" s="1"/>
  <c r="AS271"/>
  <c r="CV271" s="1" a="1"/>
  <c r="CV271" s="1"/>
  <c r="DO271" s="1"/>
  <c r="AO271"/>
  <c r="AP271"/>
  <c r="BA271"/>
  <c r="CW271" a="1"/>
  <c r="CW271" s="1"/>
  <c r="DP271" s="1"/>
  <c r="AL271"/>
  <c r="F271"/>
  <c r="CN271"/>
  <c r="P271"/>
  <c r="BP272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O272"/>
  <c r="H272"/>
  <c r="AQ272" l="1"/>
  <c r="AH270"/>
  <c r="AE271"/>
  <c r="CQ272" a="1"/>
  <c r="CQ272" s="1"/>
  <c r="DJ272" s="1"/>
  <c r="AS272"/>
  <c r="CV272" s="1" a="1"/>
  <c r="CV272" s="1"/>
  <c r="DO272" s="1"/>
  <c r="AO272"/>
  <c r="AP272"/>
  <c r="BA272"/>
  <c r="CW272" a="1"/>
  <c r="CW272" s="1"/>
  <c r="DP272" s="1"/>
  <c r="AL272"/>
  <c r="F272"/>
  <c r="P272"/>
  <c r="CN272"/>
  <c r="BP273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O273"/>
  <c r="H273"/>
  <c r="AQ273" l="1"/>
  <c r="AH271"/>
  <c r="AE272"/>
  <c r="CQ273" a="1"/>
  <c r="CQ273" s="1"/>
  <c r="DJ273" s="1"/>
  <c r="AS273"/>
  <c r="CV273" s="1" a="1"/>
  <c r="CV273" s="1"/>
  <c r="DO273" s="1"/>
  <c r="AO273"/>
  <c r="AP273"/>
  <c r="BA273"/>
  <c r="CW273" a="1"/>
  <c r="CW273" s="1"/>
  <c r="DP273" s="1"/>
  <c r="AL273"/>
  <c r="F273"/>
  <c r="P273"/>
  <c r="BP274"/>
  <c r="CN273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O274"/>
  <c r="H274"/>
  <c r="AQ274" l="1"/>
  <c r="AH272"/>
  <c r="AE273"/>
  <c r="CQ274" a="1"/>
  <c r="CQ274" s="1"/>
  <c r="DJ274" s="1"/>
  <c r="AS274"/>
  <c r="CV274" s="1" a="1"/>
  <c r="CV274" s="1"/>
  <c r="DO274" s="1"/>
  <c r="AO274"/>
  <c r="AP274"/>
  <c r="BA274"/>
  <c r="AL274"/>
  <c r="F274"/>
  <c r="BP275"/>
  <c r="P274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Q275" l="1"/>
  <c r="AH273"/>
  <c r="AE274"/>
  <c r="CQ275" a="1"/>
  <c r="CQ275" s="1"/>
  <c r="DJ275" s="1"/>
  <c r="AS275"/>
  <c r="CV275" s="1" a="1"/>
  <c r="CV275" s="1"/>
  <c r="DO275" s="1"/>
  <c r="AO275"/>
  <c r="AP275"/>
  <c r="BA275"/>
  <c r="CW275" a="1"/>
  <c r="CW275" s="1"/>
  <c r="DP275" s="1"/>
  <c r="AL275"/>
  <c r="F275"/>
  <c r="CN275"/>
  <c r="BP276"/>
  <c r="P275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O276"/>
  <c r="H276"/>
  <c r="AQ276" l="1"/>
  <c r="CW276" s="1" a="1"/>
  <c r="CW276" s="1"/>
  <c r="DP276" s="1"/>
  <c r="AH274"/>
  <c r="AE275"/>
  <c r="CQ276" a="1"/>
  <c r="CQ276" s="1"/>
  <c r="DJ276" s="1"/>
  <c r="AS276"/>
  <c r="CV276" s="1" a="1"/>
  <c r="CV276" s="1"/>
  <c r="DO276" s="1"/>
  <c r="AO276"/>
  <c r="BA276"/>
  <c r="AP276"/>
  <c r="AL276"/>
  <c r="F276"/>
  <c r="CN276"/>
  <c r="BP277"/>
  <c r="P276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O277"/>
  <c r="H277"/>
  <c r="AQ277" l="1"/>
  <c r="AH275"/>
  <c r="AE276"/>
  <c r="CQ277" a="1"/>
  <c r="CQ277" s="1"/>
  <c r="DJ277" s="1"/>
  <c r="AS277"/>
  <c r="CV277" s="1" a="1"/>
  <c r="CV277" s="1"/>
  <c r="DO277" s="1"/>
  <c r="AO277"/>
  <c r="AP277"/>
  <c r="BA277"/>
  <c r="CW277" a="1"/>
  <c r="CW277" s="1"/>
  <c r="DP277" s="1"/>
  <c r="AL277"/>
  <c r="F277"/>
  <c r="CN277"/>
  <c r="BP278"/>
  <c r="P277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O278"/>
  <c r="H278"/>
  <c r="AQ278" l="1"/>
  <c r="AH276"/>
  <c r="AE277"/>
  <c r="CQ278" a="1"/>
  <c r="CQ278" s="1"/>
  <c r="DJ278" s="1"/>
  <c r="AS278"/>
  <c r="CV278" s="1" a="1"/>
  <c r="CV278" s="1"/>
  <c r="DO278" s="1"/>
  <c r="AO278"/>
  <c r="AP278"/>
  <c r="BA278"/>
  <c r="CW278" a="1"/>
  <c r="CW278" s="1"/>
  <c r="DP278" s="1"/>
  <c r="AL278"/>
  <c r="F278"/>
  <c r="CN278"/>
  <c r="BP279"/>
  <c r="P278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O279"/>
  <c r="H279"/>
  <c r="AQ279" l="1"/>
  <c r="AH277"/>
  <c r="AE278"/>
  <c r="CQ279" a="1"/>
  <c r="CQ279" s="1"/>
  <c r="DJ279" s="1"/>
  <c r="AS279"/>
  <c r="CV279" s="1" a="1"/>
  <c r="CV279" s="1"/>
  <c r="DO279" s="1"/>
  <c r="AO279"/>
  <c r="BA279"/>
  <c r="AP279"/>
  <c r="AL279"/>
  <c r="F279"/>
  <c r="CN279"/>
  <c r="BP280"/>
  <c r="P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Q280" l="1"/>
  <c r="CW280" s="1" a="1"/>
  <c r="CW280" s="1"/>
  <c r="DP280" s="1"/>
  <c r="AH278"/>
  <c r="AE279"/>
  <c r="CQ280" a="1"/>
  <c r="CQ280" s="1"/>
  <c r="DJ280" s="1"/>
  <c r="BA280"/>
  <c r="AP280"/>
  <c r="AS280"/>
  <c r="CV280" s="1" a="1"/>
  <c r="CV280" s="1"/>
  <c r="DO280" s="1"/>
  <c r="AO280"/>
  <c r="AL280"/>
  <c r="F280"/>
  <c r="BP281"/>
  <c r="CN280"/>
  <c r="P280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O281"/>
  <c r="H281"/>
  <c r="AQ281" l="1"/>
  <c r="CW281" s="1" a="1"/>
  <c r="CW281" s="1"/>
  <c r="DP281" s="1"/>
  <c r="AH279"/>
  <c r="AE280"/>
  <c r="CQ281" a="1"/>
  <c r="CQ281" s="1"/>
  <c r="DJ281" s="1"/>
  <c r="AS281"/>
  <c r="CV281" s="1" a="1"/>
  <c r="CV281" s="1"/>
  <c r="DO281" s="1"/>
  <c r="AO281"/>
  <c r="BA281"/>
  <c r="AP281"/>
  <c r="AL281"/>
  <c r="F281"/>
  <c r="BP282"/>
  <c r="P281"/>
  <c r="CN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O282"/>
  <c r="H282"/>
  <c r="AQ282" l="1"/>
  <c r="CW282" s="1" a="1"/>
  <c r="CW282" s="1"/>
  <c r="DP282" s="1"/>
  <c r="AH280"/>
  <c r="AE281"/>
  <c r="CQ282" a="1"/>
  <c r="CQ282" s="1"/>
  <c r="DJ282" s="1"/>
  <c r="AS282"/>
  <c r="CV282" s="1" a="1"/>
  <c r="CV282" s="1"/>
  <c r="DO282" s="1"/>
  <c r="AO282"/>
  <c r="AP282"/>
  <c r="BA282"/>
  <c r="AL282"/>
  <c r="F282"/>
  <c r="P282"/>
  <c r="CN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O283"/>
  <c r="H283"/>
  <c r="AQ283" l="1"/>
  <c r="AH281"/>
  <c r="AE282"/>
  <c r="CQ283" a="1"/>
  <c r="CQ283" s="1"/>
  <c r="DJ283" s="1"/>
  <c r="AS283"/>
  <c r="CV283" s="1" a="1"/>
  <c r="CV283" s="1"/>
  <c r="DO283" s="1"/>
  <c r="AO283"/>
  <c r="AP283"/>
  <c r="BA283"/>
  <c r="CW283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E1" i="2"/>
  <c r="TK1"/>
  <c r="TA1"/>
  <c r="SR1"/>
  <c r="TL1"/>
  <c r="SV1"/>
  <c r="TI1"/>
  <c r="SA1"/>
  <c r="SW1"/>
  <c r="TC1"/>
  <c r="SK1"/>
  <c r="SP1"/>
  <c r="SN1"/>
  <c r="SB1"/>
  <c r="SQ1"/>
  <c r="SY1"/>
  <c r="SG1"/>
  <c r="SF1"/>
  <c r="SD1"/>
  <c r="TJ1"/>
  <c r="SU1"/>
  <c r="SI1"/>
  <c r="ST1"/>
  <c r="TF1"/>
  <c r="SM1"/>
  <c r="SH1"/>
  <c r="TB1"/>
  <c r="SC1"/>
  <c r="TD1"/>
  <c r="TE1"/>
  <c r="TG1"/>
  <c r="SS1"/>
  <c r="SZ1"/>
  <c r="SJ1"/>
  <c r="SO1"/>
  <c r="TH1"/>
  <c r="SL1"/>
  <c r="SX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O249"/>
  <c r="H249"/>
  <c r="AQ249" l="1"/>
  <c r="CQ249" a="1"/>
  <c r="CQ249" s="1"/>
  <c r="DJ249" s="1"/>
  <c r="AP249"/>
  <c r="BA249"/>
  <c r="CW249" a="1"/>
  <c r="CW249" s="1"/>
  <c r="DP249" s="1"/>
  <c r="AS249"/>
  <c r="CV249" s="1" a="1"/>
  <c r="CV249" s="1"/>
  <c r="DO249" s="1"/>
  <c r="AO249"/>
  <c r="AL249"/>
  <c r="F249"/>
  <c r="D250"/>
  <c r="O250"/>
  <c r="P249"/>
  <c r="H250"/>
  <c r="BP250"/>
  <c r="CN249"/>
  <c r="AQ250" l="1"/>
  <c r="CW250" s="1" a="1"/>
  <c r="CW250" s="1"/>
  <c r="DP250" s="1"/>
  <c r="DG249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BA250"/>
  <c r="AL250"/>
  <c r="F250"/>
  <c r="P250"/>
  <c r="BP251"/>
  <c r="CN250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Q251" l="1"/>
  <c r="AH249"/>
  <c r="AE250"/>
  <c r="CQ251" a="1"/>
  <c r="CQ251" s="1"/>
  <c r="DJ251" s="1"/>
  <c r="AS251"/>
  <c r="CV251" s="1" a="1"/>
  <c r="CV251" s="1"/>
  <c r="DO251" s="1"/>
  <c r="AO251"/>
  <c r="AP251"/>
  <c r="BA251"/>
  <c r="AL251"/>
  <c r="F251"/>
  <c r="BP252"/>
  <c r="P251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Q252" l="1"/>
  <c r="CW252" s="1" a="1"/>
  <c r="CW252" s="1"/>
  <c r="DP252" s="1"/>
  <c r="AH250"/>
  <c r="AE251"/>
  <c r="CQ252" a="1"/>
  <c r="CQ252" s="1"/>
  <c r="DJ252" s="1"/>
  <c r="AP252"/>
  <c r="BA252"/>
  <c r="AO252"/>
  <c r="AS252"/>
  <c r="CV252" s="1" a="1"/>
  <c r="CV252" s="1"/>
  <c r="DO252" s="1"/>
  <c r="AL252"/>
  <c r="F252"/>
  <c r="BP253"/>
  <c r="P252"/>
  <c r="CN252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O253"/>
  <c r="H253"/>
  <c r="AQ253" l="1"/>
  <c r="AH251"/>
  <c r="AE252"/>
  <c r="CQ253" a="1"/>
  <c r="CQ253" s="1"/>
  <c r="DJ253" s="1"/>
  <c r="AS253"/>
  <c r="CV253" s="1" a="1"/>
  <c r="CV253" s="1"/>
  <c r="DO253" s="1"/>
  <c r="AO253"/>
  <c r="AP253"/>
  <c r="BA253"/>
  <c r="AL253"/>
  <c r="F253"/>
  <c r="BP254"/>
  <c r="P253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Q254" l="1"/>
  <c r="CW254" s="1" a="1"/>
  <c r="CW254" s="1"/>
  <c r="DP254" s="1"/>
  <c r="AH252"/>
  <c r="AE253"/>
  <c r="CQ254" a="1"/>
  <c r="CQ254" s="1"/>
  <c r="DJ254" s="1"/>
  <c r="BA254"/>
  <c r="AO254"/>
  <c r="AP254"/>
  <c r="AS254"/>
  <c r="CV254" s="1" a="1"/>
  <c r="CV254" s="1"/>
  <c r="DO254" s="1"/>
  <c r="AL254"/>
  <c r="F254"/>
  <c r="CN254"/>
  <c r="BP255"/>
  <c r="P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O255"/>
  <c r="H255"/>
  <c r="AQ255" l="1"/>
  <c r="AH253"/>
  <c r="AE254"/>
  <c r="CQ255" a="1"/>
  <c r="CQ255" s="1"/>
  <c r="DJ255" s="1"/>
  <c r="AS255"/>
  <c r="CV255" s="1" a="1"/>
  <c r="CV255" s="1"/>
  <c r="DO255" s="1"/>
  <c r="AO255"/>
  <c r="AP255"/>
  <c r="BA255"/>
  <c r="CW255" a="1"/>
  <c r="CW255" s="1"/>
  <c r="DP255" s="1"/>
  <c r="AL255"/>
  <c r="F255"/>
  <c r="CN255"/>
  <c r="BP256"/>
  <c r="P255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O256"/>
  <c r="H256"/>
  <c r="AQ256" l="1"/>
  <c r="AH254"/>
  <c r="AE255"/>
  <c r="CQ256" a="1"/>
  <c r="CQ256" s="1"/>
  <c r="DJ256" s="1"/>
  <c r="AP256"/>
  <c r="BA256"/>
  <c r="AS256"/>
  <c r="CV256" s="1" a="1"/>
  <c r="CV256" s="1"/>
  <c r="DO256" s="1"/>
  <c r="AO256"/>
  <c r="AL256"/>
  <c r="F256"/>
  <c r="BP257"/>
  <c r="CN256"/>
  <c r="P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Q257" l="1"/>
  <c r="AH255"/>
  <c r="AE256"/>
  <c r="CQ257" a="1"/>
  <c r="CQ257" s="1"/>
  <c r="DJ257" s="1"/>
  <c r="AS257"/>
  <c r="CV257" s="1" a="1"/>
  <c r="CV257" s="1"/>
  <c r="DO257" s="1"/>
  <c r="AO257"/>
  <c r="AP257"/>
  <c r="BA257"/>
  <c r="CW257" a="1"/>
  <c r="CW257" s="1"/>
  <c r="DP257" s="1"/>
  <c r="AL257"/>
  <c r="F257"/>
  <c r="CN257"/>
  <c r="BP258"/>
  <c r="P257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O258"/>
  <c r="H258"/>
  <c r="AQ258" l="1"/>
  <c r="AH256"/>
  <c r="AE257"/>
  <c r="CQ258" a="1"/>
  <c r="CQ258" s="1"/>
  <c r="DJ258" s="1"/>
  <c r="AS258"/>
  <c r="CV258" s="1" a="1"/>
  <c r="CV258" s="1"/>
  <c r="DO258" s="1"/>
  <c r="AO258"/>
  <c r="AP258"/>
  <c r="BA258"/>
  <c r="AL258"/>
  <c r="F258"/>
  <c r="CN258"/>
  <c r="BP259"/>
  <c r="P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Q259" l="1"/>
  <c r="CW259" s="1" a="1"/>
  <c r="CW259" s="1"/>
  <c r="DP259" s="1"/>
  <c r="AH257"/>
  <c r="AE258"/>
  <c r="CQ259" a="1"/>
  <c r="CQ259" s="1"/>
  <c r="DJ259" s="1"/>
  <c r="BA259"/>
  <c r="AO259"/>
  <c r="AP259"/>
  <c r="AS259"/>
  <c r="CV259" s="1" a="1"/>
  <c r="CV259" s="1"/>
  <c r="DO259" s="1"/>
  <c r="AL259"/>
  <c r="F259"/>
  <c r="BP260"/>
  <c r="CN259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O260"/>
  <c r="H260"/>
  <c r="AQ260" l="1"/>
  <c r="CW260" s="1" a="1"/>
  <c r="CW260" s="1"/>
  <c r="DP260" s="1"/>
  <c r="AH258"/>
  <c r="AE259"/>
  <c r="CQ260" a="1"/>
  <c r="CQ260" s="1"/>
  <c r="DJ260" s="1"/>
  <c r="AS260"/>
  <c r="CV260" s="1" a="1"/>
  <c r="CV260" s="1"/>
  <c r="DO260" s="1"/>
  <c r="AO260"/>
  <c r="AP260"/>
  <c r="BA260"/>
  <c r="AL260"/>
  <c r="F260"/>
  <c r="BP261"/>
  <c r="P260"/>
  <c r="CN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O261"/>
  <c r="H261"/>
  <c r="AQ261" l="1"/>
  <c r="CW261" s="1" a="1"/>
  <c r="CW261" s="1"/>
  <c r="DP261" s="1"/>
  <c r="AH259"/>
  <c r="AE260"/>
  <c r="CQ261" a="1"/>
  <c r="CQ261" s="1"/>
  <c r="DJ261" s="1"/>
  <c r="BA261"/>
  <c r="AO261"/>
  <c r="AP261"/>
  <c r="AS261"/>
  <c r="CV261" s="1" a="1"/>
  <c r="CV261" s="1"/>
  <c r="DO261" s="1"/>
  <c r="AL261"/>
  <c r="F261"/>
  <c r="P261"/>
  <c r="CN261"/>
  <c r="BP262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O262"/>
  <c r="H262"/>
  <c r="AQ262" l="1"/>
  <c r="CW262" s="1" a="1"/>
  <c r="CW262" s="1"/>
  <c r="DP262" s="1"/>
  <c r="AH260"/>
  <c r="AE261"/>
  <c r="CQ262" a="1"/>
  <c r="CQ262" s="1"/>
  <c r="DJ262" s="1"/>
  <c r="BA262"/>
  <c r="AS262"/>
  <c r="CV262" s="1" a="1"/>
  <c r="CV262" s="1"/>
  <c r="DO262" s="1"/>
  <c r="AO262"/>
  <c r="AP262"/>
  <c r="AL262"/>
  <c r="F262"/>
  <c r="BP263"/>
  <c r="P262"/>
  <c r="CN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O263"/>
  <c r="H263"/>
  <c r="AQ263" l="1"/>
  <c r="AH261"/>
  <c r="AE262"/>
  <c r="CQ263" a="1"/>
  <c r="CQ263" s="1"/>
  <c r="DJ263" s="1"/>
  <c r="AS263"/>
  <c r="CV263" s="1" a="1"/>
  <c r="CV263" s="1"/>
  <c r="DO263" s="1"/>
  <c r="AO263"/>
  <c r="AP263"/>
  <c r="BA263"/>
  <c r="AL263"/>
  <c r="F263"/>
  <c r="CN263"/>
  <c r="BP264"/>
  <c r="P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Q264" l="1"/>
  <c r="CW264" s="1" a="1"/>
  <c r="CW264" s="1"/>
  <c r="DP264" s="1"/>
  <c r="AH262"/>
  <c r="AE263"/>
  <c r="CQ264" a="1"/>
  <c r="CQ264" s="1"/>
  <c r="DJ264" s="1"/>
  <c r="AP264"/>
  <c r="BA264"/>
  <c r="AS264"/>
  <c r="CV264" s="1" a="1"/>
  <c r="CV264" s="1"/>
  <c r="DO264" s="1"/>
  <c r="AO264"/>
  <c r="AL264"/>
  <c r="F264"/>
  <c r="P264"/>
  <c r="BP265"/>
  <c r="CN264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O265"/>
  <c r="H265"/>
  <c r="AQ265" l="1"/>
  <c r="AH263"/>
  <c r="AE264"/>
  <c r="CQ265" a="1"/>
  <c r="CQ265" s="1"/>
  <c r="DJ265" s="1"/>
  <c r="AS265"/>
  <c r="CV265" s="1" a="1"/>
  <c r="CV265" s="1"/>
  <c r="DO265" s="1"/>
  <c r="AO265"/>
  <c r="AP265"/>
  <c r="BA265"/>
  <c r="AL265"/>
  <c r="F265"/>
  <c r="BP266"/>
  <c r="CN265"/>
  <c r="P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J1"/>
  <c r="RQ1"/>
  <c r="O266" i="3"/>
  <c r="QS1" i="2"/>
  <c r="RU1"/>
  <c r="RH1"/>
  <c r="QY1"/>
  <c r="RE1"/>
  <c r="RN1"/>
  <c r="QU1"/>
  <c r="RP1"/>
  <c r="QX1"/>
  <c r="QT1"/>
  <c r="QZ1"/>
  <c r="QW1"/>
  <c r="RC1"/>
  <c r="RG1"/>
  <c r="RX1"/>
  <c r="RY1"/>
  <c r="RW1"/>
  <c r="RZ1"/>
  <c r="H266" i="3"/>
  <c r="RT1" i="2"/>
  <c r="RM1"/>
  <c r="RR1"/>
  <c r="RL1"/>
  <c r="RV1"/>
  <c r="RS1"/>
  <c r="RO1"/>
  <c r="RK1"/>
  <c r="RF1"/>
  <c r="RA1"/>
  <c r="QV1"/>
  <c r="RD1"/>
  <c r="RI1"/>
  <c r="RB1"/>
  <c r="AQ266" i="3" l="1"/>
  <c r="CW266" s="1" a="1"/>
  <c r="CW266" s="1"/>
  <c r="DP266" s="1"/>
  <c r="AH264"/>
  <c r="AE265"/>
  <c r="CQ266" a="1"/>
  <c r="CQ266" s="1"/>
  <c r="DJ266" s="1"/>
  <c r="AS266"/>
  <c r="CV266" s="1" a="1"/>
  <c r="CV266" s="1"/>
  <c r="DO266" s="1"/>
  <c r="BA266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P266" i="3"/>
  <c r="BP232"/>
  <c r="CN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QP1" i="2"/>
  <c r="H232" i="3"/>
  <c r="QQ1" i="2"/>
  <c r="QO1"/>
  <c r="O232" i="3"/>
  <c r="QR1" i="2"/>
  <c r="AQ232" i="3" l="1"/>
  <c r="CW232" s="1" a="1"/>
  <c r="CW232" s="1"/>
  <c r="DP232" s="1"/>
  <c r="QO2" i="2"/>
  <c r="QP2"/>
  <c r="CQ232" i="3" a="1"/>
  <c r="CQ232" s="1"/>
  <c r="DJ232" s="1"/>
  <c r="AP232"/>
  <c r="BA232"/>
  <c r="AS232"/>
  <c r="CV232" s="1" a="1"/>
  <c r="CV232" s="1"/>
  <c r="DO232" s="1"/>
  <c r="AO232"/>
  <c r="AL232"/>
  <c r="F232"/>
  <c r="QQ2" i="2"/>
  <c r="QR2"/>
  <c r="D230" i="3"/>
  <c r="O230"/>
  <c r="QG1" i="2"/>
  <c r="PV1"/>
  <c r="P232" i="3"/>
  <c r="H230"/>
  <c r="QN1" i="2"/>
  <c r="QC1"/>
  <c r="QK1"/>
  <c r="QA1"/>
  <c r="PX1"/>
  <c r="QH1"/>
  <c r="BP230" i="3"/>
  <c r="QL1" i="2"/>
  <c r="PW1"/>
  <c r="PY1"/>
  <c r="QF1"/>
  <c r="QI1"/>
  <c r="QE1"/>
  <c r="QD1"/>
  <c r="CN232" i="3"/>
  <c r="QJ1" i="2"/>
  <c r="QM1"/>
  <c r="QB1"/>
  <c r="PZ1"/>
  <c r="PU1"/>
  <c r="AQ230" i="3" l="1"/>
  <c r="DG232"/>
  <c r="CP232" a="1"/>
  <c r="CP232" s="1"/>
  <c r="DI232" s="1"/>
  <c r="G232"/>
  <c r="CQ230" a="1"/>
  <c r="CQ230" s="1"/>
  <c r="DJ230" s="1"/>
  <c r="AP230"/>
  <c r="BA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P230"/>
  <c r="BP220"/>
  <c r="G230" l="1"/>
  <c r="CP230" a="1"/>
  <c r="CP230" s="1"/>
  <c r="DI230" s="1"/>
  <c r="DG230"/>
  <c r="CW230" a="1"/>
  <c r="CW230" s="1"/>
  <c r="DP230" s="1"/>
  <c r="D220"/>
  <c r="O220"/>
  <c r="H220"/>
  <c r="AQ220" l="1"/>
  <c r="CQ220" a="1"/>
  <c r="CQ220" s="1"/>
  <c r="DJ220" s="1"/>
  <c r="AP220"/>
  <c r="BA220"/>
  <c r="AS220"/>
  <c r="CV220" s="1" a="1"/>
  <c r="CV220" s="1"/>
  <c r="DO220" s="1"/>
  <c r="AO220"/>
  <c r="AL220"/>
  <c r="F220"/>
  <c r="CN220"/>
  <c r="P220"/>
  <c r="BP221"/>
  <c r="CP220" l="1" a="1"/>
  <c r="CP220" s="1"/>
  <c r="DI220" s="1"/>
  <c r="G220"/>
  <c r="DG220"/>
  <c r="CW220" a="1"/>
  <c r="CW220" s="1"/>
  <c r="DP220" s="1"/>
  <c r="D221"/>
  <c r="O221"/>
  <c r="H221"/>
  <c r="AQ221" l="1"/>
  <c r="CW221" s="1" a="1"/>
  <c r="CW221" s="1"/>
  <c r="DP221" s="1"/>
  <c r="AE220"/>
  <c r="CQ221" a="1"/>
  <c r="CQ221" s="1"/>
  <c r="DJ221" s="1"/>
  <c r="AP221"/>
  <c r="BA221"/>
  <c r="AO221"/>
  <c r="AS221"/>
  <c r="CV221" s="1" a="1"/>
  <c r="CV221" s="1"/>
  <c r="DO221" s="1"/>
  <c r="AL221"/>
  <c r="F221"/>
  <c r="CN221"/>
  <c r="P221"/>
  <c r="BP222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Q222" l="1"/>
  <c r="CW222" s="1" a="1"/>
  <c r="CW222" s="1"/>
  <c r="DP222" s="1"/>
  <c r="AH220"/>
  <c r="AE221"/>
  <c r="CQ222" a="1"/>
  <c r="CQ222" s="1"/>
  <c r="DJ222" s="1"/>
  <c r="BA222"/>
  <c r="AS222"/>
  <c r="CV222" s="1" a="1"/>
  <c r="CV222" s="1"/>
  <c r="DO222" s="1"/>
  <c r="AP222"/>
  <c r="AO222"/>
  <c r="AL222"/>
  <c r="F222"/>
  <c r="BP223"/>
  <c r="P222"/>
  <c r="CN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O223"/>
  <c r="H223"/>
  <c r="AQ223" l="1"/>
  <c r="CW223" s="1" a="1"/>
  <c r="CW223" s="1"/>
  <c r="DP223" s="1"/>
  <c r="AH221"/>
  <c r="AE222"/>
  <c r="CQ223" a="1"/>
  <c r="CQ223" s="1"/>
  <c r="DJ223" s="1"/>
  <c r="AO223"/>
  <c r="AP223"/>
  <c r="AS223"/>
  <c r="CV223" s="1" a="1"/>
  <c r="CV223" s="1"/>
  <c r="DO223" s="1"/>
  <c r="BA223"/>
  <c r="AL223"/>
  <c r="F223"/>
  <c r="CN223"/>
  <c r="P223"/>
  <c r="BP224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O224"/>
  <c r="H224"/>
  <c r="AQ224" l="1"/>
  <c r="AH222"/>
  <c r="AE223"/>
  <c r="CQ224" a="1"/>
  <c r="CQ224" s="1"/>
  <c r="DJ224" s="1"/>
  <c r="AS224"/>
  <c r="CV224" s="1" a="1"/>
  <c r="CV224" s="1"/>
  <c r="DO224" s="1"/>
  <c r="AO224"/>
  <c r="AP224"/>
  <c r="BA224"/>
  <c r="AL224"/>
  <c r="F224"/>
  <c r="CN224"/>
  <c r="BP225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Q225" l="1"/>
  <c r="CW225" s="1" a="1"/>
  <c r="CW225" s="1"/>
  <c r="DP225" s="1"/>
  <c r="AH223"/>
  <c r="AE224"/>
  <c r="CQ225" a="1"/>
  <c r="CQ225" s="1"/>
  <c r="DJ225" s="1"/>
  <c r="BA225"/>
  <c r="AO225"/>
  <c r="AS225"/>
  <c r="CV225" s="1" a="1"/>
  <c r="CV225" s="1"/>
  <c r="DO225" s="1"/>
  <c r="AP225"/>
  <c r="AL225"/>
  <c r="F225"/>
  <c r="CN225"/>
  <c r="BP226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M1" i="2"/>
  <c r="PG1"/>
  <c r="PT1"/>
  <c r="PJ1"/>
  <c r="PE1"/>
  <c r="PI1"/>
  <c r="PQ1"/>
  <c r="PK1"/>
  <c r="O226" i="3"/>
  <c r="PP1" i="2"/>
  <c r="PH1"/>
  <c r="PR1"/>
  <c r="PN1"/>
  <c r="H226" i="3"/>
  <c r="PL1" i="2"/>
  <c r="PO1"/>
  <c r="PF1"/>
  <c r="PS1"/>
  <c r="AQ226" i="3" l="1"/>
  <c r="CW226" s="1" a="1"/>
  <c r="CW226" s="1"/>
  <c r="DP226" s="1"/>
  <c r="AH224"/>
  <c r="AE225"/>
  <c r="CQ226" a="1"/>
  <c r="CQ226" s="1"/>
  <c r="DJ226" s="1"/>
  <c r="AS226"/>
  <c r="CV226" s="1" a="1"/>
  <c r="CV226" s="1"/>
  <c r="DO226" s="1"/>
  <c r="AO226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BP212" i="3"/>
  <c r="CN226"/>
  <c r="P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O212"/>
  <c r="H212"/>
  <c r="AQ212" l="1"/>
  <c r="CW212" s="1" a="1"/>
  <c r="CW212" s="1"/>
  <c r="DP212" s="1"/>
  <c r="CQ212" a="1"/>
  <c r="CQ212" s="1"/>
  <c r="DJ212" s="1"/>
  <c r="AP212"/>
  <c r="BA212"/>
  <c r="AS212"/>
  <c r="CV212" s="1" a="1"/>
  <c r="CV212" s="1"/>
  <c r="DO212" s="1"/>
  <c r="AO212"/>
  <c r="AL212"/>
  <c r="F212"/>
  <c r="D213"/>
  <c r="H213"/>
  <c r="BP213"/>
  <c r="O213"/>
  <c r="CN212"/>
  <c r="P212"/>
  <c r="AQ213" l="1"/>
  <c r="CW213" s="1" a="1"/>
  <c r="CW213" s="1"/>
  <c r="DP213" s="1"/>
  <c r="DG212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BA213"/>
  <c r="AL213"/>
  <c r="F213"/>
  <c r="CN213"/>
  <c r="P213"/>
  <c r="BP214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Q214" l="1"/>
  <c r="CW214" s="1" a="1"/>
  <c r="CW214" s="1"/>
  <c r="DP214" s="1"/>
  <c r="AH212"/>
  <c r="AE213"/>
  <c r="CQ214" a="1"/>
  <c r="CQ214" s="1"/>
  <c r="DJ214" s="1"/>
  <c r="AP214"/>
  <c r="BA214"/>
  <c r="AS214"/>
  <c r="CV214" s="1" a="1"/>
  <c r="CV214" s="1"/>
  <c r="DO214" s="1"/>
  <c r="AO214"/>
  <c r="AL214"/>
  <c r="F214"/>
  <c r="CN214"/>
  <c r="BP215"/>
  <c r="P214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O215"/>
  <c r="H215"/>
  <c r="AQ215" l="1"/>
  <c r="AH213"/>
  <c r="AE214"/>
  <c r="CQ215" a="1"/>
  <c r="CQ215" s="1"/>
  <c r="DJ215" s="1"/>
  <c r="AS215"/>
  <c r="CV215" s="1" a="1"/>
  <c r="CV215" s="1"/>
  <c r="DO215" s="1"/>
  <c r="AO215"/>
  <c r="AP215"/>
  <c r="BA215"/>
  <c r="AL215"/>
  <c r="F215"/>
  <c r="BP216"/>
  <c r="CN215"/>
  <c r="P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Q216" l="1"/>
  <c r="CW216" s="1" a="1"/>
  <c r="CW216" s="1"/>
  <c r="DP216" s="1"/>
  <c r="AH214"/>
  <c r="AE215"/>
  <c r="CQ216" a="1"/>
  <c r="CQ216" s="1"/>
  <c r="DJ216" s="1"/>
  <c r="BA216"/>
  <c r="AS216"/>
  <c r="CV216" s="1" a="1"/>
  <c r="CV216" s="1"/>
  <c r="DO216" s="1"/>
  <c r="AO216"/>
  <c r="AP216"/>
  <c r="AL216"/>
  <c r="F216"/>
  <c r="CN216"/>
  <c r="P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O217"/>
  <c r="H217"/>
  <c r="AQ217" l="1"/>
  <c r="AH215"/>
  <c r="AE216"/>
  <c r="CQ217" a="1"/>
  <c r="CQ217" s="1"/>
  <c r="DJ217" s="1"/>
  <c r="AS217"/>
  <c r="CV217" s="1" a="1"/>
  <c r="CV217" s="1"/>
  <c r="DO217" s="1"/>
  <c r="AO217"/>
  <c r="AP217"/>
  <c r="BA217"/>
  <c r="CW217" a="1"/>
  <c r="CW217" s="1"/>
  <c r="DP217" s="1"/>
  <c r="AL217"/>
  <c r="F217"/>
  <c r="CN217"/>
  <c r="BP218"/>
  <c r="P217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O208"/>
  <c r="H208"/>
  <c r="O218"/>
  <c r="AQ208" l="1"/>
  <c r="AQ218"/>
  <c r="AH216"/>
  <c r="AE217"/>
  <c r="CQ218" a="1"/>
  <c r="CQ218" s="1"/>
  <c r="DJ218" s="1"/>
  <c r="AS218"/>
  <c r="CV218" s="1" a="1"/>
  <c r="CV218" s="1"/>
  <c r="DO218" s="1"/>
  <c r="AO218"/>
  <c r="AP218"/>
  <c r="CW218" a="1"/>
  <c r="CW218" s="1"/>
  <c r="DP218" s="1"/>
  <c r="BA218"/>
  <c r="AL218"/>
  <c r="F218"/>
  <c r="F208"/>
  <c r="AL208"/>
  <c r="P208"/>
  <c r="CN21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S208"/>
  <c r="BA208"/>
  <c r="CN208"/>
  <c r="BP208"/>
  <c r="CP208" l="1" a="1"/>
  <c r="CP208" s="1"/>
  <c r="DI208" s="1"/>
  <c r="CQ208" a="1"/>
  <c r="CQ208" s="1"/>
  <c r="DJ208" s="1"/>
  <c r="CV208" a="1"/>
  <c r="CV208" s="1"/>
  <c r="DO208" s="1"/>
  <c r="CW208" a="1"/>
  <c r="CW208" s="1"/>
  <c r="DP208" s="1"/>
  <c r="DG208"/>
  <c r="D209"/>
  <c r="O209"/>
  <c r="H209"/>
  <c r="AQ209" l="1"/>
  <c r="AE208"/>
  <c r="F209"/>
  <c r="AL209"/>
  <c r="P209"/>
  <c r="G209" l="1"/>
  <c r="AF208"/>
  <c r="AG208"/>
  <c r="EF208" s="1"/>
  <c r="CY208" a="1"/>
  <c r="CY208" s="1"/>
  <c r="DR208" s="1"/>
  <c r="AO209"/>
  <c r="AP209"/>
  <c r="AS209"/>
  <c r="BA209"/>
  <c r="CN209"/>
  <c r="BP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O210"/>
  <c r="H210"/>
  <c r="AQ210" l="1"/>
  <c r="AH208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S210"/>
  <c r="BA210"/>
  <c r="CN210"/>
  <c r="BP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O211"/>
  <c r="H211"/>
  <c r="AQ211" l="1"/>
  <c r="AH209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S211"/>
  <c r="BA211"/>
  <c r="BP211"/>
  <c r="CN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O219"/>
  <c r="H219"/>
  <c r="AQ219" l="1"/>
  <c r="AH217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S219"/>
  <c r="BA219"/>
  <c r="CN219"/>
  <c r="BP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O227"/>
  <c r="H227"/>
  <c r="AQ227" l="1"/>
  <c r="AH225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S227"/>
  <c r="BA227"/>
  <c r="CN227"/>
  <c r="BP227"/>
  <c r="BF227" l="1"/>
  <c r="BE227"/>
  <c r="CP227" a="1"/>
  <c r="CP227" s="1"/>
  <c r="DI227" s="1"/>
  <c r="CQ227" a="1"/>
  <c r="CQ227" s="1"/>
  <c r="DJ227" s="1"/>
  <c r="CV227" a="1"/>
  <c r="CV227" s="1"/>
  <c r="DO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OW1"/>
  <c r="OQ1"/>
  <c r="PC1"/>
  <c r="OX1"/>
  <c r="PB1"/>
  <c r="OY1"/>
  <c r="PA1"/>
  <c r="OS1"/>
  <c r="OV1"/>
  <c r="OP1"/>
  <c r="PD1"/>
  <c r="OR1"/>
  <c r="OO1"/>
  <c r="OT1"/>
  <c r="OU1"/>
  <c r="OM1"/>
  <c r="OZ1"/>
  <c r="ON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H203"/>
  <c r="O203"/>
  <c r="AQ203" l="1"/>
  <c r="CW203" s="1" a="1"/>
  <c r="CW203" s="1"/>
  <c r="DP203" s="1"/>
  <c r="CQ203" a="1"/>
  <c r="CQ203" s="1"/>
  <c r="DJ203" s="1"/>
  <c r="AP203"/>
  <c r="BA203"/>
  <c r="AS203"/>
  <c r="CV203" s="1" a="1"/>
  <c r="CV203" s="1"/>
  <c r="DO203" s="1"/>
  <c r="AO203"/>
  <c r="AL203"/>
  <c r="F203"/>
  <c r="D204"/>
  <c r="H204"/>
  <c r="O204"/>
  <c r="P203"/>
  <c r="BP204"/>
  <c r="CN203"/>
  <c r="AQ204" l="1"/>
  <c r="CW204" s="1" a="1"/>
  <c r="CW204" s="1"/>
  <c r="DP204" s="1"/>
  <c r="DG203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L204"/>
  <c r="F204"/>
  <c r="P204"/>
  <c r="BP205"/>
  <c r="CN204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Q205" l="1"/>
  <c r="AH203"/>
  <c r="AE204"/>
  <c r="CQ205" a="1"/>
  <c r="CQ205" s="1"/>
  <c r="DJ205" s="1"/>
  <c r="AS205"/>
  <c r="CV205" s="1" a="1"/>
  <c r="CV205" s="1"/>
  <c r="DO205" s="1"/>
  <c r="AO205"/>
  <c r="AP205"/>
  <c r="BA205"/>
  <c r="AL205"/>
  <c r="F205"/>
  <c r="BP206"/>
  <c r="P205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Q206" l="1"/>
  <c r="CW206" s="1" a="1"/>
  <c r="CW206" s="1"/>
  <c r="DP206" s="1"/>
  <c r="AH204"/>
  <c r="AE205"/>
  <c r="CQ206" a="1"/>
  <c r="CQ206" s="1"/>
  <c r="DJ206" s="1"/>
  <c r="BA206"/>
  <c r="AS206"/>
  <c r="CV206" s="1" a="1"/>
  <c r="CV206" s="1"/>
  <c r="DO206" s="1"/>
  <c r="AP206"/>
  <c r="AO206"/>
  <c r="AL206"/>
  <c r="F206"/>
  <c r="BP207"/>
  <c r="CN206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O207"/>
  <c r="H207"/>
  <c r="AQ207" l="1"/>
  <c r="AH205"/>
  <c r="AE206"/>
  <c r="CQ207" a="1"/>
  <c r="CQ207" s="1"/>
  <c r="DJ207" s="1"/>
  <c r="AS207"/>
  <c r="CV207" s="1" a="1"/>
  <c r="CV207" s="1"/>
  <c r="DO207" s="1"/>
  <c r="AO207"/>
  <c r="AP207"/>
  <c r="BA207"/>
  <c r="AL207"/>
  <c r="F207"/>
  <c r="CN207"/>
  <c r="P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B4"/>
  <c r="OD4" s="1"/>
  <c r="OF4" s="1"/>
  <c r="OH4" s="1"/>
  <c r="OJ4" s="1"/>
  <c r="OL4" s="1"/>
  <c r="OA4"/>
  <c r="OC4" s="1"/>
  <c r="OE4" s="1"/>
  <c r="OG4" s="1"/>
  <c r="OI4" s="1"/>
  <c r="OK4" s="1"/>
  <c r="OA3"/>
  <c r="OC3" s="1"/>
  <c r="OE3" s="1"/>
  <c r="OG3" s="1"/>
  <c r="OI3" s="1"/>
  <c r="OK3" s="1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LF1" i="2"/>
  <c r="MN1"/>
  <c r="OA1"/>
  <c r="JQ1"/>
  <c r="MG1"/>
  <c r="MQ1"/>
  <c r="O153" i="3"/>
  <c r="KD1" i="2"/>
  <c r="OD1"/>
  <c r="KN1"/>
  <c r="MT1"/>
  <c r="MY1"/>
  <c r="BP198" i="3"/>
  <c r="ND1" i="2"/>
  <c r="LN1"/>
  <c r="MP1"/>
  <c r="JR1"/>
  <c r="JZ1"/>
  <c r="O161" i="3"/>
  <c r="LQ1" i="2"/>
  <c r="MW1"/>
  <c r="BP196" i="3"/>
  <c r="LP1" i="2"/>
  <c r="BP162" i="3"/>
  <c r="MB1" i="2"/>
  <c r="O201" i="3"/>
  <c r="OG1" i="2"/>
  <c r="LL1"/>
  <c r="NO1"/>
  <c r="KV1"/>
  <c r="KU1"/>
  <c r="NM1"/>
  <c r="BP197" i="3"/>
  <c r="NG1" i="2"/>
  <c r="H154" i="3"/>
  <c r="KT1" i="2"/>
  <c r="BP201" i="3"/>
  <c r="NK1" i="2"/>
  <c r="O156" i="3"/>
  <c r="JG1" i="2"/>
  <c r="OB1"/>
  <c r="MI1"/>
  <c r="O158" i="3"/>
  <c r="LA1" i="2"/>
  <c r="JP1"/>
  <c r="O199" i="3"/>
  <c r="KO1" i="2"/>
  <c r="NI1"/>
  <c r="KE1"/>
  <c r="ML1"/>
  <c r="LI1"/>
  <c r="BP200" i="3"/>
  <c r="BP154"/>
  <c r="LS1" i="2"/>
  <c r="LX1"/>
  <c r="JJ1"/>
  <c r="MJ1"/>
  <c r="NF1"/>
  <c r="KR1"/>
  <c r="O200" i="3"/>
  <c r="O160"/>
  <c r="MK1" i="2"/>
  <c r="KC1"/>
  <c r="KY1"/>
  <c r="KF1"/>
  <c r="O157" i="3"/>
  <c r="BP151"/>
  <c r="O149"/>
  <c r="O150"/>
  <c r="KB1" i="2"/>
  <c r="O162" i="3"/>
  <c r="KX1" i="2"/>
  <c r="NH1"/>
  <c r="MZ1"/>
  <c r="MU1"/>
  <c r="KW1"/>
  <c r="NV1"/>
  <c r="JT1"/>
  <c r="JL1"/>
  <c r="LR1"/>
  <c r="NX1"/>
  <c r="LU1"/>
  <c r="MS1"/>
  <c r="LB1"/>
  <c r="LC1"/>
  <c r="JX1"/>
  <c r="BP158" i="3"/>
  <c r="BP157"/>
  <c r="LM1" i="2"/>
  <c r="LE1"/>
  <c r="NR1"/>
  <c r="JO1"/>
  <c r="LG1"/>
  <c r="MR1"/>
  <c r="MH1"/>
  <c r="KM1"/>
  <c r="O159" i="3"/>
  <c r="BP149"/>
  <c r="LT1" i="2"/>
  <c r="LD1"/>
  <c r="KS1"/>
  <c r="H160" i="3"/>
  <c r="BP155"/>
  <c r="BP160"/>
  <c r="OJ1" i="2"/>
  <c r="OK1"/>
  <c r="KG1"/>
  <c r="MO1"/>
  <c r="NT1"/>
  <c r="O196" i="3"/>
  <c r="MA1" i="2"/>
  <c r="JK1"/>
  <c r="NQ1"/>
  <c r="KK1"/>
  <c r="NP1"/>
  <c r="OF1"/>
  <c r="OI1"/>
  <c r="O197" i="3"/>
  <c r="JN1" i="2"/>
  <c r="KQ1"/>
  <c r="JU1"/>
  <c r="O155" i="3"/>
  <c r="JI1" i="2"/>
  <c r="H158" i="3"/>
  <c r="BP156"/>
  <c r="MC1" i="2"/>
  <c r="KJ1"/>
  <c r="NN1"/>
  <c r="NS1"/>
  <c r="LK1"/>
  <c r="BP150" i="3"/>
  <c r="BP152"/>
  <c r="BP199"/>
  <c r="BP153"/>
  <c r="NA1" i="2"/>
  <c r="O163" i="3"/>
  <c r="O198"/>
  <c r="MF1" i="2"/>
  <c r="NZ1"/>
  <c r="NL1"/>
  <c r="JV1"/>
  <c r="KP1"/>
  <c r="NW1"/>
  <c r="JW1"/>
  <c r="LJ1"/>
  <c r="JS1"/>
  <c r="NC1"/>
  <c r="NY1"/>
  <c r="LY1"/>
  <c r="KH1"/>
  <c r="LW1"/>
  <c r="LO1"/>
  <c r="BP163" i="3"/>
  <c r="O152"/>
  <c r="JY1" i="2"/>
  <c r="JF1"/>
  <c r="OE1"/>
  <c r="JE1"/>
  <c r="KI1"/>
  <c r="NB1"/>
  <c r="MV1"/>
  <c r="JM1"/>
  <c r="OL1"/>
  <c r="MD1"/>
  <c r="MM1"/>
  <c r="KZ1"/>
  <c r="BP159" i="3"/>
  <c r="JH1" i="2"/>
  <c r="KL1"/>
  <c r="OH1"/>
  <c r="LZ1"/>
  <c r="NE1"/>
  <c r="KA1"/>
  <c r="NJ1"/>
  <c r="O151" i="3"/>
  <c r="NU1" i="2"/>
  <c r="LH1"/>
  <c r="MX1"/>
  <c r="ME1"/>
  <c r="OC1"/>
  <c r="LV1"/>
  <c r="BP161" i="3"/>
  <c r="AQ160" l="1"/>
  <c r="CW160" s="1" a="1"/>
  <c r="CW160" s="1"/>
  <c r="DP160" s="1"/>
  <c r="AQ158"/>
  <c r="CW158" s="1" a="1"/>
  <c r="CW158" s="1"/>
  <c r="DP158" s="1"/>
  <c r="AQ154"/>
  <c r="AH206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CW154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IY1"/>
  <c r="II1"/>
  <c r="HL1"/>
  <c r="HV1"/>
  <c r="HX1"/>
  <c r="IZ1"/>
  <c r="H159" i="3"/>
  <c r="HK1" i="2"/>
  <c r="H201" i="3"/>
  <c r="JB1" i="2"/>
  <c r="HD1"/>
  <c r="JC1"/>
  <c r="IJ1"/>
  <c r="IR1"/>
  <c r="IT1"/>
  <c r="IB1"/>
  <c r="H151" i="3"/>
  <c r="HN1" i="2"/>
  <c r="IX1"/>
  <c r="IF1"/>
  <c r="HR1"/>
  <c r="IH1"/>
  <c r="H161" i="3"/>
  <c r="HI1" i="2"/>
  <c r="O154" i="3"/>
  <c r="HU1" i="2"/>
  <c r="HO1"/>
  <c r="H199" i="3"/>
  <c r="HH1" i="2"/>
  <c r="IW1"/>
  <c r="HM1"/>
  <c r="IE1"/>
  <c r="HB1"/>
  <c r="H163" i="3"/>
  <c r="HP1" i="2"/>
  <c r="BP127" i="3"/>
  <c r="IV1" i="2"/>
  <c r="H150" i="3"/>
  <c r="IO1" i="2"/>
  <c r="HY1"/>
  <c r="H157" i="3"/>
  <c r="IA1" i="2"/>
  <c r="CN160" i="3"/>
  <c r="HT1" i="2"/>
  <c r="GX1"/>
  <c r="IM1"/>
  <c r="IP1"/>
  <c r="HQ1"/>
  <c r="GZ1"/>
  <c r="H149" i="3"/>
  <c r="H155"/>
  <c r="H200"/>
  <c r="HE1" i="2"/>
  <c r="GW1"/>
  <c r="IG1"/>
  <c r="HS1"/>
  <c r="H196" i="3"/>
  <c r="HW1" i="2"/>
  <c r="IC1"/>
  <c r="ID1"/>
  <c r="GY1"/>
  <c r="HF1"/>
  <c r="IU1"/>
  <c r="H156" i="3"/>
  <c r="CN158"/>
  <c r="JA1" i="2"/>
  <c r="HC1"/>
  <c r="IL1"/>
  <c r="P154" i="3"/>
  <c r="HG1" i="2"/>
  <c r="HJ1"/>
  <c r="IK1"/>
  <c r="H153" i="3"/>
  <c r="BP134"/>
  <c r="HA1" i="2"/>
  <c r="IS1"/>
  <c r="H162" i="3"/>
  <c r="IQ1" i="2"/>
  <c r="H134" i="3"/>
  <c r="P158"/>
  <c r="H198"/>
  <c r="JD1" i="2"/>
  <c r="HZ1"/>
  <c r="IN1"/>
  <c r="H152" i="3"/>
  <c r="P160"/>
  <c r="H197"/>
  <c r="O134"/>
  <c r="AQ149" l="1"/>
  <c r="CW149" s="1" a="1"/>
  <c r="CW149" s="1"/>
  <c r="DP149" s="1"/>
  <c r="AQ198"/>
  <c r="AQ150"/>
  <c r="AQ157"/>
  <c r="AQ162"/>
  <c r="CW162" s="1" a="1"/>
  <c r="CW162" s="1"/>
  <c r="DP162" s="1"/>
  <c r="AQ156"/>
  <c r="CW156" s="1" a="1"/>
  <c r="CW156" s="1"/>
  <c r="DP156" s="1"/>
  <c r="AQ200"/>
  <c r="AQ159"/>
  <c r="AQ153"/>
  <c r="CW153" s="1" a="1"/>
  <c r="CW153" s="1"/>
  <c r="DP153" s="1"/>
  <c r="AQ201"/>
  <c r="CW201" s="1" a="1"/>
  <c r="CW201" s="1"/>
  <c r="DP201" s="1"/>
  <c r="AQ152"/>
  <c r="AQ155"/>
  <c r="AQ161"/>
  <c r="CW161" s="1" a="1"/>
  <c r="CW161" s="1"/>
  <c r="DP161" s="1"/>
  <c r="AQ134"/>
  <c r="CW134" s="1" a="1"/>
  <c r="CW134" s="1"/>
  <c r="DP134" s="1"/>
  <c r="AQ197"/>
  <c r="AQ151"/>
  <c r="AQ163"/>
  <c r="AQ199"/>
  <c r="CW199" s="1" a="1"/>
  <c r="CW199" s="1"/>
  <c r="DP199" s="1"/>
  <c r="AQ196"/>
  <c r="AJ206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CW197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CW200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CQ201" a="1"/>
  <c r="CQ201" s="1"/>
  <c r="DJ201" s="1"/>
  <c r="F201"/>
  <c r="AO201"/>
  <c r="AS196"/>
  <c r="CV196" s="1" a="1"/>
  <c r="CV196" s="1"/>
  <c r="DO196" s="1"/>
  <c r="AO196"/>
  <c r="AP196"/>
  <c r="AL196"/>
  <c r="BA196"/>
  <c r="CW196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CW198" a="1"/>
  <c r="CW198" s="1"/>
  <c r="DP198" s="1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CW152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CW159" a="1"/>
  <c r="CW159" s="1"/>
  <c r="DP159" s="1"/>
  <c r="BA16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CW150" a="1"/>
  <c r="CW150" s="1"/>
  <c r="DP150" s="1"/>
  <c r="AE150"/>
  <c r="CQ150" a="1"/>
  <c r="CQ150" s="1"/>
  <c r="DJ150" s="1"/>
  <c r="F150"/>
  <c r="AP149"/>
  <c r="AL149"/>
  <c r="BA149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E151"/>
  <c r="CY151" s="1" a="1"/>
  <c r="CY151" s="1"/>
  <c r="DR151" s="1"/>
  <c r="F151"/>
  <c r="AP162"/>
  <c r="AL162"/>
  <c r="CQ162" a="1"/>
  <c r="CQ162" s="1"/>
  <c r="DJ162" s="1"/>
  <c r="AO162"/>
  <c r="BA162"/>
  <c r="AE162"/>
  <c r="F162"/>
  <c r="AS162"/>
  <c r="CV162" s="1" a="1"/>
  <c r="CV162" s="1"/>
  <c r="DO162" s="1"/>
  <c r="F154"/>
  <c r="CP158" a="1"/>
  <c r="CP158" s="1"/>
  <c r="DI158" s="1"/>
  <c r="G158"/>
  <c r="BA153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E156"/>
  <c r="CQ156" a="1"/>
  <c r="CQ156" s="1"/>
  <c r="DJ156" s="1"/>
  <c r="F156"/>
  <c r="AP155"/>
  <c r="AL155"/>
  <c r="BA155"/>
  <c r="CW155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CW157" a="1"/>
  <c r="CW157" s="1"/>
  <c r="DP157" s="1"/>
  <c r="BA157"/>
  <c r="AE157"/>
  <c r="AH157" s="1"/>
  <c r="AS163"/>
  <c r="CV163" s="1" a="1"/>
  <c r="CV163" s="1"/>
  <c r="DO163" s="1"/>
  <c r="AO163"/>
  <c r="BA163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CN200"/>
  <c r="O127"/>
  <c r="P198"/>
  <c r="P159"/>
  <c r="P162"/>
  <c r="P150"/>
  <c r="CN197"/>
  <c r="P157"/>
  <c r="CN199"/>
  <c r="P134"/>
  <c r="CN198"/>
  <c r="P201"/>
  <c r="P155"/>
  <c r="P149"/>
  <c r="P153"/>
  <c r="P200"/>
  <c r="CN150"/>
  <c r="CN152"/>
  <c r="CN163"/>
  <c r="P152"/>
  <c r="CN162"/>
  <c r="CN156"/>
  <c r="CN161"/>
  <c r="CN151"/>
  <c r="P163"/>
  <c r="H127"/>
  <c r="CN155"/>
  <c r="P199"/>
  <c r="CN159"/>
  <c r="CN153"/>
  <c r="CN201"/>
  <c r="CN157"/>
  <c r="P151"/>
  <c r="P156"/>
  <c r="CN134"/>
  <c r="P197"/>
  <c r="P161"/>
  <c r="P196"/>
  <c r="CN196"/>
  <c r="CN154"/>
  <c r="CN149"/>
  <c r="AQ127" l="1"/>
  <c r="BF134"/>
  <c r="BE134"/>
  <c r="BF163"/>
  <c r="BE163"/>
  <c r="BF162"/>
  <c r="BE162"/>
  <c r="BF149"/>
  <c r="BE149"/>
  <c r="DG154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CW127" a="1"/>
  <c r="CW127" s="1"/>
  <c r="DP127" s="1"/>
  <c r="AS127"/>
  <c r="CV127" s="1" a="1"/>
  <c r="CV127" s="1"/>
  <c r="DO127" s="1"/>
  <c r="AO127"/>
  <c r="AL127"/>
  <c r="F127"/>
  <c r="D125"/>
  <c r="CN127"/>
  <c r="BP125"/>
  <c r="H125"/>
  <c r="P127"/>
  <c r="O125"/>
  <c r="AQ125" l="1"/>
  <c r="CW125" s="1" a="1"/>
  <c r="CW125" s="1"/>
  <c r="DP125" s="1"/>
  <c r="CZ197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S125"/>
  <c r="CV125" s="1" a="1"/>
  <c r="CV125" s="1"/>
  <c r="DO125" s="1"/>
  <c r="AO125"/>
  <c r="AL125"/>
  <c r="F125"/>
  <c r="D123"/>
  <c r="BP123"/>
  <c r="H123"/>
  <c r="P125"/>
  <c r="CN125"/>
  <c r="O123"/>
  <c r="AQ123" l="1"/>
  <c r="CW123" s="1" a="1"/>
  <c r="CW123" s="1"/>
  <c r="DP123" s="1"/>
  <c r="G125"/>
  <c r="CP125" a="1"/>
  <c r="CP125" s="1"/>
  <c r="DI125" s="1"/>
  <c r="DG125"/>
  <c r="CQ123" a="1"/>
  <c r="CQ123" s="1"/>
  <c r="DJ123" s="1"/>
  <c r="AP123"/>
  <c r="BA123"/>
  <c r="AS123"/>
  <c r="CV123" s="1" a="1"/>
  <c r="CV123" s="1"/>
  <c r="DO123" s="1"/>
  <c r="AO123"/>
  <c r="AL123"/>
  <c r="F123"/>
  <c r="D121"/>
  <c r="H121"/>
  <c r="O121"/>
  <c r="BP121"/>
  <c r="CN123"/>
  <c r="P123"/>
  <c r="AQ121" l="1"/>
  <c r="CW121" s="1" a="1"/>
  <c r="CW121" s="1"/>
  <c r="DP121" s="1"/>
  <c r="G123"/>
  <c r="CP123" a="1"/>
  <c r="CP123" s="1"/>
  <c r="DI123" s="1"/>
  <c r="DG123"/>
  <c r="CQ121" a="1"/>
  <c r="CQ121" s="1"/>
  <c r="DJ121" s="1"/>
  <c r="AP121"/>
  <c r="BA121"/>
  <c r="AS121"/>
  <c r="CV121" s="1" a="1"/>
  <c r="CV121" s="1"/>
  <c r="DO121" s="1"/>
  <c r="AO121"/>
  <c r="AL121"/>
  <c r="F121"/>
  <c r="D119"/>
  <c r="P121"/>
  <c r="H119"/>
  <c r="CN121"/>
  <c r="BP119"/>
  <c r="O119"/>
  <c r="AQ119" l="1"/>
  <c r="CW119" s="1" a="1"/>
  <c r="CW119" s="1"/>
  <c r="DP119" s="1"/>
  <c r="DG121"/>
  <c r="G121"/>
  <c r="CP121" a="1"/>
  <c r="CP121" s="1"/>
  <c r="DI121" s="1"/>
  <c r="CQ119" a="1"/>
  <c r="CQ119" s="1"/>
  <c r="DJ119" s="1"/>
  <c r="AP119"/>
  <c r="BA119"/>
  <c r="AS119"/>
  <c r="CV119" s="1" a="1"/>
  <c r="CV119" s="1"/>
  <c r="DO119" s="1"/>
  <c r="AO119"/>
  <c r="AL119"/>
  <c r="F119"/>
  <c r="D117"/>
  <c r="CN119"/>
  <c r="H117"/>
  <c r="P119"/>
  <c r="BP117"/>
  <c r="O117"/>
  <c r="AQ117" l="1"/>
  <c r="CW117" s="1" a="1"/>
  <c r="CW117" s="1"/>
  <c r="DP117" s="1"/>
  <c r="G119"/>
  <c r="CP119" a="1"/>
  <c r="CP119" s="1"/>
  <c r="DI119" s="1"/>
  <c r="DG119"/>
  <c r="CQ117" a="1"/>
  <c r="CQ117" s="1"/>
  <c r="DJ117" s="1"/>
  <c r="AP117"/>
  <c r="BA117"/>
  <c r="AS117"/>
  <c r="CV117" s="1" a="1"/>
  <c r="CV117" s="1"/>
  <c r="DO117" s="1"/>
  <c r="AO117"/>
  <c r="AL117"/>
  <c r="F117"/>
  <c r="D115"/>
  <c r="P117"/>
  <c r="O115"/>
  <c r="CN117"/>
  <c r="BP115"/>
  <c r="H115"/>
  <c r="AQ115" l="1"/>
  <c r="CW115" s="1" a="1"/>
  <c r="CW115" s="1"/>
  <c r="DP115" s="1"/>
  <c r="DG117"/>
  <c r="G117"/>
  <c r="CP117" a="1"/>
  <c r="CP117" s="1"/>
  <c r="DI117" s="1"/>
  <c r="CQ115" a="1"/>
  <c r="CQ115" s="1"/>
  <c r="DJ115" s="1"/>
  <c r="AP115"/>
  <c r="BA115"/>
  <c r="AS115"/>
  <c r="CV115" s="1" a="1"/>
  <c r="CV115" s="1"/>
  <c r="DO115" s="1"/>
  <c r="AO115"/>
  <c r="AL115"/>
  <c r="F115"/>
  <c r="D113"/>
  <c r="BP113"/>
  <c r="CN115"/>
  <c r="P115"/>
  <c r="O113"/>
  <c r="H113"/>
  <c r="AQ113" l="1"/>
  <c r="CW113" s="1" a="1"/>
  <c r="CW113" s="1"/>
  <c r="DP113" s="1"/>
  <c r="DG115"/>
  <c r="G115"/>
  <c r="CP115" a="1"/>
  <c r="CP115" s="1"/>
  <c r="DI115" s="1"/>
  <c r="CQ113" a="1"/>
  <c r="CQ113" s="1"/>
  <c r="DJ113" s="1"/>
  <c r="AP113"/>
  <c r="BA113"/>
  <c r="AS113"/>
  <c r="CV113" s="1" a="1"/>
  <c r="CV113" s="1"/>
  <c r="DO113" s="1"/>
  <c r="AO113"/>
  <c r="AL113"/>
  <c r="F113"/>
  <c r="D111"/>
  <c r="BP111"/>
  <c r="O111"/>
  <c r="P113"/>
  <c r="CN113"/>
  <c r="H111"/>
  <c r="AQ111" l="1"/>
  <c r="CW111" s="1" a="1"/>
  <c r="CW111" s="1"/>
  <c r="DP111" s="1"/>
  <c r="G113"/>
  <c r="CP113" a="1"/>
  <c r="CP113" s="1"/>
  <c r="DI113" s="1"/>
  <c r="DG113"/>
  <c r="CQ111" a="1"/>
  <c r="CQ111" s="1"/>
  <c r="DJ111" s="1"/>
  <c r="AP111"/>
  <c r="BA111"/>
  <c r="AS111"/>
  <c r="CV111" s="1" a="1"/>
  <c r="CV111" s="1"/>
  <c r="DO111" s="1"/>
  <c r="AO111"/>
  <c r="AL111"/>
  <c r="F111"/>
  <c r="D109"/>
  <c r="BP109"/>
  <c r="O109"/>
  <c r="P111"/>
  <c r="H109"/>
  <c r="CN111"/>
  <c r="AQ109" l="1"/>
  <c r="CW109" s="1" a="1"/>
  <c r="CW109" s="1"/>
  <c r="DP109" s="1"/>
  <c r="G111"/>
  <c r="CP111" a="1"/>
  <c r="CP111" s="1"/>
  <c r="DI111" s="1"/>
  <c r="DG111"/>
  <c r="CQ109" a="1"/>
  <c r="CQ109" s="1"/>
  <c r="DJ109" s="1"/>
  <c r="AP109"/>
  <c r="BA109"/>
  <c r="AS109"/>
  <c r="CV109" s="1" a="1"/>
  <c r="CV109" s="1"/>
  <c r="DO109" s="1"/>
  <c r="AO109"/>
  <c r="AL109"/>
  <c r="F109"/>
  <c r="D107"/>
  <c r="CN109"/>
  <c r="H107"/>
  <c r="P109"/>
  <c r="BP107"/>
  <c r="O107"/>
  <c r="AQ107" l="1"/>
  <c r="CW107" s="1" a="1"/>
  <c r="CW107" s="1"/>
  <c r="DP107" s="1"/>
  <c r="DG109"/>
  <c r="G109"/>
  <c r="CP109" a="1"/>
  <c r="CP109" s="1"/>
  <c r="DI109" s="1"/>
  <c r="CQ107" a="1"/>
  <c r="CQ107" s="1"/>
  <c r="DJ107" s="1"/>
  <c r="AP107"/>
  <c r="BA107"/>
  <c r="AS107"/>
  <c r="CV107" s="1" a="1"/>
  <c r="CV107" s="1"/>
  <c r="DO107" s="1"/>
  <c r="AO107"/>
  <c r="AL107"/>
  <c r="F107"/>
  <c r="CN107"/>
  <c r="BP105"/>
  <c r="P107"/>
  <c r="G107" l="1"/>
  <c r="CP107" a="1"/>
  <c r="CP107" s="1"/>
  <c r="DI107" s="1"/>
  <c r="DG107"/>
  <c r="D105"/>
  <c r="O105"/>
  <c r="H105"/>
  <c r="AQ105" l="1"/>
  <c r="CQ105" a="1"/>
  <c r="CQ105" s="1"/>
  <c r="DJ105" s="1"/>
  <c r="AP105"/>
  <c r="BA105"/>
  <c r="CW105" a="1"/>
  <c r="CW105" s="1"/>
  <c r="DP105" s="1"/>
  <c r="AS105"/>
  <c r="CV105" s="1" a="1"/>
  <c r="CV105" s="1"/>
  <c r="DO105" s="1"/>
  <c r="AO105"/>
  <c r="AL105"/>
  <c r="F105"/>
  <c r="CN105"/>
  <c r="GU1" i="2"/>
  <c r="P105" i="3"/>
  <c r="GV1" i="2"/>
  <c r="DG105" i="3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EV1"/>
  <c r="AH1"/>
  <c r="AL1"/>
  <c r="GN1"/>
  <c r="GC1"/>
  <c r="DH1"/>
  <c r="FL1"/>
  <c r="DN1"/>
  <c r="AT1"/>
  <c r="EI1"/>
  <c r="AV1"/>
  <c r="GT1"/>
  <c r="AQ1"/>
  <c r="DR1"/>
  <c r="Q1"/>
  <c r="GG1"/>
  <c r="BI1"/>
  <c r="DO1"/>
  <c r="FK1"/>
  <c r="CK1"/>
  <c r="BT1"/>
  <c r="V1"/>
  <c r="CH1"/>
  <c r="FQ1"/>
  <c r="CF1"/>
  <c r="EN1"/>
  <c r="EQ1"/>
  <c r="BD1"/>
  <c r="EM1"/>
  <c r="AR1"/>
  <c r="GI1"/>
  <c r="X1"/>
  <c r="M1"/>
  <c r="EG1"/>
  <c r="GB1"/>
  <c r="CR1"/>
  <c r="CQ1"/>
  <c r="GS1"/>
  <c r="FB1"/>
  <c r="FY1"/>
  <c r="GH1"/>
  <c r="AF1"/>
  <c r="AW1"/>
  <c r="BE1"/>
  <c r="DM1"/>
  <c r="AJ1"/>
  <c r="CY1"/>
  <c r="FT1"/>
  <c r="FS1"/>
  <c r="FX1"/>
  <c r="T1"/>
  <c r="DP1"/>
  <c r="BA1"/>
  <c r="AB1"/>
  <c r="AI1"/>
  <c r="BL1"/>
  <c r="GF1"/>
  <c r="FJ1"/>
  <c r="BF1"/>
  <c r="DT1"/>
  <c r="BJ1"/>
  <c r="CW1"/>
  <c r="CC1"/>
  <c r="BM1"/>
  <c r="FE1"/>
  <c r="GL1"/>
  <c r="EO1"/>
  <c r="AU1"/>
  <c r="DK1"/>
  <c r="I1"/>
  <c r="DG1"/>
  <c r="DJ1"/>
  <c r="CB1"/>
  <c r="EH1"/>
  <c r="FO1"/>
  <c r="BY1"/>
  <c r="K1"/>
  <c r="ET1"/>
  <c r="N1"/>
  <c r="EY1"/>
  <c r="BS1"/>
  <c r="GQ1"/>
  <c r="EW1"/>
  <c r="BQ1"/>
  <c r="AE1"/>
  <c r="EE1"/>
  <c r="GM1"/>
  <c r="EF1"/>
  <c r="CJ1"/>
  <c r="BZ1"/>
  <c r="CG1"/>
  <c r="FZ1"/>
  <c r="BV1"/>
  <c r="Z1"/>
  <c r="DS1"/>
  <c r="AX1"/>
  <c r="W1"/>
  <c r="CO1"/>
  <c r="AO1"/>
  <c r="CN1"/>
  <c r="EB1"/>
  <c r="EL1"/>
  <c r="BP1"/>
  <c r="DA1"/>
  <c r="AY1"/>
  <c r="AZ1"/>
  <c r="BB1"/>
  <c r="AP1"/>
  <c r="EX1"/>
  <c r="EC1"/>
  <c r="DQ1"/>
  <c r="BG1"/>
  <c r="BN1"/>
  <c r="L1"/>
  <c r="FM1"/>
  <c r="GE1"/>
  <c r="EA1"/>
  <c r="AM1"/>
  <c r="CZ1"/>
  <c r="FG1"/>
  <c r="AC1"/>
  <c r="DI1"/>
  <c r="J1"/>
  <c r="BR1"/>
  <c r="AG1"/>
  <c r="DY1"/>
  <c r="FV1"/>
  <c r="FR1"/>
  <c r="AD1"/>
  <c r="GK1"/>
  <c r="BH1"/>
  <c r="AA1"/>
  <c r="EU1"/>
  <c r="GD1"/>
  <c r="AN1"/>
  <c r="FA1"/>
  <c r="FP1"/>
  <c r="CU1"/>
  <c r="U1"/>
  <c r="ED1"/>
  <c r="CS1"/>
  <c r="CE1"/>
  <c r="FD1"/>
  <c r="GA1"/>
  <c r="GJ1"/>
  <c r="FW1"/>
  <c r="DL1"/>
  <c r="BW1"/>
  <c r="R1"/>
  <c r="DU1"/>
  <c r="DW1"/>
  <c r="GP1"/>
  <c r="FU1"/>
  <c r="FN1"/>
  <c r="S1"/>
  <c r="DE1"/>
  <c r="BU1"/>
  <c r="O1"/>
  <c r="FC1"/>
  <c r="DF1"/>
  <c r="BK1"/>
  <c r="DZ1"/>
  <c r="EZ1"/>
  <c r="ER1"/>
  <c r="EK1"/>
  <c r="P1"/>
  <c r="CL1"/>
  <c r="CV1"/>
  <c r="DB1"/>
  <c r="DC1"/>
  <c r="CX1"/>
  <c r="EJ1"/>
  <c r="FH1"/>
  <c r="EP1"/>
  <c r="CD1"/>
  <c r="CT1"/>
  <c r="FI1"/>
  <c r="CP1"/>
  <c r="Y1"/>
  <c r="FF1"/>
  <c r="GR1"/>
  <c r="CA1"/>
  <c r="AK1"/>
  <c r="CM1"/>
  <c r="BX1"/>
  <c r="BC1"/>
  <c r="CI1"/>
  <c r="ES1"/>
  <c r="BO1"/>
  <c r="DV1"/>
  <c r="GO1"/>
  <c r="DD1"/>
  <c r="DX1"/>
  <c r="AS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1" i="2"/>
  <c r="O6" i="3"/>
  <c r="H6"/>
  <c r="G1" i="2"/>
  <c r="AQ6" i="3" l="1"/>
  <c r="CQ6" a="1"/>
  <c r="CQ6" s="1"/>
  <c r="DJ6" s="1"/>
  <c r="AP6"/>
  <c r="BA6"/>
  <c r="CW6" a="1"/>
  <c r="CW6" s="1"/>
  <c r="DP6" s="1"/>
  <c r="AS6"/>
  <c r="AO6"/>
  <c r="AL6"/>
  <c r="F6"/>
  <c r="G2" i="2"/>
  <c r="H2"/>
  <c r="BK2" s="1"/>
  <c r="P6" i="3"/>
  <c r="BP5"/>
  <c r="CN6"/>
  <c r="BM6" l="1"/>
  <c r="AM6" s="1"/>
  <c r="BF6"/>
  <c r="BE6"/>
  <c r="DG6"/>
  <c r="CP6" a="1"/>
  <c r="CP6" s="1"/>
  <c r="DI6" s="1"/>
  <c r="G6"/>
  <c r="BH6"/>
  <c r="BD6"/>
  <c r="BI6"/>
  <c r="BG6"/>
  <c r="BC6"/>
  <c r="D5"/>
  <c r="AO3" i="1"/>
  <c r="AH3"/>
  <c r="AF3"/>
  <c r="AE3"/>
  <c r="BZ11" i="3"/>
  <c r="BZ10"/>
  <c r="BY10"/>
  <c r="D27"/>
  <c r="H5"/>
  <c r="O5"/>
  <c r="AQ5" l="1"/>
  <c r="CQ5" a="1"/>
  <c r="CQ5" s="1"/>
  <c r="DJ5" s="1"/>
  <c r="AP5"/>
  <c r="BA5"/>
  <c r="CW5" a="1"/>
  <c r="CW5" s="1"/>
  <c r="DP5" s="1"/>
  <c r="AS5"/>
  <c r="AO5"/>
  <c r="AL5"/>
  <c r="F5"/>
  <c r="D28"/>
  <c r="BP27"/>
  <c r="P5"/>
  <c r="H27"/>
  <c r="O27"/>
  <c r="CN5"/>
  <c r="H28"/>
  <c r="AQ27" l="1"/>
  <c r="AQ28"/>
  <c r="BF5"/>
  <c r="BE5"/>
  <c r="BK27"/>
  <c r="DG5"/>
  <c r="CP5" a="1"/>
  <c r="CP5" s="1"/>
  <c r="DI5" s="1"/>
  <c r="G5"/>
  <c r="I27"/>
  <c r="M27"/>
  <c r="T27" a="1"/>
  <c r="T27" s="1"/>
  <c r="AB27" a="1"/>
  <c r="AB27" s="1"/>
  <c r="AE27"/>
  <c r="AL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BF27" l="1"/>
  <c r="BE27"/>
  <c r="EB27"/>
  <c r="EC27" s="1"/>
  <c r="EP27" s="1"/>
  <c r="DZ27"/>
  <c r="AJ27"/>
  <c r="AI27"/>
  <c r="AF27"/>
  <c r="AG27"/>
  <c r="Y27" a="1"/>
  <c r="Y27" s="1"/>
  <c r="X27" a="1"/>
  <c r="X27" s="1"/>
  <c r="BC27"/>
  <c r="BH27"/>
  <c r="BD27"/>
  <c r="BI27"/>
  <c r="BG27"/>
  <c r="F28"/>
  <c r="P28"/>
  <c r="EA27" l="1"/>
  <c r="G28"/>
  <c r="AL28"/>
  <c r="AO28" l="1"/>
  <c r="AP28"/>
  <c r="AS28"/>
  <c r="BA28"/>
  <c r="BP28"/>
  <c r="BF28" l="1"/>
  <c r="BE28"/>
  <c r="CP28" a="1"/>
  <c r="CP28" s="1"/>
  <c r="DI28" s="1"/>
  <c r="CQ28" a="1"/>
  <c r="CQ28" s="1"/>
  <c r="DJ28" s="1"/>
  <c r="CW28" a="1"/>
  <c r="CW28" s="1"/>
  <c r="DP28" s="1"/>
  <c r="D29"/>
  <c r="H29"/>
  <c r="CN28"/>
  <c r="AQ29" l="1"/>
  <c r="BK29"/>
  <c r="DG28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R29"/>
  <c r="AS29"/>
  <c r="AT29"/>
  <c r="AU29"/>
  <c r="AV29"/>
  <c r="AW29"/>
  <c r="AX29" a="1"/>
  <c r="AX29" s="1"/>
  <c r="AY29"/>
  <c r="AZ29" s="1" a="1"/>
  <c r="AZ29" s="1"/>
  <c r="BA29"/>
  <c r="BL29"/>
  <c r="BM29"/>
  <c r="BN29"/>
  <c r="BO29"/>
  <c r="BP29"/>
  <c r="BD29" l="1"/>
  <c r="BF29"/>
  <c r="BE29"/>
  <c r="BI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AQ30" l="1"/>
  <c r="BK30"/>
  <c r="EB29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R30"/>
  <c r="AS30"/>
  <c r="AT30"/>
  <c r="AU30"/>
  <c r="AV30"/>
  <c r="AW30"/>
  <c r="AX30" a="1"/>
  <c r="AX30" s="1"/>
  <c r="AY30"/>
  <c r="AZ30" s="1" a="1"/>
  <c r="AZ30" s="1"/>
  <c r="BA30"/>
  <c r="BL30"/>
  <c r="BM30"/>
  <c r="BN30"/>
  <c r="BO30"/>
  <c r="BP30"/>
  <c r="BD30" l="1"/>
  <c r="BF30"/>
  <c r="BE30"/>
  <c r="BI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AQ31" l="1"/>
  <c r="EB30"/>
  <c r="EC30" s="1"/>
  <c r="DZ30"/>
  <c r="O31"/>
  <c r="EA30" l="1"/>
  <c r="F31"/>
  <c r="EP30"/>
  <c r="P31"/>
  <c r="G31" l="1"/>
  <c r="AL31"/>
  <c r="AO31" l="1"/>
  <c r="AP31"/>
  <c r="AS31"/>
  <c r="BA31"/>
  <c r="BP31"/>
  <c r="BF31" l="1"/>
  <c r="BE31"/>
  <c r="CP31" a="1"/>
  <c r="CP31" s="1"/>
  <c r="DI31" s="1"/>
  <c r="CQ31" a="1"/>
  <c r="CQ31" s="1"/>
  <c r="DJ31" s="1"/>
  <c r="CW31" a="1"/>
  <c r="CW31" s="1"/>
  <c r="DP31" s="1"/>
  <c r="D32"/>
  <c r="CN31"/>
  <c r="H32"/>
  <c r="AQ32" l="1"/>
  <c r="BK32"/>
  <c r="DG3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R32"/>
  <c r="AS32"/>
  <c r="AT32"/>
  <c r="AU32"/>
  <c r="AV32"/>
  <c r="AW32"/>
  <c r="AX32" a="1"/>
  <c r="AX32" s="1"/>
  <c r="AY32"/>
  <c r="AZ32" s="1" a="1"/>
  <c r="AZ32" s="1"/>
  <c r="BA32"/>
  <c r="BL32"/>
  <c r="BM32"/>
  <c r="BN32"/>
  <c r="BO32"/>
  <c r="BP32"/>
  <c r="BD32" l="1"/>
  <c r="BF32"/>
  <c r="BE32"/>
  <c r="BI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AQ33" l="1"/>
  <c r="BK33"/>
  <c r="EB32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R33"/>
  <c r="AS33"/>
  <c r="AT33"/>
  <c r="AU33"/>
  <c r="AV33"/>
  <c r="AW33"/>
  <c r="AX33" a="1"/>
  <c r="AX33" s="1"/>
  <c r="AY33"/>
  <c r="AZ33" s="1" a="1"/>
  <c r="AZ33" s="1"/>
  <c r="BA33"/>
  <c r="BL33"/>
  <c r="BM33"/>
  <c r="BN33"/>
  <c r="BO33"/>
  <c r="BP33"/>
  <c r="BD33" l="1"/>
  <c r="BF33"/>
  <c r="BE33"/>
  <c r="BI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AQ34" l="1"/>
  <c r="EB33"/>
  <c r="EC33" s="1"/>
  <c r="DZ33"/>
  <c r="O34"/>
  <c r="EA33" l="1"/>
  <c r="F34"/>
  <c r="EP33"/>
  <c r="P34"/>
  <c r="G34" l="1"/>
  <c r="AL34"/>
  <c r="AO34" l="1"/>
  <c r="AP34"/>
  <c r="AS34"/>
  <c r="BA34"/>
  <c r="BP34"/>
  <c r="BF34" l="1"/>
  <c r="BE34"/>
  <c r="CP34" a="1"/>
  <c r="CP34" s="1"/>
  <c r="DI34" s="1"/>
  <c r="CQ34" a="1"/>
  <c r="CQ34" s="1"/>
  <c r="DJ34" s="1"/>
  <c r="CW34" a="1"/>
  <c r="CW34" s="1"/>
  <c r="DP34" s="1"/>
  <c r="D35"/>
  <c r="CN34"/>
  <c r="H35"/>
  <c r="AQ35" l="1"/>
  <c r="BK35"/>
  <c r="DG34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R35"/>
  <c r="AS35"/>
  <c r="AT35"/>
  <c r="AU35"/>
  <c r="AV35"/>
  <c r="AW35"/>
  <c r="AX35" a="1"/>
  <c r="AX35" s="1"/>
  <c r="AY35"/>
  <c r="AZ35" s="1" a="1"/>
  <c r="AZ35" s="1"/>
  <c r="BA35"/>
  <c r="BL35"/>
  <c r="BM35"/>
  <c r="BN35"/>
  <c r="BO35"/>
  <c r="BP35"/>
  <c r="BD35" l="1"/>
  <c r="BF35"/>
  <c r="BE35"/>
  <c r="BI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AQ36" l="1"/>
  <c r="EB35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CN36"/>
  <c r="O37"/>
  <c r="H37"/>
  <c r="AQ37" l="1"/>
  <c r="DG36"/>
  <c r="AE36"/>
  <c r="F37"/>
  <c r="P37"/>
  <c r="G37" l="1"/>
  <c r="AF36"/>
  <c r="AG36"/>
  <c r="EF36" s="1"/>
  <c r="CY36" a="1"/>
  <c r="CY36" s="1"/>
  <c r="DR36" s="1"/>
  <c r="AL37"/>
  <c r="AO37" l="1"/>
  <c r="AP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H38"/>
  <c r="CN37"/>
  <c r="O38"/>
  <c r="AQ38" l="1"/>
  <c r="DG37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CN38"/>
  <c r="O39"/>
  <c r="H39"/>
  <c r="AQ39" l="1"/>
  <c r="DG38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CN39"/>
  <c r="O40"/>
  <c r="H40"/>
  <c r="AQ40" l="1"/>
  <c r="DG39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CN40"/>
  <c r="H41"/>
  <c r="O41"/>
  <c r="AQ41" l="1"/>
  <c r="DG40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CN41"/>
  <c r="O42"/>
  <c r="H42"/>
  <c r="AQ42" l="1"/>
  <c r="DG4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CN42"/>
  <c r="O43"/>
  <c r="H43"/>
  <c r="AQ43" l="1"/>
  <c r="DG42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CN43"/>
  <c r="O44"/>
  <c r="H44"/>
  <c r="AQ44" l="1"/>
  <c r="DG43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CN44"/>
  <c r="O45"/>
  <c r="H45"/>
  <c r="AQ45" l="1"/>
  <c r="DG44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CN45"/>
  <c r="O46"/>
  <c r="H46"/>
  <c r="AQ46" l="1"/>
  <c r="DG45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CN46"/>
  <c r="O47"/>
  <c r="H47"/>
  <c r="AQ47" l="1"/>
  <c r="DG46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CN47"/>
  <c r="O48"/>
  <c r="H48"/>
  <c r="AQ48" l="1"/>
  <c r="DG47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CN48"/>
  <c r="O49"/>
  <c r="H49"/>
  <c r="AQ49" l="1"/>
  <c r="DG48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CN49"/>
  <c r="O50"/>
  <c r="H50"/>
  <c r="AQ50" l="1"/>
  <c r="DG49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CN50"/>
  <c r="O51"/>
  <c r="H51"/>
  <c r="AQ51" l="1"/>
  <c r="DG50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CN51"/>
  <c r="O52"/>
  <c r="H52"/>
  <c r="AQ52" l="1"/>
  <c r="DG5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O53"/>
  <c r="H53"/>
  <c r="CN52"/>
  <c r="AQ53" l="1"/>
  <c r="DG52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CN53"/>
  <c r="O54"/>
  <c r="H54"/>
  <c r="AQ54" l="1"/>
  <c r="DG53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CN54"/>
  <c r="O55"/>
  <c r="H55"/>
  <c r="AQ55" l="1"/>
  <c r="DG54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CN55"/>
  <c r="H56"/>
  <c r="O56"/>
  <c r="AQ56" l="1"/>
  <c r="DG55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CN56"/>
  <c r="O57"/>
  <c r="H57"/>
  <c r="AQ57" l="1"/>
  <c r="DG56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O58"/>
  <c r="CN57"/>
  <c r="H58"/>
  <c r="AQ58" l="1"/>
  <c r="DG57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O59"/>
  <c r="CN58"/>
  <c r="H59"/>
  <c r="AQ59" l="1"/>
  <c r="DG58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CN59"/>
  <c r="O60"/>
  <c r="H60"/>
  <c r="AQ60" l="1"/>
  <c r="DG59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CN60"/>
  <c r="O61"/>
  <c r="H61"/>
  <c r="AQ61" l="1"/>
  <c r="DG60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O62"/>
  <c r="CN61"/>
  <c r="H62"/>
  <c r="AQ62" l="1"/>
  <c r="DG6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O63"/>
  <c r="H63"/>
  <c r="CN62"/>
  <c r="AQ63" l="1"/>
  <c r="DG62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O64"/>
  <c r="CN63"/>
  <c r="H64"/>
  <c r="AQ64" l="1"/>
  <c r="DG63"/>
  <c r="AH62"/>
  <c r="CZ62" s="1"/>
  <c r="AE63"/>
  <c r="F64"/>
  <c r="P64"/>
  <c r="G64" l="1"/>
  <c r="AF63"/>
  <c r="AG63"/>
  <c r="EF63" s="1"/>
  <c r="CY63" a="1"/>
  <c r="CY63" s="1"/>
  <c r="DR63" s="1"/>
  <c r="AI62"/>
  <c r="AJ62"/>
  <c r="EG62" s="1"/>
  <c r="DS62"/>
  <c r="AL64"/>
  <c r="AO64" l="1"/>
  <c r="AP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CN64"/>
  <c r="H65"/>
  <c r="O65"/>
  <c r="AQ65" l="1"/>
  <c r="DG64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CN65"/>
  <c r="O66"/>
  <c r="H66"/>
  <c r="AQ66" l="1"/>
  <c r="DG65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CN66"/>
  <c r="H67"/>
  <c r="O67"/>
  <c r="AQ67" l="1"/>
  <c r="DG66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CN67"/>
  <c r="O68"/>
  <c r="H68"/>
  <c r="AQ68" l="1"/>
  <c r="DG67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CN68"/>
  <c r="O69"/>
  <c r="H69"/>
  <c r="AQ69" l="1"/>
  <c r="DG68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CN69"/>
  <c r="O70"/>
  <c r="H70"/>
  <c r="AQ70" l="1"/>
  <c r="DG69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CN70"/>
  <c r="O71"/>
  <c r="H71"/>
  <c r="AQ71" l="1"/>
  <c r="DG70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O72"/>
  <c r="CN71"/>
  <c r="H72"/>
  <c r="AQ72" l="1"/>
  <c r="DG7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CN72"/>
  <c r="H73"/>
  <c r="O73"/>
  <c r="AQ73" l="1"/>
  <c r="DG72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CN73"/>
  <c r="O74"/>
  <c r="H74"/>
  <c r="AQ74" l="1"/>
  <c r="DG73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O75"/>
  <c r="CN74"/>
  <c r="H75"/>
  <c r="AQ75" l="1"/>
  <c r="DG74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CN75"/>
  <c r="O76"/>
  <c r="H76"/>
  <c r="AQ76" l="1"/>
  <c r="DG75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CN76"/>
  <c r="H77"/>
  <c r="O77"/>
  <c r="AQ77" l="1"/>
  <c r="DG76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CN77"/>
  <c r="H78"/>
  <c r="O78"/>
  <c r="AQ78" l="1"/>
  <c r="DG77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O79"/>
  <c r="CN78"/>
  <c r="H79"/>
  <c r="AQ79" l="1"/>
  <c r="DG78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CN79"/>
  <c r="O80"/>
  <c r="H80"/>
  <c r="AQ80" l="1"/>
  <c r="DG79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CN80"/>
  <c r="O81"/>
  <c r="H81"/>
  <c r="AQ81" l="1"/>
  <c r="DG80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O82"/>
  <c r="CN81"/>
  <c r="H82"/>
  <c r="AQ82" l="1"/>
  <c r="DG8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CN82"/>
  <c r="H83"/>
  <c r="O83"/>
  <c r="AQ83" l="1"/>
  <c r="DG82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CN83"/>
  <c r="H84"/>
  <c r="O84"/>
  <c r="AQ84" l="1"/>
  <c r="DG83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S84"/>
  <c r="BA84"/>
  <c r="BP84"/>
  <c r="BF84" l="1"/>
  <c r="BE84"/>
  <c r="CP84" a="1"/>
  <c r="CP84" s="1"/>
  <c r="DI84" s="1"/>
  <c r="CQ84" a="1"/>
  <c r="CQ84" s="1"/>
  <c r="DJ84" s="1"/>
  <c r="CW84" a="1"/>
  <c r="CW84" s="1"/>
  <c r="DP84" s="1"/>
  <c r="D85"/>
  <c r="O85"/>
  <c r="H85"/>
  <c r="CN84"/>
  <c r="AQ85" l="1"/>
  <c r="DG84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CN85"/>
  <c r="O86"/>
  <c r="H86"/>
  <c r="AQ86" l="1"/>
  <c r="DG85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CN86"/>
  <c r="O87"/>
  <c r="H87"/>
  <c r="AQ87" l="1"/>
  <c r="DG86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CN87"/>
  <c r="O88"/>
  <c r="H88"/>
  <c r="AQ88" l="1"/>
  <c r="DG87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CN88"/>
  <c r="H89"/>
  <c r="O89"/>
  <c r="AQ89" l="1"/>
  <c r="DG88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H90"/>
  <c r="CN89"/>
  <c r="O90"/>
  <c r="AQ90" l="1"/>
  <c r="DG89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CN90"/>
  <c r="O91"/>
  <c r="H91"/>
  <c r="AQ91" l="1"/>
  <c r="DG90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CN91"/>
  <c r="O92"/>
  <c r="H92"/>
  <c r="AQ92" l="1"/>
  <c r="DG9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CN92"/>
  <c r="O93"/>
  <c r="H93"/>
  <c r="AQ93" l="1"/>
  <c r="DG92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CN93"/>
  <c r="O94"/>
  <c r="H94"/>
  <c r="AQ94" l="1"/>
  <c r="DG93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O95"/>
  <c r="CN94"/>
  <c r="H95"/>
  <c r="AQ95" l="1"/>
  <c r="DG94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O96"/>
  <c r="H96"/>
  <c r="CN95"/>
  <c r="AQ96" l="1"/>
  <c r="DG95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S96"/>
  <c r="BA96"/>
  <c r="BP96"/>
  <c r="BF96" l="1"/>
  <c r="BE96"/>
  <c r="CP96" a="1"/>
  <c r="CP96" s="1"/>
  <c r="DI96" s="1"/>
  <c r="CQ96" a="1"/>
  <c r="CQ96" s="1"/>
  <c r="DJ96" s="1"/>
  <c r="CW96" a="1"/>
  <c r="CW96" s="1"/>
  <c r="DP96" s="1"/>
  <c r="D97"/>
  <c r="CN96"/>
  <c r="H97"/>
  <c r="O97"/>
  <c r="AQ97" l="1"/>
  <c r="DG96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S97"/>
  <c r="BA97"/>
  <c r="BP97"/>
  <c r="BF97" l="1"/>
  <c r="BE97"/>
  <c r="CP97" a="1"/>
  <c r="CP97" s="1"/>
  <c r="DI97" s="1"/>
  <c r="CQ97" a="1"/>
  <c r="CQ97" s="1"/>
  <c r="DJ97" s="1"/>
  <c r="CW97" a="1"/>
  <c r="CW97" s="1"/>
  <c r="DP97" s="1"/>
  <c r="D98"/>
  <c r="H98"/>
  <c r="O98"/>
  <c r="CN97"/>
  <c r="AQ98" l="1"/>
  <c r="DG97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S98"/>
  <c r="BA98"/>
  <c r="BP98"/>
  <c r="BF98" l="1"/>
  <c r="BE98"/>
  <c r="CP98" a="1"/>
  <c r="CP98" s="1"/>
  <c r="DI98" s="1"/>
  <c r="CQ98" a="1"/>
  <c r="CQ98" s="1"/>
  <c r="DJ98" s="1"/>
  <c r="CW98" a="1"/>
  <c r="CW98" s="1"/>
  <c r="DP98" s="1"/>
  <c r="D99"/>
  <c r="O99"/>
  <c r="H99"/>
  <c r="CN98"/>
  <c r="AQ99" l="1"/>
  <c r="DG98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CN99"/>
  <c r="O100"/>
  <c r="H100"/>
  <c r="AQ100" l="1"/>
  <c r="DG99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S100"/>
  <c r="BA100"/>
  <c r="BP100"/>
  <c r="BF100" l="1"/>
  <c r="BE100"/>
  <c r="CP100" a="1"/>
  <c r="CP100" s="1"/>
  <c r="DI100" s="1"/>
  <c r="CQ100" a="1"/>
  <c r="CQ100" s="1"/>
  <c r="DJ100" s="1"/>
  <c r="CW100" a="1"/>
  <c r="CW100" s="1"/>
  <c r="DP100" s="1"/>
  <c r="D101"/>
  <c r="CN100"/>
  <c r="O101"/>
  <c r="H101"/>
  <c r="AQ101" l="1"/>
  <c r="DG100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S101"/>
  <c r="BA101"/>
  <c r="BP101"/>
  <c r="BF101" l="1"/>
  <c r="BE101"/>
  <c r="CP101" a="1"/>
  <c r="CP101" s="1"/>
  <c r="DI101" s="1"/>
  <c r="CQ101" a="1"/>
  <c r="CQ101" s="1"/>
  <c r="DJ101" s="1"/>
  <c r="CW101" a="1"/>
  <c r="CW101" s="1"/>
  <c r="DP101" s="1"/>
  <c r="D102"/>
  <c r="O102"/>
  <c r="H102"/>
  <c r="CN101"/>
  <c r="AQ102" l="1"/>
  <c r="DG10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S102"/>
  <c r="BA102"/>
  <c r="BP102"/>
  <c r="BF102" l="1"/>
  <c r="BE102"/>
  <c r="CP102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AQ103" l="1"/>
  <c r="F103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CN103"/>
  <c r="O104"/>
  <c r="H104"/>
  <c r="AQ104" l="1"/>
  <c r="AH102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CN104"/>
  <c r="O106"/>
  <c r="H106"/>
  <c r="AQ106" l="1"/>
  <c r="AE105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CN106"/>
  <c r="O108"/>
  <c r="H108"/>
  <c r="AQ108" l="1"/>
  <c r="AE107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CN108"/>
  <c r="O110"/>
  <c r="H110"/>
  <c r="AQ110" l="1"/>
  <c r="AE109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CN110"/>
  <c r="O112"/>
  <c r="H112"/>
  <c r="AQ112" l="1"/>
  <c r="AE11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O114"/>
  <c r="H114"/>
  <c r="CN112"/>
  <c r="AQ114" l="1"/>
  <c r="AE113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CN114"/>
  <c r="O116"/>
  <c r="H116"/>
  <c r="AQ116" l="1"/>
  <c r="AE115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H118"/>
  <c r="CN116"/>
  <c r="O118"/>
  <c r="AQ118" l="1"/>
  <c r="AE117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CN118"/>
  <c r="O120"/>
  <c r="H120"/>
  <c r="AQ120" l="1"/>
  <c r="AE119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O122"/>
  <c r="H122"/>
  <c r="CN120"/>
  <c r="AQ122" l="1"/>
  <c r="AE12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CN122"/>
  <c r="O124"/>
  <c r="H124"/>
  <c r="AQ124" l="1"/>
  <c r="AE123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CN124"/>
  <c r="O126"/>
  <c r="H126"/>
  <c r="AQ126" l="1"/>
  <c r="AE125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O128"/>
  <c r="CN126"/>
  <c r="H128"/>
  <c r="AQ128" l="1"/>
  <c r="AE127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CN128"/>
  <c r="H129"/>
  <c r="O129"/>
  <c r="AQ129" l="1"/>
  <c r="AH127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CN129"/>
  <c r="H130"/>
  <c r="O130"/>
  <c r="AQ130" l="1"/>
  <c r="DG129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O131"/>
  <c r="CN130"/>
  <c r="H131"/>
  <c r="AQ131" l="1"/>
  <c r="DG130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S131"/>
  <c r="BA131"/>
  <c r="BP131"/>
  <c r="BF131" l="1"/>
  <c r="BE131"/>
  <c r="CP131" a="1"/>
  <c r="CP131" s="1"/>
  <c r="DI131" s="1"/>
  <c r="CQ131" a="1"/>
  <c r="CQ131" s="1"/>
  <c r="DJ131" s="1"/>
  <c r="D132"/>
  <c r="O132"/>
  <c r="CN131"/>
  <c r="H132"/>
  <c r="AQ132" l="1"/>
  <c r="DG13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CN132"/>
  <c r="O133"/>
  <c r="H133"/>
  <c r="AQ133" l="1"/>
  <c r="DG132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S133"/>
  <c r="BA133"/>
  <c r="BP133"/>
  <c r="BF133" l="1"/>
  <c r="BE133"/>
  <c r="CP133" a="1"/>
  <c r="CP133" s="1"/>
  <c r="DI133" s="1"/>
  <c r="CQ133" a="1"/>
  <c r="CQ133" s="1"/>
  <c r="DJ133" s="1"/>
  <c r="D135"/>
  <c r="CN133"/>
  <c r="O135"/>
  <c r="H135"/>
  <c r="AQ135" l="1"/>
  <c r="AE134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CN135"/>
  <c r="O136"/>
  <c r="H136"/>
  <c r="AQ136" l="1"/>
  <c r="AH134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H137"/>
  <c r="CN136"/>
  <c r="O137"/>
  <c r="AQ137" l="1"/>
  <c r="DG136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CN137"/>
  <c r="H138"/>
  <c r="O138"/>
  <c r="AQ138" l="1"/>
  <c r="DG137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O139"/>
  <c r="CN138"/>
  <c r="H139"/>
  <c r="AQ139" l="1"/>
  <c r="DG138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CN139"/>
  <c r="O140"/>
  <c r="H140"/>
  <c r="AQ140" l="1"/>
  <c r="DG139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O141"/>
  <c r="H141"/>
  <c r="CN140"/>
  <c r="AQ141" l="1"/>
  <c r="DG140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CN141"/>
  <c r="O142"/>
  <c r="H142"/>
  <c r="AQ142" l="1"/>
  <c r="DG14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CN142"/>
  <c r="O143"/>
  <c r="H143"/>
  <c r="AQ143" l="1"/>
  <c r="DG142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O144"/>
  <c r="CN143"/>
  <c r="H144"/>
  <c r="AQ144" l="1"/>
  <c r="DG143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O145"/>
  <c r="CN144"/>
  <c r="H145"/>
  <c r="AQ145" l="1"/>
  <c r="DG144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O146"/>
  <c r="CN145"/>
  <c r="H146"/>
  <c r="AQ146" l="1"/>
  <c r="DG145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CN146"/>
  <c r="O147"/>
  <c r="H147"/>
  <c r="AQ147" l="1"/>
  <c r="DG146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S147"/>
  <c r="BA147"/>
  <c r="BP147"/>
  <c r="BF147" l="1"/>
  <c r="BE147"/>
  <c r="CP147" a="1"/>
  <c r="CP147" s="1"/>
  <c r="DI147" s="1"/>
  <c r="CQ147" a="1"/>
  <c r="CQ147" s="1"/>
  <c r="DJ147" s="1"/>
  <c r="CW147" a="1"/>
  <c r="CW147" s="1"/>
  <c r="DP147" s="1"/>
  <c r="D148"/>
  <c r="O148"/>
  <c r="H148"/>
  <c r="CN147"/>
  <c r="AQ148" l="1"/>
  <c r="DG147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S148"/>
  <c r="BA148"/>
  <c r="BP148"/>
  <c r="BF148" l="1"/>
  <c r="BE148"/>
  <c r="CP148" a="1"/>
  <c r="CP148" s="1"/>
  <c r="DI148" s="1"/>
  <c r="CQ148" a="1"/>
  <c r="CQ148" s="1"/>
  <c r="DJ148" s="1"/>
  <c r="D164"/>
  <c r="CN148"/>
  <c r="H164"/>
  <c r="O164"/>
  <c r="AQ164" l="1"/>
  <c r="AH162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S164"/>
  <c r="BA164"/>
  <c r="BP164"/>
  <c r="BF164" l="1"/>
  <c r="BE164"/>
  <c r="CP164" a="1"/>
  <c r="CP164" s="1"/>
  <c r="DI164" s="1"/>
  <c r="CQ164" a="1"/>
  <c r="CQ164" s="1"/>
  <c r="DJ164" s="1"/>
  <c r="D165"/>
  <c r="CN164"/>
  <c r="O165"/>
  <c r="H165"/>
  <c r="AQ165" l="1"/>
  <c r="AH163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S165"/>
  <c r="BA165"/>
  <c r="BP165"/>
  <c r="BF165" l="1"/>
  <c r="BE165"/>
  <c r="CP165" a="1"/>
  <c r="CP165" s="1"/>
  <c r="DI165" s="1"/>
  <c r="CQ165" a="1"/>
  <c r="CQ165" s="1"/>
  <c r="DJ165" s="1"/>
  <c r="D166"/>
  <c r="CN165"/>
  <c r="O166"/>
  <c r="H166"/>
  <c r="AQ166" l="1"/>
  <c r="DG165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S166"/>
  <c r="BA166"/>
  <c r="BP166"/>
  <c r="BF166" l="1"/>
  <c r="BE166"/>
  <c r="CP166" a="1"/>
  <c r="CP166" s="1"/>
  <c r="DI166" s="1"/>
  <c r="CQ166" a="1"/>
  <c r="CQ166" s="1"/>
  <c r="DJ166" s="1"/>
  <c r="D167"/>
  <c r="O167"/>
  <c r="H167"/>
  <c r="CN166"/>
  <c r="AQ167" l="1"/>
  <c r="DG166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CN167"/>
  <c r="O168"/>
  <c r="H168"/>
  <c r="AQ168" l="1"/>
  <c r="DG167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S168"/>
  <c r="BA168"/>
  <c r="BP168"/>
  <c r="BF168" l="1"/>
  <c r="BE168"/>
  <c r="CP168" a="1"/>
  <c r="CP168" s="1"/>
  <c r="DI168" s="1"/>
  <c r="CQ168" a="1"/>
  <c r="CQ168" s="1"/>
  <c r="DJ168" s="1"/>
  <c r="D169"/>
  <c r="H169"/>
  <c r="CN168"/>
  <c r="O169"/>
  <c r="AQ169" l="1"/>
  <c r="DG168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S169"/>
  <c r="BA169"/>
  <c r="BP169"/>
  <c r="BF169" l="1"/>
  <c r="BE169"/>
  <c r="CP169" a="1"/>
  <c r="CP169" s="1"/>
  <c r="DI169" s="1"/>
  <c r="CQ169" a="1"/>
  <c r="CQ169" s="1"/>
  <c r="DJ169" s="1"/>
  <c r="D170"/>
  <c r="O170"/>
  <c r="H170"/>
  <c r="CN169"/>
  <c r="AQ170" l="1"/>
  <c r="DG169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S170"/>
  <c r="BA170"/>
  <c r="BP170"/>
  <c r="BF170" l="1"/>
  <c r="BE170"/>
  <c r="CP170" a="1"/>
  <c r="CP170" s="1"/>
  <c r="DI170" s="1"/>
  <c r="CQ170" a="1"/>
  <c r="CQ170" s="1"/>
  <c r="DJ170" s="1"/>
  <c r="D171"/>
  <c r="O171"/>
  <c r="H171"/>
  <c r="CN170"/>
  <c r="AQ171" l="1"/>
  <c r="DG170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CN171"/>
  <c r="O172"/>
  <c r="H172"/>
  <c r="AQ172" l="1"/>
  <c r="DG17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S172"/>
  <c r="BA172"/>
  <c r="BP172"/>
  <c r="BF172" l="1"/>
  <c r="BE172"/>
  <c r="CP172" a="1"/>
  <c r="CP172" s="1"/>
  <c r="DI172" s="1"/>
  <c r="CQ172" a="1"/>
  <c r="CQ172" s="1"/>
  <c r="DJ172" s="1"/>
  <c r="D173"/>
  <c r="O173"/>
  <c r="H173"/>
  <c r="CN172"/>
  <c r="AQ173" l="1"/>
  <c r="DG172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S173"/>
  <c r="BA173"/>
  <c r="BP173"/>
  <c r="BF173" l="1"/>
  <c r="BE173"/>
  <c r="CP173" a="1"/>
  <c r="CP173" s="1"/>
  <c r="DI173" s="1"/>
  <c r="CQ173" a="1"/>
  <c r="CQ173" s="1"/>
  <c r="DJ173" s="1"/>
  <c r="D174"/>
  <c r="O174"/>
  <c r="H174"/>
  <c r="CN173"/>
  <c r="AQ174" l="1"/>
  <c r="DG173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S174"/>
  <c r="BA174"/>
  <c r="BP174"/>
  <c r="BF174" l="1"/>
  <c r="BE174"/>
  <c r="CP174" a="1"/>
  <c r="CP174" s="1"/>
  <c r="DI174" s="1"/>
  <c r="CQ174" a="1"/>
  <c r="CQ174" s="1"/>
  <c r="DJ174" s="1"/>
  <c r="D175"/>
  <c r="O175"/>
  <c r="H175"/>
  <c r="CN174"/>
  <c r="AQ175" l="1"/>
  <c r="DG174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CN175"/>
  <c r="O176"/>
  <c r="H176"/>
  <c r="AQ176" l="1"/>
  <c r="DG175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S176"/>
  <c r="BA176"/>
  <c r="BP176"/>
  <c r="BF176" l="1"/>
  <c r="BE176"/>
  <c r="CP176" a="1"/>
  <c r="CP176" s="1"/>
  <c r="DI176" s="1"/>
  <c r="CQ176" a="1"/>
  <c r="CQ176" s="1"/>
  <c r="DJ176" s="1"/>
  <c r="D177"/>
  <c r="O177"/>
  <c r="H177"/>
  <c r="CN176"/>
  <c r="AQ177" l="1"/>
  <c r="DG176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S177"/>
  <c r="BA177"/>
  <c r="BP177"/>
  <c r="BF177" l="1"/>
  <c r="BE177"/>
  <c r="CP177" a="1"/>
  <c r="CP177" s="1"/>
  <c r="DI177" s="1"/>
  <c r="CQ177" a="1"/>
  <c r="CQ177" s="1"/>
  <c r="DJ177" s="1"/>
  <c r="D178"/>
  <c r="O178"/>
  <c r="H178"/>
  <c r="CN177"/>
  <c r="AQ178" l="1"/>
  <c r="DG177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S178"/>
  <c r="BA178"/>
  <c r="BP178"/>
  <c r="BF178" l="1"/>
  <c r="BE178"/>
  <c r="CP178" a="1"/>
  <c r="CP178" s="1"/>
  <c r="DI178" s="1"/>
  <c r="CQ178" a="1"/>
  <c r="CQ178" s="1"/>
  <c r="DJ178" s="1"/>
  <c r="D179"/>
  <c r="O179"/>
  <c r="H179"/>
  <c r="CN178"/>
  <c r="AQ179" l="1"/>
  <c r="DG178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CN179"/>
  <c r="O180"/>
  <c r="H180"/>
  <c r="AQ180" l="1"/>
  <c r="DG179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S180"/>
  <c r="BA180"/>
  <c r="BP180"/>
  <c r="BF180" l="1"/>
  <c r="BE180"/>
  <c r="CP180" a="1"/>
  <c r="CP180" s="1"/>
  <c r="DI180" s="1"/>
  <c r="CQ180" a="1"/>
  <c r="CQ180" s="1"/>
  <c r="DJ180" s="1"/>
  <c r="D181"/>
  <c r="H181"/>
  <c r="O181"/>
  <c r="CN180"/>
  <c r="AQ181" l="1"/>
  <c r="DG180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S181"/>
  <c r="BA181"/>
  <c r="BP181"/>
  <c r="BF181" l="1"/>
  <c r="BE181"/>
  <c r="CP181" a="1"/>
  <c r="CP181" s="1"/>
  <c r="DI181" s="1"/>
  <c r="CQ181" a="1"/>
  <c r="CQ181" s="1"/>
  <c r="DJ181" s="1"/>
  <c r="D182"/>
  <c r="O182"/>
  <c r="H182"/>
  <c r="CN181"/>
  <c r="AQ182" l="1"/>
  <c r="DG18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S182"/>
  <c r="BA182"/>
  <c r="BP182"/>
  <c r="BF182" l="1"/>
  <c r="BE182"/>
  <c r="CP182" a="1"/>
  <c r="CP182" s="1"/>
  <c r="DI182" s="1"/>
  <c r="CQ182" a="1"/>
  <c r="CQ182" s="1"/>
  <c r="DJ182" s="1"/>
  <c r="D183"/>
  <c r="H183"/>
  <c r="O183"/>
  <c r="CN182"/>
  <c r="AQ183" l="1"/>
  <c r="DG182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CN183"/>
  <c r="O184"/>
  <c r="H184"/>
  <c r="AQ184" l="1"/>
  <c r="DG183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S184"/>
  <c r="BA184"/>
  <c r="BP184"/>
  <c r="BF184" l="1"/>
  <c r="BE184"/>
  <c r="CP184" a="1"/>
  <c r="CP184" s="1"/>
  <c r="DI184" s="1"/>
  <c r="CQ184" a="1"/>
  <c r="CQ184" s="1"/>
  <c r="DJ184" s="1"/>
  <c r="D185"/>
  <c r="H185"/>
  <c r="O185"/>
  <c r="CN184"/>
  <c r="AQ185" l="1"/>
  <c r="DG184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S185"/>
  <c r="BA185"/>
  <c r="BP185"/>
  <c r="BF185" l="1"/>
  <c r="BE185"/>
  <c r="CP185" a="1"/>
  <c r="CP185" s="1"/>
  <c r="DI185" s="1"/>
  <c r="CQ185" a="1"/>
  <c r="CQ185" s="1"/>
  <c r="DJ185" s="1"/>
  <c r="D186"/>
  <c r="CN185"/>
  <c r="H186"/>
  <c r="O186"/>
  <c r="AQ186" l="1"/>
  <c r="DG185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S186"/>
  <c r="BA186"/>
  <c r="BP186"/>
  <c r="BF186" l="1"/>
  <c r="BE186"/>
  <c r="CP186" a="1"/>
  <c r="CP186" s="1"/>
  <c r="DI186" s="1"/>
  <c r="CQ186" a="1"/>
  <c r="CQ186" s="1"/>
  <c r="DJ186" s="1"/>
  <c r="D187"/>
  <c r="O187"/>
  <c r="CN186"/>
  <c r="H187"/>
  <c r="AQ187" l="1"/>
  <c r="DG186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CN187"/>
  <c r="O188"/>
  <c r="H188"/>
  <c r="AQ188" l="1"/>
  <c r="DG187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S188"/>
  <c r="BA188"/>
  <c r="BP188"/>
  <c r="BF188" l="1"/>
  <c r="BE188"/>
  <c r="CP188" a="1"/>
  <c r="CP188" s="1"/>
  <c r="DI188" s="1"/>
  <c r="CQ188" a="1"/>
  <c r="CQ188" s="1"/>
  <c r="DJ188" s="1"/>
  <c r="D189"/>
  <c r="O189"/>
  <c r="H189"/>
  <c r="CN188"/>
  <c r="AQ189" l="1"/>
  <c r="DG188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S189"/>
  <c r="BA189"/>
  <c r="BP189"/>
  <c r="BF189" l="1"/>
  <c r="BE189"/>
  <c r="CP189" a="1"/>
  <c r="CP189" s="1"/>
  <c r="DI189" s="1"/>
  <c r="CQ189" a="1"/>
  <c r="CQ189" s="1"/>
  <c r="DJ189" s="1"/>
  <c r="D190"/>
  <c r="CN189"/>
  <c r="H190"/>
  <c r="O190"/>
  <c r="AQ190" l="1"/>
  <c r="DG189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S190"/>
  <c r="BA190"/>
  <c r="BP190"/>
  <c r="BF190" l="1"/>
  <c r="BE190"/>
  <c r="CP190" a="1"/>
  <c r="CP190" s="1"/>
  <c r="DI190" s="1"/>
  <c r="CQ190" a="1"/>
  <c r="CQ190" s="1"/>
  <c r="DJ190" s="1"/>
  <c r="D191"/>
  <c r="O191"/>
  <c r="H191"/>
  <c r="CN190"/>
  <c r="AQ191" l="1"/>
  <c r="DG190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CN191"/>
  <c r="O192"/>
  <c r="H192"/>
  <c r="AQ192" l="1"/>
  <c r="DG19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O193"/>
  <c r="CN192"/>
  <c r="H193"/>
  <c r="AQ193" l="1"/>
  <c r="DG192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CN193"/>
  <c r="O194"/>
  <c r="H194"/>
  <c r="AQ194" l="1"/>
  <c r="DG193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CN194"/>
  <c r="O195"/>
  <c r="H195"/>
  <c r="AQ195" l="1"/>
  <c r="DG194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CN195"/>
  <c r="O202"/>
  <c r="H202"/>
  <c r="AQ202" l="1"/>
  <c r="AH200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O228"/>
  <c r="H228"/>
  <c r="AQ228" l="1"/>
  <c r="AH226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S228"/>
  <c r="BA228"/>
  <c r="BP228"/>
  <c r="BF228" l="1"/>
  <c r="BE228"/>
  <c r="CP228" a="1"/>
  <c r="CP228" s="1"/>
  <c r="DI228" s="1"/>
  <c r="CQ228" a="1"/>
  <c r="CQ228" s="1"/>
  <c r="DJ228" s="1"/>
  <c r="D229"/>
  <c r="CN228"/>
  <c r="H229"/>
  <c r="O229"/>
  <c r="AQ229" l="1"/>
  <c r="AH227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S229"/>
  <c r="BA229"/>
  <c r="BP229"/>
  <c r="BF229" l="1"/>
  <c r="BE229"/>
  <c r="CP229" a="1"/>
  <c r="CP229" s="1"/>
  <c r="DI229" s="1"/>
  <c r="CQ229" a="1"/>
  <c r="CQ229" s="1"/>
  <c r="DJ229" s="1"/>
  <c r="D231"/>
  <c r="O231"/>
  <c r="CN229"/>
  <c r="H231"/>
  <c r="AQ231" l="1"/>
  <c r="AE230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S231"/>
  <c r="BA231"/>
  <c r="BP231"/>
  <c r="BF231" l="1"/>
  <c r="BE231"/>
  <c r="CP231" a="1"/>
  <c r="CP231" s="1"/>
  <c r="DI231" s="1"/>
  <c r="CQ231" a="1"/>
  <c r="CQ231" s="1"/>
  <c r="DJ231" s="1"/>
  <c r="D233"/>
  <c r="CN231"/>
  <c r="O233"/>
  <c r="H233"/>
  <c r="AQ233" l="1"/>
  <c r="AE232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S233"/>
  <c r="BA233"/>
  <c r="BP233"/>
  <c r="BF233" l="1"/>
  <c r="BE233"/>
  <c r="CP233" a="1"/>
  <c r="CP233" s="1"/>
  <c r="DI233" s="1"/>
  <c r="CQ233" a="1"/>
  <c r="CQ233" s="1"/>
  <c r="DJ233" s="1"/>
  <c r="D234"/>
  <c r="O234"/>
  <c r="H234"/>
  <c r="CN233"/>
  <c r="AQ234" l="1"/>
  <c r="AH232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S234"/>
  <c r="BA234"/>
  <c r="BP234"/>
  <c r="BF234" l="1"/>
  <c r="BE234"/>
  <c r="CP234" a="1"/>
  <c r="CP234" s="1"/>
  <c r="DI234" s="1"/>
  <c r="CQ234" a="1"/>
  <c r="CQ234" s="1"/>
  <c r="DJ234" s="1"/>
  <c r="D235"/>
  <c r="O235"/>
  <c r="H235"/>
  <c r="CN234"/>
  <c r="AQ235" l="1"/>
  <c r="DG234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S235"/>
  <c r="BA235"/>
  <c r="BP235"/>
  <c r="BF235" l="1"/>
  <c r="BE235"/>
  <c r="CP235" a="1"/>
  <c r="CP235" s="1"/>
  <c r="DI235" s="1"/>
  <c r="CQ235" a="1"/>
  <c r="CQ235" s="1"/>
  <c r="DJ235" s="1"/>
  <c r="D236"/>
  <c r="CN235"/>
  <c r="H236"/>
  <c r="O236"/>
  <c r="AQ236" l="1"/>
  <c r="DG235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CN236"/>
  <c r="O237"/>
  <c r="H237"/>
  <c r="AQ237" l="1"/>
  <c r="DG236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S237"/>
  <c r="BA237"/>
  <c r="BP237"/>
  <c r="CP237" l="1" a="1"/>
  <c r="CP237" s="1"/>
  <c r="DI237" s="1"/>
  <c r="CQ237" a="1"/>
  <c r="CQ237" s="1"/>
  <c r="DJ237" s="1"/>
  <c r="D238"/>
  <c r="O238"/>
  <c r="CN237"/>
  <c r="H238"/>
  <c r="AQ238" l="1"/>
  <c r="DG237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CN238"/>
  <c r="H239"/>
  <c r="O239"/>
  <c r="AQ239" l="1"/>
  <c r="DG238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O240"/>
  <c r="CN239"/>
  <c r="H240"/>
  <c r="AQ240" l="1"/>
  <c r="DG239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CN240"/>
  <c r="O241"/>
  <c r="H241"/>
  <c r="AQ241" l="1"/>
  <c r="DG240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CN241"/>
  <c r="O242"/>
  <c r="H242"/>
  <c r="AQ242" l="1"/>
  <c r="DG24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CN242"/>
  <c r="H243"/>
  <c r="O243"/>
  <c r="AQ243" l="1"/>
  <c r="DG242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CN243"/>
  <c r="O244"/>
  <c r="H244"/>
  <c r="AQ244" l="1"/>
  <c r="DG243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CN244"/>
  <c r="O245"/>
  <c r="H245"/>
  <c r="AQ245" l="1"/>
  <c r="DG244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CN245"/>
  <c r="H246"/>
  <c r="O246"/>
  <c r="AQ246" l="1"/>
  <c r="DG245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CN246"/>
  <c r="O247"/>
  <c r="H247"/>
  <c r="AQ247" l="1"/>
  <c r="DG246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CN247"/>
  <c r="O248"/>
  <c r="H248"/>
  <c r="AQ248" l="1"/>
  <c r="DG247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H267"/>
  <c r="CN248"/>
  <c r="O267"/>
  <c r="AQ267" l="1"/>
  <c r="AH265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B21" i="26"/>
  <c r="G20"/>
  <c r="F21"/>
  <c r="B20"/>
  <c r="F20"/>
  <c r="G21"/>
  <c r="C21" l="1"/>
  <c r="D21"/>
  <c r="C20"/>
  <c r="D20"/>
  <c r="D22" i="3"/>
  <c r="BP22"/>
  <c r="BP23"/>
  <c r="H22"/>
  <c r="O22"/>
  <c r="AQ22" l="1"/>
  <c r="E21" i="26"/>
  <c r="E20"/>
  <c r="CQ22" i="3" a="1"/>
  <c r="CQ22" s="1"/>
  <c r="DJ22" s="1"/>
  <c r="BA22"/>
  <c r="AS22"/>
  <c r="AP22"/>
  <c r="AO22"/>
  <c r="AL22"/>
  <c r="F22"/>
  <c r="D23"/>
  <c r="H23"/>
  <c r="O23"/>
  <c r="P22"/>
  <c r="CN22"/>
  <c r="AQ23" l="1"/>
  <c r="BF22"/>
  <c r="BE22"/>
  <c r="BK23"/>
  <c r="AY23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P23"/>
  <c r="AO23"/>
  <c r="AL23"/>
  <c r="G23"/>
  <c r="F23"/>
  <c r="AG22"/>
  <c r="BF23" l="1"/>
  <c r="BE23"/>
  <c r="EF22"/>
  <c r="CW23" a="1"/>
  <c r="CW23" s="1"/>
  <c r="DP23" s="1"/>
  <c r="D15"/>
  <c r="BP10"/>
  <c r="BP8"/>
  <c r="BP25"/>
  <c r="H15"/>
  <c r="E1" i="2"/>
  <c r="F19" i="26"/>
  <c r="BP3" i="3"/>
  <c r="BP26"/>
  <c r="BP19"/>
  <c r="BP7"/>
  <c r="BP13"/>
  <c r="BP4"/>
  <c r="BP11"/>
  <c r="BP21"/>
  <c r="BP17"/>
  <c r="BP24"/>
  <c r="BP14"/>
  <c r="B19" i="26"/>
  <c r="BP20" i="3"/>
  <c r="G19" i="26"/>
  <c r="BP15" i="3"/>
  <c r="F1" i="2"/>
  <c r="BP9" i="3"/>
  <c r="BP12"/>
  <c r="BP16"/>
  <c r="BP18"/>
  <c r="AQ15" l="1"/>
  <c r="C19" i="26"/>
  <c r="E19" s="1"/>
  <c r="D19"/>
  <c r="E2" i="2"/>
  <c r="F2"/>
  <c r="P15" i="3"/>
  <c r="O15"/>
  <c r="F15" l="1"/>
  <c r="G15"/>
  <c r="AL15"/>
  <c r="AO15" l="1"/>
  <c r="AP15"/>
  <c r="CW15" a="1"/>
  <c r="CW15" s="1"/>
  <c r="DP15" s="1"/>
  <c r="AS15"/>
  <c r="BA15"/>
  <c r="CP15" a="1"/>
  <c r="CP15" s="1"/>
  <c r="DI15" s="1"/>
  <c r="CQ15" a="1"/>
  <c r="CQ15" s="1"/>
  <c r="DJ15" s="1"/>
  <c r="D16"/>
  <c r="CN15"/>
  <c r="H16"/>
  <c r="AQ16" l="1"/>
  <c r="DG15"/>
  <c r="O16"/>
  <c r="P16"/>
  <c r="AE15" l="1"/>
  <c r="F16"/>
  <c r="G16"/>
  <c r="AF15" l="1"/>
  <c r="AG15"/>
  <c r="EF15" s="1"/>
  <c r="CY15" a="1"/>
  <c r="CY15" s="1"/>
  <c r="DR15" s="1"/>
  <c r="AO16"/>
  <c r="AP16"/>
  <c r="CW16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AQ17" l="1"/>
  <c r="DG16"/>
  <c r="AL17" l="1"/>
  <c r="AO17"/>
  <c r="AP17"/>
  <c r="AS17"/>
  <c r="CV17" s="1" a="1"/>
  <c r="CV17" s="1"/>
  <c r="DO17" s="1"/>
  <c r="BA17"/>
  <c r="CQ17" a="1"/>
  <c r="CQ17" s="1"/>
  <c r="DJ17" s="1"/>
  <c r="D18"/>
  <c r="P17"/>
  <c r="H18"/>
  <c r="O17"/>
  <c r="AQ18" l="1"/>
  <c r="AH15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CW18" a="1"/>
  <c r="CW18" s="1"/>
  <c r="DP18" s="1"/>
  <c r="AS18"/>
  <c r="BA18"/>
  <c r="CQ18" a="1"/>
  <c r="CQ18" s="1"/>
  <c r="DJ18" s="1"/>
  <c r="CV18" a="1"/>
  <c r="CV18" s="1"/>
  <c r="DO18" s="1"/>
  <c r="D19"/>
  <c r="P18"/>
  <c r="H19"/>
  <c r="O18"/>
  <c r="AQ19" l="1"/>
  <c r="AH16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CW19" a="1"/>
  <c r="CW19" s="1"/>
  <c r="DP19" s="1"/>
  <c r="AS19"/>
  <c r="BA19"/>
  <c r="CQ19" a="1"/>
  <c r="CQ19" s="1"/>
  <c r="DJ19" s="1"/>
  <c r="CV19" a="1"/>
  <c r="CV19" s="1"/>
  <c r="DO19" s="1"/>
  <c r="D20"/>
  <c r="P19"/>
  <c r="H20"/>
  <c r="O19"/>
  <c r="AQ20" l="1"/>
  <c r="AH17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CW20" a="1"/>
  <c r="CW20" s="1"/>
  <c r="DP20" s="1"/>
  <c r="AS20"/>
  <c r="CV20" s="1" a="1"/>
  <c r="CV20" s="1"/>
  <c r="DO20" s="1"/>
  <c r="BA20"/>
  <c r="CQ20" a="1"/>
  <c r="CQ20" s="1"/>
  <c r="DJ20" s="1"/>
  <c r="D21"/>
  <c r="P20"/>
  <c r="O20"/>
  <c r="H21"/>
  <c r="AQ21" l="1"/>
  <c r="AH18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CW21" a="1"/>
  <c r="CW21" s="1"/>
  <c r="DP21" s="1"/>
  <c r="AS21"/>
  <c r="BA21"/>
  <c r="CQ21" a="1"/>
  <c r="CQ21" s="1"/>
  <c r="DJ21" s="1"/>
  <c r="CV21" a="1"/>
  <c r="CV21" s="1"/>
  <c r="DO21" s="1"/>
  <c r="D24"/>
  <c r="O21"/>
  <c r="H24"/>
  <c r="P21"/>
  <c r="AQ24" l="1"/>
  <c r="BK24"/>
  <c r="AH19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O24"/>
  <c r="H25"/>
  <c r="AQ25" l="1"/>
  <c r="BF24"/>
  <c r="BE24"/>
  <c r="AH22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CW25" a="1"/>
  <c r="CW25" s="1"/>
  <c r="DP25" s="1"/>
  <c r="AS25"/>
  <c r="CV25" s="1" a="1"/>
  <c r="CV25" s="1"/>
  <c r="DO25" s="1"/>
  <c r="BA25"/>
  <c r="CQ25" a="1"/>
  <c r="CQ25"/>
  <c r="DJ25" s="1"/>
  <c r="D26"/>
  <c r="O25"/>
  <c r="H26"/>
  <c r="P25"/>
  <c r="AJ22"/>
  <c r="AQ26" l="1"/>
  <c r="BF25"/>
  <c r="BE25"/>
  <c r="BK26"/>
  <c r="EG22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BF26" l="1"/>
  <c r="BE26"/>
  <c r="AI26"/>
  <c r="AF26"/>
  <c r="G26"/>
  <c r="CP26" a="1"/>
  <c r="CP26" s="1"/>
  <c r="DI26" s="1"/>
  <c r="J9" i="24"/>
  <c r="CN26" i="3"/>
  <c r="O26"/>
  <c r="J19" i="24"/>
  <c r="J16"/>
  <c r="J13"/>
  <c r="J14"/>
  <c r="J21"/>
  <c r="J32"/>
  <c r="J17"/>
  <c r="J18"/>
  <c r="J22"/>
  <c r="J20"/>
  <c r="J23"/>
  <c r="J15"/>
  <c r="DG26" i="3" l="1"/>
  <c r="F26"/>
  <c r="AH24"/>
  <c r="AE25"/>
  <c r="AH25" l="1"/>
  <c r="AI24"/>
  <c r="AJ24"/>
  <c r="EG24" s="1"/>
  <c r="CZ24" a="1"/>
  <c r="CZ24" s="1"/>
  <c r="DS24" s="1"/>
  <c r="AG25"/>
  <c r="EF25" l="1"/>
  <c r="D3"/>
  <c r="F18" i="26"/>
  <c r="AJ25" i="3"/>
  <c r="H3"/>
  <c r="O3"/>
  <c r="G18" i="26"/>
  <c r="B18"/>
  <c r="AQ3" i="3" l="1"/>
  <c r="EG25"/>
  <c r="C18" i="26"/>
  <c r="E18" s="1"/>
  <c r="D18"/>
  <c r="AS3" i="3"/>
  <c r="CV3" s="1" a="1"/>
  <c r="CV3" s="1"/>
  <c r="F3"/>
  <c r="AL3"/>
  <c r="AO3"/>
  <c r="AP3"/>
  <c r="BA3"/>
  <c r="P3"/>
  <c r="CN3"/>
  <c r="BF3" l="1"/>
  <c r="BE3"/>
  <c r="DO3"/>
  <c r="G3"/>
  <c r="CP3" a="1"/>
  <c r="CP3" s="1"/>
  <c r="DI3" s="1"/>
  <c r="CQ3" a="1"/>
  <c r="CQ3" s="1"/>
  <c r="DJ3" s="1"/>
  <c r="CW3" a="1"/>
  <c r="CW3" s="1"/>
  <c r="DP3" s="1"/>
  <c r="DG3"/>
  <c r="D4" l="1"/>
  <c r="O4"/>
  <c r="H4"/>
  <c r="AQ4" l="1"/>
  <c r="AE3"/>
  <c r="AS4"/>
  <c r="F4"/>
  <c r="AL4"/>
  <c r="AO4"/>
  <c r="AP4"/>
  <c r="BA4"/>
  <c r="CN4"/>
  <c r="P4"/>
  <c r="BF4" l="1"/>
  <c r="BE4"/>
  <c r="CY3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Q7" l="1"/>
  <c r="AE6"/>
  <c r="AE5"/>
  <c r="AH3"/>
  <c r="AS7"/>
  <c r="AE4"/>
  <c r="CY4" s="1" a="1"/>
  <c r="CY4" s="1"/>
  <c r="DR4" s="1"/>
  <c r="F7"/>
  <c r="AL7"/>
  <c r="AO7"/>
  <c r="AP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H8"/>
  <c r="O8"/>
  <c r="AQ8" l="1"/>
  <c r="AH6"/>
  <c r="AH5"/>
  <c r="AS8"/>
  <c r="CV8" s="1" a="1"/>
  <c r="CV8" s="1"/>
  <c r="AH4"/>
  <c r="AE7"/>
  <c r="CY7" s="1" a="1"/>
  <c r="CY7" s="1"/>
  <c r="DR7" s="1"/>
  <c r="F8"/>
  <c r="AL8"/>
  <c r="AO8"/>
  <c r="AP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H9"/>
  <c r="O9"/>
  <c r="AQ9" l="1"/>
  <c r="AS9"/>
  <c r="AH7"/>
  <c r="AE8"/>
  <c r="CY8" s="1" a="1"/>
  <c r="CY8" s="1"/>
  <c r="DR8" s="1"/>
  <c r="F9"/>
  <c r="AO9"/>
  <c r="AP9"/>
  <c r="BA9"/>
  <c r="CN9"/>
  <c r="P9"/>
  <c r="BF9" l="1"/>
  <c r="BE9"/>
  <c r="AI7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O10"/>
  <c r="H10"/>
  <c r="AQ10" l="1"/>
  <c r="AS10"/>
  <c r="AH8"/>
  <c r="AE9"/>
  <c r="CY9" s="1" a="1"/>
  <c r="CY9" s="1"/>
  <c r="DR9" s="1"/>
  <c r="F10"/>
  <c r="AL10"/>
  <c r="AO10"/>
  <c r="AP10"/>
  <c r="BA10"/>
  <c r="CN10"/>
  <c r="P10"/>
  <c r="BI10" l="1"/>
  <c r="BF10"/>
  <c r="BE10"/>
  <c r="AI8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H11"/>
  <c r="O11"/>
  <c r="AQ11" l="1"/>
  <c r="AS11"/>
  <c r="AH9"/>
  <c r="AE10"/>
  <c r="F11"/>
  <c r="AO11"/>
  <c r="AP11"/>
  <c r="BA11"/>
  <c r="P11"/>
  <c r="CN11"/>
  <c r="BF11" l="1"/>
  <c r="BE11"/>
  <c r="AI9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AQ12" l="1"/>
  <c r="BK12"/>
  <c r="EF10"/>
  <c r="AS12"/>
  <c r="AH10"/>
  <c r="AE11"/>
  <c r="F12"/>
  <c r="AL12"/>
  <c r="AO12"/>
  <c r="AP12"/>
  <c r="BA12"/>
  <c r="P12"/>
  <c r="CN12"/>
  <c r="BF12" l="1"/>
  <c r="BE12"/>
  <c r="CV12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O13"/>
  <c r="AG11"/>
  <c r="H13"/>
  <c r="AQ13" l="1"/>
  <c r="BK13"/>
  <c r="EF11"/>
  <c r="EG10"/>
  <c r="AS13"/>
  <c r="AH11"/>
  <c r="AE12"/>
  <c r="CY12" s="1" a="1"/>
  <c r="CY12" s="1"/>
  <c r="DR12" s="1"/>
  <c r="F13"/>
  <c r="AO13"/>
  <c r="AP13"/>
  <c r="BA13"/>
  <c r="P13"/>
  <c r="CN13"/>
  <c r="BF13" l="1"/>
  <c r="BE13"/>
  <c r="G13"/>
  <c r="AF12"/>
  <c r="AG12"/>
  <c r="EF12" s="1"/>
  <c r="CP13" a="1"/>
  <c r="CP13" s="1"/>
  <c r="DI13" s="1"/>
  <c r="CQ13" a="1"/>
  <c r="CQ13" s="1"/>
  <c r="DJ13" s="1"/>
  <c r="CW13" a="1"/>
  <c r="CW13" s="1"/>
  <c r="DP13" s="1"/>
  <c r="DG13"/>
  <c r="D14"/>
  <c r="AJ11"/>
  <c r="H14"/>
  <c r="O14"/>
  <c r="AQ14" l="1"/>
  <c r="EG11"/>
  <c r="AS14"/>
  <c r="AH12"/>
  <c r="AE13"/>
  <c r="CY13" s="1" a="1"/>
  <c r="CY13" s="1"/>
  <c r="DR13" s="1"/>
  <c r="F14"/>
  <c r="AL14"/>
  <c r="AO14"/>
  <c r="AP14"/>
  <c r="BA14"/>
  <c r="CN14"/>
  <c r="P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K29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 s="1"/>
  <c r="BQ97"/>
  <c r="BR97" s="1"/>
  <c r="CD97"/>
  <c r="CA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 s="1"/>
  <c r="BQ96"/>
  <c r="BR96" s="1"/>
  <c r="CD96"/>
  <c r="AY96"/>
  <c r="AQ96"/>
  <c r="CA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 s="1"/>
  <c r="BQ95"/>
  <c r="BR95"/>
  <c r="CD95"/>
  <c r="CA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 s="1"/>
  <c r="BQ94"/>
  <c r="BR94" s="1"/>
  <c r="CD94"/>
  <c r="CA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 s="1"/>
  <c r="BQ93"/>
  <c r="BR93" s="1"/>
  <c r="BF95"/>
  <c r="BZ95"/>
  <c r="BG95"/>
  <c r="CD93"/>
  <c r="CA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 s="1"/>
  <c r="BQ92"/>
  <c r="BR92" s="1"/>
  <c r="CD92"/>
  <c r="AY92"/>
  <c r="CA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 s="1"/>
  <c r="BQ90"/>
  <c r="BR90" s="1"/>
  <c r="BZ92"/>
  <c r="BG92"/>
  <c r="BF92"/>
  <c r="B89"/>
  <c r="U89"/>
  <c r="AK89"/>
  <c r="AM89"/>
  <c r="BA89"/>
  <c r="BV89"/>
  <c r="CD90"/>
  <c r="CA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 s="1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 s="1"/>
  <c r="BQ88"/>
  <c r="BR88" s="1"/>
  <c r="CD88"/>
  <c r="AY88"/>
  <c r="AQ88"/>
  <c r="CA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 s="1"/>
  <c r="BQ87"/>
  <c r="BR87" s="1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 s="1"/>
  <c r="BQ86"/>
  <c r="BR86" s="1"/>
  <c r="CD86"/>
  <c r="AY86"/>
  <c r="AQ86"/>
  <c r="CA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 s="1"/>
  <c r="BQ85"/>
  <c r="BR85" s="1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 s="1"/>
  <c r="BQ84"/>
  <c r="BR84" s="1"/>
  <c r="CD84"/>
  <c r="AY84"/>
  <c r="AQ84"/>
  <c r="CA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 s="1"/>
  <c r="BQ83"/>
  <c r="BR83" s="1"/>
  <c r="CD83"/>
  <c r="CA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 s="1"/>
  <c r="BQ81"/>
  <c r="BR81" s="1"/>
  <c r="CD81"/>
  <c r="AY81"/>
  <c r="AQ81"/>
  <c r="CA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AX79"/>
  <c r="AY79"/>
  <c r="AQ79"/>
  <c r="AF78"/>
  <c r="AJ78"/>
  <c r="AN78"/>
  <c r="AR78"/>
  <c r="AW78"/>
  <c r="AV78"/>
  <c r="AZ78"/>
  <c r="BB78"/>
  <c r="BP78"/>
  <c r="BW78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 s="1"/>
  <c r="BQ78"/>
  <c r="BR78" s="1"/>
  <c r="CD78"/>
  <c r="AY78"/>
  <c r="AQ78"/>
  <c r="CA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AX77"/>
  <c r="AY77"/>
  <c r="AQ77"/>
  <c r="AF76"/>
  <c r="AJ76"/>
  <c r="AN76"/>
  <c r="AR76"/>
  <c r="AW76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 s="1"/>
  <c r="BQ76"/>
  <c r="BR76" s="1"/>
  <c r="CD76"/>
  <c r="AY76"/>
  <c r="AQ76"/>
  <c r="CA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AX75"/>
  <c r="AR74"/>
  <c r="AW74"/>
  <c r="AZ74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 s="1"/>
  <c r="BQ74"/>
  <c r="BR74" s="1"/>
  <c r="BZ76"/>
  <c r="BG76"/>
  <c r="BF76"/>
  <c r="AF73"/>
  <c r="AJ73"/>
  <c r="AN73"/>
  <c r="AR73"/>
  <c r="AW73"/>
  <c r="AV73"/>
  <c r="AZ73"/>
  <c r="BB73"/>
  <c r="BP73"/>
  <c r="BW73"/>
  <c r="CD74"/>
  <c r="CA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AX73"/>
  <c r="AZ72"/>
  <c r="BB72"/>
  <c r="BP72"/>
  <c r="BW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R56" s="1"/>
  <c r="BQ55"/>
  <c r="BQ57"/>
  <c r="BR57" s="1"/>
  <c r="BR55"/>
  <c r="BS55"/>
  <c r="U55" s="1"/>
  <c r="BS56"/>
  <c r="U56" s="1"/>
  <c r="BS57"/>
  <c r="BT57" s="1"/>
  <c r="B57"/>
  <c r="U57"/>
  <c r="B56"/>
  <c r="B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F15" i="26"/>
  <c r="B12"/>
  <c r="K15" i="25"/>
  <c r="D1" i="2"/>
  <c r="J34" i="24"/>
  <c r="C1" i="2"/>
  <c r="B14" i="26"/>
  <c r="B17"/>
  <c r="G13"/>
  <c r="K11" i="25"/>
  <c r="K13"/>
  <c r="B16" i="26"/>
  <c r="G14"/>
  <c r="G12"/>
  <c r="K12" i="25"/>
  <c r="K7"/>
  <c r="K9"/>
  <c r="O2" i="3"/>
  <c r="G16" i="26"/>
  <c r="B13"/>
  <c r="G17"/>
  <c r="K10" i="25"/>
  <c r="B15" i="26"/>
  <c r="K14" i="25"/>
  <c r="A1" i="2"/>
  <c r="F16" i="26"/>
  <c r="F12"/>
  <c r="F17"/>
  <c r="F14"/>
  <c r="B1" i="2"/>
  <c r="F13" i="26"/>
  <c r="G15"/>
  <c r="K8" i="25"/>
  <c r="DI28" i="24" l="1"/>
  <c r="DH15"/>
  <c r="BD74"/>
  <c r="BT55"/>
  <c r="AG94"/>
  <c r="BC78"/>
  <c r="T78" s="1"/>
  <c r="BT56"/>
  <c r="DI74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CH15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D12"/>
  <c r="C13"/>
  <c r="D13"/>
  <c r="C14"/>
  <c r="D14"/>
  <c r="C16"/>
  <c r="D16"/>
  <c r="C15"/>
  <c r="D15"/>
  <c r="C17"/>
  <c r="D17"/>
  <c r="D2" i="2"/>
  <c r="C2"/>
  <c r="B2"/>
  <c r="A2"/>
  <c r="BA15" i="24"/>
  <c r="H2" i="3"/>
  <c r="CK15" i="24"/>
  <c r="AW15"/>
  <c r="AQ2" i="3" l="1"/>
  <c r="BH78" i="24" a="1"/>
  <c r="BH78" s="1"/>
  <c r="BB15"/>
  <c r="BC15" s="1"/>
  <c r="AL66"/>
  <c r="CC69"/>
  <c r="AI59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E14" i="26"/>
  <c r="AL75" i="24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E17" i="26"/>
  <c r="E12"/>
  <c r="AL82" i="24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E16" i="26"/>
  <c r="E13"/>
  <c r="DB96" i="24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E15" i="26"/>
  <c r="DB90" i="24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P2" i="3"/>
  <c r="AX15" i="24"/>
  <c r="AY15"/>
  <c r="CH70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BV18"/>
  <c r="J35"/>
  <c r="CB76"/>
  <c r="AW34"/>
  <c r="CB93"/>
  <c r="BV36"/>
  <c r="G4" i="26"/>
  <c r="J26" i="24"/>
  <c r="J64"/>
  <c r="BV44"/>
  <c r="CK19"/>
  <c r="BV20"/>
  <c r="BV62"/>
  <c r="BV34"/>
  <c r="BV54"/>
  <c r="CK18"/>
  <c r="CB80"/>
  <c r="G7" i="26"/>
  <c r="CB69" i="24"/>
  <c r="CB85"/>
  <c r="CB88"/>
  <c r="BV66"/>
  <c r="G9" i="26"/>
  <c r="AJ56" i="24"/>
  <c r="BV59"/>
  <c r="CK31"/>
  <c r="CB78"/>
  <c r="BV25"/>
  <c r="BV15"/>
  <c r="B9" i="26"/>
  <c r="CB73" i="24"/>
  <c r="CK22"/>
  <c r="BV58"/>
  <c r="J37"/>
  <c r="J28"/>
  <c r="BV61"/>
  <c r="CK63"/>
  <c r="BV26"/>
  <c r="G3" i="26"/>
  <c r="CK33" i="24"/>
  <c r="CB95"/>
  <c r="BV47"/>
  <c r="CK13"/>
  <c r="F6" i="26"/>
  <c r="CB55" i="24"/>
  <c r="CB96"/>
  <c r="CK39"/>
  <c r="BV56"/>
  <c r="J29"/>
  <c r="CB72"/>
  <c r="BV33"/>
  <c r="BV24"/>
  <c r="F8" i="26"/>
  <c r="BV22" i="24"/>
  <c r="CB92"/>
  <c r="F4" i="26"/>
  <c r="BV71" i="24"/>
  <c r="BV70"/>
  <c r="J33"/>
  <c r="B10" i="26"/>
  <c r="B11"/>
  <c r="BV46" i="24"/>
  <c r="BV41"/>
  <c r="BV31"/>
  <c r="CB74"/>
  <c r="B2" i="26"/>
  <c r="AO56" i="24"/>
  <c r="AJ57"/>
  <c r="BV60"/>
  <c r="CK28"/>
  <c r="CB89"/>
  <c r="J62"/>
  <c r="J63"/>
  <c r="BV52"/>
  <c r="BV16"/>
  <c r="J31"/>
  <c r="F11" i="26"/>
  <c r="F2"/>
  <c r="CK14" i="24"/>
  <c r="J60"/>
  <c r="J65"/>
  <c r="CB94"/>
  <c r="BX55"/>
  <c r="CB57"/>
  <c r="J58"/>
  <c r="CB79"/>
  <c r="CK36"/>
  <c r="J46"/>
  <c r="J43"/>
  <c r="G11" i="25"/>
  <c r="J68" i="24"/>
  <c r="BV37"/>
  <c r="B7" i="26"/>
  <c r="J50" i="24"/>
  <c r="J42"/>
  <c r="CB97"/>
  <c r="CK34"/>
  <c r="CB86"/>
  <c r="J30"/>
  <c r="BV35"/>
  <c r="BV67"/>
  <c r="O2"/>
  <c r="BV48"/>
  <c r="CB91"/>
  <c r="BV32"/>
  <c r="A1" i="25"/>
  <c r="D14" i="7"/>
  <c r="CB75" i="24"/>
  <c r="CB70"/>
  <c r="F10" i="26"/>
  <c r="CK24" i="24"/>
  <c r="J25"/>
  <c r="J71"/>
  <c r="BV42"/>
  <c r="J67"/>
  <c r="B4" i="26"/>
  <c r="BV45" i="24"/>
  <c r="CK64"/>
  <c r="J38"/>
  <c r="CB48"/>
  <c r="AO55"/>
  <c r="F3" i="26"/>
  <c r="CK38" i="24"/>
  <c r="BV14"/>
  <c r="CB90"/>
  <c r="BX57"/>
  <c r="BV28"/>
  <c r="G5" i="26"/>
  <c r="CK20" i="24"/>
  <c r="BV69"/>
  <c r="BV38"/>
  <c r="BV64"/>
  <c r="BV39"/>
  <c r="G6" i="26"/>
  <c r="CB15" i="24"/>
  <c r="CB81"/>
  <c r="AM56"/>
  <c r="BV53"/>
  <c r="J59"/>
  <c r="J36"/>
  <c r="J24"/>
  <c r="CK35"/>
  <c r="B14" i="7"/>
  <c r="AM55" i="24"/>
  <c r="BV43"/>
  <c r="J61"/>
  <c r="J40"/>
  <c r="BV17"/>
  <c r="BV57"/>
  <c r="B8" i="26"/>
  <c r="BV68" i="24"/>
  <c r="CK25"/>
  <c r="AM57"/>
  <c r="J27"/>
  <c r="J54"/>
  <c r="G11" i="26"/>
  <c r="AJ55" i="24"/>
  <c r="CK62"/>
  <c r="CK71"/>
  <c r="J51"/>
  <c r="J66"/>
  <c r="BV27"/>
  <c r="CB82"/>
  <c r="G10" i="26"/>
  <c r="BV55" i="24"/>
  <c r="BV13"/>
  <c r="CK37"/>
  <c r="BV51"/>
  <c r="J45"/>
  <c r="X3"/>
  <c r="F5" i="26"/>
  <c r="CB87" i="24"/>
  <c r="F9" i="26"/>
  <c r="CK21" i="24"/>
  <c r="CK65"/>
  <c r="F7" i="26"/>
  <c r="CK26" i="24"/>
  <c r="BV23"/>
  <c r="BV21"/>
  <c r="CB84"/>
  <c r="AO57"/>
  <c r="CK32"/>
  <c r="J53"/>
  <c r="CK27"/>
  <c r="B6" i="26"/>
  <c r="BV50" i="24"/>
  <c r="J49"/>
  <c r="CB41"/>
  <c r="J39"/>
  <c r="L3"/>
  <c r="B3" i="26"/>
  <c r="G2"/>
  <c r="B5"/>
  <c r="CB47" i="24"/>
  <c r="J52"/>
  <c r="G8" i="26"/>
  <c r="BV49" i="24"/>
  <c r="CB56"/>
  <c r="BX56"/>
  <c r="CK23"/>
  <c r="CB77"/>
  <c r="BV19"/>
  <c r="CB83"/>
  <c r="J44"/>
  <c r="BV40"/>
  <c r="C104" i="3" l="1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S2"/>
  <c r="K2"/>
  <c r="AR14"/>
  <c r="AT14"/>
  <c r="AS14"/>
  <c r="AL2" i="3"/>
  <c r="CQ2" a="1"/>
  <c r="CQ2" s="1"/>
  <c r="DJ2" s="1"/>
  <c r="BA2"/>
  <c r="CW2" a="1"/>
  <c r="CW2" s="1"/>
  <c r="AP2"/>
  <c r="AO2"/>
  <c r="I23"/>
  <c r="I12"/>
  <c r="C105" l="1"/>
  <c r="C106" s="1"/>
  <c r="AL55" i="24"/>
  <c r="H2"/>
  <c r="BK2" s="1"/>
  <c r="AI57"/>
  <c r="BA57" s="1"/>
  <c r="E3" i="26"/>
  <c r="E7"/>
  <c r="E8"/>
  <c r="E10"/>
  <c r="U2" i="24"/>
  <c r="AV15" s="1"/>
  <c r="E4" i="26"/>
  <c r="E11"/>
  <c r="E9"/>
  <c r="E6"/>
  <c r="E5"/>
  <c r="E2"/>
  <c r="AI56" i="24"/>
  <c r="AZ56" s="1"/>
  <c r="DP2" i="3"/>
  <c r="F2"/>
  <c r="G2"/>
  <c r="E2" s="1"/>
  <c r="CP2" a="1"/>
  <c r="CP2" s="1"/>
  <c r="DI2" s="1"/>
  <c r="AU14" i="24"/>
  <c r="AQ14"/>
  <c r="CA14"/>
  <c r="AU13"/>
  <c r="AQ13"/>
  <c r="CA13"/>
  <c r="CD38"/>
  <c r="CA38"/>
  <c r="AQ38"/>
  <c r="AU38"/>
  <c r="AU36"/>
  <c r="AQ36"/>
  <c r="CA36"/>
  <c r="CD36"/>
  <c r="CD25"/>
  <c r="CA25"/>
  <c r="AQ25"/>
  <c r="AU25"/>
  <c r="CD68"/>
  <c r="CA68"/>
  <c r="AQ68"/>
  <c r="AU68"/>
  <c r="CD65"/>
  <c r="AQ65"/>
  <c r="CA65"/>
  <c r="AU65"/>
  <c r="CD43"/>
  <c r="AQ43"/>
  <c r="CA43"/>
  <c r="AU43"/>
  <c r="AU35"/>
  <c r="AQ35"/>
  <c r="CA35"/>
  <c r="CD35"/>
  <c r="AU29"/>
  <c r="AQ29"/>
  <c r="CA29"/>
  <c r="CD29"/>
  <c r="CD46"/>
  <c r="CA46"/>
  <c r="AQ46"/>
  <c r="AU46"/>
  <c r="CD23"/>
  <c r="AQ23"/>
  <c r="CA23"/>
  <c r="AU23"/>
  <c r="CD16"/>
  <c r="CA16"/>
  <c r="AQ16"/>
  <c r="AU16"/>
  <c r="CD61"/>
  <c r="CA61"/>
  <c r="AQ61"/>
  <c r="AU61"/>
  <c r="CD44"/>
  <c r="CA44"/>
  <c r="AQ44"/>
  <c r="AU44"/>
  <c r="CD39"/>
  <c r="AQ39"/>
  <c r="CA39"/>
  <c r="AU39"/>
  <c r="CD67"/>
  <c r="CA67"/>
  <c r="AQ67"/>
  <c r="AU67"/>
  <c r="CD59"/>
  <c r="CA59"/>
  <c r="AQ59"/>
  <c r="AU59"/>
  <c r="CD17"/>
  <c r="CA17"/>
  <c r="AQ17"/>
  <c r="AU17"/>
  <c r="CD63"/>
  <c r="CA63"/>
  <c r="AQ63"/>
  <c r="AU63"/>
  <c r="CD45"/>
  <c r="CA45"/>
  <c r="AQ45"/>
  <c r="AU45"/>
  <c r="CD62"/>
  <c r="AQ62"/>
  <c r="CA62"/>
  <c r="AU62"/>
  <c r="CD60"/>
  <c r="CA60"/>
  <c r="AQ60"/>
  <c r="AU60"/>
  <c r="CD54"/>
  <c r="AQ54"/>
  <c r="CA54"/>
  <c r="AU54"/>
  <c r="CD21"/>
  <c r="CA21"/>
  <c r="AQ21"/>
  <c r="AU21"/>
  <c r="CD26"/>
  <c r="AQ26"/>
  <c r="CA26"/>
  <c r="AU26"/>
  <c r="CD18"/>
  <c r="CA18"/>
  <c r="AQ18"/>
  <c r="AU18"/>
  <c r="CD66"/>
  <c r="AQ66"/>
  <c r="CA66"/>
  <c r="AU66"/>
  <c r="CD37"/>
  <c r="CA37"/>
  <c r="AQ37"/>
  <c r="AU37"/>
  <c r="CD22"/>
  <c r="CA22"/>
  <c r="AQ22"/>
  <c r="AU22"/>
  <c r="CD31"/>
  <c r="CA31"/>
  <c r="AQ31"/>
  <c r="AU31"/>
  <c r="CD58"/>
  <c r="AQ58"/>
  <c r="CA58"/>
  <c r="AU58"/>
  <c r="CD32"/>
  <c r="AQ32"/>
  <c r="CA32"/>
  <c r="AU32"/>
  <c r="CD71"/>
  <c r="AQ71"/>
  <c r="CA71"/>
  <c r="AU71"/>
  <c r="CD24"/>
  <c r="CA24"/>
  <c r="AQ24"/>
  <c r="AU24"/>
  <c r="CD49"/>
  <c r="AQ49"/>
  <c r="CA49"/>
  <c r="AU49"/>
  <c r="CD40"/>
  <c r="CA40"/>
  <c r="AQ40"/>
  <c r="AU40"/>
  <c r="CD50"/>
  <c r="AQ50"/>
  <c r="CA50"/>
  <c r="AU50"/>
  <c r="CD20"/>
  <c r="CA20"/>
  <c r="AQ20"/>
  <c r="AU20"/>
  <c r="AU33"/>
  <c r="AQ33"/>
  <c r="CA33"/>
  <c r="CD33"/>
  <c r="CD19"/>
  <c r="CA19"/>
  <c r="AQ19"/>
  <c r="AU19"/>
  <c r="CD51"/>
  <c r="CA51"/>
  <c r="AQ51"/>
  <c r="AU51"/>
  <c r="CD27"/>
  <c r="CA27"/>
  <c r="AQ27"/>
  <c r="AU27"/>
  <c r="CD53"/>
  <c r="CA53"/>
  <c r="AQ53"/>
  <c r="AU53"/>
  <c r="CD52"/>
  <c r="AQ52"/>
  <c r="CA52"/>
  <c r="AU52"/>
  <c r="CD28"/>
  <c r="AQ28"/>
  <c r="CA28"/>
  <c r="AU28"/>
  <c r="AU30"/>
  <c r="AQ30"/>
  <c r="CA30"/>
  <c r="CD30"/>
  <c r="CD64"/>
  <c r="CA64"/>
  <c r="AQ64"/>
  <c r="AU64"/>
  <c r="CD42"/>
  <c r="CA42"/>
  <c r="AQ42"/>
  <c r="AU42"/>
  <c r="AZ55"/>
  <c r="BA55"/>
  <c r="BD39"/>
  <c r="J23" i="3" a="1"/>
  <c r="W23" a="1"/>
  <c r="V23" a="1"/>
  <c r="U23" a="1"/>
  <c r="S23" a="1"/>
  <c r="I26"/>
  <c r="I24"/>
  <c r="I334"/>
  <c r="I331"/>
  <c r="I328"/>
  <c r="I325"/>
  <c r="G7" i="25" l="1"/>
  <c r="AZ57" i="24"/>
  <c r="BC57" s="1"/>
  <c r="C107" i="3"/>
  <c r="C108" s="1"/>
  <c r="BA56" i="24"/>
  <c r="BC56" s="1"/>
  <c r="AV13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23"/>
  <c r="R216"/>
  <c r="R359"/>
  <c r="R393"/>
  <c r="R358"/>
  <c r="R567"/>
  <c r="R597"/>
  <c r="R307"/>
  <c r="R469"/>
  <c r="R214"/>
  <c r="R417"/>
  <c r="R325"/>
  <c r="R482"/>
  <c r="R344"/>
  <c r="R450"/>
  <c r="R364"/>
  <c r="R510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80"/>
  <c r="R557"/>
  <c r="R220"/>
  <c r="R550"/>
  <c r="R47"/>
  <c r="R191"/>
  <c r="R117"/>
  <c r="R179"/>
  <c r="R485"/>
  <c r="R471"/>
  <c r="R360"/>
  <c r="R208"/>
  <c r="R306"/>
  <c r="R413"/>
  <c r="R300"/>
  <c r="R436"/>
  <c r="R314"/>
  <c r="R396"/>
  <c r="R522"/>
  <c r="R399"/>
  <c r="R535"/>
  <c r="R378"/>
  <c r="R504"/>
  <c r="R411"/>
  <c r="R293"/>
  <c r="R400"/>
  <c r="R534"/>
  <c r="R93"/>
  <c r="R67"/>
  <c r="R176"/>
  <c r="R21"/>
  <c r="R103"/>
  <c r="R127"/>
  <c r="R125"/>
  <c r="R29"/>
  <c r="R233"/>
  <c r="R86"/>
  <c r="R133"/>
  <c r="R142"/>
  <c r="R77"/>
  <c r="R276"/>
  <c r="R253"/>
  <c r="R391"/>
  <c r="R466"/>
  <c r="R315"/>
  <c r="R458"/>
  <c r="R379"/>
  <c r="R480"/>
  <c r="R72"/>
  <c r="R184"/>
  <c r="R4"/>
  <c r="R35"/>
  <c r="R283"/>
  <c r="R292"/>
  <c r="R350"/>
  <c r="R398"/>
  <c r="R571"/>
  <c r="R555"/>
  <c r="R491"/>
  <c r="R390"/>
  <c r="R483"/>
  <c r="R295"/>
  <c r="R420"/>
  <c r="R546"/>
  <c r="R448"/>
  <c r="R290"/>
  <c r="R402"/>
  <c r="R528"/>
  <c r="R460"/>
  <c r="R324"/>
  <c r="R424"/>
  <c r="R558"/>
  <c r="R107"/>
  <c r="R59"/>
  <c r="R194"/>
  <c r="R180"/>
  <c r="R6"/>
  <c r="R139"/>
  <c r="R63"/>
  <c r="R170"/>
  <c r="R37"/>
  <c r="R138"/>
  <c r="R228"/>
  <c r="R80"/>
  <c r="R193"/>
  <c r="R268"/>
  <c r="R249"/>
  <c r="R414"/>
  <c r="R551"/>
  <c r="R508"/>
  <c r="R346"/>
  <c r="R543"/>
  <c r="R357"/>
  <c r="R459"/>
  <c r="R285"/>
  <c r="R113"/>
  <c r="R26"/>
  <c r="R243"/>
  <c r="R238"/>
  <c r="R275"/>
  <c r="R566"/>
  <c r="R487"/>
  <c r="R517"/>
  <c r="R353"/>
  <c r="R595"/>
  <c r="R427"/>
  <c r="R169"/>
  <c r="R92"/>
  <c r="R145"/>
  <c r="R147"/>
  <c r="R280"/>
  <c r="R369"/>
  <c r="R523"/>
  <c r="R97"/>
  <c r="R278"/>
  <c r="R430"/>
  <c r="R422"/>
  <c r="R428"/>
  <c r="R308"/>
  <c r="R366"/>
  <c r="R68"/>
  <c r="R178"/>
  <c r="R5"/>
  <c r="R42"/>
  <c r="R263"/>
  <c r="R445"/>
  <c r="R217"/>
  <c r="R8"/>
  <c r="R259"/>
  <c r="R540"/>
  <c r="R500"/>
  <c r="R598"/>
  <c r="R370"/>
  <c r="R521"/>
  <c r="R74"/>
  <c r="R116"/>
  <c r="R45"/>
  <c r="R39"/>
  <c r="R261"/>
  <c r="R385"/>
  <c r="R227"/>
  <c r="R416"/>
  <c r="R118"/>
  <c r="R578"/>
  <c r="R562"/>
  <c r="R589"/>
  <c r="R585"/>
  <c r="R580"/>
  <c r="R582"/>
  <c r="R577"/>
  <c r="R573"/>
  <c r="R569"/>
  <c r="R564"/>
  <c r="R501"/>
  <c r="R499"/>
  <c r="R463"/>
  <c r="R382"/>
  <c r="R356"/>
  <c r="R547"/>
  <c r="R455"/>
  <c r="R513"/>
  <c r="R354"/>
  <c r="R437"/>
  <c r="R222"/>
  <c r="R541"/>
  <c r="R287"/>
  <c r="R451"/>
  <c r="R596"/>
  <c r="R553"/>
  <c r="R311"/>
  <c r="R473"/>
  <c r="R321"/>
  <c r="R69"/>
  <c r="R166"/>
  <c r="R61"/>
  <c r="R52"/>
  <c r="R25"/>
  <c r="R71"/>
  <c r="R48"/>
  <c r="R114"/>
  <c r="R16"/>
  <c r="R43"/>
  <c r="R140"/>
  <c r="R78"/>
  <c r="R273"/>
  <c r="R260"/>
  <c r="R206"/>
  <c r="R591"/>
  <c r="R210"/>
  <c r="R348"/>
  <c r="R488"/>
  <c r="R449"/>
  <c r="R7"/>
  <c r="R131"/>
  <c r="R183"/>
  <c r="R186"/>
  <c r="R257"/>
  <c r="R333"/>
  <c r="R515"/>
  <c r="R462"/>
  <c r="R454"/>
  <c r="R527"/>
  <c r="R472"/>
  <c r="R352"/>
  <c r="R470"/>
  <c r="R345"/>
  <c r="R490"/>
  <c r="R362"/>
  <c r="R355"/>
  <c r="R313"/>
  <c r="R475"/>
  <c r="R365"/>
  <c r="R409"/>
  <c r="R349"/>
  <c r="R502"/>
  <c r="R247"/>
  <c r="R55"/>
  <c r="R229"/>
  <c r="R88"/>
  <c r="R244"/>
  <c r="R65"/>
  <c r="R245"/>
  <c r="R87"/>
  <c r="R128"/>
  <c r="R85"/>
  <c r="R82"/>
  <c r="R141"/>
  <c r="R57"/>
  <c r="R279"/>
  <c r="R266"/>
  <c r="R327"/>
  <c r="R421"/>
  <c r="R381"/>
  <c r="R431"/>
  <c r="R520"/>
  <c r="R384"/>
  <c r="R136"/>
  <c r="R175"/>
  <c r="R123"/>
  <c r="R81"/>
  <c r="R137"/>
  <c r="R433"/>
  <c r="R406"/>
  <c r="R316"/>
  <c r="R579"/>
  <c r="R559"/>
  <c r="R389"/>
  <c r="R397"/>
  <c r="R419"/>
  <c r="R219"/>
  <c r="R388"/>
  <c r="R514"/>
  <c r="R383"/>
  <c r="R495"/>
  <c r="R351"/>
  <c r="R496"/>
  <c r="R395"/>
  <c r="R563"/>
  <c r="R392"/>
  <c r="R526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9"/>
  <c r="R403"/>
  <c r="R506"/>
  <c r="R334"/>
  <c r="R587"/>
  <c r="R361"/>
  <c r="R267"/>
  <c r="R246"/>
  <c r="R17"/>
  <c r="R30"/>
  <c r="R205"/>
  <c r="R481"/>
  <c r="R387"/>
  <c r="R498"/>
  <c r="R386"/>
  <c r="R286"/>
  <c r="R100"/>
  <c r="R195"/>
  <c r="R53"/>
  <c r="R20"/>
  <c r="R511"/>
  <c r="R297"/>
  <c r="R187"/>
  <c r="R456"/>
  <c r="R309"/>
  <c r="R497"/>
  <c r="R554"/>
  <c r="R410"/>
  <c r="R432"/>
  <c r="R60"/>
  <c r="R58"/>
  <c r="R54"/>
  <c r="R242"/>
  <c r="R250"/>
  <c r="R330"/>
  <c r="R444"/>
  <c r="R89"/>
  <c r="R492"/>
  <c r="R516"/>
  <c r="R545"/>
  <c r="R453"/>
  <c r="R434"/>
  <c r="R294"/>
  <c r="R38"/>
  <c r="R132"/>
  <c r="R31"/>
  <c r="R235"/>
  <c r="R270"/>
  <c r="R533"/>
  <c r="R493"/>
  <c r="R32"/>
  <c r="R79"/>
  <c r="R539"/>
  <c r="R548"/>
  <c r="R301"/>
  <c r="R310"/>
  <c r="R363"/>
  <c r="R442"/>
  <c r="R291"/>
  <c r="R452"/>
  <c r="R319"/>
  <c r="R404"/>
  <c r="R530"/>
  <c r="R479"/>
  <c r="R331"/>
  <c r="R418"/>
  <c r="R544"/>
  <c r="R489"/>
  <c r="R209"/>
  <c r="R441"/>
  <c r="R594"/>
  <c r="R70"/>
  <c r="R10"/>
  <c r="R110"/>
  <c r="R192"/>
  <c r="R56"/>
  <c r="R167"/>
  <c r="R122"/>
  <c r="R165"/>
  <c r="R51"/>
  <c r="R28"/>
  <c r="R15"/>
  <c r="R181"/>
  <c r="R274"/>
  <c r="R252"/>
  <c r="R230"/>
  <c r="R507"/>
  <c r="R529"/>
  <c r="R590"/>
  <c r="R394"/>
  <c r="R323"/>
  <c r="R2"/>
  <c r="R177"/>
  <c r="R146"/>
  <c r="R99"/>
  <c r="R254"/>
  <c r="R556"/>
  <c r="R298"/>
  <c r="R592"/>
  <c r="R224"/>
  <c r="R600"/>
  <c r="R320"/>
  <c r="R532"/>
  <c r="R561"/>
  <c r="R299"/>
  <c r="R461"/>
  <c r="R213"/>
  <c r="R525"/>
  <c r="R211"/>
  <c r="R443"/>
  <c r="R583"/>
  <c r="R537"/>
  <c r="R303"/>
  <c r="R465"/>
  <c r="R296"/>
  <c r="R121"/>
  <c r="R95"/>
  <c r="R188"/>
  <c r="R234"/>
  <c r="R164"/>
  <c r="R124"/>
  <c r="R94"/>
  <c r="R9"/>
  <c r="R98"/>
  <c r="R96"/>
  <c r="R22"/>
  <c r="R134"/>
  <c r="R271"/>
  <c r="R258"/>
  <c r="R204"/>
  <c r="R440"/>
  <c r="R468"/>
  <c r="R538"/>
  <c r="R426"/>
  <c r="R304"/>
  <c r="R239"/>
  <c r="R90"/>
  <c r="R240"/>
  <c r="R34"/>
  <c r="R144"/>
  <c r="R232"/>
  <c r="R531"/>
  <c r="R438"/>
  <c r="R405"/>
  <c r="R401"/>
  <c r="R474"/>
  <c r="R407"/>
  <c r="R218"/>
  <c r="R429"/>
  <c r="R328"/>
  <c r="R484"/>
  <c r="R367"/>
  <c r="R593"/>
  <c r="R305"/>
  <c r="R467"/>
  <c r="R326"/>
  <c r="R221"/>
  <c r="R332"/>
  <c r="R494"/>
  <c r="R435"/>
  <c r="R189"/>
  <c r="R18"/>
  <c r="R84"/>
  <c r="R111"/>
  <c r="R41"/>
  <c r="R49"/>
  <c r="R236"/>
  <c r="R171"/>
  <c r="R24"/>
  <c r="R50"/>
  <c r="R143"/>
  <c r="R190"/>
  <c r="R269"/>
  <c r="R256"/>
  <c r="R203"/>
  <c r="R478"/>
  <c r="R368"/>
  <c r="R447"/>
  <c r="R486"/>
  <c r="R412"/>
  <c r="R302"/>
  <c r="R505"/>
  <c r="R518"/>
  <c r="R241"/>
  <c r="R12"/>
  <c r="R23"/>
  <c r="R231"/>
  <c r="R262"/>
  <c r="R574"/>
  <c r="R588"/>
  <c r="R584"/>
  <c r="R586"/>
  <c r="R581"/>
  <c r="R576"/>
  <c r="R572"/>
  <c r="R568"/>
  <c r="R570"/>
  <c r="R565"/>
  <c r="R549"/>
  <c r="R329"/>
  <c r="R225"/>
  <c r="R503"/>
  <c r="R415"/>
  <c r="R512"/>
  <c r="R408"/>
  <c r="R542"/>
  <c r="R182"/>
  <c r="R101"/>
  <c r="R105"/>
  <c r="R112"/>
  <c r="R237"/>
  <c r="R255"/>
  <c r="R477"/>
  <c r="R248"/>
  <c r="R148"/>
  <c r="R446"/>
  <c r="R317"/>
  <c r="R519"/>
  <c r="R312"/>
  <c r="R464"/>
  <c r="R536"/>
  <c r="R476"/>
  <c r="R575"/>
  <c r="R129"/>
  <c r="R3"/>
  <c r="R115"/>
  <c r="R108"/>
  <c r="R272"/>
  <c r="R212"/>
  <c r="R318"/>
  <c r="R36"/>
  <c r="R13"/>
  <c r="R599"/>
  <c r="R524"/>
  <c r="R288"/>
  <c r="R289"/>
  <c r="R509"/>
  <c r="R560"/>
  <c r="R457"/>
  <c r="R226"/>
  <c r="R44"/>
  <c r="R106"/>
  <c r="R75"/>
  <c r="R135"/>
  <c r="R265"/>
  <c r="R425"/>
  <c r="R223"/>
  <c r="R552"/>
  <c r="R14"/>
  <c r="R282"/>
  <c r="Q351"/>
  <c r="BD57" i="24" l="1"/>
  <c r="G9" i="25"/>
  <c r="U334" i="3"/>
  <c r="V328"/>
  <c r="CU328" s="1" a="1"/>
  <c r="CU328" s="1"/>
  <c r="DN328" s="1" a="1"/>
  <c r="DN328" s="1"/>
  <c r="W331"/>
  <c r="W325"/>
  <c r="W334"/>
  <c r="J334"/>
  <c r="S331"/>
  <c r="U328"/>
  <c r="S325"/>
  <c r="J325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S334"/>
  <c r="V331"/>
  <c r="CU331" s="1" a="1"/>
  <c r="CU331" s="1"/>
  <c r="DN331" s="1" a="1"/>
  <c r="DN331" s="1"/>
  <c r="S328"/>
  <c r="J328"/>
  <c r="U325"/>
  <c r="C109"/>
  <c r="C110" s="1"/>
  <c r="BD56" i="24"/>
  <c r="T23" i="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34" i="3"/>
  <c r="L334"/>
  <c r="K334"/>
  <c r="M331"/>
  <c r="L331"/>
  <c r="K331"/>
  <c r="M325"/>
  <c r="L325"/>
  <c r="K325"/>
  <c r="M328"/>
  <c r="L328"/>
  <c r="K328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R336"/>
  <c r="R338"/>
  <c r="R337"/>
  <c r="R339"/>
  <c r="R335"/>
  <c r="R343"/>
  <c r="R340"/>
  <c r="R341"/>
  <c r="R342"/>
  <c r="R601"/>
  <c r="CW234" a="1"/>
  <c r="CW228" a="1"/>
  <c r="CW184" a="1"/>
  <c r="CW165" a="1"/>
  <c r="I311"/>
  <c r="I380"/>
  <c r="I447"/>
  <c r="Q599"/>
  <c r="I370"/>
  <c r="I259"/>
  <c r="Q393"/>
  <c r="Q241"/>
  <c r="Q507"/>
  <c r="Q138"/>
  <c r="I181"/>
  <c r="Q414"/>
  <c r="I256"/>
  <c r="I201"/>
  <c r="AI295"/>
  <c r="Q172"/>
  <c r="I148"/>
  <c r="I505"/>
  <c r="I86"/>
  <c r="Q332"/>
  <c r="Q231"/>
  <c r="Q343"/>
  <c r="I5"/>
  <c r="Q280"/>
  <c r="Q538"/>
  <c r="Q174"/>
  <c r="I99"/>
  <c r="Q327"/>
  <c r="I104"/>
  <c r="I552"/>
  <c r="I185"/>
  <c r="I363"/>
  <c r="I387"/>
  <c r="I241"/>
  <c r="I200"/>
  <c r="I397"/>
  <c r="I18"/>
  <c r="I306"/>
  <c r="Q260"/>
  <c r="I409"/>
  <c r="Q488"/>
  <c r="I235"/>
  <c r="I543"/>
  <c r="Q452"/>
  <c r="I273"/>
  <c r="Q166"/>
  <c r="I392"/>
  <c r="Q277"/>
  <c r="Q39"/>
  <c r="I80"/>
  <c r="Q527"/>
  <c r="I178"/>
  <c r="Q494"/>
  <c r="Q352"/>
  <c r="Q209"/>
  <c r="I341"/>
  <c r="Q295"/>
  <c r="Q206"/>
  <c r="I492"/>
  <c r="Q476"/>
  <c r="Q377"/>
  <c r="I217"/>
  <c r="I351"/>
  <c r="I204"/>
  <c r="I497"/>
  <c r="I282"/>
  <c r="Q272"/>
  <c r="Q556"/>
  <c r="Q480"/>
  <c r="I94"/>
  <c r="I563"/>
  <c r="Q121"/>
  <c r="I557"/>
  <c r="I194"/>
  <c r="I430"/>
  <c r="AF295"/>
  <c r="I411"/>
  <c r="Q194"/>
  <c r="Q186"/>
  <c r="Q368"/>
  <c r="I254"/>
  <c r="I83"/>
  <c r="I555"/>
  <c r="I336"/>
  <c r="Q131"/>
  <c r="Q89"/>
  <c r="I590"/>
  <c r="I352"/>
  <c r="I577"/>
  <c r="I195"/>
  <c r="Q567"/>
  <c r="I467"/>
  <c r="I601"/>
  <c r="Q415"/>
  <c r="Q178"/>
  <c r="Q217"/>
  <c r="I184"/>
  <c r="Q54"/>
  <c r="I464"/>
  <c r="Q2"/>
  <c r="Q175"/>
  <c r="I226"/>
  <c r="I242"/>
  <c r="AF11"/>
  <c r="I404"/>
  <c r="AF34"/>
  <c r="Q288"/>
  <c r="I69"/>
  <c r="Q431"/>
  <c r="I196"/>
  <c r="I355"/>
  <c r="Q548"/>
  <c r="Q438"/>
  <c r="Q313"/>
  <c r="Q434"/>
  <c r="I144"/>
  <c r="I493"/>
  <c r="Q483"/>
  <c r="I276"/>
  <c r="I291"/>
  <c r="I197"/>
  <c r="I323"/>
  <c r="I172"/>
  <c r="I587"/>
  <c r="Q375"/>
  <c r="Q421"/>
  <c r="Q83"/>
  <c r="I500"/>
  <c r="Q56"/>
  <c r="I157"/>
  <c r="I295"/>
  <c r="Q192"/>
  <c r="I457"/>
  <c r="I228"/>
  <c r="Q324"/>
  <c r="I385"/>
  <c r="I210"/>
  <c r="I115"/>
  <c r="Q437"/>
  <c r="Q361"/>
  <c r="I151"/>
  <c r="I356"/>
  <c r="I20"/>
  <c r="I346"/>
  <c r="Q14"/>
  <c r="Q551"/>
  <c r="Q263"/>
  <c r="Q593"/>
  <c r="Q68"/>
  <c r="Q173"/>
  <c r="I261"/>
  <c r="I47"/>
  <c r="I353"/>
  <c r="Q58"/>
  <c r="Q33"/>
  <c r="Q60"/>
  <c r="Q509"/>
  <c r="Q520"/>
  <c r="I87"/>
  <c r="I540"/>
  <c r="I301"/>
  <c r="Q317"/>
  <c r="Q262"/>
  <c r="I477"/>
  <c r="Q550"/>
  <c r="I247"/>
  <c r="I190"/>
  <c r="I390"/>
  <c r="Q409"/>
  <c r="Q252"/>
  <c r="I55"/>
  <c r="I503"/>
  <c r="Q386"/>
  <c r="I518"/>
  <c r="I410"/>
  <c r="I49"/>
  <c r="Q205"/>
  <c r="I91"/>
  <c r="I152"/>
  <c r="Q364"/>
  <c r="Q585"/>
  <c r="I333"/>
  <c r="I207"/>
  <c r="I412"/>
  <c r="Q521"/>
  <c r="Q455"/>
  <c r="I335"/>
  <c r="I568"/>
  <c r="Q540"/>
  <c r="I113"/>
  <c r="Q11"/>
  <c r="Q120"/>
  <c r="I82"/>
  <c r="Q485"/>
  <c r="I116"/>
  <c r="Q311"/>
  <c r="I170"/>
  <c r="Q322"/>
  <c r="Q450"/>
  <c r="Q234"/>
  <c r="I286"/>
  <c r="Q586"/>
  <c r="Q64"/>
  <c r="Q398"/>
  <c r="S351" a="1"/>
  <c r="Q211"/>
  <c r="I206"/>
  <c r="I218"/>
  <c r="Q433"/>
  <c r="Q466"/>
  <c r="Q101"/>
  <c r="Q403"/>
  <c r="I580"/>
  <c r="Q304"/>
  <c r="I442"/>
  <c r="I274"/>
  <c r="Q165"/>
  <c r="Q307"/>
  <c r="I517"/>
  <c r="I327"/>
  <c r="Q539"/>
  <c r="I249"/>
  <c r="Q135"/>
  <c r="I459"/>
  <c r="Q59"/>
  <c r="Q41"/>
  <c r="Q396"/>
  <c r="Q417"/>
  <c r="Q200"/>
  <c r="Q259"/>
  <c r="I182"/>
  <c r="Q155"/>
  <c r="Q143"/>
  <c r="I399"/>
  <c r="Q512"/>
  <c r="I365"/>
  <c r="Q595"/>
  <c r="Q177"/>
  <c r="W351" a="1"/>
  <c r="I19"/>
  <c r="Q363"/>
  <c r="I294"/>
  <c r="Q432"/>
  <c r="Q445"/>
  <c r="I40"/>
  <c r="Q122"/>
  <c r="Q461"/>
  <c r="Q32"/>
  <c r="I122"/>
  <c r="Q531"/>
  <c r="Q470"/>
  <c r="I372"/>
  <c r="Q333"/>
  <c r="Q276"/>
  <c r="Q459"/>
  <c r="Q169"/>
  <c r="I489"/>
  <c r="Q502"/>
  <c r="Q190"/>
  <c r="Q600"/>
  <c r="I298"/>
  <c r="I125"/>
  <c r="Q486"/>
  <c r="Q306"/>
  <c r="Q294"/>
  <c r="Q163"/>
  <c r="I496"/>
  <c r="I558"/>
  <c r="Q37"/>
  <c r="I307"/>
  <c r="I89"/>
  <c r="Q524"/>
  <c r="Q291"/>
  <c r="I237"/>
  <c r="I155"/>
  <c r="I156"/>
  <c r="I364"/>
  <c r="I369"/>
  <c r="Q335"/>
  <c r="Q387"/>
  <c r="Q330"/>
  <c r="I579"/>
  <c r="Q410"/>
  <c r="Q341"/>
  <c r="Q225"/>
  <c r="I562"/>
  <c r="Q477"/>
  <c r="Q46"/>
  <c r="I511"/>
  <c r="I34"/>
  <c r="I272"/>
  <c r="I110"/>
  <c r="Q457"/>
  <c r="Q19"/>
  <c r="Q227"/>
  <c r="Q381"/>
  <c r="Q44"/>
  <c r="Q467"/>
  <c r="Q184"/>
  <c r="I319"/>
  <c r="I262"/>
  <c r="Q565"/>
  <c r="Q153"/>
  <c r="I208"/>
  <c r="I417"/>
  <c r="I164"/>
  <c r="Q422"/>
  <c r="Q588"/>
  <c r="Q440"/>
  <c r="Q373"/>
  <c r="I98"/>
  <c r="Q129"/>
  <c r="I391"/>
  <c r="I232"/>
  <c r="I463"/>
  <c r="I358"/>
  <c r="I287"/>
  <c r="I545"/>
  <c r="Q224"/>
  <c r="Q147"/>
  <c r="Q314"/>
  <c r="Q128"/>
  <c r="I22"/>
  <c r="Q390"/>
  <c r="I79"/>
  <c r="I445"/>
  <c r="Q238"/>
  <c r="Q160"/>
  <c r="I41"/>
  <c r="Q139"/>
  <c r="I120"/>
  <c r="AF25"/>
  <c r="I131"/>
  <c r="I192"/>
  <c r="Q290"/>
  <c r="Q402"/>
  <c r="I119"/>
  <c r="I198"/>
  <c r="Q15"/>
  <c r="AI11"/>
  <c r="Q454"/>
  <c r="I175"/>
  <c r="I529"/>
  <c r="Q132"/>
  <c r="Q232"/>
  <c r="Q22"/>
  <c r="Q465"/>
  <c r="Q305"/>
  <c r="I37"/>
  <c r="I263"/>
  <c r="AI22"/>
  <c r="Q123"/>
  <c r="I468"/>
  <c r="Q218"/>
  <c r="Q282"/>
  <c r="Q180"/>
  <c r="Q369"/>
  <c r="Q10"/>
  <c r="I416"/>
  <c r="I542"/>
  <c r="I65"/>
  <c r="I74"/>
  <c r="I174"/>
  <c r="U351" a="1"/>
  <c r="Q359"/>
  <c r="Q382"/>
  <c r="Q286"/>
  <c r="I443"/>
  <c r="I597"/>
  <c r="I191"/>
  <c r="Q544"/>
  <c r="Q199"/>
  <c r="Q372"/>
  <c r="Q401"/>
  <c r="I266"/>
  <c r="Q570"/>
  <c r="Q99"/>
  <c r="Q546"/>
  <c r="I441"/>
  <c r="I234"/>
  <c r="Q162"/>
  <c r="Q474"/>
  <c r="I126"/>
  <c r="Q254"/>
  <c r="Q344"/>
  <c r="I596"/>
  <c r="I495"/>
  <c r="I130"/>
  <c r="Q151"/>
  <c r="I357"/>
  <c r="I38"/>
  <c r="Q535"/>
  <c r="I149"/>
  <c r="I159"/>
  <c r="I538"/>
  <c r="I240"/>
  <c r="Q310"/>
  <c r="Q320"/>
  <c r="Q285"/>
  <c r="Q298"/>
  <c r="Q249"/>
  <c r="I248"/>
  <c r="I338"/>
  <c r="I476"/>
  <c r="Q299"/>
  <c r="Q94"/>
  <c r="Q251"/>
  <c r="Q65"/>
  <c r="Q75"/>
  <c r="I440"/>
  <c r="Q265"/>
  <c r="Q355"/>
  <c r="I494"/>
  <c r="I569"/>
  <c r="Q575"/>
  <c r="I470"/>
  <c r="I371"/>
  <c r="I366"/>
  <c r="Q423"/>
  <c r="I575"/>
  <c r="I472"/>
  <c r="Q315"/>
  <c r="I471"/>
  <c r="Q420"/>
  <c r="Q334"/>
  <c r="Q356"/>
  <c r="I433"/>
  <c r="Q424"/>
  <c r="Q141"/>
  <c r="I278"/>
  <c r="I444"/>
  <c r="Q191"/>
  <c r="Q113"/>
  <c r="I381"/>
  <c r="Q134"/>
  <c r="I300"/>
  <c r="I165"/>
  <c r="Q525"/>
  <c r="Q92"/>
  <c r="I216"/>
  <c r="I367"/>
  <c r="I474"/>
  <c r="I582"/>
  <c r="Q250"/>
  <c r="Q500"/>
  <c r="I316"/>
  <c r="Q69"/>
  <c r="Q45"/>
  <c r="Q584"/>
  <c r="I556"/>
  <c r="Q383"/>
  <c r="I53"/>
  <c r="I290"/>
  <c r="Q587"/>
  <c r="I591"/>
  <c r="I394"/>
  <c r="Q100"/>
  <c r="Q189"/>
  <c r="Q379"/>
  <c r="Q196"/>
  <c r="Q70"/>
  <c r="I345"/>
  <c r="I257"/>
  <c r="Q124"/>
  <c r="I308"/>
  <c r="I473"/>
  <c r="Q137"/>
  <c r="I324"/>
  <c r="I310"/>
  <c r="I377"/>
  <c r="Q16"/>
  <c r="I48"/>
  <c r="Q559"/>
  <c r="Q96"/>
  <c r="I583"/>
  <c r="I270"/>
  <c r="Q38"/>
  <c r="Q581"/>
  <c r="I600"/>
  <c r="I458"/>
  <c r="Q72"/>
  <c r="Q243"/>
  <c r="Q4"/>
  <c r="Q18"/>
  <c r="Q27"/>
  <c r="Q528"/>
  <c r="I389"/>
  <c r="AI31"/>
  <c r="Q233"/>
  <c r="I504"/>
  <c r="I88"/>
  <c r="Q594"/>
  <c r="I142"/>
  <c r="I420"/>
  <c r="Q95"/>
  <c r="I594"/>
  <c r="I283"/>
  <c r="I154"/>
  <c r="I288"/>
  <c r="I376"/>
  <c r="Q278"/>
  <c r="I60"/>
  <c r="Q297"/>
  <c r="I128"/>
  <c r="Q385"/>
  <c r="I275"/>
  <c r="I462"/>
  <c r="I118"/>
  <c r="Q519"/>
  <c r="I533"/>
  <c r="Q111"/>
  <c r="Q109"/>
  <c r="Q448"/>
  <c r="Q456"/>
  <c r="Q468"/>
  <c r="Q557"/>
  <c r="Q13"/>
  <c r="Q293"/>
  <c r="Q523"/>
  <c r="I169"/>
  <c r="I250"/>
  <c r="Q9"/>
  <c r="Q31"/>
  <c r="Q348"/>
  <c r="I212"/>
  <c r="I102"/>
  <c r="Q552"/>
  <c r="Q463"/>
  <c r="I260"/>
  <c r="I431"/>
  <c r="Q226"/>
  <c r="Q271"/>
  <c r="I498"/>
  <c r="I486"/>
  <c r="Q125"/>
  <c r="I136"/>
  <c r="Q55"/>
  <c r="I145"/>
  <c r="I599"/>
  <c r="Q601"/>
  <c r="AI25"/>
  <c r="I213"/>
  <c r="I85"/>
  <c r="I439"/>
  <c r="Q439"/>
  <c r="I281"/>
  <c r="I531"/>
  <c r="Q242"/>
  <c r="AF31"/>
  <c r="I598"/>
  <c r="I585"/>
  <c r="Q399"/>
  <c r="I508"/>
  <c r="Q511"/>
  <c r="Q61"/>
  <c r="Q182"/>
  <c r="I15"/>
  <c r="I225"/>
  <c r="I137"/>
  <c r="Q114"/>
  <c r="Q87"/>
  <c r="Q7"/>
  <c r="Q51"/>
  <c r="I521"/>
  <c r="Q279"/>
  <c r="I527"/>
  <c r="I456"/>
  <c r="I63"/>
  <c r="I265"/>
  <c r="I317"/>
  <c r="I565"/>
  <c r="I414"/>
  <c r="Q116"/>
  <c r="I315"/>
  <c r="Q555"/>
  <c r="Q202"/>
  <c r="I25"/>
  <c r="I480"/>
  <c r="Q195"/>
  <c r="Q57"/>
  <c r="Q497"/>
  <c r="I105"/>
  <c r="I452"/>
  <c r="Q104"/>
  <c r="I348"/>
  <c r="I17"/>
  <c r="Q167"/>
  <c r="I214"/>
  <c r="I224"/>
  <c r="I285"/>
  <c r="Q499"/>
  <c r="I305"/>
  <c r="Q441"/>
  <c r="I593"/>
  <c r="Q576"/>
  <c r="I482"/>
  <c r="Q349"/>
  <c r="I209"/>
  <c r="Q416"/>
  <c r="I572"/>
  <c r="Q532"/>
  <c r="Q435"/>
  <c r="Q237"/>
  <c r="I326"/>
  <c r="Q244"/>
  <c r="Q159"/>
  <c r="Q198"/>
  <c r="Q6"/>
  <c r="Q219"/>
  <c r="Q66"/>
  <c r="I160"/>
  <c r="I321"/>
  <c r="Q256"/>
  <c r="Q255"/>
  <c r="Q53"/>
  <c r="Q150"/>
  <c r="I525"/>
  <c r="Q533"/>
  <c r="Q24"/>
  <c r="Q97"/>
  <c r="Q427"/>
  <c r="Q49"/>
  <c r="Q156"/>
  <c r="Q411"/>
  <c r="Q171"/>
  <c r="Q493"/>
  <c r="I402"/>
  <c r="I230"/>
  <c r="Q589"/>
  <c r="Q117"/>
  <c r="I422"/>
  <c r="Q264"/>
  <c r="I361"/>
  <c r="I133"/>
  <c r="I59"/>
  <c r="I526"/>
  <c r="Q354"/>
  <c r="I465"/>
  <c r="I313"/>
  <c r="I537"/>
  <c r="I438"/>
  <c r="I461"/>
  <c r="Q201"/>
  <c r="Q258"/>
  <c r="I16"/>
  <c r="I551"/>
  <c r="I428"/>
  <c r="Q43"/>
  <c r="AF22"/>
  <c r="I246"/>
  <c r="I507"/>
  <c r="I111"/>
  <c r="Q325"/>
  <c r="Q296"/>
  <c r="Q25"/>
  <c r="Q425"/>
  <c r="I46"/>
  <c r="I450"/>
  <c r="Q495"/>
  <c r="I586"/>
  <c r="I72"/>
  <c r="Q504"/>
  <c r="Q506"/>
  <c r="I314"/>
  <c r="I567"/>
  <c r="I419"/>
  <c r="I90"/>
  <c r="I469"/>
  <c r="Q289"/>
  <c r="Q562"/>
  <c r="I284"/>
  <c r="I549"/>
  <c r="I332"/>
  <c r="Q446"/>
  <c r="I215"/>
  <c r="Q545"/>
  <c r="Q105"/>
  <c r="I163"/>
  <c r="I407"/>
  <c r="Q246"/>
  <c r="Q569"/>
  <c r="I107"/>
  <c r="Q228"/>
  <c r="Q63"/>
  <c r="I268"/>
  <c r="I68"/>
  <c r="Q170"/>
  <c r="Q484"/>
  <c r="Q107"/>
  <c r="AF28"/>
  <c r="Q592"/>
  <c r="Q181"/>
  <c r="I460"/>
  <c r="Q513"/>
  <c r="I523"/>
  <c r="Q515"/>
  <c r="I514"/>
  <c r="Q530"/>
  <c r="I403"/>
  <c r="Q510"/>
  <c r="I255"/>
  <c r="Q273"/>
  <c r="I129"/>
  <c r="Q318"/>
  <c r="I519"/>
  <c r="Q29"/>
  <c r="Q380"/>
  <c r="Q447"/>
  <c r="Q229"/>
  <c r="I188"/>
  <c r="Q84"/>
  <c r="I51"/>
  <c r="I277"/>
  <c r="Q103"/>
  <c r="Q157"/>
  <c r="I271"/>
  <c r="Q161"/>
  <c r="I251"/>
  <c r="Q79"/>
  <c r="Q529"/>
  <c r="I139"/>
  <c r="I424"/>
  <c r="Q112"/>
  <c r="Q329"/>
  <c r="I548"/>
  <c r="Q214"/>
  <c r="Q185"/>
  <c r="I166"/>
  <c r="Q197"/>
  <c r="Q501"/>
  <c r="I550"/>
  <c r="I448"/>
  <c r="Q236"/>
  <c r="I219"/>
  <c r="Q353"/>
  <c r="I384"/>
  <c r="Q342"/>
  <c r="I153"/>
  <c r="I233"/>
  <c r="I93"/>
  <c r="Q340"/>
  <c r="Q88"/>
  <c r="I45"/>
  <c r="I109"/>
  <c r="Q503"/>
  <c r="Q444"/>
  <c r="Q77"/>
  <c r="Q203"/>
  <c r="Q491"/>
  <c r="I426"/>
  <c r="Q577"/>
  <c r="Q85"/>
  <c r="I478"/>
  <c r="I101"/>
  <c r="I375"/>
  <c r="Q366"/>
  <c r="Q213"/>
  <c r="Q188"/>
  <c r="I162"/>
  <c r="Q350"/>
  <c r="I576"/>
  <c r="I269"/>
  <c r="Q230"/>
  <c r="Q347"/>
  <c r="I231"/>
  <c r="I66"/>
  <c r="Q28"/>
  <c r="Q572"/>
  <c r="Q287"/>
  <c r="I202"/>
  <c r="I100"/>
  <c r="Q449"/>
  <c r="Q579"/>
  <c r="I289"/>
  <c r="I589"/>
  <c r="I96"/>
  <c r="Q80"/>
  <c r="I553"/>
  <c r="Q505"/>
  <c r="I499"/>
  <c r="I239"/>
  <c r="Q284"/>
  <c r="I205"/>
  <c r="I347"/>
  <c r="Q76"/>
  <c r="I378"/>
  <c r="I574"/>
  <c r="Q404"/>
  <c r="Q164"/>
  <c r="I559"/>
  <c r="I179"/>
  <c r="Q136"/>
  <c r="Q247"/>
  <c r="Q560"/>
  <c r="Q458"/>
  <c r="Q23"/>
  <c r="Q496"/>
  <c r="Q526"/>
  <c r="I451"/>
  <c r="Q418"/>
  <c r="I193"/>
  <c r="I484"/>
  <c r="Q328"/>
  <c r="Q384"/>
  <c r="I481"/>
  <c r="Q568"/>
  <c r="I114"/>
  <c r="Q598"/>
  <c r="I359"/>
  <c r="Q339"/>
  <c r="I571"/>
  <c r="I227"/>
  <c r="I434"/>
  <c r="Q482"/>
  <c r="Q492"/>
  <c r="I117"/>
  <c r="Q563"/>
  <c r="Q74"/>
  <c r="I350"/>
  <c r="Q281"/>
  <c r="I408"/>
  <c r="I379"/>
  <c r="Q130"/>
  <c r="Q462"/>
  <c r="I57"/>
  <c r="I388"/>
  <c r="Q67"/>
  <c r="I71"/>
  <c r="I167"/>
  <c r="I539"/>
  <c r="I578"/>
  <c r="I588"/>
  <c r="I501"/>
  <c r="Q522"/>
  <c r="Q536"/>
  <c r="Q73"/>
  <c r="I415"/>
  <c r="I546"/>
  <c r="Q367"/>
  <c r="Q93"/>
  <c r="Q378"/>
  <c r="I158"/>
  <c r="Q397"/>
  <c r="I405"/>
  <c r="Q541"/>
  <c r="I97"/>
  <c r="I312"/>
  <c r="I396"/>
  <c r="Q183"/>
  <c r="Q326"/>
  <c r="I418"/>
  <c r="Q597"/>
  <c r="Q268"/>
  <c r="Q479"/>
  <c r="Q537"/>
  <c r="Q110"/>
  <c r="Q392"/>
  <c r="I432"/>
  <c r="Q40"/>
  <c r="I510"/>
  <c r="Q319"/>
  <c r="I299"/>
  <c r="Q149"/>
  <c r="I58"/>
  <c r="Q248"/>
  <c r="I398"/>
  <c r="I395"/>
  <c r="I267"/>
  <c r="I560"/>
  <c r="I512"/>
  <c r="Q148"/>
  <c r="I279"/>
  <c r="Q118"/>
  <c r="Q142"/>
  <c r="I566"/>
  <c r="I21"/>
  <c r="I253"/>
  <c r="I570"/>
  <c r="Q34"/>
  <c r="I344"/>
  <c r="I146"/>
  <c r="I360"/>
  <c r="I67"/>
  <c r="Q215"/>
  <c r="I491"/>
  <c r="Q443"/>
  <c r="Q374"/>
  <c r="I516"/>
  <c r="I421"/>
  <c r="Q573"/>
  <c r="Q108"/>
  <c r="I123"/>
  <c r="Q82"/>
  <c r="Q407"/>
  <c r="Q534"/>
  <c r="Q3"/>
  <c r="I488"/>
  <c r="I595"/>
  <c r="Q345"/>
  <c r="I413"/>
  <c r="Q475"/>
  <c r="Q321"/>
  <c r="I534"/>
  <c r="Q193"/>
  <c r="Q301"/>
  <c r="Q561"/>
  <c r="I454"/>
  <c r="I258"/>
  <c r="Q221"/>
  <c r="I108"/>
  <c r="Q508"/>
  <c r="I76"/>
  <c r="I168"/>
  <c r="Q300"/>
  <c r="V351" a="1"/>
  <c r="Q312"/>
  <c r="I222"/>
  <c r="Q596"/>
  <c r="Q583"/>
  <c r="I143"/>
  <c r="I427"/>
  <c r="Q126"/>
  <c r="Q212"/>
  <c r="Q222"/>
  <c r="I186"/>
  <c r="Q331"/>
  <c r="I502"/>
  <c r="I42"/>
  <c r="I349"/>
  <c r="Q543"/>
  <c r="I535"/>
  <c r="I36"/>
  <c r="I189"/>
  <c r="I485"/>
  <c r="Q346"/>
  <c r="Q158"/>
  <c r="I400"/>
  <c r="Q498"/>
  <c r="Q62"/>
  <c r="Q303"/>
  <c r="Q52"/>
  <c r="Q140"/>
  <c r="Q146"/>
  <c r="Q487"/>
  <c r="I161"/>
  <c r="I221"/>
  <c r="I584"/>
  <c r="Q429"/>
  <c r="I330"/>
  <c r="I339"/>
  <c r="I44"/>
  <c r="Q127"/>
  <c r="I329"/>
  <c r="I52"/>
  <c r="I320"/>
  <c r="I252"/>
  <c r="Q516"/>
  <c r="I183"/>
  <c r="Q207"/>
  <c r="Q71"/>
  <c r="I141"/>
  <c r="Q566"/>
  <c r="Q179"/>
  <c r="Q275"/>
  <c r="Q78"/>
  <c r="I475"/>
  <c r="I81"/>
  <c r="Q464"/>
  <c r="Q430"/>
  <c r="I479"/>
  <c r="Q472"/>
  <c r="Q489"/>
  <c r="I382"/>
  <c r="I62"/>
  <c r="I124"/>
  <c r="Q21"/>
  <c r="Q471"/>
  <c r="Q337"/>
  <c r="I211"/>
  <c r="Q253"/>
  <c r="Q547"/>
  <c r="Q210"/>
  <c r="Q371"/>
  <c r="I127"/>
  <c r="I54"/>
  <c r="I309"/>
  <c r="Q119"/>
  <c r="Q460"/>
  <c r="I75"/>
  <c r="I140"/>
  <c r="I84"/>
  <c r="I483"/>
  <c r="I264"/>
  <c r="I106"/>
  <c r="Q220"/>
  <c r="Q370"/>
  <c r="Q517"/>
  <c r="I342"/>
  <c r="I520"/>
  <c r="I513"/>
  <c r="Q362"/>
  <c r="Q154"/>
  <c r="Q428"/>
  <c r="Q376"/>
  <c r="Q48"/>
  <c r="Q187"/>
  <c r="I524"/>
  <c r="AI291"/>
  <c r="Q336"/>
  <c r="I245"/>
  <c r="I177"/>
  <c r="I147"/>
  <c r="Q388"/>
  <c r="Q106"/>
  <c r="Q451"/>
  <c r="Q514"/>
  <c r="Q360"/>
  <c r="I406"/>
  <c r="I238"/>
  <c r="I425"/>
  <c r="Q578"/>
  <c r="Q20"/>
  <c r="I547"/>
  <c r="Q554"/>
  <c r="I446"/>
  <c r="Q145"/>
  <c r="Q590"/>
  <c r="Q308"/>
  <c r="Q419"/>
  <c r="I435"/>
  <c r="Q302"/>
  <c r="Q571"/>
  <c r="Q133"/>
  <c r="I92"/>
  <c r="Q269"/>
  <c r="Q490"/>
  <c r="I229"/>
  <c r="Q266"/>
  <c r="I515"/>
  <c r="I453"/>
  <c r="Q274"/>
  <c r="Q102"/>
  <c r="I509"/>
  <c r="I401"/>
  <c r="I573"/>
  <c r="Q239"/>
  <c r="Q152"/>
  <c r="I354"/>
  <c r="I429"/>
  <c r="Q574"/>
  <c r="I373"/>
  <c r="I220"/>
  <c r="I187"/>
  <c r="I171"/>
  <c r="Q257"/>
  <c r="I437"/>
  <c r="Q283"/>
  <c r="Q365"/>
  <c r="I304"/>
  <c r="I77"/>
  <c r="I564"/>
  <c r="I112"/>
  <c r="Q168"/>
  <c r="I134"/>
  <c r="I236"/>
  <c r="I374"/>
  <c r="I176"/>
  <c r="Q473"/>
  <c r="I449"/>
  <c r="I536"/>
  <c r="Q357"/>
  <c r="Q8"/>
  <c r="Q582"/>
  <c r="Q30"/>
  <c r="I528"/>
  <c r="Q240"/>
  <c r="Q542"/>
  <c r="Q395"/>
  <c r="I561"/>
  <c r="Q478"/>
  <c r="Q12"/>
  <c r="I103"/>
  <c r="Q261"/>
  <c r="Q453"/>
  <c r="I368"/>
  <c r="I302"/>
  <c r="Q292"/>
  <c r="I61"/>
  <c r="I56"/>
  <c r="I64"/>
  <c r="I138"/>
  <c r="Q338"/>
  <c r="Q115"/>
  <c r="Q42"/>
  <c r="I95"/>
  <c r="I436"/>
  <c r="Q5"/>
  <c r="AF291"/>
  <c r="Q391"/>
  <c r="Q176"/>
  <c r="I31"/>
  <c r="I383"/>
  <c r="Q316"/>
  <c r="Q405"/>
  <c r="I490"/>
  <c r="I121"/>
  <c r="I522"/>
  <c r="I223"/>
  <c r="I423"/>
  <c r="Q558"/>
  <c r="I487"/>
  <c r="Q98"/>
  <c r="I362"/>
  <c r="I530"/>
  <c r="I592"/>
  <c r="Q358"/>
  <c r="Q400"/>
  <c r="Q267"/>
  <c r="Q591"/>
  <c r="Q323"/>
  <c r="I466"/>
  <c r="Q216"/>
  <c r="I6"/>
  <c r="I132"/>
  <c r="I180"/>
  <c r="I581"/>
  <c r="Q245"/>
  <c r="Q17"/>
  <c r="Q469"/>
  <c r="I532"/>
  <c r="I393"/>
  <c r="Q36"/>
  <c r="Q394"/>
  <c r="Q408"/>
  <c r="I244"/>
  <c r="Q442"/>
  <c r="Q580"/>
  <c r="I50"/>
  <c r="Q426"/>
  <c r="I135"/>
  <c r="I199"/>
  <c r="I280"/>
  <c r="Q47"/>
  <c r="Q223"/>
  <c r="I506"/>
  <c r="Q35"/>
  <c r="Q204"/>
  <c r="I73"/>
  <c r="I173"/>
  <c r="I554"/>
  <c r="Q564"/>
  <c r="Q81"/>
  <c r="I11"/>
  <c r="Q208"/>
  <c r="I386"/>
  <c r="I39"/>
  <c r="Q389"/>
  <c r="I150"/>
  <c r="Q406"/>
  <c r="I78"/>
  <c r="Q270"/>
  <c r="Q90"/>
  <c r="I541"/>
  <c r="Q86"/>
  <c r="Q412"/>
  <c r="Q549"/>
  <c r="Q91"/>
  <c r="Q26"/>
  <c r="I203"/>
  <c r="Q309"/>
  <c r="Q481"/>
  <c r="I70"/>
  <c r="Q413"/>
  <c r="I243"/>
  <c r="I43"/>
  <c r="Q436"/>
  <c r="Q518"/>
  <c r="Q50"/>
  <c r="Q235"/>
  <c r="Q553"/>
  <c r="Q144"/>
  <c r="I544"/>
  <c r="AI28"/>
  <c r="I28"/>
  <c r="I303"/>
  <c r="I455"/>
  <c r="CW234" l="1"/>
  <c r="DP234" s="1"/>
  <c r="CW228"/>
  <c r="DP228" s="1"/>
  <c r="CW184"/>
  <c r="DP184" s="1"/>
  <c r="CW165"/>
  <c r="DP165" s="1"/>
  <c r="V351"/>
  <c r="CU351" s="1" a="1"/>
  <c r="CU351" s="1"/>
  <c r="DN351" s="1" a="1"/>
  <c r="DN351" s="1"/>
  <c r="S351"/>
  <c r="AA351" s="1"/>
  <c r="U351"/>
  <c r="W351"/>
  <c r="ED351" s="1"/>
  <c r="DZ351" s="1"/>
  <c r="X12" a="1"/>
  <c r="X12" s="1"/>
  <c r="T328" a="1"/>
  <c r="T328" s="1"/>
  <c r="T325" a="1"/>
  <c r="T325" s="1"/>
  <c r="Z325" s="1"/>
  <c r="E325" s="1"/>
  <c r="T331" a="1"/>
  <c r="T331" s="1"/>
  <c r="Z331" s="1"/>
  <c r="E331" s="1"/>
  <c r="T334" a="1"/>
  <c r="T334" s="1"/>
  <c r="Z334" s="1"/>
  <c r="E334" s="1"/>
  <c r="AA325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AA328"/>
  <c r="Z328"/>
  <c r="E328" s="1"/>
  <c r="N328"/>
  <c r="AA334"/>
  <c r="N325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N331"/>
  <c r="N334"/>
  <c r="C111"/>
  <c r="C112" s="1"/>
  <c r="Y12" a="1"/>
  <c r="Y12" s="1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AA24"/>
  <c r="CR24" a="1"/>
  <c r="CR24" s="1"/>
  <c r="DK24" s="1"/>
  <c r="CS24" a="1"/>
  <c r="CS24" s="1"/>
  <c r="DL24" s="1"/>
  <c r="ED24"/>
  <c r="DZ24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CW163" a="1"/>
  <c r="CW148" a="1"/>
  <c r="CW304" a="1"/>
  <c r="CW295" a="1"/>
  <c r="CW131" a="1"/>
  <c r="CW291" a="1"/>
  <c r="CW298" a="1"/>
  <c r="CW133" a="1"/>
  <c r="CW164" a="1"/>
  <c r="CW233" a="1"/>
  <c r="CW235" a="1"/>
  <c r="CW174" a="1"/>
  <c r="CW166" a="1"/>
  <c r="CW182" a="1"/>
  <c r="CW178" a="1"/>
  <c r="CW231" a="1"/>
  <c r="CW237" a="1"/>
  <c r="CW185" a="1"/>
  <c r="CW189" a="1"/>
  <c r="CW188" a="1"/>
  <c r="CW181" a="1"/>
  <c r="CW180" a="1"/>
  <c r="CW229" a="1"/>
  <c r="CW168" a="1"/>
  <c r="CW172" a="1"/>
  <c r="CW186" a="1"/>
  <c r="CW190" a="1"/>
  <c r="CW169" a="1"/>
  <c r="CW176" a="1"/>
  <c r="CW170" a="1"/>
  <c r="CW173" a="1"/>
  <c r="CW177" a="1"/>
  <c r="CW227" a="1"/>
  <c r="R376"/>
  <c r="R375"/>
  <c r="R373"/>
  <c r="R374"/>
  <c r="R377"/>
  <c r="R372"/>
  <c r="CR351" l="1" a="1"/>
  <c r="CR351" s="1"/>
  <c r="DK351" s="1"/>
  <c r="CW148"/>
  <c r="DP148" s="1"/>
  <c r="CW163"/>
  <c r="DP163" s="1"/>
  <c r="CW133"/>
  <c r="DP133" s="1"/>
  <c r="CW298"/>
  <c r="DP298" s="1"/>
  <c r="CW291"/>
  <c r="DP291" s="1"/>
  <c r="CW131"/>
  <c r="DP131" s="1"/>
  <c r="CW295"/>
  <c r="DP295" s="1"/>
  <c r="CW304"/>
  <c r="DP304" s="1"/>
  <c r="AB351" a="1"/>
  <c r="AB351" s="1"/>
  <c r="AC351" s="1" a="1"/>
  <c r="AC351" s="1"/>
  <c r="AD351" s="1"/>
  <c r="AK351" s="1"/>
  <c r="CW164"/>
  <c r="DP164" s="1"/>
  <c r="CW231"/>
  <c r="DP231" s="1"/>
  <c r="CW233"/>
  <c r="DP233" s="1"/>
  <c r="CW235"/>
  <c r="DP235" s="1"/>
  <c r="CW237"/>
  <c r="DP237" s="1"/>
  <c r="CW229"/>
  <c r="DP229" s="1"/>
  <c r="CW227"/>
  <c r="DP227" s="1"/>
  <c r="CW180"/>
  <c r="DP180" s="1"/>
  <c r="CW169"/>
  <c r="DP169" s="1"/>
  <c r="CW173"/>
  <c r="DP173" s="1"/>
  <c r="CW178"/>
  <c r="DP178" s="1"/>
  <c r="CW181"/>
  <c r="DP181" s="1"/>
  <c r="CW190"/>
  <c r="DP190" s="1"/>
  <c r="CW177"/>
  <c r="DP177" s="1"/>
  <c r="CW182"/>
  <c r="DP182" s="1"/>
  <c r="CW188"/>
  <c r="DP188" s="1"/>
  <c r="CW186"/>
  <c r="DP186" s="1"/>
  <c r="CW176"/>
  <c r="DP176" s="1"/>
  <c r="CW166"/>
  <c r="DP166" s="1"/>
  <c r="CW189"/>
  <c r="DP189" s="1"/>
  <c r="CW172"/>
  <c r="DP172" s="1"/>
  <c r="CW170"/>
  <c r="DP170" s="1"/>
  <c r="CW174"/>
  <c r="DP174" s="1"/>
  <c r="CW185"/>
  <c r="DP185" s="1"/>
  <c r="CW168"/>
  <c r="DP168" s="1"/>
  <c r="X351" a="1"/>
  <c r="X351" s="1"/>
  <c r="Y351" a="1"/>
  <c r="Y351" s="1"/>
  <c r="CS351" a="1"/>
  <c r="CS351" s="1"/>
  <c r="DL351" s="1"/>
  <c r="BD574"/>
  <c r="BC574"/>
  <c r="BD566"/>
  <c r="BC566"/>
  <c r="BD580"/>
  <c r="BC580"/>
  <c r="BC578"/>
  <c r="BD578"/>
  <c r="BC568"/>
  <c r="BD568"/>
  <c r="BD576"/>
  <c r="BC576"/>
  <c r="BC588"/>
  <c r="BD588"/>
  <c r="BD570"/>
  <c r="BC570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BD450"/>
  <c r="BC450"/>
  <c r="AR325"/>
  <c r="AV325"/>
  <c r="AY325"/>
  <c r="AZ325" s="1" a="1"/>
  <c r="AZ325" s="1"/>
  <c r="AU325"/>
  <c r="AT325"/>
  <c r="AX325" a="1"/>
  <c r="AX325" s="1"/>
  <c r="BD325"/>
  <c r="BC325"/>
  <c r="CT325" a="1"/>
  <c r="CT325" s="1"/>
  <c r="DM325" s="1"/>
  <c r="BD419"/>
  <c r="BC419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28"/>
  <c r="AV328"/>
  <c r="AY328"/>
  <c r="AZ328" s="1" a="1"/>
  <c r="AZ328" s="1"/>
  <c r="AU328"/>
  <c r="AT328"/>
  <c r="AX328" a="1"/>
  <c r="AX328" s="1"/>
  <c r="BD328"/>
  <c r="BC328"/>
  <c r="CT328" a="1"/>
  <c r="CT328" s="1"/>
  <c r="DM328" s="1"/>
  <c r="BC438"/>
  <c r="BD474"/>
  <c r="BC474"/>
  <c r="BD448"/>
  <c r="BC448"/>
  <c r="CV40" a="1"/>
  <c r="CV40" s="1"/>
  <c r="DO40" s="1"/>
  <c r="CV181" a="1"/>
  <c r="CV181" s="1"/>
  <c r="DO18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CV184" a="1"/>
  <c r="CV184" s="1"/>
  <c r="DO184" s="1"/>
  <c r="CV195" a="1"/>
  <c r="CV195" s="1"/>
  <c r="DO195" s="1"/>
  <c r="CV189" a="1"/>
  <c r="CV189" s="1"/>
  <c r="DO189" s="1"/>
  <c r="CV242" a="1"/>
  <c r="CV242" s="1"/>
  <c r="DO242" s="1"/>
  <c r="CV67" a="1"/>
  <c r="CV67" s="1"/>
  <c r="DO67" s="1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BC134"/>
  <c r="BD134"/>
  <c r="BI134"/>
  <c r="BM134" s="1"/>
  <c r="C113"/>
  <c r="C114" s="1"/>
  <c r="BD5"/>
  <c r="BC5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31"/>
  <c r="DO31" s="1"/>
  <c r="CV34"/>
  <c r="DO34" s="1"/>
  <c r="BC28"/>
  <c r="BD28"/>
  <c r="BC31"/>
  <c r="BD31"/>
  <c r="BC34"/>
  <c r="BD34"/>
  <c r="BG22"/>
  <c r="CX23" a="1"/>
  <c r="CX23" s="1"/>
  <c r="DQ23" s="1"/>
  <c r="EE23"/>
  <c r="EB23" s="1"/>
  <c r="BL23"/>
  <c r="BO23"/>
  <c r="AM23"/>
  <c r="BG23"/>
  <c r="AB26"/>
  <c r="AC26" s="1" a="1"/>
  <c r="AC26" s="1"/>
  <c r="AD26" s="1"/>
  <c r="AK26" s="1"/>
  <c r="Y26"/>
  <c r="X26"/>
  <c r="AB24"/>
  <c r="AC24" s="1" a="1"/>
  <c r="AC24" s="1"/>
  <c r="AD24" s="1"/>
  <c r="AK24" s="1"/>
  <c r="Y24"/>
  <c r="X24"/>
  <c r="T29" i="24"/>
  <c r="T30"/>
  <c r="T65"/>
  <c r="T63"/>
  <c r="EK2" i="3"/>
  <c r="T12" a="1"/>
  <c r="T12" s="1"/>
  <c r="Z12" s="1"/>
  <c r="N12"/>
  <c r="AY12" s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W47" a="1"/>
  <c r="J377" a="1"/>
  <c r="AN372"/>
  <c r="U377" a="1"/>
  <c r="J85" a="1"/>
  <c r="V131" a="1"/>
  <c r="J550" a="1"/>
  <c r="AN151"/>
  <c r="V151" a="1"/>
  <c r="S151" a="1"/>
  <c r="S44" a="1"/>
  <c r="AN256"/>
  <c r="J121" a="1"/>
  <c r="W516" a="1"/>
  <c r="V507" a="1"/>
  <c r="S189" a="1"/>
  <c r="U445" a="1"/>
  <c r="W499" a="1"/>
  <c r="U216" a="1"/>
  <c r="J150" a="1"/>
  <c r="U488" a="1"/>
  <c r="S527" a="1"/>
  <c r="U162" a="1"/>
  <c r="S85" a="1"/>
  <c r="S414" a="1"/>
  <c r="S307" a="1"/>
  <c r="V217" a="1"/>
  <c r="J544" a="1"/>
  <c r="W501" a="1"/>
  <c r="U347" a="1"/>
  <c r="V11" a="1"/>
  <c r="J460" a="1"/>
  <c r="U456" a="1"/>
  <c r="V383" a="1"/>
  <c r="W353" a="1"/>
  <c r="J423" a="1"/>
  <c r="W462" a="1"/>
  <c r="W72" a="1"/>
  <c r="J97" a="1"/>
  <c r="S59" a="1"/>
  <c r="U516" a="1"/>
  <c r="S60" a="1"/>
  <c r="U289" a="1"/>
  <c r="S499" a="1"/>
  <c r="J251" a="1"/>
  <c r="V564" a="1"/>
  <c r="S600" a="1"/>
  <c r="W473" a="1"/>
  <c r="V473" a="1"/>
  <c r="J596" a="1"/>
  <c r="V545" a="1"/>
  <c r="V164" a="1"/>
  <c r="S68" a="1"/>
  <c r="W529" a="1"/>
  <c r="U360" a="1"/>
  <c r="S193" a="1"/>
  <c r="AN315"/>
  <c r="U163" a="1"/>
  <c r="W15" a="1"/>
  <c r="W136" a="1"/>
  <c r="W265" a="1"/>
  <c r="AN341"/>
  <c r="V329" a="1"/>
  <c r="V371" a="1"/>
  <c r="J375" a="1"/>
  <c r="S377" a="1"/>
  <c r="AN376"/>
  <c r="S311" a="1"/>
  <c r="J158" a="1"/>
  <c r="S70" a="1"/>
  <c r="U333" a="1"/>
  <c r="V169" a="1"/>
  <c r="W169" a="1"/>
  <c r="V406" a="1"/>
  <c r="J236" a="1"/>
  <c r="W526" a="1"/>
  <c r="J209" a="1"/>
  <c r="J587" a="1"/>
  <c r="W91" a="1"/>
  <c r="J22" a="1"/>
  <c r="V78" a="1"/>
  <c r="S146" a="1"/>
  <c r="V303" a="1"/>
  <c r="AN266"/>
  <c r="V294" a="1"/>
  <c r="V571" a="1"/>
  <c r="J43" a="1"/>
  <c r="W458" a="1"/>
  <c r="J49" a="1"/>
  <c r="J104" a="1"/>
  <c r="V467" a="1"/>
  <c r="S236" a="1"/>
  <c r="S324" a="1"/>
  <c r="U487" a="1"/>
  <c r="S178" a="1"/>
  <c r="AN307"/>
  <c r="AN113"/>
  <c r="V392" a="1"/>
  <c r="U105" a="1"/>
  <c r="W509" a="1"/>
  <c r="W289" a="1"/>
  <c r="W44" a="1"/>
  <c r="V457" a="1"/>
  <c r="S48" a="1"/>
  <c r="U58" a="1"/>
  <c r="W131" a="1"/>
  <c r="W78" a="1"/>
  <c r="S78" a="1"/>
  <c r="W403" a="1"/>
  <c r="V72" a="1"/>
  <c r="U45" a="1"/>
  <c r="S45" a="1"/>
  <c r="J272" a="1"/>
  <c r="J537" a="1"/>
  <c r="S420" a="1"/>
  <c r="J515" a="1"/>
  <c r="V195" a="1"/>
  <c r="J271" a="1"/>
  <c r="W478" a="1"/>
  <c r="AN336"/>
  <c r="S413" a="1"/>
  <c r="W189" a="1"/>
  <c r="S452" a="1"/>
  <c r="U82" a="1"/>
  <c r="W595" a="1"/>
  <c r="S241" a="1"/>
  <c r="U179" a="1"/>
  <c r="AN375"/>
  <c r="S87" a="1"/>
  <c r="V490" a="1"/>
  <c r="U184" a="1"/>
  <c r="S482" a="1"/>
  <c r="V585" a="1"/>
  <c r="J36" a="1"/>
  <c r="V241" a="1"/>
  <c r="J486" a="1"/>
  <c r="V460" a="1"/>
  <c r="J556" a="1"/>
  <c r="W511" a="1"/>
  <c r="J93" a="1"/>
  <c r="J526" a="1"/>
  <c r="U53" a="1"/>
  <c r="U256" a="1"/>
  <c r="U59" a="1"/>
  <c r="S310" a="1"/>
  <c r="J435" a="1"/>
  <c r="U477" a="1"/>
  <c r="W425" a="1"/>
  <c r="V445" a="1"/>
  <c r="V285" a="1"/>
  <c r="W209" a="1"/>
  <c r="W109" a="1"/>
  <c r="U526" a="1"/>
  <c r="S423" a="1"/>
  <c r="W434" a="1"/>
  <c r="U561" a="1"/>
  <c r="J206" a="1"/>
  <c r="U388" a="1"/>
  <c r="J332" a="1"/>
  <c r="U252" a="1"/>
  <c r="W204" a="1"/>
  <c r="V584" a="1"/>
  <c r="U311" a="1"/>
  <c r="S474" a="1"/>
  <c r="U479" a="1"/>
  <c r="J394" a="1"/>
  <c r="S437" a="1"/>
  <c r="J151" a="1"/>
  <c r="U380" a="1"/>
  <c r="V60" a="1"/>
  <c r="J581" a="1"/>
  <c r="S262" a="1"/>
  <c r="S289" a="1"/>
  <c r="V483" a="1"/>
  <c r="U499" a="1"/>
  <c r="U141" a="1"/>
  <c r="S500" a="1"/>
  <c r="J203" a="1"/>
  <c r="U444" a="1"/>
  <c r="V36" a="1"/>
  <c r="U532" a="1"/>
  <c r="J86" a="1"/>
  <c r="J301" a="1"/>
  <c r="V212" a="1"/>
  <c r="S511" a="1"/>
  <c r="W450" a="1"/>
  <c r="AN365"/>
  <c r="S381" a="1"/>
  <c r="J382" a="1"/>
  <c r="W383" a="1"/>
  <c r="V390" a="1"/>
  <c r="J566" a="1"/>
  <c r="W74" a="1"/>
  <c r="J218" a="1"/>
  <c r="J524" a="1"/>
  <c r="W288" a="1"/>
  <c r="S314" a="1"/>
  <c r="S282" a="1"/>
  <c r="V75" a="1"/>
  <c r="J361" a="1"/>
  <c r="J157" a="1"/>
  <c r="U150" a="1"/>
  <c r="W16" a="1"/>
  <c r="V542" a="1"/>
  <c r="W517" a="1"/>
  <c r="AN575"/>
  <c r="U99" a="1"/>
  <c r="S496" a="1"/>
  <c r="V520" a="1"/>
  <c r="S586" a="1"/>
  <c r="U369" a="1"/>
  <c r="AN212"/>
  <c r="U39" a="1"/>
  <c r="V143" a="1"/>
  <c r="V39" a="1"/>
  <c r="S42" a="1"/>
  <c r="U594" a="1"/>
  <c r="J240" a="1"/>
  <c r="V450" a="1"/>
  <c r="AN332"/>
  <c r="V286" a="1"/>
  <c r="AN115"/>
  <c r="J41" a="1"/>
  <c r="AN328"/>
  <c r="J101" a="1"/>
  <c r="W342" a="1"/>
  <c r="J81" a="1"/>
  <c r="V165" a="1"/>
  <c r="V544" a="1"/>
  <c r="J223" a="1"/>
  <c r="W544" a="1"/>
  <c r="AN150"/>
  <c r="J190" a="1"/>
  <c r="S542" a="1"/>
  <c r="U142" a="1"/>
  <c r="J504" a="1"/>
  <c r="V580" a="1"/>
  <c r="U93" a="1"/>
  <c r="J487" a="1"/>
  <c r="S84" a="1"/>
  <c r="S295" a="1"/>
  <c r="V117" a="1"/>
  <c r="U143" a="1"/>
  <c r="U233" a="1"/>
  <c r="S502" a="1"/>
  <c r="W492" a="1"/>
  <c r="AN156"/>
  <c r="V282" a="1"/>
  <c r="V387" a="1"/>
  <c r="V235" a="1"/>
  <c r="V183" a="1"/>
  <c r="J185" a="1"/>
  <c r="S47" a="1"/>
  <c r="W374" a="1"/>
  <c r="V375" a="1"/>
  <c r="AN377"/>
  <c r="J311" a="1"/>
  <c r="U386" a="1"/>
  <c r="W412" a="1"/>
  <c r="U64" a="1"/>
  <c r="J492" a="1"/>
  <c r="S17" a="1"/>
  <c r="V17" a="1"/>
  <c r="V352" a="1"/>
  <c r="V122" a="1"/>
  <c r="U563" a="1"/>
  <c r="S563" a="1"/>
  <c r="S406" a="1"/>
  <c r="V484" a="1"/>
  <c r="W5" a="1"/>
  <c r="W484" a="1"/>
  <c r="S202" a="1"/>
  <c r="U394" a="1"/>
  <c r="W362" a="1"/>
  <c r="J560" a="1"/>
  <c r="W466" a="1"/>
  <c r="J346" a="1"/>
  <c r="S332" a="1"/>
  <c r="V327" a="1"/>
  <c r="U562" a="1"/>
  <c r="W252" a="1"/>
  <c r="U135" a="1"/>
  <c r="J304" a="1"/>
  <c r="V499" a="1"/>
  <c r="W327" a="1"/>
  <c r="W347" a="1"/>
  <c r="W330" a="1"/>
  <c r="W437" a="1"/>
  <c r="S247" a="1"/>
  <c r="W165" a="1"/>
  <c r="J413" a="1"/>
  <c r="W585" a="1"/>
  <c r="U493" a="1"/>
  <c r="W40" a="1"/>
  <c r="U40" a="1"/>
  <c r="V557" a="1"/>
  <c r="AN123"/>
  <c r="W123" a="1"/>
  <c r="V123" a="1"/>
  <c r="W380" a="1"/>
  <c r="AN262"/>
  <c r="V59" a="1"/>
  <c r="V550" a="1"/>
  <c r="J570" a="1"/>
  <c r="S569" a="1"/>
  <c r="S34" a="1"/>
  <c r="U467" a="1"/>
  <c r="S226" a="1"/>
  <c r="W195" a="1"/>
  <c r="J502" a="1"/>
  <c r="V145" a="1"/>
  <c r="S545" a="1"/>
  <c r="W569" a="1"/>
  <c r="AN340"/>
  <c r="W145" a="1"/>
  <c r="U78" a="1"/>
  <c r="J207" a="1"/>
  <c r="U374" a="1"/>
  <c r="S375" a="1"/>
  <c r="J373" a="1"/>
  <c r="S490" a="1"/>
  <c r="V198" a="1"/>
  <c r="V240" a="1"/>
  <c r="W122" a="1"/>
  <c r="W429" a="1"/>
  <c r="V267" a="1"/>
  <c r="W361" a="1"/>
  <c r="V319" a="1"/>
  <c r="V210" a="1"/>
  <c r="V555" a="1"/>
  <c r="S555" a="1"/>
  <c r="J127" a="1"/>
  <c r="V64" a="1"/>
  <c r="W521" a="1"/>
  <c r="U521" a="1"/>
  <c r="V146" a="1"/>
  <c r="S56" a="1"/>
  <c r="W19" a="1"/>
  <c r="J369" a="1"/>
  <c r="U21" a="1"/>
  <c r="W523" a="1"/>
  <c r="U568" a="1"/>
  <c r="W339" a="1"/>
  <c r="W387" a="1"/>
  <c r="J569" a="1"/>
  <c r="S102" a="1"/>
  <c r="W512" a="1"/>
  <c r="U484" a="1"/>
  <c r="W527" a="1"/>
  <c r="S449" a="1"/>
  <c r="S148" a="1"/>
  <c r="V84" a="1"/>
  <c r="S115" a="1"/>
  <c r="V386" a="1"/>
  <c r="U557" a="1"/>
  <c r="S39" a="1"/>
  <c r="AN210"/>
  <c r="U438" a="1"/>
  <c r="S438" a="1"/>
  <c r="V412" a="1"/>
  <c r="W107" a="1"/>
  <c r="J497" a="1"/>
  <c r="AN318"/>
  <c r="J552" a="1"/>
  <c r="S90" a="1"/>
  <c r="J78" a="1"/>
  <c r="V90" a="1"/>
  <c r="W547" a="1"/>
  <c r="V97" a="1"/>
  <c r="U566" a="1"/>
  <c r="V55" a="1"/>
  <c r="V358" a="1"/>
  <c r="W214" a="1"/>
  <c r="AN577"/>
  <c r="AN550"/>
  <c r="U250" a="1"/>
  <c r="U246" a="1"/>
  <c r="AN224"/>
  <c r="J31" a="1"/>
  <c r="U151" a="1"/>
  <c r="U36" a="1"/>
  <c r="V98" a="1"/>
  <c r="S171" a="1"/>
  <c r="J98" a="1"/>
  <c r="W373" a="1"/>
  <c r="V234" a="1"/>
  <c r="W421" a="1"/>
  <c r="S37" a="1"/>
  <c r="V133" a="1"/>
  <c r="W453" a="1"/>
  <c r="S562" a="1"/>
  <c r="U447" a="1"/>
  <c r="J277" a="1"/>
  <c r="U559" a="1"/>
  <c r="W559" a="1"/>
  <c r="W240" a="1"/>
  <c r="U122" a="1"/>
  <c r="J131" a="1"/>
  <c r="S269" a="1"/>
  <c r="W306" a="1"/>
  <c r="W298" a="1"/>
  <c r="W489" a="1"/>
  <c r="U258" a="1"/>
  <c r="W335" a="1"/>
  <c r="U541" a="1"/>
  <c r="U283" a="1"/>
  <c r="J212" a="1"/>
  <c r="W200" a="1"/>
  <c r="W181" a="1"/>
  <c r="V519" a="1"/>
  <c r="W530" a="1"/>
  <c r="U253" a="1"/>
  <c r="W294" a="1"/>
  <c r="J440" a="1"/>
  <c r="S512" a="1"/>
  <c r="J84" a="1"/>
  <c r="V356" a="1"/>
  <c r="AN198"/>
  <c r="V586" a="1"/>
  <c r="V107" a="1"/>
  <c r="U110" a="1"/>
  <c r="V330" a="1"/>
  <c r="U330" a="1"/>
  <c r="J479" a="1"/>
  <c r="J470" a="1"/>
  <c r="S167" a="1"/>
  <c r="V167" a="1"/>
  <c r="W557" a="1"/>
  <c r="J224" a="1"/>
  <c r="U123" a="1"/>
  <c r="J525" a="1"/>
  <c r="J172" a="1"/>
  <c r="J565" a="1"/>
  <c r="V205" a="1"/>
  <c r="V402" a="1"/>
  <c r="U274" a="1"/>
  <c r="V113" a="1"/>
  <c r="U46" a="1"/>
  <c r="AN325"/>
  <c r="W96" a="1"/>
  <c r="U208" a="1"/>
  <c r="W205" a="1"/>
  <c r="W597" a="1"/>
  <c r="W274" a="1"/>
  <c r="J261" a="1"/>
  <c r="W375" a="1"/>
  <c r="U507" a="1"/>
  <c r="V5" a="1"/>
  <c r="AN206"/>
  <c r="J419" a="1"/>
  <c r="S327" a="1"/>
  <c r="J534" a="1"/>
  <c r="J295" a="1"/>
  <c r="V489" a="1"/>
  <c r="U600" a="1"/>
  <c r="S411" a="1"/>
  <c r="J310" a="1"/>
  <c r="V68" a="1"/>
  <c r="S383" a="1"/>
  <c r="U294" a="1"/>
  <c r="W366" a="1"/>
  <c r="J300" a="1"/>
  <c r="J521" a="1"/>
  <c r="J516" a="1"/>
  <c r="U71" a="1"/>
  <c r="V194" a="1"/>
  <c r="S507" a="1"/>
  <c r="J201" a="1"/>
  <c r="U480" a="1"/>
  <c r="V152" a="1"/>
  <c r="S281" a="1"/>
  <c r="S155" a="1"/>
  <c r="S157" a="1"/>
  <c r="J341" a="1"/>
  <c r="W451" a="1"/>
  <c r="V549" a="1"/>
  <c r="W48" a="1"/>
  <c r="J28" a="1"/>
  <c r="V405" a="1"/>
  <c r="V554" a="1"/>
  <c r="S159" a="1"/>
  <c r="S83" a="1"/>
  <c r="V449" a="1"/>
  <c r="V141" a="1"/>
  <c r="W221" a="1"/>
  <c r="U564" a="1"/>
  <c r="W416" a="1"/>
  <c r="W196" a="1"/>
  <c r="V236" a="1"/>
  <c r="S283" a="1"/>
  <c r="V226" a="1"/>
  <c r="J563" a="1"/>
  <c r="AN464"/>
  <c r="U275" a="1"/>
  <c r="U95" a="1"/>
  <c r="W144" a="1"/>
  <c r="U433" a="1"/>
  <c r="S259" a="1"/>
  <c r="U269" a="1"/>
  <c r="U132" a="1"/>
  <c r="V378" a="1"/>
  <c r="S114" a="1"/>
  <c r="U390" a="1"/>
  <c r="U107" a="1"/>
  <c r="U260" a="1"/>
  <c r="J268" a="1"/>
  <c r="S229" a="1"/>
  <c r="V323" a="1"/>
  <c r="U47" a="1"/>
  <c r="U98" a="1"/>
  <c r="W171" a="1"/>
  <c r="U87" a="1"/>
  <c r="W490" a="1"/>
  <c r="V492" a="1"/>
  <c r="V278" a="1"/>
  <c r="W524" a="1"/>
  <c r="U221" a="1"/>
  <c r="J548" a="1"/>
  <c r="J256" a="1"/>
  <c r="S363" a="1"/>
  <c r="W251" a="1"/>
  <c r="J145" a="1"/>
  <c r="S267" a="1"/>
  <c r="U223" a="1"/>
  <c r="S369" a="1"/>
  <c r="U43" a="1"/>
  <c r="S43" a="1"/>
  <c r="V77" a="1"/>
  <c r="W360" a="1"/>
  <c r="J307" a="1"/>
  <c r="V46" a="1"/>
  <c r="V144" a="1"/>
  <c r="AN163"/>
  <c r="S21" a="1"/>
  <c r="J424" a="1"/>
  <c r="W562" a="1"/>
  <c r="W106" a="1"/>
  <c r="J122" a="1"/>
  <c r="W242" a="1"/>
  <c r="J388" a="1"/>
  <c r="J241" a="1"/>
  <c r="J355" a="1"/>
  <c r="AN422"/>
  <c r="S484" a="1"/>
  <c r="S400" a="1"/>
  <c r="U234" a="1"/>
  <c r="U421" a="1"/>
  <c r="J380" a="1"/>
  <c r="J112" a="1"/>
  <c r="V355" a="1"/>
  <c r="W223" a="1"/>
  <c r="S49" a="1"/>
  <c r="V369" a="1"/>
  <c r="AN162"/>
  <c r="W162" a="1"/>
  <c r="S544" a="1"/>
  <c r="W312" a="1"/>
  <c r="U121" a="1"/>
  <c r="W121" a="1"/>
  <c r="S578" a="1"/>
  <c r="W128" a="1"/>
  <c r="U291" a="1"/>
  <c r="W118" a="1"/>
  <c r="V432" a="1"/>
  <c r="V423" a="1"/>
  <c r="S123" a="1"/>
  <c r="W244" a="1"/>
  <c r="W299" a="1"/>
  <c r="S405" a="1"/>
  <c r="V525" a="1"/>
  <c r="W81" a="1"/>
  <c r="S581" a="1"/>
  <c r="U55" a="1"/>
  <c r="W98" a="1"/>
  <c r="V171" a="1"/>
  <c r="W87" a="1"/>
  <c r="S373" a="1"/>
  <c r="V88" a="1"/>
  <c r="AN337"/>
  <c r="S251" a="1"/>
  <c r="J469" a="1"/>
  <c r="W424" a="1"/>
  <c r="U424" a="1"/>
  <c r="AN270"/>
  <c r="U440" a="1"/>
  <c r="S217" a="1"/>
  <c r="S453" a="1"/>
  <c r="S69" a="1"/>
  <c r="V524" a="1"/>
  <c r="V565" a="1"/>
  <c r="S532" a="1"/>
  <c r="V280" a="1"/>
  <c r="AN260"/>
  <c r="V478" a="1"/>
  <c r="V446" a="1"/>
  <c r="S276" a="1"/>
  <c r="S258" a="1"/>
  <c r="W129" a="1"/>
  <c r="W378" a="1"/>
  <c r="U387" a="1"/>
  <c r="S517" a="1"/>
  <c r="J294" a="1"/>
  <c r="U349" a="1"/>
  <c r="U191" a="1"/>
  <c r="J350" a="1"/>
  <c r="V466" a="1"/>
  <c r="U443" a="1"/>
  <c r="U84" a="1"/>
  <c r="U112" a="1"/>
  <c r="U228" a="1"/>
  <c r="U278" a="1"/>
  <c r="AN30"/>
  <c r="S440" a="1"/>
  <c r="V379" a="1"/>
  <c r="W69" a="1"/>
  <c r="U161" a="1"/>
  <c r="J370" a="1"/>
  <c r="U280" a="1"/>
  <c r="W280" a="1"/>
  <c r="V287" a="1"/>
  <c r="V37" a="1"/>
  <c r="S79" a="1"/>
  <c r="S589" a="1"/>
  <c r="S547" a="1"/>
  <c r="V431" a="1"/>
  <c r="U290" a="1"/>
  <c r="J96" a="1"/>
  <c r="J250" a="1"/>
  <c r="S303" a="1"/>
  <c r="S266" a="1"/>
  <c r="W180" a="1"/>
  <c r="S250" a="1"/>
  <c r="W190" a="1"/>
  <c r="J458" a="1"/>
  <c r="J287" a="1"/>
  <c r="J489" a="1"/>
  <c r="W402" a="1"/>
  <c r="U408" a="1"/>
  <c r="S401" a="1"/>
  <c r="V372" a="1"/>
  <c r="AN373"/>
  <c r="U376" a="1"/>
  <c r="U238" a="1"/>
  <c r="AN440"/>
  <c r="V480" a="1"/>
  <c r="S273" a="1"/>
  <c r="V273" a="1"/>
  <c r="S468" a="1"/>
  <c r="U225" a="1"/>
  <c r="U571" a="1"/>
  <c r="W571" a="1"/>
  <c r="W435" a="1"/>
  <c r="AN251"/>
  <c r="U319" a="1"/>
  <c r="J288" a="1"/>
  <c r="W355" a="1"/>
  <c r="J347" a="1"/>
  <c r="J317" a="1"/>
  <c r="J583" a="1"/>
  <c r="V18" a="1"/>
  <c r="S576" a="1"/>
  <c r="J260" a="1"/>
  <c r="W185" a="1"/>
  <c r="J535" a="1"/>
  <c r="J599" a="1"/>
  <c r="U193" a="1"/>
  <c r="U391" a="1"/>
  <c r="U553" a="1"/>
  <c r="S572" a="1"/>
  <c r="V396" a="1"/>
  <c r="U315" a="1"/>
  <c r="J198" a="1"/>
  <c r="J128" a="1"/>
  <c r="S492" a="1"/>
  <c r="J249" a="1"/>
  <c r="S20" a="1"/>
  <c r="J593" a="1"/>
  <c r="V435" a="1"/>
  <c r="U435" a="1"/>
  <c r="V382" a="1"/>
  <c r="U251" a="1"/>
  <c r="J420" a="1"/>
  <c r="S355" a="1"/>
  <c r="W86" a="1"/>
  <c r="W369" a="1"/>
  <c r="S162" a="1"/>
  <c r="J427" a="1"/>
  <c r="W454" a="1"/>
  <c r="J180" a="1"/>
  <c r="J371" a="1"/>
  <c r="U185" a="1"/>
  <c r="S543" a="1"/>
  <c r="S252" a="1"/>
  <c r="W477" a="1"/>
  <c r="S164" a="1"/>
  <c r="U511" a="1"/>
  <c r="J80" a="1"/>
  <c r="J262" a="1"/>
  <c r="S154" a="1"/>
  <c r="J189" a="1"/>
  <c r="AN213"/>
  <c r="V374" a="1"/>
  <c r="U509" a="1"/>
  <c r="V172" a="1"/>
  <c r="W226" a="1"/>
  <c r="S338" a="1"/>
  <c r="J174" a="1"/>
  <c r="AN356"/>
  <c r="U542" a="1"/>
  <c r="AN282"/>
  <c r="V410" a="1"/>
  <c r="U206" a="1"/>
  <c r="J109" a="1"/>
  <c r="AN326"/>
  <c r="W287" a="1"/>
  <c r="V158" a="1"/>
  <c r="S574" a="1"/>
  <c r="AN274"/>
  <c r="V54" a="1"/>
  <c r="W532" a="1"/>
  <c r="V187" a="1"/>
  <c r="U198" a="1"/>
  <c r="J387" a="1"/>
  <c r="U212" a="1"/>
  <c r="AN585"/>
  <c r="W143" a="1"/>
  <c r="W70" a="1"/>
  <c r="U42" a="1"/>
  <c r="U149" a="1"/>
  <c r="W399" a="1"/>
  <c r="U224" a="1"/>
  <c r="S365" a="1"/>
  <c r="W588" a="1"/>
  <c r="U182" a="1"/>
  <c r="U554" a="1"/>
  <c r="W268" a="1"/>
  <c r="W364" a="1"/>
  <c r="S592" a="1"/>
  <c r="W436" a="1"/>
  <c r="V284" a="1"/>
  <c r="W479" a="1"/>
  <c r="U312" a="1"/>
  <c r="J116" a="1"/>
  <c r="V395" a="1"/>
  <c r="W150" a="1"/>
  <c r="U210" a="1"/>
  <c r="W542" a="1"/>
  <c r="V237" a="1"/>
  <c r="W176" a="1"/>
  <c r="AN249"/>
  <c r="J507" a="1"/>
  <c r="U527" a="1"/>
  <c r="W245" a="1"/>
  <c r="AN573"/>
  <c r="W266" a="1"/>
  <c r="J147" a="1"/>
  <c r="V154" a="1"/>
  <c r="U160" a="1"/>
  <c r="S278" a="1"/>
  <c r="W225" a="1"/>
  <c r="W282" a="1"/>
  <c r="J211" a="1"/>
  <c r="U68" a="1"/>
  <c r="V279" a="1"/>
  <c r="AN32"/>
  <c r="V401" a="1"/>
  <c r="V376" a="1"/>
  <c r="AN226"/>
  <c r="AN220"/>
  <c r="S15" a="1"/>
  <c r="AN263"/>
  <c r="S22" a="1"/>
  <c r="U383" a="1"/>
  <c r="U417" a="1"/>
  <c r="S469" a="1"/>
  <c r="V270" a="1"/>
  <c r="V204" a="1"/>
  <c r="V49" a="1"/>
  <c r="V180" a="1"/>
  <c r="U519" a="1"/>
  <c r="W101" a="1"/>
  <c r="V408" a="1"/>
  <c r="S304" a="1"/>
  <c r="W507" a="1"/>
  <c r="V225" a="1"/>
  <c r="V302" a="1"/>
  <c r="S237" a="1"/>
  <c r="S235" a="1"/>
  <c r="J163" a="1"/>
  <c r="J167" a="1"/>
  <c r="U74" a="1"/>
  <c r="J159" a="1"/>
  <c r="AN279"/>
  <c r="AN230"/>
  <c r="U56" a="1"/>
  <c r="U152" a="1"/>
  <c r="S268" a="1"/>
  <c r="U375" a="1"/>
  <c r="S74" a="1"/>
  <c r="U364" a="1"/>
  <c r="AN255"/>
  <c r="U230" a="1"/>
  <c r="U153" a="1"/>
  <c r="J561" a="1"/>
  <c r="J44" a="1"/>
  <c r="V135" a="1"/>
  <c r="W470" a="1"/>
  <c r="U483" a="1"/>
  <c r="AN152"/>
  <c r="AN354"/>
  <c r="S179" a="1"/>
  <c r="W85" a="1"/>
  <c r="S201" a="1"/>
  <c r="J372" a="1"/>
  <c r="U459" a="1"/>
  <c r="J573" a="1"/>
  <c r="V422" a="1"/>
  <c r="S389" a="1"/>
  <c r="V470" a="1"/>
  <c r="U282" a="1"/>
  <c r="S535" a="1"/>
  <c r="W598" a="1"/>
  <c r="S16" a="1"/>
  <c r="AN564"/>
  <c r="AN196"/>
  <c r="W275" a="1"/>
  <c r="V527" a="1"/>
  <c r="S509" a="1"/>
  <c r="W229" a="1"/>
  <c r="W498" a="1"/>
  <c r="S558" a="1"/>
  <c r="J432" a="1"/>
  <c r="S439" a="1"/>
  <c r="S18" a="1"/>
  <c r="W89" a="1"/>
  <c r="J396" a="1"/>
  <c r="S224" a="1"/>
  <c r="J64" a="1"/>
  <c r="J356" a="1"/>
  <c r="S498" a="1"/>
  <c r="J99" a="1"/>
  <c r="J17" a="1"/>
  <c r="V191" a="1"/>
  <c r="W336" a="1"/>
  <c r="AN297"/>
  <c r="J183" a="1"/>
  <c r="W224" a="1"/>
  <c r="U458" a="1"/>
  <c r="U243" a="1"/>
  <c r="S566" a="1"/>
  <c r="J225" a="1"/>
  <c r="S170" a="1"/>
  <c r="V339" a="1"/>
  <c r="S367" a="1"/>
  <c r="S350" a="1"/>
  <c r="U187" a="1"/>
  <c r="W480" a="1"/>
  <c r="S317" a="1"/>
  <c r="V259" a="1"/>
  <c r="U382" a="1"/>
  <c r="S534" a="1"/>
  <c r="U155" a="1"/>
  <c r="W115" a="1"/>
  <c r="V461" a="1"/>
  <c r="S210" a="1"/>
  <c r="V199" a="1"/>
  <c r="J194" a="1"/>
  <c r="J500" a="1"/>
  <c r="W56" a="1"/>
  <c r="V346" a="1"/>
  <c r="AN586"/>
  <c r="S479" a="1"/>
  <c r="U192" a="1"/>
  <c r="W187" a="1"/>
  <c r="AN338"/>
  <c r="S288" a="1"/>
  <c r="W51" a="1"/>
  <c r="S127" a="1"/>
  <c r="U569" a="1"/>
  <c r="J512" a="1"/>
  <c r="J257" a="1"/>
  <c r="J160" a="1"/>
  <c r="J421" a="1"/>
  <c r="V566" a="1"/>
  <c r="W540" a="1"/>
  <c r="W519" a="1"/>
  <c r="S121" a="1"/>
  <c r="J139" a="1"/>
  <c r="S493" a="1"/>
  <c r="V418" a="1"/>
  <c r="V583" a="1"/>
  <c r="S271" a="1"/>
  <c r="AN331"/>
  <c r="AN374"/>
  <c r="U165" a="1"/>
  <c r="J542" a="1"/>
  <c r="W151" a="1"/>
  <c r="J444" a="1"/>
  <c r="W284" a="1"/>
  <c r="S125" a="1"/>
  <c r="V266" a="1"/>
  <c r="J179" a="1"/>
  <c r="V184" a="1"/>
  <c r="U38" a="1"/>
  <c r="W457" a="1"/>
  <c r="J226" a="1"/>
  <c r="S385" a="1"/>
  <c r="W370" a="1"/>
  <c r="J501" a="1"/>
  <c r="S135" a="1"/>
  <c r="J105" a="1"/>
  <c r="W363" a="1"/>
  <c r="U80" a="1"/>
  <c r="V228" a="1"/>
  <c r="V100" a="1"/>
  <c r="W574" a="1"/>
  <c r="J235" a="1"/>
  <c r="W302" a="1"/>
  <c r="V508" a="1"/>
  <c r="V288" a="1"/>
  <c r="S358" a="1"/>
  <c r="V275" a="1"/>
  <c r="W117" a="1"/>
  <c r="V34" a="1"/>
  <c r="V157" a="1"/>
  <c r="S573" a="1"/>
  <c r="V497" a="1"/>
  <c r="U365" a="1"/>
  <c r="U69" a="1"/>
  <c r="V76" a="1"/>
  <c r="S394" a="1"/>
  <c r="V362" a="1"/>
  <c r="S585" a="1"/>
  <c r="J461" a="1"/>
  <c r="V86" a="1"/>
  <c r="S429" a="1"/>
  <c r="U384" a="1"/>
  <c r="J220" a="1"/>
  <c r="W397" a="1"/>
  <c r="W167" a="1"/>
  <c r="S187" a="1"/>
  <c r="W199" a="1"/>
  <c r="S587" a="1"/>
  <c r="U314" a="1"/>
  <c r="U254" a="1"/>
  <c r="W368" a="1"/>
  <c r="J485" a="1"/>
  <c r="V242" a="1"/>
  <c r="AN361"/>
  <c r="U366" a="1"/>
  <c r="W184" a="1"/>
  <c r="J601" a="1"/>
  <c r="S346" a="1"/>
  <c r="U508" a="1"/>
  <c r="U442" a="1"/>
  <c r="U586" a="1"/>
  <c r="U389" a="1"/>
  <c r="J63" a="1"/>
  <c r="J188" a="1"/>
  <c r="W148" a="1"/>
  <c r="J214" a="1"/>
  <c r="AN283"/>
  <c r="W580" a="1"/>
  <c r="V233" a="1"/>
  <c r="W485" a="1"/>
  <c r="W468" a="1"/>
  <c r="U305" a="1"/>
  <c r="S62" a="1"/>
  <c r="U139" a="1"/>
  <c r="U415" a="1"/>
  <c r="J499" a="1"/>
  <c r="W43" a="1"/>
  <c r="S245" a="1"/>
  <c r="V581" a="1"/>
  <c r="W579" a="1"/>
  <c r="W95" a="1"/>
  <c r="J60" a="1"/>
  <c r="U450" a="1"/>
  <c r="W253" a="1"/>
  <c r="W313" a="1"/>
  <c r="J528" a="1"/>
  <c r="S459" a="1"/>
  <c r="S483" a="1"/>
  <c r="V344" a="1"/>
  <c r="J409" a="1"/>
  <c r="J349" a="1"/>
  <c r="J491" a="1"/>
  <c r="U284" a="1"/>
  <c r="J215" a="1"/>
  <c r="J490" a="1"/>
  <c r="W97" a="1"/>
  <c r="J367" a="1"/>
  <c r="W235" a="1"/>
  <c r="W515" a="1"/>
  <c r="AN222"/>
  <c r="J342" a="1"/>
  <c r="W142" a="1"/>
  <c r="J383" a="1"/>
  <c r="U403" a="1"/>
  <c r="V139" a="1"/>
  <c r="V197" a="1"/>
  <c r="J6" a="1"/>
  <c r="U590" a="1"/>
  <c r="V504" a="1"/>
  <c r="J442" a="1"/>
  <c r="U418" a="1"/>
  <c r="S291" a="1"/>
  <c r="U476" a="1"/>
  <c r="W321" a="1"/>
  <c r="AN202"/>
  <c r="J498" a="1"/>
  <c r="W139" a="1"/>
  <c r="S220" a="1"/>
  <c r="W391" a="1"/>
  <c r="S233" a="1"/>
  <c r="U211" a="1"/>
  <c r="W159" a="1"/>
  <c r="S36" a="1"/>
  <c r="U486" a="1"/>
  <c r="V188" a="1"/>
  <c r="V245" a="1"/>
  <c r="S408" a="1"/>
  <c r="J161" a="1"/>
  <c r="V74" a="1"/>
  <c r="S231" a="1"/>
  <c r="V206" a="1"/>
  <c r="J232" a="1"/>
  <c r="AN280"/>
  <c r="V332" a="1"/>
  <c r="J143" a="1"/>
  <c r="J177" a="1"/>
  <c r="U231" a="1"/>
  <c r="J16" a="1"/>
  <c r="AN223"/>
  <c r="V394" a="1"/>
  <c r="U86" a="1"/>
  <c r="U181" a="1"/>
  <c r="W372" a="1"/>
  <c r="V539" a="1"/>
  <c r="W53" a="1"/>
  <c r="V116" a="1"/>
  <c r="V168" a="1"/>
  <c r="W388" a="1"/>
  <c r="J510" a="1"/>
  <c r="U549" a="1"/>
  <c r="J509" a="1"/>
  <c r="AN281"/>
  <c r="V540" a="1"/>
  <c r="U235" a="1"/>
  <c r="S582" a="1"/>
  <c r="U371" a="1"/>
  <c r="U22" a="1"/>
  <c r="J527" a="1"/>
  <c r="S374" a="1"/>
  <c r="S462" a="1"/>
  <c r="J95" a="1"/>
  <c r="W108" a="1"/>
  <c r="W104" a="1"/>
  <c r="V354" a="1"/>
  <c r="AN384"/>
  <c r="W146" a="1"/>
  <c r="AN111"/>
  <c r="U194" a="1"/>
  <c r="W255" a="1"/>
  <c r="W230" a="1"/>
  <c r="U204" a="1"/>
  <c r="S486" a="1"/>
  <c r="S182" a="1"/>
  <c r="AN357"/>
  <c r="W338" a="1"/>
  <c r="V170" a="1"/>
  <c r="U168" a="1"/>
  <c r="W76" a="1"/>
  <c r="J320" a="1"/>
  <c r="W152" a="1"/>
  <c r="S548" a="1"/>
  <c r="J600" a="1"/>
  <c r="S595" a="1"/>
  <c r="W600" a="1"/>
  <c r="J484" a="1"/>
  <c r="U465" a="1"/>
  <c r="S505" a="1"/>
  <c r="U201" a="1"/>
  <c r="J531" a="1"/>
  <c r="S454" a="1"/>
  <c r="W192" a="1"/>
  <c r="V247" a="1"/>
  <c r="W422" a="1"/>
  <c r="AN414"/>
  <c r="W599" a="1"/>
  <c r="S584" a="1"/>
  <c r="V535" a="1"/>
  <c r="S387" a="1"/>
  <c r="S402" a="1"/>
  <c r="S110" a="1"/>
  <c r="S531" a="1"/>
  <c r="S163" a="1"/>
  <c r="U332" a="1"/>
  <c r="U370" a="1"/>
  <c r="U368" a="1"/>
  <c r="S336" a="1"/>
  <c r="U19" a="1"/>
  <c r="S513" a="1"/>
  <c r="W17" a="1"/>
  <c r="W561" a="1"/>
  <c r="S126" a="1"/>
  <c r="V142" a="1"/>
  <c r="W168" a="1"/>
  <c r="AN579"/>
  <c r="W291" a="1"/>
  <c r="W578" a="1"/>
  <c r="W319" a="1"/>
  <c r="J439" a="1"/>
  <c r="S112" a="1"/>
  <c r="V316" a="1"/>
  <c r="S560" a="1"/>
  <c r="V290" a="1"/>
  <c r="AN214"/>
  <c r="V485" a="1"/>
  <c r="J582" a="1"/>
  <c r="J547" a="1"/>
  <c r="V65" a="1"/>
  <c r="W285" a="1"/>
  <c r="V232" a="1"/>
  <c r="W410" a="1"/>
  <c r="S109" a="1"/>
  <c r="V80" a="1"/>
  <c r="S40" a="1"/>
  <c r="U573" a="1"/>
  <c r="V475" a="1"/>
  <c r="V134" a="1"/>
  <c r="U400" a="1"/>
  <c r="S208" a="1"/>
  <c r="AN370"/>
  <c r="J242" a="1"/>
  <c r="AN208"/>
  <c r="S461" a="1"/>
  <c r="J511" a="1"/>
  <c r="AN566"/>
  <c r="S181" a="1"/>
  <c r="J114" a="1"/>
  <c r="J21" a="1"/>
  <c r="J135" a="1"/>
  <c r="S361" a="1"/>
  <c r="U576" a="1"/>
  <c r="J447" a="1"/>
  <c r="W394" a="1"/>
  <c r="AN292"/>
  <c r="U490" a="1"/>
  <c r="S395" a="1"/>
  <c r="W64" a="1"/>
  <c r="S364" a="1"/>
  <c r="V99" a="1"/>
  <c r="J313" a="1"/>
  <c r="J431" a="1"/>
  <c r="V153" a="1"/>
  <c r="J125" a="1"/>
  <c r="S64" a="1"/>
  <c r="S58" a="1"/>
  <c r="U177" a="1"/>
  <c r="S378" a="1"/>
  <c r="AN367"/>
  <c r="U579" a="1"/>
  <c r="S529" a="1"/>
  <c r="V216" a="1"/>
  <c r="J74" a="1"/>
  <c r="V578" a="1"/>
  <c r="W518" a="1"/>
  <c r="J187" a="1"/>
  <c r="V73" a="1"/>
  <c r="V103" a="1"/>
  <c r="S141" a="1"/>
  <c r="J433" a="1"/>
  <c r="U575" a="1"/>
  <c r="S196" a="1"/>
  <c r="S249" a="1"/>
  <c r="AN105"/>
  <c r="U101" a="1"/>
  <c r="W258" a="1"/>
  <c r="V505" a="1"/>
  <c r="J571" a="1"/>
  <c r="V469" a="1"/>
  <c r="U423" a="1"/>
  <c r="J443" a="1"/>
  <c r="S360" a="1"/>
  <c r="W300" a="1"/>
  <c r="W194" a="1"/>
  <c r="V289" a="1"/>
  <c r="U262" a="1"/>
  <c r="J205" a="1"/>
  <c r="J199" a="1"/>
  <c r="S75" a="1"/>
  <c r="W216" a="1"/>
  <c r="AN232"/>
  <c r="V309" a="1"/>
  <c r="U217" a="1"/>
  <c r="V126" a="1"/>
  <c r="S104" a="1"/>
  <c r="U108" a="1"/>
  <c r="U169" a="1"/>
  <c r="AN583"/>
  <c r="S25" a="1"/>
  <c r="S554" a="1"/>
  <c r="AN591"/>
  <c r="J40" a="1"/>
  <c r="U281" a="1"/>
  <c r="J243" a="1"/>
  <c r="V283" a="1"/>
  <c r="U203" a="1"/>
  <c r="J73" a="1"/>
  <c r="W68" a="1"/>
  <c r="J586" a="1"/>
  <c r="S6" a="1"/>
  <c r="S101" a="1"/>
  <c r="J416" a="1"/>
  <c r="S523" a="1"/>
  <c r="V464" a="1"/>
  <c r="W469" a="1"/>
  <c r="AN117"/>
  <c r="S519" a="1"/>
  <c r="S386" a="1"/>
  <c r="V454" a="1"/>
  <c r="U454" a="1"/>
  <c r="S556" a="1"/>
  <c r="AN276"/>
  <c r="W218" a="1"/>
  <c r="S520" a="1"/>
  <c r="V246" a="1"/>
  <c r="V530" a="1"/>
  <c r="AN209"/>
  <c r="J314" a="1"/>
  <c r="AN363"/>
  <c r="AN485"/>
  <c r="U197" a="1"/>
  <c r="J52" a="1"/>
  <c r="V52" a="1"/>
  <c r="V147" a="1"/>
  <c r="J592" a="1"/>
  <c r="J568" a="1"/>
  <c r="S518" a="1"/>
  <c r="V521" a="1"/>
  <c r="J138" a="1"/>
  <c r="J540" a="1"/>
  <c r="J393" a="1"/>
  <c r="AN334"/>
  <c r="J5" a="1"/>
  <c r="J136" a="1"/>
  <c r="V22" a="1"/>
  <c r="V414" a="1"/>
  <c r="S495" a="1"/>
  <c r="V426" a="1"/>
  <c r="W584" a="1"/>
  <c r="W156" a="1"/>
  <c r="S424" a="1"/>
  <c r="J108" a="1"/>
  <c r="V336" a="1"/>
  <c r="J488" a="1"/>
  <c r="S354" a="1"/>
  <c r="V347" a="1"/>
  <c r="U373" a="1"/>
  <c r="S225" a="1"/>
  <c r="S206" a="1"/>
  <c r="S230" a="1"/>
  <c r="S204" a="1"/>
  <c r="V178" a="1"/>
  <c r="U466" a="1"/>
  <c r="U170" a="1"/>
  <c r="V437" a="1"/>
  <c r="W279" a="1"/>
  <c r="V140" a="1"/>
  <c r="V50" a="1"/>
  <c r="J312" a="1"/>
  <c r="S76" a="1"/>
  <c r="V21" a="1"/>
  <c r="W428" a="1"/>
  <c r="U410" a="1"/>
  <c r="S82" a="1"/>
  <c r="U338" a="1"/>
  <c r="U342" a="1"/>
  <c r="U302" a="1"/>
  <c r="J258" a="1"/>
  <c r="J166" a="1"/>
  <c r="V534" a="1"/>
  <c r="W41" a="1"/>
  <c r="W116" a="1"/>
  <c r="S168" a="1"/>
  <c r="W277" a="1"/>
  <c r="S521" a="1"/>
  <c r="W49" a="1"/>
  <c r="W38" a="1"/>
  <c r="J376" a="1"/>
  <c r="S526" a="1"/>
  <c r="W445" a="1"/>
  <c r="J284" a="1"/>
  <c r="U113" a="1"/>
  <c r="W315" a="1"/>
  <c r="S195" a="1"/>
  <c r="W276" a="1"/>
  <c r="W174" a="1"/>
  <c r="J252" a="1"/>
  <c r="V230" a="1"/>
  <c r="S382" a="1"/>
  <c r="J67" a="1"/>
  <c r="S489" a="1"/>
  <c r="U596" a="1"/>
  <c r="V592" a="1"/>
  <c r="U226" a="1"/>
  <c r="W36" a="1"/>
  <c r="S116" a="1"/>
  <c r="W105" a="1"/>
  <c r="S559" a="1"/>
  <c r="AN250"/>
  <c r="W348" a="1"/>
  <c r="J144" a="1"/>
  <c r="W193" a="1"/>
  <c r="V41" a="1"/>
  <c r="U196" a="1"/>
  <c r="J476" a="1"/>
  <c r="V71" a="1"/>
  <c r="V79" a="1"/>
  <c r="S260" a="1"/>
  <c r="W448" a="1"/>
  <c r="U116" a="1"/>
  <c r="U229" a="1"/>
  <c r="J238" a="1"/>
  <c r="J48" a="1"/>
  <c r="J353" a="1"/>
  <c r="W594" a="1"/>
  <c r="S246" a="1"/>
  <c r="W513" a="1"/>
  <c r="U555" a="1"/>
  <c r="W271" a="1"/>
  <c r="V465" a="1"/>
  <c r="J391" a="1"/>
  <c r="V448" a="1"/>
  <c r="S577" a="1"/>
  <c r="J462" a="1"/>
  <c r="J231" a="1"/>
  <c r="W301" a="1"/>
  <c r="V411" a="1"/>
  <c r="S137" a="1"/>
  <c r="V468" a="1"/>
  <c r="S588" a="1"/>
  <c r="W556" a="1"/>
  <c r="V389" a="1"/>
  <c r="S591" a="1"/>
  <c r="S300" a="1"/>
  <c r="S222" a="1"/>
  <c r="U72" a="1"/>
  <c r="S590" a="1"/>
  <c r="S66" a="1"/>
  <c r="V533" a="1"/>
  <c r="S166" a="1"/>
  <c r="AN153"/>
  <c r="V40" a="1"/>
  <c r="J590" a="1"/>
  <c r="S308" a="1"/>
  <c r="W73" a="1"/>
  <c r="S301" a="1"/>
  <c r="W567" a="1"/>
  <c r="V591" a="1"/>
  <c r="U317" a="1"/>
  <c r="W444" a="1"/>
  <c r="W514" a="1"/>
  <c r="S330" a="1"/>
  <c r="J134" a="1"/>
  <c r="J173" a="1"/>
  <c r="W175" a="1"/>
  <c r="W572" a="1"/>
  <c r="J38" a="1"/>
  <c r="J65" a="1"/>
  <c r="V269" a="1"/>
  <c r="S316" a="1"/>
  <c r="S132" a="1"/>
  <c r="U446" a="1"/>
  <c r="V125" a="1"/>
  <c r="W60" a="1"/>
  <c r="V428" a="1"/>
  <c r="J473" a="1"/>
  <c r="AN257"/>
  <c r="W100" a="1"/>
  <c r="S93" a="1"/>
  <c r="S335" a="1"/>
  <c r="J230" a="1"/>
  <c r="AN541"/>
  <c r="AN155"/>
  <c r="V87" a="1"/>
  <c r="W508" a="1"/>
  <c r="U240" a="1"/>
  <c r="V482" a="1"/>
  <c r="J178" a="1"/>
  <c r="J323" a="1"/>
  <c r="W241" a="1"/>
  <c r="AN204"/>
  <c r="J115" a="1"/>
  <c r="U460" a="1"/>
  <c r="U482" a="1"/>
  <c r="S131" a="1"/>
  <c r="U120" a="1"/>
  <c r="W157" a="1"/>
  <c r="S430" a="1"/>
  <c r="J494" a="1"/>
  <c r="W191" a="1"/>
  <c r="U237" a="1"/>
  <c r="U326" a="1"/>
  <c r="J285" a="1"/>
  <c r="V421" a="1"/>
  <c r="V251" a="1"/>
  <c r="S514" a="1"/>
  <c r="S312" a="1"/>
  <c r="S302" a="1"/>
  <c r="W395" a="1"/>
  <c r="U288" a="1"/>
  <c r="AN109"/>
  <c r="W112" a="1"/>
  <c r="V569" a="1"/>
  <c r="V515" a="1"/>
  <c r="U295" a="1"/>
  <c r="W534" a="1"/>
  <c r="U247" a="1"/>
  <c r="W583" a="1"/>
  <c r="AN259"/>
  <c r="J496" a="1"/>
  <c r="S263" a="1"/>
  <c r="W198" a="1"/>
  <c r="W493" a="1"/>
  <c r="J219" a="1"/>
  <c r="U310" a="1"/>
  <c r="V397" a="1"/>
  <c r="U453" a="1"/>
  <c r="J79" a="1"/>
  <c r="W217" a="1"/>
  <c r="U54" a="1"/>
  <c r="S211" a="1"/>
  <c r="W551" a="1"/>
  <c r="J193" a="1"/>
  <c r="U18" a="1"/>
  <c r="U414" a="1"/>
  <c r="J482" a="1"/>
  <c r="U270" a="1"/>
  <c r="S117" a="1"/>
  <c r="AN215"/>
  <c r="S52" a="1"/>
  <c r="U70" a="1"/>
  <c r="W37" a="1"/>
  <c r="W346" a="1"/>
  <c r="S100" a="1"/>
  <c r="W442" a="1"/>
  <c r="J309" a="1"/>
  <c r="W389" a="1"/>
  <c r="V590" a="1"/>
  <c r="U356" a="1"/>
  <c r="U452" a="1"/>
  <c r="W475" a="1"/>
  <c r="W415" a="1"/>
  <c r="U222" a="1"/>
  <c r="V105" a="1"/>
  <c r="AN415"/>
  <c r="S118" a="1"/>
  <c r="S470" a="1"/>
  <c r="V491" a="1"/>
  <c r="J247" a="1"/>
  <c r="S416" a="1"/>
  <c r="W197" a="1"/>
  <c r="W71" a="1"/>
  <c r="V433" a="1"/>
  <c r="V94" a="1"/>
  <c r="V250" a="1"/>
  <c r="W413" a="1"/>
  <c r="U592" a="1"/>
  <c r="J54" a="1"/>
  <c r="V498" a="1"/>
  <c r="AN323"/>
  <c r="V215" a="1"/>
  <c r="W263" a="1"/>
  <c r="W120" a="1"/>
  <c r="S161" a="1"/>
  <c r="J536" a="1"/>
  <c r="S458" a="1"/>
  <c r="V538" a="1"/>
  <c r="V69" a="1"/>
  <c r="AN264"/>
  <c r="J558" a="1"/>
  <c r="U268" a="1"/>
  <c r="S243" a="1"/>
  <c r="W545" a="1"/>
  <c r="U528" a="1"/>
  <c r="V67" a="1"/>
  <c r="U176" a="1"/>
  <c r="U580" a="1"/>
  <c r="W234" a="1"/>
  <c r="U183" a="1"/>
  <c r="AN359"/>
  <c r="V417" a="1"/>
  <c r="J546" a="1"/>
  <c r="J354" a="1"/>
  <c r="W449" a="1"/>
  <c r="U264" a="1"/>
  <c r="AN183"/>
  <c r="J327" a="1"/>
  <c r="V244" a="1"/>
  <c r="V173" a="1"/>
  <c r="U51" a="1"/>
  <c r="W443" a="1"/>
  <c r="W587" a="1"/>
  <c r="S329" a="1"/>
  <c r="S568" a="1"/>
  <c r="U73" a="1"/>
  <c r="V474" a="1"/>
  <c r="AN187"/>
  <c r="V531" a="1"/>
  <c r="V366" a="1"/>
  <c r="V360" a="1"/>
  <c r="S447" a="1"/>
  <c r="S194" a="1"/>
  <c r="V42" a="1"/>
  <c r="W238" a="1"/>
  <c r="V31" a="1"/>
  <c r="W273" a="1"/>
  <c r="V529" a="1"/>
  <c r="AN27"/>
  <c r="W535" a="1"/>
  <c r="U62" a="1"/>
  <c r="W11" a="1"/>
  <c r="S481" a="1"/>
  <c r="U106" a="1"/>
  <c r="S5" a="1"/>
  <c r="U102" a="1"/>
  <c r="S525" a="1"/>
  <c r="J562" a="1"/>
  <c r="W575" a="1"/>
  <c r="U392" a="1"/>
  <c r="U357" a="1"/>
  <c r="S464" a="1"/>
  <c r="AN171"/>
  <c r="V599" a="1"/>
  <c r="J335" a="1"/>
  <c r="J90" a="1"/>
  <c r="W564" a="1"/>
  <c r="V137" a="1"/>
  <c r="J598" a="1"/>
  <c r="S277" a="1"/>
  <c r="V43" a="1"/>
  <c r="S86" a="1"/>
  <c r="U485" a="1"/>
  <c r="S516" a="1"/>
  <c r="J374" a="1"/>
  <c r="V48" a="1"/>
  <c r="V66" a="1"/>
  <c r="J290" a="1"/>
  <c r="V181" a="1"/>
  <c r="V462" a="1"/>
  <c r="J281" a="1"/>
  <c r="V257" a="1"/>
  <c r="U348" a="1"/>
  <c r="W432" a="1"/>
  <c r="U550" a="1"/>
  <c r="V200" a="1"/>
  <c r="U321" a="1"/>
  <c r="W456" a="1"/>
  <c r="S533" a="1"/>
  <c r="J221" a="1"/>
  <c r="W565" a="1"/>
  <c r="S540" a="1"/>
  <c r="S183" a="1"/>
  <c r="U316" a="1"/>
  <c r="AN269"/>
  <c r="AN322"/>
  <c r="V196" a="1"/>
  <c r="V162" a="1"/>
  <c r="S443" a="1"/>
  <c r="J364" a="1"/>
  <c r="J577" a="1"/>
  <c r="S223" a="1"/>
  <c r="U344" a="1"/>
  <c r="W430" a="1"/>
  <c r="W290" a="1"/>
  <c r="S436" a="1"/>
  <c r="V193" a="1"/>
  <c r="AN175"/>
  <c r="U158" a="1"/>
  <c r="J415" a="1"/>
  <c r="S98" a="1"/>
  <c r="W228" a="1"/>
  <c r="J398" a="1"/>
  <c r="U565" a="1"/>
  <c r="V486" a="1"/>
  <c r="W537" a="1"/>
  <c r="J468" a="1"/>
  <c r="V239" a="1"/>
  <c r="V517" a="1"/>
  <c r="S198" a="1"/>
  <c r="U352" a="1"/>
  <c r="J306" a="1"/>
  <c r="U451" a="1"/>
  <c r="U439" a="1"/>
  <c r="S143" a="1"/>
  <c r="U117" a="1"/>
  <c r="S432" a="1"/>
  <c r="W249" a="1"/>
  <c r="W206" a="1"/>
  <c r="J176" a="1"/>
  <c r="W88" a="1"/>
  <c r="U133" a="1"/>
  <c r="U498" a="1"/>
  <c r="U299" a="1"/>
  <c r="U567" a="1"/>
  <c r="V306" a="1"/>
  <c r="W310" a="1"/>
  <c r="S384" a="1"/>
  <c r="W345" a="1"/>
  <c r="J133" a="1"/>
  <c r="S205" a="1"/>
  <c r="J411" a="1"/>
  <c r="S456" a="1"/>
  <c r="J351" a="1"/>
  <c r="V148" a="1"/>
  <c r="U48" a="1"/>
  <c r="S371" a="1"/>
  <c r="V56" a="1"/>
  <c r="V19" a="1"/>
  <c r="J217" a="1"/>
  <c r="S546" a="1"/>
  <c r="U50" a="1"/>
  <c r="U156" a="1"/>
  <c r="V501" a="1"/>
  <c r="S156" a="1"/>
  <c r="U157" a="1"/>
  <c r="J594" a="1"/>
  <c r="U601" a="1"/>
  <c r="U286" a="1"/>
  <c r="W57" a="1"/>
  <c r="V121" a="1"/>
  <c r="U166" a="1"/>
  <c r="AN199"/>
  <c r="J478" a="1"/>
  <c r="S46" a="1"/>
  <c r="V220" a="1"/>
  <c r="J208" a="1"/>
  <c r="W386" a="1"/>
  <c r="U395" a="1"/>
  <c r="W384" a="1"/>
  <c r="AN562"/>
  <c r="V463" a="1"/>
  <c r="AN574"/>
  <c r="J436" a="1"/>
  <c r="U416" a="1"/>
  <c r="U515" a="1"/>
  <c r="W132" a="1"/>
  <c r="U385" a="1"/>
  <c r="S392" a="1"/>
  <c r="U441" a="1"/>
  <c r="J437" a="1"/>
  <c r="W555" a="1"/>
  <c r="V357" a="1"/>
  <c r="J471" a="1"/>
  <c r="J418" a="1"/>
  <c r="V182" a="1"/>
  <c r="J11" a="1"/>
  <c r="J579" a="1"/>
  <c r="AN582"/>
  <c r="V518" a="1"/>
  <c r="S428" a="1"/>
  <c r="S298" a="1"/>
  <c r="AN207"/>
  <c r="S219" a="1"/>
  <c r="W243" a="1"/>
  <c r="W553" a="1"/>
  <c r="J129" a="1"/>
  <c r="J186" a="1"/>
  <c r="S99" a="1"/>
  <c r="J400" a="1"/>
  <c r="U378" a="1"/>
  <c r="S212" a="1"/>
  <c r="J326" a="1"/>
  <c r="S463" a="1"/>
  <c r="S160" a="1"/>
  <c r="V551" a="1"/>
  <c r="AN417"/>
  <c r="S356" a="1"/>
  <c r="W392" a="1"/>
  <c r="J141" a="1"/>
  <c r="W66" a="1"/>
  <c r="V119" a="1"/>
  <c r="J113" a="1"/>
  <c r="AN394"/>
  <c r="W173" a="1"/>
  <c r="V44" a="1"/>
  <c r="U109" a="1"/>
  <c r="W573" a="1"/>
  <c r="J595" a="1"/>
  <c r="S418" a="1"/>
  <c r="U77" a="1"/>
  <c r="V324" a="1"/>
  <c r="S404" a="1"/>
  <c r="U503" a="1"/>
  <c r="U336" a="1"/>
  <c r="J381" a="1"/>
  <c r="J506" a="1"/>
  <c r="AN435"/>
  <c r="W308" a="1"/>
  <c r="W506" a="1"/>
  <c r="U263" a="1"/>
  <c r="U249" a="1"/>
  <c r="S444" a="1"/>
  <c r="V108" a="1"/>
  <c r="J168" a="1"/>
  <c r="V209" a="1"/>
  <c r="AN581"/>
  <c r="U535" a="1"/>
  <c r="W377" a="1"/>
  <c r="W407" a="1"/>
  <c r="J130" a="1"/>
  <c r="W438" a="1"/>
  <c r="AN167"/>
  <c r="W305" a="1"/>
  <c r="S124" a="1"/>
  <c r="V579" a="1"/>
  <c r="J237" a="1"/>
  <c r="S565" a="1"/>
  <c r="W487" a="1"/>
  <c r="S552" a="1"/>
  <c r="V314" a="1"/>
  <c r="S134" a="1"/>
  <c r="W538" a="1"/>
  <c r="U448" a="1"/>
  <c r="U513" a="1"/>
  <c r="U455" a="1"/>
  <c r="U145" a="1"/>
  <c r="U327" a="1"/>
  <c r="J170" a="1"/>
  <c r="U146" a="1"/>
  <c r="AN362"/>
  <c r="S409" a="1"/>
  <c r="V227" a="1"/>
  <c r="J20" a="1"/>
  <c r="U114" a="1"/>
  <c r="S593" a="1"/>
  <c r="J406" a="1"/>
  <c r="J182" a="1"/>
  <c r="V222" a="1"/>
  <c r="V253" a="1"/>
  <c r="V573" a="1"/>
  <c r="U301" a="1"/>
  <c r="S344" a="1"/>
  <c r="J466" a="1"/>
  <c r="W110" a="1"/>
  <c r="AN272"/>
  <c r="S257" a="1"/>
  <c r="S366" a="1"/>
  <c r="AN197"/>
  <c r="AN418"/>
  <c r="S357" a="1"/>
  <c r="W431" a="1"/>
  <c r="S149" a="1"/>
  <c r="J572" a="1"/>
  <c r="W349" a="1"/>
  <c r="V307" a="1"/>
  <c r="W496" a="1"/>
  <c r="V291" a="1"/>
  <c r="J124" a="1"/>
  <c r="V429" a="1"/>
  <c r="W75" a="1"/>
  <c r="U517" a="1"/>
  <c r="S362" a="1"/>
  <c r="V528" a="1"/>
  <c r="AN300"/>
  <c r="W560" a="1"/>
  <c r="S450" a="1"/>
  <c r="U66" a="1"/>
  <c r="S92" a="1"/>
  <c r="V255" a="1"/>
  <c r="V575" a="1"/>
  <c r="J389" a="1"/>
  <c r="S96" a="1"/>
  <c r="U57" a="1"/>
  <c r="J454" a="1"/>
  <c r="V503" a="1"/>
  <c r="W31" a="1"/>
  <c r="J384" a="1"/>
  <c r="S88" a="1"/>
  <c r="J66" a="1"/>
  <c r="W227" a="1"/>
  <c r="W153" a="1"/>
  <c r="W186" a="1"/>
  <c r="V440" a="1"/>
  <c r="J448" a="1"/>
  <c r="J56" a="1"/>
  <c r="J555" a="1"/>
  <c r="U220" a="1"/>
  <c r="S176" a="1"/>
  <c r="J505" a="1"/>
  <c r="V317" a="1"/>
  <c r="V274" a="1"/>
  <c r="V427" a="1"/>
  <c r="U595" a="1"/>
  <c r="W554" a="1"/>
  <c r="S139" a="1"/>
  <c r="W46" a="1"/>
  <c r="AN339"/>
  <c r="AN191"/>
  <c r="W278" a="1"/>
  <c r="V556" a="1"/>
  <c r="S140" a="1"/>
  <c r="J530" a="1"/>
  <c r="J455" a="1"/>
  <c r="V174" a="1"/>
  <c r="J245" a="1"/>
  <c r="S341" a="1"/>
  <c r="U584" a="1"/>
  <c r="J233" a="1"/>
  <c r="AN343"/>
  <c r="U300" a="1"/>
  <c r="U545" a="1"/>
  <c r="S144" a="1"/>
  <c r="S477" a="1"/>
  <c r="U97" a="1"/>
  <c r="W497" a="1"/>
  <c r="S108" a="1"/>
  <c r="U88" a="1"/>
  <c r="AN413"/>
  <c r="J148" a="1"/>
  <c r="U461" a="1"/>
  <c r="W172" a="1"/>
  <c r="S234" a="1"/>
  <c r="U525" a="1"/>
  <c r="U272" a="1"/>
  <c r="U65" a="1"/>
  <c r="V207" a="1"/>
  <c r="J336" a="1"/>
  <c r="V561" a="1"/>
  <c r="U529" a="1"/>
  <c r="W488" a="1"/>
  <c r="U266" a="1"/>
  <c r="S455" a="1"/>
  <c r="W219" a="1"/>
  <c r="S105" a="1"/>
  <c r="V150" a="1"/>
  <c r="W505" a="1"/>
  <c r="U41" a="1"/>
  <c r="W568" a="1"/>
  <c r="J357" a="1"/>
  <c r="U259" a="1"/>
  <c r="S63" a="1"/>
  <c r="S240" a="1"/>
  <c r="W390" a="1"/>
  <c r="J286" a="1"/>
  <c r="V262" a="1"/>
  <c r="J181" a="1"/>
  <c r="S487" a="1"/>
  <c r="V552" a="1"/>
  <c r="U257" a="1"/>
  <c r="U167" a="1"/>
  <c r="S410" a="1"/>
  <c r="W207" a="1"/>
  <c r="S339" a="1"/>
  <c r="S200" a="1"/>
  <c r="J477" a="1"/>
  <c r="W237" a="1"/>
  <c r="W522" a="1"/>
  <c r="V593" a="1"/>
  <c r="W59" a="1"/>
  <c r="J330" a="1"/>
  <c r="S475" a="1"/>
  <c r="V109" a="1"/>
  <c r="U470" a="1"/>
  <c r="J597" a="1"/>
  <c r="V136" a="1"/>
  <c r="V523" a="1"/>
  <c r="V118" a="1"/>
  <c r="V359" a="1"/>
  <c r="U138" a="1"/>
  <c r="V370" a="1"/>
  <c r="U241" a="1"/>
  <c r="U219" a="1"/>
  <c r="U500" a="1"/>
  <c r="V89" a="1"/>
  <c r="V442" a="1"/>
  <c r="S89" a="1"/>
  <c r="V455" a="1"/>
  <c r="U422" a="1"/>
  <c r="V106" a="1"/>
  <c r="W502" a="1"/>
  <c r="J280" a="1"/>
  <c r="S275" a="1"/>
  <c r="U83" a="1"/>
  <c r="S598" a="1"/>
  <c r="U407" a="1"/>
  <c r="J532" a="1"/>
  <c r="V298" a="1"/>
  <c r="W50" a="1"/>
  <c r="U574" a="1"/>
  <c r="S203" a="1"/>
  <c r="S221" a="1"/>
  <c r="S421" a="1"/>
  <c r="W423" a="1"/>
  <c r="S207" a="1"/>
  <c r="AN319"/>
  <c r="U63" a="1"/>
  <c r="W54" a="1"/>
  <c r="V47" a="1"/>
  <c r="S54" a="1"/>
  <c r="AN385"/>
  <c r="W34" a="1"/>
  <c r="W406" a="1"/>
  <c r="AN395"/>
  <c r="U267" a="1"/>
  <c r="U202" a="1"/>
  <c r="S478" a="1"/>
  <c r="J541" a="1"/>
  <c r="V385" a="1"/>
  <c r="U428" a="1"/>
  <c r="W6" a="1"/>
  <c r="S150" a="1"/>
  <c r="S19" a="1"/>
  <c r="U171" a="1"/>
  <c r="AN565"/>
  <c r="AN572"/>
  <c r="V451" a="1"/>
  <c r="V213" a="1"/>
  <c r="V176" a="1"/>
  <c r="S323" a="1"/>
  <c r="S353" a="1"/>
  <c r="W256" a="1"/>
  <c r="U355" a="1"/>
  <c r="J92" a="1"/>
  <c r="W28" a="1"/>
  <c r="AN588"/>
  <c r="J403" a="1"/>
  <c r="J483" a="1"/>
  <c r="J239" a="1"/>
  <c r="S41" a="1"/>
  <c r="V304" a="1"/>
  <c r="AN203"/>
  <c r="W433" a="1"/>
  <c r="S55" a="1"/>
  <c r="U339" a="1"/>
  <c r="W80" a="1"/>
  <c r="W350" a="1"/>
  <c r="AN383"/>
  <c r="CW11" a="1"/>
  <c r="V186" a="1"/>
  <c r="J472" a="1"/>
  <c r="S398" a="1"/>
  <c r="U402" a="1"/>
  <c r="AN552"/>
  <c r="V203" a="1"/>
  <c r="U560" a="1"/>
  <c r="AN201"/>
  <c r="AN225"/>
  <c r="V596" a="1"/>
  <c r="J580" a="1"/>
  <c r="S136" a="1"/>
  <c r="W126" a="1"/>
  <c r="S313" a="1"/>
  <c r="S72" a="1"/>
  <c r="AN285"/>
  <c r="AN420"/>
  <c r="S571" a="1"/>
  <c r="J539" a="1"/>
  <c r="J123" a="1"/>
  <c r="S169" a="1"/>
  <c r="J324" a="1"/>
  <c r="W183" a="1"/>
  <c r="J564" a="1"/>
  <c r="S407" a="1"/>
  <c r="J451" a="1"/>
  <c r="AN161"/>
  <c r="AN273"/>
  <c r="V15" a="1"/>
  <c r="W393" a="1"/>
  <c r="J25" a="1"/>
  <c r="W401" a="1"/>
  <c r="W82" a="1"/>
  <c r="W18" a="1"/>
  <c r="U468" a="1"/>
  <c r="S239" a="1"/>
  <c r="V377" a="1"/>
  <c r="S397" a="1"/>
  <c r="S306" a="1"/>
  <c r="V53" a="1"/>
  <c r="J402" a="1"/>
  <c r="J51" a="1"/>
  <c r="AN265"/>
  <c r="V305" a="1"/>
  <c r="U409" a="1"/>
  <c r="J154" a="1"/>
  <c r="S599" a="1"/>
  <c r="S370" a="1"/>
  <c r="W113" a="1"/>
  <c r="J333" a="1"/>
  <c r="W267" a="1"/>
  <c r="W446" a="1"/>
  <c r="V264" a="1"/>
  <c r="U556" a="1"/>
  <c r="J386" a="1"/>
  <c r="J379" a="1"/>
  <c r="S451" a="1"/>
  <c r="U31" a="1"/>
  <c r="V254" a="1"/>
  <c r="J401" a="1"/>
  <c r="J446" a="1"/>
  <c r="W134" a="1"/>
  <c r="J417" a="1"/>
  <c r="W591" a="1"/>
  <c r="S158" a="1"/>
  <c r="V481" a="1"/>
  <c r="V434" a="1"/>
  <c r="J118" a="1"/>
  <c r="AN277"/>
  <c r="S480" a="1"/>
  <c r="J445" a="1"/>
  <c r="V506" a="1"/>
  <c r="U209" a="1"/>
  <c r="S128" a="1"/>
  <c r="V416" a="1"/>
  <c r="J365" a="1"/>
  <c r="W295" a="1"/>
  <c r="V120" a="1"/>
  <c r="V218" a="1"/>
  <c r="J120" a="1"/>
  <c r="U399" a="1"/>
  <c r="U277" a="1"/>
  <c r="W563" a="1"/>
  <c r="V589" a="1"/>
  <c r="U491" a="1"/>
  <c r="AN218"/>
  <c r="U103" a="1"/>
  <c r="J87" a="1"/>
  <c r="U323" a="1"/>
  <c r="S286" a="1"/>
  <c r="AN254"/>
  <c r="W341" a="1"/>
  <c r="U598" a="1"/>
  <c r="V456" a="1"/>
  <c r="S213" a="1"/>
  <c r="V399" a="1"/>
  <c r="V373" a="1"/>
  <c r="V156" a="1"/>
  <c r="S524" a="1"/>
  <c r="W210" a="1"/>
  <c r="U16" a="1"/>
  <c r="U307" a="1"/>
  <c r="V268" a="1"/>
  <c r="S425" a="1"/>
  <c r="J279" a="1"/>
  <c r="J474" a="1"/>
  <c r="U37" a="1"/>
  <c r="S107" a="1"/>
  <c r="U154" a="1"/>
  <c r="W467" a="1"/>
  <c r="V308" a="1"/>
  <c r="S145" a="1"/>
  <c r="S596" a="1"/>
  <c r="V367" a="1"/>
  <c r="V547" a="1"/>
  <c r="J302" a="1"/>
  <c r="J291" a="1"/>
  <c r="W500" a="1"/>
  <c r="J426" a="1"/>
  <c r="U353" a="1"/>
  <c r="S77" a="1"/>
  <c r="V202" a="1"/>
  <c r="J467" a="1"/>
  <c r="W316" a="1"/>
  <c r="W452" a="1"/>
  <c r="J518" a="1"/>
  <c r="V310" a="1"/>
  <c r="J59" a="1"/>
  <c r="W495" a="1"/>
  <c r="J165" a="1"/>
  <c r="U531" a="1"/>
  <c r="W55" a="1"/>
  <c r="J316" a="1"/>
  <c r="W94" a="1"/>
  <c r="U462" a="1"/>
  <c r="J119" a="1"/>
  <c r="U28" a="1"/>
  <c r="J195" a="1"/>
  <c r="U426" a="1"/>
  <c r="U44" a="1"/>
  <c r="J408" a="1"/>
  <c r="S142" a="1"/>
  <c r="U129" a="1"/>
  <c r="V364" a="1"/>
  <c r="J529" a="1"/>
  <c r="S95" a="1"/>
  <c r="S466" a="1"/>
  <c r="W379" a="1"/>
  <c r="W461" a="1"/>
  <c r="AN23"/>
  <c r="U148" a="1"/>
  <c r="J102" a="1"/>
  <c r="W61" a="1"/>
  <c r="W510" a="1"/>
  <c r="AN216"/>
  <c r="U200" a="1"/>
  <c r="V61" a="1"/>
  <c r="J82" a="1"/>
  <c r="J517" a="1"/>
  <c r="U471" a="1"/>
  <c r="S393" a="1"/>
  <c r="W596" a="1"/>
  <c r="S522" a="1"/>
  <c r="V594" a="1"/>
  <c r="S506" a="1"/>
  <c r="S174" a="1"/>
  <c r="J551" a="1"/>
  <c r="U195" a="1"/>
  <c r="U381" a="1"/>
  <c r="J162" a="1"/>
  <c r="S315" a="1"/>
  <c r="W21" a="1"/>
  <c r="W549" a="1"/>
  <c r="J574" a="1"/>
  <c r="J578" a="1"/>
  <c r="J450" a="1"/>
  <c r="AN313"/>
  <c r="AN125"/>
  <c r="V476" a="1"/>
  <c r="W247" a="1"/>
  <c r="S391" a="1"/>
  <c r="U248" a="1"/>
  <c r="U271" a="1"/>
  <c r="U533" a="1"/>
  <c r="U5" a="1"/>
  <c r="V223" a="1"/>
  <c r="U90" a="1"/>
  <c r="S256" a="1"/>
  <c r="J425" a="1"/>
  <c r="V83" a="1"/>
  <c r="U583" a="1"/>
  <c r="W419" a="1"/>
  <c r="J19" a="1"/>
  <c r="V127" a="1"/>
  <c r="V404" a="1"/>
  <c r="U481" a="1"/>
  <c r="J153" a="1"/>
  <c r="V419" a="1"/>
  <c r="U189" a="1"/>
  <c r="W558" a="1"/>
  <c r="V214" a="1"/>
  <c r="W133" a="1"/>
  <c r="J589" a="1"/>
  <c r="J412" a="1"/>
  <c r="AN134"/>
  <c r="U313" a="1"/>
  <c r="V512" a="1"/>
  <c r="S550" a="1"/>
  <c r="V477" a="1"/>
  <c r="U577" a="1"/>
  <c r="U345" a="1"/>
  <c r="U534" a="1"/>
  <c r="U134" a="1"/>
  <c r="V458" a="1"/>
  <c r="W385" a="1"/>
  <c r="V403" a="1"/>
  <c r="J265" a="1"/>
  <c r="J264" a="1"/>
  <c r="S448" a="1"/>
  <c r="AN158"/>
  <c r="J248" a="1"/>
  <c r="V595" a="1"/>
  <c r="W45" a="1"/>
  <c r="V313" a="1"/>
  <c r="W440" a="1"/>
  <c r="V258" a="1"/>
  <c r="W20" a="1"/>
  <c r="U118" a="1"/>
  <c r="V272" a="1"/>
  <c r="AN124"/>
  <c r="J362" a="1"/>
  <c r="S199" a="1"/>
  <c r="W213" a="1"/>
  <c r="S557" a="1"/>
  <c r="W460" a="1"/>
  <c r="V320" a="1"/>
  <c r="U457" a="1"/>
  <c r="U587" a="1"/>
  <c r="W358" a="1"/>
  <c r="S73" a="1"/>
  <c r="U543" a="1"/>
  <c r="S254" a="1"/>
  <c r="V85" a="1"/>
  <c r="W140" a="1"/>
  <c r="W371" a="1"/>
  <c r="AN366"/>
  <c r="S441" a="1"/>
  <c r="W465" a="1"/>
  <c r="V82" a="1"/>
  <c r="S415" a="1"/>
  <c r="W576" a="1"/>
  <c r="S253" a="1"/>
  <c r="S488" a="1"/>
  <c r="W581" a="1"/>
  <c r="U506" a="1"/>
  <c r="U393" a="1"/>
  <c r="S11" a="1"/>
  <c r="U207" a="1"/>
  <c r="AN84"/>
  <c r="J339" a="1"/>
  <c r="J55" a="1"/>
  <c r="J464" a="1"/>
  <c r="J103" a="1"/>
  <c r="V326" a="1"/>
  <c r="J557" a="1"/>
  <c r="W367" a="1"/>
  <c r="V425" a="1"/>
  <c r="U437" a="1"/>
  <c r="V487" a="1"/>
  <c r="S138" a="1"/>
  <c r="U589" a="1"/>
  <c r="V335" a="1"/>
  <c r="W25" a="1"/>
  <c r="J76" a="1"/>
  <c r="V516" a="1"/>
  <c r="J100" a="1"/>
  <c r="S94" a="1"/>
  <c r="S352" a="1"/>
  <c r="U76" a="1"/>
  <c r="V160" a="1"/>
  <c r="J46" a="1"/>
  <c r="U174" a="1"/>
  <c r="V201" a="1"/>
  <c r="J88" a="1"/>
  <c r="W231" a="1"/>
  <c r="J591" a="1"/>
  <c r="W546" a="1"/>
  <c r="W592" a="1"/>
  <c r="U276" a="1"/>
  <c r="S539" a="1"/>
  <c r="V546" a="1"/>
  <c r="V128" a="1"/>
  <c r="W400" a="1"/>
  <c r="J39" a="1"/>
  <c r="J475" a="1"/>
  <c r="V338" a="1"/>
  <c r="J196" a="1"/>
  <c r="U104" a="1"/>
  <c r="J62" a="1"/>
  <c r="U582" a="1"/>
  <c r="S419" a="1"/>
  <c r="W67" a="1"/>
  <c r="U547" a="1"/>
  <c r="W248" a="1"/>
  <c r="W177" a="1"/>
  <c r="W22" a="1"/>
  <c r="V488" a="1"/>
  <c r="U341" a="1"/>
  <c r="AN360"/>
  <c r="W138" a="1"/>
  <c r="W411" a="1"/>
  <c r="V513" a="1"/>
  <c r="J503" a="1"/>
  <c r="W471" a="1"/>
  <c r="S216" a="1"/>
  <c r="S185" a="1"/>
  <c r="S180" a="1"/>
  <c r="U309" a="1"/>
  <c r="W303" a="1"/>
  <c r="V536" a="1"/>
  <c r="U172" a="1"/>
  <c r="S320" a="1"/>
  <c r="W111" a="1"/>
  <c r="W601" a="1"/>
  <c r="S515" a="1"/>
  <c r="W164" a="1"/>
  <c r="U489" a="1"/>
  <c r="V496" a="1"/>
  <c r="U362" a="1"/>
  <c r="U164" a="1"/>
  <c r="AN33"/>
  <c r="W408" a="1"/>
  <c r="V179" a="1"/>
  <c r="J329" a="1"/>
  <c r="W503" a="1"/>
  <c r="V132" a="1"/>
  <c r="J61" a="1"/>
  <c r="J273" a="1"/>
  <c r="AN261"/>
  <c r="J493" a="1"/>
  <c r="J45" a="1"/>
  <c r="W357" a="1"/>
  <c r="V514" a="1"/>
  <c r="V243" a="1"/>
  <c r="U175" a="1"/>
  <c r="V452" a="1"/>
  <c r="AN569"/>
  <c r="S172" a="1"/>
  <c r="S473" a="1"/>
  <c r="J213" a="1"/>
  <c r="V495" a="1"/>
  <c r="J222" a="1"/>
  <c r="U401" a="1"/>
  <c r="AN217"/>
  <c r="U558" a="1"/>
  <c r="U496" a="1"/>
  <c r="S491" a="1"/>
  <c r="S165" a="1"/>
  <c r="U124" a="1"/>
  <c r="W137" a="1"/>
  <c r="S551" a="1"/>
  <c r="W543" a="1"/>
  <c r="W39" a="1"/>
  <c r="S333" a="1"/>
  <c r="V548" a="1"/>
  <c r="S272" a="1"/>
  <c r="W344" a="1"/>
  <c r="S390" a="1"/>
  <c r="J449" a="1"/>
  <c r="V91" a="1"/>
  <c r="V45" a="1"/>
  <c r="J282" a="1"/>
  <c r="V381" a="1"/>
  <c r="S215" a="1"/>
  <c r="V537" a="1"/>
  <c r="W119" a="1"/>
  <c r="S504" a="1"/>
  <c r="V321" a="1"/>
  <c r="J298" a="1"/>
  <c r="J146" a="1"/>
  <c r="S538" a="1"/>
  <c r="J164" a="1"/>
  <c r="V28" a="1"/>
  <c r="V494" a="1"/>
  <c r="J58" a="1"/>
  <c r="V315" a="1"/>
  <c r="V57" a="1"/>
  <c r="J305" a="1"/>
  <c r="V574" a="1"/>
  <c r="J216" a="1"/>
  <c r="J191" a="1"/>
  <c r="W233" a="1"/>
  <c r="V299" a="1"/>
  <c r="AN405"/>
  <c r="S244" a="1"/>
  <c r="W203" a="1"/>
  <c r="S50" a="1"/>
  <c r="S583" a="1"/>
  <c r="S190" a="1"/>
  <c r="U420" a="1"/>
  <c r="U367" a="1"/>
  <c r="J106" a="1"/>
  <c r="AN321"/>
  <c r="V559" a="1"/>
  <c r="J315" a="1"/>
  <c r="U96" a="1"/>
  <c r="U502" a="1"/>
  <c r="U115" a="1"/>
  <c r="S290" a="1"/>
  <c r="S541" a="1"/>
  <c r="V560" a="1"/>
  <c r="AN424"/>
  <c r="J405" a="1"/>
  <c r="S564" a="1"/>
  <c r="W236" a="1"/>
  <c r="J463" a="1"/>
  <c r="S270" a="1"/>
  <c r="J407" a="1"/>
  <c r="V342" a="1"/>
  <c r="U144" a="1"/>
  <c r="V277" a="1"/>
  <c r="V543" a="1"/>
  <c r="U75" a="1"/>
  <c r="V600" a="1"/>
  <c r="J549" a="1"/>
  <c r="V471" a="1"/>
  <c r="J18" a="1"/>
  <c r="U530" a="1"/>
  <c r="AN296"/>
  <c r="W320" a="1"/>
  <c r="J554" a="1"/>
  <c r="S422" a="1"/>
  <c r="U85" a="1"/>
  <c r="W381" a="1"/>
  <c r="U147" a="1"/>
  <c r="S192" a="1"/>
  <c r="S129" a="1"/>
  <c r="S31" a="1"/>
  <c r="S380" a="1"/>
  <c r="J360" a="1"/>
  <c r="U510" a="1"/>
  <c r="S130" a="1"/>
  <c r="J363" a="1"/>
  <c r="V238" a="1"/>
  <c r="U232" a="1"/>
  <c r="J197" a="1"/>
  <c r="U92" a="1"/>
  <c r="W103" a="1"/>
  <c r="V219" a="1"/>
  <c r="W92" a="1"/>
  <c r="AN584"/>
  <c r="W170" a="1"/>
  <c r="U537" a="1"/>
  <c r="S299" a="1"/>
  <c r="W486" a="1"/>
  <c r="S476" a="1"/>
  <c r="AN421"/>
  <c r="W352" a="1"/>
  <c r="AN252"/>
  <c r="W329" a="1"/>
  <c r="W309" a="1"/>
  <c r="W311" a="1"/>
  <c r="W62" a="1"/>
  <c r="W550" a="1"/>
  <c r="V149" a="1"/>
  <c r="J228" a="1"/>
  <c r="U588" a="1"/>
  <c r="V553" a="1"/>
  <c r="S485" a="1"/>
  <c r="J410" a="1"/>
  <c r="S28" a="1"/>
  <c r="S426" a="1"/>
  <c r="J57" a="1"/>
  <c r="U350" a="1"/>
  <c r="J234" a="1"/>
  <c r="U303" a="1"/>
  <c r="AN35"/>
  <c r="W77" a="1"/>
  <c r="S403" a="1"/>
  <c r="W283" a="1"/>
  <c r="W202" a="1"/>
  <c r="V532" a="1"/>
  <c r="U190" a="1"/>
  <c r="U346" a="1"/>
  <c r="S465" a="1"/>
  <c r="W188" a="1"/>
  <c r="AN126"/>
  <c r="V439" a="1"/>
  <c r="U127" a="1"/>
  <c r="W163" a="1"/>
  <c r="W102" a="1"/>
  <c r="W491" a="1"/>
  <c r="V576" a="1"/>
  <c r="S197" a="1"/>
  <c r="U449" a="1"/>
  <c r="W439" a="1"/>
  <c r="J553" a="1"/>
  <c r="W398" a="1"/>
  <c r="AN205"/>
  <c r="AN107"/>
  <c r="W211" a="1"/>
  <c r="S549" a="1"/>
  <c r="V101" a="1"/>
  <c r="V261" a="1"/>
  <c r="J275" a="1"/>
  <c r="V260" a="1"/>
  <c r="V16" a="1"/>
  <c r="S427" a="1"/>
  <c r="W409" a="1"/>
  <c r="S188" a="1"/>
  <c r="W99" a="1"/>
  <c r="S122" a="1"/>
  <c r="U136" a="1"/>
  <c r="V51" a="1"/>
  <c r="S232" a="1"/>
  <c r="W323" a="1"/>
  <c r="V96" a="1"/>
  <c r="U472" a="1"/>
  <c r="U404" a="1"/>
  <c r="V229" a="1"/>
  <c r="J53" a="1"/>
  <c r="W246" a="1"/>
  <c r="W536" a="1"/>
  <c r="U478" a="1"/>
  <c r="V345" a="1"/>
  <c r="W541" a="1"/>
  <c r="V441" a="1"/>
  <c r="S309" a="1"/>
  <c r="V185" a="1"/>
  <c r="U186" a="1"/>
  <c r="U578" a="1"/>
  <c r="J514" a="1"/>
  <c r="J253" a="1"/>
  <c r="U504" a="1"/>
  <c r="J278" a="1"/>
  <c r="V276" a="1"/>
  <c r="S368" a="1"/>
  <c r="V526" a="1"/>
  <c r="U514" a="1"/>
  <c r="U89" a="1"/>
  <c r="U372" a="1"/>
  <c r="W220" a="1"/>
  <c r="W504" a="1"/>
  <c r="S435" a="1"/>
  <c r="S431" a="1"/>
  <c r="W376" a="1"/>
  <c r="S214" a="1"/>
  <c r="U570" a="1"/>
  <c r="U536" a="1"/>
  <c r="U539" a="1"/>
  <c r="U593" a="1"/>
  <c r="J229" a="1"/>
  <c r="W259" a="1"/>
  <c r="J344" a="1"/>
  <c r="W155" a="1"/>
  <c r="V510" a="1"/>
  <c r="U412" a="1"/>
  <c r="V365" a="1"/>
  <c r="V104" a="1"/>
  <c r="S133" a="1"/>
  <c r="V563" a="1"/>
  <c r="J429" a="1"/>
  <c r="AN580"/>
  <c r="V192" a="1"/>
  <c r="J202" a="1"/>
  <c r="J438" a="1"/>
  <c r="S497" a="1"/>
  <c r="J107" a="1"/>
  <c r="S446" a="1"/>
  <c r="W441" a="1"/>
  <c r="J72" a="1"/>
  <c r="U492" a="1"/>
  <c r="W525" a="1"/>
  <c r="J522" a="1"/>
  <c r="V177" a="1"/>
  <c r="V38" a="1"/>
  <c r="W396" a="1"/>
  <c r="V363" a="1"/>
  <c r="J395" a="1"/>
  <c r="W141" a="1"/>
  <c r="AN293"/>
  <c r="AN423"/>
  <c r="J37" a="1"/>
  <c r="AN200"/>
  <c r="W307" a="1"/>
  <c r="U523" a="1"/>
  <c r="S153" a="1"/>
  <c r="J192" a="1"/>
  <c r="AN470"/>
  <c r="J269" a="1"/>
  <c r="U308" a="1"/>
  <c r="S265" a="1"/>
  <c r="V166" a="1"/>
  <c r="AN275"/>
  <c r="U431" a="1"/>
  <c r="J50" a="1"/>
  <c r="W261" a="1"/>
  <c r="S175" a="1"/>
  <c r="W215" a="1"/>
  <c r="S261" a="1"/>
  <c r="U242" a="1"/>
  <c r="J585" a="1"/>
  <c r="U572" a="1"/>
  <c r="W314" a="1"/>
  <c r="J89" a="1"/>
  <c r="W93" a="1"/>
  <c r="U585" a="1"/>
  <c r="J567" a="1"/>
  <c r="V224" a="1"/>
  <c r="S372" a="1"/>
  <c r="AN369"/>
  <c r="J545" a="1"/>
  <c r="S280" a="1"/>
  <c r="V155" a="1"/>
  <c r="S417" a="1"/>
  <c r="W552" a="1"/>
  <c r="S396" a="1"/>
  <c r="V189" a="1"/>
  <c r="V312" a="1"/>
  <c r="W427" a="1"/>
  <c r="S412" a="1"/>
  <c r="S120" a="1"/>
  <c r="W135" a="1"/>
  <c r="U430" a="1"/>
  <c r="W83" a="1"/>
  <c r="V300" a="1"/>
  <c r="J457" a="1"/>
  <c r="S177" a="1"/>
  <c r="W494" a="1"/>
  <c r="J42" a="1"/>
  <c r="V231" a="1"/>
  <c r="AN578"/>
  <c r="J266" a="1"/>
  <c r="J140" a="1"/>
  <c r="U429" a="1"/>
  <c r="V567" a="1"/>
  <c r="J392" a="1"/>
  <c r="V111" a="1"/>
  <c r="W208" a="1"/>
  <c r="W420" a="1"/>
  <c r="V95" a="1"/>
  <c r="U413" a="1"/>
  <c r="W356" a="1"/>
  <c r="AN6"/>
  <c r="U329" a="1"/>
  <c r="V588" a="1"/>
  <c r="J533" a="1"/>
  <c r="S228" a="1"/>
  <c r="V110" a="1"/>
  <c r="W354" a="1"/>
  <c r="AN149"/>
  <c r="V25" a="1"/>
  <c r="J175" a="1"/>
  <c r="U501" a="1"/>
  <c r="AN342"/>
  <c r="J404" a="1"/>
  <c r="J111" a="1"/>
  <c r="U137" a="1"/>
  <c r="W417" a="1"/>
  <c r="W178" a="1"/>
  <c r="J94" a="1"/>
  <c r="W418" a="1"/>
  <c r="W269" a="1"/>
  <c r="J430" a="1"/>
  <c r="S97" a="1"/>
  <c r="U581" a="1"/>
  <c r="S508" a="1"/>
  <c r="U524" a="1"/>
  <c r="U306" a="1"/>
  <c r="V20" a="1"/>
  <c r="U463" a="1"/>
  <c r="U100" a="1"/>
  <c r="J142" a="1"/>
  <c r="U398" a="1"/>
  <c r="V400" a="1"/>
  <c r="S579" a="1"/>
  <c r="S536" a="1"/>
  <c r="J75" a="1"/>
  <c r="S65" a="1"/>
  <c r="AN452"/>
  <c r="S359" a="1"/>
  <c r="AN268"/>
  <c r="W586" a="1"/>
  <c r="AN159"/>
  <c r="J495" a="1"/>
  <c r="S53" a="1"/>
  <c r="U227" a="1"/>
  <c r="W158" a="1"/>
  <c r="S218" a="1"/>
  <c r="S227" a="1"/>
  <c r="S61" a="1"/>
  <c r="J276" a="1"/>
  <c r="U494" a="1"/>
  <c r="AN121"/>
  <c r="U359" a="1"/>
  <c r="W179" a="1"/>
  <c r="J385" a="1"/>
  <c r="W130" a="1"/>
  <c r="W382" a="1"/>
  <c r="V509" a="1"/>
  <c r="U285" a="1"/>
  <c r="J348" a="1"/>
  <c r="W201" a="1"/>
  <c r="U427" a="1"/>
  <c r="U548" a="1"/>
  <c r="S285" a="1"/>
  <c r="W58" a="1"/>
  <c r="S503" a="1"/>
  <c r="V493" a="1"/>
  <c r="U11" a="1"/>
  <c r="U244" a="1"/>
  <c r="S319" a="1"/>
  <c r="U126" a="1"/>
  <c r="V562" a="1"/>
  <c r="S287" a="1"/>
  <c r="S445" a="1"/>
  <c r="AN355"/>
  <c r="U239" a="1"/>
  <c r="V393" a="1"/>
  <c r="J210" a="1"/>
  <c r="S191" a="1"/>
  <c r="AN29"/>
  <c r="J47" a="1"/>
  <c r="U397" a="1"/>
  <c r="U469" a="1"/>
  <c r="S567" a="1"/>
  <c r="W531" a="1"/>
  <c r="U273" a="1"/>
  <c r="J289" a="1"/>
  <c r="U94" a="1"/>
  <c r="W65" a="1"/>
  <c r="S460" a="1"/>
  <c r="J428" a="1"/>
  <c r="U512" a="1"/>
  <c r="S81" a="1"/>
  <c r="V248" a="1"/>
  <c r="W548" a="1"/>
  <c r="W539" a="1"/>
  <c r="U552" a="1"/>
  <c r="J254" a="1"/>
  <c r="AN589"/>
  <c r="W90" a="1"/>
  <c r="J169" a="1"/>
  <c r="J465" a="1"/>
  <c r="S242" a="1"/>
  <c r="V570" a="1"/>
  <c r="V311" a="1"/>
  <c r="J508" a="1"/>
  <c r="V63" a="1"/>
  <c r="U335" a="1"/>
  <c r="U497" a="1"/>
  <c r="AN358"/>
  <c r="U159" a="1"/>
  <c r="J227" a="1"/>
  <c r="W570" a="1"/>
  <c r="V541" a="1"/>
  <c r="W125" a="1"/>
  <c r="V6" a="1"/>
  <c r="J390" a="1"/>
  <c r="AN448"/>
  <c r="J283" a="1"/>
  <c r="U34" a="1"/>
  <c r="W533" a="1"/>
  <c r="V163" a="1"/>
  <c r="S530" a="1"/>
  <c r="J204" a="1"/>
  <c r="V420" a="1"/>
  <c r="W582" a="1"/>
  <c r="U518" a="1"/>
  <c r="J270" a="1"/>
  <c r="S575" a="1"/>
  <c r="J352" a="1"/>
  <c r="S184" a="1"/>
  <c r="J480" a="1"/>
  <c r="V211" a="1"/>
  <c r="J414" a="1"/>
  <c r="W260" a="1"/>
  <c r="W257" a="1"/>
  <c r="J149" a="1"/>
  <c r="AN330"/>
  <c r="S111" a="1"/>
  <c r="V444" a="1"/>
  <c r="U522" a="1"/>
  <c r="S38" a="1"/>
  <c r="J34" a="1"/>
  <c r="AN221"/>
  <c r="J358" a="1"/>
  <c r="V601" a="1"/>
  <c r="W476" a="1"/>
  <c r="V341" a="1"/>
  <c r="V115" a="1"/>
  <c r="J459" a="1"/>
  <c r="S471" a="1"/>
  <c r="U538" a="1"/>
  <c r="J422" a="1"/>
  <c r="S147" a="1"/>
  <c r="J200" a="1"/>
  <c r="U379" a="1"/>
  <c r="U255" a="1"/>
  <c r="W463" a="1"/>
  <c r="U324" a="1"/>
  <c r="J453" a="1"/>
  <c r="U354" a="1"/>
  <c r="S442" a="1"/>
  <c r="U111" a="1"/>
  <c r="S274" a="1"/>
  <c r="U140" a="1"/>
  <c r="S348" a="1"/>
  <c r="S399" a="1"/>
  <c r="W182" a="1"/>
  <c r="W127" a="1"/>
  <c r="U279" a="1"/>
  <c r="W212" a="1"/>
  <c r="W317" a="1"/>
  <c r="J91" a="1"/>
  <c r="W270" a="1"/>
  <c r="W577" a="1"/>
  <c r="W590" a="1"/>
  <c r="V349" a="1"/>
  <c r="S388" a="1"/>
  <c r="AN576"/>
  <c r="J368" a="1"/>
  <c r="J441" a="1"/>
  <c r="AN404"/>
  <c r="W166" a="1"/>
  <c r="U49" a="1"/>
  <c r="U214" a="1"/>
  <c r="V568" a="1"/>
  <c r="U320" a="1"/>
  <c r="V500" a="1"/>
  <c r="V587" a="1"/>
  <c r="AN335"/>
  <c r="V361" a="1"/>
  <c r="V511" a="1"/>
  <c r="S173" a="1"/>
  <c r="J117" a="1"/>
  <c r="V472" a="1"/>
  <c r="W464" a="1"/>
  <c r="J434" a="1"/>
  <c r="V413" a="1"/>
  <c r="V597" a="1"/>
  <c r="W149" a="1"/>
  <c r="U405" a="1"/>
  <c r="V252" a="1"/>
  <c r="W63" a="1"/>
  <c r="V102" a="1"/>
  <c r="J299" a="1"/>
  <c r="V129" a="1"/>
  <c r="W281" a="1"/>
  <c r="U419" a="1"/>
  <c r="V582" a="1"/>
  <c r="J267" a="1"/>
  <c r="S209" a="1"/>
  <c r="S349" a="1"/>
  <c r="W455" a="1"/>
  <c r="U505" a="1"/>
  <c r="S80" a="1"/>
  <c r="U125" a="1"/>
  <c r="V577" a="1"/>
  <c r="S238" a="1"/>
  <c r="S433" a="1"/>
  <c r="W326" a="1"/>
  <c r="W405" a="1"/>
  <c r="AN416"/>
  <c r="V415" a="1"/>
  <c r="S342" a="1"/>
  <c r="J584" a="1"/>
  <c r="S379" a="1"/>
  <c r="J274" a="1"/>
  <c r="J77" a="1"/>
  <c r="V479" a="1"/>
  <c r="S434" a="1"/>
  <c r="AN157"/>
  <c r="V447" a="1"/>
  <c r="V62" a="1"/>
  <c r="J155" a="1"/>
  <c r="U599" a="1"/>
  <c r="S494" a="1"/>
  <c r="J321" a="1"/>
  <c r="U358" a="1"/>
  <c r="U61" a="1"/>
  <c r="U245" a="1"/>
  <c r="AN253"/>
  <c r="J378" a="1"/>
  <c r="AN119"/>
  <c r="AN403"/>
  <c r="U119" a="1"/>
  <c r="S103" a="1"/>
  <c r="V175" a="1"/>
  <c r="W474" a="1"/>
  <c r="J338" a="1"/>
  <c r="V558" a="1"/>
  <c r="J246" a="1"/>
  <c r="AN5"/>
  <c r="U540" a="1"/>
  <c r="J71" a="1"/>
  <c r="W84" a="1"/>
  <c r="S347" a="1"/>
  <c r="J575" a="1"/>
  <c r="U173" a="1"/>
  <c r="U20" a="1"/>
  <c r="U15" a="1"/>
  <c r="V453" a="1"/>
  <c r="V138" a="1"/>
  <c r="J359" a="1"/>
  <c r="S71" a="1"/>
  <c r="V409" a="1"/>
  <c r="U205" a="1"/>
  <c r="U363" a="1"/>
  <c r="J520" a="1"/>
  <c r="V114" a="1"/>
  <c r="U130" a="1"/>
  <c r="S376" a="1"/>
  <c r="U67" a="1"/>
  <c r="S570" a="1"/>
  <c r="V348" a="1"/>
  <c r="W404" a="1"/>
  <c r="J69" a="1"/>
  <c r="J308" a="1"/>
  <c r="W239" a="1"/>
  <c r="J523" a="1"/>
  <c r="AN523"/>
  <c r="W52" a="1"/>
  <c r="J83" a="1"/>
  <c r="S537" a="1"/>
  <c r="W160" a="1"/>
  <c r="U411" a="1"/>
  <c r="S279" a="1"/>
  <c r="S186" a="1"/>
  <c r="U287" a="1"/>
  <c r="W483" a="1"/>
  <c r="J519" a="1"/>
  <c r="V380" a="1"/>
  <c r="S264" a="1"/>
  <c r="V424" a="1"/>
  <c r="J70" a="1"/>
  <c r="S472" a="1"/>
  <c r="V368" a="1"/>
  <c r="V159" a="1"/>
  <c r="S594" a="1"/>
  <c r="W333" a="1"/>
  <c r="AN278"/>
  <c r="W332" a="1"/>
  <c r="U544" a="1"/>
  <c r="W79" a="1"/>
  <c r="J263" a="1"/>
  <c r="U91" a="1"/>
  <c r="U406" a="1"/>
  <c r="U304" a="1"/>
  <c r="U520" a="1"/>
  <c r="V93" a="1"/>
  <c r="S457" a="1"/>
  <c r="W481" a="1"/>
  <c r="W426" a="1"/>
  <c r="J244" a="1"/>
  <c r="W520" a="1"/>
  <c r="S321" a="1"/>
  <c r="J110" a="1"/>
  <c r="U131" a="1"/>
  <c r="J156" a="1"/>
  <c r="U79" a="1"/>
  <c r="V384" a="1"/>
  <c r="V271" a="1"/>
  <c r="S51" a="1"/>
  <c r="V58" a="1"/>
  <c r="U128" a="1"/>
  <c r="W161" a="1"/>
  <c r="W114" a="1"/>
  <c r="U597" a="1"/>
  <c r="U475" a="1"/>
  <c r="S91" a="1"/>
  <c r="W286" a="1"/>
  <c r="U551" a="1"/>
  <c r="S580" a="1"/>
  <c r="AN568"/>
  <c r="U6" a="1"/>
  <c r="U464" a="1"/>
  <c r="V388" a="1"/>
  <c r="S326" a="1"/>
  <c r="S510" a="1"/>
  <c r="S467" a="1"/>
  <c r="U434" a="1"/>
  <c r="V70" a="1"/>
  <c r="U473" a="1"/>
  <c r="W304" a="1"/>
  <c r="J303" a="1"/>
  <c r="W254" a="1"/>
  <c r="AN127"/>
  <c r="V301" a="1"/>
  <c r="U591" a="1"/>
  <c r="W154" a="1"/>
  <c r="V112" a="1"/>
  <c r="U436" a="1"/>
  <c r="W272" a="1"/>
  <c r="AN570"/>
  <c r="S294" a="1"/>
  <c r="V256" a="1"/>
  <c r="J255" a="1"/>
  <c r="V161" a="1"/>
  <c r="U546" a="1"/>
  <c r="J345" a="1"/>
  <c r="S119" a="1"/>
  <c r="U81" a="1"/>
  <c r="V190" a="1"/>
  <c r="S305" a="1"/>
  <c r="U213" a="1"/>
  <c r="AN284"/>
  <c r="AN393"/>
  <c r="U199" a="1"/>
  <c r="W324" a="1"/>
  <c r="J152" a="1"/>
  <c r="J171" a="1"/>
  <c r="U218" a="1"/>
  <c r="U180" a="1"/>
  <c r="U52" a="1"/>
  <c r="W250" a="1"/>
  <c r="S57" a="1"/>
  <c r="S561" a="1"/>
  <c r="AN258"/>
  <c r="V265" a="1"/>
  <c r="V249" a="1"/>
  <c r="J399" a="1"/>
  <c r="J456" a="1"/>
  <c r="U432" a="1"/>
  <c r="V92" a="1"/>
  <c r="W147" a="1"/>
  <c r="W589" a="1"/>
  <c r="V522" a="1"/>
  <c r="W566" a="1"/>
  <c r="J513" a="1"/>
  <c r="J543" a="1"/>
  <c r="W414" a="1"/>
  <c r="V295" a="1"/>
  <c r="W365" a="1"/>
  <c r="V353" a="1"/>
  <c r="S152" a="1"/>
  <c r="U396" a="1"/>
  <c r="V430" a="1"/>
  <c r="U215" a="1"/>
  <c r="W593" a="1"/>
  <c r="U474" a="1"/>
  <c r="S601" a="1"/>
  <c r="W42" a="1"/>
  <c r="S597" a="1"/>
  <c r="AN561"/>
  <c r="J184" a="1"/>
  <c r="V391" a="1"/>
  <c r="AN368"/>
  <c r="S284" a="1"/>
  <c r="U25" a="1"/>
  <c r="S255" a="1"/>
  <c r="U178" a="1"/>
  <c r="V263" a="1"/>
  <c r="U495" a="1"/>
  <c r="V350" a="1"/>
  <c r="J137" a="1"/>
  <c r="AN160"/>
  <c r="W124" a="1"/>
  <c r="U265" a="1"/>
  <c r="V221" a="1"/>
  <c r="U298" a="1"/>
  <c r="V130" a="1"/>
  <c r="S345" a="1"/>
  <c r="V208" a="1"/>
  <c r="S248" a="1"/>
  <c r="V438" a="1"/>
  <c r="S113" a="1"/>
  <c r="V502" a="1"/>
  <c r="J397" a="1"/>
  <c r="AN271"/>
  <c r="S106" a="1"/>
  <c r="S501" a="1"/>
  <c r="U261" a="1"/>
  <c r="J559" a="1"/>
  <c r="S553" a="1"/>
  <c r="W264" a="1"/>
  <c r="W447" a="1"/>
  <c r="J68" a="1"/>
  <c r="AN419"/>
  <c r="U188" a="1"/>
  <c r="W472" a="1"/>
  <c r="AN154"/>
  <c r="J576" a="1"/>
  <c r="V398" a="1"/>
  <c r="V443" a="1"/>
  <c r="J259" a="1"/>
  <c r="U60" a="1"/>
  <c r="U236" a="1"/>
  <c r="S67" a="1"/>
  <c r="V407" a="1"/>
  <c r="V333" a="1"/>
  <c r="V124" a="1"/>
  <c r="J481" a="1"/>
  <c r="W222" a="1"/>
  <c r="V281" a="1"/>
  <c r="J319" a="1"/>
  <c r="U361" a="1"/>
  <c r="J452" a="1"/>
  <c r="J366" a="1"/>
  <c r="V436" a="1"/>
  <c r="W232" a="1"/>
  <c r="S528" a="1"/>
  <c r="W459" a="1"/>
  <c r="J15" a="1"/>
  <c r="V572" a="1"/>
  <c r="J126" a="1"/>
  <c r="W528" a="1"/>
  <c r="W482" a="1"/>
  <c r="V459" a="1"/>
  <c r="J538" a="1"/>
  <c r="V81" a="1"/>
  <c r="W359" a="1"/>
  <c r="J132" a="1"/>
  <c r="W262" a="1"/>
  <c r="U425" a="1"/>
  <c r="V598" a="1"/>
  <c r="J588" a="1"/>
  <c r="U17" a="1"/>
  <c r="AN352"/>
  <c r="AN31"/>
  <c r="AN248"/>
  <c r="AN346"/>
  <c r="AN120"/>
  <c r="AN24"/>
  <c r="AN347"/>
  <c r="AN132"/>
  <c r="AN114"/>
  <c r="AN402"/>
  <c r="AN400"/>
  <c r="AN348"/>
  <c r="AN351"/>
  <c r="AN407"/>
  <c r="AN481"/>
  <c r="AN324"/>
  <c r="AN305"/>
  <c r="AN386"/>
  <c r="AN563"/>
  <c r="AN68"/>
  <c r="AN333"/>
  <c r="AN118"/>
  <c r="AN309"/>
  <c r="CZ22" a="1"/>
  <c r="AN458"/>
  <c r="AN391"/>
  <c r="AN479"/>
  <c r="AN406"/>
  <c r="AN26"/>
  <c r="AN399"/>
  <c r="AN387"/>
  <c r="AN379"/>
  <c r="AN401"/>
  <c r="AN409"/>
  <c r="AN349"/>
  <c r="AN571"/>
  <c r="AN382"/>
  <c r="AN327"/>
  <c r="AN378"/>
  <c r="AN364"/>
  <c r="AN442"/>
  <c r="AN128"/>
  <c r="AN329"/>
  <c r="AN116"/>
  <c r="AN408"/>
  <c r="AN302"/>
  <c r="AN345"/>
  <c r="AN133"/>
  <c r="AN287"/>
  <c r="AN411"/>
  <c r="AN567"/>
  <c r="AN410"/>
  <c r="AN587"/>
  <c r="AN311"/>
  <c r="AN75"/>
  <c r="AN398"/>
  <c r="AN388"/>
  <c r="AN317"/>
  <c r="AN468"/>
  <c r="AN211"/>
  <c r="AN397"/>
  <c r="AN524"/>
  <c r="AN389"/>
  <c r="AN392"/>
  <c r="AN350"/>
  <c r="AN430"/>
  <c r="AN438"/>
  <c r="AN396"/>
  <c r="AN390"/>
  <c r="AN179"/>
  <c r="AN450"/>
  <c r="AN353"/>
  <c r="AN472"/>
  <c r="AN371"/>
  <c r="AN381"/>
  <c r="AN380"/>
  <c r="CY22" a="1"/>
  <c r="AN412"/>
  <c r="U17" l="1"/>
  <c r="J588"/>
  <c r="M588" s="1"/>
  <c r="T588" s="1" a="1"/>
  <c r="T588" s="1"/>
  <c r="V598"/>
  <c r="CU598" s="1" a="1"/>
  <c r="CU598" s="1"/>
  <c r="DN598" s="1" a="1"/>
  <c r="DN598" s="1"/>
  <c r="U425"/>
  <c r="W262"/>
  <c r="Y262" s="1" a="1"/>
  <c r="Y262" s="1"/>
  <c r="J132"/>
  <c r="W359"/>
  <c r="V81"/>
  <c r="CU81" s="1" a="1"/>
  <c r="CU81" s="1"/>
  <c r="DN81" s="1" a="1"/>
  <c r="DN81" s="1"/>
  <c r="J538"/>
  <c r="V459"/>
  <c r="CU459" s="1" a="1"/>
  <c r="CU459" s="1"/>
  <c r="DN459" s="1" a="1"/>
  <c r="DN459" s="1"/>
  <c r="W482"/>
  <c r="W528"/>
  <c r="J126"/>
  <c r="V572"/>
  <c r="CU572" s="1" a="1"/>
  <c r="CU572" s="1"/>
  <c r="DN572" s="1" a="1"/>
  <c r="DN572" s="1"/>
  <c r="J15"/>
  <c r="W459"/>
  <c r="S528"/>
  <c r="W232"/>
  <c r="V436"/>
  <c r="CU436" s="1" a="1"/>
  <c r="CU436" s="1"/>
  <c r="DN436" s="1" a="1"/>
  <c r="DN436" s="1"/>
  <c r="J366"/>
  <c r="K366" s="1"/>
  <c r="J452"/>
  <c r="U361"/>
  <c r="J319"/>
  <c r="V281"/>
  <c r="CU281" s="1" a="1"/>
  <c r="CU281" s="1"/>
  <c r="DN281" s="1" a="1"/>
  <c r="DN281" s="1"/>
  <c r="W222"/>
  <c r="CS222" s="1" a="1"/>
  <c r="CS222" s="1"/>
  <c r="DL222" s="1"/>
  <c r="J481"/>
  <c r="V124"/>
  <c r="CU124" s="1" a="1"/>
  <c r="CU124" s="1"/>
  <c r="DN124" s="1" a="1"/>
  <c r="DN124" s="1"/>
  <c r="V333"/>
  <c r="CU333" s="1" a="1"/>
  <c r="CU333" s="1"/>
  <c r="DN333" s="1" a="1"/>
  <c r="DN333" s="1"/>
  <c r="V407"/>
  <c r="CU407" s="1" a="1"/>
  <c r="CU407" s="1"/>
  <c r="DN407" s="1" a="1"/>
  <c r="DN407" s="1"/>
  <c r="S67"/>
  <c r="U236"/>
  <c r="U60"/>
  <c r="J259"/>
  <c r="V443"/>
  <c r="CU443" s="1" a="1"/>
  <c r="CU443" s="1"/>
  <c r="DN443" s="1" a="1"/>
  <c r="DN443" s="1"/>
  <c r="V398"/>
  <c r="CU398" s="1" a="1"/>
  <c r="CU398" s="1"/>
  <c r="DN398" s="1" a="1"/>
  <c r="DN398" s="1"/>
  <c r="J576"/>
  <c r="W472"/>
  <c r="CS472" s="1" a="1"/>
  <c r="CS472" s="1"/>
  <c r="DL472" s="1"/>
  <c r="U188"/>
  <c r="J68"/>
  <c r="W447"/>
  <c r="W264"/>
  <c r="ED264" s="1"/>
  <c r="DZ264" s="1"/>
  <c r="S553"/>
  <c r="J559"/>
  <c r="U261"/>
  <c r="S501"/>
  <c r="S106"/>
  <c r="J397"/>
  <c r="V502"/>
  <c r="CU502" s="1" a="1"/>
  <c r="CU502" s="1"/>
  <c r="DN502" s="1" a="1"/>
  <c r="DN502" s="1"/>
  <c r="S113"/>
  <c r="AA113" s="1"/>
  <c r="V438"/>
  <c r="CU438" s="1" a="1"/>
  <c r="CU438" s="1"/>
  <c r="DN438" s="1" a="1"/>
  <c r="DN438" s="1"/>
  <c r="S248"/>
  <c r="AA248" s="1"/>
  <c r="V208"/>
  <c r="CU208" s="1" a="1"/>
  <c r="CU208" s="1"/>
  <c r="DN208" s="1" a="1"/>
  <c r="DN208" s="1"/>
  <c r="S345"/>
  <c r="AA345" s="1"/>
  <c r="V130"/>
  <c r="CU130" s="1" a="1"/>
  <c r="CU130" s="1"/>
  <c r="DN130" s="1" a="1"/>
  <c r="DN130" s="1"/>
  <c r="U298"/>
  <c r="V221"/>
  <c r="CU221" s="1" a="1"/>
  <c r="CU221" s="1"/>
  <c r="DN221" s="1" a="1"/>
  <c r="DN221" s="1"/>
  <c r="U265"/>
  <c r="W124"/>
  <c r="J137"/>
  <c r="V350"/>
  <c r="CU350" s="1" a="1"/>
  <c r="CU350" s="1"/>
  <c r="DN350" s="1" a="1"/>
  <c r="DN350" s="1"/>
  <c r="U495"/>
  <c r="V263"/>
  <c r="CU263" s="1" a="1"/>
  <c r="CU263" s="1"/>
  <c r="DN263" s="1" a="1"/>
  <c r="DN263" s="1"/>
  <c r="U178"/>
  <c r="S255"/>
  <c r="AA255" s="1"/>
  <c r="U25"/>
  <c r="S284"/>
  <c r="AA284" s="1"/>
  <c r="V391"/>
  <c r="CU391" s="1" a="1"/>
  <c r="CU391" s="1"/>
  <c r="DN391" s="1" a="1"/>
  <c r="DN391" s="1"/>
  <c r="J184"/>
  <c r="S597"/>
  <c r="W42"/>
  <c r="S601"/>
  <c r="U474"/>
  <c r="W593"/>
  <c r="CR593" s="1" a="1"/>
  <c r="CR593" s="1"/>
  <c r="DK593" s="1"/>
  <c r="U215"/>
  <c r="V430"/>
  <c r="CU430" s="1" a="1"/>
  <c r="CU430" s="1"/>
  <c r="DN430" s="1" a="1"/>
  <c r="DN430" s="1"/>
  <c r="U396"/>
  <c r="S152"/>
  <c r="AA152" s="1"/>
  <c r="V353"/>
  <c r="CU353" s="1" a="1"/>
  <c r="CU353" s="1"/>
  <c r="DN353" s="1" a="1"/>
  <c r="DN353" s="1"/>
  <c r="W365"/>
  <c r="CR365" s="1" a="1"/>
  <c r="CR365" s="1"/>
  <c r="DK365" s="1"/>
  <c r="V295"/>
  <c r="CU295" s="1" a="1"/>
  <c r="CU295" s="1"/>
  <c r="DN295" s="1" a="1"/>
  <c r="DN295" s="1"/>
  <c r="W414"/>
  <c r="CR414" s="1" a="1"/>
  <c r="CR414" s="1"/>
  <c r="DK414" s="1"/>
  <c r="J543"/>
  <c r="J513"/>
  <c r="W566"/>
  <c r="Y566" s="1" a="1"/>
  <c r="Y566" s="1"/>
  <c r="V522"/>
  <c r="CU522" s="1" a="1"/>
  <c r="CU522" s="1"/>
  <c r="DN522" s="1" a="1"/>
  <c r="DN522" s="1"/>
  <c r="W589"/>
  <c r="W147"/>
  <c r="V92"/>
  <c r="CU92" s="1" a="1"/>
  <c r="CU92" s="1"/>
  <c r="DN92" s="1" a="1"/>
  <c r="DN92" s="1"/>
  <c r="U432"/>
  <c r="J456"/>
  <c r="J399"/>
  <c r="V249"/>
  <c r="CU249" s="1" a="1"/>
  <c r="CU249" s="1"/>
  <c r="DN249" s="1" a="1"/>
  <c r="DN249" s="1"/>
  <c r="V265"/>
  <c r="CU265" s="1" a="1"/>
  <c r="CU265" s="1"/>
  <c r="DN265" s="1" a="1"/>
  <c r="DN265" s="1"/>
  <c r="S561"/>
  <c r="AA561" s="1"/>
  <c r="S57"/>
  <c r="W250"/>
  <c r="U52"/>
  <c r="U180"/>
  <c r="U218"/>
  <c r="J171"/>
  <c r="J152"/>
  <c r="W324"/>
  <c r="Y324" s="1" a="1"/>
  <c r="Y324" s="1"/>
  <c r="U199"/>
  <c r="U213"/>
  <c r="S305"/>
  <c r="AA305" s="1"/>
  <c r="V190"/>
  <c r="CU190" s="1" a="1"/>
  <c r="CU190" s="1"/>
  <c r="DN190" s="1" a="1"/>
  <c r="DN190" s="1"/>
  <c r="U81"/>
  <c r="S119"/>
  <c r="AA119" s="1"/>
  <c r="J345"/>
  <c r="M345" s="1"/>
  <c r="T345" s="1" a="1"/>
  <c r="T345" s="1"/>
  <c r="U546"/>
  <c r="V161"/>
  <c r="CU161" s="1" a="1"/>
  <c r="CU161" s="1"/>
  <c r="DN161" s="1" a="1"/>
  <c r="DN161" s="1"/>
  <c r="J255"/>
  <c r="V256"/>
  <c r="CU256" s="1" a="1"/>
  <c r="CU256" s="1"/>
  <c r="DN256" s="1" a="1"/>
  <c r="DN256" s="1"/>
  <c r="S294"/>
  <c r="W272"/>
  <c r="Y272" s="1" a="1"/>
  <c r="Y272" s="1"/>
  <c r="U436"/>
  <c r="V112"/>
  <c r="CU112" s="1" a="1"/>
  <c r="CU112" s="1"/>
  <c r="DN112" s="1" a="1"/>
  <c r="DN112" s="1"/>
  <c r="W154"/>
  <c r="Y154" s="1" a="1"/>
  <c r="Y154" s="1"/>
  <c r="U591"/>
  <c r="V301"/>
  <c r="CU301" s="1" a="1"/>
  <c r="CU301" s="1"/>
  <c r="DN301" s="1" a="1"/>
  <c r="DN301" s="1"/>
  <c r="W254"/>
  <c r="CS254" s="1" a="1"/>
  <c r="CS254" s="1"/>
  <c r="DL254" s="1"/>
  <c r="J303"/>
  <c r="W304"/>
  <c r="U473"/>
  <c r="V70"/>
  <c r="CU70" s="1" a="1"/>
  <c r="CU70" s="1"/>
  <c r="DN70" s="1" a="1"/>
  <c r="DN70" s="1"/>
  <c r="U434"/>
  <c r="S467"/>
  <c r="S510"/>
  <c r="S326"/>
  <c r="AA326" s="1"/>
  <c r="V388"/>
  <c r="CU388" s="1" a="1"/>
  <c r="CU388" s="1"/>
  <c r="DN388" s="1" a="1"/>
  <c r="DN388" s="1"/>
  <c r="U464"/>
  <c r="U6"/>
  <c r="S580"/>
  <c r="AA580" s="1"/>
  <c r="U551"/>
  <c r="W286"/>
  <c r="S91"/>
  <c r="U475"/>
  <c r="U597"/>
  <c r="W114"/>
  <c r="CR114" s="1" a="1"/>
  <c r="CR114" s="1"/>
  <c r="DK114" s="1"/>
  <c r="W161"/>
  <c r="CR161" s="1" a="1"/>
  <c r="CR161" s="1"/>
  <c r="DK161" s="1"/>
  <c r="U128"/>
  <c r="V58"/>
  <c r="CU58" s="1" a="1"/>
  <c r="CU58" s="1"/>
  <c r="DN58" s="1" a="1"/>
  <c r="DN58" s="1"/>
  <c r="S51"/>
  <c r="V271"/>
  <c r="CU271" s="1" a="1"/>
  <c r="CU271" s="1"/>
  <c r="DN271" s="1" a="1"/>
  <c r="DN271" s="1"/>
  <c r="V384"/>
  <c r="CU384" s="1" a="1"/>
  <c r="CU384" s="1"/>
  <c r="DN384" s="1" a="1"/>
  <c r="DN384" s="1"/>
  <c r="U79"/>
  <c r="J156"/>
  <c r="U131"/>
  <c r="J110"/>
  <c r="S321"/>
  <c r="AA321" s="1"/>
  <c r="W520"/>
  <c r="J244"/>
  <c r="W426"/>
  <c r="CS426" s="1" a="1"/>
  <c r="CS426" s="1"/>
  <c r="DL426" s="1"/>
  <c r="W481"/>
  <c r="AB481" s="1" a="1"/>
  <c r="AB481" s="1"/>
  <c r="AC481" s="1" a="1"/>
  <c r="AC481" s="1"/>
  <c r="AD481" s="1"/>
  <c r="AK481" s="1"/>
  <c r="S457"/>
  <c r="V93"/>
  <c r="CU93" s="1" a="1"/>
  <c r="CU93" s="1"/>
  <c r="DN93" s="1" a="1"/>
  <c r="DN93" s="1"/>
  <c r="U520"/>
  <c r="U304"/>
  <c r="U406"/>
  <c r="U91"/>
  <c r="J263"/>
  <c r="W79"/>
  <c r="U544"/>
  <c r="W332"/>
  <c r="X332" s="1" a="1"/>
  <c r="X332" s="1"/>
  <c r="W333"/>
  <c r="AB333" s="1" a="1"/>
  <c r="AB333" s="1"/>
  <c r="AC333" s="1" a="1"/>
  <c r="AC333" s="1"/>
  <c r="AD333" s="1"/>
  <c r="AK333" s="1"/>
  <c r="S594"/>
  <c r="V159"/>
  <c r="CU159" s="1" a="1"/>
  <c r="CU159" s="1"/>
  <c r="DN159" s="1" a="1"/>
  <c r="DN159" s="1"/>
  <c r="V368"/>
  <c r="CU368" s="1" a="1"/>
  <c r="CU368" s="1"/>
  <c r="DN368" s="1" a="1"/>
  <c r="DN368" s="1"/>
  <c r="S472"/>
  <c r="AA472" s="1"/>
  <c r="J70"/>
  <c r="V424"/>
  <c r="CU424" s="1" a="1"/>
  <c r="CU424" s="1"/>
  <c r="DN424" s="1" a="1"/>
  <c r="DN424" s="1"/>
  <c r="S264"/>
  <c r="AA264" s="1"/>
  <c r="V380"/>
  <c r="CU380" s="1" a="1"/>
  <c r="CU380" s="1"/>
  <c r="DN380" s="1" a="1"/>
  <c r="DN380" s="1"/>
  <c r="J519"/>
  <c r="W483"/>
  <c r="CR483" s="1" a="1"/>
  <c r="CR483" s="1"/>
  <c r="DK483" s="1"/>
  <c r="U287"/>
  <c r="S186"/>
  <c r="S279"/>
  <c r="AA279" s="1"/>
  <c r="U411"/>
  <c r="W160"/>
  <c r="X160" s="1" a="1"/>
  <c r="X160" s="1"/>
  <c r="S537"/>
  <c r="AA537" s="1"/>
  <c r="J83"/>
  <c r="W52"/>
  <c r="CS52" s="1" a="1"/>
  <c r="CS52" s="1"/>
  <c r="DL52" s="1"/>
  <c r="J523"/>
  <c r="M523" s="1"/>
  <c r="T523" s="1" a="1"/>
  <c r="T523" s="1"/>
  <c r="W239"/>
  <c r="ED239" s="1"/>
  <c r="DZ239" s="1"/>
  <c r="J308"/>
  <c r="J69"/>
  <c r="W404"/>
  <c r="CR404" s="1" a="1"/>
  <c r="CR404" s="1"/>
  <c r="DK404" s="1"/>
  <c r="V348"/>
  <c r="CU348" s="1" a="1"/>
  <c r="CU348" s="1"/>
  <c r="DN348" s="1" a="1"/>
  <c r="DN348" s="1"/>
  <c r="S570"/>
  <c r="AA570" s="1"/>
  <c r="U67"/>
  <c r="S376"/>
  <c r="U130"/>
  <c r="V114"/>
  <c r="CU114" s="1" a="1"/>
  <c r="CU114" s="1"/>
  <c r="DN114" s="1" a="1"/>
  <c r="DN114" s="1"/>
  <c r="J520"/>
  <c r="U363"/>
  <c r="U205"/>
  <c r="V409"/>
  <c r="CU409" s="1" a="1"/>
  <c r="CU409" s="1"/>
  <c r="DN409" s="1" a="1"/>
  <c r="DN409" s="1"/>
  <c r="S71"/>
  <c r="J359"/>
  <c r="V138"/>
  <c r="CU138" s="1" a="1"/>
  <c r="CU138" s="1"/>
  <c r="DN138" s="1" a="1"/>
  <c r="DN138" s="1"/>
  <c r="V453"/>
  <c r="CU453" s="1" a="1"/>
  <c r="CU453" s="1"/>
  <c r="DN453" s="1" a="1"/>
  <c r="DN453" s="1"/>
  <c r="U15"/>
  <c r="U20"/>
  <c r="U173"/>
  <c r="J575"/>
  <c r="S347"/>
  <c r="AA347" s="1"/>
  <c r="W84"/>
  <c r="J71"/>
  <c r="U540"/>
  <c r="J246"/>
  <c r="V558"/>
  <c r="CU558" s="1" a="1"/>
  <c r="CU558" s="1"/>
  <c r="DN558" s="1" a="1"/>
  <c r="DN558" s="1"/>
  <c r="J338"/>
  <c r="W474"/>
  <c r="V175"/>
  <c r="CU175" s="1" a="1"/>
  <c r="CU175" s="1"/>
  <c r="DN175" s="1" a="1"/>
  <c r="DN175" s="1"/>
  <c r="S103"/>
  <c r="U119"/>
  <c r="J378"/>
  <c r="L378" s="1"/>
  <c r="U245"/>
  <c r="U61"/>
  <c r="U358"/>
  <c r="J321"/>
  <c r="S494"/>
  <c r="U599"/>
  <c r="J155"/>
  <c r="V62"/>
  <c r="CU62" s="1" a="1"/>
  <c r="CU62" s="1"/>
  <c r="DN62" s="1" a="1"/>
  <c r="DN62" s="1"/>
  <c r="V447"/>
  <c r="CU447" s="1" a="1"/>
  <c r="CU447" s="1"/>
  <c r="DN447" s="1" a="1"/>
  <c r="DN447" s="1"/>
  <c r="S434"/>
  <c r="V479"/>
  <c r="CU479" s="1" a="1"/>
  <c r="CU479" s="1"/>
  <c r="DN479" s="1" a="1"/>
  <c r="DN479" s="1"/>
  <c r="J77"/>
  <c r="J274"/>
  <c r="S379"/>
  <c r="AA379" s="1"/>
  <c r="J584"/>
  <c r="M584" s="1"/>
  <c r="T584" s="1" a="1"/>
  <c r="T584" s="1"/>
  <c r="Z584" s="1"/>
  <c r="S342"/>
  <c r="AA342" s="1"/>
  <c r="V415"/>
  <c r="CU415" s="1" a="1"/>
  <c r="CU415" s="1"/>
  <c r="DN415" s="1" a="1"/>
  <c r="DN415" s="1"/>
  <c r="W405"/>
  <c r="W326"/>
  <c r="CS326" s="1" a="1"/>
  <c r="CS326" s="1"/>
  <c r="DL326" s="1"/>
  <c r="S433"/>
  <c r="S238"/>
  <c r="V577"/>
  <c r="CU577" s="1" a="1"/>
  <c r="CU577" s="1"/>
  <c r="DN577" s="1" a="1"/>
  <c r="DN577" s="1"/>
  <c r="U125"/>
  <c r="S80"/>
  <c r="U505"/>
  <c r="W455"/>
  <c r="S349"/>
  <c r="AA349" s="1"/>
  <c r="S209"/>
  <c r="AA209" s="1"/>
  <c r="J267"/>
  <c r="V582"/>
  <c r="CU582" s="1" a="1"/>
  <c r="CU582" s="1"/>
  <c r="DN582" s="1" a="1"/>
  <c r="DN582" s="1"/>
  <c r="U419"/>
  <c r="W281"/>
  <c r="V129"/>
  <c r="CU129" s="1" a="1"/>
  <c r="CU129" s="1"/>
  <c r="DN129" s="1" a="1"/>
  <c r="DN129" s="1"/>
  <c r="J299"/>
  <c r="V102"/>
  <c r="CU102" s="1" a="1"/>
  <c r="CU102" s="1"/>
  <c r="DN102" s="1" a="1"/>
  <c r="DN102" s="1"/>
  <c r="W63"/>
  <c r="V252"/>
  <c r="CU252" s="1" a="1"/>
  <c r="CU252" s="1"/>
  <c r="DN252" s="1" a="1"/>
  <c r="DN252" s="1"/>
  <c r="U405"/>
  <c r="W149"/>
  <c r="CS149" s="1" a="1"/>
  <c r="CS149" s="1"/>
  <c r="DL149" s="1"/>
  <c r="V597"/>
  <c r="CU597" s="1" a="1"/>
  <c r="CU597" s="1"/>
  <c r="DN597" s="1" a="1"/>
  <c r="DN597" s="1"/>
  <c r="V413"/>
  <c r="CU413" s="1" a="1"/>
  <c r="CU413" s="1"/>
  <c r="DN413" s="1" a="1"/>
  <c r="DN413" s="1"/>
  <c r="J434"/>
  <c r="W464"/>
  <c r="Y464" s="1" a="1"/>
  <c r="Y464" s="1"/>
  <c r="V472"/>
  <c r="CU472" s="1" a="1"/>
  <c r="CU472" s="1"/>
  <c r="DN472" s="1" a="1"/>
  <c r="DN472" s="1"/>
  <c r="J117"/>
  <c r="S173"/>
  <c r="V511"/>
  <c r="CU511" s="1" a="1"/>
  <c r="CU511" s="1"/>
  <c r="DN511" s="1" a="1"/>
  <c r="DN511" s="1"/>
  <c r="V361"/>
  <c r="CU361" s="1" a="1"/>
  <c r="CU361" s="1"/>
  <c r="DN361" s="1" a="1"/>
  <c r="DN361" s="1"/>
  <c r="V587"/>
  <c r="CU587" s="1" a="1"/>
  <c r="CU587" s="1"/>
  <c r="DN587" s="1" a="1"/>
  <c r="DN587" s="1"/>
  <c r="V500"/>
  <c r="CU500" s="1" a="1"/>
  <c r="CU500" s="1"/>
  <c r="DN500" s="1" a="1"/>
  <c r="DN500" s="1"/>
  <c r="U320"/>
  <c r="V568"/>
  <c r="CU568" s="1" a="1"/>
  <c r="CU568" s="1"/>
  <c r="DN568" s="1" a="1"/>
  <c r="DN568" s="1"/>
  <c r="U214"/>
  <c r="U49"/>
  <c r="W166"/>
  <c r="X166" s="1" a="1"/>
  <c r="J441"/>
  <c r="J368"/>
  <c r="K368" s="1"/>
  <c r="S388"/>
  <c r="AA388" s="1"/>
  <c r="V349"/>
  <c r="CU349" s="1" a="1"/>
  <c r="CU349" s="1"/>
  <c r="DN349" s="1" a="1"/>
  <c r="DN349" s="1"/>
  <c r="W590"/>
  <c r="W577"/>
  <c r="W270"/>
  <c r="J91"/>
  <c r="W317"/>
  <c r="AB317" s="1" a="1"/>
  <c r="AB317" s="1"/>
  <c r="AC317" s="1" a="1"/>
  <c r="AC317" s="1"/>
  <c r="AD317" s="1"/>
  <c r="AK317" s="1"/>
  <c r="W212"/>
  <c r="U279"/>
  <c r="W127"/>
  <c r="ED127" s="1"/>
  <c r="DZ127" s="1"/>
  <c r="W182"/>
  <c r="S399"/>
  <c r="AA399" s="1"/>
  <c r="S348"/>
  <c r="AA348" s="1"/>
  <c r="U140"/>
  <c r="S274"/>
  <c r="AA274" s="1"/>
  <c r="U111"/>
  <c r="S442"/>
  <c r="AA442" s="1"/>
  <c r="U354"/>
  <c r="J453"/>
  <c r="U324"/>
  <c r="W463"/>
  <c r="U255"/>
  <c r="U379"/>
  <c r="J200"/>
  <c r="S147"/>
  <c r="J422"/>
  <c r="U538"/>
  <c r="S471"/>
  <c r="J459"/>
  <c r="V115"/>
  <c r="CU115" s="1" a="1"/>
  <c r="CU115" s="1"/>
  <c r="DN115" s="1" a="1"/>
  <c r="DN115" s="1"/>
  <c r="V341"/>
  <c r="CU341" s="1" a="1"/>
  <c r="CU341" s="1"/>
  <c r="DN341" s="1" a="1"/>
  <c r="DN341" s="1"/>
  <c r="W476"/>
  <c r="Y476" s="1" a="1"/>
  <c r="Y476" s="1"/>
  <c r="V601"/>
  <c r="CU601" s="1" a="1"/>
  <c r="CU601" s="1"/>
  <c r="DN601" s="1" a="1"/>
  <c r="DN601" s="1"/>
  <c r="J358"/>
  <c r="K358" s="1"/>
  <c r="J34"/>
  <c r="M34" s="1"/>
  <c r="T34" s="1" a="1"/>
  <c r="T34" s="1"/>
  <c r="S38"/>
  <c r="U522"/>
  <c r="V444"/>
  <c r="CU444" s="1" a="1"/>
  <c r="CU444" s="1"/>
  <c r="DN444" s="1" a="1"/>
  <c r="DN444" s="1"/>
  <c r="S111"/>
  <c r="AA111" s="1"/>
  <c r="J149"/>
  <c r="L149" s="1"/>
  <c r="W257"/>
  <c r="CR257" s="1" a="1"/>
  <c r="CR257" s="1"/>
  <c r="DK257" s="1"/>
  <c r="W260"/>
  <c r="CR260" s="1" a="1"/>
  <c r="CR260" s="1"/>
  <c r="DK260" s="1"/>
  <c r="J414"/>
  <c r="V211"/>
  <c r="CU211" s="1" a="1"/>
  <c r="CU211" s="1"/>
  <c r="DN211" s="1" a="1"/>
  <c r="DN211" s="1"/>
  <c r="J480"/>
  <c r="S184"/>
  <c r="AA184" s="1"/>
  <c r="J352"/>
  <c r="S575"/>
  <c r="AA575" s="1"/>
  <c r="J270"/>
  <c r="U518"/>
  <c r="W582"/>
  <c r="V420"/>
  <c r="CU420" s="1" a="1"/>
  <c r="CU420" s="1"/>
  <c r="DN420" s="1" a="1"/>
  <c r="DN420" s="1"/>
  <c r="J204"/>
  <c r="S530"/>
  <c r="V163"/>
  <c r="CU163" s="1" a="1"/>
  <c r="CU163" s="1"/>
  <c r="DN163" s="1" a="1"/>
  <c r="DN163" s="1"/>
  <c r="W533"/>
  <c r="U34"/>
  <c r="J283"/>
  <c r="J390"/>
  <c r="V6"/>
  <c r="CU6" s="1" a="1"/>
  <c r="CU6" s="1"/>
  <c r="DN6" s="1" a="1"/>
  <c r="DN6" s="1"/>
  <c r="W125"/>
  <c r="V541"/>
  <c r="CU541" s="1" a="1"/>
  <c r="CU541" s="1"/>
  <c r="DN541" s="1" a="1"/>
  <c r="DN541" s="1"/>
  <c r="W570"/>
  <c r="Y570" s="1" a="1"/>
  <c r="Y570" s="1"/>
  <c r="J227"/>
  <c r="U159"/>
  <c r="U497"/>
  <c r="U335"/>
  <c r="V63"/>
  <c r="CU63" s="1" a="1"/>
  <c r="CU63" s="1"/>
  <c r="DN63" s="1" a="1"/>
  <c r="DN63" s="1"/>
  <c r="J508"/>
  <c r="V311"/>
  <c r="CU311" s="1" a="1"/>
  <c r="CU311" s="1"/>
  <c r="DN311" s="1" a="1"/>
  <c r="DN311" s="1"/>
  <c r="V570"/>
  <c r="CU570" s="1" a="1"/>
  <c r="CU570" s="1"/>
  <c r="DN570" s="1" a="1"/>
  <c r="DN570" s="1"/>
  <c r="S242"/>
  <c r="J465"/>
  <c r="J169"/>
  <c r="W90"/>
  <c r="CS90" s="1" a="1"/>
  <c r="CS90" s="1"/>
  <c r="DL90" s="1"/>
  <c r="J254"/>
  <c r="U552"/>
  <c r="W539"/>
  <c r="AA539" s="1"/>
  <c r="W548"/>
  <c r="CR548" s="1" a="1"/>
  <c r="CR548" s="1"/>
  <c r="DK548" s="1"/>
  <c r="V248"/>
  <c r="CU248" s="1" a="1"/>
  <c r="CU248" s="1"/>
  <c r="DN248" s="1" a="1"/>
  <c r="DN248" s="1"/>
  <c r="S81"/>
  <c r="U512"/>
  <c r="J428"/>
  <c r="S460"/>
  <c r="AA460" s="1"/>
  <c r="W65"/>
  <c r="CR65" s="1" a="1"/>
  <c r="CR65" s="1"/>
  <c r="DK65" s="1"/>
  <c r="U94"/>
  <c r="J289"/>
  <c r="U273"/>
  <c r="W531"/>
  <c r="S567"/>
  <c r="AA567" s="1"/>
  <c r="U469"/>
  <c r="U397"/>
  <c r="J47"/>
  <c r="S191"/>
  <c r="AA191" s="1"/>
  <c r="J210"/>
  <c r="V393"/>
  <c r="CU393" s="1" a="1"/>
  <c r="CU393" s="1"/>
  <c r="DN393" s="1" a="1"/>
  <c r="DN393" s="1"/>
  <c r="U239"/>
  <c r="S445"/>
  <c r="S287"/>
  <c r="AA287" s="1"/>
  <c r="V562"/>
  <c r="CU562" s="1" a="1"/>
  <c r="CU562" s="1"/>
  <c r="DN562" s="1" a="1"/>
  <c r="DN562" s="1"/>
  <c r="U126"/>
  <c r="S319"/>
  <c r="AA319" s="1"/>
  <c r="U244"/>
  <c r="U11"/>
  <c r="V493"/>
  <c r="CU493" s="1" a="1"/>
  <c r="CU493" s="1"/>
  <c r="DN493" s="1" a="1"/>
  <c r="DN493" s="1"/>
  <c r="S503"/>
  <c r="W58"/>
  <c r="S285"/>
  <c r="AA285" s="1"/>
  <c r="U548"/>
  <c r="U427"/>
  <c r="W201"/>
  <c r="Y201" s="1" a="1"/>
  <c r="Y201" s="1"/>
  <c r="J348"/>
  <c r="K348" s="1"/>
  <c r="M348" s="1"/>
  <c r="T348" s="1" a="1"/>
  <c r="T348" s="1"/>
  <c r="U285"/>
  <c r="V509"/>
  <c r="CU509" s="1" a="1"/>
  <c r="CU509" s="1"/>
  <c r="DN509" s="1" a="1"/>
  <c r="DN509" s="1"/>
  <c r="W382"/>
  <c r="W130"/>
  <c r="J385"/>
  <c r="W179"/>
  <c r="X179" s="1" a="1"/>
  <c r="X179" s="1"/>
  <c r="U359"/>
  <c r="U494"/>
  <c r="J276"/>
  <c r="S61"/>
  <c r="AA61" s="1"/>
  <c r="S227"/>
  <c r="S218"/>
  <c r="AA218" s="1"/>
  <c r="W158"/>
  <c r="Y158" s="1" a="1"/>
  <c r="Y158" s="1"/>
  <c r="U227"/>
  <c r="S53"/>
  <c r="J495"/>
  <c r="W586"/>
  <c r="S359"/>
  <c r="AA359" s="1"/>
  <c r="S65"/>
  <c r="J75"/>
  <c r="S536"/>
  <c r="S579"/>
  <c r="AA579" s="1"/>
  <c r="V400"/>
  <c r="CU400" s="1" a="1"/>
  <c r="CU400" s="1"/>
  <c r="DN400" s="1" a="1"/>
  <c r="DN400" s="1"/>
  <c r="U398"/>
  <c r="J142"/>
  <c r="U100"/>
  <c r="U463"/>
  <c r="V20"/>
  <c r="CU20" s="1" a="1"/>
  <c r="CU20" s="1"/>
  <c r="DN20" s="1" a="1"/>
  <c r="DN20" s="1"/>
  <c r="U306"/>
  <c r="U524"/>
  <c r="S508"/>
  <c r="U581"/>
  <c r="S97"/>
  <c r="J430"/>
  <c r="L430" s="1"/>
  <c r="W269"/>
  <c r="W418"/>
  <c r="AB418" s="1" a="1"/>
  <c r="AB418" s="1"/>
  <c r="AC418" s="1" a="1"/>
  <c r="AC418" s="1"/>
  <c r="AD418" s="1"/>
  <c r="AK418" s="1"/>
  <c r="J94"/>
  <c r="W178"/>
  <c r="ED178" s="1"/>
  <c r="DZ178" s="1"/>
  <c r="W417"/>
  <c r="U137"/>
  <c r="J111"/>
  <c r="J404"/>
  <c r="K404" s="1"/>
  <c r="M404" s="1"/>
  <c r="T404" s="1" a="1"/>
  <c r="T404" s="1"/>
  <c r="Z404" s="1"/>
  <c r="U501"/>
  <c r="J175"/>
  <c r="V25"/>
  <c r="CU25" s="1" a="1"/>
  <c r="CU25" s="1"/>
  <c r="DN25" s="1" a="1"/>
  <c r="DN25" s="1"/>
  <c r="W354"/>
  <c r="Y354" s="1" a="1"/>
  <c r="Y354" s="1"/>
  <c r="V110"/>
  <c r="CU110" s="1" a="1"/>
  <c r="CU110" s="1"/>
  <c r="DN110" s="1" a="1"/>
  <c r="DN110" s="1"/>
  <c r="S228"/>
  <c r="J533"/>
  <c r="V588"/>
  <c r="CU588" s="1" a="1"/>
  <c r="CU588" s="1"/>
  <c r="DN588" s="1" a="1"/>
  <c r="DN588" s="1"/>
  <c r="U329"/>
  <c r="W356"/>
  <c r="AW356" s="1"/>
  <c r="U413"/>
  <c r="V95"/>
  <c r="CU95" s="1" a="1"/>
  <c r="CU95" s="1"/>
  <c r="DN95" s="1" a="1"/>
  <c r="DN95" s="1"/>
  <c r="W420"/>
  <c r="W208"/>
  <c r="X208" s="1" a="1"/>
  <c r="X208" s="1"/>
  <c r="V111"/>
  <c r="CU111" s="1" a="1"/>
  <c r="CU111" s="1"/>
  <c r="DN111" s="1" a="1"/>
  <c r="DN111" s="1"/>
  <c r="J392"/>
  <c r="K392" s="1"/>
  <c r="M392" s="1"/>
  <c r="T392" s="1" a="1"/>
  <c r="T392" s="1"/>
  <c r="V567"/>
  <c r="CU567" s="1" a="1"/>
  <c r="CU567" s="1"/>
  <c r="DN567" s="1" a="1"/>
  <c r="DN567" s="1"/>
  <c r="U429"/>
  <c r="J140"/>
  <c r="J266"/>
  <c r="V231"/>
  <c r="CU231" s="1" a="1"/>
  <c r="CU231" s="1"/>
  <c r="DN231" s="1" a="1"/>
  <c r="DN231" s="1"/>
  <c r="J42"/>
  <c r="W494"/>
  <c r="S177"/>
  <c r="J457"/>
  <c r="V300"/>
  <c r="CU300" s="1" a="1"/>
  <c r="CU300" s="1"/>
  <c r="DN300" s="1" a="1"/>
  <c r="DN300" s="1"/>
  <c r="W83"/>
  <c r="ED83" s="1"/>
  <c r="DZ83" s="1"/>
  <c r="U430"/>
  <c r="W135"/>
  <c r="S120"/>
  <c r="AA120" s="1"/>
  <c r="S412"/>
  <c r="AA412" s="1"/>
  <c r="W427"/>
  <c r="CR427" s="1" a="1"/>
  <c r="CR427" s="1"/>
  <c r="DK427" s="1"/>
  <c r="V312"/>
  <c r="CU312" s="1" a="1"/>
  <c r="CU312" s="1"/>
  <c r="DN312" s="1" a="1"/>
  <c r="DN312" s="1"/>
  <c r="V189"/>
  <c r="CU189" s="1" a="1"/>
  <c r="CU189" s="1"/>
  <c r="DN189" s="1" a="1"/>
  <c r="DN189" s="1"/>
  <c r="S396"/>
  <c r="AA396" s="1"/>
  <c r="W552"/>
  <c r="X552" s="1" a="1"/>
  <c r="X552" s="1"/>
  <c r="S417"/>
  <c r="AA417" s="1"/>
  <c r="V155"/>
  <c r="CU155" s="1" a="1"/>
  <c r="CU155" s="1"/>
  <c r="DN155" s="1" a="1"/>
  <c r="DN155" s="1"/>
  <c r="S280"/>
  <c r="AA280" s="1"/>
  <c r="J545"/>
  <c r="S372"/>
  <c r="V224"/>
  <c r="CU224" s="1" a="1"/>
  <c r="CU224" s="1"/>
  <c r="DN224" s="1" a="1"/>
  <c r="DN224" s="1"/>
  <c r="J567"/>
  <c r="U585"/>
  <c r="W93"/>
  <c r="CS93" s="1" a="1"/>
  <c r="CS93" s="1"/>
  <c r="DL93" s="1"/>
  <c r="J89"/>
  <c r="W314"/>
  <c r="U572"/>
  <c r="J585"/>
  <c r="U242"/>
  <c r="S261"/>
  <c r="AA261" s="1"/>
  <c r="W215"/>
  <c r="CS215" s="1" a="1"/>
  <c r="CS215" s="1"/>
  <c r="DL215" s="1"/>
  <c r="S175"/>
  <c r="AA175" s="1"/>
  <c r="W261"/>
  <c r="Y261" s="1" a="1"/>
  <c r="Y261" s="1"/>
  <c r="J50"/>
  <c r="U431"/>
  <c r="V166"/>
  <c r="CU166" s="1" a="1"/>
  <c r="CU166" s="1"/>
  <c r="DN166" s="1" a="1"/>
  <c r="DN166" s="1"/>
  <c r="S265"/>
  <c r="AA265" s="1"/>
  <c r="U308"/>
  <c r="J269"/>
  <c r="J192"/>
  <c r="S153"/>
  <c r="AA153" s="1"/>
  <c r="U523"/>
  <c r="W307"/>
  <c r="AW307" s="1"/>
  <c r="J37"/>
  <c r="W141"/>
  <c r="J395"/>
  <c r="L395" s="1"/>
  <c r="V363"/>
  <c r="CU363" s="1" a="1"/>
  <c r="CU363" s="1"/>
  <c r="DN363" s="1" a="1"/>
  <c r="DN363" s="1"/>
  <c r="W396"/>
  <c r="AW396" s="1"/>
  <c r="V38"/>
  <c r="CU38" s="1" a="1"/>
  <c r="CU38" s="1"/>
  <c r="DN38" s="1" a="1"/>
  <c r="DN38" s="1"/>
  <c r="V177"/>
  <c r="CU177" s="1" a="1"/>
  <c r="CU177" s="1"/>
  <c r="DN177" s="1" a="1"/>
  <c r="DN177" s="1"/>
  <c r="J522"/>
  <c r="K522" s="1"/>
  <c r="W525"/>
  <c r="U492"/>
  <c r="J72"/>
  <c r="W441"/>
  <c r="CS441" s="1" a="1"/>
  <c r="CS441" s="1"/>
  <c r="DL441" s="1"/>
  <c r="S446"/>
  <c r="AA446" s="1"/>
  <c r="J107"/>
  <c r="S497"/>
  <c r="J438"/>
  <c r="M438" s="1"/>
  <c r="T438" s="1" a="1"/>
  <c r="T438" s="1"/>
  <c r="Z438" s="1"/>
  <c r="AW438" s="1"/>
  <c r="J202"/>
  <c r="V192"/>
  <c r="CU192" s="1" a="1"/>
  <c r="CU192" s="1"/>
  <c r="DN192" s="1" a="1"/>
  <c r="DN192" s="1"/>
  <c r="J429"/>
  <c r="V563"/>
  <c r="CU563" s="1" a="1"/>
  <c r="CU563" s="1"/>
  <c r="DN563" s="1" a="1"/>
  <c r="DN563" s="1"/>
  <c r="S133"/>
  <c r="AA133" s="1"/>
  <c r="V104"/>
  <c r="CU104" s="1" a="1"/>
  <c r="CU104" s="1"/>
  <c r="DN104" s="1" a="1"/>
  <c r="DN104" s="1"/>
  <c r="V365"/>
  <c r="CU365" s="1" a="1"/>
  <c r="CU365" s="1"/>
  <c r="DN365" s="1" a="1"/>
  <c r="DN365" s="1"/>
  <c r="U412"/>
  <c r="V510"/>
  <c r="CU510" s="1" a="1"/>
  <c r="CU510" s="1"/>
  <c r="DN510" s="1" a="1"/>
  <c r="DN510" s="1"/>
  <c r="W155"/>
  <c r="Y155" s="1" a="1"/>
  <c r="Y155" s="1"/>
  <c r="J344"/>
  <c r="W259"/>
  <c r="Y259" s="1" a="1"/>
  <c r="Y259" s="1"/>
  <c r="J229"/>
  <c r="U593"/>
  <c r="U539"/>
  <c r="U536"/>
  <c r="U570"/>
  <c r="S214"/>
  <c r="AA214" s="1"/>
  <c r="W376"/>
  <c r="S431"/>
  <c r="AA431" s="1"/>
  <c r="S435"/>
  <c r="AA435" s="1"/>
  <c r="W504"/>
  <c r="W220"/>
  <c r="ED220" s="1"/>
  <c r="DZ220" s="1"/>
  <c r="U372"/>
  <c r="U89"/>
  <c r="U514"/>
  <c r="V526"/>
  <c r="CU526" s="1" a="1"/>
  <c r="CU526" s="1"/>
  <c r="DN526" s="1" a="1"/>
  <c r="DN526" s="1"/>
  <c r="S368"/>
  <c r="AA368" s="1"/>
  <c r="V276"/>
  <c r="CU276" s="1" a="1"/>
  <c r="CU276" s="1"/>
  <c r="DN276" s="1" a="1"/>
  <c r="DN276" s="1"/>
  <c r="J278"/>
  <c r="U504"/>
  <c r="J253"/>
  <c r="J514"/>
  <c r="U578"/>
  <c r="U186"/>
  <c r="V185"/>
  <c r="CU185" s="1" a="1"/>
  <c r="CU185" s="1"/>
  <c r="DN185" s="1" a="1"/>
  <c r="DN185" s="1"/>
  <c r="S309"/>
  <c r="AA309" s="1"/>
  <c r="V441"/>
  <c r="CU441" s="1" a="1"/>
  <c r="CU441" s="1"/>
  <c r="DN441" s="1" a="1"/>
  <c r="DN441" s="1"/>
  <c r="W541"/>
  <c r="V345"/>
  <c r="CU345" s="1" a="1"/>
  <c r="CU345" s="1"/>
  <c r="DN345" s="1" a="1"/>
  <c r="DN345" s="1"/>
  <c r="U478"/>
  <c r="W536"/>
  <c r="W246"/>
  <c r="ED246" s="1"/>
  <c r="DZ246" s="1"/>
  <c r="J53"/>
  <c r="V229"/>
  <c r="CU229" s="1" a="1"/>
  <c r="CU229" s="1"/>
  <c r="DN229" s="1" a="1"/>
  <c r="DN229" s="1"/>
  <c r="U404"/>
  <c r="U472"/>
  <c r="V96"/>
  <c r="CU96" s="1" a="1"/>
  <c r="CU96" s="1"/>
  <c r="DN96" s="1" a="1"/>
  <c r="DN96" s="1"/>
  <c r="W323"/>
  <c r="S232"/>
  <c r="AA232" s="1"/>
  <c r="V51"/>
  <c r="CU51" s="1" a="1"/>
  <c r="CU51" s="1"/>
  <c r="DN51" s="1" a="1"/>
  <c r="DN51" s="1"/>
  <c r="U136"/>
  <c r="S122"/>
  <c r="AA122" s="1"/>
  <c r="W99"/>
  <c r="S188"/>
  <c r="W409"/>
  <c r="ED409" s="1"/>
  <c r="DZ409" s="1"/>
  <c r="S427"/>
  <c r="V16"/>
  <c r="CU16" s="1" a="1"/>
  <c r="CU16" s="1"/>
  <c r="DN16" s="1" a="1"/>
  <c r="DN16" s="1"/>
  <c r="V260"/>
  <c r="CU260" s="1" a="1"/>
  <c r="CU260" s="1"/>
  <c r="DN260" s="1" a="1"/>
  <c r="DN260" s="1"/>
  <c r="J275"/>
  <c r="V261"/>
  <c r="CU261" s="1" a="1"/>
  <c r="CU261" s="1"/>
  <c r="DN261" s="1" a="1"/>
  <c r="DN261" s="1"/>
  <c r="V101"/>
  <c r="CU101" s="1" a="1"/>
  <c r="CU101" s="1"/>
  <c r="DN101" s="1" a="1"/>
  <c r="DN101" s="1"/>
  <c r="S549"/>
  <c r="W211"/>
  <c r="X211" s="1" a="1"/>
  <c r="X211" s="1"/>
  <c r="W398"/>
  <c r="ED398" s="1"/>
  <c r="DZ398" s="1"/>
  <c r="J553"/>
  <c r="W439"/>
  <c r="U449"/>
  <c r="S197"/>
  <c r="AA197" s="1"/>
  <c r="V576"/>
  <c r="CU576" s="1" a="1"/>
  <c r="CU576" s="1"/>
  <c r="DN576" s="1" a="1"/>
  <c r="DN576" s="1"/>
  <c r="W491"/>
  <c r="W102"/>
  <c r="ED102" s="1"/>
  <c r="DZ102" s="1"/>
  <c r="W163"/>
  <c r="Y163" s="1" a="1"/>
  <c r="Y163" s="1"/>
  <c r="U127"/>
  <c r="V439"/>
  <c r="CU439" s="1" a="1"/>
  <c r="CU439" s="1"/>
  <c r="DN439" s="1" a="1"/>
  <c r="DN439" s="1"/>
  <c r="W188"/>
  <c r="CR188" s="1" a="1"/>
  <c r="CR188" s="1"/>
  <c r="DK188" s="1"/>
  <c r="S465"/>
  <c r="U346"/>
  <c r="U190"/>
  <c r="V532"/>
  <c r="CU532" s="1" a="1"/>
  <c r="CU532" s="1"/>
  <c r="DN532" s="1" a="1"/>
  <c r="DN532" s="1"/>
  <c r="W202"/>
  <c r="W283"/>
  <c r="S403"/>
  <c r="AA403" s="1"/>
  <c r="W77"/>
  <c r="CR77" s="1" a="1"/>
  <c r="CR77" s="1"/>
  <c r="DK77" s="1"/>
  <c r="U303"/>
  <c r="J234"/>
  <c r="U350"/>
  <c r="J57"/>
  <c r="S426"/>
  <c r="S28"/>
  <c r="J410"/>
  <c r="S485"/>
  <c r="AA485" s="1"/>
  <c r="V553"/>
  <c r="CU553" s="1" a="1"/>
  <c r="CU553" s="1"/>
  <c r="DN553" s="1" a="1"/>
  <c r="DN553" s="1"/>
  <c r="U588"/>
  <c r="J228"/>
  <c r="V149"/>
  <c r="CU149" s="1" a="1"/>
  <c r="CU149" s="1"/>
  <c r="DN149" s="1" a="1"/>
  <c r="DN149" s="1"/>
  <c r="W550"/>
  <c r="W62"/>
  <c r="W311"/>
  <c r="W309"/>
  <c r="CS309" s="1" a="1"/>
  <c r="CS309" s="1"/>
  <c r="DL309" s="1"/>
  <c r="W329"/>
  <c r="X329" s="1" a="1"/>
  <c r="X329" s="1"/>
  <c r="W352"/>
  <c r="X352" s="1" a="1"/>
  <c r="X352" s="1"/>
  <c r="S476"/>
  <c r="AA476" s="1"/>
  <c r="W486"/>
  <c r="ED486" s="1"/>
  <c r="DZ486" s="1"/>
  <c r="S299"/>
  <c r="U537"/>
  <c r="W170"/>
  <c r="ED170" s="1"/>
  <c r="DZ170" s="1"/>
  <c r="W92"/>
  <c r="AA92" s="1"/>
  <c r="V219"/>
  <c r="CU219" s="1" a="1"/>
  <c r="CU219" s="1"/>
  <c r="DN219" s="1" a="1"/>
  <c r="DN219" s="1"/>
  <c r="W103"/>
  <c r="CR103" s="1" a="1"/>
  <c r="CR103" s="1"/>
  <c r="DK103" s="1"/>
  <c r="U92"/>
  <c r="J197"/>
  <c r="U232"/>
  <c r="V238"/>
  <c r="CU238" s="1" a="1"/>
  <c r="CU238" s="1"/>
  <c r="DN238" s="1" a="1"/>
  <c r="DN238" s="1"/>
  <c r="J363"/>
  <c r="S130"/>
  <c r="AA130" s="1"/>
  <c r="U510"/>
  <c r="J360"/>
  <c r="S380"/>
  <c r="AA380" s="1"/>
  <c r="S31"/>
  <c r="AA31" s="1"/>
  <c r="S129"/>
  <c r="S192"/>
  <c r="AA192" s="1"/>
  <c r="U147"/>
  <c r="W381"/>
  <c r="ED381" s="1"/>
  <c r="DZ381" s="1"/>
  <c r="U85"/>
  <c r="S422"/>
  <c r="AA422" s="1"/>
  <c r="J554"/>
  <c r="W320"/>
  <c r="CR320" s="1" a="1"/>
  <c r="CR320" s="1"/>
  <c r="DK320" s="1"/>
  <c r="U530"/>
  <c r="J18"/>
  <c r="V471"/>
  <c r="CU471" s="1" a="1"/>
  <c r="CU471" s="1"/>
  <c r="DN471" s="1" a="1"/>
  <c r="DN471" s="1"/>
  <c r="J549"/>
  <c r="V600"/>
  <c r="CU600" s="1" a="1"/>
  <c r="CU600" s="1"/>
  <c r="DN600" s="1" a="1"/>
  <c r="DN600" s="1"/>
  <c r="U75"/>
  <c r="V543"/>
  <c r="CU543" s="1" a="1"/>
  <c r="CU543" s="1"/>
  <c r="DN543" s="1" a="1"/>
  <c r="DN543" s="1"/>
  <c r="V277"/>
  <c r="CU277" s="1" a="1"/>
  <c r="CU277" s="1"/>
  <c r="DN277" s="1" a="1"/>
  <c r="DN277" s="1"/>
  <c r="U144"/>
  <c r="V342"/>
  <c r="CU342" s="1" a="1"/>
  <c r="CU342" s="1"/>
  <c r="DN342" s="1" a="1"/>
  <c r="DN342" s="1"/>
  <c r="J407"/>
  <c r="S270"/>
  <c r="AA270" s="1"/>
  <c r="J463"/>
  <c r="K463" s="1"/>
  <c r="M463" s="1"/>
  <c r="W236"/>
  <c r="S564"/>
  <c r="AA564" s="1"/>
  <c r="J405"/>
  <c r="V560"/>
  <c r="CU560" s="1" a="1"/>
  <c r="CU560" s="1"/>
  <c r="DN560" s="1" a="1"/>
  <c r="DN560" s="1"/>
  <c r="S541"/>
  <c r="AA541" s="1"/>
  <c r="S290"/>
  <c r="U115"/>
  <c r="U502"/>
  <c r="U96"/>
  <c r="J315"/>
  <c r="M315" s="1"/>
  <c r="T315" s="1" a="1"/>
  <c r="T315" s="1"/>
  <c r="V559"/>
  <c r="CU559" s="1" a="1"/>
  <c r="CU559" s="1"/>
  <c r="DN559" s="1" a="1"/>
  <c r="DN559" s="1"/>
  <c r="J106"/>
  <c r="U367"/>
  <c r="U420"/>
  <c r="S190"/>
  <c r="S583"/>
  <c r="AA583" s="1"/>
  <c r="S50"/>
  <c r="W203"/>
  <c r="S244"/>
  <c r="AA244" s="1"/>
  <c r="V299"/>
  <c r="CU299" s="1" a="1"/>
  <c r="CU299" s="1"/>
  <c r="DN299" s="1" a="1"/>
  <c r="DN299" s="1"/>
  <c r="W233"/>
  <c r="CS233" s="1" a="1"/>
  <c r="CS233" s="1"/>
  <c r="DL233" s="1"/>
  <c r="J191"/>
  <c r="J216"/>
  <c r="V574"/>
  <c r="CU574" s="1" a="1"/>
  <c r="CU574" s="1"/>
  <c r="DN574" s="1" a="1"/>
  <c r="DN574" s="1"/>
  <c r="J305"/>
  <c r="V57"/>
  <c r="CU57" s="1" a="1"/>
  <c r="CU57" s="1"/>
  <c r="DN57" s="1" a="1"/>
  <c r="DN57" s="1"/>
  <c r="V315"/>
  <c r="CU315" s="1" a="1"/>
  <c r="CU315" s="1"/>
  <c r="DN315" s="1" a="1"/>
  <c r="DN315" s="1"/>
  <c r="J58"/>
  <c r="V494"/>
  <c r="CU494" s="1" a="1"/>
  <c r="CU494" s="1"/>
  <c r="DN494" s="1" a="1"/>
  <c r="DN494" s="1"/>
  <c r="V28"/>
  <c r="CU28" s="1" a="1"/>
  <c r="CU28" s="1"/>
  <c r="DN28" s="1" a="1"/>
  <c r="DN28" s="1"/>
  <c r="J164"/>
  <c r="S538"/>
  <c r="J146"/>
  <c r="J298"/>
  <c r="V321"/>
  <c r="CU321" s="1" a="1"/>
  <c r="CU321" s="1"/>
  <c r="DN321" s="1" a="1"/>
  <c r="DN321" s="1"/>
  <c r="S504"/>
  <c r="AA504" s="1"/>
  <c r="W119"/>
  <c r="V537"/>
  <c r="CU537" s="1" a="1"/>
  <c r="CU537" s="1"/>
  <c r="DN537" s="1" a="1"/>
  <c r="DN537" s="1"/>
  <c r="S215"/>
  <c r="AA215" s="1"/>
  <c r="V381"/>
  <c r="CU381" s="1" a="1"/>
  <c r="CU381" s="1"/>
  <c r="DN381" s="1" a="1"/>
  <c r="DN381" s="1"/>
  <c r="J282"/>
  <c r="V45"/>
  <c r="CU45" s="1" a="1"/>
  <c r="CU45" s="1"/>
  <c r="DN45" s="1" a="1"/>
  <c r="DN45" s="1"/>
  <c r="V91"/>
  <c r="CU91" s="1" a="1"/>
  <c r="CU91" s="1"/>
  <c r="DN91" s="1" a="1"/>
  <c r="DN91" s="1"/>
  <c r="J449"/>
  <c r="S390"/>
  <c r="AA390" s="1"/>
  <c r="W344"/>
  <c r="S272"/>
  <c r="AA272" s="1"/>
  <c r="V548"/>
  <c r="CU548" s="1" a="1"/>
  <c r="CU548" s="1"/>
  <c r="DN548" s="1" a="1"/>
  <c r="DN548" s="1"/>
  <c r="S333"/>
  <c r="AA333" s="1"/>
  <c r="W39"/>
  <c r="W543"/>
  <c r="ED543" s="1"/>
  <c r="DZ543" s="1"/>
  <c r="S551"/>
  <c r="W137"/>
  <c r="U124"/>
  <c r="S165"/>
  <c r="AA165" s="1"/>
  <c r="S491"/>
  <c r="U496"/>
  <c r="U558"/>
  <c r="U401"/>
  <c r="J222"/>
  <c r="V495"/>
  <c r="CU495" s="1" a="1"/>
  <c r="CU495" s="1"/>
  <c r="DN495" s="1" a="1"/>
  <c r="DN495" s="1"/>
  <c r="J213"/>
  <c r="S473"/>
  <c r="S172"/>
  <c r="V452"/>
  <c r="CU452" s="1" a="1"/>
  <c r="CU452" s="1"/>
  <c r="DN452" s="1" a="1"/>
  <c r="DN452" s="1"/>
  <c r="U175"/>
  <c r="V243"/>
  <c r="CU243" s="1" a="1"/>
  <c r="CU243" s="1"/>
  <c r="DN243" s="1" a="1"/>
  <c r="DN243" s="1"/>
  <c r="V514"/>
  <c r="CU514" s="1" a="1"/>
  <c r="CU514" s="1"/>
  <c r="DN514" s="1" a="1"/>
  <c r="DN514" s="1"/>
  <c r="W357"/>
  <c r="J45"/>
  <c r="J493"/>
  <c r="J273"/>
  <c r="J61"/>
  <c r="V132"/>
  <c r="CU132" s="1" a="1"/>
  <c r="CU132" s="1"/>
  <c r="DN132" s="1" a="1"/>
  <c r="DN132" s="1"/>
  <c r="W503"/>
  <c r="CR503" s="1" a="1"/>
  <c r="CR503" s="1"/>
  <c r="DK503" s="1"/>
  <c r="J329"/>
  <c r="V179"/>
  <c r="CU179" s="1" a="1"/>
  <c r="CU179" s="1"/>
  <c r="DN179" s="1" a="1"/>
  <c r="DN179" s="1"/>
  <c r="W408"/>
  <c r="U164"/>
  <c r="U362"/>
  <c r="V496"/>
  <c r="CU496" s="1" a="1"/>
  <c r="CU496" s="1"/>
  <c r="DN496" s="1" a="1"/>
  <c r="DN496" s="1"/>
  <c r="U489"/>
  <c r="W164"/>
  <c r="CS164" s="1" a="1"/>
  <c r="CS164" s="1"/>
  <c r="DL164" s="1"/>
  <c r="S515"/>
  <c r="W601"/>
  <c r="W111"/>
  <c r="S320"/>
  <c r="AA320" s="1"/>
  <c r="U172"/>
  <c r="V536"/>
  <c r="CU536" s="1" a="1"/>
  <c r="CU536" s="1"/>
  <c r="DN536" s="1" a="1"/>
  <c r="DN536" s="1"/>
  <c r="W303"/>
  <c r="U309"/>
  <c r="S180"/>
  <c r="S185"/>
  <c r="S216"/>
  <c r="AA216" s="1"/>
  <c r="W471"/>
  <c r="CR471" s="1" a="1"/>
  <c r="CR471" s="1"/>
  <c r="DK471" s="1"/>
  <c r="J503"/>
  <c r="V513"/>
  <c r="CU513" s="1" a="1"/>
  <c r="CU513" s="1"/>
  <c r="DN513" s="1" a="1"/>
  <c r="DN513" s="1"/>
  <c r="W411"/>
  <c r="ED411" s="1"/>
  <c r="DZ411" s="1"/>
  <c r="W138"/>
  <c r="AA138" s="1"/>
  <c r="U341"/>
  <c r="V488"/>
  <c r="CU488" s="1" a="1"/>
  <c r="CU488" s="1"/>
  <c r="DN488" s="1" a="1"/>
  <c r="DN488" s="1"/>
  <c r="W22"/>
  <c r="W177"/>
  <c r="ED177" s="1"/>
  <c r="DZ177" s="1"/>
  <c r="W248"/>
  <c r="CS248" s="1" a="1"/>
  <c r="CS248" s="1"/>
  <c r="DL248" s="1"/>
  <c r="U547"/>
  <c r="W67"/>
  <c r="S419"/>
  <c r="AA419" s="1"/>
  <c r="U582"/>
  <c r="J62"/>
  <c r="U104"/>
  <c r="J196"/>
  <c r="V338"/>
  <c r="CU338" s="1" a="1"/>
  <c r="CU338" s="1"/>
  <c r="DN338" s="1" a="1"/>
  <c r="DN338" s="1"/>
  <c r="J475"/>
  <c r="K475" s="1"/>
  <c r="J39"/>
  <c r="W400"/>
  <c r="ED400" s="1"/>
  <c r="DZ400" s="1"/>
  <c r="V128"/>
  <c r="CU128" s="1" a="1"/>
  <c r="CU128" s="1"/>
  <c r="DN128" s="1" a="1"/>
  <c r="DN128" s="1"/>
  <c r="V546"/>
  <c r="CU546" s="1" a="1"/>
  <c r="CU546" s="1"/>
  <c r="DN546" s="1" a="1"/>
  <c r="DN546" s="1"/>
  <c r="S539"/>
  <c r="U276"/>
  <c r="W592"/>
  <c r="W546"/>
  <c r="CR546" s="1" a="1"/>
  <c r="CR546" s="1"/>
  <c r="DK546" s="1"/>
  <c r="J591"/>
  <c r="W231"/>
  <c r="CS231" s="1" a="1"/>
  <c r="CS231" s="1"/>
  <c r="DL231" s="1"/>
  <c r="J88"/>
  <c r="V201"/>
  <c r="CU201" s="1" a="1"/>
  <c r="CU201" s="1"/>
  <c r="DN201" s="1" a="1"/>
  <c r="DN201" s="1"/>
  <c r="U174"/>
  <c r="J46"/>
  <c r="V160"/>
  <c r="CU160" s="1" a="1"/>
  <c r="CU160" s="1"/>
  <c r="DN160" s="1" a="1"/>
  <c r="DN160" s="1"/>
  <c r="U76"/>
  <c r="S352"/>
  <c r="AA352" s="1"/>
  <c r="S94"/>
  <c r="AA94" s="1"/>
  <c r="J100"/>
  <c r="V516"/>
  <c r="CU516" s="1" a="1"/>
  <c r="CU516" s="1"/>
  <c r="DN516" s="1" a="1"/>
  <c r="DN516" s="1"/>
  <c r="J76"/>
  <c r="W25"/>
  <c r="AA25" s="1"/>
  <c r="V335"/>
  <c r="CU335" s="1" a="1"/>
  <c r="CU335" s="1"/>
  <c r="DN335" s="1" a="1"/>
  <c r="DN335" s="1"/>
  <c r="U589"/>
  <c r="S138"/>
  <c r="V487"/>
  <c r="CU487" s="1" a="1"/>
  <c r="CU487" s="1"/>
  <c r="DN487" s="1" a="1"/>
  <c r="DN487" s="1"/>
  <c r="U437"/>
  <c r="V425"/>
  <c r="CU425" s="1" a="1"/>
  <c r="CU425" s="1"/>
  <c r="DN425" s="1" a="1"/>
  <c r="DN425" s="1"/>
  <c r="W367"/>
  <c r="J557"/>
  <c r="V326"/>
  <c r="CU326" s="1" a="1"/>
  <c r="CU326" s="1"/>
  <c r="DN326" s="1" a="1"/>
  <c r="DN326" s="1"/>
  <c r="J103"/>
  <c r="J464"/>
  <c r="J55"/>
  <c r="J339"/>
  <c r="K339" s="1"/>
  <c r="U207"/>
  <c r="S11"/>
  <c r="U393"/>
  <c r="U506"/>
  <c r="W581"/>
  <c r="Y581" s="1" a="1"/>
  <c r="Y581" s="1"/>
  <c r="S488"/>
  <c r="S253"/>
  <c r="AA253" s="1"/>
  <c r="W576"/>
  <c r="CR576" s="1" a="1"/>
  <c r="CR576" s="1"/>
  <c r="DK576" s="1"/>
  <c r="S415"/>
  <c r="AA415" s="1"/>
  <c r="V82"/>
  <c r="CU82" s="1" a="1"/>
  <c r="CU82" s="1"/>
  <c r="DN82" s="1" a="1"/>
  <c r="DN82" s="1"/>
  <c r="W465"/>
  <c r="ED465" s="1"/>
  <c r="DZ465" s="1"/>
  <c r="S441"/>
  <c r="W371"/>
  <c r="CR371" s="1" a="1"/>
  <c r="CR371" s="1"/>
  <c r="DK371" s="1"/>
  <c r="W140"/>
  <c r="V85"/>
  <c r="CU85" s="1" a="1"/>
  <c r="CU85" s="1"/>
  <c r="DN85" s="1" a="1"/>
  <c r="DN85" s="1"/>
  <c r="S254"/>
  <c r="AA254" s="1"/>
  <c r="U543"/>
  <c r="S73"/>
  <c r="W358"/>
  <c r="CR358" s="1" a="1"/>
  <c r="CR358" s="1"/>
  <c r="DK358" s="1"/>
  <c r="U587"/>
  <c r="U457"/>
  <c r="V320"/>
  <c r="CU320" s="1" a="1"/>
  <c r="CU320" s="1"/>
  <c r="DN320" s="1" a="1"/>
  <c r="DN320" s="1"/>
  <c r="W460"/>
  <c r="CS460" s="1" a="1"/>
  <c r="CS460" s="1"/>
  <c r="DL460" s="1"/>
  <c r="S557"/>
  <c r="W213"/>
  <c r="CS213" s="1" a="1"/>
  <c r="CS213" s="1"/>
  <c r="DL213" s="1"/>
  <c r="S199"/>
  <c r="AA199" s="1"/>
  <c r="J362"/>
  <c r="K362" s="1"/>
  <c r="V272"/>
  <c r="CU272" s="1" a="1"/>
  <c r="CU272" s="1"/>
  <c r="DN272" s="1" a="1"/>
  <c r="DN272" s="1"/>
  <c r="U118"/>
  <c r="W20"/>
  <c r="V258"/>
  <c r="CU258" s="1" a="1"/>
  <c r="CU258" s="1"/>
  <c r="DN258" s="1" a="1"/>
  <c r="DN258" s="1"/>
  <c r="W440"/>
  <c r="V313"/>
  <c r="CU313" s="1" a="1"/>
  <c r="CU313" s="1"/>
  <c r="DN313" s="1" a="1"/>
  <c r="DN313" s="1"/>
  <c r="W45"/>
  <c r="V595"/>
  <c r="CU595" s="1" a="1"/>
  <c r="CU595" s="1"/>
  <c r="DN595" s="1" a="1"/>
  <c r="DN595" s="1"/>
  <c r="J248"/>
  <c r="S448"/>
  <c r="AA448" s="1"/>
  <c r="J264"/>
  <c r="J265"/>
  <c r="V403"/>
  <c r="CU403" s="1" a="1"/>
  <c r="CU403" s="1"/>
  <c r="DN403" s="1" a="1"/>
  <c r="DN403" s="1"/>
  <c r="W385"/>
  <c r="X385" s="1" a="1"/>
  <c r="X385" s="1"/>
  <c r="V458"/>
  <c r="CU458" s="1" a="1"/>
  <c r="CU458" s="1"/>
  <c r="DN458" s="1" a="1"/>
  <c r="DN458" s="1"/>
  <c r="U134"/>
  <c r="U534"/>
  <c r="U345"/>
  <c r="U577"/>
  <c r="V477"/>
  <c r="CU477" s="1" a="1"/>
  <c r="CU477" s="1"/>
  <c r="DN477" s="1" a="1"/>
  <c r="DN477" s="1"/>
  <c r="S550"/>
  <c r="AA550" s="1"/>
  <c r="V512"/>
  <c r="CU512" s="1" a="1"/>
  <c r="CU512" s="1"/>
  <c r="DN512" s="1" a="1"/>
  <c r="DN512" s="1"/>
  <c r="U313"/>
  <c r="J412"/>
  <c r="L412" s="1"/>
  <c r="J589"/>
  <c r="W133"/>
  <c r="V214"/>
  <c r="CU214" s="1" a="1"/>
  <c r="CU214" s="1"/>
  <c r="DN214" s="1" a="1"/>
  <c r="DN214" s="1"/>
  <c r="W558"/>
  <c r="ED558" s="1"/>
  <c r="DZ558" s="1"/>
  <c r="U189"/>
  <c r="V419"/>
  <c r="CU419" s="1" a="1"/>
  <c r="CU419" s="1"/>
  <c r="DN419" s="1" a="1"/>
  <c r="DN419" s="1"/>
  <c r="J153"/>
  <c r="U481"/>
  <c r="V404"/>
  <c r="CU404" s="1" a="1"/>
  <c r="CU404" s="1"/>
  <c r="DN404" s="1" a="1"/>
  <c r="DN404" s="1"/>
  <c r="V127"/>
  <c r="CU127" s="1" a="1"/>
  <c r="CU127" s="1"/>
  <c r="DN127" s="1" a="1"/>
  <c r="DN127" s="1"/>
  <c r="J19"/>
  <c r="W419"/>
  <c r="AB419" s="1" a="1"/>
  <c r="AB419" s="1"/>
  <c r="AC419" s="1" a="1"/>
  <c r="AC419" s="1"/>
  <c r="AD419" s="1"/>
  <c r="AK419" s="1"/>
  <c r="U583"/>
  <c r="V83"/>
  <c r="CU83" s="1" a="1"/>
  <c r="CU83" s="1"/>
  <c r="DN83" s="1" a="1"/>
  <c r="DN83" s="1"/>
  <c r="J425"/>
  <c r="S256"/>
  <c r="AA256" s="1"/>
  <c r="U90"/>
  <c r="V223"/>
  <c r="CU223" s="1" a="1"/>
  <c r="CU223" s="1"/>
  <c r="DN223" s="1" a="1"/>
  <c r="DN223" s="1"/>
  <c r="U5"/>
  <c r="U533"/>
  <c r="U271"/>
  <c r="U248"/>
  <c r="S391"/>
  <c r="AA391" s="1"/>
  <c r="W247"/>
  <c r="ED247" s="1"/>
  <c r="DZ247" s="1"/>
  <c r="V476"/>
  <c r="CU476" s="1" a="1"/>
  <c r="CU476" s="1"/>
  <c r="DN476" s="1" a="1"/>
  <c r="DN476" s="1"/>
  <c r="J450"/>
  <c r="J578"/>
  <c r="K578" s="1"/>
  <c r="J574"/>
  <c r="M574" s="1"/>
  <c r="W549"/>
  <c r="W21"/>
  <c r="S315"/>
  <c r="AA315" s="1"/>
  <c r="J162"/>
  <c r="L162" s="1"/>
  <c r="U381"/>
  <c r="U195"/>
  <c r="J551"/>
  <c r="S174"/>
  <c r="S506"/>
  <c r="V594"/>
  <c r="CU594" s="1" a="1"/>
  <c r="CU594" s="1"/>
  <c r="DN594" s="1" a="1"/>
  <c r="DN594" s="1"/>
  <c r="S522"/>
  <c r="W596"/>
  <c r="CS596" s="1" a="1"/>
  <c r="CS596" s="1"/>
  <c r="DL596" s="1"/>
  <c r="S393"/>
  <c r="AA393" s="1"/>
  <c r="U471"/>
  <c r="J517"/>
  <c r="J82"/>
  <c r="V61"/>
  <c r="CU61" s="1" a="1"/>
  <c r="CU61" s="1"/>
  <c r="DN61" s="1" a="1"/>
  <c r="DN61" s="1"/>
  <c r="U200"/>
  <c r="W510"/>
  <c r="W61"/>
  <c r="CR61" s="1" a="1"/>
  <c r="CR61" s="1"/>
  <c r="DK61" s="1"/>
  <c r="J102"/>
  <c r="U148"/>
  <c r="W461"/>
  <c r="W379"/>
  <c r="CR379" s="1" a="1"/>
  <c r="CR379" s="1"/>
  <c r="DK379" s="1"/>
  <c r="S466"/>
  <c r="AA466" s="1"/>
  <c r="S95"/>
  <c r="J529"/>
  <c r="V364"/>
  <c r="CU364" s="1" a="1"/>
  <c r="CU364" s="1"/>
  <c r="DN364" s="1" a="1"/>
  <c r="DN364" s="1"/>
  <c r="U129"/>
  <c r="S142"/>
  <c r="J408"/>
  <c r="L408" s="1"/>
  <c r="U44"/>
  <c r="U426"/>
  <c r="J195"/>
  <c r="U28"/>
  <c r="J119"/>
  <c r="U462"/>
  <c r="W94"/>
  <c r="J316"/>
  <c r="W55"/>
  <c r="CS55" s="1" a="1"/>
  <c r="CS55" s="1"/>
  <c r="DL55" s="1"/>
  <c r="U531"/>
  <c r="J165"/>
  <c r="W495"/>
  <c r="J59"/>
  <c r="V310"/>
  <c r="CU310" s="1" a="1"/>
  <c r="CU310" s="1"/>
  <c r="DN310" s="1" a="1"/>
  <c r="DN310" s="1"/>
  <c r="J518"/>
  <c r="W452"/>
  <c r="W316"/>
  <c r="ED316" s="1"/>
  <c r="DZ316" s="1"/>
  <c r="J467"/>
  <c r="V202"/>
  <c r="CU202" s="1" a="1"/>
  <c r="CU202" s="1"/>
  <c r="DN202" s="1" a="1"/>
  <c r="DN202" s="1"/>
  <c r="S77"/>
  <c r="U353"/>
  <c r="J426"/>
  <c r="W500"/>
  <c r="J291"/>
  <c r="J302"/>
  <c r="M302" s="1"/>
  <c r="T302" s="1" a="1"/>
  <c r="T302" s="1"/>
  <c r="Z302" s="1"/>
  <c r="V547"/>
  <c r="CU547" s="1" a="1"/>
  <c r="CU547" s="1"/>
  <c r="DN547" s="1" a="1"/>
  <c r="DN547" s="1"/>
  <c r="V367"/>
  <c r="CU367" s="1" a="1"/>
  <c r="CU367" s="1"/>
  <c r="DN367" s="1" a="1"/>
  <c r="DN367" s="1"/>
  <c r="S596"/>
  <c r="S145"/>
  <c r="AA145" s="1"/>
  <c r="V308"/>
  <c r="CU308" s="1" a="1"/>
  <c r="CU308" s="1"/>
  <c r="DN308" s="1" a="1"/>
  <c r="DN308" s="1"/>
  <c r="W467"/>
  <c r="U154"/>
  <c r="S107"/>
  <c r="AA107" s="1"/>
  <c r="U37"/>
  <c r="J474"/>
  <c r="L474" s="1"/>
  <c r="J279"/>
  <c r="S425"/>
  <c r="V268"/>
  <c r="CU268" s="1" a="1"/>
  <c r="CU268" s="1"/>
  <c r="DN268" s="1" a="1"/>
  <c r="DN268" s="1"/>
  <c r="U307"/>
  <c r="U16"/>
  <c r="W210"/>
  <c r="CS210" s="1" a="1"/>
  <c r="CS210" s="1"/>
  <c r="DL210" s="1"/>
  <c r="S524"/>
  <c r="AA524" s="1"/>
  <c r="V156"/>
  <c r="CU156" s="1" a="1"/>
  <c r="CU156" s="1"/>
  <c r="DN156" s="1" a="1"/>
  <c r="DN156" s="1"/>
  <c r="V373"/>
  <c r="CU373" s="1" a="1"/>
  <c r="CU373" s="1"/>
  <c r="DN373" s="1" a="1"/>
  <c r="DN373" s="1"/>
  <c r="V399"/>
  <c r="CU399" s="1" a="1"/>
  <c r="CU399" s="1"/>
  <c r="DN399" s="1" a="1"/>
  <c r="DN399" s="1"/>
  <c r="S213"/>
  <c r="AA213" s="1"/>
  <c r="V456"/>
  <c r="CU456" s="1" a="1"/>
  <c r="CU456" s="1"/>
  <c r="DN456" s="1" a="1"/>
  <c r="DN456" s="1"/>
  <c r="U598"/>
  <c r="W341"/>
  <c r="Y341" s="1" a="1"/>
  <c r="Y341" s="1"/>
  <c r="S286"/>
  <c r="U323"/>
  <c r="J87"/>
  <c r="U103"/>
  <c r="U491"/>
  <c r="V589"/>
  <c r="CU589" s="1" a="1"/>
  <c r="CU589" s="1"/>
  <c r="DN589" s="1" a="1"/>
  <c r="DN589" s="1"/>
  <c r="W563"/>
  <c r="U277"/>
  <c r="U399"/>
  <c r="J120"/>
  <c r="V218"/>
  <c r="CU218" s="1" a="1"/>
  <c r="CU218" s="1"/>
  <c r="DN218" s="1" a="1"/>
  <c r="DN218" s="1"/>
  <c r="V120"/>
  <c r="CU120" s="1" a="1"/>
  <c r="CU120" s="1"/>
  <c r="DN120" s="1" a="1"/>
  <c r="DN120" s="1"/>
  <c r="W295"/>
  <c r="J365"/>
  <c r="V416"/>
  <c r="CU416" s="1" a="1"/>
  <c r="CU416" s="1"/>
  <c r="DN416" s="1" a="1"/>
  <c r="DN416" s="1"/>
  <c r="S128"/>
  <c r="AA128" s="1"/>
  <c r="U209"/>
  <c r="V506"/>
  <c r="CU506" s="1" a="1"/>
  <c r="CU506" s="1"/>
  <c r="DN506" s="1" a="1"/>
  <c r="DN506" s="1"/>
  <c r="J445"/>
  <c r="S480"/>
  <c r="AA480" s="1"/>
  <c r="J118"/>
  <c r="V434"/>
  <c r="CU434" s="1" a="1"/>
  <c r="CU434" s="1"/>
  <c r="DN434" s="1" a="1"/>
  <c r="DN434" s="1"/>
  <c r="V481"/>
  <c r="CU481" s="1" a="1"/>
  <c r="CU481" s="1"/>
  <c r="DN481" s="1" a="1"/>
  <c r="DN481" s="1"/>
  <c r="S158"/>
  <c r="AA158" s="1"/>
  <c r="W591"/>
  <c r="CS591" s="1" a="1"/>
  <c r="CS591" s="1"/>
  <c r="DL591" s="1"/>
  <c r="J417"/>
  <c r="W134"/>
  <c r="J446"/>
  <c r="J401"/>
  <c r="V254"/>
  <c r="CU254" s="1" a="1"/>
  <c r="CU254" s="1"/>
  <c r="DN254" s="1" a="1"/>
  <c r="DN254" s="1"/>
  <c r="U31"/>
  <c r="S451"/>
  <c r="AA451" s="1"/>
  <c r="J379"/>
  <c r="J386"/>
  <c r="L386" s="1"/>
  <c r="U556"/>
  <c r="V264"/>
  <c r="CU264" s="1" a="1"/>
  <c r="CU264" s="1"/>
  <c r="DN264" s="1" a="1"/>
  <c r="DN264" s="1"/>
  <c r="W446"/>
  <c r="CR446" s="1" a="1"/>
  <c r="CR446" s="1"/>
  <c r="DK446" s="1"/>
  <c r="W267"/>
  <c r="CR267" s="1" a="1"/>
  <c r="CR267" s="1"/>
  <c r="DK267" s="1"/>
  <c r="J333"/>
  <c r="W113"/>
  <c r="Y113" s="1" a="1"/>
  <c r="Y113" s="1"/>
  <c r="S370"/>
  <c r="AA370" s="1"/>
  <c r="S599"/>
  <c r="J154"/>
  <c r="U409"/>
  <c r="V305"/>
  <c r="CU305" s="1" a="1"/>
  <c r="CU305" s="1"/>
  <c r="DN305" s="1" a="1"/>
  <c r="DN305" s="1"/>
  <c r="J51"/>
  <c r="J402"/>
  <c r="V53"/>
  <c r="CU53" s="1" a="1"/>
  <c r="CU53" s="1"/>
  <c r="DN53" s="1" a="1"/>
  <c r="DN53" s="1"/>
  <c r="S306"/>
  <c r="S397"/>
  <c r="AA397" s="1"/>
  <c r="V377"/>
  <c r="CU377" s="1" a="1"/>
  <c r="CU377" s="1"/>
  <c r="DN377" s="1" a="1"/>
  <c r="DN377" s="1"/>
  <c r="S239"/>
  <c r="AA239" s="1"/>
  <c r="U468"/>
  <c r="W18"/>
  <c r="W82"/>
  <c r="W401"/>
  <c r="J25"/>
  <c r="K25" s="1"/>
  <c r="W393"/>
  <c r="V15"/>
  <c r="CU15" s="1" a="1"/>
  <c r="CU15" s="1"/>
  <c r="DN15" s="1" a="1"/>
  <c r="DN15" s="1"/>
  <c r="J451"/>
  <c r="K451" s="1"/>
  <c r="M451" s="1"/>
  <c r="T451" s="1" a="1"/>
  <c r="T451" s="1"/>
  <c r="Z451" s="1"/>
  <c r="AW451" s="1"/>
  <c r="S407"/>
  <c r="AA407" s="1"/>
  <c r="J564"/>
  <c r="L564" s="1"/>
  <c r="W183"/>
  <c r="J324"/>
  <c r="K324" s="1"/>
  <c r="S169"/>
  <c r="J123"/>
  <c r="J539"/>
  <c r="S571"/>
  <c r="AA571" s="1"/>
  <c r="S72"/>
  <c r="S313"/>
  <c r="AA313" s="1"/>
  <c r="W126"/>
  <c r="AW126" s="1"/>
  <c r="S136"/>
  <c r="AA136" s="1"/>
  <c r="J580"/>
  <c r="V596"/>
  <c r="CU596" s="1" a="1"/>
  <c r="CU596" s="1"/>
  <c r="DN596" s="1" a="1"/>
  <c r="DN596" s="1"/>
  <c r="U560"/>
  <c r="V203"/>
  <c r="CU203" s="1" a="1"/>
  <c r="CU203" s="1"/>
  <c r="DN203" s="1" a="1"/>
  <c r="DN203" s="1"/>
  <c r="U402"/>
  <c r="S398"/>
  <c r="AA398" s="1"/>
  <c r="J472"/>
  <c r="V186"/>
  <c r="CU186" s="1" a="1"/>
  <c r="CU186" s="1"/>
  <c r="DN186" s="1" a="1"/>
  <c r="DN186" s="1"/>
  <c r="CW11"/>
  <c r="DP11" s="1"/>
  <c r="W350"/>
  <c r="ED350" s="1"/>
  <c r="DZ350" s="1"/>
  <c r="W80"/>
  <c r="U339"/>
  <c r="S55"/>
  <c r="W433"/>
  <c r="V304"/>
  <c r="CU304" s="1" a="1"/>
  <c r="CU304" s="1"/>
  <c r="DN304" s="1" a="1"/>
  <c r="DN304" s="1"/>
  <c r="S41"/>
  <c r="AA41" s="1"/>
  <c r="J239"/>
  <c r="J483"/>
  <c r="J403"/>
  <c r="W28"/>
  <c r="AA28" s="1"/>
  <c r="J92"/>
  <c r="U355"/>
  <c r="W256"/>
  <c r="S353"/>
  <c r="AA353" s="1"/>
  <c r="S323"/>
  <c r="AA323" s="1"/>
  <c r="V176"/>
  <c r="CU176" s="1" a="1"/>
  <c r="CU176" s="1"/>
  <c r="DN176" s="1" a="1"/>
  <c r="DN176" s="1"/>
  <c r="V213"/>
  <c r="CU213" s="1" a="1"/>
  <c r="CU213" s="1"/>
  <c r="DN213" s="1" a="1"/>
  <c r="DN213" s="1"/>
  <c r="V451"/>
  <c r="CU451" s="1" a="1"/>
  <c r="CU451" s="1"/>
  <c r="DN451" s="1" a="1"/>
  <c r="DN451" s="1"/>
  <c r="U171"/>
  <c r="S19"/>
  <c r="S150"/>
  <c r="AA150" s="1"/>
  <c r="W6"/>
  <c r="AW6" s="1"/>
  <c r="U428"/>
  <c r="V385"/>
  <c r="CU385" s="1" a="1"/>
  <c r="CU385" s="1"/>
  <c r="DN385" s="1" a="1"/>
  <c r="DN385" s="1"/>
  <c r="J541"/>
  <c r="S478"/>
  <c r="AA478" s="1"/>
  <c r="U202"/>
  <c r="U267"/>
  <c r="W406"/>
  <c r="ED406" s="1"/>
  <c r="DZ406" s="1"/>
  <c r="W34"/>
  <c r="CR34" s="1" a="1"/>
  <c r="CR34" s="1"/>
  <c r="DK34" s="1"/>
  <c r="S54"/>
  <c r="V47"/>
  <c r="CU47" s="1" a="1"/>
  <c r="CU47" s="1"/>
  <c r="DN47" s="1" a="1"/>
  <c r="DN47" s="1"/>
  <c r="W54"/>
  <c r="ED54" s="1"/>
  <c r="DZ54" s="1"/>
  <c r="U63"/>
  <c r="S207"/>
  <c r="AA207" s="1"/>
  <c r="W423"/>
  <c r="AB423" s="1" a="1"/>
  <c r="AB423" s="1"/>
  <c r="AC423" s="1" a="1"/>
  <c r="AC423" s="1"/>
  <c r="AD423" s="1"/>
  <c r="AK423" s="1"/>
  <c r="S421"/>
  <c r="AA421" s="1"/>
  <c r="S221"/>
  <c r="AA221" s="1"/>
  <c r="S203"/>
  <c r="AA203" s="1"/>
  <c r="U574"/>
  <c r="W50"/>
  <c r="V298"/>
  <c r="CU298" s="1" a="1"/>
  <c r="CU298" s="1"/>
  <c r="DN298" s="1" a="1"/>
  <c r="DN298" s="1"/>
  <c r="J532"/>
  <c r="U407"/>
  <c r="S598"/>
  <c r="U83"/>
  <c r="S275"/>
  <c r="AA275" s="1"/>
  <c r="J280"/>
  <c r="W502"/>
  <c r="V106"/>
  <c r="CU106" s="1" a="1"/>
  <c r="CU106" s="1"/>
  <c r="DN106" s="1" a="1"/>
  <c r="DN106" s="1"/>
  <c r="U422"/>
  <c r="V455"/>
  <c r="CU455" s="1" a="1"/>
  <c r="CU455" s="1"/>
  <c r="DN455" s="1" a="1"/>
  <c r="DN455" s="1"/>
  <c r="S89"/>
  <c r="V442"/>
  <c r="CU442" s="1" a="1"/>
  <c r="CU442" s="1"/>
  <c r="DN442" s="1" a="1"/>
  <c r="DN442" s="1"/>
  <c r="V89"/>
  <c r="CU89" s="1" a="1"/>
  <c r="CU89" s="1"/>
  <c r="DN89" s="1" a="1"/>
  <c r="DN89" s="1"/>
  <c r="U500"/>
  <c r="U219"/>
  <c r="U241"/>
  <c r="V370"/>
  <c r="CU370" s="1" a="1"/>
  <c r="CU370" s="1"/>
  <c r="DN370" s="1" a="1"/>
  <c r="DN370" s="1"/>
  <c r="U138"/>
  <c r="V359"/>
  <c r="CU359" s="1" a="1"/>
  <c r="CU359" s="1"/>
  <c r="DN359" s="1" a="1"/>
  <c r="DN359" s="1"/>
  <c r="V118"/>
  <c r="CU118" s="1" a="1"/>
  <c r="CU118" s="1"/>
  <c r="DN118" s="1" a="1"/>
  <c r="DN118" s="1"/>
  <c r="V523"/>
  <c r="CU523" s="1" a="1"/>
  <c r="CU523" s="1"/>
  <c r="DN523" s="1" a="1"/>
  <c r="DN523" s="1"/>
  <c r="V136"/>
  <c r="CU136" s="1" a="1"/>
  <c r="CU136" s="1"/>
  <c r="DN136" s="1" a="1"/>
  <c r="DN136" s="1"/>
  <c r="J597"/>
  <c r="U470"/>
  <c r="V109"/>
  <c r="CU109" s="1" a="1"/>
  <c r="CU109" s="1"/>
  <c r="DN109" s="1" a="1"/>
  <c r="DN109" s="1"/>
  <c r="S475"/>
  <c r="J330"/>
  <c r="M330" s="1"/>
  <c r="W59"/>
  <c r="ED59" s="1"/>
  <c r="DZ59" s="1"/>
  <c r="V593"/>
  <c r="CU593" s="1" a="1"/>
  <c r="CU593" s="1"/>
  <c r="DN593" s="1" a="1"/>
  <c r="DN593" s="1"/>
  <c r="W522"/>
  <c r="AB522" s="1" a="1"/>
  <c r="AB522" s="1"/>
  <c r="AC522" s="1" a="1"/>
  <c r="AC522" s="1"/>
  <c r="AD522" s="1"/>
  <c r="AK522" s="1"/>
  <c r="W237"/>
  <c r="J477"/>
  <c r="M477" s="1"/>
  <c r="T477" s="1" a="1"/>
  <c r="T477" s="1"/>
  <c r="Z477" s="1"/>
  <c r="AW477" s="1"/>
  <c r="S200"/>
  <c r="AA200" s="1"/>
  <c r="S339"/>
  <c r="AA339" s="1"/>
  <c r="W207"/>
  <c r="S410"/>
  <c r="AA410" s="1"/>
  <c r="U167"/>
  <c r="U257"/>
  <c r="V552"/>
  <c r="CU552" s="1" a="1"/>
  <c r="CU552" s="1"/>
  <c r="DN552" s="1" a="1"/>
  <c r="DN552" s="1"/>
  <c r="S487"/>
  <c r="J181"/>
  <c r="V262"/>
  <c r="CU262" s="1" a="1"/>
  <c r="CU262" s="1"/>
  <c r="DN262" s="1" a="1"/>
  <c r="DN262" s="1"/>
  <c r="J286"/>
  <c r="W390"/>
  <c r="S240"/>
  <c r="S63"/>
  <c r="U259"/>
  <c r="J357"/>
  <c r="W568"/>
  <c r="AW568" s="1"/>
  <c r="U41"/>
  <c r="W505"/>
  <c r="ED505" s="1"/>
  <c r="DZ505" s="1"/>
  <c r="V150"/>
  <c r="CU150" s="1" a="1"/>
  <c r="CU150" s="1"/>
  <c r="DN150" s="1" a="1"/>
  <c r="DN150" s="1"/>
  <c r="S105"/>
  <c r="AA105" s="1"/>
  <c r="W219"/>
  <c r="AB219" s="1" a="1"/>
  <c r="S455"/>
  <c r="U266"/>
  <c r="W488"/>
  <c r="U529"/>
  <c r="V561"/>
  <c r="CU561" s="1" a="1"/>
  <c r="CU561" s="1"/>
  <c r="DN561" s="1" a="1"/>
  <c r="DN561" s="1"/>
  <c r="J336"/>
  <c r="K336" s="1"/>
  <c r="V207"/>
  <c r="CU207" s="1" a="1"/>
  <c r="CU207" s="1"/>
  <c r="DN207" s="1" a="1"/>
  <c r="DN207" s="1"/>
  <c r="U65"/>
  <c r="U272"/>
  <c r="U525"/>
  <c r="S234"/>
  <c r="W172"/>
  <c r="X172" s="1" a="1"/>
  <c r="X172" s="1"/>
  <c r="U461"/>
  <c r="J148"/>
  <c r="L148" s="1"/>
  <c r="U88"/>
  <c r="S108"/>
  <c r="W497"/>
  <c r="U97"/>
  <c r="S477"/>
  <c r="S144"/>
  <c r="U545"/>
  <c r="U300"/>
  <c r="J233"/>
  <c r="U584"/>
  <c r="S341"/>
  <c r="AA341" s="1"/>
  <c r="J245"/>
  <c r="V174"/>
  <c r="CU174" s="1" a="1"/>
  <c r="CU174" s="1"/>
  <c r="DN174" s="1" a="1"/>
  <c r="DN174" s="1"/>
  <c r="J455"/>
  <c r="J530"/>
  <c r="S140"/>
  <c r="AA140" s="1"/>
  <c r="V556"/>
  <c r="CU556" s="1" a="1"/>
  <c r="CU556" s="1"/>
  <c r="DN556" s="1" a="1"/>
  <c r="DN556" s="1"/>
  <c r="W278"/>
  <c r="W46"/>
  <c r="S139"/>
  <c r="AA139" s="1"/>
  <c r="W554"/>
  <c r="U595"/>
  <c r="V427"/>
  <c r="CU427" s="1" a="1"/>
  <c r="CU427" s="1"/>
  <c r="DN427" s="1" a="1"/>
  <c r="DN427" s="1"/>
  <c r="V274"/>
  <c r="CU274" s="1" a="1"/>
  <c r="CU274" s="1"/>
  <c r="DN274" s="1" a="1"/>
  <c r="DN274" s="1"/>
  <c r="V317"/>
  <c r="CU317" s="1" a="1"/>
  <c r="CU317" s="1"/>
  <c r="DN317" s="1" a="1"/>
  <c r="DN317" s="1"/>
  <c r="J505"/>
  <c r="S176"/>
  <c r="U220"/>
  <c r="J555"/>
  <c r="J56"/>
  <c r="J448"/>
  <c r="K448" s="1"/>
  <c r="V440"/>
  <c r="CU440" s="1" a="1"/>
  <c r="CU440" s="1"/>
  <c r="DN440" s="1" a="1"/>
  <c r="DN440" s="1"/>
  <c r="W186"/>
  <c r="W153"/>
  <c r="CS153" s="1" a="1"/>
  <c r="CS153" s="1"/>
  <c r="DL153" s="1"/>
  <c r="W227"/>
  <c r="J66"/>
  <c r="S88"/>
  <c r="J384"/>
  <c r="L384" s="1"/>
  <c r="W31"/>
  <c r="AW31" s="1"/>
  <c r="V503"/>
  <c r="CU503" s="1" a="1"/>
  <c r="CU503" s="1"/>
  <c r="DN503" s="1" a="1"/>
  <c r="DN503" s="1"/>
  <c r="J454"/>
  <c r="U57"/>
  <c r="S96"/>
  <c r="J389"/>
  <c r="L389" s="1"/>
  <c r="V575"/>
  <c r="CU575" s="1" a="1"/>
  <c r="CU575" s="1"/>
  <c r="DN575" s="1" a="1"/>
  <c r="DN575" s="1"/>
  <c r="V255"/>
  <c r="CU255" s="1" a="1"/>
  <c r="CU255" s="1"/>
  <c r="DN255" s="1" a="1"/>
  <c r="DN255" s="1"/>
  <c r="S92"/>
  <c r="U66"/>
  <c r="S450"/>
  <c r="AA450" s="1"/>
  <c r="W560"/>
  <c r="CS560" s="1" a="1"/>
  <c r="CS560" s="1"/>
  <c r="DL560" s="1"/>
  <c r="V528"/>
  <c r="CU528" s="1" a="1"/>
  <c r="CU528" s="1"/>
  <c r="DN528" s="1" a="1"/>
  <c r="DN528" s="1"/>
  <c r="S362"/>
  <c r="AA362" s="1"/>
  <c r="U517"/>
  <c r="W75"/>
  <c r="V429"/>
  <c r="CU429" s="1" a="1"/>
  <c r="CU429" s="1"/>
  <c r="DN429" s="1" a="1"/>
  <c r="DN429" s="1"/>
  <c r="J124"/>
  <c r="V291"/>
  <c r="CU291" s="1" a="1"/>
  <c r="CU291" s="1"/>
  <c r="DN291" s="1" a="1"/>
  <c r="DN291" s="1"/>
  <c r="W496"/>
  <c r="V307"/>
  <c r="CU307" s="1" a="1"/>
  <c r="CU307" s="1"/>
  <c r="DN307" s="1" a="1"/>
  <c r="DN307" s="1"/>
  <c r="W349"/>
  <c r="Y349" s="1" a="1"/>
  <c r="Y349" s="1"/>
  <c r="J572"/>
  <c r="K572" s="1"/>
  <c r="S149"/>
  <c r="AA149" s="1"/>
  <c r="W431"/>
  <c r="S357"/>
  <c r="AA357" s="1"/>
  <c r="S366"/>
  <c r="AA366" s="1"/>
  <c r="S257"/>
  <c r="AA257" s="1"/>
  <c r="W110"/>
  <c r="J466"/>
  <c r="K466" s="1"/>
  <c r="S344"/>
  <c r="U301"/>
  <c r="V573"/>
  <c r="CU573" s="1" a="1"/>
  <c r="CU573" s="1"/>
  <c r="DN573" s="1" a="1"/>
  <c r="DN573" s="1"/>
  <c r="V253"/>
  <c r="CU253" s="1" a="1"/>
  <c r="CU253" s="1"/>
  <c r="DN253" s="1" a="1"/>
  <c r="DN253" s="1"/>
  <c r="V222"/>
  <c r="CU222" s="1" a="1"/>
  <c r="CU222" s="1"/>
  <c r="DN222" s="1" a="1"/>
  <c r="DN222" s="1"/>
  <c r="J182"/>
  <c r="J406"/>
  <c r="S593"/>
  <c r="AA593" s="1"/>
  <c r="U114"/>
  <c r="J20"/>
  <c r="V227"/>
  <c r="CU227" s="1" a="1"/>
  <c r="CU227" s="1"/>
  <c r="DN227" s="1" a="1"/>
  <c r="DN227" s="1"/>
  <c r="S409"/>
  <c r="AA409" s="1"/>
  <c r="U146"/>
  <c r="J170"/>
  <c r="U327"/>
  <c r="U145"/>
  <c r="U455"/>
  <c r="U513"/>
  <c r="U448"/>
  <c r="W538"/>
  <c r="ED538" s="1"/>
  <c r="DZ538" s="1"/>
  <c r="S134"/>
  <c r="AA134" s="1"/>
  <c r="V314"/>
  <c r="CU314" s="1" a="1"/>
  <c r="CU314" s="1"/>
  <c r="DN314" s="1" a="1"/>
  <c r="DN314" s="1"/>
  <c r="S552"/>
  <c r="AA552" s="1"/>
  <c r="W487"/>
  <c r="CR487" s="1" a="1"/>
  <c r="CR487" s="1"/>
  <c r="DK487" s="1"/>
  <c r="S565"/>
  <c r="AA565" s="1"/>
  <c r="J237"/>
  <c r="V579"/>
  <c r="CU579" s="1" a="1"/>
  <c r="CU579" s="1"/>
  <c r="DN579" s="1" a="1"/>
  <c r="DN579" s="1"/>
  <c r="S124"/>
  <c r="AA124" s="1"/>
  <c r="W305"/>
  <c r="W438"/>
  <c r="J130"/>
  <c r="W407"/>
  <c r="Y407" s="1" a="1"/>
  <c r="Y407" s="1"/>
  <c r="W377"/>
  <c r="U535"/>
  <c r="V209"/>
  <c r="CU209" s="1" a="1"/>
  <c r="CU209" s="1"/>
  <c r="DN209" s="1" a="1"/>
  <c r="DN209" s="1"/>
  <c r="J168"/>
  <c r="V108"/>
  <c r="CU108" s="1" a="1"/>
  <c r="CU108" s="1"/>
  <c r="DN108" s="1" a="1"/>
  <c r="DN108" s="1"/>
  <c r="S444"/>
  <c r="AA444" s="1"/>
  <c r="U249"/>
  <c r="U263"/>
  <c r="W506"/>
  <c r="W308"/>
  <c r="J506"/>
  <c r="J381"/>
  <c r="U336"/>
  <c r="U503"/>
  <c r="S404"/>
  <c r="AA404" s="1"/>
  <c r="V324"/>
  <c r="CU324" s="1" a="1"/>
  <c r="CU324" s="1"/>
  <c r="DN324" s="1" a="1"/>
  <c r="DN324" s="1"/>
  <c r="U77"/>
  <c r="S418"/>
  <c r="AA418" s="1"/>
  <c r="J595"/>
  <c r="W573"/>
  <c r="AW573" s="1"/>
  <c r="U109"/>
  <c r="V44"/>
  <c r="CU44" s="1" a="1"/>
  <c r="CU44" s="1"/>
  <c r="DN44" s="1" a="1"/>
  <c r="DN44" s="1"/>
  <c r="W173"/>
  <c r="J113"/>
  <c r="V119"/>
  <c r="CU119" s="1" a="1"/>
  <c r="CU119" s="1"/>
  <c r="DN119" s="1" a="1"/>
  <c r="DN119" s="1"/>
  <c r="W66"/>
  <c r="J141"/>
  <c r="W392"/>
  <c r="Y392" s="1" a="1"/>
  <c r="Y392" s="1"/>
  <c r="S356"/>
  <c r="AA356" s="1"/>
  <c r="V551"/>
  <c r="CU551" s="1" a="1"/>
  <c r="CU551" s="1"/>
  <c r="DN551" s="1" a="1"/>
  <c r="DN551" s="1"/>
  <c r="S160"/>
  <c r="AA160" s="1"/>
  <c r="S463"/>
  <c r="AA463" s="1"/>
  <c r="J326"/>
  <c r="S212"/>
  <c r="AA212" s="1"/>
  <c r="U378"/>
  <c r="J400"/>
  <c r="S99"/>
  <c r="J186"/>
  <c r="J129"/>
  <c r="W553"/>
  <c r="ED553" s="1"/>
  <c r="DZ553" s="1"/>
  <c r="W243"/>
  <c r="S219"/>
  <c r="AA219" s="1"/>
  <c r="S298"/>
  <c r="S428"/>
  <c r="AA428" s="1"/>
  <c r="V518"/>
  <c r="CU518" s="1" a="1"/>
  <c r="CU518" s="1"/>
  <c r="DN518" s="1" a="1"/>
  <c r="DN518" s="1"/>
  <c r="J579"/>
  <c r="J11"/>
  <c r="V182"/>
  <c r="CU182" s="1" a="1"/>
  <c r="CU182" s="1"/>
  <c r="DN182" s="1" a="1"/>
  <c r="DN182" s="1"/>
  <c r="J418"/>
  <c r="J471"/>
  <c r="K471" s="1"/>
  <c r="V357"/>
  <c r="CU357" s="1" a="1"/>
  <c r="CU357" s="1"/>
  <c r="DN357" s="1" a="1"/>
  <c r="DN357" s="1"/>
  <c r="W555"/>
  <c r="CS555" s="1" a="1"/>
  <c r="CS555" s="1"/>
  <c r="DL555" s="1"/>
  <c r="J437"/>
  <c r="U441"/>
  <c r="S392"/>
  <c r="U385"/>
  <c r="W132"/>
  <c r="U515"/>
  <c r="U416"/>
  <c r="J436"/>
  <c r="V463"/>
  <c r="CU463" s="1" a="1"/>
  <c r="CU463" s="1"/>
  <c r="DN463" s="1" a="1"/>
  <c r="DN463" s="1"/>
  <c r="W384"/>
  <c r="X384" s="1" a="1"/>
  <c r="X384" s="1"/>
  <c r="U395"/>
  <c r="W386"/>
  <c r="J208"/>
  <c r="V220"/>
  <c r="CU220" s="1" a="1"/>
  <c r="CU220" s="1"/>
  <c r="DN220" s="1" a="1"/>
  <c r="DN220" s="1"/>
  <c r="S46"/>
  <c r="J478"/>
  <c r="L478" s="1"/>
  <c r="U166"/>
  <c r="V121"/>
  <c r="CU121" s="1" a="1"/>
  <c r="CU121" s="1"/>
  <c r="DN121" s="1" a="1"/>
  <c r="DN121" s="1"/>
  <c r="W57"/>
  <c r="U286"/>
  <c r="U601"/>
  <c r="J594"/>
  <c r="U157"/>
  <c r="S156"/>
  <c r="AA156" s="1"/>
  <c r="V501"/>
  <c r="CU501" s="1" a="1"/>
  <c r="CU501" s="1"/>
  <c r="DN501" s="1" a="1"/>
  <c r="DN501" s="1"/>
  <c r="U156"/>
  <c r="U50"/>
  <c r="S546"/>
  <c r="AA546" s="1"/>
  <c r="J217"/>
  <c r="V19"/>
  <c r="CU19" s="1" a="1"/>
  <c r="CU19" s="1"/>
  <c r="DN19" s="1" a="1"/>
  <c r="DN19" s="1"/>
  <c r="V56"/>
  <c r="CU56" s="1" a="1"/>
  <c r="CU56" s="1"/>
  <c r="DN56" s="1" a="1"/>
  <c r="DN56" s="1"/>
  <c r="S371"/>
  <c r="AA371" s="1"/>
  <c r="U48"/>
  <c r="V148"/>
  <c r="CU148" s="1" a="1"/>
  <c r="CU148" s="1"/>
  <c r="DN148" s="1" a="1"/>
  <c r="DN148" s="1"/>
  <c r="J351"/>
  <c r="S456"/>
  <c r="AA456" s="1"/>
  <c r="J411"/>
  <c r="S205"/>
  <c r="AA205" s="1"/>
  <c r="J133"/>
  <c r="W345"/>
  <c r="X345" s="1" a="1"/>
  <c r="X345" s="1"/>
  <c r="S384"/>
  <c r="AA384" s="1"/>
  <c r="W310"/>
  <c r="V306"/>
  <c r="CU306" s="1" a="1"/>
  <c r="CU306" s="1"/>
  <c r="DN306" s="1" a="1"/>
  <c r="DN306" s="1"/>
  <c r="U567"/>
  <c r="U299"/>
  <c r="U498"/>
  <c r="U133"/>
  <c r="W88"/>
  <c r="CS88" s="1" a="1"/>
  <c r="CS88" s="1"/>
  <c r="DL88" s="1"/>
  <c r="J176"/>
  <c r="W206"/>
  <c r="W249"/>
  <c r="S432"/>
  <c r="U117"/>
  <c r="S143"/>
  <c r="U439"/>
  <c r="U451"/>
  <c r="J306"/>
  <c r="U352"/>
  <c r="S198"/>
  <c r="AA198" s="1"/>
  <c r="V517"/>
  <c r="CU517" s="1" a="1"/>
  <c r="CU517" s="1"/>
  <c r="DN517" s="1" a="1"/>
  <c r="DN517" s="1"/>
  <c r="V239"/>
  <c r="CU239" s="1" a="1"/>
  <c r="CU239" s="1"/>
  <c r="DN239" s="1" a="1"/>
  <c r="DN239" s="1"/>
  <c r="J468"/>
  <c r="K468" s="1"/>
  <c r="W537"/>
  <c r="V486"/>
  <c r="CU486" s="1" a="1"/>
  <c r="CU486" s="1"/>
  <c r="DN486" s="1" a="1"/>
  <c r="DN486" s="1"/>
  <c r="U565"/>
  <c r="J398"/>
  <c r="K398" s="1"/>
  <c r="M398" s="1"/>
  <c r="T398" s="1" a="1"/>
  <c r="T398" s="1"/>
  <c r="W228"/>
  <c r="CR228" s="1" a="1"/>
  <c r="CR228" s="1"/>
  <c r="DK228" s="1"/>
  <c r="S98"/>
  <c r="AA98" s="1"/>
  <c r="J415"/>
  <c r="K415" s="1"/>
  <c r="M415" s="1"/>
  <c r="T415" s="1" a="1"/>
  <c r="T415" s="1"/>
  <c r="U158"/>
  <c r="V193"/>
  <c r="CU193" s="1" a="1"/>
  <c r="CU193" s="1"/>
  <c r="DN193" s="1" a="1"/>
  <c r="DN193" s="1"/>
  <c r="S436"/>
  <c r="AA436" s="1"/>
  <c r="W290"/>
  <c r="W430"/>
  <c r="U344"/>
  <c r="S223"/>
  <c r="AA223" s="1"/>
  <c r="J577"/>
  <c r="J364"/>
  <c r="S443"/>
  <c r="V162"/>
  <c r="CU162" s="1" a="1"/>
  <c r="CU162" s="1"/>
  <c r="DN162" s="1" a="1"/>
  <c r="DN162" s="1"/>
  <c r="V196"/>
  <c r="CU196" s="1" a="1"/>
  <c r="CU196" s="1"/>
  <c r="DN196" s="1" a="1"/>
  <c r="DN196" s="1"/>
  <c r="U316"/>
  <c r="S183"/>
  <c r="AA183" s="1"/>
  <c r="S540"/>
  <c r="AA540" s="1"/>
  <c r="W565"/>
  <c r="ED565" s="1"/>
  <c r="DZ565" s="1"/>
  <c r="J221"/>
  <c r="S533"/>
  <c r="W456"/>
  <c r="CR456" s="1" a="1"/>
  <c r="CR456" s="1"/>
  <c r="DK456" s="1"/>
  <c r="U321"/>
  <c r="V200"/>
  <c r="CU200" s="1" a="1"/>
  <c r="CU200" s="1"/>
  <c r="DN200" s="1" a="1"/>
  <c r="DN200" s="1"/>
  <c r="U550"/>
  <c r="W432"/>
  <c r="CR432" s="1" a="1"/>
  <c r="CR432" s="1"/>
  <c r="DK432" s="1"/>
  <c r="U348"/>
  <c r="V257"/>
  <c r="CU257" s="1" a="1"/>
  <c r="CU257" s="1"/>
  <c r="DN257" s="1" a="1"/>
  <c r="DN257" s="1"/>
  <c r="J281"/>
  <c r="V462"/>
  <c r="CU462" s="1" a="1"/>
  <c r="CU462" s="1"/>
  <c r="DN462" s="1" a="1"/>
  <c r="DN462" s="1"/>
  <c r="V181"/>
  <c r="CU181" s="1" a="1"/>
  <c r="CU181" s="1"/>
  <c r="DN181" s="1" a="1"/>
  <c r="DN181" s="1"/>
  <c r="J290"/>
  <c r="V66"/>
  <c r="CU66" s="1" a="1"/>
  <c r="CU66" s="1"/>
  <c r="DN66" s="1" a="1"/>
  <c r="DN66" s="1"/>
  <c r="V48"/>
  <c r="CU48" s="1" a="1"/>
  <c r="CU48" s="1"/>
  <c r="DN48" s="1" a="1"/>
  <c r="DN48" s="1"/>
  <c r="J374"/>
  <c r="S516"/>
  <c r="U485"/>
  <c r="S86"/>
  <c r="AA86" s="1"/>
  <c r="V43"/>
  <c r="CU43" s="1" a="1"/>
  <c r="CU43" s="1"/>
  <c r="DN43" s="1" a="1"/>
  <c r="DN43" s="1"/>
  <c r="S277"/>
  <c r="AA277" s="1"/>
  <c r="J598"/>
  <c r="V137"/>
  <c r="CU137" s="1" a="1"/>
  <c r="CU137" s="1"/>
  <c r="DN137" s="1" a="1"/>
  <c r="DN137" s="1"/>
  <c r="W564"/>
  <c r="J90"/>
  <c r="J335"/>
  <c r="V599"/>
  <c r="CU599" s="1" a="1"/>
  <c r="CU599" s="1"/>
  <c r="DN599" s="1" a="1"/>
  <c r="DN599" s="1"/>
  <c r="S464"/>
  <c r="AA464" s="1"/>
  <c r="U357"/>
  <c r="U392"/>
  <c r="W575"/>
  <c r="CR575" s="1" a="1"/>
  <c r="CR575" s="1"/>
  <c r="DK575" s="1"/>
  <c r="J562"/>
  <c r="M562" s="1"/>
  <c r="S525"/>
  <c r="U102"/>
  <c r="S5"/>
  <c r="AA5" s="1"/>
  <c r="U106"/>
  <c r="S481"/>
  <c r="AA481" s="1"/>
  <c r="W11"/>
  <c r="U62"/>
  <c r="W535"/>
  <c r="V529"/>
  <c r="CU529" s="1" a="1"/>
  <c r="CU529" s="1"/>
  <c r="DN529" s="1" a="1"/>
  <c r="DN529" s="1"/>
  <c r="W273"/>
  <c r="X273" s="1" a="1"/>
  <c r="X273" s="1"/>
  <c r="V31"/>
  <c r="CU31" s="1" a="1"/>
  <c r="CU31" s="1"/>
  <c r="DN31" s="1" a="1"/>
  <c r="DN31" s="1"/>
  <c r="W238"/>
  <c r="V42"/>
  <c r="CU42" s="1" a="1"/>
  <c r="CU42" s="1"/>
  <c r="DN42" s="1" a="1"/>
  <c r="DN42" s="1"/>
  <c r="S194"/>
  <c r="AA194" s="1"/>
  <c r="S447"/>
  <c r="Z447" s="1"/>
  <c r="AW447" s="1"/>
  <c r="V360"/>
  <c r="CU360" s="1" a="1"/>
  <c r="CU360" s="1"/>
  <c r="DN360" s="1" a="1"/>
  <c r="DN360" s="1"/>
  <c r="V366"/>
  <c r="CU366" s="1" a="1"/>
  <c r="CU366" s="1"/>
  <c r="DN366" s="1" a="1"/>
  <c r="DN366" s="1"/>
  <c r="V531"/>
  <c r="CU531" s="1" a="1"/>
  <c r="CU531" s="1"/>
  <c r="DN531" s="1" a="1"/>
  <c r="DN531" s="1"/>
  <c r="V474"/>
  <c r="CU474" s="1" a="1"/>
  <c r="CU474" s="1"/>
  <c r="DN474" s="1" a="1"/>
  <c r="DN474" s="1"/>
  <c r="U73"/>
  <c r="S568"/>
  <c r="AA568" s="1"/>
  <c r="S329"/>
  <c r="AA329" s="1"/>
  <c r="W587"/>
  <c r="AB587" s="1" a="1"/>
  <c r="AB587" s="1"/>
  <c r="AC587" s="1" a="1"/>
  <c r="AC587" s="1"/>
  <c r="AD587" s="1"/>
  <c r="AK587" s="1"/>
  <c r="W443"/>
  <c r="U51"/>
  <c r="V173"/>
  <c r="CU173" s="1" a="1"/>
  <c r="CU173" s="1"/>
  <c r="DN173" s="1" a="1"/>
  <c r="DN173" s="1"/>
  <c r="V244"/>
  <c r="CU244" s="1" a="1"/>
  <c r="CU244" s="1"/>
  <c r="DN244" s="1" a="1"/>
  <c r="DN244" s="1"/>
  <c r="J327"/>
  <c r="L327" s="1"/>
  <c r="U264"/>
  <c r="W449"/>
  <c r="J354"/>
  <c r="K354" s="1"/>
  <c r="J546"/>
  <c r="V417"/>
  <c r="CU417" s="1" a="1"/>
  <c r="CU417" s="1"/>
  <c r="DN417" s="1" a="1"/>
  <c r="DN417" s="1"/>
  <c r="U183"/>
  <c r="W234"/>
  <c r="U580"/>
  <c r="U176"/>
  <c r="V67"/>
  <c r="CU67" s="1" a="1"/>
  <c r="CU67" s="1"/>
  <c r="DN67" s="1" a="1"/>
  <c r="DN67" s="1"/>
  <c r="U528"/>
  <c r="W545"/>
  <c r="ED545" s="1"/>
  <c r="DZ545" s="1"/>
  <c r="S243"/>
  <c r="U268"/>
  <c r="J558"/>
  <c r="V69"/>
  <c r="CU69" s="1" a="1"/>
  <c r="CU69" s="1"/>
  <c r="DN69" s="1" a="1"/>
  <c r="DN69" s="1"/>
  <c r="V538"/>
  <c r="CU538" s="1" a="1"/>
  <c r="CU538" s="1"/>
  <c r="DN538" s="1" a="1"/>
  <c r="DN538" s="1"/>
  <c r="S458"/>
  <c r="AA458" s="1"/>
  <c r="J536"/>
  <c r="S161"/>
  <c r="AA161" s="1"/>
  <c r="W120"/>
  <c r="W263"/>
  <c r="CS263" s="1" a="1"/>
  <c r="CS263" s="1"/>
  <c r="DL263" s="1"/>
  <c r="V215"/>
  <c r="CU215" s="1" a="1"/>
  <c r="CU215" s="1"/>
  <c r="DN215" s="1" a="1"/>
  <c r="DN215" s="1"/>
  <c r="V498"/>
  <c r="CU498" s="1" a="1"/>
  <c r="CU498" s="1"/>
  <c r="DN498" s="1" a="1"/>
  <c r="DN498" s="1"/>
  <c r="J54"/>
  <c r="U592"/>
  <c r="W413"/>
  <c r="AB413" s="1" a="1"/>
  <c r="AB413" s="1"/>
  <c r="AC413" s="1" a="1"/>
  <c r="AC413" s="1"/>
  <c r="AD413" s="1"/>
  <c r="AK413" s="1"/>
  <c r="V250"/>
  <c r="CU250" s="1" a="1"/>
  <c r="CU250" s="1"/>
  <c r="DN250" s="1" a="1"/>
  <c r="DN250" s="1"/>
  <c r="V94"/>
  <c r="CU94" s="1" a="1"/>
  <c r="CU94" s="1"/>
  <c r="DN94" s="1" a="1"/>
  <c r="DN94" s="1"/>
  <c r="V433"/>
  <c r="CU433" s="1" a="1"/>
  <c r="CU433" s="1"/>
  <c r="DN433" s="1" a="1"/>
  <c r="DN433" s="1"/>
  <c r="W71"/>
  <c r="ED71" s="1"/>
  <c r="DZ71" s="1"/>
  <c r="W197"/>
  <c r="Y197" s="1" a="1"/>
  <c r="Y197" s="1"/>
  <c r="S416"/>
  <c r="AA416" s="1"/>
  <c r="J247"/>
  <c r="V491"/>
  <c r="CU491" s="1" a="1"/>
  <c r="CU491" s="1"/>
  <c r="DN491" s="1" a="1"/>
  <c r="DN491" s="1"/>
  <c r="S470"/>
  <c r="AA470" s="1"/>
  <c r="S118"/>
  <c r="AA118" s="1"/>
  <c r="V105"/>
  <c r="CU105" s="1" a="1"/>
  <c r="CU105" s="1"/>
  <c r="DN105" s="1" a="1"/>
  <c r="DN105" s="1"/>
  <c r="U222"/>
  <c r="W415"/>
  <c r="AW415" s="1"/>
  <c r="W475"/>
  <c r="U452"/>
  <c r="U356"/>
  <c r="V590"/>
  <c r="CU590" s="1" a="1"/>
  <c r="CU590" s="1"/>
  <c r="DN590" s="1" a="1"/>
  <c r="DN590" s="1"/>
  <c r="W389"/>
  <c r="AW389" s="1"/>
  <c r="J309"/>
  <c r="L309" s="1"/>
  <c r="W442"/>
  <c r="CR442" s="1" a="1"/>
  <c r="CR442" s="1"/>
  <c r="DK442" s="1"/>
  <c r="S100"/>
  <c r="W346"/>
  <c r="ED346" s="1"/>
  <c r="DZ346" s="1"/>
  <c r="W37"/>
  <c r="U70"/>
  <c r="S52"/>
  <c r="AA52" s="1"/>
  <c r="S117"/>
  <c r="AA117" s="1"/>
  <c r="U270"/>
  <c r="J482"/>
  <c r="U414"/>
  <c r="U18"/>
  <c r="J193"/>
  <c r="W551"/>
  <c r="CS551" s="1" a="1"/>
  <c r="CS551" s="1"/>
  <c r="DL551" s="1"/>
  <c r="S211"/>
  <c r="AA211" s="1"/>
  <c r="U54"/>
  <c r="W217"/>
  <c r="J79"/>
  <c r="U453"/>
  <c r="V397"/>
  <c r="CU397" s="1" a="1"/>
  <c r="CU397" s="1"/>
  <c r="DN397" s="1" a="1"/>
  <c r="DN397" s="1"/>
  <c r="U310"/>
  <c r="J219"/>
  <c r="W493"/>
  <c r="W198"/>
  <c r="S263"/>
  <c r="AA263" s="1"/>
  <c r="J496"/>
  <c r="W583"/>
  <c r="U247"/>
  <c r="W534"/>
  <c r="U295"/>
  <c r="V515"/>
  <c r="CU515" s="1" a="1"/>
  <c r="CU515" s="1"/>
  <c r="DN515" s="1" a="1"/>
  <c r="DN515" s="1"/>
  <c r="V569"/>
  <c r="CU569" s="1" a="1"/>
  <c r="CU569" s="1"/>
  <c r="DN569" s="1" a="1"/>
  <c r="DN569" s="1"/>
  <c r="W112"/>
  <c r="U288"/>
  <c r="W395"/>
  <c r="AW395" s="1"/>
  <c r="S302"/>
  <c r="S312"/>
  <c r="S514"/>
  <c r="AA514" s="1"/>
  <c r="V251"/>
  <c r="CU251" s="1" a="1"/>
  <c r="CU251" s="1"/>
  <c r="DN251" s="1" a="1"/>
  <c r="DN251" s="1"/>
  <c r="V421"/>
  <c r="CU421" s="1" a="1"/>
  <c r="CU421" s="1"/>
  <c r="DN421" s="1" a="1"/>
  <c r="DN421" s="1"/>
  <c r="J285"/>
  <c r="U326"/>
  <c r="U237"/>
  <c r="W191"/>
  <c r="J494"/>
  <c r="S430"/>
  <c r="AA430" s="1"/>
  <c r="W157"/>
  <c r="CR157" s="1" a="1"/>
  <c r="CR157" s="1"/>
  <c r="DK157" s="1"/>
  <c r="U120"/>
  <c r="S131"/>
  <c r="U482"/>
  <c r="U460"/>
  <c r="J115"/>
  <c r="W241"/>
  <c r="J323"/>
  <c r="J178"/>
  <c r="V482"/>
  <c r="CU482" s="1" a="1"/>
  <c r="CU482" s="1"/>
  <c r="DN482" s="1" a="1"/>
  <c r="DN482" s="1"/>
  <c r="U240"/>
  <c r="W508"/>
  <c r="V87"/>
  <c r="CU87" s="1" a="1"/>
  <c r="CU87" s="1"/>
  <c r="DN87" s="1" a="1"/>
  <c r="DN87" s="1"/>
  <c r="J230"/>
  <c r="S335"/>
  <c r="AA335" s="1"/>
  <c r="S93"/>
  <c r="AA93" s="1"/>
  <c r="W100"/>
  <c r="CS100" s="1" a="1"/>
  <c r="CS100" s="1"/>
  <c r="DL100" s="1"/>
  <c r="J473"/>
  <c r="V428"/>
  <c r="CU428" s="1" a="1"/>
  <c r="CU428" s="1"/>
  <c r="DN428" s="1" a="1"/>
  <c r="DN428" s="1"/>
  <c r="W60"/>
  <c r="ED60" s="1"/>
  <c r="DZ60" s="1"/>
  <c r="V125"/>
  <c r="CU125" s="1" a="1"/>
  <c r="CU125" s="1"/>
  <c r="DN125" s="1" a="1"/>
  <c r="DN125" s="1"/>
  <c r="U446"/>
  <c r="S132"/>
  <c r="AA132" s="1"/>
  <c r="S316"/>
  <c r="AA316" s="1"/>
  <c r="V269"/>
  <c r="CU269" s="1" a="1"/>
  <c r="CU269" s="1"/>
  <c r="DN269" s="1" a="1"/>
  <c r="DN269" s="1"/>
  <c r="J65"/>
  <c r="J38"/>
  <c r="W572"/>
  <c r="X572" s="1" a="1"/>
  <c r="X572" s="1"/>
  <c r="W175"/>
  <c r="J173"/>
  <c r="J134"/>
  <c r="S330"/>
  <c r="AA330" s="1"/>
  <c r="W514"/>
  <c r="W444"/>
  <c r="CS444" s="1" a="1"/>
  <c r="CS444" s="1"/>
  <c r="DL444" s="1"/>
  <c r="U317"/>
  <c r="V591"/>
  <c r="CU591" s="1" a="1"/>
  <c r="CU591" s="1"/>
  <c r="DN591" s="1" a="1"/>
  <c r="DN591" s="1"/>
  <c r="W567"/>
  <c r="S301"/>
  <c r="W73"/>
  <c r="CR73" s="1" a="1"/>
  <c r="CR73" s="1"/>
  <c r="DK73" s="1"/>
  <c r="S308"/>
  <c r="AA308" s="1"/>
  <c r="J590"/>
  <c r="V40"/>
  <c r="CU40" s="1" a="1"/>
  <c r="CU40" s="1"/>
  <c r="DN40" s="1" a="1"/>
  <c r="DN40" s="1"/>
  <c r="S166"/>
  <c r="V533"/>
  <c r="CU533" s="1" a="1"/>
  <c r="CU533" s="1"/>
  <c r="DN533" s="1" a="1"/>
  <c r="DN533" s="1"/>
  <c r="S66"/>
  <c r="S590"/>
  <c r="U72"/>
  <c r="S222"/>
  <c r="AA222" s="1"/>
  <c r="S300"/>
  <c r="AA300" s="1"/>
  <c r="S591"/>
  <c r="AA591" s="1"/>
  <c r="V389"/>
  <c r="CU389" s="1" a="1"/>
  <c r="CU389" s="1"/>
  <c r="DN389" s="1" a="1"/>
  <c r="DN389" s="1"/>
  <c r="W556"/>
  <c r="CS556" s="1" a="1"/>
  <c r="CS556" s="1"/>
  <c r="DL556" s="1"/>
  <c r="S588"/>
  <c r="AA588" s="1"/>
  <c r="V468"/>
  <c r="CU468" s="1" a="1"/>
  <c r="CU468" s="1"/>
  <c r="DN468" s="1" a="1"/>
  <c r="DN468" s="1"/>
  <c r="S137"/>
  <c r="V411"/>
  <c r="CU411" s="1" a="1"/>
  <c r="CU411" s="1"/>
  <c r="DN411" s="1" a="1"/>
  <c r="DN411" s="1"/>
  <c r="W301"/>
  <c r="J231"/>
  <c r="J462"/>
  <c r="M462" s="1"/>
  <c r="S577"/>
  <c r="AA577" s="1"/>
  <c r="V448"/>
  <c r="CU448" s="1" a="1"/>
  <c r="CU448" s="1"/>
  <c r="DN448" s="1" a="1"/>
  <c r="DN448" s="1"/>
  <c r="J391"/>
  <c r="V465"/>
  <c r="CU465" s="1" a="1"/>
  <c r="CU465" s="1"/>
  <c r="DN465" s="1" a="1"/>
  <c r="DN465" s="1"/>
  <c r="W271"/>
  <c r="X271" s="1" a="1"/>
  <c r="X271" s="1"/>
  <c r="U555"/>
  <c r="W513"/>
  <c r="S246"/>
  <c r="W594"/>
  <c r="CR594" s="1" a="1"/>
  <c r="CR594" s="1"/>
  <c r="DK594" s="1"/>
  <c r="J353"/>
  <c r="J48"/>
  <c r="J238"/>
  <c r="U229"/>
  <c r="U116"/>
  <c r="W448"/>
  <c r="X448" s="1" a="1"/>
  <c r="X448" s="1"/>
  <c r="S260"/>
  <c r="AA260" s="1"/>
  <c r="V79"/>
  <c r="CU79" s="1" a="1"/>
  <c r="CU79" s="1"/>
  <c r="DN79" s="1" a="1"/>
  <c r="DN79" s="1"/>
  <c r="V71"/>
  <c r="CU71" s="1" a="1"/>
  <c r="CU71" s="1"/>
  <c r="DN71" s="1" a="1"/>
  <c r="DN71" s="1"/>
  <c r="J476"/>
  <c r="U196"/>
  <c r="V41"/>
  <c r="CU41" s="1" a="1"/>
  <c r="CU41" s="1"/>
  <c r="DN41" s="1" a="1"/>
  <c r="DN41" s="1"/>
  <c r="W193"/>
  <c r="ED193" s="1"/>
  <c r="DZ193" s="1"/>
  <c r="J144"/>
  <c r="W348"/>
  <c r="ED348" s="1"/>
  <c r="DZ348" s="1"/>
  <c r="S559"/>
  <c r="AA559" s="1"/>
  <c r="W105"/>
  <c r="S116"/>
  <c r="AA116" s="1"/>
  <c r="W36"/>
  <c r="U226"/>
  <c r="V592"/>
  <c r="CU592" s="1" a="1"/>
  <c r="CU592" s="1"/>
  <c r="DN592" s="1" a="1"/>
  <c r="DN592" s="1"/>
  <c r="U596"/>
  <c r="S489"/>
  <c r="J67"/>
  <c r="S382"/>
  <c r="AA382" s="1"/>
  <c r="V230"/>
  <c r="CU230" s="1" a="1"/>
  <c r="CU230" s="1"/>
  <c r="DN230" s="1" a="1"/>
  <c r="DN230" s="1"/>
  <c r="J252"/>
  <c r="W174"/>
  <c r="CS174" s="1" a="1"/>
  <c r="CS174" s="1"/>
  <c r="DL174" s="1"/>
  <c r="W276"/>
  <c r="S195"/>
  <c r="AA195" s="1"/>
  <c r="W315"/>
  <c r="U113"/>
  <c r="J284"/>
  <c r="W445"/>
  <c r="S526"/>
  <c r="J376"/>
  <c r="K376" s="1"/>
  <c r="W38"/>
  <c r="CR38" s="1" a="1"/>
  <c r="CR38" s="1"/>
  <c r="DK38" s="1"/>
  <c r="W49"/>
  <c r="S521"/>
  <c r="W277"/>
  <c r="ED277" s="1"/>
  <c r="DZ277" s="1"/>
  <c r="S168"/>
  <c r="W116"/>
  <c r="W41"/>
  <c r="V534"/>
  <c r="CU534" s="1" a="1"/>
  <c r="CU534" s="1"/>
  <c r="DN534" s="1" a="1"/>
  <c r="DN534" s="1"/>
  <c r="J166"/>
  <c r="J258"/>
  <c r="U302"/>
  <c r="U342"/>
  <c r="U338"/>
  <c r="S82"/>
  <c r="U410"/>
  <c r="W428"/>
  <c r="CR428" s="1" a="1"/>
  <c r="CR428" s="1"/>
  <c r="DK428" s="1"/>
  <c r="V21"/>
  <c r="CU21" s="1" a="1"/>
  <c r="CU21" s="1"/>
  <c r="DN21" s="1" a="1"/>
  <c r="DN21" s="1"/>
  <c r="S76"/>
  <c r="J312"/>
  <c r="V50"/>
  <c r="CU50" s="1" a="1"/>
  <c r="CU50" s="1"/>
  <c r="DN50" s="1" a="1"/>
  <c r="DN50" s="1"/>
  <c r="V140"/>
  <c r="CU140" s="1" a="1"/>
  <c r="CU140" s="1"/>
  <c r="DN140" s="1" a="1"/>
  <c r="DN140" s="1"/>
  <c r="W279"/>
  <c r="CS279" s="1" a="1"/>
  <c r="CS279" s="1"/>
  <c r="DL279" s="1"/>
  <c r="V437"/>
  <c r="CU437" s="1" a="1"/>
  <c r="CU437" s="1"/>
  <c r="DN437" s="1" a="1"/>
  <c r="DN437" s="1"/>
  <c r="U170"/>
  <c r="U466"/>
  <c r="V178"/>
  <c r="CU178" s="1" a="1"/>
  <c r="CU178" s="1"/>
  <c r="DN178" s="1" a="1"/>
  <c r="DN178" s="1"/>
  <c r="S204"/>
  <c r="AA204" s="1"/>
  <c r="S230"/>
  <c r="AA230" s="1"/>
  <c r="S206"/>
  <c r="AA206" s="1"/>
  <c r="S225"/>
  <c r="AA225" s="1"/>
  <c r="U373"/>
  <c r="V347"/>
  <c r="CU347" s="1" a="1"/>
  <c r="CU347" s="1"/>
  <c r="DN347" s="1" a="1"/>
  <c r="DN347" s="1"/>
  <c r="S354"/>
  <c r="AA354" s="1"/>
  <c r="J488"/>
  <c r="V336"/>
  <c r="CU336" s="1" a="1"/>
  <c r="CU336" s="1"/>
  <c r="DN336" s="1" a="1"/>
  <c r="DN336" s="1"/>
  <c r="J108"/>
  <c r="S424"/>
  <c r="AA424" s="1"/>
  <c r="W156"/>
  <c r="W584"/>
  <c r="X584" s="1" a="1"/>
  <c r="X584" s="1"/>
  <c r="V426"/>
  <c r="CU426" s="1" a="1"/>
  <c r="CU426" s="1"/>
  <c r="DN426" s="1" a="1"/>
  <c r="DN426" s="1"/>
  <c r="S495"/>
  <c r="V414"/>
  <c r="CU414" s="1" a="1"/>
  <c r="CU414" s="1"/>
  <c r="DN414" s="1" a="1"/>
  <c r="DN414" s="1"/>
  <c r="V22"/>
  <c r="CU22" s="1" a="1"/>
  <c r="CU22" s="1"/>
  <c r="DN22" s="1" a="1"/>
  <c r="DN22" s="1"/>
  <c r="J136"/>
  <c r="J5"/>
  <c r="L5" s="1"/>
  <c r="J393"/>
  <c r="J540"/>
  <c r="J138"/>
  <c r="V521"/>
  <c r="CU521" s="1" a="1"/>
  <c r="CU521" s="1"/>
  <c r="DN521" s="1" a="1"/>
  <c r="DN521" s="1"/>
  <c r="S518"/>
  <c r="J568"/>
  <c r="J592"/>
  <c r="V147"/>
  <c r="CU147" s="1" a="1"/>
  <c r="CU147" s="1"/>
  <c r="DN147" s="1" a="1"/>
  <c r="DN147" s="1"/>
  <c r="V52"/>
  <c r="CU52" s="1" a="1"/>
  <c r="CU52" s="1"/>
  <c r="DN52" s="1" a="1"/>
  <c r="DN52" s="1"/>
  <c r="J52"/>
  <c r="U197"/>
  <c r="J314"/>
  <c r="V530"/>
  <c r="CU530" s="1" a="1"/>
  <c r="CU530" s="1"/>
  <c r="DN530" s="1" a="1"/>
  <c r="DN530" s="1"/>
  <c r="V246"/>
  <c r="CU246" s="1" a="1"/>
  <c r="CU246" s="1"/>
  <c r="DN246" s="1" a="1"/>
  <c r="DN246" s="1"/>
  <c r="S520"/>
  <c r="AA520" s="1"/>
  <c r="W218"/>
  <c r="Y218" s="1" a="1"/>
  <c r="Y218" s="1"/>
  <c r="S556"/>
  <c r="U454"/>
  <c r="V454"/>
  <c r="CU454" s="1" a="1"/>
  <c r="CU454" s="1"/>
  <c r="DN454" s="1" a="1"/>
  <c r="DN454" s="1"/>
  <c r="S386"/>
  <c r="AA386" s="1"/>
  <c r="S519"/>
  <c r="W469"/>
  <c r="CR469" s="1" a="1"/>
  <c r="CR469" s="1"/>
  <c r="DK469" s="1"/>
  <c r="V464"/>
  <c r="CU464" s="1" a="1"/>
  <c r="CU464" s="1"/>
  <c r="DN464" s="1" a="1"/>
  <c r="DN464" s="1"/>
  <c r="S523"/>
  <c r="AA523" s="1"/>
  <c r="J416"/>
  <c r="S101"/>
  <c r="S6"/>
  <c r="AA6" s="1"/>
  <c r="J586"/>
  <c r="W68"/>
  <c r="J73"/>
  <c r="U203"/>
  <c r="V283"/>
  <c r="CU283" s="1" a="1"/>
  <c r="CU283" s="1"/>
  <c r="DN283" s="1" a="1"/>
  <c r="DN283" s="1"/>
  <c r="J243"/>
  <c r="U281"/>
  <c r="J40"/>
  <c r="S554"/>
  <c r="S25"/>
  <c r="U169"/>
  <c r="U108"/>
  <c r="S104"/>
  <c r="V126"/>
  <c r="CU126" s="1" a="1"/>
  <c r="CU126" s="1"/>
  <c r="DN126" s="1" a="1"/>
  <c r="DN126" s="1"/>
  <c r="U217"/>
  <c r="V309"/>
  <c r="CU309" s="1" a="1"/>
  <c r="CU309" s="1"/>
  <c r="DN309" s="1" a="1"/>
  <c r="DN309" s="1"/>
  <c r="W216"/>
  <c r="S75"/>
  <c r="AA75" s="1"/>
  <c r="J199"/>
  <c r="J205"/>
  <c r="U262"/>
  <c r="V289"/>
  <c r="CU289" s="1" a="1"/>
  <c r="CU289" s="1"/>
  <c r="DN289" s="1" a="1"/>
  <c r="DN289" s="1"/>
  <c r="W194"/>
  <c r="W300"/>
  <c r="Y300" s="1" a="1"/>
  <c r="Y300" s="1"/>
  <c r="S360"/>
  <c r="AA360" s="1"/>
  <c r="J443"/>
  <c r="U423"/>
  <c r="V469"/>
  <c r="CU469" s="1" a="1"/>
  <c r="CU469" s="1"/>
  <c r="DN469" s="1" a="1"/>
  <c r="DN469" s="1"/>
  <c r="J571"/>
  <c r="V505"/>
  <c r="CU505" s="1" a="1"/>
  <c r="CU505" s="1"/>
  <c r="DN505" s="1" a="1"/>
  <c r="DN505" s="1"/>
  <c r="W258"/>
  <c r="X258" s="1" a="1"/>
  <c r="X258" s="1"/>
  <c r="U101"/>
  <c r="S249"/>
  <c r="AA249" s="1"/>
  <c r="S196"/>
  <c r="AA196" s="1"/>
  <c r="U575"/>
  <c r="J433"/>
  <c r="S141"/>
  <c r="V103"/>
  <c r="CU103" s="1" a="1"/>
  <c r="CU103" s="1"/>
  <c r="DN103" s="1" a="1"/>
  <c r="DN103" s="1"/>
  <c r="V73"/>
  <c r="CU73" s="1" a="1"/>
  <c r="CU73" s="1"/>
  <c r="DN73" s="1" a="1"/>
  <c r="DN73" s="1"/>
  <c r="J187"/>
  <c r="W518"/>
  <c r="CR518" s="1" a="1"/>
  <c r="CR518" s="1"/>
  <c r="DK518" s="1"/>
  <c r="V578"/>
  <c r="CU578" s="1" a="1"/>
  <c r="CU578" s="1"/>
  <c r="DN578" s="1" a="1"/>
  <c r="DN578" s="1"/>
  <c r="J74"/>
  <c r="V216"/>
  <c r="CU216" s="1" a="1"/>
  <c r="CU216" s="1"/>
  <c r="DN216" s="1" a="1"/>
  <c r="DN216" s="1"/>
  <c r="S529"/>
  <c r="U579"/>
  <c r="S378"/>
  <c r="AA378" s="1"/>
  <c r="U177"/>
  <c r="S58"/>
  <c r="S64"/>
  <c r="AA64" s="1"/>
  <c r="J125"/>
  <c r="V153"/>
  <c r="CU153" s="1" a="1"/>
  <c r="CU153" s="1"/>
  <c r="DN153" s="1" a="1"/>
  <c r="DN153" s="1"/>
  <c r="J431"/>
  <c r="J313"/>
  <c r="V99"/>
  <c r="CU99" s="1" a="1"/>
  <c r="CU99" s="1"/>
  <c r="DN99" s="1" a="1"/>
  <c r="DN99" s="1"/>
  <c r="S364"/>
  <c r="AA364" s="1"/>
  <c r="W64"/>
  <c r="S395"/>
  <c r="AA395" s="1"/>
  <c r="U490"/>
  <c r="W394"/>
  <c r="AB394" s="1" a="1"/>
  <c r="AB394" s="1"/>
  <c r="AC394" s="1" a="1"/>
  <c r="AC394" s="1"/>
  <c r="AD394" s="1"/>
  <c r="AK394" s="1"/>
  <c r="J447"/>
  <c r="K447" s="1"/>
  <c r="M447" s="1"/>
  <c r="T447" s="1" a="1"/>
  <c r="T447" s="1"/>
  <c r="U576"/>
  <c r="S361"/>
  <c r="AA361" s="1"/>
  <c r="J135"/>
  <c r="J21"/>
  <c r="J114"/>
  <c r="S181"/>
  <c r="J511"/>
  <c r="S461"/>
  <c r="J242"/>
  <c r="S208"/>
  <c r="AA208" s="1"/>
  <c r="U400"/>
  <c r="V134"/>
  <c r="CU134" s="1" a="1"/>
  <c r="CU134" s="1"/>
  <c r="DN134" s="1" a="1"/>
  <c r="DN134" s="1"/>
  <c r="V475"/>
  <c r="CU475" s="1" a="1"/>
  <c r="CU475" s="1"/>
  <c r="DN475" s="1" a="1"/>
  <c r="DN475" s="1"/>
  <c r="U573"/>
  <c r="S40"/>
  <c r="AA40" s="1"/>
  <c r="V80"/>
  <c r="CU80" s="1" a="1"/>
  <c r="CU80" s="1"/>
  <c r="DN80" s="1" a="1"/>
  <c r="DN80" s="1"/>
  <c r="S109"/>
  <c r="AA109" s="1"/>
  <c r="W410"/>
  <c r="V232"/>
  <c r="CU232" s="1" a="1"/>
  <c r="CU232" s="1"/>
  <c r="DN232" s="1" a="1"/>
  <c r="DN232" s="1"/>
  <c r="W285"/>
  <c r="X285" s="1" a="1"/>
  <c r="X285" s="1"/>
  <c r="V65"/>
  <c r="CU65" s="1" a="1"/>
  <c r="CU65" s="1"/>
  <c r="DN65" s="1" a="1"/>
  <c r="DN65" s="1"/>
  <c r="J547"/>
  <c r="J582"/>
  <c r="M582" s="1"/>
  <c r="V485"/>
  <c r="CU485" s="1" a="1"/>
  <c r="CU485" s="1"/>
  <c r="DN485" s="1" a="1"/>
  <c r="DN485" s="1"/>
  <c r="V290"/>
  <c r="CU290" s="1" a="1"/>
  <c r="CU290" s="1"/>
  <c r="DN290" s="1" a="1"/>
  <c r="DN290" s="1"/>
  <c r="S560"/>
  <c r="V316"/>
  <c r="CU316" s="1" a="1"/>
  <c r="CU316" s="1"/>
  <c r="DN316" s="1" a="1"/>
  <c r="DN316" s="1"/>
  <c r="S112"/>
  <c r="J439"/>
  <c r="W319"/>
  <c r="AB319" s="1" a="1"/>
  <c r="AB319" s="1"/>
  <c r="AC319" s="1" a="1"/>
  <c r="AC319" s="1"/>
  <c r="AD319" s="1"/>
  <c r="AK319" s="1"/>
  <c r="W578"/>
  <c r="Y578" s="1" a="1"/>
  <c r="Y578" s="1"/>
  <c r="W291"/>
  <c r="W168"/>
  <c r="V142"/>
  <c r="CU142" s="1" a="1"/>
  <c r="CU142" s="1"/>
  <c r="DN142" s="1" a="1"/>
  <c r="DN142" s="1"/>
  <c r="S126"/>
  <c r="AA126" s="1"/>
  <c r="W561"/>
  <c r="W17"/>
  <c r="ED17" s="1"/>
  <c r="DZ17" s="1"/>
  <c r="S513"/>
  <c r="U19"/>
  <c r="S336"/>
  <c r="AA336" s="1"/>
  <c r="U368"/>
  <c r="U370"/>
  <c r="U332"/>
  <c r="S163"/>
  <c r="AA163" s="1"/>
  <c r="S531"/>
  <c r="S110"/>
  <c r="AA110" s="1"/>
  <c r="S402"/>
  <c r="AA402" s="1"/>
  <c r="S387"/>
  <c r="AA387" s="1"/>
  <c r="V535"/>
  <c r="CU535" s="1" a="1"/>
  <c r="CU535" s="1"/>
  <c r="DN535" s="1" a="1"/>
  <c r="DN535" s="1"/>
  <c r="S584"/>
  <c r="AA584" s="1"/>
  <c r="W599"/>
  <c r="CS599" s="1" a="1"/>
  <c r="CS599" s="1"/>
  <c r="DL599" s="1"/>
  <c r="W422"/>
  <c r="V247"/>
  <c r="CU247" s="1" a="1"/>
  <c r="CU247" s="1"/>
  <c r="DN247" s="1" a="1"/>
  <c r="DN247" s="1"/>
  <c r="W192"/>
  <c r="ED192" s="1"/>
  <c r="DZ192" s="1"/>
  <c r="S454"/>
  <c r="AA454" s="1"/>
  <c r="J531"/>
  <c r="U201"/>
  <c r="S505"/>
  <c r="U465"/>
  <c r="J484"/>
  <c r="W600"/>
  <c r="S595"/>
  <c r="J600"/>
  <c r="S548"/>
  <c r="W152"/>
  <c r="Y152" s="1" a="1"/>
  <c r="Y152" s="1"/>
  <c r="J320"/>
  <c r="W76"/>
  <c r="AA76" s="1"/>
  <c r="U168"/>
  <c r="V170"/>
  <c r="CU170" s="1" a="1"/>
  <c r="CU170" s="1"/>
  <c r="DN170" s="1" a="1"/>
  <c r="DN170" s="1"/>
  <c r="W338"/>
  <c r="ED338" s="1"/>
  <c r="DZ338" s="1"/>
  <c r="S182"/>
  <c r="S486"/>
  <c r="U204"/>
  <c r="W230"/>
  <c r="W255"/>
  <c r="Y255" s="1" a="1"/>
  <c r="Y255" s="1"/>
  <c r="U194"/>
  <c r="W146"/>
  <c r="V354"/>
  <c r="CU354" s="1" a="1"/>
  <c r="CU354" s="1"/>
  <c r="DN354" s="1" a="1"/>
  <c r="DN354" s="1"/>
  <c r="W104"/>
  <c r="CS104" s="1" a="1"/>
  <c r="CS104" s="1"/>
  <c r="DL104" s="1"/>
  <c r="W108"/>
  <c r="J95"/>
  <c r="S462"/>
  <c r="AA462" s="1"/>
  <c r="S374"/>
  <c r="J527"/>
  <c r="U22"/>
  <c r="U371"/>
  <c r="S582"/>
  <c r="AA582" s="1"/>
  <c r="U235"/>
  <c r="V540"/>
  <c r="CU540" s="1" a="1"/>
  <c r="CU540" s="1"/>
  <c r="DN540" s="1" a="1"/>
  <c r="DN540" s="1"/>
  <c r="J509"/>
  <c r="U549"/>
  <c r="J510"/>
  <c r="W388"/>
  <c r="V168"/>
  <c r="CU168" s="1" a="1"/>
  <c r="CU168" s="1"/>
  <c r="DN168" s="1" a="1"/>
  <c r="DN168" s="1"/>
  <c r="V116"/>
  <c r="CU116" s="1" a="1"/>
  <c r="CU116" s="1"/>
  <c r="DN116" s="1" a="1"/>
  <c r="DN116" s="1"/>
  <c r="W53"/>
  <c r="V539"/>
  <c r="CU539" s="1" a="1"/>
  <c r="CU539" s="1"/>
  <c r="DN539" s="1" a="1"/>
  <c r="DN539" s="1"/>
  <c r="W372"/>
  <c r="U181"/>
  <c r="U86"/>
  <c r="V394"/>
  <c r="CU394" s="1" a="1"/>
  <c r="CU394" s="1"/>
  <c r="DN394" s="1" a="1"/>
  <c r="DN394" s="1"/>
  <c r="J16"/>
  <c r="U231"/>
  <c r="J177"/>
  <c r="J143"/>
  <c r="V332"/>
  <c r="CU332" s="1" a="1"/>
  <c r="CU332" s="1"/>
  <c r="DN332" s="1" a="1"/>
  <c r="DN332" s="1"/>
  <c r="J232"/>
  <c r="V206"/>
  <c r="CU206" s="1" a="1"/>
  <c r="CU206" s="1"/>
  <c r="DN206" s="1" a="1"/>
  <c r="DN206" s="1"/>
  <c r="S231"/>
  <c r="V74"/>
  <c r="CU74" s="1" a="1"/>
  <c r="CU74" s="1"/>
  <c r="DN74" s="1" a="1"/>
  <c r="DN74" s="1"/>
  <c r="J161"/>
  <c r="S408"/>
  <c r="AA408" s="1"/>
  <c r="V245"/>
  <c r="CU245" s="1" a="1"/>
  <c r="CU245" s="1"/>
  <c r="DN245" s="1" a="1"/>
  <c r="DN245" s="1"/>
  <c r="V188"/>
  <c r="CU188" s="1" a="1"/>
  <c r="CU188" s="1"/>
  <c r="DN188" s="1" a="1"/>
  <c r="DN188" s="1"/>
  <c r="U486"/>
  <c r="S36"/>
  <c r="W159"/>
  <c r="AW159" s="1"/>
  <c r="U211"/>
  <c r="S233"/>
  <c r="AA233" s="1"/>
  <c r="W391"/>
  <c r="CR391" s="1" a="1"/>
  <c r="CR391" s="1"/>
  <c r="DK391" s="1"/>
  <c r="S220"/>
  <c r="AA220" s="1"/>
  <c r="W139"/>
  <c r="J498"/>
  <c r="W321"/>
  <c r="AW321" s="1"/>
  <c r="U476"/>
  <c r="S291"/>
  <c r="U418"/>
  <c r="J442"/>
  <c r="M442" s="1"/>
  <c r="V504"/>
  <c r="CU504" s="1" a="1"/>
  <c r="CU504" s="1"/>
  <c r="DN504" s="1" a="1"/>
  <c r="DN504" s="1"/>
  <c r="U590"/>
  <c r="J6"/>
  <c r="K6" s="1"/>
  <c r="V197"/>
  <c r="CU197" s="1" a="1"/>
  <c r="CU197" s="1"/>
  <c r="DN197" s="1" a="1"/>
  <c r="DN197" s="1"/>
  <c r="V139"/>
  <c r="CU139" s="1" a="1"/>
  <c r="CU139" s="1"/>
  <c r="DN139" s="1" a="1"/>
  <c r="DN139" s="1"/>
  <c r="U403"/>
  <c r="J383"/>
  <c r="W142"/>
  <c r="J342"/>
  <c r="M342" s="1"/>
  <c r="T342" s="1" a="1"/>
  <c r="T342" s="1"/>
  <c r="W515"/>
  <c r="W235"/>
  <c r="AB235" s="1" a="1"/>
  <c r="AB235" s="1"/>
  <c r="AC235" s="1" a="1"/>
  <c r="AC235" s="1"/>
  <c r="AD235" s="1"/>
  <c r="AK235" s="1"/>
  <c r="J367"/>
  <c r="W97"/>
  <c r="CR97" s="1" a="1"/>
  <c r="CR97" s="1"/>
  <c r="DK97" s="1"/>
  <c r="J490"/>
  <c r="J215"/>
  <c r="U284"/>
  <c r="J491"/>
  <c r="J349"/>
  <c r="J409"/>
  <c r="V344"/>
  <c r="CU344" s="1" a="1"/>
  <c r="CU344" s="1"/>
  <c r="DN344" s="1" a="1"/>
  <c r="DN344" s="1"/>
  <c r="S483"/>
  <c r="AA483" s="1"/>
  <c r="S459"/>
  <c r="J528"/>
  <c r="W313"/>
  <c r="W253"/>
  <c r="AW253" s="1"/>
  <c r="U450"/>
  <c r="J60"/>
  <c r="W95"/>
  <c r="W579"/>
  <c r="V581"/>
  <c r="CU581" s="1" a="1"/>
  <c r="CU581" s="1"/>
  <c r="DN581" s="1" a="1"/>
  <c r="DN581" s="1"/>
  <c r="S245"/>
  <c r="AA245" s="1"/>
  <c r="W43"/>
  <c r="J499"/>
  <c r="U415"/>
  <c r="U139"/>
  <c r="S62"/>
  <c r="U305"/>
  <c r="W468"/>
  <c r="W485"/>
  <c r="ED485" s="1"/>
  <c r="DZ485" s="1"/>
  <c r="V233"/>
  <c r="CU233" s="1" a="1"/>
  <c r="CU233" s="1"/>
  <c r="DN233" s="1" a="1"/>
  <c r="DN233" s="1"/>
  <c r="W580"/>
  <c r="CS580" s="1" a="1"/>
  <c r="CS580" s="1"/>
  <c r="DL580" s="1"/>
  <c r="J214"/>
  <c r="W148"/>
  <c r="AA148" s="1"/>
  <c r="J188"/>
  <c r="J63"/>
  <c r="U389"/>
  <c r="U586"/>
  <c r="U442"/>
  <c r="U508"/>
  <c r="S346"/>
  <c r="AA346" s="1"/>
  <c r="J601"/>
  <c r="W184"/>
  <c r="U366"/>
  <c r="V242"/>
  <c r="CU242" s="1" a="1"/>
  <c r="CU242" s="1"/>
  <c r="DN242" s="1" a="1"/>
  <c r="DN242" s="1"/>
  <c r="J485"/>
  <c r="W368"/>
  <c r="U254"/>
  <c r="U314"/>
  <c r="S587"/>
  <c r="AA587" s="1"/>
  <c r="W199"/>
  <c r="Y199" s="1" a="1"/>
  <c r="Y199" s="1"/>
  <c r="S187"/>
  <c r="AA187" s="1"/>
  <c r="W167"/>
  <c r="W397"/>
  <c r="AB397" s="1" a="1"/>
  <c r="AB397" s="1"/>
  <c r="AC397" s="1" a="1"/>
  <c r="AC397" s="1"/>
  <c r="AD397" s="1"/>
  <c r="AK397" s="1"/>
  <c r="J220"/>
  <c r="U384"/>
  <c r="S429"/>
  <c r="V86"/>
  <c r="CU86" s="1" a="1"/>
  <c r="CU86" s="1"/>
  <c r="DN86" s="1" a="1"/>
  <c r="DN86" s="1"/>
  <c r="J461"/>
  <c r="S585"/>
  <c r="AA585" s="1"/>
  <c r="V362"/>
  <c r="CU362" s="1" a="1"/>
  <c r="CU362" s="1"/>
  <c r="DN362" s="1" a="1"/>
  <c r="DN362" s="1"/>
  <c r="S394"/>
  <c r="AA394" s="1"/>
  <c r="V76"/>
  <c r="CU76" s="1" a="1"/>
  <c r="CU76" s="1"/>
  <c r="DN76" s="1" a="1"/>
  <c r="DN76" s="1"/>
  <c r="U69"/>
  <c r="U365"/>
  <c r="V497"/>
  <c r="CU497" s="1" a="1"/>
  <c r="CU497" s="1"/>
  <c r="DN497" s="1" a="1"/>
  <c r="DN497" s="1"/>
  <c r="S573"/>
  <c r="AA573" s="1"/>
  <c r="V157"/>
  <c r="CU157" s="1" a="1"/>
  <c r="CU157" s="1"/>
  <c r="DN157" s="1" a="1"/>
  <c r="DN157" s="1"/>
  <c r="V34"/>
  <c r="CU34" s="1" a="1"/>
  <c r="CU34" s="1"/>
  <c r="DN34" s="1" a="1"/>
  <c r="DN34" s="1"/>
  <c r="W117"/>
  <c r="AW117" s="1"/>
  <c r="V275"/>
  <c r="CU275" s="1" a="1"/>
  <c r="CU275" s="1"/>
  <c r="DN275" s="1" a="1"/>
  <c r="DN275" s="1"/>
  <c r="S358"/>
  <c r="AA358" s="1"/>
  <c r="V288"/>
  <c r="CU288" s="1" a="1"/>
  <c r="CU288" s="1"/>
  <c r="DN288" s="1" a="1"/>
  <c r="DN288" s="1"/>
  <c r="V508"/>
  <c r="CU508" s="1" a="1"/>
  <c r="CU508" s="1"/>
  <c r="DN508" s="1" a="1"/>
  <c r="DN508" s="1"/>
  <c r="W302"/>
  <c r="AB302" s="1" a="1"/>
  <c r="AB302" s="1"/>
  <c r="AC302" s="1" a="1"/>
  <c r="AC302" s="1"/>
  <c r="AD302" s="1"/>
  <c r="AK302" s="1"/>
  <c r="J235"/>
  <c r="W574"/>
  <c r="X574" s="1" a="1"/>
  <c r="X574" s="1"/>
  <c r="V100"/>
  <c r="CU100" s="1" a="1"/>
  <c r="CU100" s="1"/>
  <c r="DN100" s="1" a="1"/>
  <c r="DN100" s="1"/>
  <c r="V228"/>
  <c r="CU228" s="1" a="1"/>
  <c r="CU228" s="1"/>
  <c r="DN228" s="1" a="1"/>
  <c r="DN228" s="1"/>
  <c r="U80"/>
  <c r="W363"/>
  <c r="X363" s="1" a="1"/>
  <c r="X363" s="1"/>
  <c r="J105"/>
  <c r="S135"/>
  <c r="J501"/>
  <c r="W370"/>
  <c r="X370" s="1" a="1"/>
  <c r="X370" s="1"/>
  <c r="S385"/>
  <c r="AA385" s="1"/>
  <c r="J226"/>
  <c r="W457"/>
  <c r="CR457" s="1" a="1"/>
  <c r="CR457" s="1"/>
  <c r="DK457" s="1"/>
  <c r="U38"/>
  <c r="V184"/>
  <c r="CU184" s="1" a="1"/>
  <c r="CU184" s="1"/>
  <c r="DN184" s="1" a="1"/>
  <c r="DN184" s="1"/>
  <c r="J179"/>
  <c r="V266"/>
  <c r="CU266" s="1" a="1"/>
  <c r="CU266" s="1"/>
  <c r="DN266" s="1" a="1"/>
  <c r="DN266" s="1"/>
  <c r="S125"/>
  <c r="AA125" s="1"/>
  <c r="W284"/>
  <c r="AB284" s="1" a="1"/>
  <c r="AB284" s="1"/>
  <c r="AC284" s="1" a="1"/>
  <c r="AC284" s="1"/>
  <c r="AD284" s="1"/>
  <c r="AK284" s="1"/>
  <c r="J444"/>
  <c r="W151"/>
  <c r="Y151" s="1" a="1"/>
  <c r="Y151" s="1"/>
  <c r="J542"/>
  <c r="U165"/>
  <c r="S271"/>
  <c r="AA271" s="1"/>
  <c r="V583"/>
  <c r="CU583" s="1" a="1"/>
  <c r="CU583" s="1"/>
  <c r="DN583" s="1" a="1"/>
  <c r="DN583" s="1"/>
  <c r="V418"/>
  <c r="CU418" s="1" a="1"/>
  <c r="CU418" s="1"/>
  <c r="DN418" s="1" a="1"/>
  <c r="DN418" s="1"/>
  <c r="S493"/>
  <c r="AA493" s="1"/>
  <c r="J139"/>
  <c r="S121"/>
  <c r="AA121" s="1"/>
  <c r="W519"/>
  <c r="W540"/>
  <c r="AB540" s="1" a="1"/>
  <c r="AB540" s="1"/>
  <c r="AC540" s="1" a="1"/>
  <c r="AC540" s="1"/>
  <c r="AD540" s="1"/>
  <c r="AK540" s="1"/>
  <c r="V566"/>
  <c r="CU566" s="1" a="1"/>
  <c r="CU566" s="1"/>
  <c r="DN566" s="1" a="1"/>
  <c r="DN566" s="1"/>
  <c r="J421"/>
  <c r="J160"/>
  <c r="J257"/>
  <c r="J512"/>
  <c r="U569"/>
  <c r="S127"/>
  <c r="AA127" s="1"/>
  <c r="W51"/>
  <c r="CS51" s="1" a="1"/>
  <c r="CS51" s="1"/>
  <c r="DL51" s="1"/>
  <c r="S288"/>
  <c r="W187"/>
  <c r="X187" s="1" a="1"/>
  <c r="X187" s="1"/>
  <c r="U192"/>
  <c r="S479"/>
  <c r="AA479" s="1"/>
  <c r="V346"/>
  <c r="CU346" s="1" a="1"/>
  <c r="CU346" s="1"/>
  <c r="DN346" s="1" a="1"/>
  <c r="DN346" s="1"/>
  <c r="W56"/>
  <c r="J500"/>
  <c r="J194"/>
  <c r="V199"/>
  <c r="CU199" s="1" a="1"/>
  <c r="CU199" s="1"/>
  <c r="DN199" s="1" a="1"/>
  <c r="DN199" s="1"/>
  <c r="S210"/>
  <c r="AA210" s="1"/>
  <c r="V461"/>
  <c r="CU461" s="1" a="1"/>
  <c r="CU461" s="1"/>
  <c r="DN461" s="1" a="1"/>
  <c r="DN461" s="1"/>
  <c r="W115"/>
  <c r="AB115" s="1" a="1"/>
  <c r="AB115" s="1"/>
  <c r="AC115" s="1" a="1"/>
  <c r="AC115" s="1"/>
  <c r="AD115" s="1"/>
  <c r="AK115" s="1"/>
  <c r="U155"/>
  <c r="S534"/>
  <c r="U382"/>
  <c r="V259"/>
  <c r="CU259" s="1" a="1"/>
  <c r="CU259" s="1"/>
  <c r="DN259" s="1" a="1"/>
  <c r="DN259" s="1"/>
  <c r="S317"/>
  <c r="AA317" s="1"/>
  <c r="W480"/>
  <c r="U187"/>
  <c r="S350"/>
  <c r="AA350" s="1"/>
  <c r="S367"/>
  <c r="AA367" s="1"/>
  <c r="V339"/>
  <c r="CU339" s="1" a="1"/>
  <c r="CU339" s="1"/>
  <c r="DN339" s="1" a="1"/>
  <c r="DN339" s="1"/>
  <c r="S170"/>
  <c r="J225"/>
  <c r="S566"/>
  <c r="AA566" s="1"/>
  <c r="U243"/>
  <c r="U458"/>
  <c r="W224"/>
  <c r="AW224" s="1"/>
  <c r="J183"/>
  <c r="W336"/>
  <c r="Y336" s="1" a="1"/>
  <c r="Y336" s="1"/>
  <c r="V191"/>
  <c r="CU191" s="1" a="1"/>
  <c r="CU191" s="1"/>
  <c r="DN191" s="1" a="1"/>
  <c r="DN191" s="1"/>
  <c r="J17"/>
  <c r="J99"/>
  <c r="S498"/>
  <c r="J356"/>
  <c r="J64"/>
  <c r="S224"/>
  <c r="AA224" s="1"/>
  <c r="J396"/>
  <c r="W89"/>
  <c r="S18"/>
  <c r="AA18" s="1"/>
  <c r="S439"/>
  <c r="J432"/>
  <c r="K432" s="1"/>
  <c r="S558"/>
  <c r="W498"/>
  <c r="ED498" s="1"/>
  <c r="DZ498" s="1"/>
  <c r="W229"/>
  <c r="S509"/>
  <c r="V527"/>
  <c r="CU527" s="1" a="1"/>
  <c r="CU527" s="1"/>
  <c r="DN527" s="1" a="1"/>
  <c r="DN527" s="1"/>
  <c r="W275"/>
  <c r="CS275" s="1" a="1"/>
  <c r="CS275" s="1"/>
  <c r="DL275" s="1"/>
  <c r="S16"/>
  <c r="W598"/>
  <c r="S535"/>
  <c r="U282"/>
  <c r="V470"/>
  <c r="CU470" s="1" a="1"/>
  <c r="CU470" s="1"/>
  <c r="DN470" s="1" a="1"/>
  <c r="DN470" s="1"/>
  <c r="S389"/>
  <c r="AA389" s="1"/>
  <c r="V422"/>
  <c r="CU422" s="1" a="1"/>
  <c r="CU422" s="1"/>
  <c r="DN422" s="1" a="1"/>
  <c r="DN422" s="1"/>
  <c r="J573"/>
  <c r="U459"/>
  <c r="J372"/>
  <c r="S201"/>
  <c r="AA201" s="1"/>
  <c r="W85"/>
  <c r="ED85" s="1"/>
  <c r="DZ85" s="1"/>
  <c r="S179"/>
  <c r="AA179" s="1"/>
  <c r="U483"/>
  <c r="W470"/>
  <c r="AB470" s="1" a="1"/>
  <c r="AB470" s="1"/>
  <c r="AC470" s="1" a="1"/>
  <c r="AC470" s="1"/>
  <c r="AD470" s="1"/>
  <c r="AK470" s="1"/>
  <c r="V135"/>
  <c r="CU135" s="1" a="1"/>
  <c r="CU135" s="1"/>
  <c r="DN135" s="1" a="1"/>
  <c r="DN135" s="1"/>
  <c r="J44"/>
  <c r="J561"/>
  <c r="U153"/>
  <c r="U230"/>
  <c r="U364"/>
  <c r="S74"/>
  <c r="U375"/>
  <c r="S268"/>
  <c r="AA268" s="1"/>
  <c r="U152"/>
  <c r="U56"/>
  <c r="J159"/>
  <c r="U74"/>
  <c r="J167"/>
  <c r="J163"/>
  <c r="K163" s="1"/>
  <c r="S235"/>
  <c r="S237"/>
  <c r="V302"/>
  <c r="CU302" s="1" a="1"/>
  <c r="CU302" s="1"/>
  <c r="DN302" s="1" a="1"/>
  <c r="DN302" s="1"/>
  <c r="V225"/>
  <c r="CU225" s="1" a="1"/>
  <c r="CU225" s="1"/>
  <c r="DN225" s="1" a="1"/>
  <c r="DN225" s="1"/>
  <c r="W507"/>
  <c r="S304"/>
  <c r="AA304" s="1"/>
  <c r="V408"/>
  <c r="CU408" s="1" a="1"/>
  <c r="CU408" s="1"/>
  <c r="DN408" s="1" a="1"/>
  <c r="DN408" s="1"/>
  <c r="W101"/>
  <c r="CR101" s="1" a="1"/>
  <c r="CR101" s="1"/>
  <c r="DK101" s="1"/>
  <c r="U519"/>
  <c r="V180"/>
  <c r="CU180" s="1" a="1"/>
  <c r="CU180" s="1"/>
  <c r="DN180" s="1" a="1"/>
  <c r="DN180" s="1"/>
  <c r="V49"/>
  <c r="CU49" s="1" a="1"/>
  <c r="CU49" s="1"/>
  <c r="DN49" s="1" a="1"/>
  <c r="DN49" s="1"/>
  <c r="V204"/>
  <c r="CU204" s="1" a="1"/>
  <c r="CU204" s="1"/>
  <c r="DN204" s="1" a="1"/>
  <c r="DN204" s="1"/>
  <c r="V270"/>
  <c r="CU270" s="1" a="1"/>
  <c r="CU270" s="1"/>
  <c r="DN270" s="1" a="1"/>
  <c r="DN270" s="1"/>
  <c r="S469"/>
  <c r="U417"/>
  <c r="U383"/>
  <c r="S22"/>
  <c r="S15"/>
  <c r="AA15" s="1"/>
  <c r="V376"/>
  <c r="CU376" s="1" a="1"/>
  <c r="CU376" s="1"/>
  <c r="DN376" s="1" a="1"/>
  <c r="DN376" s="1"/>
  <c r="V401"/>
  <c r="CU401" s="1" a="1"/>
  <c r="CU401" s="1"/>
  <c r="DN401" s="1" a="1"/>
  <c r="DN401" s="1"/>
  <c r="V279"/>
  <c r="CU279" s="1" a="1"/>
  <c r="CU279" s="1"/>
  <c r="DN279" s="1" a="1"/>
  <c r="DN279" s="1"/>
  <c r="U68"/>
  <c r="J211"/>
  <c r="W282"/>
  <c r="Y282" s="1" a="1"/>
  <c r="Y282" s="1"/>
  <c r="W225"/>
  <c r="Y225" s="1" a="1"/>
  <c r="Y225" s="1"/>
  <c r="S278"/>
  <c r="AA278" s="1"/>
  <c r="U160"/>
  <c r="V154"/>
  <c r="CU154" s="1" a="1"/>
  <c r="CU154" s="1"/>
  <c r="DN154" s="1" a="1"/>
  <c r="DN154" s="1"/>
  <c r="J147"/>
  <c r="M147" s="1"/>
  <c r="T147" s="1" a="1"/>
  <c r="T147" s="1"/>
  <c r="W266"/>
  <c r="Y266" s="1" a="1"/>
  <c r="Y266" s="1"/>
  <c r="W245"/>
  <c r="CR245" s="1" a="1"/>
  <c r="CR245" s="1"/>
  <c r="DK245" s="1"/>
  <c r="U527"/>
  <c r="J507"/>
  <c r="W176"/>
  <c r="Y176" s="1" a="1"/>
  <c r="Y176" s="1"/>
  <c r="V237"/>
  <c r="CU237" s="1" a="1"/>
  <c r="CU237" s="1"/>
  <c r="DN237" s="1" a="1"/>
  <c r="DN237" s="1"/>
  <c r="W542"/>
  <c r="U210"/>
  <c r="W150"/>
  <c r="X150" s="1" a="1"/>
  <c r="X150" s="1"/>
  <c r="V395"/>
  <c r="CU395" s="1" a="1"/>
  <c r="CU395" s="1"/>
  <c r="DN395" s="1" a="1"/>
  <c r="DN395" s="1"/>
  <c r="J116"/>
  <c r="U312"/>
  <c r="W479"/>
  <c r="AB479" s="1" a="1"/>
  <c r="AB479" s="1"/>
  <c r="AC479" s="1" a="1"/>
  <c r="AC479" s="1"/>
  <c r="AD479" s="1"/>
  <c r="AK479" s="1"/>
  <c r="V284"/>
  <c r="CU284" s="1" a="1"/>
  <c r="CU284" s="1"/>
  <c r="DN284" s="1" a="1"/>
  <c r="DN284" s="1"/>
  <c r="W436"/>
  <c r="CR436" s="1" a="1"/>
  <c r="CR436" s="1"/>
  <c r="DK436" s="1"/>
  <c r="S592"/>
  <c r="W364"/>
  <c r="AW364" s="1"/>
  <c r="W268"/>
  <c r="X268" s="1" a="1"/>
  <c r="X268" s="1"/>
  <c r="U554"/>
  <c r="U182"/>
  <c r="W588"/>
  <c r="X588" s="1" a="1"/>
  <c r="X588" s="1"/>
  <c r="S365"/>
  <c r="AA365" s="1"/>
  <c r="U224"/>
  <c r="W399"/>
  <c r="AW399" s="1"/>
  <c r="U149"/>
  <c r="U42"/>
  <c r="W70"/>
  <c r="W143"/>
  <c r="U212"/>
  <c r="J387"/>
  <c r="U198"/>
  <c r="V187"/>
  <c r="CU187" s="1" a="1"/>
  <c r="CU187" s="1"/>
  <c r="DN187" s="1" a="1"/>
  <c r="DN187" s="1"/>
  <c r="W532"/>
  <c r="CS532" s="1" a="1"/>
  <c r="CS532" s="1"/>
  <c r="DL532" s="1"/>
  <c r="V54"/>
  <c r="CU54" s="1" a="1"/>
  <c r="CU54" s="1"/>
  <c r="DN54" s="1" a="1"/>
  <c r="DN54" s="1"/>
  <c r="S574"/>
  <c r="AA574" s="1"/>
  <c r="V158"/>
  <c r="CU158" s="1" a="1"/>
  <c r="CU158" s="1"/>
  <c r="DN158" s="1" a="1"/>
  <c r="DN158" s="1"/>
  <c r="W287"/>
  <c r="X287" s="1" a="1"/>
  <c r="X287" s="1"/>
  <c r="J109"/>
  <c r="U206"/>
  <c r="V410"/>
  <c r="CU410" s="1" a="1"/>
  <c r="CU410" s="1"/>
  <c r="DN410" s="1" a="1"/>
  <c r="DN410" s="1"/>
  <c r="U542"/>
  <c r="J174"/>
  <c r="S338"/>
  <c r="AA338" s="1"/>
  <c r="W226"/>
  <c r="V172"/>
  <c r="CU172" s="1" a="1"/>
  <c r="CU172" s="1"/>
  <c r="DN172" s="1" a="1"/>
  <c r="DN172" s="1"/>
  <c r="U509"/>
  <c r="V374"/>
  <c r="CU374" s="1" a="1"/>
  <c r="CU374" s="1"/>
  <c r="DN374" s="1" a="1"/>
  <c r="DN374" s="1"/>
  <c r="J189"/>
  <c r="S154"/>
  <c r="AA154" s="1"/>
  <c r="J262"/>
  <c r="J80"/>
  <c r="U511"/>
  <c r="S164"/>
  <c r="AA164" s="1"/>
  <c r="W477"/>
  <c r="S252"/>
  <c r="AA252" s="1"/>
  <c r="S543"/>
  <c r="U185"/>
  <c r="J371"/>
  <c r="J180"/>
  <c r="W454"/>
  <c r="AB454" s="1" a="1"/>
  <c r="AB454" s="1"/>
  <c r="AC454" s="1" a="1"/>
  <c r="AC454" s="1"/>
  <c r="AD454" s="1"/>
  <c r="AK454" s="1"/>
  <c r="J427"/>
  <c r="L427" s="1"/>
  <c r="S162"/>
  <c r="AA162" s="1"/>
  <c r="W369"/>
  <c r="W86"/>
  <c r="S355"/>
  <c r="AA355" s="1"/>
  <c r="J420"/>
  <c r="K420" s="1"/>
  <c r="M420" s="1"/>
  <c r="T420" s="1" a="1"/>
  <c r="T420" s="1"/>
  <c r="U251"/>
  <c r="V382"/>
  <c r="CU382" s="1" a="1"/>
  <c r="CU382" s="1"/>
  <c r="DN382" s="1" a="1"/>
  <c r="DN382" s="1"/>
  <c r="U435"/>
  <c r="V435"/>
  <c r="CU435" s="1" a="1"/>
  <c r="CU435" s="1"/>
  <c r="DN435" s="1" a="1"/>
  <c r="DN435" s="1"/>
  <c r="J593"/>
  <c r="S20"/>
  <c r="J249"/>
  <c r="S492"/>
  <c r="J128"/>
  <c r="J198"/>
  <c r="U315"/>
  <c r="V396"/>
  <c r="CU396" s="1" a="1"/>
  <c r="CU396" s="1"/>
  <c r="DN396" s="1" a="1"/>
  <c r="DN396" s="1"/>
  <c r="S572"/>
  <c r="AA572" s="1"/>
  <c r="U553"/>
  <c r="U391"/>
  <c r="U193"/>
  <c r="J599"/>
  <c r="J535"/>
  <c r="W185"/>
  <c r="CR185" s="1" a="1"/>
  <c r="CR185" s="1"/>
  <c r="DK185" s="1"/>
  <c r="J260"/>
  <c r="S576"/>
  <c r="AA576" s="1"/>
  <c r="V18"/>
  <c r="CU18" s="1" a="1"/>
  <c r="CU18" s="1"/>
  <c r="DN18" s="1" a="1"/>
  <c r="DN18" s="1"/>
  <c r="J583"/>
  <c r="J317"/>
  <c r="M317" s="1"/>
  <c r="T317" s="1" a="1"/>
  <c r="T317" s="1"/>
  <c r="J347"/>
  <c r="W355"/>
  <c r="X355" s="1" a="1"/>
  <c r="X355" s="1"/>
  <c r="J288"/>
  <c r="U319"/>
  <c r="W435"/>
  <c r="ED435" s="1"/>
  <c r="DZ435" s="1"/>
  <c r="W571"/>
  <c r="CR571" s="1" a="1"/>
  <c r="CR571" s="1"/>
  <c r="DK571" s="1"/>
  <c r="U571"/>
  <c r="U225"/>
  <c r="S468"/>
  <c r="AA468" s="1"/>
  <c r="V273"/>
  <c r="CU273" s="1" a="1"/>
  <c r="CU273" s="1"/>
  <c r="DN273" s="1" a="1"/>
  <c r="DN273" s="1"/>
  <c r="S273"/>
  <c r="AA273" s="1"/>
  <c r="V480"/>
  <c r="CU480" s="1" a="1"/>
  <c r="CU480" s="1"/>
  <c r="DN480" s="1" a="1"/>
  <c r="DN480" s="1"/>
  <c r="U238"/>
  <c r="U376"/>
  <c r="V372"/>
  <c r="CU372" s="1" a="1"/>
  <c r="CU372" s="1"/>
  <c r="DN372" s="1" a="1"/>
  <c r="DN372" s="1"/>
  <c r="S401"/>
  <c r="AA401" s="1"/>
  <c r="U408"/>
  <c r="W402"/>
  <c r="J489"/>
  <c r="J287"/>
  <c r="L287" s="1"/>
  <c r="J458"/>
  <c r="W190"/>
  <c r="S250"/>
  <c r="AA250" s="1"/>
  <c r="W180"/>
  <c r="ED180" s="1"/>
  <c r="DZ180" s="1"/>
  <c r="S266"/>
  <c r="AA266" s="1"/>
  <c r="S303"/>
  <c r="J250"/>
  <c r="J96"/>
  <c r="U290"/>
  <c r="V431"/>
  <c r="CU431" s="1" a="1"/>
  <c r="CU431" s="1"/>
  <c r="DN431" s="1" a="1"/>
  <c r="DN431" s="1"/>
  <c r="S547"/>
  <c r="AA547" s="1"/>
  <c r="S589"/>
  <c r="AA589" s="1"/>
  <c r="S79"/>
  <c r="AA79" s="1"/>
  <c r="V37"/>
  <c r="CU37" s="1" a="1"/>
  <c r="CU37" s="1"/>
  <c r="DN37" s="1" a="1"/>
  <c r="DN37" s="1"/>
  <c r="V287"/>
  <c r="CU287" s="1" a="1"/>
  <c r="CU287" s="1"/>
  <c r="DN287" s="1" a="1"/>
  <c r="DN287" s="1"/>
  <c r="W280"/>
  <c r="CS280" s="1" a="1"/>
  <c r="CS280" s="1"/>
  <c r="DL280" s="1"/>
  <c r="U280"/>
  <c r="J370"/>
  <c r="K370" s="1"/>
  <c r="U161"/>
  <c r="W69"/>
  <c r="V379"/>
  <c r="CU379" s="1" a="1"/>
  <c r="CU379" s="1"/>
  <c r="DN379" s="1" a="1"/>
  <c r="DN379" s="1"/>
  <c r="S440"/>
  <c r="AA440" s="1"/>
  <c r="U278"/>
  <c r="U228"/>
  <c r="U112"/>
  <c r="U84"/>
  <c r="U443"/>
  <c r="V466"/>
  <c r="CU466" s="1" a="1"/>
  <c r="CU466" s="1"/>
  <c r="DN466" s="1" a="1"/>
  <c r="DN466" s="1"/>
  <c r="J350"/>
  <c r="U191"/>
  <c r="U349"/>
  <c r="J294"/>
  <c r="S517"/>
  <c r="U387"/>
  <c r="W378"/>
  <c r="X378" s="1" a="1"/>
  <c r="X378" s="1"/>
  <c r="W129"/>
  <c r="CS129" s="1" a="1"/>
  <c r="CS129" s="1"/>
  <c r="DL129" s="1"/>
  <c r="S258"/>
  <c r="AA258" s="1"/>
  <c r="S276"/>
  <c r="AA276" s="1"/>
  <c r="V446"/>
  <c r="CU446" s="1" a="1"/>
  <c r="CU446" s="1"/>
  <c r="DN446" s="1" a="1"/>
  <c r="DN446" s="1"/>
  <c r="V478"/>
  <c r="CU478" s="1" a="1"/>
  <c r="CU478" s="1"/>
  <c r="DN478" s="1" a="1"/>
  <c r="DN478" s="1"/>
  <c r="V280"/>
  <c r="CU280" s="1" a="1"/>
  <c r="CU280" s="1"/>
  <c r="DN280" s="1" a="1"/>
  <c r="DN280" s="1"/>
  <c r="S532"/>
  <c r="V565"/>
  <c r="CU565" s="1" a="1"/>
  <c r="CU565" s="1"/>
  <c r="DN565" s="1" a="1"/>
  <c r="DN565" s="1"/>
  <c r="V524"/>
  <c r="CU524" s="1" a="1"/>
  <c r="CU524" s="1"/>
  <c r="DN524" s="1" a="1"/>
  <c r="DN524" s="1"/>
  <c r="S69"/>
  <c r="S453"/>
  <c r="S217"/>
  <c r="AA217" s="1"/>
  <c r="U440"/>
  <c r="U424"/>
  <c r="W424"/>
  <c r="AW424" s="1"/>
  <c r="J469"/>
  <c r="K469" s="1"/>
  <c r="S251"/>
  <c r="AA251" s="1"/>
  <c r="V88"/>
  <c r="CU88" s="1" a="1"/>
  <c r="CU88" s="1"/>
  <c r="DN88" s="1" a="1"/>
  <c r="DN88" s="1"/>
  <c r="S373"/>
  <c r="W87"/>
  <c r="V171"/>
  <c r="CU171" s="1" a="1"/>
  <c r="CU171" s="1"/>
  <c r="DN171" s="1" a="1"/>
  <c r="DN171" s="1"/>
  <c r="W98"/>
  <c r="U55"/>
  <c r="S581"/>
  <c r="AA581" s="1"/>
  <c r="W81"/>
  <c r="V525"/>
  <c r="CU525" s="1" a="1"/>
  <c r="CU525" s="1"/>
  <c r="DN525" s="1" a="1"/>
  <c r="DN525" s="1"/>
  <c r="S405"/>
  <c r="AA405" s="1"/>
  <c r="W299"/>
  <c r="AA299" s="1"/>
  <c r="W244"/>
  <c r="S123"/>
  <c r="AA123" s="1"/>
  <c r="V423"/>
  <c r="CU423" s="1" a="1"/>
  <c r="CU423" s="1"/>
  <c r="DN423" s="1" a="1"/>
  <c r="DN423" s="1"/>
  <c r="V432"/>
  <c r="CU432" s="1" a="1"/>
  <c r="CU432" s="1"/>
  <c r="DN432" s="1" a="1"/>
  <c r="DN432" s="1"/>
  <c r="W118"/>
  <c r="ED118" s="1"/>
  <c r="DZ118" s="1"/>
  <c r="U291"/>
  <c r="W128"/>
  <c r="S578"/>
  <c r="AA578" s="1"/>
  <c r="W121"/>
  <c r="U121"/>
  <c r="W312"/>
  <c r="S544"/>
  <c r="AA544" s="1"/>
  <c r="W162"/>
  <c r="AB162" s="1" a="1"/>
  <c r="AB162" s="1"/>
  <c r="AC162" s="1" a="1"/>
  <c r="AC162" s="1"/>
  <c r="AD162" s="1"/>
  <c r="AK162" s="1"/>
  <c r="V369"/>
  <c r="CU369" s="1" a="1"/>
  <c r="CU369" s="1"/>
  <c r="DN369" s="1" a="1"/>
  <c r="DN369" s="1"/>
  <c r="S49"/>
  <c r="W223"/>
  <c r="CS223" s="1" a="1"/>
  <c r="CS223" s="1"/>
  <c r="DL223" s="1"/>
  <c r="V355"/>
  <c r="CU355" s="1" a="1"/>
  <c r="CU355" s="1"/>
  <c r="DN355" s="1" a="1"/>
  <c r="DN355" s="1"/>
  <c r="J112"/>
  <c r="J380"/>
  <c r="K380" s="1"/>
  <c r="M380" s="1"/>
  <c r="T380" s="1" a="1"/>
  <c r="T380" s="1"/>
  <c r="U421"/>
  <c r="U234"/>
  <c r="S400"/>
  <c r="AA400" s="1"/>
  <c r="S484"/>
  <c r="J355"/>
  <c r="J241"/>
  <c r="J388"/>
  <c r="W242"/>
  <c r="J122"/>
  <c r="W106"/>
  <c r="W562"/>
  <c r="J424"/>
  <c r="S21"/>
  <c r="V144"/>
  <c r="CU144" s="1" a="1"/>
  <c r="CU144" s="1"/>
  <c r="DN144" s="1" a="1"/>
  <c r="DN144" s="1"/>
  <c r="V46"/>
  <c r="CU46" s="1" a="1"/>
  <c r="CU46" s="1"/>
  <c r="DN46" s="1" a="1"/>
  <c r="DN46" s="1"/>
  <c r="J307"/>
  <c r="W360"/>
  <c r="Y360" s="1" a="1"/>
  <c r="Y360" s="1"/>
  <c r="V77"/>
  <c r="CU77" s="1" a="1"/>
  <c r="CU77" s="1"/>
  <c r="DN77" s="1" a="1"/>
  <c r="DN77" s="1"/>
  <c r="S43"/>
  <c r="U43"/>
  <c r="S369"/>
  <c r="AA369" s="1"/>
  <c r="U223"/>
  <c r="S267"/>
  <c r="AA267" s="1"/>
  <c r="J145"/>
  <c r="W251"/>
  <c r="S363"/>
  <c r="AA363" s="1"/>
  <c r="J256"/>
  <c r="J548"/>
  <c r="U221"/>
  <c r="W524"/>
  <c r="AW524" s="1"/>
  <c r="V278"/>
  <c r="CU278" s="1" a="1"/>
  <c r="CU278" s="1"/>
  <c r="DN278" s="1" a="1"/>
  <c r="DN278" s="1"/>
  <c r="V492"/>
  <c r="CU492" s="1" a="1"/>
  <c r="CU492" s="1"/>
  <c r="DN492" s="1" a="1"/>
  <c r="DN492" s="1"/>
  <c r="W490"/>
  <c r="CS490" s="1" a="1"/>
  <c r="CS490" s="1"/>
  <c r="DL490" s="1"/>
  <c r="U87"/>
  <c r="W171"/>
  <c r="U98"/>
  <c r="U47"/>
  <c r="V323"/>
  <c r="CU323" s="1" a="1"/>
  <c r="CU323" s="1"/>
  <c r="DN323" s="1" a="1"/>
  <c r="DN323" s="1"/>
  <c r="S229"/>
  <c r="J268"/>
  <c r="U260"/>
  <c r="U107"/>
  <c r="U390"/>
  <c r="S114"/>
  <c r="AA114" s="1"/>
  <c r="V378"/>
  <c r="CU378" s="1" a="1"/>
  <c r="CU378" s="1"/>
  <c r="DN378" s="1" a="1"/>
  <c r="DN378" s="1"/>
  <c r="U132"/>
  <c r="U269"/>
  <c r="S259"/>
  <c r="AA259" s="1"/>
  <c r="U433"/>
  <c r="W144"/>
  <c r="U95"/>
  <c r="U275"/>
  <c r="J563"/>
  <c r="V226"/>
  <c r="CU226" s="1" a="1"/>
  <c r="CU226" s="1"/>
  <c r="DN226" s="1" a="1"/>
  <c r="DN226" s="1"/>
  <c r="S283"/>
  <c r="AA283" s="1"/>
  <c r="V236"/>
  <c r="CU236" s="1" a="1"/>
  <c r="CU236" s="1"/>
  <c r="DN236" s="1" a="1"/>
  <c r="DN236" s="1"/>
  <c r="W196"/>
  <c r="CS196" s="1" a="1"/>
  <c r="CS196" s="1"/>
  <c r="DL196" s="1"/>
  <c r="W416"/>
  <c r="U564"/>
  <c r="W221"/>
  <c r="V141"/>
  <c r="CU141" s="1" a="1"/>
  <c r="CU141" s="1"/>
  <c r="DN141" s="1" a="1"/>
  <c r="DN141" s="1"/>
  <c r="V449"/>
  <c r="CU449" s="1" a="1"/>
  <c r="CU449" s="1"/>
  <c r="DN449" s="1" a="1"/>
  <c r="DN449" s="1"/>
  <c r="S83"/>
  <c r="AA83" s="1"/>
  <c r="S159"/>
  <c r="AA159" s="1"/>
  <c r="V554"/>
  <c r="CU554" s="1" a="1"/>
  <c r="CU554" s="1"/>
  <c r="DN554" s="1" a="1"/>
  <c r="DN554" s="1"/>
  <c r="V405"/>
  <c r="CU405" s="1" a="1"/>
  <c r="CU405" s="1"/>
  <c r="DN405" s="1" a="1"/>
  <c r="DN405" s="1"/>
  <c r="J28"/>
  <c r="W48"/>
  <c r="V549"/>
  <c r="CU549" s="1" a="1"/>
  <c r="CU549" s="1"/>
  <c r="DN549" s="1" a="1"/>
  <c r="DN549" s="1"/>
  <c r="W451"/>
  <c r="J341"/>
  <c r="S157"/>
  <c r="AA157" s="1"/>
  <c r="S155"/>
  <c r="AA155" s="1"/>
  <c r="S281"/>
  <c r="AA281" s="1"/>
  <c r="V152"/>
  <c r="CU152" s="1" a="1"/>
  <c r="CU152" s="1"/>
  <c r="DN152" s="1" a="1"/>
  <c r="DN152" s="1"/>
  <c r="U480"/>
  <c r="J201"/>
  <c r="S507"/>
  <c r="V194"/>
  <c r="CU194" s="1" a="1"/>
  <c r="CU194" s="1"/>
  <c r="DN194" s="1" a="1"/>
  <c r="DN194" s="1"/>
  <c r="U71"/>
  <c r="J516"/>
  <c r="J521"/>
  <c r="L521" s="1"/>
  <c r="J300"/>
  <c r="L300" s="1"/>
  <c r="W366"/>
  <c r="U294"/>
  <c r="S383"/>
  <c r="AA383" s="1"/>
  <c r="V68"/>
  <c r="CU68" s="1" a="1"/>
  <c r="CU68" s="1"/>
  <c r="DN68" s="1" a="1"/>
  <c r="DN68" s="1"/>
  <c r="J310"/>
  <c r="S411"/>
  <c r="AA411" s="1"/>
  <c r="U600"/>
  <c r="V489"/>
  <c r="CU489" s="1" a="1"/>
  <c r="CU489" s="1"/>
  <c r="DN489" s="1" a="1"/>
  <c r="DN489" s="1"/>
  <c r="J295"/>
  <c r="J534"/>
  <c r="S327"/>
  <c r="AA327" s="1"/>
  <c r="J419"/>
  <c r="V5"/>
  <c r="CU5" s="1" a="1"/>
  <c r="CU5" s="1"/>
  <c r="DN5" s="1" a="1"/>
  <c r="DN5" s="1"/>
  <c r="U507"/>
  <c r="W375"/>
  <c r="J261"/>
  <c r="W274"/>
  <c r="X274" s="1" a="1"/>
  <c r="X274" s="1"/>
  <c r="W597"/>
  <c r="CS597" s="1" a="1"/>
  <c r="CS597" s="1"/>
  <c r="DL597" s="1"/>
  <c r="W205"/>
  <c r="U208"/>
  <c r="W96"/>
  <c r="CS96" s="1" a="1"/>
  <c r="CS96" s="1"/>
  <c r="DL96" s="1"/>
  <c r="U46"/>
  <c r="V113"/>
  <c r="CU113" s="1" a="1"/>
  <c r="CU113" s="1"/>
  <c r="DN113" s="1" a="1"/>
  <c r="DN113" s="1"/>
  <c r="U274"/>
  <c r="V402"/>
  <c r="CU402" s="1" a="1"/>
  <c r="CU402" s="1"/>
  <c r="DN402" s="1" a="1"/>
  <c r="DN402" s="1"/>
  <c r="V205"/>
  <c r="CU205" s="1" a="1"/>
  <c r="CU205" s="1"/>
  <c r="DN205" s="1" a="1"/>
  <c r="DN205" s="1"/>
  <c r="J565"/>
  <c r="J172"/>
  <c r="J525"/>
  <c r="U123"/>
  <c r="J224"/>
  <c r="W557"/>
  <c r="V167"/>
  <c r="CU167" s="1" a="1"/>
  <c r="CU167" s="1"/>
  <c r="DN167" s="1" a="1"/>
  <c r="DN167" s="1"/>
  <c r="S167"/>
  <c r="AA167" s="1"/>
  <c r="J470"/>
  <c r="J479"/>
  <c r="U330"/>
  <c r="V330"/>
  <c r="CU330" s="1" a="1"/>
  <c r="CU330" s="1"/>
  <c r="DN330" s="1" a="1"/>
  <c r="DN330" s="1"/>
  <c r="U110"/>
  <c r="V107"/>
  <c r="CU107" s="1" a="1"/>
  <c r="CU107" s="1"/>
  <c r="DN107" s="1" a="1"/>
  <c r="DN107" s="1"/>
  <c r="V586"/>
  <c r="CU586" s="1" a="1"/>
  <c r="CU586" s="1"/>
  <c r="DN586" s="1" a="1"/>
  <c r="DN586" s="1"/>
  <c r="V356"/>
  <c r="CU356" s="1" a="1"/>
  <c r="CU356" s="1"/>
  <c r="DN356" s="1" a="1"/>
  <c r="DN356" s="1"/>
  <c r="J84"/>
  <c r="S512"/>
  <c r="J440"/>
  <c r="W294"/>
  <c r="ED294" s="1"/>
  <c r="DZ294" s="1"/>
  <c r="U253"/>
  <c r="W530"/>
  <c r="V519"/>
  <c r="CU519" s="1" a="1"/>
  <c r="CU519" s="1"/>
  <c r="DN519" s="1" a="1"/>
  <c r="DN519" s="1"/>
  <c r="W181"/>
  <c r="CS181" s="1" a="1"/>
  <c r="CS181" s="1"/>
  <c r="DL181" s="1"/>
  <c r="W200"/>
  <c r="CR200" s="1" a="1"/>
  <c r="CR200" s="1"/>
  <c r="DK200" s="1"/>
  <c r="J212"/>
  <c r="U283"/>
  <c r="U541"/>
  <c r="W335"/>
  <c r="AW335" s="1"/>
  <c r="U258"/>
  <c r="W489"/>
  <c r="W298"/>
  <c r="ED298" s="1"/>
  <c r="DZ298" s="1"/>
  <c r="W306"/>
  <c r="S269"/>
  <c r="AA269" s="1"/>
  <c r="J131"/>
  <c r="U122"/>
  <c r="W240"/>
  <c r="W559"/>
  <c r="U559"/>
  <c r="J277"/>
  <c r="U447"/>
  <c r="S562"/>
  <c r="AA562" s="1"/>
  <c r="W453"/>
  <c r="V133"/>
  <c r="CU133" s="1" a="1"/>
  <c r="CU133" s="1"/>
  <c r="DN133" s="1" a="1"/>
  <c r="DN133" s="1"/>
  <c r="S37"/>
  <c r="AA37" s="1"/>
  <c r="W421"/>
  <c r="V234"/>
  <c r="CU234" s="1" a="1"/>
  <c r="CU234" s="1"/>
  <c r="DN234" s="1" a="1"/>
  <c r="DN234" s="1"/>
  <c r="W373"/>
  <c r="ED373" s="1"/>
  <c r="DZ373" s="1"/>
  <c r="J98"/>
  <c r="S171"/>
  <c r="AA171" s="1"/>
  <c r="V98"/>
  <c r="CU98" s="1" a="1"/>
  <c r="CU98" s="1"/>
  <c r="DN98" s="1" a="1"/>
  <c r="DN98" s="1"/>
  <c r="U36"/>
  <c r="U151"/>
  <c r="J31"/>
  <c r="M31" s="1"/>
  <c r="T31" s="1" a="1"/>
  <c r="T31" s="1"/>
  <c r="U246"/>
  <c r="U250"/>
  <c r="W214"/>
  <c r="V358"/>
  <c r="CU358" s="1" a="1"/>
  <c r="CU358" s="1"/>
  <c r="DN358" s="1" a="1"/>
  <c r="DN358" s="1"/>
  <c r="V55"/>
  <c r="CU55" s="1" a="1"/>
  <c r="CU55" s="1"/>
  <c r="DN55" s="1" a="1"/>
  <c r="DN55" s="1"/>
  <c r="U566"/>
  <c r="V97"/>
  <c r="CU97" s="1" a="1"/>
  <c r="CU97" s="1"/>
  <c r="DN97" s="1" a="1"/>
  <c r="DN97" s="1"/>
  <c r="W547"/>
  <c r="V90"/>
  <c r="CU90" s="1" a="1"/>
  <c r="CU90" s="1"/>
  <c r="DN90" s="1" a="1"/>
  <c r="DN90" s="1"/>
  <c r="J78"/>
  <c r="S90"/>
  <c r="J552"/>
  <c r="J497"/>
  <c r="W107"/>
  <c r="X107" s="1" a="1"/>
  <c r="X107" s="1"/>
  <c r="V412"/>
  <c r="CU412" s="1" a="1"/>
  <c r="CU412" s="1"/>
  <c r="DN412" s="1" a="1"/>
  <c r="DN412" s="1"/>
  <c r="S438"/>
  <c r="AA438" s="1"/>
  <c r="U438"/>
  <c r="S39"/>
  <c r="AA39" s="1"/>
  <c r="U557"/>
  <c r="V386"/>
  <c r="CU386" s="1" a="1"/>
  <c r="CU386" s="1"/>
  <c r="DN386" s="1" a="1"/>
  <c r="DN386" s="1"/>
  <c r="S115"/>
  <c r="AA115" s="1"/>
  <c r="V84"/>
  <c r="CU84" s="1" a="1"/>
  <c r="CU84" s="1"/>
  <c r="DN84" s="1" a="1"/>
  <c r="DN84" s="1"/>
  <c r="S148"/>
  <c r="S449"/>
  <c r="W527"/>
  <c r="U484"/>
  <c r="W512"/>
  <c r="ED512" s="1"/>
  <c r="DZ512" s="1"/>
  <c r="S102"/>
  <c r="J569"/>
  <c r="W387"/>
  <c r="CR387" s="1" a="1"/>
  <c r="CR387" s="1"/>
  <c r="DK387" s="1"/>
  <c r="W339"/>
  <c r="X339" s="1" a="1"/>
  <c r="X339" s="1"/>
  <c r="U568"/>
  <c r="W523"/>
  <c r="U21"/>
  <c r="J369"/>
  <c r="L369" s="1"/>
  <c r="W19"/>
  <c r="CR19" s="1" a="1"/>
  <c r="CR19" s="1"/>
  <c r="DK19" s="1"/>
  <c r="S56"/>
  <c r="V146"/>
  <c r="CU146" s="1" a="1"/>
  <c r="CU146" s="1"/>
  <c r="DN146" s="1" a="1"/>
  <c r="DN146" s="1"/>
  <c r="U521"/>
  <c r="W521"/>
  <c r="V64"/>
  <c r="CU64" s="1" a="1"/>
  <c r="CU64" s="1"/>
  <c r="DN64" s="1" a="1"/>
  <c r="DN64" s="1"/>
  <c r="J127"/>
  <c r="S555"/>
  <c r="V555"/>
  <c r="CU555" s="1" a="1"/>
  <c r="CU555" s="1"/>
  <c r="DN555" s="1" a="1"/>
  <c r="DN555" s="1"/>
  <c r="V210"/>
  <c r="CU210" s="1" a="1"/>
  <c r="CU210" s="1"/>
  <c r="DN210" s="1" a="1"/>
  <c r="DN210" s="1"/>
  <c r="V319"/>
  <c r="CU319" s="1" a="1"/>
  <c r="CU319" s="1"/>
  <c r="DN319" s="1" a="1"/>
  <c r="DN319" s="1"/>
  <c r="W361"/>
  <c r="V267"/>
  <c r="CU267" s="1" a="1"/>
  <c r="CU267" s="1"/>
  <c r="DN267" s="1" a="1"/>
  <c r="DN267" s="1"/>
  <c r="W429"/>
  <c r="W122"/>
  <c r="V240"/>
  <c r="CU240" s="1" a="1"/>
  <c r="CU240" s="1"/>
  <c r="DN240" s="1" a="1"/>
  <c r="DN240" s="1"/>
  <c r="V198"/>
  <c r="CU198" s="1" a="1"/>
  <c r="CU198" s="1"/>
  <c r="DN198" s="1" a="1"/>
  <c r="DN198" s="1"/>
  <c r="S490"/>
  <c r="J373"/>
  <c r="S375"/>
  <c r="U374"/>
  <c r="J207"/>
  <c r="U78"/>
  <c r="W145"/>
  <c r="W569"/>
  <c r="CS569" s="1" a="1"/>
  <c r="CS569" s="1"/>
  <c r="DL569" s="1"/>
  <c r="S545"/>
  <c r="V145"/>
  <c r="CU145" s="1" a="1"/>
  <c r="CU145" s="1"/>
  <c r="DN145" s="1" a="1"/>
  <c r="DN145" s="1"/>
  <c r="J502"/>
  <c r="W195"/>
  <c r="CS195" s="1" a="1"/>
  <c r="CS195" s="1"/>
  <c r="DL195" s="1"/>
  <c r="S226"/>
  <c r="AA226" s="1"/>
  <c r="U467"/>
  <c r="S34"/>
  <c r="AA34" s="1"/>
  <c r="S569"/>
  <c r="AA569" s="1"/>
  <c r="J570"/>
  <c r="V550"/>
  <c r="CU550" s="1" a="1"/>
  <c r="CU550" s="1"/>
  <c r="DN550" s="1" a="1"/>
  <c r="DN550" s="1"/>
  <c r="V59"/>
  <c r="CU59" s="1" a="1"/>
  <c r="CU59" s="1"/>
  <c r="DN59" s="1" a="1"/>
  <c r="DN59" s="1"/>
  <c r="W380"/>
  <c r="CS380" s="1" a="1"/>
  <c r="CS380" s="1"/>
  <c r="DL380" s="1"/>
  <c r="V123"/>
  <c r="CU123" s="1" a="1"/>
  <c r="CU123" s="1"/>
  <c r="DN123" s="1" a="1"/>
  <c r="DN123" s="1"/>
  <c r="W123"/>
  <c r="AW123" s="1"/>
  <c r="V557"/>
  <c r="CU557" s="1" a="1"/>
  <c r="CU557" s="1"/>
  <c r="DN557" s="1" a="1"/>
  <c r="DN557" s="1"/>
  <c r="U40"/>
  <c r="W40"/>
  <c r="U493"/>
  <c r="W585"/>
  <c r="X585" s="1" a="1"/>
  <c r="X585" s="1"/>
  <c r="J413"/>
  <c r="W165"/>
  <c r="S247"/>
  <c r="AA247" s="1"/>
  <c r="W437"/>
  <c r="W330"/>
  <c r="ED330" s="1"/>
  <c r="DZ330" s="1"/>
  <c r="W347"/>
  <c r="CR347" s="1" a="1"/>
  <c r="CR347" s="1"/>
  <c r="DK347" s="1"/>
  <c r="W327"/>
  <c r="CR327" s="1" a="1"/>
  <c r="CR327" s="1"/>
  <c r="DK327" s="1"/>
  <c r="V499"/>
  <c r="CU499" s="1" a="1"/>
  <c r="CU499" s="1"/>
  <c r="DN499" s="1" a="1"/>
  <c r="DN499" s="1"/>
  <c r="J304"/>
  <c r="U135"/>
  <c r="W252"/>
  <c r="AW252" s="1"/>
  <c r="U562"/>
  <c r="V327"/>
  <c r="CU327" s="1" a="1"/>
  <c r="CU327" s="1"/>
  <c r="DN327" s="1" a="1"/>
  <c r="DN327" s="1"/>
  <c r="S332"/>
  <c r="AA332" s="1"/>
  <c r="J346"/>
  <c r="L346" s="1"/>
  <c r="W466"/>
  <c r="X466" s="1" a="1"/>
  <c r="X466" s="1"/>
  <c r="J560"/>
  <c r="W362"/>
  <c r="U394"/>
  <c r="S202"/>
  <c r="AA202" s="1"/>
  <c r="W484"/>
  <c r="W5"/>
  <c r="V484"/>
  <c r="CU484" s="1" a="1"/>
  <c r="CU484" s="1"/>
  <c r="DN484" s="1" a="1"/>
  <c r="DN484" s="1"/>
  <c r="S406"/>
  <c r="AA406" s="1"/>
  <c r="S563"/>
  <c r="AA563" s="1"/>
  <c r="U563"/>
  <c r="V122"/>
  <c r="CU122" s="1" a="1"/>
  <c r="CU122" s="1"/>
  <c r="DN122" s="1" a="1"/>
  <c r="DN122" s="1"/>
  <c r="V352"/>
  <c r="CU352" s="1" a="1"/>
  <c r="CU352" s="1"/>
  <c r="DN352" s="1" a="1"/>
  <c r="DN352" s="1"/>
  <c r="V17"/>
  <c r="CU17" s="1" a="1"/>
  <c r="CU17" s="1"/>
  <c r="DN17" s="1" a="1"/>
  <c r="DN17" s="1"/>
  <c r="S17"/>
  <c r="J492"/>
  <c r="U64"/>
  <c r="W412"/>
  <c r="ED412" s="1"/>
  <c r="DZ412" s="1"/>
  <c r="U386"/>
  <c r="J311"/>
  <c r="V375"/>
  <c r="CU375" s="1" a="1"/>
  <c r="CU375" s="1"/>
  <c r="DN375" s="1" a="1"/>
  <c r="DN375" s="1"/>
  <c r="W374"/>
  <c r="S47"/>
  <c r="J185"/>
  <c r="V183"/>
  <c r="CU183" s="1" a="1"/>
  <c r="CU183" s="1"/>
  <c r="DN183" s="1" a="1"/>
  <c r="DN183" s="1"/>
  <c r="V235"/>
  <c r="CU235" s="1" a="1"/>
  <c r="CU235" s="1"/>
  <c r="DN235" s="1" a="1"/>
  <c r="DN235" s="1"/>
  <c r="V387"/>
  <c r="CU387" s="1" a="1"/>
  <c r="CU387" s="1"/>
  <c r="DN387" s="1" a="1"/>
  <c r="DN387" s="1"/>
  <c r="V282"/>
  <c r="CU282" s="1" a="1"/>
  <c r="CU282" s="1"/>
  <c r="DN282" s="1" a="1"/>
  <c r="DN282" s="1"/>
  <c r="W492"/>
  <c r="S502"/>
  <c r="U233"/>
  <c r="U143"/>
  <c r="V117"/>
  <c r="CU117" s="1" a="1"/>
  <c r="CU117" s="1"/>
  <c r="DN117" s="1" a="1"/>
  <c r="DN117" s="1"/>
  <c r="S295"/>
  <c r="S84"/>
  <c r="AA84" s="1"/>
  <c r="J487"/>
  <c r="U93"/>
  <c r="V580"/>
  <c r="CU580" s="1" a="1"/>
  <c r="CU580" s="1"/>
  <c r="DN580" s="1" a="1"/>
  <c r="DN580" s="1"/>
  <c r="J504"/>
  <c r="U142"/>
  <c r="S542"/>
  <c r="J190"/>
  <c r="W544"/>
  <c r="J223"/>
  <c r="V544"/>
  <c r="CU544" s="1" a="1"/>
  <c r="CU544" s="1"/>
  <c r="DN544" s="1" a="1"/>
  <c r="DN544" s="1"/>
  <c r="V165"/>
  <c r="CU165" s="1" a="1"/>
  <c r="CU165" s="1"/>
  <c r="DN165" s="1" a="1"/>
  <c r="DN165" s="1"/>
  <c r="J81"/>
  <c r="W342"/>
  <c r="X342" s="1" a="1"/>
  <c r="X342" s="1"/>
  <c r="J101"/>
  <c r="J41"/>
  <c r="V286"/>
  <c r="CU286" s="1" a="1"/>
  <c r="CU286" s="1"/>
  <c r="DN286" s="1" a="1"/>
  <c r="DN286" s="1"/>
  <c r="V450"/>
  <c r="CU450" s="1" a="1"/>
  <c r="CU450" s="1"/>
  <c r="DN450" s="1" a="1"/>
  <c r="DN450" s="1"/>
  <c r="J240"/>
  <c r="U594"/>
  <c r="S42"/>
  <c r="V39"/>
  <c r="CU39" s="1" a="1"/>
  <c r="CU39" s="1"/>
  <c r="DN39" s="1" a="1"/>
  <c r="DN39" s="1"/>
  <c r="V143"/>
  <c r="CU143" s="1" a="1"/>
  <c r="CU143" s="1"/>
  <c r="DN143" s="1" a="1"/>
  <c r="DN143" s="1"/>
  <c r="U39"/>
  <c r="U369"/>
  <c r="S586"/>
  <c r="AA586" s="1"/>
  <c r="V520"/>
  <c r="CU520" s="1" a="1"/>
  <c r="CU520" s="1"/>
  <c r="DN520" s="1" a="1"/>
  <c r="DN520" s="1"/>
  <c r="S496"/>
  <c r="U99"/>
  <c r="W517"/>
  <c r="CS517" s="1" a="1"/>
  <c r="CS517" s="1"/>
  <c r="DL517" s="1"/>
  <c r="V542"/>
  <c r="CU542" s="1" a="1"/>
  <c r="CU542" s="1"/>
  <c r="DN542" s="1" a="1"/>
  <c r="DN542" s="1"/>
  <c r="W16"/>
  <c r="U150"/>
  <c r="J157"/>
  <c r="J361"/>
  <c r="V75"/>
  <c r="CU75" s="1" a="1"/>
  <c r="CU75" s="1"/>
  <c r="DN75" s="1" a="1"/>
  <c r="DN75" s="1"/>
  <c r="S282"/>
  <c r="AA282" s="1"/>
  <c r="S314"/>
  <c r="AA314" s="1"/>
  <c r="W288"/>
  <c r="CR288" s="1" a="1"/>
  <c r="CR288" s="1"/>
  <c r="DK288" s="1"/>
  <c r="J524"/>
  <c r="J218"/>
  <c r="W74"/>
  <c r="CS74" s="1" a="1"/>
  <c r="CS74" s="1"/>
  <c r="DL74" s="1"/>
  <c r="J566"/>
  <c r="V390"/>
  <c r="CU390" s="1" a="1"/>
  <c r="CU390" s="1"/>
  <c r="DN390" s="1" a="1"/>
  <c r="DN390" s="1"/>
  <c r="W383"/>
  <c r="Y383" s="1" a="1"/>
  <c r="Y383" s="1"/>
  <c r="J382"/>
  <c r="L382" s="1"/>
  <c r="S381"/>
  <c r="AA381" s="1"/>
  <c r="W450"/>
  <c r="AW450" s="1"/>
  <c r="S511"/>
  <c r="V212"/>
  <c r="CU212" s="1" a="1"/>
  <c r="CU212" s="1"/>
  <c r="DN212" s="1" a="1"/>
  <c r="DN212" s="1"/>
  <c r="J301"/>
  <c r="J86"/>
  <c r="U532"/>
  <c r="V36"/>
  <c r="CU36" s="1" a="1"/>
  <c r="CU36" s="1"/>
  <c r="DN36" s="1" a="1"/>
  <c r="DN36" s="1"/>
  <c r="U444"/>
  <c r="J203"/>
  <c r="S500"/>
  <c r="U141"/>
  <c r="U499"/>
  <c r="V483"/>
  <c r="CU483" s="1" a="1"/>
  <c r="CU483" s="1"/>
  <c r="DN483" s="1" a="1"/>
  <c r="DN483" s="1"/>
  <c r="S289"/>
  <c r="S262"/>
  <c r="AA262" s="1"/>
  <c r="J581"/>
  <c r="V60"/>
  <c r="CU60" s="1" a="1"/>
  <c r="CU60" s="1"/>
  <c r="DN60" s="1" a="1"/>
  <c r="DN60" s="1"/>
  <c r="U380"/>
  <c r="J151"/>
  <c r="S437"/>
  <c r="J394"/>
  <c r="U479"/>
  <c r="S474"/>
  <c r="AA474" s="1"/>
  <c r="U311"/>
  <c r="V584"/>
  <c r="CU584" s="1" a="1"/>
  <c r="CU584" s="1"/>
  <c r="DN584" s="1" a="1"/>
  <c r="DN584" s="1"/>
  <c r="W204"/>
  <c r="CR204" s="1" a="1"/>
  <c r="CR204" s="1"/>
  <c r="DK204" s="1"/>
  <c r="U252"/>
  <c r="J332"/>
  <c r="U388"/>
  <c r="J206"/>
  <c r="U561"/>
  <c r="W434"/>
  <c r="S423"/>
  <c r="AA423" s="1"/>
  <c r="U526"/>
  <c r="W109"/>
  <c r="CR109" s="1" a="1"/>
  <c r="CR109" s="1"/>
  <c r="DK109" s="1"/>
  <c r="W209"/>
  <c r="AB209" s="1" a="1"/>
  <c r="AB209" s="1"/>
  <c r="AC209" s="1" a="1"/>
  <c r="AC209" s="1"/>
  <c r="AD209" s="1"/>
  <c r="AK209" s="1"/>
  <c r="V285"/>
  <c r="CU285" s="1" a="1"/>
  <c r="CU285" s="1"/>
  <c r="DN285" s="1" a="1"/>
  <c r="DN285" s="1"/>
  <c r="V445"/>
  <c r="CU445" s="1" a="1"/>
  <c r="CU445" s="1"/>
  <c r="DN445" s="1" a="1"/>
  <c r="DN445" s="1"/>
  <c r="W425"/>
  <c r="CR425" s="1" a="1"/>
  <c r="CR425" s="1"/>
  <c r="DK425" s="1"/>
  <c r="U477"/>
  <c r="J435"/>
  <c r="S310"/>
  <c r="U59"/>
  <c r="U256"/>
  <c r="U53"/>
  <c r="J526"/>
  <c r="J93"/>
  <c r="W511"/>
  <c r="J556"/>
  <c r="V460"/>
  <c r="CU460" s="1" a="1"/>
  <c r="CU460" s="1"/>
  <c r="DN460" s="1" a="1"/>
  <c r="DN460" s="1"/>
  <c r="J486"/>
  <c r="V241"/>
  <c r="CU241" s="1" a="1"/>
  <c r="CU241" s="1"/>
  <c r="DN241" s="1" a="1"/>
  <c r="DN241" s="1"/>
  <c r="J36"/>
  <c r="V585"/>
  <c r="CU585" s="1" a="1"/>
  <c r="CU585" s="1"/>
  <c r="DN585" s="1" a="1"/>
  <c r="DN585" s="1"/>
  <c r="S482"/>
  <c r="AA482" s="1"/>
  <c r="U184"/>
  <c r="V490"/>
  <c r="CU490" s="1" a="1"/>
  <c r="CU490" s="1"/>
  <c r="DN490" s="1" a="1"/>
  <c r="DN490" s="1"/>
  <c r="S87"/>
  <c r="U179"/>
  <c r="S241"/>
  <c r="W595"/>
  <c r="U82"/>
  <c r="S452"/>
  <c r="AA452" s="1"/>
  <c r="W189"/>
  <c r="S413"/>
  <c r="AA413" s="1"/>
  <c r="W478"/>
  <c r="CS478" s="1" a="1"/>
  <c r="CS478" s="1"/>
  <c r="DL478" s="1"/>
  <c r="J271"/>
  <c r="V195"/>
  <c r="CU195" s="1" a="1"/>
  <c r="CU195" s="1"/>
  <c r="DN195" s="1" a="1"/>
  <c r="DN195" s="1"/>
  <c r="J515"/>
  <c r="S420"/>
  <c r="AA420" s="1"/>
  <c r="J537"/>
  <c r="J272"/>
  <c r="S45"/>
  <c r="U45"/>
  <c r="V72"/>
  <c r="CU72" s="1" a="1"/>
  <c r="CU72" s="1"/>
  <c r="DN72" s="1" a="1"/>
  <c r="DN72" s="1"/>
  <c r="W403"/>
  <c r="Y403" s="1" a="1"/>
  <c r="Y403" s="1"/>
  <c r="S78"/>
  <c r="W78"/>
  <c r="W131"/>
  <c r="U58"/>
  <c r="S48"/>
  <c r="V457"/>
  <c r="CU457" s="1" a="1"/>
  <c r="CU457" s="1"/>
  <c r="DN457" s="1" a="1"/>
  <c r="DN457" s="1"/>
  <c r="W44"/>
  <c r="CS44" s="1" a="1"/>
  <c r="CS44" s="1"/>
  <c r="DL44" s="1"/>
  <c r="W289"/>
  <c r="W509"/>
  <c r="U105"/>
  <c r="V392"/>
  <c r="CU392" s="1" a="1"/>
  <c r="CU392" s="1"/>
  <c r="DN392" s="1" a="1"/>
  <c r="DN392" s="1"/>
  <c r="S178"/>
  <c r="U487"/>
  <c r="S324"/>
  <c r="AA324" s="1"/>
  <c r="S236"/>
  <c r="AA236" s="1"/>
  <c r="V467"/>
  <c r="CU467" s="1" a="1"/>
  <c r="CU467" s="1"/>
  <c r="DN467" s="1" a="1"/>
  <c r="DN467" s="1"/>
  <c r="J104"/>
  <c r="J49"/>
  <c r="W458"/>
  <c r="ED458" s="1"/>
  <c r="DZ458" s="1"/>
  <c r="J43"/>
  <c r="V571"/>
  <c r="CU571" s="1" a="1"/>
  <c r="CU571" s="1"/>
  <c r="DN571" s="1" a="1"/>
  <c r="DN571" s="1"/>
  <c r="V294"/>
  <c r="CU294" s="1" a="1"/>
  <c r="CU294" s="1"/>
  <c r="DN294" s="1" a="1"/>
  <c r="DN294" s="1"/>
  <c r="V303"/>
  <c r="CU303" s="1" a="1"/>
  <c r="CU303" s="1"/>
  <c r="DN303" s="1" a="1"/>
  <c r="DN303" s="1"/>
  <c r="S146"/>
  <c r="V78"/>
  <c r="CU78" s="1" a="1"/>
  <c r="CU78" s="1"/>
  <c r="DN78" s="1" a="1"/>
  <c r="DN78" s="1"/>
  <c r="J22"/>
  <c r="W91"/>
  <c r="AA91" s="1"/>
  <c r="J587"/>
  <c r="J209"/>
  <c r="W526"/>
  <c r="J236"/>
  <c r="V406"/>
  <c r="CU406" s="1" a="1"/>
  <c r="CU406" s="1"/>
  <c r="DN406" s="1" a="1"/>
  <c r="DN406" s="1"/>
  <c r="W169"/>
  <c r="V169"/>
  <c r="CU169" s="1" a="1"/>
  <c r="CU169" s="1"/>
  <c r="DN169" s="1" a="1"/>
  <c r="DN169" s="1"/>
  <c r="U333"/>
  <c r="S70"/>
  <c r="AA70" s="1"/>
  <c r="J158"/>
  <c r="S311"/>
  <c r="AA311" s="1"/>
  <c r="S377"/>
  <c r="AA377" s="1"/>
  <c r="J375"/>
  <c r="V371"/>
  <c r="CU371" s="1" a="1"/>
  <c r="CU371" s="1"/>
  <c r="DN371" s="1" a="1"/>
  <c r="DN371" s="1"/>
  <c r="V329"/>
  <c r="CU329" s="1" a="1"/>
  <c r="CU329" s="1"/>
  <c r="DN329" s="1" a="1"/>
  <c r="DN329" s="1"/>
  <c r="W265"/>
  <c r="AW265" s="1"/>
  <c r="W136"/>
  <c r="W15"/>
  <c r="U163"/>
  <c r="S193"/>
  <c r="AA193" s="1"/>
  <c r="U360"/>
  <c r="W529"/>
  <c r="CR529" s="1" a="1"/>
  <c r="CR529" s="1"/>
  <c r="DK529" s="1"/>
  <c r="S68"/>
  <c r="AA68" s="1"/>
  <c r="V164"/>
  <c r="CU164" s="1" a="1"/>
  <c r="CU164" s="1"/>
  <c r="DN164" s="1" a="1"/>
  <c r="DN164" s="1"/>
  <c r="V545"/>
  <c r="CU545" s="1" a="1"/>
  <c r="CU545" s="1"/>
  <c r="DN545" s="1" a="1"/>
  <c r="DN545" s="1"/>
  <c r="J596"/>
  <c r="V473"/>
  <c r="CU473" s="1" a="1"/>
  <c r="CU473" s="1"/>
  <c r="DN473" s="1" a="1"/>
  <c r="DN473" s="1"/>
  <c r="W473"/>
  <c r="ED473" s="1"/>
  <c r="DZ473" s="1"/>
  <c r="S600"/>
  <c r="V564"/>
  <c r="CU564" s="1" a="1"/>
  <c r="CU564" s="1"/>
  <c r="DN564" s="1" a="1"/>
  <c r="DN564" s="1"/>
  <c r="J251"/>
  <c r="S499"/>
  <c r="AA499" s="1"/>
  <c r="U289"/>
  <c r="S60"/>
  <c r="U516"/>
  <c r="S59"/>
  <c r="AA59" s="1"/>
  <c r="J97"/>
  <c r="W72"/>
  <c r="W462"/>
  <c r="J423"/>
  <c r="L423" s="1"/>
  <c r="W353"/>
  <c r="CS353" s="1" a="1"/>
  <c r="CS353" s="1"/>
  <c r="DL353" s="1"/>
  <c r="V383"/>
  <c r="CU383" s="1" a="1"/>
  <c r="CU383" s="1"/>
  <c r="DN383" s="1" a="1"/>
  <c r="DN383" s="1"/>
  <c r="U456"/>
  <c r="J460"/>
  <c r="L460" s="1"/>
  <c r="V11"/>
  <c r="CU11" s="1" a="1"/>
  <c r="CU11" s="1"/>
  <c r="DN11" s="1" a="1"/>
  <c r="DN11" s="1"/>
  <c r="U347"/>
  <c r="W501"/>
  <c r="J544"/>
  <c r="V217"/>
  <c r="CU217" s="1" a="1"/>
  <c r="CU217" s="1"/>
  <c r="DN217" s="1" a="1"/>
  <c r="DN217" s="1"/>
  <c r="S307"/>
  <c r="AA307" s="1"/>
  <c r="S414"/>
  <c r="AA414" s="1"/>
  <c r="S85"/>
  <c r="AA85" s="1"/>
  <c r="U162"/>
  <c r="S527"/>
  <c r="U488"/>
  <c r="J150"/>
  <c r="U216"/>
  <c r="W499"/>
  <c r="U445"/>
  <c r="S189"/>
  <c r="AA189" s="1"/>
  <c r="V507"/>
  <c r="CU507" s="1" a="1"/>
  <c r="CU507" s="1"/>
  <c r="DN507" s="1" a="1"/>
  <c r="DN507" s="1"/>
  <c r="W516"/>
  <c r="J121"/>
  <c r="S44"/>
  <c r="AA44" s="1"/>
  <c r="S151"/>
  <c r="AA151" s="1"/>
  <c r="V151"/>
  <c r="CU151" s="1" a="1"/>
  <c r="CU151" s="1"/>
  <c r="DN151" s="1" a="1"/>
  <c r="DN151" s="1"/>
  <c r="J550"/>
  <c r="V131"/>
  <c r="CU131" s="1" a="1"/>
  <c r="CU131" s="1"/>
  <c r="DN131" s="1" a="1"/>
  <c r="DN131" s="1"/>
  <c r="J85"/>
  <c r="U377"/>
  <c r="J377"/>
  <c r="W47"/>
  <c r="Y376" a="1"/>
  <c r="Y376" s="1"/>
  <c r="X376" a="1"/>
  <c r="X376" s="1"/>
  <c r="AB376" a="1"/>
  <c r="AB376" s="1"/>
  <c r="AC376" s="1" a="1"/>
  <c r="AC376" s="1"/>
  <c r="AD376" s="1"/>
  <c r="AK376" s="1"/>
  <c r="AW376"/>
  <c r="ED376"/>
  <c r="DZ376" s="1"/>
  <c r="CR376" a="1"/>
  <c r="CR376" s="1"/>
  <c r="DK376" s="1"/>
  <c r="CS376" a="1"/>
  <c r="CS376" s="1"/>
  <c r="DL376" s="1"/>
  <c r="X375" a="1"/>
  <c r="X375" s="1"/>
  <c r="Y375" a="1"/>
  <c r="Y375" s="1"/>
  <c r="ED375"/>
  <c r="DZ375" s="1"/>
  <c r="AW375"/>
  <c r="AB375" a="1"/>
  <c r="AB375" s="1"/>
  <c r="AC375" s="1" a="1"/>
  <c r="AC375" s="1"/>
  <c r="AD375" s="1"/>
  <c r="AK375" s="1"/>
  <c r="CR375" a="1"/>
  <c r="CR375" s="1"/>
  <c r="DK375" s="1"/>
  <c r="CS375" a="1"/>
  <c r="CS375" s="1"/>
  <c r="DL375" s="1"/>
  <c r="AA376"/>
  <c r="Y374" a="1"/>
  <c r="Y374" s="1"/>
  <c r="X374" a="1"/>
  <c r="X374" s="1"/>
  <c r="AW374"/>
  <c r="CS374" a="1"/>
  <c r="CS374" s="1"/>
  <c r="DL374" s="1"/>
  <c r="ED374"/>
  <c r="DZ374" s="1"/>
  <c r="AB374" a="1"/>
  <c r="AB374" s="1"/>
  <c r="AC374" s="1" a="1"/>
  <c r="AC374" s="1"/>
  <c r="AD374" s="1"/>
  <c r="AK374" s="1"/>
  <c r="CR374" a="1"/>
  <c r="CR374" s="1"/>
  <c r="DK374" s="1"/>
  <c r="AA372"/>
  <c r="K369"/>
  <c r="AA228"/>
  <c r="CR492" a="1"/>
  <c r="CR492" s="1"/>
  <c r="DK492" s="1"/>
  <c r="CS98" a="1"/>
  <c r="CS98" s="1"/>
  <c r="DL98" s="1"/>
  <c r="X372" a="1"/>
  <c r="X372" s="1"/>
  <c r="Y372" a="1"/>
  <c r="Y372" s="1"/>
  <c r="AB372" a="1"/>
  <c r="AB372" s="1"/>
  <c r="CS372" a="1"/>
  <c r="CS372" s="1"/>
  <c r="DL372" s="1"/>
  <c r="CR372" a="1"/>
  <c r="CR372" s="1"/>
  <c r="DK372" s="1"/>
  <c r="AC372" a="1"/>
  <c r="AC372" s="1"/>
  <c r="AD372" s="1"/>
  <c r="AK372" s="1"/>
  <c r="ED372"/>
  <c r="DZ372" s="1"/>
  <c r="AW372"/>
  <c r="AA373"/>
  <c r="M374"/>
  <c r="T374" s="1" a="1"/>
  <c r="T374" s="1"/>
  <c r="K374"/>
  <c r="L374"/>
  <c r="Y98" a="1"/>
  <c r="Y98" s="1"/>
  <c r="AA375"/>
  <c r="M372"/>
  <c r="T372" s="1" a="1"/>
  <c r="T372" s="1"/>
  <c r="Z372" s="1"/>
  <c r="L372"/>
  <c r="K372"/>
  <c r="X377" a="1"/>
  <c r="X377" s="1"/>
  <c r="Y377" a="1"/>
  <c r="Y377" s="1"/>
  <c r="ED377"/>
  <c r="DZ377" s="1"/>
  <c r="AB377" a="1"/>
  <c r="AB377" s="1"/>
  <c r="AC377" s="1" a="1"/>
  <c r="AC377" s="1"/>
  <c r="AD377" s="1"/>
  <c r="AK377" s="1"/>
  <c r="AW377"/>
  <c r="CR377" a="1"/>
  <c r="CR377" s="1"/>
  <c r="DK377" s="1"/>
  <c r="CS377" a="1"/>
  <c r="CS377" s="1"/>
  <c r="DL377" s="1"/>
  <c r="AA492"/>
  <c r="CR98" a="1"/>
  <c r="CR98" s="1"/>
  <c r="DK98" s="1"/>
  <c r="ED492"/>
  <c r="DZ492" s="1"/>
  <c r="CS228" a="1"/>
  <c r="CS228" s="1"/>
  <c r="DL228" s="1"/>
  <c r="ED238"/>
  <c r="DZ238" s="1"/>
  <c r="AA507"/>
  <c r="ED228"/>
  <c r="DZ228" s="1"/>
  <c r="X225" a="1"/>
  <c r="X225" s="1"/>
  <c r="CR493" a="1"/>
  <c r="CR493" s="1"/>
  <c r="DK493" s="1"/>
  <c r="AB395" a="1"/>
  <c r="AB395" s="1"/>
  <c r="AC395" s="1" a="1"/>
  <c r="AC395" s="1"/>
  <c r="AD395" s="1"/>
  <c r="AK395" s="1"/>
  <c r="ED470"/>
  <c r="DZ470" s="1"/>
  <c r="Y470" a="1"/>
  <c r="Y470" s="1"/>
  <c r="CS470" a="1"/>
  <c r="CS470" s="1"/>
  <c r="DL470" s="1"/>
  <c r="CS557" a="1"/>
  <c r="CS557" s="1"/>
  <c r="DL557" s="1"/>
  <c r="CS225" a="1"/>
  <c r="CS225" s="1"/>
  <c r="DL225" s="1"/>
  <c r="AW470"/>
  <c r="K309"/>
  <c r="CR62" a="1"/>
  <c r="CR62" s="1"/>
  <c r="DK62" s="1"/>
  <c r="X193" a="1"/>
  <c r="X193" s="1"/>
  <c r="L370"/>
  <c r="Y193" a="1"/>
  <c r="Y193" s="1"/>
  <c r="CR193" a="1"/>
  <c r="CR193" s="1"/>
  <c r="DK193" s="1"/>
  <c r="L163"/>
  <c r="AB155" a="1"/>
  <c r="AB155" s="1"/>
  <c r="AC155" s="1" a="1"/>
  <c r="AC155" s="1"/>
  <c r="AD155" s="1"/>
  <c r="AK155" s="1"/>
  <c r="ED65"/>
  <c r="DZ65" s="1"/>
  <c r="CR480" a="1"/>
  <c r="CR480" s="1"/>
  <c r="DK480" s="1"/>
  <c r="X279" a="1"/>
  <c r="X279" s="1"/>
  <c r="M471"/>
  <c r="T471" s="1" a="1"/>
  <c r="T471" s="1"/>
  <c r="CR585" a="1"/>
  <c r="CR585" s="1"/>
  <c r="DK585" s="1"/>
  <c r="Y355" a="1"/>
  <c r="Y355" s="1"/>
  <c r="Y481" a="1"/>
  <c r="Y481" s="1"/>
  <c r="AW162"/>
  <c r="CS221" a="1"/>
  <c r="CS221" s="1"/>
  <c r="DL221" s="1"/>
  <c r="K523"/>
  <c r="CR601" a="1"/>
  <c r="CR601" s="1"/>
  <c r="DK601" s="1"/>
  <c r="X365" a="1"/>
  <c r="X365" s="1"/>
  <c r="AB281" a="1"/>
  <c r="AB281" s="1"/>
  <c r="AC281" s="1" a="1"/>
  <c r="AC281" s="1"/>
  <c r="AD281" s="1"/>
  <c r="AK281" s="1"/>
  <c r="ED160"/>
  <c r="DZ160" s="1"/>
  <c r="AB524" a="1"/>
  <c r="AB524" s="1"/>
  <c r="AC524" s="1" a="1"/>
  <c r="AC524" s="1"/>
  <c r="AD524" s="1"/>
  <c r="AK524" s="1"/>
  <c r="L463"/>
  <c r="AW221"/>
  <c r="CR574" a="1"/>
  <c r="CR574" s="1"/>
  <c r="DK574" s="1"/>
  <c r="CS439" a="1"/>
  <c r="CS439" s="1"/>
  <c r="DL439" s="1"/>
  <c r="CR566" a="1"/>
  <c r="CR566" s="1"/>
  <c r="DK566" s="1"/>
  <c r="X367" a="1"/>
  <c r="X367" s="1"/>
  <c r="L523"/>
  <c r="ED221"/>
  <c r="DZ221" s="1"/>
  <c r="AB369" a="1"/>
  <c r="AB369" s="1"/>
  <c r="AC369" s="1" a="1"/>
  <c r="AC369" s="1"/>
  <c r="AD369" s="1"/>
  <c r="AK369" s="1"/>
  <c r="X412" a="1"/>
  <c r="X412" s="1"/>
  <c r="X586" a="1"/>
  <c r="X586" s="1"/>
  <c r="AW566"/>
  <c r="CS20" a="1"/>
  <c r="CS20" s="1"/>
  <c r="DL20" s="1"/>
  <c r="AA510"/>
  <c r="AA62"/>
  <c r="CR481" a="1"/>
  <c r="CR481" s="1"/>
  <c r="DK481" s="1"/>
  <c r="L380"/>
  <c r="CR544" a="1"/>
  <c r="CR544" s="1"/>
  <c r="DK544" s="1"/>
  <c r="CS75" a="1"/>
  <c r="CS75" s="1"/>
  <c r="DL75" s="1"/>
  <c r="Y100" a="1"/>
  <c r="Y100" s="1"/>
  <c r="CS585" a="1"/>
  <c r="CS585" s="1"/>
  <c r="DL585" s="1"/>
  <c r="L471"/>
  <c r="AB279" a="1"/>
  <c r="AB279" s="1"/>
  <c r="AC279" s="1" a="1"/>
  <c r="AC279" s="1"/>
  <c r="AD279" s="1"/>
  <c r="AK279" s="1"/>
  <c r="AW279"/>
  <c r="M370"/>
  <c r="T370" s="1" a="1"/>
  <c r="T370" s="1"/>
  <c r="Z370" s="1"/>
  <c r="CR100" a="1"/>
  <c r="CR100" s="1"/>
  <c r="DK100" s="1"/>
  <c r="CR279" a="1"/>
  <c r="CR279" s="1"/>
  <c r="DK279" s="1"/>
  <c r="Y585" a="1"/>
  <c r="Y585" s="1"/>
  <c r="AB585" a="1"/>
  <c r="AB585" s="1"/>
  <c r="AC585" s="1" a="1"/>
  <c r="AC585" s="1"/>
  <c r="AD585" s="1"/>
  <c r="AK585" s="1"/>
  <c r="ED481"/>
  <c r="DZ481" s="1"/>
  <c r="X481" a="1"/>
  <c r="X481" s="1"/>
  <c r="Y279" a="1"/>
  <c r="Y279" s="1"/>
  <c r="AA100"/>
  <c r="ED100"/>
  <c r="DZ100" s="1"/>
  <c r="ED279"/>
  <c r="DZ279" s="1"/>
  <c r="CS480" a="1"/>
  <c r="CS480" s="1"/>
  <c r="DL480" s="1"/>
  <c r="ED585"/>
  <c r="DZ585" s="1"/>
  <c r="Y75" a="1"/>
  <c r="Y75" s="1"/>
  <c r="X75" a="1"/>
  <c r="X75" s="1"/>
  <c r="AW585"/>
  <c r="X100" a="1"/>
  <c r="X100" s="1"/>
  <c r="ED544"/>
  <c r="DZ544" s="1"/>
  <c r="AB100" a="1"/>
  <c r="AB100" s="1"/>
  <c r="AC100" s="1" a="1"/>
  <c r="AC100" s="1"/>
  <c r="AD100" s="1"/>
  <c r="AK100" s="1"/>
  <c r="CS481" a="1"/>
  <c r="CS481" s="1"/>
  <c r="DL481" s="1"/>
  <c r="ED75"/>
  <c r="DZ75" s="1"/>
  <c r="N380"/>
  <c r="X221" a="1"/>
  <c r="X221" s="1"/>
  <c r="Y524" a="1"/>
  <c r="Y524" s="1"/>
  <c r="AB412" a="1"/>
  <c r="AB412" s="1"/>
  <c r="AC412" s="1" a="1"/>
  <c r="AC412" s="1"/>
  <c r="AD412" s="1"/>
  <c r="AK412" s="1"/>
  <c r="CS586" a="1"/>
  <c r="CS586" s="1"/>
  <c r="DL586" s="1"/>
  <c r="ED429"/>
  <c r="DZ429" s="1"/>
  <c r="CR20" a="1"/>
  <c r="CR20" s="1"/>
  <c r="DK20" s="1"/>
  <c r="X406" a="1"/>
  <c r="X406" s="1"/>
  <c r="X281" a="1"/>
  <c r="X281" s="1"/>
  <c r="ED312"/>
  <c r="DZ312" s="1"/>
  <c r="AA20"/>
  <c r="AA429"/>
  <c r="AA289"/>
  <c r="AA600"/>
  <c r="AB221" a="1"/>
  <c r="AB221" s="1"/>
  <c r="AC221" s="1" a="1"/>
  <c r="AC221" s="1"/>
  <c r="AD221" s="1"/>
  <c r="AK221" s="1"/>
  <c r="ED586"/>
  <c r="DZ586" s="1"/>
  <c r="CR406" a="1"/>
  <c r="CR406" s="1"/>
  <c r="DK406" s="1"/>
  <c r="CR281" a="1"/>
  <c r="CR281" s="1"/>
  <c r="DK281" s="1"/>
  <c r="CS281" a="1"/>
  <c r="CS281" s="1"/>
  <c r="DL281" s="1"/>
  <c r="AW412"/>
  <c r="CS412" a="1"/>
  <c r="CS412" s="1"/>
  <c r="DL412" s="1"/>
  <c r="X524" a="1"/>
  <c r="X524" s="1"/>
  <c r="CS524" a="1"/>
  <c r="CS524" s="1"/>
  <c r="DL524" s="1"/>
  <c r="CR429" a="1"/>
  <c r="CR429" s="1"/>
  <c r="DK429" s="1"/>
  <c r="Y406" a="1"/>
  <c r="Y406" s="1"/>
  <c r="CS406" a="1"/>
  <c r="CS406" s="1"/>
  <c r="DL406" s="1"/>
  <c r="CR412" a="1"/>
  <c r="CR412" s="1"/>
  <c r="DK412" s="1"/>
  <c r="ED524"/>
  <c r="DZ524" s="1"/>
  <c r="Y412" a="1"/>
  <c r="Y412" s="1"/>
  <c r="CR484" a="1"/>
  <c r="CR484" s="1"/>
  <c r="DK484" s="1"/>
  <c r="AW369"/>
  <c r="ED369"/>
  <c r="DZ369" s="1"/>
  <c r="CR524" a="1"/>
  <c r="CR524" s="1"/>
  <c r="DK524" s="1"/>
  <c r="CR369" a="1"/>
  <c r="CR369" s="1"/>
  <c r="DK369" s="1"/>
  <c r="CR586" a="1"/>
  <c r="CR586" s="1"/>
  <c r="DK586" s="1"/>
  <c r="AB586" a="1"/>
  <c r="AB586" s="1"/>
  <c r="AC586" s="1" a="1"/>
  <c r="AC586" s="1"/>
  <c r="AD586" s="1"/>
  <c r="AK586" s="1"/>
  <c r="AW281"/>
  <c r="AB406" a="1"/>
  <c r="AB406" s="1"/>
  <c r="AC406" s="1" a="1"/>
  <c r="AC406" s="1"/>
  <c r="AD406" s="1"/>
  <c r="AK406" s="1"/>
  <c r="AA45"/>
  <c r="CR133" a="1"/>
  <c r="CR133" s="1"/>
  <c r="DK133" s="1"/>
  <c r="ED72"/>
  <c r="DZ72" s="1"/>
  <c r="ED546"/>
  <c r="DZ546" s="1"/>
  <c r="ED482"/>
  <c r="DZ482" s="1"/>
  <c r="CS39" a="1"/>
  <c r="CS39" s="1"/>
  <c r="DL39" s="1"/>
  <c r="ED39"/>
  <c r="DZ39" s="1"/>
  <c r="CS600" a="1"/>
  <c r="CS600" s="1"/>
  <c r="DL600" s="1"/>
  <c r="ED64"/>
  <c r="DZ64" s="1"/>
  <c r="CR64" a="1"/>
  <c r="CR64" s="1"/>
  <c r="DK64" s="1"/>
  <c r="AB64" a="1"/>
  <c r="AB64" s="1"/>
  <c r="AC64" s="1" a="1"/>
  <c r="AC64" s="1"/>
  <c r="Y219" a="1"/>
  <c r="Y219" s="1"/>
  <c r="Y164" a="1"/>
  <c r="Y164" s="1"/>
  <c r="X153" a="1"/>
  <c r="X153" s="1"/>
  <c r="M163"/>
  <c r="T163" s="1" a="1"/>
  <c r="T163" s="1"/>
  <c r="Z163" s="1"/>
  <c r="AW409"/>
  <c r="AW574"/>
  <c r="Z380"/>
  <c r="AW380" s="1"/>
  <c r="AW282"/>
  <c r="M309"/>
  <c r="T309" s="1" a="1"/>
  <c r="T309" s="1"/>
  <c r="Z309" s="1"/>
  <c r="AB566" a="1"/>
  <c r="AB566" s="1"/>
  <c r="AC566" s="1" a="1"/>
  <c r="AC566" s="1"/>
  <c r="AD566" s="1"/>
  <c r="AK566" s="1"/>
  <c r="AW384"/>
  <c r="ED289"/>
  <c r="DZ289" s="1"/>
  <c r="CR557" a="1"/>
  <c r="CR557" s="1"/>
  <c r="DK557" s="1"/>
  <c r="ED93"/>
  <c r="DZ93" s="1"/>
  <c r="AB350" a="1"/>
  <c r="AB350" s="1"/>
  <c r="AC350" s="1" a="1"/>
  <c r="AC350" s="1"/>
  <c r="AD350" s="1"/>
  <c r="AK350" s="1"/>
  <c r="ED493"/>
  <c r="DZ493" s="1"/>
  <c r="Y380" a="1"/>
  <c r="Y380" s="1"/>
  <c r="ED380"/>
  <c r="DZ380" s="1"/>
  <c r="CS245" a="1"/>
  <c r="CS245" s="1"/>
  <c r="DL245" s="1"/>
  <c r="Y353" a="1"/>
  <c r="Y353" s="1"/>
  <c r="ED225"/>
  <c r="DZ225" s="1"/>
  <c r="L448"/>
  <c r="AA72"/>
  <c r="CR505" a="1"/>
  <c r="CR505" s="1"/>
  <c r="DK505" s="1"/>
  <c r="CR336" a="1"/>
  <c r="CR336" s="1"/>
  <c r="DK336" s="1"/>
  <c r="ED601"/>
  <c r="DZ601" s="1"/>
  <c r="CS187" a="1"/>
  <c r="CS187" s="1"/>
  <c r="DL187" s="1"/>
  <c r="K327"/>
  <c r="K384"/>
  <c r="M384" s="1"/>
  <c r="N384" s="1"/>
  <c r="AR384" s="1"/>
  <c r="AA433"/>
  <c r="AA554"/>
  <c r="Y395" a="1"/>
  <c r="Y395" s="1"/>
  <c r="M474"/>
  <c r="N474" s="1"/>
  <c r="AR474" s="1"/>
  <c r="CT474" s="1" a="1"/>
  <c r="CT474" s="1"/>
  <c r="DM474" s="1"/>
  <c r="X470" a="1"/>
  <c r="X470" s="1"/>
  <c r="CS482" a="1"/>
  <c r="CS482" s="1"/>
  <c r="DL482" s="1"/>
  <c r="X219" a="1"/>
  <c r="X219" s="1"/>
  <c r="AB478" a="1"/>
  <c r="AB478" s="1"/>
  <c r="AC478" s="1" a="1"/>
  <c r="AC478" s="1"/>
  <c r="AD478" s="1"/>
  <c r="AK478" s="1"/>
  <c r="X192" a="1"/>
  <c r="X192" s="1"/>
  <c r="Y192" a="1"/>
  <c r="Y192" s="1"/>
  <c r="ED149"/>
  <c r="DZ149" s="1"/>
  <c r="CR153" a="1"/>
  <c r="CR153" s="1"/>
  <c r="DK153" s="1"/>
  <c r="CR367" a="1"/>
  <c r="CR367" s="1"/>
  <c r="DK367" s="1"/>
  <c r="X411" a="1"/>
  <c r="X411" s="1"/>
  <c r="AB380" a="1"/>
  <c r="AB380" s="1"/>
  <c r="AC380" s="1" a="1"/>
  <c r="AC380" s="1"/>
  <c r="AD380" s="1"/>
  <c r="AK380" s="1"/>
  <c r="AA557"/>
  <c r="N415"/>
  <c r="AV415" s="1"/>
  <c r="AW423"/>
  <c r="CS395" a="1"/>
  <c r="CS395" s="1"/>
  <c r="DL395" s="1"/>
  <c r="ED568"/>
  <c r="DZ568" s="1"/>
  <c r="CR282" a="1"/>
  <c r="CR282" s="1"/>
  <c r="DK282" s="1"/>
  <c r="CR225" a="1"/>
  <c r="CR225" s="1"/>
  <c r="DK225" s="1"/>
  <c r="M448"/>
  <c r="N448" s="1"/>
  <c r="AU448" s="1"/>
  <c r="Y187" a="1"/>
  <c r="Y187" s="1"/>
  <c r="CS336" a="1"/>
  <c r="CS336" s="1"/>
  <c r="DL336" s="1"/>
  <c r="ED395"/>
  <c r="DZ395" s="1"/>
  <c r="CS72" a="1"/>
  <c r="CS72" s="1"/>
  <c r="DL72" s="1"/>
  <c r="CR395" a="1"/>
  <c r="CR395" s="1"/>
  <c r="DK395" s="1"/>
  <c r="CS546" a="1"/>
  <c r="CS546" s="1"/>
  <c r="DL546" s="1"/>
  <c r="AA521"/>
  <c r="AA505"/>
  <c r="CR39" a="1"/>
  <c r="CR39" s="1"/>
  <c r="DK39" s="1"/>
  <c r="K474"/>
  <c r="ED133"/>
  <c r="DZ133" s="1"/>
  <c r="ED240"/>
  <c r="DZ240" s="1"/>
  <c r="CS240" a="1"/>
  <c r="CS240" s="1"/>
  <c r="DL240" s="1"/>
  <c r="Y478" a="1"/>
  <c r="Y478" s="1"/>
  <c r="AB193" a="1"/>
  <c r="AB193" s="1"/>
  <c r="AC193" s="1" a="1"/>
  <c r="AC193" s="1"/>
  <c r="AD193" s="1"/>
  <c r="AK193" s="1"/>
  <c r="AB192" a="1"/>
  <c r="AB192" s="1"/>
  <c r="AC192" s="1" a="1"/>
  <c r="AC192" s="1"/>
  <c r="AD192" s="1"/>
  <c r="AK192" s="1"/>
  <c r="Y160" a="1"/>
  <c r="Y160" s="1"/>
  <c r="Y162" a="1"/>
  <c r="Y162" s="1"/>
  <c r="X155" a="1"/>
  <c r="X155" s="1"/>
  <c r="AW225"/>
  <c r="AB367" a="1"/>
  <c r="AB367" s="1"/>
  <c r="AC367" s="1" a="1"/>
  <c r="AC367" s="1"/>
  <c r="AD367" s="1"/>
  <c r="AK367" s="1"/>
  <c r="N523"/>
  <c r="AY523" s="1"/>
  <c r="AZ523" s="1" a="1"/>
  <c r="AZ523" s="1"/>
  <c r="AB225" a="1"/>
  <c r="AB225" s="1"/>
  <c r="AC225" s="1" a="1"/>
  <c r="AC225" s="1"/>
  <c r="AD225" s="1"/>
  <c r="AK225" s="1"/>
  <c r="AW367"/>
  <c r="X423" a="1"/>
  <c r="X423" s="1"/>
  <c r="CS193" a="1"/>
  <c r="CS193" s="1"/>
  <c r="DL193" s="1"/>
  <c r="X380" a="1"/>
  <c r="X380" s="1"/>
  <c r="CS423" a="1"/>
  <c r="CS423" s="1"/>
  <c r="DL423" s="1"/>
  <c r="ED355"/>
  <c r="DZ355" s="1"/>
  <c r="CR380" a="1"/>
  <c r="CR380" s="1"/>
  <c r="DK380" s="1"/>
  <c r="ED367"/>
  <c r="DZ367" s="1"/>
  <c r="CR478" a="1"/>
  <c r="CR478" s="1"/>
  <c r="DK478" s="1"/>
  <c r="CS289" a="1"/>
  <c r="CS289" s="1"/>
  <c r="DL289" s="1"/>
  <c r="K588"/>
  <c r="CS62" a="1"/>
  <c r="CS62" s="1"/>
  <c r="DL62" s="1"/>
  <c r="CS601" a="1"/>
  <c r="CS601" s="1"/>
  <c r="DL601" s="1"/>
  <c r="CS112" a="1"/>
  <c r="CS112" s="1"/>
  <c r="DL112" s="1"/>
  <c r="X395" a="1"/>
  <c r="X395" s="1"/>
  <c r="CR72" a="1"/>
  <c r="CR72" s="1"/>
  <c r="DK72" s="1"/>
  <c r="CR348" a="1"/>
  <c r="CR348" s="1"/>
  <c r="DK348" s="1"/>
  <c r="X348" a="1"/>
  <c r="X348" s="1"/>
  <c r="AB133" a="1"/>
  <c r="AB133" s="1"/>
  <c r="AC133" s="1" a="1"/>
  <c r="AC133" s="1"/>
  <c r="AD133" s="1"/>
  <c r="AK133" s="1"/>
  <c r="AA461"/>
  <c r="CR470" a="1"/>
  <c r="CR470" s="1"/>
  <c r="DK470" s="1"/>
  <c r="CR482" a="1"/>
  <c r="CR482" s="1"/>
  <c r="DK482" s="1"/>
  <c r="Y133" a="1"/>
  <c r="Y133" s="1"/>
  <c r="AA484"/>
  <c r="ED45"/>
  <c r="DZ45" s="1"/>
  <c r="Y454" a="1"/>
  <c r="Y454" s="1"/>
  <c r="CS154" a="1"/>
  <c r="CS154" s="1"/>
  <c r="DL154" s="1"/>
  <c r="M475"/>
  <c r="N475" s="1"/>
  <c r="AV475" s="1"/>
  <c r="CR57" a="1"/>
  <c r="CR57" s="1"/>
  <c r="DK57" s="1"/>
  <c r="M5"/>
  <c r="T5" s="1" a="1"/>
  <c r="T5" s="1"/>
  <c r="ED19"/>
  <c r="DZ19" s="1"/>
  <c r="CS246" a="1"/>
  <c r="CS246" s="1"/>
  <c r="DL246" s="1"/>
  <c r="CS457" a="1"/>
  <c r="CS457" s="1"/>
  <c r="DL457" s="1"/>
  <c r="X324" a="1"/>
  <c r="X324" s="1"/>
  <c r="ED475"/>
  <c r="DZ475" s="1"/>
  <c r="Y263" a="1"/>
  <c r="Y263" s="1"/>
  <c r="AB83" a="1"/>
  <c r="AB83" s="1"/>
  <c r="AC83" s="1" a="1"/>
  <c r="AC83" s="1"/>
  <c r="AB158" a="1"/>
  <c r="AB158" s="1"/>
  <c r="AC158" s="1" a="1"/>
  <c r="AC158" s="1"/>
  <c r="AD158" s="1"/>
  <c r="AK158" s="1"/>
  <c r="Z415"/>
  <c r="AA518"/>
  <c r="K330"/>
  <c r="CR243" a="1"/>
  <c r="CR243" s="1"/>
  <c r="DK243" s="1"/>
  <c r="AW580"/>
  <c r="X220" a="1"/>
  <c r="X220" s="1"/>
  <c r="AW339"/>
  <c r="X197" a="1"/>
  <c r="X197" s="1"/>
  <c r="ED501"/>
  <c r="DZ501" s="1"/>
  <c r="CS163" a="1"/>
  <c r="CS163" s="1"/>
  <c r="DL163" s="1"/>
  <c r="CS437" a="1"/>
  <c r="CS437" s="1"/>
  <c r="DL437" s="1"/>
  <c r="K521"/>
  <c r="ED536"/>
  <c r="DZ536" s="1"/>
  <c r="AW324"/>
  <c r="AB335" a="1"/>
  <c r="AB335" s="1"/>
  <c r="AC335" s="1" a="1"/>
  <c r="AC335" s="1"/>
  <c r="AD335" s="1"/>
  <c r="AK335" s="1"/>
  <c r="CS302" a="1"/>
  <c r="CS302" s="1"/>
  <c r="DL302" s="1"/>
  <c r="X424" a="1"/>
  <c r="X424" s="1"/>
  <c r="Y274" a="1"/>
  <c r="Y274" s="1"/>
  <c r="X403" a="1"/>
  <c r="X403" s="1"/>
  <c r="AA38"/>
  <c r="Y96" a="1"/>
  <c r="Y96" s="1"/>
  <c r="ED200"/>
  <c r="DZ200" s="1"/>
  <c r="ED96"/>
  <c r="DZ96" s="1"/>
  <c r="CS496" a="1"/>
  <c r="CS496" s="1"/>
  <c r="DL496" s="1"/>
  <c r="AB347" a="1"/>
  <c r="AB347" s="1"/>
  <c r="AC347" s="1" a="1"/>
  <c r="AC347" s="1"/>
  <c r="AD347" s="1"/>
  <c r="AK347" s="1"/>
  <c r="X151" a="1"/>
  <c r="X151" s="1"/>
  <c r="AB163" a="1"/>
  <c r="AB163" s="1"/>
  <c r="AC163" s="1" a="1"/>
  <c r="AC163" s="1"/>
  <c r="AD163" s="1"/>
  <c r="AK163" s="1"/>
  <c r="CS197" a="1"/>
  <c r="CS197" s="1"/>
  <c r="DL197" s="1"/>
  <c r="CS329" a="1"/>
  <c r="CS329" s="1"/>
  <c r="DL329" s="1"/>
  <c r="CS38" a="1"/>
  <c r="CS38" s="1"/>
  <c r="DL38" s="1"/>
  <c r="X576" a="1"/>
  <c r="X576" s="1"/>
  <c r="AW329"/>
  <c r="ED233"/>
  <c r="DZ233" s="1"/>
  <c r="CR246" a="1"/>
  <c r="CR246" s="1"/>
  <c r="DK246" s="1"/>
  <c r="CR565" a="1"/>
  <c r="CR565" s="1"/>
  <c r="DK565" s="1"/>
  <c r="X565" a="1"/>
  <c r="X565" s="1"/>
  <c r="CS469" a="1"/>
  <c r="CS469" s="1"/>
  <c r="DL469" s="1"/>
  <c r="L339"/>
  <c r="X415" a="1"/>
  <c r="X415" s="1"/>
  <c r="AB385" a="1"/>
  <c r="AB385" s="1"/>
  <c r="AC385" s="1" a="1"/>
  <c r="AC385" s="1"/>
  <c r="AD385" s="1"/>
  <c r="AK385" s="1"/>
  <c r="AW522"/>
  <c r="Y180" a="1"/>
  <c r="Y180" s="1"/>
  <c r="CR151" a="1"/>
  <c r="CR151" s="1"/>
  <c r="DK151" s="1"/>
  <c r="CS199" a="1"/>
  <c r="CS199" s="1"/>
  <c r="DL199" s="1"/>
  <c r="AB570" a="1"/>
  <c r="AB570" s="1"/>
  <c r="AC570" s="1" a="1"/>
  <c r="AC570" s="1"/>
  <c r="AD570" s="1"/>
  <c r="AK570" s="1"/>
  <c r="CS67" a="1"/>
  <c r="CS67" s="1"/>
  <c r="DL67" s="1"/>
  <c r="ED444"/>
  <c r="DZ444" s="1"/>
  <c r="K5"/>
  <c r="CS332" a="1"/>
  <c r="CS332" s="1"/>
  <c r="DL332" s="1"/>
  <c r="AW319"/>
  <c r="Y319" a="1"/>
  <c r="Y319" s="1"/>
  <c r="AA522"/>
  <c r="AA590"/>
  <c r="AA227"/>
  <c r="AB199" a="1"/>
  <c r="AB199" s="1"/>
  <c r="AC199" s="1" a="1"/>
  <c r="AC199" s="1"/>
  <c r="AD199" s="1"/>
  <c r="AK199" s="1"/>
  <c r="L572"/>
  <c r="CS383" a="1"/>
  <c r="CS383" s="1"/>
  <c r="DL383" s="1"/>
  <c r="ED526"/>
  <c r="DZ526" s="1"/>
  <c r="CR444" a="1"/>
  <c r="CR444" s="1"/>
  <c r="DK444" s="1"/>
  <c r="CS521" a="1"/>
  <c r="CS521" s="1"/>
  <c r="DL521" s="1"/>
  <c r="CS272" a="1"/>
  <c r="CS272" s="1"/>
  <c r="DL272" s="1"/>
  <c r="CS220" a="1"/>
  <c r="CS220" s="1"/>
  <c r="DL220" s="1"/>
  <c r="X52" a="1"/>
  <c r="X52" s="1"/>
  <c r="ED469"/>
  <c r="DZ469" s="1"/>
  <c r="X159" a="1"/>
  <c r="X159" s="1"/>
  <c r="ED302"/>
  <c r="DZ302" s="1"/>
  <c r="ED285"/>
  <c r="DZ285" s="1"/>
  <c r="ED130"/>
  <c r="DZ130" s="1"/>
  <c r="M300"/>
  <c r="T300" s="1" a="1"/>
  <c r="T300" s="1"/>
  <c r="ED273"/>
  <c r="DZ273" s="1"/>
  <c r="M468"/>
  <c r="N468" s="1"/>
  <c r="AV468" s="1"/>
  <c r="AB218" a="1"/>
  <c r="AB218" s="1"/>
  <c r="AC218" s="1" a="1"/>
  <c r="AC218" s="1"/>
  <c r="AD218" s="1"/>
  <c r="AK218" s="1"/>
  <c r="L25"/>
  <c r="CS253" a="1"/>
  <c r="CS253" s="1"/>
  <c r="DL253" s="1"/>
  <c r="ED208"/>
  <c r="DZ208" s="1"/>
  <c r="Y208" a="1"/>
  <c r="Y208" s="1"/>
  <c r="Y571" a="1"/>
  <c r="Y571" s="1"/>
  <c r="ED534"/>
  <c r="DZ534" s="1"/>
  <c r="Y404" a="1"/>
  <c r="Y404" s="1"/>
  <c r="CS427" a="1"/>
  <c r="CS427" s="1"/>
  <c r="DL427" s="1"/>
  <c r="X96" a="1"/>
  <c r="X96" s="1"/>
  <c r="X157" a="1"/>
  <c r="X157" s="1"/>
  <c r="AW152"/>
  <c r="CR159" a="1"/>
  <c r="CR159" s="1"/>
  <c r="DK159" s="1"/>
  <c r="AW161"/>
  <c r="CR370" a="1"/>
  <c r="CR370" s="1"/>
  <c r="DK370" s="1"/>
  <c r="CS317" a="1"/>
  <c r="CS317" s="1"/>
  <c r="DL317" s="1"/>
  <c r="ED81"/>
  <c r="DZ81" s="1"/>
  <c r="CR96" a="1"/>
  <c r="CR96" s="1"/>
  <c r="DK96" s="1"/>
  <c r="Y285" a="1"/>
  <c r="Y285" s="1"/>
  <c r="ED424"/>
  <c r="DZ424" s="1"/>
  <c r="CR424" a="1"/>
  <c r="CR424" s="1"/>
  <c r="DK424" s="1"/>
  <c r="Y591" a="1"/>
  <c r="Y591" s="1"/>
  <c r="AW403"/>
  <c r="AB403" a="1"/>
  <c r="AB403" s="1"/>
  <c r="AC403" s="1" a="1"/>
  <c r="AC403" s="1"/>
  <c r="AD403" s="1"/>
  <c r="AK403" s="1"/>
  <c r="ED274"/>
  <c r="DZ274" s="1"/>
  <c r="AB248" a="1"/>
  <c r="AB248" s="1"/>
  <c r="AC248" s="1" a="1"/>
  <c r="AC248" s="1"/>
  <c r="AD248" s="1"/>
  <c r="AK248" s="1"/>
  <c r="AB126" a="1"/>
  <c r="AB126" s="1"/>
  <c r="AC126" s="1" a="1"/>
  <c r="AC126" s="1"/>
  <c r="AD126" s="1"/>
  <c r="AK126" s="1"/>
  <c r="CR242" a="1"/>
  <c r="CR242" s="1"/>
  <c r="DK242" s="1"/>
  <c r="CS571" a="1"/>
  <c r="CS571" s="1"/>
  <c r="DL571" s="1"/>
  <c r="AA497"/>
  <c r="CS338" a="1"/>
  <c r="CS338" s="1"/>
  <c r="DL338" s="1"/>
  <c r="X346" a="1"/>
  <c r="X346" s="1"/>
  <c r="ED89"/>
  <c r="DZ89" s="1"/>
  <c r="X97" a="1"/>
  <c r="X97" s="1"/>
  <c r="AB157" a="1"/>
  <c r="AB157" s="1"/>
  <c r="AC157" s="1" a="1"/>
  <c r="AC157" s="1"/>
  <c r="AD157" s="1"/>
  <c r="AK157" s="1"/>
  <c r="ED152"/>
  <c r="DZ152" s="1"/>
  <c r="X218" a="1"/>
  <c r="X218" s="1"/>
  <c r="CS273" a="1"/>
  <c r="CS273" s="1"/>
  <c r="DL273" s="1"/>
  <c r="ED48"/>
  <c r="DZ48" s="1"/>
  <c r="CS218" a="1"/>
  <c r="CS218" s="1"/>
  <c r="DL218" s="1"/>
  <c r="X126" a="1"/>
  <c r="X126" s="1"/>
  <c r="AB363" a="1"/>
  <c r="AB363" s="1"/>
  <c r="AC363" s="1" a="1"/>
  <c r="AC363" s="1"/>
  <c r="AD363" s="1"/>
  <c r="AK363" s="1"/>
  <c r="CS514" a="1"/>
  <c r="CS514" s="1"/>
  <c r="DL514" s="1"/>
  <c r="L578"/>
  <c r="ED280"/>
  <c r="DZ280" s="1"/>
  <c r="AB208" a="1"/>
  <c r="AB208" s="1"/>
  <c r="AC208" s="1" a="1"/>
  <c r="AC208" s="1"/>
  <c r="AD208" s="1"/>
  <c r="AK208" s="1"/>
  <c r="CS365" a="1"/>
  <c r="CS365" s="1"/>
  <c r="DL365" s="1"/>
  <c r="AB34" a="1"/>
  <c r="AB34" s="1"/>
  <c r="AC34" s="1" a="1"/>
  <c r="AC34" s="1"/>
  <c r="AD34" s="1"/>
  <c r="AK34" s="1"/>
  <c r="Z317"/>
  <c r="CS158" a="1"/>
  <c r="CS158" s="1"/>
  <c r="DL158" s="1"/>
  <c r="CR154" a="1"/>
  <c r="CR154" s="1"/>
  <c r="DK154" s="1"/>
  <c r="ED258"/>
  <c r="DZ258" s="1"/>
  <c r="ED356"/>
  <c r="DZ356" s="1"/>
  <c r="AB352" a="1"/>
  <c r="AB352" s="1"/>
  <c r="AC352" s="1" a="1"/>
  <c r="AC352" s="1"/>
  <c r="AD352" s="1"/>
  <c r="AK352" s="1"/>
  <c r="CR18" a="1"/>
  <c r="CR18" s="1"/>
  <c r="DK18" s="1"/>
  <c r="ED358"/>
  <c r="DZ358" s="1"/>
  <c r="L315"/>
  <c r="ED531"/>
  <c r="DZ531" s="1"/>
  <c r="Y118" a="1"/>
  <c r="Y118" s="1"/>
  <c r="X483" a="1"/>
  <c r="X483" s="1"/>
  <c r="AB172" a="1"/>
  <c r="AB172" s="1"/>
  <c r="AC172" s="1" a="1"/>
  <c r="AC172" s="1"/>
  <c r="X201" a="1"/>
  <c r="X201" s="1"/>
  <c r="ED547"/>
  <c r="DZ547" s="1"/>
  <c r="CS170" a="1"/>
  <c r="CS170" s="1"/>
  <c r="DL170" s="1"/>
  <c r="L366"/>
  <c r="CR356" a="1"/>
  <c r="CR356" s="1"/>
  <c r="DK356" s="1"/>
  <c r="CR454" a="1"/>
  <c r="CR454" s="1"/>
  <c r="DK454" s="1"/>
  <c r="CR512" a="1"/>
  <c r="CR512" s="1"/>
  <c r="DK512" s="1"/>
  <c r="ED483"/>
  <c r="DZ483" s="1"/>
  <c r="CS209" a="1"/>
  <c r="CS209" s="1"/>
  <c r="DL209" s="1"/>
  <c r="X83" a="1"/>
  <c r="X83" s="1"/>
  <c r="X581" a="1"/>
  <c r="X581" s="1"/>
  <c r="CR172" a="1"/>
  <c r="CR172" s="1"/>
  <c r="DK172" s="1"/>
  <c r="CS101" a="1"/>
  <c r="CS101" s="1"/>
  <c r="DL101" s="1"/>
  <c r="X476" a="1"/>
  <c r="X476" s="1"/>
  <c r="AB466" a="1"/>
  <c r="AB466" s="1"/>
  <c r="AC466" s="1" a="1"/>
  <c r="AC466" s="1"/>
  <c r="AD466" s="1"/>
  <c r="AK466" s="1"/>
  <c r="X195" a="1"/>
  <c r="X195" s="1"/>
  <c r="CR201" a="1"/>
  <c r="CR201" s="1"/>
  <c r="DK201" s="1"/>
  <c r="CR569" a="1"/>
  <c r="CR569" s="1"/>
  <c r="DK569" s="1"/>
  <c r="ED261"/>
  <c r="DZ261" s="1"/>
  <c r="CS18" a="1"/>
  <c r="CS18" s="1"/>
  <c r="DL18" s="1"/>
  <c r="CS54" a="1"/>
  <c r="CS54" s="1"/>
  <c r="DL54" s="1"/>
  <c r="ED454"/>
  <c r="DZ454" s="1"/>
  <c r="AB581" a="1"/>
  <c r="AB581" s="1"/>
  <c r="AC581" s="1" a="1"/>
  <c r="AC581" s="1"/>
  <c r="AD581" s="1"/>
  <c r="AK581" s="1"/>
  <c r="AB391" a="1"/>
  <c r="AB391" s="1"/>
  <c r="AC391" s="1" a="1"/>
  <c r="AC391" s="1"/>
  <c r="AD391" s="1"/>
  <c r="AK391" s="1"/>
  <c r="CR476" a="1"/>
  <c r="CR476" s="1"/>
  <c r="DK476" s="1"/>
  <c r="Y339" a="1"/>
  <c r="Y339" s="1"/>
  <c r="CS595" a="1"/>
  <c r="CS595" s="1"/>
  <c r="DL595" s="1"/>
  <c r="AB101" a="1"/>
  <c r="AB101" s="1"/>
  <c r="AC101" s="1" a="1"/>
  <c r="AC101" s="1"/>
  <c r="AD101" s="1"/>
  <c r="AK101" s="1"/>
  <c r="Y172" a="1"/>
  <c r="Y172" s="1"/>
  <c r="X454" a="1"/>
  <c r="X454" s="1"/>
  <c r="X446" a="1"/>
  <c r="X446" s="1"/>
  <c r="ED158"/>
  <c r="DZ158" s="1"/>
  <c r="ED154"/>
  <c r="DZ154" s="1"/>
  <c r="AB201" a="1"/>
  <c r="AB201" s="1"/>
  <c r="AC201" s="1" a="1"/>
  <c r="AC201" s="1"/>
  <c r="AD201" s="1"/>
  <c r="AK201" s="1"/>
  <c r="CS201" a="1"/>
  <c r="CS201" s="1"/>
  <c r="DL201" s="1"/>
  <c r="AW261"/>
  <c r="AA57"/>
  <c r="CR344" a="1"/>
  <c r="CR344" s="1"/>
  <c r="DK344" s="1"/>
  <c r="AB356" a="1"/>
  <c r="AB356" s="1"/>
  <c r="AC356" s="1" a="1"/>
  <c r="AC356" s="1"/>
  <c r="AD356" s="1"/>
  <c r="AK356" s="1"/>
  <c r="X261" a="1"/>
  <c r="X261" s="1"/>
  <c r="CR195" a="1"/>
  <c r="CR195" s="1"/>
  <c r="DK195" s="1"/>
  <c r="M564"/>
  <c r="T564" s="1" a="1"/>
  <c r="T564" s="1"/>
  <c r="Z564" s="1"/>
  <c r="M366"/>
  <c r="T366" s="1" a="1"/>
  <c r="T366" s="1"/>
  <c r="Z366" s="1"/>
  <c r="K317"/>
  <c r="AW569"/>
  <c r="L317"/>
  <c r="CS308" a="1"/>
  <c r="CS308" s="1"/>
  <c r="DL308" s="1"/>
  <c r="Y356" a="1"/>
  <c r="Y356" s="1"/>
  <c r="ED518"/>
  <c r="DZ518" s="1"/>
  <c r="CS57" a="1"/>
  <c r="CS57" s="1"/>
  <c r="DL57" s="1"/>
  <c r="AB580" a="1"/>
  <c r="AB580" s="1"/>
  <c r="AC580" s="1" a="1"/>
  <c r="AC580" s="1"/>
  <c r="AD580" s="1"/>
  <c r="AK580" s="1"/>
  <c r="Y352" a="1"/>
  <c r="Y352" s="1"/>
  <c r="Y258" a="1"/>
  <c r="Y258" s="1"/>
  <c r="ED352"/>
  <c r="DZ352" s="1"/>
  <c r="X391" a="1"/>
  <c r="X391" s="1"/>
  <c r="AB552" a="1"/>
  <c r="AB552" s="1"/>
  <c r="AC552" s="1" a="1"/>
  <c r="AC552" s="1"/>
  <c r="AD552" s="1"/>
  <c r="AK552" s="1"/>
  <c r="CR129" a="1"/>
  <c r="CR129" s="1"/>
  <c r="DK129" s="1"/>
  <c r="ED476"/>
  <c r="DZ476" s="1"/>
  <c r="CS448" a="1"/>
  <c r="CS448" s="1"/>
  <c r="DL448" s="1"/>
  <c r="ED209"/>
  <c r="DZ209" s="1"/>
  <c r="L342"/>
  <c r="X521" a="1"/>
  <c r="X521" s="1"/>
  <c r="AW448"/>
  <c r="CR595" a="1"/>
  <c r="CR595" s="1"/>
  <c r="DK595" s="1"/>
  <c r="Y209" a="1"/>
  <c r="Y209" s="1"/>
  <c r="CS339" a="1"/>
  <c r="CS339" s="1"/>
  <c r="DL339" s="1"/>
  <c r="ED339"/>
  <c r="DZ339" s="1"/>
  <c r="Y521" a="1"/>
  <c r="Y521" s="1"/>
  <c r="Y83" a="1"/>
  <c r="Y83" s="1"/>
  <c r="CR545" a="1"/>
  <c r="CR545" s="1"/>
  <c r="DK545" s="1"/>
  <c r="AB257" a="1"/>
  <c r="AB257" s="1"/>
  <c r="AC257" s="1" a="1"/>
  <c r="AC257" s="1"/>
  <c r="AD257" s="1"/>
  <c r="AK257" s="1"/>
  <c r="CS581" a="1"/>
  <c r="CS581" s="1"/>
  <c r="DL581" s="1"/>
  <c r="CS545" a="1"/>
  <c r="CS545" s="1"/>
  <c r="DL545" s="1"/>
  <c r="Y101" a="1"/>
  <c r="Y101" s="1"/>
  <c r="AB118" a="1"/>
  <c r="AB118" s="1"/>
  <c r="AC118" s="1" a="1"/>
  <c r="AC118" s="1"/>
  <c r="AD118" s="1"/>
  <c r="AK118" s="1"/>
  <c r="X118" a="1"/>
  <c r="X118" s="1"/>
  <c r="AA95"/>
  <c r="AA66"/>
  <c r="AA595"/>
  <c r="AA65"/>
  <c r="AA101"/>
  <c r="AA515"/>
  <c r="AA288"/>
  <c r="AA534"/>
  <c r="AA243"/>
  <c r="AA170"/>
  <c r="Y466" a="1"/>
  <c r="Y466" s="1"/>
  <c r="AB476" a="1"/>
  <c r="AB476" s="1"/>
  <c r="AC476" s="1" a="1"/>
  <c r="AC476" s="1"/>
  <c r="X170" a="1"/>
  <c r="X170" s="1"/>
  <c r="AB170" a="1"/>
  <c r="AB170" s="1"/>
  <c r="AC170" s="1" a="1"/>
  <c r="AC170" s="1"/>
  <c r="X101" a="1"/>
  <c r="X101" s="1"/>
  <c r="Y170" a="1"/>
  <c r="Y170" s="1"/>
  <c r="Y446" a="1"/>
  <c r="Y446" s="1"/>
  <c r="AB195" a="1"/>
  <c r="AB195" s="1"/>
  <c r="AC195" s="1" a="1"/>
  <c r="AC195" s="1"/>
  <c r="AD195" s="1"/>
  <c r="AK195" s="1"/>
  <c r="CR158" a="1"/>
  <c r="CR158" s="1"/>
  <c r="DK158" s="1"/>
  <c r="X158" a="1"/>
  <c r="X158" s="1"/>
  <c r="AB154" a="1"/>
  <c r="AB154" s="1"/>
  <c r="AC154" s="1" a="1"/>
  <c r="AC154" s="1"/>
  <c r="AD154" s="1"/>
  <c r="AK154" s="1"/>
  <c r="X154" a="1"/>
  <c r="X154" s="1"/>
  <c r="ED201"/>
  <c r="DZ201" s="1"/>
  <c r="K287"/>
  <c r="AA344"/>
  <c r="ED260"/>
  <c r="DZ260" s="1"/>
  <c r="CS518" a="1"/>
  <c r="CS518" s="1"/>
  <c r="DL518" s="1"/>
  <c r="AW552"/>
  <c r="CR258" a="1"/>
  <c r="CR258" s="1"/>
  <c r="DK258" s="1"/>
  <c r="ED195"/>
  <c r="DZ195" s="1"/>
  <c r="ED552"/>
  <c r="DZ552" s="1"/>
  <c r="K564"/>
  <c r="K408"/>
  <c r="M408" s="1"/>
  <c r="N408" s="1"/>
  <c r="CS512" a="1"/>
  <c r="CS512" s="1"/>
  <c r="DL512" s="1"/>
  <c r="X356" a="1"/>
  <c r="X356" s="1"/>
  <c r="CS261" a="1"/>
  <c r="CS261" s="1"/>
  <c r="DL261" s="1"/>
  <c r="CS344" a="1"/>
  <c r="CS344" s="1"/>
  <c r="DL344" s="1"/>
  <c r="CS356" a="1"/>
  <c r="CS356" s="1"/>
  <c r="DL356" s="1"/>
  <c r="CR170" a="1"/>
  <c r="CR170" s="1"/>
  <c r="DK170" s="1"/>
  <c r="ED569"/>
  <c r="DZ569" s="1"/>
  <c r="CS547" a="1"/>
  <c r="CS547" s="1"/>
  <c r="DL547" s="1"/>
  <c r="Y569" a="1"/>
  <c r="Y569" s="1"/>
  <c r="CR308" a="1"/>
  <c r="CR308" s="1"/>
  <c r="DK308" s="1"/>
  <c r="CS446" a="1"/>
  <c r="CS446" s="1"/>
  <c r="DL446" s="1"/>
  <c r="AB261" a="1"/>
  <c r="AB261" s="1"/>
  <c r="AC261" s="1" a="1"/>
  <c r="AC261" s="1"/>
  <c r="AD261" s="1"/>
  <c r="AK261" s="1"/>
  <c r="ED257"/>
  <c r="DZ257" s="1"/>
  <c r="ED446"/>
  <c r="DZ446" s="1"/>
  <c r="ED580"/>
  <c r="DZ580" s="1"/>
  <c r="CS483" a="1"/>
  <c r="CS483" s="1"/>
  <c r="DL483" s="1"/>
  <c r="ED288"/>
  <c r="DZ288" s="1"/>
  <c r="ED466"/>
  <c r="DZ466" s="1"/>
  <c r="CR521" a="1"/>
  <c r="CR521" s="1"/>
  <c r="DK521" s="1"/>
  <c r="ED341"/>
  <c r="DZ341" s="1"/>
  <c r="K342"/>
  <c r="ED491"/>
  <c r="DZ491" s="1"/>
  <c r="CR209" a="1"/>
  <c r="CR209" s="1"/>
  <c r="DK209" s="1"/>
  <c r="AW521"/>
  <c r="ED448"/>
  <c r="DZ448" s="1"/>
  <c r="CR306" a="1"/>
  <c r="CR306" s="1"/>
  <c r="DK306" s="1"/>
  <c r="AB339" a="1"/>
  <c r="AB339" s="1"/>
  <c r="AC339" s="1" a="1"/>
  <c r="AC339" s="1"/>
  <c r="AD339" s="1"/>
  <c r="AK339" s="1"/>
  <c r="AB448" a="1"/>
  <c r="AB448" s="1"/>
  <c r="AC448" s="1" a="1"/>
  <c r="AC448" s="1"/>
  <c r="AD448" s="1"/>
  <c r="AK448" s="1"/>
  <c r="CS306" a="1"/>
  <c r="CS306" s="1"/>
  <c r="DL306" s="1"/>
  <c r="X580" a="1"/>
  <c r="X580" s="1"/>
  <c r="Y391" a="1"/>
  <c r="Y391" s="1"/>
  <c r="X321" a="1"/>
  <c r="X321" s="1"/>
  <c r="CR118" a="1"/>
  <c r="CR118" s="1"/>
  <c r="DK118" s="1"/>
  <c r="AA527"/>
  <c r="AA129"/>
  <c r="AA477"/>
  <c r="AB483" a="1"/>
  <c r="AB483" s="1"/>
  <c r="AC483" s="1" a="1"/>
  <c r="AC483" s="1"/>
  <c r="AD483" s="1"/>
  <c r="AK483" s="1"/>
  <c r="AB446" a="1"/>
  <c r="AB446" s="1"/>
  <c r="AC446" s="1" a="1"/>
  <c r="AC446" s="1"/>
  <c r="AD446" s="1"/>
  <c r="AK446" s="1"/>
  <c r="Y483" a="1"/>
  <c r="Y483" s="1"/>
  <c r="Y195" a="1"/>
  <c r="Y195" s="1"/>
  <c r="N31"/>
  <c r="AU31" s="1"/>
  <c r="BK31" s="1"/>
  <c r="AW158"/>
  <c r="AW154"/>
  <c r="AW201"/>
  <c r="CS243" a="1"/>
  <c r="CS243" s="1"/>
  <c r="DL243" s="1"/>
  <c r="AB569" a="1"/>
  <c r="AB569" s="1"/>
  <c r="AC569" s="1" a="1"/>
  <c r="AC569" s="1"/>
  <c r="AD569" s="1"/>
  <c r="AK569" s="1"/>
  <c r="M287"/>
  <c r="T287" s="1" a="1"/>
  <c r="T287" s="1"/>
  <c r="CS288" a="1"/>
  <c r="CS288" s="1"/>
  <c r="DL288" s="1"/>
  <c r="CR54" a="1"/>
  <c r="CR54" s="1"/>
  <c r="DK54" s="1"/>
  <c r="CS172" a="1"/>
  <c r="CS172" s="1"/>
  <c r="DL172" s="1"/>
  <c r="ED172"/>
  <c r="DZ172" s="1"/>
  <c r="CR261" a="1"/>
  <c r="CR261" s="1"/>
  <c r="DK261" s="1"/>
  <c r="X569" a="1"/>
  <c r="X569" s="1"/>
  <c r="N317"/>
  <c r="AY317" s="1"/>
  <c r="AZ317" s="1" a="1"/>
  <c r="AZ317" s="1"/>
  <c r="CS536" a="1"/>
  <c r="CS536" s="1"/>
  <c r="DL536" s="1"/>
  <c r="CS454" a="1"/>
  <c r="CS454" s="1"/>
  <c r="DL454" s="1"/>
  <c r="ED581"/>
  <c r="DZ581" s="1"/>
  <c r="ED101"/>
  <c r="DZ101" s="1"/>
  <c r="AW257"/>
  <c r="L475"/>
  <c r="L31"/>
  <c r="CR580" a="1"/>
  <c r="CR580" s="1"/>
  <c r="DK580" s="1"/>
  <c r="CS466" a="1"/>
  <c r="CS466" s="1"/>
  <c r="DL466" s="1"/>
  <c r="CS78" a="1"/>
  <c r="CS78" s="1"/>
  <c r="DL78" s="1"/>
  <c r="N315"/>
  <c r="AX315" s="1" a="1"/>
  <c r="AX315" s="1"/>
  <c r="K315"/>
  <c r="CS531" a="1"/>
  <c r="CS531" s="1"/>
  <c r="DL531" s="1"/>
  <c r="Y448" a="1"/>
  <c r="Y448" s="1"/>
  <c r="CR339" a="1"/>
  <c r="CR339" s="1"/>
  <c r="DK339" s="1"/>
  <c r="K31"/>
  <c r="CR466" a="1"/>
  <c r="CR466" s="1"/>
  <c r="DK466" s="1"/>
  <c r="CS476" a="1"/>
  <c r="CS476" s="1"/>
  <c r="DL476" s="1"/>
  <c r="CR581" a="1"/>
  <c r="CR581" s="1"/>
  <c r="DK581" s="1"/>
  <c r="Y257" a="1"/>
  <c r="Y257" s="1"/>
  <c r="Y580" a="1"/>
  <c r="Y580" s="1"/>
  <c r="AW581"/>
  <c r="CR321" a="1"/>
  <c r="CR321" s="1"/>
  <c r="DK321" s="1"/>
  <c r="CS118" a="1"/>
  <c r="CS118" s="1"/>
  <c r="DL118" s="1"/>
  <c r="AA172"/>
  <c r="AA545"/>
  <c r="AA531"/>
  <c r="AA556"/>
  <c r="AA525"/>
  <c r="AA536"/>
  <c r="AB96" a="1"/>
  <c r="AB96" s="1"/>
  <c r="AC96" s="1" a="1"/>
  <c r="AC96" s="1"/>
  <c r="AD96" s="1"/>
  <c r="AK96" s="1"/>
  <c r="AB97" a="1"/>
  <c r="AB97" s="1"/>
  <c r="AC97" s="1" a="1"/>
  <c r="AC97" s="1"/>
  <c r="AD97" s="1"/>
  <c r="AK97" s="1"/>
  <c r="Y97" a="1"/>
  <c r="Y97" s="1"/>
  <c r="CS157" a="1"/>
  <c r="CS157" s="1"/>
  <c r="DL157" s="1"/>
  <c r="Y157" a="1"/>
  <c r="Y157" s="1"/>
  <c r="CR152" a="1"/>
  <c r="CR152" s="1"/>
  <c r="DK152" s="1"/>
  <c r="CS159" a="1"/>
  <c r="CS159" s="1"/>
  <c r="DL159" s="1"/>
  <c r="Y159" a="1"/>
  <c r="Y159" s="1"/>
  <c r="AB161" a="1"/>
  <c r="AB161" s="1"/>
  <c r="AC161" s="1" a="1"/>
  <c r="AC161" s="1"/>
  <c r="AD161" s="1"/>
  <c r="AK161" s="1"/>
  <c r="X161" a="1"/>
  <c r="X161" s="1"/>
  <c r="K149"/>
  <c r="CS200" a="1"/>
  <c r="CS200" s="1"/>
  <c r="DL200" s="1"/>
  <c r="X200" a="1"/>
  <c r="X200" s="1"/>
  <c r="AW371"/>
  <c r="AW398"/>
  <c r="CS424" a="1"/>
  <c r="CS424" s="1"/>
  <c r="DL424" s="1"/>
  <c r="AA81"/>
  <c r="CR81" a="1"/>
  <c r="CR81" s="1"/>
  <c r="DK81" s="1"/>
  <c r="CS66" a="1"/>
  <c r="CS66" s="1"/>
  <c r="DL66" s="1"/>
  <c r="X302" a="1"/>
  <c r="X302" s="1"/>
  <c r="X317" a="1"/>
  <c r="X317" s="1"/>
  <c r="CR302" a="1"/>
  <c r="CR302" s="1"/>
  <c r="DK302" s="1"/>
  <c r="ED591"/>
  <c r="DZ591" s="1"/>
  <c r="CR285" a="1"/>
  <c r="CR285" s="1"/>
  <c r="DK285" s="1"/>
  <c r="L447"/>
  <c r="L368"/>
  <c r="K300"/>
  <c r="CR273" a="1"/>
  <c r="CR273" s="1"/>
  <c r="DK273" s="1"/>
  <c r="CS48" a="1"/>
  <c r="CS48" s="1"/>
  <c r="DL48" s="1"/>
  <c r="ED370"/>
  <c r="DZ370" s="1"/>
  <c r="AB424" a="1"/>
  <c r="AB424" s="1"/>
  <c r="AC424" s="1" a="1"/>
  <c r="AC424" s="1"/>
  <c r="AD424" s="1"/>
  <c r="AK424" s="1"/>
  <c r="X591" a="1"/>
  <c r="X591" s="1"/>
  <c r="CR591" a="1"/>
  <c r="CR591" s="1"/>
  <c r="DK591" s="1"/>
  <c r="CS370" a="1"/>
  <c r="CS370" s="1"/>
  <c r="DL370" s="1"/>
  <c r="CS126" a="1"/>
  <c r="CS126" s="1"/>
  <c r="DL126" s="1"/>
  <c r="CR126" a="1"/>
  <c r="CR126" s="1"/>
  <c r="DK126" s="1"/>
  <c r="Y347" a="1"/>
  <c r="Y347" s="1"/>
  <c r="CS347" a="1"/>
  <c r="CS347" s="1"/>
  <c r="DL347" s="1"/>
  <c r="ED126"/>
  <c r="DZ126" s="1"/>
  <c r="AA242"/>
  <c r="Y424" a="1"/>
  <c r="Y424" s="1"/>
  <c r="CS371" a="1"/>
  <c r="CS371" s="1"/>
  <c r="DL371" s="1"/>
  <c r="ED248"/>
  <c r="DZ248" s="1"/>
  <c r="AB371" a="1"/>
  <c r="AB371" s="1"/>
  <c r="AC371" s="1" a="1"/>
  <c r="AC371" s="1"/>
  <c r="AD371" s="1"/>
  <c r="AK371" s="1"/>
  <c r="ED363"/>
  <c r="DZ363" s="1"/>
  <c r="AB204" a="1"/>
  <c r="AB204" s="1"/>
  <c r="AC204" s="1" a="1"/>
  <c r="AC204" s="1"/>
  <c r="AD204" s="1"/>
  <c r="AK204" s="1"/>
  <c r="Y363" a="1"/>
  <c r="Y363" s="1"/>
  <c r="AW204"/>
  <c r="CS418" a="1"/>
  <c r="CS418" s="1"/>
  <c r="DL418" s="1"/>
  <c r="AB280" a="1"/>
  <c r="AB280" s="1"/>
  <c r="AC280" s="1" a="1"/>
  <c r="AC280" s="1"/>
  <c r="AD280" s="1"/>
  <c r="AK280" s="1"/>
  <c r="M578"/>
  <c r="T578" s="1" a="1"/>
  <c r="T578" s="1"/>
  <c r="Y280" a="1"/>
  <c r="Y280" s="1"/>
  <c r="AA174"/>
  <c r="CS398" a="1"/>
  <c r="CS398" s="1"/>
  <c r="DL398" s="1"/>
  <c r="X398" a="1"/>
  <c r="X398" s="1"/>
  <c r="AW280"/>
  <c r="AW213"/>
  <c r="Y248" a="1"/>
  <c r="Y248" s="1"/>
  <c r="Y418" a="1"/>
  <c r="Y418" s="1"/>
  <c r="CR346" a="1"/>
  <c r="CR346" s="1"/>
  <c r="DK346" s="1"/>
  <c r="CR534" a="1"/>
  <c r="CR534" s="1"/>
  <c r="DK534" s="1"/>
  <c r="Y213" a="1"/>
  <c r="Y213" s="1"/>
  <c r="AB253" a="1"/>
  <c r="AB253" s="1"/>
  <c r="AC253" s="1" a="1"/>
  <c r="AC253" s="1"/>
  <c r="AD253" s="1"/>
  <c r="AK253" s="1"/>
  <c r="L348"/>
  <c r="ED529"/>
  <c r="DZ529" s="1"/>
  <c r="Z398"/>
  <c r="AA48"/>
  <c r="AA142"/>
  <c r="AA56"/>
  <c r="AA97"/>
  <c r="AA459"/>
  <c r="AA443"/>
  <c r="AA295"/>
  <c r="AB152" a="1"/>
  <c r="AB152" s="1"/>
  <c r="AC152" s="1" a="1"/>
  <c r="AC152" s="1"/>
  <c r="AD152" s="1"/>
  <c r="AK152" s="1"/>
  <c r="AB159" a="1"/>
  <c r="AB159" s="1"/>
  <c r="AC159" s="1" a="1"/>
  <c r="AC159" s="1"/>
  <c r="AD159" s="1"/>
  <c r="AK159" s="1"/>
  <c r="ED159"/>
  <c r="DZ159" s="1"/>
  <c r="CS161" a="1"/>
  <c r="CS161" s="1"/>
  <c r="DL161" s="1"/>
  <c r="Y161" a="1"/>
  <c r="Y161" s="1"/>
  <c r="M149"/>
  <c r="T149" s="1" a="1"/>
  <c r="T149" s="1"/>
  <c r="AB200" a="1"/>
  <c r="AB200" s="1"/>
  <c r="AC200" s="1" a="1"/>
  <c r="AC200" s="1"/>
  <c r="AD200" s="1"/>
  <c r="AK200" s="1"/>
  <c r="Y200" a="1"/>
  <c r="Y200" s="1"/>
  <c r="AW215"/>
  <c r="CR66" a="1"/>
  <c r="CR66" s="1"/>
  <c r="DK66" s="1"/>
  <c r="Y302" a="1"/>
  <c r="Y302" s="1"/>
  <c r="CR317" a="1"/>
  <c r="CR317" s="1"/>
  <c r="DK317" s="1"/>
  <c r="AB591" a="1"/>
  <c r="AB591" s="1"/>
  <c r="AC591" s="1" a="1"/>
  <c r="AC591" s="1"/>
  <c r="AD591" s="1"/>
  <c r="AK591" s="1"/>
  <c r="AB285" a="1"/>
  <c r="AB285" s="1"/>
  <c r="AC285" s="1" a="1"/>
  <c r="AC285" s="1"/>
  <c r="AD285" s="1"/>
  <c r="AK285" s="1"/>
  <c r="CR274" a="1"/>
  <c r="CR274" s="1"/>
  <c r="DK274" s="1"/>
  <c r="CS130" a="1"/>
  <c r="CS130" s="1"/>
  <c r="DL130" s="1"/>
  <c r="K386"/>
  <c r="M386" s="1"/>
  <c r="T386" s="1" a="1"/>
  <c r="T386" s="1"/>
  <c r="M368"/>
  <c r="T368" s="1" a="1"/>
  <c r="T368" s="1"/>
  <c r="Y370" a="1"/>
  <c r="Y370" s="1"/>
  <c r="CS285" a="1"/>
  <c r="CS285" s="1"/>
  <c r="DL285" s="1"/>
  <c r="AW370"/>
  <c r="CS274" a="1"/>
  <c r="CS274" s="1"/>
  <c r="DL274" s="1"/>
  <c r="ED97"/>
  <c r="DZ97" s="1"/>
  <c r="AA496"/>
  <c r="L468"/>
  <c r="ED464"/>
  <c r="DZ464" s="1"/>
  <c r="CR218" a="1"/>
  <c r="CR218" s="1"/>
  <c r="DK218" s="1"/>
  <c r="AW273"/>
  <c r="X347" a="1"/>
  <c r="X347" s="1"/>
  <c r="Y126" a="1"/>
  <c r="Y126" s="1"/>
  <c r="AW591"/>
  <c r="Y346" a="1"/>
  <c r="Y346" s="1"/>
  <c r="AW302"/>
  <c r="ED204"/>
  <c r="DZ204" s="1"/>
  <c r="Y204" a="1"/>
  <c r="Y204" s="1"/>
  <c r="AA89"/>
  <c r="ED213"/>
  <c r="DZ213" s="1"/>
  <c r="ED253"/>
  <c r="DZ253" s="1"/>
  <c r="AW418"/>
  <c r="CR253" a="1"/>
  <c r="CR253" s="1"/>
  <c r="DK253" s="1"/>
  <c r="CR280" a="1"/>
  <c r="CR280" s="1"/>
  <c r="DK280" s="1"/>
  <c r="X349" a="1"/>
  <c r="X349" s="1"/>
  <c r="AB398" a="1"/>
  <c r="AB398" s="1"/>
  <c r="AC398" s="1" a="1"/>
  <c r="AC398" s="1"/>
  <c r="AD398" s="1"/>
  <c r="AK398" s="1"/>
  <c r="ED497"/>
  <c r="DZ497" s="1"/>
  <c r="CR398" a="1"/>
  <c r="CR398" s="1"/>
  <c r="DK398" s="1"/>
  <c r="CR254" a="1"/>
  <c r="CR254" s="1"/>
  <c r="DK254" s="1"/>
  <c r="X571" a="1"/>
  <c r="X571" s="1"/>
  <c r="AW208"/>
  <c r="Y365" a="1"/>
  <c r="Y365" s="1"/>
  <c r="CR418" a="1"/>
  <c r="CR418" s="1"/>
  <c r="DK418" s="1"/>
  <c r="AB346" a="1"/>
  <c r="AB346" s="1"/>
  <c r="AC346" s="1" a="1"/>
  <c r="AC346" s="1"/>
  <c r="AD346" s="1"/>
  <c r="AK346" s="1"/>
  <c r="CR213" a="1"/>
  <c r="CR213" s="1"/>
  <c r="DK213" s="1"/>
  <c r="N348"/>
  <c r="Z420"/>
  <c r="AA43"/>
  <c r="AA457"/>
  <c r="AA103"/>
  <c r="AA432"/>
  <c r="AA46"/>
  <c r="AA246"/>
  <c r="AA19"/>
  <c r="AA491"/>
  <c r="AA512"/>
  <c r="AA144"/>
  <c r="X177" a="1"/>
  <c r="X177" s="1"/>
  <c r="ED157"/>
  <c r="DZ157" s="1"/>
  <c r="AW157"/>
  <c r="X152" a="1"/>
  <c r="X152" s="1"/>
  <c r="X34" a="1"/>
  <c r="X34" s="1"/>
  <c r="M25"/>
  <c r="T25" s="1" a="1"/>
  <c r="CS152" a="1"/>
  <c r="CS152" s="1"/>
  <c r="DL152" s="1"/>
  <c r="ED161"/>
  <c r="DZ161" s="1"/>
  <c r="AW200"/>
  <c r="CS363" a="1"/>
  <c r="CS363" s="1"/>
  <c r="DL363" s="1"/>
  <c r="ED317"/>
  <c r="DZ317" s="1"/>
  <c r="CR403" a="1"/>
  <c r="CR403" s="1"/>
  <c r="DK403" s="1"/>
  <c r="AW274"/>
  <c r="AW218"/>
  <c r="AB370" a="1"/>
  <c r="AB370" s="1"/>
  <c r="AC370" s="1" a="1"/>
  <c r="AC370" s="1"/>
  <c r="AD370" s="1"/>
  <c r="AK370" s="1"/>
  <c r="AW363"/>
  <c r="Y317" a="1"/>
  <c r="Y317" s="1"/>
  <c r="CS403" a="1"/>
  <c r="CS403" s="1"/>
  <c r="DL403" s="1"/>
  <c r="ED218"/>
  <c r="DZ218" s="1"/>
  <c r="ED66"/>
  <c r="DZ66" s="1"/>
  <c r="CR89" a="1"/>
  <c r="CR89" s="1"/>
  <c r="DK89" s="1"/>
  <c r="AB274" a="1"/>
  <c r="AB274" s="1"/>
  <c r="AC274" s="1" a="1"/>
  <c r="AC274" s="1"/>
  <c r="AD274" s="1"/>
  <c r="AK274" s="1"/>
  <c r="AW285"/>
  <c r="CS97" a="1"/>
  <c r="CS97" s="1"/>
  <c r="DL97" s="1"/>
  <c r="AB273" a="1"/>
  <c r="AB273" s="1"/>
  <c r="AC273" s="1" a="1"/>
  <c r="AC273" s="1"/>
  <c r="AD273" s="1"/>
  <c r="AK273" s="1"/>
  <c r="ED403"/>
  <c r="DZ403" s="1"/>
  <c r="CR215" a="1"/>
  <c r="CR215" s="1"/>
  <c r="DK215" s="1"/>
  <c r="ED347"/>
  <c r="DZ347" s="1"/>
  <c r="Y273" a="1"/>
  <c r="Y273" s="1"/>
  <c r="ED242"/>
  <c r="DZ242" s="1"/>
  <c r="ED365"/>
  <c r="DZ365" s="1"/>
  <c r="CR363" a="1"/>
  <c r="CR363" s="1"/>
  <c r="DK363" s="1"/>
  <c r="CS204" a="1"/>
  <c r="CS204" s="1"/>
  <c r="DL204" s="1"/>
  <c r="CS404" a="1"/>
  <c r="CS404" s="1"/>
  <c r="DL404" s="1"/>
  <c r="X253" a="1"/>
  <c r="X253" s="1"/>
  <c r="AW404"/>
  <c r="Y253" a="1"/>
  <c r="Y253" s="1"/>
  <c r="X280" a="1"/>
  <c r="X280" s="1"/>
  <c r="Y254" a="1"/>
  <c r="Y254" s="1"/>
  <c r="CS208" a="1"/>
  <c r="CS208" s="1"/>
  <c r="DL208" s="1"/>
  <c r="AB571" a="1"/>
  <c r="AB571" s="1"/>
  <c r="AC571" s="1" a="1"/>
  <c r="AC571" s="1"/>
  <c r="AD571" s="1"/>
  <c r="AK571" s="1"/>
  <c r="CR497" a="1"/>
  <c r="CR497" s="1"/>
  <c r="DK497" s="1"/>
  <c r="CR208" a="1"/>
  <c r="CR208" s="1"/>
  <c r="DK208" s="1"/>
  <c r="Y398" a="1"/>
  <c r="Y398" s="1"/>
  <c r="ED571"/>
  <c r="DZ571" s="1"/>
  <c r="ED404"/>
  <c r="DZ404" s="1"/>
  <c r="AW317"/>
  <c r="X204" a="1"/>
  <c r="X204" s="1"/>
  <c r="AA516"/>
  <c r="AA168"/>
  <c r="AA16"/>
  <c r="AB151" a="1"/>
  <c r="AB151" s="1"/>
  <c r="AC151" s="1" a="1"/>
  <c r="AC151" s="1"/>
  <c r="AD151" s="1"/>
  <c r="AK151" s="1"/>
  <c r="CS151" a="1"/>
  <c r="CS151" s="1"/>
  <c r="DL151" s="1"/>
  <c r="ED163"/>
  <c r="DZ163" s="1"/>
  <c r="AW199"/>
  <c r="ED197"/>
  <c r="DZ197" s="1"/>
  <c r="AW197"/>
  <c r="AB584" a="1"/>
  <c r="AB584" s="1"/>
  <c r="AC584" s="1" a="1"/>
  <c r="AC584" s="1"/>
  <c r="AD584" s="1"/>
  <c r="AK584" s="1"/>
  <c r="CR383" a="1"/>
  <c r="CR383" s="1"/>
  <c r="DK383" s="1"/>
  <c r="CR180" a="1"/>
  <c r="CR180" s="1"/>
  <c r="DK180" s="1"/>
  <c r="M572"/>
  <c r="T572" s="1" a="1"/>
  <c r="T572" s="1"/>
  <c r="K562"/>
  <c r="K462"/>
  <c r="ED570"/>
  <c r="DZ570" s="1"/>
  <c r="AW584"/>
  <c r="X383" a="1"/>
  <c r="X383" s="1"/>
  <c r="AA426"/>
  <c r="ED52"/>
  <c r="DZ52" s="1"/>
  <c r="L330"/>
  <c r="M521"/>
  <c r="N521" s="1"/>
  <c r="L147"/>
  <c r="CR332" a="1"/>
  <c r="CR332" s="1"/>
  <c r="DK332" s="1"/>
  <c r="CS511" a="1"/>
  <c r="CS511" s="1"/>
  <c r="DL511" s="1"/>
  <c r="CR263" a="1"/>
  <c r="CR263" s="1"/>
  <c r="DK263" s="1"/>
  <c r="CR499" a="1"/>
  <c r="CR499" s="1"/>
  <c r="DK499" s="1"/>
  <c r="CS526" a="1"/>
  <c r="CS526" s="1"/>
  <c r="DL526" s="1"/>
  <c r="CS501" a="1"/>
  <c r="CS501" s="1"/>
  <c r="DL501" s="1"/>
  <c r="CS103" a="1"/>
  <c r="CS103" s="1"/>
  <c r="DL103" s="1"/>
  <c r="AB435" a="1"/>
  <c r="AB435" s="1"/>
  <c r="AC435" s="1" a="1"/>
  <c r="AC435" s="1"/>
  <c r="AD435" s="1"/>
  <c r="AK435" s="1"/>
  <c r="CR542" a="1"/>
  <c r="CR542" s="1"/>
  <c r="DK542" s="1"/>
  <c r="ED415"/>
  <c r="DZ415" s="1"/>
  <c r="N438"/>
  <c r="AY438" s="1"/>
  <c r="AZ438" s="1" a="1"/>
  <c r="AZ438" s="1"/>
  <c r="CS415" a="1"/>
  <c r="CS415" s="1"/>
  <c r="DL415" s="1"/>
  <c r="CS319" a="1"/>
  <c r="CS319" s="1"/>
  <c r="DL319" s="1"/>
  <c r="ED272"/>
  <c r="DZ272" s="1"/>
  <c r="X360" a="1"/>
  <c r="X360" s="1"/>
  <c r="AB272" a="1"/>
  <c r="AB272" s="1"/>
  <c r="AC272" s="1" a="1"/>
  <c r="AC272" s="1"/>
  <c r="AD272" s="1"/>
  <c r="AK272" s="1"/>
  <c r="K34"/>
  <c r="X114" a="1"/>
  <c r="X114" s="1"/>
  <c r="CR335" a="1"/>
  <c r="CR335" s="1"/>
  <c r="DK335" s="1"/>
  <c r="Y335" a="1"/>
  <c r="Y335" s="1"/>
  <c r="AW272"/>
  <c r="CR46" a="1"/>
  <c r="CR46" s="1"/>
  <c r="DK46" s="1"/>
  <c r="X435" a="1"/>
  <c r="X435" s="1"/>
  <c r="CR522" a="1"/>
  <c r="CR522" s="1"/>
  <c r="DK522" s="1"/>
  <c r="CR385" a="1"/>
  <c r="CR385" s="1"/>
  <c r="DK385" s="1"/>
  <c r="AA229"/>
  <c r="AA503"/>
  <c r="AA592"/>
  <c r="AA96"/>
  <c r="X444" a="1"/>
  <c r="X444" s="1"/>
  <c r="Y52" a="1"/>
  <c r="Y52" s="1"/>
  <c r="AB233" a="1"/>
  <c r="AB233" s="1"/>
  <c r="AC233" s="1" a="1"/>
  <c r="AC233" s="1"/>
  <c r="AD233" s="1"/>
  <c r="AK233" s="1"/>
  <c r="Y233" a="1"/>
  <c r="Y233" s="1"/>
  <c r="X180" a="1"/>
  <c r="X180" s="1"/>
  <c r="N34"/>
  <c r="AV34" s="1"/>
  <c r="ED151"/>
  <c r="DZ151" s="1"/>
  <c r="AW163"/>
  <c r="X163" a="1"/>
  <c r="X163" s="1"/>
  <c r="ED199"/>
  <c r="DZ199" s="1"/>
  <c r="X199" a="1"/>
  <c r="X199" s="1"/>
  <c r="CR197" a="1"/>
  <c r="CR197" s="1"/>
  <c r="DK197" s="1"/>
  <c r="ED324"/>
  <c r="DZ324" s="1"/>
  <c r="ED103"/>
  <c r="DZ103" s="1"/>
  <c r="L562"/>
  <c r="L462"/>
  <c r="X570" a="1"/>
  <c r="X570" s="1"/>
  <c r="CR324" a="1"/>
  <c r="CR324" s="1"/>
  <c r="DK324" s="1"/>
  <c r="AA501"/>
  <c r="CR316" a="1"/>
  <c r="CR316" s="1"/>
  <c r="DK316" s="1"/>
  <c r="CR227" a="1"/>
  <c r="CR227" s="1"/>
  <c r="DK227" s="1"/>
  <c r="ED73"/>
  <c r="DZ73" s="1"/>
  <c r="ED301"/>
  <c r="DZ301" s="1"/>
  <c r="ED263"/>
  <c r="DZ263" s="1"/>
  <c r="CS576" a="1"/>
  <c r="CS576" s="1"/>
  <c r="DL576" s="1"/>
  <c r="ED332"/>
  <c r="DZ332" s="1"/>
  <c r="Y332" a="1"/>
  <c r="Y332" s="1"/>
  <c r="ED383"/>
  <c r="DZ383" s="1"/>
  <c r="CS570" a="1"/>
  <c r="CS570" s="1"/>
  <c r="DL570" s="1"/>
  <c r="ED437"/>
  <c r="DZ437" s="1"/>
  <c r="AB383" a="1"/>
  <c r="AB383" s="1"/>
  <c r="AC383" s="1" a="1"/>
  <c r="AC383" s="1"/>
  <c r="AD383" s="1"/>
  <c r="AK383" s="1"/>
  <c r="CS73" a="1"/>
  <c r="CS73" s="1"/>
  <c r="DL73" s="1"/>
  <c r="CS19" a="1"/>
  <c r="CS19" s="1"/>
  <c r="DL19" s="1"/>
  <c r="CS435" a="1"/>
  <c r="CS435" s="1"/>
  <c r="DL435" s="1"/>
  <c r="AW332"/>
  <c r="Y576" a="1"/>
  <c r="Y576" s="1"/>
  <c r="AB415" a="1"/>
  <c r="AB415" s="1"/>
  <c r="AC415" s="1" a="1"/>
  <c r="AC415" s="1"/>
  <c r="AD415" s="1"/>
  <c r="AK415" s="1"/>
  <c r="ED463"/>
  <c r="DZ463" s="1"/>
  <c r="CR415" a="1"/>
  <c r="CR415" s="1"/>
  <c r="DK415" s="1"/>
  <c r="CS463" a="1"/>
  <c r="CS463" s="1"/>
  <c r="DL463" s="1"/>
  <c r="ED319"/>
  <c r="DZ319" s="1"/>
  <c r="CS46" a="1"/>
  <c r="CS46" s="1"/>
  <c r="DL46" s="1"/>
  <c r="CR220" a="1"/>
  <c r="CR220" s="1"/>
  <c r="DK220" s="1"/>
  <c r="AB114" a="1"/>
  <c r="AB114" s="1"/>
  <c r="AC114" s="1" a="1"/>
  <c r="AC114" s="1"/>
  <c r="AD114" s="1"/>
  <c r="AK114" s="1"/>
  <c r="X272" a="1"/>
  <c r="X272" s="1"/>
  <c r="L34"/>
  <c r="M339"/>
  <c r="T339" s="1" a="1"/>
  <c r="T339" s="1"/>
  <c r="Z339" s="1"/>
  <c r="CR272" a="1"/>
  <c r="CR272" s="1"/>
  <c r="DK272" s="1"/>
  <c r="AB220" a="1"/>
  <c r="AB220" s="1"/>
  <c r="AC220" s="1" a="1"/>
  <c r="AC220" s="1"/>
  <c r="AD220" s="1"/>
  <c r="AK220" s="1"/>
  <c r="X338" a="1"/>
  <c r="X338" s="1"/>
  <c r="CS335" a="1"/>
  <c r="CS335" s="1"/>
  <c r="DL335" s="1"/>
  <c r="X335" a="1"/>
  <c r="X335" s="1"/>
  <c r="K147"/>
  <c r="AW565"/>
  <c r="CR435" a="1"/>
  <c r="CR435" s="1"/>
  <c r="DK435" s="1"/>
  <c r="ED522"/>
  <c r="DZ522" s="1"/>
  <c r="CS522" a="1"/>
  <c r="CS522" s="1"/>
  <c r="DL522" s="1"/>
  <c r="Y522" a="1"/>
  <c r="Y522" s="1"/>
  <c r="Y385" a="1"/>
  <c r="Y385" s="1"/>
  <c r="AA542"/>
  <c r="AA53"/>
  <c r="AA290"/>
  <c r="AA173"/>
  <c r="AA528"/>
  <c r="Y444" a="1"/>
  <c r="Y444" s="1"/>
  <c r="X233" a="1"/>
  <c r="X233" s="1"/>
  <c r="AB180" a="1"/>
  <c r="AB180" s="1"/>
  <c r="AC180" s="1" a="1"/>
  <c r="AC180" s="1"/>
  <c r="AD180" s="1"/>
  <c r="AK180" s="1"/>
  <c r="N147"/>
  <c r="AU147" s="1"/>
  <c r="AW151"/>
  <c r="CR163" a="1"/>
  <c r="CR163" s="1"/>
  <c r="DK163" s="1"/>
  <c r="CR199" a="1"/>
  <c r="CR199" s="1"/>
  <c r="DK199" s="1"/>
  <c r="AB197" a="1"/>
  <c r="AB197" s="1"/>
  <c r="AC197" s="1" a="1"/>
  <c r="AC197" s="1"/>
  <c r="AD197" s="1"/>
  <c r="AK197" s="1"/>
  <c r="AW576"/>
  <c r="ED511"/>
  <c r="DZ511" s="1"/>
  <c r="ED38"/>
  <c r="DZ38" s="1"/>
  <c r="CS590" a="1"/>
  <c r="CS590" s="1"/>
  <c r="DL590" s="1"/>
  <c r="CR52" a="1"/>
  <c r="CR52" s="1"/>
  <c r="DK52" s="1"/>
  <c r="ED576"/>
  <c r="DZ576" s="1"/>
  <c r="CR590" a="1"/>
  <c r="CR590" s="1"/>
  <c r="DK590" s="1"/>
  <c r="CR511" a="1"/>
  <c r="CR511" s="1"/>
  <c r="DK511" s="1"/>
  <c r="AB324" a="1"/>
  <c r="AB324" s="1"/>
  <c r="AC324" s="1" a="1"/>
  <c r="AC324" s="1"/>
  <c r="AD324" s="1"/>
  <c r="AK324" s="1"/>
  <c r="AW383"/>
  <c r="AB263" a="1"/>
  <c r="AB263" s="1"/>
  <c r="AC263" s="1" a="1"/>
  <c r="AC263" s="1"/>
  <c r="AD263" s="1"/>
  <c r="AK263" s="1"/>
  <c r="AW263"/>
  <c r="ED499"/>
  <c r="DZ499" s="1"/>
  <c r="X263" a="1"/>
  <c r="X263" s="1"/>
  <c r="CR233" a="1"/>
  <c r="CR233" s="1"/>
  <c r="DK233" s="1"/>
  <c r="CR570" a="1"/>
  <c r="CR570" s="1"/>
  <c r="DK570" s="1"/>
  <c r="AW570"/>
  <c r="AB332" a="1"/>
  <c r="AB332" s="1"/>
  <c r="AC332" s="1" a="1"/>
  <c r="AC332" s="1"/>
  <c r="AD332" s="1"/>
  <c r="AK332" s="1"/>
  <c r="AB576" a="1"/>
  <c r="AB576" s="1"/>
  <c r="AC576" s="1" a="1"/>
  <c r="AC576" s="1"/>
  <c r="AD576" s="1"/>
  <c r="AK576" s="1"/>
  <c r="ED117"/>
  <c r="DZ117" s="1"/>
  <c r="CS565" a="1"/>
  <c r="CS565" s="1"/>
  <c r="DL565" s="1"/>
  <c r="CS227" a="1"/>
  <c r="CS227" s="1"/>
  <c r="DL227" s="1"/>
  <c r="Y415" a="1"/>
  <c r="Y415" s="1"/>
  <c r="ED457"/>
  <c r="DZ457" s="1"/>
  <c r="AA67"/>
  <c r="CS324" a="1"/>
  <c r="CS324" s="1"/>
  <c r="DL324" s="1"/>
  <c r="L420"/>
  <c r="AA469"/>
  <c r="N420"/>
  <c r="AY420" s="1"/>
  <c r="AZ420" s="1" a="1"/>
  <c r="AZ420" s="1"/>
  <c r="ED471"/>
  <c r="DZ471" s="1"/>
  <c r="ED335"/>
  <c r="DZ335" s="1"/>
  <c r="ED67"/>
  <c r="DZ67" s="1"/>
  <c r="AB444" a="1"/>
  <c r="AB444" s="1"/>
  <c r="AC444" s="1" a="1"/>
  <c r="AC444" s="1"/>
  <c r="AD444" s="1"/>
  <c r="AK444" s="1"/>
  <c r="AB52" a="1"/>
  <c r="AB52" s="1"/>
  <c r="AC52" s="1" a="1"/>
  <c r="AC52" s="1"/>
  <c r="AD52" s="1"/>
  <c r="AK52" s="1"/>
  <c r="CS385" a="1"/>
  <c r="CS385" s="1"/>
  <c r="DL385" s="1"/>
  <c r="X522" a="1"/>
  <c r="X522" s="1"/>
  <c r="AW385"/>
  <c r="ED385"/>
  <c r="DZ385" s="1"/>
  <c r="AA526"/>
  <c r="AA437"/>
  <c r="AA471"/>
  <c r="AA310"/>
  <c r="AA73"/>
  <c r="AA147"/>
  <c r="AA137"/>
  <c r="AA560"/>
  <c r="AA42"/>
  <c r="AA455"/>
  <c r="AA529"/>
  <c r="AA54"/>
  <c r="CR82" a="1"/>
  <c r="CR82" s="1"/>
  <c r="DK82" s="1"/>
  <c r="CS82" a="1"/>
  <c r="CS82" s="1"/>
  <c r="DL82" s="1"/>
  <c r="ED82"/>
  <c r="DZ82" s="1"/>
  <c r="CR206" a="1"/>
  <c r="CR206" s="1"/>
  <c r="DK206" s="1"/>
  <c r="CS206" a="1"/>
  <c r="CS206" s="1"/>
  <c r="DL206" s="1"/>
  <c r="ED206"/>
  <c r="DZ206" s="1"/>
  <c r="Y206" a="1"/>
  <c r="Y206" s="1"/>
  <c r="AW206"/>
  <c r="AB206" a="1"/>
  <c r="AB206" s="1"/>
  <c r="AC206" s="1" a="1"/>
  <c r="AC206" s="1"/>
  <c r="AD206" s="1"/>
  <c r="AK206" s="1"/>
  <c r="X206" a="1"/>
  <c r="X206" s="1"/>
  <c r="L472"/>
  <c r="M472"/>
  <c r="T472" s="1" a="1"/>
  <c r="T472" s="1"/>
  <c r="K472"/>
  <c r="CS354" a="1"/>
  <c r="CS354" s="1"/>
  <c r="DL354" s="1"/>
  <c r="CR354" a="1"/>
  <c r="CR354" s="1"/>
  <c r="DK354" s="1"/>
  <c r="X582" a="1"/>
  <c r="X582" s="1"/>
  <c r="AB582" a="1"/>
  <c r="AB582" s="1"/>
  <c r="AC582" s="1" a="1"/>
  <c r="AC582" s="1"/>
  <c r="AD582" s="1"/>
  <c r="AK582" s="1"/>
  <c r="AW582"/>
  <c r="ED582"/>
  <c r="DZ582" s="1"/>
  <c r="CR582" a="1"/>
  <c r="CR582" s="1"/>
  <c r="DK582" s="1"/>
  <c r="CS582" a="1"/>
  <c r="CS582" s="1"/>
  <c r="DL582" s="1"/>
  <c r="Y582" a="1"/>
  <c r="Y582" s="1"/>
  <c r="CR453" a="1"/>
  <c r="CR453" s="1"/>
  <c r="DK453" s="1"/>
  <c r="CS453" a="1"/>
  <c r="CS453" s="1"/>
  <c r="DL453" s="1"/>
  <c r="ED453"/>
  <c r="DZ453" s="1"/>
  <c r="CS40" a="1"/>
  <c r="CS40" s="1"/>
  <c r="DL40" s="1"/>
  <c r="ED40"/>
  <c r="DZ40" s="1"/>
  <c r="CR40" a="1"/>
  <c r="CR40" s="1"/>
  <c r="DK40" s="1"/>
  <c r="CS232" a="1"/>
  <c r="CS232" s="1"/>
  <c r="DL232" s="1"/>
  <c r="ED232"/>
  <c r="DZ232" s="1"/>
  <c r="Y232" a="1"/>
  <c r="Y232" s="1"/>
  <c r="AB232" a="1"/>
  <c r="AB232" s="1"/>
  <c r="AC232" s="1" a="1"/>
  <c r="AC232" s="1"/>
  <c r="AD232" s="1"/>
  <c r="AK232" s="1"/>
  <c r="X232" a="1"/>
  <c r="X232" s="1"/>
  <c r="CR232" a="1"/>
  <c r="CR232" s="1"/>
  <c r="DK232" s="1"/>
  <c r="AW232"/>
  <c r="X264" a="1"/>
  <c r="X264" s="1"/>
  <c r="CS264" a="1"/>
  <c r="CS264" s="1"/>
  <c r="DL264" s="1"/>
  <c r="CS236" a="1"/>
  <c r="CS236" s="1"/>
  <c r="DL236" s="1"/>
  <c r="CR236" a="1"/>
  <c r="CR236" s="1"/>
  <c r="DK236" s="1"/>
  <c r="ED236"/>
  <c r="DZ236" s="1"/>
  <c r="CS108" a="1"/>
  <c r="CS108" s="1"/>
  <c r="DL108" s="1"/>
  <c r="ED108"/>
  <c r="DZ108" s="1"/>
  <c r="CR108" a="1"/>
  <c r="CR108" s="1"/>
  <c r="DK108" s="1"/>
  <c r="Y116" a="1"/>
  <c r="Y116" s="1"/>
  <c r="ED116"/>
  <c r="DZ116" s="1"/>
  <c r="X116" a="1"/>
  <c r="X116" s="1"/>
  <c r="CR116" a="1"/>
  <c r="CR116" s="1"/>
  <c r="DK116" s="1"/>
  <c r="CS116" a="1"/>
  <c r="CS116" s="1"/>
  <c r="DL116" s="1"/>
  <c r="AB116" a="1"/>
  <c r="AB116" s="1"/>
  <c r="AC116" s="1" a="1"/>
  <c r="AC116" s="1"/>
  <c r="AD116" s="1"/>
  <c r="AK116" s="1"/>
  <c r="K454"/>
  <c r="L454"/>
  <c r="M454"/>
  <c r="ED235"/>
  <c r="DZ235" s="1"/>
  <c r="ED69"/>
  <c r="DZ69" s="1"/>
  <c r="CR69" a="1"/>
  <c r="CR69" s="1"/>
  <c r="DK69" s="1"/>
  <c r="CS69" a="1"/>
  <c r="CS69" s="1"/>
  <c r="DL69" s="1"/>
  <c r="CR559" a="1"/>
  <c r="CR559" s="1"/>
  <c r="DK559" s="1"/>
  <c r="CS559" a="1"/>
  <c r="CS559" s="1"/>
  <c r="DL559" s="1"/>
  <c r="ED559"/>
  <c r="DZ559" s="1"/>
  <c r="M568"/>
  <c r="T568" s="1" a="1"/>
  <c r="T568" s="1"/>
  <c r="Z568" s="1"/>
  <c r="L568"/>
  <c r="K568"/>
  <c r="CS169" a="1"/>
  <c r="CS169" s="1"/>
  <c r="DL169" s="1"/>
  <c r="AB169" a="1"/>
  <c r="AB169" s="1"/>
  <c r="AC169" s="1" a="1"/>
  <c r="AC169" s="1"/>
  <c r="AD169" s="1"/>
  <c r="AK169" s="1"/>
  <c r="X169" a="1"/>
  <c r="X169" s="1"/>
  <c r="ED169"/>
  <c r="DZ169" s="1"/>
  <c r="CR169" a="1"/>
  <c r="CR169" s="1"/>
  <c r="DK169" s="1"/>
  <c r="Y169" a="1"/>
  <c r="Y169" s="1"/>
  <c r="L465"/>
  <c r="M465"/>
  <c r="T465" s="1" a="1"/>
  <c r="T465" s="1"/>
  <c r="Z465" s="1"/>
  <c r="AW465" s="1"/>
  <c r="K465"/>
  <c r="CS50" a="1"/>
  <c r="CS50" s="1"/>
  <c r="DL50" s="1"/>
  <c r="CR50" a="1"/>
  <c r="CR50" s="1"/>
  <c r="DK50" s="1"/>
  <c r="ED50"/>
  <c r="DZ50" s="1"/>
  <c r="L392"/>
  <c r="Y167" a="1"/>
  <c r="Y167" s="1"/>
  <c r="AB167" a="1"/>
  <c r="AB167" s="1"/>
  <c r="AC167" s="1" a="1"/>
  <c r="AC167" s="1"/>
  <c r="AD167" s="1"/>
  <c r="AK167" s="1"/>
  <c r="ED167"/>
  <c r="DZ167" s="1"/>
  <c r="AW167"/>
  <c r="X167" a="1"/>
  <c r="X167" s="1"/>
  <c r="CS167" a="1"/>
  <c r="CS167" s="1"/>
  <c r="DL167" s="1"/>
  <c r="CR167" a="1"/>
  <c r="CR167" s="1"/>
  <c r="DK167" s="1"/>
  <c r="ED106"/>
  <c r="DZ106" s="1"/>
  <c r="CR106" a="1"/>
  <c r="CR106" s="1"/>
  <c r="DK106" s="1"/>
  <c r="CS106" a="1"/>
  <c r="CS106" s="1"/>
  <c r="DL106" s="1"/>
  <c r="L362"/>
  <c r="Y115" a="1"/>
  <c r="Y115" s="1"/>
  <c r="ED502"/>
  <c r="DZ502" s="1"/>
  <c r="CR502" a="1"/>
  <c r="CR502" s="1"/>
  <c r="DK502" s="1"/>
  <c r="CS502" a="1"/>
  <c r="CS502" s="1"/>
  <c r="DL502" s="1"/>
  <c r="X561" a="1"/>
  <c r="X561" s="1"/>
  <c r="CS561" a="1"/>
  <c r="CS561" s="1"/>
  <c r="DL561" s="1"/>
  <c r="AW561"/>
  <c r="AB561" a="1"/>
  <c r="AB561" s="1"/>
  <c r="AC561" s="1" a="1"/>
  <c r="AC561" s="1"/>
  <c r="AD561" s="1"/>
  <c r="AK561" s="1"/>
  <c r="ED561"/>
  <c r="DZ561" s="1"/>
  <c r="Y561" a="1"/>
  <c r="Y561" s="1"/>
  <c r="CR561" a="1"/>
  <c r="CR561" s="1"/>
  <c r="DK561" s="1"/>
  <c r="CS535" a="1"/>
  <c r="CS535" s="1"/>
  <c r="DL535" s="1"/>
  <c r="ED535"/>
  <c r="DZ535" s="1"/>
  <c r="CR535" a="1"/>
  <c r="CR535" s="1"/>
  <c r="DK535" s="1"/>
  <c r="M307"/>
  <c r="T307" s="1" a="1"/>
  <c r="T307" s="1"/>
  <c r="L307"/>
  <c r="K307"/>
  <c r="ED537"/>
  <c r="DZ537" s="1"/>
  <c r="CR537" a="1"/>
  <c r="CR537" s="1"/>
  <c r="DK537" s="1"/>
  <c r="CS537" a="1"/>
  <c r="CS537" s="1"/>
  <c r="DL537" s="1"/>
  <c r="CS399" a="1"/>
  <c r="CS399" s="1"/>
  <c r="DL399" s="1"/>
  <c r="ED399"/>
  <c r="DZ399" s="1"/>
  <c r="AB399" a="1"/>
  <c r="AB399" s="1"/>
  <c r="AC399" s="1" a="1"/>
  <c r="AC399" s="1"/>
  <c r="AD399" s="1"/>
  <c r="AK399" s="1"/>
  <c r="CR399" a="1"/>
  <c r="CR399" s="1"/>
  <c r="DK399" s="1"/>
  <c r="X399" a="1"/>
  <c r="X399" s="1"/>
  <c r="Y399" a="1"/>
  <c r="Y399" s="1"/>
  <c r="CR489" a="1"/>
  <c r="CR489" s="1"/>
  <c r="DK489" s="1"/>
  <c r="CS489" a="1"/>
  <c r="CS489" s="1"/>
  <c r="DL489" s="1"/>
  <c r="ED489"/>
  <c r="DZ489" s="1"/>
  <c r="CR530" a="1"/>
  <c r="CR530" s="1"/>
  <c r="DK530" s="1"/>
  <c r="CS530" a="1"/>
  <c r="CS530" s="1"/>
  <c r="DL530" s="1"/>
  <c r="ED530"/>
  <c r="DZ530" s="1"/>
  <c r="L428"/>
  <c r="K428"/>
  <c r="M428"/>
  <c r="T428" s="1" a="1"/>
  <c r="T428" s="1"/>
  <c r="K425"/>
  <c r="M425"/>
  <c r="T425" s="1" a="1"/>
  <c r="T425" s="1"/>
  <c r="L425"/>
  <c r="Y6" a="1"/>
  <c r="Y6" s="1"/>
  <c r="AW175"/>
  <c r="Y175" a="1"/>
  <c r="Y175" s="1"/>
  <c r="ED175"/>
  <c r="DZ175" s="1"/>
  <c r="CS175" a="1"/>
  <c r="CS175" s="1"/>
  <c r="DL175" s="1"/>
  <c r="X175" a="1"/>
  <c r="X175" s="1"/>
  <c r="CR175" a="1"/>
  <c r="CR175" s="1"/>
  <c r="DK175" s="1"/>
  <c r="AB175" a="1"/>
  <c r="AB175" s="1"/>
  <c r="AC175" s="1" a="1"/>
  <c r="AC175" s="1"/>
  <c r="AD175" s="1"/>
  <c r="AK175" s="1"/>
  <c r="X366" a="1"/>
  <c r="X366" s="1"/>
  <c r="AB366" a="1"/>
  <c r="AB366" s="1"/>
  <c r="AC366" s="1" a="1"/>
  <c r="AC366" s="1"/>
  <c r="AD366" s="1"/>
  <c r="AK366" s="1"/>
  <c r="CS598" a="1"/>
  <c r="CS598" s="1"/>
  <c r="DL598" s="1"/>
  <c r="CR598" a="1"/>
  <c r="CR598" s="1"/>
  <c r="DK598" s="1"/>
  <c r="CR291" a="1"/>
  <c r="CR291" s="1"/>
  <c r="DK291" s="1"/>
  <c r="CS291" a="1"/>
  <c r="CS291" s="1"/>
  <c r="DL291" s="1"/>
  <c r="ED291"/>
  <c r="DZ291" s="1"/>
  <c r="CR22" a="1"/>
  <c r="CR22" s="1"/>
  <c r="DK22" s="1"/>
  <c r="CS22" a="1"/>
  <c r="CS22" s="1"/>
  <c r="DL22" s="1"/>
  <c r="ED22"/>
  <c r="DZ22" s="1"/>
  <c r="CR239" a="1"/>
  <c r="CR239" s="1"/>
  <c r="DK239" s="1"/>
  <c r="ED519"/>
  <c r="DZ519" s="1"/>
  <c r="CR519" a="1"/>
  <c r="CR519" s="1"/>
  <c r="DK519" s="1"/>
  <c r="CS519" a="1"/>
  <c r="CS519" s="1"/>
  <c r="DL519" s="1"/>
  <c r="ED259"/>
  <c r="DZ259" s="1"/>
  <c r="CS259" a="1"/>
  <c r="CS259" s="1"/>
  <c r="DL259" s="1"/>
  <c r="M576"/>
  <c r="T576" s="1" a="1"/>
  <c r="T576" s="1"/>
  <c r="Z576" s="1"/>
  <c r="K576"/>
  <c r="L576"/>
  <c r="CS402" a="1"/>
  <c r="CS402" s="1"/>
  <c r="DL402" s="1"/>
  <c r="ED402"/>
  <c r="DZ402" s="1"/>
  <c r="AB402" a="1"/>
  <c r="AB402" s="1"/>
  <c r="AC402" s="1" a="1"/>
  <c r="AC402" s="1"/>
  <c r="AD402" s="1"/>
  <c r="AK402" s="1"/>
  <c r="Y402" a="1"/>
  <c r="Y402" s="1"/>
  <c r="CR402" a="1"/>
  <c r="CR402" s="1"/>
  <c r="DK402" s="1"/>
  <c r="X402" a="1"/>
  <c r="X402" s="1"/>
  <c r="L350"/>
  <c r="K350"/>
  <c r="M350" s="1"/>
  <c r="CR368" a="1"/>
  <c r="CR368" s="1"/>
  <c r="DK368" s="1"/>
  <c r="CS368" a="1"/>
  <c r="CS368" s="1"/>
  <c r="DL368" s="1"/>
  <c r="AB368" a="1"/>
  <c r="AB368" s="1"/>
  <c r="AC368" s="1" a="1"/>
  <c r="AC368" s="1"/>
  <c r="AD368" s="1"/>
  <c r="AK368" s="1"/>
  <c r="Y368" a="1"/>
  <c r="Y368" s="1"/>
  <c r="AW368"/>
  <c r="X368" a="1"/>
  <c r="X368" s="1"/>
  <c r="ED368"/>
  <c r="DZ368" s="1"/>
  <c r="CR219" a="1"/>
  <c r="CR219" s="1"/>
  <c r="DK219" s="1"/>
  <c r="ED219"/>
  <c r="DZ219" s="1"/>
  <c r="ED555"/>
  <c r="DZ555" s="1"/>
  <c r="ED533"/>
  <c r="DZ533" s="1"/>
  <c r="CR533" a="1"/>
  <c r="CR533" s="1"/>
  <c r="DK533" s="1"/>
  <c r="CS533" a="1"/>
  <c r="CS533" s="1"/>
  <c r="DL533" s="1"/>
  <c r="X191" a="1"/>
  <c r="X191" s="1"/>
  <c r="Y191" a="1"/>
  <c r="Y191" s="1"/>
  <c r="ED191"/>
  <c r="DZ191" s="1"/>
  <c r="AW191"/>
  <c r="CR191" a="1"/>
  <c r="CR191" s="1"/>
  <c r="DK191" s="1"/>
  <c r="CS191" a="1"/>
  <c r="CS191" s="1"/>
  <c r="DL191" s="1"/>
  <c r="AB191" a="1"/>
  <c r="AB191" s="1"/>
  <c r="AC191" s="1" a="1"/>
  <c r="AC191" s="1"/>
  <c r="AD191" s="1"/>
  <c r="AK191" s="1"/>
  <c r="CR49" a="1"/>
  <c r="CR49" s="1"/>
  <c r="DK49" s="1"/>
  <c r="CS49" a="1"/>
  <c r="CS49" s="1"/>
  <c r="DL49" s="1"/>
  <c r="ED49"/>
  <c r="DZ49" s="1"/>
  <c r="CS166" a="1"/>
  <c r="CS166" s="1"/>
  <c r="DL166" s="1"/>
  <c r="ED513"/>
  <c r="DZ513" s="1"/>
  <c r="CR513" a="1"/>
  <c r="CR513" s="1"/>
  <c r="DK513" s="1"/>
  <c r="CS513" a="1"/>
  <c r="CS513" s="1"/>
  <c r="DL513" s="1"/>
  <c r="ED249"/>
  <c r="DZ249" s="1"/>
  <c r="CR249" a="1"/>
  <c r="CR249" s="1"/>
  <c r="DK249" s="1"/>
  <c r="Y249" a="1"/>
  <c r="Y249" s="1"/>
  <c r="CS249" a="1"/>
  <c r="CS249" s="1"/>
  <c r="DL249" s="1"/>
  <c r="X249" a="1"/>
  <c r="X249" s="1"/>
  <c r="AB249" a="1"/>
  <c r="AB249" s="1"/>
  <c r="AC249" s="1" a="1"/>
  <c r="AC249" s="1"/>
  <c r="AD249" s="1"/>
  <c r="AK249" s="1"/>
  <c r="AW249"/>
  <c r="X393" a="1"/>
  <c r="X393" s="1"/>
  <c r="CS393" a="1"/>
  <c r="CS393" s="1"/>
  <c r="DL393" s="1"/>
  <c r="AW393"/>
  <c r="AB393" a="1"/>
  <c r="AB393" s="1"/>
  <c r="AC393" s="1" a="1"/>
  <c r="AC393" s="1"/>
  <c r="AD393" s="1"/>
  <c r="AK393" s="1"/>
  <c r="ED393"/>
  <c r="DZ393" s="1"/>
  <c r="CR393" a="1"/>
  <c r="CR393" s="1"/>
  <c r="DK393" s="1"/>
  <c r="Y393" a="1"/>
  <c r="Y393" s="1"/>
  <c r="L424"/>
  <c r="K424"/>
  <c r="M424" s="1"/>
  <c r="T424" s="1" a="1"/>
  <c r="T424" s="1"/>
  <c r="Z424" s="1"/>
  <c r="ED244"/>
  <c r="DZ244" s="1"/>
  <c r="CR244" a="1"/>
  <c r="CR244" s="1"/>
  <c r="DK244" s="1"/>
  <c r="CS244" a="1"/>
  <c r="CS244" s="1"/>
  <c r="DL244" s="1"/>
  <c r="K457"/>
  <c r="M457" s="1"/>
  <c r="T457" s="1" a="1"/>
  <c r="T457" s="1"/>
  <c r="Z457" s="1"/>
  <c r="AW457" s="1"/>
  <c r="L457"/>
  <c r="X330" a="1"/>
  <c r="X330" s="1"/>
  <c r="AB330" a="1"/>
  <c r="AB330" s="1"/>
  <c r="AC330" s="1" a="1"/>
  <c r="AC330" s="1"/>
  <c r="AD330" s="1"/>
  <c r="AK330" s="1"/>
  <c r="CS506" a="1"/>
  <c r="CS506" s="1"/>
  <c r="DL506" s="1"/>
  <c r="ED506"/>
  <c r="DZ506" s="1"/>
  <c r="CR506" a="1"/>
  <c r="CR506" s="1"/>
  <c r="DK506" s="1"/>
  <c r="K441"/>
  <c r="M441" s="1"/>
  <c r="T441" s="1" a="1"/>
  <c r="T441" s="1"/>
  <c r="Z441" s="1"/>
  <c r="AW441" s="1"/>
  <c r="L441"/>
  <c r="AA82"/>
  <c r="AA489"/>
  <c r="AA22"/>
  <c r="AA598"/>
  <c r="AB262" a="1"/>
  <c r="AB262" s="1"/>
  <c r="AC262" s="1" a="1"/>
  <c r="AC262" s="1"/>
  <c r="AD262" s="1"/>
  <c r="AK262" s="1"/>
  <c r="AW262"/>
  <c r="CR68" a="1"/>
  <c r="CR68" s="1"/>
  <c r="DK68" s="1"/>
  <c r="Y68" a="1"/>
  <c r="Y68" s="1"/>
  <c r="ED68"/>
  <c r="DZ68" s="1"/>
  <c r="X68" a="1"/>
  <c r="X68" s="1"/>
  <c r="AB68" a="1"/>
  <c r="AB68" s="1"/>
  <c r="AC68" s="1" a="1"/>
  <c r="AC68" s="1"/>
  <c r="AD68" s="1"/>
  <c r="AK68" s="1"/>
  <c r="CS68" a="1"/>
  <c r="CS68" s="1"/>
  <c r="DL68" s="1"/>
  <c r="CS503" a="1"/>
  <c r="CS503" s="1"/>
  <c r="DL503" s="1"/>
  <c r="ED560"/>
  <c r="DZ560" s="1"/>
  <c r="CR560" a="1"/>
  <c r="CR560" s="1"/>
  <c r="DK560" s="1"/>
  <c r="CR229" a="1"/>
  <c r="CR229" s="1"/>
  <c r="DK229" s="1"/>
  <c r="CS229" a="1"/>
  <c r="CS229" s="1"/>
  <c r="DL229" s="1"/>
  <c r="ED229"/>
  <c r="DZ229" s="1"/>
  <c r="CS207" a="1"/>
  <c r="CS207" s="1"/>
  <c r="DL207" s="1"/>
  <c r="AB207" a="1"/>
  <c r="AB207" s="1"/>
  <c r="AC207" s="1" a="1"/>
  <c r="AC207" s="1"/>
  <c r="AD207" s="1"/>
  <c r="AK207" s="1"/>
  <c r="Y207" a="1"/>
  <c r="Y207" s="1"/>
  <c r="AW207"/>
  <c r="X207" a="1"/>
  <c r="X207" s="1"/>
  <c r="ED207"/>
  <c r="DZ207" s="1"/>
  <c r="CR207" a="1"/>
  <c r="CR207" s="1"/>
  <c r="DK207" s="1"/>
  <c r="AB550" a="1"/>
  <c r="AB550" s="1"/>
  <c r="AC550" s="1" a="1"/>
  <c r="AC550" s="1"/>
  <c r="AD550" s="1"/>
  <c r="AK550" s="1"/>
  <c r="ED550"/>
  <c r="DZ550" s="1"/>
  <c r="Y550" a="1"/>
  <c r="Y550" s="1"/>
  <c r="CR550" a="1"/>
  <c r="CR550" s="1"/>
  <c r="DK550" s="1"/>
  <c r="X550" a="1"/>
  <c r="X550" s="1"/>
  <c r="CS550" a="1"/>
  <c r="CS550" s="1"/>
  <c r="DL550" s="1"/>
  <c r="AW550"/>
  <c r="Y226" a="1"/>
  <c r="Y226" s="1"/>
  <c r="AW226"/>
  <c r="X226" a="1"/>
  <c r="X226" s="1"/>
  <c r="ED226"/>
  <c r="DZ226" s="1"/>
  <c r="CR226" a="1"/>
  <c r="CR226" s="1"/>
  <c r="DK226" s="1"/>
  <c r="CS226" a="1"/>
  <c r="CS226" s="1"/>
  <c r="DL226" s="1"/>
  <c r="AB226" a="1"/>
  <c r="AB226" s="1"/>
  <c r="AC226" s="1" a="1"/>
  <c r="AC226" s="1"/>
  <c r="AD226" s="1"/>
  <c r="AK226" s="1"/>
  <c r="AB575" a="1"/>
  <c r="AB575" s="1"/>
  <c r="AC575" s="1" a="1"/>
  <c r="AC575" s="1"/>
  <c r="AD575" s="1"/>
  <c r="AK575" s="1"/>
  <c r="X575" a="1"/>
  <c r="X575" s="1"/>
  <c r="AW230"/>
  <c r="CR230" a="1"/>
  <c r="CR230" s="1"/>
  <c r="DK230" s="1"/>
  <c r="Y230" a="1"/>
  <c r="Y230" s="1"/>
  <c r="CS230" a="1"/>
  <c r="CS230" s="1"/>
  <c r="DL230" s="1"/>
  <c r="X230" a="1"/>
  <c r="X230" s="1"/>
  <c r="ED230"/>
  <c r="DZ230" s="1"/>
  <c r="AB230" a="1"/>
  <c r="AB230" s="1"/>
  <c r="AC230" s="1" a="1"/>
  <c r="AC230" s="1"/>
  <c r="AD230" s="1"/>
  <c r="AK230" s="1"/>
  <c r="Y220" a="1"/>
  <c r="Y220" s="1"/>
  <c r="AW220"/>
  <c r="X183" a="1"/>
  <c r="X183" s="1"/>
  <c r="CS183" a="1"/>
  <c r="CS183" s="1"/>
  <c r="DL183" s="1"/>
  <c r="Y183" a="1"/>
  <c r="Y183" s="1"/>
  <c r="AW183"/>
  <c r="CR183" a="1"/>
  <c r="CR183" s="1"/>
  <c r="DK183" s="1"/>
  <c r="ED183"/>
  <c r="DZ183" s="1"/>
  <c r="AB183" a="1"/>
  <c r="AB183" s="1"/>
  <c r="AC183" s="1" a="1"/>
  <c r="AC183" s="1"/>
  <c r="AD183" s="1"/>
  <c r="AK183" s="1"/>
  <c r="CS382" a="1"/>
  <c r="CS382" s="1"/>
  <c r="DL382" s="1"/>
  <c r="ED382"/>
  <c r="DZ382" s="1"/>
  <c r="AB382" a="1"/>
  <c r="AB382" s="1"/>
  <c r="AC382" s="1" a="1"/>
  <c r="AC382" s="1"/>
  <c r="AD382" s="1"/>
  <c r="AK382" s="1"/>
  <c r="Y382" a="1"/>
  <c r="Y382" s="1"/>
  <c r="X382" a="1"/>
  <c r="X382" s="1"/>
  <c r="CR382" a="1"/>
  <c r="CR382" s="1"/>
  <c r="DK382" s="1"/>
  <c r="CS542" a="1"/>
  <c r="CS542" s="1"/>
  <c r="DL542" s="1"/>
  <c r="CS442" a="1"/>
  <c r="CS442" s="1"/>
  <c r="DL442" s="1"/>
  <c r="ED79"/>
  <c r="DZ79" s="1"/>
  <c r="CR79" a="1"/>
  <c r="CR79" s="1"/>
  <c r="DK79" s="1"/>
  <c r="CS79" a="1"/>
  <c r="CS79" s="1"/>
  <c r="DL79" s="1"/>
  <c r="K389"/>
  <c r="M389" s="1"/>
  <c r="Y435" a="1"/>
  <c r="Y435" s="1"/>
  <c r="AW435"/>
  <c r="CR319" a="1"/>
  <c r="CR319" s="1"/>
  <c r="DK319" s="1"/>
  <c r="X319" a="1"/>
  <c r="X319" s="1"/>
  <c r="Y565" a="1"/>
  <c r="Y565" s="1"/>
  <c r="AB565" a="1"/>
  <c r="AB565" s="1"/>
  <c r="AC565" s="1" a="1"/>
  <c r="AC565" s="1"/>
  <c r="AD565" s="1"/>
  <c r="AK565" s="1"/>
  <c r="AW84"/>
  <c r="Y84" a="1"/>
  <c r="Y84" s="1"/>
  <c r="AB84" a="1"/>
  <c r="AB84" s="1"/>
  <c r="AC84" s="1" a="1"/>
  <c r="AC84" s="1"/>
  <c r="AD84" s="1"/>
  <c r="AK84" s="1"/>
  <c r="CS84" a="1"/>
  <c r="CS84" s="1"/>
  <c r="DL84" s="1"/>
  <c r="ED84"/>
  <c r="DZ84" s="1"/>
  <c r="CR84" a="1"/>
  <c r="CR84" s="1"/>
  <c r="DK84" s="1"/>
  <c r="X84" a="1"/>
  <c r="X84" s="1"/>
  <c r="CS120" a="1"/>
  <c r="CS120" s="1"/>
  <c r="DL120" s="1"/>
  <c r="ED120"/>
  <c r="DZ120" s="1"/>
  <c r="CR120" a="1"/>
  <c r="CR120" s="1"/>
  <c r="DK120" s="1"/>
  <c r="AB120" a="1"/>
  <c r="AB120" s="1"/>
  <c r="AC120" s="1" a="1"/>
  <c r="AC120" s="1"/>
  <c r="AD120" s="1"/>
  <c r="AK120" s="1"/>
  <c r="Y120" a="1"/>
  <c r="Y120" s="1"/>
  <c r="X120" a="1"/>
  <c r="X120" s="1"/>
  <c r="X419" a="1"/>
  <c r="X419" s="1"/>
  <c r="ED419"/>
  <c r="DZ419" s="1"/>
  <c r="CS494" a="1"/>
  <c r="CS494" s="1"/>
  <c r="DL494" s="1"/>
  <c r="ED494"/>
  <c r="DZ494" s="1"/>
  <c r="CR494" a="1"/>
  <c r="CR494" s="1"/>
  <c r="DK494" s="1"/>
  <c r="K364"/>
  <c r="M364" s="1"/>
  <c r="T364" s="1" a="1"/>
  <c r="T364" s="1"/>
  <c r="L364"/>
  <c r="CS362" a="1"/>
  <c r="CS362" s="1"/>
  <c r="DL362" s="1"/>
  <c r="CR362" a="1"/>
  <c r="CR362" s="1"/>
  <c r="DK362" s="1"/>
  <c r="Y362" a="1"/>
  <c r="Y362" s="1"/>
  <c r="ED362"/>
  <c r="DZ362" s="1"/>
  <c r="X362" a="1"/>
  <c r="X362" s="1"/>
  <c r="AW362"/>
  <c r="AB362" a="1"/>
  <c r="AB362" s="1"/>
  <c r="AC362" s="1" a="1"/>
  <c r="AC362" s="1"/>
  <c r="AD362" s="1"/>
  <c r="AK362" s="1"/>
  <c r="X265" a="1"/>
  <c r="X265" s="1"/>
  <c r="L541"/>
  <c r="K541"/>
  <c r="M541"/>
  <c r="ED430"/>
  <c r="DZ430" s="1"/>
  <c r="CR430" a="1"/>
  <c r="CR430" s="1"/>
  <c r="DK430" s="1"/>
  <c r="CS430" a="1"/>
  <c r="CS430" s="1"/>
  <c r="DL430" s="1"/>
  <c r="X430" a="1"/>
  <c r="X430" s="1"/>
  <c r="AB430" a="1"/>
  <c r="AB430" s="1"/>
  <c r="AC430" s="1" a="1"/>
  <c r="AC430" s="1"/>
  <c r="AD430" s="1"/>
  <c r="AK430" s="1"/>
  <c r="Y430" a="1"/>
  <c r="Y430" s="1"/>
  <c r="ED504"/>
  <c r="DZ504" s="1"/>
  <c r="CR504" a="1"/>
  <c r="CR504" s="1"/>
  <c r="DK504" s="1"/>
  <c r="CS504" a="1"/>
  <c r="CS504" s="1"/>
  <c r="DL504" s="1"/>
  <c r="CS594" a="1"/>
  <c r="CS594" s="1"/>
  <c r="DL594" s="1"/>
  <c r="K456"/>
  <c r="M456"/>
  <c r="L456"/>
  <c r="X452" a="1"/>
  <c r="X452" s="1"/>
  <c r="CS452" a="1"/>
  <c r="CS452" s="1"/>
  <c r="DL452" s="1"/>
  <c r="AW452"/>
  <c r="Y452" a="1"/>
  <c r="Y452" s="1"/>
  <c r="ED452"/>
  <c r="DZ452" s="1"/>
  <c r="CR452" a="1"/>
  <c r="CR452" s="1"/>
  <c r="DK452" s="1"/>
  <c r="AB452" a="1"/>
  <c r="AB452" s="1"/>
  <c r="AC452" s="1" a="1"/>
  <c r="AC452" s="1"/>
  <c r="AD452" s="1"/>
  <c r="AK452" s="1"/>
  <c r="CS425" a="1"/>
  <c r="CS425" s="1"/>
  <c r="DL425" s="1"/>
  <c r="CR558" a="1"/>
  <c r="CR558" s="1"/>
  <c r="DK558" s="1"/>
  <c r="ED94"/>
  <c r="DZ94" s="1"/>
  <c r="CR94" a="1"/>
  <c r="CR94" s="1"/>
  <c r="DK94" s="1"/>
  <c r="AB573" a="1"/>
  <c r="AB573" s="1"/>
  <c r="AC573" s="1" a="1"/>
  <c r="AC573" s="1"/>
  <c r="AD573" s="1"/>
  <c r="AK573" s="1"/>
  <c r="X573" a="1"/>
  <c r="X573" s="1"/>
  <c r="ED592"/>
  <c r="DZ592" s="1"/>
  <c r="CR592" a="1"/>
  <c r="CR592" s="1"/>
  <c r="DK592" s="1"/>
  <c r="CS592" a="1"/>
  <c r="CS592" s="1"/>
  <c r="DL592" s="1"/>
  <c r="ED132"/>
  <c r="DZ132" s="1"/>
  <c r="CR132" a="1"/>
  <c r="CR132" s="1"/>
  <c r="DK132" s="1"/>
  <c r="CS132" a="1"/>
  <c r="CS132" s="1"/>
  <c r="DL132" s="1"/>
  <c r="X132" a="1"/>
  <c r="X132" s="1"/>
  <c r="AB132" a="1"/>
  <c r="AB132" s="1"/>
  <c r="AC132" s="1" a="1"/>
  <c r="AC132" s="1"/>
  <c r="AD132" s="1"/>
  <c r="AK132" s="1"/>
  <c r="Y132" a="1"/>
  <c r="Y132" s="1"/>
  <c r="AW357"/>
  <c r="CR357" a="1"/>
  <c r="CR357" s="1"/>
  <c r="DK357" s="1"/>
  <c r="Y357" a="1"/>
  <c r="Y357" s="1"/>
  <c r="CS357" a="1"/>
  <c r="CS357" s="1"/>
  <c r="DL357" s="1"/>
  <c r="X357" a="1"/>
  <c r="X357" s="1"/>
  <c r="ED357"/>
  <c r="DZ357" s="1"/>
  <c r="AB357" a="1"/>
  <c r="AB357" s="1"/>
  <c r="AC357" s="1" a="1"/>
  <c r="AC357" s="1"/>
  <c r="AD357" s="1"/>
  <c r="AK357" s="1"/>
  <c r="ED111"/>
  <c r="DZ111" s="1"/>
  <c r="CS111" a="1"/>
  <c r="CS111" s="1"/>
  <c r="DL111" s="1"/>
  <c r="AB111" a="1"/>
  <c r="AB111" s="1"/>
  <c r="AC111" s="1" a="1"/>
  <c r="AC111" s="1"/>
  <c r="AD111" s="1"/>
  <c r="AK111" s="1"/>
  <c r="Y111" a="1"/>
  <c r="Y111" s="1"/>
  <c r="AW111"/>
  <c r="CR111" a="1"/>
  <c r="CR111" s="1"/>
  <c r="DK111" s="1"/>
  <c r="X111" a="1"/>
  <c r="X111" s="1"/>
  <c r="CS80" a="1"/>
  <c r="CS80" s="1"/>
  <c r="DL80" s="1"/>
  <c r="ED80"/>
  <c r="DZ80" s="1"/>
  <c r="CR80" a="1"/>
  <c r="CR80" s="1"/>
  <c r="DK80" s="1"/>
  <c r="ED46"/>
  <c r="DZ46" s="1"/>
  <c r="CR467" a="1"/>
  <c r="CR467" s="1"/>
  <c r="DK467" s="1"/>
  <c r="CS467" a="1"/>
  <c r="CS467" s="1"/>
  <c r="DL467" s="1"/>
  <c r="ED467"/>
  <c r="DZ467" s="1"/>
  <c r="AW523"/>
  <c r="AB523" a="1"/>
  <c r="AB523" s="1"/>
  <c r="AC523" s="1" a="1"/>
  <c r="AC523" s="1"/>
  <c r="AD523" s="1"/>
  <c r="AK523" s="1"/>
  <c r="ED523"/>
  <c r="DZ523" s="1"/>
  <c r="Y523" a="1"/>
  <c r="Y523" s="1"/>
  <c r="CR523" a="1"/>
  <c r="CR523" s="1"/>
  <c r="DK523" s="1"/>
  <c r="CS523" a="1"/>
  <c r="CS523" s="1"/>
  <c r="DL523" s="1"/>
  <c r="X523" a="1"/>
  <c r="X523" s="1"/>
  <c r="AB422" a="1"/>
  <c r="AB422" s="1"/>
  <c r="AC422" s="1" a="1"/>
  <c r="AC422" s="1"/>
  <c r="AD422" s="1"/>
  <c r="AK422" s="1"/>
  <c r="ED422"/>
  <c r="DZ422" s="1"/>
  <c r="Y422" a="1"/>
  <c r="Y422" s="1"/>
  <c r="CR422" a="1"/>
  <c r="CR422" s="1"/>
  <c r="DK422" s="1"/>
  <c r="X422" a="1"/>
  <c r="X422" s="1"/>
  <c r="CS422" a="1"/>
  <c r="CS422" s="1"/>
  <c r="DL422" s="1"/>
  <c r="AW422"/>
  <c r="Y214" a="1"/>
  <c r="Y214" s="1"/>
  <c r="AB214" a="1"/>
  <c r="AB214" s="1"/>
  <c r="AC214" s="1" a="1"/>
  <c r="AC214" s="1"/>
  <c r="AD214" s="1"/>
  <c r="AK214" s="1"/>
  <c r="X214" a="1"/>
  <c r="X214" s="1"/>
  <c r="CS214" a="1"/>
  <c r="CS214" s="1"/>
  <c r="DL214" s="1"/>
  <c r="ED214"/>
  <c r="DZ214" s="1"/>
  <c r="AW214"/>
  <c r="CR214" a="1"/>
  <c r="CR214" s="1"/>
  <c r="DK214" s="1"/>
  <c r="K313"/>
  <c r="M313"/>
  <c r="L313"/>
  <c r="AW315"/>
  <c r="AB315" a="1"/>
  <c r="AB315" s="1"/>
  <c r="AC315" s="1" a="1"/>
  <c r="AC315" s="1"/>
  <c r="AD315" s="1"/>
  <c r="AK315" s="1"/>
  <c r="ED315"/>
  <c r="DZ315" s="1"/>
  <c r="Y315" a="1"/>
  <c r="Y315" s="1"/>
  <c r="CS315" a="1"/>
  <c r="CS315" s="1"/>
  <c r="DL315" s="1"/>
  <c r="CR315" a="1"/>
  <c r="CR315" s="1"/>
  <c r="DK315" s="1"/>
  <c r="X315" a="1"/>
  <c r="X315" s="1"/>
  <c r="ED290"/>
  <c r="DZ290" s="1"/>
  <c r="CR290" a="1"/>
  <c r="CR290" s="1"/>
  <c r="DK290" s="1"/>
  <c r="CS290" a="1"/>
  <c r="CS290" s="1"/>
  <c r="DL290" s="1"/>
  <c r="CR276" a="1"/>
  <c r="CR276" s="1"/>
  <c r="DK276" s="1"/>
  <c r="CS276" a="1"/>
  <c r="CS276" s="1"/>
  <c r="DL276" s="1"/>
  <c r="AB276" a="1"/>
  <c r="AB276" s="1"/>
  <c r="AC276" s="1" a="1"/>
  <c r="AC276" s="1"/>
  <c r="AD276" s="1"/>
  <c r="AK276" s="1"/>
  <c r="Y276" a="1"/>
  <c r="Y276" s="1"/>
  <c r="AW276"/>
  <c r="ED276"/>
  <c r="DZ276" s="1"/>
  <c r="X276" a="1"/>
  <c r="X276" s="1"/>
  <c r="CR211" a="1"/>
  <c r="CR211" s="1"/>
  <c r="DK211" s="1"/>
  <c r="CS173" a="1"/>
  <c r="CS173" s="1"/>
  <c r="DL173" s="1"/>
  <c r="Y173" a="1"/>
  <c r="Y173" s="1"/>
  <c r="CR173" a="1"/>
  <c r="CR173" s="1"/>
  <c r="DK173" s="1"/>
  <c r="AB173" a="1"/>
  <c r="AB173" s="1"/>
  <c r="AC173" s="1" a="1"/>
  <c r="AC173" s="1"/>
  <c r="AD173" s="1"/>
  <c r="AK173" s="1"/>
  <c r="X173" a="1"/>
  <c r="X173" s="1"/>
  <c r="ED173"/>
  <c r="DZ173" s="1"/>
  <c r="CS528" a="1"/>
  <c r="CS528" s="1"/>
  <c r="DL528" s="1"/>
  <c r="ED528"/>
  <c r="DZ528" s="1"/>
  <c r="CR528" a="1"/>
  <c r="CR528" s="1"/>
  <c r="DK528" s="1"/>
  <c r="Y359" a="1"/>
  <c r="Y359" s="1"/>
  <c r="AB359" a="1"/>
  <c r="AB359" s="1"/>
  <c r="AC359" s="1" a="1"/>
  <c r="AC359" s="1"/>
  <c r="AD359" s="1"/>
  <c r="AK359" s="1"/>
  <c r="X359" a="1"/>
  <c r="X359" s="1"/>
  <c r="AW359"/>
  <c r="ED359"/>
  <c r="DZ359" s="1"/>
  <c r="CS359" a="1"/>
  <c r="CS359" s="1"/>
  <c r="DL359" s="1"/>
  <c r="CR359" a="1"/>
  <c r="CR359" s="1"/>
  <c r="DK359" s="1"/>
  <c r="M450"/>
  <c r="T450" s="1" a="1"/>
  <c r="T450" s="1"/>
  <c r="Z450" s="1"/>
  <c r="L450"/>
  <c r="K450"/>
  <c r="X209" a="1"/>
  <c r="X209" s="1"/>
  <c r="AW209"/>
  <c r="X313" a="1"/>
  <c r="X313" s="1"/>
  <c r="CS313" a="1"/>
  <c r="CS313" s="1"/>
  <c r="DL313" s="1"/>
  <c r="AW313"/>
  <c r="Y313" a="1"/>
  <c r="Y313" s="1"/>
  <c r="ED313"/>
  <c r="DZ313" s="1"/>
  <c r="CR313" a="1"/>
  <c r="CR313" s="1"/>
  <c r="DK313" s="1"/>
  <c r="AB313" a="1"/>
  <c r="AB313" s="1"/>
  <c r="AC313" s="1" a="1"/>
  <c r="AC313" s="1"/>
  <c r="AD313" s="1"/>
  <c r="AK313" s="1"/>
  <c r="CS525" a="1"/>
  <c r="CS525" s="1"/>
  <c r="DL525" s="1"/>
  <c r="ED525"/>
  <c r="DZ525" s="1"/>
  <c r="CR525" a="1"/>
  <c r="CR525" s="1"/>
  <c r="DK525" s="1"/>
  <c r="X577" a="1"/>
  <c r="X577" s="1"/>
  <c r="AW577"/>
  <c r="CS577" a="1"/>
  <c r="CS577" s="1"/>
  <c r="DL577" s="1"/>
  <c r="ED577"/>
  <c r="DZ577" s="1"/>
  <c r="CR577" a="1"/>
  <c r="CR577" s="1"/>
  <c r="DK577" s="1"/>
  <c r="AB577" a="1"/>
  <c r="AB577" s="1"/>
  <c r="AC577" s="1" a="1"/>
  <c r="AC577" s="1"/>
  <c r="AD577" s="1"/>
  <c r="AK577" s="1"/>
  <c r="Y577" a="1"/>
  <c r="Y577" s="1"/>
  <c r="Y541" a="1"/>
  <c r="Y541" s="1"/>
  <c r="ED541"/>
  <c r="DZ541" s="1"/>
  <c r="AB541" a="1"/>
  <c r="AB541" s="1"/>
  <c r="AC541" s="1" a="1"/>
  <c r="AC541" s="1"/>
  <c r="AD541" s="1"/>
  <c r="AK541" s="1"/>
  <c r="CR541" a="1"/>
  <c r="CR541" s="1"/>
  <c r="DK541" s="1"/>
  <c r="X541" a="1"/>
  <c r="X541" s="1"/>
  <c r="CS541" a="1"/>
  <c r="CS541" s="1"/>
  <c r="DL541" s="1"/>
  <c r="AW541"/>
  <c r="ED92"/>
  <c r="DZ92" s="1"/>
  <c r="Y583" a="1"/>
  <c r="Y583" s="1"/>
  <c r="ED583"/>
  <c r="DZ583" s="1"/>
  <c r="AB583" a="1"/>
  <c r="AB583" s="1"/>
  <c r="AC583" s="1" a="1"/>
  <c r="AC583" s="1"/>
  <c r="AD583" s="1"/>
  <c r="AK583" s="1"/>
  <c r="CR583" a="1"/>
  <c r="CR583" s="1"/>
  <c r="DK583" s="1"/>
  <c r="X583" a="1"/>
  <c r="X583" s="1"/>
  <c r="CS583" a="1"/>
  <c r="CS583" s="1"/>
  <c r="DL583" s="1"/>
  <c r="AW583"/>
  <c r="CR45" a="1"/>
  <c r="CR45" s="1"/>
  <c r="DK45" s="1"/>
  <c r="AB365" a="1"/>
  <c r="AB365" s="1"/>
  <c r="AC365" s="1" a="1"/>
  <c r="AC365" s="1"/>
  <c r="AD365" s="1"/>
  <c r="AK365" s="1"/>
  <c r="AW365"/>
  <c r="X270" a="1"/>
  <c r="X270" s="1"/>
  <c r="ED270"/>
  <c r="DZ270" s="1"/>
  <c r="AW270"/>
  <c r="CS270" a="1"/>
  <c r="CS270" s="1"/>
  <c r="DL270" s="1"/>
  <c r="CR270" a="1"/>
  <c r="CR270" s="1"/>
  <c r="DK270" s="1"/>
  <c r="AB270" a="1"/>
  <c r="AB270" s="1"/>
  <c r="AC270" s="1" a="1"/>
  <c r="AC270" s="1"/>
  <c r="AD270" s="1"/>
  <c r="AK270" s="1"/>
  <c r="Y270" a="1"/>
  <c r="Y270" s="1"/>
  <c r="Y405" a="1"/>
  <c r="Y405" s="1"/>
  <c r="CR405" a="1"/>
  <c r="CR405" s="1"/>
  <c r="DK405" s="1"/>
  <c r="X405" a="1"/>
  <c r="X405" s="1"/>
  <c r="CS405" a="1"/>
  <c r="CS405" s="1"/>
  <c r="DL405" s="1"/>
  <c r="AW405"/>
  <c r="ED405"/>
  <c r="DZ405" s="1"/>
  <c r="AB405" a="1"/>
  <c r="AB405" s="1"/>
  <c r="AC405" s="1" a="1"/>
  <c r="AC405" s="1"/>
  <c r="AD405" s="1"/>
  <c r="AK405" s="1"/>
  <c r="CS247" a="1"/>
  <c r="CS247" s="1"/>
  <c r="DL247" s="1"/>
  <c r="CR160" a="1"/>
  <c r="CR160" s="1"/>
  <c r="DK160" s="1"/>
  <c r="AW160"/>
  <c r="AW153"/>
  <c r="Y153" a="1"/>
  <c r="Y153" s="1"/>
  <c r="CS162" a="1"/>
  <c r="CS162" s="1"/>
  <c r="DL162" s="1"/>
  <c r="X162" a="1"/>
  <c r="X162" s="1"/>
  <c r="CS155" a="1"/>
  <c r="CS155" s="1"/>
  <c r="DL155" s="1"/>
  <c r="ED155"/>
  <c r="DZ155" s="1"/>
  <c r="AW350"/>
  <c r="BD384"/>
  <c r="K395"/>
  <c r="M395" s="1"/>
  <c r="T395" s="1" a="1"/>
  <c r="T395" s="1"/>
  <c r="Z395" s="1"/>
  <c r="ED320"/>
  <c r="DZ320" s="1"/>
  <c r="Y411" a="1"/>
  <c r="Y411" s="1"/>
  <c r="CS267" a="1"/>
  <c r="CS267" s="1"/>
  <c r="DL267" s="1"/>
  <c r="CS584" a="1"/>
  <c r="CS584" s="1"/>
  <c r="DL584" s="1"/>
  <c r="X566" a="1"/>
  <c r="X566" s="1"/>
  <c r="CS548" a="1"/>
  <c r="CS548" s="1"/>
  <c r="DL548" s="1"/>
  <c r="ED478"/>
  <c r="DZ478" s="1"/>
  <c r="CR423" a="1"/>
  <c r="CR423" s="1"/>
  <c r="DK423" s="1"/>
  <c r="ED282"/>
  <c r="DZ282" s="1"/>
  <c r="CR90" a="1"/>
  <c r="CR90" s="1"/>
  <c r="DK90" s="1"/>
  <c r="CS42" a="1"/>
  <c r="CS42" s="1"/>
  <c r="DL42" s="1"/>
  <c r="K582"/>
  <c r="CS99" a="1"/>
  <c r="CS99" s="1"/>
  <c r="DL99" s="1"/>
  <c r="K442"/>
  <c r="CS355" a="1"/>
  <c r="CS355" s="1"/>
  <c r="DL355" s="1"/>
  <c r="Y350" a="1"/>
  <c r="Y350" s="1"/>
  <c r="AA392"/>
  <c r="AA180"/>
  <c r="X350" a="1"/>
  <c r="X350" s="1"/>
  <c r="AB355" a="1"/>
  <c r="AB355" s="1"/>
  <c r="AC355" s="1" a="1"/>
  <c r="AC355" s="1"/>
  <c r="AD355" s="1"/>
  <c r="AK355" s="1"/>
  <c r="ED584"/>
  <c r="DZ584" s="1"/>
  <c r="Y584" a="1"/>
  <c r="Y584" s="1"/>
  <c r="L415"/>
  <c r="AA302"/>
  <c r="AA301"/>
  <c r="M327"/>
  <c r="T327" s="1" a="1"/>
  <c r="T327" s="1"/>
  <c r="ED42"/>
  <c r="DZ42" s="1"/>
  <c r="CR99" a="1"/>
  <c r="CR99" s="1"/>
  <c r="DK99" s="1"/>
  <c r="ED578"/>
  <c r="DZ578" s="1"/>
  <c r="CR366" a="1"/>
  <c r="CR366" s="1"/>
  <c r="DK366" s="1"/>
  <c r="M432"/>
  <c r="T432" s="1" a="1"/>
  <c r="T432" s="1"/>
  <c r="Y384" a="1"/>
  <c r="Y384" s="1"/>
  <c r="CR568" a="1"/>
  <c r="CR568" s="1"/>
  <c r="DK568" s="1"/>
  <c r="X353" a="1"/>
  <c r="X353" s="1"/>
  <c r="Y574" a="1"/>
  <c r="Y574" s="1"/>
  <c r="M358"/>
  <c r="T358" s="1" a="1"/>
  <c r="T358" s="1"/>
  <c r="Z358" s="1"/>
  <c r="CR475" a="1"/>
  <c r="CR475" s="1"/>
  <c r="DK475" s="1"/>
  <c r="AB384" a="1"/>
  <c r="AB384" s="1"/>
  <c r="AC384" s="1" a="1"/>
  <c r="AC384" s="1"/>
  <c r="AD384" s="1"/>
  <c r="AK384" s="1"/>
  <c r="CR178" a="1"/>
  <c r="CR178" s="1"/>
  <c r="DK178" s="1"/>
  <c r="CR268" a="1"/>
  <c r="CR268" s="1"/>
  <c r="DK268" s="1"/>
  <c r="AW187"/>
  <c r="L588"/>
  <c r="AA112"/>
  <c r="AA439"/>
  <c r="ED114"/>
  <c r="DZ114" s="1"/>
  <c r="X472" a="1"/>
  <c r="X472" s="1"/>
  <c r="CR338" a="1"/>
  <c r="CR338" s="1"/>
  <c r="DK338" s="1"/>
  <c r="Y338" a="1"/>
  <c r="Y338" s="1"/>
  <c r="ED336"/>
  <c r="DZ336" s="1"/>
  <c r="AB267" a="1"/>
  <c r="AB267" s="1"/>
  <c r="AC267" s="1" a="1"/>
  <c r="AC267" s="1"/>
  <c r="AD267" s="1"/>
  <c r="AK267" s="1"/>
  <c r="Y366" a="1"/>
  <c r="Y366" s="1"/>
  <c r="CR448" a="1"/>
  <c r="CR448" s="1"/>
  <c r="DK448" s="1"/>
  <c r="X478" a="1"/>
  <c r="X478" s="1"/>
  <c r="CS321" a="1"/>
  <c r="CS321" s="1"/>
  <c r="DL321" s="1"/>
  <c r="Y321" a="1"/>
  <c r="Y321" s="1"/>
  <c r="CS348" a="1"/>
  <c r="CS348" s="1"/>
  <c r="DL348" s="1"/>
  <c r="Y348" a="1"/>
  <c r="Y348" s="1"/>
  <c r="AA58"/>
  <c r="AA17"/>
  <c r="AA78"/>
  <c r="AA488"/>
  <c r="AA500"/>
  <c r="AA177"/>
  <c r="AA502"/>
  <c r="AA530"/>
  <c r="AA63"/>
  <c r="AA467"/>
  <c r="AA286"/>
  <c r="K411"/>
  <c r="M411" s="1"/>
  <c r="T411" s="1" a="1"/>
  <c r="T411" s="1"/>
  <c r="L411"/>
  <c r="CR28" a="1"/>
  <c r="CR28" s="1"/>
  <c r="DK28" s="1"/>
  <c r="CR78" a="1"/>
  <c r="CR78" s="1"/>
  <c r="DK78" s="1"/>
  <c r="K148"/>
  <c r="ED447"/>
  <c r="DZ447" s="1"/>
  <c r="CR447" a="1"/>
  <c r="CR447" s="1"/>
  <c r="DK447" s="1"/>
  <c r="CS447" a="1"/>
  <c r="CS447" s="1"/>
  <c r="DL447" s="1"/>
  <c r="ED310"/>
  <c r="DZ310" s="1"/>
  <c r="CR310" a="1"/>
  <c r="CR310" s="1"/>
  <c r="DK310" s="1"/>
  <c r="CS310" a="1"/>
  <c r="CS310" s="1"/>
  <c r="DL310" s="1"/>
  <c r="CR589" a="1"/>
  <c r="CR589" s="1"/>
  <c r="DK589" s="1"/>
  <c r="AW589"/>
  <c r="CS589" a="1"/>
  <c r="CS589" s="1"/>
  <c r="DL589" s="1"/>
  <c r="Y589" a="1"/>
  <c r="Y589" s="1"/>
  <c r="AB589" a="1"/>
  <c r="AB589" s="1"/>
  <c r="AC589" s="1" a="1"/>
  <c r="AC589" s="1"/>
  <c r="AD589" s="1"/>
  <c r="AK589" s="1"/>
  <c r="ED589"/>
  <c r="DZ589" s="1"/>
  <c r="X589" a="1"/>
  <c r="X589" s="1"/>
  <c r="AB521" a="1"/>
  <c r="AB521" s="1"/>
  <c r="AC521" s="1" a="1"/>
  <c r="AC521" s="1"/>
  <c r="ED521"/>
  <c r="DZ521" s="1"/>
  <c r="X124" a="1"/>
  <c r="X124" s="1"/>
  <c r="Y124" a="1"/>
  <c r="Y124" s="1"/>
  <c r="ED124"/>
  <c r="DZ124" s="1"/>
  <c r="AW124"/>
  <c r="CS124" a="1"/>
  <c r="CS124" s="1"/>
  <c r="DL124" s="1"/>
  <c r="CR124" a="1"/>
  <c r="CR124" s="1"/>
  <c r="DK124" s="1"/>
  <c r="AB124" a="1"/>
  <c r="AB124" s="1"/>
  <c r="AC124" s="1" a="1"/>
  <c r="AC124" s="1"/>
  <c r="AD124" s="1"/>
  <c r="AK124" s="1"/>
  <c r="AB5" a="1"/>
  <c r="AB5" s="1"/>
  <c r="AC5" s="1" a="1"/>
  <c r="AC5" s="1"/>
  <c r="AD5" s="1"/>
  <c r="AK5" s="1"/>
  <c r="ED5"/>
  <c r="DZ5" s="1"/>
  <c r="AW5"/>
  <c r="CS5" a="1"/>
  <c r="CS5" s="1"/>
  <c r="DL5" s="1"/>
  <c r="Y5" a="1"/>
  <c r="Y5" s="1"/>
  <c r="X5" a="1"/>
  <c r="X5" s="1"/>
  <c r="CR5" a="1"/>
  <c r="CR5" s="1"/>
  <c r="DK5" s="1"/>
  <c r="M444"/>
  <c r="K444"/>
  <c r="L444"/>
  <c r="Y216" a="1"/>
  <c r="Y216" s="1"/>
  <c r="ED216"/>
  <c r="DZ216" s="1"/>
  <c r="X216" a="1"/>
  <c r="X216" s="1"/>
  <c r="AW216"/>
  <c r="CR216" a="1"/>
  <c r="CR216" s="1"/>
  <c r="DK216" s="1"/>
  <c r="AB216" a="1"/>
  <c r="AB216" s="1"/>
  <c r="AC216" s="1" a="1"/>
  <c r="AC216" s="1"/>
  <c r="AD216" s="1"/>
  <c r="AK216" s="1"/>
  <c r="CS216" a="1"/>
  <c r="CS216" s="1"/>
  <c r="DL216" s="1"/>
  <c r="CS491" a="1"/>
  <c r="CS491" s="1"/>
  <c r="DL491" s="1"/>
  <c r="K22"/>
  <c r="L22"/>
  <c r="M22"/>
  <c r="CR104" a="1"/>
  <c r="CR104" s="1"/>
  <c r="DK104" s="1"/>
  <c r="M570"/>
  <c r="T570" s="1" a="1"/>
  <c r="T570" s="1"/>
  <c r="Z570" s="1"/>
  <c r="K570"/>
  <c r="L570"/>
  <c r="X277" a="1"/>
  <c r="X277" s="1"/>
  <c r="Y361" a="1"/>
  <c r="Y361" s="1"/>
  <c r="AB361" a="1"/>
  <c r="AB361" s="1"/>
  <c r="AC361" s="1" a="1"/>
  <c r="AC361" s="1"/>
  <c r="AD361" s="1"/>
  <c r="AK361" s="1"/>
  <c r="X361" a="1"/>
  <c r="X361" s="1"/>
  <c r="ED361"/>
  <c r="DZ361" s="1"/>
  <c r="CR361" a="1"/>
  <c r="CR361" s="1"/>
  <c r="DK361" s="1"/>
  <c r="AW361"/>
  <c r="CS361" a="1"/>
  <c r="CS361" s="1"/>
  <c r="DL361" s="1"/>
  <c r="CS352" a="1"/>
  <c r="CS352" s="1"/>
  <c r="DL352" s="1"/>
  <c r="CR352" a="1"/>
  <c r="CR352" s="1"/>
  <c r="DK352" s="1"/>
  <c r="CR486" a="1"/>
  <c r="CR486" s="1"/>
  <c r="DK486" s="1"/>
  <c r="Y121" a="1"/>
  <c r="Y121" s="1"/>
  <c r="ED121"/>
  <c r="DZ121" s="1"/>
  <c r="X121" a="1"/>
  <c r="X121" s="1"/>
  <c r="AB121" a="1"/>
  <c r="AB121" s="1"/>
  <c r="AC121" s="1" a="1"/>
  <c r="AC121" s="1"/>
  <c r="AD121" s="1"/>
  <c r="AK121" s="1"/>
  <c r="AW121"/>
  <c r="CS121" a="1"/>
  <c r="CS121" s="1"/>
  <c r="DL121" s="1"/>
  <c r="CR121" a="1"/>
  <c r="CR121" s="1"/>
  <c r="DK121" s="1"/>
  <c r="L426"/>
  <c r="M426"/>
  <c r="K426"/>
  <c r="CS53" a="1"/>
  <c r="CS53" s="1"/>
  <c r="DL53" s="1"/>
  <c r="CR53" a="1"/>
  <c r="CR53" s="1"/>
  <c r="DK53" s="1"/>
  <c r="ED53"/>
  <c r="DZ53" s="1"/>
  <c r="CR283" a="1"/>
  <c r="CR283" s="1"/>
  <c r="DK283" s="1"/>
  <c r="CS283" a="1"/>
  <c r="CS283" s="1"/>
  <c r="DL283" s="1"/>
  <c r="AB283" a="1"/>
  <c r="AB283" s="1"/>
  <c r="AC283" s="1" a="1"/>
  <c r="AC283" s="1"/>
  <c r="AD283" s="1"/>
  <c r="AK283" s="1"/>
  <c r="Y283" a="1"/>
  <c r="Y283" s="1"/>
  <c r="AW283"/>
  <c r="ED283"/>
  <c r="DZ283" s="1"/>
  <c r="X283" a="1"/>
  <c r="X283" s="1"/>
  <c r="AW212"/>
  <c r="CS212" a="1"/>
  <c r="CS212" s="1"/>
  <c r="DL212" s="1"/>
  <c r="Y212" a="1"/>
  <c r="Y212" s="1"/>
  <c r="ED212"/>
  <c r="DZ212" s="1"/>
  <c r="X212" a="1"/>
  <c r="X212" s="1"/>
  <c r="CR212" a="1"/>
  <c r="CR212" s="1"/>
  <c r="DK212" s="1"/>
  <c r="AB212" a="1"/>
  <c r="AB212" s="1"/>
  <c r="AC212" s="1" a="1"/>
  <c r="AC212" s="1"/>
  <c r="AD212" s="1"/>
  <c r="AK212" s="1"/>
  <c r="CS128" a="1"/>
  <c r="CS128" s="1"/>
  <c r="DL128" s="1"/>
  <c r="ED128"/>
  <c r="DZ128" s="1"/>
  <c r="Y128" a="1"/>
  <c r="Y128" s="1"/>
  <c r="X128" a="1"/>
  <c r="X128" s="1"/>
  <c r="CR128" a="1"/>
  <c r="CR128" s="1"/>
  <c r="DK128" s="1"/>
  <c r="AB128" a="1"/>
  <c r="AB128" s="1"/>
  <c r="AC128" s="1" a="1"/>
  <c r="AC128" s="1"/>
  <c r="AD128" s="1"/>
  <c r="AK128" s="1"/>
  <c r="M431"/>
  <c r="T431" s="1" a="1"/>
  <c r="T431" s="1"/>
  <c r="Z431" s="1"/>
  <c r="AW431" s="1"/>
  <c r="K431"/>
  <c r="L431"/>
  <c r="AB307" a="1"/>
  <c r="AB307" s="1"/>
  <c r="AC307" s="1" a="1"/>
  <c r="AC307" s="1"/>
  <c r="AD307" s="1"/>
  <c r="AK307" s="1"/>
  <c r="CS307" a="1"/>
  <c r="CS307" s="1"/>
  <c r="DL307" s="1"/>
  <c r="AW105"/>
  <c r="CR105" a="1"/>
  <c r="CR105" s="1"/>
  <c r="DK105" s="1"/>
  <c r="Y105" a="1"/>
  <c r="Y105" s="1"/>
  <c r="ED105"/>
  <c r="DZ105" s="1"/>
  <c r="X105" a="1"/>
  <c r="X105" s="1"/>
  <c r="CS105" a="1"/>
  <c r="CS105" s="1"/>
  <c r="DL105" s="1"/>
  <c r="AB105" a="1"/>
  <c r="AB105" s="1"/>
  <c r="AC105" s="1" a="1"/>
  <c r="AC105" s="1"/>
  <c r="AD105" s="1"/>
  <c r="AK105" s="1"/>
  <c r="CS36" a="1"/>
  <c r="CS36" s="1"/>
  <c r="DL36" s="1"/>
  <c r="ED36"/>
  <c r="DZ36" s="1"/>
  <c r="CR36" a="1"/>
  <c r="CR36" s="1"/>
  <c r="DK36" s="1"/>
  <c r="ED549"/>
  <c r="DZ549" s="1"/>
  <c r="CR549" a="1"/>
  <c r="CR549" s="1"/>
  <c r="DK549" s="1"/>
  <c r="CS549" a="1"/>
  <c r="CS549" s="1"/>
  <c r="DL549" s="1"/>
  <c r="ED186"/>
  <c r="DZ186" s="1"/>
  <c r="CR186" a="1"/>
  <c r="CR186" s="1"/>
  <c r="DK186" s="1"/>
  <c r="X186" a="1"/>
  <c r="X186" s="1"/>
  <c r="Y186" a="1"/>
  <c r="Y186" s="1"/>
  <c r="CS186" a="1"/>
  <c r="CS186" s="1"/>
  <c r="DL186" s="1"/>
  <c r="AB186" a="1"/>
  <c r="AB186" s="1"/>
  <c r="AC186" s="1" a="1"/>
  <c r="AC186" s="1"/>
  <c r="AD186" s="1"/>
  <c r="AK186" s="1"/>
  <c r="AW205"/>
  <c r="ED205"/>
  <c r="DZ205" s="1"/>
  <c r="CS205" a="1"/>
  <c r="CS205" s="1"/>
  <c r="DL205" s="1"/>
  <c r="Y205" a="1"/>
  <c r="Y205" s="1"/>
  <c r="CR205" a="1"/>
  <c r="CR205" s="1"/>
  <c r="DK205" s="1"/>
  <c r="AB205" a="1"/>
  <c r="AB205" s="1"/>
  <c r="AC205" s="1" a="1"/>
  <c r="AC205" s="1"/>
  <c r="AD205" s="1"/>
  <c r="AK205" s="1"/>
  <c r="X205" a="1"/>
  <c r="X205" s="1"/>
  <c r="L401"/>
  <c r="K401"/>
  <c r="M401" s="1"/>
  <c r="CS564" a="1"/>
  <c r="CS564" s="1"/>
  <c r="DL564" s="1"/>
  <c r="AW564"/>
  <c r="AB564" a="1"/>
  <c r="AB564" s="1"/>
  <c r="AC564" s="1" a="1"/>
  <c r="AC564" s="1"/>
  <c r="AD564" s="1"/>
  <c r="AK564" s="1"/>
  <c r="Y564" a="1"/>
  <c r="Y564" s="1"/>
  <c r="ED564"/>
  <c r="DZ564" s="1"/>
  <c r="CR564" a="1"/>
  <c r="CR564" s="1"/>
  <c r="DK564" s="1"/>
  <c r="X564" a="1"/>
  <c r="X564" s="1"/>
  <c r="ED95"/>
  <c r="DZ95" s="1"/>
  <c r="CS95" a="1"/>
  <c r="CS95" s="1"/>
  <c r="DL95" s="1"/>
  <c r="CR95" a="1"/>
  <c r="CR95" s="1"/>
  <c r="DK95" s="1"/>
  <c r="K321"/>
  <c r="M321"/>
  <c r="L321"/>
  <c r="CR237" a="1"/>
  <c r="CR237" s="1"/>
  <c r="DK237" s="1"/>
  <c r="CS237" a="1"/>
  <c r="CS237" s="1"/>
  <c r="DL237" s="1"/>
  <c r="ED237"/>
  <c r="DZ237" s="1"/>
  <c r="CR286" a="1"/>
  <c r="CR286" s="1"/>
  <c r="DK286" s="1"/>
  <c r="CS286" a="1"/>
  <c r="CS286" s="1"/>
  <c r="DL286" s="1"/>
  <c r="ED286"/>
  <c r="DZ286" s="1"/>
  <c r="CS303" a="1"/>
  <c r="CS303" s="1"/>
  <c r="DL303" s="1"/>
  <c r="ED303"/>
  <c r="DZ303" s="1"/>
  <c r="CR303" a="1"/>
  <c r="CR303" s="1"/>
  <c r="DK303" s="1"/>
  <c r="K360"/>
  <c r="L360"/>
  <c r="M360"/>
  <c r="CR300" a="1"/>
  <c r="CR300" s="1"/>
  <c r="DK300" s="1"/>
  <c r="CS428" a="1"/>
  <c r="CS428" s="1"/>
  <c r="DL428" s="1"/>
  <c r="L451"/>
  <c r="CR83" a="1"/>
  <c r="CR83" s="1"/>
  <c r="DK83" s="1"/>
  <c r="CS83" a="1"/>
  <c r="CS83" s="1"/>
  <c r="DL83" s="1"/>
  <c r="CS256" a="1"/>
  <c r="CS256" s="1"/>
  <c r="DL256" s="1"/>
  <c r="AB256" a="1"/>
  <c r="AB256" s="1"/>
  <c r="AC256" s="1" a="1"/>
  <c r="AC256" s="1"/>
  <c r="AD256" s="1"/>
  <c r="AK256" s="1"/>
  <c r="Y256" a="1"/>
  <c r="Y256" s="1"/>
  <c r="ED256"/>
  <c r="DZ256" s="1"/>
  <c r="X256" a="1"/>
  <c r="X256" s="1"/>
  <c r="CR256" a="1"/>
  <c r="CR256" s="1"/>
  <c r="DK256" s="1"/>
  <c r="AW256"/>
  <c r="CS379" a="1"/>
  <c r="CS379" s="1"/>
  <c r="DL379" s="1"/>
  <c r="M524"/>
  <c r="T524" s="1" a="1"/>
  <c r="T524" s="1"/>
  <c r="Z524" s="1"/>
  <c r="L524"/>
  <c r="K524"/>
  <c r="CS451" a="1"/>
  <c r="CS451" s="1"/>
  <c r="DL451" s="1"/>
  <c r="ED451"/>
  <c r="DZ451" s="1"/>
  <c r="CR451" a="1"/>
  <c r="CR451" s="1"/>
  <c r="DK451" s="1"/>
  <c r="CR431" a="1"/>
  <c r="CR431" s="1"/>
  <c r="DK431" s="1"/>
  <c r="CS431" a="1"/>
  <c r="CS431" s="1"/>
  <c r="DL431" s="1"/>
  <c r="ED431"/>
  <c r="DZ431" s="1"/>
  <c r="Y413" a="1"/>
  <c r="Y413" s="1"/>
  <c r="ED391"/>
  <c r="DZ391" s="1"/>
  <c r="CS391" a="1"/>
  <c r="CS391" s="1"/>
  <c r="DL391" s="1"/>
  <c r="X222" a="1"/>
  <c r="X222" s="1"/>
  <c r="CR222" a="1"/>
  <c r="CR222" s="1"/>
  <c r="DK222" s="1"/>
  <c r="CR125" a="1"/>
  <c r="CR125" s="1"/>
  <c r="DK125" s="1"/>
  <c r="CS125" a="1"/>
  <c r="CS125" s="1"/>
  <c r="DL125" s="1"/>
  <c r="AB125" a="1"/>
  <c r="AB125" s="1"/>
  <c r="AC125" s="1" a="1"/>
  <c r="AC125" s="1"/>
  <c r="AD125" s="1"/>
  <c r="AK125" s="1"/>
  <c r="Y125" a="1"/>
  <c r="Y125" s="1"/>
  <c r="AW125"/>
  <c r="ED125"/>
  <c r="DZ125" s="1"/>
  <c r="X125" a="1"/>
  <c r="X125" s="1"/>
  <c r="ED527"/>
  <c r="DZ527" s="1"/>
  <c r="CR527" a="1"/>
  <c r="CR527" s="1"/>
  <c r="DK527" s="1"/>
  <c r="CS527" a="1"/>
  <c r="CS527" s="1"/>
  <c r="DL527" s="1"/>
  <c r="CR51" a="1"/>
  <c r="CR51" s="1"/>
  <c r="DK51" s="1"/>
  <c r="ED515"/>
  <c r="DZ515" s="1"/>
  <c r="CR515" a="1"/>
  <c r="CR515" s="1"/>
  <c r="DK515" s="1"/>
  <c r="CS515" a="1"/>
  <c r="CS515" s="1"/>
  <c r="DL515" s="1"/>
  <c r="K416"/>
  <c r="M416" s="1"/>
  <c r="T416" s="1" a="1"/>
  <c r="T416" s="1"/>
  <c r="Z416" s="1"/>
  <c r="L416"/>
  <c r="CR63" a="1"/>
  <c r="CR63" s="1"/>
  <c r="DK63" s="1"/>
  <c r="CS63" a="1"/>
  <c r="CS63" s="1"/>
  <c r="DL63" s="1"/>
  <c r="ED63"/>
  <c r="DZ63" s="1"/>
  <c r="X414" a="1"/>
  <c r="X414" s="1"/>
  <c r="AB414" a="1"/>
  <c r="AB414" s="1"/>
  <c r="AC414" s="1" a="1"/>
  <c r="AC414" s="1"/>
  <c r="AD414" s="1"/>
  <c r="AK414" s="1"/>
  <c r="ED129"/>
  <c r="DZ129" s="1"/>
  <c r="ED477"/>
  <c r="DZ477" s="1"/>
  <c r="CR477" a="1"/>
  <c r="CR477" s="1"/>
  <c r="DK477" s="1"/>
  <c r="CS477" a="1"/>
  <c r="CS477" s="1"/>
  <c r="DL477" s="1"/>
  <c r="X257" a="1"/>
  <c r="X257" s="1"/>
  <c r="CS257" a="1"/>
  <c r="CS257" s="1"/>
  <c r="DL257" s="1"/>
  <c r="CR458" a="1"/>
  <c r="CR458" s="1"/>
  <c r="DK458" s="1"/>
  <c r="CS295" a="1"/>
  <c r="CS295" s="1"/>
  <c r="DL295" s="1"/>
  <c r="ED295"/>
  <c r="DZ295" s="1"/>
  <c r="CR295" a="1"/>
  <c r="CR295" s="1"/>
  <c r="DK295" s="1"/>
  <c r="CS31" a="1"/>
  <c r="CS31" s="1"/>
  <c r="DL31" s="1"/>
  <c r="ED31"/>
  <c r="DZ31" s="1"/>
  <c r="CR31" a="1"/>
  <c r="CR31" s="1"/>
  <c r="DK31" s="1"/>
  <c r="Y31" a="1"/>
  <c r="Y31" s="1"/>
  <c r="X31" a="1"/>
  <c r="X31" s="1"/>
  <c r="AB31" a="1"/>
  <c r="AB31" s="1"/>
  <c r="AC31" s="1" a="1"/>
  <c r="AC31" s="1"/>
  <c r="AD31" s="1"/>
  <c r="AK31" s="1"/>
  <c r="K407"/>
  <c r="M407" s="1"/>
  <c r="L407"/>
  <c r="CR459" a="1"/>
  <c r="CR459" s="1"/>
  <c r="DK459" s="1"/>
  <c r="CS459" a="1"/>
  <c r="CS459" s="1"/>
  <c r="DL459" s="1"/>
  <c r="ED459"/>
  <c r="DZ459" s="1"/>
  <c r="AW113"/>
  <c r="CS113" a="1"/>
  <c r="CS113" s="1"/>
  <c r="DL113" s="1"/>
  <c r="ED371"/>
  <c r="DZ371" s="1"/>
  <c r="X371" a="1"/>
  <c r="X371" s="1"/>
  <c r="Y371" a="1"/>
  <c r="Y371" s="1"/>
  <c r="CS56" a="1"/>
  <c r="CS56" s="1"/>
  <c r="DL56" s="1"/>
  <c r="ED56"/>
  <c r="DZ56" s="1"/>
  <c r="X579" a="1"/>
  <c r="X579" s="1"/>
  <c r="CS579" a="1"/>
  <c r="CS579" s="1"/>
  <c r="DL579" s="1"/>
  <c r="AW579"/>
  <c r="AB579" a="1"/>
  <c r="AB579" s="1"/>
  <c r="AC579" s="1" a="1"/>
  <c r="AC579" s="1"/>
  <c r="AD579" s="1"/>
  <c r="AK579" s="1"/>
  <c r="ED579"/>
  <c r="DZ579" s="1"/>
  <c r="CR579" a="1"/>
  <c r="CR579" s="1"/>
  <c r="DK579" s="1"/>
  <c r="Y579" a="1"/>
  <c r="Y579" s="1"/>
  <c r="AW417"/>
  <c r="AB417" a="1"/>
  <c r="AB417" s="1"/>
  <c r="AC417" s="1" a="1"/>
  <c r="AC417" s="1"/>
  <c r="AD417" s="1"/>
  <c r="AK417" s="1"/>
  <c r="ED417"/>
  <c r="DZ417" s="1"/>
  <c r="Y417" a="1"/>
  <c r="Y417" s="1"/>
  <c r="CR417" a="1"/>
  <c r="CR417" s="1"/>
  <c r="DK417" s="1"/>
  <c r="CS417" a="1"/>
  <c r="CS417" s="1"/>
  <c r="DL417" s="1"/>
  <c r="X417" a="1"/>
  <c r="X417" s="1"/>
  <c r="CR93" a="1"/>
  <c r="CR93" s="1"/>
  <c r="DK93" s="1"/>
  <c r="CS505" a="1"/>
  <c r="CS505" s="1"/>
  <c r="DL505" s="1"/>
  <c r="X267" a="1"/>
  <c r="X267" s="1"/>
  <c r="AW150"/>
  <c r="AB160" a="1"/>
  <c r="AB160" s="1"/>
  <c r="AC160" s="1" a="1"/>
  <c r="AC160" s="1"/>
  <c r="AD160" s="1"/>
  <c r="AK160" s="1"/>
  <c r="AB153" a="1"/>
  <c r="AB153" s="1"/>
  <c r="AC153" s="1" a="1"/>
  <c r="AC153" s="1"/>
  <c r="AD153" s="1"/>
  <c r="AK153" s="1"/>
  <c r="ED153"/>
  <c r="DZ153" s="1"/>
  <c r="ED162"/>
  <c r="DZ162" s="1"/>
  <c r="CR162" a="1"/>
  <c r="CR162" s="1"/>
  <c r="DK162" s="1"/>
  <c r="AW155"/>
  <c r="BC384"/>
  <c r="AW353"/>
  <c r="ED574"/>
  <c r="DZ574" s="1"/>
  <c r="L358"/>
  <c r="Y423" a="1"/>
  <c r="Y423" s="1"/>
  <c r="AA548"/>
  <c r="X282" a="1"/>
  <c r="X282" s="1"/>
  <c r="CS219" a="1"/>
  <c r="CS219" s="1"/>
  <c r="DL219" s="1"/>
  <c r="AB353" a="1"/>
  <c r="AB353" s="1"/>
  <c r="AC353" s="1" a="1"/>
  <c r="AC353" s="1"/>
  <c r="AD353" s="1"/>
  <c r="AK353" s="1"/>
  <c r="X400" a="1"/>
  <c r="X400" s="1"/>
  <c r="ED329"/>
  <c r="DZ329" s="1"/>
  <c r="ED554"/>
  <c r="DZ554" s="1"/>
  <c r="L442"/>
  <c r="AA143"/>
  <c r="CS411" a="1"/>
  <c r="CS411" s="1"/>
  <c r="DL411" s="1"/>
  <c r="Z147"/>
  <c r="AW147" s="1"/>
  <c r="CR350" a="1"/>
  <c r="CR350" s="1"/>
  <c r="DK350" s="1"/>
  <c r="CS436" a="1"/>
  <c r="CS436" s="1"/>
  <c r="DL436" s="1"/>
  <c r="CS17" a="1"/>
  <c r="CS17" s="1"/>
  <c r="DL17" s="1"/>
  <c r="AA475"/>
  <c r="L398"/>
  <c r="CS350" a="1"/>
  <c r="CS350" s="1"/>
  <c r="DL350" s="1"/>
  <c r="CR192" a="1"/>
  <c r="CR192" s="1"/>
  <c r="DK192" s="1"/>
  <c r="CR301" a="1"/>
  <c r="CR301" s="1"/>
  <c r="DK301" s="1"/>
  <c r="CS180" a="1"/>
  <c r="CS180" s="1"/>
  <c r="DL180" s="1"/>
  <c r="ED366"/>
  <c r="DZ366" s="1"/>
  <c r="CS330" a="1"/>
  <c r="CS330" s="1"/>
  <c r="DL330" s="1"/>
  <c r="CS554" a="1"/>
  <c r="CS554" s="1"/>
  <c r="DL554" s="1"/>
  <c r="AA99"/>
  <c r="ED548"/>
  <c r="DZ548" s="1"/>
  <c r="Y568" a="1"/>
  <c r="Y568" s="1"/>
  <c r="ED384"/>
  <c r="DZ384" s="1"/>
  <c r="CS568" a="1"/>
  <c r="CS568" s="1"/>
  <c r="DL568" s="1"/>
  <c r="L432"/>
  <c r="CR353" a="1"/>
  <c r="CR353" s="1"/>
  <c r="DK353" s="1"/>
  <c r="CR384" a="1"/>
  <c r="CR384" s="1"/>
  <c r="DK384" s="1"/>
  <c r="CS282" a="1"/>
  <c r="CS282" s="1"/>
  <c r="DL282" s="1"/>
  <c r="K378"/>
  <c r="M378" s="1"/>
  <c r="T378" s="1" a="1"/>
  <c r="T378" s="1"/>
  <c r="ED268"/>
  <c r="DZ268" s="1"/>
  <c r="N588"/>
  <c r="AX588" s="1" a="1"/>
  <c r="AX588" s="1"/>
  <c r="AW268"/>
  <c r="ED187"/>
  <c r="DZ187" s="1"/>
  <c r="CR553" a="1"/>
  <c r="CR553" s="1"/>
  <c r="DK553" s="1"/>
  <c r="AW338"/>
  <c r="AB338" a="1"/>
  <c r="AB338" s="1"/>
  <c r="AC338" s="1" a="1"/>
  <c r="AC338" s="1"/>
  <c r="AD338" s="1"/>
  <c r="AK338" s="1"/>
  <c r="L336"/>
  <c r="AW336"/>
  <c r="X336" a="1"/>
  <c r="X336" s="1"/>
  <c r="CS268" a="1"/>
  <c r="CS268" s="1"/>
  <c r="DL268" s="1"/>
  <c r="AW366"/>
  <c r="Y330" a="1"/>
  <c r="Y330" s="1"/>
  <c r="CR112" a="1"/>
  <c r="CR112" s="1"/>
  <c r="DK112" s="1"/>
  <c r="AB166" a="1"/>
  <c r="AB166" s="1"/>
  <c r="AC166" s="1" a="1"/>
  <c r="AC166" s="1"/>
  <c r="AD166" s="1"/>
  <c r="AK166" s="1"/>
  <c r="AW330"/>
  <c r="Y267" a="1"/>
  <c r="Y267" s="1"/>
  <c r="Y268" a="1"/>
  <c r="Y268" s="1"/>
  <c r="AA108"/>
  <c r="AA453"/>
  <c r="AA445"/>
  <c r="Z315"/>
  <c r="AA69"/>
  <c r="AA49"/>
  <c r="AA306"/>
  <c r="AA506"/>
  <c r="AA494"/>
  <c r="AA535"/>
  <c r="AA594"/>
  <c r="AA513"/>
  <c r="AA21"/>
  <c r="AA169"/>
  <c r="AA80"/>
  <c r="AA597"/>
  <c r="AA449"/>
  <c r="AA106"/>
  <c r="AA36"/>
  <c r="CS500" a="1"/>
  <c r="CS500" s="1"/>
  <c r="DL500" s="1"/>
  <c r="ED500"/>
  <c r="DZ500" s="1"/>
  <c r="CR500" a="1"/>
  <c r="CR500" s="1"/>
  <c r="DK500" s="1"/>
  <c r="ED445"/>
  <c r="DZ445" s="1"/>
  <c r="CR445" a="1"/>
  <c r="CR445" s="1"/>
  <c r="DK445" s="1"/>
  <c r="CS445" a="1"/>
  <c r="CS445" s="1"/>
  <c r="DL445" s="1"/>
  <c r="AB562" a="1"/>
  <c r="AB562" s="1"/>
  <c r="AC562" s="1" a="1"/>
  <c r="AC562" s="1"/>
  <c r="AD562" s="1"/>
  <c r="AK562" s="1"/>
  <c r="AW562"/>
  <c r="CS562" a="1"/>
  <c r="CS562" s="1"/>
  <c r="DL562" s="1"/>
  <c r="Y562" a="1"/>
  <c r="Y562" s="1"/>
  <c r="ED562"/>
  <c r="DZ562" s="1"/>
  <c r="X562" a="1"/>
  <c r="X562" s="1"/>
  <c r="CR562" a="1"/>
  <c r="CR562" s="1"/>
  <c r="DK562" s="1"/>
  <c r="ED496"/>
  <c r="DZ496" s="1"/>
  <c r="X269" a="1"/>
  <c r="X269" s="1"/>
  <c r="ED269"/>
  <c r="DZ269" s="1"/>
  <c r="CS269" a="1"/>
  <c r="CS269" s="1"/>
  <c r="DL269" s="1"/>
  <c r="CR269" a="1"/>
  <c r="CR269" s="1"/>
  <c r="DK269" s="1"/>
  <c r="AW269"/>
  <c r="AB269" a="1"/>
  <c r="AB269" s="1"/>
  <c r="AC269" s="1" a="1"/>
  <c r="AC269" s="1"/>
  <c r="AD269" s="1"/>
  <c r="AK269" s="1"/>
  <c r="Y269" a="1"/>
  <c r="Y269" s="1"/>
  <c r="CR488" a="1"/>
  <c r="CR488" s="1"/>
  <c r="DK488" s="1"/>
  <c r="CS488" a="1"/>
  <c r="CS488" s="1"/>
  <c r="DL488" s="1"/>
  <c r="ED488"/>
  <c r="DZ488" s="1"/>
  <c r="CR58" a="1"/>
  <c r="CR58" s="1"/>
  <c r="DK58" s="1"/>
  <c r="ED58"/>
  <c r="DZ58" s="1"/>
  <c r="CS58" a="1"/>
  <c r="CS58" s="1"/>
  <c r="DL58" s="1"/>
  <c r="AB364" a="1"/>
  <c r="AB364" s="1"/>
  <c r="AC364" s="1" a="1"/>
  <c r="AC364" s="1"/>
  <c r="AD364" s="1"/>
  <c r="AK364" s="1"/>
  <c r="ED255"/>
  <c r="DZ255" s="1"/>
  <c r="CS255" a="1"/>
  <c r="CS255" s="1"/>
  <c r="DL255" s="1"/>
  <c r="CS250" a="1"/>
  <c r="CS250" s="1"/>
  <c r="DL250" s="1"/>
  <c r="CR250" a="1"/>
  <c r="CR250" s="1"/>
  <c r="DK250" s="1"/>
  <c r="ED250"/>
  <c r="DZ250" s="1"/>
  <c r="Y250" a="1"/>
  <c r="Y250" s="1"/>
  <c r="AB250" a="1"/>
  <c r="AB250" s="1"/>
  <c r="AC250" s="1" a="1"/>
  <c r="AC250" s="1"/>
  <c r="AD250" s="1"/>
  <c r="AK250" s="1"/>
  <c r="AW250"/>
  <c r="X250" a="1"/>
  <c r="X250" s="1"/>
  <c r="CR468" a="1"/>
  <c r="CR468" s="1"/>
  <c r="DK468" s="1"/>
  <c r="CS468" a="1"/>
  <c r="CS468" s="1"/>
  <c r="DL468" s="1"/>
  <c r="AB468" a="1"/>
  <c r="AB468" s="1"/>
  <c r="AC468" s="1" a="1"/>
  <c r="AC468" s="1"/>
  <c r="AD468" s="1"/>
  <c r="AK468" s="1"/>
  <c r="X468" a="1"/>
  <c r="X468" s="1"/>
  <c r="ED468"/>
  <c r="DZ468" s="1"/>
  <c r="Y468" a="1"/>
  <c r="Y468" s="1"/>
  <c r="L580"/>
  <c r="M580"/>
  <c r="K580"/>
  <c r="Y326" a="1"/>
  <c r="Y326" s="1"/>
  <c r="AB326" a="1"/>
  <c r="AB326" s="1"/>
  <c r="AC326" s="1" a="1"/>
  <c r="AC326" s="1"/>
  <c r="AD326" s="1"/>
  <c r="AK326" s="1"/>
  <c r="AW346"/>
  <c r="CS346" a="1"/>
  <c r="CS346" s="1"/>
  <c r="DL346" s="1"/>
  <c r="CS241" a="1"/>
  <c r="CS241" s="1"/>
  <c r="DL241" s="1"/>
  <c r="CR241" a="1"/>
  <c r="CR241" s="1"/>
  <c r="DK241" s="1"/>
  <c r="ED241"/>
  <c r="DZ241" s="1"/>
  <c r="CR389" a="1"/>
  <c r="CR389" s="1"/>
  <c r="DK389" s="1"/>
  <c r="CS389" a="1"/>
  <c r="CS389" s="1"/>
  <c r="DL389" s="1"/>
  <c r="AB389" a="1"/>
  <c r="AB389" s="1"/>
  <c r="AC389" s="1" a="1"/>
  <c r="AC389" s="1"/>
  <c r="AD389" s="1"/>
  <c r="AK389" s="1"/>
  <c r="ED389"/>
  <c r="DZ389" s="1"/>
  <c r="X389" a="1"/>
  <c r="X389" s="1"/>
  <c r="Y389" a="1"/>
  <c r="Y389" s="1"/>
  <c r="AW323"/>
  <c r="AB323" a="1"/>
  <c r="AB323" s="1"/>
  <c r="AC323" s="1" a="1"/>
  <c r="AC323" s="1"/>
  <c r="AD323" s="1"/>
  <c r="AK323" s="1"/>
  <c r="ED323"/>
  <c r="DZ323" s="1"/>
  <c r="Y323" a="1"/>
  <c r="Y323" s="1"/>
  <c r="CR323" a="1"/>
  <c r="CR323" s="1"/>
  <c r="DK323" s="1"/>
  <c r="CS323" a="1"/>
  <c r="CS323" s="1"/>
  <c r="DL323" s="1"/>
  <c r="X323" a="1"/>
  <c r="X323" s="1"/>
  <c r="L445"/>
  <c r="K445"/>
  <c r="M445" s="1"/>
  <c r="CR516" a="1"/>
  <c r="CR516" s="1"/>
  <c r="DK516" s="1"/>
  <c r="CS516" a="1"/>
  <c r="CS516" s="1"/>
  <c r="DL516" s="1"/>
  <c r="ED516"/>
  <c r="DZ516" s="1"/>
  <c r="Y416" a="1"/>
  <c r="Y416" s="1"/>
  <c r="CR416" a="1"/>
  <c r="CR416" s="1"/>
  <c r="DK416" s="1"/>
  <c r="X416" a="1"/>
  <c r="X416" s="1"/>
  <c r="CS416" a="1"/>
  <c r="CS416" s="1"/>
  <c r="DL416" s="1"/>
  <c r="AW416"/>
  <c r="ED416"/>
  <c r="DZ416" s="1"/>
  <c r="AB416" a="1"/>
  <c r="AB416" s="1"/>
  <c r="AC416" s="1" a="1"/>
  <c r="AC416" s="1"/>
  <c r="AD416" s="1"/>
  <c r="AK416" s="1"/>
  <c r="ED189"/>
  <c r="DZ189" s="1"/>
  <c r="CR189" a="1"/>
  <c r="CR189" s="1"/>
  <c r="DK189" s="1"/>
  <c r="CS189" a="1"/>
  <c r="CS189" s="1"/>
  <c r="DL189" s="1"/>
  <c r="Y189" a="1"/>
  <c r="Y189" s="1"/>
  <c r="X189" a="1"/>
  <c r="X189" s="1"/>
  <c r="AB189" a="1"/>
  <c r="AB189" s="1"/>
  <c r="AC189" s="1" a="1"/>
  <c r="AC189" s="1"/>
  <c r="AD189" s="1"/>
  <c r="AK189" s="1"/>
  <c r="K419"/>
  <c r="M419" s="1"/>
  <c r="T419" s="1" a="1"/>
  <c r="T419" s="1"/>
  <c r="L419"/>
  <c r="L586"/>
  <c r="K586"/>
  <c r="M586"/>
  <c r="L333"/>
  <c r="K333"/>
  <c r="M333"/>
  <c r="Y217" a="1"/>
  <c r="Y217" s="1"/>
  <c r="AW217"/>
  <c r="X217" a="1"/>
  <c r="X217" s="1"/>
  <c r="ED217"/>
  <c r="DZ217" s="1"/>
  <c r="CS217" a="1"/>
  <c r="CS217" s="1"/>
  <c r="DL217" s="1"/>
  <c r="AB217" a="1"/>
  <c r="AB217" s="1"/>
  <c r="AC217" s="1" a="1"/>
  <c r="AC217" s="1"/>
  <c r="AD217" s="1"/>
  <c r="AK217" s="1"/>
  <c r="CR217" a="1"/>
  <c r="CR217" s="1"/>
  <c r="DK217" s="1"/>
  <c r="CS86" a="1"/>
  <c r="CS86" s="1"/>
  <c r="DL86" s="1"/>
  <c r="CR86" a="1"/>
  <c r="CR86" s="1"/>
  <c r="DK86" s="1"/>
  <c r="ED86"/>
  <c r="DZ86" s="1"/>
  <c r="ED514"/>
  <c r="DZ514" s="1"/>
  <c r="L134"/>
  <c r="K134"/>
  <c r="M134"/>
  <c r="X407" a="1"/>
  <c r="X407" s="1"/>
  <c r="ED438"/>
  <c r="DZ438" s="1"/>
  <c r="CR438" a="1"/>
  <c r="CR438" s="1"/>
  <c r="DK438" s="1"/>
  <c r="AB438" a="1"/>
  <c r="AB438" s="1"/>
  <c r="AC438" s="1" a="1"/>
  <c r="AC438" s="1"/>
  <c r="AD438" s="1"/>
  <c r="AK438" s="1"/>
  <c r="CS438" a="1"/>
  <c r="CS438" s="1"/>
  <c r="DL438" s="1"/>
  <c r="Y438" a="1"/>
  <c r="Y438" s="1"/>
  <c r="X438" a="1"/>
  <c r="X438" s="1"/>
  <c r="CS190" a="1"/>
  <c r="CS190" s="1"/>
  <c r="DL190" s="1"/>
  <c r="ED190"/>
  <c r="DZ190" s="1"/>
  <c r="CR190" a="1"/>
  <c r="CR190" s="1"/>
  <c r="DK190" s="1"/>
  <c r="X190" a="1"/>
  <c r="X190" s="1"/>
  <c r="AB190" a="1"/>
  <c r="AB190" s="1"/>
  <c r="AC190" s="1" a="1"/>
  <c r="AC190" s="1"/>
  <c r="AD190" s="1"/>
  <c r="AK190" s="1"/>
  <c r="Y190" a="1"/>
  <c r="Y190" s="1"/>
  <c r="X213" a="1"/>
  <c r="X213" s="1"/>
  <c r="AB213" a="1"/>
  <c r="AB213" s="1"/>
  <c r="AC213" s="1" a="1"/>
  <c r="AC213" s="1"/>
  <c r="AD213" s="1"/>
  <c r="AK213" s="1"/>
  <c r="CR450" a="1"/>
  <c r="CR450" s="1"/>
  <c r="DK450" s="1"/>
  <c r="CS450" a="1"/>
  <c r="CS450" s="1"/>
  <c r="DL450" s="1"/>
  <c r="X450" a="1"/>
  <c r="X450" s="1"/>
  <c r="AB450" a="1"/>
  <c r="AB450" s="1"/>
  <c r="AC450" s="1" a="1"/>
  <c r="AC450" s="1"/>
  <c r="AD450" s="1"/>
  <c r="AK450" s="1"/>
  <c r="Y450" a="1"/>
  <c r="Y450" s="1"/>
  <c r="ED450"/>
  <c r="DZ450" s="1"/>
  <c r="CR174" a="1"/>
  <c r="CR174" s="1"/>
  <c r="DK174" s="1"/>
  <c r="K459"/>
  <c r="M459" s="1"/>
  <c r="T459" s="1" a="1"/>
  <c r="T459" s="1"/>
  <c r="Z459" s="1"/>
  <c r="AW459" s="1"/>
  <c r="L459"/>
  <c r="ED21"/>
  <c r="DZ21" s="1"/>
  <c r="CS21" a="1"/>
  <c r="CS21" s="1"/>
  <c r="DL21" s="1"/>
  <c r="CR21" a="1"/>
  <c r="CR21" s="1"/>
  <c r="DK21" s="1"/>
  <c r="CR434" a="1"/>
  <c r="CR434" s="1"/>
  <c r="DK434" s="1"/>
  <c r="ED434"/>
  <c r="DZ434" s="1"/>
  <c r="CS202" a="1"/>
  <c r="CS202" s="1"/>
  <c r="DL202" s="1"/>
  <c r="X202" a="1"/>
  <c r="X202" s="1"/>
  <c r="Y202" a="1"/>
  <c r="Y202" s="1"/>
  <c r="AB202" a="1"/>
  <c r="AB202" s="1"/>
  <c r="AC202" s="1" a="1"/>
  <c r="AC202" s="1"/>
  <c r="AD202" s="1"/>
  <c r="AK202" s="1"/>
  <c r="CR202" a="1"/>
  <c r="CR202" s="1"/>
  <c r="DK202" s="1"/>
  <c r="ED202"/>
  <c r="DZ202" s="1"/>
  <c r="CS168" a="1"/>
  <c r="CS168" s="1"/>
  <c r="DL168" s="1"/>
  <c r="AB168" a="1"/>
  <c r="AB168" s="1"/>
  <c r="AC168" s="1" a="1"/>
  <c r="AC168" s="1"/>
  <c r="AD168" s="1"/>
  <c r="AK168" s="1"/>
  <c r="CR168" a="1"/>
  <c r="CR168" s="1"/>
  <c r="DK168" s="1"/>
  <c r="Y168" a="1"/>
  <c r="Y168" s="1"/>
  <c r="ED168"/>
  <c r="DZ168" s="1"/>
  <c r="X168" a="1"/>
  <c r="X168" s="1"/>
  <c r="L28"/>
  <c r="K28"/>
  <c r="M28"/>
  <c r="ED563"/>
  <c r="DZ563" s="1"/>
  <c r="CR563" a="1"/>
  <c r="CR563" s="1"/>
  <c r="DK563" s="1"/>
  <c r="CS563" a="1"/>
  <c r="CS563" s="1"/>
  <c r="DL563" s="1"/>
  <c r="Y563" a="1"/>
  <c r="Y563" s="1"/>
  <c r="AB563" a="1"/>
  <c r="AB563" s="1"/>
  <c r="AC563" s="1" a="1"/>
  <c r="AC563" s="1"/>
  <c r="AD563" s="1"/>
  <c r="AK563" s="1"/>
  <c r="X563" a="1"/>
  <c r="X563" s="1"/>
  <c r="CR314" a="1"/>
  <c r="CR314" s="1"/>
  <c r="DK314" s="1"/>
  <c r="CS314" a="1"/>
  <c r="CS314" s="1"/>
  <c r="DL314" s="1"/>
  <c r="ED314"/>
  <c r="DZ314" s="1"/>
  <c r="CR248" a="1"/>
  <c r="CR248" s="1"/>
  <c r="DK248" s="1"/>
  <c r="X248" a="1"/>
  <c r="X248" s="1"/>
  <c r="X134" a="1"/>
  <c r="X134" s="1"/>
  <c r="CR134" a="1"/>
  <c r="CR134" s="1"/>
  <c r="DK134" s="1"/>
  <c r="CS134" a="1"/>
  <c r="CS134" s="1"/>
  <c r="DL134" s="1"/>
  <c r="ED134"/>
  <c r="DZ134" s="1"/>
  <c r="AB134" a="1"/>
  <c r="AB134" s="1"/>
  <c r="AC134" s="1" a="1"/>
  <c r="AC134" s="1"/>
  <c r="AD134" s="1"/>
  <c r="AK134" s="1"/>
  <c r="AW134"/>
  <c r="Y134" a="1"/>
  <c r="Y134" s="1"/>
  <c r="ED520"/>
  <c r="DZ520" s="1"/>
  <c r="CR520" a="1"/>
  <c r="CR520" s="1"/>
  <c r="DK520" s="1"/>
  <c r="CS520" a="1"/>
  <c r="CS520" s="1"/>
  <c r="DL520" s="1"/>
  <c r="ED495"/>
  <c r="DZ495" s="1"/>
  <c r="CR495" a="1"/>
  <c r="CR495" s="1"/>
  <c r="DK495" s="1"/>
  <c r="CS495" a="1"/>
  <c r="CS495" s="1"/>
  <c r="DL495" s="1"/>
  <c r="X404" a="1"/>
  <c r="X404" s="1"/>
  <c r="AB404" a="1"/>
  <c r="AB404" s="1"/>
  <c r="AC404" s="1" a="1"/>
  <c r="AC404" s="1"/>
  <c r="AD404" s="1"/>
  <c r="AK404" s="1"/>
  <c r="CS529" a="1"/>
  <c r="CS529" s="1"/>
  <c r="DL529" s="1"/>
  <c r="CS388" a="1"/>
  <c r="CS388" s="1"/>
  <c r="DL388" s="1"/>
  <c r="ED388"/>
  <c r="DZ388" s="1"/>
  <c r="AB388" a="1"/>
  <c r="AB388" s="1"/>
  <c r="AC388" s="1" a="1"/>
  <c r="AC388" s="1"/>
  <c r="AD388" s="1"/>
  <c r="AK388" s="1"/>
  <c r="X388" a="1"/>
  <c r="X388" s="1"/>
  <c r="Y388" a="1"/>
  <c r="Y388" s="1"/>
  <c r="CR388" a="1"/>
  <c r="CR388" s="1"/>
  <c r="DK388" s="1"/>
  <c r="L574"/>
  <c r="CS127" a="1"/>
  <c r="CS127" s="1"/>
  <c r="DL127" s="1"/>
  <c r="K439"/>
  <c r="M439" s="1"/>
  <c r="L439"/>
  <c r="K11"/>
  <c r="L11"/>
  <c r="M11"/>
  <c r="ED567"/>
  <c r="DZ567" s="1"/>
  <c r="CR567" a="1"/>
  <c r="CR567" s="1"/>
  <c r="DK567" s="1"/>
  <c r="CS567" a="1"/>
  <c r="CS567" s="1"/>
  <c r="DL567" s="1"/>
  <c r="AB567" a="1"/>
  <c r="AB567" s="1"/>
  <c r="AC567" s="1" a="1"/>
  <c r="AC567" s="1"/>
  <c r="AD567" s="1"/>
  <c r="AK567" s="1"/>
  <c r="Y567" a="1"/>
  <c r="Y567" s="1"/>
  <c r="X567" a="1"/>
  <c r="X567" s="1"/>
  <c r="CS43" a="1"/>
  <c r="CS43" s="1"/>
  <c r="DL43" s="1"/>
  <c r="CR43" a="1"/>
  <c r="CR43" s="1"/>
  <c r="DK43" s="1"/>
  <c r="ED43"/>
  <c r="DZ43" s="1"/>
  <c r="ED16"/>
  <c r="DZ16" s="1"/>
  <c r="CS16" a="1"/>
  <c r="CS16" s="1"/>
  <c r="DL16" s="1"/>
  <c r="CR16" a="1"/>
  <c r="CR16" s="1"/>
  <c r="DK16" s="1"/>
  <c r="ED449"/>
  <c r="DZ449" s="1"/>
  <c r="CR449" a="1"/>
  <c r="CR449" s="1"/>
  <c r="DK449" s="1"/>
  <c r="CS449" a="1"/>
  <c r="CS449" s="1"/>
  <c r="DL449" s="1"/>
  <c r="CR381" a="1"/>
  <c r="CR381" s="1"/>
  <c r="DK381" s="1"/>
  <c r="AB381" a="1"/>
  <c r="AB381" s="1"/>
  <c r="AC381" s="1" a="1"/>
  <c r="AC381" s="1"/>
  <c r="AD381" s="1"/>
  <c r="AK381" s="1"/>
  <c r="K352"/>
  <c r="M352" s="1"/>
  <c r="T352" s="1" a="1"/>
  <c r="T352" s="1"/>
  <c r="Z352" s="1"/>
  <c r="AW352" s="1"/>
  <c r="L352"/>
  <c r="X119" a="1"/>
  <c r="X119" s="1"/>
  <c r="CR119" a="1"/>
  <c r="CR119" s="1"/>
  <c r="DK119" s="1"/>
  <c r="AW119"/>
  <c r="CS119" a="1"/>
  <c r="CS119" s="1"/>
  <c r="DL119" s="1"/>
  <c r="AB119" a="1"/>
  <c r="AB119" s="1"/>
  <c r="AC119" s="1" a="1"/>
  <c r="AC119" s="1"/>
  <c r="AD119" s="1"/>
  <c r="AK119" s="1"/>
  <c r="ED119"/>
  <c r="DZ119" s="1"/>
  <c r="Y119" a="1"/>
  <c r="Y119" s="1"/>
  <c r="ED76"/>
  <c r="DZ76" s="1"/>
  <c r="ED182"/>
  <c r="DZ182" s="1"/>
  <c r="Y182" a="1"/>
  <c r="Y182" s="1"/>
  <c r="X182" a="1"/>
  <c r="X182" s="1"/>
  <c r="CR182" a="1"/>
  <c r="CR182" s="1"/>
  <c r="DK182" s="1"/>
  <c r="AB182" a="1"/>
  <c r="AB182" s="1"/>
  <c r="AC182" s="1" a="1"/>
  <c r="AC182" s="1"/>
  <c r="AD182" s="1"/>
  <c r="AK182" s="1"/>
  <c r="CS182" a="1"/>
  <c r="CS182" s="1"/>
  <c r="DL182" s="1"/>
  <c r="CR443" a="1"/>
  <c r="CR443" s="1"/>
  <c r="DK443" s="1"/>
  <c r="CS443" a="1"/>
  <c r="CS443" s="1"/>
  <c r="DL443" s="1"/>
  <c r="ED443"/>
  <c r="DZ443" s="1"/>
  <c r="X418" a="1"/>
  <c r="X418" s="1"/>
  <c r="ED418"/>
  <c r="DZ418" s="1"/>
  <c r="CR461" a="1"/>
  <c r="CR461" s="1"/>
  <c r="DK461" s="1"/>
  <c r="CS461" a="1"/>
  <c r="CS461" s="1"/>
  <c r="DL461" s="1"/>
  <c r="ED461"/>
  <c r="DZ461" s="1"/>
  <c r="CR433" a="1"/>
  <c r="CR433" s="1"/>
  <c r="DK433" s="1"/>
  <c r="CS433" a="1"/>
  <c r="CS433" s="1"/>
  <c r="DL433" s="1"/>
  <c r="ED433"/>
  <c r="DZ433" s="1"/>
  <c r="AB378" a="1"/>
  <c r="AB378" s="1"/>
  <c r="AC378" s="1" a="1"/>
  <c r="AC378" s="1"/>
  <c r="AD378" s="1"/>
  <c r="AK378" s="1"/>
  <c r="AB420" a="1"/>
  <c r="AB420" s="1"/>
  <c r="AC420" s="1" a="1"/>
  <c r="AC420" s="1"/>
  <c r="AD420" s="1"/>
  <c r="AK420" s="1"/>
  <c r="ED420"/>
  <c r="DZ420" s="1"/>
  <c r="Y420" a="1"/>
  <c r="Y420" s="1"/>
  <c r="CR420" a="1"/>
  <c r="CR420" s="1"/>
  <c r="DK420" s="1"/>
  <c r="X420" a="1"/>
  <c r="X420" s="1"/>
  <c r="CS420" a="1"/>
  <c r="CS420" s="1"/>
  <c r="DL420" s="1"/>
  <c r="AW420"/>
  <c r="CR396" a="1"/>
  <c r="CR396" s="1"/>
  <c r="DK396" s="1"/>
  <c r="CS396" a="1"/>
  <c r="CS396" s="1"/>
  <c r="DL396" s="1"/>
  <c r="ED396"/>
  <c r="DZ396" s="1"/>
  <c r="AB396" a="1"/>
  <c r="AB396" s="1"/>
  <c r="AC396" s="1" a="1"/>
  <c r="AC396" s="1"/>
  <c r="AD396" s="1"/>
  <c r="AK396" s="1"/>
  <c r="Y396" a="1"/>
  <c r="Y396" s="1"/>
  <c r="X396" a="1"/>
  <c r="X396" s="1"/>
  <c r="Y109" a="1"/>
  <c r="Y109" s="1"/>
  <c r="ED109"/>
  <c r="DZ109" s="1"/>
  <c r="CR455" a="1"/>
  <c r="CR455" s="1"/>
  <c r="DK455" s="1"/>
  <c r="CS455" a="1"/>
  <c r="CS455" s="1"/>
  <c r="DL455" s="1"/>
  <c r="ED455"/>
  <c r="DZ455" s="1"/>
  <c r="X203" a="1"/>
  <c r="X203" s="1"/>
  <c r="CR203" a="1"/>
  <c r="CR203" s="1"/>
  <c r="DK203" s="1"/>
  <c r="AB203" a="1"/>
  <c r="AB203" s="1"/>
  <c r="AC203" s="1" a="1"/>
  <c r="AC203" s="1"/>
  <c r="AD203" s="1"/>
  <c r="AK203" s="1"/>
  <c r="AW203"/>
  <c r="CS203" a="1"/>
  <c r="CS203" s="1"/>
  <c r="DL203" s="1"/>
  <c r="Y203" a="1"/>
  <c r="Y203" s="1"/>
  <c r="ED203"/>
  <c r="DZ203" s="1"/>
  <c r="CR150" a="1"/>
  <c r="CR150" s="1"/>
  <c r="DK150" s="1"/>
  <c r="CS160" a="1"/>
  <c r="CS160" s="1"/>
  <c r="DL160" s="1"/>
  <c r="CR155" a="1"/>
  <c r="CR155" s="1"/>
  <c r="DK155" s="1"/>
  <c r="CS384" a="1"/>
  <c r="CS384" s="1"/>
  <c r="DL384" s="1"/>
  <c r="ED423"/>
  <c r="DZ423" s="1"/>
  <c r="ED353"/>
  <c r="DZ353" s="1"/>
  <c r="CS65" a="1"/>
  <c r="CS65" s="1"/>
  <c r="DL65" s="1"/>
  <c r="CR572" a="1"/>
  <c r="CR572" s="1"/>
  <c r="DK572" s="1"/>
  <c r="CS574" a="1"/>
  <c r="CS574" s="1"/>
  <c r="DL574" s="1"/>
  <c r="CR411" a="1"/>
  <c r="CR411" s="1"/>
  <c r="DK411" s="1"/>
  <c r="CR409" a="1"/>
  <c r="CR409" s="1"/>
  <c r="DK409" s="1"/>
  <c r="ED267"/>
  <c r="DZ267" s="1"/>
  <c r="ED90"/>
  <c r="DZ90" s="1"/>
  <c r="AA90"/>
  <c r="AA146"/>
  <c r="Y329" a="1"/>
  <c r="Y329" s="1"/>
  <c r="N398"/>
  <c r="AV398" s="1"/>
  <c r="ED484"/>
  <c r="DZ484" s="1"/>
  <c r="AW355"/>
  <c r="CS192" a="1"/>
  <c r="CS192" s="1"/>
  <c r="DL192" s="1"/>
  <c r="AB411" a="1"/>
  <c r="AB411" s="1"/>
  <c r="AC411" s="1" a="1"/>
  <c r="AC411" s="1"/>
  <c r="AD411" s="1"/>
  <c r="AK411" s="1"/>
  <c r="CR17" a="1"/>
  <c r="CR17" s="1"/>
  <c r="DK17" s="1"/>
  <c r="CR584" a="1"/>
  <c r="CR584" s="1"/>
  <c r="DK584" s="1"/>
  <c r="CR329" a="1"/>
  <c r="CR329" s="1"/>
  <c r="DK329" s="1"/>
  <c r="AB329" a="1"/>
  <c r="AB329" s="1"/>
  <c r="AC329" s="1" a="1"/>
  <c r="AC329" s="1"/>
  <c r="AD329" s="1"/>
  <c r="AK329" s="1"/>
  <c r="AB258" a="1"/>
  <c r="AB258" s="1"/>
  <c r="AC258" s="1" a="1"/>
  <c r="AC258" s="1"/>
  <c r="AD258" s="1"/>
  <c r="AK258" s="1"/>
  <c r="CS320" a="1"/>
  <c r="CS320" s="1"/>
  <c r="DL320" s="1"/>
  <c r="AW258"/>
  <c r="CS258" a="1"/>
  <c r="CS258" s="1"/>
  <c r="DL258" s="1"/>
  <c r="ED245"/>
  <c r="DZ245" s="1"/>
  <c r="CR355" a="1"/>
  <c r="CR355" s="1"/>
  <c r="DK355" s="1"/>
  <c r="ED436"/>
  <c r="DZ436" s="1"/>
  <c r="CR330" a="1"/>
  <c r="CR330" s="1"/>
  <c r="DK330" s="1"/>
  <c r="AB574" a="1"/>
  <c r="AB574" s="1"/>
  <c r="AC574" s="1" a="1"/>
  <c r="AC574" s="1"/>
  <c r="AD574" s="1"/>
  <c r="AK574" s="1"/>
  <c r="AB282" a="1"/>
  <c r="AB282" s="1"/>
  <c r="AC282" s="1" a="1"/>
  <c r="AC282" s="1"/>
  <c r="AD282" s="1"/>
  <c r="AK282" s="1"/>
  <c r="CS566" a="1"/>
  <c r="CS566" s="1"/>
  <c r="DL566" s="1"/>
  <c r="X568" a="1"/>
  <c r="X568" s="1"/>
  <c r="ED566"/>
  <c r="DZ566" s="1"/>
  <c r="CS366" a="1"/>
  <c r="CS366" s="1"/>
  <c r="DL366" s="1"/>
  <c r="AB268" a="1"/>
  <c r="AB268" s="1"/>
  <c r="AC268" s="1" a="1"/>
  <c r="AC268" s="1"/>
  <c r="AD268" s="1"/>
  <c r="AK268" s="1"/>
  <c r="CR439" a="1"/>
  <c r="CR439" s="1"/>
  <c r="DK439" s="1"/>
  <c r="AB187" a="1"/>
  <c r="AB187" s="1"/>
  <c r="AC187" s="1" a="1"/>
  <c r="AC187" s="1"/>
  <c r="AD187" s="1"/>
  <c r="AK187" s="1"/>
  <c r="Y114" a="1"/>
  <c r="Y114" s="1"/>
  <c r="AB336" a="1"/>
  <c r="AB336" s="1"/>
  <c r="AC336" s="1" a="1"/>
  <c r="AC336" s="1"/>
  <c r="AD336" s="1"/>
  <c r="AK336" s="1"/>
  <c r="CS114" a="1"/>
  <c r="CS114" s="1"/>
  <c r="DL114" s="1"/>
  <c r="CR187" a="1"/>
  <c r="CR187" s="1"/>
  <c r="DK187" s="1"/>
  <c r="ED598"/>
  <c r="DZ598" s="1"/>
  <c r="AB568" a="1"/>
  <c r="AB568" s="1"/>
  <c r="AC568" s="1" a="1"/>
  <c r="AC568" s="1"/>
  <c r="AD568" s="1"/>
  <c r="AK568" s="1"/>
  <c r="AB321" a="1"/>
  <c r="AB321" s="1"/>
  <c r="AC321" s="1" a="1"/>
  <c r="AC321" s="1"/>
  <c r="AD321" s="1"/>
  <c r="AK321" s="1"/>
  <c r="AB348" a="1"/>
  <c r="AB348" s="1"/>
  <c r="AC348" s="1" a="1"/>
  <c r="AC348" s="1"/>
  <c r="AD348" s="1"/>
  <c r="AK348" s="1"/>
  <c r="ED321"/>
  <c r="DZ321" s="1"/>
  <c r="AA141"/>
  <c r="AA50"/>
  <c r="AA517"/>
  <c r="Z348"/>
  <c r="AW348" s="1"/>
  <c r="AA190"/>
  <c r="AA533"/>
  <c r="AA241"/>
  <c r="AA237"/>
  <c r="AA303"/>
  <c r="AA495"/>
  <c r="AA549"/>
  <c r="AA135"/>
  <c r="Z523"/>
  <c r="AA182"/>
  <c r="AA291"/>
  <c r="AA519"/>
  <c r="AA186"/>
  <c r="N342"/>
  <c r="X166"/>
  <c r="N471"/>
  <c r="AY471" s="1"/>
  <c r="AZ471" s="1" a="1"/>
  <c r="AZ471" s="1"/>
  <c r="BC404"/>
  <c r="N447"/>
  <c r="AY447" s="1"/>
  <c r="AZ447" s="1" a="1"/>
  <c r="AZ447" s="1"/>
  <c r="BD438"/>
  <c r="BC478"/>
  <c r="BD586"/>
  <c r="BD404"/>
  <c r="BC586"/>
  <c r="BC456"/>
  <c r="AB219"/>
  <c r="AC219" s="1" a="1"/>
  <c r="AC219" s="1"/>
  <c r="AD219" s="1"/>
  <c r="AK219" s="1"/>
  <c r="BD456"/>
  <c r="BD415"/>
  <c r="BC415"/>
  <c r="BD444"/>
  <c r="BC444"/>
  <c r="N584"/>
  <c r="AX584" s="1" a="1"/>
  <c r="AX584" s="1"/>
  <c r="BD468"/>
  <c r="BC468"/>
  <c r="BC523"/>
  <c r="T562" a="1"/>
  <c r="T562" s="1"/>
  <c r="Z562" s="1"/>
  <c r="N562"/>
  <c r="N330"/>
  <c r="T330" a="1"/>
  <c r="T330" s="1"/>
  <c r="Z330" s="1"/>
  <c r="T463" a="1"/>
  <c r="T463" s="1"/>
  <c r="N463"/>
  <c r="T462" a="1"/>
  <c r="T462" s="1"/>
  <c r="Z462" s="1"/>
  <c r="AW462" s="1"/>
  <c r="N462"/>
  <c r="T582" a="1"/>
  <c r="T582" s="1"/>
  <c r="Z582" s="1"/>
  <c r="T442" a="1"/>
  <c r="T442" s="1"/>
  <c r="N442"/>
  <c r="BD523"/>
  <c r="AW479"/>
  <c r="BD304"/>
  <c r="BC304"/>
  <c r="BG325"/>
  <c r="BI325"/>
  <c r="BM325" s="1"/>
  <c r="BG328"/>
  <c r="BI328" s="1"/>
  <c r="BM328" s="1"/>
  <c r="AM328" s="1"/>
  <c r="BH325"/>
  <c r="AM325"/>
  <c r="BO325"/>
  <c r="BI438"/>
  <c r="BM438" s="1"/>
  <c r="BL328"/>
  <c r="CX328" a="1"/>
  <c r="CX328" s="1"/>
  <c r="DQ328" s="1"/>
  <c r="EE328"/>
  <c r="EB328" s="1"/>
  <c r="BL334"/>
  <c r="CX334" a="1"/>
  <c r="CX334" s="1"/>
  <c r="DQ334" s="1"/>
  <c r="EE334"/>
  <c r="EB334" s="1"/>
  <c r="BL325"/>
  <c r="CX325" a="1"/>
  <c r="CX325" s="1"/>
  <c r="DQ325" s="1"/>
  <c r="EE325"/>
  <c r="EB325" s="1"/>
  <c r="AW430"/>
  <c r="BL331"/>
  <c r="CX331" a="1"/>
  <c r="CX331" s="1"/>
  <c r="DQ331" s="1"/>
  <c r="EE331"/>
  <c r="EB331" s="1"/>
  <c r="CY22"/>
  <c r="DR22" s="1"/>
  <c r="CZ22"/>
  <c r="DS22" s="1"/>
  <c r="BC163"/>
  <c r="BD163"/>
  <c r="BI162"/>
  <c r="BC162"/>
  <c r="BI163"/>
  <c r="BI149"/>
  <c r="BM149" s="1"/>
  <c r="AM134"/>
  <c r="C115"/>
  <c r="C116" s="1"/>
  <c r="BC148"/>
  <c r="BD148"/>
  <c r="AV31"/>
  <c r="BD147"/>
  <c r="BG5"/>
  <c r="BH5" s="1"/>
  <c r="BC147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AT31"/>
  <c r="BG34"/>
  <c r="BH34"/>
  <c r="BI34"/>
  <c r="BM34" s="1"/>
  <c r="BG31"/>
  <c r="BH31"/>
  <c r="BI31"/>
  <c r="BM31" s="1"/>
  <c r="BG28"/>
  <c r="BH28"/>
  <c r="BI28"/>
  <c r="BM28" s="1"/>
  <c r="CV26"/>
  <c r="DO26" s="1"/>
  <c r="BH22"/>
  <c r="BI22"/>
  <c r="BM22" s="1"/>
  <c r="BH23"/>
  <c r="EC23"/>
  <c r="EP23" s="1"/>
  <c r="EA23"/>
  <c r="N26"/>
  <c r="AY26" s="1"/>
  <c r="T24" a="1"/>
  <c r="T24" s="1"/>
  <c r="Z24" s="1"/>
  <c r="AW24" s="1"/>
  <c r="N24"/>
  <c r="AY24" s="1"/>
  <c r="BZ63" i="24"/>
  <c r="BH63"/>
  <c r="BZ65"/>
  <c r="BH65"/>
  <c r="BH30"/>
  <c r="BH29"/>
  <c r="AR12" i="3"/>
  <c r="AT12"/>
  <c r="AU12"/>
  <c r="AV12"/>
  <c r="AX12" a="1"/>
  <c r="AX12" s="1"/>
  <c r="E12"/>
  <c r="AW12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I13"/>
  <c r="CR135" a="1"/>
  <c r="CS135" a="1"/>
  <c r="M305"/>
  <c r="M369"/>
  <c r="X601" a="1"/>
  <c r="Y601" a="1"/>
  <c r="AB601" a="1"/>
  <c r="L244"/>
  <c r="K508"/>
  <c r="L344"/>
  <c r="K228"/>
  <c r="K191"/>
  <c r="K213"/>
  <c r="K153"/>
  <c r="K316"/>
  <c r="K279"/>
  <c r="K154"/>
  <c r="L530"/>
  <c r="AB46" a="1"/>
  <c r="L335"/>
  <c r="L52"/>
  <c r="K16"/>
  <c r="K159"/>
  <c r="K189"/>
  <c r="L440"/>
  <c r="K504"/>
  <c r="L251"/>
  <c r="K502"/>
  <c r="Y60" a="1"/>
  <c r="AB547" a="1"/>
  <c r="AB129" a="1"/>
  <c r="Y469" a="1"/>
  <c r="AB38" a="1"/>
  <c r="L39"/>
  <c r="L281"/>
  <c r="K238"/>
  <c r="AW42" i="24"/>
  <c r="K120" i="3"/>
  <c r="K517"/>
  <c r="X467" a="1"/>
  <c r="CB65" i="24"/>
  <c r="X554" i="3" a="1"/>
  <c r="K142"/>
  <c r="X555" a="1"/>
  <c r="AB69" a="1"/>
  <c r="X17" a="1"/>
  <c r="K123"/>
  <c r="K393"/>
  <c r="K291"/>
  <c r="AN444"/>
  <c r="L591"/>
  <c r="L298"/>
  <c r="AW68" i="24"/>
  <c r="L551" i="3"/>
  <c r="X314" a="1"/>
  <c r="L215"/>
  <c r="K289"/>
  <c r="AB92" a="1"/>
  <c r="L54"/>
  <c r="CB17" i="24"/>
  <c r="K409" i="3"/>
  <c r="L128"/>
  <c r="L353"/>
  <c r="AB79" a="1"/>
  <c r="L393"/>
  <c r="X427" a="1"/>
  <c r="K111"/>
  <c r="Y482" a="1"/>
  <c r="K506"/>
  <c r="L219"/>
  <c r="L355"/>
  <c r="X514" a="1"/>
  <c r="L46"/>
  <c r="L379"/>
  <c r="Y505" a="1"/>
  <c r="L144"/>
  <c r="Y513" a="1"/>
  <c r="K258"/>
  <c r="K573"/>
  <c r="Y246" a="1"/>
  <c r="K277"/>
  <c r="K113"/>
  <c r="AB592" a="1"/>
  <c r="CB32" i="24"/>
  <c r="AB51" i="3" a="1"/>
  <c r="AN190"/>
  <c r="AP56" i="24"/>
  <c r="K281" i="3"/>
  <c r="X443" a="1"/>
  <c r="AB55" a="1"/>
  <c r="K542"/>
  <c r="Y530" a="1"/>
  <c r="L597"/>
  <c r="K54"/>
  <c r="X92" a="1"/>
  <c r="K510"/>
  <c r="K72"/>
  <c r="L435"/>
  <c r="L224"/>
  <c r="K443"/>
  <c r="X303" a="1"/>
  <c r="AB594" a="1"/>
  <c r="X344" a="1"/>
  <c r="L141"/>
  <c r="CS148" a="1"/>
  <c r="K525"/>
  <c r="L436"/>
  <c r="AB494" a="1"/>
  <c r="AB527" a="1"/>
  <c r="Y437" a="1"/>
  <c r="CB23" i="24"/>
  <c r="K169" i="3"/>
  <c r="K47"/>
  <c r="AW28" i="24"/>
  <c r="AW59"/>
  <c r="CR11" i="3" a="1"/>
  <c r="Y63" a="1"/>
  <c r="Y557" a="1"/>
  <c r="Y535" a="1"/>
  <c r="X525" a="1"/>
  <c r="K71"/>
  <c r="L79"/>
  <c r="X531" a="1"/>
  <c r="Y491" a="1"/>
  <c r="L249"/>
  <c r="Y471" a="1"/>
  <c r="K97"/>
  <c r="K519"/>
  <c r="K74"/>
  <c r="AB530" a="1"/>
  <c r="Y76" a="1"/>
  <c r="AB555" a="1"/>
  <c r="AN474"/>
  <c r="X556" a="1"/>
  <c r="X431" a="1"/>
  <c r="X548" a="1"/>
  <c r="AN61"/>
  <c r="L166"/>
  <c r="K236"/>
  <c r="Y543" a="1"/>
  <c r="L548"/>
  <c r="Y82" a="1"/>
  <c r="CB42" i="24"/>
  <c r="Y593" i="3" a="1"/>
  <c r="K182"/>
  <c r="X538" a="1"/>
  <c r="AB488" a="1"/>
  <c r="L204"/>
  <c r="K112"/>
  <c r="C43" i="25"/>
  <c r="L491" i="3"/>
  <c r="K274"/>
  <c r="L155"/>
  <c r="Y301" a="1"/>
  <c r="X77" a="1"/>
  <c r="K500"/>
  <c r="AN446"/>
  <c r="L74"/>
  <c r="L103"/>
  <c r="L83"/>
  <c r="L452"/>
  <c r="CB14" i="24"/>
  <c r="Y553" i="3" a="1"/>
  <c r="L102"/>
  <c r="L397"/>
  <c r="CY11" a="1"/>
  <c r="K60"/>
  <c r="K104"/>
  <c r="K260"/>
  <c r="L165"/>
  <c r="K464"/>
  <c r="K252"/>
  <c r="X436" a="1"/>
  <c r="L464"/>
  <c r="K131"/>
  <c r="K53"/>
  <c r="AB482" a="1"/>
  <c r="AB237" a="1"/>
  <c r="CB28" i="24"/>
  <c r="C17" i="25"/>
  <c r="L520" i="3"/>
  <c r="K433"/>
  <c r="L235"/>
  <c r="X465" a="1"/>
  <c r="D4" i="24"/>
  <c r="AW39"/>
  <c r="Y237" i="3" a="1"/>
  <c r="Y51" a="1"/>
  <c r="K390"/>
  <c r="X46" a="1"/>
  <c r="L542"/>
  <c r="AB597" a="1"/>
  <c r="CB38" i="24"/>
  <c r="AB457" i="3" a="1"/>
  <c r="Y135" a="1"/>
  <c r="L60"/>
  <c r="Y145" a="1"/>
  <c r="K137"/>
  <c r="K224"/>
  <c r="L329"/>
  <c r="CB53" i="24"/>
  <c r="L535" i="3"/>
  <c r="X112" a="1"/>
  <c r="L279"/>
  <c r="X547" a="1"/>
  <c r="K581"/>
  <c r="X543" a="1"/>
  <c r="K89"/>
  <c r="AB291" a="1"/>
  <c r="X529" a="1"/>
  <c r="I9"/>
  <c r="L203"/>
  <c r="X599" a="1"/>
  <c r="AP55" i="24"/>
  <c r="T4"/>
  <c r="Y72" i="3" a="1"/>
  <c r="K429"/>
  <c r="K92"/>
  <c r="L273"/>
  <c r="K544"/>
  <c r="X596" a="1"/>
  <c r="Y451" a="1"/>
  <c r="X231" a="1"/>
  <c r="Y74" a="1"/>
  <c r="L289"/>
  <c r="AW40" i="24"/>
  <c r="L110" i="3"/>
  <c r="K548"/>
  <c r="K98"/>
  <c r="L599"/>
  <c r="Y545" a="1"/>
  <c r="L473"/>
  <c r="Y243" a="1"/>
  <c r="AB71" a="1"/>
  <c r="X93" a="1"/>
  <c r="AB286" a="1"/>
  <c r="L589"/>
  <c r="AN233"/>
  <c r="L77"/>
  <c r="K600"/>
  <c r="K592"/>
  <c r="L256"/>
  <c r="AB553" a="1"/>
  <c r="K248"/>
  <c r="L173"/>
  <c r="L202"/>
  <c r="L47"/>
  <c r="K46"/>
  <c r="X488" a="1"/>
  <c r="AB39" a="1"/>
  <c r="L130"/>
  <c r="K288"/>
  <c r="L285"/>
  <c r="AN34"/>
  <c r="L243"/>
  <c r="L312"/>
  <c r="K87"/>
  <c r="K585"/>
  <c r="Y529" a="1"/>
  <c r="X49" a="1"/>
  <c r="AY34" i="24"/>
  <c r="K244" i="3"/>
  <c r="X469" a="1"/>
  <c r="K63"/>
  <c r="L48"/>
  <c r="X527" a="1"/>
  <c r="K534"/>
  <c r="K511"/>
  <c r="X432" a="1"/>
  <c r="AB445" a="1"/>
  <c r="AB65" a="1"/>
  <c r="AB241" a="1"/>
  <c r="L498"/>
  <c r="K94"/>
  <c r="L443"/>
  <c r="AB469" a="1"/>
  <c r="X433" a="1"/>
  <c r="L143"/>
  <c r="AN194"/>
  <c r="L583"/>
  <c r="Y148" a="1"/>
  <c r="X147" a="1"/>
  <c r="AB239" a="1"/>
  <c r="Y139" a="1"/>
  <c r="AN192"/>
  <c r="CB18" i="24"/>
  <c r="L319" i="3"/>
  <c r="L276"/>
  <c r="X104" a="1"/>
  <c r="Y79" a="1"/>
  <c r="Y436" a="1"/>
  <c r="K173"/>
  <c r="K538"/>
  <c r="AW35" i="24"/>
  <c r="L493" i="3"/>
  <c r="AN173"/>
  <c r="Y453" a="1"/>
  <c r="K498"/>
  <c r="C41" i="25"/>
  <c r="L213" i="3"/>
  <c r="Y432" a="1"/>
  <c r="X506" a="1"/>
  <c r="Y294" a="1"/>
  <c r="Y503" a="1"/>
  <c r="L385"/>
  <c r="Y594" a="1"/>
  <c r="X549" a="1"/>
  <c r="K99"/>
  <c r="CS139" a="1"/>
  <c r="AB548" a="1"/>
  <c r="AN456"/>
  <c r="L231"/>
  <c r="L508"/>
  <c r="K455"/>
  <c r="AN193"/>
  <c r="L76"/>
  <c r="Y473" a="1"/>
  <c r="AB506" a="1"/>
  <c r="K273"/>
  <c r="L167"/>
  <c r="Y62" a="1"/>
  <c r="K237"/>
  <c r="X484" a="1"/>
  <c r="X461" a="1"/>
  <c r="X533" a="1"/>
  <c r="L295"/>
  <c r="L190"/>
  <c r="AW45" i="24"/>
  <c r="L38" i="3"/>
  <c r="CB29" i="24"/>
  <c r="AB227" i="3" a="1"/>
  <c r="L496"/>
  <c r="L595"/>
  <c r="X494" a="1"/>
  <c r="AK56" i="24"/>
  <c r="AN97" i="3"/>
  <c r="L429"/>
  <c r="Y515" a="1"/>
  <c r="Y558" a="1"/>
  <c r="Y542" a="1"/>
  <c r="AB139" a="1"/>
  <c r="L500"/>
  <c r="K88"/>
  <c r="CB68" i="24"/>
  <c r="K210" i="3"/>
  <c r="Y77" a="1"/>
  <c r="L301"/>
  <c r="Y236" a="1"/>
  <c r="AB443" a="1"/>
  <c r="K121"/>
  <c r="Y428" a="1"/>
  <c r="X91" a="1"/>
  <c r="K78"/>
  <c r="AN219"/>
  <c r="AB245" a="1"/>
  <c r="K555"/>
  <c r="AB449" a="1"/>
  <c r="X544" a="1"/>
  <c r="Y92" a="1"/>
  <c r="K226"/>
  <c r="C37" i="25"/>
  <c r="AN96" i="3"/>
  <c r="Y502" a="1"/>
  <c r="L504"/>
  <c r="L242"/>
  <c r="L514"/>
  <c r="L544"/>
  <c r="X21" a="1"/>
  <c r="K36"/>
  <c r="L180"/>
  <c r="L283"/>
  <c r="X495" a="1"/>
  <c r="CB58" i="24"/>
  <c r="Y467" i="3" a="1"/>
  <c r="AB503" a="1"/>
  <c r="X65" a="1"/>
  <c r="AW24" i="24"/>
  <c r="L517" i="3"/>
  <c r="AN52"/>
  <c r="L104"/>
  <c r="K101"/>
  <c r="L381"/>
  <c r="K530"/>
  <c r="X74" a="1"/>
  <c r="Y28" a="1"/>
  <c r="Y58" a="1"/>
  <c r="Y129" a="1"/>
  <c r="X545" a="1"/>
  <c r="K495"/>
  <c r="Y461" a="1"/>
  <c r="Y53" a="1"/>
  <c r="K235"/>
  <c r="K128"/>
  <c r="AN476"/>
  <c r="AB244" a="1"/>
  <c r="K219"/>
  <c r="Y431" a="1"/>
  <c r="L154"/>
  <c r="K203"/>
  <c r="C25" i="25"/>
  <c r="K202" i="3"/>
  <c r="X546" a="1"/>
  <c r="AW20" i="24"/>
  <c r="K48" i="3"/>
  <c r="AW43" i="24"/>
  <c r="X53" i="3" a="1"/>
  <c r="X145" a="1"/>
  <c r="K103"/>
  <c r="K329"/>
  <c r="K133"/>
  <c r="X143" a="1"/>
  <c r="L233"/>
  <c r="K254"/>
  <c r="L495"/>
  <c r="K75"/>
  <c r="K107"/>
  <c r="K278"/>
  <c r="L282"/>
  <c r="L61"/>
  <c r="K165"/>
  <c r="K518"/>
  <c r="L280"/>
  <c r="K56"/>
  <c r="L170"/>
  <c r="K290"/>
  <c r="L115"/>
  <c r="K230"/>
  <c r="K473"/>
  <c r="L391"/>
  <c r="L488"/>
  <c r="K114"/>
  <c r="AB146" a="1"/>
  <c r="K599"/>
  <c r="K347"/>
  <c r="L112"/>
  <c r="K388"/>
  <c r="K341"/>
  <c r="L552"/>
  <c r="K413"/>
  <c r="K86"/>
  <c r="K435"/>
  <c r="K596"/>
  <c r="X72" a="1"/>
  <c r="K275"/>
  <c r="L189"/>
  <c r="AB288" a="1"/>
  <c r="X536" a="1"/>
  <c r="K241"/>
  <c r="L254"/>
  <c r="Y548" a="1"/>
  <c r="K105"/>
  <c r="Y489" a="1"/>
  <c r="Y495" a="1"/>
  <c r="L519"/>
  <c r="X445" a="1"/>
  <c r="CR142" a="1"/>
  <c r="K467"/>
  <c r="K285"/>
  <c r="L470"/>
  <c r="L410"/>
  <c r="X58" a="1"/>
  <c r="AW64" i="24"/>
  <c r="K403" i="3"/>
  <c r="L405"/>
  <c r="K295"/>
  <c r="L290"/>
  <c r="K396"/>
  <c r="L90"/>
  <c r="K299"/>
  <c r="CV5" a="1"/>
  <c r="CY291" a="1"/>
  <c r="X505" a="1"/>
  <c r="AB103" a="1"/>
  <c r="X316" a="1"/>
  <c r="L45"/>
  <c r="CB63" i="24"/>
  <c r="Y496" i="3" a="1"/>
  <c r="K560"/>
  <c r="Y486" a="1"/>
  <c r="BS4" i="24"/>
  <c r="AB85" i="3" a="1"/>
  <c r="K170"/>
  <c r="K458"/>
  <c r="K365"/>
  <c r="I14"/>
  <c r="K144"/>
  <c r="AB294" a="1"/>
  <c r="L122"/>
  <c r="K553"/>
  <c r="Y501" a="1"/>
  <c r="X229" a="1"/>
  <c r="X592" a="1"/>
  <c r="Y465" a="1"/>
  <c r="AB141" a="1"/>
  <c r="Y286" a="1"/>
  <c r="X426" a="1"/>
  <c r="Y38" a="1"/>
  <c r="L188"/>
  <c r="K167"/>
  <c r="Y443" a="1"/>
  <c r="Y141" a="1"/>
  <c r="Y69" a="1"/>
  <c r="AB516" a="1"/>
  <c r="X594" a="1"/>
  <c r="Y40" a="1"/>
  <c r="L511"/>
  <c r="AX34" i="24"/>
  <c r="AN540" i="3"/>
  <c r="L253"/>
  <c r="X28" a="1"/>
  <c r="L529"/>
  <c r="AB427" a="1"/>
  <c r="Y516" a="1"/>
  <c r="AB312" a="1"/>
  <c r="L191"/>
  <c r="AB58" a="1"/>
  <c r="X516" a="1"/>
  <c r="L97"/>
  <c r="L258"/>
  <c r="K280"/>
  <c r="K440"/>
  <c r="K118"/>
  <c r="X286" a="1"/>
  <c r="AN180"/>
  <c r="L92"/>
  <c r="CR139" a="1"/>
  <c r="X139" a="1"/>
  <c r="K487"/>
  <c r="Y71" a="1"/>
  <c r="AB310" a="1"/>
  <c r="K145"/>
  <c r="Y80" a="1"/>
  <c r="AB467" a="1"/>
  <c r="L252"/>
  <c r="L540"/>
  <c r="K379"/>
  <c r="X463" a="1"/>
  <c r="Y533" a="1"/>
  <c r="AB520" a="1"/>
  <c r="CB60" i="24"/>
  <c r="AW52"/>
  <c r="K437" i="3"/>
  <c r="AB551" a="1"/>
  <c r="L271"/>
  <c r="X590" a="1"/>
  <c r="X518" a="1"/>
  <c r="L316"/>
  <c r="Y484" a="1"/>
  <c r="X63" a="1"/>
  <c r="X559" a="1"/>
  <c r="K503"/>
  <c r="X138" a="1"/>
  <c r="C19" i="25"/>
  <c r="L125" i="3"/>
  <c r="AB86" a="1"/>
  <c r="Y42" a="1"/>
  <c r="L559"/>
  <c r="Y108" a="1"/>
  <c r="C11" i="25"/>
  <c r="K509" i="3"/>
  <c r="K402"/>
  <c r="L245"/>
  <c r="X504" a="1"/>
  <c r="L117"/>
  <c r="Y520" a="1"/>
  <c r="K57"/>
  <c r="AB95" a="1"/>
  <c r="AN100"/>
  <c r="AB538" a="1"/>
  <c r="Y425" a="1"/>
  <c r="CZ28" a="1"/>
  <c r="L56"/>
  <c r="X560" a="1"/>
  <c r="Y457" a="1"/>
  <c r="L341"/>
  <c r="CB64" i="24"/>
  <c r="L113" i="3"/>
  <c r="K186"/>
  <c r="CZ11" a="1"/>
  <c r="K117"/>
  <c r="X558" a="1"/>
  <c r="AB465" a="1"/>
  <c r="X95" a="1"/>
  <c r="CB46" i="24"/>
  <c r="X425" i="3" a="1"/>
  <c r="K185"/>
  <c r="L413"/>
  <c r="L159"/>
  <c r="I2"/>
  <c r="Y49" a="1"/>
  <c r="K245"/>
  <c r="Y538" a="1"/>
  <c r="CB27" i="24"/>
  <c r="X129" i="3" a="1"/>
  <c r="L114"/>
  <c r="X492" a="1"/>
  <c r="L236"/>
  <c r="C35" i="25"/>
  <c r="AB543" i="3" a="1"/>
  <c r="X76" a="1"/>
  <c r="AW50" i="24"/>
  <c r="K452" i="3"/>
  <c r="L506"/>
  <c r="L140"/>
  <c r="L146"/>
  <c r="K187"/>
  <c r="AB477" a="1"/>
  <c r="K532"/>
  <c r="CB16" i="24"/>
  <c r="Y477" i="3" a="1"/>
  <c r="BT4" i="24"/>
  <c r="K38" i="3"/>
  <c r="Y555" a="1"/>
  <c r="X103" a="1"/>
  <c r="L169"/>
  <c r="L55"/>
  <c r="AB229" a="1"/>
  <c r="L406"/>
  <c r="X294" a="1"/>
  <c r="AN44"/>
  <c r="Y106" a="1"/>
  <c r="L124"/>
  <c r="X106" a="1"/>
  <c r="K377"/>
  <c r="AB512" a="1"/>
  <c r="K391"/>
  <c r="Y599" a="1"/>
  <c r="L573"/>
  <c r="AB290" a="1"/>
  <c r="CB59" i="24"/>
  <c r="K52" i="3"/>
  <c r="L88"/>
  <c r="AW61" i="24"/>
  <c r="K183" i="3"/>
  <c r="Y314" a="1"/>
  <c r="CN2"/>
  <c r="X499" a="1"/>
  <c r="AN170"/>
  <c r="AN483"/>
  <c r="K184"/>
  <c r="K59"/>
  <c r="K234"/>
  <c r="L560"/>
  <c r="L16"/>
  <c r="K125"/>
  <c r="X503" a="1"/>
  <c r="K93"/>
  <c r="K373"/>
  <c r="K488"/>
  <c r="L230"/>
  <c r="Y595" a="1"/>
  <c r="AB498" a="1"/>
  <c r="AB88" a="1"/>
  <c r="X246" a="1"/>
  <c r="AB99" a="1"/>
  <c r="K575"/>
  <c r="K497"/>
  <c r="AW14" i="24"/>
  <c r="L402" i="3"/>
  <c r="L260"/>
  <c r="L99"/>
  <c r="K490"/>
  <c r="L558"/>
  <c r="AB433" a="1"/>
  <c r="Y21" a="1"/>
  <c r="L75"/>
  <c r="X453" a="1"/>
  <c r="X237" a="1"/>
  <c r="L563"/>
  <c r="CB62" i="24"/>
  <c r="L486" i="3"/>
  <c r="CR147" a="1"/>
  <c r="AN56" i="24"/>
  <c r="Y90" i="3" a="1"/>
  <c r="K399"/>
  <c r="X441" a="1"/>
  <c r="CY34" a="1"/>
  <c r="K470"/>
  <c r="AW67" i="24"/>
  <c r="X144" i="3" a="1"/>
  <c r="X593" a="1"/>
  <c r="AB131" a="1"/>
  <c r="X301" a="1"/>
  <c r="AN522"/>
  <c r="X597" a="1"/>
  <c r="K298"/>
  <c r="X51" a="1"/>
  <c r="Y146" a="1"/>
  <c r="CB54" i="24"/>
  <c r="L69" i="3"/>
  <c r="AB525" a="1"/>
  <c r="X295" a="1"/>
  <c r="AB42" a="1"/>
  <c r="Y447" a="1"/>
  <c r="L109"/>
  <c r="CB33" i="24"/>
  <c r="Y295" i="3" a="1"/>
  <c r="AB246" a="1"/>
  <c r="L205"/>
  <c r="AB441" a="1"/>
  <c r="K319"/>
  <c r="K243"/>
  <c r="K344"/>
  <c r="AB147" a="1"/>
  <c r="Y239" a="1"/>
  <c r="AN478"/>
  <c r="L19"/>
  <c r="K381"/>
  <c r="AB76" a="1"/>
  <c r="K294"/>
  <c r="I7"/>
  <c r="Y291" a="1"/>
  <c r="L131"/>
  <c r="K110"/>
  <c r="L187"/>
  <c r="L94"/>
  <c r="AW38" i="24"/>
  <c r="AB453" i="3" a="1"/>
  <c r="AN466"/>
  <c r="X59" a="1"/>
  <c r="K256"/>
  <c r="L108"/>
  <c r="K67"/>
  <c r="Y517" a="1"/>
  <c r="AB91" a="1"/>
  <c r="Y247" a="1"/>
  <c r="L528"/>
  <c r="X477" a="1"/>
  <c r="K405"/>
  <c r="X513" a="1"/>
  <c r="K583"/>
  <c r="AB455" a="1"/>
  <c r="AB59" a="1"/>
  <c r="X22" a="1"/>
  <c r="CV11" a="1"/>
  <c r="K233"/>
  <c r="AW49" i="24"/>
  <c r="Y142" i="3" a="1"/>
  <c r="L585"/>
  <c r="L111"/>
  <c r="K536"/>
  <c r="AN521"/>
  <c r="CB44" i="24"/>
  <c r="AW27"/>
  <c r="X80" i="3" a="1"/>
  <c r="Y500" a="1"/>
  <c r="L278"/>
  <c r="L133"/>
  <c r="K100"/>
  <c r="X90" a="1"/>
  <c r="CV22" a="1"/>
  <c r="L137"/>
  <c r="CB30" i="24"/>
  <c r="L80" i="3"/>
  <c r="X490" a="1"/>
  <c r="Y551" a="1"/>
  <c r="AB247" a="1"/>
  <c r="L509"/>
  <c r="AK57" i="24"/>
  <c r="AB535" i="3" a="1"/>
  <c r="AB36" a="1"/>
  <c r="X289" a="1"/>
  <c r="K204"/>
  <c r="K239"/>
  <c r="AB138" a="1"/>
  <c r="AN460"/>
  <c r="L182"/>
  <c r="Y546" a="1"/>
  <c r="Y45" a="1"/>
  <c r="L86"/>
  <c r="K559"/>
  <c r="L536"/>
  <c r="AW58" i="24"/>
  <c r="K231" i="3"/>
  <c r="L237"/>
  <c r="K45"/>
  <c r="AB505" a="1"/>
  <c r="AN57" i="24"/>
  <c r="X551" i="3" a="1"/>
  <c r="X108" a="1"/>
  <c r="AB515" a="1"/>
  <c r="K406"/>
  <c r="CB51" i="24"/>
  <c r="K242" i="3"/>
  <c r="L186"/>
  <c r="AB49" a="1"/>
  <c r="K166"/>
  <c r="K77"/>
  <c r="Y65" a="1"/>
  <c r="K168"/>
  <c r="X457" a="1"/>
  <c r="Y22" a="1"/>
  <c r="AB73" a="1"/>
  <c r="K335"/>
  <c r="K323"/>
  <c r="L400"/>
  <c r="AB556" a="1"/>
  <c r="K55"/>
  <c r="X99" a="1"/>
  <c r="L284"/>
  <c r="Y231" a="1"/>
  <c r="Y597" a="1"/>
  <c r="AB431" a="1"/>
  <c r="K552"/>
  <c r="AW44" i="24"/>
  <c r="X245" i="3" a="1"/>
  <c r="K65"/>
  <c r="L375"/>
  <c r="AB517" a="1"/>
  <c r="K39"/>
  <c r="AW21" i="24"/>
  <c r="AW66"/>
  <c r="CZ31" i="3" a="1"/>
  <c r="AB145" a="1"/>
  <c r="AB549" a="1"/>
  <c r="K353"/>
  <c r="AB72" a="1"/>
  <c r="K193"/>
  <c r="L211"/>
  <c r="L365"/>
  <c r="L396"/>
  <c r="X79" a="1"/>
  <c r="AB82" a="1"/>
  <c r="L533"/>
  <c r="L399"/>
  <c r="Y592" a="1"/>
  <c r="BC34" i="24"/>
  <c r="AB491" i="3" a="1"/>
  <c r="X310" a="1"/>
  <c r="K20"/>
  <c r="K540"/>
  <c r="L132"/>
  <c r="K303"/>
  <c r="K70"/>
  <c r="L390"/>
  <c r="L210"/>
  <c r="X135" a="1"/>
  <c r="L418"/>
  <c r="L437"/>
  <c r="L208"/>
  <c r="L546"/>
  <c r="K531"/>
  <c r="L527"/>
  <c r="AB142" a="1"/>
  <c r="L367"/>
  <c r="L226"/>
  <c r="K262"/>
  <c r="K371"/>
  <c r="L241"/>
  <c r="AB144" a="1"/>
  <c r="K565"/>
  <c r="L502"/>
  <c r="L101"/>
  <c r="L581"/>
  <c r="K332"/>
  <c r="L388"/>
  <c r="AB60" a="1"/>
  <c r="L303"/>
  <c r="Y518" a="1"/>
  <c r="Y512" a="1"/>
  <c r="K527"/>
  <c r="AB17" a="1"/>
  <c r="Y445" a="1"/>
  <c r="X489" a="1"/>
  <c r="AB447" a="1"/>
  <c r="AB108" a="1"/>
  <c r="K69"/>
  <c r="L269"/>
  <c r="CB40" i="24"/>
  <c r="K68" i="3"/>
  <c r="AB231" a="1"/>
  <c r="AB90" a="1"/>
  <c r="Y525" a="1"/>
  <c r="AB28" a="1"/>
  <c r="AB593" a="1"/>
  <c r="Y86" a="1"/>
  <c r="K308"/>
  <c r="L20"/>
  <c r="Y488" a="1"/>
  <c r="Y241" a="1"/>
  <c r="AB295" a="1"/>
  <c r="AB486" a="1"/>
  <c r="AW22" i="24"/>
  <c r="X291" i="3" a="1"/>
  <c r="L153"/>
  <c r="K80"/>
  <c r="L50"/>
  <c r="Y131" a="1"/>
  <c r="K141"/>
  <c r="Y312" a="1"/>
  <c r="CB50" i="24"/>
  <c r="K529" i="3"/>
  <c r="Y559" a="1"/>
  <c r="Y91" a="1"/>
  <c r="X517" a="1"/>
  <c r="L123"/>
  <c r="AW23" i="24"/>
  <c r="X502" i="3" a="1"/>
  <c r="K493"/>
  <c r="L433"/>
  <c r="Y600" a="1"/>
  <c r="L556"/>
  <c r="Y556" a="1"/>
  <c r="K283"/>
  <c r="L120"/>
  <c r="L277"/>
  <c r="X526" a="1"/>
  <c r="AB135" a="1"/>
  <c r="K514"/>
  <c r="AN55" i="24"/>
  <c r="K484" i="3"/>
  <c r="CR137" a="1"/>
  <c r="L291"/>
  <c r="L228"/>
  <c r="Y19" a="1"/>
  <c r="AB473" a="1"/>
  <c r="Y549" a="1"/>
  <c r="L59"/>
  <c r="Y310" a="1"/>
  <c r="X69" a="1"/>
  <c r="Y504" a="1"/>
  <c r="C21" i="25"/>
  <c r="K367" i="3"/>
  <c r="Y598" a="1"/>
  <c r="L239"/>
  <c r="K130"/>
  <c r="CB13" i="24"/>
  <c r="K251" i="3"/>
  <c r="L73"/>
  <c r="X55" a="1"/>
  <c r="AN168"/>
  <c r="Y144" a="1"/>
  <c r="K269"/>
  <c r="K304"/>
  <c r="L98"/>
  <c r="X288" a="1"/>
  <c r="L534"/>
  <c r="Y50" a="1"/>
  <c r="Y532" a="1"/>
  <c r="Y59" a="1"/>
  <c r="L483"/>
  <c r="X520" a="1"/>
  <c r="AW33" i="24"/>
  <c r="Y137" i="3" a="1"/>
  <c r="K106"/>
  <c r="X553" a="1"/>
  <c r="AB500" a="1"/>
  <c r="Y492" a="1"/>
  <c r="C33" i="25"/>
  <c r="AB560" i="3" a="1"/>
  <c r="L248"/>
  <c r="AN267"/>
  <c r="CB61" i="24"/>
  <c r="X54" i="3" a="1"/>
  <c r="AB243" a="1"/>
  <c r="L518"/>
  <c r="AB18" a="1"/>
  <c r="Y54" a="1"/>
  <c r="AB480" a="1"/>
  <c r="X471" a="1"/>
  <c r="AB425" a="1"/>
  <c r="L510"/>
  <c r="AW62" i="24"/>
  <c r="Y140" i="3" a="1"/>
  <c r="L497"/>
  <c r="K250"/>
  <c r="AN182"/>
  <c r="AB50" a="1"/>
  <c r="K216"/>
  <c r="K124"/>
  <c r="AB528" a="1"/>
  <c r="K489"/>
  <c r="AN462"/>
  <c r="L68"/>
  <c r="L174"/>
  <c r="L106"/>
  <c r="Y55" a="1"/>
  <c r="K535"/>
  <c r="L274"/>
  <c r="AB314" a="1"/>
  <c r="Y537" a="1"/>
  <c r="K122"/>
  <c r="L250"/>
  <c r="X73" a="1"/>
  <c r="K208"/>
  <c r="X515" a="1"/>
  <c r="K188"/>
  <c r="K261"/>
  <c r="X537" a="1"/>
  <c r="L458"/>
  <c r="X16" a="1"/>
  <c r="AB77" a="1"/>
  <c r="K306"/>
  <c r="BQ4" i="24"/>
  <c r="AB493" i="3" a="1"/>
  <c r="L49"/>
  <c r="K397"/>
  <c r="K301"/>
  <c r="X40" a="1"/>
  <c r="AB502" a="1"/>
  <c r="L184"/>
  <c r="K192"/>
  <c r="K546"/>
  <c r="L57"/>
  <c r="K436"/>
  <c r="AN12"/>
  <c r="AB559" a="1"/>
  <c r="L455"/>
  <c r="CR148" a="1"/>
  <c r="L70"/>
  <c r="AB228" a="1"/>
  <c r="K64"/>
  <c r="CB39" i="24"/>
  <c r="L72" i="3"/>
  <c r="L261"/>
  <c r="AP57" i="24"/>
  <c r="Y459" i="3" a="1"/>
  <c r="Y560" a="1"/>
  <c r="AB428" a="1"/>
  <c r="AB461" a="1"/>
  <c r="AB451" a="1"/>
  <c r="K205"/>
  <c r="X94" a="1"/>
  <c r="Y427" a="1"/>
  <c r="C39" i="25"/>
  <c r="L554" i="3"/>
  <c r="L304"/>
  <c r="X244" a="1"/>
  <c r="L537"/>
  <c r="L262"/>
  <c r="L193"/>
  <c r="L105"/>
  <c r="K211"/>
  <c r="L299"/>
  <c r="Y85" a="1"/>
  <c r="AW19" i="24"/>
  <c r="K418" i="3"/>
  <c r="X486" a="1"/>
  <c r="X78" a="1"/>
  <c r="L409"/>
  <c r="L347"/>
  <c r="AB532" a="1"/>
  <c r="AB529" a="1"/>
  <c r="C7" i="25"/>
  <c r="L579" i="3"/>
  <c r="Y39" a="1"/>
  <c r="AB104" a="1"/>
  <c r="X142" a="1"/>
  <c r="X532" a="1"/>
  <c r="Y104" a="1"/>
  <c r="AW16" i="24"/>
  <c r="X511" i="3" a="1"/>
  <c r="K143"/>
  <c r="K598"/>
  <c r="I4"/>
  <c r="X146" a="1"/>
  <c r="L467"/>
  <c r="K73"/>
  <c r="X137" a="1"/>
  <c r="X530" a="1"/>
  <c r="C23" i="25"/>
  <c r="Y73" i="3" a="1"/>
  <c r="L234"/>
  <c r="K558"/>
  <c r="AB490" a="1"/>
  <c r="K223"/>
  <c r="AB595" a="1"/>
  <c r="X512" a="1"/>
  <c r="AB54" a="1"/>
  <c r="X308" a="1"/>
  <c r="AB596" a="1"/>
  <c r="X39" a="1"/>
  <c r="X428" a="1"/>
  <c r="AN101"/>
  <c r="K496"/>
  <c r="X247" a="1"/>
  <c r="K91"/>
  <c r="X542" a="1"/>
  <c r="AB439" a="1"/>
  <c r="CB52" i="24"/>
  <c r="L145" i="3"/>
  <c r="X141" a="1"/>
  <c r="Y93" a="1"/>
  <c r="AW25" i="24"/>
  <c r="AB489" i="3" a="1"/>
  <c r="L525"/>
  <c r="X519" a="1"/>
  <c r="AB303" a="1"/>
  <c r="K483"/>
  <c r="AB16" a="1"/>
  <c r="X140" a="1"/>
  <c r="Y554" a="1"/>
  <c r="K579"/>
  <c r="Y455" a="1"/>
  <c r="L107"/>
  <c r="X136" a="1"/>
  <c r="AB436" a="1"/>
  <c r="L238"/>
  <c r="Y95" a="1"/>
  <c r="K140"/>
  <c r="K400"/>
  <c r="K554"/>
  <c r="AW54" i="24"/>
  <c r="K90" i="3"/>
  <c r="CV28" a="1"/>
  <c r="K259"/>
  <c r="L531"/>
  <c r="AB22" a="1"/>
  <c r="L577"/>
  <c r="Y244" a="1"/>
  <c r="AN122"/>
  <c r="CY28" a="1"/>
  <c r="Y227" a="1"/>
  <c r="X85" a="1"/>
  <c r="K533"/>
  <c r="AB93" a="1"/>
  <c r="AB426" a="1"/>
  <c r="Y17" a="1"/>
  <c r="X86" a="1"/>
  <c r="K312"/>
  <c r="AN172"/>
  <c r="AB599" a="1"/>
  <c r="X82" a="1"/>
  <c r="Y506" a="1"/>
  <c r="K571"/>
  <c r="AW18" i="24"/>
  <c r="L484" i="3"/>
  <c r="L183"/>
  <c r="K385"/>
  <c r="Y303" a="1"/>
  <c r="CB36" i="24"/>
  <c r="K190" i="3"/>
  <c r="L121"/>
  <c r="AB545" a="1"/>
  <c r="L151"/>
  <c r="AN83"/>
  <c r="AB459" a="1"/>
  <c r="K83"/>
  <c r="Y229" a="1"/>
  <c r="K410"/>
  <c r="AN186"/>
  <c r="L306"/>
  <c r="X238" a="1"/>
  <c r="AN454"/>
  <c r="K174"/>
  <c r="AB63" a="1"/>
  <c r="AB80" a="1"/>
  <c r="K491"/>
  <c r="AB495" a="1"/>
  <c r="AW17" i="24"/>
  <c r="Y290" i="3" a="1"/>
  <c r="AB537" a="1"/>
  <c r="K520"/>
  <c r="L308"/>
  <c r="L171"/>
  <c r="L118"/>
  <c r="L598"/>
  <c r="L575"/>
  <c r="Y112" a="1"/>
  <c r="Y433" a="1"/>
  <c r="X482" a="1"/>
  <c r="AB19" a="1"/>
  <c r="AN169"/>
  <c r="CB71" i="24"/>
  <c r="AB21" i="3" a="1"/>
  <c r="K375"/>
  <c r="AW37" i="24"/>
  <c r="AW53"/>
  <c r="X535" i="3" a="1"/>
  <c r="L371"/>
  <c r="Y449" a="1"/>
  <c r="L403"/>
  <c r="AB546" a="1"/>
  <c r="K19"/>
  <c r="AB106" a="1"/>
  <c r="C27" i="25"/>
  <c r="X455" i="3" a="1"/>
  <c r="L100"/>
  <c r="Y528" a="1"/>
  <c r="Y43" a="1"/>
  <c r="X67" a="1"/>
  <c r="K132"/>
  <c r="CS11" a="1"/>
  <c r="K49"/>
  <c r="K276"/>
  <c r="K355"/>
  <c r="K284"/>
  <c r="Y78" a="1"/>
  <c r="X528" a="1"/>
  <c r="L91"/>
  <c r="X60" a="1"/>
  <c r="L194"/>
  <c r="X50" a="1"/>
  <c r="L600"/>
  <c r="K146"/>
  <c r="AB236" a="1"/>
  <c r="K589"/>
  <c r="L259"/>
  <c r="AB67" a="1"/>
  <c r="CS142" a="1"/>
  <c r="L571"/>
  <c r="AN189"/>
  <c r="AW32" i="24"/>
  <c r="AB504" i="3" a="1"/>
  <c r="BH4" i="24"/>
  <c r="L482" i="3"/>
  <c r="L93"/>
  <c r="X459" a="1"/>
  <c r="X449" a="1"/>
  <c r="Y526" a="1"/>
  <c r="AB43" a="1"/>
  <c r="C31" i="25"/>
  <c r="AB53" i="3" a="1"/>
  <c r="AB289" a="1"/>
  <c r="K551"/>
  <c r="X88" a="1"/>
  <c r="L377"/>
  <c r="Y308" a="1"/>
  <c r="K109"/>
  <c r="L490"/>
  <c r="L192"/>
  <c r="X239" a="1"/>
  <c r="X236" a="1"/>
  <c r="L168"/>
  <c r="L36"/>
  <c r="I3"/>
  <c r="C9" i="25"/>
  <c r="AB137" i="3" a="1"/>
  <c r="AB519" a="1"/>
  <c r="Y103" a="1"/>
  <c r="L65"/>
  <c r="L142"/>
  <c r="X290" a="1"/>
  <c r="AW26" i="24"/>
  <c r="K61" i="3"/>
  <c r="K180"/>
  <c r="CY31" a="1"/>
  <c r="K282"/>
  <c r="AB238" a="1"/>
  <c r="X43" a="1"/>
  <c r="AW60" i="24"/>
  <c r="Y36" i="3" a="1"/>
  <c r="L538"/>
  <c r="L71"/>
  <c r="K155"/>
  <c r="K253"/>
  <c r="L53"/>
  <c r="L275"/>
  <c r="Y138" a="1"/>
  <c r="K482"/>
  <c r="K79"/>
  <c r="L67"/>
  <c r="K108"/>
  <c r="CV6" a="1"/>
  <c r="K215"/>
  <c r="K528"/>
  <c r="AB148" a="1"/>
  <c r="K601"/>
  <c r="K194"/>
  <c r="L64"/>
  <c r="K249"/>
  <c r="L288"/>
  <c r="L78"/>
  <c r="L223"/>
  <c r="K151"/>
  <c r="K271"/>
  <c r="K537"/>
  <c r="Y288" a="1"/>
  <c r="AB531" a="1"/>
  <c r="X148" a="1"/>
  <c r="K102"/>
  <c r="X500" a="1"/>
  <c r="L487"/>
  <c r="K577"/>
  <c r="Y88" a="1"/>
  <c r="Y245" a="1"/>
  <c r="AW13" i="24"/>
  <c r="L565" i="3"/>
  <c r="Y519" a="1"/>
  <c r="X241" a="1"/>
  <c r="K563"/>
  <c r="AB533" a="1"/>
  <c r="Y441" a="1"/>
  <c r="X473" a="1"/>
  <c r="X312" a="1"/>
  <c r="I10"/>
  <c r="K76"/>
  <c r="L373"/>
  <c r="X434" a="1"/>
  <c r="AW36" i="24"/>
  <c r="K597" i="3"/>
  <c r="L185"/>
  <c r="Y490" a="1"/>
  <c r="AB518" a="1"/>
  <c r="L332"/>
  <c r="CB49" i="24"/>
  <c r="CB37"/>
  <c r="Y439" i="3" a="1"/>
  <c r="CB43" i="24"/>
  <c r="L555" i="3"/>
  <c r="L323"/>
  <c r="AK55" i="24"/>
  <c r="CZ291" i="3" a="1"/>
  <c r="X228" a="1"/>
  <c r="AB40" a="1"/>
  <c r="K171"/>
  <c r="I8"/>
  <c r="K556"/>
  <c r="L216"/>
  <c r="K591"/>
  <c r="CS137" a="1"/>
  <c r="K486"/>
  <c r="X508" a="1"/>
  <c r="L294"/>
  <c r="Y228" a="1"/>
  <c r="X498" a="1"/>
  <c r="Y494" a="1"/>
  <c r="C29" i="25"/>
  <c r="L592" i="3"/>
  <c r="X447" a="1"/>
  <c r="AW51" i="24"/>
  <c r="K115" i="3"/>
  <c r="Y238" a="1"/>
  <c r="L89"/>
  <c r="X36" a="1"/>
  <c r="AB558" a="1"/>
  <c r="Y527" a="1"/>
  <c r="Y46" a="1"/>
  <c r="CB45" i="24"/>
  <c r="AW71"/>
  <c r="AW31"/>
  <c r="AB513" i="3" a="1"/>
  <c r="X19" a="1"/>
  <c r="AN195"/>
  <c r="L532"/>
  <c r="X557" a="1"/>
  <c r="AW46" i="24"/>
  <c r="X38" i="3" a="1"/>
  <c r="L503"/>
  <c r="L87"/>
  <c r="AB140" a="1"/>
  <c r="Y16" a="1"/>
  <c r="L489"/>
  <c r="K50"/>
  <c r="AB62" a="1"/>
  <c r="AB437" a="1"/>
  <c r="L63"/>
  <c r="AB74" a="1"/>
  <c r="X451" a="1"/>
  <c r="X493" a="1"/>
  <c r="L596"/>
  <c r="K595"/>
  <c r="L553"/>
  <c r="CX31" a="1"/>
  <c r="AA487" l="1"/>
  <c r="AA425"/>
  <c r="AA473"/>
  <c r="Z392"/>
  <c r="Z345"/>
  <c r="ED91"/>
  <c r="DZ91" s="1"/>
  <c r="Y458" a="1"/>
  <c r="Y458" s="1"/>
  <c r="CS252" a="1"/>
  <c r="CS252" s="1"/>
  <c r="DL252" s="1"/>
  <c r="Z327"/>
  <c r="CS123" a="1"/>
  <c r="CS123" s="1"/>
  <c r="DL123" s="1"/>
  <c r="ED517"/>
  <c r="DZ517" s="1"/>
  <c r="CR115" a="1"/>
  <c r="CR115" s="1"/>
  <c r="DK115" s="1"/>
  <c r="AA71"/>
  <c r="CR360" a="1"/>
  <c r="CR360" s="1"/>
  <c r="DK360" s="1"/>
  <c r="CR117" a="1"/>
  <c r="CR117" s="1"/>
  <c r="DK117" s="1"/>
  <c r="AW394"/>
  <c r="ED349"/>
  <c r="DZ349" s="1"/>
  <c r="Y587" a="1"/>
  <c r="Y587" s="1"/>
  <c r="AB176" a="1"/>
  <c r="AB176" s="1"/>
  <c r="AC176" s="1" a="1"/>
  <c r="AC176" s="1"/>
  <c r="CR25" a="1"/>
  <c r="CR25" s="1"/>
  <c r="DK25" s="1"/>
  <c r="CS397" a="1"/>
  <c r="CS397" s="1"/>
  <c r="DL397" s="1"/>
  <c r="ED231"/>
  <c r="DZ231" s="1"/>
  <c r="AW149"/>
  <c r="AB149" a="1"/>
  <c r="AB149" s="1"/>
  <c r="AC149" s="1" a="1"/>
  <c r="AC149" s="1"/>
  <c r="AD149" s="1"/>
  <c r="AK149" s="1"/>
  <c r="CS294" a="1"/>
  <c r="CS294" s="1"/>
  <c r="DL294" s="1"/>
  <c r="Y485" a="1"/>
  <c r="Y485" s="1"/>
  <c r="X123" a="1"/>
  <c r="X123" s="1"/>
  <c r="AW271"/>
  <c r="CR275" a="1"/>
  <c r="CR275" s="1"/>
  <c r="DK275" s="1"/>
  <c r="CR498" a="1"/>
  <c r="CR498" s="1"/>
  <c r="DK498" s="1"/>
  <c r="AB164" a="1"/>
  <c r="AB164" s="1"/>
  <c r="AC164" s="1" a="1"/>
  <c r="AC164" s="1"/>
  <c r="AD164" s="1"/>
  <c r="AK164" s="1"/>
  <c r="L469"/>
  <c r="CR231" a="1"/>
  <c r="CR231" s="1"/>
  <c r="DK231" s="1"/>
  <c r="ED333"/>
  <c r="DZ333" s="1"/>
  <c r="CS593" a="1"/>
  <c r="CS593" s="1"/>
  <c r="DL593" s="1"/>
  <c r="K460"/>
  <c r="CR85" a="1"/>
  <c r="CR85" s="1"/>
  <c r="DK85" s="1"/>
  <c r="AW485"/>
  <c r="K346"/>
  <c r="CS265" a="1"/>
  <c r="CS265" s="1"/>
  <c r="DL265" s="1"/>
  <c r="ED271"/>
  <c r="DZ271" s="1"/>
  <c r="Y235" a="1"/>
  <c r="Y235" s="1"/>
  <c r="X117" a="1"/>
  <c r="X117" s="1"/>
  <c r="AB456" a="1"/>
  <c r="AB456" s="1"/>
  <c r="AC456" s="1" a="1"/>
  <c r="AC456" s="1"/>
  <c r="AD456" s="1"/>
  <c r="AK456" s="1"/>
  <c r="ED34"/>
  <c r="DZ34" s="1"/>
  <c r="X358" a="1"/>
  <c r="X358" s="1"/>
  <c r="CS188" a="1"/>
  <c r="CS188" s="1"/>
  <c r="DL188" s="1"/>
  <c r="K423"/>
  <c r="M423" s="1"/>
  <c r="T423" s="1" a="1"/>
  <c r="T423" s="1"/>
  <c r="Z423" s="1"/>
  <c r="Y196" a="1"/>
  <c r="Y196" s="1"/>
  <c r="AB360" a="1"/>
  <c r="AB360" s="1"/>
  <c r="AC360" s="1" a="1"/>
  <c r="AC360" s="1"/>
  <c r="AD360" s="1"/>
  <c r="AK360" s="1"/>
  <c r="L6"/>
  <c r="Y409" a="1"/>
  <c r="Y409" s="1"/>
  <c r="CR373" a="1"/>
  <c r="CR373" s="1"/>
  <c r="DK373" s="1"/>
  <c r="AB601"/>
  <c r="AC601" s="1" a="1"/>
  <c r="AC601" s="1"/>
  <c r="AD601" s="1"/>
  <c r="AK601" s="1"/>
  <c r="Y601"/>
  <c r="X601"/>
  <c r="Z442"/>
  <c r="AW442" s="1"/>
  <c r="AA599"/>
  <c r="AA166"/>
  <c r="CR472" a="1"/>
  <c r="CR472" s="1"/>
  <c r="DK472" s="1"/>
  <c r="CS409" a="1"/>
  <c r="CS409" s="1"/>
  <c r="DL409" s="1"/>
  <c r="AB409" a="1"/>
  <c r="AB409" s="1"/>
  <c r="AC409" s="1" a="1"/>
  <c r="AC409" s="1"/>
  <c r="AD409" s="1"/>
  <c r="AK409" s="1"/>
  <c r="AA55"/>
  <c r="CR465" a="1"/>
  <c r="CR465" s="1"/>
  <c r="DK465" s="1"/>
  <c r="CS109" a="1"/>
  <c r="CS109" s="1"/>
  <c r="DL109" s="1"/>
  <c r="AW109"/>
  <c r="ED378"/>
  <c r="DZ378" s="1"/>
  <c r="CR378" a="1"/>
  <c r="CR378" s="1"/>
  <c r="DK378" s="1"/>
  <c r="CR76" a="1"/>
  <c r="CR76" s="1"/>
  <c r="DK76" s="1"/>
  <c r="AW327"/>
  <c r="CS381" a="1"/>
  <c r="CS381" s="1"/>
  <c r="DL381" s="1"/>
  <c r="M324"/>
  <c r="T324" s="1" a="1"/>
  <c r="T324" s="1"/>
  <c r="Z324" s="1"/>
  <c r="AB127" a="1"/>
  <c r="AB127" s="1"/>
  <c r="AC127" s="1" a="1"/>
  <c r="AC127" s="1"/>
  <c r="AD127" s="1"/>
  <c r="AK127" s="1"/>
  <c r="X127" a="1"/>
  <c r="X127" s="1"/>
  <c r="Y174" a="1"/>
  <c r="Y174" s="1"/>
  <c r="AB407" a="1"/>
  <c r="AB407" s="1"/>
  <c r="AC407" s="1" a="1"/>
  <c r="AC407" s="1"/>
  <c r="AD407" s="1"/>
  <c r="AK407" s="1"/>
  <c r="ED407"/>
  <c r="DZ407" s="1"/>
  <c r="ED427"/>
  <c r="DZ427" s="1"/>
  <c r="M522"/>
  <c r="T522" s="1" a="1"/>
  <c r="T522" s="1"/>
  <c r="Z522" s="1"/>
  <c r="E522" s="1"/>
  <c r="ED397"/>
  <c r="DZ397" s="1"/>
  <c r="CR326" a="1"/>
  <c r="CR326" s="1"/>
  <c r="DK326" s="1"/>
  <c r="AW255"/>
  <c r="X255" a="1"/>
  <c r="X255" s="1"/>
  <c r="Y364" a="1"/>
  <c r="Y364" s="1"/>
  <c r="ED364"/>
  <c r="DZ364" s="1"/>
  <c r="AA447"/>
  <c r="ED166"/>
  <c r="DZ166" s="1"/>
  <c r="ED472"/>
  <c r="DZ472" s="1"/>
  <c r="AA178"/>
  <c r="Z378"/>
  <c r="AW378" s="1"/>
  <c r="Z471"/>
  <c r="AW471" s="1"/>
  <c r="AA538"/>
  <c r="AW572"/>
  <c r="Y150" a="1"/>
  <c r="Y150" s="1"/>
  <c r="AB113" a="1"/>
  <c r="AB113" s="1"/>
  <c r="AC113" s="1" a="1"/>
  <c r="AC113" s="1"/>
  <c r="AD113" s="1"/>
  <c r="AK113" s="1"/>
  <c r="X113" a="1"/>
  <c r="X113" s="1"/>
  <c r="X458" a="1"/>
  <c r="X458" s="1"/>
  <c r="CS414" a="1"/>
  <c r="CS414" s="1"/>
  <c r="DL414" s="1"/>
  <c r="M460"/>
  <c r="ED51"/>
  <c r="DZ51" s="1"/>
  <c r="ED222"/>
  <c r="DZ222" s="1"/>
  <c r="AB222" a="1"/>
  <c r="AB222" s="1"/>
  <c r="AC222" s="1" a="1"/>
  <c r="AC222" s="1"/>
  <c r="AD222" s="1"/>
  <c r="AK222" s="1"/>
  <c r="CS413" a="1"/>
  <c r="CS413" s="1"/>
  <c r="DL413" s="1"/>
  <c r="ED556"/>
  <c r="DZ556" s="1"/>
  <c r="AB379" a="1"/>
  <c r="AB379" s="1"/>
  <c r="AC379" s="1" a="1"/>
  <c r="AC379" s="1"/>
  <c r="AD379" s="1"/>
  <c r="AK379" s="1"/>
  <c r="ED428"/>
  <c r="DZ428" s="1"/>
  <c r="X300" a="1"/>
  <c r="X300" s="1"/>
  <c r="AB300" a="1"/>
  <c r="AB300" s="1"/>
  <c r="AC300" s="1" a="1"/>
  <c r="AC300" s="1"/>
  <c r="AD300" s="1"/>
  <c r="AK300" s="1"/>
  <c r="K430"/>
  <c r="M430" s="1"/>
  <c r="T430" s="1" a="1"/>
  <c r="T430" s="1"/>
  <c r="Z430" s="1"/>
  <c r="X307" a="1"/>
  <c r="X307" s="1"/>
  <c r="ED307"/>
  <c r="DZ307" s="1"/>
  <c r="ED599"/>
  <c r="DZ599" s="1"/>
  <c r="CS486" a="1"/>
  <c r="CS486" s="1"/>
  <c r="DL486" s="1"/>
  <c r="AW277"/>
  <c r="M148"/>
  <c r="ED28"/>
  <c r="DZ28" s="1"/>
  <c r="AA555"/>
  <c r="CS178" a="1"/>
  <c r="CS178" s="1"/>
  <c r="DL178" s="1"/>
  <c r="AB392" a="1"/>
  <c r="AB392" s="1"/>
  <c r="AC392" s="1" a="1"/>
  <c r="AC392" s="1"/>
  <c r="AD392" s="1"/>
  <c r="AK392" s="1"/>
  <c r="CR392" a="1"/>
  <c r="CR392" s="1"/>
  <c r="DK392" s="1"/>
  <c r="CR266" a="1"/>
  <c r="CR266" s="1"/>
  <c r="DK266" s="1"/>
  <c r="ED164"/>
  <c r="DZ164" s="1"/>
  <c r="Y275" a="1"/>
  <c r="Y275" s="1"/>
  <c r="CR247" a="1"/>
  <c r="CR247" s="1"/>
  <c r="DK247" s="1"/>
  <c r="CS85" a="1"/>
  <c r="CS85" s="1"/>
  <c r="DL85" s="1"/>
  <c r="CR224" a="1"/>
  <c r="CR224" s="1"/>
  <c r="DK224" s="1"/>
  <c r="CR92" a="1"/>
  <c r="CR92" s="1"/>
  <c r="DK92" s="1"/>
  <c r="CR485" a="1"/>
  <c r="CR485" s="1"/>
  <c r="DK485" s="1"/>
  <c r="Y211" a="1"/>
  <c r="Y211" s="1"/>
  <c r="AB211" a="1"/>
  <c r="AB211" s="1"/>
  <c r="AC211" s="1" a="1"/>
  <c r="AC211" s="1"/>
  <c r="AD211" s="1"/>
  <c r="AK211" s="1"/>
  <c r="M346"/>
  <c r="ED573"/>
  <c r="DZ573" s="1"/>
  <c r="CR573" a="1"/>
  <c r="CR573" s="1"/>
  <c r="DK573" s="1"/>
  <c r="CS558" a="1"/>
  <c r="CS558" s="1"/>
  <c r="DL558" s="1"/>
  <c r="ED425"/>
  <c r="DZ425" s="1"/>
  <c r="ED594"/>
  <c r="DZ594" s="1"/>
  <c r="ED265"/>
  <c r="DZ265" s="1"/>
  <c r="AB265" a="1"/>
  <c r="AB265" s="1"/>
  <c r="AC265" s="1" a="1"/>
  <c r="AC265" s="1"/>
  <c r="AD265" s="1"/>
  <c r="AK265" s="1"/>
  <c r="CR419" a="1"/>
  <c r="CR419" s="1"/>
  <c r="DK419" s="1"/>
  <c r="CS419" a="1"/>
  <c r="CS419" s="1"/>
  <c r="DL419" s="1"/>
  <c r="Y442" a="1"/>
  <c r="Y442" s="1"/>
  <c r="CS575" a="1"/>
  <c r="CS575" s="1"/>
  <c r="DL575" s="1"/>
  <c r="ED575"/>
  <c r="DZ575" s="1"/>
  <c r="CR123" a="1"/>
  <c r="CR123" s="1"/>
  <c r="DK123" s="1"/>
  <c r="AB123" a="1"/>
  <c r="AB123" s="1"/>
  <c r="AC123" s="1" a="1"/>
  <c r="AC123" s="1"/>
  <c r="AD123" s="1"/>
  <c r="AK123" s="1"/>
  <c r="ED503"/>
  <c r="DZ503" s="1"/>
  <c r="CS262" a="1"/>
  <c r="CS262" s="1"/>
  <c r="DL262" s="1"/>
  <c r="X262" a="1"/>
  <c r="X262" s="1"/>
  <c r="AA441"/>
  <c r="CR166" a="1"/>
  <c r="CR166" s="1"/>
  <c r="DK166" s="1"/>
  <c r="CR555" a="1"/>
  <c r="CR555" s="1"/>
  <c r="DK555" s="1"/>
  <c r="Y572" a="1"/>
  <c r="Y572" s="1"/>
  <c r="AW259"/>
  <c r="X259" a="1"/>
  <c r="X259" s="1"/>
  <c r="CR517" a="1"/>
  <c r="CR517" s="1"/>
  <c r="DK517" s="1"/>
  <c r="ED441"/>
  <c r="DZ441" s="1"/>
  <c r="ED6"/>
  <c r="DZ6" s="1"/>
  <c r="AB6" a="1"/>
  <c r="AB6" s="1"/>
  <c r="AC6" s="1" a="1"/>
  <c r="AC6" s="1"/>
  <c r="AD6" s="1"/>
  <c r="AK6" s="1"/>
  <c r="Z428"/>
  <c r="AW428" s="1"/>
  <c r="ED597"/>
  <c r="DZ597" s="1"/>
  <c r="AW115"/>
  <c r="M362"/>
  <c r="T362" s="1" a="1"/>
  <c r="T362" s="1"/>
  <c r="Z362" s="1"/>
  <c r="CS271" a="1"/>
  <c r="CS271" s="1"/>
  <c r="DL271" s="1"/>
  <c r="CS235" a="1"/>
  <c r="CS235" s="1"/>
  <c r="DL235" s="1"/>
  <c r="CS77" a="1"/>
  <c r="CS77" s="1"/>
  <c r="DL77" s="1"/>
  <c r="AW264"/>
  <c r="ED354"/>
  <c r="DZ354" s="1"/>
  <c r="X354" a="1"/>
  <c r="X354" s="1"/>
  <c r="CR473" a="1"/>
  <c r="CR473" s="1"/>
  <c r="DK473" s="1"/>
  <c r="Z588"/>
  <c r="Y223" a="1"/>
  <c r="Y223" s="1"/>
  <c r="CR345" a="1"/>
  <c r="CR345" s="1"/>
  <c r="DK345" s="1"/>
  <c r="CS456" a="1"/>
  <c r="CS456" s="1"/>
  <c r="DL456" s="1"/>
  <c r="AA558"/>
  <c r="CS345" a="1"/>
  <c r="CS345" s="1"/>
  <c r="DL345" s="1"/>
  <c r="AW275"/>
  <c r="AB275" a="1"/>
  <c r="AB275" s="1"/>
  <c r="AC275" s="1" a="1"/>
  <c r="AC275" s="1"/>
  <c r="AD275" s="1"/>
  <c r="AK275" s="1"/>
  <c r="Y345" a="1"/>
  <c r="Y345" s="1"/>
  <c r="AB345" a="1"/>
  <c r="AB345" s="1"/>
  <c r="AC345" s="1" a="1"/>
  <c r="AC345" s="1"/>
  <c r="AD345" s="1"/>
  <c r="AK345" s="1"/>
  <c r="M427"/>
  <c r="T427" s="1" a="1"/>
  <c r="T427" s="1"/>
  <c r="Z427" s="1"/>
  <c r="AW427" s="1"/>
  <c r="ED456"/>
  <c r="DZ456" s="1"/>
  <c r="K302"/>
  <c r="CR596" a="1"/>
  <c r="CR596" s="1"/>
  <c r="DK596" s="1"/>
  <c r="Z572"/>
  <c r="K162"/>
  <c r="CR284" a="1"/>
  <c r="CR284" s="1"/>
  <c r="DK284" s="1"/>
  <c r="AW254"/>
  <c r="ED309"/>
  <c r="DZ309" s="1"/>
  <c r="CR177" a="1"/>
  <c r="CR177" s="1"/>
  <c r="DK177" s="1"/>
  <c r="AW587"/>
  <c r="X464" a="1"/>
  <c r="X464" s="1"/>
  <c r="ED587"/>
  <c r="DZ587" s="1"/>
  <c r="X174" a="1"/>
  <c r="X174" s="1"/>
  <c r="AA596"/>
  <c r="CR543" a="1"/>
  <c r="CR543" s="1"/>
  <c r="DK543" s="1"/>
  <c r="M354"/>
  <c r="T354" s="1" a="1"/>
  <c r="T354" s="1"/>
  <c r="Z354" s="1"/>
  <c r="CS349" a="1"/>
  <c r="CS349" s="1"/>
  <c r="DL349" s="1"/>
  <c r="Z386"/>
  <c r="AW386" s="1"/>
  <c r="Y394" a="1"/>
  <c r="Y394" s="1"/>
  <c r="ED254"/>
  <c r="DZ254" s="1"/>
  <c r="AB254" a="1"/>
  <c r="AB254" s="1"/>
  <c r="AC254" s="1" a="1"/>
  <c r="AC254" s="1"/>
  <c r="AD254" s="1"/>
  <c r="AK254" s="1"/>
  <c r="ED174"/>
  <c r="DZ174" s="1"/>
  <c r="Y215" a="1"/>
  <c r="Y215" s="1"/>
  <c r="CR464" a="1"/>
  <c r="CR464" s="1"/>
  <c r="DK464" s="1"/>
  <c r="AW358"/>
  <c r="AB260" a="1"/>
  <c r="AB260" s="1"/>
  <c r="AC260" s="1" a="1"/>
  <c r="AC260" s="1"/>
  <c r="AD260" s="1"/>
  <c r="AK260" s="1"/>
  <c r="Y260" a="1"/>
  <c r="Y260" s="1"/>
  <c r="N477"/>
  <c r="AB188" a="1"/>
  <c r="AB188" s="1"/>
  <c r="AC188" s="1" a="1"/>
  <c r="AC188" s="1"/>
  <c r="AD188" s="1"/>
  <c r="AK188" s="1"/>
  <c r="X341" a="1"/>
  <c r="X341" s="1"/>
  <c r="Y552" a="1"/>
  <c r="Y552" s="1"/>
  <c r="Y358" a="1"/>
  <c r="Y358" s="1"/>
  <c r="CS176" a="1"/>
  <c r="CS176" s="1"/>
  <c r="DL176" s="1"/>
  <c r="CS341" a="1"/>
  <c r="CS341" s="1"/>
  <c r="DL341" s="1"/>
  <c r="CS284" a="1"/>
  <c r="CS284" s="1"/>
  <c r="DL284" s="1"/>
  <c r="Y309" a="1"/>
  <c r="Y309" s="1"/>
  <c r="K412"/>
  <c r="M412" s="1"/>
  <c r="T412" s="1" a="1"/>
  <c r="T412" s="1"/>
  <c r="Z412" s="1"/>
  <c r="CR587" a="1"/>
  <c r="CR587" s="1"/>
  <c r="DK587" s="1"/>
  <c r="Y179" a="1"/>
  <c r="Y179" s="1"/>
  <c r="CR179" a="1"/>
  <c r="CR179" s="1"/>
  <c r="DK179" s="1"/>
  <c r="AB61" a="1"/>
  <c r="AB61" s="1"/>
  <c r="AC61" s="1" a="1"/>
  <c r="AC61" s="1"/>
  <c r="AD61" s="1"/>
  <c r="AK61" s="1"/>
  <c r="X61" a="1"/>
  <c r="X61" s="1"/>
  <c r="X149" a="1"/>
  <c r="X149" s="1"/>
  <c r="Y102" a="1"/>
  <c r="Y102" s="1"/>
  <c r="Y210" a="1"/>
  <c r="Y210" s="1"/>
  <c r="CS333" a="1"/>
  <c r="CS333" s="1"/>
  <c r="DL333" s="1"/>
  <c r="AB179" a="1"/>
  <c r="AB179" s="1"/>
  <c r="AC179" s="1" a="1"/>
  <c r="AC179" s="1"/>
  <c r="AD179" s="1"/>
  <c r="AK179" s="1"/>
  <c r="Y149" a="1"/>
  <c r="Y149" s="1"/>
  <c r="AB178" a="1"/>
  <c r="AB178" s="1"/>
  <c r="AC178" s="1" a="1"/>
  <c r="AC178" s="1"/>
  <c r="AD178" s="1"/>
  <c r="AK178" s="1"/>
  <c r="Y44" a="1"/>
  <c r="Y44" s="1"/>
  <c r="AB210" a="1"/>
  <c r="AB210" s="1"/>
  <c r="AC210" s="1" a="1"/>
  <c r="AC210" s="1"/>
  <c r="AD210" s="1"/>
  <c r="AK210" s="1"/>
  <c r="L345"/>
  <c r="AB102" a="1"/>
  <c r="AB102" s="1"/>
  <c r="AC102" s="1" a="1"/>
  <c r="AC102" s="1"/>
  <c r="AD102" s="1"/>
  <c r="AK102" s="1"/>
  <c r="CR44" a="1"/>
  <c r="CR44" s="1"/>
  <c r="DK44" s="1"/>
  <c r="X409" a="1"/>
  <c r="X409" s="1"/>
  <c r="ED179"/>
  <c r="DZ179" s="1"/>
  <c r="Y333" a="1"/>
  <c r="Y333" s="1"/>
  <c r="M376"/>
  <c r="T376" s="1" a="1"/>
  <c r="T376" s="1"/>
  <c r="Z376" s="1"/>
  <c r="AA490"/>
  <c r="N345"/>
  <c r="AA77"/>
  <c r="AW578"/>
  <c r="K478"/>
  <c r="ED572"/>
  <c r="DZ572" s="1"/>
  <c r="CR538" a="1"/>
  <c r="CR538" s="1"/>
  <c r="DK538" s="1"/>
  <c r="CS465" a="1"/>
  <c r="CS465" s="1"/>
  <c r="DL465" s="1"/>
  <c r="AB109" a="1"/>
  <c r="AB109" s="1"/>
  <c r="AC109" s="1" a="1"/>
  <c r="AC109" s="1"/>
  <c r="AD109" s="1"/>
  <c r="AK109" s="1"/>
  <c r="X109" a="1"/>
  <c r="X109" s="1"/>
  <c r="Y378" a="1"/>
  <c r="Y378" s="1"/>
  <c r="CS378" a="1"/>
  <c r="CS378" s="1"/>
  <c r="DL378" s="1"/>
  <c r="ED593"/>
  <c r="DZ593" s="1"/>
  <c r="CS76" a="1"/>
  <c r="CS76" s="1"/>
  <c r="DL76" s="1"/>
  <c r="CS327" a="1"/>
  <c r="CS327" s="1"/>
  <c r="DL327" s="1"/>
  <c r="Y381" a="1"/>
  <c r="Y381" s="1"/>
  <c r="L324"/>
  <c r="AW127"/>
  <c r="CR127" a="1"/>
  <c r="CR127" s="1"/>
  <c r="DK127" s="1"/>
  <c r="K574"/>
  <c r="CS543" a="1"/>
  <c r="CS543" s="1"/>
  <c r="DL543" s="1"/>
  <c r="CS407" a="1"/>
  <c r="CS407" s="1"/>
  <c r="DL407" s="1"/>
  <c r="CR407" a="1"/>
  <c r="CR407" s="1"/>
  <c r="DK407" s="1"/>
  <c r="Z419"/>
  <c r="L522"/>
  <c r="X397" a="1"/>
  <c r="X397" s="1"/>
  <c r="X326" a="1"/>
  <c r="X326" s="1"/>
  <c r="AW326"/>
  <c r="AB255" a="1"/>
  <c r="AB255" s="1"/>
  <c r="AC255" s="1" a="1"/>
  <c r="AC255" s="1"/>
  <c r="AD255" s="1"/>
  <c r="AK255" s="1"/>
  <c r="X364" a="1"/>
  <c r="X364" s="1"/>
  <c r="CR364" a="1"/>
  <c r="CR364" s="1"/>
  <c r="DK364" s="1"/>
  <c r="CS91" a="1"/>
  <c r="CS91" s="1"/>
  <c r="DL91" s="1"/>
  <c r="AA51"/>
  <c r="CS392" a="1"/>
  <c r="CS392" s="1"/>
  <c r="DL392" s="1"/>
  <c r="ED55"/>
  <c r="DZ55" s="1"/>
  <c r="CR113" a="1"/>
  <c r="CR113" s="1"/>
  <c r="DK113" s="1"/>
  <c r="AB458" a="1"/>
  <c r="AB458" s="1"/>
  <c r="AC458" s="1" a="1"/>
  <c r="AC458" s="1"/>
  <c r="AD458" s="1"/>
  <c r="AK458" s="1"/>
  <c r="AW414"/>
  <c r="Y414" a="1"/>
  <c r="Y414" s="1"/>
  <c r="CR294" a="1"/>
  <c r="CR294" s="1"/>
  <c r="DK294" s="1"/>
  <c r="Y222" a="1"/>
  <c r="Y222" s="1"/>
  <c r="AW222"/>
  <c r="CR556" a="1"/>
  <c r="CR556" s="1"/>
  <c r="DK556" s="1"/>
  <c r="Y379" a="1"/>
  <c r="Y379" s="1"/>
  <c r="ED379"/>
  <c r="DZ379" s="1"/>
  <c r="CS300" a="1"/>
  <c r="CS300" s="1"/>
  <c r="DL300" s="1"/>
  <c r="ED300"/>
  <c r="DZ300" s="1"/>
  <c r="Y307" a="1"/>
  <c r="Y307" s="1"/>
  <c r="CR599" a="1"/>
  <c r="CR599" s="1"/>
  <c r="DK599" s="1"/>
  <c r="ED104"/>
  <c r="DZ104" s="1"/>
  <c r="CS28" a="1"/>
  <c r="CS28" s="1"/>
  <c r="DL28" s="1"/>
  <c r="Z411"/>
  <c r="AW411" s="1"/>
  <c r="AA543"/>
  <c r="CS400" a="1"/>
  <c r="CS400" s="1"/>
  <c r="DL400" s="1"/>
  <c r="ED275"/>
  <c r="DZ275" s="1"/>
  <c r="CS150" a="1"/>
  <c r="CS150" s="1"/>
  <c r="DL150" s="1"/>
  <c r="ED224"/>
  <c r="DZ224" s="1"/>
  <c r="X485" a="1"/>
  <c r="X485" s="1"/>
  <c r="AB485" a="1"/>
  <c r="AB485" s="1"/>
  <c r="AC485" s="1" a="1"/>
  <c r="AC485" s="1"/>
  <c r="AD485" s="1"/>
  <c r="AK485" s="1"/>
  <c r="CS211" a="1"/>
  <c r="CS211" s="1"/>
  <c r="DL211" s="1"/>
  <c r="ED211"/>
  <c r="DZ211" s="1"/>
  <c r="CS573" a="1"/>
  <c r="CS573" s="1"/>
  <c r="DL573" s="1"/>
  <c r="Y573" a="1"/>
  <c r="Y573" s="1"/>
  <c r="CR265" a="1"/>
  <c r="CR265" s="1"/>
  <c r="DK265" s="1"/>
  <c r="Y265" a="1"/>
  <c r="Y265" s="1"/>
  <c r="Z364"/>
  <c r="Y419" a="1"/>
  <c r="Y419" s="1"/>
  <c r="AW419"/>
  <c r="X442" a="1"/>
  <c r="X442" s="1"/>
  <c r="ED442"/>
  <c r="DZ442" s="1"/>
  <c r="AW575"/>
  <c r="Y575" a="1"/>
  <c r="Y575" s="1"/>
  <c r="ED123"/>
  <c r="DZ123" s="1"/>
  <c r="Y123" a="1"/>
  <c r="Y123" s="1"/>
  <c r="ED262"/>
  <c r="DZ262" s="1"/>
  <c r="Y166" a="1"/>
  <c r="Y166" s="1"/>
  <c r="CS572" a="1"/>
  <c r="CS572" s="1"/>
  <c r="DL572" s="1"/>
  <c r="CR259" a="1"/>
  <c r="CR259" s="1"/>
  <c r="DK259" s="1"/>
  <c r="CR441" a="1"/>
  <c r="CR441" s="1"/>
  <c r="DK441" s="1"/>
  <c r="CS6" a="1"/>
  <c r="CS6" s="1"/>
  <c r="DL6" s="1"/>
  <c r="X6" a="1"/>
  <c r="X6" s="1"/>
  <c r="CR597" a="1"/>
  <c r="CR597" s="1"/>
  <c r="DK597" s="1"/>
  <c r="Z307"/>
  <c r="X115" a="1"/>
  <c r="X115" s="1"/>
  <c r="CS115" a="1"/>
  <c r="CS115" s="1"/>
  <c r="DL115" s="1"/>
  <c r="X578" a="1"/>
  <c r="X578" s="1"/>
  <c r="CR271" a="1"/>
  <c r="CR271" s="1"/>
  <c r="DK271" s="1"/>
  <c r="Y271" a="1"/>
  <c r="Y271" s="1"/>
  <c r="X235" a="1"/>
  <c r="X235" s="1"/>
  <c r="ED77"/>
  <c r="DZ77" s="1"/>
  <c r="CR264" a="1"/>
  <c r="CR264" s="1"/>
  <c r="DK264" s="1"/>
  <c r="Y264" a="1"/>
  <c r="Y264" s="1"/>
  <c r="AB354" a="1"/>
  <c r="AB354" s="1"/>
  <c r="AC354" s="1" a="1"/>
  <c r="AC354" s="1"/>
  <c r="AD354" s="1"/>
  <c r="AK354" s="1"/>
  <c r="CS473" a="1"/>
  <c r="CS473" s="1"/>
  <c r="DL473" s="1"/>
  <c r="AA532"/>
  <c r="ED360"/>
  <c r="DZ360" s="1"/>
  <c r="AB472" a="1"/>
  <c r="AB472" s="1"/>
  <c r="AC472" s="1" a="1"/>
  <c r="AC472" s="1"/>
  <c r="AD472" s="1"/>
  <c r="AK472" s="1"/>
  <c r="CR71" a="1"/>
  <c r="CR71" s="1"/>
  <c r="DK71" s="1"/>
  <c r="Y456" a="1"/>
  <c r="Y456" s="1"/>
  <c r="Z31"/>
  <c r="AA465"/>
  <c r="M478"/>
  <c r="N478" s="1"/>
  <c r="AV478" s="1"/>
  <c r="K438"/>
  <c r="CR426" a="1"/>
  <c r="CR426" s="1"/>
  <c r="DK426" s="1"/>
  <c r="AW284"/>
  <c r="CS25" a="1"/>
  <c r="CS25" s="1"/>
  <c r="DL25" s="1"/>
  <c r="AB215" a="1"/>
  <c r="AB215" s="1"/>
  <c r="AC215" s="1" a="1"/>
  <c r="AC215" s="1"/>
  <c r="AD215" s="1"/>
  <c r="AK215" s="1"/>
  <c r="CS587" a="1"/>
  <c r="CS587" s="1"/>
  <c r="DL587" s="1"/>
  <c r="Z34"/>
  <c r="L354"/>
  <c r="X254" a="1"/>
  <c r="X254" s="1"/>
  <c r="Y397" a="1"/>
  <c r="Y397" s="1"/>
  <c r="X215" a="1"/>
  <c r="X215" s="1"/>
  <c r="AW464"/>
  <c r="ED487"/>
  <c r="DZ487" s="1"/>
  <c r="Z368"/>
  <c r="ED215"/>
  <c r="DZ215" s="1"/>
  <c r="N404"/>
  <c r="AV404" s="1"/>
  <c r="Z149"/>
  <c r="X284" a="1"/>
  <c r="X284" s="1"/>
  <c r="CR309" a="1"/>
  <c r="CR309" s="1"/>
  <c r="DK309" s="1"/>
  <c r="AB309" a="1"/>
  <c r="AB309" s="1"/>
  <c r="AC309" s="1" a="1"/>
  <c r="AC309" s="1"/>
  <c r="AD309" s="1"/>
  <c r="AK309" s="1"/>
  <c r="X252" a="1"/>
  <c r="X252" s="1"/>
  <c r="CR252" a="1"/>
  <c r="CR252" s="1"/>
  <c r="DK252" s="1"/>
  <c r="CR287" a="1"/>
  <c r="CR287" s="1"/>
  <c r="DK287" s="1"/>
  <c r="CR176" a="1"/>
  <c r="CR176" s="1"/>
  <c r="DK176" s="1"/>
  <c r="CS358" a="1"/>
  <c r="CS358" s="1"/>
  <c r="DL358" s="1"/>
  <c r="CS552" a="1"/>
  <c r="CS552" s="1"/>
  <c r="DL552" s="1"/>
  <c r="L477"/>
  <c r="CS260" a="1"/>
  <c r="CS260" s="1"/>
  <c r="DL260" s="1"/>
  <c r="AB358" a="1"/>
  <c r="AB358" s="1"/>
  <c r="AC358" s="1" a="1"/>
  <c r="AC358" s="1"/>
  <c r="AD358" s="1"/>
  <c r="AK358" s="1"/>
  <c r="CS342" a="1"/>
  <c r="CS342" s="1"/>
  <c r="DL342" s="1"/>
  <c r="AB341" a="1"/>
  <c r="AB341" s="1"/>
  <c r="AC341" s="1" a="1"/>
  <c r="AC341" s="1"/>
  <c r="AD341" s="1"/>
  <c r="AK341" s="1"/>
  <c r="AW260"/>
  <c r="AB287" a="1"/>
  <c r="AB287" s="1"/>
  <c r="AC287" s="1" a="1"/>
  <c r="AC287" s="1"/>
  <c r="AD287" s="1"/>
  <c r="AK287" s="1"/>
  <c r="Y177" a="1"/>
  <c r="Y177" s="1"/>
  <c r="AB177" a="1"/>
  <c r="AB177" s="1"/>
  <c r="AC177" s="1" a="1"/>
  <c r="AC177" s="1"/>
  <c r="AD177" s="1"/>
  <c r="AK177" s="1"/>
  <c r="M162"/>
  <c r="T162" s="1" a="1"/>
  <c r="T162" s="1"/>
  <c r="Z162" s="1"/>
  <c r="AW266"/>
  <c r="CR341" a="1"/>
  <c r="CR341" s="1"/>
  <c r="DK341" s="1"/>
  <c r="CS239" a="1"/>
  <c r="CS239" s="1"/>
  <c r="DL239" s="1"/>
  <c r="X333" a="1"/>
  <c r="X333" s="1"/>
  <c r="X102" a="1"/>
  <c r="X102" s="1"/>
  <c r="CR400" a="1"/>
  <c r="CR400" s="1"/>
  <c r="DK400" s="1"/>
  <c r="Y178" a="1"/>
  <c r="Y178" s="1"/>
  <c r="X178" a="1"/>
  <c r="X178" s="1"/>
  <c r="CS179" a="1"/>
  <c r="CS179" s="1"/>
  <c r="DL179" s="1"/>
  <c r="AA601"/>
  <c r="Z374"/>
  <c r="N582"/>
  <c r="Z463"/>
  <c r="AW463" s="1"/>
  <c r="AA486"/>
  <c r="AA104"/>
  <c r="CR102" a="1"/>
  <c r="CR102" s="1"/>
  <c r="DK102" s="1"/>
  <c r="ED392"/>
  <c r="DZ392" s="1"/>
  <c r="X381" a="1"/>
  <c r="X381" s="1"/>
  <c r="Y127" a="1"/>
  <c r="Y127" s="1"/>
  <c r="AB174" a="1"/>
  <c r="AB174" s="1"/>
  <c r="AC174" s="1" a="1"/>
  <c r="AC174" s="1"/>
  <c r="AD174" s="1"/>
  <c r="AK174" s="1"/>
  <c r="ED326"/>
  <c r="DZ326" s="1"/>
  <c r="CR255" a="1"/>
  <c r="CR255" s="1"/>
  <c r="DK255" s="1"/>
  <c r="CS364" a="1"/>
  <c r="CS364" s="1"/>
  <c r="DL364" s="1"/>
  <c r="CR91" a="1"/>
  <c r="CR91" s="1"/>
  <c r="DK91" s="1"/>
  <c r="CS102" a="1"/>
  <c r="CS102" s="1"/>
  <c r="DL102" s="1"/>
  <c r="CS578" a="1"/>
  <c r="CS578" s="1"/>
  <c r="DL578" s="1"/>
  <c r="Y400" a="1"/>
  <c r="Y400" s="1"/>
  <c r="ED113"/>
  <c r="DZ113" s="1"/>
  <c r="CS458" a="1"/>
  <c r="CS458" s="1"/>
  <c r="DL458" s="1"/>
  <c r="ED414"/>
  <c r="DZ414" s="1"/>
  <c r="X379" a="1"/>
  <c r="X379" s="1"/>
  <c r="AW300"/>
  <c r="CR307" a="1"/>
  <c r="CR307" s="1"/>
  <c r="DK307" s="1"/>
  <c r="Y252" a="1"/>
  <c r="Y252" s="1"/>
  <c r="AB578" a="1"/>
  <c r="AB578" s="1"/>
  <c r="AC578" s="1" a="1"/>
  <c r="AC578" s="1"/>
  <c r="AD578" s="1"/>
  <c r="AK578" s="1"/>
  <c r="M336"/>
  <c r="T336" s="1" a="1"/>
  <c r="T336" s="1"/>
  <c r="Z336" s="1"/>
  <c r="Z432"/>
  <c r="AW432" s="1"/>
  <c r="AB266" a="1"/>
  <c r="AB266" s="1"/>
  <c r="AC266" s="1" a="1"/>
  <c r="AC266" s="1"/>
  <c r="AD266" s="1"/>
  <c r="AK266" s="1"/>
  <c r="CR55" a="1"/>
  <c r="CR55" s="1"/>
  <c r="DK55" s="1"/>
  <c r="CR164" a="1"/>
  <c r="CR164" s="1"/>
  <c r="DK164" s="1"/>
  <c r="CS538" a="1"/>
  <c r="CS538" s="1"/>
  <c r="DL538" s="1"/>
  <c r="CS92" a="1"/>
  <c r="CS92" s="1"/>
  <c r="DL92" s="1"/>
  <c r="CS485" a="1"/>
  <c r="CS485" s="1"/>
  <c r="DL485" s="1"/>
  <c r="ED432"/>
  <c r="DZ432" s="1"/>
  <c r="AB442" a="1"/>
  <c r="AB442" s="1"/>
  <c r="AC442" s="1" a="1"/>
  <c r="AC442" s="1"/>
  <c r="AD442" s="1"/>
  <c r="AK442" s="1"/>
  <c r="CR262" a="1"/>
  <c r="CR262" s="1"/>
  <c r="DK262" s="1"/>
  <c r="AA235"/>
  <c r="AB259" a="1"/>
  <c r="AB259" s="1"/>
  <c r="AC259" s="1" a="1"/>
  <c r="AC259" s="1"/>
  <c r="AD259" s="1"/>
  <c r="AK259" s="1"/>
  <c r="CR6" a="1"/>
  <c r="CR6" s="1"/>
  <c r="DK6" s="1"/>
  <c r="Z425"/>
  <c r="AW425" s="1"/>
  <c r="ED115"/>
  <c r="DZ115" s="1"/>
  <c r="CR578" a="1"/>
  <c r="CR578" s="1"/>
  <c r="DK578" s="1"/>
  <c r="AB271" a="1"/>
  <c r="AB271" s="1"/>
  <c r="AC271" s="1" a="1"/>
  <c r="AC271" s="1"/>
  <c r="AD271" s="1"/>
  <c r="AK271" s="1"/>
  <c r="CR235" a="1"/>
  <c r="CR235" s="1"/>
  <c r="DK235" s="1"/>
  <c r="AB264" a="1"/>
  <c r="AB264" s="1"/>
  <c r="AC264" s="1" a="1"/>
  <c r="AC264" s="1"/>
  <c r="AD264" s="1"/>
  <c r="AK264" s="1"/>
  <c r="AW354"/>
  <c r="Z472"/>
  <c r="AW472" s="1"/>
  <c r="AA553"/>
  <c r="AA181"/>
  <c r="CR223" a="1"/>
  <c r="CR223" s="1"/>
  <c r="DK223" s="1"/>
  <c r="AW360"/>
  <c r="CS360" a="1"/>
  <c r="CS360" s="1"/>
  <c r="DL360" s="1"/>
  <c r="X223" a="1"/>
  <c r="X223" s="1"/>
  <c r="L584"/>
  <c r="N302"/>
  <c r="AV302" s="1"/>
  <c r="X540" a="1"/>
  <c r="X540" s="1"/>
  <c r="M466"/>
  <c r="T466" s="1" a="1"/>
  <c r="T466" s="1"/>
  <c r="Z466" s="1"/>
  <c r="AW466" s="1"/>
  <c r="Y540" a="1"/>
  <c r="Y540" s="1"/>
  <c r="K584"/>
  <c r="ED284"/>
  <c r="DZ284" s="1"/>
  <c r="X309" a="1"/>
  <c r="X309" s="1"/>
  <c r="AB349" a="1"/>
  <c r="AB349" s="1"/>
  <c r="AC349" s="1" a="1"/>
  <c r="AC349" s="1"/>
  <c r="AD349" s="1"/>
  <c r="AK349" s="1"/>
  <c r="CS177" a="1"/>
  <c r="CS177" s="1"/>
  <c r="DL177" s="1"/>
  <c r="L404"/>
  <c r="AW34"/>
  <c r="AA427"/>
  <c r="Y34" a="1"/>
  <c r="Y34" s="1"/>
  <c r="X394" a="1"/>
  <c r="X394" s="1"/>
  <c r="CS464" a="1"/>
  <c r="CS464" s="1"/>
  <c r="DL464" s="1"/>
  <c r="ED394"/>
  <c r="DZ394" s="1"/>
  <c r="AW196"/>
  <c r="AB185" a="1"/>
  <c r="AB185" s="1"/>
  <c r="AC185" s="1" a="1"/>
  <c r="AC185" s="1"/>
  <c r="AD185" s="1"/>
  <c r="AK185" s="1"/>
  <c r="AB464" a="1"/>
  <c r="AB464" s="1"/>
  <c r="AC464" s="1" a="1"/>
  <c r="AC464" s="1"/>
  <c r="AD464" s="1"/>
  <c r="AK464" s="1"/>
  <c r="X587" a="1"/>
  <c r="X587" s="1"/>
  <c r="X188" a="1"/>
  <c r="X188" s="1"/>
  <c r="Y188" a="1"/>
  <c r="Y188" s="1"/>
  <c r="AW341"/>
  <c r="K477"/>
  <c r="X260" a="1"/>
  <c r="X260" s="1"/>
  <c r="CS266" a="1"/>
  <c r="CS266" s="1"/>
  <c r="DL266" s="1"/>
  <c r="AA188"/>
  <c r="CR552" a="1"/>
  <c r="CR552" s="1"/>
  <c r="DK552" s="1"/>
  <c r="AW287"/>
  <c r="AA176"/>
  <c r="CR196" a="1"/>
  <c r="CR196" s="1"/>
  <c r="DK196" s="1"/>
  <c r="Y284" a="1"/>
  <c r="Y284" s="1"/>
  <c r="CS34" a="1"/>
  <c r="CS34" s="1"/>
  <c r="DL34" s="1"/>
  <c r="L302"/>
  <c r="X456" a="1"/>
  <c r="X456" s="1"/>
  <c r="Y472" a="1"/>
  <c r="Y472" s="1"/>
  <c r="L438"/>
  <c r="ED188"/>
  <c r="DZ188" s="1"/>
  <c r="CR333" a="1"/>
  <c r="CR333" s="1"/>
  <c r="DK333" s="1"/>
  <c r="AB400" a="1"/>
  <c r="AB400" s="1"/>
  <c r="AC400" s="1" a="1"/>
  <c r="AC400" s="1"/>
  <c r="AD400" s="1"/>
  <c r="AK400" s="1"/>
  <c r="AW333"/>
  <c r="AB150" a="1"/>
  <c r="AB150" s="1"/>
  <c r="AC150" s="1" a="1"/>
  <c r="AC150" s="1"/>
  <c r="AD150" s="1"/>
  <c r="AK150" s="1"/>
  <c r="K345"/>
  <c r="CR149" a="1"/>
  <c r="CR149" s="1"/>
  <c r="DK149" s="1"/>
  <c r="AW179"/>
  <c r="X373" a="1"/>
  <c r="X373" s="1"/>
  <c r="AB148"/>
  <c r="AC148" s="1" a="1"/>
  <c r="AC148" s="1"/>
  <c r="AD148" s="1"/>
  <c r="AK148" s="1"/>
  <c r="CV6"/>
  <c r="DO6" s="1"/>
  <c r="Y138"/>
  <c r="AB144"/>
  <c r="AC144" s="1" a="1"/>
  <c r="AC144" s="1"/>
  <c r="AD144" s="1"/>
  <c r="AK144" s="1"/>
  <c r="AB142"/>
  <c r="AC142" s="1" a="1"/>
  <c r="AC142" s="1"/>
  <c r="AD142" s="1"/>
  <c r="AK142" s="1"/>
  <c r="X135"/>
  <c r="X72"/>
  <c r="AB146"/>
  <c r="AC146" s="1" a="1"/>
  <c r="AC146" s="1"/>
  <c r="AD146" s="1"/>
  <c r="AK146" s="1"/>
  <c r="AB46"/>
  <c r="AC46" s="1" a="1"/>
  <c r="AC46" s="1"/>
  <c r="CR47" a="1"/>
  <c r="CR47" s="1"/>
  <c r="DK47" s="1"/>
  <c r="CS47" a="1"/>
  <c r="CS47" s="1"/>
  <c r="DL47" s="1"/>
  <c r="ED47"/>
  <c r="DZ47" s="1"/>
  <c r="CS131" a="1"/>
  <c r="CS131" s="1"/>
  <c r="DL131" s="1"/>
  <c r="CR74" a="1"/>
  <c r="CR74" s="1"/>
  <c r="DK74" s="1"/>
  <c r="ED74"/>
  <c r="DZ74" s="1"/>
  <c r="M311"/>
  <c r="L311"/>
  <c r="K311"/>
  <c r="CS122" a="1"/>
  <c r="CS122" s="1"/>
  <c r="DL122" s="1"/>
  <c r="X122" a="1"/>
  <c r="X122" s="1"/>
  <c r="CR122" a="1"/>
  <c r="CR122" s="1"/>
  <c r="DK122" s="1"/>
  <c r="Y122" a="1"/>
  <c r="Y122" s="1"/>
  <c r="ED122"/>
  <c r="DZ122" s="1"/>
  <c r="AB122" a="1"/>
  <c r="AB122" s="1"/>
  <c r="AC122" s="1" a="1"/>
  <c r="AC122" s="1"/>
  <c r="AD122" s="1"/>
  <c r="AK122" s="1"/>
  <c r="CS298" a="1"/>
  <c r="CS298" s="1"/>
  <c r="DL298" s="1"/>
  <c r="X251" a="1"/>
  <c r="X251" s="1"/>
  <c r="AW251"/>
  <c r="AB251" a="1"/>
  <c r="AB251" s="1"/>
  <c r="AC251" s="1" a="1"/>
  <c r="AC251" s="1"/>
  <c r="AD251" s="1"/>
  <c r="AK251" s="1"/>
  <c r="Y251" a="1"/>
  <c r="Y251" s="1"/>
  <c r="CR251" a="1"/>
  <c r="CR251" s="1"/>
  <c r="DK251" s="1"/>
  <c r="ED251"/>
  <c r="DZ251" s="1"/>
  <c r="CS299" a="1"/>
  <c r="CS299" s="1"/>
  <c r="DL299" s="1"/>
  <c r="CR87" a="1"/>
  <c r="CR87" s="1"/>
  <c r="DK87" s="1"/>
  <c r="ED87"/>
  <c r="DZ87" s="1"/>
  <c r="CS87" a="1"/>
  <c r="CS87" s="1"/>
  <c r="DL87" s="1"/>
  <c r="CS498" a="1"/>
  <c r="CS498" s="1"/>
  <c r="DL498" s="1"/>
  <c r="ED508"/>
  <c r="DZ508" s="1"/>
  <c r="CR508" a="1"/>
  <c r="CR508" s="1"/>
  <c r="DK508" s="1"/>
  <c r="CS71" a="1"/>
  <c r="CS71" s="1"/>
  <c r="DL71" s="1"/>
  <c r="CR234" a="1"/>
  <c r="CR234" s="1"/>
  <c r="DK234" s="1"/>
  <c r="AB234" a="1"/>
  <c r="AB234" s="1"/>
  <c r="AC234" s="1" a="1"/>
  <c r="AC234" s="1"/>
  <c r="AD234" s="1"/>
  <c r="AK234" s="1"/>
  <c r="ED234"/>
  <c r="DZ234" s="1"/>
  <c r="Y234" a="1"/>
  <c r="Y234" s="1"/>
  <c r="X234" a="1"/>
  <c r="X234" s="1"/>
  <c r="CS234" a="1"/>
  <c r="CS234" s="1"/>
  <c r="DL234" s="1"/>
  <c r="CS432" a="1"/>
  <c r="CS432" s="1"/>
  <c r="DL432" s="1"/>
  <c r="CR88" a="1"/>
  <c r="CR88" s="1"/>
  <c r="DK88" s="1"/>
  <c r="ED88"/>
  <c r="DZ88" s="1"/>
  <c r="X386" a="1"/>
  <c r="X386" s="1"/>
  <c r="CS386" a="1"/>
  <c r="CS386" s="1"/>
  <c r="DL386" s="1"/>
  <c r="CR386" a="1"/>
  <c r="CR386" s="1"/>
  <c r="DK386" s="1"/>
  <c r="ED386"/>
  <c r="DZ386" s="1"/>
  <c r="Y386" a="1"/>
  <c r="Y386" s="1"/>
  <c r="AB386" a="1"/>
  <c r="AB386" s="1"/>
  <c r="AC386" s="1" a="1"/>
  <c r="AC386" s="1"/>
  <c r="AD386" s="1"/>
  <c r="AK386" s="1"/>
  <c r="CS487" a="1"/>
  <c r="CS487" s="1"/>
  <c r="DL487" s="1"/>
  <c r="ED390"/>
  <c r="DZ390" s="1"/>
  <c r="CR390" a="1"/>
  <c r="CR390" s="1"/>
  <c r="DK390" s="1"/>
  <c r="X390" a="1"/>
  <c r="X390" s="1"/>
  <c r="CS390" a="1"/>
  <c r="CS390" s="1"/>
  <c r="DL390" s="1"/>
  <c r="AB390" a="1"/>
  <c r="AB390" s="1"/>
  <c r="AC390" s="1" a="1"/>
  <c r="AC390" s="1"/>
  <c r="AD390" s="1"/>
  <c r="AK390" s="1"/>
  <c r="Y390" a="1"/>
  <c r="Y390" s="1"/>
  <c r="ED401"/>
  <c r="DZ401" s="1"/>
  <c r="CR401" a="1"/>
  <c r="CR401" s="1"/>
  <c r="DK401" s="1"/>
  <c r="X401" a="1"/>
  <c r="X401" s="1"/>
  <c r="CS401" a="1"/>
  <c r="CS401" s="1"/>
  <c r="DL401" s="1"/>
  <c r="AB401" a="1"/>
  <c r="AB401" s="1"/>
  <c r="AC401" s="1" a="1"/>
  <c r="AC401" s="1"/>
  <c r="AD401" s="1"/>
  <c r="AK401" s="1"/>
  <c r="Y401" a="1"/>
  <c r="Y401" s="1"/>
  <c r="CS316" a="1"/>
  <c r="CS316" s="1"/>
  <c r="DL316" s="1"/>
  <c r="ED61"/>
  <c r="DZ61" s="1"/>
  <c r="CS61" a="1"/>
  <c r="CS61" s="1"/>
  <c r="DL61" s="1"/>
  <c r="ED596"/>
  <c r="DZ596" s="1"/>
  <c r="ED25"/>
  <c r="DZ25" s="1"/>
  <c r="CS471" a="1"/>
  <c r="CS471" s="1"/>
  <c r="DL471" s="1"/>
  <c r="CR539" a="1"/>
  <c r="CR539" s="1"/>
  <c r="DK539" s="1"/>
  <c r="CS539" a="1"/>
  <c r="CS539" s="1"/>
  <c r="DL539" s="1"/>
  <c r="ED539"/>
  <c r="DZ539" s="1"/>
  <c r="ED426"/>
  <c r="DZ426" s="1"/>
  <c r="CR289" a="1"/>
  <c r="CR289" s="1"/>
  <c r="DK289" s="1"/>
  <c r="AA511"/>
  <c r="CS434" a="1"/>
  <c r="CS434" s="1"/>
  <c r="DL434" s="1"/>
  <c r="L566"/>
  <c r="M566"/>
  <c r="K566"/>
  <c r="CS492" a="1"/>
  <c r="CS492" s="1"/>
  <c r="DL492" s="1"/>
  <c r="CR437" a="1"/>
  <c r="CR437" s="1"/>
  <c r="DK437" s="1"/>
  <c r="CR240" a="1"/>
  <c r="CR240" s="1"/>
  <c r="DK240" s="1"/>
  <c r="ED306"/>
  <c r="DZ306" s="1"/>
  <c r="CS81" a="1"/>
  <c r="CS81" s="1"/>
  <c r="DL81" s="1"/>
  <c r="CS184" a="1"/>
  <c r="CS184" s="1"/>
  <c r="DL184" s="1"/>
  <c r="Y184" a="1"/>
  <c r="Y184" s="1"/>
  <c r="CR184" a="1"/>
  <c r="CR184" s="1"/>
  <c r="DK184" s="1"/>
  <c r="ED184"/>
  <c r="DZ184" s="1"/>
  <c r="X184" a="1"/>
  <c r="X184" s="1"/>
  <c r="AB184" a="1"/>
  <c r="AB184" s="1"/>
  <c r="AC184" s="1" a="1"/>
  <c r="AC184" s="1"/>
  <c r="AD184" s="1"/>
  <c r="AK184" s="1"/>
  <c r="Y64" a="1"/>
  <c r="Y64" s="1"/>
  <c r="CS64" a="1"/>
  <c r="CS64" s="1"/>
  <c r="DL64" s="1"/>
  <c r="X64" a="1"/>
  <c r="X64" s="1"/>
  <c r="CS301" a="1"/>
  <c r="CS301" s="1"/>
  <c r="DL301" s="1"/>
  <c r="CR514" a="1"/>
  <c r="CR514" s="1"/>
  <c r="DK514" s="1"/>
  <c r="CS493" a="1"/>
  <c r="CS493" s="1"/>
  <c r="DL493" s="1"/>
  <c r="CR238" a="1"/>
  <c r="CR238" s="1"/>
  <c r="DK238" s="1"/>
  <c r="CS238" a="1"/>
  <c r="CS238" s="1"/>
  <c r="DL238" s="1"/>
  <c r="ED243"/>
  <c r="DZ243" s="1"/>
  <c r="AB305" a="1"/>
  <c r="AB305" s="1"/>
  <c r="AC305" s="1" a="1"/>
  <c r="AC305" s="1"/>
  <c r="AD305" s="1"/>
  <c r="AK305" s="1"/>
  <c r="CR305" a="1"/>
  <c r="CR305" s="1"/>
  <c r="DK305" s="1"/>
  <c r="X305" a="1"/>
  <c r="X305" s="1"/>
  <c r="AW305"/>
  <c r="CS305" a="1"/>
  <c r="CS305" s="1"/>
  <c r="DL305" s="1"/>
  <c r="Y305" a="1"/>
  <c r="Y305" s="1"/>
  <c r="ED305"/>
  <c r="DZ305" s="1"/>
  <c r="CR554" a="1"/>
  <c r="CR554" s="1"/>
  <c r="DK554" s="1"/>
  <c r="AB440" a="1"/>
  <c r="AB440" s="1"/>
  <c r="AC440" s="1" a="1"/>
  <c r="AC440" s="1"/>
  <c r="AD440" s="1"/>
  <c r="AK440" s="1"/>
  <c r="ED440"/>
  <c r="DZ440" s="1"/>
  <c r="X440" a="1"/>
  <c r="X440" s="1"/>
  <c r="AW440"/>
  <c r="CS440" a="1"/>
  <c r="CS440" s="1"/>
  <c r="DL440" s="1"/>
  <c r="Y440" a="1"/>
  <c r="Y440" s="1"/>
  <c r="CR440" a="1"/>
  <c r="CR440" s="1"/>
  <c r="DK440" s="1"/>
  <c r="K453"/>
  <c r="M453" s="1"/>
  <c r="T453" s="1" a="1"/>
  <c r="T453" s="1"/>
  <c r="Z453" s="1"/>
  <c r="AW453" s="1"/>
  <c r="L453"/>
  <c r="ED590"/>
  <c r="DZ590" s="1"/>
  <c r="Y281" a="1"/>
  <c r="Y281" s="1"/>
  <c r="ED281"/>
  <c r="DZ281" s="1"/>
  <c r="CR474" a="1"/>
  <c r="CR474" s="1"/>
  <c r="DK474" s="1"/>
  <c r="CS474" a="1"/>
  <c r="CS474" s="1"/>
  <c r="DL474" s="1"/>
  <c r="X474" a="1"/>
  <c r="X474" s="1"/>
  <c r="Y474" a="1"/>
  <c r="Y474" s="1"/>
  <c r="ED474"/>
  <c r="DZ474" s="1"/>
  <c r="AB474" a="1"/>
  <c r="AB474" s="1"/>
  <c r="AC474" s="1" a="1"/>
  <c r="AC474" s="1"/>
  <c r="AD474" s="1"/>
  <c r="AK474" s="1"/>
  <c r="CR42" a="1"/>
  <c r="CR42" s="1"/>
  <c r="DK42" s="1"/>
  <c r="ED223"/>
  <c r="DZ223" s="1"/>
  <c r="ED387"/>
  <c r="DZ387" s="1"/>
  <c r="Y185" a="1"/>
  <c r="Y185" s="1"/>
  <c r="Y588" a="1"/>
  <c r="Y588" s="1"/>
  <c r="CS185" a="1"/>
  <c r="CS185" s="1"/>
  <c r="DL185" s="1"/>
  <c r="ED196"/>
  <c r="DZ196" s="1"/>
  <c r="X185" a="1"/>
  <c r="X185" s="1"/>
  <c r="Y327" a="1"/>
  <c r="Y327" s="1"/>
  <c r="CS588" a="1"/>
  <c r="CS588" s="1"/>
  <c r="DL588" s="1"/>
  <c r="AW588"/>
  <c r="CS394" a="1"/>
  <c r="CS394" s="1"/>
  <c r="DL394" s="1"/>
  <c r="CR394" a="1"/>
  <c r="CR394" s="1"/>
  <c r="DK394" s="1"/>
  <c r="Y287" a="1"/>
  <c r="Y287" s="1"/>
  <c r="Y277" a="1"/>
  <c r="Y277" s="1"/>
  <c r="Y224" a="1"/>
  <c r="Y224" s="1"/>
  <c r="CR60" a="1"/>
  <c r="CR60" s="1"/>
  <c r="DK60" s="1"/>
  <c r="X176" a="1"/>
  <c r="X176" s="1"/>
  <c r="ED413"/>
  <c r="DZ413" s="1"/>
  <c r="X413" a="1"/>
  <c r="X413" s="1"/>
  <c r="CR277" a="1"/>
  <c r="CR277" s="1"/>
  <c r="DK277" s="1"/>
  <c r="CS224" a="1"/>
  <c r="CS224" s="1"/>
  <c r="DL224" s="1"/>
  <c r="AB588" a="1"/>
  <c r="AB588" s="1"/>
  <c r="AC588" s="1" a="1"/>
  <c r="AC588" s="1"/>
  <c r="AD588" s="1"/>
  <c r="AK588" s="1"/>
  <c r="AB327" a="1"/>
  <c r="AB327" s="1"/>
  <c r="AC327" s="1" a="1"/>
  <c r="AC327" s="1"/>
  <c r="AD327" s="1"/>
  <c r="AK327" s="1"/>
  <c r="Z300"/>
  <c r="ED345"/>
  <c r="DZ345" s="1"/>
  <c r="AB223" a="1"/>
  <c r="AB223" s="1"/>
  <c r="AC223" s="1" a="1"/>
  <c r="AC223" s="1"/>
  <c r="AD223" s="1"/>
  <c r="AK223" s="1"/>
  <c r="CS117" a="1"/>
  <c r="CS117" s="1"/>
  <c r="DL117" s="1"/>
  <c r="X275" a="1"/>
  <c r="X275" s="1"/>
  <c r="CR349" a="1"/>
  <c r="CR349" s="1"/>
  <c r="DK349" s="1"/>
  <c r="Z5"/>
  <c r="M469"/>
  <c r="CR210" a="1"/>
  <c r="CR210" s="1"/>
  <c r="DK210" s="1"/>
  <c r="CS59" a="1"/>
  <c r="CS59" s="1"/>
  <c r="DL59" s="1"/>
  <c r="AA231"/>
  <c r="ED44"/>
  <c r="DZ44" s="1"/>
  <c r="ED131"/>
  <c r="DZ131" s="1"/>
  <c r="CR107" a="1"/>
  <c r="CR107" s="1"/>
  <c r="DK107" s="1"/>
  <c r="Y479" a="1"/>
  <c r="Y479" s="1"/>
  <c r="X460" a="1"/>
  <c r="X460" s="1"/>
  <c r="AW107"/>
  <c r="CS479" a="1"/>
  <c r="CS479" s="1"/>
  <c r="DL479" s="1"/>
  <c r="CS107" a="1"/>
  <c r="CS107" s="1"/>
  <c r="DL107" s="1"/>
  <c r="Y61" a="1"/>
  <c r="Y61" s="1"/>
  <c r="L376"/>
  <c r="N374"/>
  <c r="AV374" s="1"/>
  <c r="AB373" a="1"/>
  <c r="AB373" s="1"/>
  <c r="Y373" a="1"/>
  <c r="Y373" s="1"/>
  <c r="CR490" a="1"/>
  <c r="CR490" s="1"/>
  <c r="DK490" s="1"/>
  <c r="AA88"/>
  <c r="AA234"/>
  <c r="AA240"/>
  <c r="AA551"/>
  <c r="AA508"/>
  <c r="AA294"/>
  <c r="CS499" a="1"/>
  <c r="CS499" s="1"/>
  <c r="DL499" s="1"/>
  <c r="ED509"/>
  <c r="DZ509" s="1"/>
  <c r="CR509" a="1"/>
  <c r="CR509" s="1"/>
  <c r="DK509" s="1"/>
  <c r="CS509" a="1"/>
  <c r="CS509" s="1"/>
  <c r="DL509" s="1"/>
  <c r="ED595"/>
  <c r="DZ595" s="1"/>
  <c r="CS484" a="1"/>
  <c r="CS484" s="1"/>
  <c r="DL484" s="1"/>
  <c r="CR547" a="1"/>
  <c r="CR547" s="1"/>
  <c r="DK547" s="1"/>
  <c r="Y421" a="1"/>
  <c r="Y421" s="1"/>
  <c r="CS421" a="1"/>
  <c r="CS421" s="1"/>
  <c r="DL421" s="1"/>
  <c r="ED421"/>
  <c r="DZ421" s="1"/>
  <c r="CR421" a="1"/>
  <c r="CR421" s="1"/>
  <c r="DK421" s="1"/>
  <c r="AB421" a="1"/>
  <c r="AB421" s="1"/>
  <c r="AC421" s="1" a="1"/>
  <c r="AC421" s="1"/>
  <c r="AD421" s="1"/>
  <c r="AK421" s="1"/>
  <c r="AW421"/>
  <c r="X421" a="1"/>
  <c r="X421" s="1"/>
  <c r="ED557"/>
  <c r="DZ557" s="1"/>
  <c r="AW171"/>
  <c r="CS171" a="1"/>
  <c r="CS171" s="1"/>
  <c r="DL171" s="1"/>
  <c r="CR171" a="1"/>
  <c r="CR171" s="1"/>
  <c r="DK171" s="1"/>
  <c r="Y171" a="1"/>
  <c r="Y171" s="1"/>
  <c r="X171" a="1"/>
  <c r="X171" s="1"/>
  <c r="AB171" a="1"/>
  <c r="AB171" s="1"/>
  <c r="AC171" s="1" a="1"/>
  <c r="AC171" s="1"/>
  <c r="AD171" s="1"/>
  <c r="AK171" s="1"/>
  <c r="ED171"/>
  <c r="DZ171" s="1"/>
  <c r="ED98"/>
  <c r="DZ98" s="1"/>
  <c r="AB98" a="1"/>
  <c r="AB98" s="1"/>
  <c r="AC98" s="1" a="1"/>
  <c r="AC98" s="1"/>
  <c r="AD98" s="1"/>
  <c r="AK98" s="1"/>
  <c r="X98" a="1"/>
  <c r="X98" s="1"/>
  <c r="CS369" a="1"/>
  <c r="CS369" s="1"/>
  <c r="DL369" s="1"/>
  <c r="X369" a="1"/>
  <c r="X369" s="1"/>
  <c r="Y369" a="1"/>
  <c r="Y369" s="1"/>
  <c r="CS70" a="1"/>
  <c r="CS70" s="1"/>
  <c r="DL70" s="1"/>
  <c r="ED70"/>
  <c r="DZ70" s="1"/>
  <c r="CR70" a="1"/>
  <c r="CR70" s="1"/>
  <c r="DK70" s="1"/>
  <c r="ED542"/>
  <c r="DZ542" s="1"/>
  <c r="ED480"/>
  <c r="DZ480" s="1"/>
  <c r="CR56" a="1"/>
  <c r="CR56" s="1"/>
  <c r="DK56" s="1"/>
  <c r="ED600"/>
  <c r="DZ600" s="1"/>
  <c r="CR600" a="1"/>
  <c r="CR600" s="1"/>
  <c r="DK600" s="1"/>
  <c r="CR156" a="1"/>
  <c r="CR156" s="1"/>
  <c r="DK156" s="1"/>
  <c r="Y156" a="1"/>
  <c r="Y156" s="1"/>
  <c r="ED156"/>
  <c r="DZ156" s="1"/>
  <c r="AW156"/>
  <c r="X156" a="1"/>
  <c r="X156" s="1"/>
  <c r="CS156" a="1"/>
  <c r="CS156" s="1"/>
  <c r="DL156" s="1"/>
  <c r="AB156" a="1"/>
  <c r="AB156" s="1"/>
  <c r="AC156" s="1" a="1"/>
  <c r="AC156" s="1"/>
  <c r="AD156" s="1"/>
  <c r="AK156" s="1"/>
  <c r="X198" a="1"/>
  <c r="X198" s="1"/>
  <c r="AW198"/>
  <c r="CS198" a="1"/>
  <c r="CS198" s="1"/>
  <c r="DL198" s="1"/>
  <c r="ED198"/>
  <c r="DZ198" s="1"/>
  <c r="Y198" a="1"/>
  <c r="Y198" s="1"/>
  <c r="AB198" a="1"/>
  <c r="AB198" s="1"/>
  <c r="AC198" s="1" a="1"/>
  <c r="AC198" s="1"/>
  <c r="AD198" s="1"/>
  <c r="AK198" s="1"/>
  <c r="CR198" a="1"/>
  <c r="CR198" s="1"/>
  <c r="DK198" s="1"/>
  <c r="CS475" a="1"/>
  <c r="CS475" s="1"/>
  <c r="DL475" s="1"/>
  <c r="ED308"/>
  <c r="DZ308" s="1"/>
  <c r="CR496" a="1"/>
  <c r="CR496" s="1"/>
  <c r="DK496" s="1"/>
  <c r="CR75" a="1"/>
  <c r="CR75" s="1"/>
  <c r="DK75" s="1"/>
  <c r="AB75" a="1"/>
  <c r="AB75" s="1"/>
  <c r="AC75" s="1" a="1"/>
  <c r="AC75" s="1"/>
  <c r="AD75" s="1"/>
  <c r="AK75" s="1"/>
  <c r="CR278" a="1"/>
  <c r="CR278" s="1"/>
  <c r="DK278" s="1"/>
  <c r="X278" a="1"/>
  <c r="X278" s="1"/>
  <c r="Y278" a="1"/>
  <c r="Y278" s="1"/>
  <c r="CS278" a="1"/>
  <c r="CS278" s="1"/>
  <c r="DL278" s="1"/>
  <c r="AW278"/>
  <c r="AB278" a="1"/>
  <c r="AB278" s="1"/>
  <c r="AC278" s="1" a="1"/>
  <c r="AC278" s="1"/>
  <c r="AD278" s="1"/>
  <c r="AK278" s="1"/>
  <c r="ED278"/>
  <c r="DZ278" s="1"/>
  <c r="ED18"/>
  <c r="DZ18" s="1"/>
  <c r="CS94" a="1"/>
  <c r="CS94" s="1"/>
  <c r="DL94" s="1"/>
  <c r="CS133" a="1"/>
  <c r="CS133" s="1"/>
  <c r="DL133" s="1"/>
  <c r="X133" a="1"/>
  <c r="X133" s="1"/>
  <c r="L305"/>
  <c r="K305"/>
  <c r="ED62"/>
  <c r="DZ62" s="1"/>
  <c r="ED99"/>
  <c r="DZ99" s="1"/>
  <c r="CR536" a="1"/>
  <c r="CR536" s="1"/>
  <c r="DK536" s="1"/>
  <c r="CR130" a="1"/>
  <c r="CR130" s="1"/>
  <c r="DK130" s="1"/>
  <c r="CS304" a="1"/>
  <c r="CS304" s="1"/>
  <c r="DL304" s="1"/>
  <c r="ED304"/>
  <c r="DZ304" s="1"/>
  <c r="CR304" a="1"/>
  <c r="CR304" s="1"/>
  <c r="DK304" s="1"/>
  <c r="CS147" a="1"/>
  <c r="CS147" s="1"/>
  <c r="DL147" s="1"/>
  <c r="ED181"/>
  <c r="DZ181" s="1"/>
  <c r="Y181" a="1"/>
  <c r="Y181" s="1"/>
  <c r="AB181" a="1"/>
  <c r="AB181" s="1"/>
  <c r="AC181" s="1" a="1"/>
  <c r="AC181" s="1"/>
  <c r="AD181" s="1"/>
  <c r="AK181" s="1"/>
  <c r="AW223"/>
  <c r="CR181" a="1"/>
  <c r="CR181" s="1"/>
  <c r="DK181" s="1"/>
  <c r="X387" a="1"/>
  <c r="X387" s="1"/>
  <c r="Y387" a="1"/>
  <c r="Y387" s="1"/>
  <c r="ED327"/>
  <c r="DZ327" s="1"/>
  <c r="ED185"/>
  <c r="DZ185" s="1"/>
  <c r="Z578"/>
  <c r="AB387" a="1"/>
  <c r="AB387" s="1"/>
  <c r="AC387" s="1" a="1"/>
  <c r="AC387" s="1"/>
  <c r="AD387" s="1"/>
  <c r="AK387" s="1"/>
  <c r="AA185"/>
  <c r="CR299" a="1"/>
  <c r="CR299" s="1"/>
  <c r="DK299" s="1"/>
  <c r="AB196" a="1"/>
  <c r="AB196" s="1"/>
  <c r="AC196" s="1" a="1"/>
  <c r="AC196" s="1"/>
  <c r="AD196" s="1"/>
  <c r="AK196" s="1"/>
  <c r="AW342"/>
  <c r="AA498"/>
  <c r="Z287"/>
  <c r="ED342"/>
  <c r="DZ342" s="1"/>
  <c r="CS287" a="1"/>
  <c r="CS287" s="1"/>
  <c r="DL287" s="1"/>
  <c r="M6"/>
  <c r="T6" s="1" a="1"/>
  <c r="T6" s="1"/>
  <c r="Z6" s="1"/>
  <c r="X266" a="1"/>
  <c r="X266" s="1"/>
  <c r="ED551"/>
  <c r="DZ551" s="1"/>
  <c r="CS277" a="1"/>
  <c r="CS277" s="1"/>
  <c r="DL277" s="1"/>
  <c r="ED287"/>
  <c r="DZ287" s="1"/>
  <c r="CS540" a="1"/>
  <c r="CS540" s="1"/>
  <c r="DL540" s="1"/>
  <c r="CR298" a="1"/>
  <c r="CR298" s="1"/>
  <c r="DK298" s="1"/>
  <c r="AB277" a="1"/>
  <c r="AB277" s="1"/>
  <c r="AC277" s="1" a="1"/>
  <c r="AC277" s="1"/>
  <c r="AD277" s="1"/>
  <c r="AK277" s="1"/>
  <c r="X181" a="1"/>
  <c r="X181" s="1"/>
  <c r="AB117" a="1"/>
  <c r="AB117" s="1"/>
  <c r="AC117" s="1" a="1"/>
  <c r="AC117" s="1"/>
  <c r="AD117" s="1"/>
  <c r="AK117" s="1"/>
  <c r="AW345"/>
  <c r="Y117" a="1"/>
  <c r="Y117" s="1"/>
  <c r="CR342" a="1"/>
  <c r="CR342" s="1"/>
  <c r="DK342" s="1"/>
  <c r="CR59" a="1"/>
  <c r="CR59" s="1"/>
  <c r="DK59" s="1"/>
  <c r="CS251" a="1"/>
  <c r="CS251" s="1"/>
  <c r="DL251" s="1"/>
  <c r="AB107" a="1"/>
  <c r="AB107" s="1"/>
  <c r="AC107" s="1" a="1"/>
  <c r="AC107" s="1"/>
  <c r="AD107" s="1"/>
  <c r="AK107" s="1"/>
  <c r="CR460" a="1"/>
  <c r="CR460" s="1"/>
  <c r="DK460" s="1"/>
  <c r="ED210"/>
  <c r="DZ210" s="1"/>
  <c r="ED460"/>
  <c r="DZ460" s="1"/>
  <c r="CR131" a="1"/>
  <c r="CR131" s="1"/>
  <c r="DK131" s="1"/>
  <c r="CR532" a="1"/>
  <c r="CR532" s="1"/>
  <c r="DK532" s="1"/>
  <c r="Y460" a="1"/>
  <c r="Y460" s="1"/>
  <c r="ED107"/>
  <c r="DZ107" s="1"/>
  <c r="ED150"/>
  <c r="DZ150" s="1"/>
  <c r="AC373" a="1"/>
  <c r="AC373" s="1"/>
  <c r="AD373" s="1"/>
  <c r="AK373" s="1"/>
  <c r="AW373"/>
  <c r="AA374"/>
  <c r="AA60"/>
  <c r="AA102"/>
  <c r="AA74"/>
  <c r="AA509"/>
  <c r="AA238"/>
  <c r="CR501" a="1"/>
  <c r="CR501" s="1"/>
  <c r="DK501" s="1"/>
  <c r="ED462"/>
  <c r="DZ462" s="1"/>
  <c r="CS462" a="1"/>
  <c r="CS462" s="1"/>
  <c r="DL462" s="1"/>
  <c r="CR462" a="1"/>
  <c r="CR462" s="1"/>
  <c r="DK462" s="1"/>
  <c r="X462" a="1"/>
  <c r="X462" s="1"/>
  <c r="Y462" a="1"/>
  <c r="Y462" s="1"/>
  <c r="AB462" a="1"/>
  <c r="AB462" s="1"/>
  <c r="AC462" s="1" a="1"/>
  <c r="AC462" s="1"/>
  <c r="AD462" s="1"/>
  <c r="AK462" s="1"/>
  <c r="CR526" a="1"/>
  <c r="CR526" s="1"/>
  <c r="DK526" s="1"/>
  <c r="ED78"/>
  <c r="DZ78" s="1"/>
  <c r="CS544" a="1"/>
  <c r="CS544" s="1"/>
  <c r="DL544" s="1"/>
  <c r="CR165" a="1"/>
  <c r="CR165" s="1"/>
  <c r="DK165" s="1"/>
  <c r="X165" a="1"/>
  <c r="X165" s="1"/>
  <c r="ED165"/>
  <c r="DZ165" s="1"/>
  <c r="CS165" a="1"/>
  <c r="CS165" s="1"/>
  <c r="DL165" s="1"/>
  <c r="AB165" a="1"/>
  <c r="AB165" s="1"/>
  <c r="AC165" s="1" a="1"/>
  <c r="AC165" s="1"/>
  <c r="AD165" s="1"/>
  <c r="AK165" s="1"/>
  <c r="Y165" a="1"/>
  <c r="Y165" s="1"/>
  <c r="CS429" a="1"/>
  <c r="CS429" s="1"/>
  <c r="DL429" s="1"/>
  <c r="CR48" a="1"/>
  <c r="CR48" s="1"/>
  <c r="DK48" s="1"/>
  <c r="Y221" a="1"/>
  <c r="Y221" s="1"/>
  <c r="CR221" a="1"/>
  <c r="CR221" s="1"/>
  <c r="DK221" s="1"/>
  <c r="CS242" a="1"/>
  <c r="CS242" s="1"/>
  <c r="DL242" s="1"/>
  <c r="CR312" a="1"/>
  <c r="CR312" s="1"/>
  <c r="DK312" s="1"/>
  <c r="CS312" a="1"/>
  <c r="CS312" s="1"/>
  <c r="DL312" s="1"/>
  <c r="CS507" a="1"/>
  <c r="CS507" s="1"/>
  <c r="DL507" s="1"/>
  <c r="CR507" a="1"/>
  <c r="CR507" s="1"/>
  <c r="DK507" s="1"/>
  <c r="ED507"/>
  <c r="DZ507" s="1"/>
  <c r="CS89" a="1"/>
  <c r="CS89" s="1"/>
  <c r="DL89" s="1"/>
  <c r="K356"/>
  <c r="M356" s="1"/>
  <c r="L356"/>
  <c r="CS410" a="1"/>
  <c r="CS410" s="1"/>
  <c r="DL410" s="1"/>
  <c r="ED410"/>
  <c r="DZ410" s="1"/>
  <c r="X410" a="1"/>
  <c r="X410" s="1"/>
  <c r="CR410" a="1"/>
  <c r="CR410" s="1"/>
  <c r="DK410" s="1"/>
  <c r="AB410" a="1"/>
  <c r="AB410" s="1"/>
  <c r="AC410" s="1" a="1"/>
  <c r="AC410" s="1"/>
  <c r="AD410" s="1"/>
  <c r="AK410" s="1"/>
  <c r="Y410" a="1"/>
  <c r="Y410" s="1"/>
  <c r="ED194"/>
  <c r="DZ194" s="1"/>
  <c r="X194" a="1"/>
  <c r="X194" s="1"/>
  <c r="AB194" a="1"/>
  <c r="AB194" s="1"/>
  <c r="AC194" s="1" a="1"/>
  <c r="AC194" s="1"/>
  <c r="Y194" a="1"/>
  <c r="Y194" s="1"/>
  <c r="CS194" a="1"/>
  <c r="CS194" s="1"/>
  <c r="DL194" s="1"/>
  <c r="CR194" a="1"/>
  <c r="CR194" s="1"/>
  <c r="DK194" s="1"/>
  <c r="CR41" a="1"/>
  <c r="CR41" s="1"/>
  <c r="DK41" s="1"/>
  <c r="CS41" a="1"/>
  <c r="CS41" s="1"/>
  <c r="DL41" s="1"/>
  <c r="ED41"/>
  <c r="DZ41" s="1"/>
  <c r="ED112"/>
  <c r="DZ112" s="1"/>
  <c r="CS534" a="1"/>
  <c r="CS534" s="1"/>
  <c r="DL534" s="1"/>
  <c r="CS37" a="1"/>
  <c r="CS37" s="1"/>
  <c r="DL37" s="1"/>
  <c r="CR37" a="1"/>
  <c r="CR37" s="1"/>
  <c r="DK37" s="1"/>
  <c r="ED37"/>
  <c r="DZ37" s="1"/>
  <c r="ED57"/>
  <c r="DZ57" s="1"/>
  <c r="CR110" a="1"/>
  <c r="CR110" s="1"/>
  <c r="DK110" s="1"/>
  <c r="CS110" a="1"/>
  <c r="CS110" s="1"/>
  <c r="DL110" s="1"/>
  <c r="ED110"/>
  <c r="DZ110" s="1"/>
  <c r="ED227"/>
  <c r="DZ227" s="1"/>
  <c r="CS497" a="1"/>
  <c r="CS497" s="1"/>
  <c r="DL497" s="1"/>
  <c r="CS510" a="1"/>
  <c r="CS510" s="1"/>
  <c r="DL510" s="1"/>
  <c r="CR510" a="1"/>
  <c r="CR510" s="1"/>
  <c r="DK510" s="1"/>
  <c r="ED510"/>
  <c r="DZ510" s="1"/>
  <c r="CS45" a="1"/>
  <c r="CS45" s="1"/>
  <c r="DL45" s="1"/>
  <c r="ED20"/>
  <c r="DZ20" s="1"/>
  <c r="Y367" a="1"/>
  <c r="Y367" s="1"/>
  <c r="CS367" a="1"/>
  <c r="CS367" s="1"/>
  <c r="DL367" s="1"/>
  <c r="CR67" a="1"/>
  <c r="CR67" s="1"/>
  <c r="DK67" s="1"/>
  <c r="ED408"/>
  <c r="DZ408" s="1"/>
  <c r="Y408" a="1"/>
  <c r="Y408" s="1"/>
  <c r="X408" a="1"/>
  <c r="X408" s="1"/>
  <c r="AB408" a="1"/>
  <c r="AB408" s="1"/>
  <c r="AC408" s="1" a="1"/>
  <c r="AC408" s="1"/>
  <c r="AD408" s="1"/>
  <c r="AK408" s="1"/>
  <c r="AW408"/>
  <c r="CS408" a="1"/>
  <c r="CS408" s="1"/>
  <c r="DL408" s="1"/>
  <c r="CR408" a="1"/>
  <c r="CR408" s="1"/>
  <c r="DK408" s="1"/>
  <c r="ED344"/>
  <c r="DZ344" s="1"/>
  <c r="X311" a="1"/>
  <c r="X311" s="1"/>
  <c r="AB311" a="1"/>
  <c r="AB311" s="1"/>
  <c r="AC311" s="1" a="1"/>
  <c r="AC311" s="1"/>
  <c r="AD311" s="1"/>
  <c r="AK311" s="1"/>
  <c r="ED311"/>
  <c r="DZ311" s="1"/>
  <c r="CR311" a="1"/>
  <c r="CR311" s="1"/>
  <c r="DK311" s="1"/>
  <c r="AW311"/>
  <c r="CS311" a="1"/>
  <c r="CS311" s="1"/>
  <c r="DL311" s="1"/>
  <c r="Y311" a="1"/>
  <c r="Y311" s="1"/>
  <c r="CR491" a="1"/>
  <c r="CR491" s="1"/>
  <c r="DK491" s="1"/>
  <c r="ED439"/>
  <c r="DZ439" s="1"/>
  <c r="Y586" a="1"/>
  <c r="Y586" s="1"/>
  <c r="AW586"/>
  <c r="CR531" a="1"/>
  <c r="CR531" s="1"/>
  <c r="DK531" s="1"/>
  <c r="CR463" a="1"/>
  <c r="CR463" s="1"/>
  <c r="DK463" s="1"/>
  <c r="ED588"/>
  <c r="DZ588" s="1"/>
  <c r="ED299"/>
  <c r="DZ299" s="1"/>
  <c r="CR588" a="1"/>
  <c r="CR588" s="1"/>
  <c r="DK588" s="1"/>
  <c r="CR397" a="1"/>
  <c r="CR397" s="1"/>
  <c r="DK397" s="1"/>
  <c r="CS387" a="1"/>
  <c r="CS387" s="1"/>
  <c r="DL387" s="1"/>
  <c r="X196" a="1"/>
  <c r="X196" s="1"/>
  <c r="K382"/>
  <c r="M382" s="1"/>
  <c r="T382" s="1" a="1"/>
  <c r="T382" s="1"/>
  <c r="Z382" s="1"/>
  <c r="ED266"/>
  <c r="DZ266" s="1"/>
  <c r="X224" a="1"/>
  <c r="X224" s="1"/>
  <c r="Y342" a="1"/>
  <c r="Y342" s="1"/>
  <c r="ED252"/>
  <c r="DZ252" s="1"/>
  <c r="ED176"/>
  <c r="DZ176" s="1"/>
  <c r="AB252" a="1"/>
  <c r="AB252" s="1"/>
  <c r="AC252" s="1" a="1"/>
  <c r="AC252" s="1"/>
  <c r="AD252" s="1"/>
  <c r="AK252" s="1"/>
  <c r="CR551" a="1"/>
  <c r="CR551" s="1"/>
  <c r="DK551" s="1"/>
  <c r="AB224" a="1"/>
  <c r="AB224" s="1"/>
  <c r="AC224" s="1" a="1"/>
  <c r="AC224" s="1"/>
  <c r="AD224" s="1"/>
  <c r="AK224" s="1"/>
  <c r="CS60" a="1"/>
  <c r="CS60" s="1"/>
  <c r="DL60" s="1"/>
  <c r="AB342" a="1"/>
  <c r="AB342" s="1"/>
  <c r="AC342" s="1" a="1"/>
  <c r="AC342" s="1"/>
  <c r="AD342" s="1"/>
  <c r="AK342" s="1"/>
  <c r="Z342"/>
  <c r="CR413" a="1"/>
  <c r="CR413" s="1"/>
  <c r="DK413" s="1"/>
  <c r="AA298"/>
  <c r="X327" a="1"/>
  <c r="X327" s="1"/>
  <c r="ED540"/>
  <c r="DZ540" s="1"/>
  <c r="K427"/>
  <c r="L466"/>
  <c r="CR540" a="1"/>
  <c r="CR540" s="1"/>
  <c r="DK540" s="1"/>
  <c r="AW413"/>
  <c r="CS553" a="1"/>
  <c r="CS553" s="1"/>
  <c r="DL553" s="1"/>
  <c r="X392" a="1"/>
  <c r="X392" s="1"/>
  <c r="L582"/>
  <c r="AB572" a="1"/>
  <c r="AB572" s="1"/>
  <c r="AC572" s="1" a="1"/>
  <c r="AC572" s="1"/>
  <c r="AD572" s="1"/>
  <c r="AK572" s="1"/>
  <c r="X210" a="1"/>
  <c r="X210" s="1"/>
  <c r="CS508" a="1"/>
  <c r="CS508" s="1"/>
  <c r="DL508" s="1"/>
  <c r="AB44" a="1"/>
  <c r="AB44" s="1"/>
  <c r="AC44" s="1" a="1"/>
  <c r="AC44" s="1"/>
  <c r="AD44" s="1"/>
  <c r="AK44" s="1"/>
  <c r="X44" a="1"/>
  <c r="X44" s="1"/>
  <c r="Y107" a="1"/>
  <c r="Y107" s="1"/>
  <c r="CR479" a="1"/>
  <c r="CR479" s="1"/>
  <c r="DK479" s="1"/>
  <c r="AW210"/>
  <c r="ED479"/>
  <c r="DZ479" s="1"/>
  <c r="AB460" a="1"/>
  <c r="AB460" s="1"/>
  <c r="AC460" s="1" a="1"/>
  <c r="AC460" s="1"/>
  <c r="AD460" s="1"/>
  <c r="AK460" s="1"/>
  <c r="X479" a="1"/>
  <c r="X479" s="1"/>
  <c r="AA131"/>
  <c r="X164" a="1"/>
  <c r="X164" s="1"/>
  <c r="ED532"/>
  <c r="DZ532" s="1"/>
  <c r="ED490"/>
  <c r="DZ490" s="1"/>
  <c r="CS373" a="1"/>
  <c r="CS373" s="1"/>
  <c r="DL373" s="1"/>
  <c r="AA87"/>
  <c r="AA47"/>
  <c r="AA312"/>
  <c r="AA11"/>
  <c r="AA434"/>
  <c r="AB545"/>
  <c r="AC545" s="1" a="1"/>
  <c r="AC545" s="1"/>
  <c r="AD545" s="1"/>
  <c r="AK545" s="1"/>
  <c r="X308"/>
  <c r="Y308"/>
  <c r="Y243"/>
  <c r="AB498"/>
  <c r="AC498" s="1" a="1"/>
  <c r="AC498" s="1"/>
  <c r="AD498" s="1"/>
  <c r="AK498" s="1"/>
  <c r="AB54"/>
  <c r="AC54" s="1" a="1"/>
  <c r="AC54" s="1"/>
  <c r="AD54" s="1"/>
  <c r="AK54" s="1"/>
  <c r="X545"/>
  <c r="Y595"/>
  <c r="X512"/>
  <c r="Y545"/>
  <c r="AB595"/>
  <c r="AC595" s="1" a="1"/>
  <c r="AC595" s="1"/>
  <c r="AD595" s="1"/>
  <c r="AK595" s="1"/>
  <c r="Y129"/>
  <c r="AB490"/>
  <c r="AC490" s="1" a="1"/>
  <c r="AC490" s="1"/>
  <c r="AD490" s="1"/>
  <c r="AK490" s="1"/>
  <c r="X498"/>
  <c r="X547"/>
  <c r="AB512"/>
  <c r="AC512" s="1" a="1"/>
  <c r="AC512" s="1"/>
  <c r="AD512" s="1"/>
  <c r="AK512" s="1"/>
  <c r="X518"/>
  <c r="Y54"/>
  <c r="AB518"/>
  <c r="AC518" s="1" a="1"/>
  <c r="AC518" s="1"/>
  <c r="AD518" s="1"/>
  <c r="AK518" s="1"/>
  <c r="Y491"/>
  <c r="X590"/>
  <c r="AB18"/>
  <c r="AC18" s="1" a="1"/>
  <c r="AC18" s="1"/>
  <c r="X551"/>
  <c r="X531"/>
  <c r="X60"/>
  <c r="AB551"/>
  <c r="AC551" s="1" a="1"/>
  <c r="AC551" s="1"/>
  <c r="AD551" s="1"/>
  <c r="AK551" s="1"/>
  <c r="AB243"/>
  <c r="AC243" s="1" a="1"/>
  <c r="AC243" s="1"/>
  <c r="AD243" s="1"/>
  <c r="AK243" s="1"/>
  <c r="X54"/>
  <c r="Y490"/>
  <c r="X288"/>
  <c r="X344"/>
  <c r="Y512"/>
  <c r="Y551"/>
  <c r="AB129"/>
  <c r="AC129" s="1" a="1"/>
  <c r="AC129" s="1"/>
  <c r="AD129" s="1"/>
  <c r="AK129" s="1"/>
  <c r="X536"/>
  <c r="Y518"/>
  <c r="AB531"/>
  <c r="AC531" s="1" a="1"/>
  <c r="AC531" s="1"/>
  <c r="AD531" s="1"/>
  <c r="AK531" s="1"/>
  <c r="AB547"/>
  <c r="AC547" s="1" a="1"/>
  <c r="AC547" s="1"/>
  <c r="AD547" s="1"/>
  <c r="AK547" s="1"/>
  <c r="AB288"/>
  <c r="AC288" s="1" a="1"/>
  <c r="AC288" s="1"/>
  <c r="AD288" s="1"/>
  <c r="AK288" s="1"/>
  <c r="Y60"/>
  <c r="AB60"/>
  <c r="AC60" s="1" a="1"/>
  <c r="AC60" s="1"/>
  <c r="AD60" s="1"/>
  <c r="AK60" s="1"/>
  <c r="Y288"/>
  <c r="X490"/>
  <c r="AX374" a="1"/>
  <c r="AX374" s="1"/>
  <c r="E374" s="1"/>
  <c r="AT374"/>
  <c r="N372"/>
  <c r="Y526"/>
  <c r="AB19"/>
  <c r="AC19" s="1" a="1"/>
  <c r="AC19" s="1"/>
  <c r="AD19" s="1"/>
  <c r="AK19" s="1"/>
  <c r="AB457"/>
  <c r="AC457" s="1" a="1"/>
  <c r="AC457" s="1"/>
  <c r="AD457" s="1"/>
  <c r="AK457" s="1"/>
  <c r="Y228"/>
  <c r="AB227"/>
  <c r="AC227" s="1" a="1"/>
  <c r="AC227" s="1"/>
  <c r="AD227" s="1"/>
  <c r="AK227" s="1"/>
  <c r="X103"/>
  <c r="X59"/>
  <c r="AB238"/>
  <c r="AC238" s="1" a="1"/>
  <c r="AC238" s="1"/>
  <c r="AD238" s="1"/>
  <c r="AK238" s="1"/>
  <c r="Y38"/>
  <c r="X492"/>
  <c r="X147"/>
  <c r="X463"/>
  <c r="Y19"/>
  <c r="AB228"/>
  <c r="AC228" s="1" a="1"/>
  <c r="AC228" s="1"/>
  <c r="AD228" s="1"/>
  <c r="AK228" s="1"/>
  <c r="AB147"/>
  <c r="AC147" s="1" a="1"/>
  <c r="AC147" s="1"/>
  <c r="AD147" s="1"/>
  <c r="AK147" s="1"/>
  <c r="X67"/>
  <c r="AB426"/>
  <c r="AC426" s="1" a="1"/>
  <c r="AC426" s="1"/>
  <c r="AD426" s="1"/>
  <c r="AK426" s="1"/>
  <c r="Y246"/>
  <c r="Y103"/>
  <c r="AB560"/>
  <c r="AC560" s="1" a="1"/>
  <c r="AC560" s="1"/>
  <c r="AD560" s="1"/>
  <c r="AK560" s="1"/>
  <c r="X426"/>
  <c r="Y148"/>
  <c r="Y73"/>
  <c r="X544"/>
  <c r="AB73"/>
  <c r="AC73" s="1" a="1"/>
  <c r="AC73" s="1"/>
  <c r="AD73" s="1"/>
  <c r="AK73" s="1"/>
  <c r="AB93"/>
  <c r="AC93" s="1" a="1"/>
  <c r="AC93" s="1"/>
  <c r="AD93" s="1"/>
  <c r="AK93" s="1"/>
  <c r="X88"/>
  <c r="X457"/>
  <c r="Y227"/>
  <c r="Y505"/>
  <c r="X38"/>
  <c r="Y492"/>
  <c r="Y501"/>
  <c r="AB469"/>
  <c r="AC469" s="1" a="1"/>
  <c r="AC469" s="1"/>
  <c r="AD469" s="1"/>
  <c r="AK469" s="1"/>
  <c r="X596"/>
  <c r="X526"/>
  <c r="AB246"/>
  <c r="AC246" s="1" a="1"/>
  <c r="AC246" s="1"/>
  <c r="AD246" s="1"/>
  <c r="AK246" s="1"/>
  <c r="AB67"/>
  <c r="AC67" s="1" a="1"/>
  <c r="AC67" s="1"/>
  <c r="AD67" s="1"/>
  <c r="AK67" s="1"/>
  <c r="X469"/>
  <c r="Y437"/>
  <c r="X316"/>
  <c r="Y301"/>
  <c r="X301"/>
  <c r="AB59"/>
  <c r="AC59" s="1" a="1"/>
  <c r="AC59" s="1"/>
  <c r="AD59" s="1"/>
  <c r="AK59" s="1"/>
  <c r="Y457"/>
  <c r="X136"/>
  <c r="X499"/>
  <c r="Y542"/>
  <c r="X73"/>
  <c r="X19"/>
  <c r="Y71"/>
  <c r="X228"/>
  <c r="X238"/>
  <c r="AB103"/>
  <c r="AC103" s="1" a="1"/>
  <c r="AC103" s="1"/>
  <c r="AD103" s="1"/>
  <c r="AK103" s="1"/>
  <c r="AB131"/>
  <c r="AC131" s="1" a="1"/>
  <c r="AC131" s="1"/>
  <c r="AD131" s="1"/>
  <c r="AK131" s="1"/>
  <c r="X511"/>
  <c r="Y131"/>
  <c r="X560"/>
  <c r="AB437"/>
  <c r="AC437" s="1" a="1"/>
  <c r="AC437" s="1"/>
  <c r="AD437" s="1"/>
  <c r="AK437" s="1"/>
  <c r="Y88"/>
  <c r="X471"/>
  <c r="Y432"/>
  <c r="AB38"/>
  <c r="AC38" s="1" a="1"/>
  <c r="AC38" s="1"/>
  <c r="AD38" s="1"/>
  <c r="AK38" s="1"/>
  <c r="X93"/>
  <c r="Y471"/>
  <c r="X246"/>
  <c r="AB596"/>
  <c r="AC596" s="1" a="1"/>
  <c r="AC596" s="1"/>
  <c r="AD596" s="1"/>
  <c r="AK596" s="1"/>
  <c r="X148"/>
  <c r="AB480"/>
  <c r="AC480" s="1" a="1"/>
  <c r="AC480" s="1"/>
  <c r="Y238"/>
  <c r="Y469"/>
  <c r="AB71"/>
  <c r="AC71" s="1" a="1"/>
  <c r="AC71" s="1"/>
  <c r="AD71" s="1"/>
  <c r="AK71" s="1"/>
  <c r="AB88"/>
  <c r="AC88" s="1" a="1"/>
  <c r="AC88" s="1"/>
  <c r="AD88" s="1"/>
  <c r="AK88" s="1"/>
  <c r="AU415"/>
  <c r="BK415" s="1"/>
  <c r="T448" a="1"/>
  <c r="T448" s="1"/>
  <c r="Z448" s="1"/>
  <c r="N564"/>
  <c r="AV564" s="1"/>
  <c r="AT448"/>
  <c r="AV474"/>
  <c r="N163"/>
  <c r="AV163" s="1"/>
  <c r="AR523"/>
  <c r="CT523" s="1" a="1"/>
  <c r="CT523" s="1"/>
  <c r="DM523" s="1"/>
  <c r="AT523"/>
  <c r="N370"/>
  <c r="AX370" s="1" a="1"/>
  <c r="AX370" s="1"/>
  <c r="E370" s="1"/>
  <c r="AU474"/>
  <c r="BK474" s="1"/>
  <c r="AU384"/>
  <c r="BK384" s="1"/>
  <c r="N386"/>
  <c r="AV386" s="1"/>
  <c r="AU380"/>
  <c r="BL380" s="1"/>
  <c r="AT380"/>
  <c r="AR380"/>
  <c r="CT380" s="1" a="1"/>
  <c r="CT380" s="1"/>
  <c r="DM380" s="1"/>
  <c r="AX415" a="1"/>
  <c r="AX415" s="1"/>
  <c r="E415" s="1"/>
  <c r="AY415"/>
  <c r="AZ415" s="1" a="1"/>
  <c r="AZ415" s="1"/>
  <c r="AY448"/>
  <c r="AZ448" s="1" a="1"/>
  <c r="AZ448" s="1"/>
  <c r="AV523"/>
  <c r="AR415"/>
  <c r="CT415" s="1" a="1"/>
  <c r="CT415" s="1"/>
  <c r="DM415" s="1"/>
  <c r="AV384"/>
  <c r="AY380"/>
  <c r="AZ380" s="1" a="1"/>
  <c r="AZ380" s="1"/>
  <c r="AX380" a="1"/>
  <c r="AX380" s="1"/>
  <c r="N309"/>
  <c r="AV309" s="1"/>
  <c r="AU523"/>
  <c r="BK523" s="1"/>
  <c r="AV448"/>
  <c r="CT384" a="1"/>
  <c r="CT384" s="1"/>
  <c r="DM384" s="1"/>
  <c r="AR448"/>
  <c r="CT448" s="1" a="1"/>
  <c r="CT448" s="1"/>
  <c r="DM448" s="1"/>
  <c r="AX384" a="1"/>
  <c r="AX384" s="1"/>
  <c r="AV380"/>
  <c r="E380"/>
  <c r="AR317"/>
  <c r="CT317" s="1" a="1"/>
  <c r="CT317" s="1"/>
  <c r="DM317" s="1"/>
  <c r="X142"/>
  <c r="Y62"/>
  <c r="X289"/>
  <c r="AB312"/>
  <c r="AC312" s="1" a="1"/>
  <c r="AC312" s="1"/>
  <c r="AD312" s="1"/>
  <c r="AK312" s="1"/>
  <c r="Y74"/>
  <c r="Y55"/>
  <c r="AB62"/>
  <c r="AC62" s="1" a="1"/>
  <c r="AC62" s="1"/>
  <c r="AD62" s="1"/>
  <c r="AK62" s="1"/>
  <c r="X99"/>
  <c r="X239"/>
  <c r="Y59"/>
  <c r="Y142"/>
  <c r="Y112"/>
  <c r="X112"/>
  <c r="X17"/>
  <c r="X508"/>
  <c r="AB39"/>
  <c r="AC39" s="1" a="1"/>
  <c r="AC39" s="1"/>
  <c r="AD39" s="1"/>
  <c r="AK39" s="1"/>
  <c r="Y532"/>
  <c r="Y65"/>
  <c r="X90"/>
  <c r="X436"/>
  <c r="AB90"/>
  <c r="AC90" s="1" a="1"/>
  <c r="AC90" s="1"/>
  <c r="AD90" s="1"/>
  <c r="AK90" s="1"/>
  <c r="X557"/>
  <c r="X312"/>
  <c r="X548"/>
  <c r="X553"/>
  <c r="AB439"/>
  <c r="AC439" s="1" a="1"/>
  <c r="AC439" s="1"/>
  <c r="AD439" s="1"/>
  <c r="AK439" s="1"/>
  <c r="Y553"/>
  <c r="X484"/>
  <c r="AB245"/>
  <c r="AC245" s="1" a="1"/>
  <c r="AC245" s="1"/>
  <c r="AD245" s="1"/>
  <c r="AK245" s="1"/>
  <c r="AB65"/>
  <c r="AC65" s="1" a="1"/>
  <c r="AC65" s="1"/>
  <c r="AD65" s="1"/>
  <c r="AK65" s="1"/>
  <c r="AB55"/>
  <c r="AC55" s="1" a="1"/>
  <c r="AC55" s="1"/>
  <c r="AD55" s="1"/>
  <c r="AK55" s="1"/>
  <c r="Y42"/>
  <c r="Y482"/>
  <c r="X546"/>
  <c r="X231"/>
  <c r="X493"/>
  <c r="X554"/>
  <c r="AB42"/>
  <c r="AC42" s="1" a="1"/>
  <c r="AC42" s="1"/>
  <c r="AD42" s="1"/>
  <c r="AK42" s="1"/>
  <c r="AB538"/>
  <c r="AC538" s="1" a="1"/>
  <c r="AC538" s="1"/>
  <c r="AD538" s="1"/>
  <c r="AK538" s="1"/>
  <c r="X74"/>
  <c r="AB553"/>
  <c r="AC553" s="1" a="1"/>
  <c r="AC553" s="1"/>
  <c r="AD553" s="1"/>
  <c r="AK553" s="1"/>
  <c r="Y436"/>
  <c r="Y554"/>
  <c r="AB493"/>
  <c r="AC493" s="1" a="1"/>
  <c r="AC493" s="1"/>
  <c r="AD493" s="1"/>
  <c r="AK493" s="1"/>
  <c r="Y439"/>
  <c r="AB505"/>
  <c r="AC505" s="1" a="1"/>
  <c r="AC505" s="1"/>
  <c r="AD505" s="1"/>
  <c r="AK505" s="1"/>
  <c r="X65"/>
  <c r="Y538"/>
  <c r="Y600"/>
  <c r="Y39"/>
  <c r="X482"/>
  <c r="AB546"/>
  <c r="AC546" s="1" a="1"/>
  <c r="AC546" s="1"/>
  <c r="AD546" s="1"/>
  <c r="AK546" s="1"/>
  <c r="AB231"/>
  <c r="AC231" s="1" a="1"/>
  <c r="AC231" s="1"/>
  <c r="AD231" s="1"/>
  <c r="AK231" s="1"/>
  <c r="AB72"/>
  <c r="AC72" s="1" a="1"/>
  <c r="AC72" s="1"/>
  <c r="AD72" s="1"/>
  <c r="AK72" s="1"/>
  <c r="X538"/>
  <c r="AB532"/>
  <c r="AC532" s="1" a="1"/>
  <c r="AC532" s="1"/>
  <c r="AD532" s="1"/>
  <c r="AK532" s="1"/>
  <c r="AB289"/>
  <c r="AC289" s="1" a="1"/>
  <c r="AC289" s="1"/>
  <c r="AD289" s="1"/>
  <c r="AK289" s="1"/>
  <c r="Y239"/>
  <c r="Y90"/>
  <c r="Y548"/>
  <c r="Y312"/>
  <c r="AB74"/>
  <c r="AC74" s="1" a="1"/>
  <c r="AC74" s="1"/>
  <c r="AD74" s="1"/>
  <c r="AK74" s="1"/>
  <c r="X532"/>
  <c r="AB99"/>
  <c r="AC99" s="1" a="1"/>
  <c r="AC99" s="1"/>
  <c r="AD99" s="1"/>
  <c r="AK99" s="1"/>
  <c r="AB436"/>
  <c r="AC436" s="1" a="1"/>
  <c r="AC436" s="1"/>
  <c r="AD436" s="1"/>
  <c r="AK436" s="1"/>
  <c r="AB548"/>
  <c r="AC548" s="1" a="1"/>
  <c r="AC548" s="1"/>
  <c r="AD548" s="1"/>
  <c r="AK548" s="1"/>
  <c r="Y17"/>
  <c r="X245"/>
  <c r="AB17"/>
  <c r="AC17" s="1" a="1"/>
  <c r="AC17" s="1"/>
  <c r="AD17" s="1"/>
  <c r="AK17" s="1"/>
  <c r="Y245"/>
  <c r="Y557"/>
  <c r="X55"/>
  <c r="Y484"/>
  <c r="X39"/>
  <c r="AB482"/>
  <c r="AC482" s="1" a="1"/>
  <c r="AC482" s="1"/>
  <c r="AD482" s="1"/>
  <c r="AK482" s="1"/>
  <c r="Y546"/>
  <c r="Y231"/>
  <c r="Y72"/>
  <c r="T469" a="1"/>
  <c r="T469" s="1"/>
  <c r="Z469" s="1"/>
  <c r="AW469" s="1"/>
  <c r="N469"/>
  <c r="AT474"/>
  <c r="AY474"/>
  <c r="AZ474" s="1" a="1"/>
  <c r="AZ474" s="1"/>
  <c r="T474" a="1"/>
  <c r="T474" s="1"/>
  <c r="Z474" s="1"/>
  <c r="AD64"/>
  <c r="AK64" s="1"/>
  <c r="AX34" a="1"/>
  <c r="AX34" s="1"/>
  <c r="E34" s="1"/>
  <c r="N162"/>
  <c r="AT162" s="1"/>
  <c r="AX523" a="1"/>
  <c r="AX523" s="1"/>
  <c r="E523" s="1"/>
  <c r="N423"/>
  <c r="AR423" s="1"/>
  <c r="CT423" s="1" a="1"/>
  <c r="CT423" s="1"/>
  <c r="DM423" s="1"/>
  <c r="AT415"/>
  <c r="AX448" a="1"/>
  <c r="AX448" s="1"/>
  <c r="AT384"/>
  <c r="AY384"/>
  <c r="AZ384" s="1" a="1"/>
  <c r="AZ384" s="1"/>
  <c r="T384" a="1"/>
  <c r="T384" s="1"/>
  <c r="Z384" s="1"/>
  <c r="AX474" a="1"/>
  <c r="AX474" s="1"/>
  <c r="AR468"/>
  <c r="CT468" s="1" a="1"/>
  <c r="CT468" s="1"/>
  <c r="DM468" s="1"/>
  <c r="T408" a="1"/>
  <c r="T408" s="1"/>
  <c r="Z408" s="1"/>
  <c r="AR315"/>
  <c r="CT315" s="1" a="1"/>
  <c r="CT315" s="1"/>
  <c r="DM315" s="1"/>
  <c r="E584"/>
  <c r="N5"/>
  <c r="AV5" s="1"/>
  <c r="AV315"/>
  <c r="N472"/>
  <c r="AY472" s="1"/>
  <c r="AZ472" s="1" a="1"/>
  <c r="AZ472" s="1"/>
  <c r="AX475" a="1"/>
  <c r="AX475" s="1"/>
  <c r="AU34"/>
  <c r="BK34" s="1"/>
  <c r="AT475"/>
  <c r="AX478" a="1"/>
  <c r="AX478" s="1"/>
  <c r="BD478"/>
  <c r="AU475"/>
  <c r="BK475" s="1"/>
  <c r="T475" a="1"/>
  <c r="T475" s="1"/>
  <c r="Z475" s="1"/>
  <c r="AW475" s="1"/>
  <c r="AR475"/>
  <c r="CT475" s="1" a="1"/>
  <c r="CT475" s="1"/>
  <c r="DM475" s="1"/>
  <c r="N572"/>
  <c r="AV572" s="1"/>
  <c r="AY475"/>
  <c r="AZ475" s="1" a="1"/>
  <c r="AZ475" s="1"/>
  <c r="AU398"/>
  <c r="BK398" s="1"/>
  <c r="AY478"/>
  <c r="AZ478" s="1" a="1"/>
  <c r="AZ478" s="1"/>
  <c r="BK448"/>
  <c r="N378"/>
  <c r="AY378" s="1"/>
  <c r="AZ378" s="1" a="1"/>
  <c r="AZ378" s="1"/>
  <c r="AR404"/>
  <c r="CT404" s="1" a="1"/>
  <c r="CT404" s="1"/>
  <c r="DM404" s="1"/>
  <c r="AU468"/>
  <c r="BK468" s="1"/>
  <c r="AT468"/>
  <c r="BD420"/>
  <c r="AR147"/>
  <c r="CT147" s="1" a="1"/>
  <c r="CT147" s="1"/>
  <c r="DM147" s="1"/>
  <c r="AV147"/>
  <c r="ED147" s="1"/>
  <c r="DZ147" s="1"/>
  <c r="BL448"/>
  <c r="N427"/>
  <c r="AV427" s="1"/>
  <c r="AY147"/>
  <c r="AZ147" s="1" a="1"/>
  <c r="AZ147" s="1"/>
  <c r="AT147"/>
  <c r="AX147" a="1"/>
  <c r="AX147" s="1"/>
  <c r="E147" s="1"/>
  <c r="CV5"/>
  <c r="DO5" s="1"/>
  <c r="AT317"/>
  <c r="AU317"/>
  <c r="BK317" s="1"/>
  <c r="BD315"/>
  <c r="BC420"/>
  <c r="AV420"/>
  <c r="E588"/>
  <c r="BC317"/>
  <c r="AX317" a="1"/>
  <c r="AX317" s="1"/>
  <c r="E317" s="1"/>
  <c r="BD317"/>
  <c r="N339"/>
  <c r="AU339" s="1"/>
  <c r="BK339" s="1"/>
  <c r="AY315"/>
  <c r="AZ315" s="1" a="1"/>
  <c r="AZ315" s="1"/>
  <c r="AX420" a="1"/>
  <c r="AX420" s="1"/>
  <c r="E420" s="1"/>
  <c r="N424"/>
  <c r="AT424" s="1"/>
  <c r="N457"/>
  <c r="AX457" s="1" a="1"/>
  <c r="AX457" s="1"/>
  <c r="E457" s="1"/>
  <c r="N300"/>
  <c r="AU300" s="1"/>
  <c r="BK300" s="1"/>
  <c r="AV317"/>
  <c r="BC315"/>
  <c r="N428"/>
  <c r="AU428" s="1"/>
  <c r="BK428" s="1"/>
  <c r="BL31"/>
  <c r="AX31" a="1"/>
  <c r="AX31" s="1"/>
  <c r="AU477"/>
  <c r="BK477" s="1"/>
  <c r="BD302"/>
  <c r="AR478"/>
  <c r="CT478" s="1" a="1"/>
  <c r="CT478" s="1"/>
  <c r="DM478" s="1"/>
  <c r="N336"/>
  <c r="AT336" s="1"/>
  <c r="N25"/>
  <c r="AY25" s="1"/>
  <c r="AZ25" s="1" a="1"/>
  <c r="AZ25" s="1"/>
  <c r="AR31"/>
  <c r="CT31" s="1" a="1"/>
  <c r="CT31" s="1"/>
  <c r="DM31" s="1"/>
  <c r="AY34"/>
  <c r="AZ34" s="1" a="1"/>
  <c r="AZ34" s="1"/>
  <c r="AT477"/>
  <c r="T468" a="1"/>
  <c r="T468" s="1"/>
  <c r="Z468" s="1"/>
  <c r="AW468" s="1"/>
  <c r="AY468"/>
  <c r="AZ468" s="1" a="1"/>
  <c r="AZ468" s="1"/>
  <c r="AU478"/>
  <c r="BK478" s="1"/>
  <c r="AR588"/>
  <c r="CT588" s="1" a="1"/>
  <c r="CT588" s="1"/>
  <c r="DM588" s="1"/>
  <c r="AU588"/>
  <c r="BK588" s="1"/>
  <c r="AT588"/>
  <c r="AY31"/>
  <c r="AZ31" s="1" a="1"/>
  <c r="AZ31" s="1"/>
  <c r="AT34"/>
  <c r="AR34"/>
  <c r="CT34" s="1" a="1"/>
  <c r="CT34" s="1"/>
  <c r="DM34" s="1"/>
  <c r="AR477"/>
  <c r="CT477" s="1" a="1"/>
  <c r="CT477" s="1"/>
  <c r="DM477" s="1"/>
  <c r="AX468" a="1"/>
  <c r="AX468" s="1"/>
  <c r="N6"/>
  <c r="AV6" s="1"/>
  <c r="AT478"/>
  <c r="T478" a="1"/>
  <c r="T478" s="1"/>
  <c r="Z478" s="1"/>
  <c r="AW478" s="1"/>
  <c r="AX398" a="1"/>
  <c r="AX398" s="1"/>
  <c r="E398" s="1"/>
  <c r="AY398"/>
  <c r="AZ398" s="1" a="1"/>
  <c r="AZ398" s="1"/>
  <c r="N451"/>
  <c r="AX451" s="1" a="1"/>
  <c r="AX451" s="1"/>
  <c r="E451" s="1"/>
  <c r="N368"/>
  <c r="AT368" s="1"/>
  <c r="AT398"/>
  <c r="N430"/>
  <c r="AR430" s="1"/>
  <c r="CT430" s="1" a="1"/>
  <c r="CT430" s="1"/>
  <c r="DM430" s="1"/>
  <c r="N465"/>
  <c r="AR465" s="1"/>
  <c r="CT465" s="1" a="1"/>
  <c r="CT465" s="1"/>
  <c r="DM465" s="1"/>
  <c r="N450"/>
  <c r="AU450" s="1"/>
  <c r="BK450" s="1"/>
  <c r="AR398"/>
  <c r="CT398" s="1" a="1"/>
  <c r="CT398" s="1"/>
  <c r="DM398" s="1"/>
  <c r="AU404"/>
  <c r="BK404" s="1"/>
  <c r="N578"/>
  <c r="AU578" s="1"/>
  <c r="BK578" s="1"/>
  <c r="AU315"/>
  <c r="AT315"/>
  <c r="AX302" a="1"/>
  <c r="AX302" s="1"/>
  <c r="E302" s="1"/>
  <c r="BC302"/>
  <c r="T521" a="1"/>
  <c r="T521" s="1"/>
  <c r="Z521" s="1"/>
  <c r="E521" s="1"/>
  <c r="AX404" a="1"/>
  <c r="AX404" s="1"/>
  <c r="E404" s="1"/>
  <c r="AY404"/>
  <c r="AZ404" s="1" a="1"/>
  <c r="AZ404" s="1"/>
  <c r="N466"/>
  <c r="AY466" s="1"/>
  <c r="AZ466" s="1" a="1"/>
  <c r="AZ466" s="1"/>
  <c r="N287"/>
  <c r="AU287" s="1"/>
  <c r="BK287" s="1"/>
  <c r="N366"/>
  <c r="AX366" s="1" a="1"/>
  <c r="AX366" s="1"/>
  <c r="E366" s="1"/>
  <c r="AT404"/>
  <c r="AR348"/>
  <c r="CT348" s="1" a="1"/>
  <c r="CT348" s="1"/>
  <c r="DM348" s="1"/>
  <c r="AT348"/>
  <c r="AU348"/>
  <c r="BK348" s="1"/>
  <c r="AV348"/>
  <c r="AX348" a="1"/>
  <c r="AX348" s="1"/>
  <c r="E348" s="1"/>
  <c r="AY348"/>
  <c r="AZ348" s="1" a="1"/>
  <c r="AZ348" s="1"/>
  <c r="N149"/>
  <c r="AY149" s="1"/>
  <c r="AZ149" s="1" a="1"/>
  <c r="AZ149" s="1"/>
  <c r="N354"/>
  <c r="AU354" s="1"/>
  <c r="BK354" s="1"/>
  <c r="N568"/>
  <c r="AR568" s="1"/>
  <c r="CT568" s="1" a="1"/>
  <c r="CT568" s="1"/>
  <c r="DM568" s="1"/>
  <c r="N395"/>
  <c r="AT395" s="1"/>
  <c r="AR438"/>
  <c r="CT438" s="1" a="1"/>
  <c r="CT438" s="1"/>
  <c r="DM438" s="1"/>
  <c r="N358"/>
  <c r="AT358" s="1"/>
  <c r="E315"/>
  <c r="N522"/>
  <c r="AU522" s="1"/>
  <c r="BK522" s="1"/>
  <c r="CY34"/>
  <c r="DR34" s="1"/>
  <c r="AU420"/>
  <c r="BK420" s="1"/>
  <c r="AT420"/>
  <c r="AR420"/>
  <c r="CT420" s="1" a="1"/>
  <c r="CT420" s="1"/>
  <c r="DM420" s="1"/>
  <c r="N432"/>
  <c r="AV432" s="1"/>
  <c r="N425"/>
  <c r="N524"/>
  <c r="BD524" s="1"/>
  <c r="N327"/>
  <c r="AV327" s="1"/>
  <c r="AT438"/>
  <c r="N419"/>
  <c r="AR419" s="1"/>
  <c r="CT419" s="1" a="1"/>
  <c r="CT419" s="1"/>
  <c r="DM419" s="1"/>
  <c r="N411"/>
  <c r="AV411" s="1"/>
  <c r="N364"/>
  <c r="AY364" s="1"/>
  <c r="AZ364" s="1" a="1"/>
  <c r="AZ364" s="1"/>
  <c r="AV438"/>
  <c r="AX438" a="1"/>
  <c r="AX438" s="1"/>
  <c r="E438" s="1"/>
  <c r="BD472"/>
  <c r="BC472"/>
  <c r="AU438"/>
  <c r="BK438" s="1"/>
  <c r="N570"/>
  <c r="AR570" s="1"/>
  <c r="CT570" s="1" a="1"/>
  <c r="CT570" s="1"/>
  <c r="DM570" s="1"/>
  <c r="AB465"/>
  <c r="AC465" s="1" a="1"/>
  <c r="AC465" s="1"/>
  <c r="AD465" s="1"/>
  <c r="AK465" s="1"/>
  <c r="AB455"/>
  <c r="AC455" s="1" a="1"/>
  <c r="AC455" s="1"/>
  <c r="AD455" s="1"/>
  <c r="AK455" s="1"/>
  <c r="AB433"/>
  <c r="AC433" s="1" a="1"/>
  <c r="AC433" s="1"/>
  <c r="AD433" s="1"/>
  <c r="AK433" s="1"/>
  <c r="AB461"/>
  <c r="AC461" s="1" a="1"/>
  <c r="AC461" s="1"/>
  <c r="AD461" s="1"/>
  <c r="AK461" s="1"/>
  <c r="Y593"/>
  <c r="X76"/>
  <c r="CV28"/>
  <c r="DO28" s="1"/>
  <c r="X139"/>
  <c r="AB459"/>
  <c r="AC459" s="1" a="1"/>
  <c r="AC459" s="1"/>
  <c r="AD459" s="1"/>
  <c r="AK459" s="1"/>
  <c r="Y51"/>
  <c r="X527"/>
  <c r="Y294"/>
  <c r="AB556"/>
  <c r="AC556" s="1" a="1"/>
  <c r="AC556" s="1"/>
  <c r="AD556" s="1"/>
  <c r="AK556" s="1"/>
  <c r="X145"/>
  <c r="X486"/>
  <c r="Y104"/>
  <c r="X310"/>
  <c r="X85"/>
  <c r="AB525"/>
  <c r="AC525" s="1" a="1"/>
  <c r="AC525" s="1"/>
  <c r="AD525" s="1"/>
  <c r="AK525" s="1"/>
  <c r="Y528"/>
  <c r="Y137"/>
  <c r="Y79"/>
  <c r="X542"/>
  <c r="X503"/>
  <c r="X291"/>
  <c r="AB530"/>
  <c r="AC530" s="1" a="1"/>
  <c r="AC530" s="1"/>
  <c r="AD530" s="1"/>
  <c r="AK530" s="1"/>
  <c r="AB502"/>
  <c r="AC502" s="1" a="1"/>
  <c r="AC502" s="1"/>
  <c r="AD502" s="1"/>
  <c r="AK502" s="1"/>
  <c r="AB50"/>
  <c r="AC50" s="1" a="1"/>
  <c r="AC50" s="1"/>
  <c r="AD50" s="1"/>
  <c r="AK50" s="1"/>
  <c r="Y50"/>
  <c r="Y69"/>
  <c r="AB453"/>
  <c r="AC453" s="1" a="1"/>
  <c r="AC453" s="1"/>
  <c r="AD453" s="1"/>
  <c r="AK453" s="1"/>
  <c r="Y82"/>
  <c r="Y465"/>
  <c r="Y455"/>
  <c r="Y461"/>
  <c r="AB593"/>
  <c r="AC593" s="1" a="1"/>
  <c r="AC593" s="1"/>
  <c r="AD593" s="1"/>
  <c r="AK593" s="1"/>
  <c r="X443"/>
  <c r="AB76"/>
  <c r="AC76" s="1" a="1"/>
  <c r="AC76" s="1"/>
  <c r="AD76" s="1"/>
  <c r="AK76" s="1"/>
  <c r="AB449"/>
  <c r="AC449" s="1" a="1"/>
  <c r="AC449" s="1"/>
  <c r="AD449" s="1"/>
  <c r="AK449" s="1"/>
  <c r="AB16"/>
  <c r="AC16" s="1" a="1"/>
  <c r="AC16" s="1"/>
  <c r="AD16" s="1"/>
  <c r="AK16" s="1"/>
  <c r="Y16"/>
  <c r="X43"/>
  <c r="Y43"/>
  <c r="Y495"/>
  <c r="X520"/>
  <c r="X314"/>
  <c r="X434"/>
  <c r="Y543"/>
  <c r="X427"/>
  <c r="X514"/>
  <c r="AB86"/>
  <c r="AC86" s="1" a="1"/>
  <c r="AC86" s="1"/>
  <c r="AD86" s="1"/>
  <c r="AK86" s="1"/>
  <c r="X516"/>
  <c r="Y488"/>
  <c r="AB445"/>
  <c r="AC445" s="1" a="1"/>
  <c r="AC445" s="1"/>
  <c r="AD445" s="1"/>
  <c r="AK445" s="1"/>
  <c r="Y91"/>
  <c r="X500"/>
  <c r="Y93"/>
  <c r="Y295"/>
  <c r="Y477"/>
  <c r="Y515"/>
  <c r="AB527"/>
  <c r="AC527" s="1" a="1"/>
  <c r="AC527" s="1"/>
  <c r="AD527" s="1"/>
  <c r="AK527" s="1"/>
  <c r="X556"/>
  <c r="AB431"/>
  <c r="AC431" s="1" a="1"/>
  <c r="AC431" s="1"/>
  <c r="AD431" s="1"/>
  <c r="AK431" s="1"/>
  <c r="AB428"/>
  <c r="AC428" s="1" a="1"/>
  <c r="AC428" s="1"/>
  <c r="AD428" s="1"/>
  <c r="AK428" s="1"/>
  <c r="X303"/>
  <c r="Y286"/>
  <c r="AB549"/>
  <c r="AC549" s="1" a="1"/>
  <c r="AC549" s="1"/>
  <c r="AD549" s="1"/>
  <c r="AK549" s="1"/>
  <c r="AB36"/>
  <c r="AC36" s="1" a="1"/>
  <c r="AC36" s="1"/>
  <c r="AD36" s="1"/>
  <c r="AK36" s="1"/>
  <c r="AB599"/>
  <c r="AC599" s="1" a="1"/>
  <c r="AC599" s="1"/>
  <c r="AD599" s="1"/>
  <c r="AK599" s="1"/>
  <c r="Y53"/>
  <c r="AB486"/>
  <c r="AC486" s="1" a="1"/>
  <c r="AC486" s="1"/>
  <c r="AD486" s="1"/>
  <c r="AK486" s="1"/>
  <c r="X104"/>
  <c r="AB491"/>
  <c r="AC491" s="1" a="1"/>
  <c r="AC491" s="1"/>
  <c r="AB447"/>
  <c r="AC447" s="1" a="1"/>
  <c r="AC447" s="1"/>
  <c r="AD447" s="1"/>
  <c r="AK447" s="1"/>
  <c r="X78"/>
  <c r="Y28"/>
  <c r="Y247"/>
  <c r="AB85"/>
  <c r="AC85" s="1" a="1"/>
  <c r="AC85" s="1"/>
  <c r="AD85" s="1"/>
  <c r="AK85" s="1"/>
  <c r="X525"/>
  <c r="Y140"/>
  <c r="X290"/>
  <c r="X467"/>
  <c r="Y46"/>
  <c r="AB592"/>
  <c r="AC592" s="1" a="1"/>
  <c r="AC592" s="1"/>
  <c r="AD592" s="1"/>
  <c r="AK592" s="1"/>
  <c r="X558"/>
  <c r="X425"/>
  <c r="Y504"/>
  <c r="AB137"/>
  <c r="AC137" s="1" a="1"/>
  <c r="AC137" s="1"/>
  <c r="AD137" s="1"/>
  <c r="AK137" s="1"/>
  <c r="Y229"/>
  <c r="AB503"/>
  <c r="AC503" s="1" a="1"/>
  <c r="AC503" s="1"/>
  <c r="AD503" s="1"/>
  <c r="AK503" s="1"/>
  <c r="X506"/>
  <c r="AB513"/>
  <c r="AC513" s="1" a="1"/>
  <c r="AC513" s="1"/>
  <c r="AD513" s="1"/>
  <c r="AK513" s="1"/>
  <c r="AB49"/>
  <c r="AC49" s="1" a="1"/>
  <c r="AC49" s="1"/>
  <c r="AD49" s="1"/>
  <c r="AK49" s="1"/>
  <c r="X555"/>
  <c r="X519"/>
  <c r="AB441"/>
  <c r="AC441" s="1" a="1"/>
  <c r="AC441" s="1"/>
  <c r="AD441" s="1"/>
  <c r="AK441" s="1"/>
  <c r="Y291"/>
  <c r="X530"/>
  <c r="AB489"/>
  <c r="AC489" s="1" a="1"/>
  <c r="AC489" s="1"/>
  <c r="AD489" s="1"/>
  <c r="AK489" s="1"/>
  <c r="Y535"/>
  <c r="X502"/>
  <c r="X50"/>
  <c r="AB559"/>
  <c r="AC559" s="1" a="1"/>
  <c r="AC559" s="1"/>
  <c r="AD559" s="1"/>
  <c r="AK559" s="1"/>
  <c r="Y141"/>
  <c r="AB77"/>
  <c r="AC77" s="1" a="1"/>
  <c r="AC77" s="1"/>
  <c r="AD77" s="1"/>
  <c r="AK77" s="1"/>
  <c r="X40"/>
  <c r="Y453"/>
  <c r="X473"/>
  <c r="AB443"/>
  <c r="AC443" s="1" a="1"/>
  <c r="AC443" s="1"/>
  <c r="AD443" s="1"/>
  <c r="AK443" s="1"/>
  <c r="Y449"/>
  <c r="Y529"/>
  <c r="AB495"/>
  <c r="AC495" s="1" a="1"/>
  <c r="AC495" s="1"/>
  <c r="AD495" s="1"/>
  <c r="AK495" s="1"/>
  <c r="X21"/>
  <c r="Y516"/>
  <c r="X241"/>
  <c r="AB488"/>
  <c r="AC488" s="1" a="1"/>
  <c r="AC488" s="1"/>
  <c r="AD488" s="1"/>
  <c r="AK488" s="1"/>
  <c r="X295"/>
  <c r="X477"/>
  <c r="Y63"/>
  <c r="Y431"/>
  <c r="AB451"/>
  <c r="AC451" s="1" a="1"/>
  <c r="AC451" s="1"/>
  <c r="AD451" s="1"/>
  <c r="AK451" s="1"/>
  <c r="Y303"/>
  <c r="Y144"/>
  <c r="X36"/>
  <c r="Y78"/>
  <c r="AB28"/>
  <c r="AC28" s="1" a="1"/>
  <c r="AC28" s="1"/>
  <c r="AD28" s="1"/>
  <c r="AK28" s="1"/>
  <c r="AB140"/>
  <c r="AC140" s="1" a="1"/>
  <c r="AC140" s="1"/>
  <c r="AD140" s="1"/>
  <c r="AK140" s="1"/>
  <c r="AB467"/>
  <c r="AC467" s="1" a="1"/>
  <c r="AC467" s="1"/>
  <c r="AD467" s="1"/>
  <c r="AK467" s="1"/>
  <c r="Y594"/>
  <c r="AB504"/>
  <c r="AC504" s="1" a="1"/>
  <c r="AC504" s="1"/>
  <c r="AD504" s="1"/>
  <c r="AK504" s="1"/>
  <c r="Y494"/>
  <c r="X244"/>
  <c r="Y533"/>
  <c r="X441"/>
  <c r="Y489"/>
  <c r="X535"/>
  <c r="Y559"/>
  <c r="X141"/>
  <c r="X236"/>
  <c r="Y77"/>
  <c r="Y40"/>
  <c r="X465"/>
  <c r="Y433"/>
  <c r="Y443"/>
  <c r="X449"/>
  <c r="X16"/>
  <c r="AB43"/>
  <c r="AC43" s="1" a="1"/>
  <c r="AC43" s="1"/>
  <c r="AD43" s="1"/>
  <c r="AK43" s="1"/>
  <c r="AB529"/>
  <c r="AC529" s="1" a="1"/>
  <c r="AC529" s="1"/>
  <c r="AD529" s="1"/>
  <c r="AK529" s="1"/>
  <c r="Y520"/>
  <c r="Y21"/>
  <c r="AB543"/>
  <c r="AC543" s="1" a="1"/>
  <c r="AC543" s="1"/>
  <c r="AD543" s="1"/>
  <c r="AK543" s="1"/>
  <c r="Y241"/>
  <c r="Y58"/>
  <c r="X58"/>
  <c r="X488"/>
  <c r="Y496"/>
  <c r="AB500"/>
  <c r="AC500" s="1" a="1"/>
  <c r="AC500" s="1"/>
  <c r="AD500" s="1"/>
  <c r="AK500" s="1"/>
  <c r="X505"/>
  <c r="Y139"/>
  <c r="X459"/>
  <c r="AB63"/>
  <c r="AC63" s="1" a="1"/>
  <c r="AC63" s="1"/>
  <c r="AD63" s="1"/>
  <c r="AK63" s="1"/>
  <c r="AB515"/>
  <c r="AC515" s="1" a="1"/>
  <c r="AC515" s="1"/>
  <c r="AD515" s="1"/>
  <c r="AK515" s="1"/>
  <c r="AB51"/>
  <c r="AC51" s="1" a="1"/>
  <c r="AC51" s="1"/>
  <c r="AD51" s="1"/>
  <c r="AK51" s="1"/>
  <c r="X294"/>
  <c r="Y556"/>
  <c r="X451"/>
  <c r="Y428"/>
  <c r="AB138"/>
  <c r="AC138" s="1" a="1"/>
  <c r="AC138" s="1"/>
  <c r="AD138" s="1"/>
  <c r="AK138" s="1"/>
  <c r="Y145"/>
  <c r="AB303"/>
  <c r="AC303" s="1" a="1"/>
  <c r="AC303" s="1"/>
  <c r="AD303" s="1"/>
  <c r="AK303" s="1"/>
  <c r="AB286"/>
  <c r="AC286" s="1" a="1"/>
  <c r="AC286" s="1"/>
  <c r="AD286" s="1"/>
  <c r="AK286" s="1"/>
  <c r="X237"/>
  <c r="Y95"/>
  <c r="AB95"/>
  <c r="AC95" s="1" a="1"/>
  <c r="AC95" s="1"/>
  <c r="AD95" s="1"/>
  <c r="AK95" s="1"/>
  <c r="Y549"/>
  <c r="Y36"/>
  <c r="X599"/>
  <c r="AB53"/>
  <c r="AC53" s="1" a="1"/>
  <c r="AC53" s="1"/>
  <c r="AD53" s="1"/>
  <c r="AK53" s="1"/>
  <c r="AB104"/>
  <c r="AC104" s="1" a="1"/>
  <c r="AC104" s="1"/>
  <c r="AD104" s="1"/>
  <c r="AK104" s="1"/>
  <c r="CV22"/>
  <c r="DO22" s="1"/>
  <c r="AB310"/>
  <c r="AC310" s="1" a="1"/>
  <c r="AC310" s="1"/>
  <c r="AD310" s="1"/>
  <c r="AK310" s="1"/>
  <c r="X447"/>
  <c r="X247"/>
  <c r="Y85"/>
  <c r="Y45"/>
  <c r="Y92"/>
  <c r="Y525"/>
  <c r="X140"/>
  <c r="X528"/>
  <c r="AB290"/>
  <c r="AC290" s="1" a="1"/>
  <c r="AC290" s="1"/>
  <c r="AD290" s="1"/>
  <c r="AK290" s="1"/>
  <c r="X46"/>
  <c r="AB80"/>
  <c r="AC80" s="1" a="1"/>
  <c r="AC80" s="1"/>
  <c r="AD80" s="1"/>
  <c r="AK80" s="1"/>
  <c r="Y135"/>
  <c r="Y592"/>
  <c r="Y425"/>
  <c r="X594"/>
  <c r="X137"/>
  <c r="X494"/>
  <c r="AB79"/>
  <c r="AC79" s="1" a="1"/>
  <c r="AC79" s="1"/>
  <c r="AD79" s="1"/>
  <c r="AK79" s="1"/>
  <c r="Y560"/>
  <c r="AB244"/>
  <c r="AC244" s="1" a="1"/>
  <c r="AC244" s="1"/>
  <c r="AD244" s="1"/>
  <c r="AK244" s="1"/>
  <c r="Y513"/>
  <c r="X49"/>
  <c r="AB533"/>
  <c r="AC533" s="1" a="1"/>
  <c r="AC533" s="1"/>
  <c r="AD533" s="1"/>
  <c r="AK533" s="1"/>
  <c r="AB555"/>
  <c r="AC555" s="1" a="1"/>
  <c r="AC555" s="1"/>
  <c r="AD555" s="1"/>
  <c r="AK555" s="1"/>
  <c r="Y517"/>
  <c r="Y519"/>
  <c r="X22"/>
  <c r="Y22"/>
  <c r="Y530"/>
  <c r="AB597"/>
  <c r="AC597" s="1" a="1"/>
  <c r="AC597" s="1"/>
  <c r="AD597" s="1"/>
  <c r="AK597" s="1"/>
  <c r="Y146"/>
  <c r="X489"/>
  <c r="AB537"/>
  <c r="AC537" s="1" a="1"/>
  <c r="AC537" s="1"/>
  <c r="AD537" s="1"/>
  <c r="AK537" s="1"/>
  <c r="AB535"/>
  <c r="AC535" s="1" a="1"/>
  <c r="AC535" s="1"/>
  <c r="AD535" s="1"/>
  <c r="AK535" s="1"/>
  <c r="AB106"/>
  <c r="AC106" s="1" a="1"/>
  <c r="AC106" s="1"/>
  <c r="AD106" s="1"/>
  <c r="AK106" s="1"/>
  <c r="Y106"/>
  <c r="X559"/>
  <c r="X69"/>
  <c r="Y108"/>
  <c r="Y236"/>
  <c r="AB40"/>
  <c r="AC40" s="1" a="1"/>
  <c r="AC40" s="1"/>
  <c r="AD40" s="1"/>
  <c r="AK40" s="1"/>
  <c r="Y473"/>
  <c r="AB82"/>
  <c r="AC82" s="1" a="1"/>
  <c r="AC82" s="1"/>
  <c r="AD82" s="1"/>
  <c r="AK82" s="1"/>
  <c r="AB314"/>
  <c r="AC314" s="1" a="1"/>
  <c r="AC314" s="1"/>
  <c r="AD314" s="1"/>
  <c r="AK314" s="1"/>
  <c r="Y427"/>
  <c r="Y86"/>
  <c r="X445"/>
  <c r="X91"/>
  <c r="X143"/>
  <c r="Y237"/>
  <c r="X549"/>
  <c r="X92"/>
  <c r="Y558"/>
  <c r="X229"/>
  <c r="Y506"/>
  <c r="AB517"/>
  <c r="AC517" s="1" a="1"/>
  <c r="AC517" s="1"/>
  <c r="AD517" s="1"/>
  <c r="AK517" s="1"/>
  <c r="X597"/>
  <c r="Y537"/>
  <c r="X455"/>
  <c r="X433"/>
  <c r="X461"/>
  <c r="X593"/>
  <c r="Y76"/>
  <c r="CV11"/>
  <c r="DO11" s="1"/>
  <c r="X529"/>
  <c r="X495"/>
  <c r="AB520"/>
  <c r="AC520" s="1" a="1"/>
  <c r="AC520" s="1"/>
  <c r="AD520" s="1"/>
  <c r="AK520" s="1"/>
  <c r="Y314"/>
  <c r="AB21"/>
  <c r="AC21" s="1" a="1"/>
  <c r="AC21" s="1"/>
  <c r="AD21" s="1"/>
  <c r="AK21" s="1"/>
  <c r="X543"/>
  <c r="AB427"/>
  <c r="AC427" s="1" a="1"/>
  <c r="AC427" s="1"/>
  <c r="AD427" s="1"/>
  <c r="AK427" s="1"/>
  <c r="X86"/>
  <c r="AB516"/>
  <c r="AC516" s="1" a="1"/>
  <c r="AC516" s="1"/>
  <c r="AD516" s="1"/>
  <c r="AK516" s="1"/>
  <c r="AB241"/>
  <c r="AC241" s="1" a="1"/>
  <c r="AC241" s="1"/>
  <c r="AD241" s="1"/>
  <c r="AK241" s="1"/>
  <c r="AB58"/>
  <c r="AC58" s="1" a="1"/>
  <c r="AC58" s="1"/>
  <c r="AD58" s="1"/>
  <c r="AK58" s="1"/>
  <c r="Y445"/>
  <c r="AB91"/>
  <c r="AC91" s="1" a="1"/>
  <c r="AC91" s="1"/>
  <c r="AD91" s="1"/>
  <c r="AK91" s="1"/>
  <c r="Y500"/>
  <c r="AB139"/>
  <c r="AC139" s="1" a="1"/>
  <c r="AC139" s="1"/>
  <c r="AD139" s="1"/>
  <c r="AK139" s="1"/>
  <c r="Y459"/>
  <c r="AB295"/>
  <c r="AC295" s="1" a="1"/>
  <c r="AC295" s="1"/>
  <c r="AD295" s="1"/>
  <c r="AK295" s="1"/>
  <c r="AB477"/>
  <c r="AC477" s="1" a="1"/>
  <c r="AC477" s="1"/>
  <c r="AD477" s="1"/>
  <c r="AK477" s="1"/>
  <c r="X129"/>
  <c r="X63"/>
  <c r="X515"/>
  <c r="X51"/>
  <c r="Y527"/>
  <c r="AB294"/>
  <c r="AC294" s="1" a="1"/>
  <c r="AC294" s="1"/>
  <c r="AD294" s="1"/>
  <c r="AK294" s="1"/>
  <c r="X431"/>
  <c r="Y451"/>
  <c r="X428"/>
  <c r="X138"/>
  <c r="AB145"/>
  <c r="AC145" s="1" a="1"/>
  <c r="AC145" s="1"/>
  <c r="AD145" s="1"/>
  <c r="AK145" s="1"/>
  <c r="X286"/>
  <c r="AB237"/>
  <c r="AC237" s="1" a="1"/>
  <c r="AC237" s="1"/>
  <c r="AD237" s="1"/>
  <c r="AK237" s="1"/>
  <c r="X95"/>
  <c r="X144"/>
  <c r="Y599"/>
  <c r="X53"/>
  <c r="Y486"/>
  <c r="Y310"/>
  <c r="Y447"/>
  <c r="X28"/>
  <c r="AB247"/>
  <c r="AC247" s="1" a="1"/>
  <c r="AC247" s="1"/>
  <c r="AD247" s="1"/>
  <c r="AK247" s="1"/>
  <c r="AB92"/>
  <c r="AC92" s="1" a="1"/>
  <c r="AC92" s="1"/>
  <c r="AD92" s="1"/>
  <c r="AK92" s="1"/>
  <c r="AB528"/>
  <c r="AC528" s="1" a="1"/>
  <c r="AC528" s="1"/>
  <c r="AD528" s="1"/>
  <c r="AK528" s="1"/>
  <c r="Y290"/>
  <c r="Y467"/>
  <c r="Y80"/>
  <c r="X80"/>
  <c r="AB135"/>
  <c r="AC135" s="1" a="1"/>
  <c r="AC135" s="1"/>
  <c r="AD135" s="1"/>
  <c r="AK135" s="1"/>
  <c r="X592"/>
  <c r="X94"/>
  <c r="AB558"/>
  <c r="AC558" s="1" a="1"/>
  <c r="AC558" s="1"/>
  <c r="AD558" s="1"/>
  <c r="AK558" s="1"/>
  <c r="AB425"/>
  <c r="AC425" s="1" a="1"/>
  <c r="AC425" s="1"/>
  <c r="AD425" s="1"/>
  <c r="AK425" s="1"/>
  <c r="AB594"/>
  <c r="AC594" s="1" a="1"/>
  <c r="AC594" s="1"/>
  <c r="AD594" s="1"/>
  <c r="AK594" s="1"/>
  <c r="X504"/>
  <c r="X432"/>
  <c r="AB494"/>
  <c r="AC494" s="1" a="1"/>
  <c r="AC494" s="1"/>
  <c r="AD494" s="1"/>
  <c r="AK494" s="1"/>
  <c r="X79"/>
  <c r="AB229"/>
  <c r="AC229" s="1" a="1"/>
  <c r="AC229" s="1"/>
  <c r="AD229" s="1"/>
  <c r="AK229" s="1"/>
  <c r="Y503"/>
  <c r="AB506"/>
  <c r="AC506" s="1" a="1"/>
  <c r="AC506" s="1"/>
  <c r="AD506" s="1"/>
  <c r="AK506" s="1"/>
  <c r="Y244"/>
  <c r="X513"/>
  <c r="Y49"/>
  <c r="X533"/>
  <c r="Y555"/>
  <c r="X517"/>
  <c r="AB519"/>
  <c r="AC519" s="1" a="1"/>
  <c r="AC519" s="1"/>
  <c r="AD519" s="1"/>
  <c r="AK519" s="1"/>
  <c r="AB239"/>
  <c r="AC239" s="1" a="1"/>
  <c r="AC239" s="1"/>
  <c r="Y441"/>
  <c r="AB22"/>
  <c r="AC22" s="1" a="1"/>
  <c r="AC22" s="1"/>
  <c r="AD22" s="1"/>
  <c r="AK22" s="1"/>
  <c r="AB291"/>
  <c r="AC291" s="1" a="1"/>
  <c r="AC291" s="1"/>
  <c r="AD291" s="1"/>
  <c r="AK291" s="1"/>
  <c r="Y598"/>
  <c r="Y597"/>
  <c r="X146"/>
  <c r="X537"/>
  <c r="Y502"/>
  <c r="X106"/>
  <c r="AB69"/>
  <c r="AC69" s="1" a="1"/>
  <c r="AC69" s="1"/>
  <c r="AD69" s="1"/>
  <c r="AK69" s="1"/>
  <c r="X108"/>
  <c r="AB108"/>
  <c r="AC108" s="1" a="1"/>
  <c r="AC108" s="1"/>
  <c r="AD108" s="1"/>
  <c r="AK108" s="1"/>
  <c r="AB141"/>
  <c r="AC141" s="1" a="1"/>
  <c r="AC141" s="1"/>
  <c r="AD141" s="1"/>
  <c r="AK141" s="1"/>
  <c r="AB236"/>
  <c r="AC236" s="1" a="1"/>
  <c r="AC236" s="1"/>
  <c r="AD236" s="1"/>
  <c r="AK236" s="1"/>
  <c r="X77"/>
  <c r="X453"/>
  <c r="AB473"/>
  <c r="AC473" s="1" a="1"/>
  <c r="AC473" s="1"/>
  <c r="AD473" s="1"/>
  <c r="AK473" s="1"/>
  <c r="X82"/>
  <c r="AW392"/>
  <c r="T541" a="1"/>
  <c r="T541" s="1"/>
  <c r="Z541" s="1"/>
  <c r="N541"/>
  <c r="T389" a="1"/>
  <c r="T389" s="1"/>
  <c r="Z389" s="1"/>
  <c r="N389"/>
  <c r="N11"/>
  <c r="T11" a="1"/>
  <c r="T11" s="1"/>
  <c r="Z11" s="1"/>
  <c r="AW11" s="1"/>
  <c r="T439" a="1"/>
  <c r="T439" s="1"/>
  <c r="Z439" s="1"/>
  <c r="AW439" s="1"/>
  <c r="N439"/>
  <c r="T28" a="1"/>
  <c r="T28" s="1"/>
  <c r="Z28" s="1"/>
  <c r="AW28" s="1"/>
  <c r="N28"/>
  <c r="N580"/>
  <c r="T580" a="1"/>
  <c r="T580" s="1"/>
  <c r="Z580" s="1"/>
  <c r="N460"/>
  <c r="T460" a="1"/>
  <c r="T460" s="1"/>
  <c r="Z460" s="1"/>
  <c r="T401" a="1"/>
  <c r="T401" s="1"/>
  <c r="Z401" s="1"/>
  <c r="AW401" s="1"/>
  <c r="N401"/>
  <c r="T148" a="1"/>
  <c r="T148" s="1"/>
  <c r="Z148" s="1"/>
  <c r="AW148" s="1"/>
  <c r="N148"/>
  <c r="T346" a="1"/>
  <c r="T346" s="1"/>
  <c r="Z346" s="1"/>
  <c r="N346"/>
  <c r="AY588"/>
  <c r="AZ588" s="1" a="1"/>
  <c r="AZ588" s="1"/>
  <c r="N352"/>
  <c r="N324"/>
  <c r="N416"/>
  <c r="N576"/>
  <c r="N574"/>
  <c r="T574" a="1"/>
  <c r="T574" s="1"/>
  <c r="Z574" s="1"/>
  <c r="T456" a="1"/>
  <c r="T456" s="1"/>
  <c r="Z456" s="1"/>
  <c r="AW456" s="1"/>
  <c r="N456"/>
  <c r="T333" a="1"/>
  <c r="T333" s="1"/>
  <c r="Z333" s="1"/>
  <c r="N333"/>
  <c r="N445"/>
  <c r="BC445" s="1"/>
  <c r="T445" a="1"/>
  <c r="T445" s="1"/>
  <c r="Z445" s="1"/>
  <c r="T360" a="1"/>
  <c r="T360" s="1"/>
  <c r="Z360" s="1"/>
  <c r="N360"/>
  <c r="N426"/>
  <c r="T426" a="1"/>
  <c r="T426" s="1"/>
  <c r="Z426" s="1"/>
  <c r="T444" a="1"/>
  <c r="T444" s="1"/>
  <c r="Z444" s="1"/>
  <c r="AW444" s="1"/>
  <c r="N444"/>
  <c r="AD521"/>
  <c r="AK521" s="1"/>
  <c r="N313"/>
  <c r="T313" a="1"/>
  <c r="T313" s="1"/>
  <c r="Z313" s="1"/>
  <c r="AV588"/>
  <c r="N459"/>
  <c r="N307"/>
  <c r="T407" a="1"/>
  <c r="T407" s="1"/>
  <c r="Z407" s="1"/>
  <c r="AW407" s="1"/>
  <c r="N407"/>
  <c r="N321"/>
  <c r="T321" a="1"/>
  <c r="T321" s="1"/>
  <c r="Z321" s="1"/>
  <c r="N22"/>
  <c r="T22" a="1"/>
  <c r="T22" s="1"/>
  <c r="Z22" s="1"/>
  <c r="N454"/>
  <c r="T454" a="1"/>
  <c r="T454" s="1"/>
  <c r="Z454" s="1"/>
  <c r="N134"/>
  <c r="T134" a="1"/>
  <c r="T134" s="1"/>
  <c r="Z134" s="1"/>
  <c r="T586" a="1"/>
  <c r="T586" s="1"/>
  <c r="Z586" s="1"/>
  <c r="N586"/>
  <c r="BD430"/>
  <c r="T350" a="1"/>
  <c r="T350" s="1"/>
  <c r="Z350" s="1"/>
  <c r="N350"/>
  <c r="BD350" s="1"/>
  <c r="N431"/>
  <c r="N441"/>
  <c r="N392"/>
  <c r="AX471" a="1"/>
  <c r="AX471" s="1"/>
  <c r="E471" s="1"/>
  <c r="AU471"/>
  <c r="BK471" s="1"/>
  <c r="AT471"/>
  <c r="AR471"/>
  <c r="CT471" s="1" a="1"/>
  <c r="CT471" s="1"/>
  <c r="DM471" s="1"/>
  <c r="BC336"/>
  <c r="AX342" a="1"/>
  <c r="AX342" s="1"/>
  <c r="E342" s="1"/>
  <c r="AR342"/>
  <c r="CT342" s="1" a="1"/>
  <c r="CT342" s="1"/>
  <c r="DM342" s="1"/>
  <c r="AT342"/>
  <c r="AU342"/>
  <c r="BK342" s="1"/>
  <c r="AY342"/>
  <c r="AZ342" s="1" a="1"/>
  <c r="AZ342" s="1"/>
  <c r="AV342"/>
  <c r="BC342"/>
  <c r="BD342"/>
  <c r="AD46"/>
  <c r="AK46" s="1"/>
  <c r="AD476"/>
  <c r="AK476" s="1"/>
  <c r="AR447"/>
  <c r="CT447" s="1" a="1"/>
  <c r="CT447" s="1"/>
  <c r="DM447" s="1"/>
  <c r="AX447" a="1"/>
  <c r="AX447" s="1"/>
  <c r="E447" s="1"/>
  <c r="AV471"/>
  <c r="BG404"/>
  <c r="BH404" s="1"/>
  <c r="AV447"/>
  <c r="AT447"/>
  <c r="AU447"/>
  <c r="BK447" s="1"/>
  <c r="AU584"/>
  <c r="BK584" s="1"/>
  <c r="AT584"/>
  <c r="BI474"/>
  <c r="BM474" s="1"/>
  <c r="AM474" s="1"/>
  <c r="BO474" s="1"/>
  <c r="AR584"/>
  <c r="CT584" s="1" a="1"/>
  <c r="CT584" s="1"/>
  <c r="DM584" s="1"/>
  <c r="AD83"/>
  <c r="AK83" s="1"/>
  <c r="BD423"/>
  <c r="BG586"/>
  <c r="BH586" s="1"/>
  <c r="BG574"/>
  <c r="BI574" s="1"/>
  <c r="BD584"/>
  <c r="BC584"/>
  <c r="AV584"/>
  <c r="AY584"/>
  <c r="AZ584" s="1" a="1"/>
  <c r="AZ584" s="1"/>
  <c r="BG580"/>
  <c r="BH580" s="1"/>
  <c r="BG570"/>
  <c r="BH570" s="1"/>
  <c r="BC423"/>
  <c r="BI456"/>
  <c r="BM456" s="1"/>
  <c r="AM456" s="1"/>
  <c r="BG588"/>
  <c r="BH588" s="1"/>
  <c r="BD370"/>
  <c r="BC370"/>
  <c r="BD287"/>
  <c r="N369"/>
  <c r="T369" a="1"/>
  <c r="T369" s="1"/>
  <c r="Z369" s="1"/>
  <c r="N305"/>
  <c r="AU582"/>
  <c r="BK582" s="1"/>
  <c r="BD582"/>
  <c r="AV582"/>
  <c r="AX582" a="1"/>
  <c r="AX582" s="1"/>
  <c r="E582" s="1"/>
  <c r="AY582"/>
  <c r="AZ582" s="1" a="1"/>
  <c r="AZ582" s="1"/>
  <c r="BC582"/>
  <c r="AR582"/>
  <c r="CT582" s="1" a="1"/>
  <c r="CT582" s="1"/>
  <c r="DM582" s="1"/>
  <c r="AT582"/>
  <c r="AV462"/>
  <c r="BD462"/>
  <c r="AR462"/>
  <c r="CT462" s="1" a="1"/>
  <c r="CT462" s="1"/>
  <c r="DM462" s="1"/>
  <c r="AT462"/>
  <c r="AX462" a="1"/>
  <c r="AX462" s="1"/>
  <c r="E462" s="1"/>
  <c r="AU462"/>
  <c r="BK462" s="1"/>
  <c r="BC462"/>
  <c r="AY462"/>
  <c r="AZ462" s="1" a="1"/>
  <c r="AZ462" s="1"/>
  <c r="AW309"/>
  <c r="AU408"/>
  <c r="AY408"/>
  <c r="AZ408" s="1" a="1"/>
  <c r="AZ408" s="1"/>
  <c r="AR408"/>
  <c r="CT408" s="1" a="1"/>
  <c r="CT408" s="1"/>
  <c r="DM408" s="1"/>
  <c r="AT408"/>
  <c r="AV408"/>
  <c r="AX408" a="1"/>
  <c r="AX408" s="1"/>
  <c r="AR345"/>
  <c r="CT345" s="1" a="1"/>
  <c r="CT345" s="1"/>
  <c r="DM345" s="1"/>
  <c r="AT345"/>
  <c r="AU345"/>
  <c r="BK345" s="1"/>
  <c r="BC345"/>
  <c r="AY345"/>
  <c r="AZ345" s="1" a="1"/>
  <c r="AZ345" s="1"/>
  <c r="BD345"/>
  <c r="AV345"/>
  <c r="AX345" a="1"/>
  <c r="AX345" s="1"/>
  <c r="AX562" a="1"/>
  <c r="AX562" s="1"/>
  <c r="E562" s="1"/>
  <c r="BD562"/>
  <c r="AU562"/>
  <c r="BK562" s="1"/>
  <c r="AR562"/>
  <c r="CT562" s="1" a="1"/>
  <c r="CT562" s="1"/>
  <c r="DM562" s="1"/>
  <c r="AV562"/>
  <c r="BC562"/>
  <c r="AT562"/>
  <c r="AY562"/>
  <c r="AZ562" s="1" a="1"/>
  <c r="AZ562" s="1"/>
  <c r="BC395"/>
  <c r="BD395"/>
  <c r="AV442"/>
  <c r="AX442" a="1"/>
  <c r="AX442" s="1"/>
  <c r="AR442"/>
  <c r="CT442" s="1" a="1"/>
  <c r="CT442" s="1"/>
  <c r="DM442" s="1"/>
  <c r="AT442"/>
  <c r="AU442"/>
  <c r="BK442" s="1"/>
  <c r="BC442"/>
  <c r="AY442"/>
  <c r="AZ442" s="1" a="1"/>
  <c r="AZ442" s="1"/>
  <c r="BD442"/>
  <c r="AY463"/>
  <c r="AZ463" s="1" a="1"/>
  <c r="AZ463" s="1"/>
  <c r="AV463"/>
  <c r="AX463" a="1"/>
  <c r="AX463" s="1"/>
  <c r="AR463"/>
  <c r="CT463" s="1" a="1"/>
  <c r="CT463" s="1"/>
  <c r="DM463" s="1"/>
  <c r="AT463"/>
  <c r="AU463"/>
  <c r="BK463" s="1"/>
  <c r="BD309"/>
  <c r="AX309" a="1"/>
  <c r="AX309" s="1"/>
  <c r="E309" s="1"/>
  <c r="BC309"/>
  <c r="BC311"/>
  <c r="BD311"/>
  <c r="BD564"/>
  <c r="BC564"/>
  <c r="BC572"/>
  <c r="BD572"/>
  <c r="AU572"/>
  <c r="BK572" s="1"/>
  <c r="AY521"/>
  <c r="AZ521" s="1" a="1"/>
  <c r="AZ521" s="1"/>
  <c r="AX521" a="1"/>
  <c r="AX521" s="1"/>
  <c r="AV521"/>
  <c r="AT521"/>
  <c r="AR521"/>
  <c r="CT521" s="1" a="1"/>
  <c r="CT521" s="1"/>
  <c r="DM521" s="1"/>
  <c r="BD521"/>
  <c r="AU521"/>
  <c r="BK521" s="1"/>
  <c r="BC521"/>
  <c r="AD170"/>
  <c r="AK170" s="1"/>
  <c r="BG566"/>
  <c r="BI566" s="1"/>
  <c r="AT386"/>
  <c r="AR386"/>
  <c r="CT386" s="1" a="1"/>
  <c r="CT386" s="1"/>
  <c r="DM386" s="1"/>
  <c r="AR330"/>
  <c r="CT330" s="1" a="1"/>
  <c r="CT330" s="1"/>
  <c r="DM330" s="1"/>
  <c r="AX330" a="1"/>
  <c r="AX330" s="1"/>
  <c r="E330" s="1"/>
  <c r="AU330"/>
  <c r="BK330" s="1"/>
  <c r="BD330"/>
  <c r="AY330"/>
  <c r="AZ330" s="1" a="1"/>
  <c r="AZ330" s="1"/>
  <c r="AT330"/>
  <c r="AV330"/>
  <c r="BC330"/>
  <c r="AD172"/>
  <c r="AK172" s="1"/>
  <c r="BC356"/>
  <c r="BD356"/>
  <c r="AD176"/>
  <c r="AK176" s="1"/>
  <c r="AD194"/>
  <c r="AK194" s="1"/>
  <c r="AW211"/>
  <c r="BG578"/>
  <c r="BH578" s="1"/>
  <c r="BG576"/>
  <c r="BG568"/>
  <c r="BH568" s="1"/>
  <c r="AW571"/>
  <c r="AW563"/>
  <c r="CY291"/>
  <c r="DR291" s="1"/>
  <c r="CZ291"/>
  <c r="DS291" s="1"/>
  <c r="BG419"/>
  <c r="BI419" s="1"/>
  <c r="BM419" s="1"/>
  <c r="BG415"/>
  <c r="BI415" s="1"/>
  <c r="BM415" s="1"/>
  <c r="BG331"/>
  <c r="BI331" s="1"/>
  <c r="BM331" s="1"/>
  <c r="BO331" s="1"/>
  <c r="BG448"/>
  <c r="BH448" s="1"/>
  <c r="BG334"/>
  <c r="BH334" s="1"/>
  <c r="BG438"/>
  <c r="BH438" s="1"/>
  <c r="BH328"/>
  <c r="BO328"/>
  <c r="AM438"/>
  <c r="EA334"/>
  <c r="EC334"/>
  <c r="EA328"/>
  <c r="EC328"/>
  <c r="BD386"/>
  <c r="BC386"/>
  <c r="BC380"/>
  <c r="BD380"/>
  <c r="BC407"/>
  <c r="BD407"/>
  <c r="BD463"/>
  <c r="BC463"/>
  <c r="BC412"/>
  <c r="BD412"/>
  <c r="BC441"/>
  <c r="BD441"/>
  <c r="BC469"/>
  <c r="BD477"/>
  <c r="BC477"/>
  <c r="BI450"/>
  <c r="BM450" s="1"/>
  <c r="BC398"/>
  <c r="BD398"/>
  <c r="BC401"/>
  <c r="BD401"/>
  <c r="BD408"/>
  <c r="BC408"/>
  <c r="BC453"/>
  <c r="BD453"/>
  <c r="BC447"/>
  <c r="BD447"/>
  <c r="BC348"/>
  <c r="BD348"/>
  <c r="BD411"/>
  <c r="BC411"/>
  <c r="BD471"/>
  <c r="BC471"/>
  <c r="BC465"/>
  <c r="BD465"/>
  <c r="BC475"/>
  <c r="BD475"/>
  <c r="EA331"/>
  <c r="EC331"/>
  <c r="EA325"/>
  <c r="EC325"/>
  <c r="BC392"/>
  <c r="BD392"/>
  <c r="BD459"/>
  <c r="BC459"/>
  <c r="BC389"/>
  <c r="BD389"/>
  <c r="BG450"/>
  <c r="BH450" s="1"/>
  <c r="BD162"/>
  <c r="CR139"/>
  <c r="DK139" s="1"/>
  <c r="CS139"/>
  <c r="DL139" s="1"/>
  <c r="CS137"/>
  <c r="DL137" s="1"/>
  <c r="CR137"/>
  <c r="DK137" s="1"/>
  <c r="CS142"/>
  <c r="DL142" s="1"/>
  <c r="CR142"/>
  <c r="DK142" s="1"/>
  <c r="BC149"/>
  <c r="BD149"/>
  <c r="AM149"/>
  <c r="BH134"/>
  <c r="BG134"/>
  <c r="BG148"/>
  <c r="BH148" s="1"/>
  <c r="BI147"/>
  <c r="C117"/>
  <c r="C118" s="1"/>
  <c r="CZ28"/>
  <c r="DS28" s="1"/>
  <c r="CY28"/>
  <c r="DR28" s="1"/>
  <c r="CR148"/>
  <c r="DK148" s="1"/>
  <c r="CS148"/>
  <c r="DL148" s="1"/>
  <c r="CR147"/>
  <c r="DK147" s="1"/>
  <c r="CY31"/>
  <c r="DR31" s="1"/>
  <c r="CZ31"/>
  <c r="DS31" s="1"/>
  <c r="CS135"/>
  <c r="DL135" s="1"/>
  <c r="CR135"/>
  <c r="DK135" s="1"/>
  <c r="BI5"/>
  <c r="BM5" s="1"/>
  <c r="CR11"/>
  <c r="DK11" s="1"/>
  <c r="CS11"/>
  <c r="DL11" s="1"/>
  <c r="CX31"/>
  <c r="DQ31" s="1"/>
  <c r="AM28"/>
  <c r="AM31"/>
  <c r="AM34"/>
  <c r="AW44"/>
  <c r="AW52"/>
  <c r="AW64"/>
  <c r="AW68"/>
  <c r="AW83"/>
  <c r="BC96"/>
  <c r="BD96"/>
  <c r="BC97"/>
  <c r="BD97"/>
  <c r="BC98"/>
  <c r="BD98"/>
  <c r="BC100"/>
  <c r="BD100"/>
  <c r="BC101"/>
  <c r="BD101"/>
  <c r="BC102"/>
  <c r="BD102"/>
  <c r="AW114"/>
  <c r="AW116"/>
  <c r="AW118"/>
  <c r="AW120"/>
  <c r="AW122"/>
  <c r="AW128"/>
  <c r="BC131"/>
  <c r="BD131"/>
  <c r="BC133"/>
  <c r="BD133"/>
  <c r="BC165"/>
  <c r="BD165"/>
  <c r="BC166"/>
  <c r="BD166"/>
  <c r="BC168"/>
  <c r="BD168"/>
  <c r="BC169"/>
  <c r="BD169"/>
  <c r="BC170"/>
  <c r="BD170"/>
  <c r="BC172"/>
  <c r="BD172"/>
  <c r="BC173"/>
  <c r="BD173"/>
  <c r="BC174"/>
  <c r="BD174"/>
  <c r="BC176"/>
  <c r="BD176"/>
  <c r="BC177"/>
  <c r="BD177"/>
  <c r="BC178"/>
  <c r="BD178"/>
  <c r="BC180"/>
  <c r="BD180"/>
  <c r="BC181"/>
  <c r="BD181"/>
  <c r="BC182"/>
  <c r="BD182"/>
  <c r="BC184"/>
  <c r="BD184"/>
  <c r="BC185"/>
  <c r="BD185"/>
  <c r="BC186"/>
  <c r="BD186"/>
  <c r="BC188"/>
  <c r="BD188"/>
  <c r="BC189"/>
  <c r="BD189"/>
  <c r="BC190"/>
  <c r="BD190"/>
  <c r="AW202"/>
  <c r="BC229"/>
  <c r="BD229"/>
  <c r="BC234"/>
  <c r="BD234"/>
  <c r="BC235"/>
  <c r="BD235"/>
  <c r="AW248"/>
  <c r="AW267"/>
  <c r="CY11"/>
  <c r="DR11" s="1"/>
  <c r="CZ11"/>
  <c r="DS11" s="1"/>
  <c r="AM22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T25"/>
  <c r="Z25" s="1"/>
  <c r="AR24"/>
  <c r="AT24"/>
  <c r="AU24"/>
  <c r="AV24"/>
  <c r="AX24" a="1"/>
  <c r="AX24" s="1"/>
  <c r="E24" s="1"/>
  <c r="BC25"/>
  <c r="BD25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12" i="3"/>
  <c r="EB12" s="1"/>
  <c r="AZ12"/>
  <c r="BL12"/>
  <c r="BR65" i="24"/>
  <c r="BS65"/>
  <c r="BQ63"/>
  <c r="CT12" i="3" a="1"/>
  <c r="CX12" a="1"/>
  <c r="CT24" a="1"/>
  <c r="CR15" a="1"/>
  <c r="CS15" a="1"/>
  <c r="T305" a="1"/>
  <c r="AN174"/>
  <c r="AN102"/>
  <c r="AN188"/>
  <c r="AN166"/>
  <c r="AN601"/>
  <c r="AN178"/>
  <c r="AN177"/>
  <c r="AN235"/>
  <c r="M249"/>
  <c r="M215"/>
  <c r="M482"/>
  <c r="M332"/>
  <c r="M262"/>
  <c r="M70"/>
  <c r="M435"/>
  <c r="M388"/>
  <c r="M114"/>
  <c r="M56"/>
  <c r="M107"/>
  <c r="M189"/>
  <c r="M154"/>
  <c r="M213"/>
  <c r="X47" a="1"/>
  <c r="K157"/>
  <c r="X298" a="1"/>
  <c r="K516"/>
  <c r="AB299" a="1"/>
  <c r="Y498" a="1"/>
  <c r="K225"/>
  <c r="K485"/>
  <c r="L161"/>
  <c r="L135"/>
  <c r="L138"/>
  <c r="Y508" a="1"/>
  <c r="X71" a="1"/>
  <c r="AB432" a="1"/>
  <c r="Y487" a="1"/>
  <c r="K357"/>
  <c r="AB316" a="1"/>
  <c r="K557"/>
  <c r="Y25" a="1"/>
  <c r="K549"/>
  <c r="AB320" a="1"/>
  <c r="K545"/>
  <c r="Y539" a="1"/>
  <c r="K338"/>
  <c r="Y426" a="1"/>
  <c r="L126"/>
  <c r="Y136" a="1"/>
  <c r="K43"/>
  <c r="K272"/>
  <c r="K240"/>
  <c r="Y240" a="1"/>
  <c r="AB306" a="1"/>
  <c r="L96"/>
  <c r="L44"/>
  <c r="K139"/>
  <c r="K461"/>
  <c r="AN184"/>
  <c r="K21"/>
  <c r="AN64"/>
  <c r="AB301" a="1"/>
  <c r="AB514" a="1"/>
  <c r="L176"/>
  <c r="AB554" a="1"/>
  <c r="K449"/>
  <c r="K229"/>
  <c r="K414"/>
  <c r="L543"/>
  <c r="L481"/>
  <c r="AN185"/>
  <c r="AB15" a="1"/>
  <c r="K209"/>
  <c r="Y509" a="1"/>
  <c r="K515"/>
  <c r="K394"/>
  <c r="K212"/>
  <c r="AB557" a="1"/>
  <c r="AN98"/>
  <c r="K116"/>
  <c r="L561"/>
  <c r="X56" a="1"/>
  <c r="L421"/>
  <c r="K499"/>
  <c r="X600" a="1"/>
  <c r="X475" a="1"/>
  <c r="K221"/>
  <c r="Y66" a="1"/>
  <c r="X18" a="1"/>
  <c r="K417"/>
  <c r="K195"/>
  <c r="K62"/>
  <c r="K18"/>
  <c r="Y536" a="1"/>
  <c r="K175"/>
  <c r="AB130" a="1"/>
  <c r="L200"/>
  <c r="L246"/>
  <c r="AB304" a="1"/>
  <c r="X304" a="1"/>
  <c r="L513"/>
  <c r="K550"/>
  <c r="AB501" a="1"/>
  <c r="AB526" a="1"/>
  <c r="L526"/>
  <c r="L218"/>
  <c r="AB544" a="1"/>
  <c r="L207"/>
  <c r="Y429" a="1"/>
  <c r="K310"/>
  <c r="Y48" a="1"/>
  <c r="L268"/>
  <c r="Y242" a="1"/>
  <c r="L198"/>
  <c r="L507"/>
  <c r="L214"/>
  <c r="L320"/>
  <c r="K199"/>
  <c r="L494"/>
  <c r="X37" a="1"/>
  <c r="AB11" a="1"/>
  <c r="K351"/>
  <c r="AB57" a="1"/>
  <c r="Y110" a="1"/>
  <c r="Y497" a="1"/>
  <c r="K286"/>
  <c r="AB510" a="1"/>
  <c r="X45" a="1"/>
  <c r="AB20" a="1"/>
  <c r="K363"/>
  <c r="X439" a="1"/>
  <c r="K270"/>
  <c r="Y463" a="1"/>
  <c r="L359"/>
  <c r="M377"/>
  <c r="M239"/>
  <c r="CR143" a="1"/>
  <c r="M400"/>
  <c r="M54"/>
  <c r="M89"/>
  <c r="AN76"/>
  <c r="AN431"/>
  <c r="AN140"/>
  <c r="M396"/>
  <c r="M573"/>
  <c r="AN548"/>
  <c r="M259"/>
  <c r="M141"/>
  <c r="M455"/>
  <c r="M484"/>
  <c r="M192"/>
  <c r="M529"/>
  <c r="AN597"/>
  <c r="M418"/>
  <c r="AN433"/>
  <c r="M397"/>
  <c r="AN461"/>
  <c r="AN82"/>
  <c r="M429"/>
  <c r="AN60"/>
  <c r="AN231"/>
  <c r="M402"/>
  <c r="M131"/>
  <c r="M60"/>
  <c r="M193"/>
  <c r="AN558"/>
  <c r="M495"/>
  <c r="CZ25" a="1"/>
  <c r="M80"/>
  <c r="AN54"/>
  <c r="AN73"/>
  <c r="AN505"/>
  <c r="AN142"/>
  <c r="M571"/>
  <c r="M180"/>
  <c r="M282"/>
  <c r="M242"/>
  <c r="M308"/>
  <c r="M124"/>
  <c r="AN135"/>
  <c r="AN459"/>
  <c r="M67"/>
  <c r="M120"/>
  <c r="M403"/>
  <c r="M365"/>
  <c r="AN504"/>
  <c r="M597"/>
  <c r="M592"/>
  <c r="CR145" a="1"/>
  <c r="M52"/>
  <c r="M544"/>
  <c r="M385"/>
  <c r="AN237"/>
  <c r="M585"/>
  <c r="M509"/>
  <c r="AN36"/>
  <c r="AN294"/>
  <c r="M312"/>
  <c r="M102"/>
  <c r="AN16"/>
  <c r="AN310"/>
  <c r="M440"/>
  <c r="AN549"/>
  <c r="AN506"/>
  <c r="M50"/>
  <c r="M269"/>
  <c r="AN236"/>
  <c r="CR136" a="1"/>
  <c r="M373"/>
  <c r="M205"/>
  <c r="AN79"/>
  <c r="AN247"/>
  <c r="M490"/>
  <c r="AN488"/>
  <c r="M187"/>
  <c r="AN58"/>
  <c r="M560"/>
  <c r="M433"/>
  <c r="M452"/>
  <c r="M68"/>
  <c r="CY25" a="1"/>
  <c r="AN246"/>
  <c r="M256"/>
  <c r="AN425"/>
  <c r="M277"/>
  <c r="M491"/>
  <c r="M538"/>
  <c r="M19"/>
  <c r="M98"/>
  <c r="AN90"/>
  <c r="AN520"/>
  <c r="M202"/>
  <c r="AN532"/>
  <c r="M174"/>
  <c r="AN428"/>
  <c r="AN482"/>
  <c r="M143"/>
  <c r="AB25" a="1"/>
  <c r="L197"/>
  <c r="L422"/>
  <c r="L587"/>
  <c r="L240"/>
  <c r="K96"/>
  <c r="K314"/>
  <c r="Y493" a="1"/>
  <c r="K543"/>
  <c r="AB499" a="1"/>
  <c r="AB484" a="1"/>
  <c r="K479"/>
  <c r="L116"/>
  <c r="L18"/>
  <c r="L550"/>
  <c r="L206"/>
  <c r="AB48" a="1"/>
  <c r="K198"/>
  <c r="K320"/>
  <c r="L199"/>
  <c r="X534" a="1"/>
  <c r="X110" a="1"/>
  <c r="Y67" a="1"/>
  <c r="L363"/>
  <c r="AB463" a="1"/>
  <c r="M517"/>
  <c r="M170"/>
  <c r="AN50"/>
  <c r="AN244"/>
  <c r="M497"/>
  <c r="AN80"/>
  <c r="AN85"/>
  <c r="M64"/>
  <c r="M216"/>
  <c r="M534"/>
  <c r="M112"/>
  <c r="M38"/>
  <c r="M261"/>
  <c r="M99"/>
  <c r="AN55"/>
  <c r="M128"/>
  <c r="AN91"/>
  <c r="M90"/>
  <c r="M283"/>
  <c r="AN555"/>
  <c r="M289"/>
  <c r="AN141"/>
  <c r="AN560"/>
  <c r="M273"/>
  <c r="M20"/>
  <c r="M151"/>
  <c r="M528"/>
  <c r="M79"/>
  <c r="M155"/>
  <c r="M371"/>
  <c r="M596"/>
  <c r="M341"/>
  <c r="M290"/>
  <c r="M278"/>
  <c r="M504"/>
  <c r="M153"/>
  <c r="M508"/>
  <c r="K150"/>
  <c r="L516"/>
  <c r="Y299" a="1"/>
  <c r="AB87" a="1"/>
  <c r="L225"/>
  <c r="L485"/>
  <c r="K161"/>
  <c r="K135"/>
  <c r="K138"/>
  <c r="X487" a="1"/>
  <c r="L357"/>
  <c r="K119"/>
  <c r="K82"/>
  <c r="K265"/>
  <c r="X25" a="1"/>
  <c r="K196"/>
  <c r="K164"/>
  <c r="X320" a="1"/>
  <c r="L545"/>
  <c r="L338"/>
  <c r="K126"/>
  <c r="AB136" a="1"/>
  <c r="L43"/>
  <c r="L272"/>
  <c r="Y511" a="1"/>
  <c r="K361"/>
  <c r="AB492" a="1"/>
  <c r="X240" a="1"/>
  <c r="Y306" a="1"/>
  <c r="K84"/>
  <c r="X81" a="1"/>
  <c r="K387"/>
  <c r="K512"/>
  <c r="L179"/>
  <c r="K220"/>
  <c r="K177"/>
  <c r="L178"/>
  <c r="K217"/>
  <c r="L326"/>
  <c r="L222"/>
  <c r="K58"/>
  <c r="L37"/>
  <c r="Y590" a="1"/>
  <c r="X42" a="1"/>
  <c r="Y15" a="1"/>
  <c r="K158"/>
  <c r="X509" a="1"/>
  <c r="X595" a="1"/>
  <c r="L41"/>
  <c r="Y547" a="1"/>
  <c r="L212"/>
  <c r="X70" a="1"/>
  <c r="AB542" a="1"/>
  <c r="X598" a="1"/>
  <c r="K421"/>
  <c r="L499"/>
  <c r="K476"/>
  <c r="L221"/>
  <c r="AB66" a="1"/>
  <c r="AB308" a="1"/>
  <c r="Y18" a="1"/>
  <c r="L417"/>
  <c r="Y94" a="1"/>
  <c r="X62" a="1"/>
  <c r="AB536" a="1"/>
  <c r="L175"/>
  <c r="X130" a="1"/>
  <c r="K200"/>
  <c r="K246"/>
  <c r="K513"/>
  <c r="X501" a="1"/>
  <c r="K526"/>
  <c r="K218"/>
  <c r="AN165"/>
  <c r="AB429" a="1"/>
  <c r="K569"/>
  <c r="X48" a="1"/>
  <c r="AB242" a="1"/>
  <c r="Y143" a="1"/>
  <c r="X507" a="1"/>
  <c r="AB507" a="1"/>
  <c r="X89" a="1"/>
  <c r="L160"/>
  <c r="K349"/>
  <c r="K547"/>
  <c r="AB41" a="1"/>
  <c r="Y41" a="1"/>
  <c r="AB112" a="1"/>
  <c r="AB534" a="1"/>
  <c r="Y37" a="1"/>
  <c r="L247"/>
  <c r="L351"/>
  <c r="Y57" a="1"/>
  <c r="L286"/>
  <c r="X20" a="1"/>
  <c r="Y344" a="1"/>
  <c r="L270"/>
  <c r="K434"/>
  <c r="L255"/>
  <c r="M280"/>
  <c r="M244"/>
  <c r="AN594"/>
  <c r="M219"/>
  <c r="M132"/>
  <c r="AN502"/>
  <c r="M409"/>
  <c r="M410"/>
  <c r="M235"/>
  <c r="CZ295" a="1"/>
  <c r="M535"/>
  <c r="AN592"/>
  <c r="AN543"/>
  <c r="M73"/>
  <c r="M298"/>
  <c r="M234"/>
  <c r="CY295" a="1"/>
  <c r="M65"/>
  <c r="M103"/>
  <c r="M519"/>
  <c r="AN525"/>
  <c r="AN17"/>
  <c r="M443"/>
  <c r="AN88"/>
  <c r="AN529"/>
  <c r="CS141" a="1"/>
  <c r="M319"/>
  <c r="AN103"/>
  <c r="AN290"/>
  <c r="M167"/>
  <c r="AN229"/>
  <c r="M88"/>
  <c r="M489"/>
  <c r="CS145" a="1"/>
  <c r="M130"/>
  <c r="M536"/>
  <c r="AN537"/>
  <c r="M514"/>
  <c r="AN551"/>
  <c r="M344"/>
  <c r="M91"/>
  <c r="M579"/>
  <c r="M93"/>
  <c r="M589"/>
  <c r="M591"/>
  <c r="M563"/>
  <c r="M575"/>
  <c r="M556"/>
  <c r="M55"/>
  <c r="AN449"/>
  <c r="M49"/>
  <c r="M233"/>
  <c r="AN104"/>
  <c r="M493"/>
  <c r="M470"/>
  <c r="AN519"/>
  <c r="M46"/>
  <c r="M231"/>
  <c r="AN445"/>
  <c r="M53"/>
  <c r="AN51"/>
  <c r="M238"/>
  <c r="CR141" a="1"/>
  <c r="AN238"/>
  <c r="AN486"/>
  <c r="M188"/>
  <c r="CS143" a="1"/>
  <c r="AN72"/>
  <c r="M63"/>
  <c r="AN528"/>
  <c r="M111"/>
  <c r="M251"/>
  <c r="AN533"/>
  <c r="AN515"/>
  <c r="M48"/>
  <c r="AN65"/>
  <c r="M527"/>
  <c r="M306"/>
  <c r="M241"/>
  <c r="M553"/>
  <c r="AN495"/>
  <c r="M57"/>
  <c r="M488"/>
  <c r="M275"/>
  <c r="M581"/>
  <c r="M144"/>
  <c r="AN530"/>
  <c r="AN139"/>
  <c r="M133"/>
  <c r="CS136" a="1"/>
  <c r="M329"/>
  <c r="M72"/>
  <c r="M486"/>
  <c r="M105"/>
  <c r="M532"/>
  <c r="M540"/>
  <c r="M117"/>
  <c r="M600"/>
  <c r="M335"/>
  <c r="AN559"/>
  <c r="M171"/>
  <c r="M113"/>
  <c r="CS146" a="1"/>
  <c r="M166"/>
  <c r="AN38"/>
  <c r="M291"/>
  <c r="M123"/>
  <c r="AN22"/>
  <c r="M503"/>
  <c r="M530"/>
  <c r="AN517"/>
  <c r="M194"/>
  <c r="L446"/>
  <c r="L557"/>
  <c r="X539" a="1"/>
  <c r="L152"/>
  <c r="Y81" a="1"/>
  <c r="L139"/>
  <c r="L21"/>
  <c r="L590"/>
  <c r="X243" a="1"/>
  <c r="K181"/>
  <c r="L449"/>
  <c r="X15" a="1"/>
  <c r="L515"/>
  <c r="L172"/>
  <c r="L593"/>
  <c r="Y70" a="1"/>
  <c r="Y480" a="1"/>
  <c r="AB56" a="1"/>
  <c r="K95"/>
  <c r="X66" a="1"/>
  <c r="K505"/>
  <c r="Y99" a="1"/>
  <c r="K227"/>
  <c r="K81"/>
  <c r="K207"/>
  <c r="K268"/>
  <c r="K494"/>
  <c r="X11" a="1"/>
  <c r="L129"/>
  <c r="L539"/>
  <c r="AB45" a="1"/>
  <c r="AN146"/>
  <c r="M542"/>
  <c r="M173"/>
  <c r="M595"/>
  <c r="AN106"/>
  <c r="M391"/>
  <c r="CR138" a="1"/>
  <c r="AN39"/>
  <c r="CR140" a="1"/>
  <c r="M71"/>
  <c r="AN489"/>
  <c r="M223"/>
  <c r="M186"/>
  <c r="M36"/>
  <c r="AN516"/>
  <c r="AN46"/>
  <c r="M250"/>
  <c r="M92"/>
  <c r="CR146" a="1"/>
  <c r="AN59"/>
  <c r="M577"/>
  <c r="AN443"/>
  <c r="M525"/>
  <c r="M61"/>
  <c r="AN447"/>
  <c r="M506"/>
  <c r="M405"/>
  <c r="M598"/>
  <c r="AN93"/>
  <c r="M77"/>
  <c r="M183"/>
  <c r="AN63"/>
  <c r="M97"/>
  <c r="M125"/>
  <c r="M276"/>
  <c r="M271"/>
  <c r="M108"/>
  <c r="M253"/>
  <c r="M531"/>
  <c r="M413"/>
  <c r="M599"/>
  <c r="M230"/>
  <c r="M165"/>
  <c r="M254"/>
  <c r="M16"/>
  <c r="M316"/>
  <c r="M228"/>
  <c r="Y47" a="1"/>
  <c r="L150"/>
  <c r="L492"/>
  <c r="L127"/>
  <c r="AB298" a="1"/>
  <c r="L201"/>
  <c r="X299" a="1"/>
  <c r="X87" a="1"/>
  <c r="K17"/>
  <c r="K257"/>
  <c r="K383"/>
  <c r="K232"/>
  <c r="K40"/>
  <c r="K136"/>
  <c r="AB487" a="1"/>
  <c r="K66"/>
  <c r="K446"/>
  <c r="L119"/>
  <c r="L82"/>
  <c r="L265"/>
  <c r="L196"/>
  <c r="L164"/>
  <c r="Y320" a="1"/>
  <c r="K197"/>
  <c r="L266"/>
  <c r="AB539" a="1"/>
  <c r="K422"/>
  <c r="L263"/>
  <c r="K152"/>
  <c r="L85"/>
  <c r="K587"/>
  <c r="Y289" a="1"/>
  <c r="AB511" a="1"/>
  <c r="AB434" a="1"/>
  <c r="L361"/>
  <c r="L84"/>
  <c r="AB81" a="1"/>
  <c r="L387"/>
  <c r="L512"/>
  <c r="K179"/>
  <c r="L220"/>
  <c r="L177"/>
  <c r="L314"/>
  <c r="K590"/>
  <c r="K178"/>
  <c r="L217"/>
  <c r="K326"/>
  <c r="L181"/>
  <c r="K222"/>
  <c r="L58"/>
  <c r="K37"/>
  <c r="AB590" a="1"/>
  <c r="AN176"/>
  <c r="Y499" a="1"/>
  <c r="L158"/>
  <c r="AB509" a="1"/>
  <c r="K41"/>
  <c r="L479"/>
  <c r="K172"/>
  <c r="K593"/>
  <c r="AB70" a="1"/>
  <c r="AB598" a="1"/>
  <c r="X480" a="1"/>
  <c r="Y56" a="1"/>
  <c r="K501"/>
  <c r="L95"/>
  <c r="AB600" a="1"/>
  <c r="L476"/>
  <c r="Y475" a="1"/>
  <c r="L594"/>
  <c r="X496" a="1"/>
  <c r="L505"/>
  <c r="K51"/>
  <c r="AB94" a="1"/>
  <c r="K42"/>
  <c r="Y130" a="1"/>
  <c r="L227"/>
  <c r="K267"/>
  <c r="K156"/>
  <c r="Y304" a="1"/>
  <c r="Y147" a="1"/>
  <c r="L15"/>
  <c r="AN181"/>
  <c r="M601"/>
  <c r="AB78" a="1"/>
  <c r="K206"/>
  <c r="L81"/>
  <c r="L569"/>
  <c r="AB143" a="1"/>
  <c r="Y507" a="1"/>
  <c r="Y89" a="1"/>
  <c r="K160"/>
  <c r="L349"/>
  <c r="L547"/>
  <c r="X41" a="1"/>
  <c r="Y534" a="1"/>
  <c r="K247"/>
  <c r="Y11" a="1"/>
  <c r="X57" a="1"/>
  <c r="K129"/>
  <c r="AB110" a="1"/>
  <c r="X227" a="1"/>
  <c r="X497" a="1"/>
  <c r="K539"/>
  <c r="X510" a="1"/>
  <c r="K264"/>
  <c r="AB344" a="1"/>
  <c r="X491" a="1"/>
  <c r="L567"/>
  <c r="Y531" a="1"/>
  <c r="L480"/>
  <c r="L434"/>
  <c r="K255"/>
  <c r="L601"/>
  <c r="AN164"/>
  <c r="M115"/>
  <c r="M226"/>
  <c r="AN457"/>
  <c r="M464"/>
  <c r="M211"/>
  <c r="AN436"/>
  <c r="AN74"/>
  <c r="AN49"/>
  <c r="AN138"/>
  <c r="AN553"/>
  <c r="M552"/>
  <c r="M559"/>
  <c r="M390"/>
  <c r="M304"/>
  <c r="AN546"/>
  <c r="M185"/>
  <c r="AN145"/>
  <c r="M301"/>
  <c r="M285"/>
  <c r="M203"/>
  <c r="AN108"/>
  <c r="M236"/>
  <c r="AN427"/>
  <c r="M353"/>
  <c r="M204"/>
  <c r="M555"/>
  <c r="AN518"/>
  <c r="M375"/>
  <c r="AN92"/>
  <c r="M104"/>
  <c r="AN245"/>
  <c r="AN86"/>
  <c r="AN228"/>
  <c r="M406"/>
  <c r="AN467"/>
  <c r="M182"/>
  <c r="M237"/>
  <c r="M87"/>
  <c r="M101"/>
  <c r="AN490"/>
  <c r="M208"/>
  <c r="M59"/>
  <c r="M533"/>
  <c r="AN28"/>
  <c r="M498"/>
  <c r="M47"/>
  <c r="M399"/>
  <c r="M510"/>
  <c r="AN53"/>
  <c r="M355"/>
  <c r="CS138" a="1"/>
  <c r="M110"/>
  <c r="M520"/>
  <c r="M248"/>
  <c r="CS140" a="1"/>
  <c r="M436"/>
  <c r="M379"/>
  <c r="M554"/>
  <c r="M558"/>
  <c r="M496"/>
  <c r="M260"/>
  <c r="M168"/>
  <c r="AN286"/>
  <c r="M145"/>
  <c r="M583"/>
  <c r="M281"/>
  <c r="M546"/>
  <c r="M258"/>
  <c r="M295"/>
  <c r="M483"/>
  <c r="M551"/>
  <c r="AN451"/>
  <c r="AN465"/>
  <c r="M140"/>
  <c r="M243"/>
  <c r="M106"/>
  <c r="AN21"/>
  <c r="M299"/>
  <c r="M284"/>
  <c r="AN512"/>
  <c r="M78"/>
  <c r="AN473"/>
  <c r="M94"/>
  <c r="M548"/>
  <c r="M190"/>
  <c r="AN535"/>
  <c r="AN239"/>
  <c r="M511"/>
  <c r="AN312"/>
  <c r="AN593"/>
  <c r="M69"/>
  <c r="AN291"/>
  <c r="AN69"/>
  <c r="M184"/>
  <c r="M458"/>
  <c r="AN527"/>
  <c r="M109"/>
  <c r="M502"/>
  <c r="AN455"/>
  <c r="AN129"/>
  <c r="M323"/>
  <c r="M39"/>
  <c r="CS144" a="1"/>
  <c r="AN77"/>
  <c r="M169"/>
  <c r="M121"/>
  <c r="M367"/>
  <c r="CX384" a="1"/>
  <c r="M537"/>
  <c r="M565"/>
  <c r="M303"/>
  <c r="M86"/>
  <c r="M347"/>
  <c r="M473"/>
  <c r="M518"/>
  <c r="M75"/>
  <c r="M159"/>
  <c r="M279"/>
  <c r="M191"/>
  <c r="AB47" a="1"/>
  <c r="X131" a="1"/>
  <c r="L157"/>
  <c r="K492"/>
  <c r="K127"/>
  <c r="Y298" a="1"/>
  <c r="K201"/>
  <c r="Y87" a="1"/>
  <c r="L17"/>
  <c r="L257"/>
  <c r="L383"/>
  <c r="L232"/>
  <c r="L40"/>
  <c r="L136"/>
  <c r="AB508" a="1"/>
  <c r="AN234"/>
  <c r="L66"/>
  <c r="Y316" a="1"/>
  <c r="Y596" a="1"/>
  <c r="AB471" a="1"/>
  <c r="L549"/>
  <c r="K266"/>
  <c r="K263"/>
  <c r="K85"/>
  <c r="Y434" a="1"/>
  <c r="X437" a="1"/>
  <c r="AB240" a="1"/>
  <c r="X306" a="1"/>
  <c r="K44"/>
  <c r="L461"/>
  <c r="Y514" a="1"/>
  <c r="K176"/>
  <c r="L229"/>
  <c r="L414"/>
  <c r="K481"/>
  <c r="L209"/>
  <c r="L394"/>
  <c r="K561"/>
  <c r="L501"/>
  <c r="AB475" a="1"/>
  <c r="K594"/>
  <c r="AB496" a="1"/>
  <c r="L51"/>
  <c r="L195"/>
  <c r="L62"/>
  <c r="L42"/>
  <c r="L267"/>
  <c r="L156"/>
  <c r="K15"/>
  <c r="Y544" a="1"/>
  <c r="X429" a="1"/>
  <c r="L310"/>
  <c r="X242" a="1"/>
  <c r="K507"/>
  <c r="AB89" a="1"/>
  <c r="K214"/>
  <c r="AB37" a="1"/>
  <c r="AB497" a="1"/>
  <c r="Y510" a="1"/>
  <c r="L264"/>
  <c r="Y20" a="1"/>
  <c r="K567"/>
  <c r="K480"/>
  <c r="K359"/>
  <c r="AN545"/>
  <c r="M76"/>
  <c r="M137"/>
  <c r="AN441"/>
  <c r="AN95"/>
  <c r="M74"/>
  <c r="AN241"/>
  <c r="AN43"/>
  <c r="AN303"/>
  <c r="M122"/>
  <c r="M274"/>
  <c r="M210"/>
  <c r="AN40"/>
  <c r="M118"/>
  <c r="M146"/>
  <c r="M142"/>
  <c r="M467"/>
  <c r="AN500"/>
  <c r="AN469"/>
  <c r="AN295"/>
  <c r="AN148"/>
  <c r="M45"/>
  <c r="AN314"/>
  <c r="M288"/>
  <c r="M245"/>
  <c r="AN137"/>
  <c r="M500"/>
  <c r="AN494"/>
  <c r="M224"/>
  <c r="M381"/>
  <c r="AN503"/>
  <c r="AN144"/>
  <c r="AN477"/>
  <c r="AN599"/>
  <c r="M83"/>
  <c r="M252"/>
  <c r="AN453"/>
  <c r="M437"/>
  <c r="CR144" a="1"/>
  <c r="AN513"/>
  <c r="AN556"/>
  <c r="AN19"/>
  <c r="M393"/>
  <c r="M487"/>
  <c r="AN288"/>
  <c r="M100"/>
  <c r="AN538"/>
  <c r="M294"/>
  <c r="CX448" a="1"/>
  <c r="CV15" a="1"/>
  <c r="E442" l="1"/>
  <c r="E345"/>
  <c r="AY302"/>
  <c r="AZ302" s="1" a="1"/>
  <c r="AZ302" s="1"/>
  <c r="N412"/>
  <c r="AT412" s="1"/>
  <c r="N453"/>
  <c r="AR453" s="1"/>
  <c r="CT453" s="1" a="1"/>
  <c r="CT453" s="1"/>
  <c r="DM453" s="1"/>
  <c r="E463"/>
  <c r="AR302"/>
  <c r="CT302" s="1" a="1"/>
  <c r="CT302" s="1"/>
  <c r="DM302" s="1"/>
  <c r="AT302"/>
  <c r="AU302"/>
  <c r="BK302" s="1"/>
  <c r="AY163"/>
  <c r="AZ163" s="1" a="1"/>
  <c r="AZ163" s="1"/>
  <c r="AU412"/>
  <c r="BK412" s="1"/>
  <c r="N362"/>
  <c r="AR374"/>
  <c r="CT374" s="1" a="1"/>
  <c r="CT374" s="1"/>
  <c r="DM374" s="1"/>
  <c r="AU374"/>
  <c r="N376"/>
  <c r="AV477"/>
  <c r="AY477"/>
  <c r="AZ477" s="1" a="1"/>
  <c r="AZ477" s="1"/>
  <c r="AX477" a="1"/>
  <c r="AX477" s="1"/>
  <c r="E477" s="1"/>
  <c r="AV412"/>
  <c r="N382"/>
  <c r="E31"/>
  <c r="BD374"/>
  <c r="BE374" s="1"/>
  <c r="AY374"/>
  <c r="AZ374" s="1" a="1"/>
  <c r="AZ374" s="1"/>
  <c r="BC374"/>
  <c r="CV15"/>
  <c r="DO15" s="1"/>
  <c r="Y20"/>
  <c r="Y510"/>
  <c r="AB497"/>
  <c r="AC497" s="1" a="1"/>
  <c r="AC497" s="1"/>
  <c r="AD497" s="1"/>
  <c r="AK497" s="1"/>
  <c r="AB37"/>
  <c r="AC37" s="1" a="1"/>
  <c r="AC37" s="1"/>
  <c r="AD37" s="1"/>
  <c r="AK37" s="1"/>
  <c r="AB89"/>
  <c r="AC89" s="1" a="1"/>
  <c r="AC89" s="1"/>
  <c r="AD89" s="1"/>
  <c r="AK89" s="1"/>
  <c r="X242"/>
  <c r="X429"/>
  <c r="Y544"/>
  <c r="AB496"/>
  <c r="AC496" s="1" a="1"/>
  <c r="AC496" s="1"/>
  <c r="AD496" s="1"/>
  <c r="AK496" s="1"/>
  <c r="AB475"/>
  <c r="AC475" s="1" a="1"/>
  <c r="AC475" s="1"/>
  <c r="AD475" s="1"/>
  <c r="AK475" s="1"/>
  <c r="Y514"/>
  <c r="X306"/>
  <c r="AB240"/>
  <c r="AC240" s="1" a="1"/>
  <c r="AC240" s="1"/>
  <c r="AD240" s="1"/>
  <c r="AK240" s="1"/>
  <c r="X437"/>
  <c r="Y434"/>
  <c r="AB471"/>
  <c r="AC471" s="1" a="1"/>
  <c r="AC471" s="1"/>
  <c r="Y596"/>
  <c r="Y316"/>
  <c r="AB508"/>
  <c r="AC508" s="1" a="1"/>
  <c r="AC508" s="1"/>
  <c r="AD508" s="1"/>
  <c r="AK508" s="1"/>
  <c r="Y87"/>
  <c r="Y298"/>
  <c r="X131"/>
  <c r="AB47"/>
  <c r="AC47" s="1" a="1"/>
  <c r="AC47" s="1"/>
  <c r="AD47" s="1"/>
  <c r="AK47" s="1"/>
  <c r="N191"/>
  <c r="AV191" s="1"/>
  <c r="T191" a="1"/>
  <c r="T191" s="1"/>
  <c r="Z191" s="1"/>
  <c r="N279"/>
  <c r="T279" a="1"/>
  <c r="T279" s="1"/>
  <c r="Z279" s="1"/>
  <c r="N159"/>
  <c r="AX159" s="1" a="1"/>
  <c r="AX159" s="1"/>
  <c r="E159" s="1"/>
  <c r="T159" a="1"/>
  <c r="T159" s="1"/>
  <c r="Z159" s="1"/>
  <c r="N75"/>
  <c r="AR75" s="1"/>
  <c r="T75" a="1"/>
  <c r="T75" s="1"/>
  <c r="Z75" s="1"/>
  <c r="AW75" s="1"/>
  <c r="T518" a="1"/>
  <c r="T518" s="1"/>
  <c r="Z518" s="1"/>
  <c r="AW518" s="1"/>
  <c r="N518"/>
  <c r="AU518" s="1"/>
  <c r="BK518" s="1"/>
  <c r="T473" a="1"/>
  <c r="T473" s="1"/>
  <c r="Z473" s="1"/>
  <c r="AW473" s="1"/>
  <c r="N473"/>
  <c r="AY473" s="1"/>
  <c r="T347" a="1"/>
  <c r="T347" s="1"/>
  <c r="Z347" s="1"/>
  <c r="AW347" s="1"/>
  <c r="N347"/>
  <c r="AU347" s="1"/>
  <c r="BK347" s="1"/>
  <c r="T86" a="1"/>
  <c r="T86" s="1"/>
  <c r="Z86" s="1"/>
  <c r="AW86" s="1"/>
  <c r="N86"/>
  <c r="AR86" s="1"/>
  <c r="N303"/>
  <c r="AT303" s="1"/>
  <c r="T303" a="1"/>
  <c r="T303" s="1"/>
  <c r="Z303" s="1"/>
  <c r="AW303" s="1"/>
  <c r="T565" a="1"/>
  <c r="T565" s="1"/>
  <c r="Z565" s="1"/>
  <c r="N565"/>
  <c r="AV565" s="1"/>
  <c r="N537"/>
  <c r="AU537" s="1"/>
  <c r="BK537" s="1"/>
  <c r="T537" a="1"/>
  <c r="T537" s="1"/>
  <c r="Z537" s="1"/>
  <c r="AW537" s="1"/>
  <c r="Y531"/>
  <c r="X491"/>
  <c r="AB344"/>
  <c r="AC344" s="1" a="1"/>
  <c r="AC344" s="1"/>
  <c r="AD344" s="1"/>
  <c r="AK344" s="1"/>
  <c r="X510"/>
  <c r="X497"/>
  <c r="X227"/>
  <c r="AB110"/>
  <c r="AC110" s="1" a="1"/>
  <c r="AC110" s="1"/>
  <c r="AD110" s="1"/>
  <c r="AK110" s="1"/>
  <c r="X57"/>
  <c r="Y11"/>
  <c r="Y534"/>
  <c r="X41"/>
  <c r="Y89"/>
  <c r="Y507"/>
  <c r="AB143"/>
  <c r="AC143" s="1" a="1"/>
  <c r="AC143" s="1"/>
  <c r="AD143" s="1"/>
  <c r="AK143" s="1"/>
  <c r="AB78"/>
  <c r="AC78" s="1" a="1"/>
  <c r="AC78" s="1"/>
  <c r="T601" a="1"/>
  <c r="T601" s="1"/>
  <c r="Z601" s="1"/>
  <c r="AW601" s="1"/>
  <c r="N601"/>
  <c r="Y147"/>
  <c r="Y304"/>
  <c r="Y130"/>
  <c r="AB94"/>
  <c r="AC94" s="1" a="1"/>
  <c r="AC94" s="1"/>
  <c r="AD94" s="1"/>
  <c r="AK94" s="1"/>
  <c r="X496"/>
  <c r="Y475"/>
  <c r="AB600"/>
  <c r="AC600" s="1" a="1"/>
  <c r="AC600" s="1"/>
  <c r="AD600" s="1"/>
  <c r="AK600" s="1"/>
  <c r="Y56"/>
  <c r="X480"/>
  <c r="AB598"/>
  <c r="AC598" s="1" a="1"/>
  <c r="AC598" s="1"/>
  <c r="AD598" s="1"/>
  <c r="AK598" s="1"/>
  <c r="AB70"/>
  <c r="AC70" s="1" a="1"/>
  <c r="AC70" s="1"/>
  <c r="AD70" s="1"/>
  <c r="AK70" s="1"/>
  <c r="AB509"/>
  <c r="AC509" s="1" a="1"/>
  <c r="AC509" s="1"/>
  <c r="AD509" s="1"/>
  <c r="AK509" s="1"/>
  <c r="Y499"/>
  <c r="AB590"/>
  <c r="AC590" s="1" a="1"/>
  <c r="AC590" s="1"/>
  <c r="AD590" s="1"/>
  <c r="AK590" s="1"/>
  <c r="AB81"/>
  <c r="AC81" s="1" a="1"/>
  <c r="AC81" s="1"/>
  <c r="AD81" s="1"/>
  <c r="AK81" s="1"/>
  <c r="AB434"/>
  <c r="AC434" s="1" a="1"/>
  <c r="AC434" s="1"/>
  <c r="AD434" s="1"/>
  <c r="AK434" s="1"/>
  <c r="AB511"/>
  <c r="AC511" s="1" a="1"/>
  <c r="AC511" s="1"/>
  <c r="AD511" s="1"/>
  <c r="AK511" s="1"/>
  <c r="Y289"/>
  <c r="AB539"/>
  <c r="AC539" s="1" a="1"/>
  <c r="AC539" s="1"/>
  <c r="AD539" s="1"/>
  <c r="AK539" s="1"/>
  <c r="Y320"/>
  <c r="AB487"/>
  <c r="AC487" s="1" a="1"/>
  <c r="AC487" s="1"/>
  <c r="AD487" s="1"/>
  <c r="AK487" s="1"/>
  <c r="X87"/>
  <c r="X299"/>
  <c r="AB298"/>
  <c r="AC298" s="1" a="1"/>
  <c r="AC298" s="1"/>
  <c r="AD298" s="1"/>
  <c r="AK298" s="1"/>
  <c r="Y47"/>
  <c r="N228"/>
  <c r="AR228" s="1"/>
  <c r="CT228" s="1" a="1"/>
  <c r="N316"/>
  <c r="AR316" s="1"/>
  <c r="CT316" s="1" a="1"/>
  <c r="CT316" s="1"/>
  <c r="DM316" s="1"/>
  <c r="T316" a="1"/>
  <c r="T316" s="1"/>
  <c r="Z316" s="1"/>
  <c r="AW316" s="1"/>
  <c r="T16" a="1"/>
  <c r="T16" s="1"/>
  <c r="Z16" s="1"/>
  <c r="AW16" s="1"/>
  <c r="N16"/>
  <c r="AY16" s="1"/>
  <c r="T254" a="1"/>
  <c r="T254" s="1"/>
  <c r="Z254" s="1"/>
  <c r="N254"/>
  <c r="AR254" s="1"/>
  <c r="CT254" s="1" a="1"/>
  <c r="CT254" s="1"/>
  <c r="DM254" s="1"/>
  <c r="N165"/>
  <c r="AV165" s="1"/>
  <c r="N230"/>
  <c r="AV230" s="1"/>
  <c r="T230" a="1"/>
  <c r="T230" s="1"/>
  <c r="Z230" s="1"/>
  <c r="N599"/>
  <c r="T599" a="1"/>
  <c r="T599" s="1"/>
  <c r="Z599" s="1"/>
  <c r="AW599" s="1"/>
  <c r="T413" a="1"/>
  <c r="T413" s="1"/>
  <c r="Z413" s="1"/>
  <c r="N413"/>
  <c r="AY413" s="1"/>
  <c r="N531"/>
  <c r="T531" a="1"/>
  <c r="T531" s="1"/>
  <c r="Z531" s="1"/>
  <c r="AW531" s="1"/>
  <c r="N253"/>
  <c r="AY253" s="1"/>
  <c r="T253" a="1"/>
  <c r="T253" s="1"/>
  <c r="Z253" s="1"/>
  <c r="N108"/>
  <c r="AU108" s="1"/>
  <c r="BK108" s="1"/>
  <c r="T108" a="1"/>
  <c r="T108" s="1"/>
  <c r="Z108" s="1"/>
  <c r="AW108" s="1"/>
  <c r="N271"/>
  <c r="AR271" s="1"/>
  <c r="CT271" s="1" a="1"/>
  <c r="CT271" s="1"/>
  <c r="DM271" s="1"/>
  <c r="T271" a="1"/>
  <c r="T271" s="1"/>
  <c r="Z271" s="1"/>
  <c r="AB45"/>
  <c r="AC45" s="1" a="1"/>
  <c r="AC45" s="1"/>
  <c r="AD45" s="1"/>
  <c r="AK45" s="1"/>
  <c r="X11"/>
  <c r="Y99"/>
  <c r="X66"/>
  <c r="AB56"/>
  <c r="AC56" s="1" a="1"/>
  <c r="AC56" s="1"/>
  <c r="AD56" s="1"/>
  <c r="AK56" s="1"/>
  <c r="Y480"/>
  <c r="Y70"/>
  <c r="X15"/>
  <c r="X243"/>
  <c r="Y81"/>
  <c r="X539"/>
  <c r="T194" a="1"/>
  <c r="T194" s="1"/>
  <c r="Z194" s="1"/>
  <c r="AW194" s="1"/>
  <c r="N194"/>
  <c r="AT194" s="1"/>
  <c r="Y344"/>
  <c r="X20"/>
  <c r="Y57"/>
  <c r="Y37"/>
  <c r="AB534"/>
  <c r="AC534" s="1" a="1"/>
  <c r="AC534" s="1"/>
  <c r="AD534" s="1"/>
  <c r="AK534" s="1"/>
  <c r="AB112"/>
  <c r="AC112" s="1" a="1"/>
  <c r="AC112" s="1"/>
  <c r="Y41"/>
  <c r="AB41"/>
  <c r="AC41" s="1" a="1"/>
  <c r="AC41" s="1"/>
  <c r="AD41" s="1"/>
  <c r="AK41" s="1"/>
  <c r="X89"/>
  <c r="AB507"/>
  <c r="AC507" s="1" a="1"/>
  <c r="AC507" s="1"/>
  <c r="AD507" s="1"/>
  <c r="AK507" s="1"/>
  <c r="X507"/>
  <c r="Y143"/>
  <c r="AB242"/>
  <c r="AC242" s="1" a="1"/>
  <c r="AC242" s="1"/>
  <c r="AD242" s="1"/>
  <c r="AK242" s="1"/>
  <c r="X48"/>
  <c r="AB429"/>
  <c r="AC429" s="1" a="1"/>
  <c r="AC429" s="1"/>
  <c r="AD429" s="1"/>
  <c r="AK429" s="1"/>
  <c r="X501"/>
  <c r="X130"/>
  <c r="AB536"/>
  <c r="AC536" s="1" a="1"/>
  <c r="AC536" s="1"/>
  <c r="AD536" s="1"/>
  <c r="AK536" s="1"/>
  <c r="X62"/>
  <c r="Y94"/>
  <c r="Y18"/>
  <c r="AB308"/>
  <c r="AC308" s="1" a="1"/>
  <c r="AC308" s="1"/>
  <c r="AB66"/>
  <c r="AC66" s="1" a="1"/>
  <c r="AC66" s="1"/>
  <c r="AD66" s="1"/>
  <c r="AK66" s="1"/>
  <c r="X598"/>
  <c r="AB542"/>
  <c r="AC542" s="1" a="1"/>
  <c r="AC542" s="1"/>
  <c r="X70"/>
  <c r="Y547"/>
  <c r="X595"/>
  <c r="X509"/>
  <c r="Y15"/>
  <c r="X42"/>
  <c r="Y590"/>
  <c r="X81"/>
  <c r="Y306"/>
  <c r="X240"/>
  <c r="AB492"/>
  <c r="AC492" s="1" a="1"/>
  <c r="AC492" s="1"/>
  <c r="Y511"/>
  <c r="AB136"/>
  <c r="AC136" s="1" a="1"/>
  <c r="AC136" s="1"/>
  <c r="AD136" s="1"/>
  <c r="AK136" s="1"/>
  <c r="X320"/>
  <c r="X25"/>
  <c r="X487"/>
  <c r="AB87"/>
  <c r="AC87" s="1" a="1"/>
  <c r="AC87" s="1"/>
  <c r="AD87" s="1"/>
  <c r="AK87" s="1"/>
  <c r="Y299"/>
  <c r="T508" a="1"/>
  <c r="T508" s="1"/>
  <c r="Z508" s="1"/>
  <c r="AW508" s="1"/>
  <c r="N508"/>
  <c r="AV508" s="1"/>
  <c r="T153" a="1"/>
  <c r="T153" s="1"/>
  <c r="Z153" s="1"/>
  <c r="N153"/>
  <c r="AU153" s="1"/>
  <c r="BK153" s="1"/>
  <c r="N504"/>
  <c r="AV504" s="1"/>
  <c r="T504" a="1"/>
  <c r="T504" s="1"/>
  <c r="Z504" s="1"/>
  <c r="AW504" s="1"/>
  <c r="T278" a="1"/>
  <c r="T278" s="1"/>
  <c r="Z278" s="1"/>
  <c r="N278"/>
  <c r="AY278" s="1"/>
  <c r="N290"/>
  <c r="AT290" s="1"/>
  <c r="T290" a="1"/>
  <c r="T290" s="1"/>
  <c r="Z290" s="1"/>
  <c r="AW290" s="1"/>
  <c r="T341" a="1"/>
  <c r="T341" s="1"/>
  <c r="Z341" s="1"/>
  <c r="N341"/>
  <c r="AU341" s="1"/>
  <c r="BK341" s="1"/>
  <c r="N596"/>
  <c r="AU596" s="1"/>
  <c r="BK596" s="1"/>
  <c r="T596" a="1"/>
  <c r="T596" s="1"/>
  <c r="Z596" s="1"/>
  <c r="AW596" s="1"/>
  <c r="N371"/>
  <c r="AV371" s="1"/>
  <c r="T371" a="1"/>
  <c r="T371" s="1"/>
  <c r="Z371" s="1"/>
  <c r="T155" a="1"/>
  <c r="T155" s="1"/>
  <c r="Z155" s="1"/>
  <c r="N155"/>
  <c r="AV155" s="1"/>
  <c r="N79"/>
  <c r="AT79" s="1"/>
  <c r="T79" a="1"/>
  <c r="T79" s="1"/>
  <c r="Z79" s="1"/>
  <c r="AW79" s="1"/>
  <c r="N528"/>
  <c r="AV528" s="1"/>
  <c r="T528" a="1"/>
  <c r="T528" s="1"/>
  <c r="Z528" s="1"/>
  <c r="AW528" s="1"/>
  <c r="N151"/>
  <c r="AY151" s="1"/>
  <c r="T151" a="1"/>
  <c r="T151" s="1"/>
  <c r="Z151" s="1"/>
  <c r="AB463"/>
  <c r="AC463" s="1" a="1"/>
  <c r="AC463" s="1"/>
  <c r="AD463" s="1"/>
  <c r="AK463" s="1"/>
  <c r="Y67"/>
  <c r="X110"/>
  <c r="X534"/>
  <c r="AB48"/>
  <c r="AC48" s="1" a="1"/>
  <c r="AC48" s="1"/>
  <c r="AD48" s="1"/>
  <c r="AK48" s="1"/>
  <c r="AB484"/>
  <c r="AC484" s="1" a="1"/>
  <c r="AC484" s="1"/>
  <c r="AB499"/>
  <c r="AC499" s="1" a="1"/>
  <c r="AC499" s="1"/>
  <c r="AD499" s="1"/>
  <c r="AK499" s="1"/>
  <c r="Y493"/>
  <c r="AB25"/>
  <c r="AC25" s="1" a="1"/>
  <c r="AC25" s="1"/>
  <c r="AD25" s="1"/>
  <c r="AK25" s="1"/>
  <c r="Y463"/>
  <c r="X439"/>
  <c r="AB20"/>
  <c r="AC20" s="1" a="1"/>
  <c r="AC20" s="1"/>
  <c r="AD20" s="1"/>
  <c r="AK20" s="1"/>
  <c r="X45"/>
  <c r="AB510"/>
  <c r="AC510" s="1" a="1"/>
  <c r="AC510" s="1"/>
  <c r="AD510" s="1"/>
  <c r="AK510" s="1"/>
  <c r="Y497"/>
  <c r="Y110"/>
  <c r="AB57"/>
  <c r="AC57" s="1" a="1"/>
  <c r="AC57" s="1"/>
  <c r="AD57" s="1"/>
  <c r="AK57" s="1"/>
  <c r="AB11"/>
  <c r="AC11" s="1" a="1"/>
  <c r="AC11" s="1"/>
  <c r="AD11" s="1"/>
  <c r="AK11" s="1"/>
  <c r="X37"/>
  <c r="Y242"/>
  <c r="Y48"/>
  <c r="Y429"/>
  <c r="AB544"/>
  <c r="AC544" s="1" a="1"/>
  <c r="AC544" s="1"/>
  <c r="AD544" s="1"/>
  <c r="AK544" s="1"/>
  <c r="AB526"/>
  <c r="AC526" s="1" a="1"/>
  <c r="AC526" s="1"/>
  <c r="AB501"/>
  <c r="AC501" s="1" a="1"/>
  <c r="AC501" s="1"/>
  <c r="AD501" s="1"/>
  <c r="AK501" s="1"/>
  <c r="X304"/>
  <c r="AB304"/>
  <c r="AC304" s="1" a="1"/>
  <c r="AC304" s="1"/>
  <c r="AD304" s="1"/>
  <c r="AK304" s="1"/>
  <c r="AB130"/>
  <c r="AC130" s="1" a="1"/>
  <c r="AC130" s="1"/>
  <c r="AD130" s="1"/>
  <c r="AK130" s="1"/>
  <c r="Y536"/>
  <c r="X18"/>
  <c r="Y66"/>
  <c r="X475"/>
  <c r="X600"/>
  <c r="X56"/>
  <c r="AB557"/>
  <c r="AC557" s="1" a="1"/>
  <c r="AC557" s="1"/>
  <c r="Y509"/>
  <c r="AB15"/>
  <c r="AC15" s="1" a="1"/>
  <c r="AC15" s="1"/>
  <c r="AD15" s="1"/>
  <c r="AK15" s="1"/>
  <c r="AB554"/>
  <c r="AC554" s="1" a="1"/>
  <c r="AC554" s="1"/>
  <c r="AB514"/>
  <c r="AC514" s="1" a="1"/>
  <c r="AC514" s="1"/>
  <c r="AD514" s="1"/>
  <c r="AK514" s="1"/>
  <c r="AB301"/>
  <c r="AC301" s="1" a="1"/>
  <c r="AC301" s="1"/>
  <c r="AB306"/>
  <c r="AC306" s="1" a="1"/>
  <c r="AC306" s="1"/>
  <c r="AD306" s="1"/>
  <c r="AK306" s="1"/>
  <c r="Y240"/>
  <c r="Y136"/>
  <c r="Y426"/>
  <c r="Y539"/>
  <c r="AB320"/>
  <c r="AC320" s="1" a="1"/>
  <c r="AC320" s="1"/>
  <c r="AD320" s="1"/>
  <c r="AK320" s="1"/>
  <c r="Y25"/>
  <c r="AB316"/>
  <c r="AC316" s="1" a="1"/>
  <c r="AC316" s="1"/>
  <c r="AD316" s="1"/>
  <c r="AK316" s="1"/>
  <c r="Y487"/>
  <c r="AB432"/>
  <c r="AC432" s="1" a="1"/>
  <c r="AC432" s="1"/>
  <c r="X71"/>
  <c r="Y508"/>
  <c r="Y498"/>
  <c r="AB299"/>
  <c r="AC299" s="1" a="1"/>
  <c r="AC299" s="1"/>
  <c r="AD299" s="1"/>
  <c r="AK299" s="1"/>
  <c r="X298"/>
  <c r="X47"/>
  <c r="N213"/>
  <c r="T213" a="1"/>
  <c r="T213" s="1"/>
  <c r="Z213" s="1"/>
  <c r="N154"/>
  <c r="AY154" s="1"/>
  <c r="T154" a="1"/>
  <c r="T154" s="1"/>
  <c r="Z154" s="1"/>
  <c r="N189"/>
  <c r="AR189" s="1"/>
  <c r="N107"/>
  <c r="AV107" s="1"/>
  <c r="T107" a="1"/>
  <c r="T107" s="1"/>
  <c r="Z107" s="1"/>
  <c r="T56" a="1"/>
  <c r="T56" s="1"/>
  <c r="Z56" s="1"/>
  <c r="AW56" s="1"/>
  <c r="N56"/>
  <c r="AT56" s="1"/>
  <c r="T114" a="1"/>
  <c r="T114" s="1"/>
  <c r="Z114" s="1"/>
  <c r="N114"/>
  <c r="AT114" s="1"/>
  <c r="N388"/>
  <c r="AV388" s="1"/>
  <c r="T388" a="1"/>
  <c r="T388" s="1"/>
  <c r="Z388" s="1"/>
  <c r="AW388" s="1"/>
  <c r="T435" a="1"/>
  <c r="T435" s="1"/>
  <c r="Z435" s="1"/>
  <c r="N435"/>
  <c r="AV435" s="1"/>
  <c r="N70"/>
  <c r="AY70" s="1"/>
  <c r="T70" a="1"/>
  <c r="T70" s="1"/>
  <c r="Z70" s="1"/>
  <c r="AW70" s="1"/>
  <c r="T262" a="1"/>
  <c r="T262" s="1"/>
  <c r="Z262" s="1"/>
  <c r="N262"/>
  <c r="AV262" s="1"/>
  <c r="T332" a="1"/>
  <c r="T332" s="1"/>
  <c r="Z332" s="1"/>
  <c r="N332"/>
  <c r="AV332" s="1"/>
  <c r="T482" a="1"/>
  <c r="T482" s="1"/>
  <c r="Z482" s="1"/>
  <c r="AW482" s="1"/>
  <c r="N482"/>
  <c r="AR482" s="1"/>
  <c r="CT482" s="1" a="1"/>
  <c r="CT482" s="1"/>
  <c r="DM482" s="1"/>
  <c r="T215" a="1"/>
  <c r="T215" s="1"/>
  <c r="Z215" s="1"/>
  <c r="N215"/>
  <c r="AR215" s="1"/>
  <c r="N249"/>
  <c r="T249" a="1"/>
  <c r="T249" s="1"/>
  <c r="Z249" s="1"/>
  <c r="N311"/>
  <c r="T311" a="1"/>
  <c r="T311" s="1"/>
  <c r="Z311" s="1"/>
  <c r="AR163"/>
  <c r="CT163" s="1" a="1"/>
  <c r="CT163" s="1"/>
  <c r="DM163" s="1"/>
  <c r="AX412" a="1"/>
  <c r="AX412" s="1"/>
  <c r="E412" s="1"/>
  <c r="AY412"/>
  <c r="AZ412" s="1" a="1"/>
  <c r="AZ412" s="1"/>
  <c r="BK147"/>
  <c r="AT453"/>
  <c r="AX453" a="1"/>
  <c r="AX453" s="1"/>
  <c r="E453" s="1"/>
  <c r="AT163"/>
  <c r="AR412"/>
  <c r="CT412" s="1" a="1"/>
  <c r="CT412" s="1"/>
  <c r="DM412" s="1"/>
  <c r="BK408"/>
  <c r="T356" a="1"/>
  <c r="T356" s="1"/>
  <c r="Z356" s="1"/>
  <c r="N356"/>
  <c r="N566"/>
  <c r="T566" a="1"/>
  <c r="T566" s="1"/>
  <c r="Z566" s="1"/>
  <c r="EE474"/>
  <c r="EB474" s="1"/>
  <c r="EC474" s="1"/>
  <c r="N502"/>
  <c r="AU502" s="1"/>
  <c r="BK502" s="1"/>
  <c r="T502" a="1"/>
  <c r="T502" s="1"/>
  <c r="Z502" s="1"/>
  <c r="AW502" s="1"/>
  <c r="N98"/>
  <c r="N275"/>
  <c r="AY275" s="1"/>
  <c r="T275" a="1"/>
  <c r="T275" s="1"/>
  <c r="Z275" s="1"/>
  <c r="N78"/>
  <c r="AR78" s="1"/>
  <c r="T78" a="1"/>
  <c r="T78" s="1"/>
  <c r="Z78" s="1"/>
  <c r="AW78" s="1"/>
  <c r="N437"/>
  <c r="AV437" s="1"/>
  <c r="T437" a="1"/>
  <c r="T437" s="1"/>
  <c r="Z437" s="1"/>
  <c r="AW437" s="1"/>
  <c r="T373" a="1"/>
  <c r="T373" s="1"/>
  <c r="Z373" s="1"/>
  <c r="N373"/>
  <c r="N488"/>
  <c r="AU488" s="1"/>
  <c r="BK488" s="1"/>
  <c r="T488" a="1"/>
  <c r="T488" s="1"/>
  <c r="Z488" s="1"/>
  <c r="AW488" s="1"/>
  <c r="T61" a="1"/>
  <c r="T61" s="1"/>
  <c r="Z61" s="1"/>
  <c r="AW61" s="1"/>
  <c r="N61"/>
  <c r="AV61" s="1"/>
  <c r="N101"/>
  <c r="AR101" s="1"/>
  <c r="CT101" s="1" a="1"/>
  <c r="CT101" s="1"/>
  <c r="DM101" s="1"/>
  <c r="T223" a="1"/>
  <c r="T223" s="1"/>
  <c r="Z223" s="1"/>
  <c r="N223"/>
  <c r="AX223" s="1" a="1"/>
  <c r="AX223" s="1"/>
  <c r="T375" a="1"/>
  <c r="T375" s="1"/>
  <c r="Z375" s="1"/>
  <c r="N375"/>
  <c r="N71"/>
  <c r="AV71" s="1"/>
  <c r="T71" a="1"/>
  <c r="T71" s="1"/>
  <c r="Z71" s="1"/>
  <c r="AW71" s="1"/>
  <c r="N280"/>
  <c r="T280" a="1"/>
  <c r="T280" s="1"/>
  <c r="Z280" s="1"/>
  <c r="N226"/>
  <c r="AT226" s="1"/>
  <c r="T226" a="1"/>
  <c r="T226" s="1"/>
  <c r="Z226" s="1"/>
  <c r="T377" a="1"/>
  <c r="T377" s="1"/>
  <c r="Z377" s="1"/>
  <c r="N377"/>
  <c r="T115" a="1"/>
  <c r="T115" s="1"/>
  <c r="Z115" s="1"/>
  <c r="N115"/>
  <c r="AU115" s="1"/>
  <c r="BK115" s="1"/>
  <c r="BL374"/>
  <c r="AD18"/>
  <c r="AK18" s="1"/>
  <c r="AV372"/>
  <c r="AT372"/>
  <c r="AY372"/>
  <c r="AZ372" s="1" a="1"/>
  <c r="AZ372" s="1"/>
  <c r="AX372" a="1"/>
  <c r="AX372" s="1"/>
  <c r="E372" s="1"/>
  <c r="AU372"/>
  <c r="AR372"/>
  <c r="CT372" s="1" a="1"/>
  <c r="CT372" s="1"/>
  <c r="DM372" s="1"/>
  <c r="BC372"/>
  <c r="BD372"/>
  <c r="BC378"/>
  <c r="BD378"/>
  <c r="N495"/>
  <c r="AV495" s="1"/>
  <c r="T495" a="1"/>
  <c r="T495" s="1"/>
  <c r="Z495" s="1"/>
  <c r="AW495" s="1"/>
  <c r="T546" a="1"/>
  <c r="T546" s="1"/>
  <c r="Z546" s="1"/>
  <c r="AW546" s="1"/>
  <c r="N546"/>
  <c r="N210"/>
  <c r="AY210" s="1"/>
  <c r="T210" a="1"/>
  <c r="T210" s="1"/>
  <c r="Z210" s="1"/>
  <c r="T53" a="1"/>
  <c r="T53" s="1"/>
  <c r="Z53" s="1"/>
  <c r="AW53" s="1"/>
  <c r="N53"/>
  <c r="AR53" s="1"/>
  <c r="N418"/>
  <c r="AV418" s="1"/>
  <c r="T418" a="1"/>
  <c r="T418" s="1"/>
  <c r="Z418" s="1"/>
  <c r="T241" a="1"/>
  <c r="T241" s="1"/>
  <c r="Z241" s="1"/>
  <c r="AW241" s="1"/>
  <c r="N241"/>
  <c r="N391"/>
  <c r="AV391" s="1"/>
  <c r="T391" a="1"/>
  <c r="T391" s="1"/>
  <c r="Z391" s="1"/>
  <c r="AW391" s="1"/>
  <c r="T67" a="1"/>
  <c r="T67" s="1"/>
  <c r="Z67" s="1"/>
  <c r="AW67" s="1"/>
  <c r="N67"/>
  <c r="AT67" s="1"/>
  <c r="N141"/>
  <c r="T141" a="1"/>
  <c r="T141" s="1"/>
  <c r="Z141" s="1"/>
  <c r="AW141" s="1"/>
  <c r="T335" a="1"/>
  <c r="T335" s="1"/>
  <c r="Z335" s="1"/>
  <c r="N335"/>
  <c r="AR335" s="1"/>
  <c r="T527" a="1"/>
  <c r="T527" s="1"/>
  <c r="Z527" s="1"/>
  <c r="AW527" s="1"/>
  <c r="N527"/>
  <c r="AT527" s="1"/>
  <c r="T440" a="1"/>
  <c r="T440" s="1"/>
  <c r="Z440" s="1"/>
  <c r="N440"/>
  <c r="N282"/>
  <c r="AY282" s="1"/>
  <c r="T282" a="1"/>
  <c r="T282" s="1"/>
  <c r="Z282" s="1"/>
  <c r="T581" a="1"/>
  <c r="T581" s="1"/>
  <c r="Z581" s="1"/>
  <c r="N581"/>
  <c r="T244" a="1"/>
  <c r="T244" s="1"/>
  <c r="Z244" s="1"/>
  <c r="AW244" s="1"/>
  <c r="N244"/>
  <c r="AV244" s="1"/>
  <c r="T344" a="1"/>
  <c r="T344" s="1"/>
  <c r="Z344" s="1"/>
  <c r="AW344" s="1"/>
  <c r="N344"/>
  <c r="N76"/>
  <c r="T76" a="1"/>
  <c r="T76" s="1"/>
  <c r="Z76" s="1"/>
  <c r="AW76" s="1"/>
  <c r="AD480"/>
  <c r="AK480" s="1"/>
  <c r="BL147"/>
  <c r="AX386" a="1"/>
  <c r="AX386" s="1"/>
  <c r="E386" s="1"/>
  <c r="AY386"/>
  <c r="AZ386" s="1" a="1"/>
  <c r="AZ386" s="1"/>
  <c r="AU309"/>
  <c r="BK309" s="1"/>
  <c r="AX249" a="1"/>
  <c r="AX249" s="1"/>
  <c r="AX572" a="1"/>
  <c r="AX572" s="1"/>
  <c r="E572" s="1"/>
  <c r="AU386"/>
  <c r="BK386" s="1"/>
  <c r="AX254" a="1"/>
  <c r="AX254" s="1"/>
  <c r="AV249"/>
  <c r="AU370"/>
  <c r="BK370" s="1"/>
  <c r="AR370"/>
  <c r="CT370" s="1" a="1"/>
  <c r="CT370" s="1"/>
  <c r="DM370" s="1"/>
  <c r="AV370"/>
  <c r="AU163"/>
  <c r="BK163" s="1"/>
  <c r="BM163" s="1"/>
  <c r="AM163" s="1"/>
  <c r="BO163" s="1"/>
  <c r="AY370"/>
  <c r="AZ370" s="1" a="1"/>
  <c r="AZ370" s="1"/>
  <c r="AT370"/>
  <c r="AV423"/>
  <c r="CX415" a="1"/>
  <c r="CX415" s="1"/>
  <c r="DQ415" s="1"/>
  <c r="E448"/>
  <c r="BL474"/>
  <c r="AU423"/>
  <c r="BK423" s="1"/>
  <c r="AX163" a="1"/>
  <c r="AX163" s="1"/>
  <c r="E163" s="1"/>
  <c r="BL415"/>
  <c r="EE415"/>
  <c r="EB415" s="1"/>
  <c r="EA415" s="1"/>
  <c r="CX474" a="1"/>
  <c r="CX474" s="1"/>
  <c r="DQ474" s="1"/>
  <c r="AR564"/>
  <c r="CT564" s="1" a="1"/>
  <c r="CT564" s="1"/>
  <c r="DM564" s="1"/>
  <c r="AT564"/>
  <c r="AX564" a="1"/>
  <c r="AX564" s="1"/>
  <c r="E564" s="1"/>
  <c r="BE463"/>
  <c r="AU564"/>
  <c r="BK564" s="1"/>
  <c r="BE475"/>
  <c r="BF475"/>
  <c r="AY564"/>
  <c r="AZ564" s="1" a="1"/>
  <c r="AZ564" s="1"/>
  <c r="BL475"/>
  <c r="BL384"/>
  <c r="EE384"/>
  <c r="EB384" s="1"/>
  <c r="EC384" s="1"/>
  <c r="EP384" s="1"/>
  <c r="BC451"/>
  <c r="CX523" a="1"/>
  <c r="CX523" s="1"/>
  <c r="DQ523" s="1"/>
  <c r="AX5" a="1"/>
  <c r="AX5" s="1"/>
  <c r="E5" s="1"/>
  <c r="AX162" a="1"/>
  <c r="AX162" s="1"/>
  <c r="E162" s="1"/>
  <c r="EE523"/>
  <c r="EB523" s="1"/>
  <c r="EC523" s="1"/>
  <c r="EP523" s="1"/>
  <c r="E478"/>
  <c r="BK380"/>
  <c r="AV162"/>
  <c r="BL523"/>
  <c r="E384"/>
  <c r="N289"/>
  <c r="AR289" s="1"/>
  <c r="CT289" s="1" a="1"/>
  <c r="CT289" s="1"/>
  <c r="DM289" s="1"/>
  <c r="T289" a="1"/>
  <c r="T289" s="1"/>
  <c r="Z289" s="1"/>
  <c r="AW289" s="1"/>
  <c r="CX448"/>
  <c r="DQ448" s="1"/>
  <c r="AY309"/>
  <c r="AZ309" s="1" a="1"/>
  <c r="AZ309" s="1"/>
  <c r="AT423"/>
  <c r="AR472"/>
  <c r="CT472" s="1" a="1"/>
  <c r="CT472" s="1"/>
  <c r="DM472" s="1"/>
  <c r="AR309"/>
  <c r="CT309" s="1" a="1"/>
  <c r="CT309" s="1"/>
  <c r="DM309" s="1"/>
  <c r="AY423"/>
  <c r="AZ423" s="1" a="1"/>
  <c r="AZ423" s="1"/>
  <c r="AX423" a="1"/>
  <c r="AX423" s="1"/>
  <c r="E423" s="1"/>
  <c r="AT472"/>
  <c r="AX472" a="1"/>
  <c r="AX472" s="1"/>
  <c r="E472" s="1"/>
  <c r="EE380"/>
  <c r="EB380" s="1"/>
  <c r="EC380" s="1"/>
  <c r="EP380" s="1"/>
  <c r="BO415"/>
  <c r="AT309"/>
  <c r="AU472"/>
  <c r="BK472" s="1"/>
  <c r="AV472"/>
  <c r="EE448"/>
  <c r="EB448" s="1"/>
  <c r="EC448" s="1"/>
  <c r="EP448" s="1"/>
  <c r="E475"/>
  <c r="N288"/>
  <c r="AT288" s="1"/>
  <c r="T288" a="1"/>
  <c r="T288" s="1"/>
  <c r="Z288" s="1"/>
  <c r="AW288" s="1"/>
  <c r="T187" a="1"/>
  <c r="T187" s="1"/>
  <c r="Z187" s="1"/>
  <c r="N187"/>
  <c r="N50"/>
  <c r="T50" a="1"/>
  <c r="T50" s="1"/>
  <c r="Z50" s="1"/>
  <c r="AW50" s="1"/>
  <c r="N97"/>
  <c r="N367"/>
  <c r="T367" a="1"/>
  <c r="T367" s="1"/>
  <c r="Z367" s="1"/>
  <c r="T52" a="1"/>
  <c r="T52" s="1"/>
  <c r="Z52" s="1"/>
  <c r="N52"/>
  <c r="AU52" s="1"/>
  <c r="BK52" s="1"/>
  <c r="N390"/>
  <c r="T390" a="1"/>
  <c r="T390" s="1"/>
  <c r="Z390" s="1"/>
  <c r="T552" a="1"/>
  <c r="T552" s="1"/>
  <c r="Z552" s="1"/>
  <c r="N552"/>
  <c r="AR552" s="1"/>
  <c r="CT552" s="1" a="1"/>
  <c r="CT552" s="1"/>
  <c r="DM552" s="1"/>
  <c r="N277"/>
  <c r="T277" a="1"/>
  <c r="T277" s="1"/>
  <c r="Z277" s="1"/>
  <c r="N192"/>
  <c r="T192" a="1"/>
  <c r="T192" s="1"/>
  <c r="Z192" s="1"/>
  <c r="AW192" s="1"/>
  <c r="N291"/>
  <c r="N211"/>
  <c r="T211" a="1"/>
  <c r="T211" s="1"/>
  <c r="Z211" s="1"/>
  <c r="T484" a="1"/>
  <c r="T484" s="1"/>
  <c r="Z484" s="1"/>
  <c r="AW484" s="1"/>
  <c r="N484"/>
  <c r="N170"/>
  <c r="AV170" s="1"/>
  <c r="N124"/>
  <c r="T124" a="1"/>
  <c r="T124" s="1"/>
  <c r="Z124" s="1"/>
  <c r="T470" a="1"/>
  <c r="T470" s="1"/>
  <c r="Z470" s="1"/>
  <c r="N470"/>
  <c r="T251" a="1"/>
  <c r="T251" s="1"/>
  <c r="Z251" s="1"/>
  <c r="N251"/>
  <c r="AV251" s="1"/>
  <c r="N208"/>
  <c r="AR208" s="1"/>
  <c r="T208" a="1"/>
  <c r="T208" s="1"/>
  <c r="Z208" s="1"/>
  <c r="N36"/>
  <c r="T36" a="1"/>
  <c r="T36" s="1"/>
  <c r="Z36" s="1"/>
  <c r="AW36" s="1"/>
  <c r="T530" a="1"/>
  <c r="T530" s="1"/>
  <c r="Z530" s="1"/>
  <c r="AW530" s="1"/>
  <c r="N530"/>
  <c r="AY530" s="1"/>
  <c r="T205" a="1"/>
  <c r="T205" s="1"/>
  <c r="Z205" s="1"/>
  <c r="N205"/>
  <c r="T112" a="1"/>
  <c r="T112" s="1"/>
  <c r="Z112" s="1"/>
  <c r="AW112" s="1"/>
  <c r="N112"/>
  <c r="AV112" s="1"/>
  <c r="N190"/>
  <c r="AW474"/>
  <c r="E474"/>
  <c r="AR364"/>
  <c r="CT364" s="1" a="1"/>
  <c r="CT364" s="1"/>
  <c r="DM364" s="1"/>
  <c r="AY162"/>
  <c r="AZ162" s="1" a="1"/>
  <c r="AZ162" s="1"/>
  <c r="AR5"/>
  <c r="CT5" s="1" a="1"/>
  <c r="CT5" s="1"/>
  <c r="DM5" s="1"/>
  <c r="AV254"/>
  <c r="AT254"/>
  <c r="AU254"/>
  <c r="AV469"/>
  <c r="AX469" a="1"/>
  <c r="AX469" s="1"/>
  <c r="E469" s="1"/>
  <c r="AR469"/>
  <c r="CT469" s="1" a="1"/>
  <c r="CT469" s="1"/>
  <c r="DM469" s="1"/>
  <c r="AT469"/>
  <c r="AY469"/>
  <c r="AZ469" s="1" a="1"/>
  <c r="AZ469" s="1"/>
  <c r="AU469"/>
  <c r="BD469"/>
  <c r="BE469" s="1"/>
  <c r="AR162"/>
  <c r="CT162" s="1" a="1"/>
  <c r="CT162" s="1"/>
  <c r="DM162" s="1"/>
  <c r="AU162"/>
  <c r="BK162" s="1"/>
  <c r="BM162" s="1"/>
  <c r="AM162" s="1"/>
  <c r="AY336"/>
  <c r="AZ336" s="1" a="1"/>
  <c r="AZ336" s="1"/>
  <c r="AY254"/>
  <c r="CX475" a="1"/>
  <c r="CX475" s="1"/>
  <c r="DQ475" s="1"/>
  <c r="AY572"/>
  <c r="AZ572" s="1" a="1"/>
  <c r="AZ572" s="1"/>
  <c r="E408"/>
  <c r="AY451"/>
  <c r="AZ451" s="1" a="1"/>
  <c r="AZ451" s="1"/>
  <c r="AR572"/>
  <c r="CT572" s="1" a="1"/>
  <c r="CT572" s="1"/>
  <c r="DM572" s="1"/>
  <c r="AT572"/>
  <c r="AT451"/>
  <c r="EE475"/>
  <c r="EB475" s="1"/>
  <c r="EA475" s="1"/>
  <c r="AV419"/>
  <c r="CX384"/>
  <c r="DQ384" s="1"/>
  <c r="BL34"/>
  <c r="BC457"/>
  <c r="AY5"/>
  <c r="AZ5" s="1" a="1"/>
  <c r="AZ5" s="1"/>
  <c r="AU5"/>
  <c r="BK5" s="1"/>
  <c r="BL317"/>
  <c r="AU378"/>
  <c r="BK378" s="1"/>
  <c r="AX378" a="1"/>
  <c r="AX378" s="1"/>
  <c r="E378" s="1"/>
  <c r="AV378"/>
  <c r="AV457"/>
  <c r="AT5"/>
  <c r="BC432"/>
  <c r="AR378"/>
  <c r="CT378" s="1" a="1"/>
  <c r="CT378" s="1"/>
  <c r="DM378" s="1"/>
  <c r="AT378"/>
  <c r="BD451"/>
  <c r="CX477" a="1"/>
  <c r="CX477" s="1"/>
  <c r="DQ477" s="1"/>
  <c r="CX398" a="1"/>
  <c r="CX398" s="1"/>
  <c r="DQ398" s="1"/>
  <c r="AV336"/>
  <c r="BL404"/>
  <c r="AU424"/>
  <c r="BK424" s="1"/>
  <c r="AV451"/>
  <c r="AY424"/>
  <c r="AZ424" s="1" a="1"/>
  <c r="AZ424" s="1"/>
  <c r="EE404"/>
  <c r="EB404" s="1"/>
  <c r="EC404" s="1"/>
  <c r="EP404" s="1"/>
  <c r="AU336"/>
  <c r="BK336" s="1"/>
  <c r="AU451"/>
  <c r="BK451" s="1"/>
  <c r="AU524"/>
  <c r="BK524" s="1"/>
  <c r="BD424"/>
  <c r="EE477"/>
  <c r="EB477" s="1"/>
  <c r="EC477" s="1"/>
  <c r="EP477" s="1"/>
  <c r="BL398"/>
  <c r="CX404" a="1"/>
  <c r="CX404" s="1"/>
  <c r="DQ404" s="1"/>
  <c r="AR336"/>
  <c r="CT336" s="1" a="1"/>
  <c r="CT336" s="1"/>
  <c r="DM336" s="1"/>
  <c r="AR451"/>
  <c r="CT451" s="1" a="1"/>
  <c r="CT451" s="1"/>
  <c r="DM451" s="1"/>
  <c r="AR524"/>
  <c r="CT524" s="1" a="1"/>
  <c r="CT524" s="1"/>
  <c r="DM524" s="1"/>
  <c r="AX465" a="1"/>
  <c r="AX465" s="1"/>
  <c r="E465" s="1"/>
  <c r="AV465"/>
  <c r="BC424"/>
  <c r="AR6"/>
  <c r="CT6" s="1" a="1"/>
  <c r="CT6" s="1"/>
  <c r="DM6" s="1"/>
  <c r="AT6"/>
  <c r="AU149"/>
  <c r="BK149" s="1"/>
  <c r="BC300"/>
  <c r="EE147"/>
  <c r="EB147" s="1"/>
  <c r="EC147" s="1"/>
  <c r="EP147" s="1"/>
  <c r="AV149"/>
  <c r="AX300" a="1"/>
  <c r="AX300" s="1"/>
  <c r="E300" s="1"/>
  <c r="BL468"/>
  <c r="CX468" a="1"/>
  <c r="CX468" s="1"/>
  <c r="DQ468" s="1"/>
  <c r="EE468"/>
  <c r="EB468" s="1"/>
  <c r="EA468" s="1"/>
  <c r="BC364"/>
  <c r="BL477"/>
  <c r="AX336" a="1"/>
  <c r="AX336" s="1"/>
  <c r="E336" s="1"/>
  <c r="AT430"/>
  <c r="AT568"/>
  <c r="AX149" a="1"/>
  <c r="AX149" s="1"/>
  <c r="E149" s="1"/>
  <c r="AV300"/>
  <c r="AR300"/>
  <c r="CT300" s="1" a="1"/>
  <c r="CT300" s="1"/>
  <c r="DM300" s="1"/>
  <c r="CX315" a="1"/>
  <c r="CX315" s="1"/>
  <c r="DQ315" s="1"/>
  <c r="BK315"/>
  <c r="AT149"/>
  <c r="AY300"/>
  <c r="AZ300" s="1" a="1"/>
  <c r="AZ300" s="1"/>
  <c r="AT300"/>
  <c r="BG317"/>
  <c r="BI317" s="1"/>
  <c r="BM317" s="1"/>
  <c r="AM317" s="1"/>
  <c r="BO31"/>
  <c r="AR149"/>
  <c r="CT149" s="1" a="1"/>
  <c r="CT149" s="1"/>
  <c r="DM149" s="1"/>
  <c r="BD300"/>
  <c r="BD522"/>
  <c r="AY165"/>
  <c r="AZ165" s="1" a="1"/>
  <c r="AZ165" s="1"/>
  <c r="AY395"/>
  <c r="AZ395" s="1" a="1"/>
  <c r="AZ395" s="1"/>
  <c r="AR395"/>
  <c r="CT395" s="1" a="1"/>
  <c r="CT395" s="1"/>
  <c r="DM395" s="1"/>
  <c r="E468"/>
  <c r="AR450"/>
  <c r="CT450" s="1" a="1"/>
  <c r="CT450" s="1"/>
  <c r="DM450" s="1"/>
  <c r="AU395"/>
  <c r="BK395" s="1"/>
  <c r="AX395" a="1"/>
  <c r="AX395" s="1"/>
  <c r="E395" s="1"/>
  <c r="AY578"/>
  <c r="AZ578" s="1" a="1"/>
  <c r="AZ578" s="1"/>
  <c r="CX588" a="1"/>
  <c r="CX588" s="1"/>
  <c r="DQ588" s="1"/>
  <c r="AU25"/>
  <c r="BK25" s="1"/>
  <c r="AV395"/>
  <c r="AR427"/>
  <c r="CT427" s="1" a="1"/>
  <c r="CT427" s="1"/>
  <c r="DM427" s="1"/>
  <c r="AV466"/>
  <c r="BD428"/>
  <c r="T64" a="1"/>
  <c r="T64" s="1"/>
  <c r="Z64" s="1"/>
  <c r="N64"/>
  <c r="AY64" s="1"/>
  <c r="AT339"/>
  <c r="BC339"/>
  <c r="AY339"/>
  <c r="AZ339" s="1" a="1"/>
  <c r="AZ339" s="1"/>
  <c r="AV339"/>
  <c r="BL588"/>
  <c r="AY427"/>
  <c r="AZ427" s="1" a="1"/>
  <c r="AZ427" s="1"/>
  <c r="EE588"/>
  <c r="EB588" s="1"/>
  <c r="EC588" s="1"/>
  <c r="EP588" s="1"/>
  <c r="AT457"/>
  <c r="AU457"/>
  <c r="BK457" s="1"/>
  <c r="AU568"/>
  <c r="BK568" s="1"/>
  <c r="AT450"/>
  <c r="AV428"/>
  <c r="AX428" a="1"/>
  <c r="AX428" s="1"/>
  <c r="E428" s="1"/>
  <c r="AX368" a="1"/>
  <c r="AX368" s="1"/>
  <c r="E368" s="1"/>
  <c r="BC427"/>
  <c r="BL339"/>
  <c r="AT528"/>
  <c r="AX339" a="1"/>
  <c r="AX339" s="1"/>
  <c r="E339" s="1"/>
  <c r="AR339"/>
  <c r="CT339" s="1" a="1"/>
  <c r="CT339" s="1"/>
  <c r="DM339" s="1"/>
  <c r="BD427"/>
  <c r="AR457"/>
  <c r="CT457" s="1" a="1"/>
  <c r="CT457" s="1"/>
  <c r="DM457" s="1"/>
  <c r="AY457"/>
  <c r="AZ457" s="1" a="1"/>
  <c r="AZ457" s="1"/>
  <c r="AX411" a="1"/>
  <c r="AX411" s="1"/>
  <c r="E411" s="1"/>
  <c r="AR428"/>
  <c r="CT428" s="1" a="1"/>
  <c r="CT428" s="1"/>
  <c r="DM428" s="1"/>
  <c r="AT428"/>
  <c r="CX317" a="1"/>
  <c r="CX317" s="1"/>
  <c r="DQ317" s="1"/>
  <c r="AV25"/>
  <c r="AX25" a="1"/>
  <c r="AX25" s="1"/>
  <c r="E25" s="1"/>
  <c r="AR25"/>
  <c r="CT25" s="1" a="1"/>
  <c r="CT25" s="1"/>
  <c r="DM25" s="1"/>
  <c r="AU194"/>
  <c r="BK194" s="1"/>
  <c r="AT25"/>
  <c r="BD457"/>
  <c r="BD368"/>
  <c r="AT427"/>
  <c r="AX427" a="1"/>
  <c r="AX427" s="1"/>
  <c r="E427" s="1"/>
  <c r="AU427"/>
  <c r="BK427" s="1"/>
  <c r="AX578" a="1"/>
  <c r="AX578" s="1"/>
  <c r="E578" s="1"/>
  <c r="BD339"/>
  <c r="BG315"/>
  <c r="BH315" s="1"/>
  <c r="AR424"/>
  <c r="CT424" s="1" a="1"/>
  <c r="CT424" s="1"/>
  <c r="DM424" s="1"/>
  <c r="AV424"/>
  <c r="AX287" a="1"/>
  <c r="AX287" s="1"/>
  <c r="E287" s="1"/>
  <c r="AR287"/>
  <c r="CT287" s="1" a="1"/>
  <c r="CT287" s="1"/>
  <c r="DM287" s="1"/>
  <c r="BL287"/>
  <c r="EE478"/>
  <c r="EB478" s="1"/>
  <c r="EC478" s="1"/>
  <c r="EP478" s="1"/>
  <c r="BC466"/>
  <c r="AX466" a="1"/>
  <c r="AX466" s="1"/>
  <c r="E466" s="1"/>
  <c r="AX430" a="1"/>
  <c r="AX430" s="1"/>
  <c r="E430" s="1"/>
  <c r="AU430"/>
  <c r="BK430" s="1"/>
  <c r="AY428"/>
  <c r="AZ428" s="1" a="1"/>
  <c r="AZ428" s="1"/>
  <c r="BC428"/>
  <c r="BC350"/>
  <c r="AY287"/>
  <c r="AZ287" s="1" a="1"/>
  <c r="AZ287" s="1"/>
  <c r="EE398"/>
  <c r="EB398" s="1"/>
  <c r="EC398" s="1"/>
  <c r="EP398" s="1"/>
  <c r="AX327" a="1"/>
  <c r="AX327" s="1"/>
  <c r="E327" s="1"/>
  <c r="EE317"/>
  <c r="EB317" s="1"/>
  <c r="EA317" s="1"/>
  <c r="BD358"/>
  <c r="AR466"/>
  <c r="CT466" s="1" a="1"/>
  <c r="CT466" s="1"/>
  <c r="DM466" s="1"/>
  <c r="AV430"/>
  <c r="BC430"/>
  <c r="AU465"/>
  <c r="BK465" s="1"/>
  <c r="AX424" a="1"/>
  <c r="AX424" s="1"/>
  <c r="E424" s="1"/>
  <c r="AR16"/>
  <c r="AR165"/>
  <c r="CT165" s="1" a="1"/>
  <c r="CT165" s="1"/>
  <c r="DM165" s="1"/>
  <c r="AV287"/>
  <c r="CX287" s="1" a="1"/>
  <c r="CX287" s="1"/>
  <c r="DQ287" s="1"/>
  <c r="AT287"/>
  <c r="BC287"/>
  <c r="BC327"/>
  <c r="AU358"/>
  <c r="BK358" s="1"/>
  <c r="BD466"/>
  <c r="AU466"/>
  <c r="BK466" s="1"/>
  <c r="BL478"/>
  <c r="AT466"/>
  <c r="AY430"/>
  <c r="AZ430" s="1" a="1"/>
  <c r="AZ430" s="1"/>
  <c r="AX522" a="1"/>
  <c r="AX522" s="1"/>
  <c r="AT465"/>
  <c r="AY465"/>
  <c r="AZ465" s="1" a="1"/>
  <c r="AZ465" s="1"/>
  <c r="BD336"/>
  <c r="BO34"/>
  <c r="AV578"/>
  <c r="AU570"/>
  <c r="BK570" s="1"/>
  <c r="AV108"/>
  <c r="EE31"/>
  <c r="EB31" s="1"/>
  <c r="EA31" s="1"/>
  <c r="AY6"/>
  <c r="AZ6" s="1" a="1"/>
  <c r="AZ6" s="1"/>
  <c r="AU6"/>
  <c r="BK6" s="1"/>
  <c r="AT578"/>
  <c r="BC354"/>
  <c r="EE34"/>
  <c r="EB34" s="1"/>
  <c r="EC34" s="1"/>
  <c r="EP34" s="1"/>
  <c r="AX6" a="1"/>
  <c r="AX6" s="1"/>
  <c r="E6" s="1"/>
  <c r="AR578"/>
  <c r="CT578" s="1" a="1"/>
  <c r="CT578" s="1"/>
  <c r="DM578" s="1"/>
  <c r="AX241" a="1"/>
  <c r="AX241" s="1"/>
  <c r="BD364"/>
  <c r="AR368"/>
  <c r="CT368" s="1" a="1"/>
  <c r="CT368" s="1"/>
  <c r="DM368" s="1"/>
  <c r="AU368"/>
  <c r="BK368" s="1"/>
  <c r="BD366"/>
  <c r="AY432"/>
  <c r="AZ432" s="1" a="1"/>
  <c r="AZ432" s="1"/>
  <c r="BD432"/>
  <c r="CX302" a="1"/>
  <c r="CX302" s="1"/>
  <c r="DQ302" s="1"/>
  <c r="AX364" a="1"/>
  <c r="AX364" s="1"/>
  <c r="E364" s="1"/>
  <c r="AV524"/>
  <c r="BC524"/>
  <c r="AV568"/>
  <c r="AY450"/>
  <c r="AZ450" s="1" a="1"/>
  <c r="AZ450" s="1"/>
  <c r="BC368"/>
  <c r="AY368"/>
  <c r="AZ368" s="1" a="1"/>
  <c r="AZ368" s="1"/>
  <c r="AT366"/>
  <c r="BC366"/>
  <c r="AU366"/>
  <c r="BK366" s="1"/>
  <c r="AR432"/>
  <c r="CT432" s="1" a="1"/>
  <c r="CT432" s="1"/>
  <c r="DM432" s="1"/>
  <c r="AT432"/>
  <c r="CX438" a="1"/>
  <c r="CX438" s="1"/>
  <c r="DQ438" s="1"/>
  <c r="BL438"/>
  <c r="AV364"/>
  <c r="AU364"/>
  <c r="BK364" s="1"/>
  <c r="AX524" a="1"/>
  <c r="AX524" s="1"/>
  <c r="E524" s="1"/>
  <c r="AY524"/>
  <c r="AZ524" s="1" a="1"/>
  <c r="AZ524" s="1"/>
  <c r="AY568"/>
  <c r="AZ568" s="1" a="1"/>
  <c r="AZ568" s="1"/>
  <c r="AV450"/>
  <c r="AR241"/>
  <c r="AT71"/>
  <c r="EE302"/>
  <c r="EB302" s="1"/>
  <c r="EC302" s="1"/>
  <c r="EP302" s="1"/>
  <c r="AV368"/>
  <c r="AY366"/>
  <c r="AZ366" s="1" a="1"/>
  <c r="AZ366" s="1"/>
  <c r="AU432"/>
  <c r="BK432" s="1"/>
  <c r="AX432" a="1"/>
  <c r="AX432" s="1"/>
  <c r="E432" s="1"/>
  <c r="AT364"/>
  <c r="AT524"/>
  <c r="AX568" a="1"/>
  <c r="AX568" s="1"/>
  <c r="E568" s="1"/>
  <c r="AX450" a="1"/>
  <c r="AX450" s="1"/>
  <c r="E450" s="1"/>
  <c r="AV382"/>
  <c r="AX382" a="1"/>
  <c r="AX382" s="1"/>
  <c r="E382" s="1"/>
  <c r="AY382"/>
  <c r="AZ382" s="1" a="1"/>
  <c r="AZ382" s="1"/>
  <c r="AR382"/>
  <c r="CT382" s="1" a="1"/>
  <c r="CT382" s="1"/>
  <c r="DM382" s="1"/>
  <c r="AT382"/>
  <c r="AU382"/>
  <c r="BK382" s="1"/>
  <c r="AW382"/>
  <c r="AX108" a="1"/>
  <c r="AX108" s="1"/>
  <c r="E108" s="1"/>
  <c r="AY354"/>
  <c r="AZ354" s="1" a="1"/>
  <c r="AZ354" s="1"/>
  <c r="AV570"/>
  <c r="AT419"/>
  <c r="AR366"/>
  <c r="CT366" s="1" a="1"/>
  <c r="CT366" s="1"/>
  <c r="DM366" s="1"/>
  <c r="AV366"/>
  <c r="BL315"/>
  <c r="EE315"/>
  <c r="EB315" s="1"/>
  <c r="BC164"/>
  <c r="BC382"/>
  <c r="CX428" a="1"/>
  <c r="CX428" s="1"/>
  <c r="DQ428" s="1"/>
  <c r="BL428"/>
  <c r="EE438"/>
  <c r="EB438" s="1"/>
  <c r="EC438" s="1"/>
  <c r="EP438" s="1"/>
  <c r="AT354"/>
  <c r="AX354" a="1"/>
  <c r="AX354" s="1"/>
  <c r="E354" s="1"/>
  <c r="AR354"/>
  <c r="CT354" s="1" a="1"/>
  <c r="CT354" s="1"/>
  <c r="DM354" s="1"/>
  <c r="BL354"/>
  <c r="AU419"/>
  <c r="BK419" s="1"/>
  <c r="AR108"/>
  <c r="BD382"/>
  <c r="BO438"/>
  <c r="AV354"/>
  <c r="BD354"/>
  <c r="AT570"/>
  <c r="AY327"/>
  <c r="AZ327" s="1" a="1"/>
  <c r="AZ327" s="1"/>
  <c r="AR327"/>
  <c r="CT327" s="1" a="1"/>
  <c r="CT327" s="1"/>
  <c r="DM327" s="1"/>
  <c r="AV358"/>
  <c r="AY358"/>
  <c r="AZ358" s="1" a="1"/>
  <c r="AZ358" s="1"/>
  <c r="AV522"/>
  <c r="CX522" s="1" a="1"/>
  <c r="CX522" s="1"/>
  <c r="DQ522" s="1"/>
  <c r="AR522"/>
  <c r="CT522" s="1" a="1"/>
  <c r="CT522" s="1"/>
  <c r="DM522" s="1"/>
  <c r="AR411"/>
  <c r="CT411" s="1" a="1"/>
  <c r="CT411" s="1"/>
  <c r="DM411" s="1"/>
  <c r="AY411"/>
  <c r="AZ411" s="1" a="1"/>
  <c r="AZ411" s="1"/>
  <c r="BL348"/>
  <c r="EE348"/>
  <c r="EB348" s="1"/>
  <c r="AT165"/>
  <c r="AU165"/>
  <c r="BK165" s="1"/>
  <c r="BD327"/>
  <c r="AT327"/>
  <c r="AX358" a="1"/>
  <c r="AX358" s="1"/>
  <c r="E358" s="1"/>
  <c r="AR358"/>
  <c r="CT358" s="1" a="1"/>
  <c r="CT358" s="1"/>
  <c r="DM358" s="1"/>
  <c r="AY522"/>
  <c r="AZ522" s="1" a="1"/>
  <c r="AZ522" s="1"/>
  <c r="AT522"/>
  <c r="AT411"/>
  <c r="AU411"/>
  <c r="BK411" s="1"/>
  <c r="BG384"/>
  <c r="BH384" s="1"/>
  <c r="AX165" a="1"/>
  <c r="AX165" s="1"/>
  <c r="AU327"/>
  <c r="BK327" s="1"/>
  <c r="BC358"/>
  <c r="BC522"/>
  <c r="AU425"/>
  <c r="BK425" s="1"/>
  <c r="AR425"/>
  <c r="CT425" s="1" a="1"/>
  <c r="CT425" s="1"/>
  <c r="DM425" s="1"/>
  <c r="AX425" a="1"/>
  <c r="AX425" s="1"/>
  <c r="E425" s="1"/>
  <c r="AY425"/>
  <c r="AZ425" s="1" a="1"/>
  <c r="AZ425" s="1"/>
  <c r="AT425"/>
  <c r="BD425"/>
  <c r="BC425"/>
  <c r="AV425"/>
  <c r="AV194"/>
  <c r="AT107"/>
  <c r="AY108"/>
  <c r="AT108"/>
  <c r="AV70"/>
  <c r="BD445"/>
  <c r="AY107"/>
  <c r="AX570" a="1"/>
  <c r="AX570" s="1"/>
  <c r="E570" s="1"/>
  <c r="AY419"/>
  <c r="AZ419" s="1" a="1"/>
  <c r="AZ419" s="1"/>
  <c r="AX419" a="1"/>
  <c r="AX419" s="1"/>
  <c r="E419" s="1"/>
  <c r="BL420"/>
  <c r="EE420"/>
  <c r="EB420" s="1"/>
  <c r="AY570"/>
  <c r="AZ570" s="1" a="1"/>
  <c r="AZ570" s="1"/>
  <c r="N113"/>
  <c r="T113" a="1"/>
  <c r="T113" s="1"/>
  <c r="Z113" s="1"/>
  <c r="N167"/>
  <c r="T167" a="1"/>
  <c r="T167" s="1"/>
  <c r="Z167" s="1"/>
  <c r="T274" a="1"/>
  <c r="T274" s="1"/>
  <c r="Z274" s="1"/>
  <c r="N274"/>
  <c r="T520" a="1"/>
  <c r="T520" s="1"/>
  <c r="Z520" s="1"/>
  <c r="N520"/>
  <c r="N242"/>
  <c r="T242" a="1"/>
  <c r="T242" s="1"/>
  <c r="Z242" s="1"/>
  <c r="AW242" s="1"/>
  <c r="N123"/>
  <c r="T123" a="1"/>
  <c r="T123" s="1"/>
  <c r="Z123" s="1"/>
  <c r="T467" a="1"/>
  <c r="T467" s="1"/>
  <c r="Z467" s="1"/>
  <c r="AW467" s="1"/>
  <c r="N467"/>
  <c r="N94"/>
  <c r="N174"/>
  <c r="N137"/>
  <c r="T137" a="1"/>
  <c r="T137" s="1"/>
  <c r="Z137" s="1"/>
  <c r="AW137" s="1"/>
  <c r="N171"/>
  <c r="T171" a="1"/>
  <c r="T171" s="1"/>
  <c r="Z171" s="1"/>
  <c r="N294"/>
  <c r="T294" a="1"/>
  <c r="T294" s="1"/>
  <c r="Z294" s="1"/>
  <c r="AW294" s="1"/>
  <c r="N542"/>
  <c r="T542" a="1"/>
  <c r="T542" s="1"/>
  <c r="Z542" s="1"/>
  <c r="AW542" s="1"/>
  <c r="N295"/>
  <c r="N102"/>
  <c r="T579" a="1"/>
  <c r="T579" s="1"/>
  <c r="Z579" s="1"/>
  <c r="N579"/>
  <c r="T87" a="1"/>
  <c r="T87" s="1"/>
  <c r="Z87" s="1"/>
  <c r="AW87" s="1"/>
  <c r="N87"/>
  <c r="N146"/>
  <c r="T146" a="1"/>
  <c r="T146" s="1"/>
  <c r="Z146" s="1"/>
  <c r="AW146" s="1"/>
  <c r="N234"/>
  <c r="N47"/>
  <c r="T47" a="1"/>
  <c r="T47" s="1"/>
  <c r="Z47" s="1"/>
  <c r="AW47" s="1"/>
  <c r="T511" a="1"/>
  <c r="T511" s="1"/>
  <c r="Z511" s="1"/>
  <c r="AW511" s="1"/>
  <c r="N511"/>
  <c r="T283" a="1"/>
  <c r="T283" s="1"/>
  <c r="Z283" s="1"/>
  <c r="N283"/>
  <c r="N597"/>
  <c r="T597" a="1"/>
  <c r="T597" s="1"/>
  <c r="Z597" s="1"/>
  <c r="AW597" s="1"/>
  <c r="N106"/>
  <c r="T106" a="1"/>
  <c r="T106" s="1"/>
  <c r="Z106" s="1"/>
  <c r="AW106" s="1"/>
  <c r="T405" a="1"/>
  <c r="T405" s="1"/>
  <c r="Z405" s="1"/>
  <c r="N405"/>
  <c r="T595" a="1"/>
  <c r="T595" s="1"/>
  <c r="Z595" s="1"/>
  <c r="AW595" s="1"/>
  <c r="N595"/>
  <c r="N555"/>
  <c r="T555" a="1"/>
  <c r="T555" s="1"/>
  <c r="Z555" s="1"/>
  <c r="AW555" s="1"/>
  <c r="T63" a="1"/>
  <c r="T63" s="1"/>
  <c r="Z63" s="1"/>
  <c r="AW63" s="1"/>
  <c r="N63"/>
  <c r="N589"/>
  <c r="T589" a="1"/>
  <c r="T589" s="1"/>
  <c r="Z589" s="1"/>
  <c r="T202" a="1"/>
  <c r="T202" s="1"/>
  <c r="Z202" s="1"/>
  <c r="N202"/>
  <c r="N497"/>
  <c r="T497" a="1"/>
  <c r="T497" s="1"/>
  <c r="Z497" s="1"/>
  <c r="AW497" s="1"/>
  <c r="T544" a="1"/>
  <c r="T544" s="1"/>
  <c r="Z544" s="1"/>
  <c r="AW544" s="1"/>
  <c r="N544"/>
  <c r="T534" a="1"/>
  <c r="T534" s="1"/>
  <c r="Z534" s="1"/>
  <c r="AW534" s="1"/>
  <c r="N534"/>
  <c r="N379"/>
  <c r="T379" a="1"/>
  <c r="T379" s="1"/>
  <c r="Z379" s="1"/>
  <c r="N130"/>
  <c r="T130" a="1"/>
  <c r="T130" s="1"/>
  <c r="Z130" s="1"/>
  <c r="AW130" s="1"/>
  <c r="N100"/>
  <c r="N600"/>
  <c r="T600" a="1"/>
  <c r="T600" s="1"/>
  <c r="Z600" s="1"/>
  <c r="N304"/>
  <c r="N486"/>
  <c r="T486" a="1"/>
  <c r="T486" s="1"/>
  <c r="Z486" s="1"/>
  <c r="AW486" s="1"/>
  <c r="N173"/>
  <c r="N166"/>
  <c r="N184"/>
  <c r="N59"/>
  <c r="T59" a="1"/>
  <c r="T59" s="1"/>
  <c r="Z59" s="1"/>
  <c r="AW59" s="1"/>
  <c r="N231"/>
  <c r="T118" a="1"/>
  <c r="T118" s="1"/>
  <c r="Z118" s="1"/>
  <c r="N118"/>
  <c r="N519"/>
  <c r="T519" a="1"/>
  <c r="T519" s="1"/>
  <c r="Z519" s="1"/>
  <c r="AW519" s="1"/>
  <c r="N193"/>
  <c r="T193" a="1"/>
  <c r="T193" s="1"/>
  <c r="Z193" s="1"/>
  <c r="AW193" s="1"/>
  <c r="T452" a="1"/>
  <c r="T452" s="1"/>
  <c r="Z452" s="1"/>
  <c r="N452"/>
  <c r="N83"/>
  <c r="T83" a="1"/>
  <c r="T83" s="1"/>
  <c r="Z83" s="1"/>
  <c r="N299"/>
  <c r="T299" a="1"/>
  <c r="T299" s="1"/>
  <c r="Z299" s="1"/>
  <c r="N74"/>
  <c r="T74" a="1"/>
  <c r="T74" s="1"/>
  <c r="Z74" s="1"/>
  <c r="AW74" s="1"/>
  <c r="N252"/>
  <c r="T252" a="1"/>
  <c r="T252" s="1"/>
  <c r="Z252" s="1"/>
  <c r="N93"/>
  <c r="N49"/>
  <c r="T49" a="1"/>
  <c r="T49" s="1"/>
  <c r="Z49" s="1"/>
  <c r="AW49" s="1"/>
  <c r="T548" a="1"/>
  <c r="T548" s="1"/>
  <c r="Z548" s="1"/>
  <c r="AW548" s="1"/>
  <c r="N548"/>
  <c r="N145"/>
  <c r="T145" a="1"/>
  <c r="T145" s="1"/>
  <c r="Z145" s="1"/>
  <c r="AW145" s="1"/>
  <c r="T458" a="1"/>
  <c r="T458" s="1"/>
  <c r="Z458" s="1"/>
  <c r="AW458" s="1"/>
  <c r="N458"/>
  <c r="N554"/>
  <c r="T554" a="1"/>
  <c r="T554" s="1"/>
  <c r="Z554" s="1"/>
  <c r="AW554" s="1"/>
  <c r="T585" a="1"/>
  <c r="T585" s="1"/>
  <c r="Z585" s="1"/>
  <c r="N585"/>
  <c r="N185"/>
  <c r="N443"/>
  <c r="T443" a="1"/>
  <c r="T443" s="1"/>
  <c r="Z443" s="1"/>
  <c r="N506"/>
  <c r="T506" a="1"/>
  <c r="T506" s="1"/>
  <c r="Z506" s="1"/>
  <c r="AW506" s="1"/>
  <c r="T258" a="1"/>
  <c r="T258" s="1"/>
  <c r="Z258" s="1"/>
  <c r="N258"/>
  <c r="N553"/>
  <c r="T553" a="1"/>
  <c r="T553" s="1"/>
  <c r="Z553" s="1"/>
  <c r="AW553" s="1"/>
  <c r="N143"/>
  <c r="T143" a="1"/>
  <c r="T143" s="1"/>
  <c r="Z143" s="1"/>
  <c r="AW143" s="1"/>
  <c r="T577" a="1"/>
  <c r="T577" s="1"/>
  <c r="Z577" s="1"/>
  <c r="N577"/>
  <c r="N88"/>
  <c r="T88" a="1"/>
  <c r="T88" s="1"/>
  <c r="Z88" s="1"/>
  <c r="AW88" s="1"/>
  <c r="N575"/>
  <c r="T575" a="1"/>
  <c r="T575" s="1"/>
  <c r="Z575" s="1"/>
  <c r="T525" a="1"/>
  <c r="T525" s="1"/>
  <c r="Z525" s="1"/>
  <c r="AW525" s="1"/>
  <c r="N525"/>
  <c r="N500"/>
  <c r="T500" a="1"/>
  <c r="T500" s="1"/>
  <c r="Z500" s="1"/>
  <c r="AW500" s="1"/>
  <c r="T556" a="1"/>
  <c r="T556" s="1"/>
  <c r="Z556" s="1"/>
  <c r="AW556" s="1"/>
  <c r="N556"/>
  <c r="T284" a="1"/>
  <c r="T284" s="1"/>
  <c r="Z284" s="1"/>
  <c r="N284"/>
  <c r="T532" a="1"/>
  <c r="T532" s="1"/>
  <c r="Z532" s="1"/>
  <c r="AW532" s="1"/>
  <c r="N532"/>
  <c r="N68"/>
  <c r="T68" a="1"/>
  <c r="T68" s="1"/>
  <c r="Z68" s="1"/>
  <c r="T125" a="1"/>
  <c r="T125" s="1"/>
  <c r="Z125" s="1"/>
  <c r="N125"/>
  <c r="T529" a="1"/>
  <c r="T529" s="1"/>
  <c r="Z529" s="1"/>
  <c r="AW529" s="1"/>
  <c r="N529"/>
  <c r="N243"/>
  <c r="T243" a="1"/>
  <c r="T243" s="1"/>
  <c r="Z243" s="1"/>
  <c r="AW243" s="1"/>
  <c r="T77" a="1"/>
  <c r="T77" s="1"/>
  <c r="Z77" s="1"/>
  <c r="AW77" s="1"/>
  <c r="N77"/>
  <c r="N168"/>
  <c r="T259" a="1"/>
  <c r="T259" s="1"/>
  <c r="Z259" s="1"/>
  <c r="N259"/>
  <c r="N353"/>
  <c r="T353" a="1"/>
  <c r="T353" s="1"/>
  <c r="Z353" s="1"/>
  <c r="T571" a="1"/>
  <c r="T571" s="1"/>
  <c r="Z571" s="1"/>
  <c r="N571"/>
  <c r="T301" a="1"/>
  <c r="T301" s="1"/>
  <c r="Z301" s="1"/>
  <c r="AW301" s="1"/>
  <c r="N301"/>
  <c r="N45"/>
  <c r="T45" a="1"/>
  <c r="T45" s="1"/>
  <c r="Z45" s="1"/>
  <c r="AW45" s="1"/>
  <c r="N558"/>
  <c r="T558" a="1"/>
  <c r="T558" s="1"/>
  <c r="Z558" s="1"/>
  <c r="AW558" s="1"/>
  <c r="N180"/>
  <c r="T20" a="1"/>
  <c r="T20" s="1"/>
  <c r="Z20" s="1"/>
  <c r="AW20" s="1"/>
  <c r="N20"/>
  <c r="T406" a="1"/>
  <c r="T406" s="1"/>
  <c r="Z406" s="1"/>
  <c r="AW406" s="1"/>
  <c r="N406"/>
  <c r="T560" a="1"/>
  <c r="T560" s="1"/>
  <c r="Z560" s="1"/>
  <c r="AW560" s="1"/>
  <c r="N560"/>
  <c r="N182"/>
  <c r="N38"/>
  <c r="T38" a="1"/>
  <c r="T38" s="1"/>
  <c r="Z38" s="1"/>
  <c r="AW38" s="1"/>
  <c r="N90"/>
  <c r="T90" a="1"/>
  <c r="T90" s="1"/>
  <c r="Z90" s="1"/>
  <c r="AW90" s="1"/>
  <c r="T496" a="1"/>
  <c r="T496" s="1"/>
  <c r="Z496" s="1"/>
  <c r="AW496" s="1"/>
  <c r="N496"/>
  <c r="T19" a="1"/>
  <c r="T19" s="1"/>
  <c r="Z19" s="1"/>
  <c r="AW19" s="1"/>
  <c r="N19"/>
  <c r="N144"/>
  <c r="T144" a="1"/>
  <c r="T144" s="1"/>
  <c r="Z144" s="1"/>
  <c r="AW144" s="1"/>
  <c r="N509"/>
  <c r="T509" a="1"/>
  <c r="T509" s="1"/>
  <c r="Z509" s="1"/>
  <c r="N73"/>
  <c r="T73" a="1"/>
  <c r="T73" s="1"/>
  <c r="Z73" s="1"/>
  <c r="AW73" s="1"/>
  <c r="T396" a="1"/>
  <c r="T396" s="1"/>
  <c r="Z396" s="1"/>
  <c r="N396"/>
  <c r="N559"/>
  <c r="T559" a="1"/>
  <c r="T559" s="1"/>
  <c r="Z559" s="1"/>
  <c r="AW559" s="1"/>
  <c r="T54" a="1"/>
  <c r="T54" s="1"/>
  <c r="Z54" s="1"/>
  <c r="AW54" s="1"/>
  <c r="N54"/>
  <c r="N400"/>
  <c r="T400" a="1"/>
  <c r="T400" s="1"/>
  <c r="Z400" s="1"/>
  <c r="AW400" s="1"/>
  <c r="T48" a="1"/>
  <c r="T48" s="1"/>
  <c r="Z48" s="1"/>
  <c r="AW48" s="1"/>
  <c r="N48"/>
  <c r="N99"/>
  <c r="T99" a="1"/>
  <c r="T99" s="1"/>
  <c r="Z99" s="1"/>
  <c r="AW99" s="1"/>
  <c r="N355"/>
  <c r="T355" a="1"/>
  <c r="T355" s="1"/>
  <c r="Z355" s="1"/>
  <c r="T109" a="1"/>
  <c r="T109" s="1"/>
  <c r="Z109" s="1"/>
  <c r="N109"/>
  <c r="N573"/>
  <c r="T573" a="1"/>
  <c r="T573" s="1"/>
  <c r="Z573" s="1"/>
  <c r="N248"/>
  <c r="T248" a="1"/>
  <c r="T248" s="1"/>
  <c r="Z248" s="1"/>
  <c r="N142"/>
  <c r="T142" a="1"/>
  <c r="T142" s="1"/>
  <c r="Z142" s="1"/>
  <c r="AW142" s="1"/>
  <c r="N533"/>
  <c r="T533" a="1"/>
  <c r="T533" s="1"/>
  <c r="Z533" s="1"/>
  <c r="AW533" s="1"/>
  <c r="N120"/>
  <c r="T120" a="1"/>
  <c r="T120" s="1"/>
  <c r="Z120" s="1"/>
  <c r="N65"/>
  <c r="T65" a="1"/>
  <c r="T65" s="1"/>
  <c r="Z65" s="1"/>
  <c r="AW65" s="1"/>
  <c r="T281" a="1"/>
  <c r="T281" s="1"/>
  <c r="Z281" s="1"/>
  <c r="N281"/>
  <c r="T276" a="1"/>
  <c r="T276" s="1"/>
  <c r="Z276" s="1"/>
  <c r="N276"/>
  <c r="N250"/>
  <c r="T250" a="1"/>
  <c r="T250" s="1"/>
  <c r="Z250" s="1"/>
  <c r="N365"/>
  <c r="T365" a="1"/>
  <c r="T365" s="1"/>
  <c r="Z365" s="1"/>
  <c r="N483"/>
  <c r="T483" a="1"/>
  <c r="T483" s="1"/>
  <c r="Z483" s="1"/>
  <c r="AW483" s="1"/>
  <c r="T57" a="1"/>
  <c r="T57" s="1"/>
  <c r="Z57" s="1"/>
  <c r="AW57" s="1"/>
  <c r="N57"/>
  <c r="T464" a="1"/>
  <c r="T464" s="1"/>
  <c r="Z464" s="1"/>
  <c r="N464"/>
  <c r="T591" a="1"/>
  <c r="T591" s="1"/>
  <c r="Z591" s="1"/>
  <c r="N591"/>
  <c r="N410"/>
  <c r="T410" a="1"/>
  <c r="T410" s="1"/>
  <c r="Z410" s="1"/>
  <c r="N55"/>
  <c r="T55" a="1"/>
  <c r="T55" s="1"/>
  <c r="Z55" s="1"/>
  <c r="AW55" s="1"/>
  <c r="N256"/>
  <c r="T256" a="1"/>
  <c r="T256" s="1"/>
  <c r="Z256" s="1"/>
  <c r="N105"/>
  <c r="T105" a="1"/>
  <c r="T105" s="1"/>
  <c r="Z105" s="1"/>
  <c r="N80"/>
  <c r="T80" a="1"/>
  <c r="T80" s="1"/>
  <c r="Z80" s="1"/>
  <c r="AW80" s="1"/>
  <c r="N110"/>
  <c r="T110" a="1"/>
  <c r="T110" s="1"/>
  <c r="Z110" s="1"/>
  <c r="AW110" s="1"/>
  <c r="N69"/>
  <c r="T69" a="1"/>
  <c r="T69" s="1"/>
  <c r="Z69" s="1"/>
  <c r="AW69" s="1"/>
  <c r="T319" a="1"/>
  <c r="T319" s="1"/>
  <c r="Z319" s="1"/>
  <c r="N319"/>
  <c r="T399" a="1"/>
  <c r="T399" s="1"/>
  <c r="Z399" s="1"/>
  <c r="N399"/>
  <c r="T487" a="1"/>
  <c r="T487" s="1"/>
  <c r="Z487" s="1"/>
  <c r="AW487" s="1"/>
  <c r="N487"/>
  <c r="T490" a="1"/>
  <c r="T490" s="1"/>
  <c r="Z490" s="1"/>
  <c r="AW490" s="1"/>
  <c r="N490"/>
  <c r="N269"/>
  <c r="T269" a="1"/>
  <c r="T269" s="1"/>
  <c r="Z269" s="1"/>
  <c r="N183"/>
  <c r="T183" a="1"/>
  <c r="T183" s="1"/>
  <c r="Z183" s="1"/>
  <c r="T260" a="1"/>
  <c r="T260" s="1"/>
  <c r="Z260" s="1"/>
  <c r="N260"/>
  <c r="T236" a="1"/>
  <c r="T236" s="1"/>
  <c r="Z236" s="1"/>
  <c r="AW236" s="1"/>
  <c r="N236"/>
  <c r="T381" a="1"/>
  <c r="T381" s="1"/>
  <c r="Z381" s="1"/>
  <c r="AW381" s="1"/>
  <c r="N381"/>
  <c r="N203"/>
  <c r="T203" a="1"/>
  <c r="T203" s="1"/>
  <c r="Z203" s="1"/>
  <c r="T237" a="1"/>
  <c r="T237" s="1"/>
  <c r="Z237" s="1"/>
  <c r="AW237" s="1"/>
  <c r="N237"/>
  <c r="N238"/>
  <c r="T238" a="1"/>
  <c r="T238" s="1"/>
  <c r="Z238" s="1"/>
  <c r="AW238" s="1"/>
  <c r="T104" a="1"/>
  <c r="T104" s="1"/>
  <c r="Z104" s="1"/>
  <c r="AW104" s="1"/>
  <c r="N104"/>
  <c r="T128" a="1"/>
  <c r="T128" s="1"/>
  <c r="Z128" s="1"/>
  <c r="N128"/>
  <c r="N111"/>
  <c r="T111" a="1"/>
  <c r="T111" s="1"/>
  <c r="Z111" s="1"/>
  <c r="T455" a="1"/>
  <c r="T455" s="1"/>
  <c r="Z455" s="1"/>
  <c r="AW455" s="1"/>
  <c r="N455"/>
  <c r="N233"/>
  <c r="N510"/>
  <c r="T510" a="1"/>
  <c r="T510" s="1"/>
  <c r="Z510" s="1"/>
  <c r="AW510" s="1"/>
  <c r="N131"/>
  <c r="T308" a="1"/>
  <c r="T308" s="1"/>
  <c r="Z308" s="1"/>
  <c r="AW308" s="1"/>
  <c r="N308"/>
  <c r="N514"/>
  <c r="T514" a="1"/>
  <c r="T514" s="1"/>
  <c r="Z514" s="1"/>
  <c r="AW514" s="1"/>
  <c r="N540"/>
  <c r="T540" a="1"/>
  <c r="T540" s="1"/>
  <c r="Z540" s="1"/>
  <c r="AW540" s="1"/>
  <c r="N60"/>
  <c r="T60" a="1"/>
  <c r="T60" s="1"/>
  <c r="Z60" s="1"/>
  <c r="AW60" s="1"/>
  <c r="N551"/>
  <c r="N89"/>
  <c r="T89" a="1"/>
  <c r="T89" s="1"/>
  <c r="Z89" s="1"/>
  <c r="AW89" s="1"/>
  <c r="N583"/>
  <c r="T583" a="1"/>
  <c r="T583" s="1"/>
  <c r="Z583" s="1"/>
  <c r="N329"/>
  <c r="T329" a="1"/>
  <c r="T329" s="1"/>
  <c r="Z329" s="1"/>
  <c r="N493"/>
  <c r="T493" a="1"/>
  <c r="T493" s="1"/>
  <c r="Z493" s="1"/>
  <c r="AW493" s="1"/>
  <c r="T285" a="1"/>
  <c r="T285" s="1"/>
  <c r="Z285" s="1"/>
  <c r="N285"/>
  <c r="T592" a="1"/>
  <c r="T592" s="1"/>
  <c r="Z592" s="1"/>
  <c r="AW592" s="1"/>
  <c r="N592"/>
  <c r="N92"/>
  <c r="T92" a="1"/>
  <c r="T92" s="1"/>
  <c r="Z92" s="1"/>
  <c r="AW92" s="1"/>
  <c r="N219"/>
  <c r="T219" a="1"/>
  <c r="T219" s="1"/>
  <c r="Z219" s="1"/>
  <c r="AW219" s="1"/>
  <c r="N433"/>
  <c r="T433" a="1"/>
  <c r="T433" s="1"/>
  <c r="Z433" s="1"/>
  <c r="AW433" s="1"/>
  <c r="T498" a="1"/>
  <c r="T498" s="1"/>
  <c r="Z498" s="1"/>
  <c r="N498"/>
  <c r="N103"/>
  <c r="T103" a="1"/>
  <c r="T103" s="1"/>
  <c r="Z103" s="1"/>
  <c r="AW103" s="1"/>
  <c r="N393"/>
  <c r="T393" a="1"/>
  <c r="T393" s="1"/>
  <c r="Z393" s="1"/>
  <c r="N117"/>
  <c r="T117" a="1"/>
  <c r="T117" s="1"/>
  <c r="Z117" s="1"/>
  <c r="T72" a="1"/>
  <c r="T72" s="1"/>
  <c r="Z72" s="1"/>
  <c r="AW72" s="1"/>
  <c r="N72"/>
  <c r="N235"/>
  <c r="N402"/>
  <c r="T402" a="1"/>
  <c r="T402" s="1"/>
  <c r="Z402" s="1"/>
  <c r="AW402" s="1"/>
  <c r="T132" a="1"/>
  <c r="T132" s="1"/>
  <c r="Z132" s="1"/>
  <c r="AW132" s="1"/>
  <c r="N132"/>
  <c r="AR132" s="1"/>
  <c r="T91" a="1"/>
  <c r="T91" s="1"/>
  <c r="Z91" s="1"/>
  <c r="AW91" s="1"/>
  <c r="N91"/>
  <c r="N133"/>
  <c r="T397" a="1"/>
  <c r="T397" s="1"/>
  <c r="Z397" s="1"/>
  <c r="AW397" s="1"/>
  <c r="N397"/>
  <c r="T538" a="1"/>
  <c r="T538" s="1"/>
  <c r="Z538" s="1"/>
  <c r="AW538" s="1"/>
  <c r="N538"/>
  <c r="N489"/>
  <c r="T489" a="1"/>
  <c r="T489" s="1"/>
  <c r="Z489" s="1"/>
  <c r="AW489" s="1"/>
  <c r="T491" a="1"/>
  <c r="T491" s="1"/>
  <c r="Z491" s="1"/>
  <c r="AW491" s="1"/>
  <c r="N491"/>
  <c r="T517" a="1"/>
  <c r="T517" s="1"/>
  <c r="Z517" s="1"/>
  <c r="AW517" s="1"/>
  <c r="N517"/>
  <c r="N169"/>
  <c r="T312" a="1"/>
  <c r="T312" s="1"/>
  <c r="Z312" s="1"/>
  <c r="AW312" s="1"/>
  <c r="N312"/>
  <c r="T39" a="1"/>
  <c r="T39" s="1"/>
  <c r="Z39" s="1"/>
  <c r="AW39" s="1"/>
  <c r="N39"/>
  <c r="T121" a="1"/>
  <c r="T121" s="1"/>
  <c r="Z121" s="1"/>
  <c r="N121"/>
  <c r="N385"/>
  <c r="T385" a="1"/>
  <c r="T385" s="1"/>
  <c r="Z385" s="1"/>
  <c r="N188"/>
  <c r="N403"/>
  <c r="T403" a="1"/>
  <c r="T403" s="1"/>
  <c r="Z403" s="1"/>
  <c r="N563"/>
  <c r="T563" a="1"/>
  <c r="T563" s="1"/>
  <c r="Z563" s="1"/>
  <c r="N429"/>
  <c r="T429" a="1"/>
  <c r="T429" s="1"/>
  <c r="Z429" s="1"/>
  <c r="AW429" s="1"/>
  <c r="N298"/>
  <c r="N204"/>
  <c r="T204" a="1"/>
  <c r="T204" s="1"/>
  <c r="Z204" s="1"/>
  <c r="T245" a="1"/>
  <c r="T245" s="1"/>
  <c r="Z245" s="1"/>
  <c r="AW245" s="1"/>
  <c r="N245"/>
  <c r="T140" a="1"/>
  <c r="T140" s="1"/>
  <c r="Z140" s="1"/>
  <c r="AW140" s="1"/>
  <c r="N140"/>
  <c r="N186"/>
  <c r="N535"/>
  <c r="T535" a="1"/>
  <c r="T535" s="1"/>
  <c r="Z535" s="1"/>
  <c r="AW535" s="1"/>
  <c r="N216"/>
  <c r="T216" a="1"/>
  <c r="T216" s="1"/>
  <c r="Z216" s="1"/>
  <c r="T224" a="1"/>
  <c r="T224" s="1"/>
  <c r="Z224" s="1"/>
  <c r="N224"/>
  <c r="T409" a="1"/>
  <c r="T409" s="1"/>
  <c r="Z409" s="1"/>
  <c r="N409"/>
  <c r="T273" a="1"/>
  <c r="T273" s="1"/>
  <c r="Z273" s="1"/>
  <c r="N273"/>
  <c r="T436" a="1"/>
  <c r="T436" s="1"/>
  <c r="Z436" s="1"/>
  <c r="AW436" s="1"/>
  <c r="N436"/>
  <c r="T122" a="1"/>
  <c r="T122" s="1"/>
  <c r="Z122" s="1"/>
  <c r="N122"/>
  <c r="T536" a="1"/>
  <c r="T536" s="1"/>
  <c r="Z536" s="1"/>
  <c r="AW536" s="1"/>
  <c r="N536"/>
  <c r="T598" a="1"/>
  <c r="T598" s="1"/>
  <c r="Z598" s="1"/>
  <c r="AW598" s="1"/>
  <c r="N598"/>
  <c r="T323" a="1"/>
  <c r="T323" s="1"/>
  <c r="Z323" s="1"/>
  <c r="N323"/>
  <c r="T261" a="1"/>
  <c r="T261" s="1"/>
  <c r="Z261" s="1"/>
  <c r="N261"/>
  <c r="T503" a="1"/>
  <c r="T503" s="1"/>
  <c r="Z503" s="1"/>
  <c r="AW503" s="1"/>
  <c r="N503"/>
  <c r="T239" a="1"/>
  <c r="T239" s="1"/>
  <c r="Z239" s="1"/>
  <c r="AW239" s="1"/>
  <c r="N239"/>
  <c r="T306" a="1"/>
  <c r="T306" s="1"/>
  <c r="Z306" s="1"/>
  <c r="N306"/>
  <c r="T46" a="1"/>
  <c r="T46" s="1"/>
  <c r="Z46" s="1"/>
  <c r="AW46" s="1"/>
  <c r="N46"/>
  <c r="AV313"/>
  <c r="AX313" a="1"/>
  <c r="AX313" s="1"/>
  <c r="E313" s="1"/>
  <c r="BD313"/>
  <c r="AR313"/>
  <c r="CT313" s="1" a="1"/>
  <c r="CT313" s="1"/>
  <c r="DM313" s="1"/>
  <c r="AT313"/>
  <c r="AU313"/>
  <c r="BK313" s="1"/>
  <c r="BC313"/>
  <c r="AY313"/>
  <c r="AZ313" s="1" a="1"/>
  <c r="AZ313" s="1"/>
  <c r="AW426"/>
  <c r="AW445"/>
  <c r="AY456"/>
  <c r="AZ456" s="1" a="1"/>
  <c r="AZ456" s="1"/>
  <c r="AT456"/>
  <c r="AR456"/>
  <c r="CT456" s="1" a="1"/>
  <c r="CT456" s="1"/>
  <c r="DM456" s="1"/>
  <c r="AV456"/>
  <c r="AU456"/>
  <c r="BK456" s="1"/>
  <c r="AX456" a="1"/>
  <c r="AX456" s="1"/>
  <c r="E456" s="1"/>
  <c r="AV574"/>
  <c r="AT574"/>
  <c r="AY574"/>
  <c r="AZ574" s="1" a="1"/>
  <c r="AZ574" s="1"/>
  <c r="AR574"/>
  <c r="CT574" s="1" a="1"/>
  <c r="CT574" s="1"/>
  <c r="DM574" s="1"/>
  <c r="AX574" a="1"/>
  <c r="AX574" s="1"/>
  <c r="E574" s="1"/>
  <c r="AU574"/>
  <c r="BK574" s="1"/>
  <c r="AY352"/>
  <c r="AZ352" s="1" a="1"/>
  <c r="AZ352" s="1"/>
  <c r="AU352"/>
  <c r="BK352" s="1"/>
  <c r="AV352"/>
  <c r="AX352" a="1"/>
  <c r="AX352" s="1"/>
  <c r="E352" s="1"/>
  <c r="AR352"/>
  <c r="CT352" s="1" a="1"/>
  <c r="CT352" s="1"/>
  <c r="DM352" s="1"/>
  <c r="AT352"/>
  <c r="BC352"/>
  <c r="BD352"/>
  <c r="AR580"/>
  <c r="CT580" s="1" a="1"/>
  <c r="CT580" s="1"/>
  <c r="DM580" s="1"/>
  <c r="AU580"/>
  <c r="BK580" s="1"/>
  <c r="AV580"/>
  <c r="AY580"/>
  <c r="AZ580" s="1" a="1"/>
  <c r="AZ580" s="1"/>
  <c r="AT580"/>
  <c r="AX580" a="1"/>
  <c r="AX580" s="1"/>
  <c r="E580" s="1"/>
  <c r="AV439"/>
  <c r="AT439"/>
  <c r="AR439"/>
  <c r="CT439" s="1" a="1"/>
  <c r="CT439" s="1"/>
  <c r="DM439" s="1"/>
  <c r="AY439"/>
  <c r="AZ439" s="1" a="1"/>
  <c r="AZ439" s="1"/>
  <c r="AU439"/>
  <c r="BK439" s="1"/>
  <c r="AX439" a="1"/>
  <c r="AX439" s="1"/>
  <c r="E439" s="1"/>
  <c r="AV389"/>
  <c r="AX389" a="1"/>
  <c r="AX389" s="1"/>
  <c r="E389" s="1"/>
  <c r="AR389"/>
  <c r="CT389" s="1" a="1"/>
  <c r="CT389" s="1"/>
  <c r="DM389" s="1"/>
  <c r="AT389"/>
  <c r="AU389"/>
  <c r="BK389" s="1"/>
  <c r="AY389"/>
  <c r="AZ389" s="1" a="1"/>
  <c r="AZ389" s="1"/>
  <c r="AV303"/>
  <c r="AR347"/>
  <c r="CT347" s="1" a="1"/>
  <c r="CT347" s="1"/>
  <c r="DM347" s="1"/>
  <c r="BC439"/>
  <c r="BD439"/>
  <c r="AR431"/>
  <c r="CT431" s="1" a="1"/>
  <c r="CT431" s="1"/>
  <c r="DM431" s="1"/>
  <c r="AT431"/>
  <c r="AU431"/>
  <c r="BK431" s="1"/>
  <c r="BC431"/>
  <c r="AX431" a="1"/>
  <c r="AX431" s="1"/>
  <c r="E431" s="1"/>
  <c r="AY431"/>
  <c r="AZ431" s="1" a="1"/>
  <c r="AZ431" s="1"/>
  <c r="BD431"/>
  <c r="AV431"/>
  <c r="AV586"/>
  <c r="AR586"/>
  <c r="CT586" s="1" a="1"/>
  <c r="CT586" s="1"/>
  <c r="DM586" s="1"/>
  <c r="AU586"/>
  <c r="BK586" s="1"/>
  <c r="AT586"/>
  <c r="AX586" a="1"/>
  <c r="AX586" s="1"/>
  <c r="E586" s="1"/>
  <c r="AY586"/>
  <c r="AZ586" s="1" a="1"/>
  <c r="AZ586" s="1"/>
  <c r="AW454"/>
  <c r="AU362"/>
  <c r="BK362" s="1"/>
  <c r="BC362"/>
  <c r="AY362"/>
  <c r="AZ362" s="1" a="1"/>
  <c r="AZ362" s="1"/>
  <c r="BD362"/>
  <c r="AR362"/>
  <c r="CT362" s="1" a="1"/>
  <c r="CT362" s="1"/>
  <c r="DM362" s="1"/>
  <c r="AV362"/>
  <c r="AX362" a="1"/>
  <c r="AX362" s="1"/>
  <c r="E362" s="1"/>
  <c r="AT362"/>
  <c r="AX262" a="1"/>
  <c r="AX262" s="1"/>
  <c r="E262" s="1"/>
  <c r="AR441"/>
  <c r="CT441" s="1" a="1"/>
  <c r="CT441" s="1"/>
  <c r="DM441" s="1"/>
  <c r="AT441"/>
  <c r="AU441"/>
  <c r="BK441" s="1"/>
  <c r="AV441"/>
  <c r="AY441"/>
  <c r="AZ441" s="1" a="1"/>
  <c r="AZ441" s="1"/>
  <c r="AX441" a="1"/>
  <c r="AX441" s="1"/>
  <c r="E441" s="1"/>
  <c r="AU350"/>
  <c r="BK350" s="1"/>
  <c r="AT350"/>
  <c r="AY350"/>
  <c r="AZ350" s="1" a="1"/>
  <c r="AZ350" s="1"/>
  <c r="AX350" a="1"/>
  <c r="AX350" s="1"/>
  <c r="E350" s="1"/>
  <c r="AV350"/>
  <c r="AR350"/>
  <c r="CT350" s="1" a="1"/>
  <c r="CT350" s="1"/>
  <c r="DM350" s="1"/>
  <c r="AT134"/>
  <c r="AR134"/>
  <c r="CT134" s="1" a="1"/>
  <c r="CT134" s="1"/>
  <c r="DM134" s="1"/>
  <c r="AU134"/>
  <c r="BK134" s="1"/>
  <c r="AY134"/>
  <c r="AZ134" s="1" a="1"/>
  <c r="AZ134" s="1"/>
  <c r="AV134"/>
  <c r="AX134" a="1"/>
  <c r="AX134" s="1"/>
  <c r="E134" s="1"/>
  <c r="AY22"/>
  <c r="AZ22" s="1" a="1"/>
  <c r="AZ22" s="1"/>
  <c r="AX22" a="1"/>
  <c r="AX22" s="1"/>
  <c r="E22" s="1"/>
  <c r="AT22"/>
  <c r="AU22"/>
  <c r="BK22" s="1"/>
  <c r="AR22"/>
  <c r="CT22" s="1" a="1"/>
  <c r="CT22" s="1"/>
  <c r="DM22" s="1"/>
  <c r="AV22"/>
  <c r="AU324"/>
  <c r="BK324" s="1"/>
  <c r="BC324"/>
  <c r="AT324"/>
  <c r="AY324"/>
  <c r="AZ324" s="1" a="1"/>
  <c r="AZ324" s="1"/>
  <c r="BD324"/>
  <c r="AV324"/>
  <c r="AX324" a="1"/>
  <c r="AX324" s="1"/>
  <c r="E324" s="1"/>
  <c r="AR324"/>
  <c r="CT324" s="1" a="1"/>
  <c r="CT324" s="1"/>
  <c r="DM324" s="1"/>
  <c r="AR148"/>
  <c r="CT148" s="1" a="1"/>
  <c r="CT148" s="1"/>
  <c r="DM148" s="1"/>
  <c r="AU148"/>
  <c r="BK148" s="1"/>
  <c r="AT148"/>
  <c r="AY148"/>
  <c r="AZ148" s="1" a="1"/>
  <c r="AZ148" s="1"/>
  <c r="AV148"/>
  <c r="ED148" s="1"/>
  <c r="DZ148" s="1"/>
  <c r="AX148" a="1"/>
  <c r="AX148" s="1"/>
  <c r="E148" s="1"/>
  <c r="AU401"/>
  <c r="BK401" s="1"/>
  <c r="AR401"/>
  <c r="CT401" s="1" a="1"/>
  <c r="CT401" s="1"/>
  <c r="DM401" s="1"/>
  <c r="AT401"/>
  <c r="AY401"/>
  <c r="AZ401" s="1" a="1"/>
  <c r="AZ401" s="1"/>
  <c r="AX401" a="1"/>
  <c r="AX401" s="1"/>
  <c r="E401" s="1"/>
  <c r="AV401"/>
  <c r="AY11"/>
  <c r="AV11"/>
  <c r="ED11" s="1"/>
  <c r="DZ11" s="1"/>
  <c r="AU11"/>
  <c r="BK11" s="1"/>
  <c r="AT11"/>
  <c r="AR11"/>
  <c r="CT11" s="1" a="1"/>
  <c r="CT11" s="1"/>
  <c r="DM11" s="1"/>
  <c r="AX11" a="1"/>
  <c r="AX11" s="1"/>
  <c r="E11" s="1"/>
  <c r="AD491"/>
  <c r="AK491" s="1"/>
  <c r="AV392"/>
  <c r="AX392" a="1"/>
  <c r="AX392" s="1"/>
  <c r="E392" s="1"/>
  <c r="AR392"/>
  <c r="CT392" s="1" a="1"/>
  <c r="CT392" s="1"/>
  <c r="DM392" s="1"/>
  <c r="AT392"/>
  <c r="AY392"/>
  <c r="AZ392" s="1" a="1"/>
  <c r="AZ392" s="1"/>
  <c r="AU392"/>
  <c r="BK392" s="1"/>
  <c r="AW22"/>
  <c r="AU407"/>
  <c r="BK407" s="1"/>
  <c r="AR407"/>
  <c r="CT407" s="1" a="1"/>
  <c r="CT407" s="1"/>
  <c r="DM407" s="1"/>
  <c r="AV407"/>
  <c r="AT407"/>
  <c r="AX407" a="1"/>
  <c r="AX407" s="1"/>
  <c r="E407" s="1"/>
  <c r="AY407"/>
  <c r="AZ407" s="1" a="1"/>
  <c r="AZ407" s="1"/>
  <c r="AR459"/>
  <c r="CT459" s="1" a="1"/>
  <c r="CT459" s="1"/>
  <c r="DM459" s="1"/>
  <c r="AT459"/>
  <c r="AU459"/>
  <c r="BK459" s="1"/>
  <c r="AV459"/>
  <c r="AY459"/>
  <c r="AZ459" s="1" a="1"/>
  <c r="AZ459" s="1"/>
  <c r="AX459" a="1"/>
  <c r="AX459" s="1"/>
  <c r="E459" s="1"/>
  <c r="AU444"/>
  <c r="BK444" s="1"/>
  <c r="AX444" a="1"/>
  <c r="AX444" s="1"/>
  <c r="E444" s="1"/>
  <c r="AR444"/>
  <c r="CT444" s="1" a="1"/>
  <c r="CT444" s="1"/>
  <c r="DM444" s="1"/>
  <c r="AY444"/>
  <c r="AZ444" s="1" a="1"/>
  <c r="AZ444" s="1"/>
  <c r="AV444"/>
  <c r="AT444"/>
  <c r="AX360" a="1"/>
  <c r="AX360" s="1"/>
  <c r="E360" s="1"/>
  <c r="BC360"/>
  <c r="AU360"/>
  <c r="BK360" s="1"/>
  <c r="AR360"/>
  <c r="CT360" s="1" a="1"/>
  <c r="CT360" s="1"/>
  <c r="DM360" s="1"/>
  <c r="BD360"/>
  <c r="AV360"/>
  <c r="AY360"/>
  <c r="AZ360" s="1" a="1"/>
  <c r="AZ360" s="1"/>
  <c r="AT360"/>
  <c r="AU333"/>
  <c r="BK333" s="1"/>
  <c r="AV333"/>
  <c r="AX333" a="1"/>
  <c r="AX333" s="1"/>
  <c r="E333" s="1"/>
  <c r="BC333"/>
  <c r="AR333"/>
  <c r="CT333" s="1" a="1"/>
  <c r="CT333" s="1"/>
  <c r="DM333" s="1"/>
  <c r="AT333"/>
  <c r="AY333"/>
  <c r="AZ333" s="1" a="1"/>
  <c r="AZ333" s="1"/>
  <c r="BD333"/>
  <c r="AU416"/>
  <c r="BK416" s="1"/>
  <c r="BC416"/>
  <c r="AY416"/>
  <c r="AZ416" s="1" a="1"/>
  <c r="AZ416" s="1"/>
  <c r="BD416"/>
  <c r="AR416"/>
  <c r="CT416" s="1" a="1"/>
  <c r="CT416" s="1"/>
  <c r="DM416" s="1"/>
  <c r="AV416"/>
  <c r="AX416" a="1"/>
  <c r="AX416" s="1"/>
  <c r="E416" s="1"/>
  <c r="AT416"/>
  <c r="AY346"/>
  <c r="AZ346" s="1" a="1"/>
  <c r="AZ346" s="1"/>
  <c r="AX346" a="1"/>
  <c r="AX346" s="1"/>
  <c r="E346" s="1"/>
  <c r="AU346"/>
  <c r="BK346" s="1"/>
  <c r="BC346"/>
  <c r="AR346"/>
  <c r="CT346" s="1" a="1"/>
  <c r="CT346" s="1"/>
  <c r="DM346" s="1"/>
  <c r="BD346"/>
  <c r="AT346"/>
  <c r="AV346"/>
  <c r="BL450"/>
  <c r="AV460"/>
  <c r="AX460" a="1"/>
  <c r="AX460" s="1"/>
  <c r="E460" s="1"/>
  <c r="BD460"/>
  <c r="AR460"/>
  <c r="CT460" s="1" a="1"/>
  <c r="CT460" s="1"/>
  <c r="DM460" s="1"/>
  <c r="AT460"/>
  <c r="AU460"/>
  <c r="BK460" s="1"/>
  <c r="BC460"/>
  <c r="AY460"/>
  <c r="AZ460" s="1" a="1"/>
  <c r="AZ460" s="1"/>
  <c r="BL522"/>
  <c r="AR28"/>
  <c r="CT28" s="1" a="1"/>
  <c r="CT28" s="1"/>
  <c r="DM28" s="1"/>
  <c r="AT28"/>
  <c r="AU28"/>
  <c r="BK28" s="1"/>
  <c r="AX28" a="1"/>
  <c r="AX28" s="1"/>
  <c r="E28" s="1"/>
  <c r="AV28"/>
  <c r="AY28"/>
  <c r="AZ28" s="1" a="1"/>
  <c r="AZ28" s="1"/>
  <c r="AR541"/>
  <c r="AV541"/>
  <c r="AU541"/>
  <c r="BK541" s="1"/>
  <c r="BC541"/>
  <c r="BD541"/>
  <c r="AX541" a="1"/>
  <c r="AX541" s="1"/>
  <c r="E541" s="1"/>
  <c r="AT541"/>
  <c r="AY541"/>
  <c r="AZ541" s="1" a="1"/>
  <c r="AZ541" s="1"/>
  <c r="CT541" a="1"/>
  <c r="CT541" s="1"/>
  <c r="DM541" s="1"/>
  <c r="AY454"/>
  <c r="AZ454" s="1" a="1"/>
  <c r="AZ454" s="1"/>
  <c r="BD454"/>
  <c r="BC454"/>
  <c r="AV454"/>
  <c r="AT454"/>
  <c r="AR454"/>
  <c r="CT454" s="1" a="1"/>
  <c r="CT454" s="1"/>
  <c r="DM454" s="1"/>
  <c r="AX454" a="1"/>
  <c r="AX454" s="1"/>
  <c r="E454" s="1"/>
  <c r="AU454"/>
  <c r="BK454" s="1"/>
  <c r="AR321"/>
  <c r="CT321" s="1" a="1"/>
  <c r="CT321" s="1"/>
  <c r="DM321" s="1"/>
  <c r="BD321"/>
  <c r="AX321" a="1"/>
  <c r="AX321" s="1"/>
  <c r="E321" s="1"/>
  <c r="AV321"/>
  <c r="AT321"/>
  <c r="AY321"/>
  <c r="AZ321" s="1" a="1"/>
  <c r="AZ321" s="1"/>
  <c r="AU321"/>
  <c r="BK321" s="1"/>
  <c r="BC321"/>
  <c r="AY307"/>
  <c r="AZ307" s="1" a="1"/>
  <c r="AZ307" s="1"/>
  <c r="BD307"/>
  <c r="AV307"/>
  <c r="AX307" a="1"/>
  <c r="AX307" s="1"/>
  <c r="E307" s="1"/>
  <c r="AR307"/>
  <c r="CT307" s="1" a="1"/>
  <c r="CT307" s="1"/>
  <c r="DM307" s="1"/>
  <c r="AT307"/>
  <c r="AU307"/>
  <c r="BK307" s="1"/>
  <c r="BC307"/>
  <c r="AR426"/>
  <c r="CT426" s="1" a="1"/>
  <c r="CT426" s="1"/>
  <c r="DM426" s="1"/>
  <c r="AX426" a="1"/>
  <c r="AX426" s="1"/>
  <c r="E426" s="1"/>
  <c r="AU426"/>
  <c r="BK426" s="1"/>
  <c r="BD426"/>
  <c r="AV426"/>
  <c r="AY426"/>
  <c r="AZ426" s="1" a="1"/>
  <c r="AZ426" s="1"/>
  <c r="AT426"/>
  <c r="BC426"/>
  <c r="AY445"/>
  <c r="AZ445" s="1" a="1"/>
  <c r="AZ445" s="1"/>
  <c r="AU445"/>
  <c r="BK445" s="1"/>
  <c r="AV445"/>
  <c r="AT445"/>
  <c r="AR445"/>
  <c r="CT445" s="1" a="1"/>
  <c r="CT445" s="1"/>
  <c r="DM445" s="1"/>
  <c r="AX445" a="1"/>
  <c r="AX445" s="1"/>
  <c r="E445" s="1"/>
  <c r="AT576"/>
  <c r="AR576"/>
  <c r="CT576" s="1" a="1"/>
  <c r="CT576" s="1"/>
  <c r="DM576" s="1"/>
  <c r="AY576"/>
  <c r="AZ576" s="1" a="1"/>
  <c r="AZ576" s="1"/>
  <c r="AU576"/>
  <c r="BK576" s="1"/>
  <c r="AX576" a="1"/>
  <c r="AX576" s="1"/>
  <c r="E576" s="1"/>
  <c r="AV576"/>
  <c r="AW460"/>
  <c r="AD239"/>
  <c r="AK239" s="1"/>
  <c r="AY241"/>
  <c r="AT241"/>
  <c r="AX194" a="1"/>
  <c r="AX194" s="1"/>
  <c r="AR194"/>
  <c r="BD164"/>
  <c r="AY194"/>
  <c r="AX86" a="1"/>
  <c r="AX86" s="1"/>
  <c r="E86" s="1"/>
  <c r="BO419"/>
  <c r="AU508"/>
  <c r="BK508" s="1"/>
  <c r="AX508" a="1"/>
  <c r="AX508" s="1"/>
  <c r="BL584"/>
  <c r="AT189"/>
  <c r="AY508"/>
  <c r="AT16"/>
  <c r="AY189"/>
  <c r="AZ189" s="1" a="1"/>
  <c r="AZ189" s="1"/>
  <c r="AR508"/>
  <c r="CT508" s="1" a="1"/>
  <c r="CT508" s="1"/>
  <c r="DM508" s="1"/>
  <c r="AT508"/>
  <c r="AT115"/>
  <c r="CX471" a="1"/>
  <c r="CX471" s="1"/>
  <c r="DQ471" s="1"/>
  <c r="BL254"/>
  <c r="AV228"/>
  <c r="AX244" a="1"/>
  <c r="AX244" s="1"/>
  <c r="AX107" a="1"/>
  <c r="AX107" s="1"/>
  <c r="AR107"/>
  <c r="AU107"/>
  <c r="BK107" s="1"/>
  <c r="AU335"/>
  <c r="BK335" s="1"/>
  <c r="AV335"/>
  <c r="BL471"/>
  <c r="AX341" a="1"/>
  <c r="AX341" s="1"/>
  <c r="E341" s="1"/>
  <c r="AY335"/>
  <c r="EE471"/>
  <c r="EB471" s="1"/>
  <c r="EC471" s="1"/>
  <c r="EP471" s="1"/>
  <c r="AT335"/>
  <c r="AU189"/>
  <c r="BK189" s="1"/>
  <c r="AV189"/>
  <c r="AR114"/>
  <c r="CT189" a="1"/>
  <c r="CT189" s="1"/>
  <c r="DM189" s="1"/>
  <c r="AX189" a="1"/>
  <c r="AX189" s="1"/>
  <c r="AY56"/>
  <c r="CT335" a="1"/>
  <c r="CT335" s="1"/>
  <c r="DM335" s="1"/>
  <c r="AV482"/>
  <c r="BC84"/>
  <c r="AX335" a="1"/>
  <c r="AX335" s="1"/>
  <c r="CX342" a="1"/>
  <c r="CX342" s="1"/>
  <c r="DQ342" s="1"/>
  <c r="EE342"/>
  <c r="EB342" s="1"/>
  <c r="BL342"/>
  <c r="AX388" a="1"/>
  <c r="AX388" s="1"/>
  <c r="BL578"/>
  <c r="AT581"/>
  <c r="AY581"/>
  <c r="AV581"/>
  <c r="AR581"/>
  <c r="CT581" s="1" a="1"/>
  <c r="CT581" s="1"/>
  <c r="DM581" s="1"/>
  <c r="AX581" a="1"/>
  <c r="AX581" s="1"/>
  <c r="AU581"/>
  <c r="BK581" s="1"/>
  <c r="AR599"/>
  <c r="CT599" s="1" a="1"/>
  <c r="CT599" s="1"/>
  <c r="DM599" s="1"/>
  <c r="AV599"/>
  <c r="AY599"/>
  <c r="AU599"/>
  <c r="BK599" s="1"/>
  <c r="AX599" a="1"/>
  <c r="AX599" s="1"/>
  <c r="E599" s="1"/>
  <c r="AT599"/>
  <c r="AY288"/>
  <c r="AX316" a="1"/>
  <c r="AX316" s="1"/>
  <c r="E316" s="1"/>
  <c r="AU482"/>
  <c r="BK482" s="1"/>
  <c r="AX565" a="1"/>
  <c r="AX565" s="1"/>
  <c r="E565" s="1"/>
  <c r="AY565"/>
  <c r="AV367"/>
  <c r="AY367"/>
  <c r="AR367"/>
  <c r="CT367" s="1" a="1"/>
  <c r="CT367" s="1"/>
  <c r="DM367" s="1"/>
  <c r="AT367"/>
  <c r="AU367"/>
  <c r="BK367" s="1"/>
  <c r="AX367" a="1"/>
  <c r="AX367" s="1"/>
  <c r="AT78"/>
  <c r="AY53"/>
  <c r="AU78"/>
  <c r="BK78" s="1"/>
  <c r="AY78"/>
  <c r="AT53"/>
  <c r="AU53"/>
  <c r="BK53" s="1"/>
  <c r="AR154"/>
  <c r="AV78"/>
  <c r="AV53"/>
  <c r="AX78" a="1"/>
  <c r="AX78" s="1"/>
  <c r="AU67"/>
  <c r="BK67" s="1"/>
  <c r="AX53" a="1"/>
  <c r="AX53" s="1"/>
  <c r="AX61" a="1"/>
  <c r="AX61" s="1"/>
  <c r="E61" s="1"/>
  <c r="CX447" a="1"/>
  <c r="CX447" s="1"/>
  <c r="DQ447" s="1"/>
  <c r="BL447"/>
  <c r="AU388"/>
  <c r="BK388" s="1"/>
  <c r="AU151"/>
  <c r="BK151" s="1"/>
  <c r="AY388"/>
  <c r="EE447"/>
  <c r="EB447" s="1"/>
  <c r="EC447" s="1"/>
  <c r="EP447" s="1"/>
  <c r="AU61"/>
  <c r="BK61" s="1"/>
  <c r="AV473"/>
  <c r="BG444"/>
  <c r="BH444" s="1"/>
  <c r="BG478"/>
  <c r="BH478" s="1"/>
  <c r="BG474"/>
  <c r="BH474" s="1"/>
  <c r="AX151" a="1"/>
  <c r="AX151" s="1"/>
  <c r="E151" s="1"/>
  <c r="AU155"/>
  <c r="BK155" s="1"/>
  <c r="AY155"/>
  <c r="BG523"/>
  <c r="BI523" s="1"/>
  <c r="BM523" s="1"/>
  <c r="BO523" s="1"/>
  <c r="AR155"/>
  <c r="BM147"/>
  <c r="AM147" s="1"/>
  <c r="BO147" s="1"/>
  <c r="AT155"/>
  <c r="EE584"/>
  <c r="EB584" s="1"/>
  <c r="EC584" s="1"/>
  <c r="EP584" s="1"/>
  <c r="EC415"/>
  <c r="EP415" s="1"/>
  <c r="AU495"/>
  <c r="BK495" s="1"/>
  <c r="AV546"/>
  <c r="AT546"/>
  <c r="AY546"/>
  <c r="AX546" a="1"/>
  <c r="AX546" s="1"/>
  <c r="BI586"/>
  <c r="BD84"/>
  <c r="AR210"/>
  <c r="AU546"/>
  <c r="BK546" s="1"/>
  <c r="AR546"/>
  <c r="CT546" s="1" a="1"/>
  <c r="CT546" s="1"/>
  <c r="DM546" s="1"/>
  <c r="AU154"/>
  <c r="BK154" s="1"/>
  <c r="AX155" a="1"/>
  <c r="AX155" s="1"/>
  <c r="E155" s="1"/>
  <c r="BG468"/>
  <c r="BH468" s="1"/>
  <c r="CX584" a="1"/>
  <c r="CX584" s="1"/>
  <c r="DQ584" s="1"/>
  <c r="AX67" a="1"/>
  <c r="AX67" s="1"/>
  <c r="AR67"/>
  <c r="AV67"/>
  <c r="AY67"/>
  <c r="BH566"/>
  <c r="BI570"/>
  <c r="AT75"/>
  <c r="AR278"/>
  <c r="CT278" s="1" a="1"/>
  <c r="CT278" s="1"/>
  <c r="DM278" s="1"/>
  <c r="AY75"/>
  <c r="BH576"/>
  <c r="BI576"/>
  <c r="BM576" s="1"/>
  <c r="BH574"/>
  <c r="BI568"/>
  <c r="BM568" s="1"/>
  <c r="BI580"/>
  <c r="BM580" s="1"/>
  <c r="BI578"/>
  <c r="BI448"/>
  <c r="BM448" s="1"/>
  <c r="BI588"/>
  <c r="BM588" s="1"/>
  <c r="AU75"/>
  <c r="BK75" s="1"/>
  <c r="AV75"/>
  <c r="AX75" a="1"/>
  <c r="AX75" s="1"/>
  <c r="E75" s="1"/>
  <c r="BG456"/>
  <c r="BH456" s="1"/>
  <c r="BI468"/>
  <c r="BM468" s="1"/>
  <c r="AM468" s="1"/>
  <c r="BO468" s="1"/>
  <c r="T305"/>
  <c r="Z305" s="1"/>
  <c r="EE412"/>
  <c r="EB412" s="1"/>
  <c r="BL412"/>
  <c r="BL463"/>
  <c r="CX463" a="1"/>
  <c r="CX463" s="1"/>
  <c r="DQ463" s="1"/>
  <c r="EE463"/>
  <c r="EB463" s="1"/>
  <c r="BL300"/>
  <c r="AY418"/>
  <c r="AR418"/>
  <c r="CT418" s="1" a="1"/>
  <c r="CT418" s="1"/>
  <c r="DM418" s="1"/>
  <c r="AR596"/>
  <c r="CT596" s="1" a="1"/>
  <c r="CT596" s="1"/>
  <c r="DM596" s="1"/>
  <c r="AV279"/>
  <c r="AR279"/>
  <c r="CT279" s="1" a="1"/>
  <c r="CT279" s="1"/>
  <c r="DM279" s="1"/>
  <c r="AU279"/>
  <c r="BK279" s="1"/>
  <c r="AY279"/>
  <c r="AX279" a="1"/>
  <c r="AX279" s="1"/>
  <c r="E279" s="1"/>
  <c r="AT279"/>
  <c r="AV413"/>
  <c r="AT413"/>
  <c r="AX437" a="1"/>
  <c r="AX437" s="1"/>
  <c r="AY531"/>
  <c r="AX531" a="1"/>
  <c r="AX531" s="1"/>
  <c r="E531" s="1"/>
  <c r="AR531"/>
  <c r="CT531" s="1" a="1"/>
  <c r="CT531" s="1"/>
  <c r="DM531" s="1"/>
  <c r="AU531"/>
  <c r="BK531" s="1"/>
  <c r="AT531"/>
  <c r="AV531"/>
  <c r="AT504"/>
  <c r="AX504" a="1"/>
  <c r="AX504" s="1"/>
  <c r="E504" s="1"/>
  <c r="AU369"/>
  <c r="BK369" s="1"/>
  <c r="AV369"/>
  <c r="AT369"/>
  <c r="AX369" a="1"/>
  <c r="AX369" s="1"/>
  <c r="E369" s="1"/>
  <c r="AY369"/>
  <c r="AR369"/>
  <c r="CT369" s="1" a="1"/>
  <c r="CT369" s="1"/>
  <c r="DM369" s="1"/>
  <c r="AR282"/>
  <c r="CT282" s="1" a="1"/>
  <c r="CT282" s="1"/>
  <c r="DM282" s="1"/>
  <c r="CX572" a="1"/>
  <c r="CX572" s="1"/>
  <c r="DQ572" s="1"/>
  <c r="BL572"/>
  <c r="BL309"/>
  <c r="CX462" a="1"/>
  <c r="CX462" s="1"/>
  <c r="DQ462" s="1"/>
  <c r="BL462"/>
  <c r="EE462"/>
  <c r="EB462" s="1"/>
  <c r="AY440"/>
  <c r="AU440"/>
  <c r="BK440" s="1"/>
  <c r="AX440" a="1"/>
  <c r="AX440" s="1"/>
  <c r="AR440"/>
  <c r="CT440" s="1" a="1"/>
  <c r="CT440" s="1"/>
  <c r="DM440" s="1"/>
  <c r="AT440"/>
  <c r="AV440"/>
  <c r="AW390"/>
  <c r="AV518"/>
  <c r="AY518"/>
  <c r="AV213"/>
  <c r="AU213"/>
  <c r="BK213" s="1"/>
  <c r="AT213"/>
  <c r="AX213" a="1"/>
  <c r="AX213" s="1"/>
  <c r="AY213"/>
  <c r="AR213"/>
  <c r="AY332"/>
  <c r="AX332" a="1"/>
  <c r="AX332" s="1"/>
  <c r="AT280"/>
  <c r="AV280"/>
  <c r="AY280"/>
  <c r="AU280"/>
  <c r="BK280" s="1"/>
  <c r="AX280" a="1"/>
  <c r="AX280" s="1"/>
  <c r="AR280"/>
  <c r="CT280" s="1" a="1"/>
  <c r="CT280" s="1"/>
  <c r="DM280" s="1"/>
  <c r="AU344"/>
  <c r="BK344" s="1"/>
  <c r="AR344"/>
  <c r="CT344" s="1" a="1"/>
  <c r="CT344" s="1"/>
  <c r="DM344" s="1"/>
  <c r="AV344"/>
  <c r="AT344"/>
  <c r="AX344" a="1"/>
  <c r="AX344" s="1"/>
  <c r="AY344"/>
  <c r="BL521"/>
  <c r="EE521"/>
  <c r="EB521" s="1"/>
  <c r="CX521" a="1"/>
  <c r="CX521" s="1"/>
  <c r="DQ521" s="1"/>
  <c r="EE562"/>
  <c r="EB562" s="1"/>
  <c r="BL562"/>
  <c r="EE345"/>
  <c r="EB345" s="1"/>
  <c r="CX345" a="1"/>
  <c r="CX345" s="1"/>
  <c r="DQ345" s="1"/>
  <c r="BL345"/>
  <c r="BL408"/>
  <c r="EE408"/>
  <c r="EB408" s="1"/>
  <c r="AV390"/>
  <c r="AY390"/>
  <c r="AR390"/>
  <c r="CT390" s="1" a="1"/>
  <c r="CT390" s="1"/>
  <c r="DM390" s="1"/>
  <c r="AT390"/>
  <c r="AX390" a="1"/>
  <c r="AX390" s="1"/>
  <c r="AU390"/>
  <c r="BK390" s="1"/>
  <c r="AV537"/>
  <c r="AT537"/>
  <c r="AX537" a="1"/>
  <c r="AX537" s="1"/>
  <c r="AR537"/>
  <c r="CT537" s="1" a="1"/>
  <c r="CT537" s="1"/>
  <c r="DM537" s="1"/>
  <c r="AV305"/>
  <c r="AY305"/>
  <c r="AZ305" s="1" a="1"/>
  <c r="AZ305" s="1"/>
  <c r="AX305" a="1"/>
  <c r="AX305" s="1"/>
  <c r="AU305"/>
  <c r="BK305" s="1"/>
  <c r="AR305"/>
  <c r="CT305" s="1" a="1"/>
  <c r="CT305" s="1"/>
  <c r="DM305" s="1"/>
  <c r="BD305"/>
  <c r="BC305"/>
  <c r="AT305"/>
  <c r="AT488"/>
  <c r="AY488"/>
  <c r="AV226"/>
  <c r="AU290"/>
  <c r="BK290" s="1"/>
  <c r="AR435"/>
  <c r="CT435" s="1" a="1"/>
  <c r="CT435" s="1"/>
  <c r="DM435" s="1"/>
  <c r="AR371"/>
  <c r="CT371" s="1" a="1"/>
  <c r="CT371" s="1"/>
  <c r="DM371" s="1"/>
  <c r="AY371"/>
  <c r="AX371" a="1"/>
  <c r="AX371" s="1"/>
  <c r="AT371"/>
  <c r="AU391"/>
  <c r="BK391" s="1"/>
  <c r="AX391" a="1"/>
  <c r="AX391" s="1"/>
  <c r="AW567"/>
  <c r="BL330"/>
  <c r="EE330"/>
  <c r="EB330" s="1"/>
  <c r="CX330" a="1"/>
  <c r="CX330" s="1"/>
  <c r="DQ330" s="1"/>
  <c r="BL442"/>
  <c r="EE442"/>
  <c r="EB442" s="1"/>
  <c r="EE582"/>
  <c r="EB582" s="1"/>
  <c r="BL582"/>
  <c r="AV527"/>
  <c r="AU527"/>
  <c r="BK527" s="1"/>
  <c r="AU223"/>
  <c r="BK223" s="1"/>
  <c r="AW476"/>
  <c r="BD227"/>
  <c r="BC227"/>
  <c r="AU271"/>
  <c r="BK271" s="1"/>
  <c r="AX271" a="1"/>
  <c r="AX271" s="1"/>
  <c r="CY295"/>
  <c r="DR295" s="1"/>
  <c r="CZ295"/>
  <c r="DS295" s="1"/>
  <c r="AM415"/>
  <c r="AM419"/>
  <c r="BH419"/>
  <c r="BI404"/>
  <c r="BM404" s="1"/>
  <c r="BO404" s="1"/>
  <c r="BH415"/>
  <c r="AM331"/>
  <c r="BH331"/>
  <c r="BI334"/>
  <c r="BM334" s="1"/>
  <c r="EP325"/>
  <c r="BI459"/>
  <c r="BM459" s="1"/>
  <c r="BI471"/>
  <c r="BM471" s="1"/>
  <c r="BI441"/>
  <c r="BM441" s="1"/>
  <c r="BI453"/>
  <c r="BM453" s="1"/>
  <c r="EP334"/>
  <c r="EP331"/>
  <c r="BI465"/>
  <c r="BM465" s="1"/>
  <c r="BI447"/>
  <c r="BM447" s="1"/>
  <c r="AM450"/>
  <c r="BI477"/>
  <c r="BM477" s="1"/>
  <c r="EP328"/>
  <c r="EP474"/>
  <c r="BG304"/>
  <c r="BH304" s="1"/>
  <c r="CR138"/>
  <c r="DK138" s="1"/>
  <c r="CS138"/>
  <c r="DL138" s="1"/>
  <c r="CS145"/>
  <c r="DL145" s="1"/>
  <c r="CR145"/>
  <c r="DK145" s="1"/>
  <c r="BG162"/>
  <c r="CS144"/>
  <c r="DL144" s="1"/>
  <c r="CR144"/>
  <c r="DK144" s="1"/>
  <c r="BG163"/>
  <c r="BH163" s="1"/>
  <c r="CS141"/>
  <c r="DL141" s="1"/>
  <c r="CR141"/>
  <c r="DK141" s="1"/>
  <c r="CR140"/>
  <c r="DK140" s="1"/>
  <c r="CS140"/>
  <c r="DL140" s="1"/>
  <c r="CS136"/>
  <c r="DL136" s="1"/>
  <c r="CR136"/>
  <c r="DK136" s="1"/>
  <c r="CR143"/>
  <c r="DK143" s="1"/>
  <c r="CS143"/>
  <c r="DL143" s="1"/>
  <c r="CR146"/>
  <c r="DK146" s="1"/>
  <c r="CS146"/>
  <c r="DL146" s="1"/>
  <c r="BH162"/>
  <c r="BG147"/>
  <c r="BH147" s="1"/>
  <c r="BI148"/>
  <c r="C119"/>
  <c r="C120" s="1"/>
  <c r="AM5"/>
  <c r="CZ25"/>
  <c r="DS25" s="1"/>
  <c r="CT228"/>
  <c r="DM228" s="1"/>
  <c r="BL108"/>
  <c r="AW235"/>
  <c r="AW234"/>
  <c r="AW233"/>
  <c r="AW190"/>
  <c r="AW189"/>
  <c r="AW188"/>
  <c r="AW186"/>
  <c r="AW185"/>
  <c r="AW184"/>
  <c r="AW182"/>
  <c r="AW181"/>
  <c r="AW180"/>
  <c r="AW177"/>
  <c r="AW176"/>
  <c r="AW174"/>
  <c r="AW173"/>
  <c r="AW172"/>
  <c r="AW169"/>
  <c r="AW168"/>
  <c r="AW166"/>
  <c r="AW165"/>
  <c r="AW164"/>
  <c r="AW133"/>
  <c r="AW102"/>
  <c r="AW101"/>
  <c r="AW100"/>
  <c r="AW98"/>
  <c r="AW97"/>
  <c r="CY25"/>
  <c r="DR25" s="1"/>
  <c r="CS15"/>
  <c r="DL15" s="1"/>
  <c r="CR15"/>
  <c r="DK15" s="1"/>
  <c r="ED15"/>
  <c r="DZ15" s="1"/>
  <c r="BL26"/>
  <c r="CX26" a="1"/>
  <c r="CX26" s="1"/>
  <c r="DQ26" s="1"/>
  <c r="EE26"/>
  <c r="EB26" s="1"/>
  <c r="E26"/>
  <c r="AW26"/>
  <c r="CT24"/>
  <c r="DM24" s="1"/>
  <c r="BL24"/>
  <c r="EE24"/>
  <c r="EB24" s="1"/>
  <c r="AW25"/>
  <c r="CT12"/>
  <c r="DM12" s="1"/>
  <c r="EA12"/>
  <c r="EC12"/>
  <c r="CX12"/>
  <c r="DQ12" s="1"/>
  <c r="BC12"/>
  <c r="BD12"/>
  <c r="BR63" i="24"/>
  <c r="BS63"/>
  <c r="U65"/>
  <c r="BT65"/>
  <c r="B65"/>
  <c r="CW9" i="3" a="1"/>
  <c r="AZ369" a="1"/>
  <c r="AN526"/>
  <c r="AN557"/>
  <c r="AN301"/>
  <c r="AN78"/>
  <c r="M567"/>
  <c r="AN242"/>
  <c r="M481"/>
  <c r="AN306"/>
  <c r="M85"/>
  <c r="AN596"/>
  <c r="M201"/>
  <c r="AN131"/>
  <c r="M255"/>
  <c r="M264"/>
  <c r="AN227"/>
  <c r="M160"/>
  <c r="M206"/>
  <c r="AN147"/>
  <c r="AN496"/>
  <c r="M593"/>
  <c r="AN499"/>
  <c r="M326"/>
  <c r="M587"/>
  <c r="M197"/>
  <c r="M383"/>
  <c r="AN299"/>
  <c r="T228" a="1"/>
  <c r="AN11"/>
  <c r="M81"/>
  <c r="AN66"/>
  <c r="M434"/>
  <c r="AN48"/>
  <c r="M526"/>
  <c r="M200"/>
  <c r="AN94"/>
  <c r="M476"/>
  <c r="AN70"/>
  <c r="M158"/>
  <c r="M58"/>
  <c r="M512"/>
  <c r="AN511"/>
  <c r="M164"/>
  <c r="M82"/>
  <c r="M135"/>
  <c r="M150"/>
  <c r="AZ278" a="1"/>
  <c r="AN534"/>
  <c r="M479"/>
  <c r="AN493"/>
  <c r="AN463"/>
  <c r="M18"/>
  <c r="AN18"/>
  <c r="AN600"/>
  <c r="M229"/>
  <c r="M43"/>
  <c r="M485"/>
  <c r="M516"/>
  <c r="AZ599" a="1"/>
  <c r="AZ67" a="1"/>
  <c r="CX348" a="1"/>
  <c r="AZ344" a="1"/>
  <c r="S8" a="1"/>
  <c r="T100" a="1"/>
  <c r="T169" a="1"/>
  <c r="CX75" a="1"/>
  <c r="T235" a="1"/>
  <c r="AZ78" a="1"/>
  <c r="AZ488" a="1"/>
  <c r="CX335" a="1"/>
  <c r="CX408" a="1"/>
  <c r="AZ413" a="1"/>
  <c r="T174" a="1"/>
  <c r="AZ282" a="1"/>
  <c r="AZ107" a="1"/>
  <c r="CW10" a="1"/>
  <c r="CX478" a="1"/>
  <c r="AZ241" a="1"/>
  <c r="T551" a="1"/>
  <c r="CX53" a="1"/>
  <c r="AN429"/>
  <c r="M594"/>
  <c r="AZ473" a="1"/>
  <c r="M152"/>
  <c r="M136"/>
  <c r="AZ253" a="1"/>
  <c r="M569"/>
  <c r="AN547"/>
  <c r="M217"/>
  <c r="M314"/>
  <c r="M270"/>
  <c r="M310"/>
  <c r="M449"/>
  <c r="M545"/>
  <c r="M225"/>
  <c r="AZ531" a="1"/>
  <c r="CX442" a="1"/>
  <c r="AZ155" a="1"/>
  <c r="CT107" a="1"/>
  <c r="AZ213" a="1"/>
  <c r="AZ64" a="1"/>
  <c r="T234" a="1"/>
  <c r="T185" a="1"/>
  <c r="T304" a="1"/>
  <c r="CX570" a="1"/>
  <c r="T186" a="1"/>
  <c r="CX388" a="1"/>
  <c r="AZ254" a="1"/>
  <c r="AN471"/>
  <c r="AN542"/>
  <c r="AN484"/>
  <c r="M480"/>
  <c r="M507"/>
  <c r="M15"/>
  <c r="M561"/>
  <c r="M44"/>
  <c r="AN434"/>
  <c r="M492"/>
  <c r="AN497"/>
  <c r="AN57"/>
  <c r="AN41"/>
  <c r="M267"/>
  <c r="M51"/>
  <c r="M501"/>
  <c r="M222"/>
  <c r="M179"/>
  <c r="AN289"/>
  <c r="M66"/>
  <c r="M232"/>
  <c r="AN87"/>
  <c r="T165" a="1"/>
  <c r="M207"/>
  <c r="M505"/>
  <c r="AN243"/>
  <c r="AN89"/>
  <c r="M218"/>
  <c r="M246"/>
  <c r="AN62"/>
  <c r="AN509"/>
  <c r="AN590"/>
  <c r="M220"/>
  <c r="M84"/>
  <c r="M361"/>
  <c r="AN320"/>
  <c r="M265"/>
  <c r="M138"/>
  <c r="AZ151" a="1"/>
  <c r="AN110"/>
  <c r="M543"/>
  <c r="M363"/>
  <c r="M286"/>
  <c r="M351"/>
  <c r="AN304"/>
  <c r="AN536"/>
  <c r="M417"/>
  <c r="AN475"/>
  <c r="M116"/>
  <c r="M515"/>
  <c r="M414"/>
  <c r="M139"/>
  <c r="M272"/>
  <c r="M338"/>
  <c r="M549"/>
  <c r="M357"/>
  <c r="AN508"/>
  <c r="AN47"/>
  <c r="T98" a="1"/>
  <c r="AZ210" a="1"/>
  <c r="CX162" a="1"/>
  <c r="CX578" a="1"/>
  <c r="W8" a="1"/>
  <c r="T93" a="1"/>
  <c r="AZ518" a="1"/>
  <c r="AZ367" a="1"/>
  <c r="CT53" a="1"/>
  <c r="T170" a="1"/>
  <c r="T168" a="1"/>
  <c r="CT241" a="1"/>
  <c r="CX147" a="1"/>
  <c r="AZ581" a="1"/>
  <c r="CT108" a="1"/>
  <c r="CX194" a="1"/>
  <c r="AZ418" a="1"/>
  <c r="U8" a="1"/>
  <c r="CX562" a="1"/>
  <c r="AZ70" a="1"/>
  <c r="M214"/>
  <c r="M176"/>
  <c r="M263"/>
  <c r="AN316"/>
  <c r="AN531"/>
  <c r="AN510"/>
  <c r="M247"/>
  <c r="M42"/>
  <c r="AN480"/>
  <c r="M172"/>
  <c r="M178"/>
  <c r="M257"/>
  <c r="M494"/>
  <c r="M227"/>
  <c r="M95"/>
  <c r="AN15"/>
  <c r="AN539"/>
  <c r="AN344"/>
  <c r="AN507"/>
  <c r="AN501"/>
  <c r="AN130"/>
  <c r="M421"/>
  <c r="M387"/>
  <c r="AN240"/>
  <c r="M196"/>
  <c r="M119"/>
  <c r="M320"/>
  <c r="AN45"/>
  <c r="AN37"/>
  <c r="M212"/>
  <c r="M21"/>
  <c r="M557"/>
  <c r="AN298"/>
  <c r="AZ335" a="1"/>
  <c r="T182" a="1"/>
  <c r="AZ108" a="1"/>
  <c r="T190" a="1"/>
  <c r="AZ279" a="1"/>
  <c r="CT78" a="1"/>
  <c r="AZ371" a="1"/>
  <c r="T295" a="1"/>
  <c r="CT75" a="1"/>
  <c r="CT114" a="1"/>
  <c r="CX380" a="1"/>
  <c r="T298" a="1"/>
  <c r="AZ288" a="1"/>
  <c r="AN112"/>
  <c r="AN308"/>
  <c r="AN492"/>
  <c r="AN554"/>
  <c r="AN432"/>
  <c r="M359"/>
  <c r="AN544"/>
  <c r="AN514"/>
  <c r="AN437"/>
  <c r="M266"/>
  <c r="M127"/>
  <c r="AN491"/>
  <c r="M539"/>
  <c r="M129"/>
  <c r="M156"/>
  <c r="M41"/>
  <c r="M37"/>
  <c r="M590"/>
  <c r="M422"/>
  <c r="M446"/>
  <c r="M40"/>
  <c r="M17"/>
  <c r="M268"/>
  <c r="AN99"/>
  <c r="M181"/>
  <c r="AN20"/>
  <c r="M349"/>
  <c r="AN143"/>
  <c r="M513"/>
  <c r="AN598"/>
  <c r="AN595"/>
  <c r="AN42"/>
  <c r="M177"/>
  <c r="AN81"/>
  <c r="M126"/>
  <c r="AN25"/>
  <c r="AN487"/>
  <c r="AN67"/>
  <c r="M198"/>
  <c r="M96"/>
  <c r="AN439"/>
  <c r="M199"/>
  <c r="M550"/>
  <c r="M175"/>
  <c r="M195"/>
  <c r="M221"/>
  <c r="AN56"/>
  <c r="M394"/>
  <c r="M461"/>
  <c r="M240"/>
  <c r="AN426"/>
  <c r="AN71"/>
  <c r="AN498"/>
  <c r="M157"/>
  <c r="AZ154" a="1"/>
  <c r="V8" a="1"/>
  <c r="T94" a="1"/>
  <c r="T184" a="1"/>
  <c r="AZ508" a="1"/>
  <c r="AZ280" a="1"/>
  <c r="J8" a="1"/>
  <c r="CX34" a="1"/>
  <c r="T180" a="1"/>
  <c r="T131" a="1"/>
  <c r="T97" a="1"/>
  <c r="T173" a="1"/>
  <c r="T102" a="1"/>
  <c r="CX412" a="1"/>
  <c r="T166" a="1"/>
  <c r="T188" a="1"/>
  <c r="CX582" a="1"/>
  <c r="T233" a="1"/>
  <c r="CX420" a="1"/>
  <c r="T133" a="1"/>
  <c r="CX108" a="1"/>
  <c r="CT194" a="1"/>
  <c r="CT67" a="1"/>
  <c r="M547"/>
  <c r="M161"/>
  <c r="M62"/>
  <c r="M499"/>
  <c r="M209"/>
  <c r="AN136"/>
  <c r="T189" a="1"/>
  <c r="AZ194" a="1"/>
  <c r="T291" a="1"/>
  <c r="T231" a="1"/>
  <c r="T101" a="1"/>
  <c r="CX354" a="1"/>
  <c r="AZ275" a="1"/>
  <c r="AZ530" a="1"/>
  <c r="AZ53" a="1"/>
  <c r="AZ546" a="1"/>
  <c r="CT154" a="1"/>
  <c r="AZ75" a="1"/>
  <c r="AZ440" a="1"/>
  <c r="AZ390" a="1"/>
  <c r="CX370" a="1"/>
  <c r="CT16" a="1"/>
  <c r="AZ565" a="1"/>
  <c r="AZ388" a="1"/>
  <c r="AZ332" a="1"/>
  <c r="AZ56" a="1"/>
  <c r="CT213" a="1"/>
  <c r="AX527" l="1" a="1"/>
  <c r="AX527" s="1"/>
  <c r="E527" s="1"/>
  <c r="AY527"/>
  <c r="AU371"/>
  <c r="BK371" s="1"/>
  <c r="AY435"/>
  <c r="AU435"/>
  <c r="BK435" s="1"/>
  <c r="AV275"/>
  <c r="AR488"/>
  <c r="CT488" s="1" a="1"/>
  <c r="CT488" s="1"/>
  <c r="DM488" s="1"/>
  <c r="AY537"/>
  <c r="E280"/>
  <c r="AT437"/>
  <c r="AR437"/>
  <c r="CT437" s="1" a="1"/>
  <c r="CT437" s="1"/>
  <c r="DM437" s="1"/>
  <c r="AX275" a="1"/>
  <c r="AX275" s="1"/>
  <c r="AV151"/>
  <c r="EE151" s="1"/>
  <c r="EB151" s="1"/>
  <c r="EC151" s="1"/>
  <c r="EP151" s="1"/>
  <c r="AU191"/>
  <c r="BK191" s="1"/>
  <c r="AR151"/>
  <c r="AV159"/>
  <c r="AR191"/>
  <c r="AT482"/>
  <c r="AV114"/>
  <c r="AR244"/>
  <c r="E107"/>
  <c r="AY101"/>
  <c r="AZ101" s="1" a="1"/>
  <c r="AZ101" s="1"/>
  <c r="AU114"/>
  <c r="BK114" s="1"/>
  <c r="AY79"/>
  <c r="AR253"/>
  <c r="CT253" s="1" a="1"/>
  <c r="CT253" s="1"/>
  <c r="DM253" s="1"/>
  <c r="AU262"/>
  <c r="BK262" s="1"/>
  <c r="AY303"/>
  <c r="AX303" a="1"/>
  <c r="AX303" s="1"/>
  <c r="AR303"/>
  <c r="CT303" s="1" a="1"/>
  <c r="CT303" s="1"/>
  <c r="DM303" s="1"/>
  <c r="AT262"/>
  <c r="AU79"/>
  <c r="AX79" a="1"/>
  <c r="AX79" s="1"/>
  <c r="E79" s="1"/>
  <c r="EA474"/>
  <c r="AU453"/>
  <c r="EE374"/>
  <c r="EB374" s="1"/>
  <c r="AR527"/>
  <c r="CT527" s="1" a="1"/>
  <c r="CT527" s="1"/>
  <c r="DM527" s="1"/>
  <c r="AT435"/>
  <c r="AX435" a="1"/>
  <c r="AX435" s="1"/>
  <c r="E435" s="1"/>
  <c r="AR275"/>
  <c r="CT275" s="1" a="1"/>
  <c r="CT275" s="1"/>
  <c r="DM275" s="1"/>
  <c r="AX488" a="1"/>
  <c r="AX488" s="1"/>
  <c r="AY437"/>
  <c r="AU437"/>
  <c r="BK437" s="1"/>
  <c r="AU275"/>
  <c r="BK275" s="1"/>
  <c r="AY191"/>
  <c r="AX191" a="1"/>
  <c r="AX191" s="1"/>
  <c r="E191" s="1"/>
  <c r="AV154"/>
  <c r="AX154" a="1"/>
  <c r="AX154" s="1"/>
  <c r="AU159"/>
  <c r="BK159" s="1"/>
  <c r="AY244"/>
  <c r="AX101" a="1"/>
  <c r="AX101" s="1"/>
  <c r="AV101"/>
  <c r="EE101" s="1"/>
  <c r="EB101" s="1"/>
  <c r="EA101" s="1"/>
  <c r="AU101"/>
  <c r="BK101" s="1"/>
  <c r="AX228" a="1"/>
  <c r="AX228" s="1"/>
  <c r="AU228"/>
  <c r="BK228" s="1"/>
  <c r="AU16"/>
  <c r="BK16" s="1"/>
  <c r="AR262"/>
  <c r="CT262" s="1" a="1"/>
  <c r="CT262" s="1"/>
  <c r="DM262" s="1"/>
  <c r="AU303"/>
  <c r="BK303" s="1"/>
  <c r="AR79"/>
  <c r="AT228"/>
  <c r="AX230" a="1"/>
  <c r="AX230" s="1"/>
  <c r="AV79"/>
  <c r="BL302"/>
  <c r="E249"/>
  <c r="AV453"/>
  <c r="E391"/>
  <c r="AU251"/>
  <c r="BK251" s="1"/>
  <c r="AV488"/>
  <c r="AT275"/>
  <c r="AR159"/>
  <c r="AT154"/>
  <c r="AT191"/>
  <c r="AY159"/>
  <c r="AT151"/>
  <c r="AT159"/>
  <c r="AU244"/>
  <c r="BK244" s="1"/>
  <c r="AT244"/>
  <c r="AY114"/>
  <c r="AX114" a="1"/>
  <c r="AX114" s="1"/>
  <c r="E114" s="1"/>
  <c r="AY482"/>
  <c r="AX482" a="1"/>
  <c r="AX482" s="1"/>
  <c r="E482" s="1"/>
  <c r="AT101"/>
  <c r="AV16"/>
  <c r="AY228"/>
  <c r="AZ228" s="1" a="1"/>
  <c r="AZ228" s="1"/>
  <c r="AY262"/>
  <c r="AU253"/>
  <c r="BK253" s="1"/>
  <c r="AX16" a="1"/>
  <c r="AX16" s="1"/>
  <c r="E16" s="1"/>
  <c r="AY453"/>
  <c r="AZ453" s="1" a="1"/>
  <c r="AZ453" s="1"/>
  <c r="AY376"/>
  <c r="AZ376" s="1" a="1"/>
  <c r="AZ376" s="1"/>
  <c r="AU376"/>
  <c r="BD376"/>
  <c r="AT376"/>
  <c r="AX376" a="1"/>
  <c r="AX376" s="1"/>
  <c r="E376" s="1"/>
  <c r="BC376"/>
  <c r="AV376"/>
  <c r="AR376"/>
  <c r="CT376" s="1" a="1"/>
  <c r="CT376" s="1"/>
  <c r="DM376" s="1"/>
  <c r="AY251"/>
  <c r="AU226"/>
  <c r="BK226" s="1"/>
  <c r="AT518"/>
  <c r="AT153"/>
  <c r="AT388"/>
  <c r="AV341"/>
  <c r="AR341"/>
  <c r="CT341" s="1" a="1"/>
  <c r="CT341" s="1"/>
  <c r="DM341" s="1"/>
  <c r="AT341"/>
  <c r="AT347"/>
  <c r="E303"/>
  <c r="AT70"/>
  <c r="CX374" a="1"/>
  <c r="CX374" s="1"/>
  <c r="DQ374" s="1"/>
  <c r="AX251" a="1"/>
  <c r="AX251" s="1"/>
  <c r="E537"/>
  <c r="E332"/>
  <c r="AR518"/>
  <c r="CT518" s="1" a="1"/>
  <c r="CT518" s="1"/>
  <c r="DM518" s="1"/>
  <c r="CX309" a="1"/>
  <c r="CX309" s="1"/>
  <c r="DQ309" s="1"/>
  <c r="AX413" a="1"/>
  <c r="AX413" s="1"/>
  <c r="AY153"/>
  <c r="BL153"/>
  <c r="E271"/>
  <c r="E371"/>
  <c r="AR251"/>
  <c r="CT251" s="1" a="1"/>
  <c r="CT251" s="1"/>
  <c r="DM251" s="1"/>
  <c r="AT251"/>
  <c r="AX518" a="1"/>
  <c r="AX518" s="1"/>
  <c r="E518" s="1"/>
  <c r="AR413"/>
  <c r="CT413" s="1" a="1"/>
  <c r="CT413" s="1"/>
  <c r="DM413" s="1"/>
  <c r="AT278"/>
  <c r="AU278"/>
  <c r="BK278" s="1"/>
  <c r="AX153" a="1"/>
  <c r="AX153" s="1"/>
  <c r="E153" s="1"/>
  <c r="AX278" a="1"/>
  <c r="AX278" s="1"/>
  <c r="E278" s="1"/>
  <c r="AR153"/>
  <c r="E154"/>
  <c r="AV278"/>
  <c r="AR388"/>
  <c r="CT388" s="1" a="1"/>
  <c r="CT388" s="1"/>
  <c r="DM388" s="1"/>
  <c r="E581"/>
  <c r="AY341"/>
  <c r="AV502"/>
  <c r="AX347" a="1"/>
  <c r="AX347" s="1"/>
  <c r="E347" s="1"/>
  <c r="AV347"/>
  <c r="AY347"/>
  <c r="AX70" a="1"/>
  <c r="AX70" s="1"/>
  <c r="E70" s="1"/>
  <c r="AU70"/>
  <c r="BK70" s="1"/>
  <c r="BK374"/>
  <c r="BF374"/>
  <c r="BG374" s="1"/>
  <c r="BH374" s="1"/>
  <c r="BO5"/>
  <c r="E488"/>
  <c r="AU413"/>
  <c r="BK413" s="1"/>
  <c r="AV153"/>
  <c r="AV316"/>
  <c r="BL341"/>
  <c r="E194"/>
  <c r="E230"/>
  <c r="AX71" a="1"/>
  <c r="AX71" s="1"/>
  <c r="E71" s="1"/>
  <c r="T189"/>
  <c r="Z189" s="1"/>
  <c r="E189" s="1"/>
  <c r="T209" a="1"/>
  <c r="T209" s="1"/>
  <c r="Z209" s="1"/>
  <c r="N209"/>
  <c r="N499"/>
  <c r="T499" a="1"/>
  <c r="T499" s="1"/>
  <c r="Z499" s="1"/>
  <c r="AW499" s="1"/>
  <c r="T62" a="1"/>
  <c r="T62" s="1"/>
  <c r="Z62" s="1"/>
  <c r="AW62" s="1"/>
  <c r="N62"/>
  <c r="N161"/>
  <c r="T161" a="1"/>
  <c r="T161" s="1"/>
  <c r="Z161" s="1"/>
  <c r="N547"/>
  <c r="T547" a="1"/>
  <c r="T547" s="1"/>
  <c r="Z547" s="1"/>
  <c r="AW547" s="1"/>
  <c r="AZ154"/>
  <c r="BD154" s="1"/>
  <c r="N157"/>
  <c r="T157" a="1"/>
  <c r="T157" s="1"/>
  <c r="Z157" s="1"/>
  <c r="T240" a="1"/>
  <c r="T240" s="1"/>
  <c r="Z240" s="1"/>
  <c r="AW240" s="1"/>
  <c r="N240"/>
  <c r="N461"/>
  <c r="T461" a="1"/>
  <c r="T461" s="1"/>
  <c r="Z461" s="1"/>
  <c r="AW461" s="1"/>
  <c r="N394"/>
  <c r="T394" a="1"/>
  <c r="T394" s="1"/>
  <c r="Z394" s="1"/>
  <c r="N221"/>
  <c r="T221" a="1"/>
  <c r="T221" s="1"/>
  <c r="Z221" s="1"/>
  <c r="T195" a="1"/>
  <c r="T195" s="1"/>
  <c r="Z195" s="1"/>
  <c r="N195"/>
  <c r="T175" a="1"/>
  <c r="T175" s="1"/>
  <c r="Z175" s="1"/>
  <c r="N175"/>
  <c r="T550" a="1"/>
  <c r="T550" s="1"/>
  <c r="Z550" s="1"/>
  <c r="N550"/>
  <c r="N199"/>
  <c r="T199" a="1"/>
  <c r="T199" s="1"/>
  <c r="Z199" s="1"/>
  <c r="N96"/>
  <c r="N198"/>
  <c r="T198" a="1"/>
  <c r="T198" s="1"/>
  <c r="Z198" s="1"/>
  <c r="T126" a="1"/>
  <c r="T126" s="1"/>
  <c r="Z126" s="1"/>
  <c r="N126"/>
  <c r="N177"/>
  <c r="N513"/>
  <c r="T513" a="1"/>
  <c r="T513" s="1"/>
  <c r="Z513" s="1"/>
  <c r="AW513" s="1"/>
  <c r="N349"/>
  <c r="T349" a="1"/>
  <c r="T349" s="1"/>
  <c r="Z349" s="1"/>
  <c r="AW349" s="1"/>
  <c r="N181"/>
  <c r="N268"/>
  <c r="T268" a="1"/>
  <c r="T268" s="1"/>
  <c r="Z268" s="1"/>
  <c r="N17"/>
  <c r="T17" a="1"/>
  <c r="T17" s="1"/>
  <c r="Z17" s="1"/>
  <c r="T40" a="1"/>
  <c r="T40" s="1"/>
  <c r="Z40" s="1"/>
  <c r="AW40" s="1"/>
  <c r="N40"/>
  <c r="N446"/>
  <c r="T446" a="1"/>
  <c r="T446" s="1"/>
  <c r="Z446" s="1"/>
  <c r="AW446" s="1"/>
  <c r="N422"/>
  <c r="T422" a="1"/>
  <c r="T422" s="1"/>
  <c r="Z422" s="1"/>
  <c r="N590"/>
  <c r="N37"/>
  <c r="T37" a="1"/>
  <c r="T37" s="1"/>
  <c r="Z37" s="1"/>
  <c r="AW37" s="1"/>
  <c r="N41"/>
  <c r="N156"/>
  <c r="T156" a="1"/>
  <c r="T156" s="1"/>
  <c r="Z156" s="1"/>
  <c r="T129" a="1"/>
  <c r="T129" s="1"/>
  <c r="Z129" s="1"/>
  <c r="AW129" s="1"/>
  <c r="N129"/>
  <c r="N539"/>
  <c r="T539" a="1"/>
  <c r="T539" s="1"/>
  <c r="Z539" s="1"/>
  <c r="AW539" s="1"/>
  <c r="N127"/>
  <c r="T127" a="1"/>
  <c r="T127" s="1"/>
  <c r="Z127" s="1"/>
  <c r="N266"/>
  <c r="T266" a="1"/>
  <c r="T266" s="1"/>
  <c r="Z266" s="1"/>
  <c r="T359" a="1"/>
  <c r="T359" s="1"/>
  <c r="Z359" s="1"/>
  <c r="N359"/>
  <c r="N557"/>
  <c r="T557" a="1"/>
  <c r="T557" s="1"/>
  <c r="Z557" s="1"/>
  <c r="AW557" s="1"/>
  <c r="T21" a="1"/>
  <c r="T21" s="1"/>
  <c r="Z21" s="1"/>
  <c r="AW21" s="1"/>
  <c r="N21"/>
  <c r="N212"/>
  <c r="T212" a="1"/>
  <c r="T212" s="1"/>
  <c r="Z212" s="1"/>
  <c r="T320" a="1"/>
  <c r="T320" s="1"/>
  <c r="Z320" s="1"/>
  <c r="AW320" s="1"/>
  <c r="N320"/>
  <c r="T119" a="1"/>
  <c r="T119" s="1"/>
  <c r="Z119" s="1"/>
  <c r="N119"/>
  <c r="T196" a="1"/>
  <c r="T196" s="1"/>
  <c r="Z196" s="1"/>
  <c r="N196"/>
  <c r="N387"/>
  <c r="T387" a="1"/>
  <c r="T387" s="1"/>
  <c r="Z387" s="1"/>
  <c r="AW387" s="1"/>
  <c r="T421" a="1"/>
  <c r="T421" s="1"/>
  <c r="Z421" s="1"/>
  <c r="N421"/>
  <c r="T95" a="1"/>
  <c r="T95" s="1"/>
  <c r="Z95" s="1"/>
  <c r="AW95" s="1"/>
  <c r="N95"/>
  <c r="N227"/>
  <c r="T494" a="1"/>
  <c r="T494" s="1"/>
  <c r="Z494" s="1"/>
  <c r="AW494" s="1"/>
  <c r="N494"/>
  <c r="T257" a="1"/>
  <c r="T257" s="1"/>
  <c r="Z257" s="1"/>
  <c r="N257"/>
  <c r="N178"/>
  <c r="N172"/>
  <c r="N42"/>
  <c r="T42" a="1"/>
  <c r="T42" s="1"/>
  <c r="Z42" s="1"/>
  <c r="AW42" s="1"/>
  <c r="T247" a="1"/>
  <c r="T247" s="1"/>
  <c r="Z247" s="1"/>
  <c r="AW247" s="1"/>
  <c r="N247"/>
  <c r="N263"/>
  <c r="T263" a="1"/>
  <c r="T263" s="1"/>
  <c r="Z263" s="1"/>
  <c r="N176"/>
  <c r="N214"/>
  <c r="T214" a="1"/>
  <c r="T214" s="1"/>
  <c r="Z214" s="1"/>
  <c r="N357"/>
  <c r="T357" a="1"/>
  <c r="T357" s="1"/>
  <c r="Z357" s="1"/>
  <c r="T549" a="1"/>
  <c r="T549" s="1"/>
  <c r="Z549" s="1"/>
  <c r="AW549" s="1"/>
  <c r="N549"/>
  <c r="T338" a="1"/>
  <c r="T338" s="1"/>
  <c r="Z338" s="1"/>
  <c r="N338"/>
  <c r="T272" a="1"/>
  <c r="T272" s="1"/>
  <c r="Z272" s="1"/>
  <c r="N272"/>
  <c r="N139"/>
  <c r="T139" a="1"/>
  <c r="T139" s="1"/>
  <c r="Z139" s="1"/>
  <c r="AW139" s="1"/>
  <c r="N414"/>
  <c r="T414" a="1"/>
  <c r="T414" s="1"/>
  <c r="Z414" s="1"/>
  <c r="N515"/>
  <c r="T515" a="1"/>
  <c r="T515" s="1"/>
  <c r="Z515" s="1"/>
  <c r="AW515" s="1"/>
  <c r="N116"/>
  <c r="T116" a="1"/>
  <c r="T116" s="1"/>
  <c r="Z116" s="1"/>
  <c r="N417"/>
  <c r="T417" a="1"/>
  <c r="T417" s="1"/>
  <c r="Z417" s="1"/>
  <c r="T351" a="1"/>
  <c r="T351" s="1"/>
  <c r="Z351" s="1"/>
  <c r="AW351" s="1"/>
  <c r="N351"/>
  <c r="N286"/>
  <c r="T286" a="1"/>
  <c r="T286" s="1"/>
  <c r="Z286" s="1"/>
  <c r="AW286" s="1"/>
  <c r="N363"/>
  <c r="T363" a="1"/>
  <c r="T363" s="1"/>
  <c r="Z363" s="1"/>
  <c r="N543"/>
  <c r="T543" a="1"/>
  <c r="T543" s="1"/>
  <c r="Z543" s="1"/>
  <c r="AW543" s="1"/>
  <c r="AZ151"/>
  <c r="BC151" s="1"/>
  <c r="T138" a="1"/>
  <c r="T138" s="1"/>
  <c r="Z138" s="1"/>
  <c r="AW138" s="1"/>
  <c r="N138"/>
  <c r="N265"/>
  <c r="T265" a="1"/>
  <c r="T265" s="1"/>
  <c r="Z265" s="1"/>
  <c r="T361" a="1"/>
  <c r="T361" s="1"/>
  <c r="Z361" s="1"/>
  <c r="N361"/>
  <c r="N84"/>
  <c r="N220"/>
  <c r="T220" a="1"/>
  <c r="T220" s="1"/>
  <c r="Z220" s="1"/>
  <c r="T246" a="1"/>
  <c r="T246" s="1"/>
  <c r="Z246" s="1"/>
  <c r="N246"/>
  <c r="T218" a="1"/>
  <c r="T218" s="1"/>
  <c r="Z218" s="1"/>
  <c r="N218"/>
  <c r="T505" a="1"/>
  <c r="T505" s="1"/>
  <c r="Z505" s="1"/>
  <c r="AW505" s="1"/>
  <c r="N505"/>
  <c r="T207" a="1"/>
  <c r="T207" s="1"/>
  <c r="Z207" s="1"/>
  <c r="N207"/>
  <c r="T165"/>
  <c r="Z165" s="1"/>
  <c r="N232"/>
  <c r="T232" a="1"/>
  <c r="T232" s="1"/>
  <c r="Z232" s="1"/>
  <c r="T66" a="1"/>
  <c r="T66" s="1"/>
  <c r="Z66" s="1"/>
  <c r="AW66" s="1"/>
  <c r="N66"/>
  <c r="N179"/>
  <c r="T179" a="1"/>
  <c r="T179" s="1"/>
  <c r="Z179" s="1"/>
  <c r="T222" a="1"/>
  <c r="T222" s="1"/>
  <c r="Z222" s="1"/>
  <c r="N222"/>
  <c r="N501"/>
  <c r="T501" a="1"/>
  <c r="T501" s="1"/>
  <c r="Z501" s="1"/>
  <c r="AW501" s="1"/>
  <c r="T51" a="1"/>
  <c r="T51" s="1"/>
  <c r="Z51" s="1"/>
  <c r="AW51" s="1"/>
  <c r="N51"/>
  <c r="T267" a="1"/>
  <c r="T267" s="1"/>
  <c r="Z267" s="1"/>
  <c r="N267"/>
  <c r="N492"/>
  <c r="T492" a="1"/>
  <c r="T492" s="1"/>
  <c r="Z492" s="1"/>
  <c r="AW492" s="1"/>
  <c r="T44" a="1"/>
  <c r="T44" s="1"/>
  <c r="Z44" s="1"/>
  <c r="N44"/>
  <c r="N561"/>
  <c r="T561" a="1"/>
  <c r="T561" s="1"/>
  <c r="Z561" s="1"/>
  <c r="T15" a="1"/>
  <c r="T15" s="1"/>
  <c r="Z15" s="1"/>
  <c r="AW15" s="1"/>
  <c r="N15"/>
  <c r="N507"/>
  <c r="T507" a="1"/>
  <c r="T507" s="1"/>
  <c r="Z507" s="1"/>
  <c r="AW507" s="1"/>
  <c r="N480"/>
  <c r="T480" a="1"/>
  <c r="T480" s="1"/>
  <c r="Z480" s="1"/>
  <c r="AW480" s="1"/>
  <c r="N225"/>
  <c r="T225" a="1"/>
  <c r="T225" s="1"/>
  <c r="Z225" s="1"/>
  <c r="N545"/>
  <c r="T545" a="1"/>
  <c r="T545" s="1"/>
  <c r="Z545" s="1"/>
  <c r="AW545" s="1"/>
  <c r="N449"/>
  <c r="T449" a="1"/>
  <c r="T449" s="1"/>
  <c r="Z449" s="1"/>
  <c r="AW449" s="1"/>
  <c r="N310"/>
  <c r="T310" a="1"/>
  <c r="T310" s="1"/>
  <c r="Z310" s="1"/>
  <c r="AW310" s="1"/>
  <c r="T270" a="1"/>
  <c r="T270" s="1"/>
  <c r="Z270" s="1"/>
  <c r="N270"/>
  <c r="T314" a="1"/>
  <c r="T314" s="1"/>
  <c r="Z314" s="1"/>
  <c r="AW314" s="1"/>
  <c r="N314"/>
  <c r="N217"/>
  <c r="T217" a="1"/>
  <c r="T217" s="1"/>
  <c r="Z217" s="1"/>
  <c r="N569"/>
  <c r="T569" a="1"/>
  <c r="T569" s="1"/>
  <c r="Z569" s="1"/>
  <c r="AZ253"/>
  <c r="T136" a="1"/>
  <c r="T136" s="1"/>
  <c r="Z136" s="1"/>
  <c r="AW136" s="1"/>
  <c r="N136"/>
  <c r="N152"/>
  <c r="T152" a="1"/>
  <c r="T152" s="1"/>
  <c r="Z152" s="1"/>
  <c r="AZ473"/>
  <c r="BC473" s="1"/>
  <c r="T594" a="1"/>
  <c r="T594" s="1"/>
  <c r="Z594" s="1"/>
  <c r="AW594" s="1"/>
  <c r="N594"/>
  <c r="T516" a="1"/>
  <c r="T516" s="1"/>
  <c r="Z516" s="1"/>
  <c r="AW516" s="1"/>
  <c r="N516"/>
  <c r="N485"/>
  <c r="T485" a="1"/>
  <c r="T485" s="1"/>
  <c r="Z485" s="1"/>
  <c r="N43"/>
  <c r="T43" a="1"/>
  <c r="T43" s="1"/>
  <c r="Z43" s="1"/>
  <c r="AW43" s="1"/>
  <c r="N229"/>
  <c r="N18"/>
  <c r="T18" a="1"/>
  <c r="T18" s="1"/>
  <c r="Z18" s="1"/>
  <c r="AW18" s="1"/>
  <c r="N479"/>
  <c r="T479" a="1"/>
  <c r="T479" s="1"/>
  <c r="Z479" s="1"/>
  <c r="AZ278"/>
  <c r="N150"/>
  <c r="T150" a="1"/>
  <c r="T150" s="1"/>
  <c r="Z150" s="1"/>
  <c r="N135"/>
  <c r="T135" a="1"/>
  <c r="T135" s="1"/>
  <c r="Z135" s="1"/>
  <c r="AW135" s="1"/>
  <c r="T82" a="1"/>
  <c r="T82" s="1"/>
  <c r="Z82" s="1"/>
  <c r="AW82" s="1"/>
  <c r="N82"/>
  <c r="N164"/>
  <c r="N512"/>
  <c r="T512" a="1"/>
  <c r="T512" s="1"/>
  <c r="Z512" s="1"/>
  <c r="AW512" s="1"/>
  <c r="N58"/>
  <c r="T58" a="1"/>
  <c r="T58" s="1"/>
  <c r="Z58" s="1"/>
  <c r="AW58" s="1"/>
  <c r="T158" a="1"/>
  <c r="T158" s="1"/>
  <c r="Z158" s="1"/>
  <c r="N158"/>
  <c r="T476" a="1"/>
  <c r="T476" s="1"/>
  <c r="Z476" s="1"/>
  <c r="N476"/>
  <c r="N200"/>
  <c r="T200" a="1"/>
  <c r="T200" s="1"/>
  <c r="Z200" s="1"/>
  <c r="T526" a="1"/>
  <c r="T526" s="1"/>
  <c r="Z526" s="1"/>
  <c r="AW526" s="1"/>
  <c r="N526"/>
  <c r="N434"/>
  <c r="T434" a="1"/>
  <c r="T434" s="1"/>
  <c r="Z434" s="1"/>
  <c r="AW434" s="1"/>
  <c r="T81" a="1"/>
  <c r="T81" s="1"/>
  <c r="Z81" s="1"/>
  <c r="AW81" s="1"/>
  <c r="N81"/>
  <c r="T228"/>
  <c r="Z228" s="1"/>
  <c r="AW228" s="1"/>
  <c r="N383"/>
  <c r="T383" a="1"/>
  <c r="T383" s="1"/>
  <c r="Z383" s="1"/>
  <c r="T197" a="1"/>
  <c r="T197" s="1"/>
  <c r="Z197" s="1"/>
  <c r="N197"/>
  <c r="N587"/>
  <c r="T587" a="1"/>
  <c r="T587" s="1"/>
  <c r="Z587" s="1"/>
  <c r="N326"/>
  <c r="T326" a="1"/>
  <c r="T326" s="1"/>
  <c r="Z326" s="1"/>
  <c r="T593" a="1"/>
  <c r="T593" s="1"/>
  <c r="Z593" s="1"/>
  <c r="AW593" s="1"/>
  <c r="N593"/>
  <c r="T206" a="1"/>
  <c r="T206" s="1"/>
  <c r="Z206" s="1"/>
  <c r="N206"/>
  <c r="N160"/>
  <c r="T160" a="1"/>
  <c r="T160" s="1"/>
  <c r="Z160" s="1"/>
  <c r="N264"/>
  <c r="T264" a="1"/>
  <c r="T264" s="1"/>
  <c r="Z264" s="1"/>
  <c r="T255" a="1"/>
  <c r="T255" s="1"/>
  <c r="Z255" s="1"/>
  <c r="N255"/>
  <c r="T201" a="1"/>
  <c r="T201" s="1"/>
  <c r="Z201" s="1"/>
  <c r="N201"/>
  <c r="N85"/>
  <c r="T85" a="1"/>
  <c r="T85" s="1"/>
  <c r="Z85" s="1"/>
  <c r="AW85" s="1"/>
  <c r="N481"/>
  <c r="T481" a="1"/>
  <c r="T481" s="1"/>
  <c r="Z481" s="1"/>
  <c r="AW481" s="1"/>
  <c r="N567"/>
  <c r="T567" a="1"/>
  <c r="T567" s="1"/>
  <c r="Z567" s="1"/>
  <c r="AT566"/>
  <c r="AV566"/>
  <c r="AU566"/>
  <c r="AX566" a="1"/>
  <c r="AX566" s="1"/>
  <c r="E566" s="1"/>
  <c r="AY566"/>
  <c r="AZ566" s="1" a="1"/>
  <c r="AZ566" s="1"/>
  <c r="AR566"/>
  <c r="CT566" s="1" a="1"/>
  <c r="CT566" s="1"/>
  <c r="DM566" s="1"/>
  <c r="AD432"/>
  <c r="AK432" s="1"/>
  <c r="AU249"/>
  <c r="AR249"/>
  <c r="CT249" s="1" a="1"/>
  <c r="CT249" s="1"/>
  <c r="DM249" s="1"/>
  <c r="AT249"/>
  <c r="AY249"/>
  <c r="AD554"/>
  <c r="AK554" s="1"/>
  <c r="AD492"/>
  <c r="AK492" s="1"/>
  <c r="AD308"/>
  <c r="AK308" s="1"/>
  <c r="AD112"/>
  <c r="AK112" s="1"/>
  <c r="AT271"/>
  <c r="AX290" a="1"/>
  <c r="AX290" s="1"/>
  <c r="E290" s="1"/>
  <c r="AV290"/>
  <c r="AY226"/>
  <c r="AU332"/>
  <c r="BK332" s="1"/>
  <c r="AY504"/>
  <c r="AV596"/>
  <c r="E275"/>
  <c r="AU215"/>
  <c r="BK215" s="1"/>
  <c r="E546"/>
  <c r="AY215"/>
  <c r="AT565"/>
  <c r="AY316"/>
  <c r="AX56" a="1"/>
  <c r="AX56" s="1"/>
  <c r="E56" s="1"/>
  <c r="AV253"/>
  <c r="AY230"/>
  <c r="AY71"/>
  <c r="BF463"/>
  <c r="BG463" s="1"/>
  <c r="E223"/>
  <c r="AD484"/>
  <c r="AK484" s="1"/>
  <c r="AD542"/>
  <c r="AK542" s="1"/>
  <c r="AV601"/>
  <c r="AY601"/>
  <c r="AT601"/>
  <c r="AU601"/>
  <c r="AR601"/>
  <c r="CT601" s="1" a="1"/>
  <c r="CT601" s="1"/>
  <c r="DM601" s="1"/>
  <c r="AX601" a="1"/>
  <c r="AX601" s="1"/>
  <c r="E601" s="1"/>
  <c r="AD471"/>
  <c r="AK471" s="1"/>
  <c r="AY271"/>
  <c r="AR290"/>
  <c r="CT290" s="1" a="1"/>
  <c r="CT290" s="1"/>
  <c r="DM290" s="1"/>
  <c r="AY290"/>
  <c r="AX226" a="1"/>
  <c r="AX226" s="1"/>
  <c r="AR332"/>
  <c r="CT332" s="1" a="1"/>
  <c r="CT332" s="1"/>
  <c r="DM332" s="1"/>
  <c r="E213"/>
  <c r="AU504"/>
  <c r="BK504" s="1"/>
  <c r="E437"/>
  <c r="AT596"/>
  <c r="AY596"/>
  <c r="AV215"/>
  <c r="AU473"/>
  <c r="AR473"/>
  <c r="CT473" s="1" a="1"/>
  <c r="CT473" s="1"/>
  <c r="DM473" s="1"/>
  <c r="AT215"/>
  <c r="AU565"/>
  <c r="BK565" s="1"/>
  <c r="AU316"/>
  <c r="BK316" s="1"/>
  <c r="E388"/>
  <c r="AR56"/>
  <c r="AV56"/>
  <c r="AU56"/>
  <c r="E508"/>
  <c r="AU71"/>
  <c r="EE71" s="1"/>
  <c r="EB71" s="1"/>
  <c r="EC71" s="1"/>
  <c r="AX253" a="1"/>
  <c r="AX253" s="1"/>
  <c r="E253" s="1"/>
  <c r="AU528"/>
  <c r="BK528" s="1"/>
  <c r="AX528" a="1"/>
  <c r="AX528" s="1"/>
  <c r="E528" s="1"/>
  <c r="AV86"/>
  <c r="AD78"/>
  <c r="AK78" s="1"/>
  <c r="AT356"/>
  <c r="AR356"/>
  <c r="CT356" s="1" a="1"/>
  <c r="CT356" s="1"/>
  <c r="DM356" s="1"/>
  <c r="AY356"/>
  <c r="AZ356" s="1" a="1"/>
  <c r="AZ356" s="1"/>
  <c r="AX356" a="1"/>
  <c r="AX356" s="1"/>
  <c r="E356" s="1"/>
  <c r="AU356"/>
  <c r="AV356"/>
  <c r="BK453"/>
  <c r="BL453"/>
  <c r="EE453"/>
  <c r="EB453" s="1"/>
  <c r="CX453" a="1"/>
  <c r="CX453" s="1"/>
  <c r="DQ453" s="1"/>
  <c r="AR311"/>
  <c r="CT311" s="1" a="1"/>
  <c r="CT311" s="1"/>
  <c r="DM311" s="1"/>
  <c r="AY311"/>
  <c r="AZ311" s="1" a="1"/>
  <c r="AZ311" s="1"/>
  <c r="AV311"/>
  <c r="AU311"/>
  <c r="AT311"/>
  <c r="AX311" a="1"/>
  <c r="AX311" s="1"/>
  <c r="E311" s="1"/>
  <c r="AR70"/>
  <c r="AD301"/>
  <c r="AK301" s="1"/>
  <c r="AD557"/>
  <c r="AK557" s="1"/>
  <c r="AD526"/>
  <c r="AK526" s="1"/>
  <c r="AV271"/>
  <c r="EE271" s="1"/>
  <c r="EB271" s="1"/>
  <c r="AR226"/>
  <c r="AT332"/>
  <c r="AR504"/>
  <c r="CT504" s="1" a="1"/>
  <c r="CT504" s="1"/>
  <c r="DM504" s="1"/>
  <c r="E413"/>
  <c r="AX596" a="1"/>
  <c r="AX596" s="1"/>
  <c r="E596" s="1"/>
  <c r="AX215" a="1"/>
  <c r="AX215" s="1"/>
  <c r="E215" s="1"/>
  <c r="AT473"/>
  <c r="AX473" a="1"/>
  <c r="AX473" s="1"/>
  <c r="E473" s="1"/>
  <c r="AR565"/>
  <c r="CT565" s="1" a="1"/>
  <c r="CT565" s="1"/>
  <c r="DM565" s="1"/>
  <c r="AT316"/>
  <c r="AT253"/>
  <c r="AY528"/>
  <c r="AU86"/>
  <c r="BK86" s="1"/>
  <c r="AR528"/>
  <c r="CT528" s="1" a="1"/>
  <c r="CT528" s="1"/>
  <c r="DM528" s="1"/>
  <c r="AT86"/>
  <c r="AY86"/>
  <c r="AR230"/>
  <c r="CT230" s="1" a="1"/>
  <c r="CT230" s="1"/>
  <c r="DM230" s="1"/>
  <c r="AR71"/>
  <c r="AU230"/>
  <c r="BK230" s="1"/>
  <c r="E241"/>
  <c r="AT230"/>
  <c r="E254"/>
  <c r="CX380"/>
  <c r="DQ380" s="1"/>
  <c r="AZ275"/>
  <c r="BC275" s="1"/>
  <c r="T101"/>
  <c r="Z101" s="1"/>
  <c r="T98"/>
  <c r="Z98" s="1"/>
  <c r="BE372"/>
  <c r="BF372"/>
  <c r="EA374"/>
  <c r="EC374"/>
  <c r="AR223"/>
  <c r="E344"/>
  <c r="BL502"/>
  <c r="E53"/>
  <c r="AV115"/>
  <c r="AT502"/>
  <c r="AR502"/>
  <c r="CT502" s="1" a="1"/>
  <c r="CT502" s="1"/>
  <c r="DM502" s="1"/>
  <c r="AR373"/>
  <c r="CT373" s="1" a="1"/>
  <c r="CT373" s="1"/>
  <c r="DM373" s="1"/>
  <c r="AX373" a="1"/>
  <c r="AX373" s="1"/>
  <c r="E373" s="1"/>
  <c r="AV373"/>
  <c r="AY373"/>
  <c r="AT373"/>
  <c r="AU373"/>
  <c r="CX372" a="1"/>
  <c r="CX372" s="1"/>
  <c r="DQ372" s="1"/>
  <c r="EE372"/>
  <c r="EB372" s="1"/>
  <c r="BL372"/>
  <c r="BK372"/>
  <c r="AY377"/>
  <c r="AT377"/>
  <c r="AR377"/>
  <c r="CT377" s="1" a="1"/>
  <c r="CT377" s="1"/>
  <c r="DM377" s="1"/>
  <c r="AV377"/>
  <c r="AX377" a="1"/>
  <c r="AX377" s="1"/>
  <c r="E377" s="1"/>
  <c r="AU377"/>
  <c r="AR375"/>
  <c r="CT375" s="1" a="1"/>
  <c r="CT375" s="1"/>
  <c r="DM375" s="1"/>
  <c r="AT375"/>
  <c r="AV375"/>
  <c r="AX375" a="1"/>
  <c r="AX375" s="1"/>
  <c r="E375" s="1"/>
  <c r="AU375"/>
  <c r="AY375"/>
  <c r="AV98"/>
  <c r="AX98" a="1"/>
  <c r="AX98" s="1"/>
  <c r="AU98"/>
  <c r="AR98"/>
  <c r="CT98" s="1" a="1"/>
  <c r="CT98" s="1"/>
  <c r="DM98" s="1"/>
  <c r="AT98"/>
  <c r="AY98"/>
  <c r="AZ98" s="1" a="1"/>
  <c r="AZ98" s="1"/>
  <c r="E226"/>
  <c r="E440"/>
  <c r="AY61"/>
  <c r="E335"/>
  <c r="AY115"/>
  <c r="BL115"/>
  <c r="AY502"/>
  <c r="BE378"/>
  <c r="BG378" s="1"/>
  <c r="BH378" s="1"/>
  <c r="BF378"/>
  <c r="AT223"/>
  <c r="AV223"/>
  <c r="EE223" s="1"/>
  <c r="EB223" s="1"/>
  <c r="CX378" a="1"/>
  <c r="CX378" s="1"/>
  <c r="DQ378" s="1"/>
  <c r="AY223"/>
  <c r="E67"/>
  <c r="AT61"/>
  <c r="E78"/>
  <c r="AR61"/>
  <c r="AX115" a="1"/>
  <c r="AX115" s="1"/>
  <c r="E115" s="1"/>
  <c r="AR115"/>
  <c r="EE115" s="1"/>
  <c r="EB115" s="1"/>
  <c r="EA115" s="1"/>
  <c r="AX502" a="1"/>
  <c r="AX502" s="1"/>
  <c r="E502" s="1"/>
  <c r="AZ210"/>
  <c r="BC210" s="1"/>
  <c r="AU76"/>
  <c r="AR76"/>
  <c r="AT76"/>
  <c r="AY76"/>
  <c r="AX76" a="1"/>
  <c r="AX76" s="1"/>
  <c r="E76" s="1"/>
  <c r="AV76"/>
  <c r="AR141"/>
  <c r="AU141"/>
  <c r="AV141"/>
  <c r="ED141" s="1"/>
  <c r="DZ141" s="1"/>
  <c r="AT141"/>
  <c r="AX141" a="1"/>
  <c r="AX141" s="1"/>
  <c r="E141" s="1"/>
  <c r="AY141"/>
  <c r="EE386"/>
  <c r="EB386" s="1"/>
  <c r="AT391"/>
  <c r="AU282"/>
  <c r="BK282" s="1"/>
  <c r="AT282"/>
  <c r="AX418" a="1"/>
  <c r="AX418" s="1"/>
  <c r="E418" s="1"/>
  <c r="AU418"/>
  <c r="BK418" s="1"/>
  <c r="AU210"/>
  <c r="BK210" s="1"/>
  <c r="BL386"/>
  <c r="AT495"/>
  <c r="AY391"/>
  <c r="AX282" a="1"/>
  <c r="AX282" s="1"/>
  <c r="E282" s="1"/>
  <c r="AV282"/>
  <c r="AT418"/>
  <c r="AX495" a="1"/>
  <c r="AX495" s="1"/>
  <c r="E495" s="1"/>
  <c r="AX210" a="1"/>
  <c r="AX210" s="1"/>
  <c r="E210" s="1"/>
  <c r="AV210"/>
  <c r="E244"/>
  <c r="AU241"/>
  <c r="EE241" s="1"/>
  <c r="EB241" s="1"/>
  <c r="EA241" s="1"/>
  <c r="AV241"/>
  <c r="AR391"/>
  <c r="CT391" s="1" a="1"/>
  <c r="CT391" s="1"/>
  <c r="DM391" s="1"/>
  <c r="AY495"/>
  <c r="AR495"/>
  <c r="CT495" s="1" a="1"/>
  <c r="CT495" s="1"/>
  <c r="DM495" s="1"/>
  <c r="AT210"/>
  <c r="BL370"/>
  <c r="CX423" a="1"/>
  <c r="CX423" s="1"/>
  <c r="DQ423" s="1"/>
  <c r="BL423"/>
  <c r="EE423"/>
  <c r="EB423" s="1"/>
  <c r="EC423" s="1"/>
  <c r="EP423" s="1"/>
  <c r="EE163"/>
  <c r="EB163" s="1"/>
  <c r="EA163" s="1"/>
  <c r="AX112" a="1"/>
  <c r="AX112" s="1"/>
  <c r="E112" s="1"/>
  <c r="AV530"/>
  <c r="EE370"/>
  <c r="EB370" s="1"/>
  <c r="AY170"/>
  <c r="AZ170" s="1" a="1"/>
  <c r="AZ170" s="1"/>
  <c r="AU170"/>
  <c r="BK170" s="1"/>
  <c r="AR530"/>
  <c r="CT530" s="1" a="1"/>
  <c r="CT530" s="1"/>
  <c r="DM530" s="1"/>
  <c r="AT112"/>
  <c r="AR170"/>
  <c r="CT170" s="1" a="1"/>
  <c r="CT170" s="1"/>
  <c r="DM170" s="1"/>
  <c r="AX530" a="1"/>
  <c r="AX530" s="1"/>
  <c r="AU112"/>
  <c r="BL112" s="1"/>
  <c r="AY112"/>
  <c r="BO162"/>
  <c r="BL163"/>
  <c r="CX564" a="1"/>
  <c r="CX564" s="1"/>
  <c r="DQ564" s="1"/>
  <c r="AT530"/>
  <c r="AU530"/>
  <c r="BK530" s="1"/>
  <c r="AR112"/>
  <c r="BF445"/>
  <c r="BF469"/>
  <c r="BE431"/>
  <c r="BF431"/>
  <c r="BE451"/>
  <c r="BF451"/>
  <c r="BE426"/>
  <c r="BF426"/>
  <c r="BE428"/>
  <c r="BF428"/>
  <c r="BE427"/>
  <c r="BF427"/>
  <c r="EA448"/>
  <c r="BE425"/>
  <c r="BF425"/>
  <c r="BI210"/>
  <c r="BM210" s="1"/>
  <c r="AM210" s="1"/>
  <c r="BI473"/>
  <c r="BM473" s="1"/>
  <c r="AM473" s="1"/>
  <c r="BE439"/>
  <c r="BF439"/>
  <c r="BF457"/>
  <c r="BE457"/>
  <c r="BL564"/>
  <c r="AU289"/>
  <c r="BK289" s="1"/>
  <c r="BE445"/>
  <c r="BE432"/>
  <c r="BF432"/>
  <c r="BL162"/>
  <c r="EE564"/>
  <c r="EB564" s="1"/>
  <c r="EA564" s="1"/>
  <c r="AY289"/>
  <c r="EE162"/>
  <c r="EB162" s="1"/>
  <c r="EC162" s="1"/>
  <c r="EP162" s="1"/>
  <c r="AX289" a="1"/>
  <c r="AX289" s="1"/>
  <c r="E289" s="1"/>
  <c r="AT289"/>
  <c r="AY52"/>
  <c r="AV289"/>
  <c r="AT552"/>
  <c r="E251"/>
  <c r="EA523"/>
  <c r="CX5" a="1"/>
  <c r="CX5" s="1"/>
  <c r="DQ5" s="1"/>
  <c r="BL378"/>
  <c r="BL451"/>
  <c r="EA384"/>
  <c r="EC475"/>
  <c r="EP475" s="1"/>
  <c r="EE309"/>
  <c r="EB309" s="1"/>
  <c r="EA309" s="1"/>
  <c r="EE472"/>
  <c r="EB472" s="1"/>
  <c r="EC472" s="1"/>
  <c r="EP472" s="1"/>
  <c r="BL472"/>
  <c r="EA380"/>
  <c r="E390"/>
  <c r="E367"/>
  <c r="AX52" a="1"/>
  <c r="AX52" s="1"/>
  <c r="E52" s="1"/>
  <c r="AV52"/>
  <c r="CX451" a="1"/>
  <c r="CX451" s="1"/>
  <c r="DQ451" s="1"/>
  <c r="EE572"/>
  <c r="EB572" s="1"/>
  <c r="EA572" s="1"/>
  <c r="EE254"/>
  <c r="EB254" s="1"/>
  <c r="EA254" s="1"/>
  <c r="CX147"/>
  <c r="DQ147" s="1"/>
  <c r="AZ254"/>
  <c r="BC254" s="1"/>
  <c r="CX34"/>
  <c r="DQ34" s="1"/>
  <c r="AZ530"/>
  <c r="BD530" s="1"/>
  <c r="T170"/>
  <c r="Z170" s="1"/>
  <c r="AW170" s="1"/>
  <c r="T291"/>
  <c r="Z291" s="1"/>
  <c r="T97"/>
  <c r="Z97" s="1"/>
  <c r="T190"/>
  <c r="Z190" s="1"/>
  <c r="AY208"/>
  <c r="AX208" a="1"/>
  <c r="AX208" s="1"/>
  <c r="E208" s="1"/>
  <c r="AY211"/>
  <c r="AT211"/>
  <c r="AU211"/>
  <c r="AX211" a="1"/>
  <c r="AX211" s="1"/>
  <c r="E211" s="1"/>
  <c r="AV211"/>
  <c r="AR211"/>
  <c r="AV470"/>
  <c r="AU470"/>
  <c r="AY470"/>
  <c r="AT470"/>
  <c r="AR470"/>
  <c r="CT470" s="1" a="1"/>
  <c r="CT470" s="1"/>
  <c r="DM470" s="1"/>
  <c r="AX470" a="1"/>
  <c r="AX470" s="1"/>
  <c r="E470" s="1"/>
  <c r="AY277"/>
  <c r="AX277" a="1"/>
  <c r="AX277" s="1"/>
  <c r="E277" s="1"/>
  <c r="AU277"/>
  <c r="AR277"/>
  <c r="CT277" s="1" a="1"/>
  <c r="CT277" s="1"/>
  <c r="DM277" s="1"/>
  <c r="AV277"/>
  <c r="AT277"/>
  <c r="AT50"/>
  <c r="AY50"/>
  <c r="AV50"/>
  <c r="AR50"/>
  <c r="AX50" a="1"/>
  <c r="AX50" s="1"/>
  <c r="E50" s="1"/>
  <c r="AU50"/>
  <c r="BL52"/>
  <c r="AV552"/>
  <c r="AU288"/>
  <c r="BK288" s="1"/>
  <c r="AT52"/>
  <c r="AR52"/>
  <c r="AR64"/>
  <c r="BK469"/>
  <c r="CX469" a="1"/>
  <c r="CX469" s="1"/>
  <c r="DQ469" s="1"/>
  <c r="BL469"/>
  <c r="EE469"/>
  <c r="EB469" s="1"/>
  <c r="BK254"/>
  <c r="AU36"/>
  <c r="AX36" a="1"/>
  <c r="AX36" s="1"/>
  <c r="E36" s="1"/>
  <c r="AT36"/>
  <c r="AY36"/>
  <c r="AR36"/>
  <c r="AV36"/>
  <c r="AU124"/>
  <c r="AR124"/>
  <c r="AX124" a="1"/>
  <c r="AX124" s="1"/>
  <c r="E124" s="1"/>
  <c r="AV124"/>
  <c r="AT124"/>
  <c r="AY124"/>
  <c r="AY291"/>
  <c r="AZ291" s="1" a="1"/>
  <c r="AZ291" s="1"/>
  <c r="BC291"/>
  <c r="AX291" a="1"/>
  <c r="AX291" s="1"/>
  <c r="AU291"/>
  <c r="BD291"/>
  <c r="AT291"/>
  <c r="AR291"/>
  <c r="CT291" s="1" a="1"/>
  <c r="CT291" s="1"/>
  <c r="DM291" s="1"/>
  <c r="AV291"/>
  <c r="BO149"/>
  <c r="AY552"/>
  <c r="AU552"/>
  <c r="BK552" s="1"/>
  <c r="AT170"/>
  <c r="AX288" a="1"/>
  <c r="AX288" s="1"/>
  <c r="E288" s="1"/>
  <c r="AR288"/>
  <c r="CT288" s="1" a="1"/>
  <c r="CT288" s="1"/>
  <c r="DM288" s="1"/>
  <c r="AT208"/>
  <c r="AV190"/>
  <c r="AT190"/>
  <c r="AY190"/>
  <c r="AZ190" s="1" a="1"/>
  <c r="AZ190" s="1"/>
  <c r="AR190"/>
  <c r="CT190" s="1" a="1"/>
  <c r="CT190" s="1"/>
  <c r="DM190" s="1"/>
  <c r="AX190" a="1"/>
  <c r="AX190" s="1"/>
  <c r="AU190"/>
  <c r="AT205"/>
  <c r="AX205" a="1"/>
  <c r="AX205" s="1"/>
  <c r="E205" s="1"/>
  <c r="AV205"/>
  <c r="AY205"/>
  <c r="AU205"/>
  <c r="AR205"/>
  <c r="AV484"/>
  <c r="AU484"/>
  <c r="AR484"/>
  <c r="CT484" s="1" a="1"/>
  <c r="CT484" s="1"/>
  <c r="DM484" s="1"/>
  <c r="AT484"/>
  <c r="AX484" a="1"/>
  <c r="AX484" s="1"/>
  <c r="E484" s="1"/>
  <c r="AY484"/>
  <c r="AU192"/>
  <c r="AR192"/>
  <c r="AX192" a="1"/>
  <c r="AX192" s="1"/>
  <c r="E192" s="1"/>
  <c r="AV192"/>
  <c r="AT192"/>
  <c r="AY192"/>
  <c r="AU97"/>
  <c r="AR97"/>
  <c r="CT97" s="1" a="1"/>
  <c r="CT97" s="1"/>
  <c r="DM97" s="1"/>
  <c r="AX97" a="1"/>
  <c r="AX97" s="1"/>
  <c r="AT97"/>
  <c r="AY97"/>
  <c r="AZ97" s="1" a="1"/>
  <c r="AZ97" s="1"/>
  <c r="AV97"/>
  <c r="AT187"/>
  <c r="AY187"/>
  <c r="AV187"/>
  <c r="AU187"/>
  <c r="AR187"/>
  <c r="AX187" a="1"/>
  <c r="AX187" s="1"/>
  <c r="E187" s="1"/>
  <c r="EC31"/>
  <c r="EP31" s="1"/>
  <c r="BO450"/>
  <c r="AX552" a="1"/>
  <c r="AX552" s="1"/>
  <c r="E552" s="1"/>
  <c r="AX170" a="1"/>
  <c r="AX170" s="1"/>
  <c r="AV288"/>
  <c r="E530"/>
  <c r="EE451"/>
  <c r="EB451" s="1"/>
  <c r="EC451" s="1"/>
  <c r="EP451" s="1"/>
  <c r="AU208"/>
  <c r="EE300"/>
  <c r="EB300" s="1"/>
  <c r="EC300" s="1"/>
  <c r="EP300" s="1"/>
  <c r="AV208"/>
  <c r="BL230"/>
  <c r="BL25"/>
  <c r="EE378"/>
  <c r="EB378" s="1"/>
  <c r="EC378" s="1"/>
  <c r="EP378" s="1"/>
  <c r="CX370"/>
  <c r="DQ370" s="1"/>
  <c r="CX478"/>
  <c r="DQ478" s="1"/>
  <c r="CX412"/>
  <c r="DQ412" s="1"/>
  <c r="CX348"/>
  <c r="DQ348" s="1"/>
  <c r="CX408"/>
  <c r="DQ408" s="1"/>
  <c r="CX442"/>
  <c r="DQ442" s="1"/>
  <c r="CX420"/>
  <c r="DQ420" s="1"/>
  <c r="CX354"/>
  <c r="DQ354" s="1"/>
  <c r="EE5"/>
  <c r="EB5" s="1"/>
  <c r="EC5" s="1"/>
  <c r="EP5" s="1"/>
  <c r="EA477"/>
  <c r="BL336"/>
  <c r="BL5"/>
  <c r="BL419"/>
  <c r="CX411" a="1"/>
  <c r="CX411" s="1"/>
  <c r="DQ411" s="1"/>
  <c r="CX300" a="1"/>
  <c r="CX300" s="1"/>
  <c r="DQ300" s="1"/>
  <c r="BO6"/>
  <c r="EC468"/>
  <c r="EP468" s="1"/>
  <c r="CX336" a="1"/>
  <c r="CX336" s="1"/>
  <c r="DQ336" s="1"/>
  <c r="AT64"/>
  <c r="BL411"/>
  <c r="BL424"/>
  <c r="EA404"/>
  <c r="EE336"/>
  <c r="EB336" s="1"/>
  <c r="EA336" s="1"/>
  <c r="CX395" a="1"/>
  <c r="CX395" s="1"/>
  <c r="DQ395" s="1"/>
  <c r="BG302"/>
  <c r="BH302" s="1"/>
  <c r="BL524"/>
  <c r="EE524"/>
  <c r="EB524" s="1"/>
  <c r="EA524" s="1"/>
  <c r="EA34"/>
  <c r="AV132"/>
  <c r="EC317"/>
  <c r="EP317" s="1"/>
  <c r="CX427" a="1"/>
  <c r="CX427" s="1"/>
  <c r="DQ427" s="1"/>
  <c r="BG430"/>
  <c r="BH430" s="1"/>
  <c r="BL570"/>
  <c r="EE570"/>
  <c r="EB570" s="1"/>
  <c r="EC570" s="1"/>
  <c r="EP570" s="1"/>
  <c r="BG466"/>
  <c r="BH466" s="1"/>
  <c r="EE424"/>
  <c r="EB424" s="1"/>
  <c r="EC424" s="1"/>
  <c r="EP424" s="1"/>
  <c r="EE25"/>
  <c r="EB25" s="1"/>
  <c r="EC25" s="1"/>
  <c r="EP25" s="1"/>
  <c r="EE339"/>
  <c r="EB339" s="1"/>
  <c r="EC339" s="1"/>
  <c r="EP339" s="1"/>
  <c r="BL79"/>
  <c r="BI384"/>
  <c r="BM384" s="1"/>
  <c r="AM384" s="1"/>
  <c r="AT132"/>
  <c r="BL427"/>
  <c r="BG424"/>
  <c r="BH424" s="1"/>
  <c r="EA398"/>
  <c r="EE358"/>
  <c r="EB358" s="1"/>
  <c r="EA358" s="1"/>
  <c r="BG420"/>
  <c r="BI420" s="1"/>
  <c r="BM420" s="1"/>
  <c r="EE149"/>
  <c r="EB149" s="1"/>
  <c r="EC149" s="1"/>
  <c r="BL358"/>
  <c r="EE411"/>
  <c r="EB411" s="1"/>
  <c r="EC411" s="1"/>
  <c r="EP411" s="1"/>
  <c r="BL149"/>
  <c r="BL395"/>
  <c r="CX339" a="1"/>
  <c r="CX339" s="1"/>
  <c r="DQ339" s="1"/>
  <c r="EE395"/>
  <c r="EB395" s="1"/>
  <c r="EC395" s="1"/>
  <c r="EP395" s="1"/>
  <c r="AY132"/>
  <c r="BL457"/>
  <c r="EE428"/>
  <c r="EB428" s="1"/>
  <c r="EA428" s="1"/>
  <c r="AX132" a="1"/>
  <c r="AX132" s="1"/>
  <c r="E132" s="1"/>
  <c r="CX432" a="1"/>
  <c r="CX432" s="1"/>
  <c r="DQ432" s="1"/>
  <c r="CX457" a="1"/>
  <c r="CX457" s="1"/>
  <c r="DQ457" s="1"/>
  <c r="AU132"/>
  <c r="BK132" s="1"/>
  <c r="BG472"/>
  <c r="BH472" s="1"/>
  <c r="CX327" a="1"/>
  <c r="CX327" s="1"/>
  <c r="DQ327" s="1"/>
  <c r="EE427"/>
  <c r="EB427" s="1"/>
  <c r="EC427" s="1"/>
  <c r="EP427" s="1"/>
  <c r="AU64"/>
  <c r="BK64" s="1"/>
  <c r="EA588"/>
  <c r="BL194"/>
  <c r="BL368"/>
  <c r="BL327"/>
  <c r="EE450"/>
  <c r="EB450" s="1"/>
  <c r="EA450" s="1"/>
  <c r="EE578"/>
  <c r="EB578" s="1"/>
  <c r="EA578" s="1"/>
  <c r="BL430"/>
  <c r="AV64"/>
  <c r="AX64" a="1"/>
  <c r="AX64" s="1"/>
  <c r="E64" s="1"/>
  <c r="EA302"/>
  <c r="EE457"/>
  <c r="EB457" s="1"/>
  <c r="EA457" s="1"/>
  <c r="CX524" a="1"/>
  <c r="CX524" s="1"/>
  <c r="DQ524" s="1"/>
  <c r="BL228"/>
  <c r="EE568"/>
  <c r="EB568" s="1"/>
  <c r="EA568" s="1"/>
  <c r="CX568" a="1"/>
  <c r="CX568" s="1"/>
  <c r="DQ568" s="1"/>
  <c r="EE108"/>
  <c r="EB108" s="1"/>
  <c r="EC108" s="1"/>
  <c r="EE79"/>
  <c r="EB79" s="1"/>
  <c r="EC79" s="1"/>
  <c r="BG354"/>
  <c r="BH354" s="1"/>
  <c r="BL568"/>
  <c r="EE70"/>
  <c r="EB70" s="1"/>
  <c r="EC70" s="1"/>
  <c r="CT16"/>
  <c r="DM16" s="1"/>
  <c r="BL465"/>
  <c r="BL208"/>
  <c r="EE287"/>
  <c r="EB287" s="1"/>
  <c r="EC287" s="1"/>
  <c r="EP287" s="1"/>
  <c r="BL6"/>
  <c r="EA438"/>
  <c r="EE466"/>
  <c r="EB466" s="1"/>
  <c r="EA466" s="1"/>
  <c r="BL466"/>
  <c r="EE364"/>
  <c r="EB364" s="1"/>
  <c r="EC364" s="1"/>
  <c r="EP364" s="1"/>
  <c r="BL70"/>
  <c r="BL165"/>
  <c r="EE6"/>
  <c r="EB6" s="1"/>
  <c r="EA6" s="1"/>
  <c r="CX6" a="1"/>
  <c r="CX6" s="1"/>
  <c r="DQ6" s="1"/>
  <c r="BL303"/>
  <c r="CX450" a="1"/>
  <c r="CX450" s="1"/>
  <c r="DQ450" s="1"/>
  <c r="EE430"/>
  <c r="EB430" s="1"/>
  <c r="EC430" s="1"/>
  <c r="EP430" s="1"/>
  <c r="BL364"/>
  <c r="EE165"/>
  <c r="EB165" s="1"/>
  <c r="EC165" s="1"/>
  <c r="EA478"/>
  <c r="EE465"/>
  <c r="EB465" s="1"/>
  <c r="CX465" a="1"/>
  <c r="CX465" s="1"/>
  <c r="DQ465" s="1"/>
  <c r="BI315"/>
  <c r="BM315" s="1"/>
  <c r="BO315" s="1"/>
  <c r="BL432"/>
  <c r="EE432"/>
  <c r="EB432" s="1"/>
  <c r="EC432" s="1"/>
  <c r="EP432" s="1"/>
  <c r="BG366"/>
  <c r="BH366" s="1"/>
  <c r="BG336"/>
  <c r="BI336" s="1"/>
  <c r="BM336" s="1"/>
  <c r="BO336" s="1"/>
  <c r="BL101"/>
  <c r="BL528"/>
  <c r="EE327"/>
  <c r="EB327" s="1"/>
  <c r="EC327" s="1"/>
  <c r="EP327" s="1"/>
  <c r="BL366"/>
  <c r="BL508"/>
  <c r="EE368"/>
  <c r="EB368" s="1"/>
  <c r="EA368" s="1"/>
  <c r="BL347"/>
  <c r="EE419"/>
  <c r="EB419" s="1"/>
  <c r="EA419" s="1"/>
  <c r="EE522"/>
  <c r="EB522" s="1"/>
  <c r="EA522" s="1"/>
  <c r="EE366"/>
  <c r="EB366" s="1"/>
  <c r="EA366" s="1"/>
  <c r="CX419" a="1"/>
  <c r="CX419" s="1"/>
  <c r="DQ419" s="1"/>
  <c r="EE347"/>
  <c r="EB347" s="1"/>
  <c r="EC347" s="1"/>
  <c r="EP347" s="1"/>
  <c r="AZ70"/>
  <c r="BD70" s="1"/>
  <c r="CT108"/>
  <c r="DM108" s="1"/>
  <c r="EC315"/>
  <c r="EP315" s="1"/>
  <c r="EA315"/>
  <c r="BG352"/>
  <c r="BO456"/>
  <c r="BL382"/>
  <c r="EE382"/>
  <c r="EB382" s="1"/>
  <c r="EE354"/>
  <c r="EB354" s="1"/>
  <c r="EA354" s="1"/>
  <c r="CX401" a="1"/>
  <c r="CX401" s="1"/>
  <c r="DQ401" s="1"/>
  <c r="BG522"/>
  <c r="EA348"/>
  <c r="EC348"/>
  <c r="EP348" s="1"/>
  <c r="E101"/>
  <c r="E165"/>
  <c r="AZ107"/>
  <c r="BC107" s="1"/>
  <c r="AZ108"/>
  <c r="BD108" s="1"/>
  <c r="BL253"/>
  <c r="BG524"/>
  <c r="BI524" s="1"/>
  <c r="BM524" s="1"/>
  <c r="BO524" s="1"/>
  <c r="BL425"/>
  <c r="EE425"/>
  <c r="EB425" s="1"/>
  <c r="CX425" a="1"/>
  <c r="CX425" s="1"/>
  <c r="DQ425" s="1"/>
  <c r="EC420"/>
  <c r="EP420" s="1"/>
  <c r="EA420"/>
  <c r="BL86"/>
  <c r="BM570"/>
  <c r="AM570" s="1"/>
  <c r="BO570" s="1"/>
  <c r="BO22"/>
  <c r="AZ194"/>
  <c r="BD194" s="1"/>
  <c r="CT194"/>
  <c r="DM194" s="1"/>
  <c r="T169"/>
  <c r="Z169" s="1"/>
  <c r="T551"/>
  <c r="Z551" s="1"/>
  <c r="T185"/>
  <c r="Z185" s="1"/>
  <c r="CX570"/>
  <c r="DQ570" s="1"/>
  <c r="T174"/>
  <c r="Z174" s="1"/>
  <c r="T186"/>
  <c r="Z186" s="1"/>
  <c r="T298"/>
  <c r="Z298" s="1"/>
  <c r="T168"/>
  <c r="Z168" s="1"/>
  <c r="T166"/>
  <c r="Z166" s="1"/>
  <c r="T234"/>
  <c r="Z234" s="1"/>
  <c r="T102"/>
  <c r="Z102" s="1"/>
  <c r="CT241"/>
  <c r="DM241" s="1"/>
  <c r="AZ241"/>
  <c r="BD241" s="1"/>
  <c r="T182"/>
  <c r="Z182" s="1"/>
  <c r="T184"/>
  <c r="Z184" s="1"/>
  <c r="T295"/>
  <c r="Z295" s="1"/>
  <c r="T94"/>
  <c r="Z94" s="1"/>
  <c r="T188"/>
  <c r="Z188" s="1"/>
  <c r="T180"/>
  <c r="Z180" s="1"/>
  <c r="T93"/>
  <c r="Z93" s="1"/>
  <c r="T133"/>
  <c r="Z133" s="1"/>
  <c r="T235"/>
  <c r="Z235" s="1"/>
  <c r="T131"/>
  <c r="Z131" s="1"/>
  <c r="T233"/>
  <c r="Z233" s="1"/>
  <c r="T231"/>
  <c r="Z231" s="1"/>
  <c r="T173"/>
  <c r="Z173" s="1"/>
  <c r="T304"/>
  <c r="Z304" s="1"/>
  <c r="T100"/>
  <c r="Z100" s="1"/>
  <c r="EE426"/>
  <c r="EB426" s="1"/>
  <c r="BL426"/>
  <c r="CX426" a="1"/>
  <c r="CX426" s="1"/>
  <c r="DQ426" s="1"/>
  <c r="BL360"/>
  <c r="EE360"/>
  <c r="EB360" s="1"/>
  <c r="EE22"/>
  <c r="EB22" s="1"/>
  <c r="BL22"/>
  <c r="BL262"/>
  <c r="EE352"/>
  <c r="EB352" s="1"/>
  <c r="BL352"/>
  <c r="AT239"/>
  <c r="AY239"/>
  <c r="AR239"/>
  <c r="AX239" a="1"/>
  <c r="AX239" s="1"/>
  <c r="E239" s="1"/>
  <c r="AV239"/>
  <c r="AU239"/>
  <c r="BK239" s="1"/>
  <c r="AU598"/>
  <c r="BK598" s="1"/>
  <c r="AV598"/>
  <c r="AY598"/>
  <c r="AR598"/>
  <c r="CT598" s="1" a="1"/>
  <c r="CT598" s="1"/>
  <c r="DM598" s="1"/>
  <c r="AX598" a="1"/>
  <c r="AX598" s="1"/>
  <c r="E598" s="1"/>
  <c r="AT598"/>
  <c r="AR122"/>
  <c r="AX122" a="1"/>
  <c r="AX122" s="1"/>
  <c r="E122" s="1"/>
  <c r="AV122"/>
  <c r="AY122"/>
  <c r="AU122"/>
  <c r="BK122" s="1"/>
  <c r="AT122"/>
  <c r="AT224"/>
  <c r="AU224"/>
  <c r="BK224" s="1"/>
  <c r="AX224" a="1"/>
  <c r="AX224" s="1"/>
  <c r="E224" s="1"/>
  <c r="AV224"/>
  <c r="AY224"/>
  <c r="AR224"/>
  <c r="AR393"/>
  <c r="CT393" s="1" a="1"/>
  <c r="CT393" s="1"/>
  <c r="DM393" s="1"/>
  <c r="AV393"/>
  <c r="AX393" a="1"/>
  <c r="AX393" s="1"/>
  <c r="E393" s="1"/>
  <c r="AY393"/>
  <c r="AT393"/>
  <c r="AU393"/>
  <c r="BK393" s="1"/>
  <c r="AY493"/>
  <c r="AR493"/>
  <c r="CT493" s="1" a="1"/>
  <c r="CT493" s="1"/>
  <c r="DM493" s="1"/>
  <c r="AX493" a="1"/>
  <c r="AX493" s="1"/>
  <c r="E493" s="1"/>
  <c r="AU493"/>
  <c r="BK493" s="1"/>
  <c r="AT493"/>
  <c r="AV493"/>
  <c r="AR583"/>
  <c r="CT583" s="1" a="1"/>
  <c r="CT583" s="1"/>
  <c r="DM583" s="1"/>
  <c r="AX583" a="1"/>
  <c r="AX583" s="1"/>
  <c r="E583" s="1"/>
  <c r="AU583"/>
  <c r="BK583" s="1"/>
  <c r="AV583"/>
  <c r="AT583"/>
  <c r="AY583"/>
  <c r="AY540"/>
  <c r="AV540"/>
  <c r="AU540"/>
  <c r="BK540" s="1"/>
  <c r="AT540"/>
  <c r="AR540"/>
  <c r="CT540" s="1" a="1"/>
  <c r="CT540" s="1"/>
  <c r="DM540" s="1"/>
  <c r="AX540" a="1"/>
  <c r="AX540" s="1"/>
  <c r="E540" s="1"/>
  <c r="AU510"/>
  <c r="BK510" s="1"/>
  <c r="AY510"/>
  <c r="AR510"/>
  <c r="CT510" s="1" a="1"/>
  <c r="CT510" s="1"/>
  <c r="DM510" s="1"/>
  <c r="AX510" a="1"/>
  <c r="AX510" s="1"/>
  <c r="E510" s="1"/>
  <c r="AV510"/>
  <c r="AT510"/>
  <c r="AU80"/>
  <c r="BK80" s="1"/>
  <c r="AT80"/>
  <c r="AY80"/>
  <c r="AR80"/>
  <c r="AV80"/>
  <c r="AX80" a="1"/>
  <c r="AX80" s="1"/>
  <c r="E80" s="1"/>
  <c r="AT256"/>
  <c r="AR256"/>
  <c r="CT256" s="1" a="1"/>
  <c r="CT256" s="1"/>
  <c r="DM256" s="1"/>
  <c r="AX256" a="1"/>
  <c r="AX256" s="1"/>
  <c r="E256" s="1"/>
  <c r="AV256"/>
  <c r="AY256"/>
  <c r="AU256"/>
  <c r="BK256" s="1"/>
  <c r="AX410" a="1"/>
  <c r="AX410" s="1"/>
  <c r="E410" s="1"/>
  <c r="AY410"/>
  <c r="AR410"/>
  <c r="CT410" s="1" a="1"/>
  <c r="CT410" s="1"/>
  <c r="DM410" s="1"/>
  <c r="AU410"/>
  <c r="BK410" s="1"/>
  <c r="AT410"/>
  <c r="AV410"/>
  <c r="AV483"/>
  <c r="AY483"/>
  <c r="AU483"/>
  <c r="BK483" s="1"/>
  <c r="AT483"/>
  <c r="AR483"/>
  <c r="CT483" s="1" a="1"/>
  <c r="CT483" s="1"/>
  <c r="DM483" s="1"/>
  <c r="AX483" a="1"/>
  <c r="AX483" s="1"/>
  <c r="E483" s="1"/>
  <c r="AV250"/>
  <c r="AX250" a="1"/>
  <c r="AX250" s="1"/>
  <c r="E250" s="1"/>
  <c r="AT250"/>
  <c r="AR250"/>
  <c r="CT250" s="1" a="1"/>
  <c r="CT250" s="1"/>
  <c r="DM250" s="1"/>
  <c r="AY250"/>
  <c r="AU250"/>
  <c r="BK250" s="1"/>
  <c r="AV120"/>
  <c r="AU120"/>
  <c r="BK120" s="1"/>
  <c r="AR120"/>
  <c r="AT120"/>
  <c r="AY120"/>
  <c r="AX120" a="1"/>
  <c r="AX120" s="1"/>
  <c r="E120" s="1"/>
  <c r="AX573" a="1"/>
  <c r="AX573" s="1"/>
  <c r="E573" s="1"/>
  <c r="AR573"/>
  <c r="CT573" s="1" a="1"/>
  <c r="CT573" s="1"/>
  <c r="DM573" s="1"/>
  <c r="AT573"/>
  <c r="AY573"/>
  <c r="AU573"/>
  <c r="BK573" s="1"/>
  <c r="AV573"/>
  <c r="AV509"/>
  <c r="AT509"/>
  <c r="AX509" a="1"/>
  <c r="AX509" s="1"/>
  <c r="E509" s="1"/>
  <c r="AY509"/>
  <c r="AU509"/>
  <c r="BK509" s="1"/>
  <c r="AR509"/>
  <c r="CT509" s="1" a="1"/>
  <c r="CT509" s="1"/>
  <c r="DM509" s="1"/>
  <c r="AV180"/>
  <c r="AU180"/>
  <c r="BK180" s="1"/>
  <c r="AR180"/>
  <c r="CT180" s="1" a="1"/>
  <c r="CT180" s="1"/>
  <c r="DM180" s="1"/>
  <c r="AY180"/>
  <c r="AZ180" s="1" a="1"/>
  <c r="AZ180" s="1"/>
  <c r="AX180" a="1"/>
  <c r="AX180" s="1"/>
  <c r="AT180"/>
  <c r="AR68"/>
  <c r="AX68" a="1"/>
  <c r="AX68" s="1"/>
  <c r="E68" s="1"/>
  <c r="AV68"/>
  <c r="AT68"/>
  <c r="AU68"/>
  <c r="BK68" s="1"/>
  <c r="AY68"/>
  <c r="AR231"/>
  <c r="CT231" s="1" a="1"/>
  <c r="CT231" s="1"/>
  <c r="DM231" s="1"/>
  <c r="AX231" a="1"/>
  <c r="AX231" s="1"/>
  <c r="AV231"/>
  <c r="BD231"/>
  <c r="AY231"/>
  <c r="AZ231" s="1" a="1"/>
  <c r="AZ231" s="1"/>
  <c r="AU231"/>
  <c r="BK231" s="1"/>
  <c r="BC231"/>
  <c r="AT231"/>
  <c r="AU173"/>
  <c r="BK173" s="1"/>
  <c r="AT173"/>
  <c r="AY173"/>
  <c r="AZ173" s="1" a="1"/>
  <c r="AZ173" s="1"/>
  <c r="AV173"/>
  <c r="AR173"/>
  <c r="CT173" s="1" a="1"/>
  <c r="CT173" s="1"/>
  <c r="DM173" s="1"/>
  <c r="AX173" a="1"/>
  <c r="AX173" s="1"/>
  <c r="AV304"/>
  <c r="AY304"/>
  <c r="AZ304" s="1" a="1"/>
  <c r="AZ304" s="1"/>
  <c r="AU304"/>
  <c r="BK304" s="1"/>
  <c r="AR304"/>
  <c r="CT304" s="1" a="1"/>
  <c r="CT304" s="1"/>
  <c r="DM304" s="1"/>
  <c r="AX304" a="1"/>
  <c r="AX304" s="1"/>
  <c r="AT304"/>
  <c r="AU100"/>
  <c r="BK100" s="1"/>
  <c r="AT100"/>
  <c r="AY100"/>
  <c r="AZ100" s="1" a="1"/>
  <c r="AZ100" s="1"/>
  <c r="AR100"/>
  <c r="CT100" s="1" a="1"/>
  <c r="CT100" s="1"/>
  <c r="DM100" s="1"/>
  <c r="AV100"/>
  <c r="AX100" a="1"/>
  <c r="AX100" s="1"/>
  <c r="AR544"/>
  <c r="CT544" s="1" a="1"/>
  <c r="CT544" s="1"/>
  <c r="DM544" s="1"/>
  <c r="AU544"/>
  <c r="BK544" s="1"/>
  <c r="AT544"/>
  <c r="AY544"/>
  <c r="AV544"/>
  <c r="AX544" a="1"/>
  <c r="AX544" s="1"/>
  <c r="E544" s="1"/>
  <c r="AR579"/>
  <c r="CT579" s="1" a="1"/>
  <c r="CT579" s="1"/>
  <c r="DM579" s="1"/>
  <c r="AU579"/>
  <c r="BK579" s="1"/>
  <c r="AX579" a="1"/>
  <c r="AX579" s="1"/>
  <c r="E579" s="1"/>
  <c r="AT579"/>
  <c r="AY579"/>
  <c r="AV579"/>
  <c r="AU520"/>
  <c r="BK520" s="1"/>
  <c r="AR520"/>
  <c r="CT520" s="1" a="1"/>
  <c r="CT520" s="1"/>
  <c r="DM520" s="1"/>
  <c r="AX520" a="1"/>
  <c r="AX520" s="1"/>
  <c r="E520" s="1"/>
  <c r="AV520"/>
  <c r="AT520"/>
  <c r="AY520"/>
  <c r="AT113"/>
  <c r="AY113"/>
  <c r="AV113"/>
  <c r="AR113"/>
  <c r="AU113"/>
  <c r="BK113" s="1"/>
  <c r="AX113" a="1"/>
  <c r="AX113" s="1"/>
  <c r="E113" s="1"/>
  <c r="BL441"/>
  <c r="EE441"/>
  <c r="EB441" s="1"/>
  <c r="CX441" a="1"/>
  <c r="CX441" s="1"/>
  <c r="DQ441" s="1"/>
  <c r="AW306"/>
  <c r="AY216"/>
  <c r="AR216"/>
  <c r="AX216" a="1"/>
  <c r="AX216" s="1"/>
  <c r="E216" s="1"/>
  <c r="AU216"/>
  <c r="BK216" s="1"/>
  <c r="AV216"/>
  <c r="AT216"/>
  <c r="AR186"/>
  <c r="CT186" s="1" a="1"/>
  <c r="CT186" s="1"/>
  <c r="DM186" s="1"/>
  <c r="AX186" a="1"/>
  <c r="AX186" s="1"/>
  <c r="AV186"/>
  <c r="AY186"/>
  <c r="AZ186" s="1" a="1"/>
  <c r="AZ186" s="1"/>
  <c r="AU186"/>
  <c r="BK186" s="1"/>
  <c r="AT186"/>
  <c r="AR298"/>
  <c r="AV298"/>
  <c r="AY298"/>
  <c r="AZ298" s="1" a="1"/>
  <c r="AZ298" s="1"/>
  <c r="AU298"/>
  <c r="BK298" s="1"/>
  <c r="AT298"/>
  <c r="AX298" a="1"/>
  <c r="AX298" s="1"/>
  <c r="BC298"/>
  <c r="BD298"/>
  <c r="CT298" a="1"/>
  <c r="CT298" s="1"/>
  <c r="DM298" s="1"/>
  <c r="AU563"/>
  <c r="BK563" s="1"/>
  <c r="AR563"/>
  <c r="CT563" s="1" a="1"/>
  <c r="CT563" s="1"/>
  <c r="DM563" s="1"/>
  <c r="AV563"/>
  <c r="AT563"/>
  <c r="AX563" a="1"/>
  <c r="AX563" s="1"/>
  <c r="E563" s="1"/>
  <c r="AY563"/>
  <c r="AR397"/>
  <c r="CT397" s="1" a="1"/>
  <c r="CT397" s="1"/>
  <c r="DM397" s="1"/>
  <c r="AU397"/>
  <c r="BK397" s="1"/>
  <c r="AT397"/>
  <c r="AY397"/>
  <c r="AV397"/>
  <c r="AX397" a="1"/>
  <c r="AX397" s="1"/>
  <c r="E397" s="1"/>
  <c r="AT91"/>
  <c r="AY91"/>
  <c r="AR91"/>
  <c r="AX91" a="1"/>
  <c r="AX91" s="1"/>
  <c r="E91" s="1"/>
  <c r="AV91"/>
  <c r="AU91"/>
  <c r="BK91" s="1"/>
  <c r="AR72"/>
  <c r="AX72" a="1"/>
  <c r="AX72" s="1"/>
  <c r="E72" s="1"/>
  <c r="AV72"/>
  <c r="AY72"/>
  <c r="AU72"/>
  <c r="BK72" s="1"/>
  <c r="AT72"/>
  <c r="AU308"/>
  <c r="BK308" s="1"/>
  <c r="AT308"/>
  <c r="AY308"/>
  <c r="AR308"/>
  <c r="CT308" s="1" a="1"/>
  <c r="CT308" s="1"/>
  <c r="DM308" s="1"/>
  <c r="AV308"/>
  <c r="AX308" a="1"/>
  <c r="AX308" s="1"/>
  <c r="E308" s="1"/>
  <c r="AV490"/>
  <c r="AY490"/>
  <c r="AR490"/>
  <c r="CT490" s="1" a="1"/>
  <c r="CT490" s="1"/>
  <c r="DM490" s="1"/>
  <c r="AT490"/>
  <c r="AX490" a="1"/>
  <c r="AX490" s="1"/>
  <c r="E490" s="1"/>
  <c r="AU490"/>
  <c r="BK490" s="1"/>
  <c r="AU464"/>
  <c r="BK464" s="1"/>
  <c r="AY464"/>
  <c r="AT464"/>
  <c r="AV464"/>
  <c r="AR464"/>
  <c r="CT464" s="1" a="1"/>
  <c r="CT464" s="1"/>
  <c r="DM464" s="1"/>
  <c r="AX464" a="1"/>
  <c r="AX464" s="1"/>
  <c r="E464" s="1"/>
  <c r="AT281"/>
  <c r="AR281"/>
  <c r="CT281" s="1" a="1"/>
  <c r="CT281" s="1"/>
  <c r="DM281" s="1"/>
  <c r="AX281" a="1"/>
  <c r="AX281" s="1"/>
  <c r="E281" s="1"/>
  <c r="AY281"/>
  <c r="AU281"/>
  <c r="BK281" s="1"/>
  <c r="AV281"/>
  <c r="AV54"/>
  <c r="AU54"/>
  <c r="BK54" s="1"/>
  <c r="AY54"/>
  <c r="AR54"/>
  <c r="AX54" a="1"/>
  <c r="AX54" s="1"/>
  <c r="E54" s="1"/>
  <c r="AT54"/>
  <c r="AV396"/>
  <c r="AY396"/>
  <c r="AR396"/>
  <c r="CT396" s="1" a="1"/>
  <c r="CT396" s="1"/>
  <c r="DM396" s="1"/>
  <c r="AU396"/>
  <c r="BK396" s="1"/>
  <c r="AT396"/>
  <c r="AX396" a="1"/>
  <c r="AX396" s="1"/>
  <c r="E396" s="1"/>
  <c r="AX259" a="1"/>
  <c r="AX259" s="1"/>
  <c r="E259" s="1"/>
  <c r="AU259"/>
  <c r="BK259" s="1"/>
  <c r="AR259"/>
  <c r="CT259" s="1" a="1"/>
  <c r="CT259" s="1"/>
  <c r="DM259" s="1"/>
  <c r="AT259"/>
  <c r="AV259"/>
  <c r="AY259"/>
  <c r="AR77"/>
  <c r="AX77" a="1"/>
  <c r="AX77" s="1"/>
  <c r="E77" s="1"/>
  <c r="AV77"/>
  <c r="AU77"/>
  <c r="BK77" s="1"/>
  <c r="AT77"/>
  <c r="AY77"/>
  <c r="AV529"/>
  <c r="AR529"/>
  <c r="CT529" s="1" a="1"/>
  <c r="CT529" s="1"/>
  <c r="DM529" s="1"/>
  <c r="AT529"/>
  <c r="AY529"/>
  <c r="AX529" a="1"/>
  <c r="AX529" s="1"/>
  <c r="E529" s="1"/>
  <c r="AU529"/>
  <c r="BK529" s="1"/>
  <c r="AY284"/>
  <c r="AX284" a="1"/>
  <c r="AX284" s="1"/>
  <c r="E284" s="1"/>
  <c r="AT284"/>
  <c r="AV284"/>
  <c r="AU284"/>
  <c r="BK284" s="1"/>
  <c r="AR284"/>
  <c r="CT284" s="1" a="1"/>
  <c r="CT284" s="1"/>
  <c r="DM284" s="1"/>
  <c r="AU88"/>
  <c r="BK88" s="1"/>
  <c r="AT88"/>
  <c r="AY88"/>
  <c r="AV88"/>
  <c r="AR88"/>
  <c r="AX88" a="1"/>
  <c r="AX88" s="1"/>
  <c r="E88" s="1"/>
  <c r="AR143"/>
  <c r="AV143"/>
  <c r="ED143" s="1"/>
  <c r="DZ143" s="1"/>
  <c r="AT143"/>
  <c r="AX143" a="1"/>
  <c r="AX143" s="1"/>
  <c r="E143" s="1"/>
  <c r="AU143"/>
  <c r="BK143" s="1"/>
  <c r="AY143"/>
  <c r="AU74"/>
  <c r="BK74" s="1"/>
  <c r="AT74"/>
  <c r="AY74"/>
  <c r="AR74"/>
  <c r="AX74" a="1"/>
  <c r="AX74" s="1"/>
  <c r="E74" s="1"/>
  <c r="AV74"/>
  <c r="AU83"/>
  <c r="BK83" s="1"/>
  <c r="AT83"/>
  <c r="AY83"/>
  <c r="AR83"/>
  <c r="AX83" a="1"/>
  <c r="AX83" s="1"/>
  <c r="E83" s="1"/>
  <c r="AV83"/>
  <c r="AV193"/>
  <c r="AU193"/>
  <c r="BK193" s="1"/>
  <c r="AX193" a="1"/>
  <c r="AX193" s="1"/>
  <c r="E193" s="1"/>
  <c r="AT193"/>
  <c r="AR193"/>
  <c r="AY193"/>
  <c r="AT59"/>
  <c r="AY59"/>
  <c r="AR59"/>
  <c r="AX59" a="1"/>
  <c r="AX59" s="1"/>
  <c r="E59" s="1"/>
  <c r="AV59"/>
  <c r="AU59"/>
  <c r="BK59" s="1"/>
  <c r="AR486"/>
  <c r="CT486" s="1" a="1"/>
  <c r="CT486" s="1"/>
  <c r="DM486" s="1"/>
  <c r="AU486"/>
  <c r="BK486" s="1"/>
  <c r="AT486"/>
  <c r="AX486" a="1"/>
  <c r="AX486" s="1"/>
  <c r="E486" s="1"/>
  <c r="AV486"/>
  <c r="AY486"/>
  <c r="AX600" a="1"/>
  <c r="AX600" s="1"/>
  <c r="E600" s="1"/>
  <c r="AR600"/>
  <c r="CT600" s="1" a="1"/>
  <c r="CT600" s="1"/>
  <c r="DM600" s="1"/>
  <c r="AV600"/>
  <c r="AT600"/>
  <c r="AY600"/>
  <c r="AU600"/>
  <c r="BK600" s="1"/>
  <c r="AT130"/>
  <c r="AY130"/>
  <c r="AR130"/>
  <c r="AX130" a="1"/>
  <c r="AX130" s="1"/>
  <c r="E130" s="1"/>
  <c r="AU130"/>
  <c r="BK130" s="1"/>
  <c r="AV130"/>
  <c r="AV497"/>
  <c r="AX497" a="1"/>
  <c r="AX497" s="1"/>
  <c r="E497" s="1"/>
  <c r="AR497"/>
  <c r="CT497" s="1" a="1"/>
  <c r="CT497" s="1"/>
  <c r="DM497" s="1"/>
  <c r="AU497"/>
  <c r="BK497" s="1"/>
  <c r="AT497"/>
  <c r="AY497"/>
  <c r="AV597"/>
  <c r="AY597"/>
  <c r="AT597"/>
  <c r="AX597" a="1"/>
  <c r="AX597" s="1"/>
  <c r="E597" s="1"/>
  <c r="AU597"/>
  <c r="BK597" s="1"/>
  <c r="AR597"/>
  <c r="CT597" s="1" a="1"/>
  <c r="CT597" s="1"/>
  <c r="DM597" s="1"/>
  <c r="AV102"/>
  <c r="AU102"/>
  <c r="BK102" s="1"/>
  <c r="AR102"/>
  <c r="CT102" s="1" a="1"/>
  <c r="CT102" s="1"/>
  <c r="DM102" s="1"/>
  <c r="AY102"/>
  <c r="AZ102" s="1" a="1"/>
  <c r="AZ102" s="1"/>
  <c r="AX102" a="1"/>
  <c r="AX102" s="1"/>
  <c r="AT102"/>
  <c r="AY542"/>
  <c r="AR542"/>
  <c r="CT542" s="1" a="1"/>
  <c r="CT542" s="1"/>
  <c r="DM542" s="1"/>
  <c r="AX542" a="1"/>
  <c r="AX542" s="1"/>
  <c r="E542" s="1"/>
  <c r="AV542"/>
  <c r="AU542"/>
  <c r="BK542" s="1"/>
  <c r="AT542"/>
  <c r="AR171"/>
  <c r="AX171" a="1"/>
  <c r="AX171" s="1"/>
  <c r="E171" s="1"/>
  <c r="AV171"/>
  <c r="AT171"/>
  <c r="AY171"/>
  <c r="AU171"/>
  <c r="BK171" s="1"/>
  <c r="EE321"/>
  <c r="EB321" s="1"/>
  <c r="BL321"/>
  <c r="CX321" a="1"/>
  <c r="CX321" s="1"/>
  <c r="DQ321" s="1"/>
  <c r="EE28"/>
  <c r="EB28" s="1"/>
  <c r="BL28"/>
  <c r="EE416"/>
  <c r="EB416" s="1"/>
  <c r="BL416"/>
  <c r="BL333"/>
  <c r="EE333"/>
  <c r="EB333" s="1"/>
  <c r="BL586"/>
  <c r="EE586"/>
  <c r="EB586" s="1"/>
  <c r="BL431"/>
  <c r="EE431"/>
  <c r="EB431" s="1"/>
  <c r="CX431" a="1"/>
  <c r="CX431" s="1"/>
  <c r="DQ431" s="1"/>
  <c r="BM574"/>
  <c r="AM574" s="1"/>
  <c r="BO574" s="1"/>
  <c r="EE574"/>
  <c r="EB574" s="1"/>
  <c r="BL574"/>
  <c r="AU306"/>
  <c r="BK306" s="1"/>
  <c r="AR306"/>
  <c r="CT306" s="1" a="1"/>
  <c r="CT306" s="1"/>
  <c r="DM306" s="1"/>
  <c r="AX306" a="1"/>
  <c r="AX306" s="1"/>
  <c r="E306" s="1"/>
  <c r="AT306"/>
  <c r="AV306"/>
  <c r="AY306"/>
  <c r="AR503"/>
  <c r="CT503" s="1" a="1"/>
  <c r="CT503" s="1"/>
  <c r="DM503" s="1"/>
  <c r="AX503" a="1"/>
  <c r="AX503" s="1"/>
  <c r="E503" s="1"/>
  <c r="AY503"/>
  <c r="AT503"/>
  <c r="AV503"/>
  <c r="AU503"/>
  <c r="BK503" s="1"/>
  <c r="AT323"/>
  <c r="AR323"/>
  <c r="CT323" s="1" a="1"/>
  <c r="CT323" s="1"/>
  <c r="DM323" s="1"/>
  <c r="AV323"/>
  <c r="AX323" a="1"/>
  <c r="AX323" s="1"/>
  <c r="E323" s="1"/>
  <c r="AU323"/>
  <c r="BK323" s="1"/>
  <c r="AY323"/>
  <c r="AV536"/>
  <c r="AX536" a="1"/>
  <c r="AX536" s="1"/>
  <c r="E536" s="1"/>
  <c r="AY536"/>
  <c r="AR536"/>
  <c r="CT536" s="1" a="1"/>
  <c r="CT536" s="1"/>
  <c r="DM536" s="1"/>
  <c r="AU536"/>
  <c r="BK536" s="1"/>
  <c r="AT536"/>
  <c r="AU436"/>
  <c r="BK436" s="1"/>
  <c r="AR436"/>
  <c r="CT436" s="1" a="1"/>
  <c r="CT436" s="1"/>
  <c r="DM436" s="1"/>
  <c r="AV436"/>
  <c r="AT436"/>
  <c r="AX436" a="1"/>
  <c r="AX436" s="1"/>
  <c r="E436" s="1"/>
  <c r="AY436"/>
  <c r="AR409"/>
  <c r="CT409" s="1" a="1"/>
  <c r="CT409" s="1"/>
  <c r="DM409" s="1"/>
  <c r="AU409"/>
  <c r="BK409" s="1"/>
  <c r="AT409"/>
  <c r="AV409"/>
  <c r="AX409" a="1"/>
  <c r="AX409" s="1"/>
  <c r="E409" s="1"/>
  <c r="AY409"/>
  <c r="AT245"/>
  <c r="AY245"/>
  <c r="AR245"/>
  <c r="AX245" a="1"/>
  <c r="AX245" s="1"/>
  <c r="E245" s="1"/>
  <c r="AU245"/>
  <c r="BK245" s="1"/>
  <c r="AV245"/>
  <c r="AT188"/>
  <c r="AY188"/>
  <c r="AZ188" s="1" a="1"/>
  <c r="AZ188" s="1"/>
  <c r="AR188"/>
  <c r="CT188" s="1" a="1"/>
  <c r="CT188" s="1"/>
  <c r="DM188" s="1"/>
  <c r="AX188" a="1"/>
  <c r="AX188" s="1"/>
  <c r="AV188"/>
  <c r="AU188"/>
  <c r="BK188" s="1"/>
  <c r="AT121"/>
  <c r="AV121"/>
  <c r="AU121"/>
  <c r="BK121" s="1"/>
  <c r="AR121"/>
  <c r="AY121"/>
  <c r="AX121" a="1"/>
  <c r="AX121" s="1"/>
  <c r="E121" s="1"/>
  <c r="AV312"/>
  <c r="AY312"/>
  <c r="AT312"/>
  <c r="AR312"/>
  <c r="CT312" s="1" a="1"/>
  <c r="CT312" s="1"/>
  <c r="DM312" s="1"/>
  <c r="AU312"/>
  <c r="BK312" s="1"/>
  <c r="AX312" a="1"/>
  <c r="AX312" s="1"/>
  <c r="E312" s="1"/>
  <c r="AV517"/>
  <c r="AU517"/>
  <c r="BK517" s="1"/>
  <c r="AY517"/>
  <c r="AT517"/>
  <c r="AX517" a="1"/>
  <c r="AX517" s="1"/>
  <c r="E517" s="1"/>
  <c r="AR517"/>
  <c r="CT517" s="1" a="1"/>
  <c r="CT517" s="1"/>
  <c r="DM517" s="1"/>
  <c r="AT133"/>
  <c r="AY133"/>
  <c r="AZ133" s="1" a="1"/>
  <c r="AZ133" s="1"/>
  <c r="AR133"/>
  <c r="CT133" s="1" a="1"/>
  <c r="CT133" s="1"/>
  <c r="DM133" s="1"/>
  <c r="AX133" a="1"/>
  <c r="AX133" s="1"/>
  <c r="AU133"/>
  <c r="BK133" s="1"/>
  <c r="AV133"/>
  <c r="AT235"/>
  <c r="AY235"/>
  <c r="AZ235" s="1" a="1"/>
  <c r="AZ235" s="1"/>
  <c r="AR235"/>
  <c r="CT235" s="1" a="1"/>
  <c r="CT235" s="1"/>
  <c r="DM235" s="1"/>
  <c r="AX235" a="1"/>
  <c r="AX235" s="1"/>
  <c r="AU235"/>
  <c r="BK235" s="1"/>
  <c r="AV235"/>
  <c r="AX117" a="1"/>
  <c r="AX117" s="1"/>
  <c r="E117" s="1"/>
  <c r="AV117"/>
  <c r="AR117"/>
  <c r="AY117"/>
  <c r="AU117"/>
  <c r="BK117" s="1"/>
  <c r="AT117"/>
  <c r="AU103"/>
  <c r="BK103" s="1"/>
  <c r="AT103"/>
  <c r="AY103"/>
  <c r="AV103"/>
  <c r="AX103" a="1"/>
  <c r="AX103" s="1"/>
  <c r="E103" s="1"/>
  <c r="AR103"/>
  <c r="AT433"/>
  <c r="AR433"/>
  <c r="CT433" s="1" a="1"/>
  <c r="CT433" s="1"/>
  <c r="DM433" s="1"/>
  <c r="AY433"/>
  <c r="AX433" a="1"/>
  <c r="AX433" s="1"/>
  <c r="E433" s="1"/>
  <c r="AU433"/>
  <c r="BK433" s="1"/>
  <c r="AV433"/>
  <c r="AU92"/>
  <c r="BK92" s="1"/>
  <c r="AT92"/>
  <c r="AY92"/>
  <c r="AR92"/>
  <c r="AX92" a="1"/>
  <c r="AX92" s="1"/>
  <c r="E92" s="1"/>
  <c r="AV92"/>
  <c r="AY329"/>
  <c r="AT329"/>
  <c r="AR329"/>
  <c r="CT329" s="1" a="1"/>
  <c r="CT329" s="1"/>
  <c r="DM329" s="1"/>
  <c r="AU329"/>
  <c r="BK329" s="1"/>
  <c r="AV329"/>
  <c r="AX329" a="1"/>
  <c r="AX329" s="1"/>
  <c r="E329" s="1"/>
  <c r="AV89"/>
  <c r="AU89"/>
  <c r="BK89" s="1"/>
  <c r="AX89" a="1"/>
  <c r="AX89" s="1"/>
  <c r="E89" s="1"/>
  <c r="AT89"/>
  <c r="AY89"/>
  <c r="AR89"/>
  <c r="AU60"/>
  <c r="BK60" s="1"/>
  <c r="AT60"/>
  <c r="AY60"/>
  <c r="AR60"/>
  <c r="AV60"/>
  <c r="AX60" a="1"/>
  <c r="AX60" s="1"/>
  <c r="E60" s="1"/>
  <c r="AY514"/>
  <c r="AR514"/>
  <c r="CT514" s="1" a="1"/>
  <c r="CT514" s="1"/>
  <c r="DM514" s="1"/>
  <c r="AT514"/>
  <c r="AV514"/>
  <c r="AU514"/>
  <c r="BK514" s="1"/>
  <c r="AX514" a="1"/>
  <c r="AX514" s="1"/>
  <c r="E514" s="1"/>
  <c r="AU131"/>
  <c r="BK131" s="1"/>
  <c r="AT131"/>
  <c r="AY131"/>
  <c r="AZ131" s="1" a="1"/>
  <c r="AZ131" s="1"/>
  <c r="AV131"/>
  <c r="AX131" a="1"/>
  <c r="AX131" s="1"/>
  <c r="AR131"/>
  <c r="CT131" s="1" a="1"/>
  <c r="CT131" s="1"/>
  <c r="DM131" s="1"/>
  <c r="AV233"/>
  <c r="BD233"/>
  <c r="AU233"/>
  <c r="BK233" s="1"/>
  <c r="BC233"/>
  <c r="AX233" a="1"/>
  <c r="AX233" s="1"/>
  <c r="AT233"/>
  <c r="AR233"/>
  <c r="CT233" s="1" a="1"/>
  <c r="CT233" s="1"/>
  <c r="DM233" s="1"/>
  <c r="AY233"/>
  <c r="AZ233" s="1" a="1"/>
  <c r="AZ233" s="1"/>
  <c r="AV111"/>
  <c r="AX111" a="1"/>
  <c r="AX111" s="1"/>
  <c r="E111" s="1"/>
  <c r="AT111"/>
  <c r="AU111"/>
  <c r="BK111" s="1"/>
  <c r="AY111"/>
  <c r="AR111"/>
  <c r="AV269"/>
  <c r="AT269"/>
  <c r="AX269" a="1"/>
  <c r="AX269" s="1"/>
  <c r="E269" s="1"/>
  <c r="AY269"/>
  <c r="AU269"/>
  <c r="BK269" s="1"/>
  <c r="AR269"/>
  <c r="CT269" s="1" a="1"/>
  <c r="CT269" s="1"/>
  <c r="DM269" s="1"/>
  <c r="AU110"/>
  <c r="BK110" s="1"/>
  <c r="AT110"/>
  <c r="AY110"/>
  <c r="AX110" a="1"/>
  <c r="AX110" s="1"/>
  <c r="E110" s="1"/>
  <c r="AV110"/>
  <c r="AR110"/>
  <c r="AT105"/>
  <c r="AX105" a="1"/>
  <c r="AX105" s="1"/>
  <c r="E105" s="1"/>
  <c r="AV105"/>
  <c r="AY105"/>
  <c r="AU105"/>
  <c r="BK105" s="1"/>
  <c r="AR105"/>
  <c r="AR55"/>
  <c r="AX55" a="1"/>
  <c r="AX55" s="1"/>
  <c r="E55" s="1"/>
  <c r="AV55"/>
  <c r="AT55"/>
  <c r="AY55"/>
  <c r="AU55"/>
  <c r="BK55" s="1"/>
  <c r="AT365"/>
  <c r="AR365"/>
  <c r="CT365" s="1" a="1"/>
  <c r="CT365" s="1"/>
  <c r="DM365" s="1"/>
  <c r="AV365"/>
  <c r="AX365" a="1"/>
  <c r="AX365" s="1"/>
  <c r="E365" s="1"/>
  <c r="AY365"/>
  <c r="AU365"/>
  <c r="BK365" s="1"/>
  <c r="AV65"/>
  <c r="AU65"/>
  <c r="BK65" s="1"/>
  <c r="AR65"/>
  <c r="AT65"/>
  <c r="AY65"/>
  <c r="AX65" a="1"/>
  <c r="AX65" s="1"/>
  <c r="E65" s="1"/>
  <c r="AY533"/>
  <c r="AU533"/>
  <c r="BK533" s="1"/>
  <c r="AR533"/>
  <c r="CT533" s="1" a="1"/>
  <c r="CT533" s="1"/>
  <c r="DM533" s="1"/>
  <c r="AV533"/>
  <c r="AT533"/>
  <c r="AX533" a="1"/>
  <c r="AX533" s="1"/>
  <c r="E533" s="1"/>
  <c r="AV248"/>
  <c r="AU248"/>
  <c r="BK248" s="1"/>
  <c r="AT248"/>
  <c r="AR248"/>
  <c r="AY248"/>
  <c r="AX248" a="1"/>
  <c r="AX248" s="1"/>
  <c r="E248" s="1"/>
  <c r="AT99"/>
  <c r="AY99"/>
  <c r="AR99"/>
  <c r="AX99" a="1"/>
  <c r="AX99" s="1"/>
  <c r="E99" s="1"/>
  <c r="AU99"/>
  <c r="BK99" s="1"/>
  <c r="AV99"/>
  <c r="AV400"/>
  <c r="AU400"/>
  <c r="BK400" s="1"/>
  <c r="AX400" a="1"/>
  <c r="AX400" s="1"/>
  <c r="E400" s="1"/>
  <c r="AY400"/>
  <c r="AR400"/>
  <c r="CT400" s="1" a="1"/>
  <c r="CT400" s="1"/>
  <c r="DM400" s="1"/>
  <c r="AT400"/>
  <c r="AR559"/>
  <c r="CT559" s="1" a="1"/>
  <c r="CT559" s="1"/>
  <c r="DM559" s="1"/>
  <c r="AV559"/>
  <c r="AY559"/>
  <c r="AU559"/>
  <c r="BK559" s="1"/>
  <c r="AX559" a="1"/>
  <c r="AX559" s="1"/>
  <c r="E559" s="1"/>
  <c r="AT559"/>
  <c r="AT73"/>
  <c r="AY73"/>
  <c r="AR73"/>
  <c r="AX73" a="1"/>
  <c r="AX73" s="1"/>
  <c r="E73" s="1"/>
  <c r="AV73"/>
  <c r="AU73"/>
  <c r="BK73" s="1"/>
  <c r="AR144"/>
  <c r="AV144"/>
  <c r="ED144" s="1"/>
  <c r="DZ144" s="1"/>
  <c r="AT144"/>
  <c r="AY144"/>
  <c r="AX144" a="1"/>
  <c r="AX144" s="1"/>
  <c r="E144" s="1"/>
  <c r="AU144"/>
  <c r="BK144" s="1"/>
  <c r="AV38"/>
  <c r="AU38"/>
  <c r="BK38" s="1"/>
  <c r="AX38" a="1"/>
  <c r="AX38" s="1"/>
  <c r="E38" s="1"/>
  <c r="AT38"/>
  <c r="AR38"/>
  <c r="AY38"/>
  <c r="AV558"/>
  <c r="AU558"/>
  <c r="BK558" s="1"/>
  <c r="AX558" a="1"/>
  <c r="AX558" s="1"/>
  <c r="E558" s="1"/>
  <c r="AY558"/>
  <c r="AT558"/>
  <c r="AR558"/>
  <c r="CT558" s="1" a="1"/>
  <c r="CT558" s="1"/>
  <c r="DM558" s="1"/>
  <c r="AU353"/>
  <c r="BK353" s="1"/>
  <c r="AR353"/>
  <c r="CT353" s="1" a="1"/>
  <c r="CT353" s="1"/>
  <c r="DM353" s="1"/>
  <c r="AV353"/>
  <c r="AY353"/>
  <c r="AX353" a="1"/>
  <c r="AX353" s="1"/>
  <c r="E353" s="1"/>
  <c r="AT353"/>
  <c r="AR243"/>
  <c r="AX243" a="1"/>
  <c r="AX243" s="1"/>
  <c r="E243" s="1"/>
  <c r="AV243"/>
  <c r="AY243"/>
  <c r="AU243"/>
  <c r="BK243" s="1"/>
  <c r="AT243"/>
  <c r="AV525"/>
  <c r="AY525"/>
  <c r="AT525"/>
  <c r="AR525"/>
  <c r="CT525" s="1" a="1"/>
  <c r="CT525" s="1"/>
  <c r="DM525" s="1"/>
  <c r="AU525"/>
  <c r="BK525" s="1"/>
  <c r="AX525" a="1"/>
  <c r="AX525" s="1"/>
  <c r="E525" s="1"/>
  <c r="AY258"/>
  <c r="AX258" a="1"/>
  <c r="AX258" s="1"/>
  <c r="E258" s="1"/>
  <c r="AR258"/>
  <c r="CT258" s="1" a="1"/>
  <c r="CT258" s="1"/>
  <c r="DM258" s="1"/>
  <c r="AV258"/>
  <c r="AT258"/>
  <c r="AU258"/>
  <c r="BK258" s="1"/>
  <c r="AW443"/>
  <c r="AV585"/>
  <c r="AR585"/>
  <c r="CT585" s="1" a="1"/>
  <c r="CT585" s="1"/>
  <c r="DM585" s="1"/>
  <c r="AX585" a="1"/>
  <c r="AX585" s="1"/>
  <c r="E585" s="1"/>
  <c r="AT585"/>
  <c r="AY585"/>
  <c r="AU585"/>
  <c r="BK585" s="1"/>
  <c r="AU458"/>
  <c r="BK458" s="1"/>
  <c r="AY458"/>
  <c r="AX458" a="1"/>
  <c r="AX458" s="1"/>
  <c r="E458" s="1"/>
  <c r="AR458"/>
  <c r="CT458" s="1" a="1"/>
  <c r="CT458" s="1"/>
  <c r="DM458" s="1"/>
  <c r="AT458"/>
  <c r="AV458"/>
  <c r="AU548"/>
  <c r="BK548" s="1"/>
  <c r="AR548"/>
  <c r="CT548" s="1" a="1"/>
  <c r="CT548" s="1"/>
  <c r="DM548" s="1"/>
  <c r="AV548"/>
  <c r="AT548"/>
  <c r="AX548" a="1"/>
  <c r="AX548" s="1"/>
  <c r="E548" s="1"/>
  <c r="AY548"/>
  <c r="AV93"/>
  <c r="AU93"/>
  <c r="BK93" s="1"/>
  <c r="AR93"/>
  <c r="AY93"/>
  <c r="AT93"/>
  <c r="AX93" a="1"/>
  <c r="AX93" s="1"/>
  <c r="AU118"/>
  <c r="BK118" s="1"/>
  <c r="AT118"/>
  <c r="AY118"/>
  <c r="AR118"/>
  <c r="AX118" a="1"/>
  <c r="AX118" s="1"/>
  <c r="E118" s="1"/>
  <c r="AV118"/>
  <c r="AW600"/>
  <c r="AU534"/>
  <c r="BK534" s="1"/>
  <c r="AT534"/>
  <c r="AX534" a="1"/>
  <c r="AX534" s="1"/>
  <c r="E534" s="1"/>
  <c r="AR534"/>
  <c r="CT534" s="1" a="1"/>
  <c r="CT534" s="1"/>
  <c r="DM534" s="1"/>
  <c r="AV534"/>
  <c r="AY534"/>
  <c r="AV405"/>
  <c r="AU405"/>
  <c r="BK405" s="1"/>
  <c r="AY405"/>
  <c r="AR405"/>
  <c r="CT405" s="1" a="1"/>
  <c r="CT405" s="1"/>
  <c r="DM405" s="1"/>
  <c r="AX405" a="1"/>
  <c r="AX405" s="1"/>
  <c r="E405" s="1"/>
  <c r="AT405"/>
  <c r="AV511"/>
  <c r="AY511"/>
  <c r="AU511"/>
  <c r="BK511" s="1"/>
  <c r="AT511"/>
  <c r="AX511" a="1"/>
  <c r="AX511" s="1"/>
  <c r="E511" s="1"/>
  <c r="AR511"/>
  <c r="CT511" s="1" a="1"/>
  <c r="CT511" s="1"/>
  <c r="DM511" s="1"/>
  <c r="AT87"/>
  <c r="AY87"/>
  <c r="AR87"/>
  <c r="AX87" a="1"/>
  <c r="AX87" s="1"/>
  <c r="E87" s="1"/>
  <c r="AU87"/>
  <c r="BK87" s="1"/>
  <c r="AV87"/>
  <c r="AT174"/>
  <c r="AY174"/>
  <c r="AZ174" s="1" a="1"/>
  <c r="AZ174" s="1"/>
  <c r="AR174"/>
  <c r="CT174" s="1" a="1"/>
  <c r="CT174" s="1"/>
  <c r="DM174" s="1"/>
  <c r="AX174" a="1"/>
  <c r="AX174" s="1"/>
  <c r="AU174"/>
  <c r="BK174" s="1"/>
  <c r="AV174"/>
  <c r="AV467"/>
  <c r="AX467" a="1"/>
  <c r="AX467" s="1"/>
  <c r="E467" s="1"/>
  <c r="AY467"/>
  <c r="AT467"/>
  <c r="AU467"/>
  <c r="BK467" s="1"/>
  <c r="AR467"/>
  <c r="CT467" s="1" a="1"/>
  <c r="CT467" s="1"/>
  <c r="DM467" s="1"/>
  <c r="AT167"/>
  <c r="AY167"/>
  <c r="AR167"/>
  <c r="AX167" a="1"/>
  <c r="AX167" s="1"/>
  <c r="E167" s="1"/>
  <c r="AV167"/>
  <c r="AU167"/>
  <c r="BK167" s="1"/>
  <c r="BM586"/>
  <c r="AM586" s="1"/>
  <c r="BO586" s="1"/>
  <c r="BL71"/>
  <c r="EE194"/>
  <c r="EB194" s="1"/>
  <c r="EC194" s="1"/>
  <c r="EE502"/>
  <c r="EB502" s="1"/>
  <c r="EC502" s="1"/>
  <c r="EP502" s="1"/>
  <c r="EE262"/>
  <c r="EB262" s="1"/>
  <c r="EA262" s="1"/>
  <c r="BO28"/>
  <c r="CX407" a="1"/>
  <c r="CX407" s="1"/>
  <c r="DQ407" s="1"/>
  <c r="BL444"/>
  <c r="EE444"/>
  <c r="EB444" s="1"/>
  <c r="CX444" a="1"/>
  <c r="CX444" s="1"/>
  <c r="DQ444" s="1"/>
  <c r="CX459" a="1"/>
  <c r="CX459" s="1"/>
  <c r="DQ459" s="1"/>
  <c r="BL459"/>
  <c r="EE459"/>
  <c r="EB459" s="1"/>
  <c r="BL407"/>
  <c r="EE407"/>
  <c r="EB407" s="1"/>
  <c r="EE362"/>
  <c r="EB362" s="1"/>
  <c r="BL362"/>
  <c r="BL580"/>
  <c r="EE580"/>
  <c r="EB580" s="1"/>
  <c r="CX580" a="1"/>
  <c r="CX580" s="1"/>
  <c r="DQ580" s="1"/>
  <c r="BL313"/>
  <c r="EE313"/>
  <c r="EB313" s="1"/>
  <c r="CX313" a="1"/>
  <c r="CX313" s="1"/>
  <c r="DQ313" s="1"/>
  <c r="AV46"/>
  <c r="AU46"/>
  <c r="BK46" s="1"/>
  <c r="AT46"/>
  <c r="AR46"/>
  <c r="AX46" a="1"/>
  <c r="AX46" s="1"/>
  <c r="E46" s="1"/>
  <c r="AY46"/>
  <c r="AR261"/>
  <c r="CT261" s="1" a="1"/>
  <c r="CT261" s="1"/>
  <c r="DM261" s="1"/>
  <c r="AV261"/>
  <c r="AT261"/>
  <c r="AX261" a="1"/>
  <c r="AX261" s="1"/>
  <c r="E261" s="1"/>
  <c r="AU261"/>
  <c r="BK261" s="1"/>
  <c r="AY261"/>
  <c r="AV273"/>
  <c r="AX273" a="1"/>
  <c r="AX273" s="1"/>
  <c r="E273" s="1"/>
  <c r="AT273"/>
  <c r="AR273"/>
  <c r="CT273" s="1" a="1"/>
  <c r="CT273" s="1"/>
  <c r="DM273" s="1"/>
  <c r="AY273"/>
  <c r="AU273"/>
  <c r="BK273" s="1"/>
  <c r="AT140"/>
  <c r="AX140" a="1"/>
  <c r="AX140" s="1"/>
  <c r="E140" s="1"/>
  <c r="AV140"/>
  <c r="ED140" s="1"/>
  <c r="DZ140" s="1"/>
  <c r="AY140"/>
  <c r="AR140"/>
  <c r="AU140"/>
  <c r="BK140" s="1"/>
  <c r="AR39"/>
  <c r="AX39" a="1"/>
  <c r="AX39" s="1"/>
  <c r="E39" s="1"/>
  <c r="AV39"/>
  <c r="AY39"/>
  <c r="AU39"/>
  <c r="BK39" s="1"/>
  <c r="AT39"/>
  <c r="AR489"/>
  <c r="CT489" s="1" a="1"/>
  <c r="CT489" s="1"/>
  <c r="DM489" s="1"/>
  <c r="AT489"/>
  <c r="AY489"/>
  <c r="AU489"/>
  <c r="BK489" s="1"/>
  <c r="AV489"/>
  <c r="AX489" a="1"/>
  <c r="AX489" s="1"/>
  <c r="E489" s="1"/>
  <c r="AU402"/>
  <c r="BK402" s="1"/>
  <c r="AT402"/>
  <c r="AR402"/>
  <c r="CT402" s="1" a="1"/>
  <c r="CT402" s="1"/>
  <c r="DM402" s="1"/>
  <c r="AV402"/>
  <c r="AY402"/>
  <c r="AX402" a="1"/>
  <c r="AX402" s="1"/>
  <c r="E402" s="1"/>
  <c r="AW498"/>
  <c r="AR219"/>
  <c r="AY219"/>
  <c r="AT219"/>
  <c r="AX219" a="1"/>
  <c r="AX219" s="1"/>
  <c r="E219" s="1"/>
  <c r="AV219"/>
  <c r="AU219"/>
  <c r="BK219" s="1"/>
  <c r="AR238"/>
  <c r="AX238" a="1"/>
  <c r="AX238" s="1"/>
  <c r="E238" s="1"/>
  <c r="AV238"/>
  <c r="AU238"/>
  <c r="BK238" s="1"/>
  <c r="AT238"/>
  <c r="AY238"/>
  <c r="AU203"/>
  <c r="BK203" s="1"/>
  <c r="AT203"/>
  <c r="AV203"/>
  <c r="AX203" a="1"/>
  <c r="AX203" s="1"/>
  <c r="E203" s="1"/>
  <c r="AY203"/>
  <c r="AR203"/>
  <c r="AR183"/>
  <c r="AX183" a="1"/>
  <c r="AX183" s="1"/>
  <c r="E183" s="1"/>
  <c r="AV183"/>
  <c r="AY183"/>
  <c r="AU183"/>
  <c r="BK183" s="1"/>
  <c r="AT183"/>
  <c r="AT69"/>
  <c r="AY69"/>
  <c r="AR69"/>
  <c r="AX69" a="1"/>
  <c r="AX69" s="1"/>
  <c r="E69" s="1"/>
  <c r="AU69"/>
  <c r="BK69" s="1"/>
  <c r="AV69"/>
  <c r="AV142"/>
  <c r="ED142" s="1"/>
  <c r="DZ142" s="1"/>
  <c r="AR142"/>
  <c r="AU142"/>
  <c r="BK142" s="1"/>
  <c r="AX142" a="1"/>
  <c r="AX142" s="1"/>
  <c r="E142" s="1"/>
  <c r="AT142"/>
  <c r="AY142"/>
  <c r="AY355"/>
  <c r="AU355"/>
  <c r="BK355" s="1"/>
  <c r="AV355"/>
  <c r="AT355"/>
  <c r="AR355"/>
  <c r="CT355" s="1" a="1"/>
  <c r="CT355" s="1"/>
  <c r="DM355" s="1"/>
  <c r="AX355" a="1"/>
  <c r="AX355" s="1"/>
  <c r="E355" s="1"/>
  <c r="AR90"/>
  <c r="AX90" a="1"/>
  <c r="AX90" s="1"/>
  <c r="E90" s="1"/>
  <c r="AV90"/>
  <c r="AY90"/>
  <c r="AU90"/>
  <c r="BK90" s="1"/>
  <c r="AT90"/>
  <c r="AU45"/>
  <c r="BK45" s="1"/>
  <c r="AT45"/>
  <c r="AY45"/>
  <c r="AR45"/>
  <c r="AV45"/>
  <c r="AX45" a="1"/>
  <c r="AX45" s="1"/>
  <c r="E45" s="1"/>
  <c r="AU577"/>
  <c r="BK577" s="1"/>
  <c r="AX577" a="1"/>
  <c r="AX577" s="1"/>
  <c r="E577" s="1"/>
  <c r="AV577"/>
  <c r="AT577"/>
  <c r="AR577"/>
  <c r="CT577" s="1" a="1"/>
  <c r="CT577" s="1"/>
  <c r="DM577" s="1"/>
  <c r="AY577"/>
  <c r="AW299"/>
  <c r="AV452"/>
  <c r="AR452"/>
  <c r="CT452" s="1" a="1"/>
  <c r="CT452" s="1"/>
  <c r="DM452" s="1"/>
  <c r="AU452"/>
  <c r="BK452" s="1"/>
  <c r="AT452"/>
  <c r="AY452"/>
  <c r="AX452" a="1"/>
  <c r="AX452" s="1"/>
  <c r="E452" s="1"/>
  <c r="AW379"/>
  <c r="AT202"/>
  <c r="AY202"/>
  <c r="AR202"/>
  <c r="AX202" a="1"/>
  <c r="AX202" s="1"/>
  <c r="E202" s="1"/>
  <c r="AV202"/>
  <c r="AU202"/>
  <c r="BK202" s="1"/>
  <c r="AR63"/>
  <c r="AX63" a="1"/>
  <c r="AX63" s="1"/>
  <c r="E63" s="1"/>
  <c r="AV63"/>
  <c r="AY63"/>
  <c r="AU63"/>
  <c r="BK63" s="1"/>
  <c r="AT63"/>
  <c r="AR595"/>
  <c r="CT595" s="1" a="1"/>
  <c r="CT595" s="1"/>
  <c r="DM595" s="1"/>
  <c r="AY595"/>
  <c r="AT595"/>
  <c r="AU595"/>
  <c r="BK595" s="1"/>
  <c r="AV595"/>
  <c r="AX595" a="1"/>
  <c r="AX595" s="1"/>
  <c r="E595" s="1"/>
  <c r="AT283"/>
  <c r="AU283"/>
  <c r="BK283" s="1"/>
  <c r="AX283" a="1"/>
  <c r="AX283" s="1"/>
  <c r="E283" s="1"/>
  <c r="AV283"/>
  <c r="AR283"/>
  <c r="CT283" s="1" a="1"/>
  <c r="CT283" s="1"/>
  <c r="DM283" s="1"/>
  <c r="AY283"/>
  <c r="CX576" a="1"/>
  <c r="CX576" s="1"/>
  <c r="DQ576" s="1"/>
  <c r="EE576"/>
  <c r="EB576" s="1"/>
  <c r="BL576"/>
  <c r="EE541"/>
  <c r="EB541" s="1"/>
  <c r="BL541"/>
  <c r="CX541" a="1"/>
  <c r="CX541" s="1"/>
  <c r="DQ541" s="1"/>
  <c r="BL346"/>
  <c r="EE346"/>
  <c r="EB346" s="1"/>
  <c r="CX346" a="1"/>
  <c r="CX346" s="1"/>
  <c r="DQ346" s="1"/>
  <c r="BL392"/>
  <c r="CX392" a="1"/>
  <c r="CX392" s="1"/>
  <c r="DQ392" s="1"/>
  <c r="EE392"/>
  <c r="EB392" s="1"/>
  <c r="EE148"/>
  <c r="EB148" s="1"/>
  <c r="BL148"/>
  <c r="EE134"/>
  <c r="EB134" s="1"/>
  <c r="BL134"/>
  <c r="BL350"/>
  <c r="EE350"/>
  <c r="EB350" s="1"/>
  <c r="BL439"/>
  <c r="CX439" a="1"/>
  <c r="CX439" s="1"/>
  <c r="DQ439" s="1"/>
  <c r="EE439"/>
  <c r="EB439" s="1"/>
  <c r="AV498"/>
  <c r="AR498"/>
  <c r="CT498" s="1" a="1"/>
  <c r="CT498" s="1"/>
  <c r="DM498" s="1"/>
  <c r="AX498" a="1"/>
  <c r="AX498" s="1"/>
  <c r="E498" s="1"/>
  <c r="AY498"/>
  <c r="AU498"/>
  <c r="BK498" s="1"/>
  <c r="AT498"/>
  <c r="AU592"/>
  <c r="BK592" s="1"/>
  <c r="AV592"/>
  <c r="AT592"/>
  <c r="AX592" a="1"/>
  <c r="AX592" s="1"/>
  <c r="E592" s="1"/>
  <c r="AY592"/>
  <c r="AR592"/>
  <c r="CT592" s="1" a="1"/>
  <c r="CT592" s="1"/>
  <c r="DM592" s="1"/>
  <c r="AV551"/>
  <c r="AU551"/>
  <c r="BK551" s="1"/>
  <c r="AR551"/>
  <c r="CT551" s="1" a="1"/>
  <c r="CT551" s="1"/>
  <c r="DM551" s="1"/>
  <c r="AY551"/>
  <c r="AZ551" s="1" a="1"/>
  <c r="AZ551" s="1"/>
  <c r="BD551"/>
  <c r="AX551" a="1"/>
  <c r="AX551" s="1"/>
  <c r="BC551"/>
  <c r="AT551"/>
  <c r="AY455"/>
  <c r="AR455"/>
  <c r="CT455" s="1" a="1"/>
  <c r="CT455" s="1"/>
  <c r="DM455" s="1"/>
  <c r="AV455"/>
  <c r="AT455"/>
  <c r="AX455" a="1"/>
  <c r="AX455" s="1"/>
  <c r="E455" s="1"/>
  <c r="AU455"/>
  <c r="BK455" s="1"/>
  <c r="AV128"/>
  <c r="AU128"/>
  <c r="BK128" s="1"/>
  <c r="AT128"/>
  <c r="AX128" a="1"/>
  <c r="AX128" s="1"/>
  <c r="E128" s="1"/>
  <c r="AR128"/>
  <c r="AY128"/>
  <c r="AR236"/>
  <c r="AX236" a="1"/>
  <c r="AX236" s="1"/>
  <c r="E236" s="1"/>
  <c r="AV236"/>
  <c r="AY236"/>
  <c r="AU236"/>
  <c r="BK236" s="1"/>
  <c r="AT236"/>
  <c r="AU399"/>
  <c r="BK399" s="1"/>
  <c r="AV399"/>
  <c r="AX399" a="1"/>
  <c r="AX399" s="1"/>
  <c r="E399" s="1"/>
  <c r="AY399"/>
  <c r="AR399"/>
  <c r="CT399" s="1" a="1"/>
  <c r="CT399" s="1"/>
  <c r="DM399" s="1"/>
  <c r="AT399"/>
  <c r="AW410"/>
  <c r="AT48"/>
  <c r="AY48"/>
  <c r="AR48"/>
  <c r="AX48" a="1"/>
  <c r="AX48" s="1"/>
  <c r="E48" s="1"/>
  <c r="AV48"/>
  <c r="AU48"/>
  <c r="BK48" s="1"/>
  <c r="AW509"/>
  <c r="AR19"/>
  <c r="AX19" a="1"/>
  <c r="AX19" s="1"/>
  <c r="E19" s="1"/>
  <c r="AY19"/>
  <c r="AV19"/>
  <c r="AU19"/>
  <c r="BK19" s="1"/>
  <c r="AT19"/>
  <c r="AT182"/>
  <c r="AY182"/>
  <c r="AZ182" s="1" a="1"/>
  <c r="AZ182" s="1"/>
  <c r="AR182"/>
  <c r="CT182" s="1" a="1"/>
  <c r="CT182" s="1"/>
  <c r="DM182" s="1"/>
  <c r="AX182" a="1"/>
  <c r="AX182" s="1"/>
  <c r="AU182"/>
  <c r="BK182" s="1"/>
  <c r="AV182"/>
  <c r="AU406"/>
  <c r="BK406" s="1"/>
  <c r="AT406"/>
  <c r="AV406"/>
  <c r="AY406"/>
  <c r="AR406"/>
  <c r="CT406" s="1" a="1"/>
  <c r="CT406" s="1"/>
  <c r="DM406" s="1"/>
  <c r="AX406" a="1"/>
  <c r="AX406" s="1"/>
  <c r="E406" s="1"/>
  <c r="AY571"/>
  <c r="AV571"/>
  <c r="AX571" a="1"/>
  <c r="AX571" s="1"/>
  <c r="E571" s="1"/>
  <c r="AU571"/>
  <c r="BK571" s="1"/>
  <c r="AT571"/>
  <c r="AR571"/>
  <c r="CT571" s="1" a="1"/>
  <c r="CT571" s="1"/>
  <c r="DM571" s="1"/>
  <c r="AU443"/>
  <c r="BK443" s="1"/>
  <c r="AX443" a="1"/>
  <c r="AX443" s="1"/>
  <c r="E443" s="1"/>
  <c r="AR443"/>
  <c r="CT443" s="1" a="1"/>
  <c r="CT443" s="1"/>
  <c r="DM443" s="1"/>
  <c r="AT443"/>
  <c r="AV443"/>
  <c r="AY443"/>
  <c r="AU166"/>
  <c r="BK166" s="1"/>
  <c r="AT166"/>
  <c r="AY166"/>
  <c r="AZ166" s="1" a="1"/>
  <c r="AZ166" s="1"/>
  <c r="AX166" a="1"/>
  <c r="AX166" s="1"/>
  <c r="AV166"/>
  <c r="AR166"/>
  <c r="CT166" s="1" a="1"/>
  <c r="CT166" s="1"/>
  <c r="DM166" s="1"/>
  <c r="AU589"/>
  <c r="BK589" s="1"/>
  <c r="AY589"/>
  <c r="AT589"/>
  <c r="AR589"/>
  <c r="CT589" s="1" a="1"/>
  <c r="CT589" s="1"/>
  <c r="DM589" s="1"/>
  <c r="AV589"/>
  <c r="AX589" a="1"/>
  <c r="AX589" s="1"/>
  <c r="E589" s="1"/>
  <c r="AV555"/>
  <c r="AY555"/>
  <c r="AT555"/>
  <c r="AU555"/>
  <c r="BK555" s="1"/>
  <c r="AR555"/>
  <c r="CT555" s="1" a="1"/>
  <c r="CT555" s="1"/>
  <c r="DM555" s="1"/>
  <c r="AX555" a="1"/>
  <c r="AX555" s="1"/>
  <c r="E555" s="1"/>
  <c r="AU234"/>
  <c r="BK234" s="1"/>
  <c r="AT234"/>
  <c r="AY234"/>
  <c r="AZ234" s="1" a="1"/>
  <c r="AZ234" s="1"/>
  <c r="AV234"/>
  <c r="AR234"/>
  <c r="CT234" s="1" a="1"/>
  <c r="CT234" s="1"/>
  <c r="DM234" s="1"/>
  <c r="AX234" a="1"/>
  <c r="AX234" s="1"/>
  <c r="AV242"/>
  <c r="AU242"/>
  <c r="BK242" s="1"/>
  <c r="AY242"/>
  <c r="AX242" a="1"/>
  <c r="AX242" s="1"/>
  <c r="E242" s="1"/>
  <c r="AR242"/>
  <c r="AT242"/>
  <c r="AT274"/>
  <c r="AY274"/>
  <c r="AU274"/>
  <c r="BK274" s="1"/>
  <c r="AX274" a="1"/>
  <c r="AX274" s="1"/>
  <c r="E274" s="1"/>
  <c r="AV274"/>
  <c r="AR274"/>
  <c r="CT274" s="1" a="1"/>
  <c r="CT274" s="1"/>
  <c r="DM274" s="1"/>
  <c r="BL445"/>
  <c r="EE445"/>
  <c r="EB445" s="1"/>
  <c r="CX445" a="1"/>
  <c r="CX445" s="1"/>
  <c r="DQ445" s="1"/>
  <c r="EE307"/>
  <c r="EB307" s="1"/>
  <c r="CX307" a="1"/>
  <c r="CX307" s="1"/>
  <c r="DQ307" s="1"/>
  <c r="BL307"/>
  <c r="EE454"/>
  <c r="EB454" s="1"/>
  <c r="BL454"/>
  <c r="EE460"/>
  <c r="EB460" s="1"/>
  <c r="BL460"/>
  <c r="EE11"/>
  <c r="EB11" s="1"/>
  <c r="EC11" s="1"/>
  <c r="EP11" s="1"/>
  <c r="BL11"/>
  <c r="BL401"/>
  <c r="EE401"/>
  <c r="EB401" s="1"/>
  <c r="BL324"/>
  <c r="CX324" a="1"/>
  <c r="CX324" s="1"/>
  <c r="DQ324" s="1"/>
  <c r="EE324"/>
  <c r="EB324" s="1"/>
  <c r="BL389"/>
  <c r="EE389"/>
  <c r="EB389" s="1"/>
  <c r="CX389" a="1"/>
  <c r="CX389" s="1"/>
  <c r="DQ389" s="1"/>
  <c r="EE456"/>
  <c r="EB456" s="1"/>
  <c r="CX456" a="1"/>
  <c r="CX456" s="1"/>
  <c r="DQ456" s="1"/>
  <c r="BL456"/>
  <c r="AR535"/>
  <c r="CT535" s="1" a="1"/>
  <c r="CT535" s="1"/>
  <c r="DM535" s="1"/>
  <c r="AX535" a="1"/>
  <c r="AX535" s="1"/>
  <c r="E535" s="1"/>
  <c r="AY535"/>
  <c r="AV535"/>
  <c r="AU535"/>
  <c r="BK535" s="1"/>
  <c r="AT535"/>
  <c r="AR204"/>
  <c r="AY204"/>
  <c r="AX204" a="1"/>
  <c r="AX204" s="1"/>
  <c r="E204" s="1"/>
  <c r="AU204"/>
  <c r="BK204" s="1"/>
  <c r="AV204"/>
  <c r="AT204"/>
  <c r="AY429"/>
  <c r="AR429"/>
  <c r="CT429" s="1" a="1"/>
  <c r="CT429" s="1"/>
  <c r="DM429" s="1"/>
  <c r="AU429"/>
  <c r="BK429" s="1"/>
  <c r="AT429"/>
  <c r="AV429"/>
  <c r="AX429" a="1"/>
  <c r="AX429" s="1"/>
  <c r="E429" s="1"/>
  <c r="AR403"/>
  <c r="CT403" s="1" a="1"/>
  <c r="CT403" s="1"/>
  <c r="DM403" s="1"/>
  <c r="AX403" a="1"/>
  <c r="AX403" s="1"/>
  <c r="E403" s="1"/>
  <c r="AT403"/>
  <c r="AY403"/>
  <c r="AV403"/>
  <c r="AU403"/>
  <c r="BK403" s="1"/>
  <c r="AR385"/>
  <c r="CT385" s="1" a="1"/>
  <c r="CT385" s="1"/>
  <c r="DM385" s="1"/>
  <c r="AV385"/>
  <c r="AY385"/>
  <c r="AU385"/>
  <c r="BK385" s="1"/>
  <c r="AT385"/>
  <c r="AX385" a="1"/>
  <c r="AX385" s="1"/>
  <c r="E385" s="1"/>
  <c r="AV169"/>
  <c r="AU169"/>
  <c r="BK169" s="1"/>
  <c r="AT169"/>
  <c r="AR169"/>
  <c r="CT169" s="1" a="1"/>
  <c r="CT169" s="1"/>
  <c r="DM169" s="1"/>
  <c r="AY169"/>
  <c r="AZ169" s="1" a="1"/>
  <c r="AZ169" s="1"/>
  <c r="AX169" a="1"/>
  <c r="AX169" s="1"/>
  <c r="AR491"/>
  <c r="CT491" s="1" a="1"/>
  <c r="CT491" s="1"/>
  <c r="DM491" s="1"/>
  <c r="AU491"/>
  <c r="BK491" s="1"/>
  <c r="AX491" a="1"/>
  <c r="AX491" s="1"/>
  <c r="E491" s="1"/>
  <c r="AT491"/>
  <c r="AY491"/>
  <c r="AV491"/>
  <c r="AY538"/>
  <c r="AU538"/>
  <c r="BK538" s="1"/>
  <c r="AT538"/>
  <c r="AV538"/>
  <c r="AR538"/>
  <c r="CT538" s="1" a="1"/>
  <c r="CT538" s="1"/>
  <c r="DM538" s="1"/>
  <c r="AX538" a="1"/>
  <c r="AX538" s="1"/>
  <c r="E538" s="1"/>
  <c r="AR285"/>
  <c r="CT285" s="1" a="1"/>
  <c r="CT285" s="1"/>
  <c r="DM285" s="1"/>
  <c r="AT285"/>
  <c r="AV285"/>
  <c r="AU285"/>
  <c r="BK285" s="1"/>
  <c r="AY285"/>
  <c r="AX285" a="1"/>
  <c r="AX285" s="1"/>
  <c r="E285" s="1"/>
  <c r="AV104"/>
  <c r="AU104"/>
  <c r="BK104" s="1"/>
  <c r="AX104" a="1"/>
  <c r="AX104" s="1"/>
  <c r="E104" s="1"/>
  <c r="AT104"/>
  <c r="AR104"/>
  <c r="AY104"/>
  <c r="AR237"/>
  <c r="AX237" a="1"/>
  <c r="AX237" s="1"/>
  <c r="E237" s="1"/>
  <c r="AV237"/>
  <c r="AY237"/>
  <c r="AU237"/>
  <c r="BK237" s="1"/>
  <c r="AT237"/>
  <c r="AV381"/>
  <c r="AT381"/>
  <c r="AR381"/>
  <c r="CT381" s="1" a="1"/>
  <c r="CT381" s="1"/>
  <c r="DM381" s="1"/>
  <c r="AY381"/>
  <c r="AU381"/>
  <c r="BK381" s="1"/>
  <c r="AX381" a="1"/>
  <c r="AX381" s="1"/>
  <c r="E381" s="1"/>
  <c r="AT260"/>
  <c r="AY260"/>
  <c r="AU260"/>
  <c r="BK260" s="1"/>
  <c r="AV260"/>
  <c r="AX260" a="1"/>
  <c r="AX260" s="1"/>
  <c r="E260" s="1"/>
  <c r="AR260"/>
  <c r="CT260" s="1" a="1"/>
  <c r="CT260" s="1"/>
  <c r="DM260" s="1"/>
  <c r="AY487"/>
  <c r="AV487"/>
  <c r="AT487"/>
  <c r="AU487"/>
  <c r="BK487" s="1"/>
  <c r="AX487" a="1"/>
  <c r="AX487" s="1"/>
  <c r="E487" s="1"/>
  <c r="AR487"/>
  <c r="CT487" s="1" a="1"/>
  <c r="CT487" s="1"/>
  <c r="DM487" s="1"/>
  <c r="AR319"/>
  <c r="CT319" s="1" a="1"/>
  <c r="CT319" s="1"/>
  <c r="DM319" s="1"/>
  <c r="AV319"/>
  <c r="AU319"/>
  <c r="BK319" s="1"/>
  <c r="AX319" a="1"/>
  <c r="AX319" s="1"/>
  <c r="E319" s="1"/>
  <c r="AY319"/>
  <c r="AT319"/>
  <c r="AU591"/>
  <c r="BK591" s="1"/>
  <c r="AT591"/>
  <c r="AY591"/>
  <c r="AR591"/>
  <c r="CT591" s="1" a="1"/>
  <c r="CT591" s="1"/>
  <c r="DM591" s="1"/>
  <c r="AX591" a="1"/>
  <c r="AX591" s="1"/>
  <c r="E591" s="1"/>
  <c r="AV591"/>
  <c r="AR57"/>
  <c r="AX57" a="1"/>
  <c r="AX57" s="1"/>
  <c r="E57" s="1"/>
  <c r="AV57"/>
  <c r="AT57"/>
  <c r="AY57"/>
  <c r="AU57"/>
  <c r="BK57" s="1"/>
  <c r="AX276" a="1"/>
  <c r="AX276" s="1"/>
  <c r="E276" s="1"/>
  <c r="AU276"/>
  <c r="BK276" s="1"/>
  <c r="AV276"/>
  <c r="AT276"/>
  <c r="AY276"/>
  <c r="AR276"/>
  <c r="CT276" s="1" a="1"/>
  <c r="CT276" s="1"/>
  <c r="DM276" s="1"/>
  <c r="AY109"/>
  <c r="AR109"/>
  <c r="AT109"/>
  <c r="AX109" a="1"/>
  <c r="AX109" s="1"/>
  <c r="E109" s="1"/>
  <c r="AU109"/>
  <c r="BK109" s="1"/>
  <c r="AV109"/>
  <c r="AR496"/>
  <c r="CT496" s="1" a="1"/>
  <c r="CT496" s="1"/>
  <c r="DM496" s="1"/>
  <c r="AU496"/>
  <c r="BK496" s="1"/>
  <c r="AT496"/>
  <c r="AX496" a="1"/>
  <c r="AX496" s="1"/>
  <c r="E496" s="1"/>
  <c r="AY496"/>
  <c r="AV496"/>
  <c r="AR560"/>
  <c r="CT560" s="1" a="1"/>
  <c r="CT560" s="1"/>
  <c r="DM560" s="1"/>
  <c r="AV560"/>
  <c r="AY560"/>
  <c r="AU560"/>
  <c r="BK560" s="1"/>
  <c r="AT560"/>
  <c r="AX560" a="1"/>
  <c r="AX560" s="1"/>
  <c r="E560" s="1"/>
  <c r="AY20"/>
  <c r="AT20"/>
  <c r="AR20"/>
  <c r="AX20" a="1"/>
  <c r="AX20" s="1"/>
  <c r="E20" s="1"/>
  <c r="AV20"/>
  <c r="AU20"/>
  <c r="BK20" s="1"/>
  <c r="AV301"/>
  <c r="AT301"/>
  <c r="AY301"/>
  <c r="AX301" a="1"/>
  <c r="AX301" s="1"/>
  <c r="E301" s="1"/>
  <c r="AU301"/>
  <c r="BK301" s="1"/>
  <c r="AR301"/>
  <c r="CT301" s="1" a="1"/>
  <c r="CT301" s="1"/>
  <c r="DM301" s="1"/>
  <c r="AV168"/>
  <c r="AU168"/>
  <c r="BK168" s="1"/>
  <c r="AY168"/>
  <c r="AZ168" s="1" a="1"/>
  <c r="AZ168" s="1"/>
  <c r="AX168" a="1"/>
  <c r="AX168" s="1"/>
  <c r="AT168"/>
  <c r="AR168"/>
  <c r="CT168" s="1" a="1"/>
  <c r="CT168" s="1"/>
  <c r="DM168" s="1"/>
  <c r="AU125"/>
  <c r="BK125" s="1"/>
  <c r="AV125"/>
  <c r="AR125"/>
  <c r="AT125"/>
  <c r="AY125"/>
  <c r="AX125" a="1"/>
  <c r="AX125" s="1"/>
  <c r="E125" s="1"/>
  <c r="AV532"/>
  <c r="AY532"/>
  <c r="AT532"/>
  <c r="AR532"/>
  <c r="CT532" s="1" a="1"/>
  <c r="CT532" s="1"/>
  <c r="DM532" s="1"/>
  <c r="AX532" a="1"/>
  <c r="AX532" s="1"/>
  <c r="E532" s="1"/>
  <c r="AU532"/>
  <c r="BK532" s="1"/>
  <c r="AR556"/>
  <c r="CT556" s="1" a="1"/>
  <c r="CT556" s="1"/>
  <c r="DM556" s="1"/>
  <c r="AX556" a="1"/>
  <c r="AX556" s="1"/>
  <c r="E556" s="1"/>
  <c r="AV556"/>
  <c r="AT556"/>
  <c r="AU556"/>
  <c r="BK556" s="1"/>
  <c r="AY556"/>
  <c r="AY500"/>
  <c r="AX500" a="1"/>
  <c r="AX500" s="1"/>
  <c r="E500" s="1"/>
  <c r="AU500"/>
  <c r="BK500" s="1"/>
  <c r="AR500"/>
  <c r="CT500" s="1" a="1"/>
  <c r="CT500" s="1"/>
  <c r="DM500" s="1"/>
  <c r="AV500"/>
  <c r="AT500"/>
  <c r="AV575"/>
  <c r="AX575" a="1"/>
  <c r="AX575" s="1"/>
  <c r="E575" s="1"/>
  <c r="AR575"/>
  <c r="CT575" s="1" a="1"/>
  <c r="CT575" s="1"/>
  <c r="DM575" s="1"/>
  <c r="AU575"/>
  <c r="BK575" s="1"/>
  <c r="AY575"/>
  <c r="AT575"/>
  <c r="AV553"/>
  <c r="AT553"/>
  <c r="AY553"/>
  <c r="AR553"/>
  <c r="CT553" s="1" a="1"/>
  <c r="CT553" s="1"/>
  <c r="DM553" s="1"/>
  <c r="AX553" a="1"/>
  <c r="AX553" s="1"/>
  <c r="E553" s="1"/>
  <c r="AU553"/>
  <c r="BK553" s="1"/>
  <c r="AU506"/>
  <c r="BK506" s="1"/>
  <c r="AR506"/>
  <c r="CT506" s="1" a="1"/>
  <c r="CT506" s="1"/>
  <c r="DM506" s="1"/>
  <c r="AT506"/>
  <c r="AX506" a="1"/>
  <c r="AX506" s="1"/>
  <c r="E506" s="1"/>
  <c r="AV506"/>
  <c r="AY506"/>
  <c r="AT185"/>
  <c r="AY185"/>
  <c r="AZ185" s="1" a="1"/>
  <c r="AZ185" s="1"/>
  <c r="AR185"/>
  <c r="CT185" s="1" a="1"/>
  <c r="CT185" s="1"/>
  <c r="DM185" s="1"/>
  <c r="AX185" a="1"/>
  <c r="AX185" s="1"/>
  <c r="AV185"/>
  <c r="AU185"/>
  <c r="BK185" s="1"/>
  <c r="AV554"/>
  <c r="AX554" a="1"/>
  <c r="AX554" s="1"/>
  <c r="E554" s="1"/>
  <c r="AT554"/>
  <c r="AU554"/>
  <c r="BK554" s="1"/>
  <c r="AY554"/>
  <c r="AR554"/>
  <c r="CT554" s="1" a="1"/>
  <c r="CT554" s="1"/>
  <c r="DM554" s="1"/>
  <c r="AT145"/>
  <c r="AX145" a="1"/>
  <c r="AX145" s="1"/>
  <c r="E145" s="1"/>
  <c r="AY145"/>
  <c r="AR145"/>
  <c r="AU145"/>
  <c r="BK145" s="1"/>
  <c r="AV145"/>
  <c r="ED145" s="1"/>
  <c r="DZ145" s="1"/>
  <c r="AU49"/>
  <c r="BK49" s="1"/>
  <c r="AT49"/>
  <c r="AY49"/>
  <c r="AX49" a="1"/>
  <c r="AX49" s="1"/>
  <c r="E49" s="1"/>
  <c r="AV49"/>
  <c r="AR49"/>
  <c r="AU252"/>
  <c r="BK252" s="1"/>
  <c r="AX252" a="1"/>
  <c r="AX252" s="1"/>
  <c r="E252" s="1"/>
  <c r="AV252"/>
  <c r="AR252"/>
  <c r="CT252" s="1" a="1"/>
  <c r="CT252" s="1"/>
  <c r="DM252" s="1"/>
  <c r="AT252"/>
  <c r="AY252"/>
  <c r="AR299"/>
  <c r="CT299" s="1" a="1"/>
  <c r="CT299" s="1"/>
  <c r="DM299" s="1"/>
  <c r="AX299" a="1"/>
  <c r="AX299" s="1"/>
  <c r="E299" s="1"/>
  <c r="AY299"/>
  <c r="AV299"/>
  <c r="AU299"/>
  <c r="BK299" s="1"/>
  <c r="AT299"/>
  <c r="AR519"/>
  <c r="CT519" s="1" a="1"/>
  <c r="CT519" s="1"/>
  <c r="DM519" s="1"/>
  <c r="AX519" a="1"/>
  <c r="AX519" s="1"/>
  <c r="E519" s="1"/>
  <c r="AV519"/>
  <c r="AT519"/>
  <c r="AY519"/>
  <c r="AU519"/>
  <c r="BK519" s="1"/>
  <c r="AU184"/>
  <c r="BK184" s="1"/>
  <c r="AT184"/>
  <c r="AY184"/>
  <c r="AZ184" s="1" a="1"/>
  <c r="AZ184" s="1"/>
  <c r="AR184"/>
  <c r="CT184" s="1" a="1"/>
  <c r="CT184" s="1"/>
  <c r="DM184" s="1"/>
  <c r="AV184"/>
  <c r="AX184" a="1"/>
  <c r="AX184" s="1"/>
  <c r="AV379"/>
  <c r="AY379"/>
  <c r="AT379"/>
  <c r="AU379"/>
  <c r="BK379" s="1"/>
  <c r="AR379"/>
  <c r="CT379" s="1" a="1"/>
  <c r="CT379" s="1"/>
  <c r="DM379" s="1"/>
  <c r="AX379" a="1"/>
  <c r="AX379" s="1"/>
  <c r="E379" s="1"/>
  <c r="AR106"/>
  <c r="AX106" a="1"/>
  <c r="AX106" s="1"/>
  <c r="E106" s="1"/>
  <c r="AV106"/>
  <c r="AY106"/>
  <c r="AU106"/>
  <c r="BK106" s="1"/>
  <c r="AT106"/>
  <c r="AR47"/>
  <c r="AX47" a="1"/>
  <c r="AX47" s="1"/>
  <c r="E47" s="1"/>
  <c r="AV47"/>
  <c r="AU47"/>
  <c r="BK47" s="1"/>
  <c r="AT47"/>
  <c r="AY47"/>
  <c r="AT146"/>
  <c r="AX146" a="1"/>
  <c r="AX146" s="1"/>
  <c r="E146" s="1"/>
  <c r="AV146"/>
  <c r="ED146" s="1"/>
  <c r="DZ146" s="1"/>
  <c r="AU146"/>
  <c r="BK146" s="1"/>
  <c r="AR146"/>
  <c r="AY146"/>
  <c r="BD295"/>
  <c r="AT295"/>
  <c r="AY295"/>
  <c r="AZ295" s="1" a="1"/>
  <c r="AZ295" s="1"/>
  <c r="AX295" a="1"/>
  <c r="AX295" s="1"/>
  <c r="BC295"/>
  <c r="AU295"/>
  <c r="BK295" s="1"/>
  <c r="AR295"/>
  <c r="CT295" s="1" a="1"/>
  <c r="CT295" s="1"/>
  <c r="DM295" s="1"/>
  <c r="AV295"/>
  <c r="AU294"/>
  <c r="BK294" s="1"/>
  <c r="AX294" a="1"/>
  <c r="AX294" s="1"/>
  <c r="E294" s="1"/>
  <c r="AV294"/>
  <c r="AR294"/>
  <c r="CT294" s="1" a="1"/>
  <c r="CT294" s="1"/>
  <c r="DM294" s="1"/>
  <c r="AY294"/>
  <c r="AT294"/>
  <c r="AV137"/>
  <c r="ED137" s="1"/>
  <c r="DZ137" s="1"/>
  <c r="AY137"/>
  <c r="AX137" a="1"/>
  <c r="AX137" s="1"/>
  <c r="E137" s="1"/>
  <c r="AR137"/>
  <c r="AT137"/>
  <c r="AU137"/>
  <c r="BK137" s="1"/>
  <c r="AT94"/>
  <c r="AY94"/>
  <c r="AR94"/>
  <c r="AX94" a="1"/>
  <c r="AX94" s="1"/>
  <c r="AU94"/>
  <c r="BK94" s="1"/>
  <c r="AV94"/>
  <c r="AR123"/>
  <c r="AY123"/>
  <c r="AV123"/>
  <c r="AX123" a="1"/>
  <c r="AX123" s="1"/>
  <c r="E123" s="1"/>
  <c r="AU123"/>
  <c r="BK123" s="1"/>
  <c r="AT123"/>
  <c r="AW520"/>
  <c r="BO134"/>
  <c r="BL56"/>
  <c r="BM148"/>
  <c r="AM148" s="1"/>
  <c r="BO148" s="1"/>
  <c r="BL107"/>
  <c r="EE508"/>
  <c r="EB508" s="1"/>
  <c r="EC508" s="1"/>
  <c r="EP508" s="1"/>
  <c r="EE228"/>
  <c r="EB228" s="1"/>
  <c r="EC228" s="1"/>
  <c r="CX333" a="1"/>
  <c r="CX333" s="1"/>
  <c r="DQ333" s="1"/>
  <c r="AZ508"/>
  <c r="BC508" s="1"/>
  <c r="BL78"/>
  <c r="BL154"/>
  <c r="BL155"/>
  <c r="BL53"/>
  <c r="BI424"/>
  <c r="BM424" s="1"/>
  <c r="AM424" s="1"/>
  <c r="BL75"/>
  <c r="BL159"/>
  <c r="BL189"/>
  <c r="BL114"/>
  <c r="EE78"/>
  <c r="EB78" s="1"/>
  <c r="EA78" s="1"/>
  <c r="BL473"/>
  <c r="BL67"/>
  <c r="EE114"/>
  <c r="EB114" s="1"/>
  <c r="EC114" s="1"/>
  <c r="BL335"/>
  <c r="EE335"/>
  <c r="EB335" s="1"/>
  <c r="EC335" s="1"/>
  <c r="EE155"/>
  <c r="EB155" s="1"/>
  <c r="EC155" s="1"/>
  <c r="EP155" s="1"/>
  <c r="CT107"/>
  <c r="DM107" s="1"/>
  <c r="AZ64"/>
  <c r="BD64" s="1"/>
  <c r="EE341"/>
  <c r="EB341" s="1"/>
  <c r="EA341" s="1"/>
  <c r="EA471"/>
  <c r="EE53"/>
  <c r="EB53" s="1"/>
  <c r="EC53" s="1"/>
  <c r="EE107"/>
  <c r="EB107" s="1"/>
  <c r="EA107" s="1"/>
  <c r="AZ335"/>
  <c r="BD335" s="1"/>
  <c r="BM578"/>
  <c r="AM578" s="1"/>
  <c r="BO578" s="1"/>
  <c r="BC530"/>
  <c r="AZ56"/>
  <c r="BD56" s="1"/>
  <c r="CT114"/>
  <c r="DM114" s="1"/>
  <c r="EE189"/>
  <c r="EB189" s="1"/>
  <c r="EC189" s="1"/>
  <c r="E228"/>
  <c r="CX335"/>
  <c r="DQ335" s="1"/>
  <c r="EA342"/>
  <c r="EC342"/>
  <c r="E305"/>
  <c r="BG342"/>
  <c r="BH342" s="1"/>
  <c r="BI478"/>
  <c r="BM478" s="1"/>
  <c r="AM478" s="1"/>
  <c r="BO478" s="1"/>
  <c r="AZ367"/>
  <c r="AZ288"/>
  <c r="AZ581"/>
  <c r="AZ565"/>
  <c r="AZ599"/>
  <c r="CX578"/>
  <c r="DQ578" s="1"/>
  <c r="BL482"/>
  <c r="BL316"/>
  <c r="EE316"/>
  <c r="EB316" s="1"/>
  <c r="BL288"/>
  <c r="BL581"/>
  <c r="EE581"/>
  <c r="EB581" s="1"/>
  <c r="BL367"/>
  <c r="EE367"/>
  <c r="EB367" s="1"/>
  <c r="BL599"/>
  <c r="EE599"/>
  <c r="EB599" s="1"/>
  <c r="EE482"/>
  <c r="EB482" s="1"/>
  <c r="EC482" s="1"/>
  <c r="EP482" s="1"/>
  <c r="BL61"/>
  <c r="EE61"/>
  <c r="EB61" s="1"/>
  <c r="EC61" s="1"/>
  <c r="AZ53"/>
  <c r="BD53" s="1"/>
  <c r="AZ78"/>
  <c r="BD78" s="1"/>
  <c r="BH317"/>
  <c r="BO317"/>
  <c r="CT53"/>
  <c r="DM53" s="1"/>
  <c r="CT78"/>
  <c r="DM78" s="1"/>
  <c r="BL151"/>
  <c r="BL388"/>
  <c r="EE388"/>
  <c r="EB388" s="1"/>
  <c r="EC388" s="1"/>
  <c r="EP388" s="1"/>
  <c r="AZ388"/>
  <c r="BC388" s="1"/>
  <c r="BD473"/>
  <c r="BF473" s="1"/>
  <c r="EA447"/>
  <c r="BG423"/>
  <c r="BI423" s="1"/>
  <c r="BM423" s="1"/>
  <c r="BO423" s="1"/>
  <c r="EE154"/>
  <c r="EB154" s="1"/>
  <c r="EA154" s="1"/>
  <c r="CX582"/>
  <c r="DQ582" s="1"/>
  <c r="CX562"/>
  <c r="DQ562" s="1"/>
  <c r="BH523"/>
  <c r="AM523"/>
  <c r="BI444"/>
  <c r="BM444" s="1"/>
  <c r="AM444" s="1"/>
  <c r="EE159"/>
  <c r="EB159" s="1"/>
  <c r="EA159" s="1"/>
  <c r="BL215"/>
  <c r="EA584"/>
  <c r="AZ155"/>
  <c r="BD155" s="1"/>
  <c r="BL495"/>
  <c r="BG84"/>
  <c r="BI84" s="1"/>
  <c r="BM84" s="1"/>
  <c r="CT154"/>
  <c r="DM154" s="1"/>
  <c r="BG327"/>
  <c r="BI327" s="1"/>
  <c r="BM327" s="1"/>
  <c r="BL191"/>
  <c r="CT213"/>
  <c r="DM213" s="1"/>
  <c r="BD151"/>
  <c r="BF151" s="1"/>
  <c r="CX388"/>
  <c r="DQ388" s="1"/>
  <c r="AZ546"/>
  <c r="BC154"/>
  <c r="BL546"/>
  <c r="EE546"/>
  <c r="EB546" s="1"/>
  <c r="EE67"/>
  <c r="EB67" s="1"/>
  <c r="EA67" s="1"/>
  <c r="CT67"/>
  <c r="DM67" s="1"/>
  <c r="AZ67"/>
  <c r="BD67" s="1"/>
  <c r="BG287"/>
  <c r="BI287" s="1"/>
  <c r="BM287" s="1"/>
  <c r="BO287" s="1"/>
  <c r="BG330"/>
  <c r="BI330" s="1"/>
  <c r="BM330" s="1"/>
  <c r="AM330" s="1"/>
  <c r="AZ75"/>
  <c r="BC75" s="1"/>
  <c r="BI302"/>
  <c r="BM302" s="1"/>
  <c r="BO302" s="1"/>
  <c r="BG368"/>
  <c r="BH368" s="1"/>
  <c r="BG370"/>
  <c r="BH370" s="1"/>
  <c r="AM448"/>
  <c r="BO448" s="1"/>
  <c r="BO580"/>
  <c r="AM580"/>
  <c r="AM588"/>
  <c r="BO588"/>
  <c r="BG572"/>
  <c r="BH572" s="1"/>
  <c r="AM568"/>
  <c r="BO568"/>
  <c r="BO576"/>
  <c r="AM576"/>
  <c r="BG584"/>
  <c r="BI584" s="1"/>
  <c r="BM584" s="1"/>
  <c r="CT75"/>
  <c r="DM75" s="1"/>
  <c r="BG582"/>
  <c r="BH582" s="1"/>
  <c r="BG356"/>
  <c r="BH356" s="1"/>
  <c r="BG564"/>
  <c r="BH564" s="1"/>
  <c r="EE75"/>
  <c r="EB75" s="1"/>
  <c r="EC75" s="1"/>
  <c r="EA423"/>
  <c r="EE488"/>
  <c r="EB488" s="1"/>
  <c r="EC488" s="1"/>
  <c r="EP488" s="1"/>
  <c r="BG311"/>
  <c r="BI311" s="1"/>
  <c r="BM311" s="1"/>
  <c r="AM311" s="1"/>
  <c r="EA370"/>
  <c r="EC370"/>
  <c r="EP370" s="1"/>
  <c r="EE275"/>
  <c r="EB275" s="1"/>
  <c r="EC275" s="1"/>
  <c r="EP275" s="1"/>
  <c r="BG300"/>
  <c r="BI300" s="1"/>
  <c r="BM300" s="1"/>
  <c r="BG521"/>
  <c r="BG562"/>
  <c r="BH562" s="1"/>
  <c r="AZ280"/>
  <c r="AZ213"/>
  <c r="AZ518"/>
  <c r="AZ531"/>
  <c r="AZ413"/>
  <c r="AZ418"/>
  <c r="AZ488"/>
  <c r="AZ390"/>
  <c r="AZ332"/>
  <c r="AZ282"/>
  <c r="AZ279"/>
  <c r="AZ371"/>
  <c r="AZ440"/>
  <c r="AZ344"/>
  <c r="AZ369"/>
  <c r="BL223"/>
  <c r="EA582"/>
  <c r="EC582"/>
  <c r="EP582" s="1"/>
  <c r="EC442"/>
  <c r="EP442" s="1"/>
  <c r="EA442"/>
  <c r="EA330"/>
  <c r="EC330"/>
  <c r="EP330" s="1"/>
  <c r="EE435"/>
  <c r="EB435" s="1"/>
  <c r="BL488"/>
  <c r="EA408"/>
  <c r="EC408"/>
  <c r="EP408" s="1"/>
  <c r="EC562"/>
  <c r="EP562" s="1"/>
  <c r="EA562"/>
  <c r="EC521"/>
  <c r="EP521" s="1"/>
  <c r="EA521"/>
  <c r="BL413"/>
  <c r="EE413"/>
  <c r="EB413" s="1"/>
  <c r="EE279"/>
  <c r="EB279" s="1"/>
  <c r="BL279"/>
  <c r="EC463"/>
  <c r="EP463" s="1"/>
  <c r="EA463"/>
  <c r="EA412"/>
  <c r="EC412"/>
  <c r="EP412" s="1"/>
  <c r="BL271"/>
  <c r="BL391"/>
  <c r="EE371"/>
  <c r="EB371" s="1"/>
  <c r="BL371"/>
  <c r="BL251"/>
  <c r="EE251"/>
  <c r="EB251" s="1"/>
  <c r="BL390"/>
  <c r="EE390"/>
  <c r="EB390" s="1"/>
  <c r="BL280"/>
  <c r="EE280"/>
  <c r="EB280" s="1"/>
  <c r="EE213"/>
  <c r="EB213" s="1"/>
  <c r="BL213"/>
  <c r="BL596"/>
  <c r="EE596"/>
  <c r="EB596" s="1"/>
  <c r="BG442"/>
  <c r="BH442" s="1"/>
  <c r="EA386"/>
  <c r="EC386"/>
  <c r="EP386" s="1"/>
  <c r="BL537"/>
  <c r="EE537"/>
  <c r="EB537" s="1"/>
  <c r="BI462"/>
  <c r="BM462" s="1"/>
  <c r="AM462" s="1"/>
  <c r="BO462" s="1"/>
  <c r="BG462"/>
  <c r="BH462" s="1"/>
  <c r="EA345"/>
  <c r="EC345"/>
  <c r="EP345" s="1"/>
  <c r="BL344"/>
  <c r="EE344"/>
  <c r="EB344" s="1"/>
  <c r="EE332"/>
  <c r="EB332" s="1"/>
  <c r="BL332"/>
  <c r="BG345"/>
  <c r="BG309"/>
  <c r="BI309" s="1"/>
  <c r="BM309" s="1"/>
  <c r="BL527"/>
  <c r="EE527"/>
  <c r="EB527" s="1"/>
  <c r="BL290"/>
  <c r="BL226"/>
  <c r="CX305" a="1"/>
  <c r="CX305" s="1"/>
  <c r="DQ305" s="1"/>
  <c r="EE305"/>
  <c r="EB305" s="1"/>
  <c r="BL305"/>
  <c r="BL518"/>
  <c r="BL440"/>
  <c r="EE440"/>
  <c r="EB440" s="1"/>
  <c r="EC462"/>
  <c r="EP462" s="1"/>
  <c r="EA462"/>
  <c r="EE282"/>
  <c r="EB282" s="1"/>
  <c r="BL369"/>
  <c r="EE369"/>
  <c r="EB369" s="1"/>
  <c r="BL531"/>
  <c r="EE531"/>
  <c r="EB531" s="1"/>
  <c r="BL437"/>
  <c r="EE437"/>
  <c r="EB437" s="1"/>
  <c r="BG395"/>
  <c r="BC253"/>
  <c r="BD253"/>
  <c r="AM404"/>
  <c r="BD278"/>
  <c r="BC278"/>
  <c r="BI430"/>
  <c r="BM430" s="1"/>
  <c r="AM430" s="1"/>
  <c r="BO430" s="1"/>
  <c r="BG380"/>
  <c r="BH380" s="1"/>
  <c r="BG407"/>
  <c r="BH407" s="1"/>
  <c r="BG350"/>
  <c r="BH350" s="1"/>
  <c r="BG412"/>
  <c r="BH412" s="1"/>
  <c r="BG447"/>
  <c r="BH447" s="1"/>
  <c r="BG465"/>
  <c r="BH465" s="1"/>
  <c r="BG364"/>
  <c r="BG392"/>
  <c r="BH392" s="1"/>
  <c r="BG469"/>
  <c r="BH469" s="1"/>
  <c r="BG408"/>
  <c r="BG389"/>
  <c r="BH389" s="1"/>
  <c r="BG471"/>
  <c r="BH471" s="1"/>
  <c r="BO334"/>
  <c r="AM334"/>
  <c r="BG477"/>
  <c r="BH477" s="1"/>
  <c r="BG453"/>
  <c r="BH453" s="1"/>
  <c r="AM441"/>
  <c r="BO441" s="1"/>
  <c r="AM471"/>
  <c r="BO471" s="1"/>
  <c r="BG475"/>
  <c r="AM477"/>
  <c r="BO477" s="1"/>
  <c r="AM447"/>
  <c r="BO447" s="1"/>
  <c r="AM453"/>
  <c r="BO453" s="1"/>
  <c r="AM459"/>
  <c r="BO459" s="1"/>
  <c r="AM465"/>
  <c r="BO465" s="1"/>
  <c r="BI304"/>
  <c r="BM304" s="1"/>
  <c r="BG386"/>
  <c r="BH386" s="1"/>
  <c r="BG398"/>
  <c r="BH398" s="1"/>
  <c r="BG348"/>
  <c r="BH348" s="1"/>
  <c r="BG441"/>
  <c r="BH441" s="1"/>
  <c r="BG401"/>
  <c r="BH401" s="1"/>
  <c r="BG411"/>
  <c r="BH411" s="1"/>
  <c r="BG459"/>
  <c r="BH459" s="1"/>
  <c r="CX162"/>
  <c r="DQ162" s="1"/>
  <c r="BG149"/>
  <c r="BH149" s="1"/>
  <c r="EA147"/>
  <c r="C121"/>
  <c r="CX53"/>
  <c r="DQ53" s="1"/>
  <c r="CX75"/>
  <c r="DQ75" s="1"/>
  <c r="CX108"/>
  <c r="DQ108" s="1"/>
  <c r="CX194"/>
  <c r="DQ194" s="1"/>
  <c r="BI96"/>
  <c r="BI97"/>
  <c r="BI98"/>
  <c r="BI100"/>
  <c r="BI101"/>
  <c r="BM101" s="1"/>
  <c r="BI102"/>
  <c r="BI189"/>
  <c r="BI235"/>
  <c r="BC228"/>
  <c r="BD228"/>
  <c r="BG96"/>
  <c r="BG97"/>
  <c r="BG98"/>
  <c r="BG100"/>
  <c r="BG101"/>
  <c r="BG102"/>
  <c r="BG131"/>
  <c r="BG133"/>
  <c r="BG164"/>
  <c r="BG165"/>
  <c r="BG166"/>
  <c r="BG168"/>
  <c r="BG169"/>
  <c r="BG170"/>
  <c r="BG172"/>
  <c r="BG173"/>
  <c r="BG174"/>
  <c r="BG176"/>
  <c r="BG177"/>
  <c r="BG178"/>
  <c r="BG180"/>
  <c r="BG181"/>
  <c r="BG182"/>
  <c r="BG184"/>
  <c r="BG185"/>
  <c r="BG186"/>
  <c r="BG188"/>
  <c r="BG189"/>
  <c r="BG190"/>
  <c r="BG229"/>
  <c r="BG234"/>
  <c r="BG235"/>
  <c r="BI26"/>
  <c r="BM26" s="1"/>
  <c r="EA26"/>
  <c r="EC26"/>
  <c r="EP26" s="1"/>
  <c r="BG26"/>
  <c r="BI25"/>
  <c r="BM25" s="1"/>
  <c r="EA24"/>
  <c r="EC24"/>
  <c r="EP24" s="1"/>
  <c r="BG25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J8"/>
  <c r="EP12"/>
  <c r="BG12"/>
  <c r="BH12"/>
  <c r="BT63" i="24"/>
  <c r="B63"/>
  <c r="U63"/>
  <c r="CO23" i="3" a="1"/>
  <c r="CV9" a="1"/>
  <c r="CV13" a="1"/>
  <c r="CX369" a="1"/>
  <c r="AZ435" a="1"/>
  <c r="AZ537" a="1"/>
  <c r="CT244" a="1"/>
  <c r="AZ79" a="1"/>
  <c r="CT79" a="1"/>
  <c r="CX79" a="1"/>
  <c r="CT151" a="1"/>
  <c r="AZ303" a="1"/>
  <c r="AZ437" a="1"/>
  <c r="AZ244" a="1"/>
  <c r="CT159" a="1"/>
  <c r="AZ114" a="1"/>
  <c r="AZ527" a="1"/>
  <c r="AZ191" a="1"/>
  <c r="AZ159" a="1"/>
  <c r="AZ262" a="1"/>
  <c r="CT191" a="1"/>
  <c r="AZ482" a="1"/>
  <c r="AZ153" a="1"/>
  <c r="CT153" a="1"/>
  <c r="CX341" a="1"/>
  <c r="AZ341" a="1"/>
  <c r="CX153" a="1"/>
  <c r="AZ251" a="1"/>
  <c r="CX502" a="1"/>
  <c r="AZ347" a="1"/>
  <c r="T96" a="1"/>
  <c r="T181" a="1"/>
  <c r="T172" a="1"/>
  <c r="T84" a="1"/>
  <c r="CX25" a="1"/>
  <c r="AZ215" a="1"/>
  <c r="CX253" a="1"/>
  <c r="AZ596" a="1"/>
  <c r="CX244" a="1"/>
  <c r="AZ528" a="1"/>
  <c r="AZ86" a="1"/>
  <c r="AZ373" a="1"/>
  <c r="CX28" a="1"/>
  <c r="AZ93" a="1"/>
  <c r="CX350" a="1"/>
  <c r="CT77" a="1"/>
  <c r="CX508" a="1"/>
  <c r="AZ553" a="1"/>
  <c r="AZ252" a="1"/>
  <c r="CX332" a="1"/>
  <c r="CX390" a="1"/>
  <c r="AZ80" a="1"/>
  <c r="AZ211" a="1"/>
  <c r="AZ269" a="1"/>
  <c r="AZ589" a="1"/>
  <c r="CX278" a="1"/>
  <c r="AZ245" a="1"/>
  <c r="CX430" a="1"/>
  <c r="AZ110" a="1"/>
  <c r="CX586" a="1"/>
  <c r="AZ598" a="1"/>
  <c r="AZ73" a="1"/>
  <c r="AZ355" a="1"/>
  <c r="AZ59" a="1"/>
  <c r="AZ92" a="1"/>
  <c r="CT54" a="1"/>
  <c r="CX347" a="1"/>
  <c r="AZ497" a="1"/>
  <c r="AZ308" a="1"/>
  <c r="CX165" a="1"/>
  <c r="CT143" a="1"/>
  <c r="CX149" a="1"/>
  <c r="AZ112" a="1"/>
  <c r="AZ83" a="1"/>
  <c r="AZ88" a="1"/>
  <c r="CT103" a="1"/>
  <c r="CT93" a="1"/>
  <c r="AZ585" a="1"/>
  <c r="CX52" a="1"/>
  <c r="CT74" a="1"/>
  <c r="AZ106" a="1"/>
  <c r="CX528" a="1"/>
  <c r="CX360" a="1"/>
  <c r="CT109" a="1"/>
  <c r="AZ208" a="1"/>
  <c r="CX303" a="1"/>
  <c r="AZ495" a="1"/>
  <c r="AZ548" a="1"/>
  <c r="AZ396" a="1"/>
  <c r="CT122" a="1"/>
  <c r="CX213" a="1"/>
  <c r="AZ379" a="1"/>
  <c r="CX488" a="1"/>
  <c r="AZ393" a="1"/>
  <c r="AZ391" a="1"/>
  <c r="AZ510" a="1"/>
  <c r="CT216" a="1"/>
  <c r="AZ542" a="1"/>
  <c r="CT248" a="1"/>
  <c r="AZ118" a="1"/>
  <c r="AZ402" a="1"/>
  <c r="AZ69" a="1"/>
  <c r="AZ63" a="1"/>
  <c r="CT48" a="1"/>
  <c r="AZ260" a="1"/>
  <c r="AZ249" a="1"/>
  <c r="AZ290" a="1"/>
  <c r="CT56" a="1"/>
  <c r="AZ534" a="1"/>
  <c r="AZ94" a="1"/>
  <c r="CT36" a="1"/>
  <c r="AZ258" a="1"/>
  <c r="CX78" a="1"/>
  <c r="CT38" a="1"/>
  <c r="CX371" a="1"/>
  <c r="CX416" a="1"/>
  <c r="CT57" a="1"/>
  <c r="CT76" a="1"/>
  <c r="AZ429" a="1"/>
  <c r="AZ284" a="1"/>
  <c r="CX189" a="1"/>
  <c r="AZ329" a="1"/>
  <c r="AZ496" a="1"/>
  <c r="AZ39" a="1"/>
  <c r="CT142" a="1"/>
  <c r="AZ132" a="1"/>
  <c r="CT183" a="1"/>
  <c r="CX228" a="1"/>
  <c r="CX531" a="1"/>
  <c r="AZ385" a="1"/>
  <c r="AZ171" a="1"/>
  <c r="AZ145" a="1"/>
  <c r="CT223" a="1"/>
  <c r="AZ140" a="1"/>
  <c r="AZ238" a="1"/>
  <c r="CX552" a="1"/>
  <c r="CT88" a="1"/>
  <c r="AZ99" a="1"/>
  <c r="AZ90" a="1"/>
  <c r="T590" a="1"/>
  <c r="T41" a="1"/>
  <c r="T227" a="1"/>
  <c r="T176" a="1"/>
  <c r="CX191" a="1"/>
  <c r="AZ504" a="1"/>
  <c r="AZ271" a="1"/>
  <c r="CT215" a="1"/>
  <c r="AZ115" a="1"/>
  <c r="AZ319" a="1"/>
  <c r="CX546" a="1"/>
  <c r="CX367" a="1"/>
  <c r="CT111" a="1"/>
  <c r="CX574" a="1"/>
  <c r="AZ261" a="1"/>
  <c r="CX61" a="1"/>
  <c r="CX154" a="1"/>
  <c r="AZ289" a="1"/>
  <c r="AZ436" a="1"/>
  <c r="CT146" a="1"/>
  <c r="CX424" a="1"/>
  <c r="CX454" a="1"/>
  <c r="AZ600" a="1"/>
  <c r="CT65" a="1"/>
  <c r="CX155" a="1"/>
  <c r="CX316" a="1"/>
  <c r="AZ143" a="1"/>
  <c r="AZ577" a="1"/>
  <c r="CX460" a="1"/>
  <c r="CX368" a="1"/>
  <c r="AZ575" a="1"/>
  <c r="AZ511" a="1"/>
  <c r="CT167" a="1"/>
  <c r="CX518" a="1"/>
  <c r="CT245" a="1"/>
  <c r="AZ491" a="1"/>
  <c r="AZ509" a="1"/>
  <c r="AZ144" a="1"/>
  <c r="CX210" a="1"/>
  <c r="AZ520" a="1"/>
  <c r="CX148" a="1"/>
  <c r="AZ375" a="1"/>
  <c r="AZ525" a="1"/>
  <c r="AZ554" a="1"/>
  <c r="CX581" a="1"/>
  <c r="AZ243" a="1"/>
  <c r="AZ192" a="1"/>
  <c r="AZ571" a="1"/>
  <c r="CT210" a="1"/>
  <c r="CX364" a="1"/>
  <c r="AZ36" a="1"/>
  <c r="AZ533" a="1"/>
  <c r="AZ306" a="1"/>
  <c r="AZ323" a="1"/>
  <c r="AZ483" a="1"/>
  <c r="CX163" a="1"/>
  <c r="AZ146" a="1"/>
  <c r="AZ113" a="1"/>
  <c r="CX151" a="1"/>
  <c r="CX472" a="1"/>
  <c r="CT61" a="1"/>
  <c r="CX251" a="1"/>
  <c r="CX262" a="1"/>
  <c r="CX271" a="1"/>
  <c r="CX482" a="1"/>
  <c r="AZ556" a="1"/>
  <c r="CX596" a="1"/>
  <c r="CT113" a="1"/>
  <c r="AZ285" a="1"/>
  <c r="AZ142" a="1"/>
  <c r="CX382" a="1"/>
  <c r="CT242" a="1"/>
  <c r="CX466" a="1"/>
  <c r="AZ141" a="1"/>
  <c r="AZ552" a="1"/>
  <c r="AZ583" a="1"/>
  <c r="AZ68" a="1"/>
  <c r="CT59" a="1"/>
  <c r="CT105" a="1"/>
  <c r="AZ353" a="1"/>
  <c r="AZ489" a="1"/>
  <c r="AZ183" a="1"/>
  <c r="AZ202" a="1"/>
  <c r="AZ236" a="1"/>
  <c r="AZ381" a="1"/>
  <c r="AZ123" a="1"/>
  <c r="CX226" a="1"/>
  <c r="CT224" a="1"/>
  <c r="AZ104" a="1"/>
  <c r="CX70" a="1"/>
  <c r="CX67" a="1"/>
  <c r="CT137" a="1"/>
  <c r="CX159" a="1"/>
  <c r="CT46" a="1"/>
  <c r="CT68" a="1"/>
  <c r="CT171" a="1"/>
  <c r="CX391" a="1"/>
  <c r="AZ38" a="1"/>
  <c r="AZ120" a="1"/>
  <c r="CX280" a="1"/>
  <c r="CX101" a="1"/>
  <c r="CT130" a="1"/>
  <c r="AZ117" a="1"/>
  <c r="AZ517" a="1"/>
  <c r="CT60" a="1"/>
  <c r="AZ544" a="1"/>
  <c r="CT237" a="1"/>
  <c r="AZ498" a="1"/>
  <c r="CT219" a="1"/>
  <c r="AZ470" a="1"/>
  <c r="CT140" a="1"/>
  <c r="AZ204" a="1"/>
  <c r="AZ74" a="1"/>
  <c r="CX435" a="1"/>
  <c r="AZ490" a="1"/>
  <c r="CX344" a="1"/>
  <c r="AZ274" a="1"/>
  <c r="AZ409" a="1"/>
  <c r="AZ443" a="1"/>
  <c r="AZ124" a="1"/>
  <c r="AZ502" a="1"/>
  <c r="AZ223" a="1"/>
  <c r="CX362" a="1"/>
  <c r="AZ237" a="1"/>
  <c r="CX358" a="1"/>
  <c r="AZ167" a="1"/>
  <c r="AZ506" a="1"/>
  <c r="AZ76" a="1"/>
  <c r="CT64" a="1"/>
  <c r="AZ573" a="1"/>
  <c r="AZ312" a="1"/>
  <c r="AZ400" a="1"/>
  <c r="CT39" a="1"/>
  <c r="AZ452" a="1"/>
  <c r="AZ128" a="1"/>
  <c r="AZ555" a="1"/>
  <c r="AZ137" a="1"/>
  <c r="T229" a="1"/>
  <c r="CT86" a="1"/>
  <c r="AZ230" a="1"/>
  <c r="AZ216" a="1"/>
  <c r="CT243" a="1"/>
  <c r="AZ122" a="1"/>
  <c r="AZ103" a="1"/>
  <c r="CX223" a="1"/>
  <c r="CT19" a="1"/>
  <c r="CX11" a="1"/>
  <c r="AZ283" a="1"/>
  <c r="AZ464" a="1"/>
  <c r="AZ276" a="1"/>
  <c r="CX275" a="1"/>
  <c r="CT20" a="1"/>
  <c r="CX440" a="1"/>
  <c r="AZ592" a="1"/>
  <c r="CT87" a="1"/>
  <c r="CX527" a="1"/>
  <c r="CX22" a="1"/>
  <c r="AZ109" a="1"/>
  <c r="CT128" a="1"/>
  <c r="AZ47" a="1"/>
  <c r="CT55" a="1"/>
  <c r="CT73" a="1"/>
  <c r="CT155" a="1"/>
  <c r="CT124" a="1"/>
  <c r="AZ399" a="1"/>
  <c r="CT123" a="1"/>
  <c r="CX107" a="1"/>
  <c r="AZ273" a="1"/>
  <c r="AZ61" a="1"/>
  <c r="CX230" a="1"/>
  <c r="CT106" a="1"/>
  <c r="AZ91" a="1"/>
  <c r="CT45" a="1"/>
  <c r="CX413" a="1"/>
  <c r="AZ49" a="1"/>
  <c r="CX64" a="1"/>
  <c r="CT121" a="1"/>
  <c r="AZ219" a="1"/>
  <c r="AZ595" a="1"/>
  <c r="CT49" a="1"/>
  <c r="T177" a="1"/>
  <c r="T178" a="1"/>
  <c r="T164" a="1"/>
  <c r="AZ316" a="1"/>
  <c r="AZ71" a="1"/>
  <c r="AZ601" a="1"/>
  <c r="CT132" a="1"/>
  <c r="CX114" a="1"/>
  <c r="AZ591" a="1"/>
  <c r="AZ54" a="1"/>
  <c r="AZ277" a="1"/>
  <c r="AZ256" a="1"/>
  <c r="CT208" a="1"/>
  <c r="CX290" a="1"/>
  <c r="AZ77" a="1"/>
  <c r="AZ19" a="1"/>
  <c r="CT72" a="1"/>
  <c r="CT144" a="1"/>
  <c r="CX366" a="1"/>
  <c r="AZ403" a="1"/>
  <c r="AZ532" a="1"/>
  <c r="AZ50" a="1"/>
  <c r="CT91" a="1"/>
  <c r="CT192" a="1"/>
  <c r="AZ125" a="1"/>
  <c r="CT205" a="1"/>
  <c r="AZ52" a="1"/>
  <c r="CX254" a="1"/>
  <c r="CT92" a="1"/>
  <c r="AZ239" a="1"/>
  <c r="CT193" a="1"/>
  <c r="CT203" a="1"/>
  <c r="AZ226" a="1"/>
  <c r="AZ377" a="1"/>
  <c r="CX115" a="1"/>
  <c r="CT94" a="1"/>
  <c r="AZ558" a="1"/>
  <c r="CX599" a="1"/>
  <c r="CX386" a="1"/>
  <c r="AZ105" a="1"/>
  <c r="CX288" a="1"/>
  <c r="CT204" a="1"/>
  <c r="AZ410" a="1"/>
  <c r="AZ72" a="1"/>
  <c r="AZ57" a="1"/>
  <c r="CX134" a="1"/>
  <c r="CX537" a="1"/>
  <c r="AZ248" a="1"/>
  <c r="AZ203" a="1"/>
  <c r="CT89" a="1"/>
  <c r="CT110" a="1"/>
  <c r="CX495" a="1"/>
  <c r="AZ365" a="1"/>
  <c r="CT239" a="1"/>
  <c r="CX437" a="1"/>
  <c r="AZ529" a="1"/>
  <c r="CT187" a="1"/>
  <c r="AZ187" a="1"/>
  <c r="CX352" a="1"/>
  <c r="AZ48" a="1"/>
  <c r="CT145" a="1"/>
  <c r="CX279" a="1"/>
  <c r="CT80" a="1"/>
  <c r="AZ87" a="1"/>
  <c r="AZ406" a="1"/>
  <c r="CT226" a="1"/>
  <c r="CT141" a="1"/>
  <c r="CT112" a="1"/>
  <c r="CT52" a="1"/>
  <c r="AZ205" a="1"/>
  <c r="AZ484" a="1"/>
  <c r="AZ46" a="1"/>
  <c r="CT238" a="1"/>
  <c r="CT69" a="1"/>
  <c r="CT90" a="1"/>
  <c r="AZ45" a="1"/>
  <c r="CT202" a="1"/>
  <c r="CT63" a="1"/>
  <c r="K8"/>
  <c r="CX530" a="1"/>
  <c r="CT211" a="1"/>
  <c r="AZ540" a="1"/>
  <c r="CT83" a="1"/>
  <c r="AZ130" a="1"/>
  <c r="AZ121" a="1"/>
  <c r="AZ433" a="1"/>
  <c r="AZ89" a="1"/>
  <c r="AZ55" a="1"/>
  <c r="CT99" a="1"/>
  <c r="AZ467" a="1"/>
  <c r="AZ455" a="1"/>
  <c r="CT236" a="1"/>
  <c r="AZ242" a="1"/>
  <c r="CX215" a="1"/>
  <c r="CT71" a="1"/>
  <c r="CT50" a="1"/>
  <c r="AZ224" a="1"/>
  <c r="CT120" a="1"/>
  <c r="AZ579" a="1"/>
  <c r="AZ397" a="1"/>
  <c r="AZ281" a="1"/>
  <c r="AZ193" a="1"/>
  <c r="AZ486" a="1"/>
  <c r="AZ503" a="1"/>
  <c r="CT117" a="1"/>
  <c r="AZ514" a="1"/>
  <c r="AZ65" a="1"/>
  <c r="AZ559" a="1"/>
  <c r="AZ458" a="1"/>
  <c r="AZ405" a="1"/>
  <c r="CT70" a="1"/>
  <c r="AZ535" a="1"/>
  <c r="AZ538" a="1"/>
  <c r="CT104" a="1"/>
  <c r="AZ487" a="1"/>
  <c r="AZ560" a="1"/>
  <c r="AZ301" a="1"/>
  <c r="CT125" a="1"/>
  <c r="AZ500" a="1"/>
  <c r="AZ299" a="1"/>
  <c r="AZ519" a="1"/>
  <c r="CT47" a="1"/>
  <c r="AZ294" a="1"/>
  <c r="AZ493" a="1"/>
  <c r="AZ250" a="1"/>
  <c r="AZ563" a="1"/>
  <c r="AZ259" a="1"/>
  <c r="AZ597" a="1"/>
  <c r="AZ536" a="1"/>
  <c r="AZ60" a="1"/>
  <c r="AZ111" a="1"/>
  <c r="CT118" a="1"/>
  <c r="AZ482" l="1"/>
  <c r="BC482" s="1"/>
  <c r="BI482" s="1"/>
  <c r="BM482" s="1"/>
  <c r="AM482" s="1"/>
  <c r="BO482" s="1"/>
  <c r="CT191"/>
  <c r="DM191" s="1"/>
  <c r="AZ262"/>
  <c r="BC262" s="1"/>
  <c r="AZ159"/>
  <c r="BC159" s="1"/>
  <c r="AZ191"/>
  <c r="BC191" s="1"/>
  <c r="AZ527"/>
  <c r="AZ114"/>
  <c r="BC114" s="1"/>
  <c r="CT159"/>
  <c r="DM159" s="1"/>
  <c r="AZ244"/>
  <c r="BC244" s="1"/>
  <c r="AZ437"/>
  <c r="AZ303"/>
  <c r="BD303" s="1"/>
  <c r="CT151"/>
  <c r="DM151" s="1"/>
  <c r="CX79"/>
  <c r="DQ79" s="1"/>
  <c r="CT79"/>
  <c r="DM79" s="1"/>
  <c r="AZ79"/>
  <c r="BD79" s="1"/>
  <c r="CT244"/>
  <c r="DM244" s="1"/>
  <c r="AZ537"/>
  <c r="BD537" s="1"/>
  <c r="AZ435"/>
  <c r="BL435"/>
  <c r="EE191"/>
  <c r="EB191" s="1"/>
  <c r="EC191" s="1"/>
  <c r="EE244"/>
  <c r="EB244" s="1"/>
  <c r="EA244" s="1"/>
  <c r="EE528"/>
  <c r="EB528" s="1"/>
  <c r="EA528" s="1"/>
  <c r="EE303"/>
  <c r="EB303" s="1"/>
  <c r="EC303" s="1"/>
  <c r="EP303" s="1"/>
  <c r="EE253"/>
  <c r="EB253" s="1"/>
  <c r="EA253" s="1"/>
  <c r="BG372"/>
  <c r="BI372" s="1"/>
  <c r="BM372" s="1"/>
  <c r="BK79"/>
  <c r="EE290"/>
  <c r="EB290" s="1"/>
  <c r="BL244"/>
  <c r="BL278"/>
  <c r="BL16"/>
  <c r="BL275"/>
  <c r="EE16"/>
  <c r="EB16" s="1"/>
  <c r="EC16" s="1"/>
  <c r="EP16" s="1"/>
  <c r="AZ347"/>
  <c r="BC347" s="1"/>
  <c r="CX502"/>
  <c r="DQ502" s="1"/>
  <c r="AZ251"/>
  <c r="CX153"/>
  <c r="DQ153" s="1"/>
  <c r="AZ341"/>
  <c r="BD341" s="1"/>
  <c r="CX341"/>
  <c r="DQ341" s="1"/>
  <c r="CT153"/>
  <c r="DM153" s="1"/>
  <c r="AZ153"/>
  <c r="BE376"/>
  <c r="BF376"/>
  <c r="EE376"/>
  <c r="EB376" s="1"/>
  <c r="BL376"/>
  <c r="CX376" a="1"/>
  <c r="CX376" s="1"/>
  <c r="DQ376" s="1"/>
  <c r="BK376"/>
  <c r="EE278"/>
  <c r="EB278" s="1"/>
  <c r="EA278" s="1"/>
  <c r="EE518"/>
  <c r="EB518" s="1"/>
  <c r="EC518" s="1"/>
  <c r="EP518" s="1"/>
  <c r="BD275"/>
  <c r="BF275" s="1"/>
  <c r="EE473"/>
  <c r="EB473" s="1"/>
  <c r="BO473"/>
  <c r="EE56"/>
  <c r="EB56" s="1"/>
  <c r="EC56" s="1"/>
  <c r="EE153"/>
  <c r="EB153" s="1"/>
  <c r="EC153" s="1"/>
  <c r="EE249"/>
  <c r="EB249" s="1"/>
  <c r="CT70"/>
  <c r="DM70" s="1"/>
  <c r="CT71"/>
  <c r="DM71" s="1"/>
  <c r="CT226"/>
  <c r="DM226" s="1"/>
  <c r="AZ226"/>
  <c r="CX114"/>
  <c r="DQ114" s="1"/>
  <c r="CT132"/>
  <c r="DM132" s="1"/>
  <c r="AZ601"/>
  <c r="AZ71"/>
  <c r="BD71" s="1"/>
  <c r="AZ316"/>
  <c r="BD316" s="1"/>
  <c r="T164"/>
  <c r="Z164" s="1"/>
  <c r="T178"/>
  <c r="Z178" s="1"/>
  <c r="T177"/>
  <c r="Z177" s="1"/>
  <c r="AZ230"/>
  <c r="BC230" s="1"/>
  <c r="BI230" s="1"/>
  <c r="BM230" s="1"/>
  <c r="AM230" s="1"/>
  <c r="BO230" s="1"/>
  <c r="CT86"/>
  <c r="DM86" s="1"/>
  <c r="T229"/>
  <c r="Z229" s="1"/>
  <c r="CT215"/>
  <c r="DM215" s="1"/>
  <c r="AZ271"/>
  <c r="BC271" s="1"/>
  <c r="AZ504"/>
  <c r="BD504" s="1"/>
  <c r="CX191"/>
  <c r="DQ191" s="1"/>
  <c r="T176"/>
  <c r="Z176" s="1"/>
  <c r="T227"/>
  <c r="Z227" s="1"/>
  <c r="T41"/>
  <c r="Z41" s="1"/>
  <c r="T590"/>
  <c r="Z590" s="1"/>
  <c r="CT56"/>
  <c r="DM56" s="1"/>
  <c r="AZ290"/>
  <c r="BC290" s="1"/>
  <c r="AZ249"/>
  <c r="AZ86"/>
  <c r="BD86" s="1"/>
  <c r="AZ528"/>
  <c r="BD528" s="1"/>
  <c r="CX244"/>
  <c r="DQ244" s="1"/>
  <c r="AZ596"/>
  <c r="BD596" s="1"/>
  <c r="CX253"/>
  <c r="DQ253" s="1"/>
  <c r="AZ215"/>
  <c r="CX25"/>
  <c r="DQ25" s="1"/>
  <c r="T84"/>
  <c r="Z84" s="1"/>
  <c r="T172"/>
  <c r="Z172" s="1"/>
  <c r="T181"/>
  <c r="Z181" s="1"/>
  <c r="T96"/>
  <c r="Z96" s="1"/>
  <c r="AV82"/>
  <c r="AU82"/>
  <c r="AR82"/>
  <c r="AT82"/>
  <c r="AX82" a="1"/>
  <c r="AX82" s="1"/>
  <c r="E82" s="1"/>
  <c r="AY82"/>
  <c r="AU479"/>
  <c r="AX479" a="1"/>
  <c r="AX479" s="1"/>
  <c r="E479" s="1"/>
  <c r="AY479"/>
  <c r="AR479"/>
  <c r="CT479" s="1" a="1"/>
  <c r="CT479" s="1"/>
  <c r="DM479" s="1"/>
  <c r="AT479"/>
  <c r="AV479"/>
  <c r="AT179"/>
  <c r="AV179"/>
  <c r="AR179"/>
  <c r="AY179"/>
  <c r="AU179"/>
  <c r="AX179" a="1"/>
  <c r="AX179" s="1"/>
  <c r="E179" s="1"/>
  <c r="AY363"/>
  <c r="AT363"/>
  <c r="AU363"/>
  <c r="AV363"/>
  <c r="AX363" a="1"/>
  <c r="AX363" s="1"/>
  <c r="E363" s="1"/>
  <c r="AR363"/>
  <c r="CT363" s="1" a="1"/>
  <c r="CT363" s="1"/>
  <c r="DM363" s="1"/>
  <c r="AR263"/>
  <c r="CT263" s="1" a="1"/>
  <c r="CT263" s="1"/>
  <c r="DM263" s="1"/>
  <c r="AY263"/>
  <c r="AT263"/>
  <c r="AU263"/>
  <c r="AX263" a="1"/>
  <c r="AX263" s="1"/>
  <c r="E263" s="1"/>
  <c r="AV263"/>
  <c r="AR178"/>
  <c r="AU178"/>
  <c r="AT178"/>
  <c r="AX178" a="1"/>
  <c r="AX178" s="1"/>
  <c r="AY178"/>
  <c r="AZ178" s="1" a="1"/>
  <c r="AZ178" s="1"/>
  <c r="AV178"/>
  <c r="CT178" a="1"/>
  <c r="CT178" s="1"/>
  <c r="DM178" s="1"/>
  <c r="AX557" a="1"/>
  <c r="AX557" s="1"/>
  <c r="E557" s="1"/>
  <c r="AR557"/>
  <c r="CT557" s="1" a="1"/>
  <c r="CT557" s="1"/>
  <c r="DM557" s="1"/>
  <c r="AU557"/>
  <c r="AY557"/>
  <c r="AT557"/>
  <c r="AV557"/>
  <c r="AR539"/>
  <c r="CT539" s="1" a="1"/>
  <c r="CT539" s="1"/>
  <c r="DM539" s="1"/>
  <c r="AX539" a="1"/>
  <c r="AX539" s="1"/>
  <c r="E539" s="1"/>
  <c r="AU539"/>
  <c r="AY539"/>
  <c r="AT539"/>
  <c r="AV539"/>
  <c r="AX422" a="1"/>
  <c r="AX422" s="1"/>
  <c r="E422" s="1"/>
  <c r="AR422"/>
  <c r="CT422" s="1" a="1"/>
  <c r="CT422" s="1"/>
  <c r="DM422" s="1"/>
  <c r="AV422"/>
  <c r="AY422"/>
  <c r="AU422"/>
  <c r="AT422"/>
  <c r="AT268"/>
  <c r="AU268"/>
  <c r="AV268"/>
  <c r="AX268" a="1"/>
  <c r="AX268" s="1"/>
  <c r="E268" s="1"/>
  <c r="AR268"/>
  <c r="CT268" s="1" a="1"/>
  <c r="CT268" s="1"/>
  <c r="DM268" s="1"/>
  <c r="AY268"/>
  <c r="EC453"/>
  <c r="EP453" s="1"/>
  <c r="EA453"/>
  <c r="BK356"/>
  <c r="BL356"/>
  <c r="EE356"/>
  <c r="EB356" s="1"/>
  <c r="BK56"/>
  <c r="BK473"/>
  <c r="BK249"/>
  <c r="BL249"/>
  <c r="AR255"/>
  <c r="CT255" s="1" a="1"/>
  <c r="CT255" s="1"/>
  <c r="DM255" s="1"/>
  <c r="AV255"/>
  <c r="AY255"/>
  <c r="AT255"/>
  <c r="AU255"/>
  <c r="AX255" a="1"/>
  <c r="AX255" s="1"/>
  <c r="E255" s="1"/>
  <c r="AU593"/>
  <c r="AR593"/>
  <c r="CT593" s="1" a="1"/>
  <c r="CT593" s="1"/>
  <c r="DM593" s="1"/>
  <c r="AX593" a="1"/>
  <c r="AX593" s="1"/>
  <c r="E593" s="1"/>
  <c r="AV593"/>
  <c r="AT593"/>
  <c r="AY593"/>
  <c r="AV58"/>
  <c r="AY58"/>
  <c r="AU58"/>
  <c r="AR58"/>
  <c r="AX58" a="1"/>
  <c r="AX58" s="1"/>
  <c r="E58" s="1"/>
  <c r="AT58"/>
  <c r="AT135"/>
  <c r="AY135"/>
  <c r="AR135"/>
  <c r="AX135" a="1"/>
  <c r="AX135" s="1"/>
  <c r="E135" s="1"/>
  <c r="AV135"/>
  <c r="ED135" s="1"/>
  <c r="DZ135" s="1"/>
  <c r="AU135"/>
  <c r="AT229"/>
  <c r="AU229"/>
  <c r="AR229"/>
  <c r="CT229" s="1" a="1"/>
  <c r="CT229" s="1"/>
  <c r="DM229" s="1"/>
  <c r="AV229"/>
  <c r="AX229" a="1"/>
  <c r="AX229" s="1"/>
  <c r="AY229"/>
  <c r="AZ229" s="1" a="1"/>
  <c r="AZ229" s="1"/>
  <c r="AX594" a="1"/>
  <c r="AX594" s="1"/>
  <c r="E594" s="1"/>
  <c r="AT594"/>
  <c r="AU594"/>
  <c r="AR594"/>
  <c r="CT594" s="1" a="1"/>
  <c r="CT594" s="1"/>
  <c r="DM594" s="1"/>
  <c r="AY594"/>
  <c r="AV594"/>
  <c r="AY152"/>
  <c r="AX152" a="1"/>
  <c r="AX152" s="1"/>
  <c r="E152" s="1"/>
  <c r="AU152"/>
  <c r="AT152"/>
  <c r="AR152"/>
  <c r="AV152"/>
  <c r="AR314"/>
  <c r="CT314" s="1" a="1"/>
  <c r="CT314" s="1"/>
  <c r="DM314" s="1"/>
  <c r="AT314"/>
  <c r="AY314"/>
  <c r="AX314" a="1"/>
  <c r="AX314" s="1"/>
  <c r="E314" s="1"/>
  <c r="AV314"/>
  <c r="AU314"/>
  <c r="AR15"/>
  <c r="AT15"/>
  <c r="AU15"/>
  <c r="AX15" a="1"/>
  <c r="AX15" s="1"/>
  <c r="E15" s="1"/>
  <c r="AY15"/>
  <c r="AV15"/>
  <c r="AV44"/>
  <c r="AX44" a="1"/>
  <c r="AX44" s="1"/>
  <c r="E44" s="1"/>
  <c r="AT44"/>
  <c r="AY44"/>
  <c r="AU44"/>
  <c r="AR44"/>
  <c r="AU267"/>
  <c r="AV267"/>
  <c r="AR267"/>
  <c r="CT267" s="1" a="1"/>
  <c r="CT267" s="1"/>
  <c r="DM267" s="1"/>
  <c r="AT267"/>
  <c r="AX267" a="1"/>
  <c r="AX267" s="1"/>
  <c r="E267" s="1"/>
  <c r="AY267"/>
  <c r="AT220"/>
  <c r="AV220"/>
  <c r="AX220" a="1"/>
  <c r="AX220" s="1"/>
  <c r="E220" s="1"/>
  <c r="AY220"/>
  <c r="AR220"/>
  <c r="AU220"/>
  <c r="AY351"/>
  <c r="AU351"/>
  <c r="AV351"/>
  <c r="AR351"/>
  <c r="CT351" s="1" a="1"/>
  <c r="CT351" s="1"/>
  <c r="DM351" s="1"/>
  <c r="AT351"/>
  <c r="AX351" a="1"/>
  <c r="AX351" s="1"/>
  <c r="E351" s="1"/>
  <c r="AU272"/>
  <c r="AV272"/>
  <c r="AT272"/>
  <c r="AR272"/>
  <c r="CT272" s="1" a="1"/>
  <c r="CT272" s="1"/>
  <c r="DM272" s="1"/>
  <c r="AX272" a="1"/>
  <c r="AX272" s="1"/>
  <c r="E272" s="1"/>
  <c r="AY272"/>
  <c r="AX549" a="1"/>
  <c r="AX549" s="1"/>
  <c r="E549" s="1"/>
  <c r="AV549"/>
  <c r="AY549"/>
  <c r="AT549"/>
  <c r="AU549"/>
  <c r="AR549"/>
  <c r="CT549" s="1" a="1"/>
  <c r="CT549" s="1"/>
  <c r="DM549" s="1"/>
  <c r="AY494"/>
  <c r="AR494"/>
  <c r="CT494" s="1" a="1"/>
  <c r="CT494" s="1"/>
  <c r="DM494" s="1"/>
  <c r="AU494"/>
  <c r="AX494" a="1"/>
  <c r="AX494" s="1"/>
  <c r="E494" s="1"/>
  <c r="AV494"/>
  <c r="AT494"/>
  <c r="AY95"/>
  <c r="AU95"/>
  <c r="AR95"/>
  <c r="AT95"/>
  <c r="AV95"/>
  <c r="AX95" a="1"/>
  <c r="AX95" s="1"/>
  <c r="E95" s="1"/>
  <c r="AY119"/>
  <c r="AU119"/>
  <c r="AX119" a="1"/>
  <c r="AX119" s="1"/>
  <c r="E119" s="1"/>
  <c r="AT119"/>
  <c r="AR119"/>
  <c r="AV119"/>
  <c r="AR40"/>
  <c r="AU40"/>
  <c r="AT40"/>
  <c r="AY40"/>
  <c r="AX40" a="1"/>
  <c r="AX40" s="1"/>
  <c r="E40" s="1"/>
  <c r="AV40"/>
  <c r="AT175"/>
  <c r="AU175"/>
  <c r="AY175"/>
  <c r="AR175"/>
  <c r="AX175" a="1"/>
  <c r="AX175" s="1"/>
  <c r="E175" s="1"/>
  <c r="AV175"/>
  <c r="AV547"/>
  <c r="AU547"/>
  <c r="AT547"/>
  <c r="AR547"/>
  <c r="CT547" s="1" a="1"/>
  <c r="CT547" s="1"/>
  <c r="DM547" s="1"/>
  <c r="AY547"/>
  <c r="AX547" a="1"/>
  <c r="AX547" s="1"/>
  <c r="E547" s="1"/>
  <c r="EE226"/>
  <c r="EB226" s="1"/>
  <c r="EC226" s="1"/>
  <c r="EP226" s="1"/>
  <c r="EE418"/>
  <c r="EB418" s="1"/>
  <c r="BL565"/>
  <c r="EE86"/>
  <c r="EB86" s="1"/>
  <c r="EA86" s="1"/>
  <c r="BK566"/>
  <c r="BM566" s="1"/>
  <c r="AM566" s="1"/>
  <c r="BO566" s="1"/>
  <c r="EE566"/>
  <c r="EB566" s="1"/>
  <c r="BL566"/>
  <c r="AY567"/>
  <c r="AU567"/>
  <c r="AX567" a="1"/>
  <c r="AX567" s="1"/>
  <c r="E567" s="1"/>
  <c r="AT567"/>
  <c r="AV567"/>
  <c r="AR567"/>
  <c r="CT567" s="1" a="1"/>
  <c r="CT567" s="1"/>
  <c r="DM567" s="1"/>
  <c r="AU85"/>
  <c r="AV85"/>
  <c r="AT85"/>
  <c r="AR85"/>
  <c r="AY85"/>
  <c r="AX85" a="1"/>
  <c r="AX85" s="1"/>
  <c r="E85" s="1"/>
  <c r="AX587" a="1"/>
  <c r="AX587" s="1"/>
  <c r="E587" s="1"/>
  <c r="AT587"/>
  <c r="AY587"/>
  <c r="AU587"/>
  <c r="AV587"/>
  <c r="AR587"/>
  <c r="CT587" s="1" a="1"/>
  <c r="CT587" s="1"/>
  <c r="DM587" s="1"/>
  <c r="AY383"/>
  <c r="AX383" a="1"/>
  <c r="AX383" s="1"/>
  <c r="E383" s="1"/>
  <c r="AU383"/>
  <c r="AR383"/>
  <c r="CT383" s="1" a="1"/>
  <c r="CT383" s="1"/>
  <c r="DM383" s="1"/>
  <c r="AT383"/>
  <c r="AV383"/>
  <c r="AT158"/>
  <c r="AX158" a="1"/>
  <c r="AX158" s="1"/>
  <c r="E158" s="1"/>
  <c r="AV158"/>
  <c r="AY158"/>
  <c r="AU158"/>
  <c r="AR158"/>
  <c r="AR485"/>
  <c r="AX485" a="1"/>
  <c r="AX485" s="1"/>
  <c r="E485" s="1"/>
  <c r="AT485"/>
  <c r="CT485" a="1"/>
  <c r="CT485" s="1"/>
  <c r="DM485" s="1"/>
  <c r="AU485"/>
  <c r="AY485"/>
  <c r="AV485"/>
  <c r="AT136"/>
  <c r="AX136" a="1"/>
  <c r="AX136" s="1"/>
  <c r="E136" s="1"/>
  <c r="AU136"/>
  <c r="AV136"/>
  <c r="ED136" s="1"/>
  <c r="DZ136" s="1"/>
  <c r="AY136"/>
  <c r="AR136"/>
  <c r="AU569"/>
  <c r="AT569"/>
  <c r="AR569"/>
  <c r="CT569" s="1" a="1"/>
  <c r="CT569" s="1"/>
  <c r="DM569" s="1"/>
  <c r="AV569"/>
  <c r="AY569"/>
  <c r="AX569" a="1"/>
  <c r="AX569" s="1"/>
  <c r="E569" s="1"/>
  <c r="AV310"/>
  <c r="AU310"/>
  <c r="AR310"/>
  <c r="CT310" s="1" a="1"/>
  <c r="CT310" s="1"/>
  <c r="DM310" s="1"/>
  <c r="AX310" a="1"/>
  <c r="AX310" s="1"/>
  <c r="E310" s="1"/>
  <c r="AT310"/>
  <c r="AY310"/>
  <c r="AX545" a="1"/>
  <c r="AX545" s="1"/>
  <c r="E545" s="1"/>
  <c r="AU545"/>
  <c r="AV545"/>
  <c r="AR545"/>
  <c r="CT545" s="1" a="1"/>
  <c r="CT545" s="1"/>
  <c r="DM545" s="1"/>
  <c r="AT545"/>
  <c r="AY545"/>
  <c r="AU480"/>
  <c r="AV480"/>
  <c r="AT480"/>
  <c r="AY480"/>
  <c r="AR480"/>
  <c r="CT480" s="1" a="1"/>
  <c r="CT480" s="1"/>
  <c r="DM480" s="1"/>
  <c r="AX480" a="1"/>
  <c r="AX480" s="1"/>
  <c r="E480" s="1"/>
  <c r="AR501"/>
  <c r="CT501" s="1" a="1"/>
  <c r="CT501" s="1"/>
  <c r="DM501" s="1"/>
  <c r="AX501" a="1"/>
  <c r="AX501" s="1"/>
  <c r="E501" s="1"/>
  <c r="AY501"/>
  <c r="AV501"/>
  <c r="AU501"/>
  <c r="AT501"/>
  <c r="AU232"/>
  <c r="AX232" a="1"/>
  <c r="AX232" s="1"/>
  <c r="E232" s="1"/>
  <c r="AY232"/>
  <c r="AV232"/>
  <c r="AT232"/>
  <c r="AR232"/>
  <c r="CT232" s="1" a="1"/>
  <c r="CT232" s="1"/>
  <c r="DM232" s="1"/>
  <c r="AV505"/>
  <c r="AT505"/>
  <c r="AR505"/>
  <c r="CT505" s="1" a="1"/>
  <c r="CT505" s="1"/>
  <c r="DM505" s="1"/>
  <c r="AU505"/>
  <c r="AX505" a="1"/>
  <c r="AX505" s="1"/>
  <c r="E505" s="1"/>
  <c r="AY505"/>
  <c r="AX246" a="1"/>
  <c r="AX246" s="1"/>
  <c r="E246" s="1"/>
  <c r="AV246"/>
  <c r="AY246"/>
  <c r="AR246"/>
  <c r="AT246"/>
  <c r="AU246"/>
  <c r="AR84"/>
  <c r="CT84" s="1" a="1"/>
  <c r="CT84" s="1"/>
  <c r="DM84" s="1"/>
  <c r="AY84"/>
  <c r="AZ84" s="1" a="1"/>
  <c r="AZ84" s="1"/>
  <c r="AU84"/>
  <c r="AT84"/>
  <c r="AV84"/>
  <c r="AX84" a="1"/>
  <c r="AX84" s="1"/>
  <c r="AV116"/>
  <c r="AY116"/>
  <c r="AR116"/>
  <c r="AX116" a="1"/>
  <c r="AX116" s="1"/>
  <c r="E116" s="1"/>
  <c r="AU116"/>
  <c r="AT116"/>
  <c r="AX414" a="1"/>
  <c r="AX414" s="1"/>
  <c r="E414" s="1"/>
  <c r="AV414"/>
  <c r="AR414"/>
  <c r="CT414" s="1" a="1"/>
  <c r="CT414" s="1"/>
  <c r="DM414" s="1"/>
  <c r="AU414"/>
  <c r="AY414"/>
  <c r="AT414"/>
  <c r="AX214" a="1"/>
  <c r="AX214" s="1"/>
  <c r="E214" s="1"/>
  <c r="AU214"/>
  <c r="AR214"/>
  <c r="AT214"/>
  <c r="AY214"/>
  <c r="AV214"/>
  <c r="AT42"/>
  <c r="AU42"/>
  <c r="AV42"/>
  <c r="AX42" a="1"/>
  <c r="AX42" s="1"/>
  <c r="E42" s="1"/>
  <c r="AR42"/>
  <c r="AY42"/>
  <c r="AR387"/>
  <c r="CT387" s="1" a="1"/>
  <c r="CT387" s="1"/>
  <c r="DM387" s="1"/>
  <c r="AU387"/>
  <c r="AX387" a="1"/>
  <c r="AX387" s="1"/>
  <c r="E387" s="1"/>
  <c r="AT387"/>
  <c r="AY387"/>
  <c r="AV387"/>
  <c r="AY212"/>
  <c r="AR212"/>
  <c r="AU212"/>
  <c r="AX212" a="1"/>
  <c r="AX212" s="1"/>
  <c r="E212" s="1"/>
  <c r="AV212"/>
  <c r="AT212"/>
  <c r="AU266"/>
  <c r="AT266"/>
  <c r="AV266"/>
  <c r="AX266" a="1"/>
  <c r="AX266" s="1"/>
  <c r="E266" s="1"/>
  <c r="AY266"/>
  <c r="AR266"/>
  <c r="CT266" s="1" a="1"/>
  <c r="CT266" s="1"/>
  <c r="DM266" s="1"/>
  <c r="AY156"/>
  <c r="AV156"/>
  <c r="AR156"/>
  <c r="AT156"/>
  <c r="AX156" a="1"/>
  <c r="AX156" s="1"/>
  <c r="E156" s="1"/>
  <c r="AU156"/>
  <c r="AU37"/>
  <c r="AR37"/>
  <c r="AY37"/>
  <c r="AT37"/>
  <c r="AX37" a="1"/>
  <c r="AX37" s="1"/>
  <c r="E37" s="1"/>
  <c r="AV37"/>
  <c r="AR349"/>
  <c r="CT349" s="1" a="1"/>
  <c r="CT349" s="1"/>
  <c r="DM349" s="1"/>
  <c r="AV349"/>
  <c r="AT349"/>
  <c r="AY349"/>
  <c r="AU349"/>
  <c r="AX349" a="1"/>
  <c r="AX349" s="1"/>
  <c r="E349" s="1"/>
  <c r="AR177"/>
  <c r="CT177" s="1" a="1"/>
  <c r="CT177" s="1"/>
  <c r="DM177" s="1"/>
  <c r="AV177"/>
  <c r="AU177"/>
  <c r="AX177" a="1"/>
  <c r="AX177" s="1"/>
  <c r="E177" s="1"/>
  <c r="AT177"/>
  <c r="AY177"/>
  <c r="AZ177" s="1" a="1"/>
  <c r="AZ177" s="1"/>
  <c r="AR198"/>
  <c r="AV198"/>
  <c r="AY198"/>
  <c r="AX198" a="1"/>
  <c r="AX198" s="1"/>
  <c r="E198" s="1"/>
  <c r="AT198"/>
  <c r="AU198"/>
  <c r="AT199"/>
  <c r="AU199"/>
  <c r="AY199"/>
  <c r="AR199"/>
  <c r="AX199" a="1"/>
  <c r="AX199" s="1"/>
  <c r="E199" s="1"/>
  <c r="AV199"/>
  <c r="AT221"/>
  <c r="AU221"/>
  <c r="AX221" a="1"/>
  <c r="AX221" s="1"/>
  <c r="E221" s="1"/>
  <c r="AR221"/>
  <c r="AV221"/>
  <c r="AY221"/>
  <c r="AV461"/>
  <c r="AU461"/>
  <c r="AY461"/>
  <c r="AX461" a="1"/>
  <c r="AX461" s="1"/>
  <c r="E461" s="1"/>
  <c r="AR461"/>
  <c r="CT461" s="1" a="1"/>
  <c r="CT461" s="1"/>
  <c r="DM461" s="1"/>
  <c r="AT461"/>
  <c r="AR157"/>
  <c r="AV157"/>
  <c r="AT157"/>
  <c r="AX157" a="1"/>
  <c r="AX157" s="1"/>
  <c r="E157" s="1"/>
  <c r="AY157"/>
  <c r="AU157"/>
  <c r="BK311"/>
  <c r="CX311" a="1"/>
  <c r="CX311" s="1"/>
  <c r="DQ311" s="1"/>
  <c r="EE311"/>
  <c r="EB311" s="1"/>
  <c r="BL311"/>
  <c r="AX481" a="1"/>
  <c r="AX481" s="1"/>
  <c r="E481" s="1"/>
  <c r="AY481"/>
  <c r="AT481"/>
  <c r="AV481"/>
  <c r="AU481"/>
  <c r="AR481"/>
  <c r="CT481" s="1" a="1"/>
  <c r="CT481" s="1"/>
  <c r="DM481" s="1"/>
  <c r="AT264"/>
  <c r="AU264"/>
  <c r="AY264"/>
  <c r="AR264"/>
  <c r="CT264" s="1" a="1"/>
  <c r="CT264" s="1"/>
  <c r="DM264" s="1"/>
  <c r="AX264" a="1"/>
  <c r="AX264" s="1"/>
  <c r="E264" s="1"/>
  <c r="AV264"/>
  <c r="AR326"/>
  <c r="CT326" s="1" a="1"/>
  <c r="CT326" s="1"/>
  <c r="DM326" s="1"/>
  <c r="AT326"/>
  <c r="AU326"/>
  <c r="AX326" a="1"/>
  <c r="AX326" s="1"/>
  <c r="E326" s="1"/>
  <c r="AV326"/>
  <c r="AY326"/>
  <c r="AV81"/>
  <c r="AY81"/>
  <c r="AU81"/>
  <c r="AR81"/>
  <c r="AX81" a="1"/>
  <c r="AX81" s="1"/>
  <c r="E81" s="1"/>
  <c r="AT81"/>
  <c r="AV526"/>
  <c r="AY526"/>
  <c r="AX526" a="1"/>
  <c r="AX526" s="1"/>
  <c r="E526" s="1"/>
  <c r="AT526"/>
  <c r="AR526"/>
  <c r="CT526" s="1" a="1"/>
  <c r="CT526" s="1"/>
  <c r="DM526" s="1"/>
  <c r="AU526"/>
  <c r="AY476"/>
  <c r="AR476"/>
  <c r="CT476" s="1" a="1"/>
  <c r="CT476" s="1"/>
  <c r="DM476" s="1"/>
  <c r="AV476"/>
  <c r="AU476"/>
  <c r="AX476" a="1"/>
  <c r="AX476" s="1"/>
  <c r="E476" s="1"/>
  <c r="AT476"/>
  <c r="AR164"/>
  <c r="CT164" s="1" a="1"/>
  <c r="CT164" s="1"/>
  <c r="DM164" s="1"/>
  <c r="AT164"/>
  <c r="AU164"/>
  <c r="AX164" a="1"/>
  <c r="AX164" s="1"/>
  <c r="AY164"/>
  <c r="AZ164" s="1" a="1"/>
  <c r="AZ164" s="1"/>
  <c r="AV164"/>
  <c r="AT18"/>
  <c r="AR18"/>
  <c r="AU18"/>
  <c r="AY18"/>
  <c r="AX18" a="1"/>
  <c r="AX18" s="1"/>
  <c r="E18" s="1"/>
  <c r="AV18"/>
  <c r="AR43"/>
  <c r="AT43"/>
  <c r="AU43"/>
  <c r="AY43"/>
  <c r="AV43"/>
  <c r="AX43" a="1"/>
  <c r="AX43" s="1"/>
  <c r="E43" s="1"/>
  <c r="AV217"/>
  <c r="AR217"/>
  <c r="AT217"/>
  <c r="AX217" a="1"/>
  <c r="AX217" s="1"/>
  <c r="E217" s="1"/>
  <c r="AU217"/>
  <c r="AY217"/>
  <c r="AV449"/>
  <c r="AU449"/>
  <c r="AT449"/>
  <c r="AR449"/>
  <c r="CT449" s="1" a="1"/>
  <c r="CT449" s="1"/>
  <c r="DM449" s="1"/>
  <c r="AY449"/>
  <c r="AX449" a="1"/>
  <c r="AX449" s="1"/>
  <c r="E449" s="1"/>
  <c r="AX225" a="1"/>
  <c r="AX225" s="1"/>
  <c r="E225" s="1"/>
  <c r="AT225"/>
  <c r="AV225"/>
  <c r="AY225"/>
  <c r="AU225"/>
  <c r="AR225"/>
  <c r="AT507"/>
  <c r="AX507" a="1"/>
  <c r="AX507" s="1"/>
  <c r="E507" s="1"/>
  <c r="AU507"/>
  <c r="AR507"/>
  <c r="CT507" s="1" a="1"/>
  <c r="CT507" s="1"/>
  <c r="DM507" s="1"/>
  <c r="AY507"/>
  <c r="AV507"/>
  <c r="AU561"/>
  <c r="AX561" a="1"/>
  <c r="AX561" s="1"/>
  <c r="E561" s="1"/>
  <c r="AY561"/>
  <c r="AV561"/>
  <c r="AR561"/>
  <c r="CT561" s="1" a="1"/>
  <c r="CT561" s="1"/>
  <c r="DM561" s="1"/>
  <c r="AT561"/>
  <c r="AV492"/>
  <c r="AR492"/>
  <c r="CT492" s="1" a="1"/>
  <c r="CT492" s="1"/>
  <c r="DM492" s="1"/>
  <c r="AY492"/>
  <c r="AT492"/>
  <c r="AU492"/>
  <c r="AX492" a="1"/>
  <c r="AX492" s="1"/>
  <c r="E492" s="1"/>
  <c r="AU207"/>
  <c r="AV207"/>
  <c r="AT207"/>
  <c r="AX207" a="1"/>
  <c r="AX207" s="1"/>
  <c r="E207" s="1"/>
  <c r="AY207"/>
  <c r="AR207"/>
  <c r="AR218"/>
  <c r="AU218"/>
  <c r="AY218"/>
  <c r="AX218" a="1"/>
  <c r="AX218" s="1"/>
  <c r="E218" s="1"/>
  <c r="AT218"/>
  <c r="AV218"/>
  <c r="AV361"/>
  <c r="AR361"/>
  <c r="CT361" s="1" a="1"/>
  <c r="CT361" s="1"/>
  <c r="DM361" s="1"/>
  <c r="AU361"/>
  <c r="AX361" a="1"/>
  <c r="AX361" s="1"/>
  <c r="E361" s="1"/>
  <c r="AT361"/>
  <c r="AY361"/>
  <c r="AT138"/>
  <c r="AX138" a="1"/>
  <c r="AX138" s="1"/>
  <c r="E138" s="1"/>
  <c r="AV138"/>
  <c r="ED138" s="1"/>
  <c r="DZ138" s="1"/>
  <c r="AU138"/>
  <c r="AR138"/>
  <c r="AY138"/>
  <c r="AT543"/>
  <c r="AX543" a="1"/>
  <c r="AX543" s="1"/>
  <c r="E543" s="1"/>
  <c r="AU543"/>
  <c r="AR543"/>
  <c r="CT543" s="1" a="1"/>
  <c r="CT543" s="1"/>
  <c r="DM543" s="1"/>
  <c r="AV543"/>
  <c r="AY543"/>
  <c r="AU286"/>
  <c r="AR286"/>
  <c r="CT286" s="1" a="1"/>
  <c r="CT286" s="1"/>
  <c r="DM286" s="1"/>
  <c r="AY286"/>
  <c r="AV286"/>
  <c r="AT286"/>
  <c r="AX286" a="1"/>
  <c r="AX286" s="1"/>
  <c r="E286" s="1"/>
  <c r="AV417"/>
  <c r="AT417"/>
  <c r="AX417" a="1"/>
  <c r="AX417" s="1"/>
  <c r="E417" s="1"/>
  <c r="AR417"/>
  <c r="CT417" s="1" a="1"/>
  <c r="CT417" s="1"/>
  <c r="DM417" s="1"/>
  <c r="AU417"/>
  <c r="AY417"/>
  <c r="AU515"/>
  <c r="AY515"/>
  <c r="AT515"/>
  <c r="AV515"/>
  <c r="AR515"/>
  <c r="CT515" s="1" a="1"/>
  <c r="CT515" s="1"/>
  <c r="DM515" s="1"/>
  <c r="AX515" a="1"/>
  <c r="AX515" s="1"/>
  <c r="E515" s="1"/>
  <c r="AV139"/>
  <c r="ED139" s="1"/>
  <c r="DZ139" s="1"/>
  <c r="AR139"/>
  <c r="AX139" a="1"/>
  <c r="AX139" s="1"/>
  <c r="E139" s="1"/>
  <c r="AT139"/>
  <c r="AU139"/>
  <c r="AY139"/>
  <c r="AV357"/>
  <c r="AU357"/>
  <c r="AX357" a="1"/>
  <c r="AX357" s="1"/>
  <c r="E357" s="1"/>
  <c r="AY357"/>
  <c r="AT357"/>
  <c r="AR357"/>
  <c r="CT357" s="1" a="1"/>
  <c r="CT357" s="1"/>
  <c r="DM357" s="1"/>
  <c r="AR172"/>
  <c r="CT172" s="1" a="1"/>
  <c r="CT172" s="1"/>
  <c r="DM172" s="1"/>
  <c r="AT172"/>
  <c r="AY172"/>
  <c r="AZ172" s="1" a="1"/>
  <c r="AZ172" s="1"/>
  <c r="AU172"/>
  <c r="AV172"/>
  <c r="AX172" a="1"/>
  <c r="AX172" s="1"/>
  <c r="AU127"/>
  <c r="AR127"/>
  <c r="AY127"/>
  <c r="AT127"/>
  <c r="AV127"/>
  <c r="AX127" a="1"/>
  <c r="AX127" s="1"/>
  <c r="E127" s="1"/>
  <c r="AX446" a="1"/>
  <c r="AX446" s="1"/>
  <c r="E446" s="1"/>
  <c r="AR446"/>
  <c r="CT446" s="1" a="1"/>
  <c r="CT446" s="1"/>
  <c r="DM446" s="1"/>
  <c r="AY446"/>
  <c r="AV446"/>
  <c r="AT446"/>
  <c r="AU446"/>
  <c r="AX17" a="1"/>
  <c r="AX17" s="1"/>
  <c r="E17" s="1"/>
  <c r="AR17"/>
  <c r="AT17"/>
  <c r="AY17"/>
  <c r="AU17"/>
  <c r="AV17"/>
  <c r="AX181" a="1"/>
  <c r="AX181" s="1"/>
  <c r="AU181"/>
  <c r="AR181"/>
  <c r="CT181" s="1" a="1"/>
  <c r="CT181" s="1"/>
  <c r="DM181" s="1"/>
  <c r="AY181"/>
  <c r="AZ181" s="1" a="1"/>
  <c r="AZ181" s="1"/>
  <c r="AV181"/>
  <c r="AT181"/>
  <c r="AV513"/>
  <c r="AU513"/>
  <c r="AT513"/>
  <c r="AY513"/>
  <c r="AX513" a="1"/>
  <c r="AX513" s="1"/>
  <c r="E513" s="1"/>
  <c r="AR513"/>
  <c r="CT513" s="1" a="1"/>
  <c r="CT513" s="1"/>
  <c r="DM513" s="1"/>
  <c r="AT96"/>
  <c r="AU96"/>
  <c r="AX96" a="1"/>
  <c r="AX96" s="1"/>
  <c r="AY96"/>
  <c r="AZ96" s="1" a="1"/>
  <c r="AZ96" s="1"/>
  <c r="AV96"/>
  <c r="AR96"/>
  <c r="CT96" s="1" a="1"/>
  <c r="CT96" s="1"/>
  <c r="DM96" s="1"/>
  <c r="AW195"/>
  <c r="AR394"/>
  <c r="CT394" s="1" a="1"/>
  <c r="CT394" s="1"/>
  <c r="DM394" s="1"/>
  <c r="AY394"/>
  <c r="AU394"/>
  <c r="AX394" a="1"/>
  <c r="AX394" s="1"/>
  <c r="E394" s="1"/>
  <c r="AT394"/>
  <c r="AV394"/>
  <c r="AV62"/>
  <c r="AX62" a="1"/>
  <c r="AX62" s="1"/>
  <c r="E62" s="1"/>
  <c r="AR62"/>
  <c r="AU62"/>
  <c r="AT62"/>
  <c r="AY62"/>
  <c r="AU209"/>
  <c r="AY209"/>
  <c r="AR209"/>
  <c r="AV209"/>
  <c r="AX209" a="1"/>
  <c r="AX209" s="1"/>
  <c r="E209" s="1"/>
  <c r="AT209"/>
  <c r="EE504"/>
  <c r="EB504" s="1"/>
  <c r="EA504" s="1"/>
  <c r="BL418"/>
  <c r="EE215"/>
  <c r="EB215" s="1"/>
  <c r="EC215" s="1"/>
  <c r="EP215" s="1"/>
  <c r="EE565"/>
  <c r="EB565" s="1"/>
  <c r="EE230"/>
  <c r="EB230" s="1"/>
  <c r="EC230" s="1"/>
  <c r="EP230" s="1"/>
  <c r="AT160"/>
  <c r="AY160"/>
  <c r="AV160"/>
  <c r="AX160" a="1"/>
  <c r="AX160" s="1"/>
  <c r="E160" s="1"/>
  <c r="AR160"/>
  <c r="AU160"/>
  <c r="BK71"/>
  <c r="BK601"/>
  <c r="EE601"/>
  <c r="EB601" s="1"/>
  <c r="BL601"/>
  <c r="AX201" a="1"/>
  <c r="AX201" s="1"/>
  <c r="E201" s="1"/>
  <c r="AU201"/>
  <c r="AT201"/>
  <c r="AY201"/>
  <c r="AV201"/>
  <c r="AR201"/>
  <c r="AR206"/>
  <c r="AX206" a="1"/>
  <c r="AX206" s="1"/>
  <c r="E206" s="1"/>
  <c r="AV206"/>
  <c r="AU206"/>
  <c r="AY206"/>
  <c r="AT206"/>
  <c r="AT197"/>
  <c r="AV197"/>
  <c r="AX197" a="1"/>
  <c r="AX197" s="1"/>
  <c r="E197" s="1"/>
  <c r="AY197"/>
  <c r="AU197"/>
  <c r="AR197"/>
  <c r="AV434"/>
  <c r="AT434"/>
  <c r="AR434"/>
  <c r="CT434" s="1" a="1"/>
  <c r="CT434" s="1"/>
  <c r="DM434" s="1"/>
  <c r="AY434"/>
  <c r="AX434" a="1"/>
  <c r="AX434" s="1"/>
  <c r="E434" s="1"/>
  <c r="AU434"/>
  <c r="AV200"/>
  <c r="AR200"/>
  <c r="AT200"/>
  <c r="AX200" a="1"/>
  <c r="AX200" s="1"/>
  <c r="E200" s="1"/>
  <c r="AY200"/>
  <c r="AU200"/>
  <c r="AY512"/>
  <c r="AT512"/>
  <c r="AX512" a="1"/>
  <c r="AX512" s="1"/>
  <c r="E512" s="1"/>
  <c r="AV512"/>
  <c r="AU512"/>
  <c r="AR512"/>
  <c r="CT512" s="1" a="1"/>
  <c r="CT512" s="1"/>
  <c r="DM512" s="1"/>
  <c r="AX150" a="1"/>
  <c r="AX150" s="1"/>
  <c r="E150" s="1"/>
  <c r="AT150"/>
  <c r="AR150"/>
  <c r="AY150"/>
  <c r="AU150"/>
  <c r="AV150"/>
  <c r="AY516"/>
  <c r="AR516"/>
  <c r="CT516" s="1" a="1"/>
  <c r="CT516" s="1"/>
  <c r="DM516" s="1"/>
  <c r="AV516"/>
  <c r="AU516"/>
  <c r="AX516" a="1"/>
  <c r="AX516" s="1"/>
  <c r="E516" s="1"/>
  <c r="AT516"/>
  <c r="AR270"/>
  <c r="CT270" s="1" a="1"/>
  <c r="CT270" s="1"/>
  <c r="DM270" s="1"/>
  <c r="AV270"/>
  <c r="AY270"/>
  <c r="AT270"/>
  <c r="AU270"/>
  <c r="AX270" a="1"/>
  <c r="AX270" s="1"/>
  <c r="E270" s="1"/>
  <c r="AU51"/>
  <c r="AV51"/>
  <c r="AT51"/>
  <c r="AX51" a="1"/>
  <c r="AX51" s="1"/>
  <c r="E51" s="1"/>
  <c r="AY51"/>
  <c r="AR51"/>
  <c r="AV222"/>
  <c r="AY222"/>
  <c r="AT222"/>
  <c r="AU222"/>
  <c r="AX222" a="1"/>
  <c r="AX222" s="1"/>
  <c r="E222" s="1"/>
  <c r="AR222"/>
  <c r="AR66"/>
  <c r="AV66"/>
  <c r="AX66" a="1"/>
  <c r="AX66" s="1"/>
  <c r="E66" s="1"/>
  <c r="AY66"/>
  <c r="AT66"/>
  <c r="AU66"/>
  <c r="AW246"/>
  <c r="AT265"/>
  <c r="AX265" a="1"/>
  <c r="AX265" s="1"/>
  <c r="E265" s="1"/>
  <c r="AU265"/>
  <c r="AY265"/>
  <c r="AR265"/>
  <c r="CT265" s="1" a="1"/>
  <c r="CT265" s="1"/>
  <c r="DM265" s="1"/>
  <c r="AV265"/>
  <c r="AV338"/>
  <c r="AY338"/>
  <c r="AR338"/>
  <c r="CT338" s="1" a="1"/>
  <c r="CT338" s="1"/>
  <c r="DM338" s="1"/>
  <c r="AX338" a="1"/>
  <c r="AX338" s="1"/>
  <c r="E338" s="1"/>
  <c r="AT338"/>
  <c r="AU338"/>
  <c r="AT176"/>
  <c r="AX176" a="1"/>
  <c r="AX176" s="1"/>
  <c r="AR176"/>
  <c r="CT176" s="1" a="1"/>
  <c r="CT176" s="1"/>
  <c r="DM176" s="1"/>
  <c r="AV176"/>
  <c r="AY176"/>
  <c r="AZ176" s="1" a="1"/>
  <c r="AZ176" s="1"/>
  <c r="AU176"/>
  <c r="AV247"/>
  <c r="AX247" a="1"/>
  <c r="AX247" s="1"/>
  <c r="E247" s="1"/>
  <c r="AY247"/>
  <c r="AR247"/>
  <c r="AT247"/>
  <c r="AU247"/>
  <c r="AT257"/>
  <c r="AR257"/>
  <c r="CT257" s="1" a="1"/>
  <c r="CT257" s="1"/>
  <c r="DM257" s="1"/>
  <c r="AU257"/>
  <c r="AV257"/>
  <c r="AX257" a="1"/>
  <c r="AX257" s="1"/>
  <c r="E257" s="1"/>
  <c r="AY257"/>
  <c r="AY227"/>
  <c r="AZ227" s="1" a="1"/>
  <c r="AZ227" s="1"/>
  <c r="AX227" a="1"/>
  <c r="AX227" s="1"/>
  <c r="AT227"/>
  <c r="AV227"/>
  <c r="AU227"/>
  <c r="AR227"/>
  <c r="CT227" s="1" a="1"/>
  <c r="CT227" s="1"/>
  <c r="DM227" s="1"/>
  <c r="AR421"/>
  <c r="CT421" s="1" a="1"/>
  <c r="CT421" s="1"/>
  <c r="DM421" s="1"/>
  <c r="AX421" a="1"/>
  <c r="AX421" s="1"/>
  <c r="E421" s="1"/>
  <c r="AY421"/>
  <c r="AU421"/>
  <c r="AT421"/>
  <c r="AV421"/>
  <c r="AU196"/>
  <c r="AV196"/>
  <c r="AY196"/>
  <c r="AT196"/>
  <c r="AX196" a="1"/>
  <c r="AX196" s="1"/>
  <c r="E196" s="1"/>
  <c r="AR196"/>
  <c r="AY320"/>
  <c r="AR320"/>
  <c r="CT320" s="1" a="1"/>
  <c r="CT320" s="1"/>
  <c r="DM320" s="1"/>
  <c r="AT320"/>
  <c r="AV320"/>
  <c r="AU320"/>
  <c r="AX320" a="1"/>
  <c r="AX320" s="1"/>
  <c r="E320" s="1"/>
  <c r="AY21"/>
  <c r="AU21"/>
  <c r="AV21"/>
  <c r="AT21"/>
  <c r="AR21"/>
  <c r="AX21" a="1"/>
  <c r="AX21" s="1"/>
  <c r="E21" s="1"/>
  <c r="AT359"/>
  <c r="AV359"/>
  <c r="AX359" a="1"/>
  <c r="AX359" s="1"/>
  <c r="E359" s="1"/>
  <c r="AY359"/>
  <c r="AU359"/>
  <c r="AR359"/>
  <c r="CT359" s="1" a="1"/>
  <c r="CT359" s="1"/>
  <c r="DM359" s="1"/>
  <c r="AU129"/>
  <c r="AY129"/>
  <c r="AR129"/>
  <c r="AT129"/>
  <c r="AV129"/>
  <c r="AX129" a="1"/>
  <c r="AX129" s="1"/>
  <c r="E129" s="1"/>
  <c r="AR41"/>
  <c r="AV41"/>
  <c r="AX41" a="1"/>
  <c r="AX41" s="1"/>
  <c r="AU41"/>
  <c r="AT41"/>
  <c r="AY41"/>
  <c r="AR590"/>
  <c r="CT590" s="1" a="1"/>
  <c r="CT590" s="1"/>
  <c r="DM590" s="1"/>
  <c r="AT590"/>
  <c r="AX590" a="1"/>
  <c r="AX590" s="1"/>
  <c r="AU590"/>
  <c r="AV590"/>
  <c r="BD590"/>
  <c r="AY590"/>
  <c r="AZ590" s="1" a="1"/>
  <c r="AZ590" s="1"/>
  <c r="BC590"/>
  <c r="AW17"/>
  <c r="AR126"/>
  <c r="AY126"/>
  <c r="AV126"/>
  <c r="AT126"/>
  <c r="AU126"/>
  <c r="AX126" a="1"/>
  <c r="AX126" s="1"/>
  <c r="E126" s="1"/>
  <c r="AV550"/>
  <c r="AT550"/>
  <c r="AY550"/>
  <c r="AR550"/>
  <c r="CT550" s="1" a="1"/>
  <c r="CT550" s="1"/>
  <c r="DM550" s="1"/>
  <c r="AU550"/>
  <c r="AX550" a="1"/>
  <c r="AX550" s="1"/>
  <c r="E550" s="1"/>
  <c r="AV195"/>
  <c r="AX195" a="1"/>
  <c r="AX195" s="1"/>
  <c r="E195" s="1"/>
  <c r="AY195"/>
  <c r="AT195"/>
  <c r="AR195"/>
  <c r="AU195"/>
  <c r="AR240"/>
  <c r="AY240"/>
  <c r="AX240" a="1"/>
  <c r="AX240" s="1"/>
  <c r="E240" s="1"/>
  <c r="AV240"/>
  <c r="AT240"/>
  <c r="AU240"/>
  <c r="AY161"/>
  <c r="AV161"/>
  <c r="AU161"/>
  <c r="AR161"/>
  <c r="AT161"/>
  <c r="AX161" a="1"/>
  <c r="AX161" s="1"/>
  <c r="E161" s="1"/>
  <c r="AT499"/>
  <c r="AX499" a="1"/>
  <c r="AX499" s="1"/>
  <c r="E499" s="1"/>
  <c r="AY499"/>
  <c r="AR499"/>
  <c r="CT499" s="1" a="1"/>
  <c r="CT499" s="1"/>
  <c r="DM499" s="1"/>
  <c r="AV499"/>
  <c r="AU499"/>
  <c r="BL504"/>
  <c r="BD210"/>
  <c r="BF210" s="1"/>
  <c r="BL170"/>
  <c r="CT223"/>
  <c r="DM223" s="1"/>
  <c r="CT61"/>
  <c r="DM61" s="1"/>
  <c r="AZ223"/>
  <c r="CX230"/>
  <c r="DQ230" s="1"/>
  <c r="CX472"/>
  <c r="DQ472" s="1"/>
  <c r="AZ502"/>
  <c r="BC502" s="1"/>
  <c r="AZ61"/>
  <c r="BC61" s="1"/>
  <c r="CX303"/>
  <c r="DQ303" s="1"/>
  <c r="CX151"/>
  <c r="DQ151" s="1"/>
  <c r="CX107"/>
  <c r="DQ107" s="1"/>
  <c r="CX528"/>
  <c r="DQ528" s="1"/>
  <c r="AZ375"/>
  <c r="CX189"/>
  <c r="DQ189" s="1"/>
  <c r="CX115"/>
  <c r="DQ115" s="1"/>
  <c r="AZ115"/>
  <c r="BC115" s="1"/>
  <c r="AZ377"/>
  <c r="AZ373"/>
  <c r="EC372"/>
  <c r="EA372"/>
  <c r="EP374"/>
  <c r="BL375"/>
  <c r="EE375"/>
  <c r="EB375" s="1"/>
  <c r="BK375"/>
  <c r="BK377"/>
  <c r="EE377"/>
  <c r="EB377" s="1"/>
  <c r="BL377"/>
  <c r="EE391"/>
  <c r="EB391" s="1"/>
  <c r="EA391" s="1"/>
  <c r="BI374"/>
  <c r="BM374" s="1"/>
  <c r="BK373"/>
  <c r="EE373"/>
  <c r="EB373" s="1"/>
  <c r="BL373"/>
  <c r="EC241"/>
  <c r="EP241" s="1"/>
  <c r="E98"/>
  <c r="C122"/>
  <c r="BK98"/>
  <c r="BM98" s="1"/>
  <c r="AM98" s="1"/>
  <c r="BO98" s="1"/>
  <c r="BL98"/>
  <c r="EE98"/>
  <c r="EB98" s="1"/>
  <c r="EC564"/>
  <c r="EP564" s="1"/>
  <c r="BL282"/>
  <c r="BL210"/>
  <c r="EE210"/>
  <c r="EB210" s="1"/>
  <c r="EC210" s="1"/>
  <c r="EP210" s="1"/>
  <c r="CT76"/>
  <c r="DM76" s="1"/>
  <c r="CT141"/>
  <c r="DM141" s="1"/>
  <c r="AZ141"/>
  <c r="CX386"/>
  <c r="DQ386" s="1"/>
  <c r="AZ391"/>
  <c r="BD391" s="1"/>
  <c r="CT210"/>
  <c r="DM210" s="1"/>
  <c r="CX163"/>
  <c r="DQ163" s="1"/>
  <c r="CX149"/>
  <c r="DQ149" s="1"/>
  <c r="CX165"/>
  <c r="DQ165" s="1"/>
  <c r="CX70"/>
  <c r="DQ70" s="1"/>
  <c r="AZ76"/>
  <c r="AZ495"/>
  <c r="BC495" s="1"/>
  <c r="BK241"/>
  <c r="BL241"/>
  <c r="BK141"/>
  <c r="EE141"/>
  <c r="EB141" s="1"/>
  <c r="EC141" s="1"/>
  <c r="EP141" s="1"/>
  <c r="BL141"/>
  <c r="BK76"/>
  <c r="EE76"/>
  <c r="EB76" s="1"/>
  <c r="BL76"/>
  <c r="EE495"/>
  <c r="EB495" s="1"/>
  <c r="EC495" s="1"/>
  <c r="EP495" s="1"/>
  <c r="EC163"/>
  <c r="EP163" s="1"/>
  <c r="EE530"/>
  <c r="EB530" s="1"/>
  <c r="EC530" s="1"/>
  <c r="EP530" s="1"/>
  <c r="EE112"/>
  <c r="EB112" s="1"/>
  <c r="EA112" s="1"/>
  <c r="BG439"/>
  <c r="BH439" s="1"/>
  <c r="BG457"/>
  <c r="BH457" s="1"/>
  <c r="CT112"/>
  <c r="DM112" s="1"/>
  <c r="AZ112"/>
  <c r="BC112" s="1"/>
  <c r="BI112" s="1"/>
  <c r="BM112" s="1"/>
  <c r="BL530"/>
  <c r="BL289"/>
  <c r="BK112"/>
  <c r="EE170"/>
  <c r="EB170" s="1"/>
  <c r="EC170" s="1"/>
  <c r="EP170" s="1"/>
  <c r="EA472"/>
  <c r="E170"/>
  <c r="BI469"/>
  <c r="BM469" s="1"/>
  <c r="AM469" s="1"/>
  <c r="BO469" s="1"/>
  <c r="BD107"/>
  <c r="BF107" s="1"/>
  <c r="EE289"/>
  <c r="EB289" s="1"/>
  <c r="EC289" s="1"/>
  <c r="EP289" s="1"/>
  <c r="EA451"/>
  <c r="BE473"/>
  <c r="BG428"/>
  <c r="BI428" s="1"/>
  <c r="BM428" s="1"/>
  <c r="AM428" s="1"/>
  <c r="BO428" s="1"/>
  <c r="EE208"/>
  <c r="EB208" s="1"/>
  <c r="EA208" s="1"/>
  <c r="AZ289"/>
  <c r="BC289" s="1"/>
  <c r="BI278"/>
  <c r="BM278" s="1"/>
  <c r="AM278" s="1"/>
  <c r="BO278" s="1"/>
  <c r="BE278"/>
  <c r="BF278"/>
  <c r="BI275"/>
  <c r="BM275" s="1"/>
  <c r="AM275" s="1"/>
  <c r="BO275" s="1"/>
  <c r="BE154"/>
  <c r="BF154"/>
  <c r="BI115"/>
  <c r="BM115" s="1"/>
  <c r="AM115" s="1"/>
  <c r="BO115" s="1"/>
  <c r="BI107"/>
  <c r="BM107" s="1"/>
  <c r="AM107" s="1"/>
  <c r="BO107" s="1"/>
  <c r="BO210"/>
  <c r="BE151"/>
  <c r="BG151" s="1"/>
  <c r="BH151" s="1"/>
  <c r="BH475"/>
  <c r="BI475"/>
  <c r="BM475" s="1"/>
  <c r="AM475" s="1"/>
  <c r="BO475" s="1"/>
  <c r="BI253"/>
  <c r="BM253" s="1"/>
  <c r="AM253" s="1"/>
  <c r="BO253" s="1"/>
  <c r="BE253"/>
  <c r="BF253"/>
  <c r="BI530"/>
  <c r="BM530" s="1"/>
  <c r="AM530" s="1"/>
  <c r="BO530" s="1"/>
  <c r="BE530"/>
  <c r="BF530"/>
  <c r="BH463"/>
  <c r="BI463"/>
  <c r="BM463" s="1"/>
  <c r="AM463" s="1"/>
  <c r="BO463" s="1"/>
  <c r="BI262"/>
  <c r="BM262" s="1"/>
  <c r="AM262" s="1"/>
  <c r="BO262" s="1"/>
  <c r="BI254"/>
  <c r="BM254" s="1"/>
  <c r="AM254" s="1"/>
  <c r="BO254" s="1"/>
  <c r="AZ52"/>
  <c r="BD52" s="1"/>
  <c r="EA162"/>
  <c r="EC101"/>
  <c r="EP101" s="1"/>
  <c r="EE52"/>
  <c r="EB52" s="1"/>
  <c r="EA52" s="1"/>
  <c r="EA25"/>
  <c r="EA11"/>
  <c r="EC309"/>
  <c r="EP309" s="1"/>
  <c r="BO384"/>
  <c r="EA300"/>
  <c r="BD254"/>
  <c r="BF254" s="1"/>
  <c r="EC572"/>
  <c r="EP572" s="1"/>
  <c r="EC578"/>
  <c r="EP578" s="1"/>
  <c r="EC522"/>
  <c r="EP522" s="1"/>
  <c r="EC368"/>
  <c r="EP368" s="1"/>
  <c r="BL132"/>
  <c r="BG445"/>
  <c r="EE288"/>
  <c r="EB288" s="1"/>
  <c r="EC288" s="1"/>
  <c r="EP288" s="1"/>
  <c r="AM336"/>
  <c r="EC354"/>
  <c r="EP354" s="1"/>
  <c r="BG432"/>
  <c r="BI432" s="1"/>
  <c r="BM432" s="1"/>
  <c r="AM432" s="1"/>
  <c r="BO432" s="1"/>
  <c r="EC254"/>
  <c r="EP254" s="1"/>
  <c r="EA378"/>
  <c r="EA339"/>
  <c r="CT205"/>
  <c r="DM205" s="1"/>
  <c r="CT36"/>
  <c r="DM36" s="1"/>
  <c r="CT50"/>
  <c r="DM50" s="1"/>
  <c r="CT64"/>
  <c r="DM64" s="1"/>
  <c r="CX154"/>
  <c r="DQ154" s="1"/>
  <c r="CT187"/>
  <c r="DM187" s="1"/>
  <c r="CT124"/>
  <c r="DM124" s="1"/>
  <c r="AZ36"/>
  <c r="CT208"/>
  <c r="DM208" s="1"/>
  <c r="AZ277"/>
  <c r="AZ470"/>
  <c r="CT211"/>
  <c r="DM211" s="1"/>
  <c r="CT52"/>
  <c r="DM52" s="1"/>
  <c r="CT192"/>
  <c r="DM192" s="1"/>
  <c r="CX52"/>
  <c r="DQ52" s="1"/>
  <c r="AZ124"/>
  <c r="AZ211"/>
  <c r="AZ192"/>
  <c r="AZ205"/>
  <c r="CX159"/>
  <c r="DQ159" s="1"/>
  <c r="AZ187"/>
  <c r="AZ484"/>
  <c r="AZ552"/>
  <c r="BC552" s="1"/>
  <c r="CX254"/>
  <c r="DQ254" s="1"/>
  <c r="CX155"/>
  <c r="DQ155" s="1"/>
  <c r="AZ50"/>
  <c r="AZ208"/>
  <c r="BK192"/>
  <c r="EE192"/>
  <c r="EB192" s="1"/>
  <c r="BL192"/>
  <c r="BK36"/>
  <c r="EE36"/>
  <c r="EB36" s="1"/>
  <c r="BL36"/>
  <c r="BK50"/>
  <c r="BL50"/>
  <c r="EE50"/>
  <c r="EB50" s="1"/>
  <c r="BK208"/>
  <c r="BK187"/>
  <c r="EE187"/>
  <c r="EB187" s="1"/>
  <c r="BL187"/>
  <c r="BK190"/>
  <c r="EE190"/>
  <c r="EB190" s="1"/>
  <c r="BL190"/>
  <c r="BK291"/>
  <c r="CX291" a="1"/>
  <c r="CX291" s="1"/>
  <c r="DQ291" s="1"/>
  <c r="EE291"/>
  <c r="EB291" s="1"/>
  <c r="BL291"/>
  <c r="EC469"/>
  <c r="EP469" s="1"/>
  <c r="EA469"/>
  <c r="BC108"/>
  <c r="BL552"/>
  <c r="E190"/>
  <c r="BK277"/>
  <c r="BL277"/>
  <c r="EE277"/>
  <c r="EB277" s="1"/>
  <c r="AW291"/>
  <c r="BF291" s="1"/>
  <c r="E291"/>
  <c r="EE552"/>
  <c r="EB552" s="1"/>
  <c r="EA552" s="1"/>
  <c r="BK97"/>
  <c r="BM97" s="1"/>
  <c r="AM97" s="1"/>
  <c r="BO97" s="1"/>
  <c r="EE97"/>
  <c r="EB97" s="1"/>
  <c r="BL97"/>
  <c r="BK484"/>
  <c r="BL484"/>
  <c r="EE484"/>
  <c r="EB484" s="1"/>
  <c r="BK205"/>
  <c r="BL205"/>
  <c r="EE205"/>
  <c r="EB205" s="1"/>
  <c r="BK124"/>
  <c r="BL124"/>
  <c r="EE124"/>
  <c r="EB124" s="1"/>
  <c r="BK470"/>
  <c r="EE470"/>
  <c r="EB470" s="1"/>
  <c r="BL470"/>
  <c r="BK211"/>
  <c r="EE211"/>
  <c r="EB211" s="1"/>
  <c r="BL211"/>
  <c r="BG451"/>
  <c r="BH451" s="1"/>
  <c r="E97"/>
  <c r="EA347"/>
  <c r="BC56"/>
  <c r="EA424"/>
  <c r="EA79"/>
  <c r="CX454"/>
  <c r="DQ454" s="1"/>
  <c r="CX430"/>
  <c r="DQ430" s="1"/>
  <c r="CX364"/>
  <c r="DQ364" s="1"/>
  <c r="CX424"/>
  <c r="DQ424" s="1"/>
  <c r="CX416"/>
  <c r="DQ416" s="1"/>
  <c r="CX368"/>
  <c r="DQ368" s="1"/>
  <c r="CX466"/>
  <c r="DQ466" s="1"/>
  <c r="CX360"/>
  <c r="DQ360" s="1"/>
  <c r="CX460"/>
  <c r="DQ460" s="1"/>
  <c r="CX352"/>
  <c r="DQ352" s="1"/>
  <c r="CX358"/>
  <c r="DQ358" s="1"/>
  <c r="CX382"/>
  <c r="DQ382" s="1"/>
  <c r="CX350"/>
  <c r="DQ350" s="1"/>
  <c r="CX362"/>
  <c r="DQ362" s="1"/>
  <c r="CX366"/>
  <c r="DQ366" s="1"/>
  <c r="EA149"/>
  <c r="AM315"/>
  <c r="EC336"/>
  <c r="EP336" s="1"/>
  <c r="EA5"/>
  <c r="EC568"/>
  <c r="EP568" s="1"/>
  <c r="BG427"/>
  <c r="EA570"/>
  <c r="EC524"/>
  <c r="EP524" s="1"/>
  <c r="EA411"/>
  <c r="EC457"/>
  <c r="EP457" s="1"/>
  <c r="CX228"/>
  <c r="DQ228" s="1"/>
  <c r="EA70"/>
  <c r="EA427"/>
  <c r="EC358"/>
  <c r="EP358" s="1"/>
  <c r="EA430"/>
  <c r="EC450"/>
  <c r="EP450" s="1"/>
  <c r="BC79"/>
  <c r="BH336"/>
  <c r="BG339"/>
  <c r="BH339" s="1"/>
  <c r="EC428"/>
  <c r="EP428" s="1"/>
  <c r="BG382"/>
  <c r="BH382" s="1"/>
  <c r="EA287"/>
  <c r="AM420"/>
  <c r="BO420" s="1"/>
  <c r="EA165"/>
  <c r="EE132"/>
  <c r="EB132" s="1"/>
  <c r="EC132" s="1"/>
  <c r="EP132" s="1"/>
  <c r="EC6"/>
  <c r="EP6" s="1"/>
  <c r="EC466"/>
  <c r="EP466" s="1"/>
  <c r="BH420"/>
  <c r="BG358"/>
  <c r="BH358" s="1"/>
  <c r="AZ132"/>
  <c r="BD132" s="1"/>
  <c r="EA395"/>
  <c r="EC86"/>
  <c r="EP86" s="1"/>
  <c r="BI472"/>
  <c r="BM472" s="1"/>
  <c r="AM472" s="1"/>
  <c r="BO472" s="1"/>
  <c r="BG460"/>
  <c r="BH460" s="1"/>
  <c r="EC262"/>
  <c r="EP262" s="1"/>
  <c r="EA364"/>
  <c r="BL64"/>
  <c r="CX64"/>
  <c r="DQ64" s="1"/>
  <c r="BC86"/>
  <c r="BI466"/>
  <c r="BM466" s="1"/>
  <c r="AM466" s="1"/>
  <c r="BO466" s="1"/>
  <c r="BC64"/>
  <c r="BO424"/>
  <c r="BC71"/>
  <c r="EE64"/>
  <c r="EB64" s="1"/>
  <c r="EC419"/>
  <c r="EP419" s="1"/>
  <c r="BC194"/>
  <c r="EA108"/>
  <c r="EC465"/>
  <c r="EP465" s="1"/>
  <c r="EA465"/>
  <c r="BI354"/>
  <c r="BM354" s="1"/>
  <c r="AM354" s="1"/>
  <c r="EC115"/>
  <c r="EP115" s="1"/>
  <c r="BC70"/>
  <c r="EA432"/>
  <c r="EA194"/>
  <c r="EC366"/>
  <c r="EP366" s="1"/>
  <c r="BH524"/>
  <c r="AM524"/>
  <c r="BI339"/>
  <c r="BM339" s="1"/>
  <c r="AM339" s="1"/>
  <c r="EC112"/>
  <c r="EP112" s="1"/>
  <c r="EA327"/>
  <c r="EA56"/>
  <c r="EC528"/>
  <c r="EP528" s="1"/>
  <c r="EA303"/>
  <c r="EC253"/>
  <c r="EP253" s="1"/>
  <c r="BG307"/>
  <c r="BI307" s="1"/>
  <c r="BM307" s="1"/>
  <c r="BO307" s="1"/>
  <c r="BG425"/>
  <c r="BI425" s="1"/>
  <c r="BM425" s="1"/>
  <c r="AM425" s="1"/>
  <c r="BO425" s="1"/>
  <c r="EC78"/>
  <c r="EP78" s="1"/>
  <c r="EA508"/>
  <c r="BG321"/>
  <c r="BH321" s="1"/>
  <c r="EA382"/>
  <c r="EC382"/>
  <c r="EP382" s="1"/>
  <c r="BG346"/>
  <c r="BH346" s="1"/>
  <c r="EA16"/>
  <c r="BD115"/>
  <c r="BE115" s="1"/>
  <c r="BD262"/>
  <c r="BF262" s="1"/>
  <c r="EA502"/>
  <c r="BC528"/>
  <c r="EA71"/>
  <c r="EC107"/>
  <c r="EP107" s="1"/>
  <c r="EC425"/>
  <c r="EP425" s="1"/>
  <c r="EA425"/>
  <c r="BG431"/>
  <c r="BG324"/>
  <c r="BH324" s="1"/>
  <c r="E133"/>
  <c r="E188"/>
  <c r="E184"/>
  <c r="E186"/>
  <c r="E185"/>
  <c r="BC241"/>
  <c r="BG313"/>
  <c r="BH313" s="1"/>
  <c r="BG362"/>
  <c r="BH362" s="1"/>
  <c r="CT128"/>
  <c r="DM128" s="1"/>
  <c r="CT216"/>
  <c r="DM216" s="1"/>
  <c r="CT57"/>
  <c r="DM57" s="1"/>
  <c r="CT242"/>
  <c r="DM242" s="1"/>
  <c r="CT45"/>
  <c r="DM45" s="1"/>
  <c r="CT248"/>
  <c r="DM248" s="1"/>
  <c r="CT105"/>
  <c r="DM105" s="1"/>
  <c r="CT92"/>
  <c r="DM92" s="1"/>
  <c r="CT83"/>
  <c r="DM83" s="1"/>
  <c r="CT120"/>
  <c r="DM120" s="1"/>
  <c r="CT224"/>
  <c r="DM224" s="1"/>
  <c r="CT238"/>
  <c r="DM238" s="1"/>
  <c r="CT106"/>
  <c r="DM106" s="1"/>
  <c r="CT109"/>
  <c r="DM109" s="1"/>
  <c r="CT236"/>
  <c r="DM236" s="1"/>
  <c r="CT63"/>
  <c r="DM63" s="1"/>
  <c r="CT46"/>
  <c r="DM46" s="1"/>
  <c r="CT118"/>
  <c r="DM118" s="1"/>
  <c r="CT38"/>
  <c r="DM38" s="1"/>
  <c r="CT99"/>
  <c r="DM99" s="1"/>
  <c r="CT55"/>
  <c r="DM55" s="1"/>
  <c r="CT117"/>
  <c r="DM117" s="1"/>
  <c r="CT77"/>
  <c r="DM77" s="1"/>
  <c r="CT243"/>
  <c r="DM243" s="1"/>
  <c r="CT121"/>
  <c r="DM121" s="1"/>
  <c r="CT193"/>
  <c r="DM193" s="1"/>
  <c r="CT80"/>
  <c r="DM80" s="1"/>
  <c r="CT49"/>
  <c r="DM49" s="1"/>
  <c r="CT145"/>
  <c r="DM145" s="1"/>
  <c r="CT125"/>
  <c r="DM125" s="1"/>
  <c r="CT203"/>
  <c r="DM203" s="1"/>
  <c r="CT39"/>
  <c r="DM39" s="1"/>
  <c r="CT93"/>
  <c r="DM93" s="1"/>
  <c r="CT110"/>
  <c r="DM110" s="1"/>
  <c r="CT60"/>
  <c r="DM60" s="1"/>
  <c r="CT89"/>
  <c r="DM89" s="1"/>
  <c r="CT245"/>
  <c r="DM245" s="1"/>
  <c r="CT171"/>
  <c r="DM171" s="1"/>
  <c r="CT54"/>
  <c r="DM54" s="1"/>
  <c r="CX508"/>
  <c r="DQ508" s="1"/>
  <c r="CT146"/>
  <c r="DM146" s="1"/>
  <c r="AZ125"/>
  <c r="AZ560"/>
  <c r="AZ491"/>
  <c r="CX134"/>
  <c r="DQ134" s="1"/>
  <c r="CX148"/>
  <c r="DQ148" s="1"/>
  <c r="CT183"/>
  <c r="DM183" s="1"/>
  <c r="CT167"/>
  <c r="DM167" s="1"/>
  <c r="CT87"/>
  <c r="DM87" s="1"/>
  <c r="AZ38"/>
  <c r="AZ559"/>
  <c r="CT111"/>
  <c r="DM111" s="1"/>
  <c r="AZ517"/>
  <c r="AZ306"/>
  <c r="AZ600"/>
  <c r="AZ74"/>
  <c r="CT88"/>
  <c r="DM88" s="1"/>
  <c r="AZ54"/>
  <c r="CX530"/>
  <c r="DQ530" s="1"/>
  <c r="AZ123"/>
  <c r="CT94"/>
  <c r="DM94" s="1"/>
  <c r="AZ379"/>
  <c r="AZ556"/>
  <c r="AZ301"/>
  <c r="AZ276"/>
  <c r="AZ260"/>
  <c r="AZ381"/>
  <c r="CT237"/>
  <c r="DM237" s="1"/>
  <c r="AZ385"/>
  <c r="CT204"/>
  <c r="DM204" s="1"/>
  <c r="CX11"/>
  <c r="DQ11" s="1"/>
  <c r="AZ274"/>
  <c r="AZ555"/>
  <c r="AZ571"/>
  <c r="CT19"/>
  <c r="DM19" s="1"/>
  <c r="AZ48"/>
  <c r="AZ236"/>
  <c r="AZ498"/>
  <c r="AZ452"/>
  <c r="CT142"/>
  <c r="DM142" s="1"/>
  <c r="AZ183"/>
  <c r="AZ238"/>
  <c r="CT219"/>
  <c r="DM219" s="1"/>
  <c r="AZ402"/>
  <c r="AZ489"/>
  <c r="CT140"/>
  <c r="DM140" s="1"/>
  <c r="CX101"/>
  <c r="DQ101" s="1"/>
  <c r="AZ167"/>
  <c r="AZ87"/>
  <c r="AZ548"/>
  <c r="AZ525"/>
  <c r="AZ243"/>
  <c r="AZ73"/>
  <c r="AZ365"/>
  <c r="AZ269"/>
  <c r="AZ329"/>
  <c r="AZ117"/>
  <c r="AZ312"/>
  <c r="CX574"/>
  <c r="DQ574" s="1"/>
  <c r="CX28"/>
  <c r="DQ28" s="1"/>
  <c r="AZ171"/>
  <c r="CT59"/>
  <c r="DM59" s="1"/>
  <c r="CT74"/>
  <c r="DM74" s="1"/>
  <c r="CT143"/>
  <c r="DM143" s="1"/>
  <c r="AZ490"/>
  <c r="AZ91"/>
  <c r="AZ397"/>
  <c r="AZ563"/>
  <c r="AZ520"/>
  <c r="AZ68"/>
  <c r="AZ509"/>
  <c r="AZ256"/>
  <c r="AZ510"/>
  <c r="AZ540"/>
  <c r="AZ224"/>
  <c r="AZ122"/>
  <c r="AZ294"/>
  <c r="AZ252"/>
  <c r="AZ496"/>
  <c r="AZ403"/>
  <c r="AZ592"/>
  <c r="AZ45"/>
  <c r="AZ140"/>
  <c r="AZ46"/>
  <c r="AZ467"/>
  <c r="AZ585"/>
  <c r="AZ92"/>
  <c r="AZ245"/>
  <c r="AZ59"/>
  <c r="AZ143"/>
  <c r="AZ259"/>
  <c r="AZ308"/>
  <c r="CT113"/>
  <c r="DM113" s="1"/>
  <c r="AZ410"/>
  <c r="CX262"/>
  <c r="DQ262" s="1"/>
  <c r="AZ94"/>
  <c r="CT137"/>
  <c r="DM137" s="1"/>
  <c r="AZ146"/>
  <c r="CT47"/>
  <c r="DM47" s="1"/>
  <c r="AZ106"/>
  <c r="AZ49"/>
  <c r="AZ553"/>
  <c r="AZ575"/>
  <c r="AZ500"/>
  <c r="CT20"/>
  <c r="DM20" s="1"/>
  <c r="AZ57"/>
  <c r="AZ591"/>
  <c r="AZ319"/>
  <c r="AZ487"/>
  <c r="AZ104"/>
  <c r="CT104"/>
  <c r="DM104" s="1"/>
  <c r="AZ285"/>
  <c r="AZ538"/>
  <c r="AZ429"/>
  <c r="AZ443"/>
  <c r="AZ406"/>
  <c r="CT48"/>
  <c r="DM48" s="1"/>
  <c r="AZ455"/>
  <c r="AZ283"/>
  <c r="AZ202"/>
  <c r="AZ577"/>
  <c r="AZ90"/>
  <c r="AZ142"/>
  <c r="AZ69"/>
  <c r="AZ219"/>
  <c r="AZ261"/>
  <c r="AZ405"/>
  <c r="AZ93"/>
  <c r="AZ258"/>
  <c r="AZ353"/>
  <c r="CT144"/>
  <c r="DM144" s="1"/>
  <c r="CT73"/>
  <c r="DM73" s="1"/>
  <c r="AZ99"/>
  <c r="AZ533"/>
  <c r="CT65"/>
  <c r="DM65" s="1"/>
  <c r="AZ105"/>
  <c r="AZ110"/>
  <c r="AZ89"/>
  <c r="AZ433"/>
  <c r="CT103"/>
  <c r="DM103" s="1"/>
  <c r="AZ121"/>
  <c r="AZ409"/>
  <c r="AZ497"/>
  <c r="AZ193"/>
  <c r="AZ88"/>
  <c r="AZ284"/>
  <c r="AZ396"/>
  <c r="CT72"/>
  <c r="DM72" s="1"/>
  <c r="CT91"/>
  <c r="DM91" s="1"/>
  <c r="AZ579"/>
  <c r="AZ544"/>
  <c r="AZ120"/>
  <c r="AZ483"/>
  <c r="AZ493"/>
  <c r="CT122"/>
  <c r="DM122" s="1"/>
  <c r="AZ598"/>
  <c r="AZ239"/>
  <c r="CT123"/>
  <c r="DM123" s="1"/>
  <c r="AZ204"/>
  <c r="AZ128"/>
  <c r="AZ595"/>
  <c r="CT90"/>
  <c r="DM90" s="1"/>
  <c r="AZ203"/>
  <c r="AZ39"/>
  <c r="AZ558"/>
  <c r="AZ65"/>
  <c r="AZ111"/>
  <c r="AZ103"/>
  <c r="AZ436"/>
  <c r="AZ323"/>
  <c r="AZ542"/>
  <c r="AZ597"/>
  <c r="CT130"/>
  <c r="DM130" s="1"/>
  <c r="AZ83"/>
  <c r="AZ80"/>
  <c r="CX347"/>
  <c r="DQ347" s="1"/>
  <c r="AZ137"/>
  <c r="AZ47"/>
  <c r="AZ519"/>
  <c r="AZ299"/>
  <c r="AZ145"/>
  <c r="AZ554"/>
  <c r="AZ506"/>
  <c r="AZ532"/>
  <c r="AZ109"/>
  <c r="AZ237"/>
  <c r="AZ535"/>
  <c r="AZ242"/>
  <c r="AZ589"/>
  <c r="AZ19"/>
  <c r="AZ399"/>
  <c r="AZ63"/>
  <c r="CT202"/>
  <c r="DM202" s="1"/>
  <c r="AZ355"/>
  <c r="CT69"/>
  <c r="DM69" s="1"/>
  <c r="AZ273"/>
  <c r="AZ511"/>
  <c r="AZ534"/>
  <c r="AZ118"/>
  <c r="AZ458"/>
  <c r="AZ144"/>
  <c r="AZ400"/>
  <c r="AZ248"/>
  <c r="AZ55"/>
  <c r="AZ514"/>
  <c r="AZ60"/>
  <c r="AZ536"/>
  <c r="AZ503"/>
  <c r="CX586"/>
  <c r="DQ586" s="1"/>
  <c r="AZ130"/>
  <c r="AZ486"/>
  <c r="AZ529"/>
  <c r="AZ77"/>
  <c r="AZ281"/>
  <c r="AZ464"/>
  <c r="AZ72"/>
  <c r="AZ216"/>
  <c r="AZ113"/>
  <c r="CT68"/>
  <c r="DM68" s="1"/>
  <c r="AZ573"/>
  <c r="AZ250"/>
  <c r="AZ583"/>
  <c r="AZ393"/>
  <c r="CT239"/>
  <c r="DM239" s="1"/>
  <c r="CX22"/>
  <c r="DQ22" s="1"/>
  <c r="BI346"/>
  <c r="BM346" s="1"/>
  <c r="BO346" s="1"/>
  <c r="BL137"/>
  <c r="EE137"/>
  <c r="EB137" s="1"/>
  <c r="BL294"/>
  <c r="EE294"/>
  <c r="EB294" s="1"/>
  <c r="EE47"/>
  <c r="EB47" s="1"/>
  <c r="BL47"/>
  <c r="EE519"/>
  <c r="EB519" s="1"/>
  <c r="BL519"/>
  <c r="EE237"/>
  <c r="EB237" s="1"/>
  <c r="BL237"/>
  <c r="EC324"/>
  <c r="EP324" s="1"/>
  <c r="EA324"/>
  <c r="BL399"/>
  <c r="EE399"/>
  <c r="EB399" s="1"/>
  <c r="EE128"/>
  <c r="EB128" s="1"/>
  <c r="BL128"/>
  <c r="EA350"/>
  <c r="EC350"/>
  <c r="EP350" s="1"/>
  <c r="EA313"/>
  <c r="EC313"/>
  <c r="EP313" s="1"/>
  <c r="BL174"/>
  <c r="EE174"/>
  <c r="EB174" s="1"/>
  <c r="EE511"/>
  <c r="EB511" s="1"/>
  <c r="BL511"/>
  <c r="BL525"/>
  <c r="EE525"/>
  <c r="EB525" s="1"/>
  <c r="BL38"/>
  <c r="EE38"/>
  <c r="EB38" s="1"/>
  <c r="EE65"/>
  <c r="EB65" s="1"/>
  <c r="BL65"/>
  <c r="BL110"/>
  <c r="EE110"/>
  <c r="EB110" s="1"/>
  <c r="EE329"/>
  <c r="EB329" s="1"/>
  <c r="BL329"/>
  <c r="BL433"/>
  <c r="EE433"/>
  <c r="EB433" s="1"/>
  <c r="EE245"/>
  <c r="EB245" s="1"/>
  <c r="BL245"/>
  <c r="EC321"/>
  <c r="EP321" s="1"/>
  <c r="EA321"/>
  <c r="BL542"/>
  <c r="EE542"/>
  <c r="EB542" s="1"/>
  <c r="BL520"/>
  <c r="EE520"/>
  <c r="EB520" s="1"/>
  <c r="EE231"/>
  <c r="EB231" s="1"/>
  <c r="BL231"/>
  <c r="EE68"/>
  <c r="EB68" s="1"/>
  <c r="BL68"/>
  <c r="BL583"/>
  <c r="EE583"/>
  <c r="EB583" s="1"/>
  <c r="BL598"/>
  <c r="EE598"/>
  <c r="EB598" s="1"/>
  <c r="AW231"/>
  <c r="E231"/>
  <c r="BH522"/>
  <c r="BI522"/>
  <c r="BM522" s="1"/>
  <c r="BL123"/>
  <c r="EE123"/>
  <c r="EB123" s="1"/>
  <c r="EE184"/>
  <c r="EB184" s="1"/>
  <c r="BL184"/>
  <c r="BL299"/>
  <c r="EE299"/>
  <c r="EB299" s="1"/>
  <c r="BL145"/>
  <c r="EE145"/>
  <c r="EB145" s="1"/>
  <c r="EE553"/>
  <c r="EB553" s="1"/>
  <c r="BL553"/>
  <c r="EE575"/>
  <c r="EB575" s="1"/>
  <c r="BL575"/>
  <c r="BL560"/>
  <c r="EE560"/>
  <c r="EB560" s="1"/>
  <c r="EE496"/>
  <c r="EB496" s="1"/>
  <c r="BL496"/>
  <c r="BL487"/>
  <c r="EE487"/>
  <c r="EB487" s="1"/>
  <c r="BL104"/>
  <c r="EE104"/>
  <c r="EB104" s="1"/>
  <c r="EE285"/>
  <c r="EB285" s="1"/>
  <c r="BL285"/>
  <c r="BL491"/>
  <c r="EE491"/>
  <c r="EB491" s="1"/>
  <c r="EE535"/>
  <c r="EB535" s="1"/>
  <c r="BL535"/>
  <c r="BL443"/>
  <c r="EE443"/>
  <c r="EB443" s="1"/>
  <c r="BL182"/>
  <c r="EE182"/>
  <c r="EB182" s="1"/>
  <c r="BL48"/>
  <c r="EE48"/>
  <c r="EB48" s="1"/>
  <c r="EC346"/>
  <c r="EP346" s="1"/>
  <c r="EA346"/>
  <c r="BL577"/>
  <c r="EE577"/>
  <c r="EB577" s="1"/>
  <c r="EE69"/>
  <c r="EB69" s="1"/>
  <c r="BL69"/>
  <c r="BL402"/>
  <c r="EE402"/>
  <c r="EB402" s="1"/>
  <c r="BL39"/>
  <c r="EE39"/>
  <c r="EB39" s="1"/>
  <c r="BL261"/>
  <c r="EE261"/>
  <c r="EB261" s="1"/>
  <c r="EA362"/>
  <c r="EC362"/>
  <c r="EP362" s="1"/>
  <c r="EE87"/>
  <c r="EB87" s="1"/>
  <c r="BL87"/>
  <c r="BL405"/>
  <c r="EE405"/>
  <c r="EB405" s="1"/>
  <c r="EE118"/>
  <c r="EB118" s="1"/>
  <c r="BL118"/>
  <c r="EE585"/>
  <c r="EB585" s="1"/>
  <c r="BL585"/>
  <c r="BL144"/>
  <c r="EE144"/>
  <c r="EB144" s="1"/>
  <c r="BL559"/>
  <c r="EE559"/>
  <c r="EB559" s="1"/>
  <c r="EE400"/>
  <c r="EB400" s="1"/>
  <c r="BL400"/>
  <c r="BL103"/>
  <c r="EE103"/>
  <c r="EB103" s="1"/>
  <c r="EE133"/>
  <c r="EB133" s="1"/>
  <c r="BL133"/>
  <c r="BL536"/>
  <c r="EE536"/>
  <c r="EB536" s="1"/>
  <c r="EA431"/>
  <c r="EC431"/>
  <c r="EP431" s="1"/>
  <c r="EC586"/>
  <c r="EP586" s="1"/>
  <c r="EA586"/>
  <c r="EA416"/>
  <c r="EC416"/>
  <c r="EP416" s="1"/>
  <c r="BL600"/>
  <c r="EE600"/>
  <c r="EB600" s="1"/>
  <c r="BL59"/>
  <c r="EE59"/>
  <c r="EB59" s="1"/>
  <c r="BL193"/>
  <c r="EE193"/>
  <c r="EB193" s="1"/>
  <c r="EE83"/>
  <c r="EB83" s="1"/>
  <c r="BL83"/>
  <c r="BL529"/>
  <c r="EE529"/>
  <c r="EB529" s="1"/>
  <c r="EE490"/>
  <c r="EB490" s="1"/>
  <c r="BL490"/>
  <c r="BL186"/>
  <c r="EE186"/>
  <c r="EB186" s="1"/>
  <c r="EE180"/>
  <c r="EB180" s="1"/>
  <c r="BL180"/>
  <c r="BL493"/>
  <c r="EE493"/>
  <c r="EB493" s="1"/>
  <c r="BL393"/>
  <c r="EE393"/>
  <c r="EB393" s="1"/>
  <c r="EA360"/>
  <c r="EC360"/>
  <c r="EP360" s="1"/>
  <c r="AW295"/>
  <c r="BF295" s="1"/>
  <c r="E295"/>
  <c r="E298"/>
  <c r="AW298"/>
  <c r="BF298" s="1"/>
  <c r="E234"/>
  <c r="EA228"/>
  <c r="BC303"/>
  <c r="BG360"/>
  <c r="BH360" s="1"/>
  <c r="BG454"/>
  <c r="BH454" s="1"/>
  <c r="E173"/>
  <c r="E235"/>
  <c r="E180"/>
  <c r="E102"/>
  <c r="EE295"/>
  <c r="EB295" s="1"/>
  <c r="CX295" a="1"/>
  <c r="CX295" s="1"/>
  <c r="DQ295" s="1"/>
  <c r="BL295"/>
  <c r="EE49"/>
  <c r="EB49" s="1"/>
  <c r="BL49"/>
  <c r="BL556"/>
  <c r="EE556"/>
  <c r="EB556" s="1"/>
  <c r="EE57"/>
  <c r="EB57" s="1"/>
  <c r="BL57"/>
  <c r="BL319"/>
  <c r="EE319"/>
  <c r="EB319" s="1"/>
  <c r="BL429"/>
  <c r="EE429"/>
  <c r="EB429" s="1"/>
  <c r="EC445"/>
  <c r="EP445" s="1"/>
  <c r="EA445"/>
  <c r="EC541"/>
  <c r="EP541" s="1"/>
  <c r="EA541"/>
  <c r="BL63"/>
  <c r="EE63"/>
  <c r="EB63" s="1"/>
  <c r="BL46"/>
  <c r="EE46"/>
  <c r="EB46" s="1"/>
  <c r="EA459"/>
  <c r="EC459"/>
  <c r="EP459" s="1"/>
  <c r="EE248"/>
  <c r="EB248" s="1"/>
  <c r="BL248"/>
  <c r="BL72"/>
  <c r="EE72"/>
  <c r="EB72" s="1"/>
  <c r="BL563"/>
  <c r="EE563"/>
  <c r="EB563" s="1"/>
  <c r="EE100"/>
  <c r="EB100" s="1"/>
  <c r="BL100"/>
  <c r="EE94"/>
  <c r="EB94" s="1"/>
  <c r="BL94"/>
  <c r="BL554"/>
  <c r="EE554"/>
  <c r="EB554" s="1"/>
  <c r="BL185"/>
  <c r="EE185"/>
  <c r="EB185" s="1"/>
  <c r="BL506"/>
  <c r="EE506"/>
  <c r="EB506" s="1"/>
  <c r="BL168"/>
  <c r="EE168"/>
  <c r="EB168" s="1"/>
  <c r="BL20"/>
  <c r="EE20"/>
  <c r="EB20" s="1"/>
  <c r="BL276"/>
  <c r="EE276"/>
  <c r="EB276" s="1"/>
  <c r="EE260"/>
  <c r="EB260" s="1"/>
  <c r="BL260"/>
  <c r="BL381"/>
  <c r="EE381"/>
  <c r="EB381" s="1"/>
  <c r="EE169"/>
  <c r="EB169" s="1"/>
  <c r="BL169"/>
  <c r="BL385"/>
  <c r="EE385"/>
  <c r="EB385" s="1"/>
  <c r="EE403"/>
  <c r="EB403" s="1"/>
  <c r="BL403"/>
  <c r="EC456"/>
  <c r="EP456" s="1"/>
  <c r="EA456"/>
  <c r="EC454"/>
  <c r="EP454" s="1"/>
  <c r="EA454"/>
  <c r="EE274"/>
  <c r="EB274" s="1"/>
  <c r="BL274"/>
  <c r="EE242"/>
  <c r="EB242" s="1"/>
  <c r="BL242"/>
  <c r="EE234"/>
  <c r="EB234" s="1"/>
  <c r="BL234"/>
  <c r="BL589"/>
  <c r="EE589"/>
  <c r="EB589" s="1"/>
  <c r="EE19"/>
  <c r="EB19" s="1"/>
  <c r="BL19"/>
  <c r="EE236"/>
  <c r="EB236" s="1"/>
  <c r="BL236"/>
  <c r="EE498"/>
  <c r="EB498" s="1"/>
  <c r="BL498"/>
  <c r="EC439"/>
  <c r="EP439" s="1"/>
  <c r="EA439"/>
  <c r="EC134"/>
  <c r="EP134" s="1"/>
  <c r="EA134"/>
  <c r="EC148"/>
  <c r="EP148" s="1"/>
  <c r="EA148"/>
  <c r="BG426"/>
  <c r="BI426" s="1"/>
  <c r="BM426" s="1"/>
  <c r="AM426" s="1"/>
  <c r="BO426" s="1"/>
  <c r="BL283"/>
  <c r="EE283"/>
  <c r="EB283" s="1"/>
  <c r="EE595"/>
  <c r="EB595" s="1"/>
  <c r="BL595"/>
  <c r="EE202"/>
  <c r="EB202" s="1"/>
  <c r="BL202"/>
  <c r="EE45"/>
  <c r="EB45" s="1"/>
  <c r="BL45"/>
  <c r="BL142"/>
  <c r="EE142"/>
  <c r="EB142" s="1"/>
  <c r="BL183"/>
  <c r="EE183"/>
  <c r="EB183" s="1"/>
  <c r="EE489"/>
  <c r="EB489" s="1"/>
  <c r="BL489"/>
  <c r="EE167"/>
  <c r="EB167" s="1"/>
  <c r="BL167"/>
  <c r="BL467"/>
  <c r="EE467"/>
  <c r="EB467" s="1"/>
  <c r="BL534"/>
  <c r="EE534"/>
  <c r="EB534" s="1"/>
  <c r="BL458"/>
  <c r="EE458"/>
  <c r="EB458" s="1"/>
  <c r="BL243"/>
  <c r="EE243"/>
  <c r="EB243" s="1"/>
  <c r="BL558"/>
  <c r="EE558"/>
  <c r="EB558" s="1"/>
  <c r="EE73"/>
  <c r="EB73" s="1"/>
  <c r="BL73"/>
  <c r="EE99"/>
  <c r="EB99" s="1"/>
  <c r="BL99"/>
  <c r="BL365"/>
  <c r="EE365"/>
  <c r="EB365" s="1"/>
  <c r="BL269"/>
  <c r="EE269"/>
  <c r="EB269" s="1"/>
  <c r="EE89"/>
  <c r="EB89" s="1"/>
  <c r="BL89"/>
  <c r="EE92"/>
  <c r="EB92" s="1"/>
  <c r="BL92"/>
  <c r="EE409"/>
  <c r="EB409" s="1"/>
  <c r="BL409"/>
  <c r="EE503"/>
  <c r="EB503" s="1"/>
  <c r="BL503"/>
  <c r="EA333"/>
  <c r="EC333"/>
  <c r="EP333" s="1"/>
  <c r="EC28"/>
  <c r="EP28" s="1"/>
  <c r="EA28"/>
  <c r="EE171"/>
  <c r="EB171" s="1"/>
  <c r="BL171"/>
  <c r="BM102"/>
  <c r="AM102" s="1"/>
  <c r="BO102" s="1"/>
  <c r="BL102"/>
  <c r="EE102"/>
  <c r="EB102" s="1"/>
  <c r="EE130"/>
  <c r="EB130" s="1"/>
  <c r="BL130"/>
  <c r="EE74"/>
  <c r="EB74" s="1"/>
  <c r="BL74"/>
  <c r="EE284"/>
  <c r="EB284" s="1"/>
  <c r="BL284"/>
  <c r="BL464"/>
  <c r="EE464"/>
  <c r="EB464" s="1"/>
  <c r="BL308"/>
  <c r="EE308"/>
  <c r="EB308" s="1"/>
  <c r="EE91"/>
  <c r="EB91" s="1"/>
  <c r="BL91"/>
  <c r="BL298"/>
  <c r="EE298"/>
  <c r="EB298" s="1"/>
  <c r="CX298" a="1"/>
  <c r="CX298" s="1"/>
  <c r="DQ298" s="1"/>
  <c r="BL216"/>
  <c r="EE216"/>
  <c r="EB216" s="1"/>
  <c r="BL113"/>
  <c r="EE113"/>
  <c r="EB113" s="1"/>
  <c r="BL509"/>
  <c r="EE509"/>
  <c r="EB509" s="1"/>
  <c r="BL410"/>
  <c r="EE410"/>
  <c r="EB410" s="1"/>
  <c r="BL256"/>
  <c r="EE256"/>
  <c r="EB256" s="1"/>
  <c r="BL80"/>
  <c r="EE80"/>
  <c r="EB80" s="1"/>
  <c r="EE224"/>
  <c r="EB224" s="1"/>
  <c r="BL224"/>
  <c r="EE239"/>
  <c r="EB239" s="1"/>
  <c r="BL239"/>
  <c r="EC352"/>
  <c r="EP352" s="1"/>
  <c r="EA352"/>
  <c r="EA426"/>
  <c r="EC426"/>
  <c r="EP426" s="1"/>
  <c r="AW304"/>
  <c r="E304"/>
  <c r="E131"/>
  <c r="AW131"/>
  <c r="AW93"/>
  <c r="E93"/>
  <c r="AW94"/>
  <c r="E94"/>
  <c r="BM100"/>
  <c r="AM100" s="1"/>
  <c r="BO100" s="1"/>
  <c r="BG333"/>
  <c r="E168"/>
  <c r="E169"/>
  <c r="EE500"/>
  <c r="EB500" s="1"/>
  <c r="BL500"/>
  <c r="BL591"/>
  <c r="EE591"/>
  <c r="EB591" s="1"/>
  <c r="EC401"/>
  <c r="EP401" s="1"/>
  <c r="EA401"/>
  <c r="BL571"/>
  <c r="EE571"/>
  <c r="EB571" s="1"/>
  <c r="BL592"/>
  <c r="EE592"/>
  <c r="EB592" s="1"/>
  <c r="EC392"/>
  <c r="EP392" s="1"/>
  <c r="EA392"/>
  <c r="EE355"/>
  <c r="EB355" s="1"/>
  <c r="BL355"/>
  <c r="EE273"/>
  <c r="EB273" s="1"/>
  <c r="BL273"/>
  <c r="EA580"/>
  <c r="EC580"/>
  <c r="EP580" s="1"/>
  <c r="BL548"/>
  <c r="EE548"/>
  <c r="EB548" s="1"/>
  <c r="EE55"/>
  <c r="EB55" s="1"/>
  <c r="BL55"/>
  <c r="EE105"/>
  <c r="EB105" s="1"/>
  <c r="BL105"/>
  <c r="EE233"/>
  <c r="EB233" s="1"/>
  <c r="BL233"/>
  <c r="BL60"/>
  <c r="EE60"/>
  <c r="EB60" s="1"/>
  <c r="BM235"/>
  <c r="AM235" s="1"/>
  <c r="BO235" s="1"/>
  <c r="EE235"/>
  <c r="EB235" s="1"/>
  <c r="BL235"/>
  <c r="BL312"/>
  <c r="EE312"/>
  <c r="EB312" s="1"/>
  <c r="BL188"/>
  <c r="EE188"/>
  <c r="EB188" s="1"/>
  <c r="EA574"/>
  <c r="EC574"/>
  <c r="EP574" s="1"/>
  <c r="BL497"/>
  <c r="EE497"/>
  <c r="EB497" s="1"/>
  <c r="EE88"/>
  <c r="EB88" s="1"/>
  <c r="BL88"/>
  <c r="BL77"/>
  <c r="EE77"/>
  <c r="EB77" s="1"/>
  <c r="EE259"/>
  <c r="EB259" s="1"/>
  <c r="BL259"/>
  <c r="BL396"/>
  <c r="EE396"/>
  <c r="EB396" s="1"/>
  <c r="EE281"/>
  <c r="EB281" s="1"/>
  <c r="BL281"/>
  <c r="EE544"/>
  <c r="EB544" s="1"/>
  <c r="BL544"/>
  <c r="BL304"/>
  <c r="EE304"/>
  <c r="EB304" s="1"/>
  <c r="BL573"/>
  <c r="EE573"/>
  <c r="EB573" s="1"/>
  <c r="BL250"/>
  <c r="EE250"/>
  <c r="EB250" s="1"/>
  <c r="BL510"/>
  <c r="EE510"/>
  <c r="EB510" s="1"/>
  <c r="EC22"/>
  <c r="EP22" s="1"/>
  <c r="EA22"/>
  <c r="BL146"/>
  <c r="EE146"/>
  <c r="EB146" s="1"/>
  <c r="EC146" s="1"/>
  <c r="EP146" s="1"/>
  <c r="BL106"/>
  <c r="EE106"/>
  <c r="EB106" s="1"/>
  <c r="BL379"/>
  <c r="EE379"/>
  <c r="EB379" s="1"/>
  <c r="BL252"/>
  <c r="EE252"/>
  <c r="EB252" s="1"/>
  <c r="EE532"/>
  <c r="EB532" s="1"/>
  <c r="BL532"/>
  <c r="BL125"/>
  <c r="EE125"/>
  <c r="EB125" s="1"/>
  <c r="BL301"/>
  <c r="EE301"/>
  <c r="EB301" s="1"/>
  <c r="EE109"/>
  <c r="EB109" s="1"/>
  <c r="BL109"/>
  <c r="BL538"/>
  <c r="EE538"/>
  <c r="EB538" s="1"/>
  <c r="BL204"/>
  <c r="EE204"/>
  <c r="EB204" s="1"/>
  <c r="EC389"/>
  <c r="EP389" s="1"/>
  <c r="EA389"/>
  <c r="EA460"/>
  <c r="EC460"/>
  <c r="EP460" s="1"/>
  <c r="EC307"/>
  <c r="EP307" s="1"/>
  <c r="EA307"/>
  <c r="BL555"/>
  <c r="EE555"/>
  <c r="EB555" s="1"/>
  <c r="EE166"/>
  <c r="EB166" s="1"/>
  <c r="BL166"/>
  <c r="BL406"/>
  <c r="EE406"/>
  <c r="EB406" s="1"/>
  <c r="BL455"/>
  <c r="EE455"/>
  <c r="EB455" s="1"/>
  <c r="BL551"/>
  <c r="CX551" a="1"/>
  <c r="CX551" s="1"/>
  <c r="DQ551" s="1"/>
  <c r="EE551"/>
  <c r="EB551" s="1"/>
  <c r="EA576"/>
  <c r="EC576"/>
  <c r="EP576" s="1"/>
  <c r="EE452"/>
  <c r="EB452" s="1"/>
  <c r="BL452"/>
  <c r="EE90"/>
  <c r="EB90" s="1"/>
  <c r="BL90"/>
  <c r="BL203"/>
  <c r="EE203"/>
  <c r="EB203" s="1"/>
  <c r="EE238"/>
  <c r="EB238" s="1"/>
  <c r="BL238"/>
  <c r="BL219"/>
  <c r="EE219"/>
  <c r="EB219" s="1"/>
  <c r="BL140"/>
  <c r="EE140"/>
  <c r="EB140" s="1"/>
  <c r="EC140" s="1"/>
  <c r="EP140" s="1"/>
  <c r="EC407"/>
  <c r="EP407" s="1"/>
  <c r="EA407"/>
  <c r="EA444"/>
  <c r="EC444"/>
  <c r="EP444" s="1"/>
  <c r="EE93"/>
  <c r="EB93" s="1"/>
  <c r="BL93"/>
  <c r="EE258"/>
  <c r="EB258" s="1"/>
  <c r="BL258"/>
  <c r="BL353"/>
  <c r="EE353"/>
  <c r="EB353" s="1"/>
  <c r="BL533"/>
  <c r="EE533"/>
  <c r="EB533" s="1"/>
  <c r="EE111"/>
  <c r="EB111" s="1"/>
  <c r="BL111"/>
  <c r="EE131"/>
  <c r="EB131" s="1"/>
  <c r="BL131"/>
  <c r="BL514"/>
  <c r="EE514"/>
  <c r="EB514" s="1"/>
  <c r="BL117"/>
  <c r="EE117"/>
  <c r="EB117" s="1"/>
  <c r="BL517"/>
  <c r="EE517"/>
  <c r="EB517" s="1"/>
  <c r="EE121"/>
  <c r="EB121" s="1"/>
  <c r="BL121"/>
  <c r="BL436"/>
  <c r="EE436"/>
  <c r="EB436" s="1"/>
  <c r="EE323"/>
  <c r="EB323" s="1"/>
  <c r="BL323"/>
  <c r="BL306"/>
  <c r="EE306"/>
  <c r="EB306" s="1"/>
  <c r="EE597"/>
  <c r="EB597" s="1"/>
  <c r="BL597"/>
  <c r="BL486"/>
  <c r="EE486"/>
  <c r="EB486" s="1"/>
  <c r="BL143"/>
  <c r="EE143"/>
  <c r="EB143" s="1"/>
  <c r="EA143" s="1"/>
  <c r="EE54"/>
  <c r="EB54" s="1"/>
  <c r="BL54"/>
  <c r="BL397"/>
  <c r="EE397"/>
  <c r="EB397" s="1"/>
  <c r="EC441"/>
  <c r="EP441" s="1"/>
  <c r="EA441"/>
  <c r="BL579"/>
  <c r="EE579"/>
  <c r="EB579" s="1"/>
  <c r="EE173"/>
  <c r="EB173" s="1"/>
  <c r="BL173"/>
  <c r="EE120"/>
  <c r="EB120" s="1"/>
  <c r="BL120"/>
  <c r="BL483"/>
  <c r="EE483"/>
  <c r="EB483" s="1"/>
  <c r="EE540"/>
  <c r="EB540" s="1"/>
  <c r="BL540"/>
  <c r="EE122"/>
  <c r="EB122" s="1"/>
  <c r="BL122"/>
  <c r="AW551"/>
  <c r="BF551" s="1"/>
  <c r="E551"/>
  <c r="BG416"/>
  <c r="BH416" s="1"/>
  <c r="BG541"/>
  <c r="E100"/>
  <c r="E233"/>
  <c r="E182"/>
  <c r="E166"/>
  <c r="E174"/>
  <c r="BD508"/>
  <c r="BE508" s="1"/>
  <c r="EA155"/>
  <c r="EA335"/>
  <c r="EA114"/>
  <c r="EA53"/>
  <c r="BM189"/>
  <c r="AM189" s="1"/>
  <c r="BO189" s="1"/>
  <c r="EC341"/>
  <c r="EP341" s="1"/>
  <c r="EA189"/>
  <c r="BC335"/>
  <c r="CT155"/>
  <c r="DM155" s="1"/>
  <c r="CX61"/>
  <c r="DQ61" s="1"/>
  <c r="BD114"/>
  <c r="BE114" s="1"/>
  <c r="CX78"/>
  <c r="DQ78" s="1"/>
  <c r="BI442"/>
  <c r="BM442" s="1"/>
  <c r="AM442" s="1"/>
  <c r="BO442" s="1"/>
  <c r="CX546"/>
  <c r="DQ546" s="1"/>
  <c r="BI342"/>
  <c r="BM342" s="1"/>
  <c r="EP335"/>
  <c r="EP342"/>
  <c r="BI366"/>
  <c r="BM366" s="1"/>
  <c r="CX599"/>
  <c r="DQ599" s="1"/>
  <c r="CX581"/>
  <c r="DQ581" s="1"/>
  <c r="CX288"/>
  <c r="DQ288" s="1"/>
  <c r="CX67"/>
  <c r="DQ67" s="1"/>
  <c r="CX316"/>
  <c r="DQ316" s="1"/>
  <c r="CX278"/>
  <c r="DQ278" s="1"/>
  <c r="CX367"/>
  <c r="DQ367" s="1"/>
  <c r="CX482"/>
  <c r="DQ482" s="1"/>
  <c r="BD367"/>
  <c r="BC367"/>
  <c r="EA599"/>
  <c r="EC599"/>
  <c r="EP599" s="1"/>
  <c r="EA565"/>
  <c r="EC565"/>
  <c r="EP565" s="1"/>
  <c r="BC581"/>
  <c r="BD581"/>
  <c r="EA367"/>
  <c r="EC367"/>
  <c r="EP367" s="1"/>
  <c r="BD288"/>
  <c r="BC288"/>
  <c r="EA482"/>
  <c r="EA581"/>
  <c r="EC581"/>
  <c r="EP581" s="1"/>
  <c r="BD599"/>
  <c r="BC599"/>
  <c r="EA288"/>
  <c r="EC316"/>
  <c r="EP316" s="1"/>
  <c r="EA316"/>
  <c r="BD565"/>
  <c r="BC565"/>
  <c r="BC53"/>
  <c r="EA61"/>
  <c r="BD61"/>
  <c r="BE61" s="1"/>
  <c r="BC78"/>
  <c r="CX215"/>
  <c r="DQ215" s="1"/>
  <c r="EA153"/>
  <c r="EC67"/>
  <c r="EP67" s="1"/>
  <c r="EC154"/>
  <c r="EP154" s="1"/>
  <c r="EA388"/>
  <c r="EA191"/>
  <c r="BO444"/>
  <c r="BH423"/>
  <c r="EC473"/>
  <c r="EP473" s="1"/>
  <c r="EA473"/>
  <c r="BD388"/>
  <c r="BF388" s="1"/>
  <c r="EA215"/>
  <c r="BH311"/>
  <c r="CX495"/>
  <c r="DQ495" s="1"/>
  <c r="CX210"/>
  <c r="DQ210" s="1"/>
  <c r="EC159"/>
  <c r="EP159" s="1"/>
  <c r="BH330"/>
  <c r="BO330"/>
  <c r="AM423"/>
  <c r="BH327"/>
  <c r="BC67"/>
  <c r="BC155"/>
  <c r="EA151"/>
  <c r="BI151"/>
  <c r="BM151" s="1"/>
  <c r="AM151" s="1"/>
  <c r="BO151" s="1"/>
  <c r="BO327"/>
  <c r="AM327"/>
  <c r="BD215"/>
  <c r="BC215"/>
  <c r="BD159"/>
  <c r="BE159" s="1"/>
  <c r="BD75"/>
  <c r="BE75" s="1"/>
  <c r="CX275"/>
  <c r="DQ275" s="1"/>
  <c r="BD153"/>
  <c r="BC153"/>
  <c r="EC546"/>
  <c r="EP546" s="1"/>
  <c r="EA546"/>
  <c r="BI154"/>
  <c r="BM154" s="1"/>
  <c r="AM154" s="1"/>
  <c r="BO154" s="1"/>
  <c r="BC546"/>
  <c r="BD546"/>
  <c r="AM287"/>
  <c r="EA488"/>
  <c r="BI411"/>
  <c r="BM411" s="1"/>
  <c r="AM411" s="1"/>
  <c r="BO411" s="1"/>
  <c r="BH287"/>
  <c r="EC278"/>
  <c r="EP278" s="1"/>
  <c r="BI368"/>
  <c r="BM368" s="1"/>
  <c r="BI370"/>
  <c r="BM370" s="1"/>
  <c r="AM370" s="1"/>
  <c r="BI407"/>
  <c r="BM407" s="1"/>
  <c r="AM407" s="1"/>
  <c r="BO407" s="1"/>
  <c r="AM302"/>
  <c r="BI412"/>
  <c r="BM412" s="1"/>
  <c r="AM412" s="1"/>
  <c r="BO412" s="1"/>
  <c r="AM584"/>
  <c r="BO584"/>
  <c r="BH408"/>
  <c r="BI408"/>
  <c r="BM408" s="1"/>
  <c r="AM408" s="1"/>
  <c r="BO408" s="1"/>
  <c r="BH364"/>
  <c r="BI364"/>
  <c r="BM364" s="1"/>
  <c r="AM364" s="1"/>
  <c r="BO364" s="1"/>
  <c r="BI562"/>
  <c r="BM562" s="1"/>
  <c r="BI572"/>
  <c r="BM572" s="1"/>
  <c r="BI348"/>
  <c r="BM348" s="1"/>
  <c r="AM348" s="1"/>
  <c r="BO348" s="1"/>
  <c r="BI401"/>
  <c r="BM401" s="1"/>
  <c r="AM401" s="1"/>
  <c r="BO401" s="1"/>
  <c r="BI398"/>
  <c r="BM398" s="1"/>
  <c r="AM398" s="1"/>
  <c r="BO398" s="1"/>
  <c r="BH352"/>
  <c r="BI352"/>
  <c r="BM352" s="1"/>
  <c r="AM352" s="1"/>
  <c r="BO352" s="1"/>
  <c r="BD495"/>
  <c r="BF495" s="1"/>
  <c r="BO311"/>
  <c r="BI356"/>
  <c r="BI386"/>
  <c r="BM386" s="1"/>
  <c r="AM386" s="1"/>
  <c r="BO386" s="1"/>
  <c r="BI392"/>
  <c r="BM392" s="1"/>
  <c r="AM392" s="1"/>
  <c r="BO392" s="1"/>
  <c r="BI564"/>
  <c r="BM564" s="1"/>
  <c r="BI378"/>
  <c r="BM378" s="1"/>
  <c r="AM378" s="1"/>
  <c r="BO378" s="1"/>
  <c r="BH584"/>
  <c r="BI350"/>
  <c r="BM350" s="1"/>
  <c r="AM350" s="1"/>
  <c r="BO350" s="1"/>
  <c r="BI382"/>
  <c r="BM382" s="1"/>
  <c r="AM382" s="1"/>
  <c r="BO382" s="1"/>
  <c r="BI380"/>
  <c r="BM380" s="1"/>
  <c r="AM380" s="1"/>
  <c r="BO380" s="1"/>
  <c r="BI582"/>
  <c r="BM582" s="1"/>
  <c r="BI389"/>
  <c r="BM389" s="1"/>
  <c r="AM389" s="1"/>
  <c r="BO389" s="1"/>
  <c r="EA75"/>
  <c r="EA275"/>
  <c r="BH300"/>
  <c r="BG227"/>
  <c r="BH227" s="1"/>
  <c r="BO300"/>
  <c r="AM300"/>
  <c r="BI502"/>
  <c r="BM502" s="1"/>
  <c r="AM502" s="1"/>
  <c r="BO502" s="1"/>
  <c r="BI521"/>
  <c r="BM521" s="1"/>
  <c r="BH521"/>
  <c r="CX226"/>
  <c r="DQ226" s="1"/>
  <c r="CX290"/>
  <c r="DQ290" s="1"/>
  <c r="CX332"/>
  <c r="DQ332" s="1"/>
  <c r="CX213"/>
  <c r="DQ213" s="1"/>
  <c r="CX390"/>
  <c r="DQ390" s="1"/>
  <c r="CX435"/>
  <c r="DQ435" s="1"/>
  <c r="CX437"/>
  <c r="DQ437" s="1"/>
  <c r="CX537"/>
  <c r="DQ537" s="1"/>
  <c r="CX279"/>
  <c r="DQ279" s="1"/>
  <c r="CX413"/>
  <c r="DQ413" s="1"/>
  <c r="CX488"/>
  <c r="DQ488" s="1"/>
  <c r="CX280"/>
  <c r="DQ280" s="1"/>
  <c r="CX251"/>
  <c r="DQ251" s="1"/>
  <c r="CX371"/>
  <c r="DQ371" s="1"/>
  <c r="CX391"/>
  <c r="DQ391" s="1"/>
  <c r="CX271"/>
  <c r="DQ271" s="1"/>
  <c r="CX531"/>
  <c r="DQ531" s="1"/>
  <c r="CX369"/>
  <c r="DQ369" s="1"/>
  <c r="CX440"/>
  <c r="DQ440" s="1"/>
  <c r="CX518"/>
  <c r="DQ518" s="1"/>
  <c r="CX527"/>
  <c r="DQ527" s="1"/>
  <c r="CX344"/>
  <c r="DQ344" s="1"/>
  <c r="CX596"/>
  <c r="DQ596" s="1"/>
  <c r="CX223"/>
  <c r="DQ223" s="1"/>
  <c r="CX552"/>
  <c r="DQ552" s="1"/>
  <c r="BI395"/>
  <c r="BM395" s="1"/>
  <c r="BH395"/>
  <c r="EC437"/>
  <c r="EP437" s="1"/>
  <c r="EA437"/>
  <c r="EC531"/>
  <c r="EP531" s="1"/>
  <c r="EA531"/>
  <c r="BI345"/>
  <c r="BM345" s="1"/>
  <c r="BH345"/>
  <c r="EC280"/>
  <c r="EP280" s="1"/>
  <c r="EA280"/>
  <c r="EC251"/>
  <c r="EP251" s="1"/>
  <c r="EA251"/>
  <c r="EC391"/>
  <c r="EP391" s="1"/>
  <c r="EA271"/>
  <c r="EC271"/>
  <c r="EP271" s="1"/>
  <c r="BC437"/>
  <c r="BD437"/>
  <c r="BC344"/>
  <c r="BD344"/>
  <c r="BD371"/>
  <c r="BC371"/>
  <c r="BC488"/>
  <c r="BD488"/>
  <c r="BC518"/>
  <c r="BD518"/>
  <c r="BC226"/>
  <c r="BD226"/>
  <c r="BC527"/>
  <c r="BD527"/>
  <c r="BH309"/>
  <c r="EC369"/>
  <c r="EP369" s="1"/>
  <c r="EA369"/>
  <c r="EA282"/>
  <c r="EC282"/>
  <c r="EP282" s="1"/>
  <c r="EC440"/>
  <c r="EP440" s="1"/>
  <c r="EA440"/>
  <c r="EA518"/>
  <c r="EC527"/>
  <c r="EP527" s="1"/>
  <c r="EA527"/>
  <c r="BO309"/>
  <c r="AM309"/>
  <c r="EC332"/>
  <c r="EP332" s="1"/>
  <c r="EA332"/>
  <c r="BI508"/>
  <c r="BM508" s="1"/>
  <c r="AM508" s="1"/>
  <c r="BO508" s="1"/>
  <c r="EC596"/>
  <c r="EP596" s="1"/>
  <c r="EA596"/>
  <c r="EC213"/>
  <c r="EP213" s="1"/>
  <c r="EA213"/>
  <c r="EA371"/>
  <c r="EC371"/>
  <c r="EP371" s="1"/>
  <c r="EA435"/>
  <c r="EC435"/>
  <c r="EP435" s="1"/>
  <c r="BD251"/>
  <c r="BC251"/>
  <c r="BC279"/>
  <c r="BD279"/>
  <c r="BD282"/>
  <c r="BC282"/>
  <c r="EC504"/>
  <c r="EP504" s="1"/>
  <c r="EC344"/>
  <c r="EP344" s="1"/>
  <c r="EA344"/>
  <c r="EC537"/>
  <c r="EP537" s="1"/>
  <c r="EA537"/>
  <c r="BG305"/>
  <c r="BH305" s="1"/>
  <c r="EC390"/>
  <c r="EP390" s="1"/>
  <c r="EA390"/>
  <c r="EC279"/>
  <c r="EP279" s="1"/>
  <c r="EA279"/>
  <c r="EC223"/>
  <c r="EP223" s="1"/>
  <c r="EA223"/>
  <c r="BD369"/>
  <c r="BC369"/>
  <c r="BD332"/>
  <c r="BC332"/>
  <c r="BD390"/>
  <c r="BC390"/>
  <c r="BD290"/>
  <c r="BD418"/>
  <c r="BC418"/>
  <c r="BD531"/>
  <c r="BC531"/>
  <c r="BC280"/>
  <c r="BD280"/>
  <c r="BC435"/>
  <c r="BD435"/>
  <c r="EC305"/>
  <c r="EP305" s="1"/>
  <c r="EA305"/>
  <c r="EC290"/>
  <c r="EP290" s="1"/>
  <c r="EA290"/>
  <c r="EC418"/>
  <c r="EP418" s="1"/>
  <c r="EA418"/>
  <c r="EC413"/>
  <c r="EP413" s="1"/>
  <c r="EA413"/>
  <c r="BC223"/>
  <c r="BD223"/>
  <c r="BD271"/>
  <c r="BD440"/>
  <c r="BC440"/>
  <c r="BC504"/>
  <c r="BD413"/>
  <c r="BC413"/>
  <c r="BD213"/>
  <c r="BC213"/>
  <c r="BI495"/>
  <c r="BM495" s="1"/>
  <c r="AM495" s="1"/>
  <c r="BO495" s="1"/>
  <c r="AM304"/>
  <c r="BO304" s="1"/>
  <c r="EP149"/>
  <c r="EP153"/>
  <c r="C123"/>
  <c r="C124" s="1"/>
  <c r="BH84"/>
  <c r="AM84"/>
  <c r="ED8"/>
  <c r="DZ8" s="1"/>
  <c r="CR8" a="1"/>
  <c r="CR8" s="1"/>
  <c r="DK8" s="1"/>
  <c r="AA8"/>
  <c r="BI244"/>
  <c r="BM244" s="1"/>
  <c r="BI114"/>
  <c r="BM114" s="1"/>
  <c r="BI75"/>
  <c r="BM75" s="1"/>
  <c r="BI61"/>
  <c r="BM61" s="1"/>
  <c r="EP228"/>
  <c r="EP194"/>
  <c r="EP191"/>
  <c r="EP189"/>
  <c r="EP165"/>
  <c r="EP114"/>
  <c r="EP108"/>
  <c r="EP79"/>
  <c r="EP75"/>
  <c r="EP71"/>
  <c r="EP70"/>
  <c r="EP61"/>
  <c r="EP56"/>
  <c r="EP53"/>
  <c r="AM101"/>
  <c r="BO101" s="1"/>
  <c r="BH235"/>
  <c r="BI234"/>
  <c r="BH234"/>
  <c r="BI229"/>
  <c r="BH229"/>
  <c r="BI190"/>
  <c r="BH190"/>
  <c r="BH189"/>
  <c r="BI188"/>
  <c r="BM188" s="1"/>
  <c r="BH188"/>
  <c r="BI186"/>
  <c r="BH186"/>
  <c r="BI185"/>
  <c r="BM185" s="1"/>
  <c r="BH185"/>
  <c r="BI184"/>
  <c r="BM184" s="1"/>
  <c r="BH184"/>
  <c r="BI182"/>
  <c r="BM182" s="1"/>
  <c r="BH182"/>
  <c r="BI181"/>
  <c r="BH181"/>
  <c r="BI180"/>
  <c r="BM180" s="1"/>
  <c r="BH180"/>
  <c r="BI178"/>
  <c r="BH178"/>
  <c r="BI177"/>
  <c r="BH177"/>
  <c r="BI176"/>
  <c r="BH176"/>
  <c r="BI174"/>
  <c r="BM174" s="1"/>
  <c r="BH174"/>
  <c r="BI173"/>
  <c r="BH173"/>
  <c r="BI172"/>
  <c r="BH172"/>
  <c r="BI170"/>
  <c r="BM170" s="1"/>
  <c r="BH170"/>
  <c r="BI169"/>
  <c r="BM169" s="1"/>
  <c r="BH169"/>
  <c r="BI168"/>
  <c r="BM168" s="1"/>
  <c r="BH168"/>
  <c r="BI166"/>
  <c r="BM166" s="1"/>
  <c r="BH166"/>
  <c r="BI165"/>
  <c r="BM165" s="1"/>
  <c r="BH165"/>
  <c r="BI164"/>
  <c r="BH164"/>
  <c r="BI133"/>
  <c r="BM133" s="1"/>
  <c r="BH133"/>
  <c r="BI131"/>
  <c r="BM131" s="1"/>
  <c r="BH131"/>
  <c r="BH102"/>
  <c r="BH101"/>
  <c r="BH100"/>
  <c r="BH98"/>
  <c r="BH97"/>
  <c r="BH96"/>
  <c r="CO23"/>
  <c r="DH23" s="1"/>
  <c r="AM26"/>
  <c r="BO26"/>
  <c r="BH26"/>
  <c r="AM25"/>
  <c r="BO25" s="1"/>
  <c r="BH25"/>
  <c r="CV13"/>
  <c r="DO13" s="1"/>
  <c r="CV9"/>
  <c r="DO9" s="1"/>
  <c r="CY10" a="1"/>
  <c r="CZ10" a="1"/>
  <c r="AB8" a="1"/>
  <c r="X8" a="1"/>
  <c r="Y8" a="1"/>
  <c r="AZ179" a="1"/>
  <c r="AZ363" a="1"/>
  <c r="AZ539" a="1"/>
  <c r="CX356" a="1"/>
  <c r="CX473" a="1"/>
  <c r="AZ135" a="1"/>
  <c r="AZ594" a="1"/>
  <c r="AZ549" a="1"/>
  <c r="AZ494" a="1"/>
  <c r="CT95" a="1"/>
  <c r="CT40" a="1"/>
  <c r="CT115" a="1"/>
  <c r="CX566" a="1"/>
  <c r="AZ85" a="1"/>
  <c r="AZ569" a="1"/>
  <c r="AZ232" a="1"/>
  <c r="AZ246" a="1"/>
  <c r="AZ266" a="1"/>
  <c r="AZ221" a="1"/>
  <c r="AZ461" a="1"/>
  <c r="AZ157" a="1"/>
  <c r="AZ481" a="1"/>
  <c r="AZ326" a="1"/>
  <c r="AZ449" a="1"/>
  <c r="AZ207" a="1"/>
  <c r="AZ139" a="1"/>
  <c r="AZ357" a="1"/>
  <c r="AZ127" a="1"/>
  <c r="AZ209" a="1"/>
  <c r="CX86" a="1"/>
  <c r="CX601" a="1"/>
  <c r="AZ197" a="1"/>
  <c r="AZ516" a="1"/>
  <c r="AZ270" a="1"/>
  <c r="AZ222" a="1"/>
  <c r="AZ196" a="1"/>
  <c r="AZ499" a="1"/>
  <c r="CX418" a="1"/>
  <c r="CX467" a="1"/>
  <c r="CX48" a="1"/>
  <c r="CX208" a="1"/>
  <c r="M8"/>
  <c r="CX168" a="1"/>
  <c r="CX510" a="1"/>
  <c r="CX103" a="1"/>
  <c r="CX235" a="1"/>
  <c r="CX544" a="1"/>
  <c r="CX277" a="1"/>
  <c r="CX47" a="1"/>
  <c r="CX104" a="1"/>
  <c r="CX301" a="1"/>
  <c r="CX493" a="1"/>
  <c r="CX65" a="1"/>
  <c r="CX184" a="1"/>
  <c r="CX59" a="1"/>
  <c r="CX252" a="1"/>
  <c r="CX118" a="1"/>
  <c r="CX90" a="1"/>
  <c r="CX535" a="1"/>
  <c r="CX540" a="1"/>
  <c r="CX55" a="1"/>
  <c r="CX533" a="1"/>
  <c r="CX464" a="1"/>
  <c r="CX575" a="1"/>
  <c r="CX536" a="1"/>
  <c r="CX365" a="1"/>
  <c r="CX60" a="1"/>
  <c r="CX203" a="1"/>
  <c r="CX285" a="1"/>
  <c r="CX497" a="1"/>
  <c r="CX57" a="1"/>
  <c r="CX484" a="1"/>
  <c r="CX231" a="1"/>
  <c r="CX110" a="1"/>
  <c r="CX377" a="1"/>
  <c r="CX490" a="1"/>
  <c r="CX183" a="1"/>
  <c r="CX54" a="1"/>
  <c r="CX397" a="1"/>
  <c r="CX131" a="1"/>
  <c r="CX579" a="1"/>
  <c r="CX180" a="1"/>
  <c r="CX140" a="1"/>
  <c r="CX589" a="1"/>
  <c r="CX503" a="1"/>
  <c r="CX496" a="1"/>
  <c r="CX489" a="1"/>
  <c r="CX39" a="1"/>
  <c r="CX237" a="1"/>
  <c r="CX373" a="1"/>
  <c r="CX123" a="1"/>
  <c r="CX105" a="1"/>
  <c r="CX245" a="1"/>
  <c r="CX182" a="1"/>
  <c r="CX132" a="1"/>
  <c r="CX185" a="1"/>
  <c r="CX517" a="1"/>
  <c r="CX224" a="1"/>
  <c r="CX520" a="1"/>
  <c r="CX173" a="1"/>
  <c r="CX284" a="1"/>
  <c r="CX92" a="1"/>
  <c r="CX308" a="1"/>
  <c r="CX137" a="1"/>
  <c r="CX353" a="1"/>
  <c r="CX534" a="1"/>
  <c r="CX538" a="1"/>
  <c r="CX188" a="1"/>
  <c r="CX269" a="1"/>
  <c r="CX591" a="1"/>
  <c r="CX202" a="1"/>
  <c r="CX120" a="1"/>
  <c r="CX204" a="1"/>
  <c r="CX559" a="1"/>
  <c r="CX329" a="1"/>
  <c r="CX239" a="1"/>
  <c r="CX117" a="1"/>
  <c r="CX125" a="1"/>
  <c r="CX166" a="1"/>
  <c r="CX375" a="1"/>
  <c r="CX443" a="1"/>
  <c r="CX319" a="1"/>
  <c r="CX304" a="1"/>
  <c r="CX299" a="1"/>
  <c r="CX486" a="1"/>
  <c r="CX143" a="1"/>
  <c r="CX145" a="1"/>
  <c r="CX410" a="1"/>
  <c r="CX409" a="1"/>
  <c r="CX274" a="1"/>
  <c r="CX144" a="1"/>
  <c r="CX211" a="1"/>
  <c r="CX112" a="1"/>
  <c r="CX238" a="1"/>
  <c r="CX99" a="1"/>
  <c r="CX500" a="1"/>
  <c r="CX233" a="1"/>
  <c r="CX97" a="1"/>
  <c r="CX261" a="1"/>
  <c r="CX400" a="1"/>
  <c r="CX38" a="1"/>
  <c r="CX403" a="1"/>
  <c r="CX241" a="1"/>
  <c r="CX273" a="1"/>
  <c r="CX553" a="1"/>
  <c r="CX583" a="1"/>
  <c r="CX555" a="1"/>
  <c r="CX63" a="1"/>
  <c r="CX455" a="1"/>
  <c r="CX597" a="1"/>
  <c r="CX542" a="1"/>
  <c r="CX69" a="1"/>
  <c r="L8"/>
  <c r="CX585" a="1"/>
  <c r="CT58" a="1"/>
  <c r="AZ272" a="1"/>
  <c r="AZ587" a="1"/>
  <c r="CT158" a="1"/>
  <c r="AZ136" a="1"/>
  <c r="AZ545" a="1"/>
  <c r="AZ505" a="1"/>
  <c r="CT116" a="1"/>
  <c r="AZ214" a="1"/>
  <c r="AZ526" a="1"/>
  <c r="CT18" a="1"/>
  <c r="AZ507" a="1"/>
  <c r="AZ218" a="1"/>
  <c r="AZ515" a="1"/>
  <c r="CT209" a="1"/>
  <c r="AZ206" a="1"/>
  <c r="AZ200" a="1"/>
  <c r="AZ51" a="1"/>
  <c r="AZ66" a="1"/>
  <c r="AZ129" a="1"/>
  <c r="AZ126" a="1"/>
  <c r="AZ240" a="1"/>
  <c r="CX381" a="1"/>
  <c r="CX141" a="1"/>
  <c r="CX248" a="1"/>
  <c r="CX167" a="1"/>
  <c r="CX234" a="1"/>
  <c r="CX323" a="1"/>
  <c r="CX532" a="1"/>
  <c r="CX554" a="1"/>
  <c r="CX250" a="1"/>
  <c r="CX385" a="1"/>
  <c r="CX83" a="1"/>
  <c r="CX560" a="1"/>
  <c r="CX46" a="1"/>
  <c r="CX282" a="1"/>
  <c r="CX242" a="1"/>
  <c r="CX433" a="1"/>
  <c r="CX19" a="1"/>
  <c r="CX556" a="1"/>
  <c r="CX122" a="1"/>
  <c r="CX121" a="1"/>
  <c r="CX76" a="1"/>
  <c r="CX571" a="1"/>
  <c r="CT179" a="1"/>
  <c r="AZ263" a="1"/>
  <c r="AZ593" a="1"/>
  <c r="AZ314" a="1"/>
  <c r="AZ15" a="1"/>
  <c r="AZ40" a="1"/>
  <c r="AZ485" a="1"/>
  <c r="AZ310" a="1"/>
  <c r="AZ414" a="1"/>
  <c r="CT214" a="1"/>
  <c r="AZ387" a="1"/>
  <c r="AZ37" a="1"/>
  <c r="AZ349" a="1"/>
  <c r="AZ198" a="1"/>
  <c r="AZ199" a="1"/>
  <c r="AZ264" a="1"/>
  <c r="CT81" a="1"/>
  <c r="CT43" a="1"/>
  <c r="AZ217" a="1"/>
  <c r="AZ492" a="1"/>
  <c r="CT138" a="1"/>
  <c r="AZ543" a="1"/>
  <c r="AZ417" a="1"/>
  <c r="CT139" a="1"/>
  <c r="AZ446" a="1"/>
  <c r="CT17" a="1"/>
  <c r="AZ513" a="1"/>
  <c r="AZ394" a="1"/>
  <c r="CX170" a="1"/>
  <c r="AZ512" a="1"/>
  <c r="AZ247" a="1"/>
  <c r="CT196" a="1"/>
  <c r="CT41" a="1"/>
  <c r="AZ195" a="1"/>
  <c r="CT240" a="1"/>
  <c r="AZ161" a="1"/>
  <c r="CX94" a="1"/>
  <c r="CX45" a="1"/>
  <c r="CX89" a="1"/>
  <c r="CX452" a="1"/>
  <c r="CX592" a="1"/>
  <c r="CX487" a="1"/>
  <c r="CX106" a="1"/>
  <c r="CX595" a="1"/>
  <c r="CX128" a="1"/>
  <c r="CX73" a="1"/>
  <c r="CX506" a="1"/>
  <c r="CX558" a="1"/>
  <c r="CX72" a="1"/>
  <c r="CX405" a="1"/>
  <c r="CX260" a="1"/>
  <c r="CX193" a="1"/>
  <c r="CX509" a="1"/>
  <c r="CX87" a="1"/>
  <c r="CX429" a="1"/>
  <c r="CX399" a="1"/>
  <c r="CX306" a="1"/>
  <c r="CX49" a="1"/>
  <c r="CX276" a="1"/>
  <c r="CX525" a="1"/>
  <c r="CX124" a="1"/>
  <c r="CX396" a="1"/>
  <c r="CX216" a="1"/>
  <c r="CX406" a="1"/>
  <c r="CX146" a="1"/>
  <c r="CX259" a="1"/>
  <c r="CX133" a="1"/>
  <c r="CX436" a="1"/>
  <c r="CX91" a="1"/>
  <c r="CX294" a="1"/>
  <c r="AZ58" a="1"/>
  <c r="CT220" a="1"/>
  <c r="CT119" a="1"/>
  <c r="AZ175" a="1"/>
  <c r="AZ383" a="1"/>
  <c r="AZ480" a="1"/>
  <c r="CT199" a="1"/>
  <c r="CT221" a="1"/>
  <c r="AZ561" a="1"/>
  <c r="AZ138" a="1"/>
  <c r="CX71" a="1"/>
  <c r="CT197" a="1"/>
  <c r="AZ150" a="1"/>
  <c r="CT222" a="1"/>
  <c r="AZ320" a="1"/>
  <c r="CT129" a="1"/>
  <c r="CT126" a="1"/>
  <c r="AZ550" a="1"/>
  <c r="CX565" a="1"/>
  <c r="CX379" a="1"/>
  <c r="CX93" a="1"/>
  <c r="CX283" a="1"/>
  <c r="CX289" a="1"/>
  <c r="CX74" a="1"/>
  <c r="CX77" a="1"/>
  <c r="CX598" a="1"/>
  <c r="CX355" a="1"/>
  <c r="CX98" a="1"/>
  <c r="CX169" a="1"/>
  <c r="CX312" a="1"/>
  <c r="CX519" a="1"/>
  <c r="CX600" a="1"/>
  <c r="CX102" a="1"/>
  <c r="CX68" a="1"/>
  <c r="CX219" a="1"/>
  <c r="CX458" a="1"/>
  <c r="CT82" a="1"/>
  <c r="AZ82" a="1"/>
  <c r="AZ557" a="1"/>
  <c r="AZ422" a="1"/>
  <c r="AZ268" a="1"/>
  <c r="CX56" a="1"/>
  <c r="CX249" a="1"/>
  <c r="AZ255" a="1"/>
  <c r="AZ152" a="1"/>
  <c r="CT152" a="1"/>
  <c r="AZ267" a="1"/>
  <c r="AZ220" a="1"/>
  <c r="AZ351" a="1"/>
  <c r="AZ95" a="1"/>
  <c r="AZ547" a="1"/>
  <c r="AZ567" a="1"/>
  <c r="CT85" a="1"/>
  <c r="AZ158" a="1"/>
  <c r="AZ501" a="1"/>
  <c r="AZ42" a="1"/>
  <c r="AZ156" a="1"/>
  <c r="CT156" a="1"/>
  <c r="CT37" a="1"/>
  <c r="CT157" a="1"/>
  <c r="AZ81" a="1"/>
  <c r="AZ476" a="1"/>
  <c r="AZ18" a="1"/>
  <c r="AZ43" a="1"/>
  <c r="CT217" a="1"/>
  <c r="AZ361" a="1"/>
  <c r="AZ286" a="1"/>
  <c r="CT127" a="1"/>
  <c r="AZ17" a="1"/>
  <c r="CT62" a="1"/>
  <c r="AZ160" a="1"/>
  <c r="AZ201" a="1"/>
  <c r="AZ434" a="1"/>
  <c r="CT200" a="1"/>
  <c r="CT66" a="1"/>
  <c r="AZ265" a="1"/>
  <c r="AZ338" a="1"/>
  <c r="AZ421" a="1"/>
  <c r="CT21" a="1"/>
  <c r="CX504" a="1"/>
  <c r="CX498" a="1"/>
  <c r="CX483" a="1"/>
  <c r="CX100" a="1"/>
  <c r="CX187" a="1"/>
  <c r="CX514" a="1"/>
  <c r="CX36" a="1"/>
  <c r="CX548" a="1"/>
  <c r="CX205" a="1"/>
  <c r="CX113" a="1"/>
  <c r="CX192" a="1"/>
  <c r="CX186" a="1"/>
  <c r="CX88" a="1"/>
  <c r="CX256" a="1"/>
  <c r="CX50" a="1"/>
  <c r="CX80" a="1"/>
  <c r="CX402" a="1"/>
  <c r="CX243" a="1"/>
  <c r="CX174" a="1"/>
  <c r="AZ479" a="1"/>
  <c r="CT135" a="1"/>
  <c r="AZ44" a="1"/>
  <c r="AZ119" a="1"/>
  <c r="AZ116" a="1"/>
  <c r="AZ212" a="1"/>
  <c r="AZ225" a="1"/>
  <c r="AZ62" a="1"/>
  <c r="AZ257" a="1"/>
  <c r="AZ359" a="1"/>
  <c r="CX529" a="1"/>
  <c r="CX573" a="1"/>
  <c r="CX142" a="1"/>
  <c r="CX393" a="1"/>
  <c r="CX281" a="1"/>
  <c r="CX470" a="1"/>
  <c r="CX577" a="1"/>
  <c r="CX109" a="1"/>
  <c r="CX491" a="1"/>
  <c r="CX258" a="1"/>
  <c r="CX111" a="1"/>
  <c r="CX236" a="1"/>
  <c r="CX563" a="1"/>
  <c r="CX171" a="1"/>
  <c r="CX511" a="1"/>
  <c r="CX190" a="1"/>
  <c r="CX130" a="1"/>
  <c r="CT15" a="1"/>
  <c r="CT136" a="1"/>
  <c r="CT225" a="1"/>
  <c r="CT207" a="1"/>
  <c r="CT160" a="1"/>
  <c r="CT206" a="1"/>
  <c r="CT150" a="1"/>
  <c r="CT195" a="1"/>
  <c r="CT247" a="1"/>
  <c r="CT44" a="1"/>
  <c r="CT201" a="1"/>
  <c r="CT161" a="1"/>
  <c r="CT175" a="1"/>
  <c r="CT51" a="1"/>
  <c r="CT246" a="1"/>
  <c r="CT212" a="1"/>
  <c r="CT198" a="1"/>
  <c r="CT42" a="1"/>
  <c r="CT218" a="1"/>
  <c r="BO372" l="1"/>
  <c r="AM372"/>
  <c r="BC601"/>
  <c r="BD601"/>
  <c r="BD191"/>
  <c r="BF191" s="1"/>
  <c r="BD244"/>
  <c r="BF244" s="1"/>
  <c r="EA230"/>
  <c r="BE275"/>
  <c r="BH372"/>
  <c r="BC596"/>
  <c r="BC537"/>
  <c r="BD482"/>
  <c r="BF482" s="1"/>
  <c r="EC244"/>
  <c r="EP244" s="1"/>
  <c r="EA495"/>
  <c r="BD347"/>
  <c r="BG376"/>
  <c r="BI376" s="1"/>
  <c r="BM376" s="1"/>
  <c r="BC391"/>
  <c r="BF391" s="1"/>
  <c r="BD502"/>
  <c r="BF502" s="1"/>
  <c r="EA249"/>
  <c r="EC249"/>
  <c r="EP249" s="1"/>
  <c r="EC376"/>
  <c r="EP376" s="1"/>
  <c r="EA376"/>
  <c r="BC341"/>
  <c r="CT218"/>
  <c r="DM218" s="1"/>
  <c r="CT42"/>
  <c r="DM42" s="1"/>
  <c r="CT198"/>
  <c r="DM198" s="1"/>
  <c r="CT212"/>
  <c r="DM212" s="1"/>
  <c r="CT246"/>
  <c r="DM246" s="1"/>
  <c r="CT51"/>
  <c r="DM51" s="1"/>
  <c r="CT175"/>
  <c r="DM175" s="1"/>
  <c r="CT161"/>
  <c r="DM161" s="1"/>
  <c r="CT201"/>
  <c r="DM201" s="1"/>
  <c r="CT44"/>
  <c r="DM44" s="1"/>
  <c r="CT247"/>
  <c r="DM247" s="1"/>
  <c r="CT195"/>
  <c r="DM195" s="1"/>
  <c r="CT150"/>
  <c r="DM150" s="1"/>
  <c r="CT206"/>
  <c r="DM206" s="1"/>
  <c r="CT160"/>
  <c r="DM160" s="1"/>
  <c r="CT207"/>
  <c r="DM207" s="1"/>
  <c r="CT225"/>
  <c r="DM225" s="1"/>
  <c r="CT136"/>
  <c r="DM136" s="1"/>
  <c r="CT15"/>
  <c r="DM15" s="1"/>
  <c r="AZ359"/>
  <c r="AZ257"/>
  <c r="AZ62"/>
  <c r="AZ225"/>
  <c r="AZ212"/>
  <c r="AZ116"/>
  <c r="AZ119"/>
  <c r="AZ44"/>
  <c r="CT135"/>
  <c r="DM135" s="1"/>
  <c r="AZ479"/>
  <c r="CX504"/>
  <c r="DQ504" s="1"/>
  <c r="CT21"/>
  <c r="DM21" s="1"/>
  <c r="AZ421"/>
  <c r="AZ338"/>
  <c r="AZ265"/>
  <c r="CT66"/>
  <c r="DM66" s="1"/>
  <c r="CT200"/>
  <c r="DM200" s="1"/>
  <c r="AZ434"/>
  <c r="AZ201"/>
  <c r="AZ160"/>
  <c r="CT62"/>
  <c r="DM62" s="1"/>
  <c r="AZ17"/>
  <c r="CT127"/>
  <c r="DM127" s="1"/>
  <c r="AZ286"/>
  <c r="AZ361"/>
  <c r="CT217"/>
  <c r="DM217" s="1"/>
  <c r="AZ43"/>
  <c r="AZ18"/>
  <c r="AZ476"/>
  <c r="AZ81"/>
  <c r="CT157"/>
  <c r="DM157" s="1"/>
  <c r="CT37"/>
  <c r="DM37" s="1"/>
  <c r="CT156"/>
  <c r="DM156" s="1"/>
  <c r="AZ156"/>
  <c r="AZ42"/>
  <c r="AZ501"/>
  <c r="AZ158"/>
  <c r="CT85"/>
  <c r="DM85" s="1"/>
  <c r="AZ567"/>
  <c r="AZ547"/>
  <c r="AZ95"/>
  <c r="AZ351"/>
  <c r="AZ220"/>
  <c r="AZ267"/>
  <c r="CT152"/>
  <c r="DM152" s="1"/>
  <c r="AZ152"/>
  <c r="AZ255"/>
  <c r="CX249"/>
  <c r="DQ249" s="1"/>
  <c r="CX56"/>
  <c r="DQ56" s="1"/>
  <c r="AZ268"/>
  <c r="AZ422"/>
  <c r="AZ557"/>
  <c r="AZ82"/>
  <c r="CT82"/>
  <c r="DM82" s="1"/>
  <c r="CX565"/>
  <c r="DQ565" s="1"/>
  <c r="AZ550"/>
  <c r="CT126"/>
  <c r="DM126" s="1"/>
  <c r="CT129"/>
  <c r="DM129" s="1"/>
  <c r="AZ320"/>
  <c r="CT222"/>
  <c r="DM222" s="1"/>
  <c r="AZ150"/>
  <c r="CT197"/>
  <c r="DM197" s="1"/>
  <c r="CX71"/>
  <c r="DQ71" s="1"/>
  <c r="AZ138"/>
  <c r="AZ561"/>
  <c r="CT221"/>
  <c r="DM221" s="1"/>
  <c r="CT199"/>
  <c r="DM199" s="1"/>
  <c r="AZ480"/>
  <c r="AZ383"/>
  <c r="AZ175"/>
  <c r="CT119"/>
  <c r="DM119" s="1"/>
  <c r="CT220"/>
  <c r="DM220" s="1"/>
  <c r="AZ58"/>
  <c r="AZ161"/>
  <c r="CT240"/>
  <c r="DM240" s="1"/>
  <c r="AZ195"/>
  <c r="CT41"/>
  <c r="DM41" s="1"/>
  <c r="CT196"/>
  <c r="DM196" s="1"/>
  <c r="AZ247"/>
  <c r="AZ512"/>
  <c r="CX170"/>
  <c r="DQ170" s="1"/>
  <c r="AZ394"/>
  <c r="AZ513"/>
  <c r="CT17"/>
  <c r="DM17" s="1"/>
  <c r="AZ446"/>
  <c r="CT139"/>
  <c r="DM139" s="1"/>
  <c r="AZ417"/>
  <c r="AZ543"/>
  <c r="CT138"/>
  <c r="DM138" s="1"/>
  <c r="AZ492"/>
  <c r="AZ217"/>
  <c r="CT43"/>
  <c r="DM43" s="1"/>
  <c r="CT81"/>
  <c r="DM81" s="1"/>
  <c r="AZ264"/>
  <c r="AZ199"/>
  <c r="AZ198"/>
  <c r="AZ349"/>
  <c r="AZ37"/>
  <c r="AZ387"/>
  <c r="CT214"/>
  <c r="DM214" s="1"/>
  <c r="AZ414"/>
  <c r="AZ310"/>
  <c r="AZ485"/>
  <c r="AZ40"/>
  <c r="AZ15"/>
  <c r="AZ314"/>
  <c r="AZ593"/>
  <c r="AZ263"/>
  <c r="CT179"/>
  <c r="DM179" s="1"/>
  <c r="AZ240"/>
  <c r="AZ126"/>
  <c r="AZ129"/>
  <c r="AZ66"/>
  <c r="AZ51"/>
  <c r="AZ200"/>
  <c r="AZ206"/>
  <c r="CT209"/>
  <c r="DM209" s="1"/>
  <c r="AZ515"/>
  <c r="AZ218"/>
  <c r="AZ507"/>
  <c r="CT18"/>
  <c r="DM18" s="1"/>
  <c r="AZ526"/>
  <c r="AZ214"/>
  <c r="CT116"/>
  <c r="DM116" s="1"/>
  <c r="AZ505"/>
  <c r="AZ545"/>
  <c r="AZ136"/>
  <c r="CT158"/>
  <c r="DM158" s="1"/>
  <c r="AZ587"/>
  <c r="AZ272"/>
  <c r="CT58"/>
  <c r="DM58" s="1"/>
  <c r="CX418"/>
  <c r="DQ418" s="1"/>
  <c r="AZ499"/>
  <c r="AZ196"/>
  <c r="AZ222"/>
  <c r="AZ270"/>
  <c r="AZ516"/>
  <c r="AZ197"/>
  <c r="CX601"/>
  <c r="DQ601" s="1"/>
  <c r="CX86"/>
  <c r="DQ86" s="1"/>
  <c r="AZ209"/>
  <c r="AZ127"/>
  <c r="AZ357"/>
  <c r="AZ139"/>
  <c r="AZ207"/>
  <c r="AZ449"/>
  <c r="AZ326"/>
  <c r="AZ481"/>
  <c r="AZ157"/>
  <c r="AZ461"/>
  <c r="AZ221"/>
  <c r="AZ266"/>
  <c r="AZ246"/>
  <c r="AZ232"/>
  <c r="AZ569"/>
  <c r="AZ85"/>
  <c r="CX566"/>
  <c r="DQ566" s="1"/>
  <c r="CT115"/>
  <c r="DM115" s="1"/>
  <c r="CT40"/>
  <c r="DM40" s="1"/>
  <c r="CT95"/>
  <c r="DM95" s="1"/>
  <c r="AZ494"/>
  <c r="AZ549"/>
  <c r="AZ594"/>
  <c r="AZ135"/>
  <c r="CX473"/>
  <c r="DQ473" s="1"/>
  <c r="CX356"/>
  <c r="DQ356" s="1"/>
  <c r="AZ539"/>
  <c r="AZ363"/>
  <c r="AZ179"/>
  <c r="BK161"/>
  <c r="EE161"/>
  <c r="EB161" s="1"/>
  <c r="BL161"/>
  <c r="BK197"/>
  <c r="BL197"/>
  <c r="EE197"/>
  <c r="EB197" s="1"/>
  <c r="BK449"/>
  <c r="EE449"/>
  <c r="EB449" s="1"/>
  <c r="BL449"/>
  <c r="BK43"/>
  <c r="BL43"/>
  <c r="EE43"/>
  <c r="EB43" s="1"/>
  <c r="BK476"/>
  <c r="BL476"/>
  <c r="EE476"/>
  <c r="EB476" s="1"/>
  <c r="BK526"/>
  <c r="EE526"/>
  <c r="EB526" s="1"/>
  <c r="BL526"/>
  <c r="BK326"/>
  <c r="BL326"/>
  <c r="EE326"/>
  <c r="EB326" s="1"/>
  <c r="BK157"/>
  <c r="EE157"/>
  <c r="EB157" s="1"/>
  <c r="BL157"/>
  <c r="BK42"/>
  <c r="BL42"/>
  <c r="EE42"/>
  <c r="EB42" s="1"/>
  <c r="BK557"/>
  <c r="EE557"/>
  <c r="EB557" s="1"/>
  <c r="BL557"/>
  <c r="BK178"/>
  <c r="BL178"/>
  <c r="EE178"/>
  <c r="EB178" s="1"/>
  <c r="BK263"/>
  <c r="BL263"/>
  <c r="EE263"/>
  <c r="EB263" s="1"/>
  <c r="BK82"/>
  <c r="BL82"/>
  <c r="EE82"/>
  <c r="EB82" s="1"/>
  <c r="E227"/>
  <c r="AW227"/>
  <c r="BK240"/>
  <c r="EE240"/>
  <c r="EB240" s="1"/>
  <c r="BL240"/>
  <c r="BK195"/>
  <c r="BL195"/>
  <c r="EE195"/>
  <c r="EB195" s="1"/>
  <c r="BK41"/>
  <c r="EE41"/>
  <c r="EB41" s="1"/>
  <c r="BL41"/>
  <c r="BK359"/>
  <c r="EE359"/>
  <c r="EB359" s="1"/>
  <c r="BL359"/>
  <c r="BK196"/>
  <c r="BL196"/>
  <c r="EE196"/>
  <c r="EB196" s="1"/>
  <c r="BK227"/>
  <c r="EE227"/>
  <c r="EB227" s="1"/>
  <c r="BL227"/>
  <c r="BK257"/>
  <c r="BL257"/>
  <c r="EE257"/>
  <c r="EB257" s="1"/>
  <c r="BK338"/>
  <c r="EE338"/>
  <c r="EB338" s="1"/>
  <c r="BL338"/>
  <c r="BK222"/>
  <c r="EE222"/>
  <c r="EB222" s="1"/>
  <c r="BL222"/>
  <c r="BK270"/>
  <c r="BL270"/>
  <c r="EE270"/>
  <c r="EB270" s="1"/>
  <c r="BK150"/>
  <c r="EE150"/>
  <c r="EB150" s="1"/>
  <c r="BL150"/>
  <c r="BK200"/>
  <c r="BL200"/>
  <c r="EE200"/>
  <c r="EB200" s="1"/>
  <c r="BK446"/>
  <c r="EE446"/>
  <c r="EB446" s="1"/>
  <c r="BL446"/>
  <c r="BK127"/>
  <c r="BL127"/>
  <c r="EE127"/>
  <c r="EB127" s="1"/>
  <c r="BK357"/>
  <c r="BL357"/>
  <c r="EE357"/>
  <c r="EB357" s="1"/>
  <c r="BK417"/>
  <c r="EE417"/>
  <c r="EB417" s="1"/>
  <c r="BL417"/>
  <c r="BK138"/>
  <c r="BL138"/>
  <c r="EE138"/>
  <c r="EB138" s="1"/>
  <c r="EA138" s="1"/>
  <c r="BK225"/>
  <c r="BL225"/>
  <c r="EE225"/>
  <c r="EB225" s="1"/>
  <c r="BK164"/>
  <c r="BL164"/>
  <c r="EE164"/>
  <c r="EB164" s="1"/>
  <c r="BK264"/>
  <c r="BL264"/>
  <c r="EE264"/>
  <c r="EB264" s="1"/>
  <c r="BK199"/>
  <c r="BL199"/>
  <c r="EE199"/>
  <c r="EB199" s="1"/>
  <c r="BK198"/>
  <c r="BL198"/>
  <c r="EE198"/>
  <c r="EB198" s="1"/>
  <c r="BK214"/>
  <c r="EE214"/>
  <c r="EB214" s="1"/>
  <c r="BL214"/>
  <c r="BK414"/>
  <c r="EE414"/>
  <c r="EB414" s="1"/>
  <c r="BL414"/>
  <c r="BK232"/>
  <c r="BL232"/>
  <c r="EE232"/>
  <c r="EB232" s="1"/>
  <c r="BK480"/>
  <c r="BL480"/>
  <c r="EE480"/>
  <c r="EB480" s="1"/>
  <c r="BK485"/>
  <c r="EE485"/>
  <c r="EB485" s="1"/>
  <c r="BL485"/>
  <c r="BK587"/>
  <c r="BL587"/>
  <c r="EE587"/>
  <c r="EB587" s="1"/>
  <c r="BK119"/>
  <c r="BL119"/>
  <c r="EE119"/>
  <c r="EB119" s="1"/>
  <c r="BK494"/>
  <c r="EE494"/>
  <c r="EB494" s="1"/>
  <c r="BL494"/>
  <c r="BK549"/>
  <c r="EE549"/>
  <c r="EB549" s="1"/>
  <c r="BL549"/>
  <c r="BK44"/>
  <c r="BL44"/>
  <c r="EE44"/>
  <c r="EB44" s="1"/>
  <c r="BK314"/>
  <c r="EE314"/>
  <c r="EB314" s="1"/>
  <c r="BL314"/>
  <c r="BK594"/>
  <c r="EE594"/>
  <c r="EB594" s="1"/>
  <c r="BL594"/>
  <c r="BK58"/>
  <c r="EE58"/>
  <c r="EB58" s="1"/>
  <c r="BL58"/>
  <c r="BK593"/>
  <c r="EE593"/>
  <c r="EB593" s="1"/>
  <c r="BL593"/>
  <c r="BK268"/>
  <c r="EE268"/>
  <c r="EB268" s="1"/>
  <c r="BL268"/>
  <c r="BK363"/>
  <c r="EE363"/>
  <c r="EB363" s="1"/>
  <c r="BL363"/>
  <c r="BD249"/>
  <c r="BC249"/>
  <c r="AW41"/>
  <c r="E41"/>
  <c r="BO84"/>
  <c r="BM356"/>
  <c r="AM356" s="1"/>
  <c r="BO356" s="1"/>
  <c r="BC316"/>
  <c r="BD230"/>
  <c r="BF230" s="1"/>
  <c r="BE210"/>
  <c r="BG210" s="1"/>
  <c r="BH210" s="1"/>
  <c r="EE40"/>
  <c r="EB40" s="1"/>
  <c r="E84"/>
  <c r="E164"/>
  <c r="BK590"/>
  <c r="CX590" a="1"/>
  <c r="CX590" s="1"/>
  <c r="DQ590" s="1"/>
  <c r="BL590"/>
  <c r="EE590"/>
  <c r="EB590" s="1"/>
  <c r="BK265"/>
  <c r="BL265"/>
  <c r="EE265"/>
  <c r="EB265" s="1"/>
  <c r="BK513"/>
  <c r="EE513"/>
  <c r="EB513" s="1"/>
  <c r="BL513"/>
  <c r="BK18"/>
  <c r="BL18"/>
  <c r="EE18"/>
  <c r="EB18" s="1"/>
  <c r="EA311"/>
  <c r="EC311"/>
  <c r="EP311" s="1"/>
  <c r="BK267"/>
  <c r="BL267"/>
  <c r="EE267"/>
  <c r="EB267" s="1"/>
  <c r="BK15"/>
  <c r="EE15"/>
  <c r="EB15" s="1"/>
  <c r="BL15"/>
  <c r="BK179"/>
  <c r="EE179"/>
  <c r="EB179" s="1"/>
  <c r="BL179"/>
  <c r="AW96"/>
  <c r="E96"/>
  <c r="BK499"/>
  <c r="BL499"/>
  <c r="EE499"/>
  <c r="EB499" s="1"/>
  <c r="BK550"/>
  <c r="EE550"/>
  <c r="EB550" s="1"/>
  <c r="BL550"/>
  <c r="BK421"/>
  <c r="BL421"/>
  <c r="EE421"/>
  <c r="EB421" s="1"/>
  <c r="BK247"/>
  <c r="EE247"/>
  <c r="EB247" s="1"/>
  <c r="BL247"/>
  <c r="BK516"/>
  <c r="BL516"/>
  <c r="EE516"/>
  <c r="EB516" s="1"/>
  <c r="BK512"/>
  <c r="EE512"/>
  <c r="EB512" s="1"/>
  <c r="BL512"/>
  <c r="BK201"/>
  <c r="EE201"/>
  <c r="EB201" s="1"/>
  <c r="BL201"/>
  <c r="EC601"/>
  <c r="EP601" s="1"/>
  <c r="EA601"/>
  <c r="BK160"/>
  <c r="EE160"/>
  <c r="EB160" s="1"/>
  <c r="BL160"/>
  <c r="BK209"/>
  <c r="BL209"/>
  <c r="EE209"/>
  <c r="EB209" s="1"/>
  <c r="BK62"/>
  <c r="BL62"/>
  <c r="EE62"/>
  <c r="EB62" s="1"/>
  <c r="BK96"/>
  <c r="BM96" s="1"/>
  <c r="AM96" s="1"/>
  <c r="BO96" s="1"/>
  <c r="EE96"/>
  <c r="EB96" s="1"/>
  <c r="BL96"/>
  <c r="BK181"/>
  <c r="EE181"/>
  <c r="EB181" s="1"/>
  <c r="BL181"/>
  <c r="BK172"/>
  <c r="EE172"/>
  <c r="EB172" s="1"/>
  <c r="BL172"/>
  <c r="BK139"/>
  <c r="BL139"/>
  <c r="EE139"/>
  <c r="EB139" s="1"/>
  <c r="BK361"/>
  <c r="EE361"/>
  <c r="EB361" s="1"/>
  <c r="BL361"/>
  <c r="BK218"/>
  <c r="BL218"/>
  <c r="EE218"/>
  <c r="EB218" s="1"/>
  <c r="BK207"/>
  <c r="BL207"/>
  <c r="EE207"/>
  <c r="EB207" s="1"/>
  <c r="BK561"/>
  <c r="BL561"/>
  <c r="EE561"/>
  <c r="EB561" s="1"/>
  <c r="BK507"/>
  <c r="EE507"/>
  <c r="EB507" s="1"/>
  <c r="BL507"/>
  <c r="BK81"/>
  <c r="EE81"/>
  <c r="EB81" s="1"/>
  <c r="BL81"/>
  <c r="BK481"/>
  <c r="EE481"/>
  <c r="EB481" s="1"/>
  <c r="BL481"/>
  <c r="BK461"/>
  <c r="BL461"/>
  <c r="EE461"/>
  <c r="EB461" s="1"/>
  <c r="BK212"/>
  <c r="EE212"/>
  <c r="EB212" s="1"/>
  <c r="BL212"/>
  <c r="BK505"/>
  <c r="EE505"/>
  <c r="EB505" s="1"/>
  <c r="BL505"/>
  <c r="BK310"/>
  <c r="BL310"/>
  <c r="EE310"/>
  <c r="EB310" s="1"/>
  <c r="BK136"/>
  <c r="BL136"/>
  <c r="EE136"/>
  <c r="EB136" s="1"/>
  <c r="BK158"/>
  <c r="BL158"/>
  <c r="EE158"/>
  <c r="EB158" s="1"/>
  <c r="BK383"/>
  <c r="EE383"/>
  <c r="EB383" s="1"/>
  <c r="BL383"/>
  <c r="BK567"/>
  <c r="EE567"/>
  <c r="EB567" s="1"/>
  <c r="BL567"/>
  <c r="EA566"/>
  <c r="EC566"/>
  <c r="EP566" s="1"/>
  <c r="BK547"/>
  <c r="EE547"/>
  <c r="EB547" s="1"/>
  <c r="BL547"/>
  <c r="BK95"/>
  <c r="BL95"/>
  <c r="EE95"/>
  <c r="EB95" s="1"/>
  <c r="BK351"/>
  <c r="EE351"/>
  <c r="EB351" s="1"/>
  <c r="BL351"/>
  <c r="BK229"/>
  <c r="BM229" s="1"/>
  <c r="AM229" s="1"/>
  <c r="BO229" s="1"/>
  <c r="EE229"/>
  <c r="EB229" s="1"/>
  <c r="BL229"/>
  <c r="EC356"/>
  <c r="EP356" s="1"/>
  <c r="EA356"/>
  <c r="BK422"/>
  <c r="BL422"/>
  <c r="EE422"/>
  <c r="EB422" s="1"/>
  <c r="BK539"/>
  <c r="BL539"/>
  <c r="EE539"/>
  <c r="EB539" s="1"/>
  <c r="BK479"/>
  <c r="BL479"/>
  <c r="EE479"/>
  <c r="EB479" s="1"/>
  <c r="AW590"/>
  <c r="BF590" s="1"/>
  <c r="E590"/>
  <c r="AW229"/>
  <c r="E229"/>
  <c r="AW178"/>
  <c r="E178"/>
  <c r="BM164"/>
  <c r="AM164" s="1"/>
  <c r="BO164" s="1"/>
  <c r="E172"/>
  <c r="BK320"/>
  <c r="BL320"/>
  <c r="EE320"/>
  <c r="EB320" s="1"/>
  <c r="BK492"/>
  <c r="EE492"/>
  <c r="EB492" s="1"/>
  <c r="BL492"/>
  <c r="BK217"/>
  <c r="EE217"/>
  <c r="EB217" s="1"/>
  <c r="BL217"/>
  <c r="BK37"/>
  <c r="BL37"/>
  <c r="EE37"/>
  <c r="EB37" s="1"/>
  <c r="BK545"/>
  <c r="EE545"/>
  <c r="EB545" s="1"/>
  <c r="BL545"/>
  <c r="BK40"/>
  <c r="BL40"/>
  <c r="BK126"/>
  <c r="EE126"/>
  <c r="EB126" s="1"/>
  <c r="BL126"/>
  <c r="BK129"/>
  <c r="BL129"/>
  <c r="EE129"/>
  <c r="EB129" s="1"/>
  <c r="BK21"/>
  <c r="BL21"/>
  <c r="EE21"/>
  <c r="EB21" s="1"/>
  <c r="BK176"/>
  <c r="BM176" s="1"/>
  <c r="AM176" s="1"/>
  <c r="BO176" s="1"/>
  <c r="EE176"/>
  <c r="EB176" s="1"/>
  <c r="BL176"/>
  <c r="BK66"/>
  <c r="BL66"/>
  <c r="EE66"/>
  <c r="EB66" s="1"/>
  <c r="BK51"/>
  <c r="BL51"/>
  <c r="EE51"/>
  <c r="EB51" s="1"/>
  <c r="BK434"/>
  <c r="EE434"/>
  <c r="EB434" s="1"/>
  <c r="BL434"/>
  <c r="BK206"/>
  <c r="BL206"/>
  <c r="EE206"/>
  <c r="EB206" s="1"/>
  <c r="BK394"/>
  <c r="BL394"/>
  <c r="EE394"/>
  <c r="EB394" s="1"/>
  <c r="BK17"/>
  <c r="BL17"/>
  <c r="EE17"/>
  <c r="EB17" s="1"/>
  <c r="BK515"/>
  <c r="EE515"/>
  <c r="EB515" s="1"/>
  <c r="BL515"/>
  <c r="BK286"/>
  <c r="BL286"/>
  <c r="EE286"/>
  <c r="EB286" s="1"/>
  <c r="BK543"/>
  <c r="EE543"/>
  <c r="EB543" s="1"/>
  <c r="BL543"/>
  <c r="BK221"/>
  <c r="BL221"/>
  <c r="EE221"/>
  <c r="EB221" s="1"/>
  <c r="BK177"/>
  <c r="BM177" s="1"/>
  <c r="AM177" s="1"/>
  <c r="BO177" s="1"/>
  <c r="BL177"/>
  <c r="EE177"/>
  <c r="EB177" s="1"/>
  <c r="BK349"/>
  <c r="BL349"/>
  <c r="EE349"/>
  <c r="EB349" s="1"/>
  <c r="BK156"/>
  <c r="BL156"/>
  <c r="EE156"/>
  <c r="EB156" s="1"/>
  <c r="BK266"/>
  <c r="EE266"/>
  <c r="EB266" s="1"/>
  <c r="BL266"/>
  <c r="BK387"/>
  <c r="BL387"/>
  <c r="EE387"/>
  <c r="EB387" s="1"/>
  <c r="BK116"/>
  <c r="BL116"/>
  <c r="EE116"/>
  <c r="EB116" s="1"/>
  <c r="BK84"/>
  <c r="EE84"/>
  <c r="EB84" s="1"/>
  <c r="BL84"/>
  <c r="CX84" a="1"/>
  <c r="CX84" s="1"/>
  <c r="DQ84" s="1"/>
  <c r="BK246"/>
  <c r="BL246"/>
  <c r="EE246"/>
  <c r="EB246" s="1"/>
  <c r="BK501"/>
  <c r="BL501"/>
  <c r="EE501"/>
  <c r="EB501" s="1"/>
  <c r="BK569"/>
  <c r="BL569"/>
  <c r="EE569"/>
  <c r="EB569" s="1"/>
  <c r="BK85"/>
  <c r="EE85"/>
  <c r="EB85" s="1"/>
  <c r="BL85"/>
  <c r="BK175"/>
  <c r="BL175"/>
  <c r="EE175"/>
  <c r="EB175" s="1"/>
  <c r="BK272"/>
  <c r="EE272"/>
  <c r="EB272" s="1"/>
  <c r="BL272"/>
  <c r="BK220"/>
  <c r="BL220"/>
  <c r="EE220"/>
  <c r="EB220" s="1"/>
  <c r="BK152"/>
  <c r="EE152"/>
  <c r="EB152" s="1"/>
  <c r="BL152"/>
  <c r="BK135"/>
  <c r="BL135"/>
  <c r="EE135"/>
  <c r="EB135" s="1"/>
  <c r="BK255"/>
  <c r="EE255"/>
  <c r="EB255" s="1"/>
  <c r="BL255"/>
  <c r="BM172"/>
  <c r="BM178"/>
  <c r="BM181"/>
  <c r="EA226"/>
  <c r="EA141"/>
  <c r="EA210"/>
  <c r="E181"/>
  <c r="E176"/>
  <c r="CX373"/>
  <c r="DQ373" s="1"/>
  <c r="CX282"/>
  <c r="DQ282" s="1"/>
  <c r="CX377"/>
  <c r="DQ377" s="1"/>
  <c r="CX375"/>
  <c r="DQ375" s="1"/>
  <c r="CX98"/>
  <c r="DQ98" s="1"/>
  <c r="CX112"/>
  <c r="DQ112" s="1"/>
  <c r="EC375"/>
  <c r="EA375"/>
  <c r="BC377"/>
  <c r="BD377"/>
  <c r="EA98"/>
  <c r="EC98"/>
  <c r="EP98" s="1"/>
  <c r="BO374"/>
  <c r="AM374"/>
  <c r="BC373"/>
  <c r="BD373"/>
  <c r="BC375"/>
  <c r="BD375"/>
  <c r="EA377"/>
  <c r="EC377"/>
  <c r="EA373"/>
  <c r="EC373"/>
  <c r="EP372"/>
  <c r="BD112"/>
  <c r="BE112" s="1"/>
  <c r="BI439"/>
  <c r="BM439" s="1"/>
  <c r="AM439" s="1"/>
  <c r="BO439" s="1"/>
  <c r="CX289"/>
  <c r="DQ289" s="1"/>
  <c r="CX241"/>
  <c r="DQ241" s="1"/>
  <c r="CX141"/>
  <c r="DQ141" s="1"/>
  <c r="CX76"/>
  <c r="DQ76" s="1"/>
  <c r="CX132"/>
  <c r="DQ132" s="1"/>
  <c r="BD76"/>
  <c r="BC76"/>
  <c r="EC76"/>
  <c r="EP76" s="1"/>
  <c r="EA76"/>
  <c r="BC141"/>
  <c r="BD141"/>
  <c r="BE495"/>
  <c r="BG495" s="1"/>
  <c r="BH495" s="1"/>
  <c r="BE107"/>
  <c r="BG107" s="1"/>
  <c r="BH107" s="1"/>
  <c r="BI457"/>
  <c r="BM457" s="1"/>
  <c r="AM457" s="1"/>
  <c r="BO457" s="1"/>
  <c r="BM190"/>
  <c r="AM190" s="1"/>
  <c r="BO190" s="1"/>
  <c r="EA530"/>
  <c r="EA170"/>
  <c r="BH428"/>
  <c r="EA289"/>
  <c r="EC208"/>
  <c r="EP208" s="1"/>
  <c r="BF159"/>
  <c r="BG159" s="1"/>
  <c r="BH159" s="1"/>
  <c r="BF112"/>
  <c r="BG112" s="1"/>
  <c r="BH112" s="1"/>
  <c r="BE551"/>
  <c r="BG551" s="1"/>
  <c r="BI551" s="1"/>
  <c r="BM551" s="1"/>
  <c r="AM551" s="1"/>
  <c r="BO551" s="1"/>
  <c r="BF115"/>
  <c r="BG115" s="1"/>
  <c r="BH115" s="1"/>
  <c r="BF114"/>
  <c r="BG114" s="1"/>
  <c r="BH114" s="1"/>
  <c r="BF61"/>
  <c r="BG61" s="1"/>
  <c r="BH61" s="1"/>
  <c r="BE254"/>
  <c r="BG254" s="1"/>
  <c r="BH254" s="1"/>
  <c r="BF508"/>
  <c r="BG508" s="1"/>
  <c r="BH508" s="1"/>
  <c r="BE482"/>
  <c r="BE531"/>
  <c r="BF531"/>
  <c r="BE67"/>
  <c r="BF67"/>
  <c r="BI78"/>
  <c r="BM78" s="1"/>
  <c r="BO78" s="1"/>
  <c r="BE78"/>
  <c r="BF78"/>
  <c r="BI241"/>
  <c r="BM241" s="1"/>
  <c r="BO241" s="1"/>
  <c r="BE241"/>
  <c r="BF241"/>
  <c r="BH445"/>
  <c r="BI445"/>
  <c r="BM445" s="1"/>
  <c r="AM445" s="1"/>
  <c r="BO445" s="1"/>
  <c r="BE413"/>
  <c r="BF413"/>
  <c r="BI440"/>
  <c r="BM440" s="1"/>
  <c r="AM440" s="1"/>
  <c r="BO440" s="1"/>
  <c r="BE440"/>
  <c r="BF440"/>
  <c r="BI271"/>
  <c r="BM271" s="1"/>
  <c r="BE271"/>
  <c r="BF271"/>
  <c r="BI435"/>
  <c r="BM435" s="1"/>
  <c r="AM435" s="1"/>
  <c r="BO435" s="1"/>
  <c r="BE435"/>
  <c r="BF435"/>
  <c r="BI280"/>
  <c r="BM280" s="1"/>
  <c r="AM280" s="1"/>
  <c r="BO280" s="1"/>
  <c r="BE280"/>
  <c r="BF280"/>
  <c r="BE537"/>
  <c r="BF537"/>
  <c r="BF527"/>
  <c r="BE527"/>
  <c r="BE518"/>
  <c r="BF518"/>
  <c r="BE437"/>
  <c r="BF437"/>
  <c r="BE546"/>
  <c r="BF546"/>
  <c r="BF153"/>
  <c r="BE153"/>
  <c r="BF565"/>
  <c r="BE565"/>
  <c r="BE367"/>
  <c r="BF367"/>
  <c r="BE335"/>
  <c r="BF335"/>
  <c r="BH431"/>
  <c r="BI431"/>
  <c r="BM431" s="1"/>
  <c r="AM431" s="1"/>
  <c r="BO431" s="1"/>
  <c r="BE528"/>
  <c r="BF528"/>
  <c r="BE71"/>
  <c r="BF71"/>
  <c r="BE79"/>
  <c r="BF79"/>
  <c r="BH427"/>
  <c r="BI427"/>
  <c r="BM427" s="1"/>
  <c r="AM427" s="1"/>
  <c r="BO427" s="1"/>
  <c r="BE108"/>
  <c r="BF108"/>
  <c r="BI552"/>
  <c r="BM552" s="1"/>
  <c r="AM552" s="1"/>
  <c r="BO552" s="1"/>
  <c r="BD289"/>
  <c r="BF289" s="1"/>
  <c r="BE230"/>
  <c r="BG230" s="1"/>
  <c r="BH230" s="1"/>
  <c r="BE388"/>
  <c r="BG388" s="1"/>
  <c r="BH388" s="1"/>
  <c r="BE295"/>
  <c r="BG295" s="1"/>
  <c r="BH295" s="1"/>
  <c r="BI451"/>
  <c r="BM451" s="1"/>
  <c r="AM451" s="1"/>
  <c r="BO451" s="1"/>
  <c r="BE332"/>
  <c r="BF332"/>
  <c r="BI251"/>
  <c r="BM251" s="1"/>
  <c r="AM251" s="1"/>
  <c r="BO251" s="1"/>
  <c r="BE251"/>
  <c r="BF251"/>
  <c r="BE215"/>
  <c r="BF215"/>
  <c r="BE70"/>
  <c r="BF70"/>
  <c r="BE418"/>
  <c r="BF418"/>
  <c r="BE369"/>
  <c r="BF369"/>
  <c r="BE371"/>
  <c r="BF371"/>
  <c r="BE155"/>
  <c r="BF155"/>
  <c r="BF599"/>
  <c r="BE599"/>
  <c r="BF581"/>
  <c r="BE581"/>
  <c r="BE347"/>
  <c r="BF347"/>
  <c r="BI303"/>
  <c r="BM303" s="1"/>
  <c r="AM303" s="1"/>
  <c r="BO303" s="1"/>
  <c r="BE303"/>
  <c r="BF303"/>
  <c r="BE341"/>
  <c r="BF341"/>
  <c r="BE86"/>
  <c r="BF86"/>
  <c r="BE262"/>
  <c r="BG262" s="1"/>
  <c r="BH262" s="1"/>
  <c r="BE291"/>
  <c r="BI291" s="1"/>
  <c r="BM291" s="1"/>
  <c r="AM291" s="1"/>
  <c r="BO291" s="1"/>
  <c r="BE502"/>
  <c r="BG502" s="1"/>
  <c r="BH502" s="1"/>
  <c r="BE298"/>
  <c r="BG298" s="1"/>
  <c r="BI298" s="1"/>
  <c r="BM298" s="1"/>
  <c r="AM298" s="1"/>
  <c r="BO298" s="1"/>
  <c r="BE244"/>
  <c r="BG244" s="1"/>
  <c r="BH244" s="1"/>
  <c r="BE53"/>
  <c r="BF53"/>
  <c r="BE194"/>
  <c r="BF194"/>
  <c r="BI56"/>
  <c r="BM56" s="1"/>
  <c r="AM56" s="1"/>
  <c r="BE56"/>
  <c r="BF56"/>
  <c r="BE289"/>
  <c r="BE504"/>
  <c r="BF504"/>
  <c r="BI223"/>
  <c r="BM223" s="1"/>
  <c r="AM223" s="1"/>
  <c r="BO223" s="1"/>
  <c r="BE223"/>
  <c r="BF223"/>
  <c r="BE390"/>
  <c r="BF390"/>
  <c r="BI282"/>
  <c r="BM282" s="1"/>
  <c r="AM282" s="1"/>
  <c r="BO282" s="1"/>
  <c r="BE282"/>
  <c r="BF282"/>
  <c r="BI213"/>
  <c r="BM213" s="1"/>
  <c r="AM213" s="1"/>
  <c r="BO213" s="1"/>
  <c r="BE213"/>
  <c r="BF213"/>
  <c r="BE290"/>
  <c r="BF290"/>
  <c r="BE596"/>
  <c r="BF596"/>
  <c r="BI279"/>
  <c r="BM279" s="1"/>
  <c r="AM279" s="1"/>
  <c r="BO279" s="1"/>
  <c r="BE279"/>
  <c r="BF279"/>
  <c r="BI226"/>
  <c r="BM226" s="1"/>
  <c r="AM226" s="1"/>
  <c r="BO226" s="1"/>
  <c r="BE226"/>
  <c r="BF226"/>
  <c r="BE488"/>
  <c r="BF488"/>
  <c r="BE344"/>
  <c r="BF344"/>
  <c r="BE191"/>
  <c r="BE316"/>
  <c r="BF316"/>
  <c r="BE288"/>
  <c r="BF288"/>
  <c r="BE64"/>
  <c r="BF64"/>
  <c r="BF75"/>
  <c r="BG75" s="1"/>
  <c r="BH75" s="1"/>
  <c r="BC52"/>
  <c r="EC52"/>
  <c r="EP52" s="1"/>
  <c r="EC552"/>
  <c r="EP552" s="1"/>
  <c r="BD552"/>
  <c r="BF552" s="1"/>
  <c r="BI289"/>
  <c r="BM289" s="1"/>
  <c r="AM289" s="1"/>
  <c r="BO289" s="1"/>
  <c r="BI108"/>
  <c r="BM108" s="1"/>
  <c r="AM108" s="1"/>
  <c r="BO108" s="1"/>
  <c r="BI64"/>
  <c r="BM64" s="1"/>
  <c r="BO64" s="1"/>
  <c r="BH432"/>
  <c r="CX211"/>
  <c r="DQ211" s="1"/>
  <c r="CX205"/>
  <c r="DQ205" s="1"/>
  <c r="CX484"/>
  <c r="DQ484" s="1"/>
  <c r="CX97"/>
  <c r="DQ97" s="1"/>
  <c r="CX190"/>
  <c r="DQ190" s="1"/>
  <c r="CX277"/>
  <c r="DQ277" s="1"/>
  <c r="CX187"/>
  <c r="DQ187" s="1"/>
  <c r="CX208"/>
  <c r="DQ208" s="1"/>
  <c r="CX36"/>
  <c r="DQ36" s="1"/>
  <c r="CX470"/>
  <c r="DQ470" s="1"/>
  <c r="CX124"/>
  <c r="DQ124" s="1"/>
  <c r="CX50"/>
  <c r="DQ50" s="1"/>
  <c r="CX192"/>
  <c r="DQ192" s="1"/>
  <c r="BC236"/>
  <c r="BD236"/>
  <c r="EA124"/>
  <c r="EC124"/>
  <c r="EP124" s="1"/>
  <c r="EA291"/>
  <c r="EC291"/>
  <c r="EP291" s="1"/>
  <c r="BC187"/>
  <c r="BD187"/>
  <c r="BC205"/>
  <c r="BD205"/>
  <c r="BC124"/>
  <c r="BD124"/>
  <c r="BD36"/>
  <c r="BC36"/>
  <c r="EC97"/>
  <c r="EP97" s="1"/>
  <c r="EA97"/>
  <c r="EA192"/>
  <c r="EC192"/>
  <c r="EP192" s="1"/>
  <c r="BD484"/>
  <c r="BC484"/>
  <c r="BC211"/>
  <c r="BD211"/>
  <c r="EA211"/>
  <c r="EC211"/>
  <c r="EP211" s="1"/>
  <c r="EA205"/>
  <c r="EC205"/>
  <c r="EP205" s="1"/>
  <c r="EA484"/>
  <c r="EC484"/>
  <c r="EP484" s="1"/>
  <c r="EA36"/>
  <c r="EC36"/>
  <c r="EP36" s="1"/>
  <c r="BC50"/>
  <c r="BD50"/>
  <c r="BC277"/>
  <c r="BD277"/>
  <c r="BC237"/>
  <c r="BD237"/>
  <c r="EC470"/>
  <c r="EP470" s="1"/>
  <c r="EA470"/>
  <c r="EC277"/>
  <c r="EP277" s="1"/>
  <c r="EA277"/>
  <c r="EC190"/>
  <c r="EP190" s="1"/>
  <c r="EA190"/>
  <c r="EA187"/>
  <c r="EC187"/>
  <c r="EP187" s="1"/>
  <c r="EC50"/>
  <c r="EP50" s="1"/>
  <c r="EA50"/>
  <c r="BD208"/>
  <c r="BC208"/>
  <c r="BD192"/>
  <c r="BC192"/>
  <c r="BD470"/>
  <c r="BC470"/>
  <c r="BI79"/>
  <c r="BM79" s="1"/>
  <c r="BO79" s="1"/>
  <c r="BI194"/>
  <c r="BM194" s="1"/>
  <c r="AM194" s="1"/>
  <c r="BO194" s="1"/>
  <c r="AM307"/>
  <c r="BI358"/>
  <c r="BM358" s="1"/>
  <c r="AM358" s="1"/>
  <c r="BI460"/>
  <c r="BM460" s="1"/>
  <c r="AM460" s="1"/>
  <c r="BO460" s="1"/>
  <c r="CX233"/>
  <c r="DQ233" s="1"/>
  <c r="CX231"/>
  <c r="DQ231" s="1"/>
  <c r="EC143"/>
  <c r="EP143" s="1"/>
  <c r="EA132"/>
  <c r="BI86"/>
  <c r="BM86" s="1"/>
  <c r="AM86" s="1"/>
  <c r="BI70"/>
  <c r="BM70" s="1"/>
  <c r="BO70" s="1"/>
  <c r="BI313"/>
  <c r="BM313" s="1"/>
  <c r="BO313" s="1"/>
  <c r="BC132"/>
  <c r="BI528"/>
  <c r="BM528" s="1"/>
  <c r="AM528" s="1"/>
  <c r="BO528" s="1"/>
  <c r="BI321"/>
  <c r="BM321" s="1"/>
  <c r="AM321" s="1"/>
  <c r="BI71"/>
  <c r="BM71" s="1"/>
  <c r="BO71" s="1"/>
  <c r="BI341"/>
  <c r="BM341" s="1"/>
  <c r="AM341" s="1"/>
  <c r="BO341" s="1"/>
  <c r="EA146"/>
  <c r="EA64"/>
  <c r="EC64"/>
  <c r="EP64" s="1"/>
  <c r="BI362"/>
  <c r="BM362" s="1"/>
  <c r="BO354"/>
  <c r="BG233"/>
  <c r="BI233" s="1"/>
  <c r="BM233" s="1"/>
  <c r="AM233" s="1"/>
  <c r="BO233" s="1"/>
  <c r="BO339"/>
  <c r="BH425"/>
  <c r="BH307"/>
  <c r="BH233"/>
  <c r="BI324"/>
  <c r="BM324" s="1"/>
  <c r="AM324" s="1"/>
  <c r="BG482"/>
  <c r="BH482" s="1"/>
  <c r="AM346"/>
  <c r="EA140"/>
  <c r="BI454"/>
  <c r="BM454" s="1"/>
  <c r="AM454" s="1"/>
  <c r="BO454" s="1"/>
  <c r="CX54"/>
  <c r="DQ54" s="1"/>
  <c r="CX143"/>
  <c r="DQ143" s="1"/>
  <c r="CX219"/>
  <c r="DQ219" s="1"/>
  <c r="CX259"/>
  <c r="DQ259" s="1"/>
  <c r="CX88"/>
  <c r="DQ88" s="1"/>
  <c r="CX224"/>
  <c r="DQ224" s="1"/>
  <c r="CX248"/>
  <c r="DQ248" s="1"/>
  <c r="CX319"/>
  <c r="DQ319" s="1"/>
  <c r="CX57"/>
  <c r="DQ57" s="1"/>
  <c r="CX184"/>
  <c r="DQ184" s="1"/>
  <c r="CX110"/>
  <c r="DQ110" s="1"/>
  <c r="CX525"/>
  <c r="DQ525" s="1"/>
  <c r="CX128"/>
  <c r="DQ128" s="1"/>
  <c r="CX579"/>
  <c r="DQ579" s="1"/>
  <c r="CX397"/>
  <c r="DQ397" s="1"/>
  <c r="CX486"/>
  <c r="DQ486" s="1"/>
  <c r="CX323"/>
  <c r="DQ323" s="1"/>
  <c r="CX121"/>
  <c r="DQ121" s="1"/>
  <c r="CX517"/>
  <c r="DQ517" s="1"/>
  <c r="CX533"/>
  <c r="DQ533" s="1"/>
  <c r="CX140"/>
  <c r="DQ140" s="1"/>
  <c r="CX203"/>
  <c r="DQ203" s="1"/>
  <c r="CX90"/>
  <c r="DQ90" s="1"/>
  <c r="CX406"/>
  <c r="DQ406" s="1"/>
  <c r="CX510"/>
  <c r="DQ510" s="1"/>
  <c r="CX304"/>
  <c r="DQ304" s="1"/>
  <c r="CX548"/>
  <c r="DQ548" s="1"/>
  <c r="CX273"/>
  <c r="DQ273" s="1"/>
  <c r="CX591"/>
  <c r="DQ591" s="1"/>
  <c r="CX216"/>
  <c r="DQ216" s="1"/>
  <c r="CX308"/>
  <c r="DQ308" s="1"/>
  <c r="CX74"/>
  <c r="DQ74" s="1"/>
  <c r="CX409"/>
  <c r="DQ409" s="1"/>
  <c r="CX89"/>
  <c r="DQ89" s="1"/>
  <c r="CX534"/>
  <c r="DQ534" s="1"/>
  <c r="CX489"/>
  <c r="DQ489" s="1"/>
  <c r="CX498"/>
  <c r="DQ498" s="1"/>
  <c r="CX236"/>
  <c r="DQ236" s="1"/>
  <c r="CX385"/>
  <c r="DQ385" s="1"/>
  <c r="CX260"/>
  <c r="DQ260" s="1"/>
  <c r="CX276"/>
  <c r="DQ276" s="1"/>
  <c r="CX556"/>
  <c r="DQ556" s="1"/>
  <c r="CX180"/>
  <c r="DQ180" s="1"/>
  <c r="CX536"/>
  <c r="DQ536" s="1"/>
  <c r="CX133"/>
  <c r="DQ133" s="1"/>
  <c r="CX103"/>
  <c r="DQ103" s="1"/>
  <c r="CX144"/>
  <c r="DQ144" s="1"/>
  <c r="CX87"/>
  <c r="DQ87" s="1"/>
  <c r="CX261"/>
  <c r="DQ261" s="1"/>
  <c r="CX535"/>
  <c r="DQ535" s="1"/>
  <c r="CX491"/>
  <c r="DQ491" s="1"/>
  <c r="CX245"/>
  <c r="DQ245" s="1"/>
  <c r="CX65"/>
  <c r="DQ65" s="1"/>
  <c r="CX38"/>
  <c r="DQ38" s="1"/>
  <c r="CX511"/>
  <c r="DQ511" s="1"/>
  <c r="CX137"/>
  <c r="DQ137" s="1"/>
  <c r="CX436"/>
  <c r="DQ436" s="1"/>
  <c r="CX238"/>
  <c r="DQ238" s="1"/>
  <c r="CX301"/>
  <c r="DQ301" s="1"/>
  <c r="CX106"/>
  <c r="DQ106" s="1"/>
  <c r="CX544"/>
  <c r="DQ544" s="1"/>
  <c r="CX77"/>
  <c r="DQ77" s="1"/>
  <c r="CX519"/>
  <c r="DQ519" s="1"/>
  <c r="CX483"/>
  <c r="DQ483" s="1"/>
  <c r="CX120"/>
  <c r="DQ120" s="1"/>
  <c r="CX166"/>
  <c r="DQ166" s="1"/>
  <c r="CX555"/>
  <c r="DQ555" s="1"/>
  <c r="CX109"/>
  <c r="DQ109" s="1"/>
  <c r="CX250"/>
  <c r="DQ250" s="1"/>
  <c r="CX312"/>
  <c r="DQ312" s="1"/>
  <c r="CX235"/>
  <c r="DQ235" s="1"/>
  <c r="CX60"/>
  <c r="DQ60" s="1"/>
  <c r="CX105"/>
  <c r="DQ105" s="1"/>
  <c r="CX592"/>
  <c r="DQ592" s="1"/>
  <c r="CX571"/>
  <c r="DQ571" s="1"/>
  <c r="CX239"/>
  <c r="DQ239" s="1"/>
  <c r="CX256"/>
  <c r="DQ256" s="1"/>
  <c r="CX410"/>
  <c r="DQ410" s="1"/>
  <c r="CX509"/>
  <c r="DQ509" s="1"/>
  <c r="CX464"/>
  <c r="DQ464" s="1"/>
  <c r="CX503"/>
  <c r="DQ503" s="1"/>
  <c r="CX365"/>
  <c r="DQ365" s="1"/>
  <c r="CX99"/>
  <c r="DQ99" s="1"/>
  <c r="CX73"/>
  <c r="DQ73" s="1"/>
  <c r="CX243"/>
  <c r="DQ243" s="1"/>
  <c r="CX167"/>
  <c r="DQ167" s="1"/>
  <c r="CX183"/>
  <c r="DQ183" s="1"/>
  <c r="CX142"/>
  <c r="DQ142" s="1"/>
  <c r="CX45"/>
  <c r="DQ45" s="1"/>
  <c r="CX595"/>
  <c r="DQ595" s="1"/>
  <c r="CX283"/>
  <c r="DQ283" s="1"/>
  <c r="CX589"/>
  <c r="DQ589" s="1"/>
  <c r="CX403"/>
  <c r="DQ403" s="1"/>
  <c r="CX169"/>
  <c r="DQ169" s="1"/>
  <c r="CX168"/>
  <c r="DQ168" s="1"/>
  <c r="CX100"/>
  <c r="DQ100" s="1"/>
  <c r="CX72"/>
  <c r="DQ72" s="1"/>
  <c r="CX63"/>
  <c r="DQ63" s="1"/>
  <c r="CX49"/>
  <c r="DQ49" s="1"/>
  <c r="CX393"/>
  <c r="DQ393" s="1"/>
  <c r="CX529"/>
  <c r="DQ529" s="1"/>
  <c r="CX600"/>
  <c r="DQ600" s="1"/>
  <c r="CX39"/>
  <c r="DQ39" s="1"/>
  <c r="CX402"/>
  <c r="DQ402" s="1"/>
  <c r="CX577"/>
  <c r="DQ577" s="1"/>
  <c r="CX285"/>
  <c r="DQ285" s="1"/>
  <c r="CX598"/>
  <c r="DQ598" s="1"/>
  <c r="CX583"/>
  <c r="DQ583" s="1"/>
  <c r="CX68"/>
  <c r="DQ68" s="1"/>
  <c r="CX520"/>
  <c r="DQ520" s="1"/>
  <c r="CX237"/>
  <c r="DQ237" s="1"/>
  <c r="CX47"/>
  <c r="DQ47" s="1"/>
  <c r="CX294"/>
  <c r="DQ294" s="1"/>
  <c r="CX306"/>
  <c r="DQ306" s="1"/>
  <c r="CX131"/>
  <c r="DQ131" s="1"/>
  <c r="CX111"/>
  <c r="DQ111" s="1"/>
  <c r="CX353"/>
  <c r="DQ353" s="1"/>
  <c r="CX452"/>
  <c r="DQ452" s="1"/>
  <c r="CX125"/>
  <c r="DQ125" s="1"/>
  <c r="CX252"/>
  <c r="DQ252" s="1"/>
  <c r="CX355"/>
  <c r="DQ355" s="1"/>
  <c r="CX381"/>
  <c r="DQ381" s="1"/>
  <c r="CX554"/>
  <c r="DQ554" s="1"/>
  <c r="CX94"/>
  <c r="DQ94" s="1"/>
  <c r="CX46"/>
  <c r="DQ46" s="1"/>
  <c r="CX118"/>
  <c r="DQ118" s="1"/>
  <c r="CX496"/>
  <c r="DQ496" s="1"/>
  <c r="CX560"/>
  <c r="DQ560" s="1"/>
  <c r="CX329"/>
  <c r="DQ329" s="1"/>
  <c r="CX399"/>
  <c r="DQ399" s="1"/>
  <c r="CX122"/>
  <c r="DQ122" s="1"/>
  <c r="CX540"/>
  <c r="DQ540" s="1"/>
  <c r="CX173"/>
  <c r="DQ173" s="1"/>
  <c r="CX597"/>
  <c r="DQ597" s="1"/>
  <c r="CX117"/>
  <c r="DQ117" s="1"/>
  <c r="CX514"/>
  <c r="DQ514" s="1"/>
  <c r="CX258"/>
  <c r="DQ258" s="1"/>
  <c r="CX93"/>
  <c r="DQ93" s="1"/>
  <c r="CX455"/>
  <c r="DQ455" s="1"/>
  <c r="CX204"/>
  <c r="DQ204" s="1"/>
  <c r="CX538"/>
  <c r="DQ538" s="1"/>
  <c r="CX532"/>
  <c r="DQ532" s="1"/>
  <c r="CX379"/>
  <c r="DQ379" s="1"/>
  <c r="CX146"/>
  <c r="DQ146" s="1"/>
  <c r="CX573"/>
  <c r="DQ573" s="1"/>
  <c r="CX281"/>
  <c r="DQ281" s="1"/>
  <c r="CX396"/>
  <c r="DQ396" s="1"/>
  <c r="CX497"/>
  <c r="DQ497" s="1"/>
  <c r="CX188"/>
  <c r="DQ188" s="1"/>
  <c r="CX55"/>
  <c r="DQ55" s="1"/>
  <c r="CX500"/>
  <c r="DQ500" s="1"/>
  <c r="CX80"/>
  <c r="DQ80" s="1"/>
  <c r="CX113"/>
  <c r="DQ113" s="1"/>
  <c r="CX91"/>
  <c r="DQ91" s="1"/>
  <c r="CX284"/>
  <c r="DQ284" s="1"/>
  <c r="CX130"/>
  <c r="DQ130" s="1"/>
  <c r="CX102"/>
  <c r="DQ102" s="1"/>
  <c r="CX171"/>
  <c r="DQ171" s="1"/>
  <c r="CX92"/>
  <c r="DQ92" s="1"/>
  <c r="CX269"/>
  <c r="DQ269" s="1"/>
  <c r="CX558"/>
  <c r="DQ558" s="1"/>
  <c r="CX458"/>
  <c r="DQ458" s="1"/>
  <c r="CX467"/>
  <c r="DQ467" s="1"/>
  <c r="CX202"/>
  <c r="DQ202" s="1"/>
  <c r="CX19"/>
  <c r="DQ19" s="1"/>
  <c r="CX234"/>
  <c r="DQ234" s="1"/>
  <c r="CX242"/>
  <c r="DQ242" s="1"/>
  <c r="CX274"/>
  <c r="DQ274" s="1"/>
  <c r="CX506"/>
  <c r="DQ506" s="1"/>
  <c r="CX185"/>
  <c r="DQ185" s="1"/>
  <c r="CX563"/>
  <c r="DQ563" s="1"/>
  <c r="CX429"/>
  <c r="DQ429" s="1"/>
  <c r="CX493"/>
  <c r="DQ493" s="1"/>
  <c r="CX186"/>
  <c r="DQ186" s="1"/>
  <c r="CX490"/>
  <c r="DQ490" s="1"/>
  <c r="CX83"/>
  <c r="DQ83" s="1"/>
  <c r="CX193"/>
  <c r="DQ193" s="1"/>
  <c r="CX59"/>
  <c r="DQ59" s="1"/>
  <c r="CX400"/>
  <c r="DQ400" s="1"/>
  <c r="CX559"/>
  <c r="DQ559" s="1"/>
  <c r="CX585"/>
  <c r="DQ585" s="1"/>
  <c r="CX405"/>
  <c r="DQ405" s="1"/>
  <c r="CX69"/>
  <c r="DQ69" s="1"/>
  <c r="CX48"/>
  <c r="DQ48" s="1"/>
  <c r="CX182"/>
  <c r="DQ182" s="1"/>
  <c r="CX443"/>
  <c r="DQ443" s="1"/>
  <c r="CX104"/>
  <c r="DQ104" s="1"/>
  <c r="CX487"/>
  <c r="DQ487" s="1"/>
  <c r="CX575"/>
  <c r="DQ575" s="1"/>
  <c r="CX553"/>
  <c r="DQ553" s="1"/>
  <c r="CX145"/>
  <c r="DQ145" s="1"/>
  <c r="CX299"/>
  <c r="DQ299" s="1"/>
  <c r="CX123"/>
  <c r="DQ123" s="1"/>
  <c r="CX542"/>
  <c r="DQ542" s="1"/>
  <c r="CX433"/>
  <c r="DQ433" s="1"/>
  <c r="CX174"/>
  <c r="DQ174" s="1"/>
  <c r="EC517"/>
  <c r="EP517" s="1"/>
  <c r="EA517"/>
  <c r="EC93"/>
  <c r="EP93" s="1"/>
  <c r="EA93"/>
  <c r="EC532"/>
  <c r="EP532" s="1"/>
  <c r="EA532"/>
  <c r="EA281"/>
  <c r="EC281"/>
  <c r="EP281" s="1"/>
  <c r="EC168"/>
  <c r="EP168" s="1"/>
  <c r="EA168"/>
  <c r="EC563"/>
  <c r="EP563" s="1"/>
  <c r="EA563"/>
  <c r="EC585"/>
  <c r="EP585" s="1"/>
  <c r="EA585"/>
  <c r="EA575"/>
  <c r="EC575"/>
  <c r="EP575" s="1"/>
  <c r="BD216"/>
  <c r="BC216"/>
  <c r="BC597"/>
  <c r="BD597"/>
  <c r="BC103"/>
  <c r="BD103"/>
  <c r="BD39"/>
  <c r="BC39"/>
  <c r="BD128"/>
  <c r="BC128"/>
  <c r="BC598"/>
  <c r="BD598"/>
  <c r="BC120"/>
  <c r="BD120"/>
  <c r="BD105"/>
  <c r="BC105"/>
  <c r="BC93"/>
  <c r="BD93"/>
  <c r="BD261"/>
  <c r="BC261"/>
  <c r="BD90"/>
  <c r="BC90"/>
  <c r="BD592"/>
  <c r="BC592"/>
  <c r="BC510"/>
  <c r="BD510"/>
  <c r="BD520"/>
  <c r="BC520"/>
  <c r="BC490"/>
  <c r="BD490"/>
  <c r="BD171"/>
  <c r="BC171"/>
  <c r="BD117"/>
  <c r="BC117"/>
  <c r="BD73"/>
  <c r="BC73"/>
  <c r="BC87"/>
  <c r="BD87"/>
  <c r="BD489"/>
  <c r="BC489"/>
  <c r="BC183"/>
  <c r="BD183"/>
  <c r="BD555"/>
  <c r="BC555"/>
  <c r="BD385"/>
  <c r="BC385"/>
  <c r="BD276"/>
  <c r="BC276"/>
  <c r="BD517"/>
  <c r="BC517"/>
  <c r="EA122"/>
  <c r="EC122"/>
  <c r="EP122" s="1"/>
  <c r="EA540"/>
  <c r="EC540"/>
  <c r="EP540" s="1"/>
  <c r="EC120"/>
  <c r="EP120" s="1"/>
  <c r="EA120"/>
  <c r="EA173"/>
  <c r="EC173"/>
  <c r="EP173" s="1"/>
  <c r="EC306"/>
  <c r="EP306" s="1"/>
  <c r="EA306"/>
  <c r="EC436"/>
  <c r="EP436" s="1"/>
  <c r="EA436"/>
  <c r="EC514"/>
  <c r="EP514" s="1"/>
  <c r="EA514"/>
  <c r="EA353"/>
  <c r="EC353"/>
  <c r="EP353" s="1"/>
  <c r="EC219"/>
  <c r="EP219" s="1"/>
  <c r="EA219"/>
  <c r="EC166"/>
  <c r="EP166" s="1"/>
  <c r="EA166"/>
  <c r="EC204"/>
  <c r="EP204" s="1"/>
  <c r="EA204"/>
  <c r="EA538"/>
  <c r="EC538"/>
  <c r="EP538" s="1"/>
  <c r="EA125"/>
  <c r="EC125"/>
  <c r="EP125" s="1"/>
  <c r="EA252"/>
  <c r="EC252"/>
  <c r="EP252" s="1"/>
  <c r="EC379"/>
  <c r="EP379" s="1"/>
  <c r="EA379"/>
  <c r="EA106"/>
  <c r="EC106"/>
  <c r="EP106" s="1"/>
  <c r="EA250"/>
  <c r="EC250"/>
  <c r="EP250" s="1"/>
  <c r="EA573"/>
  <c r="EC573"/>
  <c r="EP573" s="1"/>
  <c r="EC396"/>
  <c r="EP396" s="1"/>
  <c r="EA396"/>
  <c r="EC77"/>
  <c r="EP77" s="1"/>
  <c r="EA77"/>
  <c r="EA497"/>
  <c r="EC497"/>
  <c r="EP497" s="1"/>
  <c r="EA235"/>
  <c r="EC235"/>
  <c r="EP235" s="1"/>
  <c r="EA233"/>
  <c r="EC233"/>
  <c r="EP233" s="1"/>
  <c r="EA105"/>
  <c r="EC105"/>
  <c r="EP105" s="1"/>
  <c r="EA55"/>
  <c r="EC55"/>
  <c r="EP55" s="1"/>
  <c r="EA571"/>
  <c r="EC571"/>
  <c r="EP571" s="1"/>
  <c r="BI347"/>
  <c r="BM347" s="1"/>
  <c r="AM347" s="1"/>
  <c r="BO347" s="1"/>
  <c r="EA239"/>
  <c r="EC239"/>
  <c r="EP239" s="1"/>
  <c r="EA224"/>
  <c r="EC224"/>
  <c r="EP224" s="1"/>
  <c r="EC113"/>
  <c r="EP113" s="1"/>
  <c r="EA113"/>
  <c r="EC91"/>
  <c r="EP91" s="1"/>
  <c r="EA91"/>
  <c r="EC284"/>
  <c r="EP284" s="1"/>
  <c r="EA284"/>
  <c r="EA130"/>
  <c r="EC130"/>
  <c r="EP130" s="1"/>
  <c r="EC171"/>
  <c r="EP171" s="1"/>
  <c r="EA171"/>
  <c r="EA503"/>
  <c r="EC503"/>
  <c r="EP503" s="1"/>
  <c r="EA92"/>
  <c r="EC92"/>
  <c r="EP92" s="1"/>
  <c r="EA99"/>
  <c r="EC99"/>
  <c r="EP99" s="1"/>
  <c r="EA73"/>
  <c r="EC73"/>
  <c r="EP73" s="1"/>
  <c r="EC467"/>
  <c r="EP467" s="1"/>
  <c r="EA467"/>
  <c r="EA167"/>
  <c r="EC167"/>
  <c r="EP167" s="1"/>
  <c r="EC45"/>
  <c r="EP45" s="1"/>
  <c r="EA45"/>
  <c r="EA202"/>
  <c r="EC202"/>
  <c r="EP202" s="1"/>
  <c r="EA595"/>
  <c r="EC595"/>
  <c r="EP595" s="1"/>
  <c r="EA19"/>
  <c r="EC19"/>
  <c r="EP19" s="1"/>
  <c r="EC234"/>
  <c r="EP234" s="1"/>
  <c r="EA234"/>
  <c r="EA242"/>
  <c r="EC242"/>
  <c r="EP242" s="1"/>
  <c r="EA274"/>
  <c r="EC274"/>
  <c r="EP274" s="1"/>
  <c r="EC403"/>
  <c r="EP403" s="1"/>
  <c r="EA403"/>
  <c r="EC169"/>
  <c r="EP169" s="1"/>
  <c r="EA169"/>
  <c r="EA63"/>
  <c r="EC63"/>
  <c r="EP63" s="1"/>
  <c r="EC429"/>
  <c r="EP429" s="1"/>
  <c r="EA429"/>
  <c r="EA57"/>
  <c r="EC57"/>
  <c r="EP57" s="1"/>
  <c r="EA393"/>
  <c r="EC393"/>
  <c r="EP393" s="1"/>
  <c r="EC490"/>
  <c r="EP490" s="1"/>
  <c r="EA490"/>
  <c r="EA83"/>
  <c r="EC83"/>
  <c r="EP83" s="1"/>
  <c r="EC559"/>
  <c r="EP559" s="1"/>
  <c r="EA559"/>
  <c r="EC405"/>
  <c r="EP405" s="1"/>
  <c r="EA405"/>
  <c r="EC69"/>
  <c r="EP69" s="1"/>
  <c r="EA69"/>
  <c r="EA48"/>
  <c r="EC48"/>
  <c r="EP48" s="1"/>
  <c r="EA182"/>
  <c r="EC182"/>
  <c r="EP182" s="1"/>
  <c r="EA443"/>
  <c r="EC443"/>
  <c r="EP443" s="1"/>
  <c r="EC104"/>
  <c r="EP104" s="1"/>
  <c r="EA104"/>
  <c r="EC487"/>
  <c r="EP487" s="1"/>
  <c r="EA487"/>
  <c r="EC560"/>
  <c r="EP560" s="1"/>
  <c r="EA560"/>
  <c r="EA145"/>
  <c r="EC145"/>
  <c r="EP145" s="1"/>
  <c r="EA299"/>
  <c r="EC299"/>
  <c r="EP299" s="1"/>
  <c r="BO522"/>
  <c r="AM522"/>
  <c r="EC68"/>
  <c r="EP68" s="1"/>
  <c r="EA68"/>
  <c r="EC231"/>
  <c r="EP231" s="1"/>
  <c r="EA231"/>
  <c r="EC433"/>
  <c r="EP433" s="1"/>
  <c r="EA433"/>
  <c r="EA110"/>
  <c r="EC110"/>
  <c r="EP110" s="1"/>
  <c r="EC525"/>
  <c r="EP525" s="1"/>
  <c r="EA525"/>
  <c r="EC174"/>
  <c r="EP174" s="1"/>
  <c r="EA174"/>
  <c r="EC519"/>
  <c r="EP519" s="1"/>
  <c r="EA519"/>
  <c r="EA294"/>
  <c r="EC294"/>
  <c r="EP294" s="1"/>
  <c r="BD583"/>
  <c r="BC583"/>
  <c r="BC113"/>
  <c r="BD113"/>
  <c r="BD281"/>
  <c r="BC281"/>
  <c r="BD130"/>
  <c r="BC130"/>
  <c r="BD60"/>
  <c r="BC60"/>
  <c r="BD400"/>
  <c r="BC400"/>
  <c r="BC534"/>
  <c r="BD534"/>
  <c r="BD273"/>
  <c r="BC273"/>
  <c r="BD63"/>
  <c r="BC63"/>
  <c r="BD242"/>
  <c r="BC242"/>
  <c r="BC532"/>
  <c r="BD532"/>
  <c r="BD299"/>
  <c r="BC299"/>
  <c r="BC436"/>
  <c r="BD436"/>
  <c r="BD558"/>
  <c r="BC558"/>
  <c r="BD595"/>
  <c r="BC595"/>
  <c r="BD239"/>
  <c r="BC239"/>
  <c r="BD483"/>
  <c r="BC483"/>
  <c r="BD88"/>
  <c r="BC88"/>
  <c r="BC121"/>
  <c r="BD121"/>
  <c r="BC110"/>
  <c r="BD110"/>
  <c r="BD99"/>
  <c r="BC99"/>
  <c r="BD258"/>
  <c r="BC258"/>
  <c r="BC142"/>
  <c r="BD142"/>
  <c r="BC283"/>
  <c r="BD283"/>
  <c r="BD406"/>
  <c r="BC406"/>
  <c r="BC538"/>
  <c r="BD538"/>
  <c r="BD487"/>
  <c r="BC487"/>
  <c r="BC49"/>
  <c r="BD49"/>
  <c r="BC59"/>
  <c r="BD59"/>
  <c r="BD467"/>
  <c r="BC467"/>
  <c r="BC45"/>
  <c r="BD45"/>
  <c r="BC252"/>
  <c r="BD252"/>
  <c r="BC540"/>
  <c r="BD540"/>
  <c r="BC68"/>
  <c r="BD68"/>
  <c r="BC91"/>
  <c r="BD91"/>
  <c r="BD312"/>
  <c r="BC312"/>
  <c r="BC365"/>
  <c r="BD365"/>
  <c r="BD548"/>
  <c r="BC548"/>
  <c r="BC238"/>
  <c r="BD238"/>
  <c r="BC498"/>
  <c r="BD498"/>
  <c r="BC571"/>
  <c r="BD571"/>
  <c r="BD260"/>
  <c r="BC260"/>
  <c r="BD379"/>
  <c r="BC379"/>
  <c r="BD54"/>
  <c r="BC54"/>
  <c r="BD306"/>
  <c r="BC306"/>
  <c r="BC38"/>
  <c r="BD38"/>
  <c r="BD125"/>
  <c r="BC125"/>
  <c r="BM234"/>
  <c r="AM234" s="1"/>
  <c r="BO234" s="1"/>
  <c r="EC597"/>
  <c r="EP597" s="1"/>
  <c r="EA597"/>
  <c r="EC591"/>
  <c r="EP591" s="1"/>
  <c r="EA591"/>
  <c r="EA506"/>
  <c r="EC506"/>
  <c r="EP506" s="1"/>
  <c r="EC295"/>
  <c r="EP295" s="1"/>
  <c r="EA295"/>
  <c r="EC536"/>
  <c r="EP536" s="1"/>
  <c r="EA536"/>
  <c r="EA400"/>
  <c r="EC400"/>
  <c r="EP400" s="1"/>
  <c r="EC553"/>
  <c r="EP553" s="1"/>
  <c r="EA553"/>
  <c r="EC38"/>
  <c r="EP38" s="1"/>
  <c r="EA38"/>
  <c r="EA237"/>
  <c r="EC237"/>
  <c r="EP237" s="1"/>
  <c r="BD144"/>
  <c r="BC144"/>
  <c r="BD511"/>
  <c r="BC511"/>
  <c r="BD399"/>
  <c r="BC399"/>
  <c r="BD535"/>
  <c r="BC535"/>
  <c r="BD519"/>
  <c r="BC519"/>
  <c r="BD193"/>
  <c r="BC193"/>
  <c r="BC443"/>
  <c r="BD443"/>
  <c r="BD285"/>
  <c r="BC285"/>
  <c r="BD319"/>
  <c r="BC319"/>
  <c r="BD500"/>
  <c r="BC500"/>
  <c r="BC106"/>
  <c r="BD106"/>
  <c r="BD94"/>
  <c r="BC94"/>
  <c r="BD308"/>
  <c r="BC308"/>
  <c r="BD245"/>
  <c r="BC245"/>
  <c r="BC294"/>
  <c r="BD294"/>
  <c r="EC579"/>
  <c r="EP579" s="1"/>
  <c r="EA579"/>
  <c r="EA121"/>
  <c r="EC121"/>
  <c r="EP121" s="1"/>
  <c r="EA258"/>
  <c r="EC258"/>
  <c r="EP258" s="1"/>
  <c r="EA455"/>
  <c r="EC455"/>
  <c r="EP455" s="1"/>
  <c r="EA188"/>
  <c r="EC188"/>
  <c r="EP188" s="1"/>
  <c r="EC273"/>
  <c r="EP273" s="1"/>
  <c r="EA273"/>
  <c r="EC355"/>
  <c r="EP355" s="1"/>
  <c r="EA355"/>
  <c r="EA80"/>
  <c r="EC80"/>
  <c r="EP80" s="1"/>
  <c r="EA298"/>
  <c r="EC298"/>
  <c r="EP298" s="1"/>
  <c r="EC74"/>
  <c r="EP74" s="1"/>
  <c r="EA74"/>
  <c r="EC102"/>
  <c r="EP102" s="1"/>
  <c r="EA102"/>
  <c r="EC409"/>
  <c r="EP409" s="1"/>
  <c r="EA409"/>
  <c r="EC89"/>
  <c r="EP89" s="1"/>
  <c r="EA89"/>
  <c r="EC269"/>
  <c r="EP269" s="1"/>
  <c r="EA269"/>
  <c r="EC558"/>
  <c r="EP558" s="1"/>
  <c r="EA558"/>
  <c r="EC458"/>
  <c r="EP458" s="1"/>
  <c r="EA458"/>
  <c r="EA489"/>
  <c r="EC489"/>
  <c r="EP489" s="1"/>
  <c r="EC498"/>
  <c r="EP498" s="1"/>
  <c r="EA498"/>
  <c r="EC236"/>
  <c r="EP236" s="1"/>
  <c r="EA236"/>
  <c r="EC260"/>
  <c r="EP260" s="1"/>
  <c r="EA260"/>
  <c r="EA94"/>
  <c r="EC94"/>
  <c r="EP94" s="1"/>
  <c r="EA248"/>
  <c r="EC248"/>
  <c r="EP248" s="1"/>
  <c r="EA46"/>
  <c r="EC46"/>
  <c r="EP46" s="1"/>
  <c r="EC319"/>
  <c r="EP319" s="1"/>
  <c r="EA319"/>
  <c r="EC556"/>
  <c r="EP556" s="1"/>
  <c r="EA556"/>
  <c r="EA493"/>
  <c r="EC493"/>
  <c r="EP493" s="1"/>
  <c r="EA180"/>
  <c r="EC180"/>
  <c r="EP180" s="1"/>
  <c r="EA186"/>
  <c r="EC186"/>
  <c r="EP186" s="1"/>
  <c r="EC193"/>
  <c r="EP193" s="1"/>
  <c r="EA193"/>
  <c r="EC59"/>
  <c r="EP59" s="1"/>
  <c r="EA59"/>
  <c r="EA261"/>
  <c r="EC261"/>
  <c r="EP261" s="1"/>
  <c r="EC542"/>
  <c r="EP542" s="1"/>
  <c r="EA542"/>
  <c r="EA128"/>
  <c r="EC128"/>
  <c r="EP128" s="1"/>
  <c r="EC137"/>
  <c r="EP137" s="1"/>
  <c r="EA137"/>
  <c r="BD393"/>
  <c r="BC393"/>
  <c r="BD464"/>
  <c r="BC464"/>
  <c r="BC486"/>
  <c r="BD486"/>
  <c r="BD536"/>
  <c r="BC536"/>
  <c r="BD248"/>
  <c r="BC248"/>
  <c r="BD118"/>
  <c r="BC118"/>
  <c r="BC589"/>
  <c r="BD589"/>
  <c r="BD109"/>
  <c r="BC109"/>
  <c r="BC145"/>
  <c r="BD145"/>
  <c r="BD137"/>
  <c r="BC137"/>
  <c r="BD83"/>
  <c r="BC83"/>
  <c r="BD323"/>
  <c r="BC323"/>
  <c r="BD65"/>
  <c r="BC65"/>
  <c r="BD493"/>
  <c r="BC493"/>
  <c r="BD579"/>
  <c r="BC579"/>
  <c r="BD284"/>
  <c r="BC284"/>
  <c r="BC409"/>
  <c r="BD409"/>
  <c r="BC89"/>
  <c r="BD89"/>
  <c r="BD533"/>
  <c r="BC533"/>
  <c r="BC353"/>
  <c r="BD353"/>
  <c r="BD69"/>
  <c r="BC69"/>
  <c r="BC202"/>
  <c r="BD202"/>
  <c r="BD429"/>
  <c r="BC429"/>
  <c r="BD104"/>
  <c r="BC104"/>
  <c r="BD57"/>
  <c r="BC57"/>
  <c r="BC553"/>
  <c r="BD553"/>
  <c r="BD146"/>
  <c r="BC146"/>
  <c r="BC410"/>
  <c r="BD410"/>
  <c r="BD143"/>
  <c r="BC143"/>
  <c r="BD585"/>
  <c r="BC585"/>
  <c r="BC140"/>
  <c r="BD140"/>
  <c r="BC496"/>
  <c r="BD496"/>
  <c r="BC224"/>
  <c r="BD224"/>
  <c r="BC509"/>
  <c r="BD509"/>
  <c r="BD397"/>
  <c r="BC397"/>
  <c r="BC269"/>
  <c r="BD269"/>
  <c r="BD525"/>
  <c r="BC525"/>
  <c r="BC452"/>
  <c r="BD452"/>
  <c r="BC381"/>
  <c r="BD381"/>
  <c r="BD556"/>
  <c r="BC556"/>
  <c r="BD600"/>
  <c r="BC600"/>
  <c r="BC559"/>
  <c r="BD559"/>
  <c r="BC560"/>
  <c r="BD560"/>
  <c r="BI416"/>
  <c r="BM416" s="1"/>
  <c r="EC486"/>
  <c r="EP486" s="1"/>
  <c r="EA486"/>
  <c r="EC117"/>
  <c r="EP117" s="1"/>
  <c r="EA117"/>
  <c r="EA203"/>
  <c r="EC203"/>
  <c r="EP203" s="1"/>
  <c r="EA109"/>
  <c r="EC109"/>
  <c r="EP109" s="1"/>
  <c r="EC510"/>
  <c r="EP510" s="1"/>
  <c r="EA510"/>
  <c r="EC500"/>
  <c r="EP500" s="1"/>
  <c r="EA500"/>
  <c r="EC185"/>
  <c r="EP185" s="1"/>
  <c r="EA185"/>
  <c r="EC72"/>
  <c r="EP72" s="1"/>
  <c r="EA72"/>
  <c r="EC49"/>
  <c r="EP49" s="1"/>
  <c r="EA49"/>
  <c r="EA103"/>
  <c r="EC103"/>
  <c r="EP103" s="1"/>
  <c r="EA144"/>
  <c r="EC144"/>
  <c r="EP144" s="1"/>
  <c r="EC491"/>
  <c r="EP491" s="1"/>
  <c r="EA491"/>
  <c r="EC123"/>
  <c r="EP123" s="1"/>
  <c r="EA123"/>
  <c r="EC47"/>
  <c r="EP47" s="1"/>
  <c r="EA47"/>
  <c r="BD250"/>
  <c r="BC250"/>
  <c r="BC77"/>
  <c r="BD77"/>
  <c r="BD514"/>
  <c r="BC514"/>
  <c r="BD506"/>
  <c r="BC506"/>
  <c r="BI541"/>
  <c r="BM541" s="1"/>
  <c r="BH541"/>
  <c r="EC483"/>
  <c r="EP483" s="1"/>
  <c r="EA483"/>
  <c r="EA397"/>
  <c r="EC397"/>
  <c r="EP397" s="1"/>
  <c r="EC54"/>
  <c r="EP54" s="1"/>
  <c r="EA54"/>
  <c r="EA323"/>
  <c r="EC323"/>
  <c r="EP323" s="1"/>
  <c r="EC131"/>
  <c r="EP131" s="1"/>
  <c r="EA131"/>
  <c r="EA111"/>
  <c r="EC111"/>
  <c r="EP111" s="1"/>
  <c r="EC533"/>
  <c r="EP533" s="1"/>
  <c r="EA533"/>
  <c r="EC238"/>
  <c r="EP238" s="1"/>
  <c r="EA238"/>
  <c r="EA90"/>
  <c r="EC90"/>
  <c r="EP90" s="1"/>
  <c r="EC452"/>
  <c r="EP452" s="1"/>
  <c r="EA452"/>
  <c r="EC551"/>
  <c r="EP551" s="1"/>
  <c r="EA551"/>
  <c r="EC406"/>
  <c r="EP406" s="1"/>
  <c r="EA406"/>
  <c r="EC555"/>
  <c r="EP555" s="1"/>
  <c r="EA555"/>
  <c r="EC301"/>
  <c r="EP301" s="1"/>
  <c r="EA301"/>
  <c r="EC304"/>
  <c r="EP304" s="1"/>
  <c r="EA304"/>
  <c r="EA544"/>
  <c r="EC544"/>
  <c r="EP544" s="1"/>
  <c r="EA259"/>
  <c r="EC259"/>
  <c r="EP259" s="1"/>
  <c r="EA88"/>
  <c r="EC88"/>
  <c r="EP88" s="1"/>
  <c r="EA312"/>
  <c r="EC312"/>
  <c r="EP312" s="1"/>
  <c r="EA60"/>
  <c r="EC60"/>
  <c r="EP60" s="1"/>
  <c r="EC548"/>
  <c r="EP548" s="1"/>
  <c r="EA548"/>
  <c r="EC592"/>
  <c r="EP592" s="1"/>
  <c r="EA592"/>
  <c r="BI333"/>
  <c r="BM333" s="1"/>
  <c r="BH333"/>
  <c r="EA256"/>
  <c r="EC256"/>
  <c r="EP256" s="1"/>
  <c r="EA410"/>
  <c r="EC410"/>
  <c r="EP410" s="1"/>
  <c r="EA509"/>
  <c r="EC509"/>
  <c r="EP509" s="1"/>
  <c r="EA216"/>
  <c r="EC216"/>
  <c r="EP216" s="1"/>
  <c r="EC308"/>
  <c r="EP308" s="1"/>
  <c r="EA308"/>
  <c r="EC464"/>
  <c r="EP464" s="1"/>
  <c r="EA464"/>
  <c r="EC365"/>
  <c r="EP365" s="1"/>
  <c r="EA365"/>
  <c r="EC243"/>
  <c r="EP243" s="1"/>
  <c r="EA243"/>
  <c r="EA534"/>
  <c r="EC534"/>
  <c r="EP534" s="1"/>
  <c r="EC183"/>
  <c r="EP183" s="1"/>
  <c r="EA183"/>
  <c r="EA142"/>
  <c r="EC142"/>
  <c r="EP142" s="1"/>
  <c r="EC283"/>
  <c r="EP283" s="1"/>
  <c r="EA283"/>
  <c r="EA589"/>
  <c r="EC589"/>
  <c r="EP589" s="1"/>
  <c r="EA385"/>
  <c r="EC385"/>
  <c r="EP385" s="1"/>
  <c r="EC381"/>
  <c r="EP381" s="1"/>
  <c r="EA381"/>
  <c r="EA276"/>
  <c r="EC276"/>
  <c r="EP276" s="1"/>
  <c r="EC20"/>
  <c r="EP20" s="1"/>
  <c r="EA20"/>
  <c r="EC554"/>
  <c r="EP554" s="1"/>
  <c r="EA554"/>
  <c r="EC100"/>
  <c r="EP100" s="1"/>
  <c r="EA100"/>
  <c r="EA529"/>
  <c r="EC529"/>
  <c r="EP529" s="1"/>
  <c r="EC600"/>
  <c r="EP600" s="1"/>
  <c r="EA600"/>
  <c r="EC133"/>
  <c r="EP133" s="1"/>
  <c r="EA133"/>
  <c r="EC118"/>
  <c r="EP118" s="1"/>
  <c r="EA118"/>
  <c r="EC87"/>
  <c r="EP87" s="1"/>
  <c r="EA87"/>
  <c r="EA39"/>
  <c r="EC39"/>
  <c r="EP39" s="1"/>
  <c r="EA402"/>
  <c r="EC402"/>
  <c r="EP402" s="1"/>
  <c r="EA577"/>
  <c r="EC577"/>
  <c r="EP577" s="1"/>
  <c r="EC535"/>
  <c r="EP535" s="1"/>
  <c r="EA535"/>
  <c r="EA285"/>
  <c r="EC285"/>
  <c r="EP285" s="1"/>
  <c r="EC496"/>
  <c r="EP496" s="1"/>
  <c r="EA496"/>
  <c r="EA184"/>
  <c r="EC184"/>
  <c r="EP184" s="1"/>
  <c r="EC598"/>
  <c r="EP598" s="1"/>
  <c r="EA598"/>
  <c r="EC583"/>
  <c r="EP583" s="1"/>
  <c r="EA583"/>
  <c r="EA520"/>
  <c r="EC520"/>
  <c r="EP520" s="1"/>
  <c r="EA245"/>
  <c r="EC245"/>
  <c r="EP245" s="1"/>
  <c r="EA329"/>
  <c r="EC329"/>
  <c r="EP329" s="1"/>
  <c r="EC65"/>
  <c r="EP65" s="1"/>
  <c r="EA65"/>
  <c r="EC511"/>
  <c r="EP511" s="1"/>
  <c r="EA511"/>
  <c r="EA399"/>
  <c r="EC399"/>
  <c r="EP399" s="1"/>
  <c r="BC573"/>
  <c r="BD573"/>
  <c r="BC72"/>
  <c r="BD72"/>
  <c r="BD529"/>
  <c r="BC529"/>
  <c r="BD503"/>
  <c r="BC503"/>
  <c r="BC55"/>
  <c r="BD55"/>
  <c r="BD458"/>
  <c r="BC458"/>
  <c r="BD355"/>
  <c r="BC355"/>
  <c r="BC19"/>
  <c r="BD19"/>
  <c r="BC554"/>
  <c r="BD554"/>
  <c r="BC47"/>
  <c r="BD47"/>
  <c r="BC80"/>
  <c r="BD80"/>
  <c r="BD542"/>
  <c r="BC542"/>
  <c r="BD111"/>
  <c r="BC111"/>
  <c r="BC203"/>
  <c r="BD203"/>
  <c r="BC204"/>
  <c r="BD204"/>
  <c r="BC544"/>
  <c r="BD544"/>
  <c r="BC396"/>
  <c r="BD396"/>
  <c r="BD497"/>
  <c r="BC497"/>
  <c r="BD433"/>
  <c r="BC433"/>
  <c r="BC405"/>
  <c r="BD405"/>
  <c r="BC219"/>
  <c r="BD219"/>
  <c r="BC577"/>
  <c r="BD577"/>
  <c r="BD455"/>
  <c r="BC455"/>
  <c r="BD591"/>
  <c r="BC591"/>
  <c r="BD575"/>
  <c r="BC575"/>
  <c r="BD259"/>
  <c r="BC259"/>
  <c r="BD92"/>
  <c r="BC92"/>
  <c r="BD46"/>
  <c r="BC46"/>
  <c r="BC403"/>
  <c r="BD403"/>
  <c r="BD122"/>
  <c r="BC122"/>
  <c r="BD256"/>
  <c r="BC256"/>
  <c r="BD563"/>
  <c r="BC563"/>
  <c r="BD329"/>
  <c r="BC329"/>
  <c r="BC243"/>
  <c r="BD243"/>
  <c r="BD167"/>
  <c r="BC167"/>
  <c r="BC402"/>
  <c r="BD402"/>
  <c r="BD48"/>
  <c r="BC48"/>
  <c r="BC274"/>
  <c r="BD274"/>
  <c r="BD301"/>
  <c r="BC301"/>
  <c r="BD123"/>
  <c r="BC123"/>
  <c r="BC74"/>
  <c r="BD74"/>
  <c r="BC491"/>
  <c r="BD491"/>
  <c r="BM173"/>
  <c r="AM173" s="1"/>
  <c r="BO173" s="1"/>
  <c r="BM186"/>
  <c r="AM186" s="1"/>
  <c r="BO186" s="1"/>
  <c r="BH426"/>
  <c r="BI360"/>
  <c r="BM360" s="1"/>
  <c r="EC138"/>
  <c r="EP138" s="1"/>
  <c r="BG530"/>
  <c r="BH530" s="1"/>
  <c r="BI53"/>
  <c r="BM53" s="1"/>
  <c r="AM53" s="1"/>
  <c r="BO342"/>
  <c r="AM342"/>
  <c r="AM366"/>
  <c r="BO366" s="1"/>
  <c r="BI367"/>
  <c r="BM367" s="1"/>
  <c r="AM367" s="1"/>
  <c r="BO367" s="1"/>
  <c r="BI581"/>
  <c r="BM581" s="1"/>
  <c r="AM581" s="1"/>
  <c r="BO581" s="1"/>
  <c r="BI565"/>
  <c r="BM565" s="1"/>
  <c r="AM565" s="1"/>
  <c r="BO565" s="1"/>
  <c r="BI599"/>
  <c r="BM599" s="1"/>
  <c r="AM599" s="1"/>
  <c r="BO599" s="1"/>
  <c r="BI288"/>
  <c r="BM288" s="1"/>
  <c r="AM288" s="1"/>
  <c r="BO288" s="1"/>
  <c r="BI316"/>
  <c r="BM316" s="1"/>
  <c r="AM316" s="1"/>
  <c r="BO316" s="1"/>
  <c r="BI67"/>
  <c r="BM67" s="1"/>
  <c r="BO67" s="1"/>
  <c r="BI388"/>
  <c r="BM388" s="1"/>
  <c r="AM388" s="1"/>
  <c r="BO388" s="1"/>
  <c r="BI159"/>
  <c r="BM159" s="1"/>
  <c r="AM159" s="1"/>
  <c r="BO159" s="1"/>
  <c r="BG473"/>
  <c r="BH473" s="1"/>
  <c r="AM368"/>
  <c r="BO368" s="1"/>
  <c r="BI155"/>
  <c r="BM155" s="1"/>
  <c r="AM155" s="1"/>
  <c r="BO155" s="1"/>
  <c r="BO370"/>
  <c r="BI215"/>
  <c r="BM215" s="1"/>
  <c r="AM215" s="1"/>
  <c r="BO215" s="1"/>
  <c r="BI191"/>
  <c r="BM191" s="1"/>
  <c r="BI227"/>
  <c r="BI546"/>
  <c r="BM546" s="1"/>
  <c r="AM546" s="1"/>
  <c r="BO546" s="1"/>
  <c r="BI153"/>
  <c r="BM153" s="1"/>
  <c r="AM153" s="1"/>
  <c r="BO153" s="1"/>
  <c r="BG154"/>
  <c r="BH154" s="1"/>
  <c r="BI418"/>
  <c r="BM418" s="1"/>
  <c r="AM418" s="1"/>
  <c r="BO418" s="1"/>
  <c r="BI390"/>
  <c r="BM390" s="1"/>
  <c r="AM390" s="1"/>
  <c r="BO390" s="1"/>
  <c r="BI371"/>
  <c r="BM371" s="1"/>
  <c r="AM371" s="1"/>
  <c r="BO371" s="1"/>
  <c r="AM271"/>
  <c r="BO271" s="1"/>
  <c r="BI413"/>
  <c r="BM413" s="1"/>
  <c r="AM582"/>
  <c r="BO582" s="1"/>
  <c r="AM562"/>
  <c r="BO562" s="1"/>
  <c r="BO564"/>
  <c r="AM564"/>
  <c r="AM572"/>
  <c r="BO572"/>
  <c r="BI391"/>
  <c r="BM391" s="1"/>
  <c r="AM391" s="1"/>
  <c r="BO391" s="1"/>
  <c r="BO521"/>
  <c r="AM521"/>
  <c r="BG275"/>
  <c r="BH275" s="1"/>
  <c r="BI305"/>
  <c r="BM305" s="1"/>
  <c r="AM305" s="1"/>
  <c r="BI596"/>
  <c r="BM596" s="1"/>
  <c r="AM596" s="1"/>
  <c r="BO596" s="1"/>
  <c r="BI290"/>
  <c r="BM290" s="1"/>
  <c r="AM290" s="1"/>
  <c r="BO290" s="1"/>
  <c r="BI527"/>
  <c r="BM527" s="1"/>
  <c r="AM527" s="1"/>
  <c r="BO527" s="1"/>
  <c r="BI518"/>
  <c r="BM518" s="1"/>
  <c r="AM518" s="1"/>
  <c r="BO518" s="1"/>
  <c r="BI437"/>
  <c r="BM437" s="1"/>
  <c r="AM437" s="1"/>
  <c r="BO437" s="1"/>
  <c r="AM395"/>
  <c r="BO395"/>
  <c r="BI531"/>
  <c r="BM531" s="1"/>
  <c r="AM531" s="1"/>
  <c r="BO531" s="1"/>
  <c r="BI537"/>
  <c r="BM537" s="1"/>
  <c r="AM537" s="1"/>
  <c r="BO537" s="1"/>
  <c r="BI504"/>
  <c r="BM504" s="1"/>
  <c r="AM504" s="1"/>
  <c r="BO504" s="1"/>
  <c r="BI488"/>
  <c r="BM488" s="1"/>
  <c r="AM488" s="1"/>
  <c r="BO488" s="1"/>
  <c r="BI344"/>
  <c r="BM344" s="1"/>
  <c r="AM344" s="1"/>
  <c r="BO344" s="1"/>
  <c r="BO345"/>
  <c r="AM345"/>
  <c r="BG253"/>
  <c r="BH253" s="1"/>
  <c r="BG278"/>
  <c r="BH278" s="1"/>
  <c r="AB8"/>
  <c r="AC8" s="1" a="1"/>
  <c r="AC8" s="1"/>
  <c r="AD8" s="1"/>
  <c r="AK8" s="1"/>
  <c r="BI228"/>
  <c r="BM228" s="1"/>
  <c r="AM228" s="1"/>
  <c r="BO228" s="1"/>
  <c r="C125"/>
  <c r="Y8"/>
  <c r="X8"/>
  <c r="BG228"/>
  <c r="BH228" s="1"/>
  <c r="AM131"/>
  <c r="BO131" s="1"/>
  <c r="AM133"/>
  <c r="BO133" s="1"/>
  <c r="AM165"/>
  <c r="BO165" s="1"/>
  <c r="AM166"/>
  <c r="BO166" s="1"/>
  <c r="AM168"/>
  <c r="BO168" s="1"/>
  <c r="AM169"/>
  <c r="BO169" s="1"/>
  <c r="AM170"/>
  <c r="BO170" s="1"/>
  <c r="AM172"/>
  <c r="BO172" s="1"/>
  <c r="AM174"/>
  <c r="BO174" s="1"/>
  <c r="AM178"/>
  <c r="BO178" s="1"/>
  <c r="AM180"/>
  <c r="BO180" s="1"/>
  <c r="AM181"/>
  <c r="BO181" s="1"/>
  <c r="AM182"/>
  <c r="BO182" s="1"/>
  <c r="AM184"/>
  <c r="BO184" s="1"/>
  <c r="AM185"/>
  <c r="BO185" s="1"/>
  <c r="AM188"/>
  <c r="BO188" s="1"/>
  <c r="AM61"/>
  <c r="BO61"/>
  <c r="AM75"/>
  <c r="BO75"/>
  <c r="AM112"/>
  <c r="BO112" s="1"/>
  <c r="AM114"/>
  <c r="BO114" s="1"/>
  <c r="AM241"/>
  <c r="AM244"/>
  <c r="BO244" s="1"/>
  <c r="T8" a="1"/>
  <c r="T8" s="1"/>
  <c r="Z8" s="1"/>
  <c r="N8"/>
  <c r="CZ10"/>
  <c r="DS10" s="1"/>
  <c r="CY10"/>
  <c r="DR10" s="1"/>
  <c r="AM12"/>
  <c r="BO12" s="1"/>
  <c r="DR16" i="24"/>
  <c r="CX161" i="3" a="1"/>
  <c r="CX197" a="1"/>
  <c r="CX526" a="1"/>
  <c r="CX157" a="1"/>
  <c r="CX263" a="1"/>
  <c r="CX179" a="1"/>
  <c r="CX181" a="1"/>
  <c r="CX172" a="1"/>
  <c r="CX139" a="1"/>
  <c r="CX461" a="1"/>
  <c r="CX212" a="1"/>
  <c r="CX567" a="1"/>
  <c r="CX126" a="1"/>
  <c r="CX51" a="1"/>
  <c r="CX434" a="1"/>
  <c r="CX206" a="1"/>
  <c r="CX17" a="1"/>
  <c r="CX515" a="1"/>
  <c r="CX543" a="1"/>
  <c r="CX349" a="1"/>
  <c r="CX156" a="1"/>
  <c r="CX387" a="1"/>
  <c r="CX569" a="1"/>
  <c r="CX85" a="1"/>
  <c r="CX175" a="1"/>
  <c r="CX272" a="1"/>
  <c r="CX178" a="1"/>
  <c r="CX222" a="1"/>
  <c r="CX119" a="1"/>
  <c r="CX160" a="1"/>
  <c r="CX62" a="1"/>
  <c r="CX207" a="1"/>
  <c r="CX507" a="1"/>
  <c r="CX81" a="1"/>
  <c r="CX539" a="1"/>
  <c r="CX286" a="1"/>
  <c r="CX449" a="1"/>
  <c r="CX43" a="1"/>
  <c r="CX476" a="1"/>
  <c r="CX326" a="1"/>
  <c r="CX42" a="1"/>
  <c r="CX82" a="1"/>
  <c r="CX257" a="1"/>
  <c r="CX150" a="1"/>
  <c r="CX200" a="1"/>
  <c r="CX357" a="1"/>
  <c r="CX417" a="1"/>
  <c r="CX138" a="1"/>
  <c r="CX264" a="1"/>
  <c r="CX199" a="1"/>
  <c r="CX214" a="1"/>
  <c r="CX414" a="1"/>
  <c r="CX550" a="1"/>
  <c r="CX421" a="1"/>
  <c r="CX516" a="1"/>
  <c r="CX201" a="1"/>
  <c r="CX351" a="1"/>
  <c r="CX320" a="1"/>
  <c r="CX66" a="1"/>
  <c r="CX221" a="1"/>
  <c r="CX177" a="1"/>
  <c r="CX266" a="1"/>
  <c r="CX116" a="1"/>
  <c r="CX246" a="1"/>
  <c r="CX501" a="1"/>
  <c r="CX220" a="1"/>
  <c r="CX152" a="1"/>
  <c r="CX135" a="1"/>
  <c r="CX255" a="1"/>
  <c r="CX359" a="1"/>
  <c r="CX270" a="1"/>
  <c r="CX446" a="1"/>
  <c r="CX127" a="1"/>
  <c r="CX485" a="1"/>
  <c r="CX494" a="1"/>
  <c r="CX44" a="1"/>
  <c r="CX363" a="1"/>
  <c r="CX209" a="1"/>
  <c r="CX505" a="1"/>
  <c r="CX217" a="1"/>
  <c r="CX545" a="1"/>
  <c r="CX40" a="1"/>
  <c r="CX129" a="1"/>
  <c r="CX176" a="1"/>
  <c r="CX394" a="1"/>
  <c r="CX240" a="1"/>
  <c r="CX196" a="1"/>
  <c r="CX338" a="1"/>
  <c r="CX225" a="1"/>
  <c r="CX164" a="1"/>
  <c r="CX232" a="1"/>
  <c r="CX480" a="1"/>
  <c r="CX587" a="1"/>
  <c r="CX314" a="1"/>
  <c r="CX58" a="1"/>
  <c r="CX593" a="1"/>
  <c r="CX268" a="1"/>
  <c r="CX265" a="1"/>
  <c r="CX513" a="1"/>
  <c r="CX18" a="1"/>
  <c r="CX15" a="1"/>
  <c r="CX499" a="1"/>
  <c r="CX247" a="1"/>
  <c r="CX512" a="1"/>
  <c r="CX96" a="1"/>
  <c r="CX561" a="1"/>
  <c r="CX481" a="1"/>
  <c r="CX310" a="1"/>
  <c r="CX136" a="1"/>
  <c r="CX158" a="1"/>
  <c r="CX383" a="1"/>
  <c r="CX547" a="1"/>
  <c r="CX95" a="1"/>
  <c r="CX229" a="1"/>
  <c r="CX492" a="1"/>
  <c r="CX37" a="1"/>
  <c r="CX557" a="1"/>
  <c r="CX195" a="1"/>
  <c r="CX41" a="1"/>
  <c r="CX227" a="1"/>
  <c r="CX198" a="1"/>
  <c r="CX549" a="1"/>
  <c r="CX594" a="1"/>
  <c r="CX267" a="1"/>
  <c r="CX361" a="1"/>
  <c r="CX218" a="1"/>
  <c r="CX422" a="1"/>
  <c r="CX479" a="1"/>
  <c r="BH376" l="1"/>
  <c r="BE601"/>
  <c r="BG601" s="1"/>
  <c r="BH601" s="1"/>
  <c r="BF601"/>
  <c r="BI601"/>
  <c r="BM601" s="1"/>
  <c r="BM227"/>
  <c r="AM227" s="1"/>
  <c r="BO227" s="1"/>
  <c r="BE391"/>
  <c r="BO376"/>
  <c r="AM376"/>
  <c r="BE590"/>
  <c r="BG590" s="1"/>
  <c r="CX479"/>
  <c r="DQ479" s="1"/>
  <c r="CX422"/>
  <c r="DQ422" s="1"/>
  <c r="CX218"/>
  <c r="DQ218" s="1"/>
  <c r="CX361"/>
  <c r="DQ361" s="1"/>
  <c r="CX267"/>
  <c r="DQ267" s="1"/>
  <c r="CX594"/>
  <c r="DQ594" s="1"/>
  <c r="CX549"/>
  <c r="DQ549" s="1"/>
  <c r="CX198"/>
  <c r="DQ198" s="1"/>
  <c r="CX227"/>
  <c r="DQ227" s="1"/>
  <c r="CX41"/>
  <c r="DQ41" s="1"/>
  <c r="CX195"/>
  <c r="DQ195" s="1"/>
  <c r="CX557"/>
  <c r="DQ557" s="1"/>
  <c r="CX37"/>
  <c r="DQ37" s="1"/>
  <c r="CX492"/>
  <c r="DQ492" s="1"/>
  <c r="CX229"/>
  <c r="DQ229" s="1"/>
  <c r="CX95"/>
  <c r="DQ95" s="1"/>
  <c r="CX547"/>
  <c r="DQ547" s="1"/>
  <c r="CX383"/>
  <c r="DQ383" s="1"/>
  <c r="CX158"/>
  <c r="DQ158" s="1"/>
  <c r="CX136"/>
  <c r="DQ136" s="1"/>
  <c r="CX310"/>
  <c r="DQ310" s="1"/>
  <c r="CX481"/>
  <c r="DQ481" s="1"/>
  <c r="CX561"/>
  <c r="DQ561" s="1"/>
  <c r="CX96"/>
  <c r="DQ96" s="1"/>
  <c r="CX512"/>
  <c r="DQ512" s="1"/>
  <c r="CX247"/>
  <c r="DQ247" s="1"/>
  <c r="CX499"/>
  <c r="DQ499" s="1"/>
  <c r="CX15"/>
  <c r="DQ15" s="1"/>
  <c r="CX18"/>
  <c r="DQ18" s="1"/>
  <c r="CX513"/>
  <c r="DQ513" s="1"/>
  <c r="CX265"/>
  <c r="DQ265" s="1"/>
  <c r="CX268"/>
  <c r="DQ268" s="1"/>
  <c r="CX593"/>
  <c r="DQ593" s="1"/>
  <c r="CX58"/>
  <c r="DQ58" s="1"/>
  <c r="CX314"/>
  <c r="DQ314" s="1"/>
  <c r="CX587"/>
  <c r="DQ587" s="1"/>
  <c r="CX480"/>
  <c r="DQ480" s="1"/>
  <c r="CX232"/>
  <c r="DQ232" s="1"/>
  <c r="CX164"/>
  <c r="DQ164" s="1"/>
  <c r="CX225"/>
  <c r="DQ225" s="1"/>
  <c r="CX338"/>
  <c r="DQ338" s="1"/>
  <c r="CX196"/>
  <c r="DQ196" s="1"/>
  <c r="CX240"/>
  <c r="DQ240" s="1"/>
  <c r="CX394"/>
  <c r="DQ394" s="1"/>
  <c r="CX176"/>
  <c r="DQ176" s="1"/>
  <c r="CX129"/>
  <c r="DQ129" s="1"/>
  <c r="CX40"/>
  <c r="DQ40" s="1"/>
  <c r="CX545"/>
  <c r="DQ545" s="1"/>
  <c r="CX217"/>
  <c r="DQ217" s="1"/>
  <c r="CX505"/>
  <c r="DQ505" s="1"/>
  <c r="CX209"/>
  <c r="DQ209" s="1"/>
  <c r="CX363"/>
  <c r="DQ363" s="1"/>
  <c r="CX44"/>
  <c r="DQ44" s="1"/>
  <c r="CX494"/>
  <c r="DQ494" s="1"/>
  <c r="CX485"/>
  <c r="DQ485" s="1"/>
  <c r="CX127"/>
  <c r="DQ127" s="1"/>
  <c r="CX446"/>
  <c r="DQ446" s="1"/>
  <c r="CX270"/>
  <c r="DQ270" s="1"/>
  <c r="CX359"/>
  <c r="DQ359" s="1"/>
  <c r="CX255"/>
  <c r="DQ255" s="1"/>
  <c r="CX135"/>
  <c r="DQ135" s="1"/>
  <c r="CX152"/>
  <c r="DQ152" s="1"/>
  <c r="CX220"/>
  <c r="DQ220" s="1"/>
  <c r="CX501"/>
  <c r="DQ501" s="1"/>
  <c r="CX246"/>
  <c r="DQ246" s="1"/>
  <c r="CX116"/>
  <c r="DQ116" s="1"/>
  <c r="CX266"/>
  <c r="DQ266" s="1"/>
  <c r="CX177"/>
  <c r="DQ177" s="1"/>
  <c r="CX221"/>
  <c r="DQ221" s="1"/>
  <c r="CX66"/>
  <c r="DQ66" s="1"/>
  <c r="CX320"/>
  <c r="DQ320" s="1"/>
  <c r="CX351"/>
  <c r="DQ351" s="1"/>
  <c r="CX201"/>
  <c r="DQ201" s="1"/>
  <c r="CX516"/>
  <c r="DQ516" s="1"/>
  <c r="CX421"/>
  <c r="DQ421" s="1"/>
  <c r="CX550"/>
  <c r="DQ550" s="1"/>
  <c r="CX414"/>
  <c r="DQ414" s="1"/>
  <c r="CX214"/>
  <c r="DQ214" s="1"/>
  <c r="CX199"/>
  <c r="DQ199" s="1"/>
  <c r="CX264"/>
  <c r="DQ264" s="1"/>
  <c r="CX138"/>
  <c r="DQ138" s="1"/>
  <c r="CX417"/>
  <c r="DQ417" s="1"/>
  <c r="CX357"/>
  <c r="DQ357" s="1"/>
  <c r="CX200"/>
  <c r="DQ200" s="1"/>
  <c r="CX150"/>
  <c r="DQ150" s="1"/>
  <c r="CX257"/>
  <c r="DQ257" s="1"/>
  <c r="CX82"/>
  <c r="DQ82" s="1"/>
  <c r="CX42"/>
  <c r="DQ42" s="1"/>
  <c r="CX326"/>
  <c r="DQ326" s="1"/>
  <c r="CX476"/>
  <c r="DQ476" s="1"/>
  <c r="CX43"/>
  <c r="DQ43" s="1"/>
  <c r="CX449"/>
  <c r="DQ449" s="1"/>
  <c r="CX286"/>
  <c r="DQ286" s="1"/>
  <c r="CX539"/>
  <c r="DQ539" s="1"/>
  <c r="CX81"/>
  <c r="DQ81" s="1"/>
  <c r="CX507"/>
  <c r="DQ507" s="1"/>
  <c r="CX207"/>
  <c r="DQ207" s="1"/>
  <c r="CX62"/>
  <c r="DQ62" s="1"/>
  <c r="CX160"/>
  <c r="DQ160" s="1"/>
  <c r="CX119"/>
  <c r="DQ119" s="1"/>
  <c r="CX222"/>
  <c r="DQ222" s="1"/>
  <c r="CX178"/>
  <c r="DQ178" s="1"/>
  <c r="CX272"/>
  <c r="DQ272" s="1"/>
  <c r="CX175"/>
  <c r="DQ175" s="1"/>
  <c r="CX85"/>
  <c r="DQ85" s="1"/>
  <c r="CX569"/>
  <c r="DQ569" s="1"/>
  <c r="CX387"/>
  <c r="DQ387" s="1"/>
  <c r="CX156"/>
  <c r="DQ156" s="1"/>
  <c r="CX349"/>
  <c r="DQ349" s="1"/>
  <c r="CX543"/>
  <c r="DQ543" s="1"/>
  <c r="CX515"/>
  <c r="DQ515" s="1"/>
  <c r="CX17"/>
  <c r="DQ17" s="1"/>
  <c r="CX206"/>
  <c r="DQ206" s="1"/>
  <c r="CX434"/>
  <c r="DQ434" s="1"/>
  <c r="CX51"/>
  <c r="DQ51" s="1"/>
  <c r="CX126"/>
  <c r="DQ126" s="1"/>
  <c r="CX567"/>
  <c r="DQ567" s="1"/>
  <c r="CX212"/>
  <c r="DQ212" s="1"/>
  <c r="CX461"/>
  <c r="DQ461" s="1"/>
  <c r="CX139"/>
  <c r="DQ139" s="1"/>
  <c r="CX172"/>
  <c r="DQ172" s="1"/>
  <c r="CX181"/>
  <c r="DQ181" s="1"/>
  <c r="CX179"/>
  <c r="DQ179" s="1"/>
  <c r="CX263"/>
  <c r="DQ263" s="1"/>
  <c r="CX157"/>
  <c r="DQ157" s="1"/>
  <c r="CX526"/>
  <c r="DQ526" s="1"/>
  <c r="CX197"/>
  <c r="DQ197" s="1"/>
  <c r="CX161"/>
  <c r="DQ161" s="1"/>
  <c r="EC220"/>
  <c r="EP220" s="1"/>
  <c r="EA220"/>
  <c r="EA246"/>
  <c r="EC246"/>
  <c r="EP246" s="1"/>
  <c r="EC177"/>
  <c r="EP177" s="1"/>
  <c r="EA177"/>
  <c r="EA206"/>
  <c r="EC206"/>
  <c r="EP206" s="1"/>
  <c r="EA126"/>
  <c r="EC126"/>
  <c r="EP126" s="1"/>
  <c r="EC136"/>
  <c r="EP136" s="1"/>
  <c r="EA136"/>
  <c r="EC561"/>
  <c r="EP561" s="1"/>
  <c r="EA561"/>
  <c r="BI249"/>
  <c r="BM249" s="1"/>
  <c r="AM249" s="1"/>
  <c r="BO249" s="1"/>
  <c r="BF249"/>
  <c r="BE249"/>
  <c r="EC593"/>
  <c r="EP593" s="1"/>
  <c r="EA593"/>
  <c r="EA414"/>
  <c r="EC414"/>
  <c r="EP414" s="1"/>
  <c r="EC338"/>
  <c r="EP338" s="1"/>
  <c r="EA338"/>
  <c r="EC82"/>
  <c r="EP82" s="1"/>
  <c r="EA82"/>
  <c r="EA326"/>
  <c r="EC326"/>
  <c r="EP326" s="1"/>
  <c r="EA43"/>
  <c r="EC43"/>
  <c r="EP43" s="1"/>
  <c r="BD461"/>
  <c r="BC461"/>
  <c r="BD127"/>
  <c r="BC127"/>
  <c r="BD197"/>
  <c r="BC197"/>
  <c r="BC196"/>
  <c r="BD196"/>
  <c r="BC545"/>
  <c r="BD545"/>
  <c r="BD515"/>
  <c r="BC515"/>
  <c r="BC240"/>
  <c r="BD240"/>
  <c r="BC310"/>
  <c r="BD310"/>
  <c r="BC264"/>
  <c r="BD264"/>
  <c r="BD394"/>
  <c r="BC394"/>
  <c r="BD175"/>
  <c r="BC175"/>
  <c r="BC152"/>
  <c r="BD152"/>
  <c r="BD156"/>
  <c r="BC156"/>
  <c r="BD81"/>
  <c r="BC81"/>
  <c r="BD17"/>
  <c r="BC17"/>
  <c r="BD338"/>
  <c r="BC338"/>
  <c r="BD116"/>
  <c r="BC116"/>
  <c r="BD257"/>
  <c r="BC257"/>
  <c r="EA129"/>
  <c r="EC129"/>
  <c r="EP129" s="1"/>
  <c r="EA545"/>
  <c r="EC545"/>
  <c r="EP545" s="1"/>
  <c r="EA217"/>
  <c r="EC217"/>
  <c r="EP217" s="1"/>
  <c r="EA320"/>
  <c r="EC320"/>
  <c r="EP320" s="1"/>
  <c r="EC479"/>
  <c r="EP479" s="1"/>
  <c r="EA479"/>
  <c r="EC539"/>
  <c r="EP539" s="1"/>
  <c r="EA539"/>
  <c r="EC422"/>
  <c r="EP422" s="1"/>
  <c r="EA422"/>
  <c r="EA351"/>
  <c r="EC351"/>
  <c r="EP351" s="1"/>
  <c r="EA461"/>
  <c r="EC461"/>
  <c r="EP461" s="1"/>
  <c r="EA207"/>
  <c r="EC207"/>
  <c r="EP207" s="1"/>
  <c r="EA218"/>
  <c r="EC218"/>
  <c r="EP218" s="1"/>
  <c r="EC139"/>
  <c r="EP139" s="1"/>
  <c r="EA139"/>
  <c r="EC62"/>
  <c r="EP62" s="1"/>
  <c r="EA62"/>
  <c r="EC209"/>
  <c r="EP209" s="1"/>
  <c r="EA209"/>
  <c r="EC201"/>
  <c r="EP201" s="1"/>
  <c r="EA201"/>
  <c r="EA550"/>
  <c r="EC550"/>
  <c r="EP550" s="1"/>
  <c r="EC267"/>
  <c r="EP267" s="1"/>
  <c r="EA267"/>
  <c r="EC40"/>
  <c r="EP40" s="1"/>
  <c r="EA40"/>
  <c r="EC363"/>
  <c r="EP363" s="1"/>
  <c r="EA363"/>
  <c r="EA594"/>
  <c r="EC594"/>
  <c r="EP594" s="1"/>
  <c r="EA549"/>
  <c r="EC549"/>
  <c r="EP549" s="1"/>
  <c r="EC494"/>
  <c r="EP494" s="1"/>
  <c r="EA494"/>
  <c r="EA485"/>
  <c r="EC485"/>
  <c r="EP485" s="1"/>
  <c r="EA199"/>
  <c r="EC199"/>
  <c r="EP199" s="1"/>
  <c r="EA264"/>
  <c r="EC264"/>
  <c r="EP264" s="1"/>
  <c r="EC357"/>
  <c r="EP357" s="1"/>
  <c r="EA357"/>
  <c r="EA446"/>
  <c r="EC446"/>
  <c r="EP446" s="1"/>
  <c r="EC200"/>
  <c r="EP200" s="1"/>
  <c r="EA200"/>
  <c r="EA222"/>
  <c r="EC222"/>
  <c r="EP222" s="1"/>
  <c r="EC257"/>
  <c r="EP257" s="1"/>
  <c r="EA257"/>
  <c r="EA227"/>
  <c r="EC227"/>
  <c r="EP227" s="1"/>
  <c r="EC359"/>
  <c r="EP359" s="1"/>
  <c r="EA359"/>
  <c r="EA41"/>
  <c r="EC41"/>
  <c r="EP41" s="1"/>
  <c r="BC539"/>
  <c r="BD539"/>
  <c r="BD594"/>
  <c r="BC594"/>
  <c r="BD569"/>
  <c r="BC569"/>
  <c r="BC221"/>
  <c r="BD221"/>
  <c r="BC326"/>
  <c r="BD326"/>
  <c r="BC357"/>
  <c r="BD357"/>
  <c r="BF357" s="1"/>
  <c r="BC222"/>
  <c r="BD222"/>
  <c r="BD136"/>
  <c r="BC136"/>
  <c r="BC214"/>
  <c r="BD214"/>
  <c r="BC218"/>
  <c r="BD218"/>
  <c r="BF218" s="1"/>
  <c r="BD200"/>
  <c r="BC200"/>
  <c r="BD126"/>
  <c r="BC126"/>
  <c r="BD593"/>
  <c r="BC593"/>
  <c r="BC485"/>
  <c r="BD485"/>
  <c r="BE485" s="1"/>
  <c r="BC387"/>
  <c r="BD387"/>
  <c r="BD199"/>
  <c r="BC199"/>
  <c r="BD217"/>
  <c r="BC217"/>
  <c r="BC417"/>
  <c r="BD417"/>
  <c r="BF417" s="1"/>
  <c r="BC513"/>
  <c r="BD513"/>
  <c r="BD247"/>
  <c r="BC247"/>
  <c r="BC320"/>
  <c r="BD320"/>
  <c r="BC422"/>
  <c r="BD422"/>
  <c r="BC255"/>
  <c r="BD255"/>
  <c r="BC220"/>
  <c r="BD220"/>
  <c r="BC567"/>
  <c r="BD567"/>
  <c r="BD42"/>
  <c r="BC42"/>
  <c r="BD43"/>
  <c r="BC43"/>
  <c r="BD201"/>
  <c r="BC201"/>
  <c r="BC265"/>
  <c r="BD265"/>
  <c r="BD119"/>
  <c r="BC119"/>
  <c r="BD62"/>
  <c r="BC62"/>
  <c r="EA135"/>
  <c r="EC135"/>
  <c r="EP135" s="1"/>
  <c r="EC569"/>
  <c r="EP569" s="1"/>
  <c r="EA569"/>
  <c r="EA116"/>
  <c r="EC116"/>
  <c r="EP116" s="1"/>
  <c r="EA349"/>
  <c r="EC349"/>
  <c r="EP349" s="1"/>
  <c r="EC17"/>
  <c r="EP17" s="1"/>
  <c r="EA17"/>
  <c r="EC66"/>
  <c r="EP66" s="1"/>
  <c r="EA66"/>
  <c r="EC310"/>
  <c r="EP310" s="1"/>
  <c r="EA310"/>
  <c r="EC172"/>
  <c r="EP172" s="1"/>
  <c r="EA172"/>
  <c r="EC179"/>
  <c r="EP179" s="1"/>
  <c r="EA179"/>
  <c r="EC58"/>
  <c r="EP58" s="1"/>
  <c r="EA58"/>
  <c r="EA417"/>
  <c r="EC417"/>
  <c r="EP417" s="1"/>
  <c r="EC263"/>
  <c r="EP263" s="1"/>
  <c r="EA263"/>
  <c r="EC42"/>
  <c r="EP42" s="1"/>
  <c r="EA42"/>
  <c r="EC197"/>
  <c r="EP197" s="1"/>
  <c r="EA197"/>
  <c r="BC549"/>
  <c r="BD549"/>
  <c r="BD232"/>
  <c r="BC232"/>
  <c r="BC449"/>
  <c r="BD449"/>
  <c r="BC272"/>
  <c r="BD272"/>
  <c r="BD526"/>
  <c r="BC526"/>
  <c r="BC51"/>
  <c r="BD51"/>
  <c r="BC314"/>
  <c r="BD314"/>
  <c r="BD37"/>
  <c r="BC37"/>
  <c r="BD492"/>
  <c r="BC492"/>
  <c r="BC161"/>
  <c r="BD161"/>
  <c r="BC268"/>
  <c r="BD268"/>
  <c r="BD351"/>
  <c r="BC351"/>
  <c r="BC434"/>
  <c r="BD434"/>
  <c r="BF434" s="1"/>
  <c r="BC479"/>
  <c r="BD479"/>
  <c r="EA272"/>
  <c r="EC272"/>
  <c r="EP272" s="1"/>
  <c r="EA85"/>
  <c r="EC85"/>
  <c r="EP85" s="1"/>
  <c r="EC84"/>
  <c r="EP84" s="1"/>
  <c r="EA84"/>
  <c r="EA543"/>
  <c r="EC543"/>
  <c r="EP543" s="1"/>
  <c r="EA515"/>
  <c r="EC515"/>
  <c r="EP515" s="1"/>
  <c r="EC434"/>
  <c r="EP434" s="1"/>
  <c r="EA434"/>
  <c r="EC176"/>
  <c r="EP176" s="1"/>
  <c r="EA176"/>
  <c r="EC37"/>
  <c r="EP37" s="1"/>
  <c r="EA37"/>
  <c r="EA229"/>
  <c r="EC229"/>
  <c r="EP229" s="1"/>
  <c r="EC547"/>
  <c r="EP547" s="1"/>
  <c r="EA547"/>
  <c r="EA512"/>
  <c r="EC512"/>
  <c r="EP512" s="1"/>
  <c r="EC247"/>
  <c r="EP247" s="1"/>
  <c r="EA247"/>
  <c r="EC513"/>
  <c r="EP513" s="1"/>
  <c r="EA513"/>
  <c r="EA44"/>
  <c r="EC44"/>
  <c r="EP44" s="1"/>
  <c r="EA119"/>
  <c r="EC119"/>
  <c r="EP119" s="1"/>
  <c r="EC587"/>
  <c r="EP587" s="1"/>
  <c r="EA587"/>
  <c r="EA480"/>
  <c r="EC480"/>
  <c r="EP480" s="1"/>
  <c r="EA232"/>
  <c r="EC232"/>
  <c r="EP232" s="1"/>
  <c r="EA198"/>
  <c r="EC198"/>
  <c r="EP198" s="1"/>
  <c r="EC164"/>
  <c r="EP164" s="1"/>
  <c r="EA164"/>
  <c r="EA225"/>
  <c r="EC225"/>
  <c r="EP225" s="1"/>
  <c r="EA127"/>
  <c r="EC127"/>
  <c r="EP127" s="1"/>
  <c r="EA270"/>
  <c r="EC270"/>
  <c r="EP270" s="1"/>
  <c r="EA196"/>
  <c r="EC196"/>
  <c r="EP196" s="1"/>
  <c r="EC195"/>
  <c r="EP195" s="1"/>
  <c r="EA195"/>
  <c r="EC557"/>
  <c r="EP557" s="1"/>
  <c r="EA557"/>
  <c r="EA157"/>
  <c r="EC157"/>
  <c r="EP157" s="1"/>
  <c r="EA526"/>
  <c r="EC526"/>
  <c r="EP526" s="1"/>
  <c r="EC161"/>
  <c r="EP161" s="1"/>
  <c r="EA161"/>
  <c r="BC363"/>
  <c r="BD363"/>
  <c r="BC135"/>
  <c r="BD135"/>
  <c r="BI135" s="1"/>
  <c r="BM135" s="1"/>
  <c r="AM135" s="1"/>
  <c r="BO135" s="1"/>
  <c r="BD85"/>
  <c r="BC85"/>
  <c r="BD266"/>
  <c r="BC266"/>
  <c r="BD481"/>
  <c r="BC481"/>
  <c r="BC139"/>
  <c r="BD139"/>
  <c r="BI139" s="1"/>
  <c r="BM139" s="1"/>
  <c r="AM139" s="1"/>
  <c r="BO139" s="1"/>
  <c r="BC270"/>
  <c r="BD270"/>
  <c r="BC507"/>
  <c r="BD507"/>
  <c r="BF507" s="1"/>
  <c r="BC206"/>
  <c r="BD206"/>
  <c r="BC129"/>
  <c r="BD129"/>
  <c r="BE129" s="1"/>
  <c r="BC263"/>
  <c r="BD263"/>
  <c r="BD40"/>
  <c r="BC40"/>
  <c r="BC198"/>
  <c r="BD198"/>
  <c r="BD543"/>
  <c r="BC543"/>
  <c r="BC512"/>
  <c r="BD512"/>
  <c r="BD195"/>
  <c r="BC195"/>
  <c r="BC480"/>
  <c r="BD480"/>
  <c r="BD138"/>
  <c r="BC138"/>
  <c r="BC550"/>
  <c r="BD550"/>
  <c r="BC557"/>
  <c r="BD557"/>
  <c r="BC267"/>
  <c r="BD267"/>
  <c r="BC547"/>
  <c r="BD547"/>
  <c r="BC501"/>
  <c r="BD501"/>
  <c r="BD18"/>
  <c r="BC18"/>
  <c r="BD286"/>
  <c r="BC286"/>
  <c r="BC160"/>
  <c r="BD160"/>
  <c r="BF160" s="1"/>
  <c r="BC44"/>
  <c r="BD44"/>
  <c r="BC225"/>
  <c r="BD225"/>
  <c r="EA175"/>
  <c r="EC175"/>
  <c r="EP175" s="1"/>
  <c r="EC501"/>
  <c r="EP501" s="1"/>
  <c r="EA501"/>
  <c r="EA387"/>
  <c r="EC387"/>
  <c r="EP387" s="1"/>
  <c r="EC156"/>
  <c r="EP156" s="1"/>
  <c r="EA156"/>
  <c r="EC221"/>
  <c r="EP221" s="1"/>
  <c r="EA221"/>
  <c r="EC51"/>
  <c r="EP51" s="1"/>
  <c r="EA51"/>
  <c r="EC21"/>
  <c r="EP21" s="1"/>
  <c r="EA21"/>
  <c r="EA492"/>
  <c r="EC492"/>
  <c r="EP492" s="1"/>
  <c r="EA567"/>
  <c r="EC567"/>
  <c r="EP567" s="1"/>
  <c r="EC158"/>
  <c r="EP158" s="1"/>
  <c r="EA158"/>
  <c r="EC212"/>
  <c r="EP212" s="1"/>
  <c r="EA212"/>
  <c r="EA181"/>
  <c r="EC181"/>
  <c r="EP181" s="1"/>
  <c r="EC268"/>
  <c r="EP268" s="1"/>
  <c r="EA268"/>
  <c r="EA314"/>
  <c r="EC314"/>
  <c r="EP314" s="1"/>
  <c r="EA214"/>
  <c r="EC214"/>
  <c r="EP214" s="1"/>
  <c r="EC150"/>
  <c r="EP150" s="1"/>
  <c r="EA150"/>
  <c r="EC240"/>
  <c r="EP240" s="1"/>
  <c r="EA240"/>
  <c r="EA476"/>
  <c r="EC476"/>
  <c r="EP476" s="1"/>
  <c r="EC255"/>
  <c r="EP255" s="1"/>
  <c r="EA255"/>
  <c r="EC152"/>
  <c r="EP152" s="1"/>
  <c r="EA152"/>
  <c r="EA266"/>
  <c r="EC266"/>
  <c r="EP266" s="1"/>
  <c r="EC286"/>
  <c r="EP286" s="1"/>
  <c r="EA286"/>
  <c r="EC394"/>
  <c r="EP394" s="1"/>
  <c r="EA394"/>
  <c r="EA95"/>
  <c r="EC95"/>
  <c r="EP95" s="1"/>
  <c r="EC383"/>
  <c r="EP383" s="1"/>
  <c r="EA383"/>
  <c r="EA505"/>
  <c r="EC505"/>
  <c r="EP505" s="1"/>
  <c r="EA481"/>
  <c r="EC481"/>
  <c r="EP481" s="1"/>
  <c r="EC81"/>
  <c r="EP81" s="1"/>
  <c r="EA81"/>
  <c r="EC507"/>
  <c r="EP507" s="1"/>
  <c r="EA507"/>
  <c r="EC361"/>
  <c r="EP361" s="1"/>
  <c r="EA361"/>
  <c r="EA96"/>
  <c r="EC96"/>
  <c r="EP96" s="1"/>
  <c r="EC160"/>
  <c r="EP160" s="1"/>
  <c r="EA160"/>
  <c r="EA516"/>
  <c r="EC516"/>
  <c r="EP516" s="1"/>
  <c r="EA421"/>
  <c r="EC421"/>
  <c r="EP421" s="1"/>
  <c r="EA499"/>
  <c r="EC499"/>
  <c r="EP499" s="1"/>
  <c r="EC15"/>
  <c r="EP15" s="1"/>
  <c r="EA15"/>
  <c r="EC18"/>
  <c r="EP18" s="1"/>
  <c r="EA18"/>
  <c r="EC265"/>
  <c r="EP265" s="1"/>
  <c r="EA265"/>
  <c r="EC590"/>
  <c r="EP590" s="1"/>
  <c r="EA590"/>
  <c r="EC178"/>
  <c r="EP178" s="1"/>
  <c r="EA178"/>
  <c r="EC449"/>
  <c r="EP449" s="1"/>
  <c r="EA449"/>
  <c r="BD179"/>
  <c r="BC179"/>
  <c r="BD494"/>
  <c r="BC494"/>
  <c r="BD246"/>
  <c r="BC246"/>
  <c r="BD157"/>
  <c r="BC157"/>
  <c r="BD207"/>
  <c r="BC207"/>
  <c r="BD209"/>
  <c r="BC209"/>
  <c r="BC516"/>
  <c r="BD516"/>
  <c r="BD499"/>
  <c r="BC499"/>
  <c r="BD587"/>
  <c r="BC587"/>
  <c r="BC505"/>
  <c r="BD505"/>
  <c r="BD66"/>
  <c r="BC66"/>
  <c r="BD15"/>
  <c r="BC15"/>
  <c r="BC414"/>
  <c r="BD414"/>
  <c r="BC349"/>
  <c r="BD349"/>
  <c r="BD446"/>
  <c r="BC446"/>
  <c r="BC58"/>
  <c r="BD58"/>
  <c r="BC383"/>
  <c r="BD383"/>
  <c r="BD561"/>
  <c r="BC561"/>
  <c r="BD150"/>
  <c r="BC150"/>
  <c r="BD82"/>
  <c r="BC82"/>
  <c r="BD95"/>
  <c r="BC95"/>
  <c r="BD158"/>
  <c r="BC158"/>
  <c r="BC476"/>
  <c r="BD476"/>
  <c r="BC361"/>
  <c r="BD361"/>
  <c r="BD421"/>
  <c r="BC421"/>
  <c r="BC212"/>
  <c r="BD212"/>
  <c r="BC359"/>
  <c r="BD359"/>
  <c r="BG377"/>
  <c r="BF377"/>
  <c r="BE377"/>
  <c r="BI377"/>
  <c r="BM377" s="1"/>
  <c r="BH377"/>
  <c r="EP373"/>
  <c r="AM78"/>
  <c r="BG64"/>
  <c r="BH64" s="1"/>
  <c r="BI375"/>
  <c r="BM375" s="1"/>
  <c r="BF375"/>
  <c r="BE375"/>
  <c r="BG375" s="1"/>
  <c r="BE373"/>
  <c r="BG373" s="1"/>
  <c r="BI373"/>
  <c r="BM373" s="1"/>
  <c r="BF373"/>
  <c r="EP375"/>
  <c r="C126"/>
  <c r="EP377"/>
  <c r="BG53"/>
  <c r="BH53" s="1"/>
  <c r="BG71"/>
  <c r="BH71" s="1"/>
  <c r="BG528"/>
  <c r="BH528" s="1"/>
  <c r="BI141"/>
  <c r="BM141" s="1"/>
  <c r="AM141" s="1"/>
  <c r="BO141" s="1"/>
  <c r="BF141"/>
  <c r="BE141"/>
  <c r="BF76"/>
  <c r="BI76"/>
  <c r="BM76" s="1"/>
  <c r="BE76"/>
  <c r="BG291"/>
  <c r="BH291" s="1"/>
  <c r="BO56"/>
  <c r="BG86"/>
  <c r="BH86" s="1"/>
  <c r="BG155"/>
  <c r="BH155" s="1"/>
  <c r="BG341"/>
  <c r="BH341" s="1"/>
  <c r="BG67"/>
  <c r="BH67" s="1"/>
  <c r="BG194"/>
  <c r="BH194" s="1"/>
  <c r="BG289"/>
  <c r="BH289" s="1"/>
  <c r="BG108"/>
  <c r="BH108" s="1"/>
  <c r="BG79"/>
  <c r="BH79" s="1"/>
  <c r="BG335"/>
  <c r="BI335" s="1"/>
  <c r="BM335" s="1"/>
  <c r="AM335" s="1"/>
  <c r="BG303"/>
  <c r="BH303" s="1"/>
  <c r="BG70"/>
  <c r="BH70" s="1"/>
  <c r="BE396"/>
  <c r="BF396"/>
  <c r="BE80"/>
  <c r="BF80"/>
  <c r="BE77"/>
  <c r="BF77"/>
  <c r="BE429"/>
  <c r="BF429"/>
  <c r="BF533"/>
  <c r="BE533"/>
  <c r="BE83"/>
  <c r="BF83"/>
  <c r="BE500"/>
  <c r="BF500"/>
  <c r="BE193"/>
  <c r="BF193"/>
  <c r="BE511"/>
  <c r="BF511"/>
  <c r="BE125"/>
  <c r="BF125"/>
  <c r="BE379"/>
  <c r="BF379"/>
  <c r="BE99"/>
  <c r="BF99"/>
  <c r="BE87"/>
  <c r="BF87"/>
  <c r="BE510"/>
  <c r="BF510"/>
  <c r="BE93"/>
  <c r="BF93"/>
  <c r="BE103"/>
  <c r="BF103"/>
  <c r="BE301"/>
  <c r="BF301"/>
  <c r="BE48"/>
  <c r="BF48"/>
  <c r="BE167"/>
  <c r="BF167"/>
  <c r="BE329"/>
  <c r="BF329"/>
  <c r="BE256"/>
  <c r="BF256"/>
  <c r="BE92"/>
  <c r="BF92"/>
  <c r="BF575"/>
  <c r="BE575"/>
  <c r="BE455"/>
  <c r="BF455"/>
  <c r="BE433"/>
  <c r="BF433"/>
  <c r="BE111"/>
  <c r="BF111"/>
  <c r="BE355"/>
  <c r="BF355"/>
  <c r="BF529"/>
  <c r="BE529"/>
  <c r="BE506"/>
  <c r="BF506"/>
  <c r="BF559"/>
  <c r="BE559"/>
  <c r="BE452"/>
  <c r="BF452"/>
  <c r="BE269"/>
  <c r="BF269"/>
  <c r="BF509"/>
  <c r="BE509"/>
  <c r="BE496"/>
  <c r="BF496"/>
  <c r="BE410"/>
  <c r="BF410"/>
  <c r="BF553"/>
  <c r="BE553"/>
  <c r="BE202"/>
  <c r="BF202"/>
  <c r="BE353"/>
  <c r="BF353"/>
  <c r="BE89"/>
  <c r="BF89"/>
  <c r="BE294"/>
  <c r="BF294"/>
  <c r="BE106"/>
  <c r="BF106"/>
  <c r="BE443"/>
  <c r="BF443"/>
  <c r="BE38"/>
  <c r="BF38"/>
  <c r="BE498"/>
  <c r="BF498"/>
  <c r="BE68"/>
  <c r="BF68"/>
  <c r="BE252"/>
  <c r="BF252"/>
  <c r="BE49"/>
  <c r="BF49"/>
  <c r="BE538"/>
  <c r="BF538"/>
  <c r="BE283"/>
  <c r="BF283"/>
  <c r="BE110"/>
  <c r="BF110"/>
  <c r="BE113"/>
  <c r="BF113"/>
  <c r="BE517"/>
  <c r="BF517"/>
  <c r="BE385"/>
  <c r="BF385"/>
  <c r="BE117"/>
  <c r="BF117"/>
  <c r="BE90"/>
  <c r="BF90"/>
  <c r="BE128"/>
  <c r="BF128"/>
  <c r="BE216"/>
  <c r="BF216"/>
  <c r="BI132"/>
  <c r="BM132" s="1"/>
  <c r="AM132" s="1"/>
  <c r="BO132" s="1"/>
  <c r="BE132"/>
  <c r="BF132"/>
  <c r="BE470"/>
  <c r="BF470"/>
  <c r="BE208"/>
  <c r="BF208"/>
  <c r="BE277"/>
  <c r="BF277"/>
  <c r="BE211"/>
  <c r="BF211"/>
  <c r="BF205"/>
  <c r="BE205"/>
  <c r="BE74"/>
  <c r="BF74"/>
  <c r="BE403"/>
  <c r="BF403"/>
  <c r="BE219"/>
  <c r="BF219"/>
  <c r="BE204"/>
  <c r="BF204"/>
  <c r="BE554"/>
  <c r="BF554"/>
  <c r="BE55"/>
  <c r="BF55"/>
  <c r="BE573"/>
  <c r="BF573"/>
  <c r="BE600"/>
  <c r="BF600"/>
  <c r="BE146"/>
  <c r="BF146"/>
  <c r="BE248"/>
  <c r="BF248"/>
  <c r="BE393"/>
  <c r="BF393"/>
  <c r="BE406"/>
  <c r="BF406"/>
  <c r="BE483"/>
  <c r="BF483"/>
  <c r="BE63"/>
  <c r="BF63"/>
  <c r="BE60"/>
  <c r="BF60"/>
  <c r="BF583"/>
  <c r="BE583"/>
  <c r="BE490"/>
  <c r="BF490"/>
  <c r="BE491"/>
  <c r="BF491"/>
  <c r="BF274"/>
  <c r="BE274"/>
  <c r="BE402"/>
  <c r="BF402"/>
  <c r="BE243"/>
  <c r="BF243"/>
  <c r="BF577"/>
  <c r="BE577"/>
  <c r="BE405"/>
  <c r="BF405"/>
  <c r="BE544"/>
  <c r="BF544"/>
  <c r="BE203"/>
  <c r="BF203"/>
  <c r="BE47"/>
  <c r="BF47"/>
  <c r="BE19"/>
  <c r="BF19"/>
  <c r="BE72"/>
  <c r="BF72"/>
  <c r="BE556"/>
  <c r="BF556"/>
  <c r="BE585"/>
  <c r="BF585"/>
  <c r="BE104"/>
  <c r="BF104"/>
  <c r="BE284"/>
  <c r="BF284"/>
  <c r="BF493"/>
  <c r="BE493"/>
  <c r="BE323"/>
  <c r="BF323"/>
  <c r="BE137"/>
  <c r="BF137"/>
  <c r="BE109"/>
  <c r="BF109"/>
  <c r="BE118"/>
  <c r="BF118"/>
  <c r="BE536"/>
  <c r="BF536"/>
  <c r="BE464"/>
  <c r="BF464"/>
  <c r="BE308"/>
  <c r="BF308"/>
  <c r="BE319"/>
  <c r="BF319"/>
  <c r="BE519"/>
  <c r="BF519"/>
  <c r="BE399"/>
  <c r="BF399"/>
  <c r="BE144"/>
  <c r="BF144"/>
  <c r="BE54"/>
  <c r="BF54"/>
  <c r="BE260"/>
  <c r="BF260"/>
  <c r="BE548"/>
  <c r="BF548"/>
  <c r="BE312"/>
  <c r="BF312"/>
  <c r="BE467"/>
  <c r="BF467"/>
  <c r="BE258"/>
  <c r="BF258"/>
  <c r="BE88"/>
  <c r="BF88"/>
  <c r="BE239"/>
  <c r="BF239"/>
  <c r="BE558"/>
  <c r="BF558"/>
  <c r="BE299"/>
  <c r="BF299"/>
  <c r="BE242"/>
  <c r="BF242"/>
  <c r="BE273"/>
  <c r="BF273"/>
  <c r="BE400"/>
  <c r="BF400"/>
  <c r="BE130"/>
  <c r="BF130"/>
  <c r="BE598"/>
  <c r="BF598"/>
  <c r="BF597"/>
  <c r="BE597"/>
  <c r="BE36"/>
  <c r="BF36"/>
  <c r="BE52"/>
  <c r="BF52"/>
  <c r="BE552"/>
  <c r="BG552" s="1"/>
  <c r="BH552" s="1"/>
  <c r="BE525"/>
  <c r="BF525"/>
  <c r="BE397"/>
  <c r="BF397"/>
  <c r="BE143"/>
  <c r="BF143"/>
  <c r="BE57"/>
  <c r="BF57"/>
  <c r="BE69"/>
  <c r="BF69"/>
  <c r="BE579"/>
  <c r="BF579"/>
  <c r="BE65"/>
  <c r="BF65"/>
  <c r="BE245"/>
  <c r="BF245"/>
  <c r="BE94"/>
  <c r="BF94"/>
  <c r="BE285"/>
  <c r="BF285"/>
  <c r="BF535"/>
  <c r="BE535"/>
  <c r="BE306"/>
  <c r="BF306"/>
  <c r="BE487"/>
  <c r="BF487"/>
  <c r="BE595"/>
  <c r="BF595"/>
  <c r="BE281"/>
  <c r="BF281"/>
  <c r="BE183"/>
  <c r="BF183"/>
  <c r="BE120"/>
  <c r="BF120"/>
  <c r="BE237"/>
  <c r="BF237"/>
  <c r="BE484"/>
  <c r="BF484"/>
  <c r="BE123"/>
  <c r="BF123"/>
  <c r="BF563"/>
  <c r="BE563"/>
  <c r="BE122"/>
  <c r="BF122"/>
  <c r="BE46"/>
  <c r="BF46"/>
  <c r="BE259"/>
  <c r="BF259"/>
  <c r="BF591"/>
  <c r="BE591"/>
  <c r="BE497"/>
  <c r="BF497"/>
  <c r="BE542"/>
  <c r="BF542"/>
  <c r="BE458"/>
  <c r="BF458"/>
  <c r="BE503"/>
  <c r="BF503"/>
  <c r="BE514"/>
  <c r="BF514"/>
  <c r="BE250"/>
  <c r="BF250"/>
  <c r="BE560"/>
  <c r="BF560"/>
  <c r="BE381"/>
  <c r="BF381"/>
  <c r="BE224"/>
  <c r="BF224"/>
  <c r="BE140"/>
  <c r="BF140"/>
  <c r="BE409"/>
  <c r="BF409"/>
  <c r="BE145"/>
  <c r="BF145"/>
  <c r="BF589"/>
  <c r="BE589"/>
  <c r="BE486"/>
  <c r="BF486"/>
  <c r="BF571"/>
  <c r="BE571"/>
  <c r="BE238"/>
  <c r="BF238"/>
  <c r="BE365"/>
  <c r="BF365"/>
  <c r="BE91"/>
  <c r="BF91"/>
  <c r="BE540"/>
  <c r="BF540"/>
  <c r="BE45"/>
  <c r="BF45"/>
  <c r="BE59"/>
  <c r="BF59"/>
  <c r="BE142"/>
  <c r="BF142"/>
  <c r="BE121"/>
  <c r="BF121"/>
  <c r="BE436"/>
  <c r="BF436"/>
  <c r="BE532"/>
  <c r="BF532"/>
  <c r="BE534"/>
  <c r="BF534"/>
  <c r="BE276"/>
  <c r="BF276"/>
  <c r="BE555"/>
  <c r="BF555"/>
  <c r="BF489"/>
  <c r="BE489"/>
  <c r="BE73"/>
  <c r="BF73"/>
  <c r="BE171"/>
  <c r="BF171"/>
  <c r="BE520"/>
  <c r="BF520"/>
  <c r="BE592"/>
  <c r="BF592"/>
  <c r="BE261"/>
  <c r="BF261"/>
  <c r="BE105"/>
  <c r="BF105"/>
  <c r="BE39"/>
  <c r="BF39"/>
  <c r="BF192"/>
  <c r="BE192"/>
  <c r="BE50"/>
  <c r="BF50"/>
  <c r="BE124"/>
  <c r="BF124"/>
  <c r="BE187"/>
  <c r="BF187"/>
  <c r="BE236"/>
  <c r="BF236"/>
  <c r="BI52"/>
  <c r="BM52" s="1"/>
  <c r="BO52" s="1"/>
  <c r="BI295"/>
  <c r="BM295" s="1"/>
  <c r="AM295" s="1"/>
  <c r="BO295" s="1"/>
  <c r="BG56"/>
  <c r="BH56" s="1"/>
  <c r="AM64"/>
  <c r="BO358"/>
  <c r="BI36"/>
  <c r="BM36" s="1"/>
  <c r="BI192"/>
  <c r="BM192" s="1"/>
  <c r="AM192" s="1"/>
  <c r="BO192" s="1"/>
  <c r="BI187"/>
  <c r="BM187" s="1"/>
  <c r="AM187" s="1"/>
  <c r="BO187" s="1"/>
  <c r="BI237"/>
  <c r="BM237" s="1"/>
  <c r="AM237" s="1"/>
  <c r="BO237" s="1"/>
  <c r="BI484"/>
  <c r="BM484" s="1"/>
  <c r="AM484" s="1"/>
  <c r="BO484" s="1"/>
  <c r="BI50"/>
  <c r="BM50" s="1"/>
  <c r="AM50" s="1"/>
  <c r="BO50" s="1"/>
  <c r="BI124"/>
  <c r="BM124" s="1"/>
  <c r="AM124" s="1"/>
  <c r="BO124" s="1"/>
  <c r="BI236"/>
  <c r="BM236" s="1"/>
  <c r="AM236" s="1"/>
  <c r="BO236" s="1"/>
  <c r="BI470"/>
  <c r="BM470" s="1"/>
  <c r="AM470" s="1"/>
  <c r="BO470" s="1"/>
  <c r="BI208"/>
  <c r="BM208" s="1"/>
  <c r="AM208" s="1"/>
  <c r="BO208" s="1"/>
  <c r="BI277"/>
  <c r="BM277" s="1"/>
  <c r="AM277" s="1"/>
  <c r="BO277" s="1"/>
  <c r="BI205"/>
  <c r="BM205" s="1"/>
  <c r="AM79"/>
  <c r="BO86"/>
  <c r="AM313"/>
  <c r="AM71"/>
  <c r="AM70"/>
  <c r="BO321"/>
  <c r="BG241"/>
  <c r="BH241" s="1"/>
  <c r="AM362"/>
  <c r="BO362" s="1"/>
  <c r="BO53"/>
  <c r="BO324"/>
  <c r="BG279"/>
  <c r="BH279" s="1"/>
  <c r="AM67"/>
  <c r="AM360"/>
  <c r="BO360" s="1"/>
  <c r="BI491"/>
  <c r="BM491" s="1"/>
  <c r="AM491" s="1"/>
  <c r="BO491" s="1"/>
  <c r="BI577"/>
  <c r="BM577" s="1"/>
  <c r="AM577" s="1"/>
  <c r="BO577" s="1"/>
  <c r="BI544"/>
  <c r="BM544" s="1"/>
  <c r="AM544" s="1"/>
  <c r="BO544" s="1"/>
  <c r="BI47"/>
  <c r="BM47" s="1"/>
  <c r="BI72"/>
  <c r="BM72" s="1"/>
  <c r="AM416"/>
  <c r="BO416" s="1"/>
  <c r="BI284"/>
  <c r="BM284" s="1"/>
  <c r="AM284" s="1"/>
  <c r="BO284" s="1"/>
  <c r="BI137"/>
  <c r="BM137" s="1"/>
  <c r="AM137" s="1"/>
  <c r="BO137" s="1"/>
  <c r="BI118"/>
  <c r="BM118" s="1"/>
  <c r="AM118" s="1"/>
  <c r="BO118" s="1"/>
  <c r="BI245"/>
  <c r="BM245" s="1"/>
  <c r="BI94"/>
  <c r="BM94" s="1"/>
  <c r="AM94" s="1"/>
  <c r="BO94" s="1"/>
  <c r="BI285"/>
  <c r="BM285" s="1"/>
  <c r="AM285" s="1"/>
  <c r="BO285" s="1"/>
  <c r="BI193"/>
  <c r="BM193" s="1"/>
  <c r="AM193" s="1"/>
  <c r="BO193" s="1"/>
  <c r="BI535"/>
  <c r="BM535" s="1"/>
  <c r="AM535" s="1"/>
  <c r="BO535" s="1"/>
  <c r="BI511"/>
  <c r="BM511" s="1"/>
  <c r="AM511" s="1"/>
  <c r="BO511" s="1"/>
  <c r="BI306"/>
  <c r="BM306" s="1"/>
  <c r="AM306" s="1"/>
  <c r="BO306" s="1"/>
  <c r="BI379"/>
  <c r="BM379" s="1"/>
  <c r="AM379" s="1"/>
  <c r="BO379" s="1"/>
  <c r="BI406"/>
  <c r="BM406" s="1"/>
  <c r="AM406" s="1"/>
  <c r="BO406" s="1"/>
  <c r="BI99"/>
  <c r="BM99" s="1"/>
  <c r="BI483"/>
  <c r="BM483" s="1"/>
  <c r="AM483" s="1"/>
  <c r="BO483" s="1"/>
  <c r="BI281"/>
  <c r="BM281" s="1"/>
  <c r="AM281" s="1"/>
  <c r="BO281" s="1"/>
  <c r="BI598"/>
  <c r="BM598" s="1"/>
  <c r="AM598" s="1"/>
  <c r="BO598" s="1"/>
  <c r="BI597"/>
  <c r="BM597" s="1"/>
  <c r="AM597" s="1"/>
  <c r="BO597" s="1"/>
  <c r="BI123"/>
  <c r="BM123" s="1"/>
  <c r="AM123" s="1"/>
  <c r="BO123" s="1"/>
  <c r="BI122"/>
  <c r="BM122" s="1"/>
  <c r="AM122" s="1"/>
  <c r="BO122" s="1"/>
  <c r="BI259"/>
  <c r="BM259" s="1"/>
  <c r="AM259" s="1"/>
  <c r="BO259" s="1"/>
  <c r="BI591"/>
  <c r="BM591" s="1"/>
  <c r="AM591" s="1"/>
  <c r="BO591" s="1"/>
  <c r="BI458"/>
  <c r="BM458" s="1"/>
  <c r="AM458" s="1"/>
  <c r="BO458" s="1"/>
  <c r="BI514"/>
  <c r="BM514" s="1"/>
  <c r="AM514" s="1"/>
  <c r="BO514" s="1"/>
  <c r="BI250"/>
  <c r="BM250" s="1"/>
  <c r="AM250" s="1"/>
  <c r="BO250" s="1"/>
  <c r="BI560"/>
  <c r="BM560" s="1"/>
  <c r="AM560" s="1"/>
  <c r="BO560" s="1"/>
  <c r="BI140"/>
  <c r="BM140" s="1"/>
  <c r="AM140" s="1"/>
  <c r="BO140" s="1"/>
  <c r="BI409"/>
  <c r="BM409" s="1"/>
  <c r="AM409" s="1"/>
  <c r="BO409" s="1"/>
  <c r="BI145"/>
  <c r="BM145" s="1"/>
  <c r="AM145" s="1"/>
  <c r="BO145" s="1"/>
  <c r="BI486"/>
  <c r="BM486" s="1"/>
  <c r="AM486" s="1"/>
  <c r="BO486" s="1"/>
  <c r="BI231"/>
  <c r="BM231" s="1"/>
  <c r="AM231" s="1"/>
  <c r="BO231" s="1"/>
  <c r="BI294"/>
  <c r="BM294" s="1"/>
  <c r="AM294" s="1"/>
  <c r="BO294" s="1"/>
  <c r="BI443"/>
  <c r="BM443" s="1"/>
  <c r="AM443" s="1"/>
  <c r="BO443" s="1"/>
  <c r="BI38"/>
  <c r="BM38" s="1"/>
  <c r="BI498"/>
  <c r="BM498" s="1"/>
  <c r="AM498" s="1"/>
  <c r="BO498" s="1"/>
  <c r="BI68"/>
  <c r="BM68" s="1"/>
  <c r="BI252"/>
  <c r="BM252" s="1"/>
  <c r="AM252" s="1"/>
  <c r="BO252" s="1"/>
  <c r="BI49"/>
  <c r="BM49" s="1"/>
  <c r="BI538"/>
  <c r="BM538" s="1"/>
  <c r="AM538" s="1"/>
  <c r="BO538" s="1"/>
  <c r="BI110"/>
  <c r="BM110" s="1"/>
  <c r="AM110" s="1"/>
  <c r="BO110" s="1"/>
  <c r="BI113"/>
  <c r="BM113" s="1"/>
  <c r="AM113" s="1"/>
  <c r="BO113" s="1"/>
  <c r="BI276"/>
  <c r="BM276" s="1"/>
  <c r="AM276" s="1"/>
  <c r="BO276" s="1"/>
  <c r="BI555"/>
  <c r="BM555" s="1"/>
  <c r="AM555" s="1"/>
  <c r="BO555" s="1"/>
  <c r="BI489"/>
  <c r="BM489" s="1"/>
  <c r="AM489" s="1"/>
  <c r="BO489" s="1"/>
  <c r="BI73"/>
  <c r="BM73" s="1"/>
  <c r="BI171"/>
  <c r="BM171" s="1"/>
  <c r="AM171" s="1"/>
  <c r="BO171" s="1"/>
  <c r="BI520"/>
  <c r="BM520" s="1"/>
  <c r="AM520" s="1"/>
  <c r="BO520" s="1"/>
  <c r="BI592"/>
  <c r="BM592" s="1"/>
  <c r="AM592" s="1"/>
  <c r="BO592" s="1"/>
  <c r="BI261"/>
  <c r="BM261" s="1"/>
  <c r="AM261" s="1"/>
  <c r="BO261" s="1"/>
  <c r="BI105"/>
  <c r="BM105" s="1"/>
  <c r="AM105" s="1"/>
  <c r="BO105" s="1"/>
  <c r="BI39"/>
  <c r="BM39" s="1"/>
  <c r="BI74"/>
  <c r="BM74" s="1"/>
  <c r="BI403"/>
  <c r="BM403" s="1"/>
  <c r="AM403" s="1"/>
  <c r="BO403" s="1"/>
  <c r="BI219"/>
  <c r="BM219" s="1"/>
  <c r="AM219" s="1"/>
  <c r="BO219" s="1"/>
  <c r="BI396"/>
  <c r="BM396" s="1"/>
  <c r="AM396" s="1"/>
  <c r="BO396" s="1"/>
  <c r="BI204"/>
  <c r="BM204" s="1"/>
  <c r="AM204" s="1"/>
  <c r="BO204" s="1"/>
  <c r="BI80"/>
  <c r="BM80" s="1"/>
  <c r="BI554"/>
  <c r="BM554" s="1"/>
  <c r="AM554" s="1"/>
  <c r="BO554" s="1"/>
  <c r="BI55"/>
  <c r="BM55" s="1"/>
  <c r="BI573"/>
  <c r="BM573" s="1"/>
  <c r="AM573" s="1"/>
  <c r="BO573" s="1"/>
  <c r="BO333"/>
  <c r="AM333"/>
  <c r="BI77"/>
  <c r="BM77" s="1"/>
  <c r="BI600"/>
  <c r="BM600" s="1"/>
  <c r="AM600" s="1"/>
  <c r="BO600" s="1"/>
  <c r="BI525"/>
  <c r="BM525" s="1"/>
  <c r="AM525" s="1"/>
  <c r="BO525" s="1"/>
  <c r="BI397"/>
  <c r="BM397" s="1"/>
  <c r="AM397" s="1"/>
  <c r="BO397" s="1"/>
  <c r="BI143"/>
  <c r="BM143" s="1"/>
  <c r="AM143" s="1"/>
  <c r="BO143" s="1"/>
  <c r="BI57"/>
  <c r="BM57" s="1"/>
  <c r="BI429"/>
  <c r="BM429" s="1"/>
  <c r="AM429" s="1"/>
  <c r="BO429" s="1"/>
  <c r="BI69"/>
  <c r="BM69" s="1"/>
  <c r="BI533"/>
  <c r="BM533" s="1"/>
  <c r="AM533" s="1"/>
  <c r="BO533" s="1"/>
  <c r="BI65"/>
  <c r="BM65" s="1"/>
  <c r="BI83"/>
  <c r="BM83" s="1"/>
  <c r="AM83" s="1"/>
  <c r="BO83" s="1"/>
  <c r="BI248"/>
  <c r="BM248" s="1"/>
  <c r="AM248" s="1"/>
  <c r="BO248" s="1"/>
  <c r="BI393"/>
  <c r="BM393" s="1"/>
  <c r="AM393" s="1"/>
  <c r="BO393" s="1"/>
  <c r="BI308"/>
  <c r="BM308" s="1"/>
  <c r="AM308" s="1"/>
  <c r="BO308" s="1"/>
  <c r="BI319"/>
  <c r="BM319" s="1"/>
  <c r="AM319" s="1"/>
  <c r="BO319" s="1"/>
  <c r="BI519"/>
  <c r="BM519" s="1"/>
  <c r="AM519" s="1"/>
  <c r="BO519" s="1"/>
  <c r="BI399"/>
  <c r="BM399" s="1"/>
  <c r="AM399" s="1"/>
  <c r="BO399" s="1"/>
  <c r="BI144"/>
  <c r="BM144" s="1"/>
  <c r="AM144" s="1"/>
  <c r="BO144" s="1"/>
  <c r="BI54"/>
  <c r="BM54" s="1"/>
  <c r="BI260"/>
  <c r="BM260" s="1"/>
  <c r="AM260" s="1"/>
  <c r="BO260" s="1"/>
  <c r="BI548"/>
  <c r="BM548" s="1"/>
  <c r="AM548" s="1"/>
  <c r="BO548" s="1"/>
  <c r="BI312"/>
  <c r="BM312" s="1"/>
  <c r="AM312" s="1"/>
  <c r="BO312" s="1"/>
  <c r="BI467"/>
  <c r="BM467" s="1"/>
  <c r="AM467" s="1"/>
  <c r="BO467" s="1"/>
  <c r="BI258"/>
  <c r="BM258" s="1"/>
  <c r="AM258" s="1"/>
  <c r="BO258" s="1"/>
  <c r="BI88"/>
  <c r="BM88" s="1"/>
  <c r="BI239"/>
  <c r="BM239" s="1"/>
  <c r="BI558"/>
  <c r="BM558" s="1"/>
  <c r="AM558" s="1"/>
  <c r="BO558" s="1"/>
  <c r="BI299"/>
  <c r="BM299" s="1"/>
  <c r="AM299" s="1"/>
  <c r="BO299" s="1"/>
  <c r="BI242"/>
  <c r="BM242" s="1"/>
  <c r="BI273"/>
  <c r="BM273" s="1"/>
  <c r="AM273" s="1"/>
  <c r="BO273" s="1"/>
  <c r="BI400"/>
  <c r="BM400" s="1"/>
  <c r="AM400" s="1"/>
  <c r="BO400" s="1"/>
  <c r="BI130"/>
  <c r="BM130" s="1"/>
  <c r="AM130" s="1"/>
  <c r="BO130" s="1"/>
  <c r="BI183"/>
  <c r="BM183" s="1"/>
  <c r="AM183" s="1"/>
  <c r="BO183" s="1"/>
  <c r="BI87"/>
  <c r="BM87" s="1"/>
  <c r="BI490"/>
  <c r="BM490" s="1"/>
  <c r="AM490" s="1"/>
  <c r="BO490" s="1"/>
  <c r="BI510"/>
  <c r="BM510" s="1"/>
  <c r="AM510" s="1"/>
  <c r="BO510" s="1"/>
  <c r="BI93"/>
  <c r="BM93" s="1"/>
  <c r="AM93" s="1"/>
  <c r="BO93" s="1"/>
  <c r="BI120"/>
  <c r="BM120" s="1"/>
  <c r="AM120" s="1"/>
  <c r="BO120" s="1"/>
  <c r="BI103"/>
  <c r="BM103" s="1"/>
  <c r="AM103" s="1"/>
  <c r="BO103" s="1"/>
  <c r="BI323"/>
  <c r="BM323" s="1"/>
  <c r="AM323" s="1"/>
  <c r="BO323" s="1"/>
  <c r="BI402"/>
  <c r="BM402" s="1"/>
  <c r="AM402" s="1"/>
  <c r="BO402" s="1"/>
  <c r="BH551"/>
  <c r="BG231"/>
  <c r="BH231" s="1"/>
  <c r="BG347"/>
  <c r="BH347" s="1"/>
  <c r="BI274"/>
  <c r="BM274" s="1"/>
  <c r="AM274" s="1"/>
  <c r="BO274" s="1"/>
  <c r="BI243"/>
  <c r="BM243" s="1"/>
  <c r="BI203"/>
  <c r="BM203" s="1"/>
  <c r="AM203" s="1"/>
  <c r="BO203" s="1"/>
  <c r="BI19"/>
  <c r="BM19" s="1"/>
  <c r="BO541"/>
  <c r="AM541"/>
  <c r="BI556"/>
  <c r="BM556" s="1"/>
  <c r="AM556" s="1"/>
  <c r="BO556" s="1"/>
  <c r="BI585"/>
  <c r="BM585" s="1"/>
  <c r="AM585" s="1"/>
  <c r="BO585" s="1"/>
  <c r="BI104"/>
  <c r="BM104" s="1"/>
  <c r="AM104" s="1"/>
  <c r="BO104" s="1"/>
  <c r="BI493"/>
  <c r="BM493" s="1"/>
  <c r="AM493" s="1"/>
  <c r="BO493" s="1"/>
  <c r="BI109"/>
  <c r="BM109" s="1"/>
  <c r="BI536"/>
  <c r="BM536" s="1"/>
  <c r="AM536" s="1"/>
  <c r="BO536" s="1"/>
  <c r="BI464"/>
  <c r="BM464" s="1"/>
  <c r="AM464" s="1"/>
  <c r="BO464" s="1"/>
  <c r="BI500"/>
  <c r="BM500" s="1"/>
  <c r="AM500" s="1"/>
  <c r="BO500" s="1"/>
  <c r="BI125"/>
  <c r="BM125" s="1"/>
  <c r="AM125" s="1"/>
  <c r="BO125" s="1"/>
  <c r="BI487"/>
  <c r="BM487" s="1"/>
  <c r="AM487" s="1"/>
  <c r="BO487" s="1"/>
  <c r="BI595"/>
  <c r="BM595" s="1"/>
  <c r="AM595" s="1"/>
  <c r="BO595" s="1"/>
  <c r="BI63"/>
  <c r="BM63" s="1"/>
  <c r="BI60"/>
  <c r="BM60" s="1"/>
  <c r="BI563"/>
  <c r="BM563" s="1"/>
  <c r="AM563" s="1"/>
  <c r="BO563" s="1"/>
  <c r="BI46"/>
  <c r="BM46" s="1"/>
  <c r="AM46" s="1"/>
  <c r="BO46" s="1"/>
  <c r="BI497"/>
  <c r="BM497" s="1"/>
  <c r="AM497" s="1"/>
  <c r="BO497" s="1"/>
  <c r="BI542"/>
  <c r="BM542" s="1"/>
  <c r="AM542" s="1"/>
  <c r="BO542" s="1"/>
  <c r="BI503"/>
  <c r="BM503" s="1"/>
  <c r="AM503" s="1"/>
  <c r="BO503" s="1"/>
  <c r="BI381"/>
  <c r="BM381" s="1"/>
  <c r="AM381" s="1"/>
  <c r="BO381" s="1"/>
  <c r="BI224"/>
  <c r="BM224" s="1"/>
  <c r="AM224" s="1"/>
  <c r="BO224" s="1"/>
  <c r="BI589"/>
  <c r="BM589" s="1"/>
  <c r="AM589" s="1"/>
  <c r="BO589" s="1"/>
  <c r="BI106"/>
  <c r="BM106" s="1"/>
  <c r="AM106" s="1"/>
  <c r="BO106" s="1"/>
  <c r="BI283"/>
  <c r="BM283" s="1"/>
  <c r="AM283" s="1"/>
  <c r="BO283" s="1"/>
  <c r="BI301"/>
  <c r="BM301" s="1"/>
  <c r="AM301" s="1"/>
  <c r="BO301" s="1"/>
  <c r="BI48"/>
  <c r="BM48" s="1"/>
  <c r="AM48" s="1"/>
  <c r="BO48" s="1"/>
  <c r="BI167"/>
  <c r="BM167" s="1"/>
  <c r="AM167" s="1"/>
  <c r="BO167" s="1"/>
  <c r="BI329"/>
  <c r="BM329" s="1"/>
  <c r="AM329" s="1"/>
  <c r="BO329" s="1"/>
  <c r="BI256"/>
  <c r="BM256" s="1"/>
  <c r="AM256" s="1"/>
  <c r="BO256" s="1"/>
  <c r="BI92"/>
  <c r="BM92" s="1"/>
  <c r="BI455"/>
  <c r="BM455" s="1"/>
  <c r="AM455" s="1"/>
  <c r="BO455" s="1"/>
  <c r="BI433"/>
  <c r="BM433" s="1"/>
  <c r="AM433" s="1"/>
  <c r="BO433" s="1"/>
  <c r="BI111"/>
  <c r="BM111" s="1"/>
  <c r="AM111" s="1"/>
  <c r="BO111" s="1"/>
  <c r="BI355"/>
  <c r="BM355" s="1"/>
  <c r="AM355" s="1"/>
  <c r="BO355" s="1"/>
  <c r="BI529"/>
  <c r="BM529" s="1"/>
  <c r="AM529" s="1"/>
  <c r="BO529" s="1"/>
  <c r="BI506"/>
  <c r="BM506" s="1"/>
  <c r="AM506" s="1"/>
  <c r="BO506" s="1"/>
  <c r="BI559"/>
  <c r="BM559" s="1"/>
  <c r="AM559" s="1"/>
  <c r="BO559" s="1"/>
  <c r="BI452"/>
  <c r="BM452" s="1"/>
  <c r="AM452" s="1"/>
  <c r="BO452" s="1"/>
  <c r="BI269"/>
  <c r="BM269" s="1"/>
  <c r="AM269" s="1"/>
  <c r="BO269" s="1"/>
  <c r="BI509"/>
  <c r="BM509" s="1"/>
  <c r="AM509" s="1"/>
  <c r="BO509" s="1"/>
  <c r="BI496"/>
  <c r="BM496" s="1"/>
  <c r="AM496" s="1"/>
  <c r="BO496" s="1"/>
  <c r="BI410"/>
  <c r="BM410" s="1"/>
  <c r="AM410" s="1"/>
  <c r="BO410" s="1"/>
  <c r="BI553"/>
  <c r="BM553" s="1"/>
  <c r="AM553" s="1"/>
  <c r="BO553" s="1"/>
  <c r="BI202"/>
  <c r="BM202" s="1"/>
  <c r="AM202" s="1"/>
  <c r="BO202" s="1"/>
  <c r="BI353"/>
  <c r="BM353" s="1"/>
  <c r="AM353" s="1"/>
  <c r="BO353" s="1"/>
  <c r="BI89"/>
  <c r="BM89" s="1"/>
  <c r="BI571"/>
  <c r="BM571" s="1"/>
  <c r="AM571" s="1"/>
  <c r="BO571" s="1"/>
  <c r="BI238"/>
  <c r="BM238" s="1"/>
  <c r="BI365"/>
  <c r="BM365" s="1"/>
  <c r="AM365" s="1"/>
  <c r="BO365" s="1"/>
  <c r="BI91"/>
  <c r="BM91" s="1"/>
  <c r="BI540"/>
  <c r="BM540" s="1"/>
  <c r="AM540" s="1"/>
  <c r="BO540" s="1"/>
  <c r="BI45"/>
  <c r="BM45" s="1"/>
  <c r="AM45" s="1"/>
  <c r="BO45" s="1"/>
  <c r="BI59"/>
  <c r="BM59" s="1"/>
  <c r="BI142"/>
  <c r="BM142" s="1"/>
  <c r="AM142" s="1"/>
  <c r="BO142" s="1"/>
  <c r="BI121"/>
  <c r="BM121" s="1"/>
  <c r="AM121" s="1"/>
  <c r="BO121" s="1"/>
  <c r="BI436"/>
  <c r="BM436" s="1"/>
  <c r="AM436" s="1"/>
  <c r="BO436" s="1"/>
  <c r="BI532"/>
  <c r="BM532" s="1"/>
  <c r="AM532" s="1"/>
  <c r="BO532" s="1"/>
  <c r="BI534"/>
  <c r="BM534" s="1"/>
  <c r="AM534" s="1"/>
  <c r="BO534" s="1"/>
  <c r="BI517"/>
  <c r="BM517" s="1"/>
  <c r="AM517" s="1"/>
  <c r="BO517" s="1"/>
  <c r="BI117"/>
  <c r="BM117" s="1"/>
  <c r="AM117" s="1"/>
  <c r="BO117" s="1"/>
  <c r="BI90"/>
  <c r="BM90" s="1"/>
  <c r="AM90" s="1"/>
  <c r="BO90" s="1"/>
  <c r="BI128"/>
  <c r="BM128" s="1"/>
  <c r="AM128" s="1"/>
  <c r="BO128" s="1"/>
  <c r="BI216"/>
  <c r="BM216" s="1"/>
  <c r="AM216" s="1"/>
  <c r="BO216" s="1"/>
  <c r="BH298"/>
  <c r="BO335"/>
  <c r="BG599"/>
  <c r="BH599" s="1"/>
  <c r="BG316"/>
  <c r="BH316" s="1"/>
  <c r="BG565"/>
  <c r="BH565" s="1"/>
  <c r="BG581"/>
  <c r="BH581" s="1"/>
  <c r="BG367"/>
  <c r="BH367" s="1"/>
  <c r="BG78"/>
  <c r="BH78" s="1"/>
  <c r="BG288"/>
  <c r="BH288" s="1"/>
  <c r="BG191"/>
  <c r="BH191" s="1"/>
  <c r="BG153"/>
  <c r="BH153" s="1"/>
  <c r="BG215"/>
  <c r="BH215" s="1"/>
  <c r="AM191"/>
  <c r="BO191" s="1"/>
  <c r="BG546"/>
  <c r="BH546" s="1"/>
  <c r="BG226"/>
  <c r="BH226" s="1"/>
  <c r="BG390"/>
  <c r="BH390" s="1"/>
  <c r="BO305"/>
  <c r="BG213"/>
  <c r="BH213" s="1"/>
  <c r="AM413"/>
  <c r="BO413" s="1"/>
  <c r="BG344"/>
  <c r="BH344" s="1"/>
  <c r="BG435"/>
  <c r="BH435" s="1"/>
  <c r="BG504"/>
  <c r="BH504" s="1"/>
  <c r="BG413"/>
  <c r="BH413" s="1"/>
  <c r="BG437"/>
  <c r="BH437" s="1"/>
  <c r="BG531"/>
  <c r="BH531" s="1"/>
  <c r="BG371"/>
  <c r="BH371" s="1"/>
  <c r="BG518"/>
  <c r="BH518" s="1"/>
  <c r="BG537"/>
  <c r="BH537" s="1"/>
  <c r="BG271"/>
  <c r="BH271" s="1"/>
  <c r="BG527"/>
  <c r="BH527" s="1"/>
  <c r="BG488"/>
  <c r="BH488" s="1"/>
  <c r="BG282"/>
  <c r="BH282" s="1"/>
  <c r="BG280"/>
  <c r="BH280" s="1"/>
  <c r="BG223"/>
  <c r="BH223" s="1"/>
  <c r="BG391"/>
  <c r="BH391" s="1"/>
  <c r="BG332"/>
  <c r="BI332" s="1"/>
  <c r="BM332" s="1"/>
  <c r="BG440"/>
  <c r="BH440" s="1"/>
  <c r="BG251"/>
  <c r="BH251" s="1"/>
  <c r="BG596"/>
  <c r="BH596" s="1"/>
  <c r="BG369"/>
  <c r="BH369" s="1"/>
  <c r="BG418"/>
  <c r="BH418" s="1"/>
  <c r="BI561"/>
  <c r="BM561" s="1"/>
  <c r="BG290"/>
  <c r="BH290" s="1"/>
  <c r="C127"/>
  <c r="C128" s="1"/>
  <c r="C129" s="1"/>
  <c r="C130" s="1"/>
  <c r="C131" s="1"/>
  <c r="C132" s="1"/>
  <c r="C133" s="1"/>
  <c r="AY8"/>
  <c r="AR8"/>
  <c r="AT8"/>
  <c r="AU8"/>
  <c r="BK8" s="1"/>
  <c r="AV8"/>
  <c r="AX8" a="1"/>
  <c r="AX8" s="1"/>
  <c r="E8" s="1"/>
  <c r="AW8"/>
  <c r="DF16" i="24"/>
  <c r="CV16"/>
  <c r="CX24" i="3" a="1"/>
  <c r="J13" a="1"/>
  <c r="S13" a="1"/>
  <c r="U13" a="1"/>
  <c r="V13" a="1"/>
  <c r="W13" a="1"/>
  <c r="Q15" i="1"/>
  <c r="Q84"/>
  <c r="U7" i="3" a="1"/>
  <c r="V4" a="1"/>
  <c r="BF64" i="24"/>
  <c r="BW28"/>
  <c r="BH49" a="1"/>
  <c r="BW60"/>
  <c r="Q111" i="1"/>
  <c r="Q7"/>
  <c r="AY43" i="24"/>
  <c r="AY44"/>
  <c r="Q49" i="1"/>
  <c r="AX13" i="24"/>
  <c r="BW42"/>
  <c r="AX46"/>
  <c r="AX37"/>
  <c r="U4" i="3" a="1"/>
  <c r="Q95" i="1"/>
  <c r="BW25" i="24"/>
  <c r="Q73" i="1"/>
  <c r="Q13"/>
  <c r="BW53" i="24"/>
  <c r="Q115" i="1"/>
  <c r="AY42" i="24"/>
  <c r="Q38" i="1"/>
  <c r="Q110"/>
  <c r="BW50" i="24"/>
  <c r="BW33"/>
  <c r="Q100" i="1"/>
  <c r="BH68" i="24" a="1"/>
  <c r="J3" i="3" a="1"/>
  <c r="AX17" i="24"/>
  <c r="S10" i="3" a="1"/>
  <c r="AY38" i="24"/>
  <c r="Q125" i="1"/>
  <c r="Q50"/>
  <c r="BW66" i="24"/>
  <c r="AX28"/>
  <c r="Q78" i="1"/>
  <c r="BW71" i="24"/>
  <c r="AX71"/>
  <c r="AY20"/>
  <c r="AN8" i="3"/>
  <c r="Q69" i="1"/>
  <c r="AY14" i="24"/>
  <c r="Q92" i="1"/>
  <c r="Q89"/>
  <c r="BH50" i="24" a="1"/>
  <c r="BW69"/>
  <c r="Q16" i="1"/>
  <c r="Q103"/>
  <c r="Q120"/>
  <c r="V10" i="3" a="1"/>
  <c r="Q4" i="1"/>
  <c r="Q102"/>
  <c r="W3" i="3" a="1"/>
  <c r="AX60" i="24"/>
  <c r="Q138" i="1"/>
  <c r="BW41" i="24"/>
  <c r="Q34" i="1"/>
  <c r="Q62"/>
  <c r="AX35" i="24"/>
  <c r="BW27"/>
  <c r="AX31"/>
  <c r="BW18"/>
  <c r="Q109" i="1"/>
  <c r="Q36"/>
  <c r="Q105"/>
  <c r="AX33" i="24"/>
  <c r="Q93" i="1"/>
  <c r="AX54" i="24"/>
  <c r="Q76" i="1"/>
  <c r="BC23" i="24"/>
  <c r="BW13"/>
  <c r="Q116" i="1"/>
  <c r="BC37" i="24"/>
  <c r="Q22" i="1"/>
  <c r="Q119"/>
  <c r="AX38" i="24"/>
  <c r="AX62"/>
  <c r="AY64"/>
  <c r="Q126" i="1"/>
  <c r="AX42" i="24"/>
  <c r="S4" i="3" a="1"/>
  <c r="Q10" i="1"/>
  <c r="BW55" i="24"/>
  <c r="Q53" i="1"/>
  <c r="Q60"/>
  <c r="Q94"/>
  <c r="AY13" i="24"/>
  <c r="BW21"/>
  <c r="Q71" i="1"/>
  <c r="W14" i="3" a="1"/>
  <c r="AY59" i="24"/>
  <c r="AX61"/>
  <c r="AX22"/>
  <c r="W4" i="3" a="1"/>
  <c r="Q74" i="1"/>
  <c r="Q9"/>
  <c r="BC27" i="24"/>
  <c r="AX52"/>
  <c r="Q27" i="1"/>
  <c r="Q86"/>
  <c r="Q136"/>
  <c r="Q30"/>
  <c r="DO65" i="24"/>
  <c r="AY17"/>
  <c r="BF68"/>
  <c r="BC19"/>
  <c r="AX26"/>
  <c r="BW14"/>
  <c r="AY50"/>
  <c r="BH71" a="1"/>
  <c r="U9" i="3" a="1"/>
  <c r="BW15" i="24"/>
  <c r="AY66"/>
  <c r="BF62"/>
  <c r="Q12" i="1"/>
  <c r="Q101"/>
  <c r="Q21"/>
  <c r="Q14"/>
  <c r="Q134"/>
  <c r="J14" i="3" a="1"/>
  <c r="Q8" i="1"/>
  <c r="BC35" i="24"/>
  <c r="Q28" i="1"/>
  <c r="AY36" i="24"/>
  <c r="Q41" i="1"/>
  <c r="Q46"/>
  <c r="Q61"/>
  <c r="Q122"/>
  <c r="Q79"/>
  <c r="Q131"/>
  <c r="BC32" i="24"/>
  <c r="Q11" i="1"/>
  <c r="Q80"/>
  <c r="AY40" i="24"/>
  <c r="BH44" a="1"/>
  <c r="BW19"/>
  <c r="AY37"/>
  <c r="S7" i="3" a="1"/>
  <c r="AX27" i="24"/>
  <c r="BW67"/>
  <c r="S9" i="3" a="1"/>
  <c r="BW43" i="24"/>
  <c r="AY21"/>
  <c r="Q81" i="1"/>
  <c r="Q118"/>
  <c r="Q42"/>
  <c r="BC28" i="24"/>
  <c r="Q140" i="1"/>
  <c r="AX59" i="24"/>
  <c r="Q91" i="1"/>
  <c r="AY45" i="24"/>
  <c r="BC36"/>
  <c r="AY61"/>
  <c r="BW47"/>
  <c r="BW39"/>
  <c r="AX18"/>
  <c r="AY67"/>
  <c r="Q19" i="1"/>
  <c r="BW62" i="24"/>
  <c r="BH43" a="1"/>
  <c r="Q83" i="1"/>
  <c r="Q55"/>
  <c r="Q75"/>
  <c r="AY32" i="24"/>
  <c r="S2" i="3" a="1"/>
  <c r="AY68" i="24"/>
  <c r="BW26"/>
  <c r="V2" i="3" a="1"/>
  <c r="CX21" a="1"/>
  <c r="BW46" i="24"/>
  <c r="Q123" i="1"/>
  <c r="BW44" i="24"/>
  <c r="AY52"/>
  <c r="Q112" i="1"/>
  <c r="AX24" i="24"/>
  <c r="AX49"/>
  <c r="AX40"/>
  <c r="AX20"/>
  <c r="W7" i="3" a="1"/>
  <c r="Q52" i="1"/>
  <c r="Q23"/>
  <c r="Q107"/>
  <c r="BW23" i="24"/>
  <c r="Q70" i="1"/>
  <c r="W9" i="3" a="1"/>
  <c r="Q72" i="1"/>
  <c r="Q121"/>
  <c r="AY26" i="24"/>
  <c r="AX44"/>
  <c r="BW45"/>
  <c r="BW70"/>
  <c r="Q129" i="1"/>
  <c r="BC26" i="24"/>
  <c r="AX39"/>
  <c r="AY58"/>
  <c r="BW57"/>
  <c r="Q51" i="1"/>
  <c r="Q32"/>
  <c r="BC24" i="24"/>
  <c r="Q5" i="1"/>
  <c r="DO64" i="24"/>
  <c r="BW48"/>
  <c r="BW31"/>
  <c r="BF17"/>
  <c r="BC31"/>
  <c r="Q108" i="1"/>
  <c r="W2" i="3" a="1"/>
  <c r="BW37" i="24"/>
  <c r="AX25"/>
  <c r="AY19"/>
  <c r="CX20" i="3" a="1"/>
  <c r="AX21" i="24"/>
  <c r="Q31" i="1"/>
  <c r="J4" i="3" a="1"/>
  <c r="BC38" i="24"/>
  <c r="Q39" i="1"/>
  <c r="Q35"/>
  <c r="Q67"/>
  <c r="AY28" i="24"/>
  <c r="Q6" i="1"/>
  <c r="AY22" i="24"/>
  <c r="AX36"/>
  <c r="BC21"/>
  <c r="Q40" i="1"/>
  <c r="V14" i="3" a="1"/>
  <c r="Q25" i="1"/>
  <c r="DO62" i="24"/>
  <c r="Q85" i="1"/>
  <c r="J9" i="3" a="1"/>
  <c r="Q98" i="1"/>
  <c r="Q77"/>
  <c r="Q18"/>
  <c r="BH52" i="24" a="1"/>
  <c r="V3" i="3" a="1"/>
  <c r="Q63" i="1"/>
  <c r="BW68" i="24"/>
  <c r="AY46"/>
  <c r="Q97" i="1"/>
  <c r="AY25" i="24"/>
  <c r="BF16"/>
  <c r="Q68" i="1"/>
  <c r="AX45" i="24"/>
  <c r="AX19"/>
  <c r="Q96" i="1"/>
  <c r="BC18" i="24"/>
  <c r="BH40" a="1"/>
  <c r="BC33"/>
  <c r="Q124" i="1"/>
  <c r="BC14" i="24"/>
  <c r="BC22"/>
  <c r="Q57" i="1"/>
  <c r="Q104"/>
  <c r="BC39" i="24"/>
  <c r="BW40"/>
  <c r="AX66"/>
  <c r="AY71"/>
  <c r="AX53"/>
  <c r="Q20" i="1"/>
  <c r="AY33" i="24"/>
  <c r="Q64" i="1"/>
  <c r="Q45"/>
  <c r="Q139"/>
  <c r="BH46" i="24" a="1"/>
  <c r="AY27"/>
  <c r="Q65" i="1"/>
  <c r="AY18" i="24"/>
  <c r="U10" i="3" a="1"/>
  <c r="Q56" i="1"/>
  <c r="W10" i="3" a="1"/>
  <c r="AX16" i="24"/>
  <c r="AX67"/>
  <c r="J2" i="3" a="1"/>
  <c r="BW38" i="24"/>
  <c r="AY31"/>
  <c r="Q24" i="1"/>
  <c r="BH64" i="24" a="1"/>
  <c r="CX16" i="3" a="1"/>
  <c r="BH62" i="24" a="1"/>
  <c r="CT8" i="3" a="1"/>
  <c r="Q135" i="1"/>
  <c r="BW36" i="24"/>
  <c r="BW54"/>
  <c r="AX50"/>
  <c r="Q48" i="1"/>
  <c r="AX68" i="24"/>
  <c r="Q26" i="1"/>
  <c r="BW16" i="24"/>
  <c r="Q90" i="1"/>
  <c r="AX58" i="24"/>
  <c r="BW64"/>
  <c r="BC13"/>
  <c r="AX64"/>
  <c r="BW17"/>
  <c r="BW52"/>
  <c r="Q87" i="1"/>
  <c r="U14" i="3" a="1"/>
  <c r="BH45" i="24" a="1"/>
  <c r="AY35"/>
  <c r="Q133" i="1"/>
  <c r="BH42" i="24" a="1"/>
  <c r="BW61"/>
  <c r="Q66" i="1"/>
  <c r="Q33"/>
  <c r="J10" i="3" a="1"/>
  <c r="J7" a="1"/>
  <c r="U3" a="1"/>
  <c r="AY51" i="24"/>
  <c r="AX14"/>
  <c r="AY62"/>
  <c r="Q99" i="1"/>
  <c r="Q88"/>
  <c r="BF71" i="24"/>
  <c r="BW56"/>
  <c r="Q44" i="1"/>
  <c r="V9" i="3" a="1"/>
  <c r="Q17" i="1"/>
  <c r="S14" i="3" a="1"/>
  <c r="AY24" i="24"/>
  <c r="Q47" i="1"/>
  <c r="AX51" i="24"/>
  <c r="BW32"/>
  <c r="BW58"/>
  <c r="BC25"/>
  <c r="V7" i="3" a="1"/>
  <c r="BF46" i="24"/>
  <c r="Q37" i="1"/>
  <c r="AX32" i="24"/>
  <c r="AY16"/>
  <c r="DO63"/>
  <c r="AY23"/>
  <c r="BW22"/>
  <c r="AY60"/>
  <c r="Q59" i="1"/>
  <c r="Q29"/>
  <c r="Q128"/>
  <c r="BH51" i="24" a="1"/>
  <c r="S3" i="3" a="1"/>
  <c r="Q114" i="1"/>
  <c r="Q130"/>
  <c r="BW49" i="24"/>
  <c r="Q106" i="1"/>
  <c r="AY49" i="24"/>
  <c r="Q127" i="1"/>
  <c r="BW24" i="24"/>
  <c r="AY39"/>
  <c r="BC20"/>
  <c r="AX43"/>
  <c r="AY54"/>
  <c r="AX23"/>
  <c r="Q117" i="1"/>
  <c r="BW59" i="24"/>
  <c r="Q43" i="1"/>
  <c r="Q82"/>
  <c r="AY53" i="24"/>
  <c r="Q132" i="1"/>
  <c r="BW51" i="24"/>
  <c r="U2" i="3" a="1"/>
  <c r="Q137" i="1"/>
  <c r="Q113"/>
  <c r="BW20" i="24"/>
  <c r="Q54" i="1"/>
  <c r="Q58"/>
  <c r="AZ8" i="3" a="1"/>
  <c r="AM601" l="1"/>
  <c r="BO601" s="1"/>
  <c r="BH590"/>
  <c r="BG76"/>
  <c r="BH76" s="1"/>
  <c r="BF44"/>
  <c r="BE501"/>
  <c r="BF267"/>
  <c r="BF198"/>
  <c r="BF263"/>
  <c r="BF270"/>
  <c r="BE479"/>
  <c r="BI161"/>
  <c r="BM161" s="1"/>
  <c r="AM161" s="1"/>
  <c r="BO161" s="1"/>
  <c r="BE51"/>
  <c r="BF255"/>
  <c r="BF387"/>
  <c r="BF222"/>
  <c r="BI152"/>
  <c r="BM152" s="1"/>
  <c r="AM152" s="1"/>
  <c r="BO152" s="1"/>
  <c r="BF196"/>
  <c r="BG249"/>
  <c r="BH249" s="1"/>
  <c r="BI590"/>
  <c r="BM590" s="1"/>
  <c r="AM590" s="1"/>
  <c r="BO590" s="1"/>
  <c r="BH335"/>
  <c r="BI212"/>
  <c r="BM212" s="1"/>
  <c r="AM212" s="1"/>
  <c r="BO212" s="1"/>
  <c r="BE212"/>
  <c r="BI58"/>
  <c r="BM58" s="1"/>
  <c r="BF58"/>
  <c r="BE505"/>
  <c r="BG505" s="1"/>
  <c r="BH505" s="1"/>
  <c r="BF505"/>
  <c r="BI505"/>
  <c r="BM505" s="1"/>
  <c r="AM505" s="1"/>
  <c r="BO505" s="1"/>
  <c r="BI481"/>
  <c r="BM481" s="1"/>
  <c r="AM481" s="1"/>
  <c r="BO481" s="1"/>
  <c r="BE481"/>
  <c r="BG481" s="1"/>
  <c r="BH481" s="1"/>
  <c r="BF481"/>
  <c r="BE351"/>
  <c r="BF351"/>
  <c r="BI351"/>
  <c r="BM351" s="1"/>
  <c r="AM351" s="1"/>
  <c r="BO351" s="1"/>
  <c r="BI37"/>
  <c r="BM37" s="1"/>
  <c r="BE37"/>
  <c r="BF37"/>
  <c r="BI232"/>
  <c r="BM232" s="1"/>
  <c r="AM232" s="1"/>
  <c r="BO232" s="1"/>
  <c r="BF232"/>
  <c r="BE232"/>
  <c r="BF43"/>
  <c r="BE43"/>
  <c r="BI43"/>
  <c r="BM43" s="1"/>
  <c r="AM43" s="1"/>
  <c r="BO43" s="1"/>
  <c r="BI200"/>
  <c r="BM200" s="1"/>
  <c r="AM200" s="1"/>
  <c r="BO200" s="1"/>
  <c r="BE200"/>
  <c r="BF200"/>
  <c r="BE257"/>
  <c r="BI257"/>
  <c r="BM257" s="1"/>
  <c r="AM257" s="1"/>
  <c r="BO257" s="1"/>
  <c r="BF257"/>
  <c r="BI81"/>
  <c r="BM81" s="1"/>
  <c r="BF81"/>
  <c r="BE81"/>
  <c r="BG81" s="1"/>
  <c r="BH81" s="1"/>
  <c r="BF515"/>
  <c r="BE515"/>
  <c r="BI515"/>
  <c r="BM515" s="1"/>
  <c r="AM515" s="1"/>
  <c r="BO515" s="1"/>
  <c r="BF127"/>
  <c r="BI127"/>
  <c r="BM127" s="1"/>
  <c r="AM127" s="1"/>
  <c r="BO127" s="1"/>
  <c r="BE127"/>
  <c r="BF158"/>
  <c r="BE158"/>
  <c r="BI158"/>
  <c r="BM158" s="1"/>
  <c r="AM158" s="1"/>
  <c r="BO158" s="1"/>
  <c r="BI82"/>
  <c r="BM82" s="1"/>
  <c r="AM82" s="1"/>
  <c r="BO82" s="1"/>
  <c r="BE82"/>
  <c r="BF82"/>
  <c r="BG82" s="1"/>
  <c r="BH82" s="1"/>
  <c r="BF561"/>
  <c r="BE561"/>
  <c r="BE15"/>
  <c r="BF15"/>
  <c r="BI15"/>
  <c r="BM15" s="1"/>
  <c r="AM15" s="1"/>
  <c r="BO15" s="1"/>
  <c r="BE499"/>
  <c r="BI499"/>
  <c r="BM499" s="1"/>
  <c r="AM499" s="1"/>
  <c r="BO499" s="1"/>
  <c r="BF499"/>
  <c r="BF209"/>
  <c r="BE209"/>
  <c r="BI209"/>
  <c r="BM209" s="1"/>
  <c r="AM209" s="1"/>
  <c r="BO209" s="1"/>
  <c r="BF157"/>
  <c r="BE157"/>
  <c r="BI157"/>
  <c r="BM157" s="1"/>
  <c r="AM157" s="1"/>
  <c r="BO157" s="1"/>
  <c r="BF494"/>
  <c r="BI494"/>
  <c r="BM494" s="1"/>
  <c r="AM494" s="1"/>
  <c r="BO494" s="1"/>
  <c r="BE494"/>
  <c r="BG494" s="1"/>
  <c r="BH494" s="1"/>
  <c r="BF225"/>
  <c r="BE225"/>
  <c r="BI225"/>
  <c r="BM225" s="1"/>
  <c r="AM225" s="1"/>
  <c r="BO225" s="1"/>
  <c r="BI160"/>
  <c r="BM160" s="1"/>
  <c r="AM160" s="1"/>
  <c r="BO160" s="1"/>
  <c r="BE160"/>
  <c r="BG160" s="1"/>
  <c r="BH160" s="1"/>
  <c r="BI547"/>
  <c r="BM547" s="1"/>
  <c r="AM547" s="1"/>
  <c r="BO547" s="1"/>
  <c r="BE547"/>
  <c r="BF547"/>
  <c r="BE557"/>
  <c r="BI557"/>
  <c r="BM557" s="1"/>
  <c r="AM557" s="1"/>
  <c r="BO557" s="1"/>
  <c r="BF557"/>
  <c r="BI129"/>
  <c r="BM129" s="1"/>
  <c r="AM129" s="1"/>
  <c r="BO129" s="1"/>
  <c r="BF129"/>
  <c r="BG129" s="1"/>
  <c r="BH129" s="1"/>
  <c r="BI507"/>
  <c r="BM507" s="1"/>
  <c r="AM507" s="1"/>
  <c r="BO507" s="1"/>
  <c r="BE507"/>
  <c r="BG507" s="1"/>
  <c r="BH507" s="1"/>
  <c r="BE139"/>
  <c r="BF139"/>
  <c r="BE135"/>
  <c r="BF135"/>
  <c r="BI434"/>
  <c r="BM434" s="1"/>
  <c r="AM434" s="1"/>
  <c r="BO434" s="1"/>
  <c r="BE434"/>
  <c r="BG434" s="1"/>
  <c r="BH434" s="1"/>
  <c r="BF268"/>
  <c r="BE268"/>
  <c r="BI268"/>
  <c r="BM268" s="1"/>
  <c r="AM268" s="1"/>
  <c r="BO268" s="1"/>
  <c r="BE314"/>
  <c r="BI314"/>
  <c r="BM314" s="1"/>
  <c r="AM314" s="1"/>
  <c r="BO314" s="1"/>
  <c r="BF314"/>
  <c r="BI449"/>
  <c r="BM449" s="1"/>
  <c r="AM449" s="1"/>
  <c r="BO449" s="1"/>
  <c r="BE449"/>
  <c r="BG449" s="1"/>
  <c r="BH449" s="1"/>
  <c r="BF449"/>
  <c r="BI549"/>
  <c r="BM549" s="1"/>
  <c r="AM549" s="1"/>
  <c r="BO549" s="1"/>
  <c r="BE549"/>
  <c r="BG549" s="1"/>
  <c r="BH549" s="1"/>
  <c r="BF549"/>
  <c r="BE220"/>
  <c r="BI220"/>
  <c r="BM220" s="1"/>
  <c r="AM220" s="1"/>
  <c r="BO220" s="1"/>
  <c r="BF220"/>
  <c r="BF422"/>
  <c r="BI422"/>
  <c r="BM422" s="1"/>
  <c r="AM422" s="1"/>
  <c r="BO422" s="1"/>
  <c r="BE422"/>
  <c r="BG417"/>
  <c r="BH417" s="1"/>
  <c r="BE417"/>
  <c r="BI417"/>
  <c r="BM417" s="1"/>
  <c r="AM417" s="1"/>
  <c r="BO417" s="1"/>
  <c r="BI485"/>
  <c r="BM485" s="1"/>
  <c r="AM485" s="1"/>
  <c r="BO485" s="1"/>
  <c r="BF485"/>
  <c r="BG485" s="1"/>
  <c r="BH485" s="1"/>
  <c r="BI218"/>
  <c r="BM218" s="1"/>
  <c r="AM218" s="1"/>
  <c r="BO218" s="1"/>
  <c r="BE218"/>
  <c r="BG218" s="1"/>
  <c r="BH218" s="1"/>
  <c r="BE357"/>
  <c r="BG357" s="1"/>
  <c r="BH357" s="1"/>
  <c r="BI357"/>
  <c r="BM357" s="1"/>
  <c r="AM357" s="1"/>
  <c r="BO357" s="1"/>
  <c r="BF221"/>
  <c r="BI221"/>
  <c r="BM221" s="1"/>
  <c r="AM221" s="1"/>
  <c r="BO221" s="1"/>
  <c r="BE221"/>
  <c r="BF264"/>
  <c r="BE264"/>
  <c r="BI264"/>
  <c r="BM264" s="1"/>
  <c r="AM264" s="1"/>
  <c r="BO264" s="1"/>
  <c r="BI240"/>
  <c r="BM240" s="1"/>
  <c r="BE240"/>
  <c r="BI545"/>
  <c r="BM545" s="1"/>
  <c r="AM545" s="1"/>
  <c r="BO545" s="1"/>
  <c r="BE545"/>
  <c r="BF545"/>
  <c r="BF212"/>
  <c r="BE58"/>
  <c r="BE349"/>
  <c r="BF361"/>
  <c r="BI361"/>
  <c r="BM361" s="1"/>
  <c r="AM361" s="1"/>
  <c r="BO361" s="1"/>
  <c r="BE361"/>
  <c r="BF349"/>
  <c r="BG349" s="1"/>
  <c r="BH349" s="1"/>
  <c r="BI349"/>
  <c r="BM349" s="1"/>
  <c r="AM349" s="1"/>
  <c r="BO349" s="1"/>
  <c r="BI593"/>
  <c r="BM593" s="1"/>
  <c r="AM593" s="1"/>
  <c r="BO593" s="1"/>
  <c r="BF593"/>
  <c r="BE593"/>
  <c r="BI569"/>
  <c r="BM569" s="1"/>
  <c r="AM569" s="1"/>
  <c r="BO569" s="1"/>
  <c r="BE569"/>
  <c r="BG569" s="1"/>
  <c r="BH569" s="1"/>
  <c r="BF569"/>
  <c r="BE359"/>
  <c r="BI359"/>
  <c r="BM359" s="1"/>
  <c r="AM359" s="1"/>
  <c r="BO359" s="1"/>
  <c r="BF359"/>
  <c r="BE476"/>
  <c r="BF476"/>
  <c r="BI476"/>
  <c r="BM476" s="1"/>
  <c r="AM476" s="1"/>
  <c r="BO476" s="1"/>
  <c r="BF383"/>
  <c r="BI383"/>
  <c r="BM383" s="1"/>
  <c r="AM383" s="1"/>
  <c r="BO383" s="1"/>
  <c r="BE383"/>
  <c r="BI414"/>
  <c r="BM414" s="1"/>
  <c r="AM414" s="1"/>
  <c r="BO414" s="1"/>
  <c r="BE414"/>
  <c r="BF414"/>
  <c r="BI516"/>
  <c r="BM516" s="1"/>
  <c r="AM516" s="1"/>
  <c r="BO516" s="1"/>
  <c r="BF516"/>
  <c r="BE516"/>
  <c r="BI18"/>
  <c r="BM18" s="1"/>
  <c r="BE18"/>
  <c r="BF18"/>
  <c r="BI138"/>
  <c r="BM138" s="1"/>
  <c r="AM138" s="1"/>
  <c r="BO138" s="1"/>
  <c r="BF138"/>
  <c r="BE138"/>
  <c r="BF195"/>
  <c r="BE195"/>
  <c r="BI195"/>
  <c r="BM195" s="1"/>
  <c r="AM195" s="1"/>
  <c r="BO195" s="1"/>
  <c r="BF543"/>
  <c r="BE543"/>
  <c r="BI543"/>
  <c r="BM543" s="1"/>
  <c r="AM543" s="1"/>
  <c r="BO543" s="1"/>
  <c r="BF40"/>
  <c r="BI40"/>
  <c r="BM40" s="1"/>
  <c r="BE40"/>
  <c r="BE266"/>
  <c r="BI266"/>
  <c r="BM266" s="1"/>
  <c r="AM266" s="1"/>
  <c r="BO266" s="1"/>
  <c r="BF266"/>
  <c r="BI492"/>
  <c r="BM492" s="1"/>
  <c r="AM492" s="1"/>
  <c r="BO492" s="1"/>
  <c r="BF492"/>
  <c r="BE492"/>
  <c r="BI526"/>
  <c r="BM526" s="1"/>
  <c r="AM526" s="1"/>
  <c r="BO526" s="1"/>
  <c r="BF526"/>
  <c r="BE526"/>
  <c r="BF119"/>
  <c r="BE119"/>
  <c r="BI119"/>
  <c r="BM119" s="1"/>
  <c r="BI201"/>
  <c r="BM201" s="1"/>
  <c r="AM201" s="1"/>
  <c r="BO201" s="1"/>
  <c r="BE201"/>
  <c r="BF201"/>
  <c r="BE42"/>
  <c r="BI42"/>
  <c r="BM42" s="1"/>
  <c r="BF42"/>
  <c r="BI247"/>
  <c r="BM247" s="1"/>
  <c r="BF247"/>
  <c r="BE247"/>
  <c r="BF199"/>
  <c r="BE199"/>
  <c r="BI199"/>
  <c r="BM199" s="1"/>
  <c r="BI126"/>
  <c r="BM126" s="1"/>
  <c r="AM126" s="1"/>
  <c r="BO126" s="1"/>
  <c r="BE126"/>
  <c r="BF126"/>
  <c r="BE136"/>
  <c r="BF136"/>
  <c r="BI136"/>
  <c r="BM136" s="1"/>
  <c r="AM136" s="1"/>
  <c r="BO136" s="1"/>
  <c r="BF594"/>
  <c r="BI594"/>
  <c r="BM594" s="1"/>
  <c r="AM594" s="1"/>
  <c r="BO594" s="1"/>
  <c r="BE594"/>
  <c r="BI116"/>
  <c r="BM116" s="1"/>
  <c r="AM116" s="1"/>
  <c r="BO116" s="1"/>
  <c r="BF116"/>
  <c r="BE116"/>
  <c r="BG116" s="1"/>
  <c r="BH116" s="1"/>
  <c r="BF17"/>
  <c r="BE17"/>
  <c r="BI17"/>
  <c r="BM17" s="1"/>
  <c r="BE156"/>
  <c r="BF156"/>
  <c r="BI156"/>
  <c r="BM156" s="1"/>
  <c r="AM156" s="1"/>
  <c r="BO156" s="1"/>
  <c r="BF175"/>
  <c r="BE175"/>
  <c r="BI175"/>
  <c r="BM175" s="1"/>
  <c r="AM175" s="1"/>
  <c r="BO175" s="1"/>
  <c r="BF197"/>
  <c r="BI197"/>
  <c r="BM197" s="1"/>
  <c r="BE197"/>
  <c r="BF461"/>
  <c r="BI461"/>
  <c r="BM461" s="1"/>
  <c r="AM461" s="1"/>
  <c r="BO461" s="1"/>
  <c r="BE461"/>
  <c r="BF240"/>
  <c r="BG240" s="1"/>
  <c r="BH240" s="1"/>
  <c r="BE286"/>
  <c r="BG286" s="1"/>
  <c r="BH286" s="1"/>
  <c r="BF286"/>
  <c r="BI286"/>
  <c r="BM286" s="1"/>
  <c r="AM286" s="1"/>
  <c r="BO286" s="1"/>
  <c r="BF85"/>
  <c r="BE85"/>
  <c r="BI85"/>
  <c r="BM85" s="1"/>
  <c r="BE62"/>
  <c r="BI62"/>
  <c r="BM62" s="1"/>
  <c r="BF62"/>
  <c r="BI217"/>
  <c r="BM217" s="1"/>
  <c r="AM217" s="1"/>
  <c r="BO217" s="1"/>
  <c r="BE217"/>
  <c r="BF217"/>
  <c r="BF338"/>
  <c r="BE338"/>
  <c r="BF394"/>
  <c r="BE394"/>
  <c r="BE421"/>
  <c r="BF421"/>
  <c r="BI95"/>
  <c r="BM95" s="1"/>
  <c r="BE95"/>
  <c r="BG95" s="1"/>
  <c r="BH95" s="1"/>
  <c r="BF95"/>
  <c r="BF150"/>
  <c r="BI150"/>
  <c r="BM150" s="1"/>
  <c r="AM150" s="1"/>
  <c r="BO150" s="1"/>
  <c r="BE150"/>
  <c r="BI446"/>
  <c r="BM446" s="1"/>
  <c r="AM446" s="1"/>
  <c r="BO446" s="1"/>
  <c r="BE446"/>
  <c r="BF446"/>
  <c r="BE66"/>
  <c r="BI66"/>
  <c r="BM66" s="1"/>
  <c r="BF66"/>
  <c r="BE587"/>
  <c r="BI587"/>
  <c r="BM587" s="1"/>
  <c r="AM587" s="1"/>
  <c r="BO587" s="1"/>
  <c r="BF587"/>
  <c r="BI207"/>
  <c r="BM207" s="1"/>
  <c r="BE207"/>
  <c r="BF207"/>
  <c r="BI246"/>
  <c r="BM246" s="1"/>
  <c r="AM246" s="1"/>
  <c r="BO246" s="1"/>
  <c r="BE246"/>
  <c r="BF246"/>
  <c r="BF179"/>
  <c r="BE179"/>
  <c r="BI179"/>
  <c r="BM179" s="1"/>
  <c r="AM179" s="1"/>
  <c r="BO179" s="1"/>
  <c r="BI44"/>
  <c r="BM44" s="1"/>
  <c r="AM44" s="1"/>
  <c r="BO44" s="1"/>
  <c r="BE44"/>
  <c r="BG44" s="1"/>
  <c r="BH44" s="1"/>
  <c r="BI501"/>
  <c r="BM501" s="1"/>
  <c r="AM501" s="1"/>
  <c r="BO501" s="1"/>
  <c r="BF501"/>
  <c r="BG501" s="1"/>
  <c r="BH501" s="1"/>
  <c r="BI267"/>
  <c r="BM267" s="1"/>
  <c r="AM267" s="1"/>
  <c r="BO267" s="1"/>
  <c r="BE267"/>
  <c r="BG267" s="1"/>
  <c r="BH267" s="1"/>
  <c r="BE550"/>
  <c r="BF550"/>
  <c r="BI480"/>
  <c r="BM480" s="1"/>
  <c r="AM480" s="1"/>
  <c r="BO480" s="1"/>
  <c r="BF480"/>
  <c r="BE480"/>
  <c r="BF512"/>
  <c r="BI512"/>
  <c r="BM512" s="1"/>
  <c r="AM512" s="1"/>
  <c r="BO512" s="1"/>
  <c r="BE512"/>
  <c r="BI198"/>
  <c r="BM198" s="1"/>
  <c r="AM198" s="1"/>
  <c r="BO198" s="1"/>
  <c r="BE198"/>
  <c r="BG198" s="1"/>
  <c r="BH198" s="1"/>
  <c r="BI263"/>
  <c r="BM263" s="1"/>
  <c r="AM263" s="1"/>
  <c r="BO263" s="1"/>
  <c r="BE263"/>
  <c r="BG263" s="1"/>
  <c r="BH263" s="1"/>
  <c r="BI206"/>
  <c r="BM206" s="1"/>
  <c r="AM206" s="1"/>
  <c r="BO206" s="1"/>
  <c r="BE206"/>
  <c r="BF206"/>
  <c r="BI270"/>
  <c r="BM270" s="1"/>
  <c r="AM270" s="1"/>
  <c r="BO270" s="1"/>
  <c r="BE270"/>
  <c r="BG270" s="1"/>
  <c r="BH270" s="1"/>
  <c r="BI363"/>
  <c r="BM363" s="1"/>
  <c r="AM363" s="1"/>
  <c r="BO363" s="1"/>
  <c r="BE363"/>
  <c r="BF363"/>
  <c r="BE161"/>
  <c r="BF161"/>
  <c r="BI51"/>
  <c r="BM51" s="1"/>
  <c r="AM51" s="1"/>
  <c r="BO51" s="1"/>
  <c r="BF51"/>
  <c r="BG51" s="1"/>
  <c r="BH51" s="1"/>
  <c r="BE272"/>
  <c r="BI272"/>
  <c r="BM272" s="1"/>
  <c r="AM272" s="1"/>
  <c r="BO272" s="1"/>
  <c r="BF272"/>
  <c r="BF265"/>
  <c r="BE265"/>
  <c r="BI265"/>
  <c r="BM265" s="1"/>
  <c r="AM265" s="1"/>
  <c r="BO265" s="1"/>
  <c r="BE567"/>
  <c r="BF567"/>
  <c r="BI255"/>
  <c r="BM255" s="1"/>
  <c r="AM255" s="1"/>
  <c r="BO255" s="1"/>
  <c r="BE255"/>
  <c r="BG255" s="1"/>
  <c r="BH255" s="1"/>
  <c r="BE320"/>
  <c r="BI320"/>
  <c r="BM320" s="1"/>
  <c r="AM320" s="1"/>
  <c r="BO320" s="1"/>
  <c r="BF320"/>
  <c r="BI513"/>
  <c r="BM513" s="1"/>
  <c r="AM513" s="1"/>
  <c r="BO513" s="1"/>
  <c r="BE513"/>
  <c r="BF513"/>
  <c r="BE387"/>
  <c r="BI387"/>
  <c r="BM387" s="1"/>
  <c r="AM387" s="1"/>
  <c r="BO387" s="1"/>
  <c r="BF214"/>
  <c r="BE214"/>
  <c r="BG214" s="1"/>
  <c r="BH214" s="1"/>
  <c r="BI214"/>
  <c r="BM214" s="1"/>
  <c r="AM214" s="1"/>
  <c r="BO214" s="1"/>
  <c r="BI222"/>
  <c r="BM222" s="1"/>
  <c r="BE222"/>
  <c r="BG222" s="1"/>
  <c r="BH222" s="1"/>
  <c r="BI326"/>
  <c r="BM326" s="1"/>
  <c r="AM326" s="1"/>
  <c r="BO326" s="1"/>
  <c r="BF326"/>
  <c r="BE326"/>
  <c r="BI539"/>
  <c r="BM539" s="1"/>
  <c r="AM539" s="1"/>
  <c r="BO539" s="1"/>
  <c r="BE539"/>
  <c r="BG539" s="1"/>
  <c r="BH539" s="1"/>
  <c r="BF539"/>
  <c r="BE152"/>
  <c r="BF152"/>
  <c r="BI310"/>
  <c r="BM310" s="1"/>
  <c r="AM310" s="1"/>
  <c r="BO310" s="1"/>
  <c r="BF310"/>
  <c r="BE310"/>
  <c r="BI196"/>
  <c r="BM196" s="1"/>
  <c r="AM196" s="1"/>
  <c r="BO196" s="1"/>
  <c r="BE196"/>
  <c r="BG196" s="1"/>
  <c r="BH196" s="1"/>
  <c r="BF479"/>
  <c r="BH373"/>
  <c r="AM377"/>
  <c r="BO377" s="1"/>
  <c r="AM375"/>
  <c r="BO375" s="1"/>
  <c r="BH375"/>
  <c r="BI369"/>
  <c r="BM369" s="1"/>
  <c r="AM369" s="1"/>
  <c r="BO369" s="1"/>
  <c r="AM373"/>
  <c r="BO373" s="1"/>
  <c r="BG141"/>
  <c r="BH141" s="1"/>
  <c r="AM76"/>
  <c r="BO76"/>
  <c r="BG52"/>
  <c r="BH52" s="1"/>
  <c r="BG509"/>
  <c r="BH509" s="1"/>
  <c r="BG396"/>
  <c r="BH396" s="1"/>
  <c r="BG192"/>
  <c r="BH192" s="1"/>
  <c r="BG534"/>
  <c r="BH534" s="1"/>
  <c r="BG510"/>
  <c r="BH510" s="1"/>
  <c r="AM52"/>
  <c r="BG47"/>
  <c r="BH47" s="1"/>
  <c r="BG277"/>
  <c r="BH277" s="1"/>
  <c r="BG124"/>
  <c r="BH124" s="1"/>
  <c r="BG187"/>
  <c r="BH187" s="1"/>
  <c r="BG132"/>
  <c r="BH132" s="1"/>
  <c r="BG211"/>
  <c r="BG237"/>
  <c r="BH237" s="1"/>
  <c r="BG36"/>
  <c r="BH36" s="1"/>
  <c r="BG236"/>
  <c r="BH236" s="1"/>
  <c r="BG205"/>
  <c r="BH205" s="1"/>
  <c r="BG50"/>
  <c r="BH50" s="1"/>
  <c r="AM36"/>
  <c r="BO36"/>
  <c r="AM205"/>
  <c r="BO205"/>
  <c r="BG470"/>
  <c r="BH470" s="1"/>
  <c r="BG208"/>
  <c r="BH208" s="1"/>
  <c r="BG484"/>
  <c r="BH484" s="1"/>
  <c r="BG122"/>
  <c r="BH122" s="1"/>
  <c r="BG571"/>
  <c r="BH571" s="1"/>
  <c r="BG111"/>
  <c r="BH111" s="1"/>
  <c r="BG105"/>
  <c r="BH105" s="1"/>
  <c r="BG261"/>
  <c r="BH261" s="1"/>
  <c r="BG171"/>
  <c r="BH171" s="1"/>
  <c r="BG514"/>
  <c r="BH514" s="1"/>
  <c r="BG245"/>
  <c r="BH245" s="1"/>
  <c r="BG323"/>
  <c r="BH323" s="1"/>
  <c r="BG89"/>
  <c r="BH89" s="1"/>
  <c r="BG436"/>
  <c r="BH436" s="1"/>
  <c r="BG597"/>
  <c r="BH597" s="1"/>
  <c r="BG99"/>
  <c r="BH99" s="1"/>
  <c r="BG193"/>
  <c r="BH193" s="1"/>
  <c r="BG118"/>
  <c r="BH118" s="1"/>
  <c r="BG529"/>
  <c r="BH529" s="1"/>
  <c r="BG204"/>
  <c r="BH204" s="1"/>
  <c r="BG353"/>
  <c r="BH353" s="1"/>
  <c r="BG284"/>
  <c r="BH284" s="1"/>
  <c r="BG294"/>
  <c r="BH294" s="1"/>
  <c r="BG402"/>
  <c r="BH402" s="1"/>
  <c r="BG405"/>
  <c r="BI405" s="1"/>
  <c r="BM405" s="1"/>
  <c r="AM405" s="1"/>
  <c r="BO405" s="1"/>
  <c r="BG87"/>
  <c r="BH87" s="1"/>
  <c r="BG183"/>
  <c r="BH183" s="1"/>
  <c r="BG130"/>
  <c r="BH130" s="1"/>
  <c r="BG429"/>
  <c r="BH429" s="1"/>
  <c r="BG80"/>
  <c r="BH80" s="1"/>
  <c r="BG140"/>
  <c r="BH140" s="1"/>
  <c r="BG123"/>
  <c r="BH123" s="1"/>
  <c r="BG491"/>
  <c r="BH491" s="1"/>
  <c r="BG452"/>
  <c r="BH452" s="1"/>
  <c r="BG256"/>
  <c r="BH256" s="1"/>
  <c r="BG585"/>
  <c r="BH585" s="1"/>
  <c r="BG65"/>
  <c r="BH65" s="1"/>
  <c r="BG74"/>
  <c r="BH74" s="1"/>
  <c r="BG592"/>
  <c r="BH592" s="1"/>
  <c r="BG520"/>
  <c r="BH520" s="1"/>
  <c r="BG68"/>
  <c r="BH68" s="1"/>
  <c r="BG483"/>
  <c r="BH483" s="1"/>
  <c r="BG511"/>
  <c r="BH511" s="1"/>
  <c r="BG73"/>
  <c r="BH73" s="1"/>
  <c r="BG121"/>
  <c r="BH121" s="1"/>
  <c r="BG496"/>
  <c r="BH496" s="1"/>
  <c r="BG238"/>
  <c r="BH238" s="1"/>
  <c r="BG224"/>
  <c r="BH224" s="1"/>
  <c r="BG542"/>
  <c r="BH542" s="1"/>
  <c r="BG563"/>
  <c r="BH563" s="1"/>
  <c r="BG573"/>
  <c r="BH573" s="1"/>
  <c r="BG137"/>
  <c r="BH137" s="1"/>
  <c r="BG365"/>
  <c r="BH365" s="1"/>
  <c r="BG269"/>
  <c r="BH269" s="1"/>
  <c r="BG433"/>
  <c r="BH433" s="1"/>
  <c r="BG455"/>
  <c r="BH455" s="1"/>
  <c r="BG167"/>
  <c r="BH167" s="1"/>
  <c r="BG63"/>
  <c r="BH63" s="1"/>
  <c r="BG595"/>
  <c r="BH595" s="1"/>
  <c r="BG500"/>
  <c r="BH500" s="1"/>
  <c r="BG243"/>
  <c r="BH243" s="1"/>
  <c r="BG579"/>
  <c r="BI579" s="1"/>
  <c r="BM579" s="1"/>
  <c r="AM579" s="1"/>
  <c r="BO579" s="1"/>
  <c r="BG503"/>
  <c r="BH503" s="1"/>
  <c r="BG46"/>
  <c r="BH46" s="1"/>
  <c r="BG125"/>
  <c r="BH125" s="1"/>
  <c r="BG117"/>
  <c r="BH117" s="1"/>
  <c r="BG532"/>
  <c r="BH532" s="1"/>
  <c r="BG540"/>
  <c r="BH540" s="1"/>
  <c r="BG329"/>
  <c r="BH329" s="1"/>
  <c r="BG60"/>
  <c r="BH60" s="1"/>
  <c r="BG536"/>
  <c r="BH536" s="1"/>
  <c r="BG19"/>
  <c r="BH19" s="1"/>
  <c r="BG120"/>
  <c r="BH120" s="1"/>
  <c r="BG93"/>
  <c r="BH93" s="1"/>
  <c r="BG490"/>
  <c r="BH490" s="1"/>
  <c r="BG400"/>
  <c r="BH400" s="1"/>
  <c r="BG558"/>
  <c r="BH558" s="1"/>
  <c r="BG258"/>
  <c r="BH258" s="1"/>
  <c r="BG467"/>
  <c r="BH467" s="1"/>
  <c r="BG69"/>
  <c r="BH69" s="1"/>
  <c r="BG525"/>
  <c r="BH525" s="1"/>
  <c r="BG55"/>
  <c r="BH55" s="1"/>
  <c r="BG544"/>
  <c r="BH544" s="1"/>
  <c r="BG90"/>
  <c r="BH90" s="1"/>
  <c r="BG583"/>
  <c r="BI583" s="1"/>
  <c r="BM583" s="1"/>
  <c r="AM583" s="1"/>
  <c r="BO583" s="1"/>
  <c r="BG273"/>
  <c r="BH273" s="1"/>
  <c r="BG144"/>
  <c r="BH144" s="1"/>
  <c r="BG308"/>
  <c r="BH308" s="1"/>
  <c r="BG554"/>
  <c r="BH554" s="1"/>
  <c r="BG555"/>
  <c r="BH555" s="1"/>
  <c r="BG110"/>
  <c r="BH110" s="1"/>
  <c r="BG250"/>
  <c r="BH250" s="1"/>
  <c r="BG591"/>
  <c r="BH591" s="1"/>
  <c r="BG259"/>
  <c r="BH259" s="1"/>
  <c r="BG598"/>
  <c r="BH598" s="1"/>
  <c r="BG94"/>
  <c r="BH94" s="1"/>
  <c r="BG559"/>
  <c r="BH559" s="1"/>
  <c r="BG355"/>
  <c r="BH355" s="1"/>
  <c r="BG216"/>
  <c r="BH216" s="1"/>
  <c r="BG517"/>
  <c r="BH517" s="1"/>
  <c r="BG45"/>
  <c r="BH45" s="1"/>
  <c r="BG91"/>
  <c r="BH91" s="1"/>
  <c r="BG487"/>
  <c r="BH487" s="1"/>
  <c r="BG109"/>
  <c r="BH109" s="1"/>
  <c r="BG556"/>
  <c r="BH556" s="1"/>
  <c r="BG239"/>
  <c r="BH239" s="1"/>
  <c r="BG548"/>
  <c r="BH548" s="1"/>
  <c r="BG393"/>
  <c r="BH393" s="1"/>
  <c r="BG248"/>
  <c r="BH248" s="1"/>
  <c r="BG143"/>
  <c r="BH143" s="1"/>
  <c r="BG600"/>
  <c r="BH600" s="1"/>
  <c r="BG219"/>
  <c r="BH219" s="1"/>
  <c r="BG39"/>
  <c r="BH39" s="1"/>
  <c r="BG276"/>
  <c r="BH276" s="1"/>
  <c r="BG538"/>
  <c r="BH538" s="1"/>
  <c r="BG498"/>
  <c r="BH498" s="1"/>
  <c r="BG553"/>
  <c r="BH553" s="1"/>
  <c r="BG410"/>
  <c r="BH410" s="1"/>
  <c r="BG283"/>
  <c r="BH283" s="1"/>
  <c r="BG493"/>
  <c r="BH493" s="1"/>
  <c r="BH405"/>
  <c r="BG260"/>
  <c r="BH260" s="1"/>
  <c r="BG83"/>
  <c r="BH83" s="1"/>
  <c r="BG533"/>
  <c r="BH533" s="1"/>
  <c r="BG49"/>
  <c r="BH49" s="1"/>
  <c r="BG486"/>
  <c r="BH486" s="1"/>
  <c r="BG409"/>
  <c r="BH409" s="1"/>
  <c r="BO91"/>
  <c r="AM91"/>
  <c r="BO109"/>
  <c r="AM109"/>
  <c r="AM87"/>
  <c r="BO87"/>
  <c r="BI146"/>
  <c r="BM146" s="1"/>
  <c r="AM146" s="1"/>
  <c r="BO146" s="1"/>
  <c r="BG146"/>
  <c r="BH146" s="1"/>
  <c r="BO99"/>
  <c r="AM99"/>
  <c r="AM60"/>
  <c r="BO60"/>
  <c r="AM55"/>
  <c r="BO55"/>
  <c r="BO80"/>
  <c r="AM80"/>
  <c r="AM47"/>
  <c r="BO47"/>
  <c r="BO59"/>
  <c r="AM59"/>
  <c r="AM89"/>
  <c r="BO89"/>
  <c r="BG575"/>
  <c r="BI575" s="1"/>
  <c r="BM575" s="1"/>
  <c r="AM575" s="1"/>
  <c r="BO575" s="1"/>
  <c r="BO69"/>
  <c r="AM69"/>
  <c r="BO39"/>
  <c r="AM39"/>
  <c r="BO72"/>
  <c r="AM72"/>
  <c r="BG560"/>
  <c r="BH560" s="1"/>
  <c r="BG106"/>
  <c r="BH106" s="1"/>
  <c r="BG464"/>
  <c r="BH464" s="1"/>
  <c r="BG242"/>
  <c r="BH242" s="1"/>
  <c r="BG399"/>
  <c r="BH399" s="1"/>
  <c r="BG72"/>
  <c r="BH72" s="1"/>
  <c r="BG128"/>
  <c r="BH128" s="1"/>
  <c r="BG202"/>
  <c r="BH202" s="1"/>
  <c r="BG506"/>
  <c r="BH506" s="1"/>
  <c r="BG92"/>
  <c r="BH92" s="1"/>
  <c r="BG301"/>
  <c r="BH301" s="1"/>
  <c r="BG104"/>
  <c r="BH104" s="1"/>
  <c r="BG274"/>
  <c r="BH274" s="1"/>
  <c r="BG103"/>
  <c r="BH103" s="1"/>
  <c r="BG299"/>
  <c r="BH299" s="1"/>
  <c r="BG88"/>
  <c r="BH88" s="1"/>
  <c r="BG312"/>
  <c r="BH312" s="1"/>
  <c r="BG54"/>
  <c r="BH54" s="1"/>
  <c r="BG519"/>
  <c r="BH519" s="1"/>
  <c r="BG57"/>
  <c r="BH57" s="1"/>
  <c r="BG77"/>
  <c r="BH77" s="1"/>
  <c r="BG403"/>
  <c r="BH403" s="1"/>
  <c r="BG489"/>
  <c r="BH489" s="1"/>
  <c r="BG113"/>
  <c r="BH113" s="1"/>
  <c r="BG252"/>
  <c r="BH252" s="1"/>
  <c r="BG38"/>
  <c r="BH38" s="1"/>
  <c r="BG458"/>
  <c r="BH458" s="1"/>
  <c r="BG535"/>
  <c r="BH535" s="1"/>
  <c r="BG577"/>
  <c r="BH577" s="1"/>
  <c r="BG142"/>
  <c r="BH142" s="1"/>
  <c r="BO243"/>
  <c r="AM243"/>
  <c r="BO65"/>
  <c r="AM65"/>
  <c r="BO77"/>
  <c r="AM77"/>
  <c r="BO49"/>
  <c r="AM49"/>
  <c r="BO38"/>
  <c r="AM38"/>
  <c r="BO245"/>
  <c r="AM245"/>
  <c r="BG385"/>
  <c r="BI385" s="1"/>
  <c r="BM385" s="1"/>
  <c r="AM385" s="1"/>
  <c r="BO385" s="1"/>
  <c r="BO63"/>
  <c r="AM63"/>
  <c r="BO239"/>
  <c r="AM239"/>
  <c r="AM73"/>
  <c r="BO73"/>
  <c r="BO238"/>
  <c r="AM238"/>
  <c r="BO92"/>
  <c r="AM92"/>
  <c r="BO19"/>
  <c r="AM19"/>
  <c r="BO242"/>
  <c r="AM242"/>
  <c r="AM88"/>
  <c r="BO88"/>
  <c r="AM54"/>
  <c r="BO54"/>
  <c r="AM57"/>
  <c r="BO57"/>
  <c r="BO74"/>
  <c r="AM74"/>
  <c r="BO68"/>
  <c r="AM68"/>
  <c r="BG59"/>
  <c r="BH59" s="1"/>
  <c r="BG48"/>
  <c r="BH48" s="1"/>
  <c r="BG497"/>
  <c r="BH497" s="1"/>
  <c r="BG145"/>
  <c r="BH145" s="1"/>
  <c r="BG406"/>
  <c r="BH406" s="1"/>
  <c r="BG589"/>
  <c r="BH589" s="1"/>
  <c r="BG381"/>
  <c r="BH381" s="1"/>
  <c r="BG203"/>
  <c r="BH203" s="1"/>
  <c r="BG319"/>
  <c r="BH319" s="1"/>
  <c r="BG397"/>
  <c r="BH397" s="1"/>
  <c r="BG443"/>
  <c r="BH443" s="1"/>
  <c r="BG281"/>
  <c r="BH281" s="1"/>
  <c r="BG379"/>
  <c r="BH379" s="1"/>
  <c r="BG306"/>
  <c r="BH306" s="1"/>
  <c r="BG285"/>
  <c r="BH285" s="1"/>
  <c r="AM332"/>
  <c r="BO332" s="1"/>
  <c r="BH332"/>
  <c r="AM561"/>
  <c r="BO561" s="1"/>
  <c r="C134"/>
  <c r="CT8"/>
  <c r="DM8" s="1"/>
  <c r="AZ8"/>
  <c r="EE8"/>
  <c r="EB8" s="1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6" i="3"/>
  <c r="DQ16" s="1"/>
  <c r="CX20"/>
  <c r="DQ20" s="1"/>
  <c r="CX21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CB21" i="24"/>
  <c r="BF23"/>
  <c r="BF28"/>
  <c r="BF32"/>
  <c r="BF24"/>
  <c r="BH37" a="1"/>
  <c r="BH33" a="1"/>
  <c r="BH14" a="1"/>
  <c r="BF27"/>
  <c r="BH32" a="1"/>
  <c r="BH24" a="1"/>
  <c r="BH38" a="1"/>
  <c r="CV10" i="3" a="1"/>
  <c r="BH13" i="24" a="1"/>
  <c r="BH27" a="1"/>
  <c r="BH23" a="1"/>
  <c r="CX8" i="3" a="1"/>
  <c r="BH39" i="24" a="1"/>
  <c r="BF14"/>
  <c r="BH28" a="1"/>
  <c r="CB24"/>
  <c r="CV7" i="3" a="1"/>
  <c r="CO601" a="1"/>
  <c r="BF13" i="24"/>
  <c r="Y3" i="3" a="1"/>
  <c r="BH36" i="24" a="1"/>
  <c r="BF33"/>
  <c r="L14" i="3"/>
  <c r="BG179" l="1"/>
  <c r="BH179" s="1"/>
  <c r="BG85"/>
  <c r="BH85" s="1"/>
  <c r="BG17"/>
  <c r="BH17" s="1"/>
  <c r="BG492"/>
  <c r="BH492" s="1"/>
  <c r="BG310"/>
  <c r="BH310" s="1"/>
  <c r="BG152"/>
  <c r="BH152" s="1"/>
  <c r="BG326"/>
  <c r="BH326" s="1"/>
  <c r="BG161"/>
  <c r="BH161" s="1"/>
  <c r="BG206"/>
  <c r="BH206" s="1"/>
  <c r="BG246"/>
  <c r="BH246" s="1"/>
  <c r="BG446"/>
  <c r="BH446" s="1"/>
  <c r="BG479"/>
  <c r="BG320"/>
  <c r="BH320" s="1"/>
  <c r="BG567"/>
  <c r="BI567" s="1"/>
  <c r="BM567" s="1"/>
  <c r="AM567" s="1"/>
  <c r="BO567" s="1"/>
  <c r="BG587"/>
  <c r="BH587" s="1"/>
  <c r="BG62"/>
  <c r="BH62" s="1"/>
  <c r="BG156"/>
  <c r="BH156" s="1"/>
  <c r="BG136"/>
  <c r="BH136" s="1"/>
  <c r="BG40"/>
  <c r="BH40" s="1"/>
  <c r="BG547"/>
  <c r="BH547" s="1"/>
  <c r="BG232"/>
  <c r="BH232" s="1"/>
  <c r="BG37"/>
  <c r="BH37" s="1"/>
  <c r="BG351"/>
  <c r="BH351" s="1"/>
  <c r="BI479"/>
  <c r="BM479" s="1"/>
  <c r="AM479" s="1"/>
  <c r="BO479" s="1"/>
  <c r="BH479"/>
  <c r="BG387"/>
  <c r="BH387" s="1"/>
  <c r="BG265"/>
  <c r="BH265" s="1"/>
  <c r="BG272"/>
  <c r="BH272" s="1"/>
  <c r="BG550"/>
  <c r="BI550" s="1"/>
  <c r="BM550" s="1"/>
  <c r="AM550" s="1"/>
  <c r="BO550" s="1"/>
  <c r="BG421"/>
  <c r="BI421" s="1"/>
  <c r="BM421" s="1"/>
  <c r="BG338"/>
  <c r="BH338" s="1"/>
  <c r="BG195"/>
  <c r="BH195" s="1"/>
  <c r="BG516"/>
  <c r="BH516" s="1"/>
  <c r="BG414"/>
  <c r="BH414" s="1"/>
  <c r="BG361"/>
  <c r="BH361" s="1"/>
  <c r="BG139"/>
  <c r="BH139" s="1"/>
  <c r="BG157"/>
  <c r="BH157" s="1"/>
  <c r="BG512"/>
  <c r="BH512" s="1"/>
  <c r="BG126"/>
  <c r="BH126" s="1"/>
  <c r="BG201"/>
  <c r="BH201" s="1"/>
  <c r="BG476"/>
  <c r="BH476" s="1"/>
  <c r="BG314"/>
  <c r="BH314" s="1"/>
  <c r="BG557"/>
  <c r="BH557" s="1"/>
  <c r="BG209"/>
  <c r="BH209" s="1"/>
  <c r="BG499"/>
  <c r="BH499" s="1"/>
  <c r="BG561"/>
  <c r="BH561" s="1"/>
  <c r="BG127"/>
  <c r="BH127" s="1"/>
  <c r="BG515"/>
  <c r="BH515" s="1"/>
  <c r="BG43"/>
  <c r="BH43" s="1"/>
  <c r="BG513"/>
  <c r="BH513" s="1"/>
  <c r="BG217"/>
  <c r="BH217" s="1"/>
  <c r="BG135"/>
  <c r="BH135" s="1"/>
  <c r="BG15"/>
  <c r="BH15" s="1"/>
  <c r="BG257"/>
  <c r="BH257" s="1"/>
  <c r="BI338"/>
  <c r="BM338" s="1"/>
  <c r="AM338" s="1"/>
  <c r="BO338" s="1"/>
  <c r="BH550"/>
  <c r="BO62"/>
  <c r="AM62"/>
  <c r="BO40"/>
  <c r="AM40"/>
  <c r="AM222"/>
  <c r="BO222"/>
  <c r="BO85"/>
  <c r="AM85"/>
  <c r="BO17"/>
  <c r="AM17"/>
  <c r="BO247"/>
  <c r="AM247"/>
  <c r="AM37"/>
  <c r="BO37"/>
  <c r="BG363"/>
  <c r="BH363" s="1"/>
  <c r="BG207"/>
  <c r="BH207" s="1"/>
  <c r="BG394"/>
  <c r="BI394" s="1"/>
  <c r="BM394" s="1"/>
  <c r="AM394" s="1"/>
  <c r="BO394" s="1"/>
  <c r="BG199"/>
  <c r="BH199" s="1"/>
  <c r="BG119"/>
  <c r="BH119" s="1"/>
  <c r="BG543"/>
  <c r="BH543" s="1"/>
  <c r="BG264"/>
  <c r="BH264" s="1"/>
  <c r="BG225"/>
  <c r="BH225" s="1"/>
  <c r="BG212"/>
  <c r="BH212" s="1"/>
  <c r="AM207"/>
  <c r="BO207"/>
  <c r="BO81"/>
  <c r="AM81"/>
  <c r="BO197"/>
  <c r="AM197"/>
  <c r="BO199"/>
  <c r="AM199"/>
  <c r="BO119"/>
  <c r="AM119"/>
  <c r="AL18"/>
  <c r="AM18" s="1"/>
  <c r="BO58"/>
  <c r="AM58"/>
  <c r="BG66"/>
  <c r="BH66" s="1"/>
  <c r="BG150"/>
  <c r="BH150" s="1"/>
  <c r="BG461"/>
  <c r="BH461" s="1"/>
  <c r="BG42"/>
  <c r="BH42" s="1"/>
  <c r="BG383"/>
  <c r="BH383" s="1"/>
  <c r="BG359"/>
  <c r="BH359" s="1"/>
  <c r="BG593"/>
  <c r="BH593" s="1"/>
  <c r="BG220"/>
  <c r="BH220" s="1"/>
  <c r="BG158"/>
  <c r="BH158" s="1"/>
  <c r="BO95"/>
  <c r="AM95"/>
  <c r="AM66"/>
  <c r="BO66"/>
  <c r="BO42"/>
  <c r="AM42"/>
  <c r="BO240"/>
  <c r="AM240"/>
  <c r="BG480"/>
  <c r="BH480" s="1"/>
  <c r="BG197"/>
  <c r="BH197" s="1"/>
  <c r="BG175"/>
  <c r="BH175" s="1"/>
  <c r="BG594"/>
  <c r="BH594" s="1"/>
  <c r="BG247"/>
  <c r="BH247" s="1"/>
  <c r="BG526"/>
  <c r="BH526" s="1"/>
  <c r="BG266"/>
  <c r="BH266" s="1"/>
  <c r="BG138"/>
  <c r="BH138" s="1"/>
  <c r="BG18"/>
  <c r="BH18" s="1"/>
  <c r="BG545"/>
  <c r="BH545" s="1"/>
  <c r="BG221"/>
  <c r="BH221" s="1"/>
  <c r="BG422"/>
  <c r="BH422" s="1"/>
  <c r="BG268"/>
  <c r="BH268" s="1"/>
  <c r="BG200"/>
  <c r="BH200" s="1"/>
  <c r="BG58"/>
  <c r="BH58" s="1"/>
  <c r="C135"/>
  <c r="BH579"/>
  <c r="BI211"/>
  <c r="BM211" s="1"/>
  <c r="AM211" s="1"/>
  <c r="BO211" s="1"/>
  <c r="BH211"/>
  <c r="BH583"/>
  <c r="BH385"/>
  <c r="BH575"/>
  <c r="CO601"/>
  <c r="DH601" s="1"/>
  <c r="AB9" a="1"/>
  <c r="AB9" s="1"/>
  <c r="AC9" s="1" a="1"/>
  <c r="AC9" s="1"/>
  <c r="AD9" s="1"/>
  <c r="AK9" s="1"/>
  <c r="AA9"/>
  <c r="AB4" a="1"/>
  <c r="AB4" s="1"/>
  <c r="AC4" s="1" a="1"/>
  <c r="AC4" s="1"/>
  <c r="AD4" s="1"/>
  <c r="AK4" s="1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O341" a="1"/>
  <c r="CO338" a="1"/>
  <c r="CO342" a="1"/>
  <c r="X2" a="1"/>
  <c r="CO336" a="1"/>
  <c r="CO326" a="1"/>
  <c r="CO339" a="1"/>
  <c r="CO372" a="1"/>
  <c r="CO374" a="1"/>
  <c r="CO375" a="1"/>
  <c r="CO335" a="1"/>
  <c r="CO373" a="1"/>
  <c r="CO376" a="1"/>
  <c r="AB2" a="1"/>
  <c r="Y2" a="1"/>
  <c r="CO377" a="1"/>
  <c r="BH421" l="1"/>
  <c r="BH567"/>
  <c r="AM421"/>
  <c r="BO421" s="1"/>
  <c r="BO18"/>
  <c r="BH394"/>
  <c r="CO372"/>
  <c r="DH372" s="1"/>
  <c r="CO375"/>
  <c r="DH375" s="1"/>
  <c r="CO374"/>
  <c r="DH374" s="1"/>
  <c r="CO373"/>
  <c r="DH373" s="1"/>
  <c r="CO377"/>
  <c r="DH377" s="1"/>
  <c r="CO376"/>
  <c r="DH376" s="1"/>
  <c r="C136"/>
  <c r="BE8"/>
  <c r="BF8"/>
  <c r="CO335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U4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EP8" i="3"/>
  <c r="CO13"/>
  <c r="DH13" s="1"/>
  <c r="CO12"/>
  <c r="DH12" s="1"/>
  <c r="CO24"/>
  <c r="DH24" s="1"/>
  <c r="U62" i="24"/>
  <c r="BT62"/>
  <c r="B62" s="1"/>
  <c r="N3" i="3"/>
  <c r="N4"/>
  <c r="N9"/>
  <c r="EE13"/>
  <c r="EB13" s="1"/>
  <c r="BL13"/>
  <c r="T3" a="1"/>
  <c r="T4" a="1"/>
  <c r="T9" a="1"/>
  <c r="CX13" a="1"/>
  <c r="CO415" a="1"/>
  <c r="CO378" a="1"/>
  <c r="CO280" a="1"/>
  <c r="CO594" a="1"/>
  <c r="CO369" a="1"/>
  <c r="CO185" a="1"/>
  <c r="CO507" a="1"/>
  <c r="CO202" a="1"/>
  <c r="CO245" a="1"/>
  <c r="CO597" a="1"/>
  <c r="CO52" a="1"/>
  <c r="CO73" a="1"/>
  <c r="CO563" a="1"/>
  <c r="CO172" a="1"/>
  <c r="CO9" a="1"/>
  <c r="CO40" a="1"/>
  <c r="CO130" a="1"/>
  <c r="CO353" a="1"/>
  <c r="CO88" a="1"/>
  <c r="CO321" a="1"/>
  <c r="CO535" a="1"/>
  <c r="CO393" a="1"/>
  <c r="CO53" a="1"/>
  <c r="CO532" a="1"/>
  <c r="CO161" a="1"/>
  <c r="CO407" a="1"/>
  <c r="CO212" a="1"/>
  <c r="CO46" a="1"/>
  <c r="CO445" a="1"/>
  <c r="CO572" a="1"/>
  <c r="CO20" a="1"/>
  <c r="CO183" a="1"/>
  <c r="CO103" a="1"/>
  <c r="CO156" a="1"/>
  <c r="CO278" a="1"/>
  <c r="CO93" a="1"/>
  <c r="CO494" a="1"/>
  <c r="CO267" a="1"/>
  <c r="CO452" a="1"/>
  <c r="CO8" a="1"/>
  <c r="CO190" a="1"/>
  <c r="CO264" a="1"/>
  <c r="CO233" a="1"/>
  <c r="CO560" a="1"/>
  <c r="CO45" a="1"/>
  <c r="CO536" a="1"/>
  <c r="CO550" a="1"/>
  <c r="CO474" a="1"/>
  <c r="CO437" a="1"/>
  <c r="CO542" a="1"/>
  <c r="CB34" i="24"/>
  <c r="CO491" i="3" a="1"/>
  <c r="CO123" a="1"/>
  <c r="AB3" a="1"/>
  <c r="CO238" a="1"/>
  <c r="CO17" a="1"/>
  <c r="CO471" a="1"/>
  <c r="CO418" a="1"/>
  <c r="CO543" a="1"/>
  <c r="CO41" a="1"/>
  <c r="CO420" a="1"/>
  <c r="CO204" a="1"/>
  <c r="CO430" a="1"/>
  <c r="CO129" a="1"/>
  <c r="CO499" a="1"/>
  <c r="CO216" a="1"/>
  <c r="CO589" a="1"/>
  <c r="CO457" a="1"/>
  <c r="CO94" a="1"/>
  <c r="CO479" a="1"/>
  <c r="CO206" a="1"/>
  <c r="CO414" a="1"/>
  <c r="CO173" a="1"/>
  <c r="CO22" a="1"/>
  <c r="CO288" a="1"/>
  <c r="CO158" a="1"/>
  <c r="CO122" a="1"/>
  <c r="CO409" a="1"/>
  <c r="CO228" a="1"/>
  <c r="CO277" a="1"/>
  <c r="CO79" a="1"/>
  <c r="CO523" a="1"/>
  <c r="CO587" a="1"/>
  <c r="CO60" a="1"/>
  <c r="CO236" a="1"/>
  <c r="CO235" a="1"/>
  <c r="K14"/>
  <c r="CO301" a="1"/>
  <c r="CO21" a="1"/>
  <c r="CO425" a="1"/>
  <c r="CO580" a="1"/>
  <c r="CO39" a="1"/>
  <c r="CO592" a="1"/>
  <c r="CO118" a="1"/>
  <c r="CO279" a="1"/>
  <c r="CO5" a="1"/>
  <c r="CO111" a="1"/>
  <c r="CB26" i="24"/>
  <c r="CO539" i="3" a="1"/>
  <c r="CO253" a="1"/>
  <c r="CO362" a="1"/>
  <c r="CO547" a="1"/>
  <c r="CO189" a="1"/>
  <c r="CO456" a="1"/>
  <c r="CO486" a="1"/>
  <c r="CO90" a="1"/>
  <c r="CO402" a="1"/>
  <c r="CO165" a="1"/>
  <c r="CO483" a="1"/>
  <c r="CO153" a="1"/>
  <c r="CO389" a="1"/>
  <c r="CO503" a="1"/>
  <c r="CO51" a="1"/>
  <c r="CO434" a="1"/>
  <c r="CO360" a="1"/>
  <c r="CO36" a="1"/>
  <c r="CO283" a="1"/>
  <c r="CO4" a="1"/>
  <c r="CO511" a="1"/>
  <c r="CO327" a="1"/>
  <c r="CO290" a="1"/>
  <c r="CO3" a="1"/>
  <c r="CO272" a="1"/>
  <c r="X10" a="1"/>
  <c r="CO470" a="1"/>
  <c r="CO329" a="1"/>
  <c r="CO593" a="1"/>
  <c r="CO497" a="1"/>
  <c r="CO386" a="1"/>
  <c r="CO131" a="1"/>
  <c r="CO504" a="1"/>
  <c r="CO133" a="1"/>
  <c r="CO384" a="1"/>
  <c r="CO180" a="1"/>
  <c r="CO127" a="1"/>
  <c r="CO451" a="1"/>
  <c r="CO476" a="1"/>
  <c r="CO446" a="1"/>
  <c r="CO151" a="1"/>
  <c r="CO286" a="1"/>
  <c r="CO209" a="1"/>
  <c r="CO390" a="1"/>
  <c r="CO230" a="1"/>
  <c r="CO175" a="1"/>
  <c r="CO19" a="1"/>
  <c r="CO285" a="1"/>
  <c r="DC12"/>
  <c r="CO527" a="1"/>
  <c r="CO205" a="1"/>
  <c r="CO221" a="1"/>
  <c r="CO148" a="1"/>
  <c r="CO583" a="1"/>
  <c r="CO142" a="1"/>
  <c r="CO400" a="1"/>
  <c r="CO168" a="1"/>
  <c r="CB19" i="24"/>
  <c r="CO435" i="3" a="1"/>
  <c r="CO7" a="1"/>
  <c r="CO171" a="1"/>
  <c r="CO239" a="1"/>
  <c r="CO544" a="1"/>
  <c r="CO501" a="1"/>
  <c r="CO403" a="1"/>
  <c r="CO110" a="1"/>
  <c r="CO300" a="1"/>
  <c r="CO246" a="1"/>
  <c r="CO222" a="1"/>
  <c r="CO193" a="1"/>
  <c r="CO63" a="1"/>
  <c r="CO426" a="1"/>
  <c r="CO44" a="1"/>
  <c r="CO31" a="1"/>
  <c r="CO48" a="1"/>
  <c r="CO200" a="1"/>
  <c r="CO58" a="1"/>
  <c r="CO197" a="1"/>
  <c r="CO247" a="1"/>
  <c r="CO505" a="1"/>
  <c r="CO181" a="1"/>
  <c r="CO243" a="1"/>
  <c r="AB10" a="1"/>
  <c r="CO388" a="1"/>
  <c r="CO524" a="1"/>
  <c r="CO43" a="1"/>
  <c r="CO18" a="1"/>
  <c r="CO217" a="1"/>
  <c r="CO57" a="1"/>
  <c r="CO284" a="1"/>
  <c r="CO194" a="1"/>
  <c r="CO428" a="1"/>
  <c r="CO586" a="1"/>
  <c r="CO187" a="1"/>
  <c r="CO116" a="1"/>
  <c r="CO398" a="1"/>
  <c r="CO443" a="1"/>
  <c r="CO401" a="1"/>
  <c r="CO6" a="1"/>
  <c r="CO104" a="1"/>
  <c r="CO510" a="1"/>
  <c r="CO440" a="1"/>
  <c r="CO102" a="1"/>
  <c r="CO516" a="1"/>
  <c r="CO387" a="1"/>
  <c r="CO432" a="1"/>
  <c r="CO346" a="1"/>
  <c r="CO107" a="1"/>
  <c r="CO177" a="1"/>
  <c r="CO182" a="1"/>
  <c r="CO450" a="1"/>
  <c r="CO196" a="1"/>
  <c r="CO150" a="1"/>
  <c r="CO461" a="1"/>
  <c r="CO208" a="1"/>
  <c r="CO38" a="1"/>
  <c r="CO105" a="1"/>
  <c r="CO464" a="1"/>
  <c r="CO310" a="1"/>
  <c r="CO598" a="1"/>
  <c r="CO261" a="1"/>
  <c r="CO439" a="1"/>
  <c r="CB31" i="24"/>
  <c r="CO226" i="3" a="1"/>
  <c r="CO541" a="1"/>
  <c r="CO385" a="1"/>
  <c r="CO255" a="1"/>
  <c r="CO191" a="1"/>
  <c r="CO333" a="1"/>
  <c r="CO454" a="1"/>
  <c r="CO568" a="1"/>
  <c r="CO84" a="1"/>
  <c r="CO276" a="1"/>
  <c r="CO199" a="1"/>
  <c r="CO203" a="1"/>
  <c r="CO198" a="1"/>
  <c r="CO438" a="1"/>
  <c r="CO556" a="1"/>
  <c r="CO147" a="1"/>
  <c r="CO441" a="1"/>
  <c r="CO472" a="1"/>
  <c r="CO530" a="1"/>
  <c r="CO97" a="1"/>
  <c r="CO47" a="1"/>
  <c r="CO355" a="1"/>
  <c r="CO95" a="1"/>
  <c r="CO174" a="1"/>
  <c r="CO115" a="1"/>
  <c r="CO484" a="1"/>
  <c r="CV4" a="1"/>
  <c r="CO561" a="1"/>
  <c r="CO83" a="1"/>
  <c r="CO320" a="1"/>
  <c r="CO566" a="1"/>
  <c r="CO349" a="1"/>
  <c r="CO551" a="1"/>
  <c r="CO96" a="1"/>
  <c r="CO162" a="1"/>
  <c r="CO574" a="1"/>
  <c r="CO299" a="1"/>
  <c r="CO28" a="1"/>
  <c r="CO348" a="1"/>
  <c r="CO394" a="1"/>
  <c r="CO459" a="1"/>
  <c r="CO359" a="1"/>
  <c r="CO50" a="1"/>
  <c r="CO184" a="1"/>
  <c r="CO232" a="1"/>
  <c r="CO66" a="1"/>
  <c r="CO482" a="1"/>
  <c r="CO584" a="1"/>
  <c r="CO257" a="1"/>
  <c r="CO356" a="1"/>
  <c r="CB22" i="24"/>
  <c r="CO160" i="3" a="1"/>
  <c r="CO54" a="1"/>
  <c r="CO323" a="1"/>
  <c r="CO399" a="1"/>
  <c r="CO351" a="1"/>
  <c r="CO258" a="1"/>
  <c r="CO82" a="1"/>
  <c r="CO67" a="1"/>
  <c r="CO406" a="1"/>
  <c r="CO488" a="1"/>
  <c r="CO89" a="1"/>
  <c r="CO314" a="1"/>
  <c r="Y14" a="1"/>
  <c r="CO227" a="1"/>
  <c r="CO10" a="1"/>
  <c r="CO101" a="1"/>
  <c r="CO316" a="1"/>
  <c r="CO412" a="1"/>
  <c r="CO364" a="1"/>
  <c r="CO69" a="1"/>
  <c r="CO137" a="1"/>
  <c r="CO344" a="1"/>
  <c r="CO74" a="1"/>
  <c r="CO485" a="1"/>
  <c r="CO512" a="1"/>
  <c r="CO282" a="1"/>
  <c r="CO514" a="1"/>
  <c r="CO311" a="1"/>
  <c r="CO59" a="1"/>
  <c r="CO599" a="1"/>
  <c r="CO480" a="1"/>
  <c r="CO495" a="1"/>
  <c r="CO42" a="1"/>
  <c r="CO478" a="1"/>
  <c r="CO424" a="1"/>
  <c r="CO469" a="1"/>
  <c r="CO498" a="1"/>
  <c r="CO520" a="1"/>
  <c r="CO468" a="1"/>
  <c r="CO350" a="1"/>
  <c r="CO289" a="1"/>
  <c r="CO14" a="1"/>
  <c r="CO242" a="1"/>
  <c r="CO588" a="1"/>
  <c r="CO163" a="1"/>
  <c r="CO582" a="1"/>
  <c r="CO250" a="1"/>
  <c r="CO234" a="1"/>
  <c r="CO319" a="1"/>
  <c r="CO291" a="1"/>
  <c r="CO540" a="1"/>
  <c r="CO70" a="1"/>
  <c r="CO302" a="1"/>
  <c r="CO518" a="1"/>
  <c r="CO422" a="1"/>
  <c r="CO307" a="1"/>
  <c r="AN2"/>
  <c r="CO458" a="1"/>
  <c r="CO218" a="1"/>
  <c r="CO281" a="1"/>
  <c r="CO366" a="1"/>
  <c r="CO410" a="1"/>
  <c r="CO92" a="1"/>
  <c r="CO144" a="1"/>
  <c r="CO114" a="1"/>
  <c r="CO509" a="1"/>
  <c r="CO263" a="1"/>
  <c r="CO138" a="1"/>
  <c r="CO534" a="1"/>
  <c r="CO549" a="1"/>
  <c r="CO237" a="1"/>
  <c r="AN9"/>
  <c r="CO423" a="1"/>
  <c r="CO15" a="1"/>
  <c r="CO75" a="1"/>
  <c r="X3" a="1"/>
  <c r="CO195" a="1"/>
  <c r="CO595" a="1"/>
  <c r="CO219" a="1"/>
  <c r="CO295" a="1"/>
  <c r="CO408" a="1"/>
  <c r="CO294" a="1"/>
  <c r="CO248" a="1"/>
  <c r="CO537" a="1"/>
  <c r="CO306" a="1"/>
  <c r="CO223" a="1"/>
  <c r="CO575" a="1"/>
  <c r="CO213" a="1"/>
  <c r="CO444" a="1"/>
  <c r="CO266" a="1"/>
  <c r="CO85" a="1"/>
  <c r="CO220" a="1"/>
  <c r="CO579" a="1"/>
  <c r="CO149" a="1"/>
  <c r="BF31" i="24"/>
  <c r="CO565" i="3" a="1"/>
  <c r="CO86" a="1"/>
  <c r="CO531" a="1"/>
  <c r="CO522" a="1"/>
  <c r="X14" a="1"/>
  <c r="CO270" a="1"/>
  <c r="CO188" a="1"/>
  <c r="CO106" a="1"/>
  <c r="CO473" a="1"/>
  <c r="CO98" a="1"/>
  <c r="CO379" a="1"/>
  <c r="CO287" a="1"/>
  <c r="CO244" a="1"/>
  <c r="CO78" a="1"/>
  <c r="CO224" a="1"/>
  <c r="CO363" a="1"/>
  <c r="CO25" a="1"/>
  <c r="CO252" a="1"/>
  <c r="CO368" a="1"/>
  <c r="CO585" a="1"/>
  <c r="CO2" a="1"/>
  <c r="CO62" a="1"/>
  <c r="CO91" a="1"/>
  <c r="CO251" a="1"/>
  <c r="CO77" a="1"/>
  <c r="CO548" a="1"/>
  <c r="CO506" a="1"/>
  <c r="CO358" a="1"/>
  <c r="CO210" a="1"/>
  <c r="CO429" a="1"/>
  <c r="CO427" a="1"/>
  <c r="CO312" a="1"/>
  <c r="CO567" a="1"/>
  <c r="CO433" a="1"/>
  <c r="CO211" a="1"/>
  <c r="CO431" a="1"/>
  <c r="CO207" a="1"/>
  <c r="CO126" a="1"/>
  <c r="CO500" a="1"/>
  <c r="CO392" a="1"/>
  <c r="CO381" a="1"/>
  <c r="CO80" a="1"/>
  <c r="CO397" a="1"/>
  <c r="CO405" a="1"/>
  <c r="CO76" a="1"/>
  <c r="BH31" i="24" a="1"/>
  <c r="CO143" i="3" a="1"/>
  <c r="CO274" a="1"/>
  <c r="CO154" a="1"/>
  <c r="CO417" a="1"/>
  <c r="CO113" a="1"/>
  <c r="CO365" a="1"/>
  <c r="CO124" a="1"/>
  <c r="CO37" a="1"/>
  <c r="CO371" a="1"/>
  <c r="CO65" a="1"/>
  <c r="CO128" a="1"/>
  <c r="CO249" a="1"/>
  <c r="CO298" a="1"/>
  <c r="CO554" a="1"/>
  <c r="CO475" a="1"/>
  <c r="CO68" a="1"/>
  <c r="CO545" a="1"/>
  <c r="CO489" a="1"/>
  <c r="CO528" a="1"/>
  <c r="CO517" a="1"/>
  <c r="CO465" a="1"/>
  <c r="CO345" a="1"/>
  <c r="CO573" a="1"/>
  <c r="CO519" a="1"/>
  <c r="CO421" a="1"/>
  <c r="CO383" a="1"/>
  <c r="CO571" a="1"/>
  <c r="CO201" a="1"/>
  <c r="CO455" a="1"/>
  <c r="CO419" a="1"/>
  <c r="CO269" a="1"/>
  <c r="CO262" a="1"/>
  <c r="CO577" a="1"/>
  <c r="CO546" a="1"/>
  <c r="CO570" a="1"/>
  <c r="CO525" a="1"/>
  <c r="CO357" a="1"/>
  <c r="CO81" a="1"/>
  <c r="CO157" a="1"/>
  <c r="CO152" a="1"/>
  <c r="CO447" a="1"/>
  <c r="CO240" a="1"/>
  <c r="CO214" a="1"/>
  <c r="CO192" a="1"/>
  <c r="CO508" a="1"/>
  <c r="CO332" a="1"/>
  <c r="CO49" a="1"/>
  <c r="DO71" i="24"/>
  <c r="CO490" i="3" a="1"/>
  <c r="CO460" a="1"/>
  <c r="CO229" a="1"/>
  <c r="CO271" a="1"/>
  <c r="CO361" a="1"/>
  <c r="CO466" a="1"/>
  <c r="CO529" a="1"/>
  <c r="CO496" a="1"/>
  <c r="CO308" a="1"/>
  <c r="CO241" a="1"/>
  <c r="AN7"/>
  <c r="CO231" a="1"/>
  <c r="CO569" a="1"/>
  <c r="CO317" a="1"/>
  <c r="CO463" a="1"/>
  <c r="CO521" a="1"/>
  <c r="CO265" a="1"/>
  <c r="CO134" a="1"/>
  <c r="CO411" a="1"/>
  <c r="CO164" a="1"/>
  <c r="CO576" a="1"/>
  <c r="CO453" a="1"/>
  <c r="AB14" a="1"/>
  <c r="CO596" a="1"/>
  <c r="CO354" a="1"/>
  <c r="CO493" a="1"/>
  <c r="CO268" a="1"/>
  <c r="CO125" a="1"/>
  <c r="CO559" a="1"/>
  <c r="CO72" a="1"/>
  <c r="CO135" a="1"/>
  <c r="CO477" a="1"/>
  <c r="CO600" a="1"/>
  <c r="CO558" a="1"/>
  <c r="CO481" a="1"/>
  <c r="CO155" a="1"/>
  <c r="CO167" a="1"/>
  <c r="CO581" a="1"/>
  <c r="CO119" a="1"/>
  <c r="CO303" a="1"/>
  <c r="CO146" a="1"/>
  <c r="CO352" a="1"/>
  <c r="BH21" i="24" a="1"/>
  <c r="CO533" i="3" a="1"/>
  <c r="CO166" a="1"/>
  <c r="CO380" a="1"/>
  <c r="CO260" a="1"/>
  <c r="CO449" a="1"/>
  <c r="CO112" a="1"/>
  <c r="AN13"/>
  <c r="CO347" a="1"/>
  <c r="CO16" a="1"/>
  <c r="CO538" a="1"/>
  <c r="CO215" a="1"/>
  <c r="CO413" a="1"/>
  <c r="CO121" a="1"/>
  <c r="CO254" a="1"/>
  <c r="CO87" a="1"/>
  <c r="CO132" a="1"/>
  <c r="CO555" a="1"/>
  <c r="CO169" a="1"/>
  <c r="CO309" a="1"/>
  <c r="CO186" a="1"/>
  <c r="CO225" a="1"/>
  <c r="CO502" a="1"/>
  <c r="CO367" a="1"/>
  <c r="CO395" a="1"/>
  <c r="CO256" a="1"/>
  <c r="CO416" a="1"/>
  <c r="CO313" a="1"/>
  <c r="CO275" a="1"/>
  <c r="CO557" a="1"/>
  <c r="CO140" a="1"/>
  <c r="CO273" a="1"/>
  <c r="CO442" a="1"/>
  <c r="CO178" a="1"/>
  <c r="CO562" a="1"/>
  <c r="CO513" a="1"/>
  <c r="CO159" a="1"/>
  <c r="CO553" a="1"/>
  <c r="CO100" a="1"/>
  <c r="CO304" a="1"/>
  <c r="CO136" a="1"/>
  <c r="CO99" a="1"/>
  <c r="CO61" a="1"/>
  <c r="CO170" a="1"/>
  <c r="CO370" a="1"/>
  <c r="CO315" a="1"/>
  <c r="CO56" a="1"/>
  <c r="CO462" a="1"/>
  <c r="CO391" a="1"/>
  <c r="CO578" a="1"/>
  <c r="CO591" a="1"/>
  <c r="CO109" a="1"/>
  <c r="Y10" a="1"/>
  <c r="CO330" a="1"/>
  <c r="CO492" a="1"/>
  <c r="CO515" a="1"/>
  <c r="CO259" a="1"/>
  <c r="CO120" a="1"/>
  <c r="CO64" a="1"/>
  <c r="CO396" a="1"/>
  <c r="CO436" a="1"/>
  <c r="CO11" a="1"/>
  <c r="BF21" i="24"/>
  <c r="CO467" i="3" a="1"/>
  <c r="CO145" a="1"/>
  <c r="CO487" a="1"/>
  <c r="CO108" a="1"/>
  <c r="CO404" a="1"/>
  <c r="AN4"/>
  <c r="CO324" a="1"/>
  <c r="CO564" a="1"/>
  <c r="CO179" a="1"/>
  <c r="CO448" a="1"/>
  <c r="CO71" a="1"/>
  <c r="CO34" a="1"/>
  <c r="CO176" a="1"/>
  <c r="CO382" a="1"/>
  <c r="CO305" a="1"/>
  <c r="CO139" a="1"/>
  <c r="CO141" a="1"/>
  <c r="CO526" a="1"/>
  <c r="CO552" a="1"/>
  <c r="CB25" i="24"/>
  <c r="CO117" i="3" a="1"/>
  <c r="CO55" a="1"/>
  <c r="CB20" i="24"/>
  <c r="CO590" i="3" a="1"/>
  <c r="C137" l="1"/>
  <c r="CO69"/>
  <c r="DH69" s="1"/>
  <c r="CO572"/>
  <c r="DH572" s="1"/>
  <c r="CO100"/>
  <c r="DH100" s="1"/>
  <c r="CO280"/>
  <c r="DH280" s="1"/>
  <c r="CO522"/>
  <c r="DH522" s="1"/>
  <c r="CO471"/>
  <c r="DH471" s="1"/>
  <c r="CO458"/>
  <c r="DH458" s="1"/>
  <c r="CO235"/>
  <c r="DH235" s="1"/>
  <c r="CO426"/>
  <c r="DH426" s="1"/>
  <c r="CO576"/>
  <c r="DH576" s="1"/>
  <c r="CO540"/>
  <c r="DH540" s="1"/>
  <c r="CO315"/>
  <c r="DH315" s="1"/>
  <c r="CO171"/>
  <c r="DH171" s="1"/>
  <c r="CO385"/>
  <c r="DH385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85"/>
  <c r="DH585" s="1"/>
  <c r="CO532"/>
  <c r="DH532" s="1"/>
  <c r="CO499"/>
  <c r="DH499" s="1"/>
  <c r="CO490"/>
  <c r="DH490" s="1"/>
  <c r="BZ21" i="24"/>
  <c r="CO88" i="3"/>
  <c r="DH88" s="1"/>
  <c r="CO67"/>
  <c r="DH67" s="1"/>
  <c r="CO147"/>
  <c r="DH147" s="1"/>
  <c r="CO14"/>
  <c r="DH14" s="1"/>
  <c r="CO152"/>
  <c r="DH152" s="1"/>
  <c r="CO516"/>
  <c r="DH516" s="1"/>
  <c r="CO18"/>
  <c r="DH18" s="1"/>
  <c r="CO320"/>
  <c r="DH320" s="1"/>
  <c r="CO332"/>
  <c r="DH332" s="1"/>
  <c r="CO72"/>
  <c r="DH72" s="1"/>
  <c r="CO417"/>
  <c r="DH417" s="1"/>
  <c r="CO361"/>
  <c r="DH361" s="1"/>
  <c r="CO460"/>
  <c r="DH460" s="1"/>
  <c r="CO142"/>
  <c r="DH142" s="1"/>
  <c r="CO584"/>
  <c r="DH584" s="1"/>
  <c r="CO529"/>
  <c r="DH529" s="1"/>
  <c r="CO393"/>
  <c r="DH393" s="1"/>
  <c r="CO50"/>
  <c r="DH50" s="1"/>
  <c r="CO502"/>
  <c r="DH502" s="1"/>
  <c r="CO7"/>
  <c r="DH7" s="1"/>
  <c r="CS71" i="24"/>
  <c r="DC71"/>
  <c r="DB71" s="1"/>
  <c r="CE71" s="1"/>
  <c r="CO180" i="3"/>
  <c r="DH180" s="1"/>
  <c r="CO294"/>
  <c r="DH294" s="1"/>
  <c r="CO78"/>
  <c r="DH78" s="1"/>
  <c r="CO260"/>
  <c r="DH260" s="1"/>
  <c r="CO481"/>
  <c r="DH481" s="1"/>
  <c r="CO89"/>
  <c r="DH89" s="1"/>
  <c r="X3"/>
  <c r="CO299"/>
  <c r="DH299" s="1"/>
  <c r="CO273"/>
  <c r="DH273" s="1"/>
  <c r="BZ31" i="24"/>
  <c r="CO482" i="3"/>
  <c r="DH482" s="1"/>
  <c r="CO405"/>
  <c r="DH405" s="1"/>
  <c r="CO250"/>
  <c r="DH250" s="1"/>
  <c r="CO71"/>
  <c r="DH71" s="1"/>
  <c r="CO528"/>
  <c r="DH528" s="1"/>
  <c r="CO316"/>
  <c r="DH316" s="1"/>
  <c r="CO319"/>
  <c r="DH319" s="1"/>
  <c r="CO469"/>
  <c r="DH469" s="1"/>
  <c r="CO353"/>
  <c r="DH353" s="1"/>
  <c r="CO6"/>
  <c r="DH6" s="1"/>
  <c r="CO551"/>
  <c r="DH551" s="1"/>
  <c r="CO421"/>
  <c r="DH421" s="1"/>
  <c r="CO230"/>
  <c r="DH230" s="1"/>
  <c r="CO232"/>
  <c r="DH232" s="1"/>
  <c r="CO357"/>
  <c r="DH357" s="1"/>
  <c r="CO186"/>
  <c r="DH186" s="1"/>
  <c r="CO371"/>
  <c r="DH371" s="1"/>
  <c r="CO290"/>
  <c r="DH290" s="1"/>
  <c r="CO403"/>
  <c r="DH403" s="1"/>
  <c r="CO44"/>
  <c r="DH44" s="1"/>
  <c r="CO592"/>
  <c r="DH592" s="1"/>
  <c r="CO209"/>
  <c r="DH209" s="1"/>
  <c r="CO443"/>
  <c r="DH443" s="1"/>
  <c r="CO188"/>
  <c r="DH188" s="1"/>
  <c r="CO246"/>
  <c r="DH246" s="1"/>
  <c r="CO352"/>
  <c r="DH352" s="1"/>
  <c r="CO542"/>
  <c r="DH542" s="1"/>
  <c r="CO517"/>
  <c r="DH517" s="1"/>
  <c r="CO59"/>
  <c r="DH59" s="1"/>
  <c r="CO93"/>
  <c r="DH93" s="1"/>
  <c r="CO34"/>
  <c r="DH34" s="1"/>
  <c r="CO162"/>
  <c r="DH162" s="1"/>
  <c r="CO548"/>
  <c r="DH548" s="1"/>
  <c r="CO218"/>
  <c r="DH218" s="1"/>
  <c r="CO214"/>
  <c r="DH214" s="1"/>
  <c r="CO524"/>
  <c r="DH524" s="1"/>
  <c r="CO74"/>
  <c r="DH74" s="1"/>
  <c r="CO197"/>
  <c r="DH197" s="1"/>
  <c r="CO79"/>
  <c r="DH79" s="1"/>
  <c r="CO173"/>
  <c r="DH173" s="1"/>
  <c r="CO222"/>
  <c r="DH222" s="1"/>
  <c r="CO165"/>
  <c r="DH165" s="1"/>
  <c r="CO390"/>
  <c r="DH390" s="1"/>
  <c r="CO65"/>
  <c r="DH65" s="1"/>
  <c r="CO95"/>
  <c r="DH95" s="1"/>
  <c r="CO369"/>
  <c r="DH369" s="1"/>
  <c r="CO462"/>
  <c r="DH462" s="1"/>
  <c r="CO536"/>
  <c r="DH536" s="1"/>
  <c r="CO324"/>
  <c r="DH324" s="1"/>
  <c r="CO311"/>
  <c r="DH311" s="1"/>
  <c r="CO229"/>
  <c r="DH229" s="1"/>
  <c r="CO555"/>
  <c r="DH555" s="1"/>
  <c r="CO117"/>
  <c r="DH117" s="1"/>
  <c r="CO5"/>
  <c r="DH5" s="1"/>
  <c r="CO137"/>
  <c r="DH137" s="1"/>
  <c r="CO55"/>
  <c r="DH55" s="1"/>
  <c r="CO140"/>
  <c r="DH140" s="1"/>
  <c r="CO427"/>
  <c r="DH427" s="1"/>
  <c r="CO60"/>
  <c r="DH60" s="1"/>
  <c r="CO575"/>
  <c r="DH575" s="1"/>
  <c r="CO277"/>
  <c r="DH277" s="1"/>
  <c r="CO17"/>
  <c r="DH17" s="1"/>
  <c r="CO566"/>
  <c r="DH566" s="1"/>
  <c r="CO430"/>
  <c r="DH430" s="1"/>
  <c r="CO119"/>
  <c r="DH119" s="1"/>
  <c r="CO455"/>
  <c r="DH455" s="1"/>
  <c r="CO434"/>
  <c r="DH434" s="1"/>
  <c r="CO108"/>
  <c r="DH108" s="1"/>
  <c r="CO354"/>
  <c r="DH354" s="1"/>
  <c r="CO183"/>
  <c r="DH183" s="1"/>
  <c r="CO190"/>
  <c r="DH190" s="1"/>
  <c r="CO170"/>
  <c r="DH170" s="1"/>
  <c r="CO114"/>
  <c r="DH114" s="1"/>
  <c r="CO454"/>
  <c r="DH454" s="1"/>
  <c r="CO104"/>
  <c r="DH104" s="1"/>
  <c r="CO400"/>
  <c r="DH400" s="1"/>
  <c r="CO590"/>
  <c r="DH590" s="1"/>
  <c r="CO508"/>
  <c r="DH508" s="1"/>
  <c r="CO298"/>
  <c r="DH298" s="1"/>
  <c r="CO164"/>
  <c r="DH164" s="1"/>
  <c r="CO474"/>
  <c r="DH474" s="1"/>
  <c r="CO329"/>
  <c r="DH329" s="1"/>
  <c r="CO245"/>
  <c r="DH245" s="1"/>
  <c r="CO25"/>
  <c r="DH25" s="1"/>
  <c r="CO404"/>
  <c r="DH404" s="1"/>
  <c r="CO271"/>
  <c r="DH271" s="1"/>
  <c r="CV4"/>
  <c r="DO4" s="1"/>
  <c r="CO595"/>
  <c r="DH595" s="1"/>
  <c r="CO467"/>
  <c r="DH467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7"/>
  <c r="DH497" s="1"/>
  <c r="CO567"/>
  <c r="DH567" s="1"/>
  <c r="CO447"/>
  <c r="DH447" s="1"/>
  <c r="CO477"/>
  <c r="DH477" s="1"/>
  <c r="CO563"/>
  <c r="DH563" s="1"/>
  <c r="CO181"/>
  <c r="DH181" s="1"/>
  <c r="CO413"/>
  <c r="DH413" s="1"/>
  <c r="CO410"/>
  <c r="DH410" s="1"/>
  <c r="CO40"/>
  <c r="DH40" s="1"/>
  <c r="CO269"/>
  <c r="DH269" s="1"/>
  <c r="CO533"/>
  <c r="DH533" s="1"/>
  <c r="CO463"/>
  <c r="DH463" s="1"/>
  <c r="CO526"/>
  <c r="DH526" s="1"/>
  <c r="CO94"/>
  <c r="DH94" s="1"/>
  <c r="CO225"/>
  <c r="DH225" s="1"/>
  <c r="CO500"/>
  <c r="DH500" s="1"/>
  <c r="CO215"/>
  <c r="DH215" s="1"/>
  <c r="CO220"/>
  <c r="DH220" s="1"/>
  <c r="CO485"/>
  <c r="DH485" s="1"/>
  <c r="CO327"/>
  <c r="DH327" s="1"/>
  <c r="CO109"/>
  <c r="DH109" s="1"/>
  <c r="CO8"/>
  <c r="DH8" s="1"/>
  <c r="CO504"/>
  <c r="DH504" s="1"/>
  <c r="CO346"/>
  <c r="DH346" s="1"/>
  <c r="CO157"/>
  <c r="DH157" s="1"/>
  <c r="CO149"/>
  <c r="DH149" s="1"/>
  <c r="CO153"/>
  <c r="DH153" s="1"/>
  <c r="CO478"/>
  <c r="DH478" s="1"/>
  <c r="CO31"/>
  <c r="DH31" s="1"/>
  <c r="CO494"/>
  <c r="DH494" s="1"/>
  <c r="CO577"/>
  <c r="DH577" s="1"/>
  <c r="CO254"/>
  <c r="DH254" s="1"/>
  <c r="CO569"/>
  <c r="DH569" s="1"/>
  <c r="BH21" i="24"/>
  <c r="CO530" i="3"/>
  <c r="DH530" s="1"/>
  <c r="CO202"/>
  <c r="DH202" s="1"/>
  <c r="CO39"/>
  <c r="DH39" s="1"/>
  <c r="CO264"/>
  <c r="DH264" s="1"/>
  <c r="CO19"/>
  <c r="DH19" s="1"/>
  <c r="CO472"/>
  <c r="DH472" s="1"/>
  <c r="CO154"/>
  <c r="DH154" s="1"/>
  <c r="CO358"/>
  <c r="DH358" s="1"/>
  <c r="CO199"/>
  <c r="DH199" s="1"/>
  <c r="CO189"/>
  <c r="DH189" s="1"/>
  <c r="CO236"/>
  <c r="DH236" s="1"/>
  <c r="CO488"/>
  <c r="DH488" s="1"/>
  <c r="CO507"/>
  <c r="DH507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91"/>
  <c r="DH391" s="1"/>
  <c r="CO389"/>
  <c r="DH389" s="1"/>
  <c r="CO406"/>
  <c r="DH406" s="1"/>
  <c r="CO96"/>
  <c r="DH96" s="1"/>
  <c r="CO486"/>
  <c r="DH486" s="1"/>
  <c r="CO255"/>
  <c r="DH255" s="1"/>
  <c r="CO546"/>
  <c r="DH546" s="1"/>
  <c r="CO191"/>
  <c r="DH191" s="1"/>
  <c r="CO399"/>
  <c r="DH399" s="1"/>
  <c r="CO356"/>
  <c r="DH356" s="1"/>
  <c r="CO131"/>
  <c r="DH131" s="1"/>
  <c r="CO249"/>
  <c r="DH249" s="1"/>
  <c r="CO205"/>
  <c r="DH205" s="1"/>
  <c r="CO560"/>
  <c r="DH560" s="1"/>
  <c r="CO510"/>
  <c r="DH510" s="1"/>
  <c r="CO550"/>
  <c r="DH550" s="1"/>
  <c r="CO228"/>
  <c r="DH228" s="1"/>
  <c r="CO120"/>
  <c r="DH120" s="1"/>
  <c r="CO258"/>
  <c r="DH258" s="1"/>
  <c r="CO449"/>
  <c r="DH449" s="1"/>
  <c r="CO174"/>
  <c r="DH174" s="1"/>
  <c r="CO125"/>
  <c r="DH125" s="1"/>
  <c r="CO579"/>
  <c r="DH579" s="1"/>
  <c r="CO267"/>
  <c r="DH267" s="1"/>
  <c r="CO76"/>
  <c r="DH76" s="1"/>
  <c r="CO281"/>
  <c r="DH281" s="1"/>
  <c r="CO9"/>
  <c r="DH9" s="1"/>
  <c r="CO581"/>
  <c r="DH581" s="1"/>
  <c r="CO166"/>
  <c r="DH166" s="1"/>
  <c r="CO437"/>
  <c r="DH437" s="1"/>
  <c r="CO312"/>
  <c r="DH312" s="1"/>
  <c r="CO284"/>
  <c r="DH284" s="1"/>
  <c r="CO105"/>
  <c r="DH105" s="1"/>
  <c r="CO476"/>
  <c r="DH476" s="1"/>
  <c r="CO216"/>
  <c r="DH216" s="1"/>
  <c r="CO453"/>
  <c r="DH453" s="1"/>
  <c r="CO384"/>
  <c r="DH384" s="1"/>
  <c r="CO387"/>
  <c r="DH387" s="1"/>
  <c r="CO597"/>
  <c r="DH597" s="1"/>
  <c r="CO81"/>
  <c r="DH81" s="1"/>
  <c r="CO172"/>
  <c r="DH172" s="1"/>
  <c r="CO48"/>
  <c r="DH48" s="1"/>
  <c r="CO368"/>
  <c r="DH368" s="1"/>
  <c r="CO513"/>
  <c r="DH513" s="1"/>
  <c r="CO359"/>
  <c r="DH359" s="1"/>
  <c r="CO302"/>
  <c r="DH302" s="1"/>
  <c r="CO506"/>
  <c r="DH506" s="1"/>
  <c r="CO470"/>
  <c r="DH470" s="1"/>
  <c r="CO110"/>
  <c r="DH110" s="1"/>
  <c r="CO126"/>
  <c r="DH126" s="1"/>
  <c r="CO301"/>
  <c r="DH301" s="1"/>
  <c r="CO168"/>
  <c r="DH168" s="1"/>
  <c r="CO256"/>
  <c r="DH256" s="1"/>
  <c r="CO599"/>
  <c r="DH599" s="1"/>
  <c r="CO217"/>
  <c r="DH217" s="1"/>
  <c r="CO308"/>
  <c r="DH308" s="1"/>
  <c r="CO418"/>
  <c r="DH418" s="1"/>
  <c r="CO134"/>
  <c r="DH134" s="1"/>
  <c r="CO276"/>
  <c r="DH276" s="1"/>
  <c r="CO240"/>
  <c r="DH240" s="1"/>
  <c r="CO521"/>
  <c r="DH521" s="1"/>
  <c r="CO559"/>
  <c r="DH559" s="1"/>
  <c r="CO348"/>
  <c r="DH348" s="1"/>
  <c r="CO286"/>
  <c r="DH286" s="1"/>
  <c r="CO547"/>
  <c r="DH547" s="1"/>
  <c r="CO459"/>
  <c r="DH459" s="1"/>
  <c r="CO549"/>
  <c r="DH549" s="1"/>
  <c r="CO103"/>
  <c r="DH103" s="1"/>
  <c r="CO323"/>
  <c r="DH323" s="1"/>
  <c r="CO432"/>
  <c r="DH432" s="1"/>
  <c r="CO288"/>
  <c r="DH288" s="1"/>
  <c r="CO156"/>
  <c r="DH156" s="1"/>
  <c r="CO253"/>
  <c r="DH253" s="1"/>
  <c r="CO535"/>
  <c r="DH535" s="1"/>
  <c r="CO574"/>
  <c r="DH574" s="1"/>
  <c r="CO442"/>
  <c r="DH442" s="1"/>
  <c r="CO159"/>
  <c r="DH159" s="1"/>
  <c r="CO112"/>
  <c r="DH112" s="1"/>
  <c r="CO90"/>
  <c r="DH90" s="1"/>
  <c r="CO498"/>
  <c r="DH498" s="1"/>
  <c r="CO479"/>
  <c r="DH479" s="1"/>
  <c r="CO441"/>
  <c r="DH441" s="1"/>
  <c r="CO360"/>
  <c r="DH360" s="1"/>
  <c r="CO2"/>
  <c r="DH2" s="1"/>
  <c r="CO466"/>
  <c r="DH466" s="1"/>
  <c r="CO520"/>
  <c r="DH520" s="1"/>
  <c r="CO518"/>
  <c r="DH518" s="1"/>
  <c r="CO285"/>
  <c r="DH285" s="1"/>
  <c r="CO83"/>
  <c r="DH83" s="1"/>
  <c r="CO111"/>
  <c r="DH111" s="1"/>
  <c r="CO145"/>
  <c r="DH145" s="1"/>
  <c r="CO429"/>
  <c r="DH429" s="1"/>
  <c r="CO456"/>
  <c r="DH456" s="1"/>
  <c r="AB3"/>
  <c r="AC3" s="1" a="1"/>
  <c r="AC3" s="1"/>
  <c r="AD3" s="1"/>
  <c r="AK3" s="1"/>
  <c r="CO554"/>
  <c r="DH554" s="1"/>
  <c r="CO136"/>
  <c r="DH136" s="1"/>
  <c r="CO279"/>
  <c r="DH279" s="1"/>
  <c r="CO118"/>
  <c r="DH118" s="1"/>
  <c r="CO534"/>
  <c r="DH534" s="1"/>
  <c r="CO557"/>
  <c r="DH557" s="1"/>
  <c r="CO435"/>
  <c r="DH435" s="1"/>
  <c r="CO553"/>
  <c r="DH553" s="1"/>
  <c r="CO394"/>
  <c r="DH394" s="1"/>
  <c r="CO61"/>
  <c r="DH61" s="1"/>
  <c r="CO63"/>
  <c r="DH63" s="1"/>
  <c r="CO593"/>
  <c r="DH593" s="1"/>
  <c r="CO379"/>
  <c r="DH379" s="1"/>
  <c r="CO15"/>
  <c r="DH15" s="1"/>
  <c r="CO70"/>
  <c r="DH70" s="1"/>
  <c r="CO514"/>
  <c r="DH514" s="1"/>
  <c r="CO303"/>
  <c r="DH303" s="1"/>
  <c r="CO101"/>
  <c r="DH101" s="1"/>
  <c r="CO314"/>
  <c r="DH314" s="1"/>
  <c r="CO169"/>
  <c r="DH169" s="1"/>
  <c r="CO107"/>
  <c r="DH107" s="1"/>
  <c r="CO480"/>
  <c r="DH480" s="1"/>
  <c r="CO578"/>
  <c r="DH578" s="1"/>
  <c r="CO570"/>
  <c r="DH570" s="1"/>
  <c r="CO496"/>
  <c r="DH496" s="1"/>
  <c r="CO226"/>
  <c r="DH226" s="1"/>
  <c r="CO266"/>
  <c r="DH266" s="1"/>
  <c r="CO366"/>
  <c r="DH366" s="1"/>
  <c r="CO545"/>
  <c r="DH545" s="1"/>
  <c r="CO306"/>
  <c r="DH306" s="1"/>
  <c r="CO491"/>
  <c r="DH491" s="1"/>
  <c r="CO160"/>
  <c r="DH160" s="1"/>
  <c r="CO582"/>
  <c r="DH582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94"/>
  <c r="DH594" s="1"/>
  <c r="CO600"/>
  <c r="DH600" s="1"/>
  <c r="CO239"/>
  <c r="DH239" s="1"/>
  <c r="CO11"/>
  <c r="DH11" s="1"/>
  <c r="CO345"/>
  <c r="DH345" s="1"/>
  <c r="CO564"/>
  <c r="DH564" s="1"/>
  <c r="CO257"/>
  <c r="DH257" s="1"/>
  <c r="CO388"/>
  <c r="DH388" s="1"/>
  <c r="CO175"/>
  <c r="DH175" s="1"/>
  <c r="CO363"/>
  <c r="DH363" s="1"/>
  <c r="CO544"/>
  <c r="DH544" s="1"/>
  <c r="CO163"/>
  <c r="DH163" s="1"/>
  <c r="CO207"/>
  <c r="DH207" s="1"/>
  <c r="CO200"/>
  <c r="DH200" s="1"/>
  <c r="CO398"/>
  <c r="DH398" s="1"/>
  <c r="CO464"/>
  <c r="DH464" s="1"/>
  <c r="CO238"/>
  <c r="DH238" s="1"/>
  <c r="CO272"/>
  <c r="DH272" s="1"/>
  <c r="CO501"/>
  <c r="DH501" s="1"/>
  <c r="CO444"/>
  <c r="DH444" s="1"/>
  <c r="CO49"/>
  <c r="DH49" s="1"/>
  <c r="CO461"/>
  <c r="DH461" s="1"/>
  <c r="CO598"/>
  <c r="DH598" s="1"/>
  <c r="CO438"/>
  <c r="DH438" s="1"/>
  <c r="CO537"/>
  <c r="DH537" s="1"/>
  <c r="CO565"/>
  <c r="DH565" s="1"/>
  <c r="CO484"/>
  <c r="DH484" s="1"/>
  <c r="CO411"/>
  <c r="DH411" s="1"/>
  <c r="CO242"/>
  <c r="DH242" s="1"/>
  <c r="CO414"/>
  <c r="DH414" s="1"/>
  <c r="CO91"/>
  <c r="DH91" s="1"/>
  <c r="CO333"/>
  <c r="DH333" s="1"/>
  <c r="CO523"/>
  <c r="DH523" s="1"/>
  <c r="CO57"/>
  <c r="DH57" s="1"/>
  <c r="CO54"/>
  <c r="DH54" s="1"/>
  <c r="CO80"/>
  <c r="DH80" s="1"/>
  <c r="CO304"/>
  <c r="DH304" s="1"/>
  <c r="CO451"/>
  <c r="DH451" s="1"/>
  <c r="CO295"/>
  <c r="DH295" s="1"/>
  <c r="CO436"/>
  <c r="DH436" s="1"/>
  <c r="CO193"/>
  <c r="DH193" s="1"/>
  <c r="CO143"/>
  <c r="DH143" s="1"/>
  <c r="CO176"/>
  <c r="DH176" s="1"/>
  <c r="CO487"/>
  <c r="DH487" s="1"/>
  <c r="CO51"/>
  <c r="DH51" s="1"/>
  <c r="CO489"/>
  <c r="DH489" s="1"/>
  <c r="CO213"/>
  <c r="DH213" s="1"/>
  <c r="CO424"/>
  <c r="DH424" s="1"/>
  <c r="CO275"/>
  <c r="DH275" s="1"/>
  <c r="CO428"/>
  <c r="DH428" s="1"/>
  <c r="CO127"/>
  <c r="DH127" s="1"/>
  <c r="CO116"/>
  <c r="DH116" s="1"/>
  <c r="CO452"/>
  <c r="DH452" s="1"/>
  <c r="CO28"/>
  <c r="DH28" s="1"/>
  <c r="CO543"/>
  <c r="DH543" s="1"/>
  <c r="CO231"/>
  <c r="DH231" s="1"/>
  <c r="CO313"/>
  <c r="DH313" s="1"/>
  <c r="CO587"/>
  <c r="DH587" s="1"/>
  <c r="CO309"/>
  <c r="DH309" s="1"/>
  <c r="CO423"/>
  <c r="DH423" s="1"/>
  <c r="CO212"/>
  <c r="DH212" s="1"/>
  <c r="CO558"/>
  <c r="DH558" s="1"/>
  <c r="CO586"/>
  <c r="DH586" s="1"/>
  <c r="CO16"/>
  <c r="DH16" s="1"/>
  <c r="CO21"/>
  <c r="DH21" s="1"/>
  <c r="CO321"/>
  <c r="DH321" s="1"/>
  <c r="CO310"/>
  <c r="DH310" s="1"/>
  <c r="CO77"/>
  <c r="DH77" s="1"/>
  <c r="CO465"/>
  <c r="DH465" s="1"/>
  <c r="CO552"/>
  <c r="DH552" s="1"/>
  <c r="CO291"/>
  <c r="DH291" s="1"/>
  <c r="CO425"/>
  <c r="DH425" s="1"/>
  <c r="CO538"/>
  <c r="DH538" s="1"/>
  <c r="CO386"/>
  <c r="DH386" s="1"/>
  <c r="CO583"/>
  <c r="DH583" s="1"/>
  <c r="CO265"/>
  <c r="DH265" s="1"/>
  <c r="CO561"/>
  <c r="DH561" s="1"/>
  <c r="CO133"/>
  <c r="DH133" s="1"/>
  <c r="CO102"/>
  <c r="DH102" s="1"/>
  <c r="CO241"/>
  <c r="DH241" s="1"/>
  <c r="CO541"/>
  <c r="DH541" s="1"/>
  <c r="CO268"/>
  <c r="DH268" s="1"/>
  <c r="CO195"/>
  <c r="DH195" s="1"/>
  <c r="CO383"/>
  <c r="DH383" s="1"/>
  <c r="Y14"/>
  <c r="CO457"/>
  <c r="DH457" s="1"/>
  <c r="CO113"/>
  <c r="DH113" s="1"/>
  <c r="CO439"/>
  <c r="DH439" s="1"/>
  <c r="CO259"/>
  <c r="DH259" s="1"/>
  <c r="CO448"/>
  <c r="DH448" s="1"/>
  <c r="CO362"/>
  <c r="DH362" s="1"/>
  <c r="CO150"/>
  <c r="DH150" s="1"/>
  <c r="CO58"/>
  <c r="DH58" s="1"/>
  <c r="CO446"/>
  <c r="DH446" s="1"/>
  <c r="CO511"/>
  <c r="DH511" s="1"/>
  <c r="CO278"/>
  <c r="DH278" s="1"/>
  <c r="Y10"/>
  <c r="CO509"/>
  <c r="DH509" s="1"/>
  <c r="CO519"/>
  <c r="DH519" s="1"/>
  <c r="CO381"/>
  <c r="DH381" s="1"/>
  <c r="BH31" i="24"/>
  <c r="CO512" i="3"/>
  <c r="DH512" s="1"/>
  <c r="CO75"/>
  <c r="DH75" s="1"/>
  <c r="CO251"/>
  <c r="DH251" s="1"/>
  <c r="CO182"/>
  <c r="DH182" s="1"/>
  <c r="CO415"/>
  <c r="DH415" s="1"/>
  <c r="CO3"/>
  <c r="DH3" s="1"/>
  <c r="CO591"/>
  <c r="DH591" s="1"/>
  <c r="CO219"/>
  <c r="DH219" s="1"/>
  <c r="CO206"/>
  <c r="DH206" s="1"/>
  <c r="CO571"/>
  <c r="DH571" s="1"/>
  <c r="X14"/>
  <c r="CO43"/>
  <c r="DH43" s="1"/>
  <c r="CO419"/>
  <c r="DH419" s="1"/>
  <c r="CO68"/>
  <c r="DH68" s="1"/>
  <c r="CO401"/>
  <c r="DH401" s="1"/>
  <c r="CO244"/>
  <c r="DH244" s="1"/>
  <c r="CO210"/>
  <c r="DH210" s="1"/>
  <c r="CO158"/>
  <c r="DH158" s="1"/>
  <c r="CO397"/>
  <c r="DH397" s="1"/>
  <c r="CO515"/>
  <c r="DH515" s="1"/>
  <c r="CO568"/>
  <c r="DH568" s="1"/>
  <c r="CO196"/>
  <c r="DH196" s="1"/>
  <c r="CO223"/>
  <c r="DH223" s="1"/>
  <c r="CO573"/>
  <c r="DH573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33"/>
  <c r="DH433" s="1"/>
  <c r="CO287"/>
  <c r="DH287" s="1"/>
  <c r="CO525"/>
  <c r="DH525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82"/>
  <c r="DH382" s="1"/>
  <c r="CO155"/>
  <c r="DH155" s="1"/>
  <c r="CO178"/>
  <c r="DH178" s="1"/>
  <c r="CO378"/>
  <c r="DH378" s="1"/>
  <c r="CO129"/>
  <c r="DH129" s="1"/>
  <c r="CO221"/>
  <c r="DH221" s="1"/>
  <c r="CO84"/>
  <c r="DH84" s="1"/>
  <c r="CO407"/>
  <c r="DH407" s="1"/>
  <c r="CO317"/>
  <c r="DH317" s="1"/>
  <c r="CO115"/>
  <c r="DH115" s="1"/>
  <c r="CO185"/>
  <c r="DH185" s="1"/>
  <c r="CO420"/>
  <c r="DH420" s="1"/>
  <c r="CO475"/>
  <c r="DH475" s="1"/>
  <c r="CO431"/>
  <c r="DH431" s="1"/>
  <c r="CO73"/>
  <c r="DH73" s="1"/>
  <c r="CO305"/>
  <c r="DH305" s="1"/>
  <c r="CO224"/>
  <c r="DH224" s="1"/>
  <c r="CO596"/>
  <c r="DH596" s="1"/>
  <c r="CO330"/>
  <c r="DH330" s="1"/>
  <c r="CO38"/>
  <c r="DH38" s="1"/>
  <c r="CO243"/>
  <c r="DH243" s="1"/>
  <c r="CO380"/>
  <c r="DH380" s="1"/>
  <c r="CO416"/>
  <c r="DH416" s="1"/>
  <c r="CO412"/>
  <c r="DH412" s="1"/>
  <c r="CO53"/>
  <c r="DH53" s="1"/>
  <c r="CO282"/>
  <c r="DH282" s="1"/>
  <c r="CO307"/>
  <c r="DH307" s="1"/>
  <c r="CO300"/>
  <c r="DH300" s="1"/>
  <c r="X10"/>
  <c r="CO365"/>
  <c r="DH365" s="1"/>
  <c r="CO580"/>
  <c r="DH580" s="1"/>
  <c r="CO187"/>
  <c r="DH187" s="1"/>
  <c r="CO409"/>
  <c r="DH409" s="1"/>
  <c r="CO234"/>
  <c r="DH234" s="1"/>
  <c r="CO531"/>
  <c r="DH531" s="1"/>
  <c r="CO283"/>
  <c r="DH283" s="1"/>
  <c r="CO121"/>
  <c r="DH121" s="1"/>
  <c r="CO135"/>
  <c r="DH135" s="1"/>
  <c r="CO274"/>
  <c r="DH274" s="1"/>
  <c r="CO483"/>
  <c r="DH483" s="1"/>
  <c r="CO396"/>
  <c r="DH396" s="1"/>
  <c r="CO539"/>
  <c r="DH539" s="1"/>
  <c r="CO527"/>
  <c r="DH527" s="1"/>
  <c r="CO450"/>
  <c r="DH450" s="1"/>
  <c r="CO468"/>
  <c r="DH468" s="1"/>
  <c r="CO355"/>
  <c r="DH355" s="1"/>
  <c r="CO445"/>
  <c r="DH445" s="1"/>
  <c r="CO492"/>
  <c r="DH492" s="1"/>
  <c r="CO47"/>
  <c r="DH47" s="1"/>
  <c r="CO347"/>
  <c r="DH347" s="1"/>
  <c r="CO151"/>
  <c r="DH151" s="1"/>
  <c r="CO503"/>
  <c r="DH503" s="1"/>
  <c r="CO227"/>
  <c r="DH227" s="1"/>
  <c r="CO473"/>
  <c r="DH473" s="1"/>
  <c r="CO66"/>
  <c r="DH66" s="1"/>
  <c r="CO395"/>
  <c r="DH395" s="1"/>
  <c r="CO440"/>
  <c r="DH440" s="1"/>
  <c r="CO370"/>
  <c r="DH370" s="1"/>
  <c r="CO56"/>
  <c r="DH56" s="1"/>
  <c r="CO201"/>
  <c r="DH201" s="1"/>
  <c r="CO505"/>
  <c r="DH505" s="1"/>
  <c r="CO562"/>
  <c r="DH562" s="1"/>
  <c r="CO41"/>
  <c r="DH41" s="1"/>
  <c r="CO344"/>
  <c r="DH344" s="1"/>
  <c r="CO392"/>
  <c r="DH392" s="1"/>
  <c r="CO87"/>
  <c r="DH87" s="1"/>
  <c r="CO132"/>
  <c r="DH132" s="1"/>
  <c r="CO589"/>
  <c r="DH589" s="1"/>
  <c r="CO422"/>
  <c r="DH422" s="1"/>
  <c r="CO99"/>
  <c r="DH99" s="1"/>
  <c r="CO270"/>
  <c r="DH270" s="1"/>
  <c r="CO106"/>
  <c r="DH106" s="1"/>
  <c r="CO402"/>
  <c r="DH402" s="1"/>
  <c r="CO64"/>
  <c r="DH64" s="1"/>
  <c r="CO556"/>
  <c r="DH556" s="1"/>
  <c r="CO495"/>
  <c r="DH495" s="1"/>
  <c r="CO408"/>
  <c r="DH408" s="1"/>
  <c r="CO211"/>
  <c r="DH211" s="1"/>
  <c r="CO139"/>
  <c r="DH139" s="1"/>
  <c r="CO198"/>
  <c r="DH198" s="1"/>
  <c r="CO350"/>
  <c r="DH350" s="1"/>
  <c r="CO261"/>
  <c r="DH261" s="1"/>
  <c r="CO588"/>
  <c r="DH588" s="1"/>
  <c r="CO167"/>
  <c r="DH167" s="1"/>
  <c r="CO493"/>
  <c r="DH493" s="1"/>
  <c r="CO364"/>
  <c r="DH364" s="1"/>
  <c r="AV7"/>
  <c r="AY2"/>
  <c r="AZ2" s="1" a="1"/>
  <c r="AZ2" s="1"/>
  <c r="AY7"/>
  <c r="AU7"/>
  <c r="BK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BG8"/>
  <c r="BH8" s="1"/>
  <c r="AR10"/>
  <c r="CT10" s="1" a="1"/>
  <c r="CT10" s="1"/>
  <c r="DM10" s="1"/>
  <c r="AT10"/>
  <c r="AX10" a="1"/>
  <c r="AX10" s="1"/>
  <c r="E10" s="1"/>
  <c r="AU10"/>
  <c r="BK10" s="1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BK9" s="1"/>
  <c r="AV9"/>
  <c r="AX9" a="1"/>
  <c r="AX9" s="1"/>
  <c r="AY4"/>
  <c r="AZ4" s="1" a="1"/>
  <c r="AZ4" s="1"/>
  <c r="AR4"/>
  <c r="CT4" s="1" a="1"/>
  <c r="CT4" s="1"/>
  <c r="DM4" s="1"/>
  <c r="AT4"/>
  <c r="AU4"/>
  <c r="BK4" s="1"/>
  <c r="AV4"/>
  <c r="AX4" a="1"/>
  <c r="AX4" s="1"/>
  <c r="AY3"/>
  <c r="AZ3" s="1" a="1"/>
  <c r="AZ3" s="1"/>
  <c r="AR3"/>
  <c r="CT3" s="1" a="1"/>
  <c r="CT3" s="1"/>
  <c r="DM3" s="1"/>
  <c r="AT3"/>
  <c r="AU3"/>
  <c r="BK3" s="1"/>
  <c r="AV3"/>
  <c r="AX3" a="1"/>
  <c r="AX3" s="1"/>
  <c r="CR3" a="1"/>
  <c r="CS3" a="1"/>
  <c r="BH34" i="24" a="1"/>
  <c r="BF34"/>
  <c r="CX10" i="3" a="1"/>
  <c r="BF22" i="24"/>
  <c r="CV14" i="3" a="1"/>
  <c r="BF26" i="24"/>
  <c r="BF25"/>
  <c r="AN3" i="3"/>
  <c r="DC13"/>
  <c r="DC11"/>
  <c r="CB35" i="24"/>
  <c r="BH25" a="1"/>
  <c r="BH22" a="1"/>
  <c r="M14" i="3"/>
  <c r="DC8"/>
  <c r="CS10" a="1"/>
  <c r="AN10"/>
  <c r="CR10" a="1"/>
  <c r="AN14"/>
  <c r="BH26" i="24" a="1"/>
  <c r="BQ71" l="1"/>
  <c r="BR71" s="1"/>
  <c r="BS71" s="1"/>
  <c r="BT71" s="1"/>
  <c r="B71" s="1"/>
  <c r="CV14" i="3"/>
  <c r="DO14" s="1"/>
  <c r="C138"/>
  <c r="BF2"/>
  <c r="BE2"/>
  <c r="BZ22" i="24"/>
  <c r="BH22"/>
  <c r="BL7" i="3"/>
  <c r="DD1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CX7" i="3" a="1"/>
  <c r="CX7" s="1"/>
  <c r="DQ7" s="1"/>
  <c r="EE7"/>
  <c r="EB7" s="1"/>
  <c r="EC7" s="1"/>
  <c r="EP7" s="1"/>
  <c r="EE2"/>
  <c r="EB2" s="1"/>
  <c r="EC2" s="1"/>
  <c r="EP2" s="1"/>
  <c r="BL2"/>
  <c r="CX2" a="1"/>
  <c r="CX2" s="1"/>
  <c r="DQ2" s="1"/>
  <c r="EJ2" s="1"/>
  <c r="CS10"/>
  <c r="DL10" s="1"/>
  <c r="CR10"/>
  <c r="DK10" s="1"/>
  <c r="CX10"/>
  <c r="DQ10" s="1"/>
  <c r="ED10"/>
  <c r="DZ10" s="1"/>
  <c r="EE10"/>
  <c r="BL10"/>
  <c r="BM10"/>
  <c r="AM10" s="1"/>
  <c r="BO10" s="1"/>
  <c r="E3"/>
  <c r="BG3"/>
  <c r="BH3" s="1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L3"/>
  <c r="CX3" a="1"/>
  <c r="CX3" s="1"/>
  <c r="DQ3" s="1"/>
  <c r="EE4"/>
  <c r="EB4" s="1"/>
  <c r="BL4"/>
  <c r="EE9"/>
  <c r="EB9" s="1"/>
  <c r="BL9"/>
  <c r="E4"/>
  <c r="AW4"/>
  <c r="AW9"/>
  <c r="E9"/>
  <c r="AL13"/>
  <c r="AZ13" a="1"/>
  <c r="AZ7" a="1"/>
  <c r="CX9" a="1"/>
  <c r="CX4" a="1"/>
  <c r="DC10"/>
  <c r="BF19" i="24"/>
  <c r="BF35"/>
  <c r="DC7" i="3"/>
  <c r="DC3"/>
  <c r="BH17" i="24" a="1"/>
  <c r="BH35" a="1"/>
  <c r="BH19" a="1"/>
  <c r="BF20"/>
  <c r="BH20" a="1"/>
  <c r="U71" l="1"/>
  <c r="C139" i="3"/>
  <c r="BH20" i="24"/>
  <c r="BH35"/>
  <c r="EQ8" i="3"/>
  <c r="BZ35" i="24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EB10"/>
  <c r="EA10" s="1"/>
  <c r="DD10"/>
  <c r="DE10" s="1"/>
  <c r="DF10" s="1"/>
  <c r="EQ10" s="1"/>
  <c r="EB3"/>
  <c r="EA3" s="1"/>
  <c r="AM3"/>
  <c r="BO3"/>
  <c r="BG4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DC4" i="3"/>
  <c r="DC9"/>
  <c r="CT14" a="1"/>
  <c r="BH18" i="24" a="1"/>
  <c r="AZ14" i="3" a="1"/>
  <c r="BH16" i="24" a="1"/>
  <c r="C140" i="3" l="1"/>
  <c r="BL14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EC10" i="3"/>
  <c r="EP10" s="1"/>
  <c r="BJ10"/>
  <c r="BN10" s="1"/>
  <c r="B10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BC13"/>
  <c r="BD13"/>
  <c r="BC7"/>
  <c r="BD7"/>
  <c r="BH16" i="24"/>
  <c r="CX14" i="3" a="1"/>
  <c r="C141" l="1"/>
  <c r="BE7"/>
  <c r="BF7"/>
  <c r="CX14"/>
  <c r="DQ14" s="1"/>
  <c r="BD14"/>
  <c r="BF14" s="1"/>
  <c r="EA14"/>
  <c r="EN7"/>
  <c r="EM10"/>
  <c r="EP3"/>
  <c r="EN4"/>
  <c r="EO4"/>
  <c r="EN3"/>
  <c r="EO3"/>
  <c r="EM9"/>
  <c r="EQ9"/>
  <c r="BJ9"/>
  <c r="B9"/>
  <c r="EQ4"/>
  <c r="BJ4"/>
  <c r="BN4" s="1"/>
  <c r="B4"/>
  <c r="BG13"/>
  <c r="BH13"/>
  <c r="BI14"/>
  <c r="DQ16" i="24"/>
  <c r="DC14" i="3"/>
  <c r="C142" l="1"/>
  <c r="BE14"/>
  <c r="BG14" s="1"/>
  <c r="BH14" s="1"/>
  <c r="DD14"/>
  <c r="DE14" s="1"/>
  <c r="DF14" s="1"/>
  <c r="B14" s="1"/>
  <c r="EN10"/>
  <c r="EO10"/>
  <c r="BG7"/>
  <c r="BH7" s="1"/>
  <c r="EN9"/>
  <c r="EO9"/>
  <c r="BI13"/>
  <c r="BM14"/>
  <c r="DE16" i="24"/>
  <c r="CU16"/>
  <c r="DP16"/>
  <c r="C143" i="3" l="1"/>
  <c r="EQ14"/>
  <c r="EM14"/>
  <c r="BJ14"/>
  <c r="BN14" s="1"/>
  <c r="BI7"/>
  <c r="BM7" s="1"/>
  <c r="BO7" s="1"/>
  <c r="BM13"/>
  <c r="BN13"/>
  <c r="AM14"/>
  <c r="BO14"/>
  <c r="CT16" i="24"/>
  <c r="DD16"/>
  <c r="DB16" s="1"/>
  <c r="CE16" s="1"/>
  <c r="C144" i="3" l="1"/>
  <c r="EN14"/>
  <c r="EO14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28"/>
  <c r="DO23"/>
  <c r="DO34"/>
  <c r="DO20"/>
  <c r="DO24"/>
  <c r="DO31"/>
  <c r="DO35"/>
  <c r="DO39"/>
  <c r="DO14"/>
  <c r="DO33"/>
  <c r="DO37"/>
  <c r="DO21"/>
  <c r="DO19"/>
  <c r="DO18"/>
  <c r="DO26"/>
  <c r="DO36"/>
  <c r="DO32"/>
  <c r="DO25"/>
  <c r="DO22"/>
  <c r="DO27"/>
  <c r="DO38"/>
  <c r="DO13"/>
  <c r="C145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C146" i="3" l="1"/>
  <c r="DB28" i="24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BQ22" s="1"/>
  <c r="BR22" s="1"/>
  <c r="BS22" s="1"/>
  <c r="DB21"/>
  <c r="CE21" s="1"/>
  <c r="BQ21" s="1"/>
  <c r="BR21" s="1"/>
  <c r="BS21" s="1"/>
  <c r="DB31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47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48" i="3" l="1"/>
  <c r="B38" i="24"/>
  <c r="U17"/>
  <c r="DC15"/>
  <c r="DB15" s="1"/>
  <c r="CE15" s="1"/>
  <c r="CS15"/>
  <c r="BT38"/>
  <c r="B17"/>
  <c r="BT39"/>
  <c r="B18"/>
  <c r="BT18"/>
  <c r="B37"/>
  <c r="U37"/>
  <c r="U39"/>
  <c r="C149" i="3" l="1"/>
  <c r="BQ15" i="24"/>
  <c r="DC17" i="3"/>
  <c r="BQ5" i="24"/>
  <c r="DC19" i="3"/>
  <c r="DC26"/>
  <c r="DC15"/>
  <c r="DC20"/>
  <c r="DC16"/>
  <c r="DC24"/>
  <c r="DC18"/>
  <c r="DC21"/>
  <c r="DC25"/>
  <c r="C150" l="1"/>
  <c r="V2" i="24"/>
  <c r="AV44" s="1"/>
  <c r="BQ9"/>
  <c r="BQ11"/>
  <c r="BQ7"/>
  <c r="BR7"/>
  <c r="W2" s="1"/>
  <c r="BS15"/>
  <c r="BR15"/>
  <c r="AV39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C151" l="1"/>
  <c r="AV68" i="24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AV51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152" l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153" l="1"/>
  <c r="AZ11" a="1"/>
  <c r="AZ24" a="1"/>
  <c r="AZ9" a="1"/>
  <c r="DC22"/>
  <c r="AZ20" a="1"/>
  <c r="AZ21" a="1"/>
  <c r="AZ16" a="1"/>
  <c r="DC23"/>
  <c r="C154" l="1"/>
  <c r="DD22"/>
  <c r="DE22" s="1"/>
  <c r="DF22" s="1"/>
  <c r="DD23"/>
  <c r="DE23" s="1"/>
  <c r="DF23" s="1"/>
  <c r="AZ9"/>
  <c r="AZ24"/>
  <c r="AZ21"/>
  <c r="AZ20"/>
  <c r="AZ16"/>
  <c r="AZ11"/>
  <c r="C155" l="1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C156" l="1"/>
  <c r="BE21"/>
  <c r="BF21"/>
  <c r="BE16"/>
  <c r="BF16"/>
  <c r="BE20"/>
  <c r="BF20"/>
  <c r="EN22"/>
  <c r="EO22"/>
  <c r="EN23"/>
  <c r="EO23"/>
  <c r="BI24"/>
  <c r="BG24"/>
  <c r="BH24"/>
  <c r="BI21"/>
  <c r="BI20"/>
  <c r="BI16"/>
  <c r="BG11"/>
  <c r="BI11"/>
  <c r="BM11" s="1"/>
  <c r="BH11"/>
  <c r="C157" l="1"/>
  <c r="BG21"/>
  <c r="BH21" s="1"/>
  <c r="BG9"/>
  <c r="BH9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C158" l="1"/>
  <c r="BI9"/>
  <c r="BM9" s="1"/>
  <c r="BO9" s="1"/>
  <c r="BO16"/>
  <c r="BO11"/>
  <c r="AL21"/>
  <c r="AM21" s="1"/>
  <c r="BO21"/>
  <c r="AL20"/>
  <c r="AM20" s="1"/>
  <c r="DC95"/>
  <c r="DC228"/>
  <c r="DC116"/>
  <c r="DC137"/>
  <c r="DC178"/>
  <c r="DC47"/>
  <c r="DC30"/>
  <c r="DC44"/>
  <c r="DC103"/>
  <c r="DC100"/>
  <c r="DC231"/>
  <c r="DC63"/>
  <c r="DC171"/>
  <c r="DC195"/>
  <c r="DC54"/>
  <c r="DC97"/>
  <c r="DC84"/>
  <c r="DC187"/>
  <c r="DC241"/>
  <c r="DC202"/>
  <c r="DC165"/>
  <c r="DC56"/>
  <c r="DC247"/>
  <c r="DC92"/>
  <c r="DC144"/>
  <c r="DC75"/>
  <c r="DC53"/>
  <c r="DC77"/>
  <c r="DC166"/>
  <c r="DC112"/>
  <c r="DC243"/>
  <c r="DC136"/>
  <c r="DC85"/>
  <c r="DC242"/>
  <c r="DC72"/>
  <c r="DC172"/>
  <c r="DC57"/>
  <c r="DC176"/>
  <c r="DC69"/>
  <c r="DC110"/>
  <c r="DC32"/>
  <c r="DC83"/>
  <c r="DC122"/>
  <c r="DC148"/>
  <c r="DC43"/>
  <c r="DC48"/>
  <c r="DC88"/>
  <c r="DC132"/>
  <c r="DC99"/>
  <c r="DC135"/>
  <c r="DC147"/>
  <c r="DC64"/>
  <c r="DC74"/>
  <c r="DC267"/>
  <c r="DC42"/>
  <c r="DC146"/>
  <c r="DC78"/>
  <c r="DC189"/>
  <c r="DC67"/>
  <c r="DC87"/>
  <c r="DC120"/>
  <c r="DC70"/>
  <c r="DC126"/>
  <c r="DC235"/>
  <c r="DC138"/>
  <c r="DC244"/>
  <c r="DC89"/>
  <c r="DC133"/>
  <c r="DC185"/>
  <c r="DC35"/>
  <c r="DC168"/>
  <c r="DC140"/>
  <c r="DC130"/>
  <c r="DC183"/>
  <c r="DC193"/>
  <c r="DC38"/>
  <c r="DC51"/>
  <c r="DC169"/>
  <c r="DC229"/>
  <c r="DC76"/>
  <c r="DC186"/>
  <c r="DC173"/>
  <c r="DC145"/>
  <c r="DC240"/>
  <c r="DC60"/>
  <c r="DC179"/>
  <c r="DC182"/>
  <c r="DC106"/>
  <c r="DC82"/>
  <c r="DC118"/>
  <c r="DC164"/>
  <c r="DC101"/>
  <c r="DC93"/>
  <c r="DC36"/>
  <c r="DC27"/>
  <c r="DC81"/>
  <c r="DC141"/>
  <c r="DC94"/>
  <c r="DC59"/>
  <c r="DC29"/>
  <c r="DC40"/>
  <c r="DC86"/>
  <c r="DC80"/>
  <c r="DC96"/>
  <c r="DC184"/>
  <c r="DC98"/>
  <c r="DC49"/>
  <c r="DC180"/>
  <c r="DC174"/>
  <c r="DC245"/>
  <c r="DC233"/>
  <c r="DC45"/>
  <c r="DC91"/>
  <c r="DC190"/>
  <c r="DC237"/>
  <c r="DC65"/>
  <c r="DC108"/>
  <c r="DC41"/>
  <c r="DC234"/>
  <c r="DC58"/>
  <c r="DC37"/>
  <c r="DC143"/>
  <c r="DC31"/>
  <c r="DC61"/>
  <c r="DC188"/>
  <c r="DC62"/>
  <c r="DC124"/>
  <c r="DC79"/>
  <c r="DC236"/>
  <c r="DC142"/>
  <c r="DC50"/>
  <c r="DC131"/>
  <c r="DC28"/>
  <c r="DC177"/>
  <c r="DC129"/>
  <c r="DC170"/>
  <c r="DC39"/>
  <c r="DC238"/>
  <c r="DC139"/>
  <c r="DC248"/>
  <c r="DC104"/>
  <c r="DC73"/>
  <c r="DC128"/>
  <c r="DC46"/>
  <c r="DC34"/>
  <c r="DC167"/>
  <c r="DC90"/>
  <c r="DC114"/>
  <c r="DC175"/>
  <c r="DC239"/>
  <c r="DC66"/>
  <c r="DC194"/>
  <c r="DC71"/>
  <c r="DC68"/>
  <c r="DC52"/>
  <c r="DC33"/>
  <c r="DC55"/>
  <c r="DC191"/>
  <c r="DC181"/>
  <c r="DC102"/>
  <c r="DC246"/>
  <c r="DC192"/>
  <c r="C159" l="1"/>
  <c r="AM9"/>
  <c r="BN9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160" l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161" l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O180"/>
  <c r="EN137"/>
  <c r="EO137"/>
  <c r="EO101"/>
  <c r="EN101"/>
  <c r="EO89"/>
  <c r="EN89"/>
  <c r="EO69"/>
  <c r="EN69"/>
  <c r="EO53"/>
  <c r="EN53"/>
  <c r="EO45"/>
  <c r="EN45"/>
  <c r="EO267"/>
  <c r="EO241"/>
  <c r="EO233"/>
  <c r="EO190"/>
  <c r="EO182"/>
  <c r="EO174"/>
  <c r="EO147"/>
  <c r="EN147"/>
  <c r="EO139"/>
  <c r="EN139"/>
  <c r="EO188"/>
  <c r="EO128"/>
  <c r="EN128"/>
  <c r="EO93"/>
  <c r="EN93"/>
  <c r="EO65"/>
  <c r="EN65"/>
  <c r="EO41"/>
  <c r="EN41"/>
  <c r="EO242"/>
  <c r="EO234"/>
  <c r="EO191"/>
  <c r="EO179"/>
  <c r="EO171"/>
  <c r="EN144"/>
  <c r="EO144"/>
  <c r="EN29"/>
  <c r="EO29"/>
  <c r="EO202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O248"/>
  <c r="EO244"/>
  <c r="EO240"/>
  <c r="EO236"/>
  <c r="EO231"/>
  <c r="EO193"/>
  <c r="EO189"/>
  <c r="EO185"/>
  <c r="EO181"/>
  <c r="EO177"/>
  <c r="EO173"/>
  <c r="EO169"/>
  <c r="EO165"/>
  <c r="EN146"/>
  <c r="EO146"/>
  <c r="EN142"/>
  <c r="EO142"/>
  <c r="EN138"/>
  <c r="EO138"/>
  <c r="EN43"/>
  <c r="EO43"/>
  <c r="EO247"/>
  <c r="EO192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O243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O239"/>
  <c r="EO184"/>
  <c r="EO176"/>
  <c r="EN141"/>
  <c r="EO141"/>
  <c r="EO245"/>
  <c r="EO237"/>
  <c r="EO194"/>
  <c r="EO186"/>
  <c r="EO178"/>
  <c r="EO170"/>
  <c r="EO166"/>
  <c r="EO143"/>
  <c r="EN143"/>
  <c r="EO135"/>
  <c r="EN135"/>
  <c r="EO172"/>
  <c r="EN145"/>
  <c r="EO145"/>
  <c r="EO104"/>
  <c r="EN104"/>
  <c r="EO81"/>
  <c r="EN81"/>
  <c r="EO57"/>
  <c r="EN57"/>
  <c r="EO246"/>
  <c r="EO238"/>
  <c r="EO228"/>
  <c r="EO195"/>
  <c r="EO187"/>
  <c r="EO183"/>
  <c r="EO175"/>
  <c r="EO167"/>
  <c r="EN148"/>
  <c r="EO148"/>
  <c r="EN140"/>
  <c r="EO140"/>
  <c r="EN136"/>
  <c r="EO136"/>
  <c r="EN35"/>
  <c r="EO35"/>
  <c r="EN27"/>
  <c r="EO27"/>
  <c r="EN30"/>
  <c r="EO30"/>
  <c r="EN33"/>
  <c r="EO33"/>
  <c r="DC5"/>
  <c r="C162" l="1"/>
  <c r="DD5"/>
  <c r="DE5" s="1"/>
  <c r="DF5" s="1"/>
  <c r="EM5" s="1"/>
  <c r="C163" l="1"/>
  <c r="B5"/>
  <c r="BJ5"/>
  <c r="BN5" s="1"/>
  <c r="EQ5"/>
  <c r="EO5"/>
  <c r="EN5"/>
  <c r="DC6"/>
  <c r="C164" l="1"/>
  <c r="DD6"/>
  <c r="DE6" s="1"/>
  <c r="DF6" s="1"/>
  <c r="B6" s="1"/>
  <c r="AZ41" a="1"/>
  <c r="AZ41" l="1"/>
  <c r="C165"/>
  <c r="EN164"/>
  <c r="BJ6"/>
  <c r="BN6" s="1"/>
  <c r="EQ6"/>
  <c r="EM6"/>
  <c r="EN6" s="1"/>
  <c r="DC105"/>
  <c r="BD41" l="1"/>
  <c r="BC41"/>
  <c r="C166"/>
  <c r="EN165"/>
  <c r="EO6"/>
  <c r="DD105"/>
  <c r="DE105" s="1"/>
  <c r="DF105" s="1"/>
  <c r="BF41" l="1"/>
  <c r="BE41"/>
  <c r="BI41"/>
  <c r="C167"/>
  <c r="EN166"/>
  <c r="EM105"/>
  <c r="EQ105"/>
  <c r="B105"/>
  <c r="BJ105"/>
  <c r="BN105" s="1"/>
  <c r="BG41" l="1"/>
  <c r="BH41" s="1"/>
  <c r="C168"/>
  <c r="EN167"/>
  <c r="BM41"/>
  <c r="BN41"/>
  <c r="EN105"/>
  <c r="EO105"/>
  <c r="DC127"/>
  <c r="DC125"/>
  <c r="C169" l="1"/>
  <c r="EN168"/>
  <c r="AM41"/>
  <c r="BO41" s="1"/>
  <c r="DD127"/>
  <c r="DE127" s="1"/>
  <c r="DF127" s="1"/>
  <c r="BJ127" s="1"/>
  <c r="BN127" s="1"/>
  <c r="DD125"/>
  <c r="DE125" s="1"/>
  <c r="DF125" s="1"/>
  <c r="DC123"/>
  <c r="C170" l="1"/>
  <c r="EN169"/>
  <c r="EQ127"/>
  <c r="B127"/>
  <c r="BJ125"/>
  <c r="BN125" s="1"/>
  <c r="EQ125"/>
  <c r="B125"/>
  <c r="DD123"/>
  <c r="DE123" s="1"/>
  <c r="DF123" s="1"/>
  <c r="DC121"/>
  <c r="C171" l="1"/>
  <c r="EN170"/>
  <c r="BJ123"/>
  <c r="BN123" s="1"/>
  <c r="EQ123"/>
  <c r="B123"/>
  <c r="DD121"/>
  <c r="DE121" s="1"/>
  <c r="DF121" s="1"/>
  <c r="DC119"/>
  <c r="C172" l="1"/>
  <c r="EN171"/>
  <c r="BJ121"/>
  <c r="BN121" s="1"/>
  <c r="EQ121"/>
  <c r="B121"/>
  <c r="DD119"/>
  <c r="DE119" s="1"/>
  <c r="DF119" s="1"/>
  <c r="DC117"/>
  <c r="C173" l="1"/>
  <c r="EN172"/>
  <c r="EQ119"/>
  <c r="B119"/>
  <c r="BJ119"/>
  <c r="BN119" s="1"/>
  <c r="DD117"/>
  <c r="DE117" s="1"/>
  <c r="DF117" s="1"/>
  <c r="DC115"/>
  <c r="C174" l="1"/>
  <c r="EN173"/>
  <c r="BJ117"/>
  <c r="BN117" s="1"/>
  <c r="EQ117"/>
  <c r="B117"/>
  <c r="DD115"/>
  <c r="DE115" s="1"/>
  <c r="DF115" s="1"/>
  <c r="DC113"/>
  <c r="C175" l="1"/>
  <c r="EN174"/>
  <c r="BJ115"/>
  <c r="BN115" s="1"/>
  <c r="EQ115"/>
  <c r="B115"/>
  <c r="DD113"/>
  <c r="DE113" s="1"/>
  <c r="DF113" s="1"/>
  <c r="DC111"/>
  <c r="C176" l="1"/>
  <c r="EN175"/>
  <c r="EQ113"/>
  <c r="B113"/>
  <c r="BJ113"/>
  <c r="BN113" s="1"/>
  <c r="DD111"/>
  <c r="DE111" s="1"/>
  <c r="DF111" s="1"/>
  <c r="DC109"/>
  <c r="C177" l="1"/>
  <c r="EN176"/>
  <c r="BJ111"/>
  <c r="BN111" s="1"/>
  <c r="EQ111"/>
  <c r="B111"/>
  <c r="DD109"/>
  <c r="DE109" s="1"/>
  <c r="DF109" s="1"/>
  <c r="DC107"/>
  <c r="C178" l="1"/>
  <c r="EN177"/>
  <c r="BJ109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C179" l="1"/>
  <c r="EN178"/>
  <c r="EN123"/>
  <c r="EO109"/>
  <c r="EO117"/>
  <c r="EO125"/>
  <c r="BJ107"/>
  <c r="EQ107"/>
  <c r="EM107"/>
  <c r="B107"/>
  <c r="EO127"/>
  <c r="EN119"/>
  <c r="EN115"/>
  <c r="EN113"/>
  <c r="EN111"/>
  <c r="EN121"/>
  <c r="C180" l="1"/>
  <c r="EN179"/>
  <c r="BN107"/>
  <c r="EN107"/>
  <c r="EO107"/>
  <c r="DC134"/>
  <c r="C181" l="1"/>
  <c r="EN180"/>
  <c r="DD134"/>
  <c r="DE134" s="1"/>
  <c r="DF134" s="1"/>
  <c r="B134" s="1"/>
  <c r="C182" l="1"/>
  <c r="EN181"/>
  <c r="BJ134"/>
  <c r="BN134" s="1"/>
  <c r="EQ134"/>
  <c r="EM134"/>
  <c r="EO134" s="1"/>
  <c r="C183" l="1"/>
  <c r="EN182"/>
  <c r="EN134"/>
  <c r="DC160"/>
  <c r="DC155"/>
  <c r="DC157"/>
  <c r="DC158"/>
  <c r="DC153"/>
  <c r="DC156"/>
  <c r="DC151"/>
  <c r="DC161"/>
  <c r="DC162"/>
  <c r="DC150"/>
  <c r="DC154"/>
  <c r="DC149"/>
  <c r="DC163"/>
  <c r="DC159"/>
  <c r="DC152"/>
  <c r="C184" l="1"/>
  <c r="EN183"/>
  <c r="DD16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C185" l="1"/>
  <c r="EN184"/>
  <c r="EQ16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C186" l="1"/>
  <c r="EN185"/>
  <c r="EO156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7"/>
  <c r="DC196"/>
  <c r="C187" l="1"/>
  <c r="EN186"/>
  <c r="DD197"/>
  <c r="DE197" s="1"/>
  <c r="DF197" s="1"/>
  <c r="BJ197" s="1"/>
  <c r="DD196"/>
  <c r="DE196" s="1"/>
  <c r="DF196" s="1"/>
  <c r="DC199"/>
  <c r="C188" l="1"/>
  <c r="EN187"/>
  <c r="EQ197"/>
  <c r="B197"/>
  <c r="B196"/>
  <c r="BJ196"/>
  <c r="EQ196"/>
  <c r="DD199"/>
  <c r="DE199" s="1"/>
  <c r="DF199" s="1"/>
  <c r="DC200"/>
  <c r="C189" l="1"/>
  <c r="EN188"/>
  <c r="B199"/>
  <c r="EQ199"/>
  <c r="BJ199"/>
  <c r="DD200"/>
  <c r="DE200" s="1"/>
  <c r="DF200" s="1"/>
  <c r="DC201"/>
  <c r="C190" l="1"/>
  <c r="EN189"/>
  <c r="B200"/>
  <c r="EQ200"/>
  <c r="BJ200"/>
  <c r="DD201"/>
  <c r="DE201" s="1"/>
  <c r="DF201" s="1"/>
  <c r="DC198"/>
  <c r="C191" l="1"/>
  <c r="EN190"/>
  <c r="BJ201"/>
  <c r="BN201" s="1"/>
  <c r="B201"/>
  <c r="EQ201"/>
  <c r="DD198"/>
  <c r="DE198" s="1"/>
  <c r="DF198" s="1"/>
  <c r="BN197"/>
  <c r="BN200"/>
  <c r="BN196"/>
  <c r="BN199"/>
  <c r="EM199"/>
  <c r="EM201"/>
  <c r="EO201" s="1"/>
  <c r="EM197"/>
  <c r="EO197" s="1"/>
  <c r="EM196"/>
  <c r="EM200"/>
  <c r="EO200" s="1"/>
  <c r="C192" l="1"/>
  <c r="EN191"/>
  <c r="EO199"/>
  <c r="EO196"/>
  <c r="B198"/>
  <c r="EM198"/>
  <c r="BJ198"/>
  <c r="BN198" s="1"/>
  <c r="EQ198"/>
  <c r="C193" l="1"/>
  <c r="EN192"/>
  <c r="EO198"/>
  <c r="DC203"/>
  <c r="DC204"/>
  <c r="C194" l="1"/>
  <c r="EN193"/>
  <c r="DD203"/>
  <c r="DE203" s="1"/>
  <c r="DF203" s="1"/>
  <c r="BJ203" s="1"/>
  <c r="BN203" s="1"/>
  <c r="DD204"/>
  <c r="DE204" s="1"/>
  <c r="DF204" s="1"/>
  <c r="DC205"/>
  <c r="C195" l="1"/>
  <c r="EN194"/>
  <c r="EQ203"/>
  <c r="B203"/>
  <c r="EQ204"/>
  <c r="B204"/>
  <c r="BJ204"/>
  <c r="BN204" s="1"/>
  <c r="DD205"/>
  <c r="DE205" s="1"/>
  <c r="DF205" s="1"/>
  <c r="DC206"/>
  <c r="C196" l="1"/>
  <c r="EN195"/>
  <c r="EQ205"/>
  <c r="B205"/>
  <c r="BJ205"/>
  <c r="BN205" s="1"/>
  <c r="DD206"/>
  <c r="DE206" s="1"/>
  <c r="DF206" s="1"/>
  <c r="DC207"/>
  <c r="C197" l="1"/>
  <c r="EN196"/>
  <c r="EQ206"/>
  <c r="B206"/>
  <c r="BJ206"/>
  <c r="BN206" s="1"/>
  <c r="DD207"/>
  <c r="DE207" s="1"/>
  <c r="DF207" s="1"/>
  <c r="C198" l="1"/>
  <c r="EN197"/>
  <c r="EQ207"/>
  <c r="B207"/>
  <c r="BJ207"/>
  <c r="BN207" s="1"/>
  <c r="EM207"/>
  <c r="EM204"/>
  <c r="EO204" s="1"/>
  <c r="EM205"/>
  <c r="EM203"/>
  <c r="EM206"/>
  <c r="C199" l="1"/>
  <c r="EN198"/>
  <c r="EO206"/>
  <c r="EO207"/>
  <c r="EO203"/>
  <c r="EO205"/>
  <c r="DC209"/>
  <c r="DC208"/>
  <c r="C200" l="1"/>
  <c r="EN199"/>
  <c r="DD208"/>
  <c r="DE208" s="1"/>
  <c r="DF208" s="1"/>
  <c r="BJ208" s="1"/>
  <c r="BN208" s="1"/>
  <c r="DD209"/>
  <c r="DE209" s="1"/>
  <c r="DF209" s="1"/>
  <c r="DC210"/>
  <c r="C201" l="1"/>
  <c r="EN200"/>
  <c r="EQ208"/>
  <c r="B208"/>
  <c r="BJ209"/>
  <c r="BN209" s="1"/>
  <c r="EQ209"/>
  <c r="B209"/>
  <c r="DD210"/>
  <c r="DE210" s="1"/>
  <c r="DF210" s="1"/>
  <c r="DC211"/>
  <c r="C202" l="1"/>
  <c r="EN201"/>
  <c r="BJ210"/>
  <c r="BN210" s="1"/>
  <c r="EQ210"/>
  <c r="B210"/>
  <c r="DD211"/>
  <c r="DE211" s="1"/>
  <c r="DF211" s="1"/>
  <c r="DC219"/>
  <c r="C203" l="1"/>
  <c r="EN202"/>
  <c r="BJ211"/>
  <c r="BN211" s="1"/>
  <c r="EQ211"/>
  <c r="B211"/>
  <c r="DD219"/>
  <c r="DE219" s="1"/>
  <c r="DF219" s="1"/>
  <c r="DC227"/>
  <c r="C204" l="1"/>
  <c r="EN203"/>
  <c r="BJ219"/>
  <c r="BN219" s="1"/>
  <c r="EQ219"/>
  <c r="B219"/>
  <c r="DD227"/>
  <c r="DE227" s="1"/>
  <c r="DF227" s="1"/>
  <c r="EM211"/>
  <c r="EM210"/>
  <c r="EO210" s="1"/>
  <c r="EM209"/>
  <c r="EO209" s="1"/>
  <c r="EM208"/>
  <c r="EM219"/>
  <c r="EO219" s="1"/>
  <c r="C205" l="1"/>
  <c r="EN204"/>
  <c r="EO208"/>
  <c r="EO211"/>
  <c r="BJ227"/>
  <c r="BN227" s="1"/>
  <c r="EM227"/>
  <c r="EQ227"/>
  <c r="B227"/>
  <c r="C206" l="1"/>
  <c r="EN205"/>
  <c r="EO227"/>
  <c r="DC212"/>
  <c r="DC213"/>
  <c r="C207" l="1"/>
  <c r="EN206"/>
  <c r="DD212"/>
  <c r="DE212" s="1"/>
  <c r="DF212" s="1"/>
  <c r="BJ212" s="1"/>
  <c r="DD213"/>
  <c r="DE213" s="1"/>
  <c r="DF213" s="1"/>
  <c r="DC214"/>
  <c r="C208" l="1"/>
  <c r="EN207"/>
  <c r="EQ212"/>
  <c r="B212"/>
  <c r="EQ213"/>
  <c r="B213"/>
  <c r="BJ213"/>
  <c r="BN213" s="1"/>
  <c r="BN212"/>
  <c r="DD214"/>
  <c r="DE214" s="1"/>
  <c r="DF214" s="1"/>
  <c r="DC215"/>
  <c r="C209" l="1"/>
  <c r="EN208"/>
  <c r="EQ214"/>
  <c r="B214"/>
  <c r="BJ214"/>
  <c r="BN214" s="1"/>
  <c r="DD215"/>
  <c r="DE215" s="1"/>
  <c r="DF215" s="1"/>
  <c r="DC216"/>
  <c r="C210" l="1"/>
  <c r="EN209"/>
  <c r="EQ215"/>
  <c r="B215"/>
  <c r="BJ215"/>
  <c r="BN215" s="1"/>
  <c r="DD216"/>
  <c r="DE216" s="1"/>
  <c r="DF216" s="1"/>
  <c r="DC217"/>
  <c r="C211" l="1"/>
  <c r="EN210"/>
  <c r="EQ216"/>
  <c r="B216"/>
  <c r="BJ216"/>
  <c r="BN216" s="1"/>
  <c r="DD217"/>
  <c r="DE217" s="1"/>
  <c r="DF217" s="1"/>
  <c r="DC218"/>
  <c r="C212" l="1"/>
  <c r="C213" s="1"/>
  <c r="C214" s="1"/>
  <c r="C215" s="1"/>
  <c r="C216" s="1"/>
  <c r="C217" s="1"/>
  <c r="C218" s="1"/>
  <c r="C219" s="1"/>
  <c r="EN211"/>
  <c r="EQ217"/>
  <c r="B217"/>
  <c r="BJ217"/>
  <c r="BN217" s="1"/>
  <c r="DD218"/>
  <c r="DE218" s="1"/>
  <c r="DF218" s="1"/>
  <c r="EM213"/>
  <c r="EM214"/>
  <c r="EO214" s="1"/>
  <c r="EM217"/>
  <c r="EM216"/>
  <c r="EM212"/>
  <c r="EO212" s="1"/>
  <c r="EM215"/>
  <c r="C220" l="1"/>
  <c r="C221" s="1"/>
  <c r="C222" s="1"/>
  <c r="C223" s="1"/>
  <c r="C224" s="1"/>
  <c r="C225" s="1"/>
  <c r="C226" s="1"/>
  <c r="C227" s="1"/>
  <c r="EN219"/>
  <c r="EN216"/>
  <c r="EN217"/>
  <c r="EN213"/>
  <c r="EN215"/>
  <c r="EO216"/>
  <c r="EN214"/>
  <c r="EO213"/>
  <c r="EM218"/>
  <c r="EQ218"/>
  <c r="B218"/>
  <c r="BJ218"/>
  <c r="BN218" s="1"/>
  <c r="EO215"/>
  <c r="EO217"/>
  <c r="EN212"/>
  <c r="C228" l="1"/>
  <c r="EN227"/>
  <c r="EN218"/>
  <c r="EO218"/>
  <c r="DC221"/>
  <c r="DC220"/>
  <c r="C229" l="1"/>
  <c r="EN228"/>
  <c r="DD220"/>
  <c r="DE220" s="1"/>
  <c r="DF220" s="1"/>
  <c r="B220" s="1"/>
  <c r="DD221"/>
  <c r="DE221" s="1"/>
  <c r="DF221" s="1"/>
  <c r="DC222"/>
  <c r="C230" l="1"/>
  <c r="C231" s="1"/>
  <c r="EN229"/>
  <c r="BJ220"/>
  <c r="BN220" s="1"/>
  <c r="EM220"/>
  <c r="EQ220"/>
  <c r="EM221"/>
  <c r="EQ221"/>
  <c r="B221"/>
  <c r="BJ221"/>
  <c r="BN221" s="1"/>
  <c r="DD222"/>
  <c r="DE222" s="1"/>
  <c r="DF222" s="1"/>
  <c r="DC223"/>
  <c r="C232" l="1"/>
  <c r="C233" s="1"/>
  <c r="EN231"/>
  <c r="EM222"/>
  <c r="EQ222"/>
  <c r="B222"/>
  <c r="BJ222"/>
  <c r="BN222" s="1"/>
  <c r="DD223"/>
  <c r="DE223" s="1"/>
  <c r="DF223" s="1"/>
  <c r="DC224"/>
  <c r="C234" l="1"/>
  <c r="EN233"/>
  <c r="EM223"/>
  <c r="EQ223"/>
  <c r="B223"/>
  <c r="BJ223"/>
  <c r="BN223" s="1"/>
  <c r="DD224"/>
  <c r="DE224" s="1"/>
  <c r="DF224" s="1"/>
  <c r="DC225"/>
  <c r="C235" l="1"/>
  <c r="EN234"/>
  <c r="EM224"/>
  <c r="EQ224"/>
  <c r="B224"/>
  <c r="BJ224"/>
  <c r="BN224" s="1"/>
  <c r="DD225"/>
  <c r="DE225" s="1"/>
  <c r="DF225" s="1"/>
  <c r="DC226"/>
  <c r="C236" l="1"/>
  <c r="EN235"/>
  <c r="EM225"/>
  <c r="EQ225"/>
  <c r="B225"/>
  <c r="BJ225"/>
  <c r="BN225" s="1"/>
  <c r="DD226"/>
  <c r="DE226" s="1"/>
  <c r="DF226" s="1"/>
  <c r="C237" l="1"/>
  <c r="EN236"/>
  <c r="EM226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C238" l="1"/>
  <c r="EN237"/>
  <c r="EN226"/>
  <c r="DC232"/>
  <c r="DC230"/>
  <c r="C239" l="1"/>
  <c r="EN238"/>
  <c r="DD232"/>
  <c r="DE232" s="1"/>
  <c r="DF232" s="1"/>
  <c r="BJ232" s="1"/>
  <c r="BN232" s="1"/>
  <c r="DD230"/>
  <c r="DE230" s="1"/>
  <c r="DF230" s="1"/>
  <c r="C240" l="1"/>
  <c r="EN239"/>
  <c r="EM232"/>
  <c r="EO232" s="1"/>
  <c r="EQ232"/>
  <c r="B232"/>
  <c r="BJ230"/>
  <c r="EQ230"/>
  <c r="EM230"/>
  <c r="B230"/>
  <c r="C241" l="1"/>
  <c r="EN240"/>
  <c r="EN232"/>
  <c r="BN230"/>
  <c r="EO230"/>
  <c r="EN230"/>
  <c r="DC249"/>
  <c r="DC250"/>
  <c r="C242" l="1"/>
  <c r="EN241"/>
  <c r="DD249"/>
  <c r="DE249" s="1"/>
  <c r="DF249" s="1"/>
  <c r="BJ249" s="1"/>
  <c r="BN249" s="1"/>
  <c r="DD250"/>
  <c r="DE250" s="1"/>
  <c r="DF250" s="1"/>
  <c r="DC251"/>
  <c r="C243" l="1"/>
  <c r="EN242"/>
  <c r="EQ249"/>
  <c r="B249"/>
  <c r="EQ250"/>
  <c r="B250"/>
  <c r="BJ250"/>
  <c r="BN250" s="1"/>
  <c r="DD251"/>
  <c r="DE251" s="1"/>
  <c r="DF251" s="1"/>
  <c r="DC252"/>
  <c r="C244" l="1"/>
  <c r="EN243"/>
  <c r="EQ251"/>
  <c r="B251"/>
  <c r="BJ251"/>
  <c r="BN251" s="1"/>
  <c r="DD252"/>
  <c r="DE252" s="1"/>
  <c r="DF252" s="1"/>
  <c r="DC253"/>
  <c r="C245" l="1"/>
  <c r="EN244"/>
  <c r="EQ252"/>
  <c r="B252"/>
  <c r="BJ252"/>
  <c r="BN252" s="1"/>
  <c r="DD253"/>
  <c r="DE253" s="1"/>
  <c r="DF253" s="1"/>
  <c r="DC254"/>
  <c r="C246" l="1"/>
  <c r="EN245"/>
  <c r="EQ253"/>
  <c r="B253"/>
  <c r="BJ253"/>
  <c r="BN253" s="1"/>
  <c r="DD254"/>
  <c r="DE254" s="1"/>
  <c r="DF254" s="1"/>
  <c r="DC255"/>
  <c r="C247" l="1"/>
  <c r="EN246"/>
  <c r="EQ254"/>
  <c r="B254"/>
  <c r="BJ254"/>
  <c r="BN254" s="1"/>
  <c r="DD255"/>
  <c r="DE255" s="1"/>
  <c r="DF255" s="1"/>
  <c r="DC256"/>
  <c r="C248" l="1"/>
  <c r="EN247"/>
  <c r="EQ255"/>
  <c r="B255"/>
  <c r="BJ255"/>
  <c r="BN255" s="1"/>
  <c r="DD256"/>
  <c r="DE256" s="1"/>
  <c r="DF256" s="1"/>
  <c r="DC257"/>
  <c r="C249" l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EN248"/>
  <c r="EQ256"/>
  <c r="B256"/>
  <c r="BJ256"/>
  <c r="BN256" s="1"/>
  <c r="DD257"/>
  <c r="DE257" s="1"/>
  <c r="DF257" s="1"/>
  <c r="DC258"/>
  <c r="C268" l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EN267"/>
  <c r="EQ257"/>
  <c r="B257"/>
  <c r="BJ257"/>
  <c r="BN257" s="1"/>
  <c r="DD258"/>
  <c r="DE258" s="1"/>
  <c r="DF258" s="1"/>
  <c r="DC259"/>
  <c r="C378" l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372"/>
  <c r="C373" s="1"/>
  <c r="C374" s="1"/>
  <c r="C375" s="1"/>
  <c r="C376" s="1"/>
  <c r="C377" s="1"/>
  <c r="EQ258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 s="1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9"/>
  <c r="DC268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5"/>
  <c r="DC284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 s="1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 s="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 s="1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 s="1"/>
  <c r="DF310" s="1"/>
  <c r="DC311"/>
  <c r="BJ310" l="1"/>
  <c r="BN310" s="1"/>
  <c r="EQ310"/>
  <c r="B310"/>
  <c r="DD311"/>
  <c r="DE311" s="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 s="1"/>
  <c r="DF313" s="1"/>
  <c r="DC314"/>
  <c r="BJ313" l="1"/>
  <c r="BN313" s="1"/>
  <c r="EQ313"/>
  <c r="B313"/>
  <c r="DD314"/>
  <c r="DE314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 s="1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 s="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 s="1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 s="1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8"/>
  <c r="BJ371" l="1"/>
  <c r="BN371" s="1"/>
  <c r="EQ371"/>
  <c r="B371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 s="1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 s="1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 s="1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 s="1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 s="1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 s="1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 s="1"/>
  <c r="DF410" s="1"/>
  <c r="DC411"/>
  <c r="BJ410" l="1"/>
  <c r="BN410" s="1"/>
  <c r="EQ410"/>
  <c r="B410"/>
  <c r="DD411"/>
  <c r="DE411" s="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 s="1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DC419"/>
  <c r="BJ418" l="1"/>
  <c r="BN418" s="1"/>
  <c r="EQ418"/>
  <c r="B418"/>
  <c r="DD419"/>
  <c r="DE419" s="1"/>
  <c r="DF419" s="1"/>
  <c r="DC420"/>
  <c r="BJ419" l="1"/>
  <c r="BN419" s="1"/>
  <c r="EQ419"/>
  <c r="B419"/>
  <c r="DD420"/>
  <c r="DE420" s="1"/>
  <c r="DF420" s="1"/>
  <c r="DC421"/>
  <c r="BJ420" l="1"/>
  <c r="BN420" s="1"/>
  <c r="EQ420"/>
  <c r="B420"/>
  <c r="DD421"/>
  <c r="DE421" s="1"/>
  <c r="DF421" s="1"/>
  <c r="DC422"/>
  <c r="BJ421" l="1"/>
  <c r="BN421" s="1"/>
  <c r="EQ421"/>
  <c r="B421"/>
  <c r="DD422"/>
  <c r="DE422" s="1"/>
  <c r="DF422" s="1"/>
  <c r="DC423"/>
  <c r="BJ422" l="1"/>
  <c r="BN422" s="1"/>
  <c r="EQ422"/>
  <c r="B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BJ425" l="1"/>
  <c r="BN425" s="1"/>
  <c r="EQ425"/>
  <c r="B425"/>
  <c r="DD426"/>
  <c r="DE426" s="1"/>
  <c r="DF426" s="1"/>
  <c r="B426" l="1"/>
  <c r="BJ426"/>
  <c r="BN426" s="1"/>
  <c r="EQ426"/>
  <c r="DC427"/>
  <c r="DD427" l="1"/>
  <c r="DE427" s="1"/>
  <c r="DF427" s="1"/>
  <c r="DC428"/>
  <c r="EQ427" l="1"/>
  <c r="B427"/>
  <c r="BJ427"/>
  <c r="BN427" s="1"/>
  <c r="DD428"/>
  <c r="DE428" s="1"/>
  <c r="DF428" s="1"/>
  <c r="DC429"/>
  <c r="B428" l="1"/>
  <c r="BJ428"/>
  <c r="BN428" s="1"/>
  <c r="EQ428"/>
  <c r="DD429"/>
  <c r="DE429" s="1"/>
  <c r="DF429" s="1"/>
  <c r="DC430"/>
  <c r="BJ429" l="1"/>
  <c r="BN429" s="1"/>
  <c r="EQ429"/>
  <c r="B429"/>
  <c r="DD430"/>
  <c r="DE430" s="1"/>
  <c r="DF430" s="1"/>
  <c r="BJ430" l="1"/>
  <c r="BN430" s="1"/>
  <c r="EQ430"/>
  <c r="B430"/>
  <c r="DC431"/>
  <c r="DD431" l="1"/>
  <c r="DE431" s="1"/>
  <c r="DF431" s="1"/>
  <c r="DC432"/>
  <c r="EQ431" l="1"/>
  <c r="B431"/>
  <c r="BJ431"/>
  <c r="BN431" s="1"/>
  <c r="DD432"/>
  <c r="DE432" s="1"/>
  <c r="DF432" s="1"/>
  <c r="DC433"/>
  <c r="B432" l="1"/>
  <c r="BJ432"/>
  <c r="BN432" s="1"/>
  <c r="EQ432"/>
  <c r="DD433"/>
  <c r="DE433" s="1"/>
  <c r="DF433" s="1"/>
  <c r="DC434"/>
  <c r="BJ433" l="1"/>
  <c r="BN433" s="1"/>
  <c r="EQ433"/>
  <c r="B433"/>
  <c r="DD434"/>
  <c r="DE434" s="1"/>
  <c r="DF434" s="1"/>
  <c r="DC436"/>
  <c r="BJ434" l="1"/>
  <c r="BN434" s="1"/>
  <c r="EQ434"/>
  <c r="B434"/>
  <c r="DD436"/>
  <c r="DE436" s="1"/>
  <c r="DF436" s="1"/>
  <c r="DC437"/>
  <c r="BJ436" l="1"/>
  <c r="BN436" s="1"/>
  <c r="EQ436"/>
  <c r="B436"/>
  <c r="DD437"/>
  <c r="DE437" s="1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 s="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 s="1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EQ468"/>
  <c r="B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DC473"/>
  <c r="BJ472" l="1"/>
  <c r="BN472" s="1"/>
  <c r="EQ472"/>
  <c r="B472"/>
  <c r="DD473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B474"/>
  <c r="EQ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BJ478" l="1"/>
  <c r="BN478" s="1"/>
  <c r="EQ478"/>
  <c r="B478"/>
  <c r="DC479"/>
  <c r="DD479" l="1"/>
  <c r="DE479" s="1"/>
  <c r="DF479" s="1"/>
  <c r="DC480"/>
  <c r="BJ479" l="1"/>
  <c r="BN479" s="1"/>
  <c r="EQ479"/>
  <c r="B479"/>
  <c r="DD480"/>
  <c r="DE480" s="1"/>
  <c r="DF480" s="1"/>
  <c r="DC481"/>
  <c r="BJ480" l="1"/>
  <c r="BN480" s="1"/>
  <c r="EQ480"/>
  <c r="B480"/>
  <c r="DD48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BJ486" l="1"/>
  <c r="BN486" s="1"/>
  <c r="EQ486"/>
  <c r="B486"/>
  <c r="DC487"/>
  <c r="DD487" l="1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 s="1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 s="1"/>
  <c r="DF499" s="1"/>
  <c r="DC500"/>
  <c r="BJ499" l="1"/>
  <c r="BN499" s="1"/>
  <c r="EQ499"/>
  <c r="B499"/>
  <c r="DD500"/>
  <c r="DE500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 s="1"/>
  <c r="DF503" s="1"/>
  <c r="DC504"/>
  <c r="BJ503" l="1"/>
  <c r="BN503" s="1"/>
  <c r="EQ503"/>
  <c r="B503"/>
  <c r="DD504"/>
  <c r="DE504" s="1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 s="1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 s="1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 s="1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 s="1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 s="1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 s="1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 s="1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 s="1"/>
  <c r="DF544" s="1"/>
  <c r="DC545"/>
  <c r="BJ544" l="1"/>
  <c r="BN544" s="1"/>
  <c r="EQ544"/>
  <c r="B544"/>
  <c r="DD545"/>
  <c r="DE545" s="1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DC556"/>
  <c r="BJ555" l="1"/>
  <c r="BN555" s="1"/>
  <c r="EQ555"/>
  <c r="B555"/>
  <c r="DD556"/>
  <c r="DE556" s="1"/>
  <c r="DF556" s="1"/>
  <c r="DC557"/>
  <c r="BJ556" l="1"/>
  <c r="BN556" s="1"/>
  <c r="EQ556"/>
  <c r="B556"/>
  <c r="DD557"/>
  <c r="DE557" s="1"/>
  <c r="DF557" s="1"/>
  <c r="DC558"/>
  <c r="BJ557" l="1"/>
  <c r="BN557" s="1"/>
  <c r="EQ557"/>
  <c r="B557"/>
  <c r="DD558"/>
  <c r="DE558" s="1"/>
  <c r="DF558" s="1"/>
  <c r="DC559"/>
  <c r="BJ558" l="1"/>
  <c r="BN558" s="1"/>
  <c r="EQ558"/>
  <c r="B558"/>
  <c r="DD559"/>
  <c r="DE559" s="1"/>
  <c r="DF559" s="1"/>
  <c r="DC560"/>
  <c r="BJ559" l="1"/>
  <c r="BN559" s="1"/>
  <c r="EQ559"/>
  <c r="B559"/>
  <c r="DD560"/>
  <c r="DE560" s="1"/>
  <c r="DF560" s="1"/>
  <c r="DC561"/>
  <c r="BJ560" l="1"/>
  <c r="BN560" s="1"/>
  <c r="EQ560"/>
  <c r="B560"/>
  <c r="DD561"/>
  <c r="DE561" s="1"/>
  <c r="DF561" s="1"/>
  <c r="BJ561" l="1"/>
  <c r="BN561" s="1"/>
  <c r="EQ561"/>
  <c r="B561"/>
  <c r="DC563"/>
  <c r="DD563" l="1"/>
  <c r="DE563" s="1"/>
  <c r="DF563" s="1"/>
  <c r="DC567"/>
  <c r="BJ563" l="1"/>
  <c r="BN563" s="1"/>
  <c r="EQ563"/>
  <c r="B563"/>
  <c r="DD567"/>
  <c r="DE567" s="1"/>
  <c r="DF567" s="1"/>
  <c r="DC571"/>
  <c r="BJ567" l="1"/>
  <c r="BN567" s="1"/>
  <c r="EQ567"/>
  <c r="B567"/>
  <c r="DD571"/>
  <c r="DE571" s="1"/>
  <c r="DF571" s="1"/>
  <c r="DC575"/>
  <c r="BJ571" l="1"/>
  <c r="BN571" s="1"/>
  <c r="EQ571"/>
  <c r="B571"/>
  <c r="DD575"/>
  <c r="DE575" s="1"/>
  <c r="DF575" s="1"/>
  <c r="DC579"/>
  <c r="BJ575" l="1"/>
  <c r="BN575" s="1"/>
  <c r="EQ575"/>
  <c r="B575"/>
  <c r="DD579"/>
  <c r="DE579" s="1"/>
  <c r="DF579" s="1"/>
  <c r="DC583"/>
  <c r="BJ579" l="1"/>
  <c r="BN579" s="1"/>
  <c r="EQ579"/>
  <c r="B579"/>
  <c r="DD583"/>
  <c r="DE583" s="1"/>
  <c r="DF583" s="1"/>
  <c r="DC587"/>
  <c r="BJ583" l="1"/>
  <c r="BN583" s="1"/>
  <c r="EQ583"/>
  <c r="B583"/>
  <c r="DD587"/>
  <c r="DE587" s="1"/>
  <c r="DF587" s="1"/>
  <c r="DC590"/>
  <c r="BJ587" l="1"/>
  <c r="BN587" s="1"/>
  <c r="EQ587"/>
  <c r="B587"/>
  <c r="DD590"/>
  <c r="DE590" s="1"/>
  <c r="DF590" s="1"/>
  <c r="DC591"/>
  <c r="BJ590" l="1"/>
  <c r="BN590" s="1"/>
  <c r="EQ590"/>
  <c r="B590"/>
  <c r="DD591"/>
  <c r="DE591" s="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BN595" s="1"/>
  <c r="EQ595"/>
  <c r="B595"/>
  <c r="DD596"/>
  <c r="DE596" s="1"/>
  <c r="DF596" s="1"/>
  <c r="DC597"/>
  <c r="BJ596" l="1"/>
  <c r="BN596" s="1"/>
  <c r="EQ596"/>
  <c r="B596"/>
  <c r="DD597"/>
  <c r="DE597" s="1"/>
  <c r="DF597" s="1"/>
  <c r="DC598"/>
  <c r="BJ597" l="1"/>
  <c r="BN597" s="1"/>
  <c r="EQ597"/>
  <c r="B597"/>
  <c r="DD598"/>
  <c r="DE598" s="1"/>
  <c r="DF598" s="1"/>
  <c r="DC599"/>
  <c r="BJ598" l="1"/>
  <c r="BN598" s="1"/>
  <c r="EQ598"/>
  <c r="B598"/>
  <c r="DD599"/>
  <c r="DE599" s="1"/>
  <c r="DF599" s="1"/>
  <c r="DC600"/>
  <c r="BJ599" l="1"/>
  <c r="BN599" s="1"/>
  <c r="EQ599"/>
  <c r="B599"/>
  <c r="DD600"/>
  <c r="DE600" s="1"/>
  <c r="DF600" s="1"/>
  <c r="DC601"/>
  <c r="BJ600" l="1"/>
  <c r="BN600" s="1"/>
  <c r="EQ600"/>
  <c r="B600"/>
  <c r="DD601"/>
  <c r="DE601" s="1"/>
  <c r="DF601" s="1"/>
  <c r="DC602"/>
  <c r="BJ601" l="1"/>
  <c r="BN601" s="1"/>
  <c r="EQ601"/>
  <c r="EM601"/>
  <c r="B601"/>
  <c r="DD602"/>
  <c r="DE602" s="1"/>
  <c r="DF602" s="1"/>
  <c r="DC603"/>
  <c r="BJ602" l="1"/>
  <c r="EM602"/>
  <c r="EQ602"/>
  <c r="B602"/>
  <c r="EO601"/>
  <c r="EN601"/>
  <c r="DD603"/>
  <c r="DE603" s="1"/>
  <c r="DF603" s="1"/>
  <c r="DC604"/>
  <c r="B603" l="1"/>
  <c r="BJ603"/>
  <c r="EQ603"/>
  <c r="EM603"/>
  <c r="EN602"/>
  <c r="EO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B628" l="1"/>
  <c r="BJ628"/>
  <c r="EQ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EQ634" l="1"/>
  <c r="B634"/>
  <c r="BJ634"/>
  <c r="EM634"/>
  <c r="EO633"/>
  <c r="EN633"/>
  <c r="DD635"/>
  <c r="DE635" s="1"/>
  <c r="DF635" s="1"/>
  <c r="DC636"/>
  <c r="B635" l="1"/>
  <c r="BJ635"/>
  <c r="EQ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B637" l="1"/>
  <c r="BJ637"/>
  <c r="EQ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EQ641" l="1"/>
  <c r="B641"/>
  <c r="BJ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EQ643" l="1"/>
  <c r="B643"/>
  <c r="BJ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B651" l="1"/>
  <c r="BJ651"/>
  <c r="EQ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B658" l="1"/>
  <c r="BJ658"/>
  <c r="EQ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B660" l="1"/>
  <c r="BJ660"/>
  <c r="EQ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EQ663" l="1"/>
  <c r="B663"/>
  <c r="BJ663"/>
  <c r="EM663"/>
  <c r="EO662"/>
  <c r="EN662"/>
  <c r="DD664"/>
  <c r="DE664" s="1"/>
  <c r="DF664" s="1"/>
  <c r="DC665"/>
  <c r="EQ664" l="1"/>
  <c r="B664"/>
  <c r="BJ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EQ666" l="1"/>
  <c r="B666"/>
  <c r="BJ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B675" l="1"/>
  <c r="BJ675"/>
  <c r="EQ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B680" l="1"/>
  <c r="BJ680"/>
  <c r="EQ680"/>
  <c r="EM680"/>
  <c r="EO679"/>
  <c r="EN679"/>
  <c r="DD681"/>
  <c r="DE681" s="1"/>
  <c r="DF681" s="1"/>
  <c r="DC682"/>
  <c r="EQ681" l="1"/>
  <c r="B681"/>
  <c r="BJ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B683" l="1"/>
  <c r="BJ683"/>
  <c r="EQ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EQ686" l="1"/>
  <c r="B686"/>
  <c r="BJ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EQ689" l="1"/>
  <c r="B689"/>
  <c r="BJ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B705" l="1"/>
  <c r="BJ705"/>
  <c r="EQ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EQ711" l="1"/>
  <c r="B711"/>
  <c r="BJ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BJ719"/>
  <c r="EQ719"/>
  <c r="EM719"/>
  <c r="EO718"/>
  <c r="EN718"/>
  <c r="DD720"/>
  <c r="DE720" s="1"/>
  <c r="DF720" s="1"/>
  <c r="DC721"/>
  <c r="B720" l="1"/>
  <c r="BJ720"/>
  <c r="EQ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DC726"/>
  <c r="B725" l="1"/>
  <c r="EM725"/>
  <c r="BJ725"/>
  <c r="EQ725"/>
  <c r="EO724"/>
  <c r="EN724"/>
  <c r="DD726"/>
  <c r="DE726" s="1"/>
  <c r="DF726" s="1"/>
  <c r="DC727"/>
  <c r="EQ726" l="1"/>
  <c r="B726"/>
  <c r="BJ726"/>
  <c r="EM726"/>
  <c r="EO725"/>
  <c r="EN725"/>
  <c r="DD727"/>
  <c r="DE727" s="1"/>
  <c r="DF727" s="1"/>
  <c r="DC728"/>
  <c r="B727" l="1"/>
  <c r="BJ727"/>
  <c r="EQ727"/>
  <c r="EM727"/>
  <c r="EO726"/>
  <c r="EN726"/>
  <c r="DD728"/>
  <c r="DE728" s="1"/>
  <c r="DF728" s="1"/>
  <c r="DC729"/>
  <c r="B728" l="1"/>
  <c r="BJ728"/>
  <c r="EQ728"/>
  <c r="EM728"/>
  <c r="EO727"/>
  <c r="EN727"/>
  <c r="DD729"/>
  <c r="DE729" s="1"/>
  <c r="DF729" s="1"/>
  <c r="DC730"/>
  <c r="B729" l="1"/>
  <c r="BJ729"/>
  <c r="EQ729"/>
  <c r="EM729"/>
  <c r="EO728"/>
  <c r="EN728"/>
  <c r="DD730"/>
  <c r="DE730" s="1"/>
  <c r="DF730" s="1"/>
  <c r="DC731"/>
  <c r="B730" l="1"/>
  <c r="BJ730"/>
  <c r="EQ730"/>
  <c r="EM730"/>
  <c r="EO729"/>
  <c r="EN729"/>
  <c r="DD731"/>
  <c r="DE731" s="1"/>
  <c r="DF731" s="1"/>
  <c r="EM522"/>
  <c r="EN522" s="1"/>
  <c r="EM415"/>
  <c r="EN415" s="1"/>
  <c r="EM416"/>
  <c r="EO416" s="1"/>
  <c r="EM530"/>
  <c r="EO530" s="1"/>
  <c r="EM593"/>
  <c r="EN593" s="1"/>
  <c r="EM442"/>
  <c r="EN442" s="1"/>
  <c r="EM346"/>
  <c r="EO346" s="1"/>
  <c r="EM386"/>
  <c r="EO386" s="1"/>
  <c r="EM440"/>
  <c r="EN440" s="1"/>
  <c r="EM290"/>
  <c r="EN290" s="1"/>
  <c r="EM300"/>
  <c r="EO300" s="1"/>
  <c r="EM333"/>
  <c r="EO333" s="1"/>
  <c r="EM402"/>
  <c r="EN402" s="1"/>
  <c r="EM467"/>
  <c r="EN467" s="1"/>
  <c r="EM379"/>
  <c r="EO379" s="1"/>
  <c r="EM303"/>
  <c r="EO303" s="1"/>
  <c r="EM596"/>
  <c r="EN596" s="1"/>
  <c r="EM334"/>
  <c r="EO334" s="1"/>
  <c r="EM284"/>
  <c r="EO284" s="1"/>
  <c r="EM504"/>
  <c r="EN504" s="1"/>
  <c r="EM434"/>
  <c r="EO434" s="1"/>
  <c r="EM520"/>
  <c r="EN520" s="1"/>
  <c r="EM410"/>
  <c r="EN410" s="1"/>
  <c r="EM414"/>
  <c r="EO414" s="1"/>
  <c r="EM378"/>
  <c r="EO378" s="1"/>
  <c r="EM392"/>
  <c r="EO392" s="1"/>
  <c r="EM348"/>
  <c r="EN348" s="1"/>
  <c r="EM450"/>
  <c r="EO450" s="1"/>
  <c r="EM439"/>
  <c r="EO439" s="1"/>
  <c r="EM380"/>
  <c r="EN380" s="1"/>
  <c r="EM449"/>
  <c r="EO449" s="1"/>
  <c r="EM320"/>
  <c r="EN320" s="1"/>
  <c r="EM433"/>
  <c r="EO433" s="1"/>
  <c r="EM579"/>
  <c r="EO579" s="1"/>
  <c r="EM403"/>
  <c r="EO403" s="1"/>
  <c r="EM405"/>
  <c r="EO405" s="1"/>
  <c r="EM418"/>
  <c r="EN418" s="1"/>
  <c r="EM329"/>
  <c r="EO329" s="1"/>
  <c r="EM287"/>
  <c r="EN287" s="1"/>
  <c r="EM561"/>
  <c r="EO561" s="1"/>
  <c r="EM591"/>
  <c r="EO591" s="1"/>
  <c r="EM438"/>
  <c r="EO438" s="1"/>
  <c r="EM411"/>
  <c r="EO411" s="1"/>
  <c r="EM390"/>
  <c r="EO390" s="1"/>
  <c r="EM446"/>
  <c r="EN446" s="1"/>
  <c r="EM430"/>
  <c r="EO430" s="1"/>
  <c r="EM482"/>
  <c r="EO482" s="1"/>
  <c r="EM327"/>
  <c r="EN327" s="1"/>
  <c r="EM550"/>
  <c r="EO550" s="1"/>
  <c r="EM514"/>
  <c r="EO514" s="1"/>
  <c r="EM529"/>
  <c r="EN529" s="1"/>
  <c r="EM431"/>
  <c r="EO431" s="1"/>
  <c r="EM316"/>
  <c r="EO316" s="1"/>
  <c r="EM592"/>
  <c r="EO592" s="1"/>
  <c r="EM490"/>
  <c r="EN490" s="1"/>
  <c r="EM437"/>
  <c r="EO437" s="1"/>
  <c r="EM595"/>
  <c r="EO595" s="1"/>
  <c r="EM480"/>
  <c r="EO480" s="1"/>
  <c r="EM533"/>
  <c r="EN533" s="1"/>
  <c r="EM485"/>
  <c r="EO485" s="1"/>
  <c r="EM347"/>
  <c r="EO347" s="1"/>
  <c r="EM302"/>
  <c r="EN302" s="1"/>
  <c r="EM328"/>
  <c r="EN328" s="1"/>
  <c r="EM512"/>
  <c r="EO512" s="1"/>
  <c r="EM548"/>
  <c r="EN548" s="1"/>
  <c r="EM363"/>
  <c r="EO363" s="1"/>
  <c r="EM474"/>
  <c r="EN474" s="1"/>
  <c r="EM356"/>
  <c r="EO356" s="1"/>
  <c r="EM598"/>
  <c r="EO598" s="1"/>
  <c r="EM312"/>
  <c r="EO312" s="1"/>
  <c r="EM426"/>
  <c r="EO426" s="1"/>
  <c r="EM590"/>
  <c r="EO590" s="1"/>
  <c r="EM557"/>
  <c r="EO557" s="1"/>
  <c r="EM351"/>
  <c r="EO351" s="1"/>
  <c r="EM478"/>
  <c r="EN478" s="1"/>
  <c r="EM509"/>
  <c r="EO509" s="1"/>
  <c r="EM471"/>
  <c r="EO471" s="1"/>
  <c r="EM420"/>
  <c r="EO420" s="1"/>
  <c r="EM567"/>
  <c r="EO567" s="1"/>
  <c r="EM421"/>
  <c r="EN421" s="1"/>
  <c r="EM599"/>
  <c r="EO599" s="1"/>
  <c r="EM448"/>
  <c r="EO448" s="1"/>
  <c r="EM559"/>
  <c r="EN559" s="1"/>
  <c r="EM413"/>
  <c r="EO413" s="1"/>
  <c r="EM299"/>
  <c r="EO299" s="1"/>
  <c r="EM432"/>
  <c r="EN432" s="1"/>
  <c r="EM470"/>
  <c r="EO470" s="1"/>
  <c r="EM396"/>
  <c r="EO396" s="1"/>
  <c r="EM345"/>
  <c r="EO345" s="1"/>
  <c r="EM536"/>
  <c r="EN536" s="1"/>
  <c r="EM537"/>
  <c r="EO537" s="1"/>
  <c r="EM531"/>
  <c r="EO531" s="1"/>
  <c r="EM401"/>
  <c r="EN401" s="1"/>
  <c r="EM508"/>
  <c r="EO508" s="1"/>
  <c r="EM475"/>
  <c r="EO475" s="1"/>
  <c r="EM517"/>
  <c r="EN517" s="1"/>
  <c r="EM525"/>
  <c r="EO525" s="1"/>
  <c r="EM429"/>
  <c r="EO429" s="1"/>
  <c r="EM535"/>
  <c r="EN535" s="1"/>
  <c r="EM526"/>
  <c r="EO526" s="1"/>
  <c r="EM491"/>
  <c r="EN491" s="1"/>
  <c r="EM511"/>
  <c r="EN511" s="1"/>
  <c r="EM495"/>
  <c r="EO495" s="1"/>
  <c r="EM488"/>
  <c r="EN488" s="1"/>
  <c r="EM408"/>
  <c r="EO408" s="1"/>
  <c r="EM481"/>
  <c r="EO481" s="1"/>
  <c r="EM472"/>
  <c r="EO472" s="1"/>
  <c r="EM501"/>
  <c r="EO501" s="1"/>
  <c r="EM394"/>
  <c r="EN394" s="1"/>
  <c r="EM575"/>
  <c r="EO575" s="1"/>
  <c r="EM383"/>
  <c r="EO383" s="1"/>
  <c r="EM505"/>
  <c r="EN505" s="1"/>
  <c r="EM427"/>
  <c r="EO427" s="1"/>
  <c r="EM524"/>
  <c r="EO524" s="1"/>
  <c r="EM463"/>
  <c r="EN463" s="1"/>
  <c r="EM503"/>
  <c r="EO503" s="1"/>
  <c r="EM489"/>
  <c r="EO489" s="1"/>
  <c r="EM452"/>
  <c r="EN452" s="1"/>
  <c r="EM381"/>
  <c r="EO381" s="1"/>
  <c r="EM499"/>
  <c r="EO499" s="1"/>
  <c r="EM309"/>
  <c r="EO309" s="1"/>
  <c r="EM393"/>
  <c r="EO393" s="1"/>
  <c r="EM324"/>
  <c r="EN324" s="1"/>
  <c r="EM555"/>
  <c r="EO555" s="1"/>
  <c r="EM457"/>
  <c r="EO457" s="1"/>
  <c r="EM398"/>
  <c r="EO398" s="1"/>
  <c r="EM532"/>
  <c r="EO532" s="1"/>
  <c r="EM305"/>
  <c r="EO305" s="1"/>
  <c r="EM502"/>
  <c r="EO502" s="1"/>
  <c r="EM556"/>
  <c r="EO556" s="1"/>
  <c r="EM540"/>
  <c r="EO540" s="1"/>
  <c r="EM315"/>
  <c r="EO315" s="1"/>
  <c r="EM285"/>
  <c r="EN285" s="1"/>
  <c r="EM423"/>
  <c r="EN423" s="1"/>
  <c r="EM519"/>
  <c r="EO519" s="1"/>
  <c r="EM583"/>
  <c r="EO583" s="1"/>
  <c r="EM483"/>
  <c r="EN483" s="1"/>
  <c r="EM406"/>
  <c r="EO406" s="1"/>
  <c r="EM389"/>
  <c r="EO389" s="1"/>
  <c r="EM597"/>
  <c r="EO597" s="1"/>
  <c r="EM587"/>
  <c r="EO587" s="1"/>
  <c r="EM382"/>
  <c r="EO382" s="1"/>
  <c r="EM443"/>
  <c r="EO443" s="1"/>
  <c r="EM554"/>
  <c r="EO554" s="1"/>
  <c r="EM464"/>
  <c r="EO464" s="1"/>
  <c r="EM388"/>
  <c r="EO388" s="1"/>
  <c r="EM325"/>
  <c r="EO325" s="1"/>
  <c r="EM538"/>
  <c r="EO538" s="1"/>
  <c r="EM507"/>
  <c r="EO507" s="1"/>
  <c r="EM384"/>
  <c r="EO384" s="1"/>
  <c r="EM399"/>
  <c r="EN399" s="1"/>
  <c r="EM462"/>
  <c r="EO462" s="1"/>
  <c r="EM455"/>
  <c r="EN455" s="1"/>
  <c r="EM409"/>
  <c r="EO409" s="1"/>
  <c r="EM513"/>
  <c r="EO513" s="1"/>
  <c r="EM349"/>
  <c r="EN349" s="1"/>
  <c r="EM465"/>
  <c r="EO465" s="1"/>
  <c r="EM486"/>
  <c r="EO486" s="1"/>
  <c r="EM484"/>
  <c r="EO484" s="1"/>
  <c r="EM304"/>
  <c r="EO304" s="1"/>
  <c r="EM294"/>
  <c r="EO294" s="1"/>
  <c r="EM424"/>
  <c r="EO424" s="1"/>
  <c r="EM516"/>
  <c r="EN516" s="1"/>
  <c r="EM441"/>
  <c r="EO441" s="1"/>
  <c r="EM492"/>
  <c r="EO492" s="1"/>
  <c r="EM539"/>
  <c r="EO539" s="1"/>
  <c r="EM476"/>
  <c r="EN476" s="1"/>
  <c r="EM407"/>
  <c r="EO407" s="1"/>
  <c r="EM391"/>
  <c r="EO391" s="1"/>
  <c r="EM371"/>
  <c r="EO371" s="1"/>
  <c r="EM563"/>
  <c r="EO563" s="1"/>
  <c r="EM428"/>
  <c r="EN428" s="1"/>
  <c r="EM534"/>
  <c r="EN534" s="1"/>
  <c r="EM547"/>
  <c r="EO547" s="1"/>
  <c r="EM552"/>
  <c r="EO552" s="1"/>
  <c r="EM528"/>
  <c r="EO528" s="1"/>
  <c r="EM493"/>
  <c r="EO493" s="1"/>
  <c r="EM425"/>
  <c r="EO425" s="1"/>
  <c r="EM551"/>
  <c r="EO551" s="1"/>
  <c r="EM479"/>
  <c r="EN479" s="1"/>
  <c r="EM295"/>
  <c r="EO295" s="1"/>
  <c r="EM543"/>
  <c r="EO543" s="1"/>
  <c r="EM456"/>
  <c r="EO456" s="1"/>
  <c r="EM313"/>
  <c r="EO313" s="1"/>
  <c r="EM364"/>
  <c r="EO364" s="1"/>
  <c r="EM506"/>
  <c r="EO506" s="1"/>
  <c r="EM454"/>
  <c r="EN454" s="1"/>
  <c r="EM544"/>
  <c r="EO544" s="1"/>
  <c r="EM332"/>
  <c r="EO332" s="1"/>
  <c r="EM400"/>
  <c r="EN400" s="1"/>
  <c r="EM500"/>
  <c r="EN500" s="1"/>
  <c r="EM288"/>
  <c r="EO288" s="1"/>
  <c r="EM417"/>
  <c r="EO417" s="1"/>
  <c r="EM523"/>
  <c r="EO523" s="1"/>
  <c r="EM298"/>
  <c r="EN298" s="1"/>
  <c r="EM560"/>
  <c r="EO560" s="1"/>
  <c r="EM422"/>
  <c r="EO422" s="1"/>
  <c r="EM527"/>
  <c r="EO527" s="1"/>
  <c r="EM451"/>
  <c r="EO451" s="1"/>
  <c r="EM306"/>
  <c r="EN306" s="1"/>
  <c r="EM571"/>
  <c r="EO571" s="1"/>
  <c r="EM497"/>
  <c r="EO497" s="1"/>
  <c r="EM353"/>
  <c r="EN353" s="1"/>
  <c r="EM310"/>
  <c r="EO310" s="1"/>
  <c r="EM301"/>
  <c r="EO301" s="1"/>
  <c r="EM331"/>
  <c r="EO331" s="1"/>
  <c r="EM330"/>
  <c r="EO330" s="1"/>
  <c r="EM447"/>
  <c r="EN447" s="1"/>
  <c r="EM558"/>
  <c r="EO558" s="1"/>
  <c r="EM496"/>
  <c r="EO496" s="1"/>
  <c r="EM600"/>
  <c r="EN600" s="1"/>
  <c r="EM308"/>
  <c r="EO308" s="1"/>
  <c r="EM545"/>
  <c r="EN545" s="1"/>
  <c r="EM314"/>
  <c r="EO314" s="1"/>
  <c r="EM594"/>
  <c r="EO594" s="1"/>
  <c r="EM542"/>
  <c r="EO542" s="1"/>
  <c r="EM461"/>
  <c r="EO461" s="1"/>
  <c r="EM459"/>
  <c r="EO459" s="1"/>
  <c r="EM510"/>
  <c r="EO510" s="1"/>
  <c r="EM286"/>
  <c r="EN286" s="1"/>
  <c r="EM518"/>
  <c r="EO518" s="1"/>
  <c r="EM549"/>
  <c r="EO549" s="1"/>
  <c r="EM498"/>
  <c r="EN498" s="1"/>
  <c r="EM385"/>
  <c r="EO385" s="1"/>
  <c r="EM444"/>
  <c r="EN444" s="1"/>
  <c r="EM307"/>
  <c r="EO307" s="1"/>
  <c r="EM344"/>
  <c r="EO344" s="1"/>
  <c r="EM311"/>
  <c r="EN311" s="1"/>
  <c r="EM453"/>
  <c r="EN453" s="1"/>
  <c r="EM473"/>
  <c r="EO473" s="1"/>
  <c r="EM521"/>
  <c r="EO521" s="1"/>
  <c r="EM546"/>
  <c r="EN546" s="1"/>
  <c r="EM494"/>
  <c r="EO494" s="1"/>
  <c r="EM350"/>
  <c r="EO350" s="1"/>
  <c r="EM541"/>
  <c r="EN541" s="1"/>
  <c r="EM395"/>
  <c r="EO395" s="1"/>
  <c r="EM553"/>
  <c r="EN553" s="1"/>
  <c r="EM445"/>
  <c r="EN445" s="1"/>
  <c r="EM397"/>
  <c r="EO397" s="1"/>
  <c r="EM477"/>
  <c r="EO477" s="1"/>
  <c r="EM436"/>
  <c r="EN436" s="1"/>
  <c r="EM468"/>
  <c r="EO468" s="1"/>
  <c r="EM352"/>
  <c r="EO352" s="1"/>
  <c r="EM291"/>
  <c r="EN291" s="1"/>
  <c r="EM458"/>
  <c r="EN458" s="1"/>
  <c r="EM404"/>
  <c r="EO404" s="1"/>
  <c r="EM289"/>
  <c r="EN289" s="1"/>
  <c r="EM515"/>
  <c r="EN515" s="1"/>
  <c r="EM387"/>
  <c r="EN387" s="1"/>
  <c r="EM317"/>
  <c r="EO317" s="1"/>
  <c r="EM419"/>
  <c r="EN419" s="1"/>
  <c r="EM355"/>
  <c r="EO355" s="1"/>
  <c r="EM412"/>
  <c r="EO412" s="1"/>
  <c r="EM460"/>
  <c r="EN460" s="1"/>
  <c r="EM323"/>
  <c r="EO323" s="1"/>
  <c r="EM466"/>
  <c r="EN466" s="1"/>
  <c r="EM469"/>
  <c r="EO469" s="1"/>
  <c r="EM487"/>
  <c r="EO487" s="1"/>
  <c r="EO453" l="1"/>
  <c r="EN457"/>
  <c r="EO505"/>
  <c r="EN542"/>
  <c r="EN563"/>
  <c r="EN417"/>
  <c r="EO500"/>
  <c r="EN312"/>
  <c r="EO474"/>
  <c r="EO440"/>
  <c r="EN571"/>
  <c r="EO306"/>
  <c r="EN364"/>
  <c r="EO478"/>
  <c r="EO302"/>
  <c r="EO533"/>
  <c r="EN301"/>
  <c r="EN451"/>
  <c r="EN422"/>
  <c r="EN332"/>
  <c r="EO455"/>
  <c r="EN480"/>
  <c r="EO490"/>
  <c r="EN390"/>
  <c r="EN591"/>
  <c r="EN434"/>
  <c r="EO504"/>
  <c r="EO534"/>
  <c r="EN539"/>
  <c r="EO423"/>
  <c r="EN524"/>
  <c r="EO442"/>
  <c r="EO460"/>
  <c r="EO289"/>
  <c r="EO458"/>
  <c r="EO445"/>
  <c r="EO541"/>
  <c r="EO546"/>
  <c r="EO311"/>
  <c r="EN594"/>
  <c r="EO545"/>
  <c r="EN497"/>
  <c r="EN523"/>
  <c r="EO428"/>
  <c r="EO349"/>
  <c r="EN462"/>
  <c r="EN481"/>
  <c r="EO488"/>
  <c r="EN475"/>
  <c r="EO401"/>
  <c r="EN448"/>
  <c r="EO421"/>
  <c r="EN590"/>
  <c r="EN592"/>
  <c r="EO529"/>
  <c r="EN561"/>
  <c r="EO287"/>
  <c r="EN544"/>
  <c r="EN506"/>
  <c r="EN391"/>
  <c r="EN294"/>
  <c r="EN309"/>
  <c r="EO452"/>
  <c r="EO548"/>
  <c r="EO328"/>
  <c r="EN514"/>
  <c r="EO327"/>
  <c r="EN329"/>
  <c r="EO418"/>
  <c r="EO410"/>
  <c r="EO402"/>
  <c r="EO522"/>
  <c r="EO466"/>
  <c r="EN412"/>
  <c r="EO419"/>
  <c r="EO387"/>
  <c r="EO515"/>
  <c r="EO291"/>
  <c r="EO436"/>
  <c r="EO553"/>
  <c r="EN554"/>
  <c r="EN443"/>
  <c r="EN345"/>
  <c r="EO432"/>
  <c r="EN471"/>
  <c r="EO446"/>
  <c r="EO348"/>
  <c r="EN487"/>
  <c r="EN323"/>
  <c r="EN355"/>
  <c r="EN317"/>
  <c r="EN352"/>
  <c r="EN477"/>
  <c r="EN395"/>
  <c r="EN350"/>
  <c r="EN521"/>
  <c r="EN344"/>
  <c r="EO444"/>
  <c r="EN549"/>
  <c r="EO286"/>
  <c r="EN496"/>
  <c r="EO447"/>
  <c r="EO353"/>
  <c r="EO298"/>
  <c r="EO400"/>
  <c r="EO454"/>
  <c r="EN456"/>
  <c r="EN528"/>
  <c r="EN371"/>
  <c r="EO476"/>
  <c r="EO516"/>
  <c r="EN484"/>
  <c r="EN513"/>
  <c r="EN587"/>
  <c r="EN597"/>
  <c r="EO483"/>
  <c r="EN502"/>
  <c r="EO324"/>
  <c r="EN383"/>
  <c r="EO394"/>
  <c r="EN405"/>
  <c r="EN284"/>
  <c r="EO596"/>
  <c r="EO593"/>
  <c r="EN424"/>
  <c r="EO399"/>
  <c r="EN507"/>
  <c r="EO285"/>
  <c r="EN540"/>
  <c r="EN393"/>
  <c r="EN489"/>
  <c r="EO463"/>
  <c r="EN472"/>
  <c r="EN495"/>
  <c r="EO491"/>
  <c r="EO535"/>
  <c r="EO517"/>
  <c r="EN531"/>
  <c r="EO536"/>
  <c r="EN299"/>
  <c r="EO559"/>
  <c r="EN567"/>
  <c r="EN351"/>
  <c r="EN426"/>
  <c r="EN433"/>
  <c r="EO380"/>
  <c r="EN450"/>
  <c r="EN414"/>
  <c r="EO467"/>
  <c r="EN530"/>
  <c r="EO415"/>
  <c r="EN385"/>
  <c r="EO498"/>
  <c r="EN510"/>
  <c r="EO600"/>
  <c r="EN330"/>
  <c r="EO479"/>
  <c r="EN493"/>
  <c r="EN552"/>
  <c r="EN486"/>
  <c r="EN325"/>
  <c r="EN388"/>
  <c r="EN583"/>
  <c r="EN305"/>
  <c r="EO520"/>
  <c r="EO290"/>
  <c r="B731"/>
  <c r="EM731"/>
  <c r="BJ731"/>
  <c r="EQ731"/>
  <c r="EN469"/>
  <c r="EN404"/>
  <c r="EN468"/>
  <c r="EN397"/>
  <c r="EN494"/>
  <c r="EN473"/>
  <c r="EN307"/>
  <c r="EN518"/>
  <c r="EN459"/>
  <c r="EN308"/>
  <c r="EN310"/>
  <c r="EN527"/>
  <c r="EN560"/>
  <c r="EN288"/>
  <c r="EN313"/>
  <c r="EN543"/>
  <c r="EN551"/>
  <c r="EN547"/>
  <c r="EN407"/>
  <c r="EN492"/>
  <c r="EN441"/>
  <c r="EN304"/>
  <c r="EN465"/>
  <c r="EN409"/>
  <c r="EN384"/>
  <c r="EN538"/>
  <c r="EN464"/>
  <c r="EN382"/>
  <c r="EN389"/>
  <c r="EN519"/>
  <c r="EN556"/>
  <c r="EN532"/>
  <c r="EN555"/>
  <c r="EN499"/>
  <c r="EN575"/>
  <c r="EN501"/>
  <c r="EN408"/>
  <c r="EN526"/>
  <c r="EN429"/>
  <c r="EN537"/>
  <c r="EN396"/>
  <c r="EN413"/>
  <c r="EN420"/>
  <c r="EN509"/>
  <c r="EN598"/>
  <c r="EN363"/>
  <c r="EN347"/>
  <c r="EN595"/>
  <c r="EN316"/>
  <c r="EN550"/>
  <c r="EN482"/>
  <c r="EN411"/>
  <c r="EN403"/>
  <c r="EO320"/>
  <c r="EN392"/>
  <c r="EN303"/>
  <c r="EN333"/>
  <c r="EN386"/>
  <c r="EN416"/>
  <c r="EN461"/>
  <c r="EN314"/>
  <c r="EN558"/>
  <c r="EN331"/>
  <c r="EN295"/>
  <c r="EN425"/>
  <c r="EN406"/>
  <c r="EN315"/>
  <c r="EN398"/>
  <c r="EN381"/>
  <c r="EN503"/>
  <c r="EN427"/>
  <c r="EO511"/>
  <c r="EN525"/>
  <c r="EN508"/>
  <c r="EN470"/>
  <c r="EN599"/>
  <c r="EN557"/>
  <c r="EN356"/>
  <c r="EN512"/>
  <c r="EN485"/>
  <c r="EN437"/>
  <c r="EN431"/>
  <c r="EN430"/>
  <c r="EN438"/>
  <c r="EN579"/>
  <c r="EN449"/>
  <c r="EN439"/>
  <c r="EN378"/>
  <c r="EN334"/>
  <c r="EN379"/>
  <c r="EN300"/>
  <c r="EN346"/>
  <c r="EO730"/>
  <c r="EN730"/>
  <c r="EO731" l="1"/>
  <c r="EN731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8"/>
  <c r="DC357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5"/>
  <c r="DC366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35"/>
  <c r="DD435" l="1"/>
  <c r="DE435" s="1"/>
  <c r="DF435" s="1"/>
  <c r="BJ435" l="1"/>
  <c r="EQ435"/>
  <c r="EM435"/>
  <c r="B435"/>
  <c r="BN435" l="1"/>
  <c r="EN435"/>
  <c r="EO435"/>
  <c r="DC566"/>
  <c r="DC578"/>
  <c r="DD566" l="1"/>
  <c r="DE566" s="1"/>
  <c r="DF566" s="1"/>
  <c r="BJ566" s="1"/>
  <c r="BN566" s="1"/>
  <c r="DD578"/>
  <c r="DE578" s="1"/>
  <c r="DF578" s="1"/>
  <c r="DC574"/>
  <c r="EQ566" l="1"/>
  <c r="B566"/>
  <c r="EQ578"/>
  <c r="B578"/>
  <c r="BJ578"/>
  <c r="BN578" s="1"/>
  <c r="DD574"/>
  <c r="DE574" s="1"/>
  <c r="DF574" s="1"/>
  <c r="DC562"/>
  <c r="EQ574" l="1"/>
  <c r="B574"/>
  <c r="BJ574"/>
  <c r="BN574" s="1"/>
  <c r="DD562"/>
  <c r="DE562" s="1"/>
  <c r="DF562" s="1"/>
  <c r="DC588"/>
  <c r="BJ562" l="1"/>
  <c r="EQ562"/>
  <c r="B562"/>
  <c r="DD588"/>
  <c r="DE588"/>
  <c r="DF588" s="1"/>
  <c r="DC589"/>
  <c r="EQ588" l="1"/>
  <c r="B588"/>
  <c r="BJ588"/>
  <c r="BN588" s="1"/>
  <c r="BN562"/>
  <c r="DD589"/>
  <c r="DE589" s="1"/>
  <c r="DF589" s="1"/>
  <c r="DC584"/>
  <c r="EQ589" l="1"/>
  <c r="B589"/>
  <c r="BJ589"/>
  <c r="BN589" s="1"/>
  <c r="DD584"/>
  <c r="DE584"/>
  <c r="DF584" s="1"/>
  <c r="DC585"/>
  <c r="EQ584" l="1"/>
  <c r="B584"/>
  <c r="BJ584"/>
  <c r="BN584" s="1"/>
  <c r="DD585"/>
  <c r="DE585" s="1"/>
  <c r="DF585" s="1"/>
  <c r="DC586"/>
  <c r="EQ585" l="1"/>
  <c r="B585"/>
  <c r="BJ585"/>
  <c r="BN585" s="1"/>
  <c r="DD586"/>
  <c r="DE586" s="1"/>
  <c r="DF586" s="1"/>
  <c r="DC580"/>
  <c r="EQ586" l="1"/>
  <c r="B586"/>
  <c r="BJ586"/>
  <c r="BN586" s="1"/>
  <c r="DD580"/>
  <c r="DE580" s="1"/>
  <c r="DF580" s="1"/>
  <c r="DC581"/>
  <c r="EQ580" l="1"/>
  <c r="B580"/>
  <c r="BJ580"/>
  <c r="BN580" s="1"/>
  <c r="DD581"/>
  <c r="DE581" s="1"/>
  <c r="DF581" s="1"/>
  <c r="DC582"/>
  <c r="EQ581" l="1"/>
  <c r="B581"/>
  <c r="BJ581"/>
  <c r="BN581" s="1"/>
  <c r="DD582"/>
  <c r="DE582" s="1"/>
  <c r="DF582" s="1"/>
  <c r="DC576"/>
  <c r="EQ582" l="1"/>
  <c r="B582"/>
  <c r="BJ582"/>
  <c r="BN582" s="1"/>
  <c r="DD576"/>
  <c r="DE576" s="1"/>
  <c r="DF576" s="1"/>
  <c r="DC577"/>
  <c r="EQ576" l="1"/>
  <c r="B576"/>
  <c r="BJ576"/>
  <c r="BN576" s="1"/>
  <c r="DD577"/>
  <c r="DE577" s="1"/>
  <c r="DF577" s="1"/>
  <c r="DC572"/>
  <c r="EQ577" l="1"/>
  <c r="B577"/>
  <c r="BJ577"/>
  <c r="BN577" s="1"/>
  <c r="DD572"/>
  <c r="DE572" s="1"/>
  <c r="DF572" s="1"/>
  <c r="DC573"/>
  <c r="EQ572" l="1"/>
  <c r="B572"/>
  <c r="BJ572"/>
  <c r="BN572" s="1"/>
  <c r="DD573"/>
  <c r="DE573" s="1"/>
  <c r="DF573" s="1"/>
  <c r="DC568"/>
  <c r="EQ573" l="1"/>
  <c r="B573"/>
  <c r="BJ573"/>
  <c r="BN573" s="1"/>
  <c r="DD568"/>
  <c r="DE568" s="1"/>
  <c r="DF568" s="1"/>
  <c r="DC569"/>
  <c r="EQ568" l="1"/>
  <c r="B568"/>
  <c r="BJ568"/>
  <c r="BN568" s="1"/>
  <c r="DD569"/>
  <c r="DE569" s="1"/>
  <c r="DF569" s="1"/>
  <c r="DC570"/>
  <c r="EQ569" l="1"/>
  <c r="B569"/>
  <c r="BJ569"/>
  <c r="BN569" s="1"/>
  <c r="DD570"/>
  <c r="DE570" s="1"/>
  <c r="DF570" s="1"/>
  <c r="DC564"/>
  <c r="EQ570" l="1"/>
  <c r="B570"/>
  <c r="BJ570"/>
  <c r="BN570" s="1"/>
  <c r="DD564"/>
  <c r="DE564" s="1"/>
  <c r="DF564" s="1"/>
  <c r="DC565"/>
  <c r="EQ564" l="1"/>
  <c r="B564"/>
  <c r="BJ564"/>
  <c r="BN564" s="1"/>
  <c r="DD565"/>
  <c r="DE565" s="1"/>
  <c r="DF565" s="1"/>
  <c r="EM573"/>
  <c r="EN573" s="1"/>
  <c r="EM584"/>
  <c r="EO584" s="1"/>
  <c r="EM589"/>
  <c r="EN589" s="1"/>
  <c r="EM580"/>
  <c r="EN580" s="1"/>
  <c r="EM572"/>
  <c r="EO572" s="1"/>
  <c r="EM581"/>
  <c r="EN581" s="1"/>
  <c r="EM577"/>
  <c r="EN577" s="1"/>
  <c r="EM578"/>
  <c r="EO578" s="1"/>
  <c r="EM585"/>
  <c r="EO585" s="1"/>
  <c r="EM586"/>
  <c r="EN586" s="1"/>
  <c r="EM582"/>
  <c r="EN582" s="1"/>
  <c r="EM562"/>
  <c r="EO562" s="1"/>
  <c r="EM570"/>
  <c r="EO570" s="1"/>
  <c r="EM568"/>
  <c r="EN568" s="1"/>
  <c r="EM574"/>
  <c r="EN574" s="1"/>
  <c r="EM576"/>
  <c r="EN576" s="1"/>
  <c r="EM566"/>
  <c r="EO566" s="1"/>
  <c r="EM569"/>
  <c r="EN569" s="1"/>
  <c r="EM588"/>
  <c r="EN588" s="1"/>
  <c r="EM564"/>
  <c r="EN564" s="1"/>
  <c r="EN566" l="1"/>
  <c r="EO580"/>
  <c r="EO564"/>
  <c r="EN578"/>
  <c r="EO576"/>
  <c r="EN570"/>
  <c r="EN584"/>
  <c r="EN585"/>
  <c r="EO573"/>
  <c r="EN562"/>
  <c r="EN572"/>
  <c r="EQ565"/>
  <c r="B565"/>
  <c r="BJ565"/>
  <c r="EM565"/>
  <c r="EO588"/>
  <c r="EO574"/>
  <c r="EO582"/>
  <c r="EO577"/>
  <c r="EO569"/>
  <c r="EO568"/>
  <c r="EO586"/>
  <c r="EO581"/>
  <c r="EO589"/>
  <c r="BN565" l="1"/>
  <c r="EN565"/>
  <c r="EO565"/>
  <c r="DC337"/>
  <c r="DC335"/>
  <c r="DC339"/>
  <c r="DC341"/>
  <c r="DC342"/>
  <c r="DC340"/>
  <c r="DC343"/>
  <c r="DC336"/>
  <c r="DC338"/>
  <c r="DD340" l="1"/>
  <c r="DE340" s="1"/>
  <c r="DF340" s="1"/>
  <c r="DD335"/>
  <c r="DE335" s="1"/>
  <c r="DF335" s="1"/>
  <c r="DD343"/>
  <c r="DE343" s="1"/>
  <c r="DF343" s="1"/>
  <c r="DD339"/>
  <c r="DE339" s="1"/>
  <c r="DF339" s="1"/>
  <c r="DD336"/>
  <c r="DE336" s="1"/>
  <c r="DF336" s="1"/>
  <c r="DD341"/>
  <c r="DE341" s="1"/>
  <c r="DF341" s="1"/>
  <c r="DD338"/>
  <c r="DE338" s="1"/>
  <c r="DF338" s="1"/>
  <c r="DD342"/>
  <c r="DE342" s="1"/>
  <c r="DF342" s="1"/>
  <c r="DD337"/>
  <c r="DE337" s="1"/>
  <c r="DF337" s="1"/>
  <c r="B337" l="1"/>
  <c r="EM337"/>
  <c r="BJ337"/>
  <c r="EQ337"/>
  <c r="B336"/>
  <c r="EQ336"/>
  <c r="EM336"/>
  <c r="BJ336"/>
  <c r="BN336" s="1"/>
  <c r="EM340"/>
  <c r="BJ340"/>
  <c r="B340"/>
  <c r="EQ340"/>
  <c r="B341"/>
  <c r="EQ341"/>
  <c r="EM341"/>
  <c r="BJ341"/>
  <c r="BN341" s="1"/>
  <c r="EM335"/>
  <c r="B335"/>
  <c r="EQ335"/>
  <c r="BJ335"/>
  <c r="BJ338"/>
  <c r="BN338" s="1"/>
  <c r="EM338"/>
  <c r="B338"/>
  <c r="EQ338"/>
  <c r="BJ343"/>
  <c r="B343"/>
  <c r="EQ343"/>
  <c r="EM343"/>
  <c r="B342"/>
  <c r="BJ342"/>
  <c r="BN342" s="1"/>
  <c r="EQ342"/>
  <c r="EM342"/>
  <c r="B339"/>
  <c r="EM339"/>
  <c r="BJ339"/>
  <c r="BN339" s="1"/>
  <c r="EQ339"/>
  <c r="EO340" l="1"/>
  <c r="EN340"/>
  <c r="EN339"/>
  <c r="EO339"/>
  <c r="EO338"/>
  <c r="EN338"/>
  <c r="EO341"/>
  <c r="EN341"/>
  <c r="EN336"/>
  <c r="EO336"/>
  <c r="EO335"/>
  <c r="EN335"/>
  <c r="EN337"/>
  <c r="EO337"/>
  <c r="EN342"/>
  <c r="EO342"/>
  <c r="EO343"/>
  <c r="EN343"/>
  <c r="BN335"/>
  <c r="DC2" i="2"/>
  <c r="DC2" i="3"/>
  <c r="DD2" l="1"/>
  <c r="DE2" s="1"/>
  <c r="DF2" s="1"/>
  <c r="EM2" s="1"/>
  <c r="BJ2" l="1"/>
  <c r="BN2" s="1"/>
  <c r="B2"/>
  <c r="EQ2"/>
  <c r="EO2"/>
  <c r="EN2"/>
  <c r="DC376"/>
  <c r="DC373"/>
  <c r="DC374"/>
  <c r="DC377"/>
  <c r="DC375"/>
  <c r="DC372"/>
  <c r="DD372" l="1"/>
  <c r="DE372" s="1"/>
  <c r="DF372" s="1"/>
  <c r="DD375"/>
  <c r="DE375" s="1"/>
  <c r="DF375" s="1"/>
  <c r="DD377"/>
  <c r="DE377" s="1"/>
  <c r="DF377" s="1"/>
  <c r="DD374"/>
  <c r="DE374" s="1"/>
  <c r="DF374" s="1"/>
  <c r="DD373"/>
  <c r="DE373" s="1"/>
  <c r="DF373" s="1"/>
  <c r="DD376"/>
  <c r="DE376" s="1"/>
  <c r="DF376" s="1"/>
  <c r="B372" l="1"/>
  <c r="EM372"/>
  <c r="BJ372"/>
  <c r="EQ372"/>
  <c r="B373"/>
  <c r="EQ373"/>
  <c r="BJ373"/>
  <c r="BN373" s="1"/>
  <c r="EM373"/>
  <c r="B376"/>
  <c r="EQ376"/>
  <c r="BJ376"/>
  <c r="BN376" s="1"/>
  <c r="EM376"/>
  <c r="EQ375"/>
  <c r="EM375"/>
  <c r="B375"/>
  <c r="BJ375"/>
  <c r="BN375" s="1"/>
  <c r="B377"/>
  <c r="EQ377"/>
  <c r="EM377"/>
  <c r="BJ377"/>
  <c r="BN377" s="1"/>
  <c r="EQ374"/>
  <c r="BJ374"/>
  <c r="BN374" s="1"/>
  <c r="B374"/>
  <c r="EM374"/>
  <c r="EO375" l="1"/>
  <c r="EN375"/>
  <c r="EN372"/>
  <c r="EO372"/>
  <c r="EO377"/>
  <c r="EN377"/>
  <c r="BN372"/>
  <c r="EN374"/>
  <c r="EO374"/>
  <c r="EN376"/>
  <c r="EO376"/>
  <c r="EN373"/>
  <c r="EO373"/>
  <c r="D16" i="7"/>
  <c r="C16" l="1"/>
  <c r="BF67" i="24"/>
  <c r="CB67"/>
  <c r="BH67" a="1"/>
  <c r="BH67" l="1"/>
  <c r="BZ67"/>
  <c r="BQ67" s="1"/>
  <c r="K53"/>
  <c r="BA53" s="1"/>
  <c r="K59"/>
  <c r="BA59" s="1"/>
  <c r="K61"/>
  <c r="BA61" s="1"/>
  <c r="K58"/>
  <c r="BA58" s="1"/>
  <c r="K60"/>
  <c r="BA60" s="1"/>
  <c r="K54"/>
  <c r="BA54" s="1"/>
  <c r="E39" i="9"/>
  <c r="E50"/>
  <c r="F43"/>
  <c r="D16"/>
  <c r="F52"/>
  <c r="E43"/>
  <c r="E23"/>
  <c r="F39"/>
  <c r="D4"/>
  <c r="F42"/>
  <c r="F38"/>
  <c r="E45"/>
  <c r="F33"/>
  <c r="F40"/>
  <c r="D33"/>
  <c r="D21"/>
  <c r="E40"/>
  <c r="E19"/>
  <c r="D10"/>
  <c r="D45"/>
  <c r="D11"/>
  <c r="F25"/>
  <c r="F22"/>
  <c r="F10"/>
  <c r="F6"/>
  <c r="F4"/>
  <c r="E28"/>
  <c r="D18"/>
  <c r="D17"/>
  <c r="F53"/>
  <c r="F41"/>
  <c r="E47"/>
  <c r="E48"/>
  <c r="E49"/>
  <c r="E33"/>
  <c r="E37"/>
  <c r="E38"/>
  <c r="F29"/>
  <c r="D44"/>
  <c r="E34"/>
  <c r="E24"/>
  <c r="F45"/>
  <c r="D29"/>
  <c r="E44"/>
  <c r="F47"/>
  <c r="F9"/>
  <c r="F7"/>
  <c r="E52"/>
  <c r="E9"/>
  <c r="D30"/>
  <c r="D53"/>
  <c r="E22"/>
  <c r="D50"/>
  <c r="F17"/>
  <c r="D14"/>
  <c r="E6"/>
  <c r="F49"/>
  <c r="E12"/>
  <c r="E30"/>
  <c r="E16"/>
  <c r="D26"/>
  <c r="F30"/>
  <c r="E17"/>
  <c r="F24"/>
  <c r="F14"/>
  <c r="E18"/>
  <c r="D35"/>
  <c r="D27"/>
  <c r="F37"/>
  <c r="F27"/>
  <c r="E4"/>
  <c r="D51"/>
  <c r="D38"/>
  <c r="E32"/>
  <c r="E36"/>
  <c r="E15"/>
  <c r="D36"/>
  <c r="D9"/>
  <c r="F46"/>
  <c r="D48"/>
  <c r="F8"/>
  <c r="F35"/>
  <c r="E41"/>
  <c r="F28"/>
  <c r="D15"/>
  <c r="D24"/>
  <c r="F15"/>
  <c r="F44"/>
  <c r="F13"/>
  <c r="F21"/>
  <c r="F36"/>
  <c r="E27"/>
  <c r="E42"/>
  <c r="F51"/>
  <c r="E14"/>
  <c r="E7"/>
  <c r="F50"/>
  <c r="D28"/>
  <c r="D12"/>
  <c r="D19"/>
  <c r="D49"/>
  <c r="D52"/>
  <c r="D34"/>
  <c r="F23"/>
  <c r="D47"/>
  <c r="D23"/>
  <c r="E31"/>
  <c r="D40"/>
  <c r="E21"/>
  <c r="E26"/>
  <c r="D6"/>
  <c r="E20"/>
  <c r="D5"/>
  <c r="D8"/>
  <c r="F11"/>
  <c r="E35"/>
  <c r="D7"/>
  <c r="E25"/>
  <c r="D42"/>
  <c r="E8"/>
  <c r="F31"/>
  <c r="F19"/>
  <c r="F18"/>
  <c r="E53"/>
  <c r="D41"/>
  <c r="D43"/>
  <c r="F34"/>
  <c r="E29"/>
  <c r="D39"/>
  <c r="D32"/>
  <c r="D25"/>
  <c r="D22"/>
  <c r="E5"/>
  <c r="F26"/>
  <c r="D13"/>
  <c r="F16"/>
  <c r="E13"/>
  <c r="F12"/>
  <c r="E11"/>
  <c r="F5"/>
  <c r="F32"/>
  <c r="E46"/>
  <c r="D37"/>
  <c r="E51"/>
  <c r="D20"/>
  <c r="F48"/>
  <c r="D31"/>
  <c r="F20"/>
  <c r="B16" i="7" s="1"/>
  <c r="D46" i="9"/>
  <c r="E10"/>
  <c r="BH66" i="24" a="1"/>
  <c r="CB66"/>
  <c r="BF66"/>
  <c r="BZ66" l="1"/>
  <c r="BQ66" s="1"/>
  <c r="BH66"/>
  <c r="L53"/>
  <c r="AZ53" s="1"/>
  <c r="BD60"/>
  <c r="BR67"/>
  <c r="BS67"/>
  <c r="BD61"/>
  <c r="BD54"/>
  <c r="BD58"/>
  <c r="BD59"/>
  <c r="BC60"/>
  <c r="BC61"/>
  <c r="BC54"/>
  <c r="BC59"/>
  <c r="BC58"/>
  <c r="T58" l="1"/>
  <c r="T59"/>
  <c r="T54"/>
  <c r="T61"/>
  <c r="T60"/>
  <c r="BS66"/>
  <c r="BR66"/>
  <c r="B67"/>
  <c r="U67"/>
  <c r="BT67"/>
  <c r="BD53"/>
  <c r="BH61" a="1"/>
  <c r="BH59" a="1"/>
  <c r="BH58" a="1"/>
  <c r="BH54" a="1"/>
  <c r="BH60" a="1"/>
  <c r="BC53"/>
  <c r="T53" l="1"/>
  <c r="BH60"/>
  <c r="BH54"/>
  <c r="BH58"/>
  <c r="BH59"/>
  <c r="BH61"/>
  <c r="B66"/>
  <c r="BT66"/>
  <c r="U66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<sst xmlns="http://schemas.openxmlformats.org/spreadsheetml/2006/main" count="5032" uniqueCount="1945">
  <si>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</si>
  <si>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</si>
  <si>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</si>
  <si>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</si>
  <si>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</si>
  <si>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</si>
  <si>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</si>
  <si>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</si>
  <si>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</si>
  <si>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</si>
  <si>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</si>
  <si>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</si>
  <si>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</si>
  <si>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</si>
  <si>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</si>
  <si>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</si>
  <si>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</si>
  <si>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</si>
  <si>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</si>
  <si>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</si>
  <si>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</si>
  <si>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</si>
  <si>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</si>
  <si>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</si>
  <si>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</si>
  <si>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</si>
  <si>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</si>
  <si>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</si>
  <si>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</si>
  <si>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</si>
  <si>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</si>
  <si>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</si>
  <si>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</si>
  <si>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</si>
  <si>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</si>
  <si>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</si>
  <si>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</si>
  <si>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</si>
  <si>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</si>
  <si>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</si>
  <si>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</si>
  <si>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</si>
  <si>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</si>
  <si>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</si>
  <si>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</si>
  <si>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</si>
  <si>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</si>
  <si>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</si>
  <si>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</si>
  <si>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</si>
  <si>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</si>
  <si>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</si>
  <si>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</si>
  <si>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</si>
  <si>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</si>
  <si>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</si>
  <si>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</si>
  <si>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</si>
  <si>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</si>
  <si>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</si>
  <si>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</si>
  <si>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</si>
  <si>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</si>
  <si>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</si>
  <si>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</si>
  <si>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</si>
  <si>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</si>
  <si>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</si>
  <si>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</si>
  <si>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</si>
  <si>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</si>
  <si>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</si>
  <si>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</si>
  <si>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</si>
  <si>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</si>
  <si>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</si>
  <si>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</si>
  <si>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</si>
  <si>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</si>
  <si>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</si>
  <si>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</si>
  <si>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</si>
  <si>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</si>
  <si>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</si>
  <si>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</si>
  <si>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</si>
  <si>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</si>
  <si>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</si>
  <si>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</si>
  <si>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</si>
  <si>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</si>
  <si>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</si>
  <si>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</si>
  <si>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</si>
  <si>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</si>
  <si>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</si>
  <si>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</si>
  <si>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</si>
  <si>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</si>
  <si>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</si>
  <si>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</si>
  <si>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</si>
  <si>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</si>
  <si>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</si>
  <si>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</si>
  <si>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</si>
  <si>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</si>
  <si>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</si>
  <si>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</si>
  <si>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</si>
  <si>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</si>
  <si>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</si>
  <si>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</si>
  <si>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</si>
  <si>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</si>
  <si>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</si>
  <si>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</si>
  <si>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</si>
  <si>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</si>
  <si>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</si>
  <si>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</si>
  <si>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</si>
  <si>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</si>
  <si>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</si>
  <si>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</si>
  <si>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</si>
  <si>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</si>
  <si>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</si>
  <si>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</si>
  <si>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</si>
  <si>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</si>
  <si>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</si>
  <si>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</si>
  <si>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</si>
  <si>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</si>
  <si>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</si>
  <si>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</si>
  <si>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</si>
  <si>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</si>
  <si>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</si>
  <si>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</si>
  <si>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</si>
  <si>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</si>
  <si>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</si>
  <si>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</si>
  <si>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</si>
  <si>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</si>
  <si>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</si>
  <si>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</si>
  <si>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</si>
  <si>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</si>
  <si>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</si>
  <si>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</si>
  <si>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</si>
  <si>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</si>
  <si>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</si>
  <si>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</si>
  <si>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</si>
  <si>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</si>
  <si>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</si>
  <si>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</si>
  <si>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</si>
  <si>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</si>
  <si>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</si>
  <si>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</si>
  <si>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</si>
  <si>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</si>
  <si>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</si>
  <si>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</si>
  <si>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</si>
  <si>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</si>
  <si>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</si>
  <si>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</si>
  <si>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</si>
  <si>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</si>
  <si>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</si>
  <si>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</si>
  <si>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</si>
  <si>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</si>
  <si>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</si>
  <si>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</si>
  <si>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</si>
  <si>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</si>
  <si>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</si>
  <si>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</si>
  <si>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</si>
  <si>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</si>
  <si>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</si>
  <si>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</si>
  <si>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</si>
  <si>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</si>
  <si>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</si>
  <si>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</si>
  <si>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</si>
  <si>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</si>
  <si>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</si>
  <si>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</si>
  <si>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</si>
  <si>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</si>
  <si>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</si>
  <si>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</si>
  <si>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</si>
  <si>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</si>
  <si>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</si>
  <si>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</si>
  <si>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</si>
  <si>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</si>
  <si>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</si>
  <si>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</si>
  <si>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</si>
  <si>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</si>
  <si>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</si>
  <si>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</si>
  <si>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</si>
  <si>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</si>
  <si>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</si>
  <si>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</si>
  <si>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</si>
  <si>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</si>
  <si>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</si>
  <si>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</si>
  <si>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</si>
  <si>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</si>
  <si>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</si>
  <si>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</si>
  <si>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</si>
  <si>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</si>
  <si>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</si>
  <si>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</si>
  <si>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</si>
  <si>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</si>
  <si>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</si>
  <si>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</si>
  <si>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</si>
  <si>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</si>
  <si>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</si>
  <si>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</si>
  <si>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</si>
  <si>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</si>
  <si>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</si>
  <si>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</si>
  <si>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</si>
  <si>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</si>
  <si>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</si>
  <si>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</si>
  <si>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</si>
  <si>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</si>
  <si>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</si>
  <si>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</si>
  <si>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</si>
  <si>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</si>
  <si>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</si>
  <si>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</si>
  <si>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</si>
  <si>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</si>
  <si>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</si>
  <si>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</si>
  <si>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</si>
  <si>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</si>
  <si>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</si>
  <si>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</si>
  <si>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</si>
  <si>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</si>
  <si>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</si>
  <si>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</si>
  <si>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</si>
  <si>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</si>
  <si>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</si>
  <si>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</si>
  <si>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</si>
  <si>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</si>
  <si>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</si>
  <si>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</si>
  <si>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</si>
  <si>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</si>
  <si>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</si>
  <si>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</si>
  <si>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</si>
  <si>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</si>
  <si>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</si>
  <si>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</si>
  <si>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</si>
  <si>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</si>
  <si>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</si>
  <si>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</si>
  <si>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</si>
  <si>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</si>
  <si>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</si>
  <si>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</si>
  <si>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</si>
  <si>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</si>
  <si>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</si>
  <si>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</si>
  <si>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</si>
  <si>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</si>
  <si>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</si>
  <si>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</si>
  <si>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</si>
  <si>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</si>
  <si>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</si>
  <si>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</si>
  <si>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</si>
  <si>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</si>
  <si>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</si>
  <si>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</si>
  <si>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</si>
  <si>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</si>
  <si>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</si>
  <si>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</si>
  <si>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</si>
  <si>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</si>
  <si>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</si>
  <si>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</si>
  <si>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</si>
  <si>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</si>
  <si>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</si>
  <si>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</si>
  <si>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</si>
  <si>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</si>
  <si>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</si>
  <si>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</si>
  <si>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</si>
  <si>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</si>
  <si>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</si>
  <si>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</si>
  <si>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</si>
  <si>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</si>
  <si>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</si>
  <si>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</si>
  <si>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</si>
  <si>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</si>
  <si>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</si>
  <si>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</si>
  <si>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</si>
  <si>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</si>
  <si>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</si>
  <si>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</si>
  <si>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</si>
  <si>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</si>
  <si>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</si>
  <si>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</si>
  <si>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</si>
  <si>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</si>
  <si>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</si>
  <si>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</si>
  <si>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</si>
  <si>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</si>
  <si>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</si>
  <si>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</si>
  <si>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</si>
  <si>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</si>
  <si>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</si>
  <si>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</si>
  <si>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</si>
  <si>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</si>
  <si>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</si>
  <si>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</si>
  <si>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</si>
  <si>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</si>
  <si>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</si>
  <si>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</si>
  <si>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</si>
  <si>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</si>
  <si>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</si>
  <si>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</si>
  <si>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</si>
  <si>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</si>
  <si>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</si>
  <si>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</si>
  <si>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</si>
  <si>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</si>
  <si>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</si>
  <si>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</si>
  <si>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</si>
  <si>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</si>
  <si>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</si>
  <si>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</si>
  <si>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</si>
  <si>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</si>
  <si>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</si>
  <si>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</si>
  <si>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</si>
  <si>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</si>
  <si>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</si>
  <si>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</si>
  <si>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</si>
  <si>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</si>
  <si>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</si>
  <si>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</si>
  <si>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</si>
  <si>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</si>
  <si>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</si>
  <si>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</si>
  <si>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</si>
  <si>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</si>
  <si>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</si>
  <si>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</si>
  <si>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</si>
  <si>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</si>
  <si>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</si>
  <si>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</si>
  <si>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</si>
  <si>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</si>
  <si>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</si>
  <si>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</si>
  <si>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</si>
  <si>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</si>
  <si>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</si>
  <si>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</si>
  <si>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</si>
  <si>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</si>
  <si>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</si>
  <si>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</si>
  <si>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</si>
  <si>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</si>
  <si>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</si>
  <si>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</si>
  <si>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</si>
  <si>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</si>
  <si>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</si>
  <si>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</si>
  <si>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</si>
  <si>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</si>
  <si>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</si>
  <si>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</si>
  <si>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</si>
  <si>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</si>
  <si>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</si>
  <si>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</si>
  <si>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</si>
  <si>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</si>
  <si>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</si>
  <si>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</si>
  <si>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</si>
  <si>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</si>
  <si>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</si>
  <si>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</si>
  <si>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</si>
  <si>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</si>
  <si>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</si>
  <si>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</si>
  <si>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</si>
  <si>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</si>
  <si>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</si>
  <si>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</si>
  <si>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</si>
  <si>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</si>
  <si>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</si>
  <si>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</si>
  <si>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</si>
  <si>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</si>
  <si>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</si>
  <si>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</si>
  <si>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</si>
  <si>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</si>
  <si>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</si>
  <si>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</si>
  <si>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</si>
  <si>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</si>
  <si>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</si>
  <si>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</si>
  <si>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</si>
  <si>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</si>
  <si>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</si>
  <si>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</si>
  <si>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</si>
  <si>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</si>
  <si>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</si>
  <si>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</si>
  <si>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</si>
  <si>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</si>
  <si>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</si>
  <si>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</si>
  <si>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</si>
  <si>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</si>
  <si>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</si>
  <si>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</si>
  <si>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</si>
  <si>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</si>
  <si>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</si>
  <si>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</si>
  <si>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</si>
  <si>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</si>
  <si>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</si>
  <si>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</si>
  <si>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</si>
  <si>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</si>
  <si>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</si>
  <si>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</si>
  <si>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</si>
  <si>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</si>
  <si>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</si>
  <si>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</si>
  <si>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</si>
  <si>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</si>
  <si>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</si>
  <si>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</si>
  <si>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</si>
  <si>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</si>
  <si>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</si>
  <si>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</si>
  <si>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</si>
  <si>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</si>
  <si>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</si>
  <si>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</si>
  <si>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</si>
  <si>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</si>
  <si>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</si>
  <si>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</si>
  <si>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</si>
  <si>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</si>
  <si>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</si>
  <si>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</si>
  <si>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</si>
  <si>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</si>
  <si>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</si>
  <si>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</si>
  <si>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</si>
  <si>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</si>
  <si>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</si>
  <si>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</si>
  <si>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</si>
  <si>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</si>
  <si>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</si>
  <si>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</si>
  <si>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</si>
  <si>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</si>
  <si>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</si>
  <si>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</si>
  <si>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</si>
  <si>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</si>
  <si>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</si>
  <si>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</si>
  <si>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</si>
  <si>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</si>
  <si>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</si>
  <si>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</si>
  <si>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</si>
  <si>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</si>
  <si>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</si>
  <si>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</si>
  <si>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</si>
  <si>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</si>
  <si>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</si>
  <si>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</si>
  <si>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</si>
  <si>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</si>
  <si>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</si>
  <si>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</si>
  <si>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</si>
  <si>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</si>
  <si>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</si>
  <si>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</si>
  <si>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</si>
  <si>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</si>
  <si>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</si>
  <si>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</si>
  <si>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</si>
  <si>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</si>
  <si>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</si>
  <si>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</si>
  <si>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</si>
  <si>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</si>
  <si>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</si>
  <si>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</si>
  <si>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</si>
  <si>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</si>
  <si>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</si>
  <si>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</si>
  <si>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</si>
  <si>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</si>
  <si>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</si>
  <si>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</si>
  <si>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</si>
  <si>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</si>
  <si>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</si>
  <si>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</si>
  <si>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</si>
  <si>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</si>
  <si>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</si>
  <si>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</si>
  <si>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</si>
  <si>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</si>
  <si>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</si>
  <si>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</si>
  <si>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</si>
  <si>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</si>
  <si>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</si>
  <si>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</si>
  <si>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</si>
  <si>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</si>
  <si>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</si>
  <si>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</si>
  <si>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</si>
  <si>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</si>
  <si>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</si>
  <si>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</si>
  <si>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</si>
  <si>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</si>
  <si>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</si>
  <si>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</si>
  <si>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</si>
  <si>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</si>
  <si>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</si>
  <si>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</si>
  <si>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</si>
  <si>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</si>
  <si>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</si>
  <si>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</si>
  <si>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</si>
  <si>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</si>
  <si>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</si>
  <si>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</si>
  <si>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</si>
  <si>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</si>
  <si>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</si>
  <si>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</si>
  <si>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</si>
  <si>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</si>
  <si>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</si>
  <si>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</si>
  <si>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</si>
  <si>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</si>
  <si>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</si>
  <si>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</si>
  <si>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</si>
  <si>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</si>
  <si>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</si>
  <si>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</si>
  <si>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</si>
  <si>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</si>
  <si>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</si>
  <si>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</si>
  <si>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</si>
  <si>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</si>
  <si>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</si>
  <si>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</si>
  <si>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</si>
  <si>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</si>
  <si>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</si>
  <si>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</si>
  <si>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</si>
  <si>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</si>
  <si>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</si>
  <si>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</si>
  <si>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</si>
  <si>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</si>
  <si>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</si>
  <si>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</si>
  <si>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</si>
  <si>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</si>
  <si>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</si>
  <si>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</si>
  <si>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</si>
  <si>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</si>
  <si>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</si>
  <si>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</si>
  <si>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</si>
  <si>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</si>
  <si>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</si>
  <si>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</si>
  <si>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</si>
  <si>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</si>
  <si>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</si>
  <si>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</si>
  <si>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</si>
  <si>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</si>
  <si>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</si>
  <si>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</si>
  <si>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</si>
  <si>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</si>
  <si>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</si>
  <si>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</si>
  <si>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</si>
  <si>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</si>
  <si>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</si>
  <si>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</si>
  <si>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</si>
  <si>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</si>
  <si>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</si>
  <si>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</si>
  <si>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</si>
  <si>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</si>
  <si>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</si>
  <si>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</si>
  <si>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</si>
  <si>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</si>
  <si>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</si>
  <si>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</si>
  <si>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</si>
  <si>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</si>
  <si>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</si>
  <si>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</si>
  <si>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</si>
  <si>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</si>
  <si>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</si>
  <si>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</si>
  <si>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</si>
  <si>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</si>
  <si>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</si>
  <si>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</si>
  <si>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</si>
  <si>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</si>
  <si>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</si>
  <si>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</si>
  <si>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</si>
  <si>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</si>
  <si>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</si>
  <si>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</si>
  <si>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</si>
  <si>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</si>
  <si>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</si>
  <si>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</si>
  <si>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</si>
  <si>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</si>
  <si>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</si>
  <si>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</si>
  <si>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</si>
  <si>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</si>
  <si>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</si>
  <si>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</si>
  <si>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</si>
  <si>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</si>
  <si>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</si>
  <si>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</si>
  <si>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</si>
  <si>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</si>
  <si>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</si>
  <si>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</si>
  <si>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</si>
  <si>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</si>
  <si>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</si>
  <si>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</si>
  <si>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</si>
  <si>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</si>
  <si>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</si>
  <si>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</si>
  <si>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</si>
  <si>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</si>
  <si>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</si>
  <si>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</si>
  <si>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</si>
  <si>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</si>
  <si>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</si>
  <si>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</si>
  <si>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</si>
  <si>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</si>
  <si>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</si>
  <si>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</si>
  <si>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</si>
  <si>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</si>
  <si>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</si>
  <si>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</si>
  <si>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</si>
  <si>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</si>
  <si>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</si>
  <si>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</si>
  <si>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</si>
  <si>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</si>
  <si>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</si>
  <si>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</si>
  <si>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</si>
  <si>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</si>
  <si>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</si>
  <si>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</si>
  <si>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</si>
  <si>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</si>
  <si>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</si>
  <si>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</si>
  <si>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</si>
  <si>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</si>
  <si>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</si>
  <si>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</si>
  <si>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</si>
  <si>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</si>
  <si>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</si>
  <si>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</si>
  <si>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</si>
  <si>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</si>
  <si>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</si>
  <si>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</si>
  <si>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</si>
  <si>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</si>
  <si>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</si>
  <si>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</si>
  <si>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</si>
  <si>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</si>
  <si>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</si>
  <si>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</si>
  <si>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</si>
  <si>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</si>
  <si>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</si>
  <si>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</si>
  <si>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</si>
  <si>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</si>
  <si>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</si>
  <si>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</si>
  <si>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</si>
  <si>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</si>
  <si>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</si>
  <si>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</si>
  <si>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</si>
  <si>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</si>
  <si>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</si>
  <si>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</si>
  <si>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</si>
  <si>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</si>
  <si>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</si>
  <si>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</si>
  <si>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</si>
  <si>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</si>
  <si>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</si>
  <si>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</si>
  <si>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</si>
  <si>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</si>
  <si>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</si>
  <si>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</si>
  <si>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</si>
  <si>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</si>
  <si>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</si>
  <si>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</si>
  <si>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</si>
  <si>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</si>
  <si>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</si>
  <si>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</si>
  <si>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</si>
  <si>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</si>
  <si>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</si>
  <si>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</si>
  <si>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</si>
  <si>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</si>
  <si>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</si>
  <si>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</si>
  <si>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</si>
  <si>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</si>
  <si>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</si>
  <si>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</si>
  <si>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</si>
  <si>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</si>
  <si>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</si>
  <si>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</si>
  <si>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</si>
  <si>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</si>
  <si>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</si>
  <si>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</si>
  <si>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</si>
  <si>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</si>
  <si>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</si>
  <si>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</si>
  <si>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</si>
  <si>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</si>
  <si>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</si>
  <si>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</si>
  <si>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</si>
  <si>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</si>
  <si>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</si>
  <si>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</si>
  <si>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</si>
  <si>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</si>
  <si>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</si>
  <si>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</si>
  <si>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</si>
  <si>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</si>
  <si>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</si>
  <si>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</si>
  <si>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</si>
  <si>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</si>
  <si>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</si>
  <si>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</si>
  <si>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</si>
  <si>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</si>
  <si>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</si>
  <si>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</si>
  <si>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</si>
  <si>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</si>
  <si>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</si>
  <si>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</si>
  <si>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</si>
  <si>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</si>
  <si>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</si>
  <si>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</si>
  <si>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</si>
  <si>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</si>
  <si>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</si>
  <si>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</si>
  <si>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</si>
  <si>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</si>
  <si>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</si>
  <si>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</si>
  <si>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</si>
  <si>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</si>
  <si>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</si>
  <si>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</si>
  <si>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</si>
  <si>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</si>
  <si>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</si>
  <si>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</si>
  <si>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</si>
  <si>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</si>
  <si>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</si>
  <si>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</si>
  <si>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</si>
  <si>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</si>
  <si>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</si>
  <si>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</si>
  <si>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</si>
  <si>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</si>
  <si>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</si>
  <si>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</si>
  <si>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</si>
  <si>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</si>
  <si>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</si>
  <si>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</si>
  <si>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</si>
  <si>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</si>
  <si>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</si>
  <si>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</si>
  <si>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</si>
  <si>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</si>
  <si>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</si>
  <si>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</si>
  <si>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</si>
  <si>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</si>
  <si>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</si>
  <si>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</si>
  <si>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</si>
  <si>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</si>
  <si>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</si>
  <si>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</si>
  <si>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</si>
  <si>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</si>
  <si>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</si>
  <si>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</si>
  <si>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</si>
  <si>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</si>
  <si>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</si>
  <si>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</si>
  <si>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</si>
  <si>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</si>
  <si>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</si>
  <si>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</si>
  <si>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</si>
  <si>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</si>
  <si>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</si>
  <si>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</si>
  <si>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</si>
  <si>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</si>
  <si>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</si>
  <si>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</si>
  <si>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</si>
  <si>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</si>
  <si>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</si>
  <si>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</si>
  <si>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</si>
  <si>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</si>
  <si>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</si>
  <si>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</si>
  <si>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</si>
  <si>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</si>
  <si>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</si>
  <si>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</si>
  <si>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</si>
  <si>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</si>
  <si>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</si>
  <si>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</si>
  <si>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</si>
  <si>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</si>
  <si>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</si>
  <si>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</si>
  <si>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</si>
  <si>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</si>
  <si>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</si>
  <si>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</si>
  <si>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</si>
  <si>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</si>
  <si>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</si>
  <si>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</si>
  <si>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</si>
  <si>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</si>
  <si>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</si>
  <si>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</si>
  <si>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</si>
  <si>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</si>
  <si>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</si>
  <si>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</si>
  <si>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</si>
  <si>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</si>
  <si>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</si>
  <si>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</si>
  <si>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</si>
  <si>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</si>
  <si>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</si>
  <si>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</si>
  <si>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</si>
  <si>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</si>
  <si>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</si>
  <si>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</si>
  <si>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</si>
  <si>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</si>
  <si>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</si>
  <si>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</si>
  <si>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</si>
  <si>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</si>
  <si>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</si>
  <si>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</si>
  <si>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</si>
  <si>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</si>
  <si>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</si>
  <si>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</si>
  <si>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</si>
  <si>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</si>
  <si>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</si>
  <si>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</si>
  <si>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</si>
  <si>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</si>
  <si>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</si>
  <si>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</si>
  <si>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</si>
  <si>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</si>
  <si>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</si>
  <si>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</si>
  <si>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</si>
  <si>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</si>
  <si>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</si>
  <si>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</si>
  <si>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</si>
  <si>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</si>
  <si>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</si>
  <si>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</si>
  <si>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</si>
  <si>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</si>
  <si>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</si>
  <si>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</si>
  <si>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</si>
  <si>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</si>
  <si>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</si>
  <si>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</si>
  <si>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</si>
  <si>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</si>
  <si>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</si>
  <si>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</si>
  <si>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</si>
  <si>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</si>
  <si>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</si>
  <si>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</si>
  <si>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</si>
  <si>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</si>
  <si>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</si>
  <si>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</si>
  <si>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</si>
  <si>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</si>
  <si>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</si>
  <si>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</si>
  <si>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</si>
  <si>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</si>
  <si>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</si>
  <si>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</si>
  <si>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</si>
  <si>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</si>
  <si>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</si>
  <si>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</si>
  <si>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</si>
  <si>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</si>
  <si>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</si>
  <si>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</si>
  <si>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</si>
  <si>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</si>
  <si>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</si>
  <si>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</si>
  <si>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</si>
  <si>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</si>
  <si>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</si>
  <si>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</si>
  <si>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</si>
  <si>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</si>
  <si>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</si>
  <si>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</si>
  <si>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</si>
  <si>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</si>
  <si>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</si>
  <si>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</si>
  <si>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</si>
  <si>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</si>
  <si>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</si>
  <si>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</si>
  <si>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</si>
  <si>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</si>
  <si>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</si>
  <si>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</si>
  <si>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</si>
  <si>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</si>
  <si>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</si>
  <si>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</si>
  <si>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</si>
  <si>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</si>
  <si>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</si>
  <si>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</si>
  <si>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</si>
  <si>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</si>
  <si>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</si>
  <si>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</si>
  <si>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</si>
  <si>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</si>
  <si>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</si>
  <si>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</si>
  <si>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</si>
  <si>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</si>
  <si>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</si>
  <si>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</si>
  <si>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</si>
  <si>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</si>
  <si>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</si>
  <si>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</si>
  <si>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</si>
  <si>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</si>
  <si>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</si>
  <si>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</si>
  <si>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</si>
  <si>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</si>
  <si>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</si>
  <si>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</si>
  <si>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</si>
  <si>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</si>
  <si>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</si>
  <si>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</si>
  <si>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</si>
  <si>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</si>
  <si>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</si>
  <si>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</si>
  <si>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</si>
  <si>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</si>
  <si>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</si>
  <si>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</si>
  <si>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</si>
  <si>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</si>
  <si>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</si>
  <si>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</si>
  <si>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</si>
  <si>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</si>
  <si>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</si>
  <si>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</si>
  <si>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</si>
  <si>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</si>
  <si>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</si>
  <si>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</si>
  <si>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</si>
  <si>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</si>
  <si>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</si>
  <si>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</si>
  <si>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</si>
  <si>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</si>
  <si>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</si>
  <si>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</si>
  <si>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</si>
  <si>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</si>
  <si>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</si>
  <si>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</si>
  <si>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</si>
  <si>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</si>
  <si>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</si>
  <si>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</si>
  <si>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</si>
  <si>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</si>
  <si>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</si>
  <si>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</si>
  <si>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</si>
  <si>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</si>
  <si>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</si>
  <si>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</si>
  <si>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</si>
  <si>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</si>
  <si>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</si>
  <si>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</si>
  <si>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</si>
  <si>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</si>
  <si>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</si>
  <si>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</si>
  <si>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</si>
  <si>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</si>
  <si>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</si>
  <si>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</si>
  <si>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</si>
  <si>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</si>
  <si>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</si>
  <si>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</si>
  <si>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</si>
  <si>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</si>
  <si>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</si>
  <si>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</si>
  <si>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</si>
  <si>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</si>
  <si>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</si>
  <si>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</si>
  <si>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</si>
  <si>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</si>
  <si>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</si>
  <si>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</si>
  <si>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</si>
  <si>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</si>
  <si>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</si>
  <si>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</si>
  <si>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</si>
  <si>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</si>
  <si>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</si>
  <si>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</si>
  <si>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</si>
  <si>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</si>
  <si>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</si>
  <si>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</si>
  <si>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</si>
  <si>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</si>
  <si>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</si>
  <si>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</si>
  <si>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</si>
  <si>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</si>
  <si>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</si>
  <si>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</si>
  <si>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</si>
  <si>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</si>
  <si>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</si>
  <si>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</si>
  <si>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</si>
  <si>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</si>
  <si>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</si>
  <si>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</si>
  <si>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</si>
  <si>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</si>
  <si>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</si>
  <si>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</si>
  <si>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</si>
  <si>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</si>
  <si>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</si>
  <si>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</si>
  <si>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</si>
  <si>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</si>
  <si>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</si>
  <si>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</si>
  <si>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</si>
  <si>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</si>
  <si>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</si>
  <si>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</si>
  <si>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</si>
  <si>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</si>
  <si>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</si>
  <si>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</si>
  <si>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</si>
  <si>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</si>
  <si>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</si>
  <si>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</si>
  <si>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</si>
  <si>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</si>
  <si>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</si>
  <si>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</si>
  <si>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</si>
  <si>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</si>
  <si>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</si>
  <si>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</si>
  <si>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</si>
  <si>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</si>
  <si>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</si>
  <si>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</si>
  <si>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</si>
  <si>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</si>
  <si>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</si>
  <si>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</si>
  <si>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</si>
  <si>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</si>
  <si>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</si>
  <si>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</si>
  <si>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</si>
  <si>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</si>
  <si>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</si>
  <si>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</si>
  <si>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</si>
  <si>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</si>
  <si>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</si>
  <si>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</si>
  <si>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</si>
  <si>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</si>
  <si>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</si>
  <si>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</si>
  <si>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</si>
  <si>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</si>
  <si>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</si>
  <si>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</si>
  <si>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</si>
  <si>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</si>
  <si>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</si>
  <si>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</si>
  <si>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</si>
  <si>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</si>
  <si>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</si>
  <si>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</si>
  <si>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</si>
  <si>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</si>
  <si>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</si>
  <si>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</si>
  <si>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</si>
  <si>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</si>
  <si>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</si>
  <si>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</si>
  <si>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</si>
  <si>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</si>
  <si>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</si>
  <si>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</si>
  <si>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</si>
  <si>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</si>
  <si>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</si>
  <si>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</si>
  <si>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</si>
  <si>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</si>
  <si>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</si>
  <si>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</si>
  <si>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</si>
  <si>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</si>
  <si>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</si>
  <si>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</si>
  <si>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</si>
  <si>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</si>
  <si>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</si>
  <si>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</si>
  <si>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</si>
  <si>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</si>
  <si>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</si>
  <si>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</si>
  <si>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</si>
  <si>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</si>
  <si>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</si>
  <si>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</si>
  <si>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</si>
  <si>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</si>
  <si>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</si>
  <si>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</si>
  <si>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</si>
  <si>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</si>
  <si>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</si>
  <si>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</si>
  <si>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</si>
  <si>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</si>
  <si>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</si>
  <si>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</si>
  <si>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</si>
  <si>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</si>
  <si>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</si>
  <si>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</si>
  <si>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</si>
  <si>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</si>
  <si>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</si>
  <si>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</si>
  <si>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</si>
  <si>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</si>
  <si>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</si>
  <si>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</si>
  <si>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</si>
  <si>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</si>
  <si>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</si>
  <si>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</si>
  <si>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</si>
  <si>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</si>
  <si>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</si>
  <si>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</si>
  <si>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</si>
  <si>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</si>
  <si>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</si>
  <si>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</si>
  <si>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</si>
  <si>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</si>
  <si>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</si>
  <si>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</si>
  <si>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</si>
  <si>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</si>
  <si>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</si>
  <si>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</si>
  <si>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</si>
  <si>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</si>
  <si>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</si>
  <si>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</si>
  <si>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</si>
  <si>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</si>
  <si>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</si>
  <si>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</si>
  <si>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</si>
  <si>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</si>
  <si>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</si>
  <si>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</si>
  <si>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</si>
  <si>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</si>
  <si>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</si>
  <si>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</si>
  <si>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</si>
  <si>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</si>
  <si>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</si>
  <si>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</si>
  <si>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</si>
  <si>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</si>
  <si>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</si>
  <si>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</si>
  <si>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</si>
  <si>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</si>
  <si>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</si>
  <si>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</si>
  <si>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</si>
  <si>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</si>
  <si>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</si>
  <si>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</si>
  <si>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</si>
  <si>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</si>
  <si>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</si>
  <si>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</si>
  <si>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</si>
  <si>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</si>
  <si>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</si>
  <si>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</si>
  <si>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</si>
  <si>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</si>
  <si>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</si>
  <si>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</si>
  <si>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</si>
  <si>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</si>
  <si>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</si>
  <si>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</si>
  <si>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</si>
  <si>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</si>
  <si>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</si>
  <si>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</si>
  <si>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</si>
  <si>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</si>
  <si>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</si>
  <si>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</si>
  <si>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</si>
  <si>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</si>
  <si>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</si>
  <si>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</si>
  <si>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</si>
  <si>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</si>
  <si>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</si>
  <si>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</si>
  <si>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</si>
  <si>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</si>
  <si>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</si>
  <si>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</si>
  <si>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</si>
  <si>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</si>
  <si>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</si>
  <si>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</si>
  <si>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</si>
  <si>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</si>
  <si>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</si>
  <si>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</si>
  <si>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</si>
  <si>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</si>
  <si>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</si>
  <si>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</si>
  <si>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</si>
  <si>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</si>
  <si>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</si>
  <si>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</si>
  <si>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</si>
  <si>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</si>
  <si>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</si>
  <si>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</si>
  <si>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</si>
  <si>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</si>
  <si>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</si>
  <si>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</si>
  <si>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</si>
  <si>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</si>
  <si>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</si>
  <si>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</si>
  <si>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</si>
  <si>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</si>
  <si>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</si>
  <si>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</si>
  <si>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</si>
  <si>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</si>
  <si>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</si>
  <si>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</si>
  <si>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</si>
  <si>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</si>
  <si>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</si>
  <si>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</si>
  <si>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</si>
  <si>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</si>
  <si>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</si>
  <si>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</si>
  <si>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</si>
  <si>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</si>
  <si>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</si>
  <si>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</si>
  <si>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</si>
  <si>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</si>
  <si>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</si>
  <si>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</si>
  <si>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</si>
  <si>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</si>
  <si>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</si>
  <si>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</si>
  <si>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</si>
  <si>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</si>
  <si>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</si>
  <si>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</si>
  <si>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</si>
  <si>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</si>
  <si>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</si>
  <si>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</si>
  <si>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</si>
  <si>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</si>
  <si>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</si>
  <si>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</si>
  <si>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</si>
  <si>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</si>
  <si>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</si>
  <si>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</si>
  <si>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</si>
  <si>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</si>
  <si>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</si>
  <si>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</si>
  <si>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</si>
  <si>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</si>
  <si>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</si>
  <si>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</si>
  <si>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</si>
  <si>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</si>
  <si>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</si>
  <si>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</si>
  <si>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</si>
  <si>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</si>
  <si>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</si>
  <si>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</si>
  <si>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</si>
  <si>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</si>
  <si>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</si>
  <si>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</si>
  <si>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</si>
  <si>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</si>
  <si>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</si>
  <si>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</si>
  <si>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</si>
  <si>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</si>
  <si>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</si>
  <si>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</si>
  <si>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</si>
  <si>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</si>
  <si>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</si>
  <si>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</si>
  <si>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</si>
  <si>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</si>
  <si>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</si>
  <si>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</si>
  <si>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</si>
  <si>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</si>
  <si>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</si>
  <si>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</si>
  <si>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</si>
  <si>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</si>
  <si>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</si>
  <si>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</si>
  <si>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</si>
  <si>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</si>
  <si>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</si>
  <si>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</si>
  <si>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</si>
  <si>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</si>
  <si>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</si>
  <si>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</si>
  <si>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</si>
  <si>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</si>
  <si>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</si>
  <si>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</si>
  <si>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</si>
  <si>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</si>
  <si>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</si>
  <si>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</si>
  <si>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</si>
  <si>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</si>
  <si>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</si>
  <si>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</si>
  <si>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</si>
  <si>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</si>
  <si>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</si>
  <si>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</si>
  <si>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</si>
  <si>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</si>
  <si>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</si>
  <si>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</si>
  <si>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</si>
  <si>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</si>
  <si>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</si>
  <si>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</si>
  <si>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</si>
  <si>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</si>
  <si>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</si>
  <si>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</si>
  <si>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</si>
  <si>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</si>
  <si>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</si>
  <si>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</si>
  <si>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</si>
  <si>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</si>
  <si>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</si>
  <si>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</si>
  <si>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</si>
  <si>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</si>
  <si>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</si>
  <si>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</si>
  <si>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</si>
  <si>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</si>
  <si>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</si>
  <si>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</si>
  <si>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</si>
  <si>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</si>
  <si>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</si>
  <si>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</si>
  <si>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</si>
  <si>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</si>
  <si>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</si>
  <si>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</si>
  <si>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</si>
  <si>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</si>
  <si>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</si>
  <si>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</si>
  <si>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</si>
  <si>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</si>
  <si>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</si>
  <si>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</si>
  <si>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</si>
  <si>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</si>
  <si>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</si>
  <si>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</si>
  <si>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</si>
  <si>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</si>
  <si>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</si>
  <si>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</si>
  <si>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</si>
  <si>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</si>
  <si>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</si>
  <si>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</si>
  <si>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</si>
  <si>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</si>
  <si>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</si>
  <si>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</si>
  <si>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</si>
  <si>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</si>
  <si>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</si>
  <si>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</si>
  <si>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</si>
  <si>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</si>
  <si>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</si>
  <si>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</si>
  <si>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</si>
  <si>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</si>
  <si>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</si>
  <si>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</si>
  <si>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</si>
  <si>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</si>
  <si>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</si>
  <si>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</si>
  <si>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</si>
  <si>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</si>
  <si>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</si>
  <si>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</si>
  <si>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</si>
  <si>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</si>
  <si>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</si>
  <si>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</si>
  <si>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</si>
  <si>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</si>
  <si>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</si>
  <si>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</si>
  <si>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</si>
  <si>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</si>
  <si>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</si>
  <si>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</si>
  <si>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</si>
  <si>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</si>
  <si>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</si>
  <si>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</si>
  <si>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</si>
  <si>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</si>
  <si>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</si>
  <si>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</si>
  <si>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</si>
  <si>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</si>
  <si>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</si>
  <si>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</si>
  <si>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</si>
  <si>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</si>
  <si>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</si>
  <si>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</si>
  <si>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</si>
  <si>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</si>
  <si>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</si>
  <si>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</si>
  <si>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</si>
  <si>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</si>
  <si>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</si>
  <si>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</si>
  <si>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</si>
  <si>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</si>
  <si>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</si>
  <si>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</si>
  <si>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</si>
  <si>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</si>
  <si>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</si>
  <si>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</si>
  <si>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</si>
  <si>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</si>
  <si>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</si>
  <si>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</si>
  <si>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</si>
  <si>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</si>
  <si>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</si>
  <si>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</si>
  <si>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</si>
  <si>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</si>
  <si>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</si>
  <si>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</si>
  <si>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</si>
  <si>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</si>
  <si>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</si>
  <si>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</si>
  <si>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</si>
  <si>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</si>
  <si>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</si>
  <si>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</si>
  <si>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</si>
  <si>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</si>
  <si>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</si>
  <si>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</si>
  <si>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</si>
  <si>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</si>
  <si>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</si>
  <si>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</si>
  <si>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</si>
  <si>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</si>
  <si>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</si>
  <si>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</si>
  <si>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</si>
  <si>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</si>
  <si>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</si>
  <si>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</si>
  <si>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</si>
  <si>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</si>
  <si>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</si>
  <si>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</si>
  <si>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</si>
  <si>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</si>
  <si>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</si>
  <si>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</si>
  <si>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</si>
  <si>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</si>
  <si>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</si>
  <si>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</si>
  <si>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</si>
  <si>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</si>
  <si>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</si>
  <si>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</si>
  <si>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</si>
  <si>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</si>
  <si>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</si>
  <si>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</si>
  <si>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</si>
  <si>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</si>
  <si>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</si>
  <si>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</si>
  <si>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</si>
  <si>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</si>
  <si>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</si>
  <si>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</si>
  <si>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</si>
  <si>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</si>
  <si>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</si>
  <si>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</si>
  <si>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</si>
  <si>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</si>
  <si>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</si>
  <si>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</si>
  <si>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</si>
  <si>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</si>
  <si>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</si>
  <si>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</si>
  <si>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</si>
  <si>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</si>
  <si>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</si>
  <si>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</si>
  <si>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</si>
  <si>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</si>
  <si>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</si>
  <si>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</si>
  <si>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</si>
  <si>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</si>
  <si>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</si>
  <si>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</si>
  <si>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</si>
  <si>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</si>
  <si>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</si>
  <si>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</si>
  <si>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</si>
  <si>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</si>
  <si>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</si>
  <si>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</si>
  <si>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</si>
  <si>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</si>
  <si>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</si>
  <si>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</si>
  <si>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</si>
  <si>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</si>
  <si>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</si>
  <si>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</si>
  <si>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</si>
  <si>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</si>
  <si>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</si>
  <si>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</si>
  <si>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</si>
  <si>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</si>
  <si>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</si>
  <si>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</si>
  <si>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</si>
  <si>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</si>
  <si>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</si>
  <si>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</si>
  <si>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</si>
  <si>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</si>
  <si>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</si>
  <si>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</si>
  <si>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</si>
  <si>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</si>
  <si>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</si>
  <si>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</si>
  <si>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</si>
  <si>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</si>
  <si>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</si>
  <si>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</si>
  <si>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</si>
  <si>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</si>
  <si>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</si>
  <si>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</si>
  <si>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</si>
  <si>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</si>
  <si>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</si>
  <si>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</si>
  <si>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</si>
  <si>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</si>
  <si>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</si>
  <si>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</si>
  <si>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</si>
  <si>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</si>
  <si>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</si>
  <si>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</si>
  <si>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</si>
  <si>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</si>
  <si>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</si>
  <si>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</si>
  <si>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</si>
  <si>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</si>
  <si>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</si>
  <si>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</si>
  <si>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</si>
  <si>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</si>
  <si>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</si>
  <si>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</si>
  <si>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</si>
  <si>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</si>
  <si>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</si>
  <si>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</si>
  <si>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</si>
  <si>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</si>
  <si>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</si>
  <si>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</si>
  <si>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</si>
  <si>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</si>
  <si>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</si>
  <si>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</si>
  <si>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</si>
  <si>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</si>
  <si>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</si>
  <si>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</si>
  <si>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</si>
  <si>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</si>
  <si>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</si>
  <si>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</si>
  <si>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</si>
  <si>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</si>
  <si>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</si>
  <si>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</si>
  <si>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</si>
  <si>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</si>
  <si>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</si>
  <si>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</si>
  <si>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</si>
  <si>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</si>
  <si>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</si>
  <si>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</si>
  <si>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</si>
  <si>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</si>
  <si>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</si>
  <si>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</si>
  <si>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</si>
  <si>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</si>
  <si>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</si>
  <si>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</si>
  <si>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</si>
  <si>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</si>
  <si>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</si>
  <si>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</si>
  <si>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</si>
  <si>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</si>
  <si>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</si>
  <si>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</si>
  <si>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</si>
  <si>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</si>
  <si>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</si>
  <si>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</si>
  <si>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</si>
  <si>
    <t>centr_id</t>
  </si>
  <si>
    <t>q_26c</t>
  </si>
  <si>
    <t>als</t>
  </si>
  <si>
    <t>control</t>
  </si>
  <si>
    <t>Head and neck</t>
  </si>
  <si>
    <t>.verification_q_97b</t>
  </si>
  <si>
    <t>.verification_q_98_2b</t>
  </si>
  <si>
    <t>.verification_q_99.b1</t>
  </si>
  <si>
    <t>.verification_q_99.b2</t>
  </si>
  <si>
    <t>.verification_q_99.b3</t>
  </si>
  <si>
    <t>.verification_q_99.b4</t>
  </si>
  <si>
    <t>.verification_q_99.b5</t>
  </si>
  <si>
    <t>.verification_q_99.b6</t>
  </si>
  <si>
    <t>.verification_q_99.b7</t>
  </si>
  <si>
    <t>q_103b_1</t>
  </si>
  <si>
    <t>q_103b_2</t>
  </si>
  <si>
    <t>q_103c_1</t>
  </si>
  <si>
    <t>q_103c_2</t>
  </si>
  <si>
    <t>q_103d_1</t>
  </si>
  <si>
    <t>q_103d_2</t>
  </si>
  <si>
    <t>Which family member 2 had a history of Parkinson disease</t>
  </si>
  <si>
    <t>How many family members 2 had a history of Parkinson disease</t>
  </si>
  <si>
    <t>Which family member 3 had a history of Parkinson disease</t>
  </si>
  <si>
    <t>How many family members 3 had a history of Parkinson disease</t>
  </si>
  <si>
    <t>Which family member 4 had a history of Parkinson disease</t>
  </si>
  <si>
    <t>How many family members 4 had a history of Parkinson disease</t>
  </si>
  <si>
    <t>ANTA</t>
  </si>
  <si>
    <t>HANN</t>
  </si>
  <si>
    <t>JENA</t>
  </si>
  <si>
    <t>LISB</t>
  </si>
  <si>
    <t>WAWA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</si>
</sst>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  <xf numFmtId="0" fontId="12" fillId="0" borderId="0" xfId="5" applyFont="1"/>
    <xf numFmtId="0" fontId="12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471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725"/>
  <sheetViews>
    <sheetView workbookViewId="0">
      <selection activeCell="CO2" sqref="CO2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2" width="10.28515625" style="16" customWidth="1"/>
    <col min="53" max="53" width="23.85546875" style="16" customWidth="1"/>
    <col min="54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DBTemplate.xlsm</v>
      </c>
      <c r="I2" s="14">
        <f ca="1">FIND("[",O2)</f>
        <v>1</v>
      </c>
      <c r="J2" s="20">
        <f ca="1">FIND("]",O2)</f>
        <v>17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[DBTemplate.xlsm]ster!$A$1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[DBTemplate.xlsm]</v>
      </c>
      <c r="U2" s="15" t="str">
        <f ca="1">MID(O2,1,J2)</f>
        <v>[DBTemplate.xlsm]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  <c r="BK2" s="35" t="e">
        <f ca="1">IF(H2,IF(AND(NOT(BA2),AU2),AND(AC2=0,IF(CA2="",TRUE,NOT(CA2))),""),"")</f>
        <v>#VALUE!</v>
      </c>
      <c r="DC2" s="22" t="str">
        <f>SUBSTITUTE(SUBSTITUTE(SUBSTITUTE(SUBSTITUTE(_xll.MCONCAT(DG2:DS2,"■"),"■■","■"),"■■","■"),"■■","■"),"■■","■")</f>
        <v/>
      </c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  <c r="BK3" s="35" t="str">
        <f t="shared" ref="BK3:BK66" si="0">IF(H3,IF(AND(NOT(BA3),AU3),AND(AC3=0,IF(CA3="",TRUE,NOT(CA3))),""),"")</f>
        <v/>
      </c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[DBTemplate.xlsm]NewZal!D13:D71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[DBTemplate.xlsm]NewZal!T13:T71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[DBTemplate.xlsm]NewZal!BH13:BH71</v>
      </c>
      <c r="BK4" s="35" t="str">
        <f t="shared" si="0"/>
        <v/>
      </c>
      <c r="BQ4" s="15" t="str">
        <f ca="1">ADDRESS(ROW(BQ12)+1,COLUMN(BQ12),4,,$T$2 &amp; $G$2) &amp; ":" &amp; ADDRESS(ROW(BQ12)+$C$2,COLUMN(BQ12),4)</f>
        <v>[DBTemplate.xlsm]NewZal!BQ13:BQ71</v>
      </c>
      <c r="BS4" s="15" t="str">
        <f ca="1">ADDRESS(ROW(BS12)+1,COLUMN(BS12),4,,$T$2 &amp; $G$2) &amp; ":" &amp; ADDRESS(ROW(BS12)+$C$2,COLUMN(BS12),4)</f>
        <v>[DBTemplate.xlsm]NewZal!BS13:BS71</v>
      </c>
      <c r="BT4" s="15" t="str">
        <f ca="1">ADDRESS(ROW(BT12)+1,COLUMN(BT12),4,,$T$2 &amp; $G$2) &amp; ":" &amp; ADDRESS(ROW(BT12)+$C$2,COLUMN(BT12),4)</f>
        <v>[DBTemplate.xlsm]NewZal!BT13:BT71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K5" s="35" t="str">
        <f t="shared" si="0"/>
        <v/>
      </c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K6" s="35" t="str">
        <f t="shared" si="0"/>
        <v/>
      </c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K7" s="35" t="str">
        <f t="shared" si="0"/>
        <v/>
      </c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K8" s="35" t="str">
        <f t="shared" si="0"/>
        <v/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K9" s="35" t="str">
        <f t="shared" si="0"/>
        <v/>
      </c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K10" s="35" t="e">
        <f t="shared" si="0"/>
        <v>#VALUE!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K11" s="35" t="e">
        <f t="shared" si="0"/>
        <v>#VALUE!</v>
      </c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35" t="e">
        <f t="shared" si="0"/>
        <v>#VALUE!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1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[DBTemplate.xlsm]variables!$F$2</v>
      </c>
      <c r="K13" s="15">
        <f>VariableCount</f>
        <v>600</v>
      </c>
      <c r="M13" s="19"/>
      <c r="T13" s="15" t="str">
        <f t="shared" ref="T13:T22" ca="1" si="2">BC13</f>
        <v>[DBTemplate.xlsm]variables!$F$2:$F$601</v>
      </c>
      <c r="U13" s="15">
        <f t="shared" ref="U13:U22" ca="1" si="3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4">IF(AE13,"[" &amp; H13 &amp; "]" &amp; $B$2,"")</f>
        <v/>
      </c>
      <c r="AG13" s="15" t="str">
        <f t="shared" ref="AG13:AG68" ca="1" si="5">IF(AND(AE13,NOT(BX13)),INDIRECT(ADDRESS(ROW($D$4),COLUMN($D$4),,,AF13)),"")</f>
        <v/>
      </c>
      <c r="AH13" s="15" t="str">
        <f t="shared" ref="AH13:AH68" ca="1" si="6">IF(AND(AE13,NOT(BX13)),MATCH(I13,INDIRECT(AG13),0),"")</f>
        <v/>
      </c>
      <c r="AI13" s="15" t="b">
        <f t="shared" ref="AI13:AI68" ca="1" si="7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8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9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17</v>
      </c>
      <c r="AV13" s="16" t="b">
        <f ca="1">IF(AS13,MID(J13,1,AU13)&lt;&gt;$U$2,FALSE)</f>
        <v>0</v>
      </c>
      <c r="AW13" s="15" t="str">
        <f t="shared" ref="AW13:AW44" ca="1" si="10">IF(AR13,CELL(_CELL_ADDRESS_NAME,INDIRECT(J13)),"")</f>
        <v>[DBTemplate.xlsm]variables!$F$2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600</v>
      </c>
      <c r="BB13" s="15" t="str">
        <f ca="1">IF(AD13,CHOOSE(AQ13,AW13,AK13,"?"),"")</f>
        <v>[DBTemplate.xlsm]variables!$F$2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[DBTemplate.xlsm]variables!$F$2:$F$601</v>
      </c>
      <c r="BD13" s="15" t="b">
        <f ca="1">AZ13*BA13&gt;1</f>
        <v>1</v>
      </c>
      <c r="BE13" s="15" t="b">
        <f t="shared" ref="BE13:BE68" ca="1" si="11">IF(AND(AD13,AQ13=1),IF(Q13="",BI13, IF(Q13,TRUE,FALSE)),FALSE)</f>
        <v>1</v>
      </c>
      <c r="BF13" s="15">
        <f t="shared" ref="BF13:BF68" ca="1" si="12">IF(BE13,COUNTA(INDIRECT(BC13)),"")</f>
        <v>600</v>
      </c>
      <c r="BG13" s="15">
        <f t="shared" ref="BG13:BG68" ca="1" si="13">IF(BE13,AZ13*BA13,"")</f>
        <v>600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35" t="str">
        <f t="shared" si="0"/>
        <v/>
      </c>
      <c r="BL13" s="15" t="str">
        <f t="shared" ref="BL13:BL68" ca="1" si="14">CHOOSE(AQ13,BK13,AN13,3,4)</f>
        <v/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1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[DBTemplate.xlsm]variables!$G$2</v>
      </c>
      <c r="K14" s="15">
        <f>VariableCount</f>
        <v>600</v>
      </c>
      <c r="M14" s="19"/>
      <c r="T14" s="15" t="str">
        <f t="shared" ca="1" si="2"/>
        <v>[DBTemplate.xlsm]variables!$G$2:$G$601</v>
      </c>
      <c r="U14" s="15">
        <f t="shared" ca="1" si="3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4"/>
        <v/>
      </c>
      <c r="AG14" s="15" t="str">
        <f t="shared" ca="1" si="5"/>
        <v/>
      </c>
      <c r="AH14" s="15" t="str">
        <f t="shared" ca="1" si="6"/>
        <v/>
      </c>
      <c r="AI14" s="15" t="b">
        <f t="shared" ca="1" si="7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8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9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17</v>
      </c>
      <c r="AV14" s="16" t="b">
        <f ca="1">IF(AS14,MID(J14,1,AU14)&lt;&gt;$U$2,FALSE)</f>
        <v>0</v>
      </c>
      <c r="AW14" s="15" t="str">
        <f t="shared" ca="1" si="10"/>
        <v>[DBTemplate.xlsm]variables!$G$2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600</v>
      </c>
      <c r="BB14" s="15" t="str">
        <f ca="1">IF(AD14,CHOOSE(AQ14,AW14,AK14,"?"),"")</f>
        <v>[DBTemplate.xlsm]variables!$G$2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[DBTemplate.xlsm]variables!$G$2:$G$601</v>
      </c>
      <c r="BD14" s="15" t="b">
        <f ca="1">AZ14*BA14&gt;1</f>
        <v>1</v>
      </c>
      <c r="BE14" s="15" t="b">
        <f t="shared" ca="1" si="11"/>
        <v>1</v>
      </c>
      <c r="BF14" s="15">
        <f t="shared" ca="1" si="12"/>
        <v>600</v>
      </c>
      <c r="BG14" s="15">
        <f t="shared" ca="1" si="13"/>
        <v>600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35" t="str">
        <f t="shared" si="0"/>
        <v/>
      </c>
      <c r="BL14" s="15" t="str">
        <f t="shared" ca="1" si="14"/>
        <v/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1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[DBTemplate.xlsm]data_frame!$A$3</v>
      </c>
      <c r="K15" s="15">
        <f ca="1">CaseCnt</f>
        <v>1</v>
      </c>
      <c r="M15" s="19"/>
      <c r="T15" s="15" t="str">
        <f t="shared" ca="1" si="2"/>
        <v>[DBTemplate.xlsm]data_frame!$A$3</v>
      </c>
      <c r="U15" s="15">
        <f t="shared" ca="1" si="3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4"/>
        <v/>
      </c>
      <c r="AG15" s="15" t="str">
        <f t="shared" ca="1" si="5"/>
        <v/>
      </c>
      <c r="AH15" s="15" t="str">
        <f t="shared" ca="1" si="6"/>
        <v/>
      </c>
      <c r="AI15" s="15" t="b">
        <f t="shared" ca="1" si="7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8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9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17</v>
      </c>
      <c r="AV15" s="16" t="b">
        <f ca="1">IF(AS15,MID(J15,1,AU15)&lt;&gt;$U$2,FALSE)</f>
        <v>0</v>
      </c>
      <c r="AW15" s="15" t="str">
        <f t="shared" ca="1" si="10"/>
        <v>[DBTemplate.xlsm]data_frame!$A$3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[DBTemplate.xlsm]data_frame!$A$3</v>
      </c>
      <c r="BC15" s="15" t="str">
        <f t="shared" ca="1" si="29"/>
        <v>[DBTemplate.xlsm]data_frame!$A$3</v>
      </c>
      <c r="BD15" s="15" t="b">
        <f ca="1">AZ15*BA15&gt;1</f>
        <v>0</v>
      </c>
      <c r="BE15" s="15" t="b">
        <f t="shared" ca="1" si="11"/>
        <v>0</v>
      </c>
      <c r="BF15" s="15" t="str">
        <f t="shared" ca="1" si="12"/>
        <v/>
      </c>
      <c r="BG15" s="15" t="str">
        <f t="shared" ca="1" si="13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35" t="str">
        <f t="shared" si="0"/>
        <v/>
      </c>
      <c r="BL15" s="15" t="str">
        <f t="shared" ca="1" si="14"/>
        <v/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1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[DBTemplate.xlsm]ster!$C$12</v>
      </c>
      <c r="M16" s="19"/>
      <c r="T16" s="15" t="str">
        <f t="shared" ca="1" si="2"/>
        <v>[DBTemplate.xlsm]ster!$C$12</v>
      </c>
      <c r="U16" s="15">
        <f t="shared" ca="1" si="3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4"/>
        <v/>
      </c>
      <c r="AG16" s="15" t="str">
        <f t="shared" ca="1" si="5"/>
        <v/>
      </c>
      <c r="AH16" s="15" t="str">
        <f t="shared" ca="1" si="6"/>
        <v/>
      </c>
      <c r="AI16" s="15" t="b">
        <f t="shared" ca="1" si="7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8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9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17</v>
      </c>
      <c r="AV16" s="16" t="e">
        <f t="shared" ref="AV16:AV39" ca="1" si="51">IF(AS16,MID(J16,1,AU16)&lt;&gt;$V$2,FALSE)</f>
        <v>#REF!</v>
      </c>
      <c r="AW16" s="15" t="str">
        <f t="shared" ca="1" si="10"/>
        <v>[DBTemplate.xlsm]ster!$C$12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[DBTemplate.xlsm]ster!$C$12</v>
      </c>
      <c r="BC16" s="15" t="str">
        <f t="shared" ca="1" si="29"/>
        <v>[DBTemplate.xlsm]ster!$C$12</v>
      </c>
      <c r="BD16" s="15" t="b">
        <f t="shared" ref="BD16:BD39" ca="1" si="56">AZ16*BA16&gt;1</f>
        <v>0</v>
      </c>
      <c r="BE16" s="15" t="b">
        <f t="shared" ca="1" si="11"/>
        <v>1</v>
      </c>
      <c r="BF16" s="15">
        <f t="shared" ca="1" si="12"/>
        <v>1</v>
      </c>
      <c r="BG16" s="15">
        <f t="shared" ca="1" si="13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35" t="str">
        <f t="shared" si="0"/>
        <v/>
      </c>
      <c r="BL16" s="15" t="str">
        <f t="shared" ca="1" si="14"/>
        <v/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1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[DBTemplate.xlsm]ster!$C$14</v>
      </c>
      <c r="M17" s="19"/>
      <c r="T17" s="15" t="str">
        <f t="shared" ca="1" si="2"/>
        <v>[DBTemplate.xlsm]ster!$C$14</v>
      </c>
      <c r="U17" s="15">
        <f t="shared" ca="1" si="3"/>
        <v>0</v>
      </c>
      <c r="AD17" s="16" t="b">
        <f t="shared" si="41"/>
        <v>1</v>
      </c>
      <c r="AE17" s="16" t="b">
        <f t="shared" si="42"/>
        <v>0</v>
      </c>
      <c r="AF17" s="15" t="str">
        <f t="shared" si="4"/>
        <v/>
      </c>
      <c r="AG17" s="15" t="str">
        <f t="shared" ca="1" si="5"/>
        <v/>
      </c>
      <c r="AH17" s="15" t="str">
        <f t="shared" ca="1" si="6"/>
        <v/>
      </c>
      <c r="AI17" s="15" t="b">
        <f t="shared" ca="1" si="7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8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9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17</v>
      </c>
      <c r="AV17" s="16" t="e">
        <f t="shared" ca="1" si="51"/>
        <v>#REF!</v>
      </c>
      <c r="AW17" s="15" t="str">
        <f t="shared" ca="1" si="10"/>
        <v>[DBTemplate.xlsm]ster!$C$14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[DBTemplate.xlsm]ster!$C$14</v>
      </c>
      <c r="BC17" s="15" t="str">
        <f t="shared" ca="1" si="29"/>
        <v>[DBTemplate.xlsm]ster!$C$14</v>
      </c>
      <c r="BD17" s="15" t="b">
        <f t="shared" ca="1" si="56"/>
        <v>0</v>
      </c>
      <c r="BE17" s="15" t="b">
        <f t="shared" ca="1" si="11"/>
        <v>1</v>
      </c>
      <c r="BF17" s="15">
        <f t="shared" ca="1" si="12"/>
        <v>1</v>
      </c>
      <c r="BG17" s="15">
        <f t="shared" ca="1" si="13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35" t="str">
        <f t="shared" si="0"/>
        <v/>
      </c>
      <c r="BL17" s="15" t="str">
        <f t="shared" ca="1" si="14"/>
        <v/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1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[DBTemplate.xlsm]variables!$E$2</v>
      </c>
      <c r="K18" s="16">
        <f t="shared" ref="K18:K28" si="65">VariableCount</f>
        <v>600</v>
      </c>
      <c r="M18" s="19"/>
      <c r="T18" s="15" t="str">
        <f t="shared" ca="1" si="2"/>
        <v>[DBTemplate.xlsm]variables!$E$2:$E$601</v>
      </c>
      <c r="U18" s="15">
        <f t="shared" ca="1" si="3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4"/>
        <v/>
      </c>
      <c r="AG18" s="15" t="str">
        <f t="shared" ca="1" si="5"/>
        <v/>
      </c>
      <c r="AH18" s="15" t="str">
        <f t="shared" ca="1" si="6"/>
        <v/>
      </c>
      <c r="AI18" s="15" t="b">
        <f t="shared" ca="1" si="7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8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9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17</v>
      </c>
      <c r="AV18" s="16" t="e">
        <f t="shared" ca="1" si="51"/>
        <v>#REF!</v>
      </c>
      <c r="AW18" s="15" t="str">
        <f t="shared" ca="1" si="10"/>
        <v>[DBTemplate.xlsm]variables!$E$2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600</v>
      </c>
      <c r="BB18" s="15" t="str">
        <f t="shared" ca="1" si="55"/>
        <v>[DBTemplate.xlsm]variables!$E$2</v>
      </c>
      <c r="BC18" s="15" t="str">
        <f t="shared" ca="1" si="29"/>
        <v>[DBTemplate.xlsm]variables!$E$2:$E$601</v>
      </c>
      <c r="BD18" s="15" t="b">
        <f t="shared" ca="1" si="56"/>
        <v>1</v>
      </c>
      <c r="BE18" s="15" t="b">
        <f t="shared" ca="1" si="11"/>
        <v>0</v>
      </c>
      <c r="BF18" s="15" t="str">
        <f t="shared" ca="1" si="12"/>
        <v/>
      </c>
      <c r="BG18" s="15" t="str">
        <f t="shared" ca="1" si="13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35" t="str">
        <f t="shared" si="0"/>
        <v/>
      </c>
      <c r="BL18" s="15" t="str">
        <f t="shared" ca="1" si="14"/>
        <v/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1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[DBTemplate.xlsm]variables!$N$2</v>
      </c>
      <c r="K19" s="16">
        <f t="shared" si="65"/>
        <v>600</v>
      </c>
      <c r="M19" s="19"/>
      <c r="N19" s="16"/>
      <c r="Q19" s="16"/>
      <c r="T19" s="15" t="str">
        <f t="shared" ca="1" si="2"/>
        <v>[DBTemplate.xlsm]variables!$N$2:$N$601</v>
      </c>
      <c r="U19" s="15">
        <f t="shared" ca="1" si="3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5"/>
        <v/>
      </c>
      <c r="AH19" s="15" t="str">
        <f t="shared" ca="1" si="6"/>
        <v/>
      </c>
      <c r="AI19" s="15" t="b">
        <f t="shared" ca="1" si="7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8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9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17</v>
      </c>
      <c r="AV19" s="16" t="e">
        <f t="shared" ca="1" si="51"/>
        <v>#REF!</v>
      </c>
      <c r="AW19" s="15" t="str">
        <f t="shared" ca="1" si="10"/>
        <v>[DBTemplate.xlsm]variables!$N$2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600</v>
      </c>
      <c r="BB19" s="15" t="str">
        <f t="shared" ca="1" si="55"/>
        <v>[DBTemplate.xlsm]variables!$N$2</v>
      </c>
      <c r="BC19" s="15" t="str">
        <f t="shared" ca="1" si="29"/>
        <v>[DBTemplate.xlsm]variables!$N$2:$N$601</v>
      </c>
      <c r="BD19" s="15" t="b">
        <f t="shared" ca="1" si="56"/>
        <v>1</v>
      </c>
      <c r="BE19" s="15" t="b">
        <f t="shared" ca="1" si="11"/>
        <v>1</v>
      </c>
      <c r="BF19" s="15">
        <f t="shared" ca="1" si="12"/>
        <v>600</v>
      </c>
      <c r="BG19" s="15">
        <f t="shared" ca="1" si="13"/>
        <v>600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35" t="str">
        <f t="shared" si="0"/>
        <v/>
      </c>
      <c r="BL19" s="15" t="str">
        <f t="shared" ca="1" si="14"/>
        <v/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1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[DBTemplate.xlsm]variables!$M$2</v>
      </c>
      <c r="K20" s="16">
        <f t="shared" si="65"/>
        <v>600</v>
      </c>
      <c r="M20" s="19"/>
      <c r="Q20" s="16"/>
      <c r="T20" s="15" t="str">
        <f t="shared" ca="1" si="2"/>
        <v>[DBTemplate.xlsm]variables!$M$2:$M$601</v>
      </c>
      <c r="U20" s="15">
        <f t="shared" ca="1" si="3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5"/>
        <v/>
      </c>
      <c r="AH20" s="15" t="str">
        <f t="shared" ca="1" si="6"/>
        <v/>
      </c>
      <c r="AI20" s="15" t="b">
        <f t="shared" ca="1" si="7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8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17</v>
      </c>
      <c r="AV20" s="16" t="e">
        <f t="shared" ca="1" si="51"/>
        <v>#REF!</v>
      </c>
      <c r="AW20" s="15" t="str">
        <f t="shared" ca="1" si="10"/>
        <v>[DBTemplate.xlsm]variables!$M$2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600</v>
      </c>
      <c r="BB20" s="15" t="str">
        <f t="shared" ca="1" si="55"/>
        <v>[DBTemplate.xlsm]variables!$M$2</v>
      </c>
      <c r="BC20" s="15" t="str">
        <f t="shared" ca="1" si="29"/>
        <v>[DBTemplate.xlsm]variables!$M$2:$M$601</v>
      </c>
      <c r="BD20" s="15" t="b">
        <f t="shared" ca="1" si="56"/>
        <v>1</v>
      </c>
      <c r="BE20" s="15" t="b">
        <f t="shared" ca="1" si="11"/>
        <v>1</v>
      </c>
      <c r="BF20" s="15">
        <f t="shared" ca="1" si="12"/>
        <v>600</v>
      </c>
      <c r="BG20" s="15">
        <f t="shared" ca="1" si="13"/>
        <v>600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35" t="str">
        <f t="shared" si="0"/>
        <v/>
      </c>
      <c r="BL20" s="15" t="str">
        <f t="shared" ca="1" si="14"/>
        <v/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1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[DBTemplate.xlsm]variables!$L$2</v>
      </c>
      <c r="K21" s="16">
        <f t="shared" si="65"/>
        <v>600</v>
      </c>
      <c r="M21" s="19"/>
      <c r="Q21" s="16"/>
      <c r="T21" s="15" t="str">
        <f t="shared" ca="1" si="2"/>
        <v>[DBTemplate.xlsm]variables!$L$2:$L$601</v>
      </c>
      <c r="U21" s="15">
        <f t="shared" ca="1" si="3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5"/>
        <v/>
      </c>
      <c r="AH21" s="15" t="str">
        <f t="shared" ca="1" si="6"/>
        <v/>
      </c>
      <c r="AI21" s="15" t="b">
        <f t="shared" ca="1" si="7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8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17</v>
      </c>
      <c r="AV21" s="16" t="e">
        <f t="shared" ca="1" si="51"/>
        <v>#REF!</v>
      </c>
      <c r="AW21" s="15" t="str">
        <f t="shared" ca="1" si="10"/>
        <v>[DBTemplate.xlsm]variables!$L$2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600</v>
      </c>
      <c r="BB21" s="15" t="str">
        <f t="shared" ca="1" si="55"/>
        <v>[DBTemplate.xlsm]variables!$L$2</v>
      </c>
      <c r="BC21" s="15" t="str">
        <f t="shared" ca="1" si="29"/>
        <v>[DBTemplate.xlsm]variables!$L$2:$L$601</v>
      </c>
      <c r="BD21" s="15" t="b">
        <f t="shared" ca="1" si="56"/>
        <v>1</v>
      </c>
      <c r="BE21" s="15" t="b">
        <f t="shared" ca="1" si="11"/>
        <v>1</v>
      </c>
      <c r="BF21" s="15">
        <f t="shared" ca="1" si="12"/>
        <v>600</v>
      </c>
      <c r="BG21" s="15">
        <f t="shared" ca="1" si="13"/>
        <v>600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35" t="str">
        <f t="shared" si="0"/>
        <v/>
      </c>
      <c r="BL21" s="15" t="str">
        <f t="shared" ca="1" si="14"/>
        <v/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1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[DBTemplate.xlsm]variables!$K$2</v>
      </c>
      <c r="K22" s="16">
        <f t="shared" si="65"/>
        <v>600</v>
      </c>
      <c r="M22" s="19"/>
      <c r="Q22" s="16"/>
      <c r="T22" s="15" t="str">
        <f t="shared" ca="1" si="2"/>
        <v>[DBTemplate.xlsm]variables!$K$2:$K$601</v>
      </c>
      <c r="U22" s="15">
        <f t="shared" ca="1" si="3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5"/>
        <v/>
      </c>
      <c r="AH22" s="15" t="str">
        <f t="shared" ca="1" si="6"/>
        <v/>
      </c>
      <c r="AI22" s="15" t="b">
        <f t="shared" ca="1" si="7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8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17</v>
      </c>
      <c r="AV22" s="16" t="e">
        <f t="shared" ca="1" si="51"/>
        <v>#REF!</v>
      </c>
      <c r="AW22" s="15" t="str">
        <f t="shared" ca="1" si="10"/>
        <v>[DBTemplate.xlsm]variables!$K$2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600</v>
      </c>
      <c r="BB22" s="15" t="str">
        <f t="shared" ca="1" si="55"/>
        <v>[DBTemplate.xlsm]variables!$K$2</v>
      </c>
      <c r="BC22" s="15" t="str">
        <f t="shared" ca="1" si="29"/>
        <v>[DBTemplate.xlsm]variables!$K$2:$K$601</v>
      </c>
      <c r="BD22" s="15" t="b">
        <f t="shared" ca="1" si="56"/>
        <v>1</v>
      </c>
      <c r="BE22" s="15" t="b">
        <f t="shared" ca="1" si="11"/>
        <v>1</v>
      </c>
      <c r="BF22" s="15">
        <f t="shared" ca="1" si="12"/>
        <v>600</v>
      </c>
      <c r="BG22" s="15">
        <f t="shared" ca="1" si="13"/>
        <v>600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35" t="str">
        <f t="shared" si="0"/>
        <v/>
      </c>
      <c r="BL22" s="15" t="str">
        <f t="shared" ca="1" si="14"/>
        <v/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[DBTemplate.xlsm]variables!$Q$2</v>
      </c>
      <c r="K23" s="16">
        <f t="shared" si="65"/>
        <v>600</v>
      </c>
      <c r="M23" s="19"/>
      <c r="Q23" s="16"/>
      <c r="T23" s="15" t="str">
        <f t="shared" ref="T23:T59" ca="1" si="69">BC23</f>
        <v>[DBTemplate.xlsm]variables!$Q$2:$Q$601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5"/>
        <v/>
      </c>
      <c r="AH23" s="15" t="str">
        <f t="shared" ca="1" si="6"/>
        <v/>
      </c>
      <c r="AI23" s="15" t="b">
        <f t="shared" ca="1" si="7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8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17</v>
      </c>
      <c r="AV23" s="16" t="e">
        <f t="shared" ca="1" si="51"/>
        <v>#REF!</v>
      </c>
      <c r="AW23" s="15" t="str">
        <f t="shared" ca="1" si="10"/>
        <v>[DBTemplate.xlsm]variables!$Q$2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600</v>
      </c>
      <c r="BB23" s="15" t="str">
        <f t="shared" ca="1" si="55"/>
        <v>[DBTemplate.xlsm]variables!$Q$2</v>
      </c>
      <c r="BC23" s="15" t="str">
        <f t="shared" ca="1" si="29"/>
        <v>[DBTemplate.xlsm]variables!$Q$2:$Q$601</v>
      </c>
      <c r="BD23" s="15" t="b">
        <f t="shared" ca="1" si="56"/>
        <v>1</v>
      </c>
      <c r="BE23" s="15" t="b">
        <f t="shared" ca="1" si="11"/>
        <v>1</v>
      </c>
      <c r="BF23" s="15">
        <f t="shared" ca="1" si="12"/>
        <v>600</v>
      </c>
      <c r="BG23" s="15">
        <f t="shared" ca="1" si="13"/>
        <v>600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35" t="str">
        <f t="shared" si="0"/>
        <v/>
      </c>
      <c r="BL23" s="15" t="str">
        <f t="shared" ca="1" si="14"/>
        <v/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[DBTemplate.xlsm]variables!$W$2</v>
      </c>
      <c r="K24" s="16">
        <f t="shared" si="65"/>
        <v>600</v>
      </c>
      <c r="M24" s="19"/>
      <c r="Q24" s="16"/>
      <c r="T24" s="15" t="str">
        <f t="shared" ca="1" si="69"/>
        <v>[DBTemplate.xlsm]variables!$W$2:$W$601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5"/>
        <v/>
      </c>
      <c r="AH24" s="15" t="str">
        <f t="shared" ca="1" si="6"/>
        <v/>
      </c>
      <c r="AI24" s="15" t="b">
        <f t="shared" ca="1" si="7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8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17</v>
      </c>
      <c r="AV24" s="16" t="e">
        <f t="shared" ca="1" si="51"/>
        <v>#REF!</v>
      </c>
      <c r="AW24" s="15" t="str">
        <f t="shared" ca="1" si="10"/>
        <v>[DBTemplate.xlsm]variables!$W$2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600</v>
      </c>
      <c r="BB24" s="15" t="str">
        <f t="shared" ca="1" si="55"/>
        <v>[DBTemplate.xlsm]variables!$W$2</v>
      </c>
      <c r="BC24" s="15" t="str">
        <f t="shared" ca="1" si="29"/>
        <v>[DBTemplate.xlsm]variables!$W$2:$W$601</v>
      </c>
      <c r="BD24" s="15" t="b">
        <f t="shared" ca="1" si="56"/>
        <v>1</v>
      </c>
      <c r="BE24" s="15" t="b">
        <f t="shared" ca="1" si="11"/>
        <v>1</v>
      </c>
      <c r="BF24" s="15">
        <f t="shared" ca="1" si="12"/>
        <v>600</v>
      </c>
      <c r="BG24" s="15">
        <f t="shared" ca="1" si="13"/>
        <v>600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35" t="str">
        <f t="shared" si="0"/>
        <v/>
      </c>
      <c r="BL24" s="15" t="str">
        <f t="shared" ca="1" si="14"/>
        <v/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[DBTemplate.xlsm]variables!$X$2</v>
      </c>
      <c r="K25" s="16">
        <f t="shared" si="65"/>
        <v>600</v>
      </c>
      <c r="M25" s="19"/>
      <c r="Q25" s="16"/>
      <c r="T25" s="15" t="str">
        <f t="shared" ca="1" si="69"/>
        <v>[DBTemplate.xlsm]variables!$X$2:$X$601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5"/>
        <v/>
      </c>
      <c r="AH25" s="15" t="str">
        <f t="shared" ca="1" si="6"/>
        <v/>
      </c>
      <c r="AI25" s="15" t="b">
        <f t="shared" ca="1" si="7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8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17</v>
      </c>
      <c r="AV25" s="16" t="e">
        <f t="shared" ca="1" si="51"/>
        <v>#REF!</v>
      </c>
      <c r="AW25" s="15" t="str">
        <f t="shared" ca="1" si="10"/>
        <v>[DBTemplate.xlsm]variables!$X$2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600</v>
      </c>
      <c r="BB25" s="15" t="str">
        <f t="shared" ca="1" si="55"/>
        <v>[DBTemplate.xlsm]variables!$X$2</v>
      </c>
      <c r="BC25" s="15" t="str">
        <f t="shared" ca="1" si="29"/>
        <v>[DBTemplate.xlsm]variables!$X$2:$X$601</v>
      </c>
      <c r="BD25" s="15" t="b">
        <f t="shared" ca="1" si="56"/>
        <v>1</v>
      </c>
      <c r="BE25" s="15" t="b">
        <f t="shared" ca="1" si="11"/>
        <v>1</v>
      </c>
      <c r="BF25" s="15">
        <f t="shared" ca="1" si="12"/>
        <v>600</v>
      </c>
      <c r="BG25" s="15">
        <f t="shared" ca="1" si="13"/>
        <v>600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35" t="str">
        <f t="shared" si="0"/>
        <v/>
      </c>
      <c r="BL25" s="15" t="str">
        <f t="shared" ca="1" si="14"/>
        <v/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[DBTemplate.xlsm]variables!$Y$2</v>
      </c>
      <c r="K26" s="16">
        <f t="shared" si="65"/>
        <v>600</v>
      </c>
      <c r="M26" s="19"/>
      <c r="Q26" s="16"/>
      <c r="T26" s="15" t="str">
        <f t="shared" ca="1" si="69"/>
        <v>[DBTemplate.xlsm]variables!$Y$2:$Y$601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5"/>
        <v/>
      </c>
      <c r="AH26" s="15" t="str">
        <f t="shared" ca="1" si="6"/>
        <v/>
      </c>
      <c r="AI26" s="15" t="b">
        <f t="shared" ca="1" si="7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8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17</v>
      </c>
      <c r="AV26" s="16" t="e">
        <f t="shared" ca="1" si="51"/>
        <v>#REF!</v>
      </c>
      <c r="AW26" s="15" t="str">
        <f t="shared" ca="1" si="10"/>
        <v>[DBTemplate.xlsm]variables!$Y$2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600</v>
      </c>
      <c r="BB26" s="15" t="str">
        <f t="shared" ca="1" si="55"/>
        <v>[DBTemplate.xlsm]variables!$Y$2</v>
      </c>
      <c r="BC26" s="15" t="str">
        <f t="shared" ca="1" si="29"/>
        <v>[DBTemplate.xlsm]variables!$Y$2:$Y$601</v>
      </c>
      <c r="BD26" s="15" t="b">
        <f t="shared" ca="1" si="56"/>
        <v>1</v>
      </c>
      <c r="BE26" s="15" t="b">
        <f t="shared" ca="1" si="11"/>
        <v>1</v>
      </c>
      <c r="BF26" s="15">
        <f t="shared" ca="1" si="12"/>
        <v>600</v>
      </c>
      <c r="BG26" s="15">
        <f t="shared" ca="1" si="13"/>
        <v>600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35" t="str">
        <f t="shared" si="0"/>
        <v/>
      </c>
      <c r="BL26" s="15" t="str">
        <f t="shared" ca="1" si="14"/>
        <v/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[DBTemplate.xlsm]variables!$AO$2</v>
      </c>
      <c r="K27" s="16">
        <f t="shared" si="65"/>
        <v>600</v>
      </c>
      <c r="M27" s="19"/>
      <c r="Q27" s="16"/>
      <c r="T27" s="15" t="str">
        <f t="shared" ca="1" si="69"/>
        <v>[DBTemplate.xlsm]variables!$AO$2:$AO$601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5"/>
        <v/>
      </c>
      <c r="AH27" s="15" t="str">
        <f t="shared" ca="1" si="6"/>
        <v/>
      </c>
      <c r="AI27" s="15" t="b">
        <f t="shared" ca="1" si="7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8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17</v>
      </c>
      <c r="AV27" s="16" t="e">
        <f t="shared" ca="1" si="51"/>
        <v>#REF!</v>
      </c>
      <c r="AW27" s="15" t="str">
        <f t="shared" ca="1" si="10"/>
        <v>[DBTemplate.xlsm]variables!$AO$2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600</v>
      </c>
      <c r="BB27" s="15" t="str">
        <f t="shared" ca="1" si="55"/>
        <v>[DBTemplate.xlsm]variables!$AO$2</v>
      </c>
      <c r="BC27" s="15" t="str">
        <f t="shared" ca="1" si="29"/>
        <v>[DBTemplate.xlsm]variables!$AO$2:$AO$601</v>
      </c>
      <c r="BD27" s="15" t="b">
        <f t="shared" ca="1" si="56"/>
        <v>1</v>
      </c>
      <c r="BE27" s="15" t="b">
        <f t="shared" ca="1" si="11"/>
        <v>1</v>
      </c>
      <c r="BF27" s="15">
        <f t="shared" ca="1" si="12"/>
        <v>600</v>
      </c>
      <c r="BG27" s="15">
        <f t="shared" ca="1" si="13"/>
        <v>600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35" t="str">
        <f t="shared" si="0"/>
        <v/>
      </c>
      <c r="BL27" s="15" t="str">
        <f t="shared" ca="1" si="14"/>
        <v/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[DBTemplate.xlsm]variables!$AP$2</v>
      </c>
      <c r="K28" s="16">
        <f t="shared" si="65"/>
        <v>600</v>
      </c>
      <c r="M28" s="19"/>
      <c r="Q28" s="16"/>
      <c r="T28" s="15" t="str">
        <f t="shared" ca="1" si="69"/>
        <v>[DBTemplate.xlsm]variables!$AP$2:$AP$601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5"/>
        <v/>
      </c>
      <c r="AH28" s="15" t="str">
        <f t="shared" ca="1" si="6"/>
        <v/>
      </c>
      <c r="AI28" s="15" t="b">
        <f t="shared" ca="1" si="7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8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17</v>
      </c>
      <c r="AV28" s="16" t="e">
        <f t="shared" ca="1" si="51"/>
        <v>#REF!</v>
      </c>
      <c r="AW28" s="15" t="str">
        <f t="shared" ca="1" si="10"/>
        <v>[DBTemplate.xlsm]variables!$AP$2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600</v>
      </c>
      <c r="BB28" s="15" t="str">
        <f t="shared" ca="1" si="55"/>
        <v>[DBTemplate.xlsm]variables!$AP$2</v>
      </c>
      <c r="BC28" s="15" t="str">
        <f t="shared" ca="1" si="29"/>
        <v>[DBTemplate.xlsm]variables!$AP$2:$AP$601</v>
      </c>
      <c r="BD28" s="15" t="b">
        <f t="shared" ca="1" si="56"/>
        <v>1</v>
      </c>
      <c r="BE28" s="15" t="b">
        <f t="shared" ca="1" si="11"/>
        <v>1</v>
      </c>
      <c r="BF28" s="15">
        <f t="shared" ca="1" si="12"/>
        <v>600</v>
      </c>
      <c r="BG28" s="15">
        <f t="shared" ca="1" si="13"/>
        <v>600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35" t="str">
        <f t="shared" si="0"/>
        <v/>
      </c>
      <c r="BL28" s="15" t="str">
        <f t="shared" ca="1" si="14"/>
        <v/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[DBTemplate.xlsm]variables!$BY$2</v>
      </c>
      <c r="K29" s="15">
        <f>ster!$C$12</f>
        <v>600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17</v>
      </c>
      <c r="AV29" s="16" t="e">
        <f ca="1">IF(AS29,MID(J29,1,AU29)&lt;&gt;$V$2,FALSE)</f>
        <v>#REF!</v>
      </c>
      <c r="AW29" s="15" t="str">
        <f t="shared" ca="1" si="10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35" t="str">
        <f t="shared" si="0"/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[DBTemplate.xlsm]variables!$BZ$2</v>
      </c>
      <c r="K30" s="15">
        <f>ster!$C$12</f>
        <v>600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17</v>
      </c>
      <c r="AV30" s="16" t="e">
        <f ca="1">IF(AS30,MID(J30,1,AU30)&lt;&gt;$V$2,FALSE)</f>
        <v>#REF!</v>
      </c>
      <c r="AW30" s="15" t="str">
        <f t="shared" ca="1" si="10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35" t="str">
        <f t="shared" si="0"/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[DBTemplate.xlsm]variables!$AA$2</v>
      </c>
      <c r="K31" s="16">
        <f>VariableCount</f>
        <v>600</v>
      </c>
      <c r="M31" s="19"/>
      <c r="Q31" s="16"/>
      <c r="T31" s="15" t="str">
        <f t="shared" ca="1" si="69"/>
        <v>[DBTemplate.xlsm]variables!$AA$2:$AA$601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5"/>
        <v/>
      </c>
      <c r="AH31" s="15" t="str">
        <f t="shared" ca="1" si="6"/>
        <v/>
      </c>
      <c r="AI31" s="15" t="b">
        <f t="shared" ca="1" si="7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8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17</v>
      </c>
      <c r="AV31" s="16" t="e">
        <f t="shared" ca="1" si="51"/>
        <v>#REF!</v>
      </c>
      <c r="AW31" s="15" t="str">
        <f t="shared" ca="1" si="10"/>
        <v>[DBTemplate.xlsm]variables!$AA$2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600</v>
      </c>
      <c r="BB31" s="15" t="str">
        <f t="shared" ca="1" si="55"/>
        <v>[DBTemplate.xlsm]variables!$AA$2</v>
      </c>
      <c r="BC31" s="15" t="str">
        <f t="shared" ca="1" si="29"/>
        <v>[DBTemplate.xlsm]variables!$AA$2:$AA$601</v>
      </c>
      <c r="BD31" s="15" t="b">
        <f t="shared" ca="1" si="56"/>
        <v>1</v>
      </c>
      <c r="BE31" s="15" t="b">
        <f t="shared" ca="1" si="11"/>
        <v>1</v>
      </c>
      <c r="BF31" s="15">
        <f t="shared" ca="1" si="12"/>
        <v>600</v>
      </c>
      <c r="BG31" s="15">
        <f t="shared" ca="1" si="13"/>
        <v>600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35" t="str">
        <f t="shared" si="0"/>
        <v/>
      </c>
      <c r="BL31" s="15" t="str">
        <f t="shared" ca="1" si="14"/>
        <v/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[DBTemplate.xlsm]variables!$H$2</v>
      </c>
      <c r="K32" s="16">
        <f>VariableCount</f>
        <v>600</v>
      </c>
      <c r="M32" s="19"/>
      <c r="Q32" s="16"/>
      <c r="T32" s="15" t="str">
        <f t="shared" ca="1" si="69"/>
        <v>[DBTemplate.xlsm]variables!$H$2:$H$601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5"/>
        <v/>
      </c>
      <c r="AH32" s="15" t="str">
        <f t="shared" ca="1" si="6"/>
        <v/>
      </c>
      <c r="AI32" s="15" t="b">
        <f t="shared" ca="1" si="7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8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17</v>
      </c>
      <c r="AV32" s="16" t="e">
        <f t="shared" ca="1" si="51"/>
        <v>#REF!</v>
      </c>
      <c r="AW32" s="15" t="str">
        <f t="shared" ca="1" si="10"/>
        <v>[DBTemplate.xlsm]variables!$H$2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600</v>
      </c>
      <c r="BB32" s="15" t="str">
        <f t="shared" ca="1" si="55"/>
        <v>[DBTemplate.xlsm]variables!$H$2</v>
      </c>
      <c r="BC32" s="15" t="str">
        <f t="shared" ca="1" si="29"/>
        <v>[DBTemplate.xlsm]variables!$H$2:$H$601</v>
      </c>
      <c r="BD32" s="15" t="b">
        <f t="shared" ca="1" si="56"/>
        <v>1</v>
      </c>
      <c r="BE32" s="15" t="b">
        <f t="shared" ca="1" si="11"/>
        <v>1</v>
      </c>
      <c r="BF32" s="15">
        <f t="shared" ca="1" si="12"/>
        <v>600</v>
      </c>
      <c r="BG32" s="15">
        <f t="shared" ca="1" si="13"/>
        <v>600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35" t="str">
        <f t="shared" si="0"/>
        <v/>
      </c>
      <c r="BL32" s="15" t="str">
        <f t="shared" ca="1" si="14"/>
        <v/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[DBTemplate.xlsm]variables!$AQ$2</v>
      </c>
      <c r="K33" s="16">
        <f>VariableCount</f>
        <v>600</v>
      </c>
      <c r="M33" s="19"/>
      <c r="Q33" s="16"/>
      <c r="T33" s="15" t="str">
        <f ca="1">BC33</f>
        <v>[DBTemplate.xlsm]variables!$AQ$2:$AQ$601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17</v>
      </c>
      <c r="AV33" s="16" t="e">
        <f ca="1">IF(AS33,MID(J33,1,AU33)&lt;&gt;$V$2,FALSE)</f>
        <v>#REF!</v>
      </c>
      <c r="AW33" s="15" t="str">
        <f t="shared" ca="1" si="10"/>
        <v>[DBTemplate.xlsm]variables!$AQ$2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600</v>
      </c>
      <c r="BB33" s="15" t="str">
        <f ca="1">IF(AD33,CHOOSE(AQ33,AW33,AK33,"?"),"")</f>
        <v>[DBTemplate.xlsm]variables!$AQ$2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[DBTemplate.xlsm]variables!$AQ$2:$AQ$601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600</v>
      </c>
      <c r="BG33" s="15">
        <f ca="1">IF(BE33,AZ33*BA33,"")</f>
        <v>600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35" t="str">
        <f t="shared" si="0"/>
        <v/>
      </c>
      <c r="BL33" s="15" t="str">
        <f ca="1">CHOOSE(AQ33,BK33,AN33,3,4)</f>
        <v/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[DBTemplate.xlsm]variables!$AK$2</v>
      </c>
      <c r="K34" s="16">
        <f>VariableCount</f>
        <v>600</v>
      </c>
      <c r="M34" s="19"/>
      <c r="Q34" s="16"/>
      <c r="T34" s="15" t="str">
        <f ca="1">BC34</f>
        <v>[DBTemplate.xlsm]variables!$AK$2:$AK$601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17</v>
      </c>
      <c r="AV34" s="16" t="e">
        <f ca="1">IF(AS34,MID(J34,1,AU34)&lt;&gt;$V$2,FALSE)</f>
        <v>#REF!</v>
      </c>
      <c r="AW34" s="15" t="str">
        <f t="shared" ca="1" si="10"/>
        <v>[DBTemplate.xlsm]variables!$AK$2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600</v>
      </c>
      <c r="BB34" s="15" t="str">
        <f ca="1">IF(AD34,CHOOSE(AQ34,AW34,AK34,"?"),"")</f>
        <v>[DBTemplate.xlsm]variables!$AK$2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[DBTemplate.xlsm]variables!$AK$2:$AK$601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600</v>
      </c>
      <c r="BG34" s="15">
        <f ca="1">IF(BE34,AZ34*BA34,"")</f>
        <v>600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35" t="str">
        <f t="shared" si="0"/>
        <v/>
      </c>
      <c r="BL34" s="15" t="str">
        <f ca="1">CHOOSE(AQ34,BK34,AN34,3,4)</f>
        <v/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[DBTemplate.xlsm]variables!$AN$2</v>
      </c>
      <c r="K35" s="15">
        <f>ster!$C$12</f>
        <v>600</v>
      </c>
      <c r="M35" s="19"/>
      <c r="Q35" s="16"/>
      <c r="T35" s="15" t="str">
        <f ca="1">BC35</f>
        <v>[DBTemplate.xlsm]variables!$AN$2:$AN$601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17</v>
      </c>
      <c r="AV35" s="16" t="e">
        <f ca="1">IF(AS35,MID(J35,1,AU35)&lt;&gt;$V$2,FALSE)</f>
        <v>#REF!</v>
      </c>
      <c r="AW35" s="15" t="str">
        <f t="shared" ca="1" si="10"/>
        <v>[DBTemplate.xlsm]variables!$AN$2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600</v>
      </c>
      <c r="BB35" s="15" t="str">
        <f ca="1">IF(AD35,CHOOSE(AQ35,AW35,AK35,"?"),"")</f>
        <v>[DBTemplate.xlsm]variables!$AN$2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[DBTemplate.xlsm]variables!$AN$2:$AN$601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600</v>
      </c>
      <c r="BG35" s="15">
        <f ca="1">IF(BE35,AZ35*BA35,"")</f>
        <v>600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35" t="str">
        <f t="shared" si="0"/>
        <v/>
      </c>
      <c r="BL35" s="15" t="str">
        <f ca="1">CHOOSE(AQ35,BK35,AN35,3,4)</f>
        <v/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[DBTemplate.xlsm]variables!$CA$2</v>
      </c>
      <c r="K36" s="15">
        <f>ster!$C$12</f>
        <v>600</v>
      </c>
      <c r="M36" s="19"/>
      <c r="Q36" s="16"/>
      <c r="T36" s="15" t="str">
        <f ca="1">BC36</f>
        <v>[DBTemplate.xlsm]variables!$CA$2:$CA$601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17</v>
      </c>
      <c r="AV36" s="16" t="e">
        <f ca="1">IF(AS36,MID(J36,1,AU36)&lt;&gt;$V$2,FALSE)</f>
        <v>#REF!</v>
      </c>
      <c r="AW36" s="15" t="str">
        <f t="shared" ca="1" si="10"/>
        <v>[DBTemplate.xlsm]variables!$CA$2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600</v>
      </c>
      <c r="BB36" s="15" t="str">
        <f ca="1">IF(AD36,CHOOSE(AQ36,AW36,AK36,"?"),"")</f>
        <v>[DBTemplate.xlsm]variables!$CA$2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[DBTemplate.xlsm]variables!$CA$2:$CA$601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35" t="str">
        <f t="shared" si="0"/>
        <v/>
      </c>
      <c r="BL36" s="15" t="str">
        <f ca="1">CHOOSE(AQ36,BK36,AN36,3,4)</f>
        <v/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[DBTemplate.xlsm]variables!$BQ$2</v>
      </c>
      <c r="K37" s="15">
        <f>ster!$C$12</f>
        <v>600</v>
      </c>
      <c r="M37" s="19"/>
      <c r="Q37" s="16"/>
      <c r="T37" s="15" t="str">
        <f t="shared" ca="1" si="69"/>
        <v>[DBTemplate.xlsm]variables!$BQ$2:$BQ$601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5"/>
        <v/>
      </c>
      <c r="AH37" s="15" t="str">
        <f t="shared" ca="1" si="6"/>
        <v/>
      </c>
      <c r="AI37" s="15" t="b">
        <f t="shared" ca="1" si="7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8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17</v>
      </c>
      <c r="AV37" s="16" t="e">
        <f t="shared" ca="1" si="51"/>
        <v>#REF!</v>
      </c>
      <c r="AW37" s="15" t="str">
        <f t="shared" ca="1" si="10"/>
        <v>[DBTemplate.xlsm]variables!$BQ$2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600</v>
      </c>
      <c r="BB37" s="15" t="str">
        <f t="shared" ca="1" si="55"/>
        <v>[DBTemplate.xlsm]variables!$BQ$2</v>
      </c>
      <c r="BC37" s="15" t="str">
        <f t="shared" ca="1" si="29"/>
        <v>[DBTemplate.xlsm]variables!$BQ$2:$BQ$601</v>
      </c>
      <c r="BD37" s="15" t="b">
        <f t="shared" ca="1" si="56"/>
        <v>1</v>
      </c>
      <c r="BE37" s="15" t="b">
        <f t="shared" ca="1" si="11"/>
        <v>0</v>
      </c>
      <c r="BF37" s="15" t="str">
        <f t="shared" ca="1" si="12"/>
        <v/>
      </c>
      <c r="BG37" s="15" t="str">
        <f t="shared" ca="1" si="13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35" t="str">
        <f t="shared" si="0"/>
        <v/>
      </c>
      <c r="BL37" s="15" t="str">
        <f t="shared" ca="1" si="14"/>
        <v/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[DBTemplate.xlsm]variables!$BX$2</v>
      </c>
      <c r="K38" s="15">
        <f>ster!$C$12</f>
        <v>600</v>
      </c>
      <c r="M38" s="19"/>
      <c r="Q38" s="16"/>
      <c r="T38" s="15" t="str">
        <f t="shared" ca="1" si="69"/>
        <v>[DBTemplate.xlsm]variables!$BX$2:$BX$601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5"/>
        <v/>
      </c>
      <c r="AH38" s="15" t="str">
        <f t="shared" ca="1" si="6"/>
        <v/>
      </c>
      <c r="AI38" s="15" t="b">
        <f t="shared" ca="1" si="7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8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17</v>
      </c>
      <c r="AV38" s="16" t="e">
        <f t="shared" ca="1" si="51"/>
        <v>#REF!</v>
      </c>
      <c r="AW38" s="15" t="str">
        <f t="shared" ca="1" si="10"/>
        <v>[DBTemplate.xlsm]variables!$BX$2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600</v>
      </c>
      <c r="BB38" s="15" t="str">
        <f t="shared" ca="1" si="55"/>
        <v>[DBTemplate.xlsm]variables!$BX$2</v>
      </c>
      <c r="BC38" s="15" t="str">
        <f t="shared" ca="1" si="29"/>
        <v>[DBTemplate.xlsm]variables!$BX$2:$BX$601</v>
      </c>
      <c r="BD38" s="15" t="b">
        <f t="shared" ca="1" si="56"/>
        <v>1</v>
      </c>
      <c r="BE38" s="15" t="b">
        <f t="shared" ca="1" si="11"/>
        <v>0</v>
      </c>
      <c r="BF38" s="15" t="str">
        <f t="shared" ca="1" si="12"/>
        <v/>
      </c>
      <c r="BG38" s="15" t="str">
        <f t="shared" ca="1" si="13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35" t="str">
        <f t="shared" si="0"/>
        <v/>
      </c>
      <c r="BL38" s="15" t="str">
        <f t="shared" ca="1" si="14"/>
        <v/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[DBTemplate.xlsm]variables!$CB$2</v>
      </c>
      <c r="K39" s="15">
        <f>ster!$C$12</f>
        <v>600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[DBTemplate.xlsm]variables!$CB$2:$CB$601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5"/>
        <v/>
      </c>
      <c r="AH39" s="15" t="str">
        <f t="shared" ca="1" si="6"/>
        <v/>
      </c>
      <c r="AI39" s="15" t="b">
        <f t="shared" ca="1" si="7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8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17</v>
      </c>
      <c r="AV39" s="16" t="e">
        <f t="shared" ca="1" si="51"/>
        <v>#REF!</v>
      </c>
      <c r="AW39" s="15" t="str">
        <f t="shared" ca="1" si="10"/>
        <v>[DBTemplate.xlsm]variables!$CB$2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600</v>
      </c>
      <c r="BB39" s="15" t="str">
        <f t="shared" ca="1" si="55"/>
        <v>[DBTemplate.xlsm]variables!$CB$2</v>
      </c>
      <c r="BC39" s="15" t="str">
        <f t="shared" ca="1" si="29"/>
        <v>[DBTemplate.xlsm]variables!$CB$2:$CB$601</v>
      </c>
      <c r="BD39" s="15" t="b">
        <f t="shared" ca="1" si="56"/>
        <v>1</v>
      </c>
      <c r="BE39" s="15" t="b">
        <f t="shared" ca="1" si="11"/>
        <v>0</v>
      </c>
      <c r="BF39" s="15" t="str">
        <f t="shared" ca="1" si="12"/>
        <v/>
      </c>
      <c r="BG39" s="15" t="str">
        <f t="shared" ca="1" si="13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35" t="str">
        <f t="shared" si="0"/>
        <v/>
      </c>
      <c r="BL39" s="15" t="str">
        <f t="shared" ca="1" si="14"/>
        <v/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[DBTemplate.xlsm]ster!$B$3</v>
      </c>
      <c r="M40" s="19"/>
      <c r="T40" s="15" t="str">
        <f t="shared" ca="1" si="69"/>
        <v>[DBTemplate.xlsm]ster!$B$3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5"/>
        <v/>
      </c>
      <c r="AH40" s="15" t="str">
        <f t="shared" ca="1" si="6"/>
        <v/>
      </c>
      <c r="AI40" s="15" t="b">
        <f t="shared" ca="1" si="7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8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17</v>
      </c>
      <c r="AV40" s="16" t="b">
        <f ca="1">IF(AS40,MID(J40,1,AU40)&lt;&gt;$U$2,FALSE)</f>
        <v>0</v>
      </c>
      <c r="AW40" s="15" t="str">
        <f t="shared" ca="1" si="10"/>
        <v>[DBTemplate.xlsm]ster!$B$3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[DBTemplate.xlsm]ster!$B$3</v>
      </c>
      <c r="BC40" s="15" t="str">
        <f t="shared" ca="1" si="29"/>
        <v>[DBTemplate.xlsm]ster!$B$3</v>
      </c>
      <c r="BD40" s="15" t="b">
        <f ca="1">AZ40*BA40&gt;1</f>
        <v>0</v>
      </c>
      <c r="BE40" s="15" t="b">
        <f t="shared" ca="1" si="11"/>
        <v>0</v>
      </c>
      <c r="BF40" s="15" t="str">
        <f t="shared" ca="1" si="12"/>
        <v/>
      </c>
      <c r="BG40" s="15" t="str">
        <f t="shared" ca="1" si="13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35" t="str">
        <f t="shared" si="0"/>
        <v/>
      </c>
      <c r="BL40" s="15" t="str">
        <f t="shared" ca="1" si="14"/>
        <v/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5"/>
        <v/>
      </c>
      <c r="AH41" s="15" t="str">
        <f t="shared" ca="1" si="6"/>
        <v/>
      </c>
      <c r="AI41" s="15" t="b">
        <f t="shared" ca="1" si="7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8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10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1"/>
        <v>#REF!</v>
      </c>
      <c r="BF41" s="15" t="e">
        <f t="shared" ca="1" si="12"/>
        <v>#REF!</v>
      </c>
      <c r="BG41" s="15" t="e">
        <f t="shared" ca="1" si="13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35" t="str">
        <f t="shared" si="0"/>
        <v/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[DBTemplate.xlsm]ster!$C$5</v>
      </c>
      <c r="M42" s="19"/>
      <c r="T42" s="15" t="str">
        <f t="shared" ca="1" si="69"/>
        <v>[DBTemplate.xlsm]ster!$C$5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5"/>
        <v/>
      </c>
      <c r="AH42" s="15" t="str">
        <f t="shared" ca="1" si="6"/>
        <v/>
      </c>
      <c r="AI42" s="15" t="b">
        <f t="shared" ca="1" si="7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8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17</v>
      </c>
      <c r="AV42" s="16" t="e">
        <f t="shared" ca="1" si="102"/>
        <v>#REF!</v>
      </c>
      <c r="AW42" s="15" t="str">
        <f t="shared" ca="1" si="10"/>
        <v>[DBTemplate.xlsm]ster!$C$5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[DBTemplate.xlsm]ster!$C$5</v>
      </c>
      <c r="BC42" s="15" t="str">
        <f t="shared" ca="1" si="29"/>
        <v>[DBTemplate.xlsm]ster!$C$5</v>
      </c>
      <c r="BD42" s="15" t="b">
        <f t="shared" ca="1" si="107"/>
        <v>0</v>
      </c>
      <c r="BE42" s="15" t="b">
        <f t="shared" ca="1" si="11"/>
        <v>0</v>
      </c>
      <c r="BF42" s="15" t="str">
        <f t="shared" ca="1" si="12"/>
        <v/>
      </c>
      <c r="BG42" s="15" t="str">
        <f t="shared" ca="1" si="13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35" t="str">
        <f t="shared" si="0"/>
        <v/>
      </c>
      <c r="BL42" s="15" t="str">
        <f t="shared" ca="1" si="14"/>
        <v/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[DBTemplate.xlsm]ster!$B$5</v>
      </c>
      <c r="M43" s="19"/>
      <c r="T43" s="15" t="str">
        <f t="shared" ca="1" si="69"/>
        <v>[DBTemplate.xlsm]ster!$B$5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5"/>
        <v/>
      </c>
      <c r="AH43" s="15" t="str">
        <f t="shared" ca="1" si="6"/>
        <v/>
      </c>
      <c r="AI43" s="15" t="b">
        <f t="shared" ca="1" si="7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8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17</v>
      </c>
      <c r="AV43" s="16" t="e">
        <f t="shared" ca="1" si="102"/>
        <v>#REF!</v>
      </c>
      <c r="AW43" s="15" t="str">
        <f t="shared" ca="1" si="10"/>
        <v>[DBTemplate.xlsm]ster!$B$5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[DBTemplate.xlsm]ster!$B$5</v>
      </c>
      <c r="BC43" s="15" t="str">
        <f t="shared" ca="1" si="29"/>
        <v>[DBTemplate.xlsm]ster!$B$5</v>
      </c>
      <c r="BD43" s="15" t="b">
        <f t="shared" ca="1" si="107"/>
        <v>0</v>
      </c>
      <c r="BE43" s="15" t="b">
        <f t="shared" ca="1" si="11"/>
        <v>0</v>
      </c>
      <c r="BF43" s="15" t="str">
        <f t="shared" ca="1" si="12"/>
        <v/>
      </c>
      <c r="BG43" s="15" t="str">
        <f t="shared" ca="1" si="13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35" t="str">
        <f t="shared" si="0"/>
        <v/>
      </c>
      <c r="BL43" s="15" t="str">
        <f t="shared" ca="1" si="14"/>
        <v/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[DBTemplate.xlsm]ster!$O$22</v>
      </c>
      <c r="M44" s="19"/>
      <c r="T44" s="15" t="str">
        <f t="shared" ca="1" si="69"/>
        <v>[DBTemplate.xlsm]ster!$O$22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5"/>
        <v/>
      </c>
      <c r="AH44" s="15" t="str">
        <f t="shared" ca="1" si="6"/>
        <v/>
      </c>
      <c r="AI44" s="15" t="b">
        <f t="shared" ca="1" si="7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8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17</v>
      </c>
      <c r="AV44" s="16" t="e">
        <f t="shared" ca="1" si="102"/>
        <v>#REF!</v>
      </c>
      <c r="AW44" s="15" t="str">
        <f t="shared" ca="1" si="10"/>
        <v>[DBTemplate.xlsm]ster!$O$22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[DBTemplate.xlsm]ster!$O$22</v>
      </c>
      <c r="BC44" s="15" t="str">
        <f t="shared" ca="1" si="29"/>
        <v>[DBTemplate.xlsm]ster!$O$22</v>
      </c>
      <c r="BD44" s="15" t="b">
        <f t="shared" ca="1" si="107"/>
        <v>0</v>
      </c>
      <c r="BE44" s="15" t="b">
        <f t="shared" ca="1" si="11"/>
        <v>0</v>
      </c>
      <c r="BF44" s="15" t="str">
        <f t="shared" ca="1" si="12"/>
        <v/>
      </c>
      <c r="BG44" s="15" t="str">
        <f t="shared" ca="1" si="13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35" t="str">
        <f t="shared" si="0"/>
        <v/>
      </c>
      <c r="BL44" s="15" t="str">
        <f t="shared" ca="1" si="14"/>
        <v/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[DBTemplate.xlsm]ster!$O$24</v>
      </c>
      <c r="M45" s="19"/>
      <c r="T45" s="15" t="str">
        <f t="shared" ca="1" si="69"/>
        <v>[DBTemplate.xlsm]ster!$O$24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5"/>
        <v/>
      </c>
      <c r="AH45" s="15" t="str">
        <f t="shared" ca="1" si="6"/>
        <v/>
      </c>
      <c r="AI45" s="15" t="b">
        <f t="shared" ca="1" si="7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8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17</v>
      </c>
      <c r="AV45" s="16" t="e">
        <f t="shared" ca="1" si="102"/>
        <v>#REF!</v>
      </c>
      <c r="AW45" s="15" t="str">
        <f t="shared" ref="AW45:AW76" ca="1" si="115">IF(AR45,CELL(_CELL_ADDRESS_NAME,INDIRECT(J45)),"")</f>
        <v>[DBTemplate.xlsm]ster!$O$24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[DBTemplate.xlsm]ster!$O$24</v>
      </c>
      <c r="BC45" s="15" t="str">
        <f t="shared" ca="1" si="29"/>
        <v>[DBTemplate.xlsm]ster!$O$24</v>
      </c>
      <c r="BD45" s="15" t="b">
        <f t="shared" ca="1" si="107"/>
        <v>0</v>
      </c>
      <c r="BE45" s="15" t="b">
        <f t="shared" ca="1" si="11"/>
        <v>0</v>
      </c>
      <c r="BF45" s="15" t="str">
        <f t="shared" ca="1" si="12"/>
        <v/>
      </c>
      <c r="BG45" s="15" t="str">
        <f t="shared" ca="1" si="13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35" t="str">
        <f t="shared" si="0"/>
        <v/>
      </c>
      <c r="BL45" s="15" t="str">
        <f t="shared" ca="1" si="14"/>
        <v/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[DBTemplate.xlsm]wew!$A$3</v>
      </c>
      <c r="M46" s="19"/>
      <c r="T46" s="15" t="str">
        <f t="shared" ca="1" si="69"/>
        <v>[DBTemplate.xlsm]wew!$A$3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5"/>
        <v/>
      </c>
      <c r="AH46" s="15" t="str">
        <f t="shared" ca="1" si="6"/>
        <v/>
      </c>
      <c r="AI46" s="15" t="b">
        <f t="shared" ca="1" si="7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8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17</v>
      </c>
      <c r="AV46" s="16" t="e">
        <f t="shared" ca="1" si="102"/>
        <v>#REF!</v>
      </c>
      <c r="AW46" s="15" t="str">
        <f t="shared" ca="1" si="115"/>
        <v>[DBTemplate.xlsm]wew!$A$3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[DBTemplate.xlsm]wew!$A$3</v>
      </c>
      <c r="BC46" s="15" t="str">
        <f t="shared" ca="1" si="29"/>
        <v>[DBTemplate.xlsm]wew!$A$3</v>
      </c>
      <c r="BD46" s="15" t="b">
        <f t="shared" ca="1" si="107"/>
        <v>0</v>
      </c>
      <c r="BE46" s="15" t="b">
        <f t="shared" ca="1" si="11"/>
        <v>1</v>
      </c>
      <c r="BF46" s="15">
        <f t="shared" ca="1" si="12"/>
        <v>1</v>
      </c>
      <c r="BG46" s="15">
        <f t="shared" ca="1" si="13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35" t="str">
        <f t="shared" si="0"/>
        <v/>
      </c>
      <c r="BL46" s="15" t="str">
        <f t="shared" ca="1" si="14"/>
        <v/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5"/>
        <v/>
      </c>
      <c r="AH47" s="15" t="str">
        <f t="shared" ca="1" si="6"/>
        <v/>
      </c>
      <c r="AI47" s="15" t="b">
        <f t="shared" ca="1" si="7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8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1"/>
        <v>#REF!</v>
      </c>
      <c r="BF47" s="15" t="e">
        <f t="shared" ca="1" si="12"/>
        <v>#REF!</v>
      </c>
      <c r="BG47" s="15" t="e">
        <f t="shared" ca="1" si="13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35" t="str">
        <f t="shared" si="0"/>
        <v/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5"/>
        <v/>
      </c>
      <c r="AH48" s="15" t="str">
        <f t="shared" ca="1" si="6"/>
        <v/>
      </c>
      <c r="AI48" s="15" t="b">
        <f t="shared" ca="1" si="7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8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1"/>
        <v>#REF!</v>
      </c>
      <c r="BF48" s="15" t="e">
        <f t="shared" ca="1" si="12"/>
        <v>#REF!</v>
      </c>
      <c r="BG48" s="15" t="e">
        <f t="shared" ca="1" si="13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35" t="str">
        <f t="shared" si="0"/>
        <v/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[DBTemplate.xlsm]wew!$R$8</v>
      </c>
      <c r="M49" s="19"/>
      <c r="T49" s="15" t="str">
        <f t="shared" ca="1" si="69"/>
        <v>[DBTemplate.xlsm]wew!$R$8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5"/>
        <v/>
      </c>
      <c r="AH49" s="15" t="str">
        <f t="shared" ca="1" si="6"/>
        <v/>
      </c>
      <c r="AI49" s="15" t="b">
        <f t="shared" ca="1" si="7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8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17</v>
      </c>
      <c r="AV49" s="16" t="e">
        <f t="shared" ca="1" si="102"/>
        <v>#REF!</v>
      </c>
      <c r="AW49" s="15" t="str">
        <f t="shared" ca="1" si="115"/>
        <v>[DBTemplate.xlsm]wew!$R$8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[DBTemplate.xlsm]wew!$R$8</v>
      </c>
      <c r="BC49" s="15" t="str">
        <f t="shared" ca="1" si="29"/>
        <v>[DBTemplate.xlsm]wew!$R$8</v>
      </c>
      <c r="BD49" s="15" t="b">
        <f t="shared" ca="1" si="107"/>
        <v>0</v>
      </c>
      <c r="BE49" s="15" t="b">
        <f t="shared" ca="1" si="11"/>
        <v>0</v>
      </c>
      <c r="BF49" s="15" t="str">
        <f t="shared" ca="1" si="12"/>
        <v/>
      </c>
      <c r="BG49" s="15" t="str">
        <f t="shared" ca="1" si="13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35" t="str">
        <f t="shared" si="0"/>
        <v/>
      </c>
      <c r="BL49" s="15" t="str">
        <f t="shared" ca="1" si="14"/>
        <v/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[DBTemplate.xlsm]wew!$R$9</v>
      </c>
      <c r="M50" s="19"/>
      <c r="T50" s="15" t="str">
        <f t="shared" ca="1" si="69"/>
        <v>[DBTemplate.xlsm]wew!$R$9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5"/>
        <v/>
      </c>
      <c r="AH50" s="15" t="str">
        <f t="shared" ca="1" si="6"/>
        <v/>
      </c>
      <c r="AI50" s="15" t="b">
        <f t="shared" ca="1" si="7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8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17</v>
      </c>
      <c r="AV50" s="16" t="e">
        <f t="shared" ca="1" si="102"/>
        <v>#REF!</v>
      </c>
      <c r="AW50" s="15" t="str">
        <f t="shared" ca="1" si="115"/>
        <v>[DBTemplate.xlsm]wew!$R$9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[DBTemplate.xlsm]wew!$R$9</v>
      </c>
      <c r="BC50" s="15" t="str">
        <f t="shared" ca="1" si="29"/>
        <v>[DBTemplate.xlsm]wew!$R$9</v>
      </c>
      <c r="BD50" s="15" t="b">
        <f t="shared" ca="1" si="107"/>
        <v>0</v>
      </c>
      <c r="BE50" s="15" t="b">
        <f t="shared" ca="1" si="11"/>
        <v>0</v>
      </c>
      <c r="BF50" s="15" t="str">
        <f t="shared" ca="1" si="12"/>
        <v/>
      </c>
      <c r="BG50" s="15" t="str">
        <f t="shared" ca="1" si="13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35" t="str">
        <f t="shared" si="0"/>
        <v/>
      </c>
      <c r="BL50" s="15" t="str">
        <f t="shared" ca="1" si="14"/>
        <v/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[DBTemplate.xlsm]ster!$C$3</v>
      </c>
      <c r="M51" s="19"/>
      <c r="T51" s="15" t="str">
        <f t="shared" ca="1" si="69"/>
        <v>[DBTemplate.xlsm]ster!$C$3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5"/>
        <v/>
      </c>
      <c r="AH51" s="15" t="str">
        <f t="shared" ca="1" si="6"/>
        <v/>
      </c>
      <c r="AI51" s="15" t="b">
        <f t="shared" ca="1" si="7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8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17</v>
      </c>
      <c r="AV51" s="16" t="e">
        <f t="shared" ca="1" si="102"/>
        <v>#REF!</v>
      </c>
      <c r="AW51" s="15" t="str">
        <f t="shared" ca="1" si="115"/>
        <v>[DBTemplate.xlsm]ster!$C$3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[DBTemplate.xlsm]ster!$C$3</v>
      </c>
      <c r="BC51" s="15" t="str">
        <f t="shared" ca="1" si="29"/>
        <v>[DBTemplate.xlsm]ster!$C$3</v>
      </c>
      <c r="BD51" s="15" t="b">
        <f t="shared" ca="1" si="107"/>
        <v>0</v>
      </c>
      <c r="BE51" s="15" t="b">
        <f t="shared" ca="1" si="11"/>
        <v>0</v>
      </c>
      <c r="BF51" s="15" t="str">
        <f t="shared" ca="1" si="12"/>
        <v/>
      </c>
      <c r="BG51" s="15" t="str">
        <f t="shared" ca="1" si="13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35" t="str">
        <f t="shared" si="0"/>
        <v/>
      </c>
      <c r="BL51" s="15" t="str">
        <f t="shared" ca="1" si="14"/>
        <v/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[DBTemplate.xlsm]ster!$D$3</v>
      </c>
      <c r="M52" s="19"/>
      <c r="T52" s="15" t="str">
        <f t="shared" ca="1" si="69"/>
        <v>[DBTemplate.xlsm]ster!$D$3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5"/>
        <v/>
      </c>
      <c r="AH52" s="15" t="str">
        <f t="shared" ca="1" si="6"/>
        <v/>
      </c>
      <c r="AI52" s="15" t="b">
        <f t="shared" ca="1" si="7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8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17</v>
      </c>
      <c r="AV52" s="16" t="e">
        <f t="shared" ca="1" si="102"/>
        <v>#REF!</v>
      </c>
      <c r="AW52" s="15" t="str">
        <f t="shared" ca="1" si="115"/>
        <v>[DBTemplate.xlsm]ster!$D$3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[DBTemplate.xlsm]ster!$D$3</v>
      </c>
      <c r="BC52" s="15" t="str">
        <f t="shared" ca="1" si="29"/>
        <v>[DBTemplate.xlsm]ster!$D$3</v>
      </c>
      <c r="BD52" s="15" t="b">
        <f t="shared" ca="1" si="107"/>
        <v>0</v>
      </c>
      <c r="BE52" s="15" t="b">
        <f t="shared" ca="1" si="11"/>
        <v>0</v>
      </c>
      <c r="BF52" s="15" t="str">
        <f t="shared" ca="1" si="12"/>
        <v/>
      </c>
      <c r="BG52" s="15" t="str">
        <f t="shared" ca="1" si="13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35" t="str">
        <f t="shared" si="0"/>
        <v/>
      </c>
      <c r="BL52" s="15" t="str">
        <f t="shared" ca="1" si="14"/>
        <v/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[DBTemplate.xlsm]grupy!$B$4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[DBTemplate.xlsm]grupy!$B$4:$E$42770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5"/>
        <v/>
      </c>
      <c r="AH53" s="15" t="str">
        <f t="shared" ca="1" si="6"/>
        <v/>
      </c>
      <c r="AI53" s="15" t="b">
        <f t="shared" ca="1" si="7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8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17</v>
      </c>
      <c r="AV53" s="16" t="e">
        <f t="shared" ca="1" si="102"/>
        <v>#REF!</v>
      </c>
      <c r="AW53" s="15" t="str">
        <f t="shared" ca="1" si="115"/>
        <v>[DBTemplate.xlsm]grupy!$B$4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[DBTemplate.xlsm]grupy!$B$4</v>
      </c>
      <c r="BC53" s="15" t="str">
        <f t="shared" ca="1" si="29"/>
        <v>[DBTemplate.xlsm]grupy!$B$4:$E$42770</v>
      </c>
      <c r="BD53" s="15" t="b">
        <f t="shared" ca="1" si="107"/>
        <v>1</v>
      </c>
      <c r="BE53" s="15" t="b">
        <f t="shared" ca="1" si="11"/>
        <v>0</v>
      </c>
      <c r="BF53" s="15" t="str">
        <f t="shared" ca="1" si="12"/>
        <v/>
      </c>
      <c r="BG53" s="15" t="str">
        <f t="shared" ca="1" si="13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35" t="str">
        <f t="shared" si="0"/>
        <v/>
      </c>
      <c r="BL53" s="15" t="str">
        <f t="shared" ca="1" si="14"/>
        <v/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[DBTemplate.xlsm]grupy!$C$4</v>
      </c>
      <c r="K54" s="15">
        <f ca="1">ster!$C$16</f>
        <v>42767</v>
      </c>
      <c r="M54" s="19"/>
      <c r="T54" s="15" t="str">
        <f t="shared" ca="1" si="69"/>
        <v>[DBTemplate.xlsm]grupy!$C$4:$C$42770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5"/>
        <v/>
      </c>
      <c r="AH54" s="15" t="str">
        <f t="shared" ca="1" si="6"/>
        <v/>
      </c>
      <c r="AI54" s="15" t="b">
        <f t="shared" ca="1" si="7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8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17</v>
      </c>
      <c r="AV54" s="16" t="e">
        <f t="shared" ca="1" si="102"/>
        <v>#REF!</v>
      </c>
      <c r="AW54" s="15" t="str">
        <f t="shared" ca="1" si="115"/>
        <v>[DBTemplate.xlsm]grupy!$C$4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[DBTemplate.xlsm]grupy!$C$4</v>
      </c>
      <c r="BC54" s="15" t="str">
        <f t="shared" ca="1" si="29"/>
        <v>[DBTemplate.xlsm]grupy!$C$4:$C$42770</v>
      </c>
      <c r="BD54" s="15" t="b">
        <f t="shared" ca="1" si="107"/>
        <v>1</v>
      </c>
      <c r="BE54" s="15" t="b">
        <f t="shared" ca="1" si="11"/>
        <v>0</v>
      </c>
      <c r="BF54" s="15" t="str">
        <f t="shared" ca="1" si="12"/>
        <v/>
      </c>
      <c r="BG54" s="15" t="str">
        <f t="shared" ca="1" si="13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35" t="str">
        <f t="shared" si="0"/>
        <v/>
      </c>
      <c r="BL54" s="15" t="str">
        <f t="shared" ca="1" si="14"/>
        <v/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5"/>
        <v/>
      </c>
      <c r="AH55" s="15" t="str">
        <f t="shared" ca="1" si="6"/>
        <v/>
      </c>
      <c r="AI55" s="15" t="b">
        <f t="shared" ca="1" si="7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8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1"/>
        <v>0</v>
      </c>
      <c r="BF55" s="15" t="str">
        <f t="shared" ca="1" si="12"/>
        <v/>
      </c>
      <c r="BG55" s="15" t="str">
        <f t="shared" si="13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35" t="e">
        <f t="shared" si="0"/>
        <v>#VALUE!</v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e">
        <f t="shared" si="18"/>
        <v>#VALUE!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5"/>
        <v/>
      </c>
      <c r="AH56" s="15" t="str">
        <f t="shared" ca="1" si="6"/>
        <v/>
      </c>
      <c r="AI56" s="15" t="b">
        <f t="shared" ca="1" si="7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8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1"/>
        <v>0</v>
      </c>
      <c r="BF56" s="15" t="str">
        <f t="shared" ca="1" si="12"/>
        <v/>
      </c>
      <c r="BG56" s="15" t="str">
        <f t="shared" si="13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35" t="e">
        <f t="shared" si="0"/>
        <v>#VALUE!</v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e">
        <f t="shared" si="18"/>
        <v>#VALUE!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5"/>
        <v/>
      </c>
      <c r="AH57" s="15" t="str">
        <f t="shared" ca="1" si="6"/>
        <v/>
      </c>
      <c r="AI57" s="15" t="b">
        <f t="shared" ca="1" si="7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8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1"/>
        <v>0</v>
      </c>
      <c r="BF57" s="15" t="str">
        <f t="shared" ca="1" si="12"/>
        <v/>
      </c>
      <c r="BG57" s="15" t="str">
        <f t="shared" si="13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35" t="e">
        <f t="shared" si="0"/>
        <v>#VALUE!</v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e">
        <f t="shared" si="18"/>
        <v>#VALUE!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[DBTemplate.xlsm]grupy!$G$4</v>
      </c>
      <c r="K58" s="15">
        <f ca="1">ster!$C$16</f>
        <v>42767</v>
      </c>
      <c r="M58" s="19"/>
      <c r="T58" s="15" t="str">
        <f t="shared" ca="1" si="69"/>
        <v>[DBTemplate.xlsm]grupy!$G$4:$G$42770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5"/>
        <v/>
      </c>
      <c r="AH58" s="15" t="str">
        <f t="shared" ca="1" si="6"/>
        <v/>
      </c>
      <c r="AI58" s="15" t="b">
        <f t="shared" ca="1" si="7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8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17</v>
      </c>
      <c r="AV58" s="16" t="e">
        <f t="shared" ca="1" si="102"/>
        <v>#REF!</v>
      </c>
      <c r="AW58" s="15" t="str">
        <f t="shared" ca="1" si="115"/>
        <v>[DBTemplate.xlsm]grupy!$G$4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[DBTemplate.xlsm]grupy!$G$4</v>
      </c>
      <c r="BC58" s="15" t="str">
        <f t="shared" ca="1" si="29"/>
        <v>[DBTemplate.xlsm]grupy!$G$4:$G$42770</v>
      </c>
      <c r="BD58" s="15" t="b">
        <f t="shared" ca="1" si="107"/>
        <v>1</v>
      </c>
      <c r="BE58" s="15" t="b">
        <f t="shared" ca="1" si="11"/>
        <v>0</v>
      </c>
      <c r="BF58" s="15" t="str">
        <f t="shared" ca="1" si="12"/>
        <v/>
      </c>
      <c r="BG58" s="15" t="str">
        <f t="shared" ca="1" si="13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35" t="str">
        <f t="shared" si="0"/>
        <v/>
      </c>
      <c r="BL58" s="15" t="str">
        <f t="shared" ca="1" si="14"/>
        <v/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[DBTemplate.xlsm]grupy!$H$4</v>
      </c>
      <c r="K59" s="15">
        <f ca="1">ster!$C$16</f>
        <v>42767</v>
      </c>
      <c r="M59" s="19"/>
      <c r="T59" s="15" t="str">
        <f t="shared" ca="1" si="69"/>
        <v>[DBTemplate.xlsm]grupy!$H$4:$H$42770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5"/>
        <v/>
      </c>
      <c r="AH59" s="15" t="str">
        <f t="shared" ca="1" si="6"/>
        <v/>
      </c>
      <c r="AI59" s="15" t="b">
        <f t="shared" ca="1" si="7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8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17</v>
      </c>
      <c r="AV59" s="16" t="e">
        <f t="shared" ca="1" si="102"/>
        <v>#REF!</v>
      </c>
      <c r="AW59" s="15" t="str">
        <f t="shared" ca="1" si="115"/>
        <v>[DBTemplate.xlsm]grupy!$H$4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[DBTemplate.xlsm]grupy!$H$4</v>
      </c>
      <c r="BC59" s="15" t="str">
        <f t="shared" ca="1" si="29"/>
        <v>[DBTemplate.xlsm]grupy!$H$4:$H$42770</v>
      </c>
      <c r="BD59" s="15" t="b">
        <f t="shared" ca="1" si="107"/>
        <v>1</v>
      </c>
      <c r="BE59" s="15" t="b">
        <f t="shared" ca="1" si="11"/>
        <v>0</v>
      </c>
      <c r="BF59" s="15" t="str">
        <f t="shared" ca="1" si="12"/>
        <v/>
      </c>
      <c r="BG59" s="15" t="str">
        <f t="shared" ca="1" si="13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35" t="str">
        <f t="shared" si="0"/>
        <v/>
      </c>
      <c r="BL59" s="15" t="str">
        <f t="shared" ca="1" si="14"/>
        <v/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[DBTemplate.xlsm]grupy!$I$4</v>
      </c>
      <c r="K60" s="15">
        <f ca="1">ster!$C$16</f>
        <v>42767</v>
      </c>
      <c r="M60" s="19"/>
      <c r="T60" s="15" t="str">
        <f ca="1">BC60</f>
        <v>[DBTemplate.xlsm]grupy!$I$4:$I$42770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5"/>
        <v/>
      </c>
      <c r="AH60" s="15" t="str">
        <f t="shared" ca="1" si="6"/>
        <v/>
      </c>
      <c r="AI60" s="15" t="b">
        <f t="shared" ca="1" si="7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8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17</v>
      </c>
      <c r="AV60" s="16" t="e">
        <f t="shared" ca="1" si="102"/>
        <v>#REF!</v>
      </c>
      <c r="AW60" s="15" t="str">
        <f t="shared" ca="1" si="115"/>
        <v>[DBTemplate.xlsm]grupy!$I$4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[DBTemplate.xlsm]grupy!$I$4</v>
      </c>
      <c r="BC60" s="15" t="str">
        <f t="shared" ca="1" si="29"/>
        <v>[DBTemplate.xlsm]grupy!$I$4:$I$42770</v>
      </c>
      <c r="BD60" s="15" t="b">
        <f t="shared" ca="1" si="107"/>
        <v>1</v>
      </c>
      <c r="BE60" s="15" t="b">
        <f t="shared" ca="1" si="11"/>
        <v>0</v>
      </c>
      <c r="BF60" s="15" t="str">
        <f t="shared" ca="1" si="12"/>
        <v/>
      </c>
      <c r="BG60" s="15" t="str">
        <f t="shared" ca="1" si="13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35" t="str">
        <f t="shared" si="0"/>
        <v/>
      </c>
      <c r="BL60" s="15" t="str">
        <f t="shared" ca="1" si="14"/>
        <v/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[DBTemplate.xlsm]grupy!$J$4</v>
      </c>
      <c r="K61" s="15">
        <f ca="1">ster!$C$16</f>
        <v>42767</v>
      </c>
      <c r="M61" s="19"/>
      <c r="T61" s="15" t="str">
        <f ca="1">BC61</f>
        <v>[DBTemplate.xlsm]grupy!$J$4:$J$42770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5"/>
        <v/>
      </c>
      <c r="AH61" s="15" t="str">
        <f t="shared" ca="1" si="6"/>
        <v/>
      </c>
      <c r="AI61" s="15" t="b">
        <f t="shared" ca="1" si="7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8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17</v>
      </c>
      <c r="AV61" s="16" t="e">
        <f t="shared" ca="1" si="102"/>
        <v>#REF!</v>
      </c>
      <c r="AW61" s="15" t="str">
        <f t="shared" ca="1" si="115"/>
        <v>[DBTemplate.xlsm]grupy!$J$4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[DBTemplate.xlsm]grupy!$J$4</v>
      </c>
      <c r="BC61" s="15" t="str">
        <f t="shared" ca="1" si="29"/>
        <v>[DBTemplate.xlsm]grupy!$J$4:$J$42770</v>
      </c>
      <c r="BD61" s="15" t="b">
        <f t="shared" ca="1" si="107"/>
        <v>1</v>
      </c>
      <c r="BE61" s="15" t="b">
        <f t="shared" ca="1" si="11"/>
        <v>0</v>
      </c>
      <c r="BF61" s="15" t="str">
        <f t="shared" ca="1" si="12"/>
        <v/>
      </c>
      <c r="BG61" s="15" t="str">
        <f t="shared" ca="1" si="13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35" t="str">
        <f t="shared" si="0"/>
        <v/>
      </c>
      <c r="BL61" s="15" t="str">
        <f t="shared" ca="1" si="14"/>
        <v/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[DBTemplate.xlsm]ster!$B$12</v>
      </c>
      <c r="M62" s="19"/>
      <c r="T62" s="15" t="str">
        <f t="shared" ref="T62:T68" ca="1" si="125">BC62</f>
        <v>[DBTemplate.xlsm]ster!$B$12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5"/>
        <v/>
      </c>
      <c r="AH62" s="15" t="str">
        <f t="shared" ca="1" si="6"/>
        <v/>
      </c>
      <c r="AI62" s="15" t="b">
        <f t="shared" ca="1" si="7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8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17</v>
      </c>
      <c r="AV62" s="16" t="e">
        <f t="shared" ca="1" si="102"/>
        <v>#REF!</v>
      </c>
      <c r="AW62" s="15" t="str">
        <f t="shared" ca="1" si="115"/>
        <v>[DBTemplate.xlsm]ster!$B$12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[DBTemplate.xlsm]ster!$B$12</v>
      </c>
      <c r="BC62" s="15" t="str">
        <f t="shared" ca="1" si="29"/>
        <v>[DBTemplate.xlsm]ster!$B$12</v>
      </c>
      <c r="BD62" s="15" t="b">
        <f t="shared" ca="1" si="107"/>
        <v>0</v>
      </c>
      <c r="BE62" s="15" t="b">
        <f t="shared" ca="1" si="11"/>
        <v>1</v>
      </c>
      <c r="BF62" s="15">
        <f t="shared" ca="1" si="12"/>
        <v>1</v>
      </c>
      <c r="BG62" s="15">
        <f t="shared" ca="1" si="13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35" t="str">
        <f t="shared" si="0"/>
        <v/>
      </c>
      <c r="BL62" s="15" t="str">
        <f t="shared" ca="1" si="14"/>
        <v/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[DBTemplate.xlsm]ster!$C$12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5"/>
        <v/>
      </c>
      <c r="AH63" s="15" t="str">
        <f t="shared" ca="1" si="6"/>
        <v/>
      </c>
      <c r="AI63" s="15" t="b">
        <f t="shared" ca="1" si="7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8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17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1"/>
        <v>0</v>
      </c>
      <c r="BF63" s="15" t="str">
        <f t="shared" ca="1" si="12"/>
        <v/>
      </c>
      <c r="BG63" s="15" t="str">
        <f t="shared" ca="1" si="13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35" t="str">
        <f t="shared" si="0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[DBTemplate.xlsm]ster!$B$14</v>
      </c>
      <c r="M64" s="19"/>
      <c r="T64" s="15" t="str">
        <f t="shared" ca="1" si="125"/>
        <v>[DBTemplate.xlsm]ster!$B$14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5"/>
        <v/>
      </c>
      <c r="AH64" s="15" t="str">
        <f t="shared" ca="1" si="6"/>
        <v/>
      </c>
      <c r="AI64" s="15" t="b">
        <f t="shared" ca="1" si="7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8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17</v>
      </c>
      <c r="AV64" s="16" t="e">
        <f t="shared" ca="1" si="102"/>
        <v>#REF!</v>
      </c>
      <c r="AW64" s="15" t="str">
        <f t="shared" ca="1" si="115"/>
        <v>[DBTemplate.xlsm]ster!$B$14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[DBTemplate.xlsm]ster!$B$14</v>
      </c>
      <c r="BC64" s="15" t="str">
        <f t="shared" ca="1" si="29"/>
        <v>[DBTemplate.xlsm]ster!$B$14</v>
      </c>
      <c r="BD64" s="15" t="b">
        <f t="shared" ca="1" si="107"/>
        <v>0</v>
      </c>
      <c r="BE64" s="15" t="b">
        <f t="shared" ca="1" si="11"/>
        <v>1</v>
      </c>
      <c r="BF64" s="15">
        <f t="shared" ca="1" si="12"/>
        <v>1</v>
      </c>
      <c r="BG64" s="15">
        <f t="shared" ca="1" si="13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35" t="str">
        <f t="shared" si="0"/>
        <v/>
      </c>
      <c r="BL64" s="15" t="str">
        <f t="shared" ca="1" si="14"/>
        <v/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[DBTemplate.xlsm]ster!$C$14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5"/>
        <v/>
      </c>
      <c r="AH65" s="15" t="str">
        <f t="shared" ca="1" si="6"/>
        <v/>
      </c>
      <c r="AI65" s="15" t="b">
        <f t="shared" ca="1" si="7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8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17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1"/>
        <v>0</v>
      </c>
      <c r="BF65" s="15" t="str">
        <f t="shared" ca="1" si="12"/>
        <v/>
      </c>
      <c r="BG65" s="15" t="str">
        <f t="shared" ca="1" si="13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35" t="str">
        <f t="shared" si="0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[DBTemplate.xlsm]ster!$B$16</v>
      </c>
      <c r="M66" s="19"/>
      <c r="T66" s="15" t="str">
        <f t="shared" ca="1" si="125"/>
        <v>[DBTemplate.xlsm]ster!$B$16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5"/>
        <v/>
      </c>
      <c r="AH66" s="15" t="str">
        <f t="shared" ca="1" si="6"/>
        <v/>
      </c>
      <c r="AI66" s="15" t="b">
        <f t="shared" ca="1" si="7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8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17</v>
      </c>
      <c r="AV66" s="16" t="e">
        <f t="shared" ca="1" si="102"/>
        <v>#REF!</v>
      </c>
      <c r="AW66" s="15" t="str">
        <f t="shared" ca="1" si="115"/>
        <v>[DBTemplate.xlsm]ster!$B$16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[DBTemplate.xlsm]ster!$B$16</v>
      </c>
      <c r="BC66" s="15" t="str">
        <f t="shared" ca="1" si="29"/>
        <v>[DBTemplate.xlsm]ster!$B$16</v>
      </c>
      <c r="BD66" s="15" t="b">
        <f t="shared" ca="1" si="107"/>
        <v>0</v>
      </c>
      <c r="BE66" s="15" t="b">
        <f t="shared" ca="1" si="11"/>
        <v>1</v>
      </c>
      <c r="BF66" s="15">
        <f t="shared" ca="1" si="12"/>
        <v>1</v>
      </c>
      <c r="BG66" s="15">
        <f t="shared" ca="1" si="13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35" t="str">
        <f t="shared" si="0"/>
        <v/>
      </c>
      <c r="BL66" s="15" t="str">
        <f t="shared" ca="1" si="14"/>
        <v/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[DBTemplate.xlsm]ster!$C$16</v>
      </c>
      <c r="M67" s="19"/>
      <c r="T67" s="15" t="str">
        <f t="shared" ca="1" si="125"/>
        <v>[DBTemplate.xlsm]ster!$C$16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5"/>
        <v/>
      </c>
      <c r="AH67" s="15" t="str">
        <f t="shared" ca="1" si="6"/>
        <v/>
      </c>
      <c r="AI67" s="15" t="b">
        <f t="shared" ca="1" si="7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8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17</v>
      </c>
      <c r="AV67" s="16" t="e">
        <f t="shared" ca="1" si="102"/>
        <v>#REF!</v>
      </c>
      <c r="AW67" s="15" t="str">
        <f t="shared" ca="1" si="115"/>
        <v>[DBTemplate.xlsm]ster!$C$16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[DBTemplate.xlsm]ster!$C$16</v>
      </c>
      <c r="BC67" s="15" t="str">
        <f t="shared" ca="1" si="29"/>
        <v>[DBTemplate.xlsm]ster!$C$16</v>
      </c>
      <c r="BD67" s="15" t="b">
        <f t="shared" ca="1" si="107"/>
        <v>0</v>
      </c>
      <c r="BE67" s="15" t="b">
        <f t="shared" ca="1" si="11"/>
        <v>1</v>
      </c>
      <c r="BF67" s="15">
        <f t="shared" ca="1" si="12"/>
        <v>1</v>
      </c>
      <c r="BG67" s="15">
        <f t="shared" ca="1" si="13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35" t="str">
        <f t="shared" ref="BK67:BK130" si="127">IF(H67,IF(AND(NOT(BA67),AU67),AND(AC67=0,IF(CA67="",TRUE,NOT(CA67))),""),"")</f>
        <v/>
      </c>
      <c r="BL67" s="15" t="str">
        <f t="shared" ca="1" si="14"/>
        <v/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[DBTemplate.xlsm]wew!$G$11</v>
      </c>
      <c r="M68" s="19"/>
      <c r="T68" s="15" t="str">
        <f t="shared" ca="1" si="125"/>
        <v>[DBTemplate.xlsm]wew!$G$11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5"/>
        <v/>
      </c>
      <c r="AH68" s="15" t="str">
        <f t="shared" ca="1" si="6"/>
        <v/>
      </c>
      <c r="AI68" s="15" t="b">
        <f t="shared" ca="1" si="7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8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17</v>
      </c>
      <c r="AV68" s="16" t="e">
        <f t="shared" ca="1" si="102"/>
        <v>#REF!</v>
      </c>
      <c r="AW68" s="15" t="str">
        <f t="shared" ca="1" si="115"/>
        <v>[DBTemplate.xlsm]wew!$G$11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[DBTemplate.xlsm]wew!$G$11</v>
      </c>
      <c r="BC68" s="15" t="str">
        <f t="shared" ca="1" si="29"/>
        <v>[DBTemplate.xlsm]wew!$G$11</v>
      </c>
      <c r="BD68" s="15" t="b">
        <f t="shared" ca="1" si="107"/>
        <v>0</v>
      </c>
      <c r="BE68" s="15" t="b">
        <f t="shared" ca="1" si="11"/>
        <v>1</v>
      </c>
      <c r="BF68" s="15">
        <f t="shared" ca="1" si="12"/>
        <v>1</v>
      </c>
      <c r="BG68" s="15">
        <f t="shared" ca="1" si="13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35" t="str">
        <f t="shared" si="127"/>
        <v/>
      </c>
      <c r="BL68" s="15" t="str">
        <f t="shared" ca="1" si="14"/>
        <v/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8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9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1200</v>
      </c>
      <c r="M69" s="19"/>
      <c r="P69" s="15">
        <v>2</v>
      </c>
      <c r="Q69" s="15">
        <v>1</v>
      </c>
      <c r="T69" s="15" t="str">
        <f t="shared" ref="T69:T90" ca="1" si="130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1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2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1200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3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35" t="str">
        <f t="shared" si="127"/>
        <v/>
      </c>
      <c r="BL69" s="15" t="e">
        <f ca="1">CHOOSE(AQ69,BK69,AN69,3,4)</f>
        <v>#REF!</v>
      </c>
      <c r="BP69" s="15" t="b">
        <f t="shared" ref="BP69:BP85" si="134">IF(AD69,IF(M69="",TRUE,NOT(M69)),FALSE)</f>
        <v>1</v>
      </c>
      <c r="BQ69" s="15" t="e">
        <f t="shared" ref="BQ69:BQ85" ca="1" si="135">IF(BP69,OR(BU69:CZ69),FALSE)</f>
        <v>#REF!</v>
      </c>
      <c r="BR69" s="15" t="e">
        <f ca="1">IF(BQ69,MATCH(TRUE,BU69:CZ69,0),"")</f>
        <v>#REF!</v>
      </c>
      <c r="BS69" s="15" t="e">
        <f t="shared" ref="BS69:BS85" ca="1" si="136">IF(BP69,IF(BQ69,BR69,IF(AQ69=2,AP69,0)),0)</f>
        <v>#REF!</v>
      </c>
      <c r="BT69" s="15" t="e">
        <f t="shared" ref="BT69:BT84" ca="1" si="137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8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9">IF(V69&lt;&gt;"",IFERROR(INDEX(INDIRECT($BS$4),MATCH(V69,INDIRECT($C$4),0)),100),"")</f>
        <v/>
      </c>
      <c r="DP69" s="15" t="str">
        <f t="shared" ca="1" si="139"/>
        <v/>
      </c>
      <c r="DQ69" s="15" t="str">
        <f t="shared" ca="1" si="139"/>
        <v/>
      </c>
      <c r="DR69" s="15" t="str">
        <f t="shared" ca="1" si="139"/>
        <v/>
      </c>
      <c r="DS69" s="15" t="str">
        <f t="shared" ca="1" si="139"/>
        <v/>
      </c>
      <c r="DT69" s="15" t="str">
        <f t="shared" ca="1" si="139"/>
        <v/>
      </c>
      <c r="DU69" s="15" t="str">
        <f t="shared" ca="1" si="139"/>
        <v/>
      </c>
      <c r="DV69" s="15" t="str">
        <f t="shared" ca="1" si="128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9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723</v>
      </c>
      <c r="L70" s="15">
        <f>2*ster!$C$12</f>
        <v>1200</v>
      </c>
      <c r="M70" s="19"/>
      <c r="T70" s="15" t="str">
        <f t="shared" ca="1" si="130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1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2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1200</v>
      </c>
      <c r="BA70" s="15">
        <f ca="1">IF($AE70,IF(NOT(AI70),"?",ROWS(INDIRECT($AK70))),IF($AD70,IF(K70="",1,K70)))</f>
        <v>723</v>
      </c>
      <c r="BB70" s="15" t="e">
        <f ca="1">IF(AD70,CHOOSE(AQ70,AW70,AK70,"?"),"")</f>
        <v>#REF!</v>
      </c>
      <c r="BC70" s="15" t="str">
        <f t="shared" ca="1" si="133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35" t="str">
        <f t="shared" si="127"/>
        <v/>
      </c>
      <c r="BL70" s="15" t="e">
        <f ca="1">CHOOSE(AQ70,BK70,AN70,3,4)</f>
        <v>#REF!</v>
      </c>
      <c r="BP70" s="15" t="b">
        <f t="shared" si="134"/>
        <v>1</v>
      </c>
      <c r="BQ70" s="15" t="e">
        <f t="shared" ca="1" si="135"/>
        <v>#REF!</v>
      </c>
      <c r="BR70" s="15" t="e">
        <f ca="1">IF(BQ70,MATCH(TRUE,BU70:CZ70,0),"")</f>
        <v>#REF!</v>
      </c>
      <c r="BS70" s="15" t="e">
        <f t="shared" ca="1" si="136"/>
        <v>#REF!</v>
      </c>
      <c r="BT70" s="15" t="e">
        <f t="shared" ca="1" si="137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8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9"/>
        <v/>
      </c>
      <c r="DP70" s="15" t="str">
        <f t="shared" ca="1" si="139"/>
        <v/>
      </c>
      <c r="DQ70" s="15" t="str">
        <f t="shared" ca="1" si="139"/>
        <v/>
      </c>
      <c r="DR70" s="15" t="str">
        <f t="shared" ca="1" si="139"/>
        <v/>
      </c>
      <c r="DS70" s="15" t="str">
        <f t="shared" ca="1" si="139"/>
        <v/>
      </c>
      <c r="DT70" s="15" t="str">
        <f t="shared" ca="1" si="139"/>
        <v/>
      </c>
      <c r="DU70" s="15" t="str">
        <f t="shared" ca="1" si="139"/>
        <v/>
      </c>
      <c r="DV70" s="15" t="str">
        <f t="shared" ca="1" si="128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9"/>
        <v>MaxWierszEtykiet</v>
      </c>
      <c r="G71" s="15" t="s">
        <v>88</v>
      </c>
      <c r="J71" s="19" t="str">
        <f ca="1">CELL(_CELL_ADDRESS_NAME,ster!$B$20)</f>
        <v>[DBTemplate.xlsm]ster!$B$20</v>
      </c>
      <c r="M71" s="19"/>
      <c r="T71" s="15" t="str">
        <f t="shared" ca="1" si="130"/>
        <v>[DBTemplate.xlsm]ster!$B$20</v>
      </c>
      <c r="U71" s="15">
        <f t="shared" ca="1" si="126"/>
        <v>25</v>
      </c>
      <c r="V71" s="15" t="s">
        <v>222</v>
      </c>
      <c r="AD71" s="16" t="b">
        <f t="shared" ref="AD71:AD90" si="140">C71&lt;&gt;""</f>
        <v>1</v>
      </c>
      <c r="AE71" s="16" t="b">
        <f t="shared" ref="AE71:AE90" si="141">AND(I71&lt;&gt;"",H71&lt;&gt;"")</f>
        <v>0</v>
      </c>
      <c r="AF71" s="15" t="str">
        <f t="shared" ref="AF71:AF90" si="142">IF(AE71,"[" &amp; H71 &amp; "]" &amp; $B$2,"")</f>
        <v/>
      </c>
      <c r="AG71" s="15" t="str">
        <f t="shared" ref="AG71:AG90" ca="1" si="143">IF(AND(AE71,NOT(BX71)),INDIRECT(ADDRESS(ROW($D$4),COLUMN($D$4),,,AF71)),"")</f>
        <v/>
      </c>
      <c r="AH71" s="15" t="str">
        <f t="shared" ref="AH71:AH90" ca="1" si="144">IF(AND(AE71,NOT(BX71)),MATCH(I71,INDIRECT(AG71),0),"")</f>
        <v/>
      </c>
      <c r="AI71" s="15" t="b">
        <f t="shared" ref="AI71:AI90" ca="1" si="145">AND(AE71,NOT(BX71),NOT(BY71))</f>
        <v>0</v>
      </c>
      <c r="AJ71" s="15" t="str">
        <f t="shared" ca="1" si="131"/>
        <v/>
      </c>
      <c r="AK71" s="27" t="str">
        <f t="shared" ref="AK71:AK90" ca="1" si="146">IF(AE71,INDEX(INDIRECT(AJ71),AH71),"")</f>
        <v/>
      </c>
      <c r="AL71" s="15" t="b">
        <f t="shared" ref="AL71:AL90" ca="1" si="147">AND(AE71,NOT(OR(BX71,BY71)))</f>
        <v>0</v>
      </c>
      <c r="AM71" s="15" t="str">
        <f t="shared" ref="AM71:AM90" ca="1" si="148">IF(AE71,INDIRECT(ADDRESS(ROW($BK$4),COLUMN($BK$4),,,AF71)),"")</f>
        <v/>
      </c>
      <c r="AN71" s="15">
        <f t="shared" ref="AN71:AN90" ca="1" si="149">IFERROR(IF(AE71,INDEX(INDIRECT(AM71),AH71),3),3)</f>
        <v>3</v>
      </c>
      <c r="AO71" s="15" t="str">
        <f t="shared" ca="1" si="132"/>
        <v/>
      </c>
      <c r="AP71" s="15" t="str">
        <f t="shared" ref="AP71:AP90" ca="1" si="150">IF(AQ71=2,INDEX(INDIRECT(AO71),AH71),"")</f>
        <v/>
      </c>
      <c r="AQ71" s="27">
        <f t="shared" ref="AQ71:AQ90" ca="1" si="151">IF(AND(AE71,NOT(AR71)),2,IF(AND(AR71,NOT(AE71)),1,IF(AND(NOT(AE71),NOT(AR71)),4,3)))</f>
        <v>1</v>
      </c>
      <c r="AR71" s="15" t="b">
        <f t="shared" ref="AR71:AR90" ca="1" si="152">AND(J71&lt;&gt;"",AD71)</f>
        <v>1</v>
      </c>
      <c r="AS71" s="27" t="b">
        <f t="shared" ref="AS71:AS90" ca="1" si="153">NOT(ISERROR(FIND("[",J71)))</f>
        <v>1</v>
      </c>
      <c r="AT71" s="27" t="b">
        <f t="shared" ref="AT71:AT90" ca="1" si="154">MID(J71,1,1)="'"</f>
        <v>0</v>
      </c>
      <c r="AU71" s="27">
        <f t="shared" ref="AU71:AU90" ca="1" si="155">IF(AS71,FIND("]",J71),"")</f>
        <v>17</v>
      </c>
      <c r="AV71" s="16" t="e">
        <f t="shared" ref="AV71:AV90" ca="1" si="156">IF(AS71,MID(J71,1,AU71)&lt;&gt;$V$2,FALSE)</f>
        <v>#REF!</v>
      </c>
      <c r="AW71" s="15" t="str">
        <f t="shared" ca="1" si="115"/>
        <v>[DBTemplate.xlsm]ster!$B$20</v>
      </c>
      <c r="AX71" s="27" t="b">
        <f t="shared" ref="AX71:AX90" ca="1" si="157">IF(AR71,ROWS(INDIRECT(AW71))&gt;1)</f>
        <v>0</v>
      </c>
      <c r="AY71" s="27" t="b">
        <f t="shared" ref="AY71:AY90" ca="1" si="158">IF(AR71,COLUMNS(INDIRECT(AW71))&gt;1)</f>
        <v>0</v>
      </c>
      <c r="AZ71" s="15">
        <f t="shared" ref="AZ71:AZ90" ca="1" si="159">IF($AE71,IF(NOT(AI71),"?",COLUMNS(INDIRECT($AK71))),IF($AD71,IF(L71="",1,L71)))</f>
        <v>1</v>
      </c>
      <c r="BA71" s="15">
        <f t="shared" ref="BA71:BA90" ca="1" si="160">IF($AE71,IF(NOT(AI71),"?",ROWS(INDIRECT($AK71))),IF($AD71,IF(K71="",1,K71)))</f>
        <v>1</v>
      </c>
      <c r="BB71" s="15" t="str">
        <f t="shared" ref="BB71:BB90" ca="1" si="161">IF(AD71,CHOOSE(AQ71,AW71,AK71,"?"),"")</f>
        <v>[DBTemplate.xlsm]ster!$B$20</v>
      </c>
      <c r="BC71" s="15" t="str">
        <f t="shared" ca="1" si="133"/>
        <v>[DBTemplate.xlsm]ster!$B$20</v>
      </c>
      <c r="BD71" s="15" t="b">
        <f t="shared" ref="BD71:BD90" ca="1" si="162">AZ71*BA71&gt;1</f>
        <v>0</v>
      </c>
      <c r="BE71" s="15" t="b">
        <f t="shared" ref="BE71:BE90" ca="1" si="163">IF(AND(AD71,AQ71=1),IF(Q71="",BI71, IF(Q71,TRUE,FALSE)),FALSE)</f>
        <v>1</v>
      </c>
      <c r="BF71" s="15">
        <f t="shared" ref="BF71:BF90" ca="1" si="164">IF(BE71,COUNTA(INDIRECT(BC71)),"")</f>
        <v>1</v>
      </c>
      <c r="BG71" s="15">
        <f t="shared" ref="BG71:BG90" ca="1" si="165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6">G71="r"</f>
        <v>1</v>
      </c>
      <c r="BJ71" s="15" t="b">
        <f t="shared" ref="BJ71:BJ90" si="167">G71="W"</f>
        <v>0</v>
      </c>
      <c r="BK71" s="35" t="str">
        <f t="shared" si="127"/>
        <v/>
      </c>
      <c r="BL71" s="15" t="str">
        <f t="shared" ref="BL71:BL90" ca="1" si="168">CHOOSE(AQ71,BK71,AN71,3,4)</f>
        <v/>
      </c>
      <c r="BP71" s="15" t="b">
        <f t="shared" si="134"/>
        <v>1</v>
      </c>
      <c r="BQ71" s="15" t="b">
        <f t="shared" ca="1" si="135"/>
        <v>1</v>
      </c>
      <c r="BR71" s="15">
        <f t="shared" ref="BR71:BR90" ca="1" si="169">IF(BQ71,MATCH(TRUE,BU71:CZ71,0),"")</f>
        <v>25</v>
      </c>
      <c r="BS71" s="15">
        <f t="shared" ca="1" si="136"/>
        <v>25</v>
      </c>
      <c r="BT71" s="15" t="str">
        <f t="shared" ca="1" si="137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8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8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9"/>
        <v/>
      </c>
      <c r="M72" s="19"/>
  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    <c r="AE72" s="16" t="b">
        <f t="shared" si="141"/>
        <v>0</v>
      </c>
      <c r="AF72" s="15" t="str">
        <f t="shared" si="142"/>
        <v/>
      </c>
      <c r="AG72" s="15" t="str">
        <f t="shared" ca="1" si="143"/>
        <v/>
      </c>
      <c r="AH72" s="15" t="str">
        <f t="shared" ca="1" si="144"/>
        <v/>
      </c>
      <c r="AI72" s="15" t="b">
        <f t="shared" ca="1" si="145"/>
        <v>0</v>
      </c>
      <c r="AJ72" s="15" t="str">
        <f t="shared" ca="1" si="131"/>
        <v/>
      </c>
      <c r="AK72" s="27" t="str">
        <f t="shared" ca="1" si="146"/>
        <v/>
      </c>
      <c r="AL72" s="15" t="b">
        <f t="shared" ca="1" si="147"/>
        <v>0</v>
      </c>
      <c r="AM72" s="15" t="str">
        <f t="shared" ca="1" si="148"/>
        <v/>
      </c>
      <c r="AN72" s="15">
        <f t="shared" ca="1" si="149"/>
        <v>3</v>
      </c>
      <c r="AO72" s="15" t="str">
        <f t="shared" ca="1" si="132"/>
        <v/>
      </c>
      <c r="AP72" s="15" t="str">
        <f t="shared" ca="1" si="150"/>
        <v/>
      </c>
      <c r="AQ72" s="27">
        <f t="shared" si="151"/>
        <v>4</v>
      </c>
      <c r="AR72" s="15" t="b">
        <f t="shared" si="152"/>
        <v>0</v>
      </c>
      <c r="AS72" s="27" t="b">
        <f t="shared" si="153"/>
        <v>0</v>
      </c>
      <c r="AT72" s="27" t="b">
        <f t="shared" si="154"/>
        <v>0</v>
      </c>
      <c r="AU72" s="27" t="str">
        <f t="shared" si="155"/>
        <v/>
      </c>
      <c r="AV72" s="16" t="b">
        <f t="shared" si="156"/>
        <v>0</v>
      </c>
      <c r="AW72" s="15" t="str">
        <f t="shared" ca="1" si="115"/>
        <v/>
      </c>
      <c r="AX72" s="27" t="b">
        <f t="shared" ca="1" si="157"/>
        <v>0</v>
      </c>
      <c r="AY72" s="27" t="b">
        <f t="shared" ca="1" si="158"/>
        <v>0</v>
      </c>
      <c r="AZ72" s="15" t="b">
        <f t="shared" ca="1" si="159"/>
        <v>0</v>
      </c>
      <c r="BA72" s="15" t="b">
        <f t="shared" ca="1" si="160"/>
        <v>0</v>
      </c>
      <c r="BB72" s="15" t="str">
        <f t="shared" si="161"/>
        <v/>
      </c>
      <c r="BC72" s="15" t="str">
        <f t="shared" ca="1" si="133"/>
        <v/>
      </c>
      <c r="BD72" s="15" t="b">
        <f t="shared" ca="1" si="162"/>
        <v>0</v>
      </c>
      <c r="BE72" s="15" t="b">
        <f t="shared" si="163"/>
        <v>0</v>
      </c>
      <c r="BF72" s="15" t="str">
        <f t="shared" ca="1" si="164"/>
        <v/>
      </c>
      <c r="BG72" s="15" t="str">
        <f t="shared" si="165"/>
        <v/>
      </c>
      <c r="BH72" s="15" t="str">
        <f t="array" aca="1" ref="BH72" ca="1">IF(IFERROR( S72,1),1,IF(BC72="","", SUM(IF(ISERROR(INDIRECT(BC72)),1,0))))</f>
        <v/>
      </c>
      <c r="BI72" s="15" t="b">
        <f t="shared" si="166"/>
        <v>0</v>
      </c>
      <c r="BJ72" s="15" t="b">
        <f t="shared" si="167"/>
        <v>0</v>
      </c>
      <c r="BK72" s="35" t="str">
        <f t="shared" si="127"/>
        <v/>
      </c>
      <c r="BL72" s="15">
        <f t="shared" si="168"/>
        <v>4</v>
      </c>
      <c r="BP72" s="15" t="b">
        <f t="shared" si="134"/>
        <v>0</v>
      </c>
      <c r="BQ72" s="15" t="b">
        <f t="shared" si="135"/>
        <v>0</v>
      </c>
      <c r="BR72" s="15" t="str">
        <f t="shared" si="169"/>
        <v/>
      </c>
      <c r="BS72" s="15">
        <f t="shared" si="136"/>
        <v>0</v>
      </c>
      <c r="BT72" s="15" t="str">
        <f t="shared" si="137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8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8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9"/>
        <v/>
      </c>
      <c r="M73" s="19"/>
      <c r="T73" s="15" t="str">
        <f t="shared" ca="1" si="130"/>
        <v/>
      </c>
      <c r="U73" s="15" t="str">
        <f t="shared" si="126"/>
        <v/>
      </c>
      <c r="AD73" s="16" t="b">
        <f t="shared" si="140"/>
        <v>0</v>
      </c>
      <c r="AE73" s="16" t="b">
        <f t="shared" si="141"/>
        <v>0</v>
      </c>
      <c r="AF73" s="15" t="str">
        <f t="shared" si="142"/>
        <v/>
      </c>
      <c r="AG73" s="15" t="str">
        <f t="shared" ca="1" si="143"/>
        <v/>
      </c>
      <c r="AH73" s="15" t="str">
        <f t="shared" ca="1" si="144"/>
        <v/>
      </c>
      <c r="AI73" s="15" t="b">
        <f t="shared" ca="1" si="145"/>
        <v>0</v>
      </c>
      <c r="AJ73" s="15" t="str">
        <f t="shared" ca="1" si="131"/>
        <v/>
      </c>
      <c r="AK73" s="27" t="str">
        <f t="shared" ca="1" si="146"/>
        <v/>
      </c>
      <c r="AL73" s="15" t="b">
        <f t="shared" ca="1" si="147"/>
        <v>0</v>
      </c>
      <c r="AM73" s="15" t="str">
        <f t="shared" ca="1" si="148"/>
        <v/>
      </c>
      <c r="AN73" s="15">
        <f t="shared" ca="1" si="149"/>
        <v>3</v>
      </c>
      <c r="AO73" s="15" t="str">
        <f t="shared" ca="1" si="132"/>
        <v/>
      </c>
      <c r="AP73" s="15" t="str">
        <f t="shared" ca="1" si="150"/>
        <v/>
      </c>
      <c r="AQ73" s="27">
        <f t="shared" si="151"/>
        <v>4</v>
      </c>
      <c r="AR73" s="15" t="b">
        <f t="shared" si="152"/>
        <v>0</v>
      </c>
      <c r="AS73" s="27" t="b">
        <f t="shared" si="153"/>
        <v>0</v>
      </c>
      <c r="AT73" s="27" t="b">
        <f t="shared" si="154"/>
        <v>0</v>
      </c>
      <c r="AU73" s="27" t="str">
        <f t="shared" si="155"/>
        <v/>
      </c>
      <c r="AV73" s="16" t="b">
        <f t="shared" si="156"/>
        <v>0</v>
      </c>
      <c r="AW73" s="15" t="str">
        <f t="shared" ca="1" si="115"/>
        <v/>
      </c>
      <c r="AX73" s="27" t="b">
        <f t="shared" ca="1" si="157"/>
        <v>0</v>
      </c>
      <c r="AY73" s="27" t="b">
        <f t="shared" ca="1" si="158"/>
        <v>0</v>
      </c>
      <c r="AZ73" s="15" t="b">
        <f t="shared" ca="1" si="159"/>
        <v>0</v>
      </c>
      <c r="BA73" s="15" t="b">
        <f t="shared" ca="1" si="160"/>
        <v>0</v>
      </c>
      <c r="BB73" s="15" t="str">
        <f t="shared" si="161"/>
        <v/>
      </c>
      <c r="BC73" s="15" t="str">
        <f t="shared" ca="1" si="133"/>
        <v/>
      </c>
      <c r="BD73" s="15" t="b">
        <f t="shared" ca="1" si="162"/>
        <v>0</v>
      </c>
      <c r="BE73" s="15" t="b">
        <f t="shared" si="163"/>
        <v>0</v>
      </c>
      <c r="BF73" s="15" t="str">
        <f t="shared" ca="1" si="164"/>
        <v/>
      </c>
      <c r="BG73" s="15" t="str">
        <f t="shared" si="165"/>
        <v/>
      </c>
      <c r="BH73" s="15" t="str">
        <f t="array" aca="1" ref="BH73" ca="1">IF(IFERROR( S73,1),1,IF(BC73="","", SUM(IF(ISERROR(INDIRECT(BC73)),1,0))))</f>
        <v/>
      </c>
      <c r="BI73" s="15" t="b">
        <f t="shared" si="166"/>
        <v>0</v>
      </c>
      <c r="BJ73" s="15" t="b">
        <f t="shared" si="167"/>
        <v>0</v>
      </c>
      <c r="BK73" s="35" t="str">
        <f t="shared" si="127"/>
        <v/>
      </c>
      <c r="BL73" s="15">
        <f t="shared" si="168"/>
        <v>4</v>
      </c>
      <c r="BP73" s="15" t="b">
        <f t="shared" si="134"/>
        <v>0</v>
      </c>
      <c r="BQ73" s="15" t="b">
        <f t="shared" si="135"/>
        <v>0</v>
      </c>
      <c r="BR73" s="15" t="str">
        <f t="shared" si="169"/>
        <v/>
      </c>
      <c r="BS73" s="15">
        <f t="shared" si="136"/>
        <v>0</v>
      </c>
      <c r="BT73" s="15" t="str">
        <f t="shared" si="137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8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8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9"/>
        <v/>
      </c>
      <c r="M74" s="19"/>
      <c r="T74" s="15" t="str">
        <f t="shared" ca="1" si="130"/>
        <v/>
      </c>
      <c r="U74" s="15" t="str">
        <f t="shared" si="126"/>
        <v/>
      </c>
      <c r="AD74" s="16" t="b">
        <f t="shared" si="140"/>
        <v>0</v>
      </c>
      <c r="AE74" s="16" t="b">
        <f t="shared" si="141"/>
        <v>0</v>
      </c>
      <c r="AF74" s="15" t="str">
        <f t="shared" si="142"/>
        <v/>
      </c>
      <c r="AG74" s="15" t="str">
        <f t="shared" ca="1" si="143"/>
        <v/>
      </c>
      <c r="AH74" s="15" t="str">
        <f t="shared" ca="1" si="144"/>
        <v/>
      </c>
      <c r="AI74" s="15" t="b">
        <f t="shared" ca="1" si="145"/>
        <v>0</v>
      </c>
      <c r="AJ74" s="15" t="str">
        <f t="shared" ca="1" si="131"/>
        <v/>
      </c>
      <c r="AK74" s="27" t="str">
        <f t="shared" ca="1" si="146"/>
        <v/>
      </c>
      <c r="AL74" s="15" t="b">
        <f t="shared" ca="1" si="147"/>
        <v>0</v>
      </c>
      <c r="AM74" s="15" t="str">
        <f t="shared" ca="1" si="148"/>
        <v/>
      </c>
      <c r="AN74" s="15">
        <f t="shared" ca="1" si="149"/>
        <v>3</v>
      </c>
      <c r="AO74" s="15" t="str">
        <f t="shared" ca="1" si="132"/>
        <v/>
      </c>
      <c r="AP74" s="15" t="str">
        <f t="shared" ca="1" si="150"/>
        <v/>
      </c>
      <c r="AQ74" s="27">
        <f t="shared" si="151"/>
        <v>4</v>
      </c>
      <c r="AR74" s="15" t="b">
        <f t="shared" si="152"/>
        <v>0</v>
      </c>
      <c r="AS74" s="27" t="b">
        <f t="shared" si="153"/>
        <v>0</v>
      </c>
      <c r="AT74" s="27" t="b">
        <f t="shared" si="154"/>
        <v>0</v>
      </c>
      <c r="AU74" s="27" t="str">
        <f t="shared" si="155"/>
        <v/>
      </c>
      <c r="AV74" s="16" t="b">
        <f t="shared" si="156"/>
        <v>0</v>
      </c>
      <c r="AW74" s="15" t="str">
        <f t="shared" ca="1" si="115"/>
        <v/>
      </c>
      <c r="AX74" s="27" t="b">
        <f t="shared" ca="1" si="157"/>
        <v>0</v>
      </c>
      <c r="AY74" s="27" t="b">
        <f t="shared" ca="1" si="158"/>
        <v>0</v>
      </c>
      <c r="AZ74" s="15" t="b">
        <f t="shared" ca="1" si="159"/>
        <v>0</v>
      </c>
      <c r="BA74" s="15" t="b">
        <f t="shared" ca="1" si="160"/>
        <v>0</v>
      </c>
      <c r="BB74" s="15" t="str">
        <f t="shared" si="161"/>
        <v/>
      </c>
      <c r="BC74" s="15" t="str">
        <f t="shared" ca="1" si="133"/>
        <v/>
      </c>
      <c r="BD74" s="15" t="b">
        <f t="shared" ca="1" si="162"/>
        <v>0</v>
      </c>
      <c r="BE74" s="15" t="b">
        <f t="shared" si="163"/>
        <v>0</v>
      </c>
      <c r="BF74" s="15" t="str">
        <f t="shared" ca="1" si="164"/>
        <v/>
      </c>
      <c r="BG74" s="15" t="str">
        <f t="shared" si="165"/>
        <v/>
      </c>
      <c r="BH74" s="15" t="str">
        <f t="array" aca="1" ref="BH74" ca="1">IF(IFERROR( S74,1),1,IF(BC74="","", SUM(IF(ISERROR(INDIRECT(BC74)),1,0))))</f>
        <v/>
      </c>
      <c r="BI74" s="15" t="b">
        <f t="shared" si="166"/>
        <v>0</v>
      </c>
      <c r="BJ74" s="15" t="b">
        <f t="shared" si="167"/>
        <v>0</v>
      </c>
      <c r="BK74" s="35" t="str">
        <f t="shared" si="127"/>
        <v/>
      </c>
      <c r="BL74" s="15">
        <f t="shared" si="168"/>
        <v>4</v>
      </c>
      <c r="BP74" s="15" t="b">
        <f t="shared" si="134"/>
        <v>0</v>
      </c>
      <c r="BQ74" s="15" t="b">
        <f t="shared" si="135"/>
        <v>0</v>
      </c>
      <c r="BR74" s="15" t="str">
        <f t="shared" si="169"/>
        <v/>
      </c>
      <c r="BS74" s="15">
        <f t="shared" si="136"/>
        <v>0</v>
      </c>
      <c r="BT74" s="15" t="str">
        <f t="shared" si="137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8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8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9"/>
        <v/>
      </c>
      <c r="M75" s="19"/>
      <c r="T75" s="15" t="str">
        <f t="shared" ca="1" si="130"/>
        <v/>
      </c>
      <c r="U75" s="15" t="str">
        <f t="shared" si="126"/>
        <v/>
      </c>
      <c r="AD75" s="16" t="b">
        <f t="shared" si="140"/>
        <v>0</v>
      </c>
      <c r="AE75" s="16" t="b">
        <f t="shared" si="141"/>
        <v>0</v>
      </c>
      <c r="AF75" s="15" t="str">
        <f t="shared" si="142"/>
        <v/>
      </c>
      <c r="AG75" s="15" t="str">
        <f t="shared" ca="1" si="143"/>
        <v/>
      </c>
      <c r="AH75" s="15" t="str">
        <f t="shared" ca="1" si="144"/>
        <v/>
      </c>
      <c r="AI75" s="15" t="b">
        <f t="shared" ca="1" si="145"/>
        <v>0</v>
      </c>
      <c r="AJ75" s="15" t="str">
        <f t="shared" ca="1" si="131"/>
        <v/>
      </c>
      <c r="AK75" s="27" t="str">
        <f t="shared" ca="1" si="146"/>
        <v/>
      </c>
      <c r="AL75" s="15" t="b">
        <f t="shared" ca="1" si="147"/>
        <v>0</v>
      </c>
      <c r="AM75" s="15" t="str">
        <f t="shared" ca="1" si="148"/>
        <v/>
      </c>
      <c r="AN75" s="15">
        <f t="shared" ca="1" si="149"/>
        <v>3</v>
      </c>
      <c r="AO75" s="15" t="str">
        <f t="shared" ca="1" si="132"/>
        <v/>
      </c>
      <c r="AP75" s="15" t="str">
        <f t="shared" ca="1" si="150"/>
        <v/>
      </c>
      <c r="AQ75" s="27">
        <f t="shared" si="151"/>
        <v>4</v>
      </c>
      <c r="AR75" s="15" t="b">
        <f t="shared" si="152"/>
        <v>0</v>
      </c>
      <c r="AS75" s="27" t="b">
        <f t="shared" si="153"/>
        <v>0</v>
      </c>
      <c r="AT75" s="27" t="b">
        <f t="shared" si="154"/>
        <v>0</v>
      </c>
      <c r="AU75" s="27" t="str">
        <f t="shared" si="155"/>
        <v/>
      </c>
      <c r="AV75" s="16" t="b">
        <f t="shared" si="156"/>
        <v>0</v>
      </c>
      <c r="AW75" s="15" t="str">
        <f t="shared" ca="1" si="115"/>
        <v/>
      </c>
      <c r="AX75" s="27" t="b">
        <f t="shared" ca="1" si="157"/>
        <v>0</v>
      </c>
      <c r="AY75" s="27" t="b">
        <f t="shared" ca="1" si="158"/>
        <v>0</v>
      </c>
      <c r="AZ75" s="15" t="b">
        <f t="shared" ca="1" si="159"/>
        <v>0</v>
      </c>
      <c r="BA75" s="15" t="b">
        <f t="shared" ca="1" si="160"/>
        <v>0</v>
      </c>
      <c r="BB75" s="15" t="str">
        <f t="shared" si="161"/>
        <v/>
      </c>
      <c r="BC75" s="15" t="str">
        <f t="shared" ca="1" si="133"/>
        <v/>
      </c>
      <c r="BD75" s="15" t="b">
        <f t="shared" ca="1" si="162"/>
        <v>0</v>
      </c>
      <c r="BE75" s="15" t="b">
        <f t="shared" si="163"/>
        <v>0</v>
      </c>
      <c r="BF75" s="15" t="str">
        <f t="shared" ca="1" si="164"/>
        <v/>
      </c>
      <c r="BG75" s="15" t="str">
        <f t="shared" si="165"/>
        <v/>
      </c>
      <c r="BH75" s="15" t="str">
        <f t="array" aca="1" ref="BH75" ca="1">IF(IFERROR( S75,1),1,IF(BC75="","", SUM(IF(ISERROR(INDIRECT(BC75)),1,0))))</f>
        <v/>
      </c>
      <c r="BI75" s="15" t="b">
        <f t="shared" si="166"/>
        <v>0</v>
      </c>
      <c r="BJ75" s="15" t="b">
        <f t="shared" si="167"/>
        <v>0</v>
      </c>
      <c r="BK75" s="35" t="str">
        <f t="shared" si="127"/>
        <v/>
      </c>
      <c r="BL75" s="15">
        <f t="shared" si="168"/>
        <v>4</v>
      </c>
      <c r="BP75" s="15" t="b">
        <f t="shared" si="134"/>
        <v>0</v>
      </c>
      <c r="BQ75" s="15" t="b">
        <f t="shared" si="135"/>
        <v>0</v>
      </c>
      <c r="BR75" s="15" t="str">
        <f t="shared" si="169"/>
        <v/>
      </c>
      <c r="BS75" s="15">
        <f t="shared" si="136"/>
        <v>0</v>
      </c>
      <c r="BT75" s="15" t="str">
        <f t="shared" si="137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8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8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9"/>
        <v/>
      </c>
      <c r="M76" s="19"/>
      <c r="T76" s="15" t="str">
        <f t="shared" ca="1" si="130"/>
        <v/>
      </c>
      <c r="U76" s="15" t="str">
        <f t="shared" si="126"/>
        <v/>
      </c>
      <c r="AD76" s="16" t="b">
        <f t="shared" si="140"/>
        <v>0</v>
      </c>
      <c r="AE76" s="16" t="b">
        <f t="shared" si="141"/>
        <v>0</v>
      </c>
      <c r="AF76" s="15" t="str">
        <f t="shared" si="142"/>
        <v/>
      </c>
      <c r="AG76" s="15" t="str">
        <f t="shared" ca="1" si="143"/>
        <v/>
      </c>
      <c r="AH76" s="15" t="str">
        <f t="shared" ca="1" si="144"/>
        <v/>
      </c>
      <c r="AI76" s="15" t="b">
        <f t="shared" ca="1" si="145"/>
        <v>0</v>
      </c>
      <c r="AJ76" s="15" t="str">
        <f t="shared" ca="1" si="131"/>
        <v/>
      </c>
      <c r="AK76" s="27" t="str">
        <f t="shared" ca="1" si="146"/>
        <v/>
      </c>
      <c r="AL76" s="15" t="b">
        <f t="shared" ca="1" si="147"/>
        <v>0</v>
      </c>
      <c r="AM76" s="15" t="str">
        <f t="shared" ca="1" si="148"/>
        <v/>
      </c>
      <c r="AN76" s="15">
        <f t="shared" ca="1" si="149"/>
        <v>3</v>
      </c>
      <c r="AO76" s="15" t="str">
        <f t="shared" ca="1" si="132"/>
        <v/>
      </c>
      <c r="AP76" s="15" t="str">
        <f t="shared" ca="1" si="150"/>
        <v/>
      </c>
      <c r="AQ76" s="27">
        <f t="shared" si="151"/>
        <v>4</v>
      </c>
      <c r="AR76" s="15" t="b">
        <f t="shared" si="152"/>
        <v>0</v>
      </c>
      <c r="AS76" s="27" t="b">
        <f t="shared" si="153"/>
        <v>0</v>
      </c>
      <c r="AT76" s="27" t="b">
        <f t="shared" si="154"/>
        <v>0</v>
      </c>
      <c r="AU76" s="27" t="str">
        <f t="shared" si="155"/>
        <v/>
      </c>
      <c r="AV76" s="16" t="b">
        <f t="shared" si="156"/>
        <v>0</v>
      </c>
      <c r="AW76" s="15" t="str">
        <f t="shared" ca="1" si="115"/>
        <v/>
      </c>
      <c r="AX76" s="27" t="b">
        <f t="shared" ca="1" si="157"/>
        <v>0</v>
      </c>
      <c r="AY76" s="27" t="b">
        <f t="shared" ca="1" si="158"/>
        <v>0</v>
      </c>
      <c r="AZ76" s="15" t="b">
        <f t="shared" ca="1" si="159"/>
        <v>0</v>
      </c>
      <c r="BA76" s="15" t="b">
        <f t="shared" ca="1" si="160"/>
        <v>0</v>
      </c>
      <c r="BB76" s="15" t="str">
        <f t="shared" si="161"/>
        <v/>
      </c>
      <c r="BC76" s="15" t="str">
        <f t="shared" ca="1" si="133"/>
        <v/>
      </c>
      <c r="BD76" s="15" t="b">
        <f t="shared" ca="1" si="162"/>
        <v>0</v>
      </c>
      <c r="BE76" s="15" t="b">
        <f t="shared" si="163"/>
        <v>0</v>
      </c>
      <c r="BF76" s="15" t="str">
        <f t="shared" ca="1" si="164"/>
        <v/>
      </c>
      <c r="BG76" s="15" t="str">
        <f t="shared" si="165"/>
        <v/>
      </c>
      <c r="BH76" s="15" t="str">
        <f t="array" aca="1" ref="BH76" ca="1">IF(IFERROR( S76,1),1,IF(BC76="","", SUM(IF(ISERROR(INDIRECT(BC76)),1,0))))</f>
        <v/>
      </c>
      <c r="BI76" s="15" t="b">
        <f t="shared" si="166"/>
        <v>0</v>
      </c>
      <c r="BJ76" s="15" t="b">
        <f t="shared" si="167"/>
        <v>0</v>
      </c>
      <c r="BK76" s="35" t="str">
        <f t="shared" si="127"/>
        <v/>
      </c>
      <c r="BL76" s="15">
        <f t="shared" si="168"/>
        <v>4</v>
      </c>
      <c r="BP76" s="15" t="b">
        <f t="shared" si="134"/>
        <v>0</v>
      </c>
      <c r="BQ76" s="15" t="b">
        <f t="shared" si="135"/>
        <v>0</v>
      </c>
      <c r="BR76" s="15" t="str">
        <f t="shared" si="169"/>
        <v/>
      </c>
      <c r="BS76" s="15">
        <f t="shared" si="136"/>
        <v>0</v>
      </c>
      <c r="BT76" s="15" t="str">
        <f t="shared" si="137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8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8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9"/>
        <v/>
      </c>
      <c r="M77" s="19"/>
      <c r="T77" s="15" t="str">
        <f t="shared" ca="1" si="130"/>
        <v/>
      </c>
      <c r="U77" s="15" t="str">
        <f t="shared" si="126"/>
        <v/>
      </c>
      <c r="AD77" s="16" t="b">
        <f t="shared" si="140"/>
        <v>0</v>
      </c>
      <c r="AE77" s="16" t="b">
        <f t="shared" si="141"/>
        <v>0</v>
      </c>
      <c r="AF77" s="15" t="str">
        <f t="shared" si="142"/>
        <v/>
      </c>
      <c r="AG77" s="15" t="str">
        <f t="shared" ca="1" si="143"/>
        <v/>
      </c>
      <c r="AH77" s="15" t="str">
        <f t="shared" ca="1" si="144"/>
        <v/>
      </c>
      <c r="AI77" s="15" t="b">
        <f t="shared" ca="1" si="145"/>
        <v>0</v>
      </c>
      <c r="AJ77" s="15" t="str">
        <f t="shared" ca="1" si="131"/>
        <v/>
      </c>
      <c r="AK77" s="27" t="str">
        <f t="shared" ca="1" si="146"/>
        <v/>
      </c>
      <c r="AL77" s="15" t="b">
        <f t="shared" ca="1" si="147"/>
        <v>0</v>
      </c>
      <c r="AM77" s="15" t="str">
        <f t="shared" ca="1" si="148"/>
        <v/>
      </c>
      <c r="AN77" s="15">
        <f t="shared" ca="1" si="149"/>
        <v>3</v>
      </c>
      <c r="AO77" s="15" t="str">
        <f t="shared" ca="1" si="132"/>
        <v/>
      </c>
      <c r="AP77" s="15" t="str">
        <f t="shared" ca="1" si="150"/>
        <v/>
      </c>
      <c r="AQ77" s="27">
        <f t="shared" si="151"/>
        <v>4</v>
      </c>
      <c r="AR77" s="15" t="b">
        <f t="shared" si="152"/>
        <v>0</v>
      </c>
      <c r="AS77" s="27" t="b">
        <f t="shared" si="153"/>
        <v>0</v>
      </c>
      <c r="AT77" s="27" t="b">
        <f t="shared" si="154"/>
        <v>0</v>
      </c>
      <c r="AU77" s="27" t="str">
        <f t="shared" si="155"/>
        <v/>
      </c>
      <c r="AV77" s="16" t="b">
        <f t="shared" si="156"/>
        <v>0</v>
      </c>
      <c r="AW77" s="15" t="str">
        <f t="shared" ref="AW77:AW97" ca="1" si="193">IF(AR77,CELL(_CELL_ADDRESS_NAME,INDIRECT(J77)),"")</f>
        <v/>
      </c>
      <c r="AX77" s="27" t="b">
        <f t="shared" ca="1" si="157"/>
        <v>0</v>
      </c>
      <c r="AY77" s="27" t="b">
        <f t="shared" ca="1" si="158"/>
        <v>0</v>
      </c>
      <c r="AZ77" s="15" t="b">
        <f t="shared" ca="1" si="159"/>
        <v>0</v>
      </c>
      <c r="BA77" s="15" t="b">
        <f t="shared" ca="1" si="160"/>
        <v>0</v>
      </c>
      <c r="BB77" s="15" t="str">
        <f t="shared" si="161"/>
        <v/>
      </c>
      <c r="BC77" s="15" t="str">
        <f t="shared" ca="1" si="133"/>
        <v/>
      </c>
      <c r="BD77" s="15" t="b">
        <f t="shared" ca="1" si="162"/>
        <v>0</v>
      </c>
      <c r="BE77" s="15" t="b">
        <f t="shared" si="163"/>
        <v>0</v>
      </c>
      <c r="BF77" s="15" t="str">
        <f t="shared" ca="1" si="164"/>
        <v/>
      </c>
      <c r="BG77" s="15" t="str">
        <f t="shared" si="165"/>
        <v/>
      </c>
      <c r="BH77" s="15" t="str">
        <f t="array" aca="1" ref="BH77" ca="1">IF(IFERROR( S77,1),1,IF(BC77="","", SUM(IF(ISERROR(INDIRECT(BC77)),1,0))))</f>
        <v/>
      </c>
      <c r="BI77" s="15" t="b">
        <f t="shared" si="166"/>
        <v>0</v>
      </c>
      <c r="BJ77" s="15" t="b">
        <f t="shared" si="167"/>
        <v>0</v>
      </c>
      <c r="BK77" s="35" t="str">
        <f t="shared" si="127"/>
        <v/>
      </c>
      <c r="BL77" s="15">
        <f t="shared" si="168"/>
        <v>4</v>
      </c>
      <c r="BP77" s="15" t="b">
        <f t="shared" si="134"/>
        <v>0</v>
      </c>
      <c r="BQ77" s="15" t="b">
        <f t="shared" si="135"/>
        <v>0</v>
      </c>
      <c r="BR77" s="15" t="str">
        <f t="shared" si="169"/>
        <v/>
      </c>
      <c r="BS77" s="15">
        <f t="shared" si="136"/>
        <v>0</v>
      </c>
      <c r="BT77" s="15" t="str">
        <f t="shared" si="137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8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8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9"/>
        <v/>
      </c>
      <c r="M78" s="19"/>
      <c r="T78" s="15" t="str">
        <f t="shared" ca="1" si="130"/>
        <v/>
      </c>
      <c r="U78" s="15" t="str">
        <f t="shared" si="126"/>
        <v/>
      </c>
      <c r="AD78" s="16" t="b">
        <f t="shared" si="140"/>
        <v>0</v>
      </c>
      <c r="AE78" s="16" t="b">
        <f t="shared" si="141"/>
        <v>0</v>
      </c>
      <c r="AF78" s="15" t="str">
        <f t="shared" si="142"/>
        <v/>
      </c>
      <c r="AG78" s="15" t="str">
        <f t="shared" ca="1" si="143"/>
        <v/>
      </c>
      <c r="AH78" s="15" t="str">
        <f t="shared" ca="1" si="144"/>
        <v/>
      </c>
      <c r="AI78" s="15" t="b">
        <f t="shared" ca="1" si="145"/>
        <v>0</v>
      </c>
      <c r="AJ78" s="15" t="str">
        <f t="shared" ca="1" si="131"/>
        <v/>
      </c>
      <c r="AK78" s="27" t="str">
        <f t="shared" ca="1" si="146"/>
        <v/>
      </c>
      <c r="AL78" s="15" t="b">
        <f t="shared" ca="1" si="147"/>
        <v>0</v>
      </c>
      <c r="AM78" s="15" t="str">
        <f t="shared" ca="1" si="148"/>
        <v/>
      </c>
      <c r="AN78" s="15">
        <f t="shared" ca="1" si="149"/>
        <v>3</v>
      </c>
      <c r="AO78" s="15" t="str">
        <f t="shared" ca="1" si="132"/>
        <v/>
      </c>
      <c r="AP78" s="15" t="str">
        <f t="shared" ca="1" si="150"/>
        <v/>
      </c>
      <c r="AQ78" s="27">
        <f t="shared" si="151"/>
        <v>4</v>
      </c>
      <c r="AR78" s="15" t="b">
        <f t="shared" si="152"/>
        <v>0</v>
      </c>
      <c r="AS78" s="27" t="b">
        <f t="shared" si="153"/>
        <v>0</v>
      </c>
      <c r="AT78" s="27" t="b">
        <f t="shared" si="154"/>
        <v>0</v>
      </c>
      <c r="AU78" s="27" t="str">
        <f t="shared" si="155"/>
        <v/>
      </c>
      <c r="AV78" s="16" t="b">
        <f t="shared" si="156"/>
        <v>0</v>
      </c>
      <c r="AW78" s="15" t="str">
        <f t="shared" ca="1" si="193"/>
        <v/>
      </c>
      <c r="AX78" s="27" t="b">
        <f t="shared" ca="1" si="157"/>
        <v>0</v>
      </c>
      <c r="AY78" s="27" t="b">
        <f t="shared" ca="1" si="158"/>
        <v>0</v>
      </c>
      <c r="AZ78" s="15" t="b">
        <f t="shared" ca="1" si="159"/>
        <v>0</v>
      </c>
      <c r="BA78" s="15" t="b">
        <f t="shared" ca="1" si="160"/>
        <v>0</v>
      </c>
      <c r="BB78" s="15" t="str">
        <f t="shared" si="161"/>
        <v/>
      </c>
      <c r="BC78" s="15" t="str">
        <f t="shared" ca="1" si="133"/>
        <v/>
      </c>
      <c r="BD78" s="15" t="b">
        <f t="shared" ca="1" si="162"/>
        <v>0</v>
      </c>
      <c r="BE78" s="15" t="b">
        <f t="shared" si="163"/>
        <v>0</v>
      </c>
      <c r="BF78" s="15" t="str">
        <f t="shared" ca="1" si="164"/>
        <v/>
      </c>
      <c r="BG78" s="15" t="str">
        <f t="shared" si="165"/>
        <v/>
      </c>
      <c r="BH78" s="15" t="str">
        <f t="array" aca="1" ref="BH78" ca="1">IF(IFERROR( S78,1),1,IF(BC78="","", SUM(IF(ISERROR(INDIRECT(BC78)),1,0))))</f>
        <v/>
      </c>
      <c r="BI78" s="15" t="b">
        <f t="shared" si="166"/>
        <v>0</v>
      </c>
      <c r="BJ78" s="15" t="b">
        <f t="shared" si="167"/>
        <v>0</v>
      </c>
      <c r="BK78" s="35" t="str">
        <f t="shared" si="127"/>
        <v/>
      </c>
      <c r="BL78" s="15">
        <f t="shared" si="168"/>
        <v>4</v>
      </c>
      <c r="BP78" s="15" t="b">
        <f t="shared" si="134"/>
        <v>0</v>
      </c>
      <c r="BQ78" s="15" t="b">
        <f t="shared" si="135"/>
        <v>0</v>
      </c>
      <c r="BR78" s="15" t="str">
        <f t="shared" si="169"/>
        <v/>
      </c>
      <c r="BS78" s="15">
        <f t="shared" si="136"/>
        <v>0</v>
      </c>
      <c r="BT78" s="15" t="str">
        <f t="shared" si="137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8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8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9"/>
        <v/>
      </c>
      <c r="M79" s="19"/>
      <c r="T79" s="15" t="str">
        <f t="shared" ca="1" si="130"/>
        <v/>
      </c>
      <c r="U79" s="15" t="str">
        <f t="shared" ref="U79:U97" si="195">IF(AD79,BS79,"")</f>
        <v/>
      </c>
      <c r="AD79" s="16" t="b">
        <f t="shared" si="140"/>
        <v>0</v>
      </c>
      <c r="AE79" s="16" t="b">
        <f t="shared" si="141"/>
        <v>0</v>
      </c>
      <c r="AF79" s="15" t="str">
        <f t="shared" si="142"/>
        <v/>
      </c>
      <c r="AG79" s="15" t="str">
        <f t="shared" ca="1" si="143"/>
        <v/>
      </c>
      <c r="AH79" s="15" t="str">
        <f t="shared" ca="1" si="144"/>
        <v/>
      </c>
      <c r="AI79" s="15" t="b">
        <f t="shared" ca="1" si="145"/>
        <v>0</v>
      </c>
      <c r="AJ79" s="15" t="str">
        <f t="shared" ca="1" si="131"/>
        <v/>
      </c>
      <c r="AK79" s="27" t="str">
        <f t="shared" ca="1" si="146"/>
        <v/>
      </c>
      <c r="AL79" s="15" t="b">
        <f t="shared" ca="1" si="147"/>
        <v>0</v>
      </c>
      <c r="AM79" s="15" t="str">
        <f t="shared" ca="1" si="148"/>
        <v/>
      </c>
      <c r="AN79" s="15">
        <f t="shared" ca="1" si="149"/>
        <v>3</v>
      </c>
      <c r="AO79" s="15" t="str">
        <f t="shared" ca="1" si="132"/>
        <v/>
      </c>
      <c r="AP79" s="15" t="str">
        <f t="shared" ca="1" si="150"/>
        <v/>
      </c>
      <c r="AQ79" s="27">
        <f t="shared" si="151"/>
        <v>4</v>
      </c>
      <c r="AR79" s="15" t="b">
        <f t="shared" si="152"/>
        <v>0</v>
      </c>
      <c r="AS79" s="27" t="b">
        <f t="shared" si="153"/>
        <v>0</v>
      </c>
      <c r="AT79" s="27" t="b">
        <f t="shared" si="154"/>
        <v>0</v>
      </c>
      <c r="AU79" s="27" t="str">
        <f t="shared" si="155"/>
        <v/>
      </c>
      <c r="AV79" s="16" t="b">
        <f t="shared" si="156"/>
        <v>0</v>
      </c>
      <c r="AW79" s="15" t="str">
        <f t="shared" ca="1" si="193"/>
        <v/>
      </c>
      <c r="AX79" s="27" t="b">
        <f t="shared" ca="1" si="157"/>
        <v>0</v>
      </c>
      <c r="AY79" s="27" t="b">
        <f t="shared" ca="1" si="158"/>
        <v>0</v>
      </c>
      <c r="AZ79" s="15" t="b">
        <f t="shared" ca="1" si="159"/>
        <v>0</v>
      </c>
      <c r="BA79" s="15" t="b">
        <f t="shared" ca="1" si="160"/>
        <v>0</v>
      </c>
      <c r="BB79" s="15" t="str">
        <f t="shared" si="161"/>
        <v/>
      </c>
      <c r="BC79" s="15" t="str">
        <f t="shared" ca="1" si="133"/>
        <v/>
      </c>
      <c r="BD79" s="15" t="b">
        <f t="shared" ca="1" si="162"/>
        <v>0</v>
      </c>
      <c r="BE79" s="15" t="b">
        <f t="shared" si="163"/>
        <v>0</v>
      </c>
      <c r="BF79" s="15" t="str">
        <f t="shared" ca="1" si="164"/>
        <v/>
      </c>
      <c r="BG79" s="15" t="str">
        <f t="shared" si="165"/>
        <v/>
      </c>
      <c r="BH79" s="15" t="str">
        <f t="array" aca="1" ref="BH79" ca="1">IF(IFERROR( S79,1),1,IF(BC79="","", SUM(IF(ISERROR(INDIRECT(BC79)),1,0))))</f>
        <v/>
      </c>
      <c r="BI79" s="15" t="b">
        <f t="shared" si="166"/>
        <v>0</v>
      </c>
      <c r="BJ79" s="15" t="b">
        <f t="shared" si="167"/>
        <v>0</v>
      </c>
      <c r="BK79" s="35" t="str">
        <f t="shared" si="127"/>
        <v/>
      </c>
      <c r="BL79" s="15">
        <f t="shared" si="168"/>
        <v>4</v>
      </c>
      <c r="BP79" s="15" t="b">
        <f t="shared" si="134"/>
        <v>0</v>
      </c>
      <c r="BQ79" s="15" t="b">
        <f t="shared" si="135"/>
        <v>0</v>
      </c>
      <c r="BR79" s="15" t="str">
        <f t="shared" si="169"/>
        <v/>
      </c>
      <c r="BS79" s="15">
        <f t="shared" si="136"/>
        <v>0</v>
      </c>
      <c r="BT79" s="15" t="str">
        <f t="shared" si="137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8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8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9"/>
        <v/>
      </c>
      <c r="M80" s="19"/>
      <c r="T80" s="15" t="str">
        <f t="shared" ca="1" si="130"/>
        <v/>
      </c>
      <c r="U80" s="15" t="str">
        <f t="shared" si="195"/>
        <v/>
      </c>
      <c r="AD80" s="16" t="b">
        <f t="shared" si="140"/>
        <v>0</v>
      </c>
      <c r="AE80" s="16" t="b">
        <f t="shared" si="141"/>
        <v>0</v>
      </c>
      <c r="AF80" s="15" t="str">
        <f t="shared" si="142"/>
        <v/>
      </c>
      <c r="AG80" s="15" t="str">
        <f t="shared" ca="1" si="143"/>
        <v/>
      </c>
      <c r="AH80" s="15" t="str">
        <f t="shared" ca="1" si="144"/>
        <v/>
      </c>
      <c r="AI80" s="15" t="b">
        <f t="shared" ca="1" si="145"/>
        <v>0</v>
      </c>
      <c r="AJ80" s="15" t="str">
        <f t="shared" ca="1" si="131"/>
        <v/>
      </c>
      <c r="AK80" s="27" t="str">
        <f t="shared" ca="1" si="146"/>
        <v/>
      </c>
      <c r="AL80" s="15" t="b">
        <f t="shared" ca="1" si="147"/>
        <v>0</v>
      </c>
      <c r="AM80" s="15" t="str">
        <f t="shared" ca="1" si="148"/>
        <v/>
      </c>
      <c r="AN80" s="15">
        <f t="shared" ca="1" si="149"/>
        <v>3</v>
      </c>
      <c r="AO80" s="15" t="str">
        <f t="shared" ca="1" si="132"/>
        <v/>
      </c>
      <c r="AP80" s="15" t="str">
        <f t="shared" ca="1" si="150"/>
        <v/>
      </c>
      <c r="AQ80" s="27">
        <f t="shared" si="151"/>
        <v>4</v>
      </c>
      <c r="AR80" s="15" t="b">
        <f t="shared" si="152"/>
        <v>0</v>
      </c>
      <c r="AS80" s="27" t="b">
        <f t="shared" si="153"/>
        <v>0</v>
      </c>
      <c r="AT80" s="27" t="b">
        <f t="shared" si="154"/>
        <v>0</v>
      </c>
      <c r="AU80" s="27" t="str">
        <f t="shared" si="155"/>
        <v/>
      </c>
      <c r="AV80" s="16" t="b">
        <f t="shared" si="156"/>
        <v>0</v>
      </c>
      <c r="AW80" s="15" t="str">
        <f t="shared" ca="1" si="193"/>
        <v/>
      </c>
      <c r="AX80" s="27" t="b">
        <f t="shared" ca="1" si="157"/>
        <v>0</v>
      </c>
      <c r="AY80" s="27" t="b">
        <f t="shared" ca="1" si="158"/>
        <v>0</v>
      </c>
      <c r="AZ80" s="15" t="b">
        <f t="shared" ca="1" si="159"/>
        <v>0</v>
      </c>
      <c r="BA80" s="15" t="b">
        <f t="shared" ca="1" si="160"/>
        <v>0</v>
      </c>
      <c r="BB80" s="15" t="str">
        <f t="shared" si="161"/>
        <v/>
      </c>
      <c r="BC80" s="15" t="str">
        <f t="shared" ca="1" si="133"/>
        <v/>
      </c>
      <c r="BD80" s="15" t="b">
        <f t="shared" ca="1" si="162"/>
        <v>0</v>
      </c>
      <c r="BE80" s="15" t="b">
        <f t="shared" si="163"/>
        <v>0</v>
      </c>
      <c r="BF80" s="15" t="str">
        <f t="shared" ca="1" si="164"/>
        <v/>
      </c>
      <c r="BG80" s="15" t="str">
        <f t="shared" si="165"/>
        <v/>
      </c>
      <c r="BH80" s="15" t="str">
        <f t="array" aca="1" ref="BH80" ca="1">IF(IFERROR( S80,1),1,IF(BC80="","", SUM(IF(ISERROR(INDIRECT(BC80)),1,0))))</f>
        <v/>
      </c>
      <c r="BI80" s="15" t="b">
        <f t="shared" si="166"/>
        <v>0</v>
      </c>
      <c r="BJ80" s="15" t="b">
        <f t="shared" si="167"/>
        <v>0</v>
      </c>
      <c r="BK80" s="35" t="str">
        <f t="shared" si="127"/>
        <v/>
      </c>
      <c r="BL80" s="15">
        <f t="shared" si="168"/>
        <v>4</v>
      </c>
      <c r="BP80" s="15" t="b">
        <f t="shared" si="134"/>
        <v>0</v>
      </c>
      <c r="BQ80" s="15" t="b">
        <f t="shared" si="135"/>
        <v>0</v>
      </c>
      <c r="BR80" s="15" t="str">
        <f t="shared" si="169"/>
        <v/>
      </c>
      <c r="BS80" s="15">
        <f t="shared" si="136"/>
        <v>0</v>
      </c>
      <c r="BT80" s="15" t="str">
        <f t="shared" si="137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8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8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9"/>
        <v/>
      </c>
      <c r="M81" s="19"/>
      <c r="T81" s="15" t="str">
        <f t="shared" ca="1" si="130"/>
        <v/>
      </c>
      <c r="U81" s="15" t="str">
        <f t="shared" si="195"/>
        <v/>
      </c>
      <c r="AD81" s="16" t="b">
        <f t="shared" si="140"/>
        <v>0</v>
      </c>
      <c r="AE81" s="16" t="b">
        <f t="shared" si="141"/>
        <v>0</v>
      </c>
      <c r="AF81" s="15" t="str">
        <f t="shared" si="142"/>
        <v/>
      </c>
      <c r="AG81" s="15" t="str">
        <f t="shared" ca="1" si="143"/>
        <v/>
      </c>
      <c r="AH81" s="15" t="str">
        <f t="shared" ca="1" si="144"/>
        <v/>
      </c>
      <c r="AI81" s="15" t="b">
        <f t="shared" ca="1" si="145"/>
        <v>0</v>
      </c>
      <c r="AJ81" s="15" t="str">
        <f t="shared" ca="1" si="131"/>
        <v/>
      </c>
      <c r="AK81" s="27" t="str">
        <f t="shared" ca="1" si="146"/>
        <v/>
      </c>
      <c r="AL81" s="15" t="b">
        <f t="shared" ca="1" si="147"/>
        <v>0</v>
      </c>
      <c r="AM81" s="15" t="str">
        <f t="shared" ca="1" si="148"/>
        <v/>
      </c>
      <c r="AN81" s="15">
        <f t="shared" ca="1" si="149"/>
        <v>3</v>
      </c>
      <c r="AO81" s="15" t="str">
        <f t="shared" ca="1" si="132"/>
        <v/>
      </c>
      <c r="AP81" s="15" t="str">
        <f t="shared" ca="1" si="150"/>
        <v/>
      </c>
      <c r="AQ81" s="27">
        <f t="shared" si="151"/>
        <v>4</v>
      </c>
      <c r="AR81" s="15" t="b">
        <f t="shared" si="152"/>
        <v>0</v>
      </c>
      <c r="AS81" s="27" t="b">
        <f t="shared" si="153"/>
        <v>0</v>
      </c>
      <c r="AT81" s="27" t="b">
        <f t="shared" si="154"/>
        <v>0</v>
      </c>
      <c r="AU81" s="27" t="str">
        <f t="shared" si="155"/>
        <v/>
      </c>
      <c r="AV81" s="16" t="b">
        <f t="shared" si="156"/>
        <v>0</v>
      </c>
      <c r="AW81" s="15" t="str">
        <f t="shared" ca="1" si="193"/>
        <v/>
      </c>
      <c r="AX81" s="27" t="b">
        <f t="shared" ca="1" si="157"/>
        <v>0</v>
      </c>
      <c r="AY81" s="27" t="b">
        <f t="shared" ca="1" si="158"/>
        <v>0</v>
      </c>
      <c r="AZ81" s="15" t="b">
        <f t="shared" ca="1" si="159"/>
        <v>0</v>
      </c>
      <c r="BA81" s="15" t="b">
        <f t="shared" ca="1" si="160"/>
        <v>0</v>
      </c>
      <c r="BB81" s="15" t="str">
        <f t="shared" si="161"/>
        <v/>
      </c>
      <c r="BC81" s="15" t="str">
        <f t="shared" ca="1" si="133"/>
        <v/>
      </c>
      <c r="BD81" s="15" t="b">
        <f t="shared" ca="1" si="162"/>
        <v>0</v>
      </c>
      <c r="BE81" s="15" t="b">
        <f t="shared" si="163"/>
        <v>0</v>
      </c>
      <c r="BF81" s="15" t="str">
        <f t="shared" ca="1" si="164"/>
        <v/>
      </c>
      <c r="BG81" s="15" t="str">
        <f t="shared" si="165"/>
        <v/>
      </c>
      <c r="BH81" s="15" t="str">
        <f t="array" aca="1" ref="BH81" ca="1">IF(IFERROR( S81,1),1,IF(BC81="","", SUM(IF(ISERROR(INDIRECT(BC81)),1,0))))</f>
        <v/>
      </c>
      <c r="BI81" s="15" t="b">
        <f t="shared" si="166"/>
        <v>0</v>
      </c>
      <c r="BJ81" s="15" t="b">
        <f t="shared" si="167"/>
        <v>0</v>
      </c>
      <c r="BK81" s="35" t="str">
        <f t="shared" si="127"/>
        <v/>
      </c>
      <c r="BL81" s="15">
        <f t="shared" si="168"/>
        <v>4</v>
      </c>
      <c r="BP81" s="15" t="b">
        <f t="shared" si="134"/>
        <v>0</v>
      </c>
      <c r="BQ81" s="15" t="b">
        <f t="shared" si="135"/>
        <v>0</v>
      </c>
      <c r="BR81" s="15" t="str">
        <f t="shared" si="169"/>
        <v/>
      </c>
      <c r="BS81" s="15">
        <f t="shared" si="136"/>
        <v>0</v>
      </c>
      <c r="BT81" s="15" t="str">
        <f t="shared" si="137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8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8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9"/>
        <v/>
      </c>
      <c r="M82" s="19"/>
      <c r="T82" s="15" t="str">
        <f t="shared" ca="1" si="130"/>
        <v/>
      </c>
      <c r="U82" s="15" t="str">
        <f t="shared" si="195"/>
        <v/>
      </c>
      <c r="AD82" s="16" t="b">
        <f t="shared" si="140"/>
        <v>0</v>
      </c>
      <c r="AE82" s="16" t="b">
        <f t="shared" si="141"/>
        <v>0</v>
      </c>
      <c r="AF82" s="15" t="str">
        <f t="shared" si="142"/>
        <v/>
      </c>
      <c r="AG82" s="15" t="str">
        <f t="shared" ca="1" si="143"/>
        <v/>
      </c>
      <c r="AH82" s="15" t="str">
        <f t="shared" ca="1" si="144"/>
        <v/>
      </c>
      <c r="AI82" s="15" t="b">
        <f t="shared" ca="1" si="145"/>
        <v>0</v>
      </c>
      <c r="AJ82" s="15" t="str">
        <f t="shared" ca="1" si="131"/>
        <v/>
      </c>
      <c r="AK82" s="27" t="str">
        <f t="shared" ca="1" si="146"/>
        <v/>
      </c>
      <c r="AL82" s="15" t="b">
        <f t="shared" ca="1" si="147"/>
        <v>0</v>
      </c>
      <c r="AM82" s="15" t="str">
        <f t="shared" ca="1" si="148"/>
        <v/>
      </c>
      <c r="AN82" s="15">
        <f t="shared" ca="1" si="149"/>
        <v>3</v>
      </c>
      <c r="AO82" s="15" t="str">
        <f t="shared" ca="1" si="132"/>
        <v/>
      </c>
      <c r="AP82" s="15" t="str">
        <f t="shared" ca="1" si="150"/>
        <v/>
      </c>
      <c r="AQ82" s="27">
        <f t="shared" si="151"/>
        <v>4</v>
      </c>
      <c r="AR82" s="15" t="b">
        <f t="shared" si="152"/>
        <v>0</v>
      </c>
      <c r="AS82" s="27" t="b">
        <f t="shared" si="153"/>
        <v>0</v>
      </c>
      <c r="AT82" s="27" t="b">
        <f t="shared" si="154"/>
        <v>0</v>
      </c>
      <c r="AU82" s="27" t="str">
        <f t="shared" si="155"/>
        <v/>
      </c>
      <c r="AV82" s="16" t="b">
        <f t="shared" si="156"/>
        <v>0</v>
      </c>
      <c r="AW82" s="15" t="str">
        <f t="shared" ca="1" si="193"/>
        <v/>
      </c>
      <c r="AX82" s="27" t="b">
        <f t="shared" ca="1" si="157"/>
        <v>0</v>
      </c>
      <c r="AY82" s="27" t="b">
        <f t="shared" ca="1" si="158"/>
        <v>0</v>
      </c>
      <c r="AZ82" s="15" t="b">
        <f t="shared" ca="1" si="159"/>
        <v>0</v>
      </c>
      <c r="BA82" s="15" t="b">
        <f t="shared" ca="1" si="160"/>
        <v>0</v>
      </c>
      <c r="BB82" s="15" t="str">
        <f t="shared" si="161"/>
        <v/>
      </c>
      <c r="BC82" s="15" t="str">
        <f t="shared" ca="1" si="133"/>
        <v/>
      </c>
      <c r="BD82" s="15" t="b">
        <f t="shared" ca="1" si="162"/>
        <v>0</v>
      </c>
      <c r="BE82" s="15" t="b">
        <f t="shared" si="163"/>
        <v>0</v>
      </c>
      <c r="BF82" s="15" t="str">
        <f t="shared" ca="1" si="164"/>
        <v/>
      </c>
      <c r="BG82" s="15" t="str">
        <f t="shared" si="165"/>
        <v/>
      </c>
      <c r="BH82" s="15" t="str">
        <f t="array" aca="1" ref="BH82" ca="1">IF(IFERROR( S82,1),1,IF(BC82="","", SUM(IF(ISERROR(INDIRECT(BC82)),1,0))))</f>
        <v/>
      </c>
      <c r="BI82" s="15" t="b">
        <f t="shared" si="166"/>
        <v>0</v>
      </c>
      <c r="BJ82" s="15" t="b">
        <f t="shared" si="167"/>
        <v>0</v>
      </c>
      <c r="BK82" s="35" t="str">
        <f t="shared" si="127"/>
        <v/>
      </c>
      <c r="BL82" s="15">
        <f t="shared" si="168"/>
        <v>4</v>
      </c>
      <c r="BP82" s="15" t="b">
        <f t="shared" si="134"/>
        <v>0</v>
      </c>
      <c r="BQ82" s="15" t="b">
        <f t="shared" si="135"/>
        <v>0</v>
      </c>
      <c r="BR82" s="15" t="str">
        <f t="shared" si="169"/>
        <v/>
      </c>
      <c r="BS82" s="15">
        <f t="shared" si="136"/>
        <v>0</v>
      </c>
      <c r="BT82" s="15" t="str">
        <f t="shared" si="137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8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8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9"/>
        <v/>
      </c>
      <c r="M83" s="19"/>
      <c r="T83" s="15" t="str">
        <f t="shared" ca="1" si="130"/>
        <v/>
      </c>
      <c r="U83" s="15" t="str">
        <f t="shared" si="195"/>
        <v/>
      </c>
      <c r="AD83" s="16" t="b">
        <f t="shared" si="140"/>
        <v>0</v>
      </c>
      <c r="AE83" s="16" t="b">
        <f t="shared" si="141"/>
        <v>0</v>
      </c>
      <c r="AF83" s="15" t="str">
        <f t="shared" si="142"/>
        <v/>
      </c>
      <c r="AG83" s="15" t="str">
        <f t="shared" ca="1" si="143"/>
        <v/>
      </c>
      <c r="AH83" s="15" t="str">
        <f t="shared" ca="1" si="144"/>
        <v/>
      </c>
      <c r="AI83" s="15" t="b">
        <f t="shared" ca="1" si="145"/>
        <v>0</v>
      </c>
      <c r="AJ83" s="15" t="str">
        <f t="shared" ca="1" si="131"/>
        <v/>
      </c>
      <c r="AK83" s="27" t="str">
        <f t="shared" ca="1" si="146"/>
        <v/>
      </c>
      <c r="AL83" s="15" t="b">
        <f t="shared" ca="1" si="147"/>
        <v>0</v>
      </c>
      <c r="AM83" s="15" t="str">
        <f t="shared" ca="1" si="148"/>
        <v/>
      </c>
      <c r="AN83" s="15">
        <f t="shared" ca="1" si="149"/>
        <v>3</v>
      </c>
      <c r="AO83" s="15" t="str">
        <f t="shared" ca="1" si="132"/>
        <v/>
      </c>
      <c r="AP83" s="15" t="str">
        <f t="shared" ca="1" si="150"/>
        <v/>
      </c>
      <c r="AQ83" s="27">
        <f t="shared" si="151"/>
        <v>4</v>
      </c>
      <c r="AR83" s="15" t="b">
        <f t="shared" si="152"/>
        <v>0</v>
      </c>
      <c r="AS83" s="27" t="b">
        <f t="shared" si="153"/>
        <v>0</v>
      </c>
      <c r="AT83" s="27" t="b">
        <f t="shared" si="154"/>
        <v>0</v>
      </c>
      <c r="AU83" s="27" t="str">
        <f t="shared" si="155"/>
        <v/>
      </c>
      <c r="AV83" s="16" t="b">
        <f t="shared" si="156"/>
        <v>0</v>
      </c>
      <c r="AW83" s="15" t="str">
        <f t="shared" ca="1" si="193"/>
        <v/>
      </c>
      <c r="AX83" s="27" t="b">
        <f t="shared" ca="1" si="157"/>
        <v>0</v>
      </c>
      <c r="AY83" s="27" t="b">
        <f t="shared" ca="1" si="158"/>
        <v>0</v>
      </c>
      <c r="AZ83" s="15" t="b">
        <f t="shared" ca="1" si="159"/>
        <v>0</v>
      </c>
      <c r="BA83" s="15" t="b">
        <f t="shared" ca="1" si="160"/>
        <v>0</v>
      </c>
      <c r="BB83" s="15" t="str">
        <f t="shared" si="161"/>
        <v/>
      </c>
      <c r="BC83" s="15" t="str">
        <f t="shared" ca="1" si="133"/>
        <v/>
      </c>
      <c r="BD83" s="15" t="b">
        <f t="shared" ca="1" si="162"/>
        <v>0</v>
      </c>
      <c r="BE83" s="15" t="b">
        <f t="shared" si="163"/>
        <v>0</v>
      </c>
      <c r="BF83" s="15" t="str">
        <f t="shared" ca="1" si="164"/>
        <v/>
      </c>
      <c r="BG83" s="15" t="str">
        <f t="shared" si="165"/>
        <v/>
      </c>
      <c r="BH83" s="15" t="str">
        <f t="array" aca="1" ref="BH83" ca="1">IF(IFERROR( S83,1),1,IF(BC83="","", SUM(IF(ISERROR(INDIRECT(BC83)),1,0))))</f>
        <v/>
      </c>
      <c r="BI83" s="15" t="b">
        <f t="shared" si="166"/>
        <v>0</v>
      </c>
      <c r="BJ83" s="15" t="b">
        <f t="shared" si="167"/>
        <v>0</v>
      </c>
      <c r="BK83" s="35" t="str">
        <f t="shared" si="127"/>
        <v/>
      </c>
      <c r="BL83" s="15">
        <f t="shared" si="168"/>
        <v>4</v>
      </c>
      <c r="BP83" s="15" t="b">
        <f t="shared" si="134"/>
        <v>0</v>
      </c>
      <c r="BQ83" s="15" t="b">
        <f t="shared" si="135"/>
        <v>0</v>
      </c>
      <c r="BR83" s="15" t="str">
        <f t="shared" si="169"/>
        <v/>
      </c>
      <c r="BS83" s="15">
        <f t="shared" si="136"/>
        <v>0</v>
      </c>
      <c r="BT83" s="15" t="str">
        <f t="shared" si="137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8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9"/>
        <v/>
      </c>
      <c r="M84" s="19"/>
      <c r="T84" s="15" t="str">
        <f t="shared" ca="1" si="130"/>
        <v/>
      </c>
      <c r="U84" s="15" t="str">
        <f t="shared" si="195"/>
        <v/>
      </c>
      <c r="AD84" s="16" t="b">
        <f t="shared" si="140"/>
        <v>0</v>
      </c>
      <c r="AE84" s="16" t="b">
        <f t="shared" si="141"/>
        <v>0</v>
      </c>
      <c r="AF84" s="15" t="str">
        <f t="shared" si="142"/>
        <v/>
      </c>
      <c r="AG84" s="15" t="str">
        <f t="shared" ca="1" si="143"/>
        <v/>
      </c>
      <c r="AH84" s="15" t="str">
        <f t="shared" ca="1" si="144"/>
        <v/>
      </c>
      <c r="AI84" s="15" t="b">
        <f t="shared" ca="1" si="145"/>
        <v>0</v>
      </c>
      <c r="AJ84" s="15" t="str">
        <f t="shared" ca="1" si="131"/>
        <v/>
      </c>
      <c r="AK84" s="27" t="str">
        <f t="shared" ca="1" si="146"/>
        <v/>
      </c>
      <c r="AL84" s="15" t="b">
        <f t="shared" ca="1" si="147"/>
        <v>0</v>
      </c>
      <c r="AM84" s="15" t="str">
        <f t="shared" ca="1" si="148"/>
        <v/>
      </c>
      <c r="AN84" s="15">
        <f t="shared" ca="1" si="149"/>
        <v>3</v>
      </c>
      <c r="AO84" s="15" t="str">
        <f t="shared" ca="1" si="132"/>
        <v/>
      </c>
      <c r="AP84" s="15" t="str">
        <f t="shared" ca="1" si="150"/>
        <v/>
      </c>
      <c r="AQ84" s="27">
        <f t="shared" si="151"/>
        <v>4</v>
      </c>
      <c r="AR84" s="15" t="b">
        <f t="shared" si="152"/>
        <v>0</v>
      </c>
      <c r="AS84" s="27" t="b">
        <f t="shared" si="153"/>
        <v>0</v>
      </c>
      <c r="AT84" s="27" t="b">
        <f t="shared" si="154"/>
        <v>0</v>
      </c>
      <c r="AU84" s="27" t="str">
        <f t="shared" si="155"/>
        <v/>
      </c>
      <c r="AV84" s="16" t="b">
        <f t="shared" si="156"/>
        <v>0</v>
      </c>
      <c r="AW84" s="15" t="str">
        <f t="shared" ca="1" si="193"/>
        <v/>
      </c>
      <c r="AX84" s="27" t="b">
        <f t="shared" ca="1" si="157"/>
        <v>0</v>
      </c>
      <c r="AY84" s="27" t="b">
        <f t="shared" ca="1" si="158"/>
        <v>0</v>
      </c>
      <c r="AZ84" s="15" t="b">
        <f t="shared" ca="1" si="159"/>
        <v>0</v>
      </c>
      <c r="BA84" s="15" t="b">
        <f t="shared" ca="1" si="160"/>
        <v>0</v>
      </c>
      <c r="BB84" s="15" t="str">
        <f t="shared" si="161"/>
        <v/>
      </c>
      <c r="BC84" s="15" t="str">
        <f t="shared" ca="1" si="133"/>
        <v/>
      </c>
      <c r="BD84" s="15" t="b">
        <f t="shared" ca="1" si="162"/>
        <v>0</v>
      </c>
      <c r="BE84" s="15" t="b">
        <f t="shared" si="163"/>
        <v>0</v>
      </c>
      <c r="BF84" s="15" t="str">
        <f t="shared" ca="1" si="164"/>
        <v/>
      </c>
      <c r="BG84" s="15" t="str">
        <f t="shared" si="165"/>
        <v/>
      </c>
      <c r="BH84" s="15" t="str">
        <f t="array" aca="1" ref="BH84" ca="1">IF(IFERROR( S84,1),1,IF(BC84="","", SUM(IF(ISERROR(INDIRECT(BC84)),1,0))))</f>
        <v/>
      </c>
      <c r="BI84" s="15" t="b">
        <f t="shared" si="166"/>
        <v>0</v>
      </c>
      <c r="BJ84" s="15" t="b">
        <f t="shared" si="167"/>
        <v>0</v>
      </c>
      <c r="BK84" s="35" t="str">
        <f t="shared" si="127"/>
        <v/>
      </c>
      <c r="BL84" s="15">
        <f t="shared" si="168"/>
        <v>4</v>
      </c>
      <c r="BP84" s="15" t="b">
        <f t="shared" si="134"/>
        <v>0</v>
      </c>
      <c r="BQ84" s="15" t="b">
        <f t="shared" si="135"/>
        <v>0</v>
      </c>
      <c r="BR84" s="15" t="str">
        <f t="shared" si="169"/>
        <v/>
      </c>
      <c r="BS84" s="15">
        <f t="shared" si="136"/>
        <v>0</v>
      </c>
      <c r="BT84" s="15" t="str">
        <f t="shared" si="137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8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9"/>
        <v/>
      </c>
      <c r="M85" s="19"/>
      <c r="T85" s="15" t="str">
        <f t="shared" ca="1" si="130"/>
        <v/>
      </c>
      <c r="U85" s="15" t="str">
        <f t="shared" si="195"/>
        <v/>
      </c>
      <c r="AD85" s="16" t="b">
        <f t="shared" si="140"/>
        <v>0</v>
      </c>
      <c r="AE85" s="16" t="b">
        <f t="shared" si="141"/>
        <v>0</v>
      </c>
      <c r="AF85" s="15" t="str">
        <f t="shared" si="142"/>
        <v/>
      </c>
      <c r="AG85" s="15" t="str">
        <f t="shared" ca="1" si="143"/>
        <v/>
      </c>
      <c r="AH85" s="15" t="str">
        <f t="shared" ca="1" si="144"/>
        <v/>
      </c>
      <c r="AI85" s="15" t="b">
        <f t="shared" ca="1" si="145"/>
        <v>0</v>
      </c>
      <c r="AJ85" s="15" t="str">
        <f t="shared" ca="1" si="131"/>
        <v/>
      </c>
      <c r="AK85" s="27" t="str">
        <f t="shared" ca="1" si="146"/>
        <v/>
      </c>
      <c r="AL85" s="15" t="b">
        <f t="shared" ca="1" si="147"/>
        <v>0</v>
      </c>
      <c r="AM85" s="15" t="str">
        <f t="shared" ca="1" si="148"/>
        <v/>
      </c>
      <c r="AN85" s="15">
        <f t="shared" ca="1" si="149"/>
        <v>3</v>
      </c>
      <c r="AO85" s="15" t="str">
        <f t="shared" ca="1" si="132"/>
        <v/>
      </c>
      <c r="AP85" s="15" t="str">
        <f t="shared" ca="1" si="150"/>
        <v/>
      </c>
      <c r="AQ85" s="27">
        <f t="shared" si="151"/>
        <v>4</v>
      </c>
      <c r="AR85" s="15" t="b">
        <f t="shared" si="152"/>
        <v>0</v>
      </c>
      <c r="AS85" s="27" t="b">
        <f t="shared" si="153"/>
        <v>0</v>
      </c>
      <c r="AT85" s="27" t="b">
        <f t="shared" si="154"/>
        <v>0</v>
      </c>
      <c r="AU85" s="27" t="str">
        <f t="shared" si="155"/>
        <v/>
      </c>
      <c r="AV85" s="16" t="b">
        <f t="shared" si="156"/>
        <v>0</v>
      </c>
      <c r="AW85" s="15" t="str">
        <f t="shared" ca="1" si="193"/>
        <v/>
      </c>
      <c r="AX85" s="27" t="b">
        <f t="shared" ca="1" si="157"/>
        <v>0</v>
      </c>
      <c r="AY85" s="27" t="b">
        <f t="shared" ca="1" si="158"/>
        <v>0</v>
      </c>
      <c r="AZ85" s="15" t="b">
        <f t="shared" ca="1" si="159"/>
        <v>0</v>
      </c>
      <c r="BA85" s="15" t="b">
        <f t="shared" ca="1" si="160"/>
        <v>0</v>
      </c>
      <c r="BB85" s="15" t="str">
        <f t="shared" si="161"/>
        <v/>
      </c>
      <c r="BC85" s="15" t="str">
        <f t="shared" ca="1" si="133"/>
        <v/>
      </c>
      <c r="BD85" s="15" t="b">
        <f t="shared" ca="1" si="162"/>
        <v>0</v>
      </c>
      <c r="BE85" s="15" t="b">
        <f t="shared" si="163"/>
        <v>0</v>
      </c>
      <c r="BF85" s="15" t="str">
        <f t="shared" ca="1" si="164"/>
        <v/>
      </c>
      <c r="BG85" s="15" t="str">
        <f t="shared" si="165"/>
        <v/>
      </c>
      <c r="BH85" s="15" t="str">
        <f t="array" aca="1" ref="BH85" ca="1">IF(IFERROR( S85,1),1,IF(BC85="","", SUM(IF(ISERROR(INDIRECT(BC85)),1,0))))</f>
        <v/>
      </c>
      <c r="BI85" s="15" t="b">
        <f t="shared" si="166"/>
        <v>0</v>
      </c>
      <c r="BJ85" s="15" t="b">
        <f t="shared" si="167"/>
        <v>0</v>
      </c>
      <c r="BK85" s="35" t="str">
        <f t="shared" si="127"/>
        <v/>
      </c>
      <c r="BL85" s="15">
        <f t="shared" si="168"/>
        <v>4</v>
      </c>
      <c r="BP85" s="15" t="b">
        <f t="shared" si="134"/>
        <v>0</v>
      </c>
      <c r="BQ85" s="15" t="b">
        <f t="shared" si="135"/>
        <v>0</v>
      </c>
      <c r="BR85" s="15" t="str">
        <f t="shared" si="169"/>
        <v/>
      </c>
      <c r="BS85" s="15">
        <f t="shared" si="136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8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30"/>
        <v/>
      </c>
      <c r="U86" s="15" t="str">
        <f t="shared" si="195"/>
        <v/>
      </c>
      <c r="AD86" s="16" t="b">
        <f t="shared" si="140"/>
        <v>0</v>
      </c>
      <c r="AE86" s="16" t="b">
        <f t="shared" si="141"/>
        <v>0</v>
      </c>
      <c r="AF86" s="15" t="str">
        <f t="shared" si="142"/>
        <v/>
      </c>
      <c r="AG86" s="15" t="str">
        <f t="shared" ca="1" si="143"/>
        <v/>
      </c>
      <c r="AH86" s="15" t="str">
        <f t="shared" ca="1" si="144"/>
        <v/>
      </c>
      <c r="AI86" s="15" t="b">
        <f t="shared" ca="1" si="145"/>
        <v>0</v>
      </c>
      <c r="AJ86" s="15" t="str">
        <f t="shared" ref="AJ86:AJ97" ca="1" si="199">IF(AE86,INDIRECT(ADDRESS(ROW($T$4),COLUMN($T$4),,,AF86)),"")</f>
        <v/>
      </c>
      <c r="AK86" s="27" t="str">
        <f t="shared" ca="1" si="146"/>
        <v/>
      </c>
      <c r="AL86" s="15" t="b">
        <f t="shared" ca="1" si="147"/>
        <v>0</v>
      </c>
      <c r="AM86" s="15" t="str">
        <f t="shared" ca="1" si="148"/>
        <v/>
      </c>
      <c r="AN86" s="15">
        <f t="shared" ca="1" si="149"/>
        <v>3</v>
      </c>
      <c r="AO86" s="15" t="str">
        <f t="shared" ref="AO86:AO97" ca="1" si="200">IF(AE86,INDIRECT(ADDRESS(ROW($BS$4),COLUMN($BS$4),,,AF86)),"")</f>
        <v/>
      </c>
      <c r="AP86" s="15" t="str">
        <f t="shared" ca="1" si="150"/>
        <v/>
      </c>
      <c r="AQ86" s="27">
        <f t="shared" si="151"/>
        <v>4</v>
      </c>
      <c r="AR86" s="15" t="b">
        <f t="shared" si="152"/>
        <v>0</v>
      </c>
      <c r="AS86" s="27" t="b">
        <f t="shared" si="153"/>
        <v>0</v>
      </c>
      <c r="AT86" s="27" t="b">
        <f t="shared" si="154"/>
        <v>0</v>
      </c>
      <c r="AU86" s="27" t="str">
        <f t="shared" si="155"/>
        <v/>
      </c>
      <c r="AV86" s="16" t="b">
        <f t="shared" si="156"/>
        <v>0</v>
      </c>
      <c r="AW86" s="15" t="str">
        <f t="shared" ca="1" si="193"/>
        <v/>
      </c>
      <c r="AX86" s="27" t="b">
        <f t="shared" ca="1" si="157"/>
        <v>0</v>
      </c>
      <c r="AY86" s="27" t="b">
        <f t="shared" ca="1" si="158"/>
        <v>0</v>
      </c>
      <c r="AZ86" s="15" t="b">
        <f t="shared" ca="1" si="159"/>
        <v>0</v>
      </c>
      <c r="BA86" s="15" t="b">
        <f t="shared" ca="1" si="160"/>
        <v>0</v>
      </c>
      <c r="BB86" s="15" t="str">
        <f t="shared" si="161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2"/>
        <v>0</v>
      </c>
      <c r="BE86" s="15" t="b">
        <f t="shared" si="163"/>
        <v>0</v>
      </c>
      <c r="BF86" s="15" t="str">
        <f t="shared" ca="1" si="164"/>
        <v/>
      </c>
      <c r="BG86" s="15" t="str">
        <f t="shared" si="165"/>
        <v/>
      </c>
      <c r="BH86" s="15" t="str">
        <f t="array" aca="1" ref="BH86" ca="1">IF(IFERROR( S86,1),1,IF(BC86="","", SUM(IF(ISERROR(INDIRECT(BC86)),1,0))))</f>
        <v/>
      </c>
      <c r="BI86" s="15" t="b">
        <f t="shared" si="166"/>
        <v>0</v>
      </c>
      <c r="BJ86" s="15" t="b">
        <f t="shared" si="167"/>
        <v>0</v>
      </c>
      <c r="BK86" s="35" t="str">
        <f t="shared" si="12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30"/>
        <v/>
      </c>
      <c r="U87" s="15" t="str">
        <f t="shared" si="195"/>
        <v/>
      </c>
      <c r="AD87" s="16" t="b">
        <f t="shared" si="140"/>
        <v>0</v>
      </c>
      <c r="AE87" s="16" t="b">
        <f t="shared" si="141"/>
        <v>0</v>
      </c>
      <c r="AF87" s="15" t="str">
        <f t="shared" si="142"/>
        <v/>
      </c>
      <c r="AG87" s="15" t="str">
        <f t="shared" ca="1" si="143"/>
        <v/>
      </c>
      <c r="AH87" s="15" t="str">
        <f t="shared" ca="1" si="144"/>
        <v/>
      </c>
      <c r="AI87" s="15" t="b">
        <f t="shared" ca="1" si="145"/>
        <v>0</v>
      </c>
      <c r="AJ87" s="15" t="str">
        <f t="shared" ca="1" si="199"/>
        <v/>
      </c>
      <c r="AK87" s="27" t="str">
        <f t="shared" ca="1" si="146"/>
        <v/>
      </c>
      <c r="AL87" s="15" t="b">
        <f t="shared" ca="1" si="147"/>
        <v>0</v>
      </c>
      <c r="AM87" s="15" t="str">
        <f t="shared" ca="1" si="148"/>
        <v/>
      </c>
      <c r="AN87" s="15">
        <f t="shared" ca="1" si="149"/>
        <v>3</v>
      </c>
      <c r="AO87" s="15" t="str">
        <f t="shared" ca="1" si="200"/>
        <v/>
      </c>
      <c r="AP87" s="15" t="str">
        <f t="shared" ca="1" si="150"/>
        <v/>
      </c>
      <c r="AQ87" s="27">
        <f t="shared" si="151"/>
        <v>4</v>
      </c>
      <c r="AR87" s="15" t="b">
        <f t="shared" si="152"/>
        <v>0</v>
      </c>
      <c r="AS87" s="27" t="b">
        <f t="shared" si="153"/>
        <v>0</v>
      </c>
      <c r="AT87" s="27" t="b">
        <f t="shared" si="154"/>
        <v>0</v>
      </c>
      <c r="AU87" s="27" t="str">
        <f t="shared" si="155"/>
        <v/>
      </c>
      <c r="AV87" s="16" t="b">
        <f t="shared" si="156"/>
        <v>0</v>
      </c>
      <c r="AW87" s="15" t="str">
        <f t="shared" ca="1" si="193"/>
        <v/>
      </c>
      <c r="AX87" s="27" t="b">
        <f t="shared" ca="1" si="157"/>
        <v>0</v>
      </c>
      <c r="AY87" s="27" t="b">
        <f t="shared" ca="1" si="158"/>
        <v>0</v>
      </c>
      <c r="AZ87" s="15" t="b">
        <f t="shared" ca="1" si="159"/>
        <v>0</v>
      </c>
      <c r="BA87" s="15" t="b">
        <f t="shared" ca="1" si="160"/>
        <v>0</v>
      </c>
      <c r="BB87" s="15" t="str">
        <f t="shared" si="161"/>
        <v/>
      </c>
      <c r="BC87" s="15" t="str">
        <f t="shared" ca="1" si="201"/>
        <v/>
      </c>
      <c r="BD87" s="15" t="b">
        <f t="shared" ca="1" si="162"/>
        <v>0</v>
      </c>
      <c r="BE87" s="15" t="b">
        <f t="shared" si="163"/>
        <v>0</v>
      </c>
      <c r="BF87" s="15" t="str">
        <f t="shared" ca="1" si="164"/>
        <v/>
      </c>
      <c r="BG87" s="15" t="str">
        <f t="shared" si="165"/>
        <v/>
      </c>
      <c r="BH87" s="15" t="str">
        <f t="array" aca="1" ref="BH87" ca="1">IF(IFERROR( S87,1),1,IF(BC87="","", SUM(IF(ISERROR(INDIRECT(BC87)),1,0))))</f>
        <v/>
      </c>
      <c r="BI87" s="15" t="b">
        <f t="shared" si="166"/>
        <v>0</v>
      </c>
      <c r="BJ87" s="15" t="b">
        <f t="shared" si="167"/>
        <v>0</v>
      </c>
      <c r="BK87" s="35" t="str">
        <f t="shared" si="12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30"/>
        <v/>
      </c>
      <c r="U88" s="15" t="str">
        <f t="shared" si="195"/>
        <v/>
      </c>
      <c r="AD88" s="16" t="b">
        <f t="shared" si="140"/>
        <v>0</v>
      </c>
      <c r="AE88" s="16" t="b">
        <f t="shared" si="141"/>
        <v>0</v>
      </c>
      <c r="AF88" s="15" t="str">
        <f t="shared" si="142"/>
        <v/>
      </c>
      <c r="AG88" s="15" t="str">
        <f t="shared" ca="1" si="143"/>
        <v/>
      </c>
      <c r="AH88" s="15" t="str">
        <f t="shared" ca="1" si="144"/>
        <v/>
      </c>
      <c r="AI88" s="15" t="b">
        <f t="shared" ca="1" si="145"/>
        <v>0</v>
      </c>
      <c r="AJ88" s="15" t="str">
        <f t="shared" ca="1" si="199"/>
        <v/>
      </c>
      <c r="AK88" s="27" t="str">
        <f t="shared" ca="1" si="146"/>
        <v/>
      </c>
      <c r="AL88" s="15" t="b">
        <f t="shared" ca="1" si="147"/>
        <v>0</v>
      </c>
      <c r="AM88" s="15" t="str">
        <f t="shared" ca="1" si="148"/>
        <v/>
      </c>
      <c r="AN88" s="15">
        <f t="shared" ca="1" si="149"/>
        <v>3</v>
      </c>
      <c r="AO88" s="15" t="str">
        <f t="shared" ca="1" si="200"/>
        <v/>
      </c>
      <c r="AP88" s="15" t="str">
        <f t="shared" ca="1" si="150"/>
        <v/>
      </c>
      <c r="AQ88" s="27">
        <f t="shared" si="151"/>
        <v>4</v>
      </c>
      <c r="AR88" s="15" t="b">
        <f t="shared" si="152"/>
        <v>0</v>
      </c>
      <c r="AS88" s="27" t="b">
        <f t="shared" si="153"/>
        <v>0</v>
      </c>
      <c r="AT88" s="27" t="b">
        <f t="shared" si="154"/>
        <v>0</v>
      </c>
      <c r="AU88" s="27" t="str">
        <f t="shared" si="155"/>
        <v/>
      </c>
      <c r="AV88" s="16" t="b">
        <f t="shared" si="156"/>
        <v>0</v>
      </c>
      <c r="AW88" s="15" t="str">
        <f t="shared" ca="1" si="193"/>
        <v/>
      </c>
      <c r="AX88" s="27" t="b">
        <f t="shared" ca="1" si="157"/>
        <v>0</v>
      </c>
      <c r="AY88" s="27" t="b">
        <f t="shared" ca="1" si="158"/>
        <v>0</v>
      </c>
      <c r="AZ88" s="15" t="b">
        <f t="shared" ca="1" si="159"/>
        <v>0</v>
      </c>
      <c r="BA88" s="15" t="b">
        <f t="shared" ca="1" si="160"/>
        <v>0</v>
      </c>
      <c r="BB88" s="15" t="str">
        <f t="shared" si="161"/>
        <v/>
      </c>
      <c r="BC88" s="15" t="str">
        <f t="shared" ca="1" si="201"/>
        <v/>
      </c>
      <c r="BD88" s="15" t="b">
        <f t="shared" ca="1" si="162"/>
        <v>0</v>
      </c>
      <c r="BE88" s="15" t="b">
        <f t="shared" si="163"/>
        <v>0</v>
      </c>
      <c r="BF88" s="15" t="str">
        <f t="shared" ca="1" si="164"/>
        <v/>
      </c>
      <c r="BG88" s="15" t="str">
        <f t="shared" si="165"/>
        <v/>
      </c>
      <c r="BH88" s="15" t="str">
        <f t="array" aca="1" ref="BH88" ca="1">IF(IFERROR( S88,1),1,IF(BC88="","", SUM(IF(ISERROR(INDIRECT(BC88)),1,0))))</f>
        <v/>
      </c>
      <c r="BI88" s="15" t="b">
        <f t="shared" si="166"/>
        <v>0</v>
      </c>
      <c r="BJ88" s="15" t="b">
        <f t="shared" si="167"/>
        <v>0</v>
      </c>
      <c r="BK88" s="35" t="str">
        <f t="shared" si="12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30"/>
        <v/>
      </c>
      <c r="U89" s="15" t="str">
        <f t="shared" si="195"/>
        <v/>
      </c>
      <c r="AD89" s="16" t="b">
        <f t="shared" si="140"/>
        <v>0</v>
      </c>
      <c r="AE89" s="16" t="b">
        <f t="shared" si="141"/>
        <v>0</v>
      </c>
      <c r="AF89" s="15" t="str">
        <f t="shared" si="142"/>
        <v/>
      </c>
      <c r="AG89" s="15" t="str">
        <f t="shared" ca="1" si="143"/>
        <v/>
      </c>
      <c r="AH89" s="15" t="str">
        <f t="shared" ca="1" si="144"/>
        <v/>
      </c>
      <c r="AI89" s="15" t="b">
        <f t="shared" ca="1" si="145"/>
        <v>0</v>
      </c>
      <c r="AJ89" s="15" t="str">
        <f t="shared" ca="1" si="199"/>
        <v/>
      </c>
      <c r="AK89" s="27" t="str">
        <f t="shared" ca="1" si="146"/>
        <v/>
      </c>
      <c r="AL89" s="15" t="b">
        <f t="shared" ca="1" si="147"/>
        <v>0</v>
      </c>
      <c r="AM89" s="15" t="str">
        <f t="shared" ca="1" si="148"/>
        <v/>
      </c>
      <c r="AN89" s="15">
        <f t="shared" ca="1" si="149"/>
        <v>3</v>
      </c>
      <c r="AO89" s="15" t="str">
        <f t="shared" ca="1" si="200"/>
        <v/>
      </c>
      <c r="AP89" s="15" t="str">
        <f t="shared" ca="1" si="150"/>
        <v/>
      </c>
      <c r="AQ89" s="27">
        <f t="shared" si="151"/>
        <v>4</v>
      </c>
      <c r="AR89" s="15" t="b">
        <f t="shared" si="152"/>
        <v>0</v>
      </c>
      <c r="AS89" s="27" t="b">
        <f t="shared" si="153"/>
        <v>0</v>
      </c>
      <c r="AT89" s="27" t="b">
        <f t="shared" si="154"/>
        <v>0</v>
      </c>
      <c r="AU89" s="27" t="str">
        <f t="shared" si="155"/>
        <v/>
      </c>
      <c r="AV89" s="16" t="b">
        <f t="shared" si="156"/>
        <v>0</v>
      </c>
      <c r="AW89" s="15" t="str">
        <f t="shared" ca="1" si="193"/>
        <v/>
      </c>
      <c r="AX89" s="27" t="b">
        <f t="shared" ca="1" si="157"/>
        <v>0</v>
      </c>
      <c r="AY89" s="27" t="b">
        <f t="shared" ca="1" si="158"/>
        <v>0</v>
      </c>
      <c r="AZ89" s="15" t="b">
        <f t="shared" ca="1" si="159"/>
        <v>0</v>
      </c>
      <c r="BA89" s="15" t="b">
        <f t="shared" ca="1" si="160"/>
        <v>0</v>
      </c>
      <c r="BB89" s="15" t="str">
        <f t="shared" si="161"/>
        <v/>
      </c>
      <c r="BC89" s="15" t="str">
        <f t="shared" ca="1" si="201"/>
        <v/>
      </c>
      <c r="BD89" s="15" t="b">
        <f t="shared" ca="1" si="162"/>
        <v>0</v>
      </c>
      <c r="BE89" s="15" t="b">
        <f t="shared" si="163"/>
        <v>0</v>
      </c>
      <c r="BF89" s="15" t="str">
        <f t="shared" ca="1" si="164"/>
        <v/>
      </c>
      <c r="BG89" s="15" t="str">
        <f t="shared" si="165"/>
        <v/>
      </c>
      <c r="BH89" s="15" t="str">
        <f t="array" aca="1" ref="BH89" ca="1">IF(IFERROR( S89,1),1,IF(BC89="","", SUM(IF(ISERROR(INDIRECT(BC89)),1,0))))</f>
        <v/>
      </c>
      <c r="BI89" s="15" t="b">
        <f t="shared" si="166"/>
        <v>0</v>
      </c>
      <c r="BJ89" s="15" t="b">
        <f t="shared" si="167"/>
        <v>0</v>
      </c>
      <c r="BK89" s="35" t="str">
        <f t="shared" si="12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30"/>
        <v/>
      </c>
      <c r="U90" s="15" t="str">
        <f t="shared" si="195"/>
        <v/>
      </c>
      <c r="AD90" s="16" t="b">
        <f t="shared" si="140"/>
        <v>0</v>
      </c>
      <c r="AE90" s="16" t="b">
        <f t="shared" si="141"/>
        <v>0</v>
      </c>
      <c r="AF90" s="15" t="str">
        <f t="shared" si="142"/>
        <v/>
      </c>
      <c r="AG90" s="15" t="str">
        <f t="shared" ca="1" si="143"/>
        <v/>
      </c>
      <c r="AH90" s="15" t="str">
        <f t="shared" ca="1" si="144"/>
        <v/>
      </c>
      <c r="AI90" s="15" t="b">
        <f t="shared" ca="1" si="145"/>
        <v>0</v>
      </c>
      <c r="AJ90" s="15" t="str">
        <f t="shared" ca="1" si="199"/>
        <v/>
      </c>
      <c r="AK90" s="27" t="str">
        <f t="shared" ca="1" si="146"/>
        <v/>
      </c>
      <c r="AL90" s="15" t="b">
        <f t="shared" ca="1" si="147"/>
        <v>0</v>
      </c>
      <c r="AM90" s="15" t="str">
        <f t="shared" ca="1" si="148"/>
        <v/>
      </c>
      <c r="AN90" s="15">
        <f t="shared" ca="1" si="149"/>
        <v>3</v>
      </c>
      <c r="AO90" s="15" t="str">
        <f t="shared" ca="1" si="200"/>
        <v/>
      </c>
      <c r="AP90" s="15" t="str">
        <f t="shared" ca="1" si="150"/>
        <v/>
      </c>
      <c r="AQ90" s="27">
        <f t="shared" si="151"/>
        <v>4</v>
      </c>
      <c r="AR90" s="15" t="b">
        <f t="shared" si="152"/>
        <v>0</v>
      </c>
      <c r="AS90" s="27" t="b">
        <f t="shared" si="153"/>
        <v>0</v>
      </c>
      <c r="AT90" s="27" t="b">
        <f t="shared" si="154"/>
        <v>0</v>
      </c>
      <c r="AU90" s="27" t="str">
        <f t="shared" si="155"/>
        <v/>
      </c>
      <c r="AV90" s="16" t="b">
        <f t="shared" si="156"/>
        <v>0</v>
      </c>
      <c r="AW90" s="15" t="str">
        <f t="shared" ca="1" si="193"/>
        <v/>
      </c>
      <c r="AX90" s="27" t="b">
        <f t="shared" ca="1" si="157"/>
        <v>0</v>
      </c>
      <c r="AY90" s="27" t="b">
        <f t="shared" ca="1" si="158"/>
        <v>0</v>
      </c>
      <c r="AZ90" s="15" t="b">
        <f t="shared" ca="1" si="159"/>
        <v>0</v>
      </c>
      <c r="BA90" s="15" t="b">
        <f t="shared" ca="1" si="160"/>
        <v>0</v>
      </c>
      <c r="BB90" s="15" t="str">
        <f t="shared" si="161"/>
        <v/>
      </c>
      <c r="BC90" s="15" t="str">
        <f t="shared" ca="1" si="201"/>
        <v/>
      </c>
      <c r="BD90" s="15" t="b">
        <f t="shared" ca="1" si="162"/>
        <v>0</v>
      </c>
      <c r="BE90" s="15" t="b">
        <f t="shared" si="163"/>
        <v>0</v>
      </c>
      <c r="BF90" s="15" t="str">
        <f t="shared" ca="1" si="164"/>
        <v/>
      </c>
      <c r="BG90" s="15" t="str">
        <f t="shared" si="165"/>
        <v/>
      </c>
      <c r="BH90" s="15" t="str">
        <f t="array" aca="1" ref="BH90" ca="1">IF(IFERROR( S90,1),1,IF(BC90="","", SUM(IF(ISERROR(INDIRECT(BC90)),1,0))))</f>
        <v/>
      </c>
      <c r="BI90" s="15" t="b">
        <f t="shared" si="166"/>
        <v>0</v>
      </c>
      <c r="BJ90" s="15" t="b">
        <f t="shared" si="167"/>
        <v>0</v>
      </c>
      <c r="BK90" s="35" t="str">
        <f t="shared" si="12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35" t="str">
        <f t="shared" si="127"/>
        <v/>
      </c>
      <c r="BL91" s="15">
        <f t="shared" ref="BL91:BL97" si="235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6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7">IFERROR(IF($AD91,COUNTIF(INDIRECT($C$4),C91)&gt;1,FALSE),FALSE)</f>
        <v>0</v>
      </c>
      <c r="BW91" s="15" t="b">
        <f t="shared" ref="BW91:BW97" ca="1" si="238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39">IFERROR(IF(AND(AE91,NOT(BX91)),IF(ISERROR(AH91),TRUE,FALSE)),FALSE)</f>
        <v>0</v>
      </c>
      <c r="BZ91" s="15" t="b">
        <f t="shared" ref="BZ91:BZ97" si="240">IFERROR(IF(BE91,BF91&lt;&gt;BG91,FALSE),FALSE)</f>
        <v>0</v>
      </c>
      <c r="CA91" s="15" t="b">
        <f t="shared" ref="CA91:CA97" si="241">AND(AR91,AE91,AD91)</f>
        <v>0</v>
      </c>
      <c r="CB91" s="15" t="b">
        <f t="shared" ref="CB91:CB97" ca="1" si="242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3">IF(AD91, IF(AQ91=1, IF(OR(R91,DB91,AK91="" ),FALSE,OR(ISERROR(INDIRECT(T91)))),FALSE),FALSE)</f>
        <v>0</v>
      </c>
      <c r="CF91" s="15" t="b">
        <f t="shared" ref="CF91:CF97" si="244">AND($AD91,$AQ91=2,COUNTA( S91)=1)</f>
        <v>0</v>
      </c>
      <c r="CG91" s="15" t="b">
        <f t="shared" ref="CG91:CG97" si="245">AND(AND(AQ91&lt;&gt;1,AQ91&lt;&gt;3),G91&lt;&gt;"")</f>
        <v>0</v>
      </c>
      <c r="CH91" s="15" t="b">
        <f t="shared" ref="CH91:CH97" si="246">AND(AQ91=1,BK91=3)</f>
        <v>0</v>
      </c>
      <c r="CI91" s="15" t="b">
        <f t="shared" ref="CI91:CI97" si="247">ISERROR(S91)</f>
        <v>0</v>
      </c>
      <c r="CJ91" s="15" t="b">
        <f t="shared" ref="CJ91:CJ97" si="248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49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35" t="str">
        <f t="shared" si="127"/>
        <v/>
      </c>
      <c r="BL92" s="15">
        <f t="shared" si="235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6"/>
        <v/>
      </c>
      <c r="BS92" s="15">
        <f t="shared" si="204"/>
        <v>0</v>
      </c>
      <c r="BT92" s="15" t="str">
        <f t="shared" si="197"/>
        <v/>
      </c>
      <c r="BV92" s="15" t="b">
        <f t="shared" ca="1" si="237"/>
        <v>0</v>
      </c>
      <c r="BW92" s="15" t="b">
        <f t="shared" ca="1" si="238"/>
        <v>0</v>
      </c>
      <c r="BX92" s="15" t="b">
        <f t="shared" ca="1" si="205"/>
        <v>0</v>
      </c>
      <c r="BY92" s="15" t="b">
        <f t="shared" ca="1" si="239"/>
        <v>0</v>
      </c>
      <c r="BZ92" s="15" t="b">
        <f t="shared" si="240"/>
        <v>0</v>
      </c>
      <c r="CA92" s="15" t="b">
        <f t="shared" si="241"/>
        <v>0</v>
      </c>
      <c r="CB92" s="15" t="b">
        <f t="shared" ca="1" si="242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3"/>
        <v>0</v>
      </c>
      <c r="CF92" s="15" t="b">
        <f t="shared" si="244"/>
        <v>0</v>
      </c>
      <c r="CG92" s="15" t="b">
        <f t="shared" si="245"/>
        <v>0</v>
      </c>
      <c r="CH92" s="15" t="b">
        <f t="shared" si="246"/>
        <v>0</v>
      </c>
      <c r="CI92" s="15" t="b">
        <f t="shared" si="247"/>
        <v>0</v>
      </c>
      <c r="CJ92" s="15" t="b">
        <f t="shared" si="248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49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35" t="str">
        <f t="shared" si="127"/>
        <v/>
      </c>
      <c r="BL93" s="15">
        <f t="shared" si="235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6"/>
        <v/>
      </c>
      <c r="BS93" s="15">
        <f t="shared" si="204"/>
        <v>0</v>
      </c>
      <c r="BT93" s="15" t="str">
        <f t="shared" si="197"/>
        <v/>
      </c>
      <c r="BV93" s="15" t="b">
        <f t="shared" ca="1" si="237"/>
        <v>0</v>
      </c>
      <c r="BW93" s="15" t="b">
        <f t="shared" ca="1" si="238"/>
        <v>0</v>
      </c>
      <c r="BX93" s="15" t="b">
        <f t="shared" ca="1" si="205"/>
        <v>0</v>
      </c>
      <c r="BY93" s="15" t="b">
        <f t="shared" ca="1" si="239"/>
        <v>0</v>
      </c>
      <c r="BZ93" s="15" t="b">
        <f t="shared" si="240"/>
        <v>0</v>
      </c>
      <c r="CA93" s="15" t="b">
        <f t="shared" si="241"/>
        <v>0</v>
      </c>
      <c r="CB93" s="15" t="b">
        <f t="shared" ca="1" si="242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3"/>
        <v>0</v>
      </c>
      <c r="CF93" s="15" t="b">
        <f t="shared" si="244"/>
        <v>0</v>
      </c>
      <c r="CG93" s="15" t="b">
        <f t="shared" si="245"/>
        <v>0</v>
      </c>
      <c r="CH93" s="15" t="b">
        <f t="shared" si="246"/>
        <v>0</v>
      </c>
      <c r="CI93" s="15" t="b">
        <f t="shared" si="247"/>
        <v>0</v>
      </c>
      <c r="CJ93" s="15" t="b">
        <f t="shared" si="248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49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35" t="str">
        <f t="shared" si="127"/>
        <v/>
      </c>
      <c r="BL94" s="15">
        <f t="shared" si="235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6"/>
        <v/>
      </c>
      <c r="BS94" s="15">
        <f t="shared" si="204"/>
        <v>0</v>
      </c>
      <c r="BT94" s="15" t="str">
        <f t="shared" si="197"/>
        <v/>
      </c>
      <c r="BV94" s="15" t="b">
        <f t="shared" ca="1" si="237"/>
        <v>0</v>
      </c>
      <c r="BW94" s="15" t="b">
        <f t="shared" ca="1" si="238"/>
        <v>0</v>
      </c>
      <c r="BX94" s="15" t="b">
        <f t="shared" ca="1" si="205"/>
        <v>0</v>
      </c>
      <c r="BY94" s="15" t="b">
        <f t="shared" ca="1" si="239"/>
        <v>0</v>
      </c>
      <c r="BZ94" s="15" t="b">
        <f t="shared" si="240"/>
        <v>0</v>
      </c>
      <c r="CA94" s="15" t="b">
        <f t="shared" si="241"/>
        <v>0</v>
      </c>
      <c r="CB94" s="15" t="b">
        <f t="shared" ca="1" si="242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3"/>
        <v>0</v>
      </c>
      <c r="CF94" s="15" t="b">
        <f t="shared" si="244"/>
        <v>0</v>
      </c>
      <c r="CG94" s="15" t="b">
        <f t="shared" si="245"/>
        <v>0</v>
      </c>
      <c r="CH94" s="15" t="b">
        <f t="shared" si="246"/>
        <v>0</v>
      </c>
      <c r="CI94" s="15" t="b">
        <f t="shared" si="247"/>
        <v>0</v>
      </c>
      <c r="CJ94" s="15" t="b">
        <f t="shared" si="248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49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35" t="str">
        <f t="shared" si="127"/>
        <v/>
      </c>
      <c r="BL95" s="15">
        <f t="shared" si="235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6"/>
        <v/>
      </c>
      <c r="BS95" s="15">
        <f t="shared" si="204"/>
        <v>0</v>
      </c>
      <c r="BT95" s="15" t="str">
        <f t="shared" si="197"/>
        <v/>
      </c>
      <c r="BV95" s="15" t="b">
        <f t="shared" ca="1" si="237"/>
        <v>0</v>
      </c>
      <c r="BW95" s="15" t="b">
        <f t="shared" ca="1" si="238"/>
        <v>0</v>
      </c>
      <c r="BX95" s="15" t="b">
        <f t="shared" ca="1" si="205"/>
        <v>0</v>
      </c>
      <c r="BY95" s="15" t="b">
        <f t="shared" ca="1" si="239"/>
        <v>0</v>
      </c>
      <c r="BZ95" s="15" t="b">
        <f t="shared" si="240"/>
        <v>0</v>
      </c>
      <c r="CA95" s="15" t="b">
        <f t="shared" si="241"/>
        <v>0</v>
      </c>
      <c r="CB95" s="15" t="b">
        <f t="shared" ca="1" si="242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3"/>
        <v>0</v>
      </c>
      <c r="CF95" s="15" t="b">
        <f t="shared" si="244"/>
        <v>0</v>
      </c>
      <c r="CG95" s="15" t="b">
        <f t="shared" si="245"/>
        <v>0</v>
      </c>
      <c r="CH95" s="15" t="b">
        <f t="shared" si="246"/>
        <v>0</v>
      </c>
      <c r="CI95" s="15" t="b">
        <f t="shared" si="247"/>
        <v>0</v>
      </c>
      <c r="CJ95" s="15" t="b">
        <f t="shared" si="248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49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35" t="str">
        <f t="shared" si="127"/>
        <v/>
      </c>
      <c r="BL96" s="15">
        <f t="shared" si="235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6"/>
        <v/>
      </c>
      <c r="BS96" s="15">
        <f t="shared" si="204"/>
        <v>0</v>
      </c>
      <c r="BT96" s="15" t="str">
        <f t="shared" si="197"/>
        <v/>
      </c>
      <c r="BV96" s="15" t="b">
        <f t="shared" ca="1" si="237"/>
        <v>0</v>
      </c>
      <c r="BW96" s="15" t="b">
        <f t="shared" ca="1" si="238"/>
        <v>0</v>
      </c>
      <c r="BX96" s="15" t="b">
        <f t="shared" ca="1" si="205"/>
        <v>0</v>
      </c>
      <c r="BY96" s="15" t="b">
        <f t="shared" ca="1" si="239"/>
        <v>0</v>
      </c>
      <c r="BZ96" s="15" t="b">
        <f t="shared" si="240"/>
        <v>0</v>
      </c>
      <c r="CA96" s="15" t="b">
        <f t="shared" si="241"/>
        <v>0</v>
      </c>
      <c r="CB96" s="15" t="b">
        <f t="shared" ca="1" si="242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3"/>
        <v>0</v>
      </c>
      <c r="CF96" s="15" t="b">
        <f t="shared" si="244"/>
        <v>0</v>
      </c>
      <c r="CG96" s="15" t="b">
        <f t="shared" si="245"/>
        <v>0</v>
      </c>
      <c r="CH96" s="15" t="b">
        <f t="shared" si="246"/>
        <v>0</v>
      </c>
      <c r="CI96" s="15" t="b">
        <f t="shared" si="247"/>
        <v>0</v>
      </c>
      <c r="CJ96" s="15" t="b">
        <f t="shared" si="248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49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35" t="str">
        <f t="shared" si="127"/>
        <v/>
      </c>
      <c r="BL97" s="15">
        <f t="shared" si="235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6"/>
        <v/>
      </c>
      <c r="BS97" s="15">
        <f t="shared" si="204"/>
        <v>0</v>
      </c>
      <c r="BT97" s="15" t="str">
        <f t="shared" si="197"/>
        <v/>
      </c>
      <c r="BV97" s="15" t="b">
        <f t="shared" ca="1" si="237"/>
        <v>0</v>
      </c>
      <c r="BW97" s="15" t="b">
        <f t="shared" ca="1" si="238"/>
        <v>0</v>
      </c>
      <c r="BX97" s="15" t="b">
        <f t="shared" ca="1" si="205"/>
        <v>0</v>
      </c>
      <c r="BY97" s="15" t="b">
        <f t="shared" ca="1" si="239"/>
        <v>0</v>
      </c>
      <c r="BZ97" s="15" t="b">
        <f t="shared" si="240"/>
        <v>0</v>
      </c>
      <c r="CA97" s="15" t="b">
        <f t="shared" si="241"/>
        <v>0</v>
      </c>
      <c r="CB97" s="15" t="b">
        <f t="shared" ca="1" si="242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3"/>
        <v>0</v>
      </c>
      <c r="CF97" s="15" t="b">
        <f t="shared" si="244"/>
        <v>0</v>
      </c>
      <c r="CG97" s="15" t="b">
        <f t="shared" si="245"/>
        <v>0</v>
      </c>
      <c r="CH97" s="15" t="b">
        <f t="shared" si="246"/>
        <v>0</v>
      </c>
      <c r="CI97" s="15" t="b">
        <f t="shared" si="247"/>
        <v>0</v>
      </c>
      <c r="CJ97" s="15" t="b">
        <f t="shared" si="248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49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  <row r="98" spans="1:126">
      <c r="BK98" s="35" t="str">
        <f t="shared" si="127"/>
        <v/>
      </c>
    </row>
    <row r="99" spans="1:126">
      <c r="BK99" s="35" t="str">
        <f t="shared" si="127"/>
        <v/>
      </c>
    </row>
    <row r="100" spans="1:126">
      <c r="BK100" s="35" t="str">
        <f t="shared" si="127"/>
        <v/>
      </c>
    </row>
    <row r="101" spans="1:126">
      <c r="BK101" s="35" t="str">
        <f t="shared" si="127"/>
        <v/>
      </c>
    </row>
    <row r="102" spans="1:126">
      <c r="BK102" s="35" t="str">
        <f t="shared" si="127"/>
        <v/>
      </c>
    </row>
    <row r="103" spans="1:126">
      <c r="BK103" s="35" t="str">
        <f t="shared" si="127"/>
        <v/>
      </c>
    </row>
    <row r="104" spans="1:126">
      <c r="BK104" s="35" t="str">
        <f t="shared" si="127"/>
        <v/>
      </c>
    </row>
    <row r="105" spans="1:126">
      <c r="BK105" s="35" t="str">
        <f t="shared" si="127"/>
        <v/>
      </c>
    </row>
    <row r="106" spans="1:126">
      <c r="BK106" s="35" t="str">
        <f t="shared" si="127"/>
        <v/>
      </c>
    </row>
    <row r="107" spans="1:126">
      <c r="BK107" s="35" t="str">
        <f t="shared" si="127"/>
        <v/>
      </c>
    </row>
    <row r="108" spans="1:126">
      <c r="BK108" s="35" t="str">
        <f t="shared" si="127"/>
        <v/>
      </c>
    </row>
    <row r="109" spans="1:126">
      <c r="BK109" s="35" t="str">
        <f t="shared" si="127"/>
        <v/>
      </c>
    </row>
    <row r="110" spans="1:126">
      <c r="BK110" s="35" t="str">
        <f t="shared" si="127"/>
        <v/>
      </c>
    </row>
    <row r="111" spans="1:126">
      <c r="BK111" s="35" t="str">
        <f t="shared" si="127"/>
        <v/>
      </c>
    </row>
    <row r="112" spans="1:126">
      <c r="BK112" s="35" t="str">
        <f t="shared" si="127"/>
        <v/>
      </c>
    </row>
    <row r="113" spans="63:63">
      <c r="BK113" s="35" t="str">
        <f t="shared" si="127"/>
        <v/>
      </c>
    </row>
    <row r="114" spans="63:63">
      <c r="BK114" s="35" t="str">
        <f t="shared" si="127"/>
        <v/>
      </c>
    </row>
    <row r="115" spans="63:63">
      <c r="BK115" s="35" t="str">
        <f t="shared" si="127"/>
        <v/>
      </c>
    </row>
    <row r="116" spans="63:63">
      <c r="BK116" s="35" t="str">
        <f t="shared" si="127"/>
        <v/>
      </c>
    </row>
    <row r="117" spans="63:63">
      <c r="BK117" s="35" t="str">
        <f t="shared" si="127"/>
        <v/>
      </c>
    </row>
    <row r="118" spans="63:63">
      <c r="BK118" s="35" t="str">
        <f t="shared" si="127"/>
        <v/>
      </c>
    </row>
    <row r="119" spans="63:63">
      <c r="BK119" s="35" t="str">
        <f t="shared" si="127"/>
        <v/>
      </c>
    </row>
    <row r="120" spans="63:63">
      <c r="BK120" s="35" t="str">
        <f t="shared" si="127"/>
        <v/>
      </c>
    </row>
    <row r="121" spans="63:63">
      <c r="BK121" s="35" t="str">
        <f t="shared" si="127"/>
        <v/>
      </c>
    </row>
    <row r="122" spans="63:63">
      <c r="BK122" s="35" t="str">
        <f t="shared" si="127"/>
        <v/>
      </c>
    </row>
    <row r="123" spans="63:63">
      <c r="BK123" s="35" t="str">
        <f t="shared" si="127"/>
        <v/>
      </c>
    </row>
    <row r="124" spans="63:63">
      <c r="BK124" s="35" t="str">
        <f t="shared" si="127"/>
        <v/>
      </c>
    </row>
    <row r="125" spans="63:63">
      <c r="BK125" s="35" t="str">
        <f t="shared" si="127"/>
        <v/>
      </c>
    </row>
    <row r="126" spans="63:63">
      <c r="BK126" s="35" t="str">
        <f t="shared" si="127"/>
        <v/>
      </c>
    </row>
    <row r="127" spans="63:63">
      <c r="BK127" s="35" t="str">
        <f t="shared" si="127"/>
        <v/>
      </c>
    </row>
    <row r="128" spans="63:63">
      <c r="BK128" s="35" t="str">
        <f t="shared" si="127"/>
        <v/>
      </c>
    </row>
    <row r="129" spans="63:63">
      <c r="BK129" s="35" t="str">
        <f t="shared" si="127"/>
        <v/>
      </c>
    </row>
    <row r="130" spans="63:63">
      <c r="BK130" s="35" t="str">
        <f t="shared" si="127"/>
        <v/>
      </c>
    </row>
    <row r="131" spans="63:63">
      <c r="BK131" s="35" t="str">
        <f t="shared" ref="BK131:BK194" si="250">IF(H131,IF(AND(NOT(BA131),AU131),AND(AC131=0,IF(CA131="",TRUE,NOT(CA131))),""),"")</f>
        <v/>
      </c>
    </row>
    <row r="132" spans="63:63">
      <c r="BK132" s="35" t="str">
        <f t="shared" si="250"/>
        <v/>
      </c>
    </row>
    <row r="133" spans="63:63">
      <c r="BK133" s="35" t="str">
        <f t="shared" si="250"/>
        <v/>
      </c>
    </row>
    <row r="134" spans="63:63">
      <c r="BK134" s="35" t="str">
        <f t="shared" si="250"/>
        <v/>
      </c>
    </row>
    <row r="135" spans="63:63">
      <c r="BK135" s="35" t="str">
        <f t="shared" si="250"/>
        <v/>
      </c>
    </row>
    <row r="136" spans="63:63">
      <c r="BK136" s="35" t="str">
        <f t="shared" si="250"/>
        <v/>
      </c>
    </row>
    <row r="137" spans="63:63">
      <c r="BK137" s="35" t="str">
        <f t="shared" si="250"/>
        <v/>
      </c>
    </row>
    <row r="138" spans="63:63">
      <c r="BK138" s="35" t="str">
        <f t="shared" si="250"/>
        <v/>
      </c>
    </row>
    <row r="139" spans="63:63">
      <c r="BK139" s="35" t="str">
        <f t="shared" si="250"/>
        <v/>
      </c>
    </row>
    <row r="140" spans="63:63">
      <c r="BK140" s="35" t="str">
        <f t="shared" si="250"/>
        <v/>
      </c>
    </row>
    <row r="141" spans="63:63">
      <c r="BK141" s="35" t="str">
        <f t="shared" si="250"/>
        <v/>
      </c>
    </row>
    <row r="142" spans="63:63">
      <c r="BK142" s="35" t="str">
        <f t="shared" si="250"/>
        <v/>
      </c>
    </row>
    <row r="143" spans="63:63">
      <c r="BK143" s="35" t="str">
        <f t="shared" si="250"/>
        <v/>
      </c>
    </row>
    <row r="144" spans="63:63">
      <c r="BK144" s="35" t="str">
        <f t="shared" si="250"/>
        <v/>
      </c>
    </row>
    <row r="145" spans="63:63">
      <c r="BK145" s="35" t="str">
        <f t="shared" si="250"/>
        <v/>
      </c>
    </row>
    <row r="146" spans="63:63">
      <c r="BK146" s="35" t="str">
        <f t="shared" si="250"/>
        <v/>
      </c>
    </row>
    <row r="147" spans="63:63">
      <c r="BK147" s="35" t="str">
        <f t="shared" si="250"/>
        <v/>
      </c>
    </row>
    <row r="148" spans="63:63">
      <c r="BK148" s="35" t="str">
        <f t="shared" si="250"/>
        <v/>
      </c>
    </row>
    <row r="149" spans="63:63">
      <c r="BK149" s="35" t="str">
        <f t="shared" si="250"/>
        <v/>
      </c>
    </row>
    <row r="150" spans="63:63">
      <c r="BK150" s="35" t="str">
        <f t="shared" si="250"/>
        <v/>
      </c>
    </row>
    <row r="151" spans="63:63">
      <c r="BK151" s="35" t="str">
        <f t="shared" si="250"/>
        <v/>
      </c>
    </row>
    <row r="152" spans="63:63">
      <c r="BK152" s="35" t="str">
        <f t="shared" si="250"/>
        <v/>
      </c>
    </row>
    <row r="153" spans="63:63">
      <c r="BK153" s="35" t="str">
        <f t="shared" si="250"/>
        <v/>
      </c>
    </row>
    <row r="154" spans="63:63">
      <c r="BK154" s="35" t="str">
        <f t="shared" si="250"/>
        <v/>
      </c>
    </row>
    <row r="155" spans="63:63">
      <c r="BK155" s="35" t="str">
        <f t="shared" si="250"/>
        <v/>
      </c>
    </row>
    <row r="156" spans="63:63">
      <c r="BK156" s="35" t="str">
        <f t="shared" si="250"/>
        <v/>
      </c>
    </row>
    <row r="157" spans="63:63">
      <c r="BK157" s="35" t="str">
        <f t="shared" si="250"/>
        <v/>
      </c>
    </row>
    <row r="158" spans="63:63">
      <c r="BK158" s="35" t="str">
        <f t="shared" si="250"/>
        <v/>
      </c>
    </row>
    <row r="159" spans="63:63">
      <c r="BK159" s="35" t="str">
        <f t="shared" si="250"/>
        <v/>
      </c>
    </row>
    <row r="160" spans="63:63">
      <c r="BK160" s="35" t="str">
        <f t="shared" si="250"/>
        <v/>
      </c>
    </row>
    <row r="161" spans="63:79">
      <c r="BK161" s="35" t="str">
        <f t="shared" si="250"/>
        <v/>
      </c>
    </row>
    <row r="162" spans="63:79">
      <c r="BK162" s="35" t="str">
        <f t="shared" si="250"/>
        <v/>
      </c>
    </row>
    <row r="163" spans="63:79">
      <c r="BK163" s="35" t="str">
        <f t="shared" si="250"/>
        <v/>
      </c>
    </row>
    <row r="164" spans="63:79">
      <c r="BK164" s="35" t="str">
        <f t="shared" si="250"/>
        <v/>
      </c>
    </row>
    <row r="165" spans="63:79">
      <c r="BK165" s="35" t="str">
        <f t="shared" si="250"/>
        <v/>
      </c>
      <c r="CA165" s="35" t="b">
        <v>0</v>
      </c>
    </row>
    <row r="166" spans="63:79">
      <c r="BK166" s="35" t="str">
        <f t="shared" si="250"/>
        <v/>
      </c>
    </row>
    <row r="167" spans="63:79">
      <c r="BK167" s="35" t="str">
        <f t="shared" si="250"/>
        <v/>
      </c>
    </row>
    <row r="168" spans="63:79">
      <c r="BK168" s="35" t="str">
        <f t="shared" si="250"/>
        <v/>
      </c>
    </row>
    <row r="169" spans="63:79">
      <c r="BK169" s="35" t="str">
        <f t="shared" si="250"/>
        <v/>
      </c>
    </row>
    <row r="170" spans="63:79">
      <c r="BK170" s="35" t="str">
        <f t="shared" si="250"/>
        <v/>
      </c>
    </row>
    <row r="171" spans="63:79">
      <c r="BK171" s="35" t="str">
        <f t="shared" si="250"/>
        <v/>
      </c>
    </row>
    <row r="172" spans="63:79">
      <c r="BK172" s="35" t="str">
        <f t="shared" si="250"/>
        <v/>
      </c>
    </row>
    <row r="173" spans="63:79">
      <c r="BK173" s="35" t="str">
        <f t="shared" si="250"/>
        <v/>
      </c>
    </row>
    <row r="174" spans="63:79">
      <c r="BK174" s="35" t="str">
        <f t="shared" si="250"/>
        <v/>
      </c>
    </row>
    <row r="175" spans="63:79">
      <c r="BK175" s="35" t="str">
        <f t="shared" si="250"/>
        <v/>
      </c>
    </row>
    <row r="176" spans="63:79">
      <c r="BK176" s="35" t="str">
        <f t="shared" si="250"/>
        <v/>
      </c>
    </row>
    <row r="177" spans="63:63">
      <c r="BK177" s="35" t="str">
        <f t="shared" si="250"/>
        <v/>
      </c>
    </row>
    <row r="178" spans="63:63">
      <c r="BK178" s="35" t="str">
        <f t="shared" si="250"/>
        <v/>
      </c>
    </row>
    <row r="179" spans="63:63">
      <c r="BK179" s="35" t="str">
        <f t="shared" si="250"/>
        <v/>
      </c>
    </row>
    <row r="180" spans="63:63">
      <c r="BK180" s="35" t="str">
        <f t="shared" si="250"/>
        <v/>
      </c>
    </row>
    <row r="181" spans="63:63">
      <c r="BK181" s="35" t="str">
        <f t="shared" si="250"/>
        <v/>
      </c>
    </row>
    <row r="182" spans="63:63">
      <c r="BK182" s="35" t="str">
        <f t="shared" si="250"/>
        <v/>
      </c>
    </row>
    <row r="183" spans="63:63">
      <c r="BK183" s="35" t="str">
        <f t="shared" si="250"/>
        <v/>
      </c>
    </row>
    <row r="184" spans="63:63">
      <c r="BK184" s="35" t="str">
        <f t="shared" si="250"/>
        <v/>
      </c>
    </row>
    <row r="185" spans="63:63">
      <c r="BK185" s="35" t="str">
        <f t="shared" si="250"/>
        <v/>
      </c>
    </row>
    <row r="186" spans="63:63">
      <c r="BK186" s="35" t="str">
        <f t="shared" si="250"/>
        <v/>
      </c>
    </row>
    <row r="187" spans="63:63">
      <c r="BK187" s="35" t="str">
        <f t="shared" si="250"/>
        <v/>
      </c>
    </row>
    <row r="188" spans="63:63">
      <c r="BK188" s="35" t="str">
        <f t="shared" si="250"/>
        <v/>
      </c>
    </row>
    <row r="189" spans="63:63">
      <c r="BK189" s="35" t="str">
        <f t="shared" si="250"/>
        <v/>
      </c>
    </row>
    <row r="190" spans="63:63">
      <c r="BK190" s="35" t="str">
        <f t="shared" si="250"/>
        <v/>
      </c>
    </row>
    <row r="191" spans="63:63">
      <c r="BK191" s="35" t="str">
        <f t="shared" si="250"/>
        <v/>
      </c>
    </row>
    <row r="192" spans="63:63">
      <c r="BK192" s="35" t="str">
        <f t="shared" si="250"/>
        <v/>
      </c>
    </row>
    <row r="193" spans="63:63">
      <c r="BK193" s="35" t="str">
        <f t="shared" si="250"/>
        <v/>
      </c>
    </row>
    <row r="194" spans="63:63">
      <c r="BK194" s="35" t="str">
        <f t="shared" si="250"/>
        <v/>
      </c>
    </row>
    <row r="195" spans="63:63">
      <c r="BK195" s="35" t="str">
        <f t="shared" ref="BK195:BK258" si="251">IF(H195,IF(AND(NOT(BA195),AU195),AND(AC195=0,IF(CA195="",TRUE,NOT(CA195))),""),"")</f>
        <v/>
      </c>
    </row>
    <row r="196" spans="63:63">
      <c r="BK196" s="35" t="str">
        <f t="shared" si="251"/>
        <v/>
      </c>
    </row>
    <row r="197" spans="63:63">
      <c r="BK197" s="35" t="str">
        <f t="shared" si="251"/>
        <v/>
      </c>
    </row>
    <row r="198" spans="63:63">
      <c r="BK198" s="35" t="str">
        <f t="shared" si="251"/>
        <v/>
      </c>
    </row>
    <row r="199" spans="63:63">
      <c r="BK199" s="35" t="str">
        <f t="shared" si="251"/>
        <v/>
      </c>
    </row>
    <row r="200" spans="63:63">
      <c r="BK200" s="35" t="str">
        <f t="shared" si="251"/>
        <v/>
      </c>
    </row>
    <row r="201" spans="63:63">
      <c r="BK201" s="35" t="str">
        <f t="shared" si="251"/>
        <v/>
      </c>
    </row>
    <row r="202" spans="63:63">
      <c r="BK202" s="35" t="str">
        <f t="shared" si="251"/>
        <v/>
      </c>
    </row>
    <row r="203" spans="63:63">
      <c r="BK203" s="35" t="str">
        <f t="shared" si="251"/>
        <v/>
      </c>
    </row>
    <row r="204" spans="63:63">
      <c r="BK204" s="35" t="str">
        <f t="shared" si="251"/>
        <v/>
      </c>
    </row>
    <row r="205" spans="63:63">
      <c r="BK205" s="35" t="str">
        <f t="shared" si="251"/>
        <v/>
      </c>
    </row>
    <row r="206" spans="63:63">
      <c r="BK206" s="35" t="str">
        <f t="shared" si="251"/>
        <v/>
      </c>
    </row>
    <row r="207" spans="63:63">
      <c r="BK207" s="35" t="str">
        <f t="shared" si="251"/>
        <v/>
      </c>
    </row>
    <row r="208" spans="63:63">
      <c r="BK208" s="35" t="str">
        <f t="shared" si="251"/>
        <v/>
      </c>
    </row>
    <row r="209" spans="63:63">
      <c r="BK209" s="35" t="str">
        <f t="shared" si="251"/>
        <v/>
      </c>
    </row>
    <row r="210" spans="63:63">
      <c r="BK210" s="35" t="str">
        <f t="shared" si="251"/>
        <v/>
      </c>
    </row>
    <row r="211" spans="63:63">
      <c r="BK211" s="35" t="str">
        <f t="shared" si="251"/>
        <v/>
      </c>
    </row>
    <row r="212" spans="63:63">
      <c r="BK212" s="35" t="str">
        <f t="shared" si="251"/>
        <v/>
      </c>
    </row>
    <row r="213" spans="63:63">
      <c r="BK213" s="35" t="str">
        <f t="shared" si="251"/>
        <v/>
      </c>
    </row>
    <row r="214" spans="63:63">
      <c r="BK214" s="35" t="str">
        <f t="shared" si="251"/>
        <v/>
      </c>
    </row>
    <row r="215" spans="63:63">
      <c r="BK215" s="35" t="str">
        <f t="shared" si="251"/>
        <v/>
      </c>
    </row>
    <row r="216" spans="63:63">
      <c r="BK216" s="35" t="str">
        <f t="shared" si="251"/>
        <v/>
      </c>
    </row>
    <row r="217" spans="63:63">
      <c r="BK217" s="35" t="str">
        <f t="shared" si="251"/>
        <v/>
      </c>
    </row>
    <row r="218" spans="63:63">
      <c r="BK218" s="35" t="str">
        <f t="shared" si="251"/>
        <v/>
      </c>
    </row>
    <row r="219" spans="63:63">
      <c r="BK219" s="35" t="str">
        <f t="shared" si="251"/>
        <v/>
      </c>
    </row>
    <row r="220" spans="63:63">
      <c r="BK220" s="35" t="str">
        <f t="shared" si="251"/>
        <v/>
      </c>
    </row>
    <row r="221" spans="63:63">
      <c r="BK221" s="35" t="str">
        <f t="shared" si="251"/>
        <v/>
      </c>
    </row>
    <row r="222" spans="63:63">
      <c r="BK222" s="35" t="str">
        <f t="shared" si="251"/>
        <v/>
      </c>
    </row>
    <row r="223" spans="63:63">
      <c r="BK223" s="35" t="str">
        <f t="shared" si="251"/>
        <v/>
      </c>
    </row>
    <row r="224" spans="63:63">
      <c r="BK224" s="35" t="str">
        <f t="shared" si="251"/>
        <v/>
      </c>
    </row>
    <row r="225" spans="63:63">
      <c r="BK225" s="35" t="str">
        <f t="shared" si="251"/>
        <v/>
      </c>
    </row>
    <row r="226" spans="63:63">
      <c r="BK226" s="35" t="str">
        <f t="shared" si="251"/>
        <v/>
      </c>
    </row>
    <row r="227" spans="63:63">
      <c r="BK227" s="35" t="str">
        <f t="shared" si="251"/>
        <v/>
      </c>
    </row>
    <row r="228" spans="63:63">
      <c r="BK228" s="35" t="str">
        <f t="shared" si="251"/>
        <v/>
      </c>
    </row>
    <row r="229" spans="63:63">
      <c r="BK229" s="35" t="str">
        <f t="shared" si="251"/>
        <v/>
      </c>
    </row>
    <row r="230" spans="63:63">
      <c r="BK230" s="35" t="str">
        <f t="shared" si="251"/>
        <v/>
      </c>
    </row>
    <row r="231" spans="63:63">
      <c r="BK231" s="35" t="str">
        <f t="shared" si="251"/>
        <v/>
      </c>
    </row>
    <row r="232" spans="63:63">
      <c r="BK232" s="35" t="str">
        <f t="shared" si="251"/>
        <v/>
      </c>
    </row>
    <row r="233" spans="63:63">
      <c r="BK233" s="35" t="str">
        <f t="shared" si="251"/>
        <v/>
      </c>
    </row>
    <row r="234" spans="63:63">
      <c r="BK234" s="35" t="str">
        <f t="shared" si="251"/>
        <v/>
      </c>
    </row>
    <row r="235" spans="63:63">
      <c r="BK235" s="35" t="str">
        <f t="shared" si="251"/>
        <v/>
      </c>
    </row>
    <row r="236" spans="63:63">
      <c r="BK236" s="35" t="str">
        <f t="shared" si="251"/>
        <v/>
      </c>
    </row>
    <row r="237" spans="63:63">
      <c r="BK237" s="35" t="str">
        <f t="shared" si="251"/>
        <v/>
      </c>
    </row>
    <row r="238" spans="63:63">
      <c r="BK238" s="35" t="str">
        <f t="shared" si="251"/>
        <v/>
      </c>
    </row>
    <row r="239" spans="63:63">
      <c r="BK239" s="35" t="str">
        <f t="shared" si="251"/>
        <v/>
      </c>
    </row>
    <row r="240" spans="63:63">
      <c r="BK240" s="35" t="str">
        <f t="shared" si="251"/>
        <v/>
      </c>
    </row>
    <row r="241" spans="63:63">
      <c r="BK241" s="35" t="str">
        <f t="shared" si="251"/>
        <v/>
      </c>
    </row>
    <row r="242" spans="63:63">
      <c r="BK242" s="35" t="str">
        <f t="shared" si="251"/>
        <v/>
      </c>
    </row>
    <row r="243" spans="63:63">
      <c r="BK243" s="35" t="str">
        <f t="shared" si="251"/>
        <v/>
      </c>
    </row>
    <row r="244" spans="63:63">
      <c r="BK244" s="35" t="str">
        <f t="shared" si="251"/>
        <v/>
      </c>
    </row>
    <row r="245" spans="63:63">
      <c r="BK245" s="35" t="str">
        <f t="shared" si="251"/>
        <v/>
      </c>
    </row>
    <row r="246" spans="63:63">
      <c r="BK246" s="35" t="str">
        <f t="shared" si="251"/>
        <v/>
      </c>
    </row>
    <row r="247" spans="63:63">
      <c r="BK247" s="35" t="str">
        <f t="shared" si="251"/>
        <v/>
      </c>
    </row>
    <row r="248" spans="63:63">
      <c r="BK248" s="35" t="str">
        <f t="shared" si="251"/>
        <v/>
      </c>
    </row>
    <row r="249" spans="63:63">
      <c r="BK249" s="35" t="str">
        <f t="shared" si="251"/>
        <v/>
      </c>
    </row>
    <row r="250" spans="63:63">
      <c r="BK250" s="35" t="str">
        <f t="shared" si="251"/>
        <v/>
      </c>
    </row>
    <row r="251" spans="63:63">
      <c r="BK251" s="35" t="str">
        <f t="shared" si="251"/>
        <v/>
      </c>
    </row>
    <row r="252" spans="63:63">
      <c r="BK252" s="35" t="str">
        <f t="shared" si="251"/>
        <v/>
      </c>
    </row>
    <row r="253" spans="63:63">
      <c r="BK253" s="35" t="str">
        <f t="shared" si="251"/>
        <v/>
      </c>
    </row>
    <row r="254" spans="63:63">
      <c r="BK254" s="35" t="str">
        <f t="shared" si="251"/>
        <v/>
      </c>
    </row>
    <row r="255" spans="63:63">
      <c r="BK255" s="35" t="str">
        <f t="shared" si="251"/>
        <v/>
      </c>
    </row>
    <row r="256" spans="63:63">
      <c r="BK256" s="35" t="str">
        <f t="shared" si="251"/>
        <v/>
      </c>
    </row>
    <row r="257" spans="63:63">
      <c r="BK257" s="35" t="str">
        <f t="shared" si="251"/>
        <v/>
      </c>
    </row>
    <row r="258" spans="63:63">
      <c r="BK258" s="35" t="str">
        <f t="shared" si="251"/>
        <v/>
      </c>
    </row>
    <row r="259" spans="63:63">
      <c r="BK259" s="35" t="str">
        <f t="shared" ref="BK259:BK322" si="252">IF(H259,IF(AND(NOT(BA259),AU259),AND(AC259=0,IF(CA259="",TRUE,NOT(CA259))),""),"")</f>
        <v/>
      </c>
    </row>
    <row r="260" spans="63:63">
      <c r="BK260" s="35" t="str">
        <f t="shared" si="252"/>
        <v/>
      </c>
    </row>
    <row r="261" spans="63:63">
      <c r="BK261" s="35" t="str">
        <f t="shared" si="252"/>
        <v/>
      </c>
    </row>
    <row r="262" spans="63:63">
      <c r="BK262" s="35" t="str">
        <f t="shared" si="252"/>
        <v/>
      </c>
    </row>
    <row r="263" spans="63:63">
      <c r="BK263" s="35" t="str">
        <f t="shared" si="252"/>
        <v/>
      </c>
    </row>
    <row r="264" spans="63:63">
      <c r="BK264" s="35" t="str">
        <f t="shared" si="252"/>
        <v/>
      </c>
    </row>
    <row r="265" spans="63:63">
      <c r="BK265" s="35" t="str">
        <f t="shared" si="252"/>
        <v/>
      </c>
    </row>
    <row r="266" spans="63:63">
      <c r="BK266" s="35" t="str">
        <f t="shared" si="252"/>
        <v/>
      </c>
    </row>
    <row r="267" spans="63:63">
      <c r="BK267" s="35" t="str">
        <f t="shared" si="252"/>
        <v/>
      </c>
    </row>
    <row r="268" spans="63:63">
      <c r="BK268" s="35" t="str">
        <f t="shared" si="252"/>
        <v/>
      </c>
    </row>
    <row r="269" spans="63:63">
      <c r="BK269" s="35" t="str">
        <f t="shared" si="252"/>
        <v/>
      </c>
    </row>
    <row r="270" spans="63:63">
      <c r="BK270" s="35" t="str">
        <f t="shared" si="252"/>
        <v/>
      </c>
    </row>
    <row r="271" spans="63:63">
      <c r="BK271" s="35" t="str">
        <f t="shared" si="252"/>
        <v/>
      </c>
    </row>
    <row r="272" spans="63:63">
      <c r="BK272" s="35" t="str">
        <f t="shared" si="252"/>
        <v/>
      </c>
    </row>
    <row r="273" spans="63:63">
      <c r="BK273" s="35" t="str">
        <f t="shared" si="252"/>
        <v/>
      </c>
    </row>
    <row r="274" spans="63:63">
      <c r="BK274" s="35" t="str">
        <f t="shared" si="252"/>
        <v/>
      </c>
    </row>
    <row r="275" spans="63:63">
      <c r="BK275" s="35" t="str">
        <f t="shared" si="252"/>
        <v/>
      </c>
    </row>
    <row r="276" spans="63:63">
      <c r="BK276" s="35" t="str">
        <f t="shared" si="252"/>
        <v/>
      </c>
    </row>
    <row r="277" spans="63:63">
      <c r="BK277" s="35" t="str">
        <f t="shared" si="252"/>
        <v/>
      </c>
    </row>
    <row r="278" spans="63:63">
      <c r="BK278" s="35" t="str">
        <f t="shared" si="252"/>
        <v/>
      </c>
    </row>
    <row r="279" spans="63:63">
      <c r="BK279" s="35" t="str">
        <f t="shared" si="252"/>
        <v/>
      </c>
    </row>
    <row r="280" spans="63:63">
      <c r="BK280" s="35" t="str">
        <f t="shared" si="252"/>
        <v/>
      </c>
    </row>
    <row r="281" spans="63:63">
      <c r="BK281" s="35" t="str">
        <f t="shared" si="252"/>
        <v/>
      </c>
    </row>
    <row r="282" spans="63:63">
      <c r="BK282" s="35" t="str">
        <f t="shared" si="252"/>
        <v/>
      </c>
    </row>
    <row r="283" spans="63:63">
      <c r="BK283" s="35" t="str">
        <f t="shared" si="252"/>
        <v/>
      </c>
    </row>
    <row r="284" spans="63:63">
      <c r="BK284" s="35" t="str">
        <f t="shared" si="252"/>
        <v/>
      </c>
    </row>
    <row r="285" spans="63:63">
      <c r="BK285" s="35" t="str">
        <f t="shared" si="252"/>
        <v/>
      </c>
    </row>
    <row r="286" spans="63:63">
      <c r="BK286" s="35" t="str">
        <f t="shared" si="252"/>
        <v/>
      </c>
    </row>
    <row r="287" spans="63:63">
      <c r="BK287" s="35" t="str">
        <f t="shared" si="252"/>
        <v/>
      </c>
    </row>
    <row r="288" spans="63:63">
      <c r="BK288" s="35" t="str">
        <f t="shared" si="252"/>
        <v/>
      </c>
    </row>
    <row r="289" spans="63:63">
      <c r="BK289" s="35" t="str">
        <f t="shared" si="252"/>
        <v/>
      </c>
    </row>
    <row r="290" spans="63:63">
      <c r="BK290" s="35" t="str">
        <f t="shared" si="252"/>
        <v/>
      </c>
    </row>
    <row r="291" spans="63:63">
      <c r="BK291" s="35" t="str">
        <f t="shared" si="252"/>
        <v/>
      </c>
    </row>
    <row r="292" spans="63:63">
      <c r="BK292" s="35" t="str">
        <f t="shared" si="252"/>
        <v/>
      </c>
    </row>
    <row r="293" spans="63:63">
      <c r="BK293" s="35" t="str">
        <f t="shared" si="252"/>
        <v/>
      </c>
    </row>
    <row r="294" spans="63:63">
      <c r="BK294" s="35" t="str">
        <f t="shared" si="252"/>
        <v/>
      </c>
    </row>
    <row r="295" spans="63:63">
      <c r="BK295" s="35" t="str">
        <f t="shared" si="252"/>
        <v/>
      </c>
    </row>
    <row r="296" spans="63:63">
      <c r="BK296" s="35" t="str">
        <f t="shared" si="252"/>
        <v/>
      </c>
    </row>
    <row r="297" spans="63:63">
      <c r="BK297" s="35" t="str">
        <f t="shared" si="252"/>
        <v/>
      </c>
    </row>
    <row r="298" spans="63:63">
      <c r="BK298" s="35" t="str">
        <f t="shared" si="252"/>
        <v/>
      </c>
    </row>
    <row r="299" spans="63:63">
      <c r="BK299" s="35" t="str">
        <f t="shared" si="252"/>
        <v/>
      </c>
    </row>
    <row r="300" spans="63:63">
      <c r="BK300" s="35" t="str">
        <f t="shared" si="252"/>
        <v/>
      </c>
    </row>
    <row r="301" spans="63:63">
      <c r="BK301" s="35" t="str">
        <f t="shared" si="252"/>
        <v/>
      </c>
    </row>
    <row r="302" spans="63:63">
      <c r="BK302" s="35" t="str">
        <f t="shared" si="252"/>
        <v/>
      </c>
    </row>
    <row r="303" spans="63:63">
      <c r="BK303" s="35" t="str">
        <f t="shared" si="252"/>
        <v/>
      </c>
    </row>
    <row r="304" spans="63:63">
      <c r="BK304" s="35" t="str">
        <f t="shared" si="252"/>
        <v/>
      </c>
    </row>
    <row r="305" spans="63:63">
      <c r="BK305" s="35" t="str">
        <f t="shared" si="252"/>
        <v/>
      </c>
    </row>
    <row r="306" spans="63:63">
      <c r="BK306" s="35" t="str">
        <f t="shared" si="252"/>
        <v/>
      </c>
    </row>
    <row r="307" spans="63:63">
      <c r="BK307" s="35" t="str">
        <f t="shared" si="252"/>
        <v/>
      </c>
    </row>
    <row r="308" spans="63:63">
      <c r="BK308" s="35" t="str">
        <f t="shared" si="252"/>
        <v/>
      </c>
    </row>
    <row r="309" spans="63:63">
      <c r="BK309" s="35" t="str">
        <f t="shared" si="252"/>
        <v/>
      </c>
    </row>
    <row r="310" spans="63:63">
      <c r="BK310" s="35" t="str">
        <f t="shared" si="252"/>
        <v/>
      </c>
    </row>
    <row r="311" spans="63:63">
      <c r="BK311" s="35" t="str">
        <f t="shared" si="252"/>
        <v/>
      </c>
    </row>
    <row r="312" spans="63:63">
      <c r="BK312" s="35" t="str">
        <f t="shared" si="252"/>
        <v/>
      </c>
    </row>
    <row r="313" spans="63:63">
      <c r="BK313" s="35" t="str">
        <f t="shared" si="252"/>
        <v/>
      </c>
    </row>
    <row r="314" spans="63:63">
      <c r="BK314" s="35" t="str">
        <f t="shared" si="252"/>
        <v/>
      </c>
    </row>
    <row r="315" spans="63:63">
      <c r="BK315" s="35" t="str">
        <f t="shared" si="252"/>
        <v/>
      </c>
    </row>
    <row r="316" spans="63:63">
      <c r="BK316" s="35" t="str">
        <f t="shared" si="252"/>
        <v/>
      </c>
    </row>
    <row r="317" spans="63:63">
      <c r="BK317" s="35" t="str">
        <f t="shared" si="252"/>
        <v/>
      </c>
    </row>
    <row r="318" spans="63:63">
      <c r="BK318" s="35" t="str">
        <f t="shared" si="252"/>
        <v/>
      </c>
    </row>
    <row r="319" spans="63:63">
      <c r="BK319" s="35" t="str">
        <f t="shared" si="252"/>
        <v/>
      </c>
    </row>
    <row r="320" spans="63:63">
      <c r="BK320" s="35" t="str">
        <f t="shared" si="252"/>
        <v/>
      </c>
    </row>
    <row r="321" spans="63:63">
      <c r="BK321" s="35" t="str">
        <f t="shared" si="252"/>
        <v/>
      </c>
    </row>
    <row r="322" spans="63:63">
      <c r="BK322" s="35" t="str">
        <f t="shared" si="252"/>
        <v/>
      </c>
    </row>
    <row r="323" spans="63:63">
      <c r="BK323" s="35" t="str">
        <f t="shared" ref="BK323:BK386" si="253">IF(H323,IF(AND(NOT(BA323),AU323),AND(AC323=0,IF(CA323="",TRUE,NOT(CA323))),""),"")</f>
        <v/>
      </c>
    </row>
    <row r="324" spans="63:63">
      <c r="BK324" s="35" t="str">
        <f t="shared" si="253"/>
        <v/>
      </c>
    </row>
    <row r="325" spans="63:63">
      <c r="BK325" s="35" t="str">
        <f t="shared" si="253"/>
        <v/>
      </c>
    </row>
    <row r="326" spans="63:63">
      <c r="BK326" s="35" t="str">
        <f t="shared" si="253"/>
        <v/>
      </c>
    </row>
    <row r="327" spans="63:63">
      <c r="BK327" s="35" t="str">
        <f t="shared" si="253"/>
        <v/>
      </c>
    </row>
    <row r="328" spans="63:63">
      <c r="BK328" s="35" t="str">
        <f t="shared" si="253"/>
        <v/>
      </c>
    </row>
    <row r="329" spans="63:63">
      <c r="BK329" s="35" t="str">
        <f t="shared" si="253"/>
        <v/>
      </c>
    </row>
    <row r="330" spans="63:63">
      <c r="BK330" s="35" t="str">
        <f t="shared" si="253"/>
        <v/>
      </c>
    </row>
    <row r="331" spans="63:63">
      <c r="BK331" s="35" t="str">
        <f t="shared" si="253"/>
        <v/>
      </c>
    </row>
    <row r="332" spans="63:63">
      <c r="BK332" s="35" t="str">
        <f t="shared" si="253"/>
        <v/>
      </c>
    </row>
    <row r="333" spans="63:63">
      <c r="BK333" s="35" t="str">
        <f t="shared" si="253"/>
        <v/>
      </c>
    </row>
    <row r="334" spans="63:63">
      <c r="BK334" s="35" t="str">
        <f t="shared" si="253"/>
        <v/>
      </c>
    </row>
    <row r="335" spans="63:63">
      <c r="BK335" s="35" t="str">
        <f t="shared" si="253"/>
        <v/>
      </c>
    </row>
    <row r="336" spans="63:63">
      <c r="BK336" s="35" t="str">
        <f t="shared" si="253"/>
        <v/>
      </c>
    </row>
    <row r="337" spans="63:63">
      <c r="BK337" s="35" t="str">
        <f t="shared" si="253"/>
        <v/>
      </c>
    </row>
    <row r="338" spans="63:63">
      <c r="BK338" s="35" t="str">
        <f t="shared" si="253"/>
        <v/>
      </c>
    </row>
    <row r="339" spans="63:63">
      <c r="BK339" s="35" t="str">
        <f t="shared" si="253"/>
        <v/>
      </c>
    </row>
    <row r="340" spans="63:63">
      <c r="BK340" s="35" t="str">
        <f t="shared" si="253"/>
        <v/>
      </c>
    </row>
    <row r="341" spans="63:63">
      <c r="BK341" s="35" t="str">
        <f t="shared" si="253"/>
        <v/>
      </c>
    </row>
    <row r="342" spans="63:63">
      <c r="BK342" s="35" t="str">
        <f t="shared" si="253"/>
        <v/>
      </c>
    </row>
    <row r="343" spans="63:63">
      <c r="BK343" s="35" t="str">
        <f t="shared" si="253"/>
        <v/>
      </c>
    </row>
    <row r="344" spans="63:63">
      <c r="BK344" s="35" t="str">
        <f t="shared" si="253"/>
        <v/>
      </c>
    </row>
    <row r="345" spans="63:63">
      <c r="BK345" s="35" t="str">
        <f t="shared" si="253"/>
        <v/>
      </c>
    </row>
    <row r="346" spans="63:63">
      <c r="BK346" s="35" t="str">
        <f t="shared" si="253"/>
        <v/>
      </c>
    </row>
    <row r="347" spans="63:63">
      <c r="BK347" s="35" t="str">
        <f t="shared" si="253"/>
        <v/>
      </c>
    </row>
    <row r="348" spans="63:63">
      <c r="BK348" s="35" t="str">
        <f t="shared" si="253"/>
        <v/>
      </c>
    </row>
    <row r="349" spans="63:63">
      <c r="BK349" s="35" t="str">
        <f t="shared" si="253"/>
        <v/>
      </c>
    </row>
    <row r="350" spans="63:63">
      <c r="BK350" s="35" t="str">
        <f t="shared" si="253"/>
        <v/>
      </c>
    </row>
    <row r="351" spans="63:63">
      <c r="BK351" s="35" t="str">
        <f t="shared" si="253"/>
        <v/>
      </c>
    </row>
    <row r="352" spans="63:63">
      <c r="BK352" s="35" t="str">
        <f t="shared" si="253"/>
        <v/>
      </c>
    </row>
    <row r="353" spans="63:63">
      <c r="BK353" s="35" t="str">
        <f t="shared" si="253"/>
        <v/>
      </c>
    </row>
    <row r="354" spans="63:63">
      <c r="BK354" s="35" t="str">
        <f t="shared" si="253"/>
        <v/>
      </c>
    </row>
    <row r="355" spans="63:63">
      <c r="BK355" s="35" t="str">
        <f t="shared" si="253"/>
        <v/>
      </c>
    </row>
    <row r="356" spans="63:63">
      <c r="BK356" s="35" t="str">
        <f t="shared" si="253"/>
        <v/>
      </c>
    </row>
    <row r="357" spans="63:63">
      <c r="BK357" s="35" t="str">
        <f t="shared" si="253"/>
        <v/>
      </c>
    </row>
    <row r="358" spans="63:63">
      <c r="BK358" s="35" t="str">
        <f t="shared" si="253"/>
        <v/>
      </c>
    </row>
    <row r="359" spans="63:63">
      <c r="BK359" s="35" t="str">
        <f t="shared" si="253"/>
        <v/>
      </c>
    </row>
    <row r="360" spans="63:63">
      <c r="BK360" s="35" t="str">
        <f t="shared" si="253"/>
        <v/>
      </c>
    </row>
    <row r="361" spans="63:63">
      <c r="BK361" s="35" t="str">
        <f t="shared" si="253"/>
        <v/>
      </c>
    </row>
    <row r="362" spans="63:63">
      <c r="BK362" s="35" t="str">
        <f t="shared" si="253"/>
        <v/>
      </c>
    </row>
    <row r="363" spans="63:63">
      <c r="BK363" s="35" t="str">
        <f t="shared" si="253"/>
        <v/>
      </c>
    </row>
    <row r="364" spans="63:63">
      <c r="BK364" s="35" t="str">
        <f t="shared" si="253"/>
        <v/>
      </c>
    </row>
    <row r="365" spans="63:63">
      <c r="BK365" s="35" t="str">
        <f t="shared" si="253"/>
        <v/>
      </c>
    </row>
    <row r="366" spans="63:63">
      <c r="BK366" s="35" t="str">
        <f t="shared" si="253"/>
        <v/>
      </c>
    </row>
    <row r="367" spans="63:63">
      <c r="BK367" s="35" t="str">
        <f t="shared" si="253"/>
        <v/>
      </c>
    </row>
    <row r="368" spans="63:63">
      <c r="BK368" s="35" t="str">
        <f t="shared" si="253"/>
        <v/>
      </c>
    </row>
    <row r="369" spans="63:63">
      <c r="BK369" s="35" t="str">
        <f t="shared" si="253"/>
        <v/>
      </c>
    </row>
    <row r="370" spans="63:63">
      <c r="BK370" s="35" t="str">
        <f t="shared" si="253"/>
        <v/>
      </c>
    </row>
    <row r="371" spans="63:63">
      <c r="BK371" s="35" t="str">
        <f t="shared" si="253"/>
        <v/>
      </c>
    </row>
    <row r="372" spans="63:63">
      <c r="BK372" s="35" t="str">
        <f t="shared" si="253"/>
        <v/>
      </c>
    </row>
    <row r="373" spans="63:63">
      <c r="BK373" s="35" t="str">
        <f t="shared" si="253"/>
        <v/>
      </c>
    </row>
    <row r="374" spans="63:63">
      <c r="BK374" s="35" t="str">
        <f t="shared" si="253"/>
        <v/>
      </c>
    </row>
    <row r="375" spans="63:63">
      <c r="BK375" s="35" t="str">
        <f t="shared" si="253"/>
        <v/>
      </c>
    </row>
    <row r="376" spans="63:63">
      <c r="BK376" s="35" t="str">
        <f t="shared" si="253"/>
        <v/>
      </c>
    </row>
    <row r="377" spans="63:63">
      <c r="BK377" s="35" t="str">
        <f t="shared" si="253"/>
        <v/>
      </c>
    </row>
    <row r="378" spans="63:63">
      <c r="BK378" s="35" t="str">
        <f t="shared" si="253"/>
        <v/>
      </c>
    </row>
    <row r="379" spans="63:63">
      <c r="BK379" s="35" t="str">
        <f t="shared" si="253"/>
        <v/>
      </c>
    </row>
    <row r="380" spans="63:63">
      <c r="BK380" s="35" t="str">
        <f t="shared" si="253"/>
        <v/>
      </c>
    </row>
    <row r="381" spans="63:63">
      <c r="BK381" s="35" t="str">
        <f t="shared" si="253"/>
        <v/>
      </c>
    </row>
    <row r="382" spans="63:63">
      <c r="BK382" s="35" t="str">
        <f t="shared" si="253"/>
        <v/>
      </c>
    </row>
    <row r="383" spans="63:63">
      <c r="BK383" s="35" t="str">
        <f t="shared" si="253"/>
        <v/>
      </c>
    </row>
    <row r="384" spans="63:63">
      <c r="BK384" s="35" t="str">
        <f t="shared" si="253"/>
        <v/>
      </c>
    </row>
    <row r="385" spans="63:63">
      <c r="BK385" s="35" t="str">
        <f t="shared" si="253"/>
        <v/>
      </c>
    </row>
    <row r="386" spans="63:63">
      <c r="BK386" s="35" t="str">
        <f t="shared" si="253"/>
        <v/>
      </c>
    </row>
    <row r="387" spans="63:63">
      <c r="BK387" s="35" t="str">
        <f t="shared" ref="BK387:BK450" si="254">IF(H387,IF(AND(NOT(BA387),AU387),AND(AC387=0,IF(CA387="",TRUE,NOT(CA387))),""),"")</f>
        <v/>
      </c>
    </row>
    <row r="388" spans="63:63">
      <c r="BK388" s="35" t="str">
        <f t="shared" si="254"/>
        <v/>
      </c>
    </row>
    <row r="389" spans="63:63">
      <c r="BK389" s="35" t="str">
        <f t="shared" si="254"/>
        <v/>
      </c>
    </row>
    <row r="390" spans="63:63">
      <c r="BK390" s="35" t="str">
        <f t="shared" si="254"/>
        <v/>
      </c>
    </row>
    <row r="391" spans="63:63">
      <c r="BK391" s="35" t="str">
        <f t="shared" si="254"/>
        <v/>
      </c>
    </row>
    <row r="392" spans="63:63">
      <c r="BK392" s="35" t="str">
        <f t="shared" si="254"/>
        <v/>
      </c>
    </row>
    <row r="393" spans="63:63">
      <c r="BK393" s="35" t="str">
        <f t="shared" si="254"/>
        <v/>
      </c>
    </row>
    <row r="394" spans="63:63">
      <c r="BK394" s="35" t="str">
        <f t="shared" si="254"/>
        <v/>
      </c>
    </row>
    <row r="395" spans="63:63">
      <c r="BK395" s="35" t="str">
        <f t="shared" si="254"/>
        <v/>
      </c>
    </row>
    <row r="396" spans="63:63">
      <c r="BK396" s="35" t="str">
        <f t="shared" si="254"/>
        <v/>
      </c>
    </row>
    <row r="397" spans="63:63">
      <c r="BK397" s="35" t="str">
        <f t="shared" si="254"/>
        <v/>
      </c>
    </row>
    <row r="398" spans="63:63">
      <c r="BK398" s="35" t="str">
        <f t="shared" si="254"/>
        <v/>
      </c>
    </row>
    <row r="399" spans="63:63">
      <c r="BK399" s="35" t="str">
        <f t="shared" si="254"/>
        <v/>
      </c>
    </row>
    <row r="400" spans="63:63">
      <c r="BK400" s="35" t="str">
        <f t="shared" si="254"/>
        <v/>
      </c>
    </row>
    <row r="401" spans="63:63">
      <c r="BK401" s="35" t="str">
        <f t="shared" si="254"/>
        <v/>
      </c>
    </row>
    <row r="402" spans="63:63">
      <c r="BK402" s="35" t="str">
        <f t="shared" si="254"/>
        <v/>
      </c>
    </row>
    <row r="403" spans="63:63">
      <c r="BK403" s="35" t="str">
        <f t="shared" si="254"/>
        <v/>
      </c>
    </row>
    <row r="404" spans="63:63">
      <c r="BK404" s="35" t="str">
        <f t="shared" si="254"/>
        <v/>
      </c>
    </row>
    <row r="405" spans="63:63">
      <c r="BK405" s="35" t="str">
        <f t="shared" si="254"/>
        <v/>
      </c>
    </row>
    <row r="406" spans="63:63">
      <c r="BK406" s="35" t="str">
        <f t="shared" si="254"/>
        <v/>
      </c>
    </row>
    <row r="407" spans="63:63">
      <c r="BK407" s="35" t="str">
        <f t="shared" si="254"/>
        <v/>
      </c>
    </row>
    <row r="408" spans="63:63">
      <c r="BK408" s="35" t="str">
        <f t="shared" si="254"/>
        <v/>
      </c>
    </row>
    <row r="409" spans="63:63">
      <c r="BK409" s="35" t="str">
        <f t="shared" si="254"/>
        <v/>
      </c>
    </row>
    <row r="410" spans="63:63">
      <c r="BK410" s="35" t="str">
        <f t="shared" si="254"/>
        <v/>
      </c>
    </row>
    <row r="411" spans="63:63">
      <c r="BK411" s="35" t="str">
        <f t="shared" si="254"/>
        <v/>
      </c>
    </row>
    <row r="412" spans="63:63">
      <c r="BK412" s="35" t="str">
        <f t="shared" si="254"/>
        <v/>
      </c>
    </row>
    <row r="413" spans="63:63">
      <c r="BK413" s="35" t="str">
        <f t="shared" si="254"/>
        <v/>
      </c>
    </row>
    <row r="414" spans="63:63">
      <c r="BK414" s="35" t="str">
        <f t="shared" si="254"/>
        <v/>
      </c>
    </row>
    <row r="415" spans="63:63">
      <c r="BK415" s="35" t="str">
        <f t="shared" si="254"/>
        <v/>
      </c>
    </row>
    <row r="416" spans="63:63">
      <c r="BK416" s="35" t="str">
        <f t="shared" si="254"/>
        <v/>
      </c>
    </row>
    <row r="417" spans="63:63">
      <c r="BK417" s="35" t="str">
        <f t="shared" si="254"/>
        <v/>
      </c>
    </row>
    <row r="418" spans="63:63">
      <c r="BK418" s="35" t="str">
        <f t="shared" si="254"/>
        <v/>
      </c>
    </row>
    <row r="419" spans="63:63">
      <c r="BK419" s="35" t="str">
        <f t="shared" si="254"/>
        <v/>
      </c>
    </row>
    <row r="420" spans="63:63">
      <c r="BK420" s="35" t="str">
        <f t="shared" si="254"/>
        <v/>
      </c>
    </row>
    <row r="421" spans="63:63">
      <c r="BK421" s="35" t="str">
        <f t="shared" si="254"/>
        <v/>
      </c>
    </row>
    <row r="422" spans="63:63">
      <c r="BK422" s="35" t="str">
        <f t="shared" si="254"/>
        <v/>
      </c>
    </row>
    <row r="423" spans="63:63">
      <c r="BK423" s="35" t="str">
        <f t="shared" si="254"/>
        <v/>
      </c>
    </row>
    <row r="424" spans="63:63">
      <c r="BK424" s="35" t="str">
        <f t="shared" si="254"/>
        <v/>
      </c>
    </row>
    <row r="425" spans="63:63">
      <c r="BK425" s="35" t="str">
        <f t="shared" si="254"/>
        <v/>
      </c>
    </row>
    <row r="426" spans="63:63">
      <c r="BK426" s="35" t="str">
        <f t="shared" si="254"/>
        <v/>
      </c>
    </row>
    <row r="427" spans="63:63">
      <c r="BK427" s="35" t="str">
        <f t="shared" si="254"/>
        <v/>
      </c>
    </row>
    <row r="428" spans="63:63">
      <c r="BK428" s="35" t="str">
        <f t="shared" si="254"/>
        <v/>
      </c>
    </row>
    <row r="429" spans="63:63">
      <c r="BK429" s="35" t="str">
        <f t="shared" si="254"/>
        <v/>
      </c>
    </row>
    <row r="430" spans="63:63">
      <c r="BK430" s="35" t="str">
        <f t="shared" si="254"/>
        <v/>
      </c>
    </row>
    <row r="431" spans="63:63">
      <c r="BK431" s="35" t="str">
        <f t="shared" si="254"/>
        <v/>
      </c>
    </row>
    <row r="432" spans="63:63">
      <c r="BK432" s="35" t="str">
        <f t="shared" si="254"/>
        <v/>
      </c>
    </row>
    <row r="433" spans="63:63">
      <c r="BK433" s="35" t="str">
        <f t="shared" si="254"/>
        <v/>
      </c>
    </row>
    <row r="434" spans="63:63">
      <c r="BK434" s="35" t="str">
        <f t="shared" si="254"/>
        <v/>
      </c>
    </row>
    <row r="435" spans="63:63">
      <c r="BK435" s="35" t="str">
        <f t="shared" si="254"/>
        <v/>
      </c>
    </row>
    <row r="436" spans="63:63">
      <c r="BK436" s="35" t="str">
        <f t="shared" si="254"/>
        <v/>
      </c>
    </row>
    <row r="437" spans="63:63">
      <c r="BK437" s="35" t="str">
        <f t="shared" si="254"/>
        <v/>
      </c>
    </row>
    <row r="438" spans="63:63">
      <c r="BK438" s="35" t="str">
        <f t="shared" si="254"/>
        <v/>
      </c>
    </row>
    <row r="439" spans="63:63">
      <c r="BK439" s="35" t="str">
        <f t="shared" si="254"/>
        <v/>
      </c>
    </row>
    <row r="440" spans="63:63">
      <c r="BK440" s="35" t="str">
        <f t="shared" si="254"/>
        <v/>
      </c>
    </row>
    <row r="441" spans="63:63">
      <c r="BK441" s="35" t="str">
        <f t="shared" si="254"/>
        <v/>
      </c>
    </row>
    <row r="442" spans="63:63">
      <c r="BK442" s="35" t="str">
        <f t="shared" si="254"/>
        <v/>
      </c>
    </row>
    <row r="443" spans="63:63">
      <c r="BK443" s="35" t="str">
        <f t="shared" si="254"/>
        <v/>
      </c>
    </row>
    <row r="444" spans="63:63">
      <c r="BK444" s="35" t="str">
        <f t="shared" si="254"/>
        <v/>
      </c>
    </row>
    <row r="445" spans="63:63">
      <c r="BK445" s="35" t="str">
        <f t="shared" si="254"/>
        <v/>
      </c>
    </row>
    <row r="446" spans="63:63">
      <c r="BK446" s="35" t="str">
        <f t="shared" si="254"/>
        <v/>
      </c>
    </row>
    <row r="447" spans="63:63">
      <c r="BK447" s="35" t="str">
        <f t="shared" si="254"/>
        <v/>
      </c>
    </row>
    <row r="448" spans="63:63">
      <c r="BK448" s="35" t="str">
        <f t="shared" si="254"/>
        <v/>
      </c>
    </row>
    <row r="449" spans="63:63">
      <c r="BK449" s="35" t="str">
        <f t="shared" si="254"/>
        <v/>
      </c>
    </row>
    <row r="450" spans="63:63">
      <c r="BK450" s="35" t="str">
        <f t="shared" si="254"/>
        <v/>
      </c>
    </row>
    <row r="451" spans="63:63">
      <c r="BK451" s="35" t="str">
        <f t="shared" ref="BK451:BK514" si="255">IF(H451,IF(AND(NOT(BA451),AU451),AND(AC451=0,IF(CA451="",TRUE,NOT(CA451))),""),"")</f>
        <v/>
      </c>
    </row>
    <row r="452" spans="63:63">
      <c r="BK452" s="35" t="str">
        <f t="shared" si="255"/>
        <v/>
      </c>
    </row>
    <row r="453" spans="63:63">
      <c r="BK453" s="35" t="str">
        <f t="shared" si="255"/>
        <v/>
      </c>
    </row>
    <row r="454" spans="63:63">
      <c r="BK454" s="35" t="str">
        <f t="shared" si="255"/>
        <v/>
      </c>
    </row>
    <row r="455" spans="63:63">
      <c r="BK455" s="35" t="str">
        <f t="shared" si="255"/>
        <v/>
      </c>
    </row>
    <row r="456" spans="63:63">
      <c r="BK456" s="35" t="str">
        <f t="shared" si="255"/>
        <v/>
      </c>
    </row>
    <row r="457" spans="63:63">
      <c r="BK457" s="35" t="str">
        <f t="shared" si="255"/>
        <v/>
      </c>
    </row>
    <row r="458" spans="63:63">
      <c r="BK458" s="35" t="str">
        <f t="shared" si="255"/>
        <v/>
      </c>
    </row>
    <row r="459" spans="63:63">
      <c r="BK459" s="35" t="str">
        <f t="shared" si="255"/>
        <v/>
      </c>
    </row>
    <row r="460" spans="63:63">
      <c r="BK460" s="35" t="str">
        <f t="shared" si="255"/>
        <v/>
      </c>
    </row>
    <row r="461" spans="63:63">
      <c r="BK461" s="35" t="str">
        <f t="shared" si="255"/>
        <v/>
      </c>
    </row>
    <row r="462" spans="63:63">
      <c r="BK462" s="35" t="str">
        <f t="shared" si="255"/>
        <v/>
      </c>
    </row>
    <row r="463" spans="63:63">
      <c r="BK463" s="35" t="str">
        <f t="shared" si="255"/>
        <v/>
      </c>
    </row>
    <row r="464" spans="63:63">
      <c r="BK464" s="35" t="str">
        <f t="shared" si="255"/>
        <v/>
      </c>
    </row>
    <row r="465" spans="63:63">
      <c r="BK465" s="35" t="str">
        <f t="shared" si="255"/>
        <v/>
      </c>
    </row>
    <row r="466" spans="63:63">
      <c r="BK466" s="35" t="str">
        <f t="shared" si="255"/>
        <v/>
      </c>
    </row>
    <row r="467" spans="63:63">
      <c r="BK467" s="35" t="str">
        <f t="shared" si="255"/>
        <v/>
      </c>
    </row>
    <row r="468" spans="63:63">
      <c r="BK468" s="35" t="str">
        <f t="shared" si="255"/>
        <v/>
      </c>
    </row>
    <row r="469" spans="63:63">
      <c r="BK469" s="35" t="str">
        <f t="shared" si="255"/>
        <v/>
      </c>
    </row>
    <row r="470" spans="63:63">
      <c r="BK470" s="35" t="str">
        <f t="shared" si="255"/>
        <v/>
      </c>
    </row>
    <row r="471" spans="63:63">
      <c r="BK471" s="35" t="str">
        <f t="shared" si="255"/>
        <v/>
      </c>
    </row>
    <row r="472" spans="63:63">
      <c r="BK472" s="35" t="str">
        <f t="shared" si="255"/>
        <v/>
      </c>
    </row>
    <row r="473" spans="63:63">
      <c r="BK473" s="35" t="str">
        <f t="shared" si="255"/>
        <v/>
      </c>
    </row>
    <row r="474" spans="63:63">
      <c r="BK474" s="35" t="str">
        <f t="shared" si="255"/>
        <v/>
      </c>
    </row>
    <row r="475" spans="63:63">
      <c r="BK475" s="35" t="str">
        <f t="shared" si="255"/>
        <v/>
      </c>
    </row>
    <row r="476" spans="63:63">
      <c r="BK476" s="35" t="str">
        <f t="shared" si="255"/>
        <v/>
      </c>
    </row>
    <row r="477" spans="63:63">
      <c r="BK477" s="35" t="str">
        <f t="shared" si="255"/>
        <v/>
      </c>
    </row>
    <row r="478" spans="63:63">
      <c r="BK478" s="35" t="str">
        <f t="shared" si="255"/>
        <v/>
      </c>
    </row>
    <row r="479" spans="63:63">
      <c r="BK479" s="35" t="str">
        <f t="shared" si="255"/>
        <v/>
      </c>
    </row>
    <row r="480" spans="63:63">
      <c r="BK480" s="35" t="str">
        <f t="shared" si="255"/>
        <v/>
      </c>
    </row>
    <row r="481" spans="63:63">
      <c r="BK481" s="35" t="str">
        <f t="shared" si="255"/>
        <v/>
      </c>
    </row>
    <row r="482" spans="63:63">
      <c r="BK482" s="35" t="str">
        <f t="shared" si="255"/>
        <v/>
      </c>
    </row>
    <row r="483" spans="63:63">
      <c r="BK483" s="35" t="str">
        <f t="shared" si="255"/>
        <v/>
      </c>
    </row>
    <row r="484" spans="63:63">
      <c r="BK484" s="35" t="str">
        <f t="shared" si="255"/>
        <v/>
      </c>
    </row>
    <row r="485" spans="63:63">
      <c r="BK485" s="35" t="str">
        <f t="shared" si="255"/>
        <v/>
      </c>
    </row>
    <row r="486" spans="63:63">
      <c r="BK486" s="35" t="str">
        <f t="shared" si="255"/>
        <v/>
      </c>
    </row>
    <row r="487" spans="63:63">
      <c r="BK487" s="35" t="str">
        <f t="shared" si="255"/>
        <v/>
      </c>
    </row>
    <row r="488" spans="63:63">
      <c r="BK488" s="35" t="str">
        <f t="shared" si="255"/>
        <v/>
      </c>
    </row>
    <row r="489" spans="63:63">
      <c r="BK489" s="35" t="str">
        <f t="shared" si="255"/>
        <v/>
      </c>
    </row>
    <row r="490" spans="63:63">
      <c r="BK490" s="35" t="str">
        <f t="shared" si="255"/>
        <v/>
      </c>
    </row>
    <row r="491" spans="63:63">
      <c r="BK491" s="35" t="str">
        <f t="shared" si="255"/>
        <v/>
      </c>
    </row>
    <row r="492" spans="63:63">
      <c r="BK492" s="35" t="str">
        <f t="shared" si="255"/>
        <v/>
      </c>
    </row>
    <row r="493" spans="63:63">
      <c r="BK493" s="35" t="str">
        <f t="shared" si="255"/>
        <v/>
      </c>
    </row>
    <row r="494" spans="63:63">
      <c r="BK494" s="35" t="str">
        <f t="shared" si="255"/>
        <v/>
      </c>
    </row>
    <row r="495" spans="63:63">
      <c r="BK495" s="35" t="str">
        <f t="shared" si="255"/>
        <v/>
      </c>
    </row>
    <row r="496" spans="63:63">
      <c r="BK496" s="35" t="str">
        <f t="shared" si="255"/>
        <v/>
      </c>
    </row>
    <row r="497" spans="63:63">
      <c r="BK497" s="35" t="str">
        <f t="shared" si="255"/>
        <v/>
      </c>
    </row>
    <row r="498" spans="63:63">
      <c r="BK498" s="35" t="str">
        <f t="shared" si="255"/>
        <v/>
      </c>
    </row>
    <row r="499" spans="63:63">
      <c r="BK499" s="35" t="str">
        <f t="shared" si="255"/>
        <v/>
      </c>
    </row>
    <row r="500" spans="63:63">
      <c r="BK500" s="35" t="str">
        <f t="shared" si="255"/>
        <v/>
      </c>
    </row>
    <row r="501" spans="63:63">
      <c r="BK501" s="35" t="str">
        <f t="shared" si="255"/>
        <v/>
      </c>
    </row>
    <row r="502" spans="63:63">
      <c r="BK502" s="35" t="str">
        <f t="shared" si="255"/>
        <v/>
      </c>
    </row>
    <row r="503" spans="63:63">
      <c r="BK503" s="35" t="str">
        <f t="shared" si="255"/>
        <v/>
      </c>
    </row>
    <row r="504" spans="63:63">
      <c r="BK504" s="35" t="str">
        <f t="shared" si="255"/>
        <v/>
      </c>
    </row>
    <row r="505" spans="63:63">
      <c r="BK505" s="35" t="str">
        <f t="shared" si="255"/>
        <v/>
      </c>
    </row>
    <row r="506" spans="63:63">
      <c r="BK506" s="35" t="str">
        <f t="shared" si="255"/>
        <v/>
      </c>
    </row>
    <row r="507" spans="63:63">
      <c r="BK507" s="35" t="str">
        <f t="shared" si="255"/>
        <v/>
      </c>
    </row>
    <row r="508" spans="63:63">
      <c r="BK508" s="35" t="str">
        <f t="shared" si="255"/>
        <v/>
      </c>
    </row>
    <row r="509" spans="63:63">
      <c r="BK509" s="35" t="str">
        <f t="shared" si="255"/>
        <v/>
      </c>
    </row>
    <row r="510" spans="63:63">
      <c r="BK510" s="35" t="str">
        <f t="shared" si="255"/>
        <v/>
      </c>
    </row>
    <row r="511" spans="63:63">
      <c r="BK511" s="35" t="str">
        <f t="shared" si="255"/>
        <v/>
      </c>
    </row>
    <row r="512" spans="63:63">
      <c r="BK512" s="35" t="str">
        <f t="shared" si="255"/>
        <v/>
      </c>
    </row>
    <row r="513" spans="63:63">
      <c r="BK513" s="35" t="str">
        <f t="shared" si="255"/>
        <v/>
      </c>
    </row>
    <row r="514" spans="63:63">
      <c r="BK514" s="35" t="str">
        <f t="shared" si="255"/>
        <v/>
      </c>
    </row>
    <row r="515" spans="63:63">
      <c r="BK515" s="35" t="str">
        <f t="shared" ref="BK515:BK578" si="256">IF(H515,IF(AND(NOT(BA515),AU515),AND(AC515=0,IF(CA515="",TRUE,NOT(CA515))),""),"")</f>
        <v/>
      </c>
    </row>
    <row r="516" spans="63:63">
      <c r="BK516" s="35" t="str">
        <f t="shared" si="256"/>
        <v/>
      </c>
    </row>
    <row r="517" spans="63:63">
      <c r="BK517" s="35" t="str">
        <f t="shared" si="256"/>
        <v/>
      </c>
    </row>
    <row r="518" spans="63:63">
      <c r="BK518" s="35" t="str">
        <f t="shared" si="256"/>
        <v/>
      </c>
    </row>
    <row r="519" spans="63:63">
      <c r="BK519" s="35" t="str">
        <f t="shared" si="256"/>
        <v/>
      </c>
    </row>
    <row r="520" spans="63:63">
      <c r="BK520" s="35" t="str">
        <f t="shared" si="256"/>
        <v/>
      </c>
    </row>
    <row r="521" spans="63:63">
      <c r="BK521" s="35" t="str">
        <f t="shared" si="256"/>
        <v/>
      </c>
    </row>
    <row r="522" spans="63:63">
      <c r="BK522" s="35" t="str">
        <f t="shared" si="256"/>
        <v/>
      </c>
    </row>
    <row r="523" spans="63:63">
      <c r="BK523" s="35" t="str">
        <f t="shared" si="256"/>
        <v/>
      </c>
    </row>
    <row r="524" spans="63:63">
      <c r="BK524" s="35" t="str">
        <f t="shared" si="256"/>
        <v/>
      </c>
    </row>
    <row r="525" spans="63:63">
      <c r="BK525" s="35" t="str">
        <f t="shared" si="256"/>
        <v/>
      </c>
    </row>
    <row r="526" spans="63:63">
      <c r="BK526" s="35" t="str">
        <f t="shared" si="256"/>
        <v/>
      </c>
    </row>
    <row r="527" spans="63:63">
      <c r="BK527" s="35" t="str">
        <f t="shared" si="256"/>
        <v/>
      </c>
    </row>
    <row r="528" spans="63:63">
      <c r="BK528" s="35" t="str">
        <f t="shared" si="256"/>
        <v/>
      </c>
    </row>
    <row r="529" spans="63:63">
      <c r="BK529" s="35" t="str">
        <f t="shared" si="256"/>
        <v/>
      </c>
    </row>
    <row r="530" spans="63:63">
      <c r="BK530" s="35" t="str">
        <f t="shared" si="256"/>
        <v/>
      </c>
    </row>
    <row r="531" spans="63:63">
      <c r="BK531" s="35" t="str">
        <f t="shared" si="256"/>
        <v/>
      </c>
    </row>
    <row r="532" spans="63:63">
      <c r="BK532" s="35" t="str">
        <f t="shared" si="256"/>
        <v/>
      </c>
    </row>
    <row r="533" spans="63:63">
      <c r="BK533" s="35" t="str">
        <f t="shared" si="256"/>
        <v/>
      </c>
    </row>
    <row r="534" spans="63:63">
      <c r="BK534" s="35" t="str">
        <f t="shared" si="256"/>
        <v/>
      </c>
    </row>
    <row r="535" spans="63:63">
      <c r="BK535" s="35" t="str">
        <f t="shared" si="256"/>
        <v/>
      </c>
    </row>
    <row r="536" spans="63:63">
      <c r="BK536" s="35" t="str">
        <f t="shared" si="256"/>
        <v/>
      </c>
    </row>
    <row r="537" spans="63:63">
      <c r="BK537" s="35" t="str">
        <f t="shared" si="256"/>
        <v/>
      </c>
    </row>
    <row r="538" spans="63:63">
      <c r="BK538" s="35" t="str">
        <f t="shared" si="256"/>
        <v/>
      </c>
    </row>
    <row r="539" spans="63:63">
      <c r="BK539" s="35" t="str">
        <f t="shared" si="256"/>
        <v/>
      </c>
    </row>
    <row r="540" spans="63:63">
      <c r="BK540" s="35" t="str">
        <f t="shared" si="256"/>
        <v/>
      </c>
    </row>
    <row r="541" spans="63:63">
      <c r="BK541" s="35" t="str">
        <f t="shared" si="256"/>
        <v/>
      </c>
    </row>
    <row r="542" spans="63:63">
      <c r="BK542" s="35" t="str">
        <f t="shared" si="256"/>
        <v/>
      </c>
    </row>
    <row r="543" spans="63:63">
      <c r="BK543" s="35" t="str">
        <f t="shared" si="256"/>
        <v/>
      </c>
    </row>
    <row r="544" spans="63:63">
      <c r="BK544" s="35" t="str">
        <f t="shared" si="256"/>
        <v/>
      </c>
    </row>
    <row r="545" spans="63:63">
      <c r="BK545" s="35" t="str">
        <f t="shared" si="256"/>
        <v/>
      </c>
    </row>
    <row r="546" spans="63:63">
      <c r="BK546" s="35" t="str">
        <f t="shared" si="256"/>
        <v/>
      </c>
    </row>
    <row r="547" spans="63:63">
      <c r="BK547" s="35" t="str">
        <f t="shared" si="256"/>
        <v/>
      </c>
    </row>
    <row r="548" spans="63:63">
      <c r="BK548" s="35" t="str">
        <f t="shared" si="256"/>
        <v/>
      </c>
    </row>
    <row r="549" spans="63:63">
      <c r="BK549" s="35" t="str">
        <f t="shared" si="256"/>
        <v/>
      </c>
    </row>
    <row r="550" spans="63:63">
      <c r="BK550" s="35" t="str">
        <f t="shared" si="256"/>
        <v/>
      </c>
    </row>
    <row r="551" spans="63:63">
      <c r="BK551" s="35" t="str">
        <f t="shared" si="256"/>
        <v/>
      </c>
    </row>
    <row r="552" spans="63:63">
      <c r="BK552" s="35" t="str">
        <f t="shared" si="256"/>
        <v/>
      </c>
    </row>
    <row r="553" spans="63:63">
      <c r="BK553" s="35" t="str">
        <f t="shared" si="256"/>
        <v/>
      </c>
    </row>
    <row r="554" spans="63:63">
      <c r="BK554" s="35" t="str">
        <f t="shared" si="256"/>
        <v/>
      </c>
    </row>
    <row r="555" spans="63:63">
      <c r="BK555" s="35" t="str">
        <f t="shared" si="256"/>
        <v/>
      </c>
    </row>
    <row r="556" spans="63:63">
      <c r="BK556" s="35" t="str">
        <f t="shared" si="256"/>
        <v/>
      </c>
    </row>
    <row r="557" spans="63:63">
      <c r="BK557" s="35" t="str">
        <f t="shared" si="256"/>
        <v/>
      </c>
    </row>
    <row r="558" spans="63:63">
      <c r="BK558" s="35" t="str">
        <f t="shared" si="256"/>
        <v/>
      </c>
    </row>
    <row r="559" spans="63:63">
      <c r="BK559" s="35" t="str">
        <f t="shared" si="256"/>
        <v/>
      </c>
    </row>
    <row r="560" spans="63:63">
      <c r="BK560" s="35" t="str">
        <f t="shared" si="256"/>
        <v/>
      </c>
    </row>
    <row r="561" spans="63:63">
      <c r="BK561" s="35" t="str">
        <f t="shared" si="256"/>
        <v/>
      </c>
    </row>
    <row r="562" spans="63:63">
      <c r="BK562" s="35" t="str">
        <f t="shared" si="256"/>
        <v/>
      </c>
    </row>
    <row r="563" spans="63:63">
      <c r="BK563" s="35" t="str">
        <f t="shared" si="256"/>
        <v/>
      </c>
    </row>
    <row r="564" spans="63:63">
      <c r="BK564" s="35" t="str">
        <f t="shared" si="256"/>
        <v/>
      </c>
    </row>
    <row r="565" spans="63:63">
      <c r="BK565" s="35" t="str">
        <f t="shared" si="256"/>
        <v/>
      </c>
    </row>
    <row r="566" spans="63:63">
      <c r="BK566" s="35" t="str">
        <f t="shared" si="256"/>
        <v/>
      </c>
    </row>
    <row r="567" spans="63:63">
      <c r="BK567" s="35" t="str">
        <f t="shared" si="256"/>
        <v/>
      </c>
    </row>
    <row r="568" spans="63:63">
      <c r="BK568" s="35" t="str">
        <f t="shared" si="256"/>
        <v/>
      </c>
    </row>
    <row r="569" spans="63:63">
      <c r="BK569" s="35" t="str">
        <f t="shared" si="256"/>
        <v/>
      </c>
    </row>
    <row r="570" spans="63:63">
      <c r="BK570" s="35" t="str">
        <f t="shared" si="256"/>
        <v/>
      </c>
    </row>
    <row r="571" spans="63:63">
      <c r="BK571" s="35" t="str">
        <f t="shared" si="256"/>
        <v/>
      </c>
    </row>
    <row r="572" spans="63:63">
      <c r="BK572" s="35" t="str">
        <f t="shared" si="256"/>
        <v/>
      </c>
    </row>
    <row r="573" spans="63:63">
      <c r="BK573" s="35" t="str">
        <f t="shared" si="256"/>
        <v/>
      </c>
    </row>
    <row r="574" spans="63:63">
      <c r="BK574" s="35" t="str">
        <f t="shared" si="256"/>
        <v/>
      </c>
    </row>
    <row r="575" spans="63:63">
      <c r="BK575" s="35" t="str">
        <f t="shared" si="256"/>
        <v/>
      </c>
    </row>
    <row r="576" spans="63:63">
      <c r="BK576" s="35" t="str">
        <f t="shared" si="256"/>
        <v/>
      </c>
    </row>
    <row r="577" spans="63:63">
      <c r="BK577" s="35" t="str">
        <f t="shared" si="256"/>
        <v/>
      </c>
    </row>
    <row r="578" spans="63:63">
      <c r="BK578" s="35" t="str">
        <f t="shared" si="256"/>
        <v/>
      </c>
    </row>
    <row r="579" spans="63:63">
      <c r="BK579" s="35" t="str">
        <f t="shared" ref="BK579:BK642" si="257">IF(H579,IF(AND(NOT(BA579),AU579),AND(AC579=0,IF(CA579="",TRUE,NOT(CA579))),""),"")</f>
        <v/>
      </c>
    </row>
    <row r="580" spans="63:63">
      <c r="BK580" s="35" t="str">
        <f t="shared" si="257"/>
        <v/>
      </c>
    </row>
    <row r="581" spans="63:63">
      <c r="BK581" s="35" t="str">
        <f t="shared" si="257"/>
        <v/>
      </c>
    </row>
    <row r="582" spans="63:63">
      <c r="BK582" s="35" t="str">
        <f t="shared" si="257"/>
        <v/>
      </c>
    </row>
    <row r="583" spans="63:63">
      <c r="BK583" s="35" t="str">
        <f t="shared" si="257"/>
        <v/>
      </c>
    </row>
    <row r="584" spans="63:63">
      <c r="BK584" s="35" t="str">
        <f t="shared" si="257"/>
        <v/>
      </c>
    </row>
    <row r="585" spans="63:63">
      <c r="BK585" s="35" t="str">
        <f t="shared" si="257"/>
        <v/>
      </c>
    </row>
    <row r="586" spans="63:63">
      <c r="BK586" s="35" t="str">
        <f t="shared" si="257"/>
        <v/>
      </c>
    </row>
    <row r="587" spans="63:63">
      <c r="BK587" s="35" t="str">
        <f t="shared" si="257"/>
        <v/>
      </c>
    </row>
    <row r="588" spans="63:63">
      <c r="BK588" s="35" t="str">
        <f t="shared" si="257"/>
        <v/>
      </c>
    </row>
    <row r="589" spans="63:63">
      <c r="BK589" s="35" t="str">
        <f t="shared" si="257"/>
        <v/>
      </c>
    </row>
    <row r="590" spans="63:63">
      <c r="BK590" s="35" t="str">
        <f t="shared" si="257"/>
        <v/>
      </c>
    </row>
    <row r="591" spans="63:63">
      <c r="BK591" s="35" t="str">
        <f t="shared" si="257"/>
        <v/>
      </c>
    </row>
    <row r="592" spans="63:63">
      <c r="BK592" s="35" t="str">
        <f t="shared" si="257"/>
        <v/>
      </c>
    </row>
    <row r="593" spans="63:63">
      <c r="BK593" s="35" t="str">
        <f t="shared" si="257"/>
        <v/>
      </c>
    </row>
    <row r="594" spans="63:63">
      <c r="BK594" s="35" t="str">
        <f t="shared" si="257"/>
        <v/>
      </c>
    </row>
    <row r="595" spans="63:63">
      <c r="BK595" s="35" t="str">
        <f t="shared" si="257"/>
        <v/>
      </c>
    </row>
    <row r="596" spans="63:63">
      <c r="BK596" s="35" t="str">
        <f t="shared" si="257"/>
        <v/>
      </c>
    </row>
    <row r="597" spans="63:63">
      <c r="BK597" s="35" t="str">
        <f t="shared" si="257"/>
        <v/>
      </c>
    </row>
    <row r="598" spans="63:63">
      <c r="BK598" s="35" t="str">
        <f t="shared" si="257"/>
        <v/>
      </c>
    </row>
    <row r="599" spans="63:63">
      <c r="BK599" s="35" t="str">
        <f t="shared" si="257"/>
        <v/>
      </c>
    </row>
    <row r="600" spans="63:63">
      <c r="BK600" s="35" t="str">
        <f t="shared" si="257"/>
        <v/>
      </c>
    </row>
    <row r="601" spans="63:63">
      <c r="BK601" s="35" t="str">
        <f t="shared" si="257"/>
        <v/>
      </c>
    </row>
    <row r="602" spans="63:63">
      <c r="BK602" s="35" t="str">
        <f t="shared" si="257"/>
        <v/>
      </c>
    </row>
    <row r="603" spans="63:63">
      <c r="BK603" s="35" t="str">
        <f t="shared" si="257"/>
        <v/>
      </c>
    </row>
    <row r="604" spans="63:63">
      <c r="BK604" s="35" t="str">
        <f t="shared" si="257"/>
        <v/>
      </c>
    </row>
    <row r="605" spans="63:63">
      <c r="BK605" s="35" t="str">
        <f t="shared" si="257"/>
        <v/>
      </c>
    </row>
    <row r="606" spans="63:63">
      <c r="BK606" s="35" t="str">
        <f t="shared" si="257"/>
        <v/>
      </c>
    </row>
    <row r="607" spans="63:63">
      <c r="BK607" s="35" t="str">
        <f t="shared" si="257"/>
        <v/>
      </c>
    </row>
    <row r="608" spans="63:63">
      <c r="BK608" s="35" t="str">
        <f t="shared" si="257"/>
        <v/>
      </c>
    </row>
    <row r="609" spans="63:63">
      <c r="BK609" s="35" t="str">
        <f t="shared" si="257"/>
        <v/>
      </c>
    </row>
    <row r="610" spans="63:63">
      <c r="BK610" s="35" t="str">
        <f t="shared" si="257"/>
        <v/>
      </c>
    </row>
    <row r="611" spans="63:63">
      <c r="BK611" s="35" t="str">
        <f t="shared" si="257"/>
        <v/>
      </c>
    </row>
    <row r="612" spans="63:63">
      <c r="BK612" s="35" t="str">
        <f t="shared" si="257"/>
        <v/>
      </c>
    </row>
    <row r="613" spans="63:63">
      <c r="BK613" s="35" t="str">
        <f t="shared" si="257"/>
        <v/>
      </c>
    </row>
    <row r="614" spans="63:63">
      <c r="BK614" s="35" t="str">
        <f t="shared" si="257"/>
        <v/>
      </c>
    </row>
    <row r="615" spans="63:63">
      <c r="BK615" s="35" t="str">
        <f t="shared" si="257"/>
        <v/>
      </c>
    </row>
    <row r="616" spans="63:63">
      <c r="BK616" s="35" t="str">
        <f t="shared" si="257"/>
        <v/>
      </c>
    </row>
    <row r="617" spans="63:63">
      <c r="BK617" s="35" t="str">
        <f t="shared" si="257"/>
        <v/>
      </c>
    </row>
    <row r="618" spans="63:63">
      <c r="BK618" s="35" t="str">
        <f t="shared" si="257"/>
        <v/>
      </c>
    </row>
    <row r="619" spans="63:63">
      <c r="BK619" s="35" t="str">
        <f t="shared" si="257"/>
        <v/>
      </c>
    </row>
    <row r="620" spans="63:63">
      <c r="BK620" s="35" t="str">
        <f t="shared" si="257"/>
        <v/>
      </c>
    </row>
    <row r="621" spans="63:63">
      <c r="BK621" s="35" t="str">
        <f t="shared" si="257"/>
        <v/>
      </c>
    </row>
    <row r="622" spans="63:63">
      <c r="BK622" s="35" t="str">
        <f t="shared" si="257"/>
        <v/>
      </c>
    </row>
    <row r="623" spans="63:63">
      <c r="BK623" s="35" t="str">
        <f t="shared" si="257"/>
        <v/>
      </c>
    </row>
    <row r="624" spans="63:63">
      <c r="BK624" s="35" t="str">
        <f t="shared" si="257"/>
        <v/>
      </c>
    </row>
    <row r="625" spans="63:63">
      <c r="BK625" s="35" t="str">
        <f t="shared" si="257"/>
        <v/>
      </c>
    </row>
    <row r="626" spans="63:63">
      <c r="BK626" s="35" t="str">
        <f t="shared" si="257"/>
        <v/>
      </c>
    </row>
    <row r="627" spans="63:63">
      <c r="BK627" s="35" t="str">
        <f t="shared" si="257"/>
        <v/>
      </c>
    </row>
    <row r="628" spans="63:63">
      <c r="BK628" s="35" t="str">
        <f t="shared" si="257"/>
        <v/>
      </c>
    </row>
    <row r="629" spans="63:63">
      <c r="BK629" s="35" t="str">
        <f t="shared" si="257"/>
        <v/>
      </c>
    </row>
    <row r="630" spans="63:63">
      <c r="BK630" s="35" t="str">
        <f t="shared" si="257"/>
        <v/>
      </c>
    </row>
    <row r="631" spans="63:63">
      <c r="BK631" s="35" t="str">
        <f t="shared" si="257"/>
        <v/>
      </c>
    </row>
    <row r="632" spans="63:63">
      <c r="BK632" s="35" t="str">
        <f t="shared" si="257"/>
        <v/>
      </c>
    </row>
    <row r="633" spans="63:63">
      <c r="BK633" s="35" t="str">
        <f t="shared" si="257"/>
        <v/>
      </c>
    </row>
    <row r="634" spans="63:63">
      <c r="BK634" s="35" t="str">
        <f t="shared" si="257"/>
        <v/>
      </c>
    </row>
    <row r="635" spans="63:63">
      <c r="BK635" s="35" t="str">
        <f t="shared" si="257"/>
        <v/>
      </c>
    </row>
    <row r="636" spans="63:63">
      <c r="BK636" s="35" t="str">
        <f t="shared" si="257"/>
        <v/>
      </c>
    </row>
    <row r="637" spans="63:63">
      <c r="BK637" s="35" t="str">
        <f t="shared" si="257"/>
        <v/>
      </c>
    </row>
    <row r="638" spans="63:63">
      <c r="BK638" s="35" t="str">
        <f t="shared" si="257"/>
        <v/>
      </c>
    </row>
    <row r="639" spans="63:63">
      <c r="BK639" s="35" t="str">
        <f t="shared" si="257"/>
        <v/>
      </c>
    </row>
    <row r="640" spans="63:63">
      <c r="BK640" s="35" t="str">
        <f t="shared" si="257"/>
        <v/>
      </c>
    </row>
    <row r="641" spans="63:63">
      <c r="BK641" s="35" t="str">
        <f t="shared" si="257"/>
        <v/>
      </c>
    </row>
    <row r="642" spans="63:63">
      <c r="BK642" s="35" t="str">
        <f t="shared" si="257"/>
        <v/>
      </c>
    </row>
    <row r="643" spans="63:63">
      <c r="BK643" s="35" t="str">
        <f t="shared" ref="BK643:BK706" si="258">IF(H643,IF(AND(NOT(BA643),AU643),AND(AC643=0,IF(CA643="",TRUE,NOT(CA643))),""),"")</f>
        <v/>
      </c>
    </row>
    <row r="644" spans="63:63">
      <c r="BK644" s="35" t="str">
        <f t="shared" si="258"/>
        <v/>
      </c>
    </row>
    <row r="645" spans="63:63">
      <c r="BK645" s="35" t="str">
        <f t="shared" si="258"/>
        <v/>
      </c>
    </row>
    <row r="646" spans="63:63">
      <c r="BK646" s="35" t="str">
        <f t="shared" si="258"/>
        <v/>
      </c>
    </row>
    <row r="647" spans="63:63">
      <c r="BK647" s="35" t="str">
        <f t="shared" si="258"/>
        <v/>
      </c>
    </row>
    <row r="648" spans="63:63">
      <c r="BK648" s="35" t="str">
        <f t="shared" si="258"/>
        <v/>
      </c>
    </row>
    <row r="649" spans="63:63">
      <c r="BK649" s="35" t="str">
        <f t="shared" si="258"/>
        <v/>
      </c>
    </row>
    <row r="650" spans="63:63">
      <c r="BK650" s="35" t="str">
        <f t="shared" si="258"/>
        <v/>
      </c>
    </row>
    <row r="651" spans="63:63">
      <c r="BK651" s="35" t="str">
        <f t="shared" si="258"/>
        <v/>
      </c>
    </row>
    <row r="652" spans="63:63">
      <c r="BK652" s="35" t="str">
        <f t="shared" si="258"/>
        <v/>
      </c>
    </row>
    <row r="653" spans="63:63">
      <c r="BK653" s="35" t="str">
        <f t="shared" si="258"/>
        <v/>
      </c>
    </row>
    <row r="654" spans="63:63">
      <c r="BK654" s="35" t="str">
        <f t="shared" si="258"/>
        <v/>
      </c>
    </row>
    <row r="655" spans="63:63">
      <c r="BK655" s="35" t="str">
        <f t="shared" si="258"/>
        <v/>
      </c>
    </row>
    <row r="656" spans="63:63">
      <c r="BK656" s="35" t="str">
        <f t="shared" si="258"/>
        <v/>
      </c>
    </row>
    <row r="657" spans="63:63">
      <c r="BK657" s="35" t="str">
        <f t="shared" si="258"/>
        <v/>
      </c>
    </row>
    <row r="658" spans="63:63">
      <c r="BK658" s="35" t="str">
        <f t="shared" si="258"/>
        <v/>
      </c>
    </row>
    <row r="659" spans="63:63">
      <c r="BK659" s="35" t="str">
        <f t="shared" si="258"/>
        <v/>
      </c>
    </row>
    <row r="660" spans="63:63">
      <c r="BK660" s="35" t="str">
        <f t="shared" si="258"/>
        <v/>
      </c>
    </row>
    <row r="661" spans="63:63">
      <c r="BK661" s="35" t="str">
        <f t="shared" si="258"/>
        <v/>
      </c>
    </row>
    <row r="662" spans="63:63">
      <c r="BK662" s="35" t="str">
        <f t="shared" si="258"/>
        <v/>
      </c>
    </row>
    <row r="663" spans="63:63">
      <c r="BK663" s="35" t="str">
        <f t="shared" si="258"/>
        <v/>
      </c>
    </row>
    <row r="664" spans="63:63">
      <c r="BK664" s="35" t="str">
        <f t="shared" si="258"/>
        <v/>
      </c>
    </row>
    <row r="665" spans="63:63">
      <c r="BK665" s="35" t="str">
        <f t="shared" si="258"/>
        <v/>
      </c>
    </row>
    <row r="666" spans="63:63">
      <c r="BK666" s="35" t="str">
        <f t="shared" si="258"/>
        <v/>
      </c>
    </row>
    <row r="667" spans="63:63">
      <c r="BK667" s="35" t="str">
        <f t="shared" si="258"/>
        <v/>
      </c>
    </row>
    <row r="668" spans="63:63">
      <c r="BK668" s="35" t="str">
        <f t="shared" si="258"/>
        <v/>
      </c>
    </row>
    <row r="669" spans="63:63">
      <c r="BK669" s="35" t="str">
        <f t="shared" si="258"/>
        <v/>
      </c>
    </row>
    <row r="670" spans="63:63">
      <c r="BK670" s="35" t="str">
        <f t="shared" si="258"/>
        <v/>
      </c>
    </row>
    <row r="671" spans="63:63">
      <c r="BK671" s="35" t="str">
        <f t="shared" si="258"/>
        <v/>
      </c>
    </row>
    <row r="672" spans="63:63">
      <c r="BK672" s="35" t="str">
        <f t="shared" si="258"/>
        <v/>
      </c>
    </row>
    <row r="673" spans="63:63">
      <c r="BK673" s="35" t="str">
        <f t="shared" si="258"/>
        <v/>
      </c>
    </row>
    <row r="674" spans="63:63">
      <c r="BK674" s="35" t="str">
        <f t="shared" si="258"/>
        <v/>
      </c>
    </row>
    <row r="675" spans="63:63">
      <c r="BK675" s="35" t="str">
        <f t="shared" si="258"/>
        <v/>
      </c>
    </row>
    <row r="676" spans="63:63">
      <c r="BK676" s="35" t="str">
        <f t="shared" si="258"/>
        <v/>
      </c>
    </row>
    <row r="677" spans="63:63">
      <c r="BK677" s="35" t="str">
        <f t="shared" si="258"/>
        <v/>
      </c>
    </row>
    <row r="678" spans="63:63">
      <c r="BK678" s="35" t="str">
        <f t="shared" si="258"/>
        <v/>
      </c>
    </row>
    <row r="679" spans="63:63">
      <c r="BK679" s="35" t="str">
        <f t="shared" si="258"/>
        <v/>
      </c>
    </row>
    <row r="680" spans="63:63">
      <c r="BK680" s="35" t="str">
        <f t="shared" si="258"/>
        <v/>
      </c>
    </row>
    <row r="681" spans="63:63">
      <c r="BK681" s="35" t="str">
        <f t="shared" si="258"/>
        <v/>
      </c>
    </row>
    <row r="682" spans="63:63">
      <c r="BK682" s="35" t="str">
        <f t="shared" si="258"/>
        <v/>
      </c>
    </row>
    <row r="683" spans="63:63">
      <c r="BK683" s="35" t="str">
        <f t="shared" si="258"/>
        <v/>
      </c>
    </row>
    <row r="684" spans="63:63">
      <c r="BK684" s="35" t="str">
        <f t="shared" si="258"/>
        <v/>
      </c>
    </row>
    <row r="685" spans="63:63">
      <c r="BK685" s="35" t="str">
        <f t="shared" si="258"/>
        <v/>
      </c>
    </row>
    <row r="686" spans="63:63">
      <c r="BK686" s="35" t="str">
        <f t="shared" si="258"/>
        <v/>
      </c>
    </row>
    <row r="687" spans="63:63">
      <c r="BK687" s="35" t="str">
        <f t="shared" si="258"/>
        <v/>
      </c>
    </row>
    <row r="688" spans="63:63">
      <c r="BK688" s="35" t="str">
        <f t="shared" si="258"/>
        <v/>
      </c>
    </row>
    <row r="689" spans="63:63">
      <c r="BK689" s="35" t="str">
        <f t="shared" si="258"/>
        <v/>
      </c>
    </row>
    <row r="690" spans="63:63">
      <c r="BK690" s="35" t="str">
        <f t="shared" si="258"/>
        <v/>
      </c>
    </row>
    <row r="691" spans="63:63">
      <c r="BK691" s="35" t="str">
        <f t="shared" si="258"/>
        <v/>
      </c>
    </row>
    <row r="692" spans="63:63">
      <c r="BK692" s="35" t="str">
        <f t="shared" si="258"/>
        <v/>
      </c>
    </row>
    <row r="693" spans="63:63">
      <c r="BK693" s="35" t="str">
        <f t="shared" si="258"/>
        <v/>
      </c>
    </row>
    <row r="694" spans="63:63">
      <c r="BK694" s="35" t="str">
        <f t="shared" si="258"/>
        <v/>
      </c>
    </row>
    <row r="695" spans="63:63">
      <c r="BK695" s="35" t="str">
        <f t="shared" si="258"/>
        <v/>
      </c>
    </row>
    <row r="696" spans="63:63">
      <c r="BK696" s="35" t="str">
        <f t="shared" si="258"/>
        <v/>
      </c>
    </row>
    <row r="697" spans="63:63">
      <c r="BK697" s="35" t="str">
        <f t="shared" si="258"/>
        <v/>
      </c>
    </row>
    <row r="698" spans="63:63">
      <c r="BK698" s="35" t="str">
        <f t="shared" si="258"/>
        <v/>
      </c>
    </row>
    <row r="699" spans="63:63">
      <c r="BK699" s="35" t="str">
        <f t="shared" si="258"/>
        <v/>
      </c>
    </row>
    <row r="700" spans="63:63">
      <c r="BK700" s="35" t="str">
        <f t="shared" si="258"/>
        <v/>
      </c>
    </row>
    <row r="701" spans="63:63">
      <c r="BK701" s="35" t="str">
        <f t="shared" si="258"/>
        <v/>
      </c>
    </row>
    <row r="702" spans="63:63">
      <c r="BK702" s="35" t="str">
        <f t="shared" si="258"/>
        <v/>
      </c>
    </row>
    <row r="703" spans="63:63">
      <c r="BK703" s="35" t="str">
        <f t="shared" si="258"/>
        <v/>
      </c>
    </row>
    <row r="704" spans="63:63">
      <c r="BK704" s="35" t="str">
        <f t="shared" si="258"/>
        <v/>
      </c>
    </row>
    <row r="705" spans="63:63">
      <c r="BK705" s="35" t="str">
        <f t="shared" si="258"/>
        <v/>
      </c>
    </row>
    <row r="706" spans="63:63">
      <c r="BK706" s="35" t="str">
        <f t="shared" si="258"/>
        <v/>
      </c>
    </row>
    <row r="707" spans="63:63">
      <c r="BK707" s="35" t="str">
        <f t="shared" ref="BK707:BK725" si="259">IF(H707,IF(AND(NOT(BA707),AU707),AND(AC707=0,IF(CA707="",TRUE,NOT(CA707))),""),"")</f>
        <v/>
      </c>
    </row>
    <row r="708" spans="63:63">
      <c r="BK708" s="35" t="str">
        <f t="shared" si="259"/>
        <v/>
      </c>
    </row>
    <row r="709" spans="63:63">
      <c r="BK709" s="35" t="str">
        <f t="shared" si="259"/>
        <v/>
      </c>
    </row>
    <row r="710" spans="63:63">
      <c r="BK710" s="35" t="str">
        <f t="shared" si="259"/>
        <v/>
      </c>
    </row>
    <row r="711" spans="63:63">
      <c r="BK711" s="35" t="str">
        <f t="shared" si="259"/>
        <v/>
      </c>
    </row>
    <row r="712" spans="63:63">
      <c r="BK712" s="35" t="str">
        <f t="shared" si="259"/>
        <v/>
      </c>
    </row>
    <row r="713" spans="63:63">
      <c r="BK713" s="35" t="str">
        <f t="shared" si="259"/>
        <v/>
      </c>
    </row>
    <row r="714" spans="63:63">
      <c r="BK714" s="35" t="str">
        <f t="shared" si="259"/>
        <v/>
      </c>
    </row>
    <row r="715" spans="63:63">
      <c r="BK715" s="35" t="str">
        <f t="shared" si="259"/>
        <v/>
      </c>
    </row>
    <row r="716" spans="63:63">
      <c r="BK716" s="35" t="str">
        <f t="shared" si="259"/>
        <v/>
      </c>
    </row>
    <row r="717" spans="63:63">
      <c r="BK717" s="35" t="str">
        <f t="shared" si="259"/>
        <v/>
      </c>
    </row>
    <row r="718" spans="63:63">
      <c r="BK718" s="35" t="str">
        <f t="shared" si="259"/>
        <v/>
      </c>
    </row>
    <row r="719" spans="63:63">
      <c r="BK719" s="35" t="str">
        <f t="shared" si="259"/>
        <v/>
      </c>
    </row>
    <row r="720" spans="63:63">
      <c r="BK720" s="35" t="str">
        <f t="shared" si="259"/>
        <v/>
      </c>
    </row>
    <row r="721" spans="63:63">
      <c r="BK721" s="35" t="str">
        <f t="shared" si="259"/>
        <v/>
      </c>
    </row>
    <row r="722" spans="63:63">
      <c r="BK722" s="35" t="str">
        <f t="shared" si="259"/>
        <v/>
      </c>
    </row>
    <row r="723" spans="63:63">
      <c r="BK723" s="35" t="str">
        <f t="shared" si="259"/>
        <v/>
      </c>
    </row>
    <row r="724" spans="63:63">
      <c r="BK724" s="35" t="str">
        <f t="shared" si="259"/>
        <v/>
      </c>
    </row>
    <row r="725" spans="63:63">
      <c r="BK725" s="35" t="str">
        <f t="shared" si="259"/>
        <v/>
      </c>
    </row>
  </sheetData>
  <customSheetViews>
    <customSheetView guid="{B0700225-2463-44C9-9C4E-A79FCDA233AE}">
      <pageMargins left="0.7" right="0.7" top="0.75" bottom="0.75" header="0.3" footer="0.3"/>
      <pageSetup paperSize="9" orientation="portrait" horizontalDpi="1200" verticalDpi="1200" r:id="rId1"/>
    </customSheetView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470" priority="51" stopIfTrue="1">
      <formula>(H13&lt;&gt;"")*(I13="")</formula>
    </cfRule>
  </conditionalFormatting>
  <conditionalFormatting sqref="D13:D171">
    <cfRule type="expression" dxfId="469" priority="50">
      <formula>($A13&lt;=$C$2)</formula>
    </cfRule>
  </conditionalFormatting>
  <conditionalFormatting sqref="W13:AC171">
    <cfRule type="expression" dxfId="468" priority="49">
      <formula>$AD13*(V13&lt;&gt;"")</formula>
    </cfRule>
  </conditionalFormatting>
  <conditionalFormatting sqref="H13:H171">
    <cfRule type="expression" dxfId="467" priority="46" stopIfTrue="1">
      <formula>$BX13</formula>
    </cfRule>
  </conditionalFormatting>
  <conditionalFormatting sqref="D13:F171">
    <cfRule type="expression" dxfId="466" priority="45" stopIfTrue="1">
      <formula>$BW13</formula>
    </cfRule>
  </conditionalFormatting>
  <conditionalFormatting sqref="A13:B171">
    <cfRule type="expression" dxfId="465" priority="44" stopIfTrue="1">
      <formula>$BS13&gt;0</formula>
    </cfRule>
  </conditionalFormatting>
  <conditionalFormatting sqref="L2:S2">
    <cfRule type="expression" dxfId="464" priority="43">
      <formula>NOT($O$2)</formula>
    </cfRule>
  </conditionalFormatting>
  <conditionalFormatting sqref="H13:L171">
    <cfRule type="expression" dxfId="463" priority="42" stopIfTrue="1">
      <formula>$CA13*(H13&lt;&gt;"")</formula>
    </cfRule>
  </conditionalFormatting>
  <conditionalFormatting sqref="H13:J171">
    <cfRule type="expression" dxfId="462" priority="41" stopIfTrue="1">
      <formula>$AQ13=4</formula>
    </cfRule>
  </conditionalFormatting>
  <conditionalFormatting sqref="E13:F171">
    <cfRule type="expression" dxfId="461" priority="32">
      <formula>$AD13*($AQ13=1)</formula>
    </cfRule>
  </conditionalFormatting>
  <conditionalFormatting sqref="R13:R171">
    <cfRule type="expression" dxfId="460" priority="29" stopIfTrue="1">
      <formula>$CD13</formula>
    </cfRule>
  </conditionalFormatting>
  <conditionalFormatting sqref="S13:S171">
    <cfRule type="expression" dxfId="459" priority="28" stopIfTrue="1">
      <formula>$CF13</formula>
    </cfRule>
  </conditionalFormatting>
  <conditionalFormatting sqref="B13:B171">
    <cfRule type="expression" dxfId="458" priority="21">
      <formula>($BS13=0)*$AD13</formula>
    </cfRule>
  </conditionalFormatting>
  <conditionalFormatting sqref="N13:O171">
    <cfRule type="expression" dxfId="457" priority="8">
      <formula>($AQ13=1)*NOT($BI13)</formula>
    </cfRule>
  </conditionalFormatting>
  <conditionalFormatting sqref="N13:N171">
    <cfRule type="expression" dxfId="456" priority="7" stopIfTrue="1">
      <formula>($AQ13=1)*$BI13*($P13=1)</formula>
    </cfRule>
  </conditionalFormatting>
  <conditionalFormatting sqref="O13:O171">
    <cfRule type="expression" dxfId="455" priority="6" stopIfTrue="1">
      <formula>($AQ13=1)*$BI13*($P13=2)</formula>
    </cfRule>
  </conditionalFormatting>
  <conditionalFormatting sqref="L2:L3">
    <cfRule type="expression" dxfId="454" priority="5">
      <formula>ISERROR(INDIRECT($L$2))</formula>
    </cfRule>
  </conditionalFormatting>
  <conditionalFormatting sqref="T13:T171">
    <cfRule type="expression" dxfId="453" priority="4">
      <formula>ISERROR(INDIRECT(T13))*(BS13=0)*AD13</formula>
    </cfRule>
  </conditionalFormatting>
  <conditionalFormatting sqref="R13:S171">
    <cfRule type="expression" dxfId="452" priority="3">
      <formula>$AD13*($AQ13=1)*(P13="")</formula>
    </cfRule>
  </conditionalFormatting>
  <conditionalFormatting sqref="M13:M171">
    <cfRule type="expression" dxfId="451" priority="1" stopIfTrue="1">
      <formula>($AQ13=1)</formula>
    </cfRule>
    <cfRule type="expression" dxfId="450" priority="2" stopIfTrue="1">
      <formula>($AQ13=2)+($AQ13=3)</formula>
    </cfRule>
  </conditionalFormatting>
  <conditionalFormatting sqref="G13:G171 C13:C171">
    <cfRule type="expression" dxfId="449" priority="13" stopIfTrue="1">
      <formula>($AQ13=2)*($BL13=2)</formula>
    </cfRule>
    <cfRule type="expression" dxfId="448" priority="14" stopIfTrue="1">
      <formula>($AQ13=2)*($BL13=1)</formula>
    </cfRule>
    <cfRule type="expression" dxfId="447" priority="15" stopIfTrue="1">
      <formula>($AQ13=1)*($BL13=2)</formula>
    </cfRule>
    <cfRule type="expression" dxfId="446" priority="16" stopIfTrue="1">
      <formula>($AQ13=1)*($BL13=1)</formula>
    </cfRule>
  </conditionalFormatting>
  <conditionalFormatting sqref="K13:L171">
    <cfRule type="expression" dxfId="445" priority="9" stopIfTrue="1">
      <formula>(K13&lt;&gt;"")*NOT(ISNUMBER(K13))</formula>
    </cfRule>
    <cfRule type="expression" dxfId="444" priority="10">
      <formula>($AQ13=1)*$AD13</formula>
    </cfRule>
  </conditionalFormatting>
  <conditionalFormatting sqref="V13:V171">
    <cfRule type="expression" dxfId="443" priority="11" stopIfTrue="1">
      <formula>DC13</formula>
    </cfRule>
    <cfRule type="expression" dxfId="442" priority="12">
      <formula>$AD13*(($AQ13=4)+($AQ13=1))</formula>
    </cfRule>
  </conditionalFormatting>
  <conditionalFormatting sqref="C13:C171">
    <cfRule type="expression" dxfId="441" priority="17" stopIfTrue="1">
      <formula>BV13</formula>
    </cfRule>
    <cfRule type="expression" dxfId="440" priority="18">
      <formula>($A13=$C$2+1)</formula>
    </cfRule>
  </conditionalFormatting>
  <conditionalFormatting sqref="H13:I171">
    <cfRule type="expression" dxfId="439" priority="19" stopIfTrue="1">
      <formula>$BY13</formula>
    </cfRule>
    <cfRule type="expression" dxfId="438" priority="20">
      <formula>($AQ13=2)*$AD13</formula>
    </cfRule>
  </conditionalFormatting>
  <conditionalFormatting sqref="B13:AC171">
    <cfRule type="expression" dxfId="437" priority="22" stopIfTrue="1">
      <formula>BQ13</formula>
    </cfRule>
    <cfRule type="expression" dxfId="436" priority="23" stopIfTrue="1">
      <formula>BY13</formula>
    </cfRule>
  </conditionalFormatting>
  <conditionalFormatting sqref="H13:I171 A13:B171">
    <cfRule type="expression" dxfId="435" priority="24" stopIfTrue="1">
      <formula>$DB13</formula>
    </cfRule>
    <cfRule type="expression" dxfId="434" priority="25" stopIfTrue="1">
      <formula>$BX13</formula>
    </cfRule>
  </conditionalFormatting>
  <conditionalFormatting sqref="Q13:R171">
    <cfRule type="expression" dxfId="433" priority="26">
      <formula>$AD13*($AQ13=1)*(Q13)</formula>
    </cfRule>
    <cfRule type="expression" dxfId="432" priority="27">
      <formula>$AD13*($AQ13=1)*NOT(Q13)*(Q13&lt;&gt;"")</formula>
    </cfRule>
  </conditionalFormatting>
  <conditionalFormatting sqref="Q13:Q171">
    <cfRule type="expression" dxfId="431" priority="30" stopIfTrue="1">
      <formula>$CC13</formula>
    </cfRule>
    <cfRule type="expression" dxfId="430" priority="31">
      <formula>$AD13*($AQ13=1)*(Q13="")*(($K13&lt;&gt;"")+($K13&gt;2)+($L13&lt;&gt;"")+($L13&gt;2))</formula>
    </cfRule>
  </conditionalFormatting>
  <conditionalFormatting sqref="P13:P171">
    <cfRule type="expression" dxfId="429" priority="33" stopIfTrue="1">
      <formula>($AQ13=2)*(P13&lt;&gt;"")</formula>
    </cfRule>
    <cfRule type="expression" dxfId="428" priority="34" stopIfTrue="1">
      <formula>($AQ13=1)*(((P13&lt;&gt;1)+(P13&lt;&gt;2)+(P13&lt;&gt;3)+(P13&lt;&gt;""))=4)</formula>
    </cfRule>
    <cfRule type="expression" dxfId="427" priority="35">
      <formula>$AD13*($AQ13=1)*($P13=2)</formula>
    </cfRule>
    <cfRule type="expression" dxfId="426" priority="36">
      <formula>$AD13*($AQ13=1)*($P13=1)</formula>
    </cfRule>
    <cfRule type="expression" dxfId="425" priority="37">
      <formula>$AD13*($AQ13=1)*($P13=3)</formula>
    </cfRule>
    <cfRule type="expression" dxfId="424" priority="38">
      <formula>$AD13*($AQ13=1)*(P13="")*(($K13&lt;&gt;"")+($K13&gt;2)+($L13&lt;&gt;"")+($L13&gt;2))*($BL13=1)</formula>
    </cfRule>
  </conditionalFormatting>
  <conditionalFormatting sqref="J13:J171">
    <cfRule type="expression" dxfId="423" priority="39" stopIfTrue="1">
      <formula>#REF!</formula>
    </cfRule>
    <cfRule type="expression" dxfId="422" priority="40" stopIfTrue="1">
      <formula>($AQ13=1)*$AD13</formula>
    </cfRule>
  </conditionalFormatting>
  <conditionalFormatting sqref="G13:G171">
    <cfRule type="expression" dxfId="421" priority="47" stopIfTrue="1">
      <formula>$CG13</formula>
    </cfRule>
    <cfRule type="expression" dxfId="42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WB725"/>
  <sheetViews>
    <sheetView zoomScale="175" zoomScaleNormal="175" workbookViewId="0">
      <pane xSplit="1" ySplit="2" topLeftCell="VN3" activePane="bottomRight" state="frozenSplit"/>
      <selection activeCell="CO2" sqref="CO2"/>
      <selection pane="topRight" activeCell="CO2" sqref="CO2"/>
      <selection pane="bottomLeft" activeCell="CO2" sqref="CO2"/>
      <selection pane="bottomRight" activeCell="WB1" sqref="WB1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52" width="9.28515625" style="31" bestFit="1" customWidth="1"/>
    <col min="53" max="53" width="23.85546875" style="31" customWidth="1"/>
    <col min="54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600" s="44" customFormat="1">
      <c r="A1" s="39" t="s">
        <v>0</v>
      </c>
      <c r="B1" s="39" t="s">
        <v>459</v>
      </c>
      <c r="C1" s="39" t="s">
        <v>460</v>
      </c>
      <c r="D1" s="39" t="s">
        <v>1082</v>
      </c>
      <c r="E1" s="40" t="s">
        <v>1085</v>
      </c>
      <c r="F1" s="40" t="s">
        <v>1086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1096</v>
      </c>
      <c r="DA1" s="44" t="s">
        <v>553</v>
      </c>
      <c r="DB1" s="44" t="s">
        <v>1099</v>
      </c>
      <c r="DC1" s="44" t="s">
        <v>554</v>
      </c>
      <c r="DD1" s="44" t="s">
        <v>1102</v>
      </c>
      <c r="DE1" s="44" t="s">
        <v>555</v>
      </c>
      <c r="DF1" s="44" t="s">
        <v>1105</v>
      </c>
      <c r="DG1" s="44" t="s">
        <v>556</v>
      </c>
      <c r="DH1" s="44" t="s">
        <v>1108</v>
      </c>
      <c r="DI1" s="44" t="s">
        <v>557</v>
      </c>
      <c r="DJ1" s="44" t="s">
        <v>1110</v>
      </c>
      <c r="DK1" s="44" t="s">
        <v>558</v>
      </c>
      <c r="DL1" s="44" t="s">
        <v>1124</v>
      </c>
      <c r="DM1" s="44" t="s">
        <v>559</v>
      </c>
      <c r="DN1" s="44" t="s">
        <v>1125</v>
      </c>
      <c r="DO1" s="44" t="s">
        <v>560</v>
      </c>
      <c r="DP1" s="44" t="s">
        <v>1126</v>
      </c>
      <c r="DQ1" s="44" t="s">
        <v>561</v>
      </c>
      <c r="DR1" s="44" t="s">
        <v>1127</v>
      </c>
      <c r="DS1" s="44" t="s">
        <v>562</v>
      </c>
      <c r="DT1" s="44" t="s">
        <v>1128</v>
      </c>
      <c r="DU1" s="44" t="s">
        <v>563</v>
      </c>
      <c r="DV1" s="44" t="s">
        <v>1129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1227</v>
      </c>
      <c r="ED1" s="44" t="s">
        <v>1213</v>
      </c>
      <c r="EE1" s="44" t="s">
        <v>1214</v>
      </c>
      <c r="EF1" s="44" t="s">
        <v>1215</v>
      </c>
      <c r="EG1" s="44" t="s">
        <v>1216</v>
      </c>
      <c r="EH1" s="44" t="s">
        <v>1217</v>
      </c>
      <c r="EI1" s="44" t="s">
        <v>1218</v>
      </c>
      <c r="EJ1" s="44" t="s">
        <v>1219</v>
      </c>
      <c r="EK1" s="44" t="s">
        <v>1220</v>
      </c>
      <c r="EL1" s="44" t="s">
        <v>1221</v>
      </c>
      <c r="EM1" s="44" t="s">
        <v>1222</v>
      </c>
      <c r="EN1" s="44" t="s">
        <v>1223</v>
      </c>
      <c r="EO1" s="44" t="s">
        <v>1224</v>
      </c>
      <c r="EP1" s="44" t="s">
        <v>1225</v>
      </c>
      <c r="EQ1" s="44" t="s">
        <v>1226</v>
      </c>
      <c r="ER1" s="44" t="s">
        <v>1228</v>
      </c>
      <c r="ES1" s="44" t="s">
        <v>1229</v>
      </c>
      <c r="ET1" s="44" t="s">
        <v>1230</v>
      </c>
      <c r="EU1" s="44" t="s">
        <v>1231</v>
      </c>
      <c r="EV1" s="44" t="s">
        <v>1232</v>
      </c>
      <c r="EW1" s="44" t="s">
        <v>1233</v>
      </c>
      <c r="EX1" s="44" t="s">
        <v>1234</v>
      </c>
      <c r="EY1" s="44" t="s">
        <v>1235</v>
      </c>
      <c r="EZ1" s="44" t="s">
        <v>1236</v>
      </c>
      <c r="FA1" s="44" t="s">
        <v>1237</v>
      </c>
      <c r="FB1" s="44" t="s">
        <v>1238</v>
      </c>
      <c r="FC1" s="44" t="s">
        <v>1239</v>
      </c>
      <c r="FD1" s="44" t="s">
        <v>1240</v>
      </c>
      <c r="FE1" s="44" t="s">
        <v>1241</v>
      </c>
      <c r="FF1" s="44" t="s">
        <v>1242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1262</v>
      </c>
      <c r="GN1" s="44" t="s">
        <v>1263</v>
      </c>
      <c r="GO1" s="44" t="s">
        <v>1264</v>
      </c>
      <c r="GP1" s="44" t="s">
        <v>1265</v>
      </c>
      <c r="GQ1" s="44" t="s">
        <v>1266</v>
      </c>
      <c r="GR1" s="44" t="s">
        <v>1267</v>
      </c>
      <c r="GS1" s="44" t="s">
        <v>1268</v>
      </c>
      <c r="GT1" s="44" t="s">
        <v>1284</v>
      </c>
      <c r="GU1" s="44" t="s">
        <v>1285</v>
      </c>
      <c r="GV1" s="44" t="s">
        <v>1286</v>
      </c>
      <c r="GW1" s="44" t="s">
        <v>1287</v>
      </c>
      <c r="GX1" s="44" t="s">
        <v>1288</v>
      </c>
      <c r="GY1" s="44" t="s">
        <v>1289</v>
      </c>
      <c r="GZ1" s="44" t="s">
        <v>1290</v>
      </c>
      <c r="HA1" s="44" t="s">
        <v>1291</v>
      </c>
      <c r="HB1" s="44" t="s">
        <v>1292</v>
      </c>
      <c r="HC1" s="44" t="s">
        <v>1293</v>
      </c>
      <c r="HD1" s="44" t="s">
        <v>1294</v>
      </c>
      <c r="HE1" s="44" t="s">
        <v>1295</v>
      </c>
      <c r="HF1" s="44" t="s">
        <v>1296</v>
      </c>
      <c r="HG1" s="44" t="s">
        <v>1297</v>
      </c>
      <c r="HH1" s="44" t="s">
        <v>1298</v>
      </c>
      <c r="HI1" s="44" t="s">
        <v>1299</v>
      </c>
      <c r="HJ1" s="44" t="s">
        <v>1308</v>
      </c>
      <c r="HK1" s="44" t="s">
        <v>1309</v>
      </c>
      <c r="HL1" s="44" t="s">
        <v>1310</v>
      </c>
      <c r="HM1" s="44" t="s">
        <v>1311</v>
      </c>
      <c r="HN1" s="44" t="s">
        <v>1312</v>
      </c>
      <c r="HO1" s="44" t="s">
        <v>1313</v>
      </c>
      <c r="HP1" s="44" t="s">
        <v>1314</v>
      </c>
      <c r="HQ1" s="44" t="s">
        <v>1315</v>
      </c>
      <c r="HR1" s="44" t="s">
        <v>602</v>
      </c>
      <c r="HS1" s="44" t="s">
        <v>603</v>
      </c>
      <c r="HT1" s="44" t="s">
        <v>1333</v>
      </c>
      <c r="HU1" s="44" t="s">
        <v>1326</v>
      </c>
      <c r="HV1" s="44" t="s">
        <v>1332</v>
      </c>
      <c r="HW1" s="44" t="s">
        <v>1331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1338</v>
      </c>
      <c r="IN1" s="44" t="s">
        <v>1339</v>
      </c>
      <c r="IO1" s="44" t="s">
        <v>1340</v>
      </c>
      <c r="IP1" s="44" t="s">
        <v>1341</v>
      </c>
      <c r="IQ1" s="44" t="s">
        <v>1342</v>
      </c>
      <c r="IR1" s="44" t="s">
        <v>1343</v>
      </c>
      <c r="IS1" s="44" t="s">
        <v>1344</v>
      </c>
      <c r="IT1" s="44" t="s">
        <v>1345</v>
      </c>
      <c r="IU1" s="44" t="s">
        <v>1346</v>
      </c>
      <c r="IV1" s="44" t="s">
        <v>1347</v>
      </c>
      <c r="IW1" s="44" t="s">
        <v>1348</v>
      </c>
      <c r="IX1" s="44" t="s">
        <v>1349</v>
      </c>
      <c r="IY1" s="44" t="s">
        <v>1350</v>
      </c>
      <c r="IZ1" s="44" t="s">
        <v>1351</v>
      </c>
      <c r="JA1" s="44" t="s">
        <v>1352</v>
      </c>
      <c r="JB1" s="44" t="s">
        <v>1353</v>
      </c>
      <c r="JC1" s="44" t="s">
        <v>1354</v>
      </c>
      <c r="JD1" s="44" t="s">
        <v>1355</v>
      </c>
      <c r="JE1" s="44" t="s">
        <v>1356</v>
      </c>
      <c r="JF1" s="44" t="s">
        <v>1377</v>
      </c>
      <c r="JG1" s="44" t="s">
        <v>1378</v>
      </c>
      <c r="JH1" s="44" t="s">
        <v>1379</v>
      </c>
      <c r="JI1" s="44" t="s">
        <v>1380</v>
      </c>
      <c r="JJ1" s="44" t="s">
        <v>1381</v>
      </c>
      <c r="JK1" s="44" t="s">
        <v>1382</v>
      </c>
      <c r="JL1" s="44" t="s">
        <v>1383</v>
      </c>
      <c r="JM1" s="44" t="s">
        <v>1384</v>
      </c>
      <c r="JN1" s="44" t="s">
        <v>1385</v>
      </c>
      <c r="JO1" s="44" t="s">
        <v>1386</v>
      </c>
      <c r="JP1" s="44" t="s">
        <v>1387</v>
      </c>
      <c r="JQ1" s="44" t="s">
        <v>1388</v>
      </c>
      <c r="JR1" s="44" t="s">
        <v>1389</v>
      </c>
      <c r="JS1" s="44" t="s">
        <v>1390</v>
      </c>
      <c r="JT1" s="44" t="s">
        <v>1391</v>
      </c>
      <c r="JU1" s="44" t="s">
        <v>1392</v>
      </c>
      <c r="JV1" s="44" t="s">
        <v>1393</v>
      </c>
      <c r="JW1" s="44" t="s">
        <v>1394</v>
      </c>
      <c r="JX1" s="44" t="s">
        <v>1395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1418</v>
      </c>
      <c r="LF1" s="44" t="s">
        <v>649</v>
      </c>
      <c r="LG1" s="44" t="s">
        <v>1426</v>
      </c>
      <c r="LH1" s="44" t="s">
        <v>1427</v>
      </c>
      <c r="LI1" s="44" t="s">
        <v>1430</v>
      </c>
      <c r="LJ1" s="44" t="s">
        <v>650</v>
      </c>
      <c r="LK1" s="44" t="s">
        <v>1454</v>
      </c>
      <c r="LL1" s="44" t="s">
        <v>1453</v>
      </c>
      <c r="LM1" s="44" t="s">
        <v>651</v>
      </c>
      <c r="LN1" s="44" t="s">
        <v>1455</v>
      </c>
      <c r="LO1" s="44" t="s">
        <v>1456</v>
      </c>
      <c r="LP1" s="44" t="s">
        <v>652</v>
      </c>
      <c r="LQ1" s="44" t="s">
        <v>1457</v>
      </c>
      <c r="LR1" s="44" t="s">
        <v>1458</v>
      </c>
      <c r="LS1" s="44" t="s">
        <v>653</v>
      </c>
      <c r="LT1" s="44" t="s">
        <v>1459</v>
      </c>
      <c r="LU1" s="44" t="s">
        <v>1460</v>
      </c>
      <c r="LV1" s="44" t="s">
        <v>1899</v>
      </c>
      <c r="LW1" s="44" t="s">
        <v>1900</v>
      </c>
      <c r="LX1" s="44" t="s">
        <v>1901</v>
      </c>
      <c r="LY1" s="44" t="s">
        <v>1902</v>
      </c>
      <c r="LZ1" s="44" t="s">
        <v>1903</v>
      </c>
      <c r="MA1" s="44" t="s">
        <v>1904</v>
      </c>
      <c r="MB1" s="44" t="s">
        <v>1905</v>
      </c>
      <c r="MC1" s="44" t="s">
        <v>1906</v>
      </c>
      <c r="MD1" s="44" t="s">
        <v>1907</v>
      </c>
      <c r="ME1" s="44" t="s">
        <v>654</v>
      </c>
      <c r="MF1" s="44" t="s">
        <v>655</v>
      </c>
      <c r="MG1" s="44" t="s">
        <v>656</v>
      </c>
      <c r="MH1" s="44" t="s">
        <v>1526</v>
      </c>
      <c r="MI1" s="44" t="s">
        <v>1527</v>
      </c>
      <c r="MJ1" s="44" t="s">
        <v>1528</v>
      </c>
      <c r="MK1" s="44" t="s">
        <v>1529</v>
      </c>
      <c r="ML1" s="44" t="s">
        <v>1530</v>
      </c>
      <c r="MM1" s="44" t="s">
        <v>1531</v>
      </c>
      <c r="MN1" s="44" t="s">
        <v>1532</v>
      </c>
      <c r="MO1" s="44" t="s">
        <v>1533</v>
      </c>
      <c r="MP1" s="44" t="s">
        <v>1506</v>
      </c>
      <c r="MQ1" s="44" t="s">
        <v>1507</v>
      </c>
      <c r="MR1" s="44" t="s">
        <v>1593</v>
      </c>
      <c r="MS1" s="44" t="s">
        <v>1592</v>
      </c>
      <c r="MT1" s="44" t="s">
        <v>1595</v>
      </c>
      <c r="MU1" s="44" t="s">
        <v>1594</v>
      </c>
      <c r="MV1" s="44" t="s">
        <v>1504</v>
      </c>
      <c r="MW1" s="44" t="s">
        <v>1505</v>
      </c>
      <c r="MX1" s="44" t="s">
        <v>1513</v>
      </c>
      <c r="MY1" s="44" t="s">
        <v>1512</v>
      </c>
      <c r="MZ1" s="44" t="s">
        <v>1602</v>
      </c>
      <c r="NA1" s="44" t="s">
        <v>1603</v>
      </c>
      <c r="NB1" s="44" t="s">
        <v>1604</v>
      </c>
      <c r="NC1" s="44" t="s">
        <v>1605</v>
      </c>
      <c r="ND1" s="44" t="s">
        <v>1606</v>
      </c>
      <c r="NE1" s="44" t="s">
        <v>1607</v>
      </c>
      <c r="NF1" s="44" t="s">
        <v>1516</v>
      </c>
      <c r="NG1" s="44" t="s">
        <v>1517</v>
      </c>
      <c r="NH1" s="44" t="s">
        <v>1934</v>
      </c>
      <c r="NI1" s="44" t="s">
        <v>1935</v>
      </c>
      <c r="NJ1" s="44" t="s">
        <v>1936</v>
      </c>
      <c r="NK1" s="44" t="s">
        <v>1937</v>
      </c>
      <c r="NL1" s="44" t="s">
        <v>1938</v>
      </c>
      <c r="NM1" s="44" t="s">
        <v>1939</v>
      </c>
      <c r="NN1" s="44" t="s">
        <v>1488</v>
      </c>
      <c r="NO1" s="44" t="s">
        <v>1489</v>
      </c>
      <c r="NP1" s="44" t="s">
        <v>1494</v>
      </c>
      <c r="NQ1" s="44" t="s">
        <v>1495</v>
      </c>
      <c r="NR1" s="44" t="s">
        <v>1496</v>
      </c>
      <c r="NS1" s="44" t="s">
        <v>1497</v>
      </c>
      <c r="NT1" s="44" t="s">
        <v>1502</v>
      </c>
      <c r="NU1" s="44" t="s">
        <v>1503</v>
      </c>
      <c r="NV1" s="44" t="s">
        <v>1568</v>
      </c>
      <c r="NW1" s="44" t="s">
        <v>1569</v>
      </c>
      <c r="NX1" s="44" t="s">
        <v>1570</v>
      </c>
      <c r="NY1" s="44" t="s">
        <v>1571</v>
      </c>
      <c r="NZ1" s="44" t="s">
        <v>1572</v>
      </c>
      <c r="OA1" s="44" t="s">
        <v>1573</v>
      </c>
      <c r="OB1" s="44" t="s">
        <v>1574</v>
      </c>
      <c r="OC1" s="44" t="s">
        <v>1575</v>
      </c>
      <c r="OD1" s="44" t="s">
        <v>1576</v>
      </c>
      <c r="OE1" s="44" t="s">
        <v>1577</v>
      </c>
      <c r="OF1" s="44" t="s">
        <v>1578</v>
      </c>
      <c r="OG1" s="44" t="s">
        <v>1579</v>
      </c>
      <c r="OH1" s="44" t="s">
        <v>1580</v>
      </c>
      <c r="OI1" s="44" t="s">
        <v>1581</v>
      </c>
      <c r="OJ1" s="44" t="s">
        <v>1582</v>
      </c>
      <c r="OK1" s="44" t="s">
        <v>1583</v>
      </c>
      <c r="OL1" s="44" t="s">
        <v>1584</v>
      </c>
      <c r="OM1" s="44" t="s">
        <v>1585</v>
      </c>
      <c r="ON1" s="44" t="s">
        <v>1626</v>
      </c>
      <c r="OO1" s="44" t="s">
        <v>1628</v>
      </c>
      <c r="OP1" s="44" t="s">
        <v>1632</v>
      </c>
      <c r="OQ1" s="44" t="s">
        <v>1634</v>
      </c>
      <c r="OR1" s="44" t="s">
        <v>1651</v>
      </c>
      <c r="OS1" s="44" t="s">
        <v>1652</v>
      </c>
      <c r="OT1" s="44" t="s">
        <v>1653</v>
      </c>
      <c r="OU1" s="44" t="s">
        <v>1654</v>
      </c>
      <c r="OV1" s="44" t="s">
        <v>1655</v>
      </c>
      <c r="OW1" s="44" t="s">
        <v>1656</v>
      </c>
      <c r="OX1" s="44" t="s">
        <v>1657</v>
      </c>
      <c r="OY1" s="44" t="s">
        <v>1658</v>
      </c>
      <c r="OZ1" s="44" t="s">
        <v>1659</v>
      </c>
      <c r="PA1" s="44" t="s">
        <v>1660</v>
      </c>
      <c r="PB1" s="44" t="s">
        <v>1661</v>
      </c>
      <c r="PC1" s="44" t="s">
        <v>1662</v>
      </c>
      <c r="PD1" s="44" t="s">
        <v>1663</v>
      </c>
      <c r="PE1" s="44" t="s">
        <v>1664</v>
      </c>
      <c r="PF1" s="44" t="s">
        <v>1665</v>
      </c>
      <c r="PG1" s="44" t="s">
        <v>1666</v>
      </c>
      <c r="PH1" s="44" t="s">
        <v>659</v>
      </c>
      <c r="PI1" s="44" t="s">
        <v>660</v>
      </c>
      <c r="PJ1" s="44" t="s">
        <v>661</v>
      </c>
      <c r="PK1" s="44" t="s">
        <v>662</v>
      </c>
      <c r="PL1" s="44" t="s">
        <v>663</v>
      </c>
      <c r="PM1" s="44" t="s">
        <v>664</v>
      </c>
      <c r="PN1" s="44" t="s">
        <v>665</v>
      </c>
      <c r="PO1" s="44" t="s">
        <v>1667</v>
      </c>
      <c r="PP1" s="44" t="s">
        <v>666</v>
      </c>
      <c r="PQ1" s="44" t="s">
        <v>667</v>
      </c>
      <c r="PR1" s="44" t="s">
        <v>1669</v>
      </c>
      <c r="PS1" s="44" t="s">
        <v>668</v>
      </c>
      <c r="PT1" s="44" t="s">
        <v>1694</v>
      </c>
      <c r="PU1" s="44" t="s">
        <v>1696</v>
      </c>
      <c r="PV1" s="44" t="s">
        <v>1695</v>
      </c>
      <c r="PW1" s="44" t="s">
        <v>1697</v>
      </c>
      <c r="PX1" s="44" t="s">
        <v>1698</v>
      </c>
      <c r="PY1" s="44" t="s">
        <v>1699</v>
      </c>
      <c r="PZ1" s="44" t="s">
        <v>1700</v>
      </c>
      <c r="QA1" s="44" t="s">
        <v>1701</v>
      </c>
      <c r="QB1" s="44" t="s">
        <v>1702</v>
      </c>
      <c r="QC1" s="44" t="s">
        <v>1703</v>
      </c>
      <c r="QD1" s="44" t="s">
        <v>1704</v>
      </c>
      <c r="QE1" s="44" t="s">
        <v>1705</v>
      </c>
      <c r="QF1" s="44" t="s">
        <v>1718</v>
      </c>
      <c r="QG1" s="44" t="s">
        <v>1719</v>
      </c>
      <c r="QH1" s="44" t="s">
        <v>1720</v>
      </c>
      <c r="QI1" s="44" t="s">
        <v>1721</v>
      </c>
      <c r="QJ1" s="44" t="s">
        <v>1722</v>
      </c>
      <c r="QK1" s="44" t="s">
        <v>1723</v>
      </c>
      <c r="QL1" s="44" t="s">
        <v>1724</v>
      </c>
      <c r="QM1" s="44" t="s">
        <v>1725</v>
      </c>
      <c r="QN1" s="44" t="s">
        <v>1726</v>
      </c>
      <c r="QO1" s="44" t="s">
        <v>1727</v>
      </c>
      <c r="QP1" s="44" t="s">
        <v>1728</v>
      </c>
      <c r="QQ1" s="44" t="s">
        <v>1729</v>
      </c>
      <c r="QR1" s="44" t="s">
        <v>1730</v>
      </c>
      <c r="QS1" s="44" t="s">
        <v>1731</v>
      </c>
      <c r="QT1" s="44" t="s">
        <v>1732</v>
      </c>
      <c r="QU1" s="44" t="s">
        <v>1733</v>
      </c>
      <c r="QV1" s="44" t="s">
        <v>1734</v>
      </c>
      <c r="QW1" s="44" t="s">
        <v>1735</v>
      </c>
      <c r="QX1" s="44" t="s">
        <v>1751</v>
      </c>
      <c r="QY1" s="44" t="s">
        <v>1752</v>
      </c>
      <c r="QZ1" s="44" t="s">
        <v>1753</v>
      </c>
      <c r="RA1" s="44" t="s">
        <v>1754</v>
      </c>
      <c r="RB1" s="44" t="s">
        <v>1755</v>
      </c>
      <c r="RC1" s="44" t="s">
        <v>1756</v>
      </c>
      <c r="RD1" s="44" t="s">
        <v>1757</v>
      </c>
      <c r="RE1" s="44" t="s">
        <v>1758</v>
      </c>
      <c r="RF1" s="44" t="s">
        <v>1759</v>
      </c>
      <c r="RG1" s="44" t="s">
        <v>1760</v>
      </c>
      <c r="RH1" s="44" t="s">
        <v>1761</v>
      </c>
      <c r="RI1" s="44" t="s">
        <v>1762</v>
      </c>
      <c r="RJ1" s="44" t="s">
        <v>1783</v>
      </c>
      <c r="RK1" s="44" t="s">
        <v>1784</v>
      </c>
      <c r="RL1" s="44" t="s">
        <v>1785</v>
      </c>
      <c r="RM1" s="44" t="s">
        <v>1786</v>
      </c>
      <c r="RN1" s="44" t="s">
        <v>1787</v>
      </c>
      <c r="RO1" s="44" t="s">
        <v>1788</v>
      </c>
      <c r="RP1" s="44" t="s">
        <v>1789</v>
      </c>
      <c r="RQ1" s="44" t="s">
        <v>1790</v>
      </c>
      <c r="RR1" s="44" t="s">
        <v>669</v>
      </c>
      <c r="RS1" s="44" t="s">
        <v>670</v>
      </c>
      <c r="RT1" s="44" t="s">
        <v>671</v>
      </c>
      <c r="RU1" s="44" t="s">
        <v>672</v>
      </c>
      <c r="RV1" s="44" t="s">
        <v>673</v>
      </c>
      <c r="RW1" s="44" t="s">
        <v>674</v>
      </c>
      <c r="RX1" s="44" t="s">
        <v>675</v>
      </c>
      <c r="RY1" s="44" t="s">
        <v>676</v>
      </c>
      <c r="RZ1" s="44" t="s">
        <v>677</v>
      </c>
      <c r="SA1" s="44" t="s">
        <v>678</v>
      </c>
      <c r="SB1" s="44" t="s">
        <v>679</v>
      </c>
      <c r="SC1" s="44" t="s">
        <v>680</v>
      </c>
      <c r="SD1" s="44" t="s">
        <v>681</v>
      </c>
      <c r="SE1" s="44" t="s">
        <v>682</v>
      </c>
      <c r="SF1" s="44" t="s">
        <v>683</v>
      </c>
      <c r="SG1" s="44" t="s">
        <v>684</v>
      </c>
      <c r="SH1" s="44" t="s">
        <v>685</v>
      </c>
      <c r="SI1" s="44" t="s">
        <v>686</v>
      </c>
      <c r="SJ1" s="44" t="s">
        <v>687</v>
      </c>
      <c r="SK1" s="44" t="s">
        <v>688</v>
      </c>
      <c r="SL1" s="44" t="s">
        <v>689</v>
      </c>
      <c r="SM1" s="44" t="s">
        <v>690</v>
      </c>
      <c r="SN1" s="44" t="s">
        <v>691</v>
      </c>
      <c r="SO1" s="44" t="s">
        <v>692</v>
      </c>
      <c r="SP1" s="44" t="s">
        <v>693</v>
      </c>
      <c r="SQ1" s="44" t="s">
        <v>694</v>
      </c>
      <c r="SR1" s="44" t="s">
        <v>695</v>
      </c>
      <c r="SS1" s="44" t="s">
        <v>696</v>
      </c>
      <c r="ST1" s="44" t="s">
        <v>697</v>
      </c>
      <c r="SU1" s="44" t="s">
        <v>698</v>
      </c>
      <c r="SV1" s="44" t="s">
        <v>699</v>
      </c>
      <c r="SW1" s="44" t="s">
        <v>700</v>
      </c>
      <c r="SX1" s="44" t="s">
        <v>701</v>
      </c>
      <c r="SY1" s="44" t="s">
        <v>702</v>
      </c>
      <c r="SZ1" s="44" t="s">
        <v>703</v>
      </c>
      <c r="TA1" s="44" t="s">
        <v>703</v>
      </c>
      <c r="TB1" s="44" t="s">
        <v>704</v>
      </c>
      <c r="TC1" s="44" t="s">
        <v>704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705</v>
      </c>
      <c r="TK1" s="44" t="s">
        <v>706</v>
      </c>
      <c r="TL1" s="44" t="s">
        <v>707</v>
      </c>
      <c r="TM1" s="44" t="s">
        <v>708</v>
      </c>
      <c r="TN1" s="44" t="s">
        <v>709</v>
      </c>
      <c r="TO1" s="44" t="s">
        <v>710</v>
      </c>
      <c r="TP1" s="44" t="s">
        <v>711</v>
      </c>
      <c r="TQ1" s="44" t="s">
        <v>712</v>
      </c>
      <c r="TR1" s="44" t="s">
        <v>713</v>
      </c>
      <c r="TS1" s="44" t="s">
        <v>714</v>
      </c>
      <c r="TT1" s="44" t="s">
        <v>715</v>
      </c>
      <c r="TU1" s="44" t="s">
        <v>1874</v>
      </c>
      <c r="TV1" s="44" t="s">
        <v>1875</v>
      </c>
      <c r="TW1" s="44" t="s">
        <v>1876</v>
      </c>
      <c r="TX1" s="44" t="s">
        <v>1877</v>
      </c>
      <c r="TY1" s="44" t="s">
        <v>1878</v>
      </c>
      <c r="TZ1" s="44" t="s">
        <v>1879</v>
      </c>
      <c r="UA1" s="44" t="s">
        <v>1880</v>
      </c>
      <c r="UB1" s="44" t="s">
        <v>1881</v>
      </c>
      <c r="UC1" s="44" t="s">
        <v>716</v>
      </c>
      <c r="UD1" s="44" t="s">
        <v>717</v>
      </c>
      <c r="UE1" s="44" t="s">
        <v>718</v>
      </c>
      <c r="UF1" s="44" t="s">
        <v>1866</v>
      </c>
      <c r="UG1" s="44" t="s">
        <v>1867</v>
      </c>
      <c r="UH1" s="44" t="s">
        <v>1868</v>
      </c>
      <c r="UI1" s="44" t="s">
        <v>1869</v>
      </c>
      <c r="UJ1" s="44" t="s">
        <v>1870</v>
      </c>
      <c r="UK1" s="44" t="s">
        <v>1871</v>
      </c>
      <c r="UL1" s="44" t="s">
        <v>1872</v>
      </c>
      <c r="UM1" s="44" t="s">
        <v>1873</v>
      </c>
      <c r="UN1" s="44" t="s">
        <v>719</v>
      </c>
      <c r="UO1" s="44" t="s">
        <v>1806</v>
      </c>
      <c r="UP1" s="44" t="s">
        <v>1807</v>
      </c>
      <c r="UQ1" s="44" t="s">
        <v>1808</v>
      </c>
      <c r="UR1" s="44" t="s">
        <v>1809</v>
      </c>
      <c r="US1" s="44" t="s">
        <v>1814</v>
      </c>
      <c r="UT1" s="44" t="s">
        <v>1815</v>
      </c>
      <c r="UU1" s="44" t="s">
        <v>1816</v>
      </c>
      <c r="UV1" s="44" t="s">
        <v>1817</v>
      </c>
      <c r="UW1" s="44" t="s">
        <v>1822</v>
      </c>
      <c r="UX1" s="44" t="s">
        <v>1823</v>
      </c>
      <c r="UY1" s="44" t="s">
        <v>1824</v>
      </c>
      <c r="UZ1" s="44" t="s">
        <v>1825</v>
      </c>
      <c r="VA1" s="44" t="s">
        <v>1830</v>
      </c>
      <c r="VB1" s="44" t="s">
        <v>1831</v>
      </c>
      <c r="VC1" s="44" t="s">
        <v>1832</v>
      </c>
      <c r="VD1" s="44" t="s">
        <v>1833</v>
      </c>
      <c r="VE1" s="44" t="s">
        <v>1838</v>
      </c>
      <c r="VF1" s="44" t="s">
        <v>1839</v>
      </c>
      <c r="VG1" s="44" t="s">
        <v>1840</v>
      </c>
      <c r="VH1" s="44" t="s">
        <v>1841</v>
      </c>
      <c r="VI1" s="44" t="s">
        <v>1846</v>
      </c>
      <c r="VJ1" s="44" t="s">
        <v>1847</v>
      </c>
      <c r="VK1" s="44" t="s">
        <v>1848</v>
      </c>
      <c r="VL1" s="44" t="s">
        <v>1849</v>
      </c>
      <c r="VM1" s="44" t="s">
        <v>1854</v>
      </c>
      <c r="VN1" s="44" t="s">
        <v>1855</v>
      </c>
      <c r="VO1" s="44" t="s">
        <v>1856</v>
      </c>
      <c r="VP1" s="44" t="s">
        <v>1857</v>
      </c>
      <c r="VQ1" s="44" t="s">
        <v>720</v>
      </c>
      <c r="VR1" s="44" t="s">
        <v>721</v>
      </c>
      <c r="VS1" s="44" t="s">
        <v>1858</v>
      </c>
      <c r="VT1" s="44" t="s">
        <v>1859</v>
      </c>
      <c r="VU1" s="44" t="s">
        <v>1860</v>
      </c>
      <c r="VV1" s="44" t="s">
        <v>1861</v>
      </c>
      <c r="VW1" s="44" t="s">
        <v>1862</v>
      </c>
      <c r="VX1" s="44" t="s">
        <v>1863</v>
      </c>
      <c r="VY1" s="44" t="s">
        <v>1864</v>
      </c>
      <c r="VZ1" s="44" t="s">
        <v>1865</v>
      </c>
      <c r="WA1" s="44" t="s">
        <v>722</v>
      </c>
      <c r="WB1" s="56" t="s">
        <v>1914</v>
      </c>
    </row>
    <row r="2" spans="1:600">
      <c r="A2" s="31" t="s">
        <v>1357</v>
      </c>
      <c r="B2" s="32" t="s">
        <v>723</v>
      </c>
      <c r="C2" s="32" t="s">
        <v>724</v>
      </c>
      <c r="D2" s="41" t="s">
        <v>1083</v>
      </c>
      <c r="E2" s="43" t="s">
        <v>1084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56" t="s">
        <v>1915</v>
      </c>
      <c r="BL2" s="31" t="s">
        <v>771</v>
      </c>
      <c r="BM2" s="31" t="s">
        <v>772</v>
      </c>
      <c r="BN2" s="31" t="s">
        <v>773</v>
      </c>
      <c r="BO2" s="31" t="s">
        <v>774</v>
      </c>
      <c r="BP2" s="31" t="s">
        <v>775</v>
      </c>
      <c r="BQ2" s="31" t="s">
        <v>776</v>
      </c>
      <c r="BR2" s="31" t="s">
        <v>777</v>
      </c>
      <c r="BS2" s="31" t="s">
        <v>778</v>
      </c>
      <c r="BT2" s="31" t="s">
        <v>779</v>
      </c>
      <c r="BU2" s="31" t="s">
        <v>780</v>
      </c>
      <c r="BV2" s="31" t="s">
        <v>781</v>
      </c>
      <c r="BW2" s="31" t="s">
        <v>782</v>
      </c>
      <c r="BX2" s="31" t="s">
        <v>783</v>
      </c>
      <c r="BY2" s="31" t="s">
        <v>784</v>
      </c>
      <c r="BZ2" s="31" t="s">
        <v>785</v>
      </c>
      <c r="CA2" s="31" t="s">
        <v>786</v>
      </c>
      <c r="CB2" s="31" t="s">
        <v>787</v>
      </c>
      <c r="CC2" s="31" t="s">
        <v>788</v>
      </c>
      <c r="CD2" s="31" t="s">
        <v>789</v>
      </c>
      <c r="CE2" s="31" t="s">
        <v>790</v>
      </c>
      <c r="CF2" s="31" t="s">
        <v>791</v>
      </c>
      <c r="CG2" s="31" t="s">
        <v>792</v>
      </c>
      <c r="CH2" s="31" t="s">
        <v>793</v>
      </c>
      <c r="CI2" s="31" t="s">
        <v>794</v>
      </c>
      <c r="CJ2" s="31" t="s">
        <v>795</v>
      </c>
      <c r="CK2" s="31" t="s">
        <v>796</v>
      </c>
      <c r="CL2" s="31" t="s">
        <v>797</v>
      </c>
      <c r="CM2" s="31" t="s">
        <v>798</v>
      </c>
      <c r="CN2" s="31" t="s">
        <v>799</v>
      </c>
      <c r="CO2" s="31" t="s">
        <v>800</v>
      </c>
      <c r="CP2" s="31" t="s">
        <v>801</v>
      </c>
      <c r="CQ2" s="31" t="s">
        <v>802</v>
      </c>
      <c r="CR2" s="31" t="s">
        <v>803</v>
      </c>
      <c r="CS2" s="31" t="s">
        <v>804</v>
      </c>
      <c r="CT2" s="31" t="s">
        <v>805</v>
      </c>
      <c r="CU2" s="31" t="s">
        <v>806</v>
      </c>
      <c r="CV2" s="31" t="s">
        <v>807</v>
      </c>
      <c r="CW2" s="31" t="s">
        <v>808</v>
      </c>
      <c r="CX2" s="31" t="s">
        <v>1093</v>
      </c>
      <c r="CY2" s="31" t="s">
        <v>1095</v>
      </c>
      <c r="CZ2" s="31" t="s">
        <v>1094</v>
      </c>
      <c r="DA2" s="31" t="s">
        <v>1097</v>
      </c>
      <c r="DB2" s="31" t="s">
        <v>1098</v>
      </c>
      <c r="DC2" s="31" t="s">
        <v>1101</v>
      </c>
      <c r="DD2" s="31" t="s">
        <v>1100</v>
      </c>
      <c r="DE2" s="31" t="s">
        <v>1103</v>
      </c>
      <c r="DF2" s="31" t="s">
        <v>1104</v>
      </c>
      <c r="DG2" s="31" t="s">
        <v>1107</v>
      </c>
      <c r="DH2" s="31" t="s">
        <v>1106</v>
      </c>
      <c r="DI2" s="31" t="s">
        <v>1111</v>
      </c>
      <c r="DJ2" s="31" t="s">
        <v>1109</v>
      </c>
      <c r="DK2" s="31" t="s">
        <v>1112</v>
      </c>
      <c r="DL2" s="31" t="s">
        <v>1118</v>
      </c>
      <c r="DM2" s="31" t="s">
        <v>1113</v>
      </c>
      <c r="DN2" s="31" t="s">
        <v>1119</v>
      </c>
      <c r="DO2" s="31" t="s">
        <v>1114</v>
      </c>
      <c r="DP2" s="31" t="s">
        <v>1120</v>
      </c>
      <c r="DQ2" s="31" t="s">
        <v>1115</v>
      </c>
      <c r="DR2" s="31" t="s">
        <v>1121</v>
      </c>
      <c r="DS2" s="31" t="s">
        <v>1116</v>
      </c>
      <c r="DT2" s="31" t="s">
        <v>1122</v>
      </c>
      <c r="DU2" s="31" t="s">
        <v>1117</v>
      </c>
      <c r="DV2" s="31" t="s">
        <v>1123</v>
      </c>
      <c r="DW2" s="31" t="s">
        <v>809</v>
      </c>
      <c r="DX2" s="31" t="s">
        <v>810</v>
      </c>
      <c r="DY2" s="31" t="s">
        <v>811</v>
      </c>
      <c r="DZ2" s="31" t="s">
        <v>812</v>
      </c>
      <c r="EA2" s="31" t="s">
        <v>813</v>
      </c>
      <c r="EB2" s="31" t="s">
        <v>814</v>
      </c>
      <c r="EC2" s="31" t="s">
        <v>1198</v>
      </c>
      <c r="ED2" s="31" t="s">
        <v>1199</v>
      </c>
      <c r="EE2" s="31" t="s">
        <v>1200</v>
      </c>
      <c r="EF2" s="31" t="s">
        <v>1201</v>
      </c>
      <c r="EG2" s="31" t="s">
        <v>1202</v>
      </c>
      <c r="EH2" s="31" t="s">
        <v>1203</v>
      </c>
      <c r="EI2" s="31" t="s">
        <v>1204</v>
      </c>
      <c r="EJ2" s="31" t="s">
        <v>1205</v>
      </c>
      <c r="EK2" s="31" t="s">
        <v>1206</v>
      </c>
      <c r="EL2" s="31" t="s">
        <v>1207</v>
      </c>
      <c r="EM2" s="31" t="s">
        <v>1208</v>
      </c>
      <c r="EN2" s="31" t="s">
        <v>1209</v>
      </c>
      <c r="EO2" s="31" t="s">
        <v>1210</v>
      </c>
      <c r="EP2" s="31" t="s">
        <v>1211</v>
      </c>
      <c r="EQ2" s="31" t="s">
        <v>1212</v>
      </c>
      <c r="ER2" s="31" t="s">
        <v>1243</v>
      </c>
      <c r="ES2" s="31" t="s">
        <v>1244</v>
      </c>
      <c r="ET2" s="31" t="s">
        <v>1245</v>
      </c>
      <c r="EU2" s="31" t="s">
        <v>1246</v>
      </c>
      <c r="EV2" s="31" t="s">
        <v>1247</v>
      </c>
      <c r="EW2" s="31" t="s">
        <v>1248</v>
      </c>
      <c r="EX2" s="31" t="s">
        <v>1249</v>
      </c>
      <c r="EY2" s="31" t="s">
        <v>1250</v>
      </c>
      <c r="EZ2" s="31" t="s">
        <v>1251</v>
      </c>
      <c r="FA2" s="31" t="s">
        <v>1252</v>
      </c>
      <c r="FB2" s="31" t="s">
        <v>1253</v>
      </c>
      <c r="FC2" s="31" t="s">
        <v>1254</v>
      </c>
      <c r="FD2" s="31" t="s">
        <v>1255</v>
      </c>
      <c r="FE2" s="31" t="s">
        <v>1256</v>
      </c>
      <c r="FF2" s="31" t="s">
        <v>1257</v>
      </c>
      <c r="FG2" s="31" t="s">
        <v>815</v>
      </c>
      <c r="FH2" s="31" t="s">
        <v>816</v>
      </c>
      <c r="FI2" s="31" t="s">
        <v>817</v>
      </c>
      <c r="FJ2" s="31" t="s">
        <v>818</v>
      </c>
      <c r="FK2" s="31" t="s">
        <v>819</v>
      </c>
      <c r="FL2" s="31" t="s">
        <v>820</v>
      </c>
      <c r="FM2" s="31" t="s">
        <v>821</v>
      </c>
      <c r="FN2" s="31" t="s">
        <v>822</v>
      </c>
      <c r="FO2" s="31" t="s">
        <v>823</v>
      </c>
      <c r="FP2" s="31" t="s">
        <v>824</v>
      </c>
      <c r="FQ2" s="31" t="s">
        <v>825</v>
      </c>
      <c r="FR2" s="31" t="s">
        <v>826</v>
      </c>
      <c r="FS2" s="31" t="s">
        <v>827</v>
      </c>
      <c r="FT2" s="31" t="s">
        <v>828</v>
      </c>
      <c r="FU2" s="31" t="s">
        <v>829</v>
      </c>
      <c r="FV2" s="31" t="s">
        <v>830</v>
      </c>
      <c r="FW2" s="31" t="s">
        <v>831</v>
      </c>
      <c r="FX2" s="31" t="s">
        <v>832</v>
      </c>
      <c r="FY2" s="31" t="s">
        <v>833</v>
      </c>
      <c r="FZ2" s="31" t="s">
        <v>834</v>
      </c>
      <c r="GA2" s="31" t="s">
        <v>835</v>
      </c>
      <c r="GB2" s="31" t="s">
        <v>836</v>
      </c>
      <c r="GC2" s="31" t="s">
        <v>837</v>
      </c>
      <c r="GD2" s="31" t="s">
        <v>838</v>
      </c>
      <c r="GE2" s="31" t="s">
        <v>839</v>
      </c>
      <c r="GF2" s="31" t="s">
        <v>840</v>
      </c>
      <c r="GG2" s="31" t="s">
        <v>841</v>
      </c>
      <c r="GH2" s="31" t="s">
        <v>842</v>
      </c>
      <c r="GI2" s="31" t="s">
        <v>843</v>
      </c>
      <c r="GJ2" s="31" t="s">
        <v>844</v>
      </c>
      <c r="GK2" s="31" t="s">
        <v>845</v>
      </c>
      <c r="GL2" s="31" t="s">
        <v>846</v>
      </c>
      <c r="GM2" s="31" t="s">
        <v>1269</v>
      </c>
      <c r="GN2" s="31" t="s">
        <v>1270</v>
      </c>
      <c r="GO2" s="31" t="s">
        <v>1271</v>
      </c>
      <c r="GP2" s="31" t="s">
        <v>1272</v>
      </c>
      <c r="GQ2" s="31" t="s">
        <v>1273</v>
      </c>
      <c r="GR2" s="31" t="s">
        <v>1274</v>
      </c>
      <c r="GS2" s="31" t="s">
        <v>1275</v>
      </c>
      <c r="GT2" s="31" t="s">
        <v>1276</v>
      </c>
      <c r="GU2" s="31" t="s">
        <v>1277</v>
      </c>
      <c r="GV2" s="31" t="s">
        <v>1278</v>
      </c>
      <c r="GW2" s="31" t="s">
        <v>1279</v>
      </c>
      <c r="GX2" s="31" t="s">
        <v>1280</v>
      </c>
      <c r="GY2" s="31" t="s">
        <v>1281</v>
      </c>
      <c r="GZ2" s="31" t="s">
        <v>1282</v>
      </c>
      <c r="HA2" s="31" t="s">
        <v>1283</v>
      </c>
      <c r="HB2" s="31" t="s">
        <v>1300</v>
      </c>
      <c r="HC2" s="31" t="s">
        <v>1301</v>
      </c>
      <c r="HD2" s="31" t="s">
        <v>1302</v>
      </c>
      <c r="HE2" s="31" t="s">
        <v>1303</v>
      </c>
      <c r="HF2" s="31" t="s">
        <v>1304</v>
      </c>
      <c r="HG2" s="31" t="s">
        <v>1305</v>
      </c>
      <c r="HH2" s="31" t="s">
        <v>1306</v>
      </c>
      <c r="HI2" s="31" t="s">
        <v>1307</v>
      </c>
      <c r="HJ2" s="31" t="s">
        <v>1316</v>
      </c>
      <c r="HK2" s="31" t="s">
        <v>1317</v>
      </c>
      <c r="HL2" s="31" t="s">
        <v>1318</v>
      </c>
      <c r="HM2" s="31" t="s">
        <v>1319</v>
      </c>
      <c r="HN2" s="31" t="s">
        <v>1320</v>
      </c>
      <c r="HO2" s="31" t="s">
        <v>1321</v>
      </c>
      <c r="HP2" s="31" t="s">
        <v>1322</v>
      </c>
      <c r="HQ2" s="31" t="s">
        <v>1323</v>
      </c>
      <c r="HR2" s="31" t="s">
        <v>847</v>
      </c>
      <c r="HS2" s="31" t="s">
        <v>848</v>
      </c>
      <c r="HT2" s="31" t="s">
        <v>1324</v>
      </c>
      <c r="HU2" s="31" t="s">
        <v>1325</v>
      </c>
      <c r="HV2" s="31" t="s">
        <v>1329</v>
      </c>
      <c r="HW2" s="31" t="s">
        <v>1330</v>
      </c>
      <c r="HX2" s="31" t="s">
        <v>849</v>
      </c>
      <c r="HY2" s="31" t="s">
        <v>850</v>
      </c>
      <c r="HZ2" s="31" t="s">
        <v>851</v>
      </c>
      <c r="IA2" s="31" t="s">
        <v>852</v>
      </c>
      <c r="IB2" s="31" t="s">
        <v>853</v>
      </c>
      <c r="IC2" s="31" t="s">
        <v>854</v>
      </c>
      <c r="ID2" s="31" t="s">
        <v>855</v>
      </c>
      <c r="IE2" s="31" t="s">
        <v>856</v>
      </c>
      <c r="IF2" s="31" t="s">
        <v>857</v>
      </c>
      <c r="IG2" s="31" t="s">
        <v>858</v>
      </c>
      <c r="IH2" s="31" t="s">
        <v>859</v>
      </c>
      <c r="II2" s="31" t="s">
        <v>860</v>
      </c>
      <c r="IJ2" s="31" t="s">
        <v>861</v>
      </c>
      <c r="IK2" s="31" t="s">
        <v>862</v>
      </c>
      <c r="IL2" s="31" t="s">
        <v>863</v>
      </c>
      <c r="IM2" s="31" t="s">
        <v>1358</v>
      </c>
      <c r="IN2" s="31" t="s">
        <v>1359</v>
      </c>
      <c r="IO2" s="31" t="s">
        <v>1360</v>
      </c>
      <c r="IP2" s="31" t="s">
        <v>1361</v>
      </c>
      <c r="IQ2" s="31" t="s">
        <v>1362</v>
      </c>
      <c r="IR2" s="31" t="s">
        <v>1363</v>
      </c>
      <c r="IS2" s="31" t="s">
        <v>1364</v>
      </c>
      <c r="IT2" s="31" t="s">
        <v>1365</v>
      </c>
      <c r="IU2" s="31" t="s">
        <v>1366</v>
      </c>
      <c r="IV2" s="31" t="s">
        <v>1367</v>
      </c>
      <c r="IW2" s="31" t="s">
        <v>1368</v>
      </c>
      <c r="IX2" s="31" t="s">
        <v>1369</v>
      </c>
      <c r="IY2" s="31" t="s">
        <v>1370</v>
      </c>
      <c r="IZ2" s="31" t="s">
        <v>1371</v>
      </c>
      <c r="JA2" s="31" t="s">
        <v>1372</v>
      </c>
      <c r="JB2" s="31" t="s">
        <v>1373</v>
      </c>
      <c r="JC2" s="31" t="s">
        <v>1374</v>
      </c>
      <c r="JD2" s="31" t="s">
        <v>1375</v>
      </c>
      <c r="JE2" s="31" t="s">
        <v>1376</v>
      </c>
      <c r="JF2" s="31" t="s">
        <v>1396</v>
      </c>
      <c r="JG2" s="31" t="s">
        <v>1397</v>
      </c>
      <c r="JH2" s="31" t="s">
        <v>1398</v>
      </c>
      <c r="JI2" s="31" t="s">
        <v>1399</v>
      </c>
      <c r="JJ2" s="31" t="s">
        <v>1400</v>
      </c>
      <c r="JK2" s="31" t="s">
        <v>1401</v>
      </c>
      <c r="JL2" s="31" t="s">
        <v>1402</v>
      </c>
      <c r="JM2" s="31" t="s">
        <v>1403</v>
      </c>
      <c r="JN2" s="31" t="s">
        <v>1404</v>
      </c>
      <c r="JO2" s="31" t="s">
        <v>1405</v>
      </c>
      <c r="JP2" s="31" t="s">
        <v>1406</v>
      </c>
      <c r="JQ2" s="31" t="s">
        <v>1407</v>
      </c>
      <c r="JR2" s="31" t="s">
        <v>1408</v>
      </c>
      <c r="JS2" s="31" t="s">
        <v>1409</v>
      </c>
      <c r="JT2" s="31" t="s">
        <v>1410</v>
      </c>
      <c r="JU2" s="31" t="s">
        <v>1411</v>
      </c>
      <c r="JV2" s="31" t="s">
        <v>1412</v>
      </c>
      <c r="JW2" s="31" t="s">
        <v>1413</v>
      </c>
      <c r="JX2" s="31" t="s">
        <v>1414</v>
      </c>
      <c r="JY2" s="31" t="s">
        <v>864</v>
      </c>
      <c r="JZ2" s="31" t="s">
        <v>865</v>
      </c>
      <c r="KA2" s="31" t="s">
        <v>866</v>
      </c>
      <c r="KB2" s="31" t="s">
        <v>867</v>
      </c>
      <c r="KC2" s="31" t="s">
        <v>868</v>
      </c>
      <c r="KD2" s="31" t="s">
        <v>869</v>
      </c>
      <c r="KE2" s="31" t="s">
        <v>418</v>
      </c>
      <c r="KF2" s="31" t="s">
        <v>418</v>
      </c>
      <c r="KG2" s="31" t="s">
        <v>870</v>
      </c>
      <c r="KH2" s="31" t="s">
        <v>871</v>
      </c>
      <c r="KI2" s="31" t="s">
        <v>418</v>
      </c>
      <c r="KJ2" s="31" t="s">
        <v>418</v>
      </c>
      <c r="KK2" s="31" t="s">
        <v>872</v>
      </c>
      <c r="KL2" s="31" t="s">
        <v>873</v>
      </c>
      <c r="KM2" s="31" t="s">
        <v>874</v>
      </c>
      <c r="KN2" s="31" t="s">
        <v>875</v>
      </c>
      <c r="KO2" s="31" t="s">
        <v>876</v>
      </c>
      <c r="KP2" s="31" t="s">
        <v>877</v>
      </c>
      <c r="KQ2" s="31" t="s">
        <v>878</v>
      </c>
      <c r="KR2" s="31" t="s">
        <v>879</v>
      </c>
      <c r="KS2" s="31" t="s">
        <v>880</v>
      </c>
      <c r="KT2" s="31" t="s">
        <v>881</v>
      </c>
      <c r="KU2" s="31" t="s">
        <v>882</v>
      </c>
      <c r="KV2" s="31" t="s">
        <v>883</v>
      </c>
      <c r="KW2" s="31" t="s">
        <v>884</v>
      </c>
      <c r="KX2" s="31" t="s">
        <v>885</v>
      </c>
      <c r="KY2" s="31" t="s">
        <v>886</v>
      </c>
      <c r="KZ2" s="31" t="s">
        <v>887</v>
      </c>
      <c r="LA2" s="31" t="s">
        <v>888</v>
      </c>
      <c r="LB2" s="31" t="s">
        <v>889</v>
      </c>
      <c r="LC2" s="31" t="s">
        <v>890</v>
      </c>
      <c r="LD2" s="31" t="s">
        <v>891</v>
      </c>
      <c r="LE2" s="31" t="s">
        <v>1919</v>
      </c>
      <c r="LF2" s="31" t="s">
        <v>1425</v>
      </c>
      <c r="LG2" s="31" t="s">
        <v>1428</v>
      </c>
      <c r="LH2" s="31" t="s">
        <v>1429</v>
      </c>
      <c r="LI2" s="31" t="s">
        <v>1920</v>
      </c>
      <c r="LJ2" s="31" t="s">
        <v>1885</v>
      </c>
      <c r="LK2" s="31" t="s">
        <v>1886</v>
      </c>
      <c r="LL2" s="31" t="s">
        <v>1921</v>
      </c>
      <c r="LM2" s="31" t="s">
        <v>1887</v>
      </c>
      <c r="LN2" s="31" t="s">
        <v>1888</v>
      </c>
      <c r="LO2" s="31" t="s">
        <v>1922</v>
      </c>
      <c r="LP2" s="31" t="s">
        <v>1889</v>
      </c>
      <c r="LQ2" s="31" t="s">
        <v>1890</v>
      </c>
      <c r="LR2" s="31" t="s">
        <v>1923</v>
      </c>
      <c r="LS2" s="31" t="s">
        <v>1891</v>
      </c>
      <c r="LT2" s="31" t="s">
        <v>1892</v>
      </c>
      <c r="LU2" s="31" t="s">
        <v>1924</v>
      </c>
      <c r="LV2" s="31" t="s">
        <v>1908</v>
      </c>
      <c r="LW2" s="31" t="s">
        <v>1909</v>
      </c>
      <c r="LX2" s="31" t="s">
        <v>1925</v>
      </c>
      <c r="LY2" s="31" t="s">
        <v>1910</v>
      </c>
      <c r="LZ2" s="31" t="s">
        <v>1911</v>
      </c>
      <c r="MA2" s="31" t="s">
        <v>1926</v>
      </c>
      <c r="MB2" s="31" t="s">
        <v>1912</v>
      </c>
      <c r="MC2" s="31" t="s">
        <v>1913</v>
      </c>
      <c r="MD2" s="31" t="s">
        <v>1927</v>
      </c>
      <c r="ME2" s="31" t="s">
        <v>1893</v>
      </c>
      <c r="MF2" s="31" t="s">
        <v>1894</v>
      </c>
      <c r="MG2" s="31" t="s">
        <v>1884</v>
      </c>
      <c r="MH2" s="31" t="s">
        <v>1490</v>
      </c>
      <c r="MI2" s="31" t="s">
        <v>1491</v>
      </c>
      <c r="MJ2" s="31" t="s">
        <v>1492</v>
      </c>
      <c r="MK2" s="31" t="s">
        <v>1493</v>
      </c>
      <c r="ML2" s="31" t="s">
        <v>1498</v>
      </c>
      <c r="MM2" s="31" t="s">
        <v>1499</v>
      </c>
      <c r="MN2" s="31" t="s">
        <v>1500</v>
      </c>
      <c r="MO2" s="31" t="s">
        <v>1501</v>
      </c>
      <c r="MP2" s="31" t="s">
        <v>1508</v>
      </c>
      <c r="MQ2" s="31" t="s">
        <v>1509</v>
      </c>
      <c r="MR2" s="31" t="s">
        <v>1586</v>
      </c>
      <c r="MS2" s="31" t="s">
        <v>1587</v>
      </c>
      <c r="MT2" s="31" t="s">
        <v>1588</v>
      </c>
      <c r="MU2" s="31" t="s">
        <v>1589</v>
      </c>
      <c r="MV2" s="31" t="s">
        <v>1590</v>
      </c>
      <c r="MW2" s="31" t="s">
        <v>1591</v>
      </c>
      <c r="MX2" s="31" t="s">
        <v>1510</v>
      </c>
      <c r="MY2" s="31" t="s">
        <v>1511</v>
      </c>
      <c r="MZ2" s="31" t="s">
        <v>1596</v>
      </c>
      <c r="NA2" s="31" t="s">
        <v>1597</v>
      </c>
      <c r="NB2" s="31" t="s">
        <v>1598</v>
      </c>
      <c r="NC2" s="31" t="s">
        <v>1599</v>
      </c>
      <c r="ND2" s="31" t="s">
        <v>1600</v>
      </c>
      <c r="NE2" s="31" t="s">
        <v>1601</v>
      </c>
      <c r="NF2" s="31" t="s">
        <v>1514</v>
      </c>
      <c r="NG2" s="31" t="s">
        <v>1515</v>
      </c>
      <c r="NH2" s="31" t="s">
        <v>1928</v>
      </c>
      <c r="NI2" s="31" t="s">
        <v>1929</v>
      </c>
      <c r="NJ2" s="31" t="s">
        <v>1930</v>
      </c>
      <c r="NK2" s="31" t="s">
        <v>1931</v>
      </c>
      <c r="NL2" s="31" t="s">
        <v>1932</v>
      </c>
      <c r="NM2" s="31" t="s">
        <v>1933</v>
      </c>
      <c r="NN2" s="31" t="s">
        <v>1518</v>
      </c>
      <c r="NO2" s="31" t="s">
        <v>1519</v>
      </c>
      <c r="NP2" s="31" t="s">
        <v>1520</v>
      </c>
      <c r="NQ2" s="31" t="s">
        <v>1521</v>
      </c>
      <c r="NR2" s="31" t="s">
        <v>1522</v>
      </c>
      <c r="NS2" s="31" t="s">
        <v>1523</v>
      </c>
      <c r="NT2" s="31" t="s">
        <v>1524</v>
      </c>
      <c r="NU2" s="31" t="s">
        <v>1525</v>
      </c>
      <c r="NV2" s="53" t="s">
        <v>1608</v>
      </c>
      <c r="NW2" s="53" t="s">
        <v>1609</v>
      </c>
      <c r="NX2" s="53" t="s">
        <v>1610</v>
      </c>
      <c r="NY2" s="53" t="s">
        <v>1611</v>
      </c>
      <c r="NZ2" s="53" t="s">
        <v>1612</v>
      </c>
      <c r="OA2" s="53" t="s">
        <v>1613</v>
      </c>
      <c r="OB2" s="53" t="s">
        <v>1614</v>
      </c>
      <c r="OC2" s="53" t="s">
        <v>1615</v>
      </c>
      <c r="OD2" s="53" t="s">
        <v>1616</v>
      </c>
      <c r="OE2" s="53" t="s">
        <v>1617</v>
      </c>
      <c r="OF2" s="53" t="s">
        <v>1618</v>
      </c>
      <c r="OG2" s="53" t="s">
        <v>1619</v>
      </c>
      <c r="OH2" s="53" t="s">
        <v>1620</v>
      </c>
      <c r="OI2" s="53" t="s">
        <v>1621</v>
      </c>
      <c r="OJ2" s="53" t="s">
        <v>1622</v>
      </c>
      <c r="OK2" s="53" t="s">
        <v>1623</v>
      </c>
      <c r="OL2" s="53" t="s">
        <v>1624</v>
      </c>
      <c r="OM2" s="53" t="s">
        <v>1625</v>
      </c>
      <c r="ON2" s="31" t="s">
        <v>1627</v>
      </c>
      <c r="OO2" s="31" t="s">
        <v>1629</v>
      </c>
      <c r="OP2" s="31" t="s">
        <v>1631</v>
      </c>
      <c r="OQ2" s="31" t="s">
        <v>1633</v>
      </c>
      <c r="OR2" s="31" t="s">
        <v>1635</v>
      </c>
      <c r="OS2" s="31" t="s">
        <v>1636</v>
      </c>
      <c r="OT2" s="31" t="s">
        <v>1637</v>
      </c>
      <c r="OU2" s="31" t="s">
        <v>1638</v>
      </c>
      <c r="OV2" s="31" t="s">
        <v>1639</v>
      </c>
      <c r="OW2" s="31" t="s">
        <v>1640</v>
      </c>
      <c r="OX2" s="31" t="s">
        <v>1641</v>
      </c>
      <c r="OY2" s="31" t="s">
        <v>1642</v>
      </c>
      <c r="OZ2" s="31" t="s">
        <v>1643</v>
      </c>
      <c r="PA2" s="31" t="s">
        <v>1644</v>
      </c>
      <c r="PB2" s="31" t="s">
        <v>1645</v>
      </c>
      <c r="PC2" s="31" t="s">
        <v>1646</v>
      </c>
      <c r="PD2" s="31" t="s">
        <v>1647</v>
      </c>
      <c r="PE2" s="31" t="s">
        <v>1648</v>
      </c>
      <c r="PF2" s="31" t="s">
        <v>1649</v>
      </c>
      <c r="PG2" s="31" t="s">
        <v>1650</v>
      </c>
      <c r="PH2" s="31" t="s">
        <v>892</v>
      </c>
      <c r="PI2" s="31" t="s">
        <v>893</v>
      </c>
      <c r="PJ2" s="31" t="s">
        <v>894</v>
      </c>
      <c r="PK2" s="31" t="s">
        <v>895</v>
      </c>
      <c r="PL2" s="31" t="s">
        <v>896</v>
      </c>
      <c r="PM2" s="31" t="s">
        <v>897</v>
      </c>
      <c r="PN2" s="31" t="s">
        <v>898</v>
      </c>
      <c r="PO2" s="31" t="s">
        <v>899</v>
      </c>
      <c r="PP2" s="31" t="s">
        <v>900</v>
      </c>
      <c r="PQ2" s="31" t="s">
        <v>901</v>
      </c>
      <c r="PR2" s="31" t="s">
        <v>1668</v>
      </c>
      <c r="PS2" s="31" t="s">
        <v>902</v>
      </c>
      <c r="PT2" s="31" t="s">
        <v>1691</v>
      </c>
      <c r="PU2" s="31" t="s">
        <v>1692</v>
      </c>
      <c r="PV2" s="31" t="s">
        <v>1693</v>
      </c>
      <c r="PW2" s="31" t="s">
        <v>1706</v>
      </c>
      <c r="PX2" s="31" t="s">
        <v>1707</v>
      </c>
      <c r="PY2" s="31" t="s">
        <v>1708</v>
      </c>
      <c r="PZ2" s="31" t="s">
        <v>1709</v>
      </c>
      <c r="QA2" s="31" t="s">
        <v>1710</v>
      </c>
      <c r="QB2" s="31" t="s">
        <v>1711</v>
      </c>
      <c r="QC2" s="31" t="s">
        <v>1712</v>
      </c>
      <c r="QD2" s="31" t="s">
        <v>1713</v>
      </c>
      <c r="QE2" s="31" t="s">
        <v>1714</v>
      </c>
      <c r="QF2" s="31" t="s">
        <v>1715</v>
      </c>
      <c r="QG2" s="31" t="s">
        <v>1716</v>
      </c>
      <c r="QH2" s="31" t="s">
        <v>1717</v>
      </c>
      <c r="QI2" s="31" t="s">
        <v>1736</v>
      </c>
      <c r="QJ2" s="31" t="s">
        <v>1737</v>
      </c>
      <c r="QK2" s="31" t="s">
        <v>1738</v>
      </c>
      <c r="QL2" s="31" t="s">
        <v>1739</v>
      </c>
      <c r="QM2" s="31" t="s">
        <v>1740</v>
      </c>
      <c r="QN2" s="31" t="s">
        <v>1741</v>
      </c>
      <c r="QO2" s="31" t="s">
        <v>1742</v>
      </c>
      <c r="QP2" s="31" t="s">
        <v>1743</v>
      </c>
      <c r="QQ2" s="31" t="s">
        <v>1744</v>
      </c>
      <c r="QR2" s="31" t="s">
        <v>1745</v>
      </c>
      <c r="QS2" s="31" t="s">
        <v>1746</v>
      </c>
      <c r="QT2" s="31" t="s">
        <v>1747</v>
      </c>
      <c r="QU2" s="31" t="s">
        <v>1748</v>
      </c>
      <c r="QV2" s="31" t="s">
        <v>1749</v>
      </c>
      <c r="QW2" s="31" t="s">
        <v>1750</v>
      </c>
      <c r="QX2" s="31" t="s">
        <v>1763</v>
      </c>
      <c r="QY2" s="31" t="s">
        <v>1764</v>
      </c>
      <c r="QZ2" s="31" t="s">
        <v>1765</v>
      </c>
      <c r="RA2" s="31" t="s">
        <v>1766</v>
      </c>
      <c r="RB2" s="31" t="s">
        <v>1767</v>
      </c>
      <c r="RC2" s="31" t="s">
        <v>1768</v>
      </c>
      <c r="RD2" s="31" t="s">
        <v>1769</v>
      </c>
      <c r="RE2" s="31" t="s">
        <v>1770</v>
      </c>
      <c r="RF2" s="31" t="s">
        <v>1771</v>
      </c>
      <c r="RG2" s="31" t="s">
        <v>1772</v>
      </c>
      <c r="RH2" s="31" t="s">
        <v>1773</v>
      </c>
      <c r="RI2" s="31" t="s">
        <v>1774</v>
      </c>
      <c r="RJ2" s="31" t="s">
        <v>1775</v>
      </c>
      <c r="RK2" s="31" t="s">
        <v>1776</v>
      </c>
      <c r="RL2" s="31" t="s">
        <v>1777</v>
      </c>
      <c r="RM2" s="31" t="s">
        <v>1778</v>
      </c>
      <c r="RN2" s="31" t="s">
        <v>1779</v>
      </c>
      <c r="RO2" s="31" t="s">
        <v>1780</v>
      </c>
      <c r="RP2" s="31" t="s">
        <v>1781</v>
      </c>
      <c r="RQ2" s="31" t="s">
        <v>1782</v>
      </c>
      <c r="RR2" s="31" t="s">
        <v>903</v>
      </c>
      <c r="RS2" s="31" t="s">
        <v>904</v>
      </c>
      <c r="RT2" s="31" t="s">
        <v>905</v>
      </c>
      <c r="RU2" s="31" t="s">
        <v>906</v>
      </c>
      <c r="RV2" s="31" t="s">
        <v>907</v>
      </c>
      <c r="RW2" s="31" t="s">
        <v>908</v>
      </c>
      <c r="RX2" s="31" t="s">
        <v>909</v>
      </c>
      <c r="RY2" s="31" t="s">
        <v>910</v>
      </c>
      <c r="RZ2" s="31" t="s">
        <v>911</v>
      </c>
      <c r="SA2" s="31" t="s">
        <v>912</v>
      </c>
      <c r="SB2" s="31" t="s">
        <v>913</v>
      </c>
      <c r="SC2" s="31" t="s">
        <v>914</v>
      </c>
      <c r="SD2" s="31" t="s">
        <v>915</v>
      </c>
      <c r="SE2" s="31" t="s">
        <v>916</v>
      </c>
      <c r="SF2" s="31" t="s">
        <v>917</v>
      </c>
      <c r="SG2" s="31" t="s">
        <v>918</v>
      </c>
      <c r="SH2" s="31" t="s">
        <v>919</v>
      </c>
      <c r="SI2" s="31" t="s">
        <v>920</v>
      </c>
      <c r="SJ2" s="31" t="s">
        <v>921</v>
      </c>
      <c r="SK2" s="31" t="s">
        <v>922</v>
      </c>
      <c r="SL2" s="31" t="s">
        <v>923</v>
      </c>
      <c r="SM2" s="31" t="s">
        <v>924</v>
      </c>
      <c r="SN2" s="31" t="s">
        <v>925</v>
      </c>
      <c r="SO2" s="31" t="s">
        <v>926</v>
      </c>
      <c r="SP2" s="31" t="s">
        <v>927</v>
      </c>
      <c r="SQ2" s="31" t="s">
        <v>928</v>
      </c>
      <c r="SR2" s="31" t="s">
        <v>929</v>
      </c>
      <c r="SS2" s="31" t="s">
        <v>930</v>
      </c>
      <c r="ST2" s="31" t="s">
        <v>931</v>
      </c>
      <c r="SU2" s="31" t="s">
        <v>932</v>
      </c>
      <c r="SV2" s="31" t="s">
        <v>933</v>
      </c>
      <c r="SW2" s="31" t="s">
        <v>934</v>
      </c>
      <c r="SX2" s="31" t="s">
        <v>935</v>
      </c>
      <c r="SY2" s="31" t="s">
        <v>936</v>
      </c>
      <c r="SZ2" s="31" t="s">
        <v>937</v>
      </c>
      <c r="TA2" s="31" t="s">
        <v>938</v>
      </c>
      <c r="TB2" s="31" t="s">
        <v>939</v>
      </c>
      <c r="TC2" s="31" t="s">
        <v>940</v>
      </c>
      <c r="TD2" s="31" t="s">
        <v>941</v>
      </c>
      <c r="TE2" s="31" t="s">
        <v>942</v>
      </c>
      <c r="TF2" s="31" t="s">
        <v>943</v>
      </c>
      <c r="TG2" s="31" t="s">
        <v>944</v>
      </c>
      <c r="TH2" s="31" t="s">
        <v>945</v>
      </c>
      <c r="TI2" s="31" t="s">
        <v>946</v>
      </c>
      <c r="TJ2" s="31" t="s">
        <v>947</v>
      </c>
      <c r="TK2" s="31" t="s">
        <v>948</v>
      </c>
      <c r="TL2" s="31" t="s">
        <v>949</v>
      </c>
      <c r="TM2" s="31" t="s">
        <v>950</v>
      </c>
      <c r="TN2" s="31" t="s">
        <v>951</v>
      </c>
      <c r="TO2" s="31" t="s">
        <v>952</v>
      </c>
      <c r="TP2" s="31" t="s">
        <v>953</v>
      </c>
      <c r="TQ2" s="31" t="s">
        <v>954</v>
      </c>
      <c r="TR2" s="31" t="s">
        <v>955</v>
      </c>
      <c r="TS2" s="31" t="s">
        <v>956</v>
      </c>
      <c r="TT2" s="31" t="s">
        <v>957</v>
      </c>
      <c r="TU2" s="31" t="s">
        <v>958</v>
      </c>
      <c r="TV2" s="31" t="s">
        <v>959</v>
      </c>
      <c r="TW2" s="31" t="s">
        <v>960</v>
      </c>
      <c r="TX2" s="31" t="s">
        <v>961</v>
      </c>
      <c r="TY2" s="31" t="s">
        <v>962</v>
      </c>
      <c r="TZ2" s="31" t="s">
        <v>963</v>
      </c>
      <c r="UA2" s="31" t="s">
        <v>964</v>
      </c>
      <c r="UB2" s="31" t="s">
        <v>965</v>
      </c>
      <c r="UC2" s="31" t="s">
        <v>966</v>
      </c>
      <c r="UD2" s="31" t="s">
        <v>967</v>
      </c>
      <c r="UE2" s="31" t="s">
        <v>968</v>
      </c>
      <c r="UF2" s="31" t="s">
        <v>969</v>
      </c>
      <c r="UG2" s="31" t="s">
        <v>970</v>
      </c>
      <c r="UH2" s="31" t="s">
        <v>971</v>
      </c>
      <c r="UI2" s="31" t="s">
        <v>972</v>
      </c>
      <c r="UJ2" s="31" t="s">
        <v>973</v>
      </c>
      <c r="UK2" s="31" t="s">
        <v>974</v>
      </c>
      <c r="UL2" s="31" t="s">
        <v>975</v>
      </c>
      <c r="UM2" s="31" t="s">
        <v>976</v>
      </c>
      <c r="UN2" s="31" t="s">
        <v>977</v>
      </c>
      <c r="UO2" s="31" t="s">
        <v>1802</v>
      </c>
      <c r="UP2" s="31" t="s">
        <v>1803</v>
      </c>
      <c r="UQ2" s="31" t="s">
        <v>1804</v>
      </c>
      <c r="UR2" s="31" t="s">
        <v>1805</v>
      </c>
      <c r="US2" s="31" t="s">
        <v>1810</v>
      </c>
      <c r="UT2" s="31" t="s">
        <v>1811</v>
      </c>
      <c r="UU2" s="31" t="s">
        <v>1812</v>
      </c>
      <c r="UV2" s="31" t="s">
        <v>1813</v>
      </c>
      <c r="UW2" s="31" t="s">
        <v>1818</v>
      </c>
      <c r="UX2" s="31" t="s">
        <v>1819</v>
      </c>
      <c r="UY2" s="31" t="s">
        <v>1820</v>
      </c>
      <c r="UZ2" s="31" t="s">
        <v>1821</v>
      </c>
      <c r="VA2" s="31" t="s">
        <v>1826</v>
      </c>
      <c r="VB2" s="31" t="s">
        <v>1827</v>
      </c>
      <c r="VC2" s="31" t="s">
        <v>1828</v>
      </c>
      <c r="VD2" s="31" t="s">
        <v>1829</v>
      </c>
      <c r="VE2" s="31" t="s">
        <v>1834</v>
      </c>
      <c r="VF2" s="31" t="s">
        <v>1835</v>
      </c>
      <c r="VG2" s="31" t="s">
        <v>1836</v>
      </c>
      <c r="VH2" s="31" t="s">
        <v>1837</v>
      </c>
      <c r="VI2" s="31" t="s">
        <v>1842</v>
      </c>
      <c r="VJ2" s="31" t="s">
        <v>1843</v>
      </c>
      <c r="VK2" s="31" t="s">
        <v>1844</v>
      </c>
      <c r="VL2" s="31" t="s">
        <v>1845</v>
      </c>
      <c r="VM2" s="31" t="s">
        <v>1850</v>
      </c>
      <c r="VN2" s="31" t="s">
        <v>1851</v>
      </c>
      <c r="VO2" s="31" t="s">
        <v>1852</v>
      </c>
      <c r="VP2" s="31" t="s">
        <v>1853</v>
      </c>
      <c r="VQ2" s="31" t="s">
        <v>978</v>
      </c>
      <c r="VR2" s="31" t="s">
        <v>979</v>
      </c>
      <c r="VS2" s="31" t="s">
        <v>980</v>
      </c>
      <c r="VT2" s="31" t="s">
        <v>981</v>
      </c>
      <c r="VU2" s="31" t="s">
        <v>982</v>
      </c>
      <c r="VV2" s="31" t="s">
        <v>983</v>
      </c>
      <c r="VW2" s="31" t="s">
        <v>984</v>
      </c>
      <c r="VX2" s="31" t="s">
        <v>985</v>
      </c>
      <c r="VY2" s="31" t="s">
        <v>986</v>
      </c>
      <c r="VZ2" s="31" t="s">
        <v>987</v>
      </c>
      <c r="WA2" s="31" t="s">
        <v>722</v>
      </c>
      <c r="WB2" s="55" t="s">
        <v>1914</v>
      </c>
    </row>
    <row r="3" spans="1:600" ht="13.5" customHeight="1">
      <c r="A3" s="32">
        <v>1</v>
      </c>
      <c r="B3" s="31">
        <v>1</v>
      </c>
      <c r="C3" s="31" t="s">
        <v>988</v>
      </c>
      <c r="F3" s="31" t="s">
        <v>989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 t="str">
        <f t="shared" ref="BK3:BK66" si="2">IF(H3,IF(AND(NOT(BA3),AU3),AND(AC3=0,IF(CA3="",TRUE,NOT(CA3))),""),"")</f>
        <v/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3</v>
      </c>
      <c r="CO3" s="31">
        <v>3</v>
      </c>
      <c r="CP3" s="31">
        <v>1</v>
      </c>
      <c r="CQ3" s="31" t="s">
        <v>990</v>
      </c>
      <c r="CR3" s="31" t="s">
        <v>990</v>
      </c>
      <c r="CS3" s="31" t="s">
        <v>990</v>
      </c>
      <c r="CT3" s="31">
        <v>1</v>
      </c>
      <c r="CU3" s="31" t="s">
        <v>990</v>
      </c>
      <c r="CV3" s="31" t="s">
        <v>990</v>
      </c>
      <c r="CW3" s="31" t="s">
        <v>990</v>
      </c>
      <c r="CX3" s="31">
        <v>11</v>
      </c>
      <c r="CY3" s="31">
        <v>18</v>
      </c>
      <c r="DA3" s="31">
        <v>23</v>
      </c>
      <c r="DC3" s="31">
        <v>5</v>
      </c>
      <c r="DE3" s="31">
        <v>20</v>
      </c>
      <c r="DG3" s="31">
        <v>25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3">IF(AND(ISNUMBER(KD3),J3&lt;&gt;""),1*(KD3&gt;YEAR(J3)+5),"")</f>
        <v>1</v>
      </c>
      <c r="KF3" s="31">
        <f t="shared" ref="KF3" si="4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5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H3" s="31">
        <v>1</v>
      </c>
      <c r="PI3" s="31">
        <v>2</v>
      </c>
      <c r="PJ3" s="31">
        <v>1</v>
      </c>
      <c r="PK3" s="31">
        <v>1</v>
      </c>
      <c r="PL3" s="31">
        <v>2</v>
      </c>
      <c r="PN3" s="31">
        <v>6</v>
      </c>
      <c r="PO3" s="31">
        <v>7</v>
      </c>
      <c r="PP3" s="31">
        <v>2</v>
      </c>
      <c r="PQ3" s="31">
        <v>2</v>
      </c>
      <c r="PS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31">
        <v>2</v>
      </c>
      <c r="RF3" s="31">
        <v>2</v>
      </c>
      <c r="RH3" s="31">
        <v>2</v>
      </c>
      <c r="RJ3" s="54"/>
      <c r="RK3" s="31">
        <v>2</v>
      </c>
      <c r="RM3" s="31">
        <v>2</v>
      </c>
      <c r="RO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1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2</v>
      </c>
      <c r="SU3" s="31">
        <v>2</v>
      </c>
      <c r="SV3" s="31">
        <v>2</v>
      </c>
      <c r="SW3" s="31">
        <v>2</v>
      </c>
      <c r="SX3" s="31">
        <v>2</v>
      </c>
      <c r="SY3" s="31">
        <v>2</v>
      </c>
      <c r="SZ3" s="31" t="s">
        <v>991</v>
      </c>
      <c r="TA3" s="31" t="s">
        <v>991</v>
      </c>
      <c r="TD3" s="31">
        <v>5</v>
      </c>
      <c r="TE3" s="31">
        <v>2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1</v>
      </c>
      <c r="TL3" s="31">
        <v>2</v>
      </c>
      <c r="TM3" s="31">
        <v>2</v>
      </c>
      <c r="TN3" s="31">
        <v>2</v>
      </c>
      <c r="TO3" s="31">
        <v>2</v>
      </c>
      <c r="TP3" s="31">
        <v>2</v>
      </c>
      <c r="TQ3" s="31">
        <v>2</v>
      </c>
      <c r="TR3" s="31">
        <v>2</v>
      </c>
      <c r="TU3" s="31">
        <v>2</v>
      </c>
      <c r="TV3" s="31">
        <v>2</v>
      </c>
      <c r="TW3" s="31">
        <v>2</v>
      </c>
      <c r="TX3" s="31">
        <v>2</v>
      </c>
      <c r="TY3" s="31">
        <v>2</v>
      </c>
      <c r="TZ3" s="31">
        <v>2</v>
      </c>
      <c r="UA3" s="31">
        <v>2</v>
      </c>
      <c r="UB3" s="31">
        <v>1</v>
      </c>
      <c r="UD3" s="31">
        <v>2</v>
      </c>
      <c r="UF3" s="31">
        <v>2</v>
      </c>
      <c r="UG3" s="31">
        <v>2</v>
      </c>
      <c r="UH3" s="31">
        <v>2</v>
      </c>
      <c r="UI3" s="31">
        <v>2</v>
      </c>
      <c r="UJ3" s="31">
        <v>2</v>
      </c>
      <c r="UK3" s="31">
        <v>2</v>
      </c>
      <c r="UL3" s="31">
        <v>2</v>
      </c>
      <c r="UM3" s="31">
        <v>2</v>
      </c>
      <c r="VQ3" s="31">
        <v>2</v>
      </c>
      <c r="VS3" s="31">
        <v>2</v>
      </c>
      <c r="VT3" s="31">
        <v>2</v>
      </c>
      <c r="VU3" s="31">
        <v>2</v>
      </c>
      <c r="VV3" s="31">
        <v>2</v>
      </c>
      <c r="VW3" s="31">
        <v>2</v>
      </c>
      <c r="VX3" s="31">
        <v>2</v>
      </c>
      <c r="VY3" s="31">
        <v>2</v>
      </c>
      <c r="VZ3" s="31">
        <v>1</v>
      </c>
      <c r="WA3" s="31">
        <v>1</v>
      </c>
      <c r="WB3" s="31">
        <v>1</v>
      </c>
    </row>
    <row r="4" spans="1:600">
      <c r="Q4" s="31" t="e">
        <f ca="1">IF(INDEX(_WEW_IsUserValidationEntered,COLUMN(#REF!)),NOT(OFFSET(#REF!,0,1)&lt;&gt;0),FALSE)</f>
        <v>#REF!</v>
      </c>
      <c r="BK4" s="31" t="str">
        <f t="shared" si="2"/>
        <v/>
      </c>
    </row>
    <row r="5" spans="1:600">
      <c r="Q5" s="31" t="e">
        <f ca="1">IF(INDEX(_WEW_IsUserValidationEntered,COLUMN(#REF!)),NOT(OFFSET(#REF!,0,1)&lt;&gt;0),FALSE)</f>
        <v>#REF!</v>
      </c>
      <c r="BK5" s="31" t="str">
        <f t="shared" si="2"/>
        <v/>
      </c>
    </row>
    <row r="6" spans="1:600">
      <c r="Q6" s="31" t="e">
        <f ca="1">IF(INDEX(_WEW_IsUserValidationEntered,COLUMN(#REF!)),NOT(OFFSET(#REF!,0,1)&lt;&gt;0),FALSE)</f>
        <v>#REF!</v>
      </c>
      <c r="BK6" s="31" t="str">
        <f t="shared" si="2"/>
        <v/>
      </c>
    </row>
    <row r="7" spans="1:600">
      <c r="Q7" s="31" t="e">
        <f ca="1">IF(INDEX(_WEW_IsUserValidationEntered,COLUMN(#REF!)),NOT(OFFSET(#REF!,0,1)&lt;&gt;0),FALSE)</f>
        <v>#REF!</v>
      </c>
      <c r="BK7" s="31" t="str">
        <f t="shared" si="2"/>
        <v/>
      </c>
    </row>
    <row r="8" spans="1:600">
      <c r="Q8" s="31" t="e">
        <f ca="1">IF(INDEX(_WEW_IsUserValidationEntered,COLUMN(#REF!)),NOT(OFFSET(#REF!,0,1)&lt;&gt;0),FALSE)</f>
        <v>#REF!</v>
      </c>
      <c r="BK8" s="31" t="str">
        <f t="shared" si="2"/>
        <v/>
      </c>
    </row>
    <row r="9" spans="1:600">
      <c r="Q9" s="31" t="e">
        <f ca="1">IF(INDEX(_WEW_IsUserValidationEntered,COLUMN(#REF!)),NOT(OFFSET(#REF!,0,1)&lt;&gt;0),FALSE)</f>
        <v>#REF!</v>
      </c>
      <c r="BK9" s="31" t="str">
        <f t="shared" si="2"/>
        <v/>
      </c>
    </row>
    <row r="10" spans="1:600">
      <c r="Q10" s="31" t="e">
        <f ca="1">IF(INDEX(_WEW_IsUserValidationEntered,COLUMN(#REF!)),NOT(OFFSET(#REF!,0,1)&lt;&gt;0),FALSE)</f>
        <v>#REF!</v>
      </c>
      <c r="BK10" s="31" t="str">
        <f t="shared" si="2"/>
        <v/>
      </c>
    </row>
    <row r="11" spans="1:600">
      <c r="Q11" s="31" t="e">
        <f ca="1">IF(INDEX(_WEW_IsUserValidationEntered,COLUMN(#REF!)),NOT(OFFSET(#REF!,0,1)&lt;&gt;0),FALSE)</f>
        <v>#REF!</v>
      </c>
      <c r="BK11" s="31" t="str">
        <f t="shared" si="2"/>
        <v/>
      </c>
    </row>
    <row r="12" spans="1:600">
      <c r="Q12" s="31" t="e">
        <f ca="1">IF(INDEX(_WEW_IsUserValidationEntered,COLUMN(#REF!)),NOT(OFFSET(#REF!,0,1)&lt;&gt;0),FALSE)</f>
        <v>#REF!</v>
      </c>
      <c r="BK12" s="31" t="str">
        <f t="shared" si="2"/>
        <v/>
      </c>
    </row>
    <row r="13" spans="1:600">
      <c r="Q13" s="31" t="e">
        <f ca="1">IF(INDEX(_WEW_IsUserValidationEntered,COLUMN(#REF!)),NOT(OFFSET(#REF!,0,1)&lt;&gt;0),FALSE)</f>
        <v>#REF!</v>
      </c>
      <c r="BK13" s="31" t="str">
        <f t="shared" si="2"/>
        <v/>
      </c>
    </row>
    <row r="14" spans="1:600">
      <c r="Q14" s="31" t="e">
        <f ca="1">IF(INDEX(_WEW_IsUserValidationEntered,COLUMN(#REF!)),NOT(OFFSET(#REF!,0,1)&lt;&gt;0),FALSE)</f>
        <v>#REF!</v>
      </c>
      <c r="BK14" s="31" t="str">
        <f t="shared" si="2"/>
        <v/>
      </c>
    </row>
    <row r="15" spans="1:600">
      <c r="Q15" s="31" t="e">
        <f ca="1">IF(INDEX(_WEW_IsUserValidationEntered,COLUMN(#REF!)),NOT(OFFSET(#REF!,0,1)&lt;&gt;0),FALSE)</f>
        <v>#REF!</v>
      </c>
      <c r="BK15" s="31" t="str">
        <f t="shared" si="2"/>
        <v/>
      </c>
    </row>
    <row r="16" spans="1:600">
      <c r="Q16" s="31" t="e">
        <f ca="1">IF(INDEX(_WEW_IsUserValidationEntered,COLUMN(#REF!)),NOT(OFFSET(#REF!,0,1)&lt;&gt;0),FALSE)</f>
        <v>#REF!</v>
      </c>
      <c r="BK16" s="31" t="str">
        <f t="shared" si="2"/>
        <v/>
      </c>
    </row>
    <row r="17" spans="17:63">
      <c r="Q17" s="31" t="e">
        <f ca="1">IF(INDEX(_WEW_IsUserValidationEntered,COLUMN(#REF!)),NOT(OFFSET(#REF!,0,1)&lt;&gt;0),FALSE)</f>
        <v>#REF!</v>
      </c>
      <c r="BK17" s="31" t="str">
        <f t="shared" si="2"/>
        <v/>
      </c>
    </row>
    <row r="18" spans="17:63">
      <c r="Q18" s="31" t="e">
        <f ca="1">IF(INDEX(_WEW_IsUserValidationEntered,COLUMN(#REF!)),NOT(OFFSET(#REF!,0,1)&lt;&gt;0),FALSE)</f>
        <v>#REF!</v>
      </c>
      <c r="BK18" s="31" t="str">
        <f t="shared" si="2"/>
        <v/>
      </c>
    </row>
    <row r="19" spans="17:63">
      <c r="Q19" s="31" t="e">
        <f ca="1">IF(INDEX(_WEW_IsUserValidationEntered,COLUMN(#REF!)),NOT(OFFSET(#REF!,0,1)&lt;&gt;0),FALSE)</f>
        <v>#REF!</v>
      </c>
      <c r="BK19" s="31" t="str">
        <f t="shared" si="2"/>
        <v/>
      </c>
    </row>
    <row r="20" spans="17:63">
      <c r="Q20" s="31" t="e">
        <f ca="1">IF(INDEX(_WEW_IsUserValidationEntered,COLUMN(#REF!)),NOT(OFFSET(#REF!,0,1)&lt;&gt;0),FALSE)</f>
        <v>#REF!</v>
      </c>
      <c r="BK20" s="31" t="str">
        <f t="shared" si="2"/>
        <v/>
      </c>
    </row>
    <row r="21" spans="17:63">
      <c r="Q21" s="31" t="e">
        <f ca="1">IF(INDEX(_WEW_IsUserValidationEntered,COLUMN(#REF!)),NOT(OFFSET(#REF!,0,1)&lt;&gt;0),FALSE)</f>
        <v>#REF!</v>
      </c>
      <c r="BK21" s="31" t="str">
        <f t="shared" si="2"/>
        <v/>
      </c>
    </row>
    <row r="22" spans="17:63">
      <c r="Q22" s="31" t="e">
        <f ca="1">IF(INDEX(_WEW_IsUserValidationEntered,COLUMN(#REF!)),NOT(OFFSET(#REF!,0,1)&lt;&gt;0),FALSE)</f>
        <v>#REF!</v>
      </c>
      <c r="BK22" s="31" t="str">
        <f t="shared" si="2"/>
        <v/>
      </c>
    </row>
    <row r="23" spans="17:63">
      <c r="Q23" s="31" t="e">
        <f ca="1">IF(INDEX(_WEW_IsUserValidationEntered,COLUMN(#REF!)),NOT(OFFSET(#REF!,0,1)&lt;&gt;0),FALSE)</f>
        <v>#REF!</v>
      </c>
      <c r="BK23" s="31" t="str">
        <f t="shared" si="2"/>
        <v/>
      </c>
    </row>
    <row r="24" spans="17:63">
      <c r="Q24" s="31" t="e">
        <f ca="1">IF(INDEX(_WEW_IsUserValidationEntered,COLUMN(#REF!)),NOT(OFFSET(#REF!,0,1)&lt;&gt;0),FALSE)</f>
        <v>#REF!</v>
      </c>
      <c r="BK24" s="31" t="str">
        <f t="shared" si="2"/>
        <v/>
      </c>
    </row>
    <row r="25" spans="17:63">
      <c r="Q25" s="31" t="e">
        <f ca="1">IF(INDEX(_WEW_IsUserValidationEntered,COLUMN(#REF!)),NOT(OFFSET(#REF!,0,1)&lt;&gt;0),FALSE)</f>
        <v>#REF!</v>
      </c>
      <c r="BK25" s="31" t="str">
        <f t="shared" si="2"/>
        <v/>
      </c>
    </row>
    <row r="26" spans="17:63">
      <c r="Q26" s="31" t="e">
        <f ca="1">IF(INDEX(_WEW_IsUserValidationEntered,COLUMN(#REF!)),NOT(OFFSET(#REF!,0,1)&lt;&gt;0),FALSE)</f>
        <v>#REF!</v>
      </c>
      <c r="BK26" s="31" t="str">
        <f t="shared" si="2"/>
        <v/>
      </c>
    </row>
    <row r="27" spans="17:63">
      <c r="Q27" s="31" t="e">
        <f ca="1">IF(INDEX(_WEW_IsUserValidationEntered,COLUMN(#REF!)),NOT(OFFSET(#REF!,0,1)&lt;&gt;0),FALSE)</f>
        <v>#REF!</v>
      </c>
      <c r="BK27" s="31" t="str">
        <f t="shared" si="2"/>
        <v/>
      </c>
    </row>
    <row r="28" spans="17:63">
      <c r="Q28" s="31" t="e">
        <f ca="1">IF(INDEX(_WEW_IsUserValidationEntered,COLUMN(#REF!)),NOT(OFFSET(#REF!,0,1)&lt;&gt;0),FALSE)</f>
        <v>#REF!</v>
      </c>
      <c r="BK28" s="31" t="str">
        <f t="shared" si="2"/>
        <v/>
      </c>
    </row>
    <row r="29" spans="17:63">
      <c r="Q29" s="31" t="e">
        <f ca="1">IF(INDEX(_WEW_IsUserValidationEntered,COLUMN(#REF!)),NOT(OFFSET(#REF!,0,1)&lt;&gt;0),FALSE)</f>
        <v>#REF!</v>
      </c>
      <c r="BK29" s="31" t="str">
        <f t="shared" si="2"/>
        <v/>
      </c>
    </row>
    <row r="30" spans="17:63">
      <c r="Q30" s="31" t="e">
        <f ca="1">IF(INDEX(_WEW_IsUserValidationEntered,COLUMN(#REF!)),NOT(OFFSET(#REF!,0,1)&lt;&gt;0),FALSE)</f>
        <v>#REF!</v>
      </c>
      <c r="BK30" s="31" t="str">
        <f t="shared" si="2"/>
        <v/>
      </c>
    </row>
    <row r="31" spans="17:63">
      <c r="Q31" s="31" t="e">
        <f ca="1">IF(INDEX(_WEW_IsUserValidationEntered,COLUMN(#REF!)),NOT(OFFSET(#REF!,0,1)&lt;&gt;0),FALSE)</f>
        <v>#REF!</v>
      </c>
      <c r="BK31" s="31" t="str">
        <f t="shared" si="2"/>
        <v/>
      </c>
    </row>
    <row r="32" spans="17:63">
      <c r="Q32" s="31" t="e">
        <f ca="1">IF(INDEX(_WEW_IsUserValidationEntered,COLUMN(#REF!)),NOT(OFFSET(#REF!,0,1)&lt;&gt;0),FALSE)</f>
        <v>#REF!</v>
      </c>
      <c r="BK32" s="31" t="str">
        <f t="shared" si="2"/>
        <v/>
      </c>
    </row>
    <row r="33" spans="17:63">
      <c r="Q33" s="31" t="e">
        <f ca="1">IF(INDEX(_WEW_IsUserValidationEntered,COLUMN(#REF!)),NOT(OFFSET(#REF!,0,1)&lt;&gt;0),FALSE)</f>
        <v>#REF!</v>
      </c>
      <c r="BK33" s="31" t="str">
        <f t="shared" si="2"/>
        <v/>
      </c>
    </row>
    <row r="34" spans="17:63">
      <c r="Q34" s="31" t="e">
        <f ca="1">IF(INDEX(_WEW_IsUserValidationEntered,COLUMN(#REF!)),NOT(OFFSET(#REF!,0,1)&lt;&gt;0),FALSE)</f>
        <v>#REF!</v>
      </c>
      <c r="BK34" s="31" t="str">
        <f t="shared" si="2"/>
        <v/>
      </c>
    </row>
    <row r="35" spans="17:63">
      <c r="Q35" s="31" t="e">
        <f ca="1">IF(INDEX(_WEW_IsUserValidationEntered,COLUMN(#REF!)),NOT(OFFSET(#REF!,0,1)&lt;&gt;0),FALSE)</f>
        <v>#REF!</v>
      </c>
      <c r="BK35" s="31" t="str">
        <f t="shared" si="2"/>
        <v/>
      </c>
    </row>
    <row r="36" spans="17:63">
      <c r="Q36" s="31" t="e">
        <f ca="1">IF(INDEX(_WEW_IsUserValidationEntered,COLUMN(#REF!)),NOT(OFFSET(#REF!,0,1)&lt;&gt;0),FALSE)</f>
        <v>#REF!</v>
      </c>
      <c r="BK36" s="31" t="str">
        <f t="shared" si="2"/>
        <v/>
      </c>
    </row>
    <row r="37" spans="17:63">
      <c r="Q37" s="31" t="e">
        <f ca="1">IF(INDEX(_WEW_IsUserValidationEntered,COLUMN(#REF!)),NOT(OFFSET(#REF!,0,1)&lt;&gt;0),FALSE)</f>
        <v>#REF!</v>
      </c>
      <c r="BK37" s="31" t="str">
        <f t="shared" si="2"/>
        <v/>
      </c>
    </row>
    <row r="38" spans="17:63">
      <c r="Q38" s="31" t="e">
        <f ca="1">IF(INDEX(_WEW_IsUserValidationEntered,COLUMN(#REF!)),NOT(OFFSET(#REF!,0,1)&lt;&gt;0),FALSE)</f>
        <v>#REF!</v>
      </c>
      <c r="BK38" s="31" t="str">
        <f t="shared" si="2"/>
        <v/>
      </c>
    </row>
    <row r="39" spans="17:63">
      <c r="Q39" s="31" t="e">
        <f ca="1">IF(INDEX(_WEW_IsUserValidationEntered,COLUMN(#REF!)),NOT(OFFSET(#REF!,0,1)&lt;&gt;0),FALSE)</f>
        <v>#REF!</v>
      </c>
      <c r="BK39" s="31" t="str">
        <f t="shared" si="2"/>
        <v/>
      </c>
    </row>
    <row r="40" spans="17:63">
      <c r="Q40" s="31" t="e">
        <f ca="1">IF(INDEX(_WEW_IsUserValidationEntered,COLUMN(#REF!)),NOT(OFFSET(#REF!,0,1)&lt;&gt;0),FALSE)</f>
        <v>#REF!</v>
      </c>
      <c r="BK40" s="31" t="str">
        <f t="shared" si="2"/>
        <v/>
      </c>
    </row>
    <row r="41" spans="17:63">
      <c r="Q41" s="31" t="e">
        <f ca="1">IF(INDEX(_WEW_IsUserValidationEntered,COLUMN(#REF!)),NOT(OFFSET(#REF!,0,1)&lt;&gt;0),FALSE)</f>
        <v>#REF!</v>
      </c>
      <c r="BK41" s="31" t="str">
        <f t="shared" si="2"/>
        <v/>
      </c>
    </row>
    <row r="42" spans="17:63">
      <c r="Q42" s="31" t="e">
        <f ca="1">IF(INDEX(_WEW_IsUserValidationEntered,COLUMN(#REF!)),NOT(OFFSET(#REF!,0,1)&lt;&gt;0),FALSE)</f>
        <v>#REF!</v>
      </c>
      <c r="BK42" s="31" t="str">
        <f t="shared" si="2"/>
        <v/>
      </c>
    </row>
    <row r="43" spans="17:63">
      <c r="Q43" s="31" t="e">
        <f ca="1">IF(INDEX(_WEW_IsUserValidationEntered,COLUMN(#REF!)),NOT(OFFSET(#REF!,0,1)&lt;&gt;0),FALSE)</f>
        <v>#REF!</v>
      </c>
      <c r="BK43" s="31" t="str">
        <f t="shared" si="2"/>
        <v/>
      </c>
    </row>
    <row r="44" spans="17:63">
      <c r="Q44" s="31" t="e">
        <f ca="1">IF(INDEX(_WEW_IsUserValidationEntered,COLUMN(#REF!)),NOT(OFFSET(#REF!,0,1)&lt;&gt;0),FALSE)</f>
        <v>#REF!</v>
      </c>
      <c r="BK44" s="31" t="str">
        <f t="shared" si="2"/>
        <v/>
      </c>
    </row>
    <row r="45" spans="17:63">
      <c r="Q45" s="31" t="e">
        <f ca="1">IF(INDEX(_WEW_IsUserValidationEntered,COLUMN(#REF!)),NOT(OFFSET(#REF!,0,1)&lt;&gt;0),FALSE)</f>
        <v>#REF!</v>
      </c>
      <c r="BK45" s="31" t="str">
        <f t="shared" si="2"/>
        <v/>
      </c>
    </row>
    <row r="46" spans="17:63">
      <c r="Q46" s="31" t="e">
        <f ca="1">IF(INDEX(_WEW_IsUserValidationEntered,COLUMN(#REF!)),NOT(OFFSET(#REF!,0,1)&lt;&gt;0),FALSE)</f>
        <v>#REF!</v>
      </c>
      <c r="BK46" s="31" t="str">
        <f t="shared" si="2"/>
        <v/>
      </c>
    </row>
    <row r="47" spans="17:63">
      <c r="Q47" s="31" t="e">
        <f ca="1">IF(INDEX(_WEW_IsUserValidationEntered,COLUMN(#REF!)),NOT(OFFSET(#REF!,0,1)&lt;&gt;0),FALSE)</f>
        <v>#REF!</v>
      </c>
      <c r="BK47" s="31" t="str">
        <f t="shared" si="2"/>
        <v/>
      </c>
    </row>
    <row r="48" spans="17:63">
      <c r="Q48" s="31" t="e">
        <f ca="1">IF(INDEX(_WEW_IsUserValidationEntered,COLUMN(#REF!)),NOT(OFFSET(#REF!,0,1)&lt;&gt;0),FALSE)</f>
        <v>#REF!</v>
      </c>
      <c r="BK48" s="31" t="str">
        <f t="shared" si="2"/>
        <v/>
      </c>
    </row>
    <row r="49" spans="17:63">
      <c r="Q49" s="31" t="e">
        <f ca="1">IF(INDEX(_WEW_IsUserValidationEntered,COLUMN(#REF!)),NOT(OFFSET(#REF!,0,1)&lt;&gt;0),FALSE)</f>
        <v>#REF!</v>
      </c>
      <c r="BK49" s="31" t="str">
        <f t="shared" si="2"/>
        <v/>
      </c>
    </row>
    <row r="50" spans="17:63">
      <c r="Q50" s="31" t="e">
        <f ca="1">IF(INDEX(_WEW_IsUserValidationEntered,COLUMN(#REF!)),NOT(OFFSET(#REF!,0,1)&lt;&gt;0),FALSE)</f>
        <v>#REF!</v>
      </c>
      <c r="BK50" s="31" t="str">
        <f t="shared" si="2"/>
        <v/>
      </c>
    </row>
    <row r="51" spans="17:63">
      <c r="Q51" s="31" t="e">
        <f ca="1">IF(INDEX(_WEW_IsUserValidationEntered,COLUMN(#REF!)),NOT(OFFSET(#REF!,0,1)&lt;&gt;0),FALSE)</f>
        <v>#REF!</v>
      </c>
      <c r="BK51" s="31" t="str">
        <f t="shared" si="2"/>
        <v/>
      </c>
    </row>
    <row r="52" spans="17:63">
      <c r="Q52" s="31" t="e">
        <f ca="1">IF(INDEX(_WEW_IsUserValidationEntered,COLUMN(#REF!)),NOT(OFFSET(#REF!,0,1)&lt;&gt;0),FALSE)</f>
        <v>#REF!</v>
      </c>
      <c r="BK52" s="31" t="str">
        <f t="shared" si="2"/>
        <v/>
      </c>
    </row>
    <row r="53" spans="17:63">
      <c r="Q53" s="31" t="e">
        <f ca="1">IF(INDEX(_WEW_IsUserValidationEntered,COLUMN(#REF!)),NOT(OFFSET(#REF!,0,1)&lt;&gt;0),FALSE)</f>
        <v>#REF!</v>
      </c>
      <c r="BK53" s="31" t="str">
        <f t="shared" si="2"/>
        <v/>
      </c>
    </row>
    <row r="54" spans="17:63">
      <c r="Q54" s="31" t="e">
        <f ca="1">IF(INDEX(_WEW_IsUserValidationEntered,COLUMN(#REF!)),NOT(OFFSET(#REF!,0,1)&lt;&gt;0),FALSE)</f>
        <v>#REF!</v>
      </c>
      <c r="BK54" s="31" t="str">
        <f t="shared" si="2"/>
        <v/>
      </c>
    </row>
    <row r="55" spans="17:63">
      <c r="Q55" s="31" t="e">
        <f ca="1">IF(INDEX(_WEW_IsUserValidationEntered,COLUMN(#REF!)),NOT(OFFSET(#REF!,0,1)&lt;&gt;0),FALSE)</f>
        <v>#REF!</v>
      </c>
      <c r="BK55" s="31" t="str">
        <f t="shared" si="2"/>
        <v/>
      </c>
    </row>
    <row r="56" spans="17:63">
      <c r="Q56" s="31" t="e">
        <f ca="1">IF(INDEX(_WEW_IsUserValidationEntered,COLUMN(#REF!)),NOT(OFFSET(#REF!,0,1)&lt;&gt;0),FALSE)</f>
        <v>#REF!</v>
      </c>
      <c r="BK56" s="31" t="str">
        <f t="shared" si="2"/>
        <v/>
      </c>
    </row>
    <row r="57" spans="17:63">
      <c r="Q57" s="31" t="e">
        <f ca="1">IF(INDEX(_WEW_IsUserValidationEntered,COLUMN(#REF!)),NOT(OFFSET(#REF!,0,1)&lt;&gt;0),FALSE)</f>
        <v>#REF!</v>
      </c>
      <c r="BK57" s="31" t="str">
        <f t="shared" si="2"/>
        <v/>
      </c>
    </row>
    <row r="58" spans="17:63">
      <c r="Q58" s="31" t="e">
        <f ca="1">IF(INDEX(_WEW_IsUserValidationEntered,COLUMN(#REF!)),NOT(OFFSET(#REF!,0,1)&lt;&gt;0),FALSE)</f>
        <v>#REF!</v>
      </c>
      <c r="BK58" s="31" t="str">
        <f t="shared" si="2"/>
        <v/>
      </c>
    </row>
    <row r="59" spans="17:63">
      <c r="Q59" s="31" t="e">
        <f ca="1">IF(INDEX(_WEW_IsUserValidationEntered,COLUMN(#REF!)),NOT(OFFSET(#REF!,0,1)&lt;&gt;0),FALSE)</f>
        <v>#REF!</v>
      </c>
      <c r="BK59" s="31" t="str">
        <f t="shared" si="2"/>
        <v/>
      </c>
    </row>
    <row r="60" spans="17:63">
      <c r="Q60" s="31" t="e">
        <f ca="1">IF(INDEX(_WEW_IsUserValidationEntered,COLUMN(#REF!)),NOT(OFFSET(#REF!,0,1)&lt;&gt;0),FALSE)</f>
        <v>#REF!</v>
      </c>
      <c r="BK60" s="31" t="str">
        <f t="shared" si="2"/>
        <v/>
      </c>
    </row>
    <row r="61" spans="17:63">
      <c r="Q61" s="31" t="e">
        <f ca="1">IF(INDEX(_WEW_IsUserValidationEntered,COLUMN(#REF!)),NOT(OFFSET(#REF!,0,1)&lt;&gt;0),FALSE)</f>
        <v>#REF!</v>
      </c>
      <c r="BK61" s="31" t="str">
        <f t="shared" si="2"/>
        <v/>
      </c>
    </row>
    <row r="62" spans="17:63">
      <c r="Q62" s="31" t="e">
        <f ca="1">IF(INDEX(_WEW_IsUserValidationEntered,COLUMN(#REF!)),NOT(OFFSET(#REF!,0,1)&lt;&gt;0),FALSE)</f>
        <v>#REF!</v>
      </c>
      <c r="BK62" s="31" t="str">
        <f t="shared" si="2"/>
        <v/>
      </c>
    </row>
    <row r="63" spans="17:63">
      <c r="Q63" s="31" t="e">
        <f ca="1">IF(INDEX(_WEW_IsUserValidationEntered,COLUMN(#REF!)),NOT(OFFSET(#REF!,0,1)&lt;&gt;0),FALSE)</f>
        <v>#REF!</v>
      </c>
      <c r="BK63" s="31" t="str">
        <f t="shared" si="2"/>
        <v/>
      </c>
    </row>
    <row r="64" spans="17:63">
      <c r="Q64" s="31" t="e">
        <f ca="1">IF(INDEX(_WEW_IsUserValidationEntered,COLUMN(#REF!)),NOT(OFFSET(#REF!,0,1)&lt;&gt;0),FALSE)</f>
        <v>#REF!</v>
      </c>
      <c r="BK64" s="31" t="str">
        <f t="shared" si="2"/>
        <v/>
      </c>
    </row>
    <row r="65" spans="17:63">
      <c r="Q65" s="31" t="e">
        <f ca="1">IF(INDEX(_WEW_IsUserValidationEntered,COLUMN(#REF!)),NOT(OFFSET(#REF!,0,1)&lt;&gt;0),FALSE)</f>
        <v>#REF!</v>
      </c>
      <c r="BK65" s="31" t="str">
        <f t="shared" si="2"/>
        <v/>
      </c>
    </row>
    <row r="66" spans="17:63">
      <c r="Q66" s="31" t="e">
        <f ca="1">IF(INDEX(_WEW_IsUserValidationEntered,COLUMN(#REF!)),NOT(OFFSET(#REF!,0,1)&lt;&gt;0),FALSE)</f>
        <v>#REF!</v>
      </c>
      <c r="BK66" s="31" t="str">
        <f t="shared" si="2"/>
        <v/>
      </c>
    </row>
    <row r="67" spans="17:63">
      <c r="Q67" s="31" t="e">
        <f ca="1">IF(INDEX(_WEW_IsUserValidationEntered,COLUMN(#REF!)),NOT(OFFSET(#REF!,0,1)&lt;&gt;0),FALSE)</f>
        <v>#REF!</v>
      </c>
      <c r="BK67" s="31" t="str">
        <f t="shared" ref="BK67:BK130" si="6">IF(H67,IF(AND(NOT(BA67),AU67),AND(AC67=0,IF(CA67="",TRUE,NOT(CA67))),""),"")</f>
        <v/>
      </c>
    </row>
    <row r="68" spans="17:63">
      <c r="Q68" s="31" t="e">
        <f ca="1">IF(INDEX(_WEW_IsUserValidationEntered,COLUMN(#REF!)),NOT(OFFSET(#REF!,0,1)&lt;&gt;0),FALSE)</f>
        <v>#REF!</v>
      </c>
      <c r="BK68" s="31" t="str">
        <f t="shared" si="6"/>
        <v/>
      </c>
    </row>
    <row r="69" spans="17:63">
      <c r="Q69" s="31" t="e">
        <f ca="1">IF(INDEX(_WEW_IsUserValidationEntered,COLUMN(#REF!)),NOT(OFFSET(#REF!,0,1)&lt;&gt;0),FALSE)</f>
        <v>#REF!</v>
      </c>
      <c r="BK69" s="31" t="str">
        <f t="shared" si="6"/>
        <v/>
      </c>
    </row>
    <row r="70" spans="17:63">
      <c r="Q70" s="31" t="e">
        <f ca="1">IF(INDEX(_WEW_IsUserValidationEntered,COLUMN(#REF!)),NOT(OFFSET(#REF!,0,1)&lt;&gt;0),FALSE)</f>
        <v>#REF!</v>
      </c>
      <c r="BK70" s="31" t="str">
        <f t="shared" si="6"/>
        <v/>
      </c>
    </row>
    <row r="71" spans="17:63">
      <c r="Q71" s="31" t="e">
        <f ca="1">IF(INDEX(_WEW_IsUserValidationEntered,COLUMN(#REF!)),NOT(OFFSET(#REF!,0,1)&lt;&gt;0),FALSE)</f>
        <v>#REF!</v>
      </c>
      <c r="BK71" s="31" t="str">
        <f t="shared" si="6"/>
        <v/>
      </c>
    </row>
    <row r="72" spans="17:63">
      <c r="Q72" s="31" t="e">
        <f ca="1">IF(INDEX(_WEW_IsUserValidationEntered,COLUMN(#REF!)),NOT(OFFSET(#REF!,0,1)&lt;&gt;0),FALSE)</f>
        <v>#REF!</v>
      </c>
      <c r="BK72" s="31" t="str">
        <f t="shared" si="6"/>
        <v/>
      </c>
    </row>
    <row r="73" spans="17:63">
      <c r="Q73" s="31" t="e">
        <f ca="1">IF(INDEX(_WEW_IsUserValidationEntered,COLUMN(#REF!)),NOT(OFFSET(#REF!,0,1)&lt;&gt;0),FALSE)</f>
        <v>#REF!</v>
      </c>
      <c r="BK73" s="31" t="str">
        <f t="shared" si="6"/>
        <v/>
      </c>
    </row>
    <row r="74" spans="17:63">
      <c r="Q74" s="31" t="e">
        <f ca="1">IF(INDEX(_WEW_IsUserValidationEntered,COLUMN(#REF!)),NOT(OFFSET(#REF!,0,1)&lt;&gt;0),FALSE)</f>
        <v>#REF!</v>
      </c>
      <c r="BK74" s="31" t="str">
        <f t="shared" si="6"/>
        <v/>
      </c>
    </row>
    <row r="75" spans="17:63">
      <c r="Q75" s="31" t="e">
        <f ca="1">IF(INDEX(_WEW_IsUserValidationEntered,COLUMN(#REF!)),NOT(OFFSET(#REF!,0,1)&lt;&gt;0),FALSE)</f>
        <v>#REF!</v>
      </c>
      <c r="BK75" s="31" t="str">
        <f t="shared" si="6"/>
        <v/>
      </c>
    </row>
    <row r="76" spans="17:63">
      <c r="Q76" s="31" t="e">
        <f ca="1">IF(INDEX(_WEW_IsUserValidationEntered,COLUMN(#REF!)),NOT(OFFSET(#REF!,0,1)&lt;&gt;0),FALSE)</f>
        <v>#REF!</v>
      </c>
      <c r="BK76" s="31" t="str">
        <f t="shared" si="6"/>
        <v/>
      </c>
    </row>
    <row r="77" spans="17:63">
      <c r="Q77" s="31" t="e">
        <f ca="1">IF(INDEX(_WEW_IsUserValidationEntered,COLUMN(#REF!)),NOT(OFFSET(#REF!,0,1)&lt;&gt;0),FALSE)</f>
        <v>#REF!</v>
      </c>
      <c r="BK77" s="31" t="str">
        <f t="shared" si="6"/>
        <v/>
      </c>
    </row>
    <row r="78" spans="17:63">
      <c r="Q78" s="31" t="e">
        <f ca="1">IF(INDEX(_WEW_IsUserValidationEntered,COLUMN(#REF!)),NOT(OFFSET(#REF!,0,1)&lt;&gt;0),FALSE)</f>
        <v>#REF!</v>
      </c>
      <c r="BK78" s="31" t="str">
        <f t="shared" si="6"/>
        <v/>
      </c>
    </row>
    <row r="79" spans="17:63">
      <c r="Q79" s="31" t="e">
        <f ca="1">IF(INDEX(_WEW_IsUserValidationEntered,COLUMN(#REF!)),NOT(OFFSET(#REF!,0,1)&lt;&gt;0),FALSE)</f>
        <v>#REF!</v>
      </c>
      <c r="BK79" s="31" t="str">
        <f t="shared" si="6"/>
        <v/>
      </c>
    </row>
    <row r="80" spans="17:63">
      <c r="Q80" s="31" t="e">
        <f ca="1">IF(INDEX(_WEW_IsUserValidationEntered,COLUMN(#REF!)),NOT(OFFSET(#REF!,0,1)&lt;&gt;0),FALSE)</f>
        <v>#REF!</v>
      </c>
      <c r="BK80" s="31" t="str">
        <f t="shared" si="6"/>
        <v/>
      </c>
    </row>
    <row r="81" spans="17:63">
      <c r="Q81" s="31" t="e">
        <f ca="1">IF(INDEX(_WEW_IsUserValidationEntered,COLUMN(#REF!)),NOT(OFFSET(#REF!,0,1)&lt;&gt;0),FALSE)</f>
        <v>#REF!</v>
      </c>
      <c r="BK81" s="31" t="str">
        <f t="shared" si="6"/>
        <v/>
      </c>
    </row>
    <row r="82" spans="17:63">
      <c r="Q82" s="31" t="e">
        <f ca="1">IF(INDEX(_WEW_IsUserValidationEntered,COLUMN(#REF!)),NOT(OFFSET(#REF!,0,1)&lt;&gt;0),FALSE)</f>
        <v>#REF!</v>
      </c>
      <c r="BK82" s="31" t="str">
        <f t="shared" si="6"/>
        <v/>
      </c>
    </row>
    <row r="83" spans="17:63">
      <c r="Q83" s="31" t="e">
        <f ca="1">IF(INDEX(_WEW_IsUserValidationEntered,COLUMN(#REF!)),NOT(OFFSET(#REF!,0,1)&lt;&gt;0),FALSE)</f>
        <v>#REF!</v>
      </c>
      <c r="BK83" s="31" t="str">
        <f t="shared" si="6"/>
        <v/>
      </c>
    </row>
    <row r="84" spans="17:63">
      <c r="Q84" s="31" t="e">
        <f ca="1">IF(INDEX(_WEW_IsUserValidationEntered,COLUMN(#REF!)),NOT(OFFSET(#REF!,0,1)&lt;&gt;0),FALSE)</f>
        <v>#REF!</v>
      </c>
      <c r="BK84" s="31" t="str">
        <f t="shared" si="6"/>
        <v/>
      </c>
    </row>
    <row r="85" spans="17:63">
      <c r="Q85" s="31" t="e">
        <f ca="1">IF(INDEX(_WEW_IsUserValidationEntered,COLUMN(#REF!)),NOT(OFFSET(#REF!,0,1)&lt;&gt;0),FALSE)</f>
        <v>#REF!</v>
      </c>
      <c r="BK85" s="31" t="str">
        <f t="shared" si="6"/>
        <v/>
      </c>
    </row>
    <row r="86" spans="17:63">
      <c r="Q86" s="31" t="e">
        <f ca="1">IF(INDEX(_WEW_IsUserValidationEntered,COLUMN(#REF!)),NOT(OFFSET(#REF!,0,1)&lt;&gt;0),FALSE)</f>
        <v>#REF!</v>
      </c>
      <c r="BK86" s="31" t="str">
        <f t="shared" si="6"/>
        <v/>
      </c>
    </row>
    <row r="87" spans="17:63">
      <c r="Q87" s="31" t="e">
        <f ca="1">IF(INDEX(_WEW_IsUserValidationEntered,COLUMN(#REF!)),NOT(OFFSET(#REF!,0,1)&lt;&gt;0),FALSE)</f>
        <v>#REF!</v>
      </c>
      <c r="BK87" s="31" t="str">
        <f t="shared" si="6"/>
        <v/>
      </c>
    </row>
    <row r="88" spans="17:63">
      <c r="Q88" s="31" t="e">
        <f ca="1">IF(INDEX(_WEW_IsUserValidationEntered,COLUMN(#REF!)),NOT(OFFSET(#REF!,0,1)&lt;&gt;0),FALSE)</f>
        <v>#REF!</v>
      </c>
      <c r="BK88" s="31" t="str">
        <f t="shared" si="6"/>
        <v/>
      </c>
    </row>
    <row r="89" spans="17:63">
      <c r="Q89" s="31" t="e">
        <f ca="1">IF(INDEX(_WEW_IsUserValidationEntered,COLUMN(#REF!)),NOT(OFFSET(#REF!,0,1)&lt;&gt;0),FALSE)</f>
        <v>#REF!</v>
      </c>
      <c r="BK89" s="31" t="str">
        <f t="shared" si="6"/>
        <v/>
      </c>
    </row>
    <row r="90" spans="17:63">
      <c r="Q90" s="31" t="e">
        <f ca="1">IF(INDEX(_WEW_IsUserValidationEntered,COLUMN(#REF!)),NOT(OFFSET(#REF!,0,1)&lt;&gt;0),FALSE)</f>
        <v>#REF!</v>
      </c>
      <c r="BK90" s="31" t="str">
        <f t="shared" si="6"/>
        <v/>
      </c>
    </row>
    <row r="91" spans="17:63">
      <c r="Q91" s="31" t="e">
        <f ca="1">IF(INDEX(_WEW_IsUserValidationEntered,COLUMN(#REF!)),NOT(OFFSET(#REF!,0,1)&lt;&gt;0),FALSE)</f>
        <v>#REF!</v>
      </c>
      <c r="BK91" s="31" t="str">
        <f t="shared" si="6"/>
        <v/>
      </c>
    </row>
    <row r="92" spans="17:63">
      <c r="Q92" s="31" t="e">
        <f ca="1">IF(INDEX(_WEW_IsUserValidationEntered,COLUMN(#REF!)),NOT(OFFSET(#REF!,0,1)&lt;&gt;0),FALSE)</f>
        <v>#REF!</v>
      </c>
      <c r="BK92" s="31" t="str">
        <f t="shared" si="6"/>
        <v/>
      </c>
    </row>
    <row r="93" spans="17:63">
      <c r="Q93" s="31" t="e">
        <f ca="1">IF(INDEX(_WEW_IsUserValidationEntered,COLUMN(#REF!)),NOT(OFFSET(#REF!,0,1)&lt;&gt;0),FALSE)</f>
        <v>#REF!</v>
      </c>
      <c r="BK93" s="31" t="str">
        <f t="shared" si="6"/>
        <v/>
      </c>
    </row>
    <row r="94" spans="17:63">
      <c r="Q94" s="31" t="e">
        <f ca="1">IF(INDEX(_WEW_IsUserValidationEntered,COLUMN(#REF!)),NOT(OFFSET(#REF!,0,1)&lt;&gt;0),FALSE)</f>
        <v>#REF!</v>
      </c>
      <c r="BK94" s="31" t="str">
        <f t="shared" si="6"/>
        <v/>
      </c>
    </row>
    <row r="95" spans="17:63">
      <c r="Q95" s="31" t="e">
        <f ca="1">IF(INDEX(_WEW_IsUserValidationEntered,COLUMN(#REF!)),NOT(OFFSET(#REF!,0,1)&lt;&gt;0),FALSE)</f>
        <v>#REF!</v>
      </c>
      <c r="BK95" s="31" t="str">
        <f t="shared" si="6"/>
        <v/>
      </c>
    </row>
    <row r="96" spans="17:63">
      <c r="Q96" s="31" t="e">
        <f ca="1">IF(INDEX(_WEW_IsUserValidationEntered,COLUMN(#REF!)),NOT(OFFSET(#REF!,0,1)&lt;&gt;0),FALSE)</f>
        <v>#REF!</v>
      </c>
      <c r="BK96" s="31" t="str">
        <f t="shared" si="6"/>
        <v/>
      </c>
    </row>
    <row r="97" spans="17:63">
      <c r="Q97" s="31" t="e">
        <f ca="1">IF(INDEX(_WEW_IsUserValidationEntered,COLUMN(#REF!)),NOT(OFFSET(#REF!,0,1)&lt;&gt;0),FALSE)</f>
        <v>#REF!</v>
      </c>
      <c r="BK97" s="31" t="str">
        <f t="shared" si="6"/>
        <v/>
      </c>
    </row>
    <row r="98" spans="17:63">
      <c r="Q98" s="31" t="e">
        <f ca="1">IF(INDEX(_WEW_IsUserValidationEntered,COLUMN(#REF!)),NOT(OFFSET(#REF!,0,1)&lt;&gt;0),FALSE)</f>
        <v>#REF!</v>
      </c>
      <c r="BK98" s="31" t="str">
        <f t="shared" si="6"/>
        <v/>
      </c>
    </row>
    <row r="99" spans="17:63">
      <c r="Q99" s="31" t="e">
        <f ca="1">IF(INDEX(_WEW_IsUserValidationEntered,COLUMN(#REF!)),NOT(OFFSET(#REF!,0,1)&lt;&gt;0),FALSE)</f>
        <v>#REF!</v>
      </c>
      <c r="BK99" s="31" t="str">
        <f t="shared" si="6"/>
        <v/>
      </c>
    </row>
    <row r="100" spans="17:63">
      <c r="Q100" s="31" t="e">
        <f ca="1">IF(INDEX(_WEW_IsUserValidationEntered,COLUMN(#REF!)),NOT(OFFSET(#REF!,0,1)&lt;&gt;0),FALSE)</f>
        <v>#REF!</v>
      </c>
      <c r="BK100" s="31" t="str">
        <f t="shared" si="6"/>
        <v/>
      </c>
    </row>
    <row r="101" spans="17:63">
      <c r="Q101" s="31" t="e">
        <f ca="1">IF(INDEX(_WEW_IsUserValidationEntered,COLUMN(#REF!)),NOT(OFFSET(#REF!,0,1)&lt;&gt;0),FALSE)</f>
        <v>#REF!</v>
      </c>
      <c r="BK101" s="31" t="str">
        <f t="shared" si="6"/>
        <v/>
      </c>
    </row>
    <row r="102" spans="17:63">
      <c r="Q102" s="31" t="e">
        <f ca="1">IF(INDEX(_WEW_IsUserValidationEntered,COLUMN(#REF!)),NOT(OFFSET(#REF!,0,1)&lt;&gt;0),FALSE)</f>
        <v>#REF!</v>
      </c>
      <c r="BK102" s="31" t="str">
        <f t="shared" si="6"/>
        <v/>
      </c>
    </row>
    <row r="103" spans="17:63">
      <c r="Q103" s="31" t="e">
        <f ca="1">IF(INDEX(_WEW_IsUserValidationEntered,COLUMN(#REF!)),NOT(OFFSET(#REF!,0,1)&lt;&gt;0),FALSE)</f>
        <v>#REF!</v>
      </c>
      <c r="BK103" s="31" t="str">
        <f t="shared" si="6"/>
        <v/>
      </c>
    </row>
    <row r="104" spans="17:63">
      <c r="Q104" s="31" t="e">
        <f ca="1">IF(INDEX(_WEW_IsUserValidationEntered,COLUMN(#REF!)),NOT(OFFSET(#REF!,0,1)&lt;&gt;0),FALSE)</f>
        <v>#REF!</v>
      </c>
      <c r="BK104" s="31" t="str">
        <f t="shared" si="6"/>
        <v/>
      </c>
    </row>
    <row r="105" spans="17:63">
      <c r="Q105" s="31" t="e">
        <f ca="1">IF(INDEX(_WEW_IsUserValidationEntered,COLUMN(#REF!)),NOT(OFFSET(#REF!,0,1)&lt;&gt;0),FALSE)</f>
        <v>#REF!</v>
      </c>
      <c r="BK105" s="31" t="str">
        <f t="shared" si="6"/>
        <v/>
      </c>
    </row>
    <row r="106" spans="17:63">
      <c r="Q106" s="31" t="e">
        <f ca="1">IF(INDEX(_WEW_IsUserValidationEntered,COLUMN(#REF!)),NOT(OFFSET(#REF!,0,1)&lt;&gt;0),FALSE)</f>
        <v>#REF!</v>
      </c>
      <c r="BK106" s="31" t="str">
        <f t="shared" si="6"/>
        <v/>
      </c>
    </row>
    <row r="107" spans="17:63">
      <c r="Q107" s="31" t="e">
        <f ca="1">IF(INDEX(_WEW_IsUserValidationEntered,COLUMN(#REF!)),NOT(OFFSET(#REF!,0,1)&lt;&gt;0),FALSE)</f>
        <v>#REF!</v>
      </c>
      <c r="BK107" s="31" t="str">
        <f t="shared" si="6"/>
        <v/>
      </c>
    </row>
    <row r="108" spans="17:63">
      <c r="Q108" s="31" t="e">
        <f ca="1">IF(INDEX(_WEW_IsUserValidationEntered,COLUMN(#REF!)),NOT(OFFSET(#REF!,0,1)&lt;&gt;0),FALSE)</f>
        <v>#REF!</v>
      </c>
      <c r="BK108" s="31" t="str">
        <f t="shared" si="6"/>
        <v/>
      </c>
    </row>
    <row r="109" spans="17:63">
      <c r="Q109" s="31" t="e">
        <f ca="1">IF(INDEX(_WEW_IsUserValidationEntered,COLUMN(#REF!)),NOT(OFFSET(#REF!,0,1)&lt;&gt;0),FALSE)</f>
        <v>#REF!</v>
      </c>
      <c r="BK109" s="31" t="str">
        <f t="shared" si="6"/>
        <v/>
      </c>
    </row>
    <row r="110" spans="17:63">
      <c r="Q110" s="31" t="e">
        <f ca="1">IF(INDEX(_WEW_IsUserValidationEntered,COLUMN(#REF!)),NOT(OFFSET(#REF!,0,1)&lt;&gt;0),FALSE)</f>
        <v>#REF!</v>
      </c>
      <c r="BK110" s="31" t="str">
        <f t="shared" si="6"/>
        <v/>
      </c>
    </row>
    <row r="111" spans="17:63">
      <c r="Q111" s="31" t="e">
        <f ca="1">IF(INDEX(_WEW_IsUserValidationEntered,COLUMN(#REF!)),NOT(OFFSET(#REF!,0,1)&lt;&gt;0),FALSE)</f>
        <v>#REF!</v>
      </c>
      <c r="BK111" s="31" t="str">
        <f t="shared" si="6"/>
        <v/>
      </c>
    </row>
    <row r="112" spans="17:63">
      <c r="Q112" s="31" t="e">
        <f ca="1">IF(INDEX(_WEW_IsUserValidationEntered,COLUMN(#REF!)),NOT(OFFSET(#REF!,0,1)&lt;&gt;0),FALSE)</f>
        <v>#REF!</v>
      </c>
      <c r="BK112" s="31" t="str">
        <f t="shared" si="6"/>
        <v/>
      </c>
    </row>
    <row r="113" spans="17:63">
      <c r="Q113" s="31" t="e">
        <f ca="1">IF(INDEX(_WEW_IsUserValidationEntered,COLUMN(#REF!)),NOT(OFFSET(#REF!,0,1)&lt;&gt;0),FALSE)</f>
        <v>#REF!</v>
      </c>
      <c r="BK113" s="31" t="str">
        <f t="shared" si="6"/>
        <v/>
      </c>
    </row>
    <row r="114" spans="17:63">
      <c r="Q114" s="31" t="e">
        <f ca="1">IF(INDEX(_WEW_IsUserValidationEntered,COLUMN(#REF!)),NOT(OFFSET(#REF!,0,1)&lt;&gt;0),FALSE)</f>
        <v>#REF!</v>
      </c>
      <c r="BK114" s="31" t="str">
        <f t="shared" si="6"/>
        <v/>
      </c>
    </row>
    <row r="115" spans="17:63">
      <c r="Q115" s="31" t="e">
        <f ca="1">IF(INDEX(_WEW_IsUserValidationEntered,COLUMN(#REF!)),NOT(OFFSET(#REF!,0,1)&lt;&gt;0),FALSE)</f>
        <v>#REF!</v>
      </c>
      <c r="BK115" s="31" t="str">
        <f t="shared" si="6"/>
        <v/>
      </c>
    </row>
    <row r="116" spans="17:63">
      <c r="Q116" s="31" t="e">
        <f ca="1">IF(INDEX(_WEW_IsUserValidationEntered,COLUMN(#REF!)),NOT(OFFSET(#REF!,0,1)&lt;&gt;0),FALSE)</f>
        <v>#REF!</v>
      </c>
      <c r="BK116" s="31" t="str">
        <f t="shared" si="6"/>
        <v/>
      </c>
    </row>
    <row r="117" spans="17:63">
      <c r="Q117" s="31" t="e">
        <f ca="1">IF(INDEX(_WEW_IsUserValidationEntered,COLUMN(#REF!)),NOT(OFFSET(#REF!,0,1)&lt;&gt;0),FALSE)</f>
        <v>#REF!</v>
      </c>
      <c r="BK117" s="31" t="str">
        <f t="shared" si="6"/>
        <v/>
      </c>
    </row>
    <row r="118" spans="17:63">
      <c r="Q118" s="31" t="e">
        <f ca="1">IF(INDEX(_WEW_IsUserValidationEntered,COLUMN(#REF!)),NOT(OFFSET(#REF!,0,1)&lt;&gt;0),FALSE)</f>
        <v>#REF!</v>
      </c>
      <c r="BK118" s="31" t="str">
        <f t="shared" si="6"/>
        <v/>
      </c>
    </row>
    <row r="119" spans="17:63">
      <c r="Q119" s="31" t="e">
        <f ca="1">IF(INDEX(_WEW_IsUserValidationEntered,COLUMN(#REF!)),NOT(OFFSET(#REF!,0,1)&lt;&gt;0),FALSE)</f>
        <v>#REF!</v>
      </c>
      <c r="BK119" s="31" t="str">
        <f t="shared" si="6"/>
        <v/>
      </c>
    </row>
    <row r="120" spans="17:63">
      <c r="Q120" s="31" t="e">
        <f ca="1">IF(INDEX(_WEW_IsUserValidationEntered,COLUMN(#REF!)),NOT(OFFSET(#REF!,0,1)&lt;&gt;0),FALSE)</f>
        <v>#REF!</v>
      </c>
      <c r="BK120" s="31" t="str">
        <f t="shared" si="6"/>
        <v/>
      </c>
    </row>
    <row r="121" spans="17:63">
      <c r="Q121" s="31" t="e">
        <f ca="1">IF(INDEX(_WEW_IsUserValidationEntered,COLUMN(#REF!)),NOT(OFFSET(#REF!,0,1)&lt;&gt;0),FALSE)</f>
        <v>#REF!</v>
      </c>
      <c r="BK121" s="31" t="str">
        <f t="shared" si="6"/>
        <v/>
      </c>
    </row>
    <row r="122" spans="17:63">
      <c r="Q122" s="31" t="e">
        <f ca="1">IF(INDEX(_WEW_IsUserValidationEntered,COLUMN(#REF!)),NOT(OFFSET(#REF!,0,1)&lt;&gt;0),FALSE)</f>
        <v>#REF!</v>
      </c>
      <c r="BK122" s="31" t="str">
        <f t="shared" si="6"/>
        <v/>
      </c>
    </row>
    <row r="123" spans="17:63">
      <c r="Q123" s="31" t="e">
        <f ca="1">IF(INDEX(_WEW_IsUserValidationEntered,COLUMN(#REF!)),NOT(OFFSET(#REF!,0,1)&lt;&gt;0),FALSE)</f>
        <v>#REF!</v>
      </c>
      <c r="BK123" s="31" t="str">
        <f t="shared" si="6"/>
        <v/>
      </c>
    </row>
    <row r="124" spans="17:63">
      <c r="Q124" s="31" t="e">
        <f ca="1">IF(INDEX(_WEW_IsUserValidationEntered,COLUMN(#REF!)),NOT(OFFSET(#REF!,0,1)&lt;&gt;0),FALSE)</f>
        <v>#REF!</v>
      </c>
      <c r="BK124" s="31" t="str">
        <f t="shared" si="6"/>
        <v/>
      </c>
    </row>
    <row r="125" spans="17:63">
      <c r="Q125" s="31" t="e">
        <f ca="1">IF(INDEX(_WEW_IsUserValidationEntered,COLUMN(#REF!)),NOT(OFFSET(#REF!,0,1)&lt;&gt;0),FALSE)</f>
        <v>#REF!</v>
      </c>
      <c r="BK125" s="31" t="str">
        <f t="shared" si="6"/>
        <v/>
      </c>
    </row>
    <row r="126" spans="17:63">
      <c r="Q126" s="31" t="e">
        <f ca="1">IF(INDEX(_WEW_IsUserValidationEntered,COLUMN(#REF!)),NOT(OFFSET(#REF!,0,1)&lt;&gt;0),FALSE)</f>
        <v>#REF!</v>
      </c>
      <c r="BK126" s="31" t="str">
        <f t="shared" si="6"/>
        <v/>
      </c>
    </row>
    <row r="127" spans="17:63">
      <c r="Q127" s="31" t="e">
        <f ca="1">IF(INDEX(_WEW_IsUserValidationEntered,COLUMN(#REF!)),NOT(OFFSET(#REF!,0,1)&lt;&gt;0),FALSE)</f>
        <v>#REF!</v>
      </c>
      <c r="BK127" s="31" t="str">
        <f t="shared" si="6"/>
        <v/>
      </c>
    </row>
    <row r="128" spans="17:63">
      <c r="Q128" s="31" t="e">
        <f ca="1">IF(INDEX(_WEW_IsUserValidationEntered,COLUMN(#REF!)),NOT(OFFSET(#REF!,0,1)&lt;&gt;0),FALSE)</f>
        <v>#REF!</v>
      </c>
      <c r="BK128" s="31" t="str">
        <f t="shared" si="6"/>
        <v/>
      </c>
    </row>
    <row r="129" spans="17:63">
      <c r="Q129" s="31" t="e">
        <f ca="1">IF(INDEX(_WEW_IsUserValidationEntered,COLUMN(#REF!)),NOT(OFFSET(#REF!,0,1)&lt;&gt;0),FALSE)</f>
        <v>#REF!</v>
      </c>
      <c r="BK129" s="31" t="str">
        <f t="shared" si="6"/>
        <v/>
      </c>
    </row>
    <row r="130" spans="17:63">
      <c r="Q130" s="31" t="e">
        <f ca="1">IF(INDEX(_WEW_IsUserValidationEntered,COLUMN(#REF!)),NOT(OFFSET(#REF!,0,1)&lt;&gt;0),FALSE)</f>
        <v>#REF!</v>
      </c>
      <c r="BK130" s="31" t="str">
        <f t="shared" si="6"/>
        <v/>
      </c>
    </row>
    <row r="131" spans="17:63">
      <c r="Q131" s="31" t="e">
        <f ca="1">IF(INDEX(_WEW_IsUserValidationEntered,COLUMN(#REF!)),NOT(OFFSET(#REF!,0,1)&lt;&gt;0),FALSE)</f>
        <v>#REF!</v>
      </c>
      <c r="BK131" s="31" t="str">
        <f t="shared" ref="BK131:BK194" si="7">IF(H131,IF(AND(NOT(BA131),AU131),AND(AC131=0,IF(CA131="",TRUE,NOT(CA131))),""),"")</f>
        <v/>
      </c>
    </row>
    <row r="132" spans="17:63">
      <c r="Q132" s="31" t="e">
        <f ca="1">IF(INDEX(_WEW_IsUserValidationEntered,COLUMN(#REF!)),NOT(OFFSET(#REF!,0,1)&lt;&gt;0),FALSE)</f>
        <v>#REF!</v>
      </c>
      <c r="BK132" s="31" t="str">
        <f t="shared" si="7"/>
        <v/>
      </c>
    </row>
    <row r="133" spans="17:63">
      <c r="Q133" s="31" t="e">
        <f ca="1">IF(INDEX(_WEW_IsUserValidationEntered,COLUMN(#REF!)),NOT(OFFSET(#REF!,0,1)&lt;&gt;0),FALSE)</f>
        <v>#REF!</v>
      </c>
      <c r="BK133" s="31" t="str">
        <f t="shared" si="7"/>
        <v/>
      </c>
    </row>
    <row r="134" spans="17:63">
      <c r="Q134" s="31" t="e">
        <f ca="1">IF(INDEX(_WEW_IsUserValidationEntered,COLUMN(#REF!)),NOT(OFFSET(#REF!,0,1)&lt;&gt;0),FALSE)</f>
        <v>#REF!</v>
      </c>
      <c r="BK134" s="31" t="str">
        <f t="shared" si="7"/>
        <v/>
      </c>
    </row>
    <row r="135" spans="17:63">
      <c r="Q135" s="31" t="e">
        <f ca="1">IF(INDEX(_WEW_IsUserValidationEntered,COLUMN(#REF!)),NOT(OFFSET(#REF!,0,1)&lt;&gt;0),FALSE)</f>
        <v>#REF!</v>
      </c>
      <c r="BK135" s="31" t="str">
        <f t="shared" si="7"/>
        <v/>
      </c>
    </row>
    <row r="136" spans="17:63">
      <c r="Q136" s="31" t="e">
        <f ca="1">IF(INDEX(_WEW_IsUserValidationEntered,COLUMN(#REF!)),NOT(OFFSET(#REF!,0,1)&lt;&gt;0),FALSE)</f>
        <v>#REF!</v>
      </c>
      <c r="BK136" s="31" t="str">
        <f t="shared" si="7"/>
        <v/>
      </c>
    </row>
    <row r="137" spans="17:63">
      <c r="Q137" s="31" t="e">
        <f ca="1">IF(INDEX(_WEW_IsUserValidationEntered,COLUMN(#REF!)),NOT(OFFSET(#REF!,0,1)&lt;&gt;0),FALSE)</f>
        <v>#REF!</v>
      </c>
      <c r="BK137" s="31" t="str">
        <f t="shared" si="7"/>
        <v/>
      </c>
    </row>
    <row r="138" spans="17:63">
      <c r="Q138" s="31" t="e">
        <f ca="1">IF(INDEX(_WEW_IsUserValidationEntered,COLUMN(#REF!)),NOT(OFFSET(#REF!,0,1)&lt;&gt;0),FALSE)</f>
        <v>#REF!</v>
      </c>
      <c r="BK138" s="31" t="str">
        <f t="shared" si="7"/>
        <v/>
      </c>
    </row>
    <row r="139" spans="17:63">
      <c r="Q139" s="31" t="e">
        <f ca="1">IF(INDEX(_WEW_IsUserValidationEntered,COLUMN(#REF!)),NOT(OFFSET(#REF!,0,1)&lt;&gt;0),FALSE)</f>
        <v>#REF!</v>
      </c>
      <c r="BK139" s="31" t="str">
        <f t="shared" si="7"/>
        <v/>
      </c>
    </row>
    <row r="140" spans="17:63">
      <c r="Q140" s="31" t="e">
        <f ca="1">IF(INDEX(_WEW_IsUserValidationEntered,COLUMN(#REF!)),NOT(OFFSET(#REF!,0,1)&lt;&gt;0),FALSE)</f>
        <v>#REF!</v>
      </c>
      <c r="BK140" s="31" t="str">
        <f t="shared" si="7"/>
        <v/>
      </c>
    </row>
    <row r="141" spans="17:63">
      <c r="BK141" s="31" t="str">
        <f t="shared" si="7"/>
        <v/>
      </c>
    </row>
    <row r="142" spans="17:63">
      <c r="BK142" s="31" t="str">
        <f t="shared" si="7"/>
        <v/>
      </c>
    </row>
    <row r="143" spans="17:63">
      <c r="BK143" s="31" t="str">
        <f t="shared" si="7"/>
        <v/>
      </c>
    </row>
    <row r="144" spans="17:63">
      <c r="BK144" s="31" t="str">
        <f t="shared" si="7"/>
        <v/>
      </c>
    </row>
    <row r="145" spans="63:63">
      <c r="BK145" s="31" t="str">
        <f t="shared" si="7"/>
        <v/>
      </c>
    </row>
    <row r="146" spans="63:63">
      <c r="BK146" s="31" t="str">
        <f t="shared" si="7"/>
        <v/>
      </c>
    </row>
    <row r="147" spans="63:63">
      <c r="BK147" s="31" t="str">
        <f t="shared" si="7"/>
        <v/>
      </c>
    </row>
    <row r="148" spans="63:63">
      <c r="BK148" s="31" t="str">
        <f t="shared" si="7"/>
        <v/>
      </c>
    </row>
    <row r="149" spans="63:63">
      <c r="BK149" s="31" t="str">
        <f t="shared" si="7"/>
        <v/>
      </c>
    </row>
    <row r="150" spans="63:63">
      <c r="BK150" s="31" t="str">
        <f t="shared" si="7"/>
        <v/>
      </c>
    </row>
    <row r="151" spans="63:63">
      <c r="BK151" s="31" t="str">
        <f t="shared" si="7"/>
        <v/>
      </c>
    </row>
    <row r="152" spans="63:63">
      <c r="BK152" s="31" t="str">
        <f t="shared" si="7"/>
        <v/>
      </c>
    </row>
    <row r="153" spans="63:63">
      <c r="BK153" s="31" t="str">
        <f t="shared" si="7"/>
        <v/>
      </c>
    </row>
    <row r="154" spans="63:63">
      <c r="BK154" s="31" t="str">
        <f t="shared" si="7"/>
        <v/>
      </c>
    </row>
    <row r="155" spans="63:63">
      <c r="BK155" s="31" t="str">
        <f t="shared" si="7"/>
        <v/>
      </c>
    </row>
    <row r="156" spans="63:63">
      <c r="BK156" s="31" t="str">
        <f t="shared" si="7"/>
        <v/>
      </c>
    </row>
    <row r="157" spans="63:63">
      <c r="BK157" s="31" t="str">
        <f t="shared" si="7"/>
        <v/>
      </c>
    </row>
    <row r="158" spans="63:63">
      <c r="BK158" s="31" t="str">
        <f t="shared" si="7"/>
        <v/>
      </c>
    </row>
    <row r="159" spans="63:63">
      <c r="BK159" s="31" t="str">
        <f t="shared" si="7"/>
        <v/>
      </c>
    </row>
    <row r="160" spans="63:63">
      <c r="BK160" s="31" t="str">
        <f t="shared" si="7"/>
        <v/>
      </c>
    </row>
    <row r="161" spans="63:79">
      <c r="BK161" s="31" t="str">
        <f t="shared" si="7"/>
        <v/>
      </c>
    </row>
    <row r="162" spans="63:79">
      <c r="BK162" s="31" t="str">
        <f t="shared" si="7"/>
        <v/>
      </c>
    </row>
    <row r="163" spans="63:79">
      <c r="BK163" s="31" t="str">
        <f t="shared" si="7"/>
        <v/>
      </c>
    </row>
    <row r="164" spans="63:79">
      <c r="BK164" s="31" t="str">
        <f t="shared" si="7"/>
        <v/>
      </c>
    </row>
    <row r="165" spans="63:79">
      <c r="BK165" s="31" t="str">
        <f t="shared" si="7"/>
        <v/>
      </c>
      <c r="CA165" s="31" t="b">
        <v>0</v>
      </c>
    </row>
    <row r="166" spans="63:79">
      <c r="BK166" s="31" t="str">
        <f t="shared" si="7"/>
        <v/>
      </c>
    </row>
    <row r="167" spans="63:79">
      <c r="BK167" s="31" t="str">
        <f t="shared" si="7"/>
        <v/>
      </c>
    </row>
    <row r="168" spans="63:79">
      <c r="BK168" s="31" t="str">
        <f t="shared" si="7"/>
        <v/>
      </c>
    </row>
    <row r="169" spans="63:79">
      <c r="BK169" s="31" t="str">
        <f t="shared" si="7"/>
        <v/>
      </c>
    </row>
    <row r="170" spans="63:79">
      <c r="BK170" s="31" t="str">
        <f t="shared" si="7"/>
        <v/>
      </c>
    </row>
    <row r="171" spans="63:79">
      <c r="BK171" s="31" t="str">
        <f t="shared" si="7"/>
        <v/>
      </c>
    </row>
    <row r="172" spans="63:79">
      <c r="BK172" s="31" t="str">
        <f t="shared" si="7"/>
        <v/>
      </c>
    </row>
    <row r="173" spans="63:79">
      <c r="BK173" s="31" t="str">
        <f t="shared" si="7"/>
        <v/>
      </c>
    </row>
    <row r="174" spans="63:79">
      <c r="BK174" s="31" t="str">
        <f t="shared" si="7"/>
        <v/>
      </c>
    </row>
    <row r="175" spans="63:79">
      <c r="BK175" s="31" t="str">
        <f t="shared" si="7"/>
        <v/>
      </c>
    </row>
    <row r="176" spans="63:79">
      <c r="BK176" s="31" t="str">
        <f t="shared" si="7"/>
        <v/>
      </c>
    </row>
    <row r="177" spans="63:63">
      <c r="BK177" s="31" t="str">
        <f t="shared" si="7"/>
        <v/>
      </c>
    </row>
    <row r="178" spans="63:63">
      <c r="BK178" s="31" t="str">
        <f t="shared" si="7"/>
        <v/>
      </c>
    </row>
    <row r="179" spans="63:63">
      <c r="BK179" s="31" t="str">
        <f t="shared" si="7"/>
        <v/>
      </c>
    </row>
    <row r="180" spans="63:63">
      <c r="BK180" s="31" t="str">
        <f t="shared" si="7"/>
        <v/>
      </c>
    </row>
    <row r="181" spans="63:63">
      <c r="BK181" s="31" t="str">
        <f t="shared" si="7"/>
        <v/>
      </c>
    </row>
    <row r="182" spans="63:63">
      <c r="BK182" s="31" t="str">
        <f t="shared" si="7"/>
        <v/>
      </c>
    </row>
    <row r="183" spans="63:63">
      <c r="BK183" s="31" t="str">
        <f t="shared" si="7"/>
        <v/>
      </c>
    </row>
    <row r="184" spans="63:63">
      <c r="BK184" s="31" t="str">
        <f t="shared" si="7"/>
        <v/>
      </c>
    </row>
    <row r="185" spans="63:63">
      <c r="BK185" s="31" t="str">
        <f t="shared" si="7"/>
        <v/>
      </c>
    </row>
    <row r="186" spans="63:63">
      <c r="BK186" s="31" t="str">
        <f t="shared" si="7"/>
        <v/>
      </c>
    </row>
    <row r="187" spans="63:63">
      <c r="BK187" s="31" t="str">
        <f t="shared" si="7"/>
        <v/>
      </c>
    </row>
    <row r="188" spans="63:63">
      <c r="BK188" s="31" t="str">
        <f t="shared" si="7"/>
        <v/>
      </c>
    </row>
    <row r="189" spans="63:63">
      <c r="BK189" s="31" t="str">
        <f t="shared" si="7"/>
        <v/>
      </c>
    </row>
    <row r="190" spans="63:63">
      <c r="BK190" s="31" t="str">
        <f t="shared" si="7"/>
        <v/>
      </c>
    </row>
    <row r="191" spans="63:63">
      <c r="BK191" s="31" t="str">
        <f t="shared" si="7"/>
        <v/>
      </c>
    </row>
    <row r="192" spans="63:63">
      <c r="BK192" s="31" t="str">
        <f t="shared" si="7"/>
        <v/>
      </c>
    </row>
    <row r="193" spans="63:63">
      <c r="BK193" s="31" t="str">
        <f t="shared" si="7"/>
        <v/>
      </c>
    </row>
    <row r="194" spans="63:63">
      <c r="BK194" s="31" t="str">
        <f t="shared" si="7"/>
        <v/>
      </c>
    </row>
    <row r="195" spans="63:63">
      <c r="BK195" s="31" t="str">
        <f t="shared" ref="BK195:BK258" si="8">IF(H195,IF(AND(NOT(BA195),AU195),AND(AC195=0,IF(CA195="",TRUE,NOT(CA195))),""),"")</f>
        <v/>
      </c>
    </row>
    <row r="196" spans="63:63">
      <c r="BK196" s="31" t="str">
        <f t="shared" si="8"/>
        <v/>
      </c>
    </row>
    <row r="197" spans="63:63">
      <c r="BK197" s="31" t="str">
        <f t="shared" si="8"/>
        <v/>
      </c>
    </row>
    <row r="198" spans="63:63">
      <c r="BK198" s="31" t="str">
        <f t="shared" si="8"/>
        <v/>
      </c>
    </row>
    <row r="199" spans="63:63">
      <c r="BK199" s="31" t="str">
        <f t="shared" si="8"/>
        <v/>
      </c>
    </row>
    <row r="200" spans="63:63">
      <c r="BK200" s="31" t="str">
        <f t="shared" si="8"/>
        <v/>
      </c>
    </row>
    <row r="201" spans="63:63">
      <c r="BK201" s="31" t="str">
        <f t="shared" si="8"/>
        <v/>
      </c>
    </row>
    <row r="202" spans="63:63">
      <c r="BK202" s="31" t="str">
        <f t="shared" si="8"/>
        <v/>
      </c>
    </row>
    <row r="203" spans="63:63">
      <c r="BK203" s="31" t="str">
        <f t="shared" si="8"/>
        <v/>
      </c>
    </row>
    <row r="204" spans="63:63">
      <c r="BK204" s="31" t="str">
        <f t="shared" si="8"/>
        <v/>
      </c>
    </row>
    <row r="205" spans="63:63">
      <c r="BK205" s="31" t="str">
        <f t="shared" si="8"/>
        <v/>
      </c>
    </row>
    <row r="206" spans="63:63">
      <c r="BK206" s="31" t="str">
        <f t="shared" si="8"/>
        <v/>
      </c>
    </row>
    <row r="207" spans="63:63">
      <c r="BK207" s="31" t="str">
        <f t="shared" si="8"/>
        <v/>
      </c>
    </row>
    <row r="208" spans="63:63">
      <c r="BK208" s="31" t="str">
        <f t="shared" si="8"/>
        <v/>
      </c>
    </row>
    <row r="209" spans="63:63">
      <c r="BK209" s="31" t="str">
        <f t="shared" si="8"/>
        <v/>
      </c>
    </row>
    <row r="210" spans="63:63">
      <c r="BK210" s="31" t="str">
        <f t="shared" si="8"/>
        <v/>
      </c>
    </row>
    <row r="211" spans="63:63">
      <c r="BK211" s="31" t="str">
        <f t="shared" si="8"/>
        <v/>
      </c>
    </row>
    <row r="212" spans="63:63">
      <c r="BK212" s="31" t="str">
        <f t="shared" si="8"/>
        <v/>
      </c>
    </row>
    <row r="213" spans="63:63">
      <c r="BK213" s="31" t="str">
        <f t="shared" si="8"/>
        <v/>
      </c>
    </row>
    <row r="214" spans="63:63">
      <c r="BK214" s="31" t="str">
        <f t="shared" si="8"/>
        <v/>
      </c>
    </row>
    <row r="215" spans="63:63">
      <c r="BK215" s="31" t="str">
        <f t="shared" si="8"/>
        <v/>
      </c>
    </row>
    <row r="216" spans="63:63">
      <c r="BK216" s="31" t="str">
        <f t="shared" si="8"/>
        <v/>
      </c>
    </row>
    <row r="217" spans="63:63">
      <c r="BK217" s="31" t="str">
        <f t="shared" si="8"/>
        <v/>
      </c>
    </row>
    <row r="218" spans="63:63">
      <c r="BK218" s="31" t="str">
        <f t="shared" si="8"/>
        <v/>
      </c>
    </row>
    <row r="219" spans="63:63">
      <c r="BK219" s="31" t="str">
        <f t="shared" si="8"/>
        <v/>
      </c>
    </row>
    <row r="220" spans="63:63">
      <c r="BK220" s="31" t="str">
        <f t="shared" si="8"/>
        <v/>
      </c>
    </row>
    <row r="221" spans="63:63">
      <c r="BK221" s="31" t="str">
        <f t="shared" si="8"/>
        <v/>
      </c>
    </row>
    <row r="222" spans="63:63">
      <c r="BK222" s="31" t="str">
        <f t="shared" si="8"/>
        <v/>
      </c>
    </row>
    <row r="223" spans="63:63">
      <c r="BK223" s="31" t="str">
        <f t="shared" si="8"/>
        <v/>
      </c>
    </row>
    <row r="224" spans="63:63">
      <c r="BK224" s="31" t="str">
        <f t="shared" si="8"/>
        <v/>
      </c>
    </row>
    <row r="225" spans="63:63">
      <c r="BK225" s="31" t="str">
        <f t="shared" si="8"/>
        <v/>
      </c>
    </row>
    <row r="226" spans="63:63">
      <c r="BK226" s="31" t="str">
        <f t="shared" si="8"/>
        <v/>
      </c>
    </row>
    <row r="227" spans="63:63">
      <c r="BK227" s="31" t="str">
        <f t="shared" si="8"/>
        <v/>
      </c>
    </row>
    <row r="228" spans="63:63">
      <c r="BK228" s="31" t="str">
        <f t="shared" si="8"/>
        <v/>
      </c>
    </row>
    <row r="229" spans="63:63">
      <c r="BK229" s="31" t="str">
        <f t="shared" si="8"/>
        <v/>
      </c>
    </row>
    <row r="230" spans="63:63">
      <c r="BK230" s="31" t="str">
        <f t="shared" si="8"/>
        <v/>
      </c>
    </row>
    <row r="231" spans="63:63">
      <c r="BK231" s="31" t="str">
        <f t="shared" si="8"/>
        <v/>
      </c>
    </row>
    <row r="232" spans="63:63">
      <c r="BK232" s="31" t="str">
        <f t="shared" si="8"/>
        <v/>
      </c>
    </row>
    <row r="233" spans="63:63">
      <c r="BK233" s="31" t="str">
        <f t="shared" si="8"/>
        <v/>
      </c>
    </row>
    <row r="234" spans="63:63">
      <c r="BK234" s="31" t="str">
        <f t="shared" si="8"/>
        <v/>
      </c>
    </row>
    <row r="235" spans="63:63">
      <c r="BK235" s="31" t="str">
        <f t="shared" si="8"/>
        <v/>
      </c>
    </row>
    <row r="236" spans="63:63">
      <c r="BK236" s="31" t="str">
        <f t="shared" si="8"/>
        <v/>
      </c>
    </row>
    <row r="237" spans="63:63">
      <c r="BK237" s="31" t="str">
        <f t="shared" si="8"/>
        <v/>
      </c>
    </row>
    <row r="238" spans="63:63">
      <c r="BK238" s="31" t="str">
        <f t="shared" si="8"/>
        <v/>
      </c>
    </row>
    <row r="239" spans="63:63">
      <c r="BK239" s="31" t="str">
        <f t="shared" si="8"/>
        <v/>
      </c>
    </row>
    <row r="240" spans="63:63">
      <c r="BK240" s="31" t="str">
        <f t="shared" si="8"/>
        <v/>
      </c>
    </row>
    <row r="241" spans="63:63">
      <c r="BK241" s="31" t="str">
        <f t="shared" si="8"/>
        <v/>
      </c>
    </row>
    <row r="242" spans="63:63">
      <c r="BK242" s="31" t="str">
        <f t="shared" si="8"/>
        <v/>
      </c>
    </row>
    <row r="243" spans="63:63">
      <c r="BK243" s="31" t="str">
        <f t="shared" si="8"/>
        <v/>
      </c>
    </row>
    <row r="244" spans="63:63">
      <c r="BK244" s="31" t="str">
        <f t="shared" si="8"/>
        <v/>
      </c>
    </row>
    <row r="245" spans="63:63">
      <c r="BK245" s="31" t="str">
        <f t="shared" si="8"/>
        <v/>
      </c>
    </row>
    <row r="246" spans="63:63">
      <c r="BK246" s="31" t="str">
        <f t="shared" si="8"/>
        <v/>
      </c>
    </row>
    <row r="247" spans="63:63">
      <c r="BK247" s="31" t="str">
        <f t="shared" si="8"/>
        <v/>
      </c>
    </row>
    <row r="248" spans="63:63">
      <c r="BK248" s="31" t="str">
        <f t="shared" si="8"/>
        <v/>
      </c>
    </row>
    <row r="249" spans="63:63">
      <c r="BK249" s="31" t="str">
        <f t="shared" si="8"/>
        <v/>
      </c>
    </row>
    <row r="250" spans="63:63">
      <c r="BK250" s="31" t="str">
        <f t="shared" si="8"/>
        <v/>
      </c>
    </row>
    <row r="251" spans="63:63">
      <c r="BK251" s="31" t="str">
        <f t="shared" si="8"/>
        <v/>
      </c>
    </row>
    <row r="252" spans="63:63">
      <c r="BK252" s="31" t="str">
        <f t="shared" si="8"/>
        <v/>
      </c>
    </row>
    <row r="253" spans="63:63">
      <c r="BK253" s="31" t="str">
        <f t="shared" si="8"/>
        <v/>
      </c>
    </row>
    <row r="254" spans="63:63">
      <c r="BK254" s="31" t="str">
        <f t="shared" si="8"/>
        <v/>
      </c>
    </row>
    <row r="255" spans="63:63">
      <c r="BK255" s="31" t="str">
        <f t="shared" si="8"/>
        <v/>
      </c>
    </row>
    <row r="256" spans="63:63">
      <c r="BK256" s="31" t="str">
        <f t="shared" si="8"/>
        <v/>
      </c>
    </row>
    <row r="257" spans="63:63">
      <c r="BK257" s="31" t="str">
        <f t="shared" si="8"/>
        <v/>
      </c>
    </row>
    <row r="258" spans="63:63">
      <c r="BK258" s="31" t="str">
        <f t="shared" si="8"/>
        <v/>
      </c>
    </row>
    <row r="259" spans="63:63">
      <c r="BK259" s="31" t="str">
        <f t="shared" ref="BK259:BK322" si="9">IF(H259,IF(AND(NOT(BA259),AU259),AND(AC259=0,IF(CA259="",TRUE,NOT(CA259))),""),"")</f>
        <v/>
      </c>
    </row>
    <row r="260" spans="63:63">
      <c r="BK260" s="31" t="str">
        <f t="shared" si="9"/>
        <v/>
      </c>
    </row>
    <row r="261" spans="63:63">
      <c r="BK261" s="31" t="str">
        <f t="shared" si="9"/>
        <v/>
      </c>
    </row>
    <row r="262" spans="63:63">
      <c r="BK262" s="31" t="str">
        <f t="shared" si="9"/>
        <v/>
      </c>
    </row>
    <row r="263" spans="63:63">
      <c r="BK263" s="31" t="str">
        <f t="shared" si="9"/>
        <v/>
      </c>
    </row>
    <row r="264" spans="63:63">
      <c r="BK264" s="31" t="str">
        <f t="shared" si="9"/>
        <v/>
      </c>
    </row>
    <row r="265" spans="63:63">
      <c r="BK265" s="31" t="str">
        <f t="shared" si="9"/>
        <v/>
      </c>
    </row>
    <row r="266" spans="63:63">
      <c r="BK266" s="31" t="str">
        <f t="shared" si="9"/>
        <v/>
      </c>
    </row>
    <row r="267" spans="63:63">
      <c r="BK267" s="31" t="str">
        <f t="shared" si="9"/>
        <v/>
      </c>
    </row>
    <row r="268" spans="63:63">
      <c r="BK268" s="31" t="str">
        <f t="shared" si="9"/>
        <v/>
      </c>
    </row>
    <row r="269" spans="63:63">
      <c r="BK269" s="31" t="str">
        <f t="shared" si="9"/>
        <v/>
      </c>
    </row>
    <row r="270" spans="63:63">
      <c r="BK270" s="31" t="str">
        <f t="shared" si="9"/>
        <v/>
      </c>
    </row>
    <row r="271" spans="63:63">
      <c r="BK271" s="31" t="str">
        <f t="shared" si="9"/>
        <v/>
      </c>
    </row>
    <row r="272" spans="63:63">
      <c r="BK272" s="31" t="str">
        <f t="shared" si="9"/>
        <v/>
      </c>
    </row>
    <row r="273" spans="63:63">
      <c r="BK273" s="31" t="str">
        <f t="shared" si="9"/>
        <v/>
      </c>
    </row>
    <row r="274" spans="63:63">
      <c r="BK274" s="31" t="str">
        <f t="shared" si="9"/>
        <v/>
      </c>
    </row>
    <row r="275" spans="63:63">
      <c r="BK275" s="31" t="str">
        <f t="shared" si="9"/>
        <v/>
      </c>
    </row>
    <row r="276" spans="63:63">
      <c r="BK276" s="31" t="str">
        <f t="shared" si="9"/>
        <v/>
      </c>
    </row>
    <row r="277" spans="63:63">
      <c r="BK277" s="31" t="str">
        <f t="shared" si="9"/>
        <v/>
      </c>
    </row>
    <row r="278" spans="63:63">
      <c r="BK278" s="31" t="str">
        <f t="shared" si="9"/>
        <v/>
      </c>
    </row>
    <row r="279" spans="63:63">
      <c r="BK279" s="31" t="str">
        <f t="shared" si="9"/>
        <v/>
      </c>
    </row>
    <row r="280" spans="63:63">
      <c r="BK280" s="31" t="str">
        <f t="shared" si="9"/>
        <v/>
      </c>
    </row>
    <row r="281" spans="63:63">
      <c r="BK281" s="31" t="str">
        <f t="shared" si="9"/>
        <v/>
      </c>
    </row>
    <row r="282" spans="63:63">
      <c r="BK282" s="31" t="str">
        <f t="shared" si="9"/>
        <v/>
      </c>
    </row>
    <row r="283" spans="63:63">
      <c r="BK283" s="31" t="str">
        <f t="shared" si="9"/>
        <v/>
      </c>
    </row>
    <row r="284" spans="63:63">
      <c r="BK284" s="31" t="str">
        <f t="shared" si="9"/>
        <v/>
      </c>
    </row>
    <row r="285" spans="63:63">
      <c r="BK285" s="31" t="str">
        <f t="shared" si="9"/>
        <v/>
      </c>
    </row>
    <row r="286" spans="63:63">
      <c r="BK286" s="31" t="str">
        <f t="shared" si="9"/>
        <v/>
      </c>
    </row>
    <row r="287" spans="63:63">
      <c r="BK287" s="31" t="str">
        <f t="shared" si="9"/>
        <v/>
      </c>
    </row>
    <row r="288" spans="63:63">
      <c r="BK288" s="31" t="str">
        <f t="shared" si="9"/>
        <v/>
      </c>
    </row>
    <row r="289" spans="63:63">
      <c r="BK289" s="31" t="str">
        <f t="shared" si="9"/>
        <v/>
      </c>
    </row>
    <row r="290" spans="63:63">
      <c r="BK290" s="31" t="str">
        <f t="shared" si="9"/>
        <v/>
      </c>
    </row>
    <row r="291" spans="63:63">
      <c r="BK291" s="31" t="str">
        <f t="shared" si="9"/>
        <v/>
      </c>
    </row>
    <row r="292" spans="63:63">
      <c r="BK292" s="31" t="str">
        <f t="shared" si="9"/>
        <v/>
      </c>
    </row>
    <row r="293" spans="63:63">
      <c r="BK293" s="31" t="str">
        <f t="shared" si="9"/>
        <v/>
      </c>
    </row>
    <row r="294" spans="63:63">
      <c r="BK294" s="31" t="str">
        <f t="shared" si="9"/>
        <v/>
      </c>
    </row>
    <row r="295" spans="63:63">
      <c r="BK295" s="31" t="str">
        <f t="shared" si="9"/>
        <v/>
      </c>
    </row>
    <row r="296" spans="63:63">
      <c r="BK296" s="31" t="str">
        <f t="shared" si="9"/>
        <v/>
      </c>
    </row>
    <row r="297" spans="63:63">
      <c r="BK297" s="31" t="str">
        <f t="shared" si="9"/>
        <v/>
      </c>
    </row>
    <row r="298" spans="63:63">
      <c r="BK298" s="31" t="str">
        <f t="shared" si="9"/>
        <v/>
      </c>
    </row>
    <row r="299" spans="63:63">
      <c r="BK299" s="31" t="str">
        <f t="shared" si="9"/>
        <v/>
      </c>
    </row>
    <row r="300" spans="63:63">
      <c r="BK300" s="31" t="str">
        <f t="shared" si="9"/>
        <v/>
      </c>
    </row>
    <row r="301" spans="63:63">
      <c r="BK301" s="31" t="str">
        <f t="shared" si="9"/>
        <v/>
      </c>
    </row>
    <row r="302" spans="63:63">
      <c r="BK302" s="31" t="str">
        <f t="shared" si="9"/>
        <v/>
      </c>
    </row>
    <row r="303" spans="63:63">
      <c r="BK303" s="31" t="str">
        <f t="shared" si="9"/>
        <v/>
      </c>
    </row>
    <row r="304" spans="63:63">
      <c r="BK304" s="31" t="str">
        <f t="shared" si="9"/>
        <v/>
      </c>
    </row>
    <row r="305" spans="63:63">
      <c r="BK305" s="31" t="str">
        <f t="shared" si="9"/>
        <v/>
      </c>
    </row>
    <row r="306" spans="63:63">
      <c r="BK306" s="31" t="str">
        <f t="shared" si="9"/>
        <v/>
      </c>
    </row>
    <row r="307" spans="63:63">
      <c r="BK307" s="31" t="str">
        <f t="shared" si="9"/>
        <v/>
      </c>
    </row>
    <row r="308" spans="63:63">
      <c r="BK308" s="31" t="str">
        <f t="shared" si="9"/>
        <v/>
      </c>
    </row>
    <row r="309" spans="63:63">
      <c r="BK309" s="31" t="str">
        <f t="shared" si="9"/>
        <v/>
      </c>
    </row>
    <row r="310" spans="63:63">
      <c r="BK310" s="31" t="str">
        <f t="shared" si="9"/>
        <v/>
      </c>
    </row>
    <row r="311" spans="63:63">
      <c r="BK311" s="31" t="str">
        <f t="shared" si="9"/>
        <v/>
      </c>
    </row>
    <row r="312" spans="63:63">
      <c r="BK312" s="31" t="str">
        <f t="shared" si="9"/>
        <v/>
      </c>
    </row>
    <row r="313" spans="63:63">
      <c r="BK313" s="31" t="str">
        <f t="shared" si="9"/>
        <v/>
      </c>
    </row>
    <row r="314" spans="63:63">
      <c r="BK314" s="31" t="str">
        <f t="shared" si="9"/>
        <v/>
      </c>
    </row>
    <row r="315" spans="63:63">
      <c r="BK315" s="31" t="str">
        <f t="shared" si="9"/>
        <v/>
      </c>
    </row>
    <row r="316" spans="63:63">
      <c r="BK316" s="31" t="str">
        <f t="shared" si="9"/>
        <v/>
      </c>
    </row>
    <row r="317" spans="63:63">
      <c r="BK317" s="31" t="str">
        <f t="shared" si="9"/>
        <v/>
      </c>
    </row>
    <row r="318" spans="63:63">
      <c r="BK318" s="31" t="str">
        <f t="shared" si="9"/>
        <v/>
      </c>
    </row>
    <row r="319" spans="63:63">
      <c r="BK319" s="31" t="str">
        <f t="shared" si="9"/>
        <v/>
      </c>
    </row>
    <row r="320" spans="63:63">
      <c r="BK320" s="31" t="str">
        <f t="shared" si="9"/>
        <v/>
      </c>
    </row>
    <row r="321" spans="63:63">
      <c r="BK321" s="31" t="str">
        <f t="shared" si="9"/>
        <v/>
      </c>
    </row>
    <row r="322" spans="63:63">
      <c r="BK322" s="31" t="str">
        <f t="shared" si="9"/>
        <v/>
      </c>
    </row>
    <row r="323" spans="63:63">
      <c r="BK323" s="31" t="str">
        <f t="shared" ref="BK323:BK386" si="10">IF(H323,IF(AND(NOT(BA323),AU323),AND(AC323=0,IF(CA323="",TRUE,NOT(CA323))),""),"")</f>
        <v/>
      </c>
    </row>
    <row r="324" spans="63:63">
      <c r="BK324" s="31" t="str">
        <f t="shared" si="10"/>
        <v/>
      </c>
    </row>
    <row r="325" spans="63:63">
      <c r="BK325" s="31" t="str">
        <f t="shared" si="10"/>
        <v/>
      </c>
    </row>
    <row r="326" spans="63:63">
      <c r="BK326" s="31" t="str">
        <f t="shared" si="10"/>
        <v/>
      </c>
    </row>
    <row r="327" spans="63:63">
      <c r="BK327" s="31" t="str">
        <f t="shared" si="10"/>
        <v/>
      </c>
    </row>
    <row r="328" spans="63:63">
      <c r="BK328" s="31" t="str">
        <f t="shared" si="10"/>
        <v/>
      </c>
    </row>
    <row r="329" spans="63:63">
      <c r="BK329" s="31" t="str">
        <f t="shared" si="10"/>
        <v/>
      </c>
    </row>
    <row r="330" spans="63:63">
      <c r="BK330" s="31" t="str">
        <f t="shared" si="10"/>
        <v/>
      </c>
    </row>
    <row r="331" spans="63:63">
      <c r="BK331" s="31" t="str">
        <f t="shared" si="10"/>
        <v/>
      </c>
    </row>
    <row r="332" spans="63:63">
      <c r="BK332" s="31" t="str">
        <f t="shared" si="10"/>
        <v/>
      </c>
    </row>
    <row r="333" spans="63:63">
      <c r="BK333" s="31" t="str">
        <f t="shared" si="10"/>
        <v/>
      </c>
    </row>
    <row r="334" spans="63:63">
      <c r="BK334" s="31" t="str">
        <f t="shared" si="10"/>
        <v/>
      </c>
    </row>
    <row r="335" spans="63:63">
      <c r="BK335" s="31" t="str">
        <f t="shared" si="10"/>
        <v/>
      </c>
    </row>
    <row r="336" spans="63:63">
      <c r="BK336" s="31" t="str">
        <f t="shared" si="10"/>
        <v/>
      </c>
    </row>
    <row r="337" spans="63:63">
      <c r="BK337" s="31" t="str">
        <f t="shared" si="10"/>
        <v/>
      </c>
    </row>
    <row r="338" spans="63:63">
      <c r="BK338" s="31" t="str">
        <f t="shared" si="10"/>
        <v/>
      </c>
    </row>
    <row r="339" spans="63:63">
      <c r="BK339" s="31" t="str">
        <f t="shared" si="10"/>
        <v/>
      </c>
    </row>
    <row r="340" spans="63:63">
      <c r="BK340" s="31" t="str">
        <f t="shared" si="10"/>
        <v/>
      </c>
    </row>
    <row r="341" spans="63:63">
      <c r="BK341" s="31" t="str">
        <f t="shared" si="10"/>
        <v/>
      </c>
    </row>
    <row r="342" spans="63:63">
      <c r="BK342" s="31" t="str">
        <f t="shared" si="10"/>
        <v/>
      </c>
    </row>
    <row r="343" spans="63:63">
      <c r="BK343" s="31" t="str">
        <f t="shared" si="10"/>
        <v/>
      </c>
    </row>
    <row r="344" spans="63:63">
      <c r="BK344" s="31" t="str">
        <f t="shared" si="10"/>
        <v/>
      </c>
    </row>
    <row r="345" spans="63:63">
      <c r="BK345" s="31" t="str">
        <f t="shared" si="10"/>
        <v/>
      </c>
    </row>
    <row r="346" spans="63:63">
      <c r="BK346" s="31" t="str">
        <f t="shared" si="10"/>
        <v/>
      </c>
    </row>
    <row r="347" spans="63:63">
      <c r="BK347" s="31" t="str">
        <f t="shared" si="10"/>
        <v/>
      </c>
    </row>
    <row r="348" spans="63:63">
      <c r="BK348" s="31" t="str">
        <f t="shared" si="10"/>
        <v/>
      </c>
    </row>
    <row r="349" spans="63:63">
      <c r="BK349" s="31" t="str">
        <f t="shared" si="10"/>
        <v/>
      </c>
    </row>
    <row r="350" spans="63:63">
      <c r="BK350" s="31" t="str">
        <f t="shared" si="10"/>
        <v/>
      </c>
    </row>
    <row r="351" spans="63:63">
      <c r="BK351" s="31" t="str">
        <f t="shared" si="10"/>
        <v/>
      </c>
    </row>
    <row r="352" spans="63:63">
      <c r="BK352" s="31" t="str">
        <f t="shared" si="10"/>
        <v/>
      </c>
    </row>
    <row r="353" spans="63:63">
      <c r="BK353" s="31" t="str">
        <f t="shared" si="10"/>
        <v/>
      </c>
    </row>
    <row r="354" spans="63:63">
      <c r="BK354" s="31" t="str">
        <f t="shared" si="10"/>
        <v/>
      </c>
    </row>
    <row r="355" spans="63:63">
      <c r="BK355" s="31" t="str">
        <f t="shared" si="10"/>
        <v/>
      </c>
    </row>
    <row r="356" spans="63:63">
      <c r="BK356" s="31" t="str">
        <f t="shared" si="10"/>
        <v/>
      </c>
    </row>
    <row r="357" spans="63:63">
      <c r="BK357" s="31" t="str">
        <f t="shared" si="10"/>
        <v/>
      </c>
    </row>
    <row r="358" spans="63:63">
      <c r="BK358" s="31" t="str">
        <f t="shared" si="10"/>
        <v/>
      </c>
    </row>
    <row r="359" spans="63:63">
      <c r="BK359" s="31" t="str">
        <f t="shared" si="10"/>
        <v/>
      </c>
    </row>
    <row r="360" spans="63:63">
      <c r="BK360" s="31" t="str">
        <f t="shared" si="10"/>
        <v/>
      </c>
    </row>
    <row r="361" spans="63:63">
      <c r="BK361" s="31" t="str">
        <f t="shared" si="10"/>
        <v/>
      </c>
    </row>
    <row r="362" spans="63:63">
      <c r="BK362" s="31" t="str">
        <f t="shared" si="10"/>
        <v/>
      </c>
    </row>
    <row r="363" spans="63:63">
      <c r="BK363" s="31" t="str">
        <f t="shared" si="10"/>
        <v/>
      </c>
    </row>
    <row r="364" spans="63:63">
      <c r="BK364" s="31" t="str">
        <f t="shared" si="10"/>
        <v/>
      </c>
    </row>
    <row r="365" spans="63:63">
      <c r="BK365" s="31" t="str">
        <f t="shared" si="10"/>
        <v/>
      </c>
    </row>
    <row r="366" spans="63:63">
      <c r="BK366" s="31" t="str">
        <f t="shared" si="10"/>
        <v/>
      </c>
    </row>
    <row r="367" spans="63:63">
      <c r="BK367" s="31" t="str">
        <f t="shared" si="10"/>
        <v/>
      </c>
    </row>
    <row r="368" spans="63:63">
      <c r="BK368" s="31" t="str">
        <f t="shared" si="10"/>
        <v/>
      </c>
    </row>
    <row r="369" spans="63:63">
      <c r="BK369" s="31" t="str">
        <f t="shared" si="10"/>
        <v/>
      </c>
    </row>
    <row r="370" spans="63:63">
      <c r="BK370" s="31" t="str">
        <f t="shared" si="10"/>
        <v/>
      </c>
    </row>
    <row r="371" spans="63:63">
      <c r="BK371" s="31" t="str">
        <f t="shared" si="10"/>
        <v/>
      </c>
    </row>
    <row r="372" spans="63:63">
      <c r="BK372" s="31" t="str">
        <f t="shared" si="10"/>
        <v/>
      </c>
    </row>
    <row r="373" spans="63:63">
      <c r="BK373" s="31" t="str">
        <f t="shared" si="10"/>
        <v/>
      </c>
    </row>
    <row r="374" spans="63:63">
      <c r="BK374" s="31" t="str">
        <f t="shared" si="10"/>
        <v/>
      </c>
    </row>
    <row r="375" spans="63:63">
      <c r="BK375" s="31" t="str">
        <f t="shared" si="10"/>
        <v/>
      </c>
    </row>
    <row r="376" spans="63:63">
      <c r="BK376" s="31" t="str">
        <f t="shared" si="10"/>
        <v/>
      </c>
    </row>
    <row r="377" spans="63:63">
      <c r="BK377" s="31" t="str">
        <f t="shared" si="10"/>
        <v/>
      </c>
    </row>
    <row r="378" spans="63:63">
      <c r="BK378" s="31" t="str">
        <f t="shared" si="10"/>
        <v/>
      </c>
    </row>
    <row r="379" spans="63:63">
      <c r="BK379" s="31" t="str">
        <f t="shared" si="10"/>
        <v/>
      </c>
    </row>
    <row r="380" spans="63:63">
      <c r="BK380" s="31" t="str">
        <f t="shared" si="10"/>
        <v/>
      </c>
    </row>
    <row r="381" spans="63:63">
      <c r="BK381" s="31" t="str">
        <f t="shared" si="10"/>
        <v/>
      </c>
    </row>
    <row r="382" spans="63:63">
      <c r="BK382" s="31" t="str">
        <f t="shared" si="10"/>
        <v/>
      </c>
    </row>
    <row r="383" spans="63:63">
      <c r="BK383" s="31" t="str">
        <f t="shared" si="10"/>
        <v/>
      </c>
    </row>
    <row r="384" spans="63:63">
      <c r="BK384" s="31" t="str">
        <f t="shared" si="10"/>
        <v/>
      </c>
    </row>
    <row r="385" spans="63:63">
      <c r="BK385" s="31" t="str">
        <f t="shared" si="10"/>
        <v/>
      </c>
    </row>
    <row r="386" spans="63:63">
      <c r="BK386" s="31" t="str">
        <f t="shared" si="10"/>
        <v/>
      </c>
    </row>
    <row r="387" spans="63:63">
      <c r="BK387" s="31" t="str">
        <f t="shared" ref="BK387:BK450" si="11">IF(H387,IF(AND(NOT(BA387),AU387),AND(AC387=0,IF(CA387="",TRUE,NOT(CA387))),""),"")</f>
        <v/>
      </c>
    </row>
    <row r="388" spans="63:63">
      <c r="BK388" s="31" t="str">
        <f t="shared" si="11"/>
        <v/>
      </c>
    </row>
    <row r="389" spans="63:63">
      <c r="BK389" s="31" t="str">
        <f t="shared" si="11"/>
        <v/>
      </c>
    </row>
    <row r="390" spans="63:63">
      <c r="BK390" s="31" t="str">
        <f t="shared" si="11"/>
        <v/>
      </c>
    </row>
    <row r="391" spans="63:63">
      <c r="BK391" s="31" t="str">
        <f t="shared" si="11"/>
        <v/>
      </c>
    </row>
    <row r="392" spans="63:63">
      <c r="BK392" s="31" t="str">
        <f t="shared" si="11"/>
        <v/>
      </c>
    </row>
    <row r="393" spans="63:63">
      <c r="BK393" s="31" t="str">
        <f t="shared" si="11"/>
        <v/>
      </c>
    </row>
    <row r="394" spans="63:63">
      <c r="BK394" s="31" t="str">
        <f t="shared" si="11"/>
        <v/>
      </c>
    </row>
    <row r="395" spans="63:63">
      <c r="BK395" s="31" t="str">
        <f t="shared" si="11"/>
        <v/>
      </c>
    </row>
    <row r="396" spans="63:63">
      <c r="BK396" s="31" t="str">
        <f t="shared" si="11"/>
        <v/>
      </c>
    </row>
    <row r="397" spans="63:63">
      <c r="BK397" s="31" t="str">
        <f t="shared" si="11"/>
        <v/>
      </c>
    </row>
    <row r="398" spans="63:63">
      <c r="BK398" s="31" t="str">
        <f t="shared" si="11"/>
        <v/>
      </c>
    </row>
    <row r="399" spans="63:63">
      <c r="BK399" s="31" t="str">
        <f t="shared" si="11"/>
        <v/>
      </c>
    </row>
    <row r="400" spans="63:63">
      <c r="BK400" s="31" t="str">
        <f t="shared" si="11"/>
        <v/>
      </c>
    </row>
    <row r="401" spans="63:63">
      <c r="BK401" s="31" t="str">
        <f t="shared" si="11"/>
        <v/>
      </c>
    </row>
    <row r="402" spans="63:63">
      <c r="BK402" s="31" t="str">
        <f t="shared" si="11"/>
        <v/>
      </c>
    </row>
    <row r="403" spans="63:63">
      <c r="BK403" s="31" t="str">
        <f t="shared" si="11"/>
        <v/>
      </c>
    </row>
    <row r="404" spans="63:63">
      <c r="BK404" s="31" t="str">
        <f t="shared" si="11"/>
        <v/>
      </c>
    </row>
    <row r="405" spans="63:63">
      <c r="BK405" s="31" t="str">
        <f t="shared" si="11"/>
        <v/>
      </c>
    </row>
    <row r="406" spans="63:63">
      <c r="BK406" s="31" t="str">
        <f t="shared" si="11"/>
        <v/>
      </c>
    </row>
    <row r="407" spans="63:63">
      <c r="BK407" s="31" t="str">
        <f t="shared" si="11"/>
        <v/>
      </c>
    </row>
    <row r="408" spans="63:63">
      <c r="BK408" s="31" t="str">
        <f t="shared" si="11"/>
        <v/>
      </c>
    </row>
    <row r="409" spans="63:63">
      <c r="BK409" s="31" t="str">
        <f t="shared" si="11"/>
        <v/>
      </c>
    </row>
    <row r="410" spans="63:63">
      <c r="BK410" s="31" t="str">
        <f t="shared" si="11"/>
        <v/>
      </c>
    </row>
    <row r="411" spans="63:63">
      <c r="BK411" s="31" t="str">
        <f t="shared" si="11"/>
        <v/>
      </c>
    </row>
    <row r="412" spans="63:63">
      <c r="BK412" s="31" t="str">
        <f t="shared" si="11"/>
        <v/>
      </c>
    </row>
    <row r="413" spans="63:63">
      <c r="BK413" s="31" t="str">
        <f t="shared" si="11"/>
        <v/>
      </c>
    </row>
    <row r="414" spans="63:63">
      <c r="BK414" s="31" t="str">
        <f t="shared" si="11"/>
        <v/>
      </c>
    </row>
    <row r="415" spans="63:63">
      <c r="BK415" s="31" t="str">
        <f t="shared" si="11"/>
        <v/>
      </c>
    </row>
    <row r="416" spans="63:63">
      <c r="BK416" s="31" t="str">
        <f t="shared" si="11"/>
        <v/>
      </c>
    </row>
    <row r="417" spans="63:63">
      <c r="BK417" s="31" t="str">
        <f t="shared" si="11"/>
        <v/>
      </c>
    </row>
    <row r="418" spans="63:63">
      <c r="BK418" s="31" t="str">
        <f t="shared" si="11"/>
        <v/>
      </c>
    </row>
    <row r="419" spans="63:63">
      <c r="BK419" s="31" t="str">
        <f t="shared" si="11"/>
        <v/>
      </c>
    </row>
    <row r="420" spans="63:63">
      <c r="BK420" s="31" t="str">
        <f t="shared" si="11"/>
        <v/>
      </c>
    </row>
    <row r="421" spans="63:63">
      <c r="BK421" s="31" t="str">
        <f t="shared" si="11"/>
        <v/>
      </c>
    </row>
    <row r="422" spans="63:63">
      <c r="BK422" s="31" t="str">
        <f t="shared" si="11"/>
        <v/>
      </c>
    </row>
    <row r="423" spans="63:63">
      <c r="BK423" s="31" t="str">
        <f t="shared" si="11"/>
        <v/>
      </c>
    </row>
    <row r="424" spans="63:63">
      <c r="BK424" s="31" t="str">
        <f t="shared" si="11"/>
        <v/>
      </c>
    </row>
    <row r="425" spans="63:63">
      <c r="BK425" s="31" t="str">
        <f t="shared" si="11"/>
        <v/>
      </c>
    </row>
    <row r="426" spans="63:63">
      <c r="BK426" s="31" t="str">
        <f t="shared" si="11"/>
        <v/>
      </c>
    </row>
    <row r="427" spans="63:63">
      <c r="BK427" s="31" t="str">
        <f t="shared" si="11"/>
        <v/>
      </c>
    </row>
    <row r="428" spans="63:63">
      <c r="BK428" s="31" t="str">
        <f t="shared" si="11"/>
        <v/>
      </c>
    </row>
    <row r="429" spans="63:63">
      <c r="BK429" s="31" t="str">
        <f t="shared" si="11"/>
        <v/>
      </c>
    </row>
    <row r="430" spans="63:63">
      <c r="BK430" s="31" t="str">
        <f t="shared" si="11"/>
        <v/>
      </c>
    </row>
    <row r="431" spans="63:63">
      <c r="BK431" s="31" t="str">
        <f t="shared" si="11"/>
        <v/>
      </c>
    </row>
    <row r="432" spans="63:63">
      <c r="BK432" s="31" t="str">
        <f t="shared" si="11"/>
        <v/>
      </c>
    </row>
    <row r="433" spans="63:63">
      <c r="BK433" s="31" t="str">
        <f t="shared" si="11"/>
        <v/>
      </c>
    </row>
    <row r="434" spans="63:63">
      <c r="BK434" s="31" t="str">
        <f t="shared" si="11"/>
        <v/>
      </c>
    </row>
    <row r="435" spans="63:63">
      <c r="BK435" s="31" t="str">
        <f t="shared" si="11"/>
        <v/>
      </c>
    </row>
    <row r="436" spans="63:63">
      <c r="BK436" s="31" t="str">
        <f t="shared" si="11"/>
        <v/>
      </c>
    </row>
    <row r="437" spans="63:63">
      <c r="BK437" s="31" t="str">
        <f t="shared" si="11"/>
        <v/>
      </c>
    </row>
    <row r="438" spans="63:63">
      <c r="BK438" s="31" t="str">
        <f t="shared" si="11"/>
        <v/>
      </c>
    </row>
    <row r="439" spans="63:63">
      <c r="BK439" s="31" t="str">
        <f t="shared" si="11"/>
        <v/>
      </c>
    </row>
    <row r="440" spans="63:63">
      <c r="BK440" s="31" t="str">
        <f t="shared" si="11"/>
        <v/>
      </c>
    </row>
    <row r="441" spans="63:63">
      <c r="BK441" s="31" t="str">
        <f t="shared" si="11"/>
        <v/>
      </c>
    </row>
    <row r="442" spans="63:63">
      <c r="BK442" s="31" t="str">
        <f t="shared" si="11"/>
        <v/>
      </c>
    </row>
    <row r="443" spans="63:63">
      <c r="BK443" s="31" t="str">
        <f t="shared" si="11"/>
        <v/>
      </c>
    </row>
    <row r="444" spans="63:63">
      <c r="BK444" s="31" t="str">
        <f t="shared" si="11"/>
        <v/>
      </c>
    </row>
    <row r="445" spans="63:63">
      <c r="BK445" s="31" t="str">
        <f t="shared" si="11"/>
        <v/>
      </c>
    </row>
    <row r="446" spans="63:63">
      <c r="BK446" s="31" t="str">
        <f t="shared" si="11"/>
        <v/>
      </c>
    </row>
    <row r="447" spans="63:63">
      <c r="BK447" s="31" t="str">
        <f t="shared" si="11"/>
        <v/>
      </c>
    </row>
    <row r="448" spans="63:63">
      <c r="BK448" s="31" t="str">
        <f t="shared" si="11"/>
        <v/>
      </c>
    </row>
    <row r="449" spans="63:63">
      <c r="BK449" s="31" t="str">
        <f t="shared" si="11"/>
        <v/>
      </c>
    </row>
    <row r="450" spans="63:63">
      <c r="BK450" s="31" t="str">
        <f t="shared" si="11"/>
        <v/>
      </c>
    </row>
    <row r="451" spans="63:63">
      <c r="BK451" s="31" t="str">
        <f t="shared" ref="BK451:BK514" si="12">IF(H451,IF(AND(NOT(BA451),AU451),AND(AC451=0,IF(CA451="",TRUE,NOT(CA451))),""),"")</f>
        <v/>
      </c>
    </row>
    <row r="452" spans="63:63">
      <c r="BK452" s="31" t="str">
        <f t="shared" si="12"/>
        <v/>
      </c>
    </row>
    <row r="453" spans="63:63">
      <c r="BK453" s="31" t="str">
        <f t="shared" si="12"/>
        <v/>
      </c>
    </row>
    <row r="454" spans="63:63">
      <c r="BK454" s="31" t="str">
        <f t="shared" si="12"/>
        <v/>
      </c>
    </row>
    <row r="455" spans="63:63">
      <c r="BK455" s="31" t="str">
        <f t="shared" si="12"/>
        <v/>
      </c>
    </row>
    <row r="456" spans="63:63">
      <c r="BK456" s="31" t="str">
        <f t="shared" si="12"/>
        <v/>
      </c>
    </row>
    <row r="457" spans="63:63">
      <c r="BK457" s="31" t="str">
        <f t="shared" si="12"/>
        <v/>
      </c>
    </row>
    <row r="458" spans="63:63">
      <c r="BK458" s="31" t="str">
        <f t="shared" si="12"/>
        <v/>
      </c>
    </row>
    <row r="459" spans="63:63">
      <c r="BK459" s="31" t="str">
        <f t="shared" si="12"/>
        <v/>
      </c>
    </row>
    <row r="460" spans="63:63">
      <c r="BK460" s="31" t="str">
        <f t="shared" si="12"/>
        <v/>
      </c>
    </row>
    <row r="461" spans="63:63">
      <c r="BK461" s="31" t="str">
        <f t="shared" si="12"/>
        <v/>
      </c>
    </row>
    <row r="462" spans="63:63">
      <c r="BK462" s="31" t="str">
        <f t="shared" si="12"/>
        <v/>
      </c>
    </row>
    <row r="463" spans="63:63">
      <c r="BK463" s="31" t="str">
        <f t="shared" si="12"/>
        <v/>
      </c>
    </row>
    <row r="464" spans="63:63">
      <c r="BK464" s="31" t="str">
        <f t="shared" si="12"/>
        <v/>
      </c>
    </row>
    <row r="465" spans="63:63">
      <c r="BK465" s="31" t="str">
        <f t="shared" si="12"/>
        <v/>
      </c>
    </row>
    <row r="466" spans="63:63">
      <c r="BK466" s="31" t="str">
        <f t="shared" si="12"/>
        <v/>
      </c>
    </row>
    <row r="467" spans="63:63">
      <c r="BK467" s="31" t="str">
        <f t="shared" si="12"/>
        <v/>
      </c>
    </row>
    <row r="468" spans="63:63">
      <c r="BK468" s="31" t="str">
        <f t="shared" si="12"/>
        <v/>
      </c>
    </row>
    <row r="469" spans="63:63">
      <c r="BK469" s="31" t="str">
        <f t="shared" si="12"/>
        <v/>
      </c>
    </row>
    <row r="470" spans="63:63">
      <c r="BK470" s="31" t="str">
        <f t="shared" si="12"/>
        <v/>
      </c>
    </row>
    <row r="471" spans="63:63">
      <c r="BK471" s="31" t="str">
        <f t="shared" si="12"/>
        <v/>
      </c>
    </row>
    <row r="472" spans="63:63">
      <c r="BK472" s="31" t="str">
        <f t="shared" si="12"/>
        <v/>
      </c>
    </row>
    <row r="473" spans="63:63">
      <c r="BK473" s="31" t="str">
        <f t="shared" si="12"/>
        <v/>
      </c>
    </row>
    <row r="474" spans="63:63">
      <c r="BK474" s="31" t="str">
        <f t="shared" si="12"/>
        <v/>
      </c>
    </row>
    <row r="475" spans="63:63">
      <c r="BK475" s="31" t="str">
        <f t="shared" si="12"/>
        <v/>
      </c>
    </row>
    <row r="476" spans="63:63">
      <c r="BK476" s="31" t="str">
        <f t="shared" si="12"/>
        <v/>
      </c>
    </row>
    <row r="477" spans="63:63">
      <c r="BK477" s="31" t="str">
        <f t="shared" si="12"/>
        <v/>
      </c>
    </row>
    <row r="478" spans="63:63">
      <c r="BK478" s="31" t="str">
        <f t="shared" si="12"/>
        <v/>
      </c>
    </row>
    <row r="479" spans="63:63">
      <c r="BK479" s="31" t="str">
        <f t="shared" si="12"/>
        <v/>
      </c>
    </row>
    <row r="480" spans="63:63">
      <c r="BK480" s="31" t="str">
        <f t="shared" si="12"/>
        <v/>
      </c>
    </row>
    <row r="481" spans="63:63">
      <c r="BK481" s="31" t="str">
        <f t="shared" si="12"/>
        <v/>
      </c>
    </row>
    <row r="482" spans="63:63">
      <c r="BK482" s="31" t="str">
        <f t="shared" si="12"/>
        <v/>
      </c>
    </row>
    <row r="483" spans="63:63">
      <c r="BK483" s="31" t="str">
        <f t="shared" si="12"/>
        <v/>
      </c>
    </row>
    <row r="484" spans="63:63">
      <c r="BK484" s="31" t="str">
        <f t="shared" si="12"/>
        <v/>
      </c>
    </row>
    <row r="485" spans="63:63">
      <c r="BK485" s="31" t="str">
        <f t="shared" si="12"/>
        <v/>
      </c>
    </row>
    <row r="486" spans="63:63">
      <c r="BK486" s="31" t="str">
        <f t="shared" si="12"/>
        <v/>
      </c>
    </row>
    <row r="487" spans="63:63">
      <c r="BK487" s="31" t="str">
        <f t="shared" si="12"/>
        <v/>
      </c>
    </row>
    <row r="488" spans="63:63">
      <c r="BK488" s="31" t="str">
        <f t="shared" si="12"/>
        <v/>
      </c>
    </row>
    <row r="489" spans="63:63">
      <c r="BK489" s="31" t="str">
        <f t="shared" si="12"/>
        <v/>
      </c>
    </row>
    <row r="490" spans="63:63">
      <c r="BK490" s="31" t="str">
        <f t="shared" si="12"/>
        <v/>
      </c>
    </row>
    <row r="491" spans="63:63">
      <c r="BK491" s="31" t="str">
        <f t="shared" si="12"/>
        <v/>
      </c>
    </row>
    <row r="492" spans="63:63">
      <c r="BK492" s="31" t="str">
        <f t="shared" si="12"/>
        <v/>
      </c>
    </row>
    <row r="493" spans="63:63">
      <c r="BK493" s="31" t="str">
        <f t="shared" si="12"/>
        <v/>
      </c>
    </row>
    <row r="494" spans="63:63">
      <c r="BK494" s="31" t="str">
        <f t="shared" si="12"/>
        <v/>
      </c>
    </row>
    <row r="495" spans="63:63">
      <c r="BK495" s="31" t="str">
        <f t="shared" si="12"/>
        <v/>
      </c>
    </row>
    <row r="496" spans="63:63">
      <c r="BK496" s="31" t="str">
        <f t="shared" si="12"/>
        <v/>
      </c>
    </row>
    <row r="497" spans="63:63">
      <c r="BK497" s="31" t="str">
        <f t="shared" si="12"/>
        <v/>
      </c>
    </row>
    <row r="498" spans="63:63">
      <c r="BK498" s="31" t="str">
        <f t="shared" si="12"/>
        <v/>
      </c>
    </row>
    <row r="499" spans="63:63">
      <c r="BK499" s="31" t="str">
        <f t="shared" si="12"/>
        <v/>
      </c>
    </row>
    <row r="500" spans="63:63">
      <c r="BK500" s="31" t="str">
        <f t="shared" si="12"/>
        <v/>
      </c>
    </row>
    <row r="501" spans="63:63">
      <c r="BK501" s="31" t="str">
        <f t="shared" si="12"/>
        <v/>
      </c>
    </row>
    <row r="502" spans="63:63">
      <c r="BK502" s="31" t="str">
        <f t="shared" si="12"/>
        <v/>
      </c>
    </row>
    <row r="503" spans="63:63">
      <c r="BK503" s="31" t="str">
        <f t="shared" si="12"/>
        <v/>
      </c>
    </row>
    <row r="504" spans="63:63">
      <c r="BK504" s="31" t="str">
        <f t="shared" si="12"/>
        <v/>
      </c>
    </row>
    <row r="505" spans="63:63">
      <c r="BK505" s="31" t="str">
        <f t="shared" si="12"/>
        <v/>
      </c>
    </row>
    <row r="506" spans="63:63">
      <c r="BK506" s="31" t="str">
        <f t="shared" si="12"/>
        <v/>
      </c>
    </row>
    <row r="507" spans="63:63">
      <c r="BK507" s="31" t="str">
        <f t="shared" si="12"/>
        <v/>
      </c>
    </row>
    <row r="508" spans="63:63">
      <c r="BK508" s="31" t="str">
        <f t="shared" si="12"/>
        <v/>
      </c>
    </row>
    <row r="509" spans="63:63">
      <c r="BK509" s="31" t="str">
        <f t="shared" si="12"/>
        <v/>
      </c>
    </row>
    <row r="510" spans="63:63">
      <c r="BK510" s="31" t="str">
        <f t="shared" si="12"/>
        <v/>
      </c>
    </row>
    <row r="511" spans="63:63">
      <c r="BK511" s="31" t="str">
        <f t="shared" si="12"/>
        <v/>
      </c>
    </row>
    <row r="512" spans="63:63">
      <c r="BK512" s="31" t="str">
        <f t="shared" si="12"/>
        <v/>
      </c>
    </row>
    <row r="513" spans="63:63">
      <c r="BK513" s="31" t="str">
        <f t="shared" si="12"/>
        <v/>
      </c>
    </row>
    <row r="514" spans="63:63">
      <c r="BK514" s="31" t="str">
        <f t="shared" si="12"/>
        <v/>
      </c>
    </row>
    <row r="515" spans="63:63">
      <c r="BK515" s="31" t="str">
        <f t="shared" ref="BK515:BK578" si="13">IF(H515,IF(AND(NOT(BA515),AU515),AND(AC515=0,IF(CA515="",TRUE,NOT(CA515))),""),"")</f>
        <v/>
      </c>
    </row>
    <row r="516" spans="63:63">
      <c r="BK516" s="31" t="str">
        <f t="shared" si="13"/>
        <v/>
      </c>
    </row>
    <row r="517" spans="63:63">
      <c r="BK517" s="31" t="str">
        <f t="shared" si="13"/>
        <v/>
      </c>
    </row>
    <row r="518" spans="63:63">
      <c r="BK518" s="31" t="str">
        <f t="shared" si="13"/>
        <v/>
      </c>
    </row>
    <row r="519" spans="63:63">
      <c r="BK519" s="31" t="str">
        <f t="shared" si="13"/>
        <v/>
      </c>
    </row>
    <row r="520" spans="63:63">
      <c r="BK520" s="31" t="str">
        <f t="shared" si="13"/>
        <v/>
      </c>
    </row>
    <row r="521" spans="63:63">
      <c r="BK521" s="31" t="str">
        <f t="shared" si="13"/>
        <v/>
      </c>
    </row>
    <row r="522" spans="63:63">
      <c r="BK522" s="31" t="str">
        <f t="shared" si="13"/>
        <v/>
      </c>
    </row>
    <row r="523" spans="63:63">
      <c r="BK523" s="31" t="str">
        <f t="shared" si="13"/>
        <v/>
      </c>
    </row>
    <row r="524" spans="63:63">
      <c r="BK524" s="31" t="str">
        <f t="shared" si="13"/>
        <v/>
      </c>
    </row>
    <row r="525" spans="63:63">
      <c r="BK525" s="31" t="str">
        <f t="shared" si="13"/>
        <v/>
      </c>
    </row>
    <row r="526" spans="63:63">
      <c r="BK526" s="31" t="str">
        <f t="shared" si="13"/>
        <v/>
      </c>
    </row>
    <row r="527" spans="63:63">
      <c r="BK527" s="31" t="str">
        <f t="shared" si="13"/>
        <v/>
      </c>
    </row>
    <row r="528" spans="63:63">
      <c r="BK528" s="31" t="str">
        <f t="shared" si="13"/>
        <v/>
      </c>
    </row>
    <row r="529" spans="63:63">
      <c r="BK529" s="31" t="str">
        <f t="shared" si="13"/>
        <v/>
      </c>
    </row>
    <row r="530" spans="63:63">
      <c r="BK530" s="31" t="str">
        <f t="shared" si="13"/>
        <v/>
      </c>
    </row>
    <row r="531" spans="63:63">
      <c r="BK531" s="31" t="str">
        <f t="shared" si="13"/>
        <v/>
      </c>
    </row>
    <row r="532" spans="63:63">
      <c r="BK532" s="31" t="str">
        <f t="shared" si="13"/>
        <v/>
      </c>
    </row>
    <row r="533" spans="63:63">
      <c r="BK533" s="31" t="str">
        <f t="shared" si="13"/>
        <v/>
      </c>
    </row>
    <row r="534" spans="63:63">
      <c r="BK534" s="31" t="str">
        <f t="shared" si="13"/>
        <v/>
      </c>
    </row>
    <row r="535" spans="63:63">
      <c r="BK535" s="31" t="str">
        <f t="shared" si="13"/>
        <v/>
      </c>
    </row>
    <row r="536" spans="63:63">
      <c r="BK536" s="31" t="str">
        <f t="shared" si="13"/>
        <v/>
      </c>
    </row>
    <row r="537" spans="63:63">
      <c r="BK537" s="31" t="str">
        <f t="shared" si="13"/>
        <v/>
      </c>
    </row>
    <row r="538" spans="63:63">
      <c r="BK538" s="31" t="str">
        <f t="shared" si="13"/>
        <v/>
      </c>
    </row>
    <row r="539" spans="63:63">
      <c r="BK539" s="31" t="str">
        <f t="shared" si="13"/>
        <v/>
      </c>
    </row>
    <row r="540" spans="63:63">
      <c r="BK540" s="31" t="str">
        <f t="shared" si="13"/>
        <v/>
      </c>
    </row>
    <row r="541" spans="63:63">
      <c r="BK541" s="31" t="str">
        <f t="shared" si="13"/>
        <v/>
      </c>
    </row>
    <row r="542" spans="63:63">
      <c r="BK542" s="31" t="str">
        <f t="shared" si="13"/>
        <v/>
      </c>
    </row>
    <row r="543" spans="63:63">
      <c r="BK543" s="31" t="str">
        <f t="shared" si="13"/>
        <v/>
      </c>
    </row>
    <row r="544" spans="63:63">
      <c r="BK544" s="31" t="str">
        <f t="shared" si="13"/>
        <v/>
      </c>
    </row>
    <row r="545" spans="63:63">
      <c r="BK545" s="31" t="str">
        <f t="shared" si="13"/>
        <v/>
      </c>
    </row>
    <row r="546" spans="63:63">
      <c r="BK546" s="31" t="str">
        <f t="shared" si="13"/>
        <v/>
      </c>
    </row>
    <row r="547" spans="63:63">
      <c r="BK547" s="31" t="str">
        <f t="shared" si="13"/>
        <v/>
      </c>
    </row>
    <row r="548" spans="63:63">
      <c r="BK548" s="31" t="str">
        <f t="shared" si="13"/>
        <v/>
      </c>
    </row>
    <row r="549" spans="63:63">
      <c r="BK549" s="31" t="str">
        <f t="shared" si="13"/>
        <v/>
      </c>
    </row>
    <row r="550" spans="63:63">
      <c r="BK550" s="31" t="str">
        <f t="shared" si="13"/>
        <v/>
      </c>
    </row>
    <row r="551" spans="63:63">
      <c r="BK551" s="31" t="str">
        <f t="shared" si="13"/>
        <v/>
      </c>
    </row>
    <row r="552" spans="63:63">
      <c r="BK552" s="31" t="str">
        <f t="shared" si="13"/>
        <v/>
      </c>
    </row>
    <row r="553" spans="63:63">
      <c r="BK553" s="31" t="str">
        <f t="shared" si="13"/>
        <v/>
      </c>
    </row>
    <row r="554" spans="63:63">
      <c r="BK554" s="31" t="str">
        <f t="shared" si="13"/>
        <v/>
      </c>
    </row>
    <row r="555" spans="63:63">
      <c r="BK555" s="31" t="str">
        <f t="shared" si="13"/>
        <v/>
      </c>
    </row>
    <row r="556" spans="63:63">
      <c r="BK556" s="31" t="str">
        <f t="shared" si="13"/>
        <v/>
      </c>
    </row>
    <row r="557" spans="63:63">
      <c r="BK557" s="31" t="str">
        <f t="shared" si="13"/>
        <v/>
      </c>
    </row>
    <row r="558" spans="63:63">
      <c r="BK558" s="31" t="str">
        <f t="shared" si="13"/>
        <v/>
      </c>
    </row>
    <row r="559" spans="63:63">
      <c r="BK559" s="31" t="str">
        <f t="shared" si="13"/>
        <v/>
      </c>
    </row>
    <row r="560" spans="63:63">
      <c r="BK560" s="31" t="str">
        <f t="shared" si="13"/>
        <v/>
      </c>
    </row>
    <row r="561" spans="63:63">
      <c r="BK561" s="31" t="str">
        <f t="shared" si="13"/>
        <v/>
      </c>
    </row>
    <row r="562" spans="63:63">
      <c r="BK562" s="31" t="str">
        <f t="shared" si="13"/>
        <v/>
      </c>
    </row>
    <row r="563" spans="63:63">
      <c r="BK563" s="31" t="str">
        <f t="shared" si="13"/>
        <v/>
      </c>
    </row>
    <row r="564" spans="63:63">
      <c r="BK564" s="31" t="str">
        <f t="shared" si="13"/>
        <v/>
      </c>
    </row>
    <row r="565" spans="63:63">
      <c r="BK565" s="31" t="str">
        <f t="shared" si="13"/>
        <v/>
      </c>
    </row>
    <row r="566" spans="63:63">
      <c r="BK566" s="31" t="str">
        <f t="shared" si="13"/>
        <v/>
      </c>
    </row>
    <row r="567" spans="63:63">
      <c r="BK567" s="31" t="str">
        <f t="shared" si="13"/>
        <v/>
      </c>
    </row>
    <row r="568" spans="63:63">
      <c r="BK568" s="31" t="str">
        <f t="shared" si="13"/>
        <v/>
      </c>
    </row>
    <row r="569" spans="63:63">
      <c r="BK569" s="31" t="str">
        <f t="shared" si="13"/>
        <v/>
      </c>
    </row>
    <row r="570" spans="63:63">
      <c r="BK570" s="31" t="str">
        <f t="shared" si="13"/>
        <v/>
      </c>
    </row>
    <row r="571" spans="63:63">
      <c r="BK571" s="31" t="str">
        <f t="shared" si="13"/>
        <v/>
      </c>
    </row>
    <row r="572" spans="63:63">
      <c r="BK572" s="31" t="str">
        <f t="shared" si="13"/>
        <v/>
      </c>
    </row>
    <row r="573" spans="63:63">
      <c r="BK573" s="31" t="str">
        <f t="shared" si="13"/>
        <v/>
      </c>
    </row>
    <row r="574" spans="63:63">
      <c r="BK574" s="31" t="str">
        <f t="shared" si="13"/>
        <v/>
      </c>
    </row>
    <row r="575" spans="63:63">
      <c r="BK575" s="31" t="str">
        <f t="shared" si="13"/>
        <v/>
      </c>
    </row>
    <row r="576" spans="63:63">
      <c r="BK576" s="31" t="str">
        <f t="shared" si="13"/>
        <v/>
      </c>
    </row>
    <row r="577" spans="63:63">
      <c r="BK577" s="31" t="str">
        <f t="shared" si="13"/>
        <v/>
      </c>
    </row>
    <row r="578" spans="63:63">
      <c r="BK578" s="31" t="str">
        <f t="shared" si="13"/>
        <v/>
      </c>
    </row>
    <row r="579" spans="63:63">
      <c r="BK579" s="31" t="str">
        <f t="shared" ref="BK579:BK642" si="14">IF(H579,IF(AND(NOT(BA579),AU579),AND(AC579=0,IF(CA579="",TRUE,NOT(CA579))),""),"")</f>
        <v/>
      </c>
    </row>
    <row r="580" spans="63:63">
      <c r="BK580" s="31" t="str">
        <f t="shared" si="14"/>
        <v/>
      </c>
    </row>
    <row r="581" spans="63:63">
      <c r="BK581" s="31" t="str">
        <f t="shared" si="14"/>
        <v/>
      </c>
    </row>
    <row r="582" spans="63:63">
      <c r="BK582" s="31" t="str">
        <f t="shared" si="14"/>
        <v/>
      </c>
    </row>
    <row r="583" spans="63:63">
      <c r="BK583" s="31" t="str">
        <f t="shared" si="14"/>
        <v/>
      </c>
    </row>
    <row r="584" spans="63:63">
      <c r="BK584" s="31" t="str">
        <f t="shared" si="14"/>
        <v/>
      </c>
    </row>
    <row r="585" spans="63:63">
      <c r="BK585" s="31" t="str">
        <f t="shared" si="14"/>
        <v/>
      </c>
    </row>
    <row r="586" spans="63:63">
      <c r="BK586" s="31" t="str">
        <f t="shared" si="14"/>
        <v/>
      </c>
    </row>
    <row r="587" spans="63:63">
      <c r="BK587" s="31" t="str">
        <f t="shared" si="14"/>
        <v/>
      </c>
    </row>
    <row r="588" spans="63:63">
      <c r="BK588" s="31" t="str">
        <f t="shared" si="14"/>
        <v/>
      </c>
    </row>
    <row r="589" spans="63:63">
      <c r="BK589" s="31" t="str">
        <f t="shared" si="14"/>
        <v/>
      </c>
    </row>
    <row r="590" spans="63:63">
      <c r="BK590" s="31" t="str">
        <f t="shared" si="14"/>
        <v/>
      </c>
    </row>
    <row r="591" spans="63:63">
      <c r="BK591" s="31" t="str">
        <f t="shared" si="14"/>
        <v/>
      </c>
    </row>
    <row r="592" spans="63:63">
      <c r="BK592" s="31" t="str">
        <f t="shared" si="14"/>
        <v/>
      </c>
    </row>
    <row r="593" spans="63:63">
      <c r="BK593" s="31" t="str">
        <f t="shared" si="14"/>
        <v/>
      </c>
    </row>
    <row r="594" spans="63:63">
      <c r="BK594" s="31" t="str">
        <f t="shared" si="14"/>
        <v/>
      </c>
    </row>
    <row r="595" spans="63:63">
      <c r="BK595" s="31" t="str">
        <f t="shared" si="14"/>
        <v/>
      </c>
    </row>
    <row r="596" spans="63:63">
      <c r="BK596" s="31" t="str">
        <f t="shared" si="14"/>
        <v/>
      </c>
    </row>
    <row r="597" spans="63:63">
      <c r="BK597" s="31" t="str">
        <f t="shared" si="14"/>
        <v/>
      </c>
    </row>
    <row r="598" spans="63:63">
      <c r="BK598" s="31" t="str">
        <f t="shared" si="14"/>
        <v/>
      </c>
    </row>
    <row r="599" spans="63:63">
      <c r="BK599" s="31" t="str">
        <f t="shared" si="14"/>
        <v/>
      </c>
    </row>
    <row r="600" spans="63:63">
      <c r="BK600" s="31" t="str">
        <f t="shared" si="14"/>
        <v/>
      </c>
    </row>
    <row r="601" spans="63:63">
      <c r="BK601" s="31" t="str">
        <f t="shared" si="14"/>
        <v/>
      </c>
    </row>
    <row r="602" spans="63:63">
      <c r="BK602" s="31" t="str">
        <f t="shared" si="14"/>
        <v/>
      </c>
    </row>
    <row r="603" spans="63:63">
      <c r="BK603" s="31" t="str">
        <f t="shared" si="14"/>
        <v/>
      </c>
    </row>
    <row r="604" spans="63:63">
      <c r="BK604" s="31" t="str">
        <f t="shared" si="14"/>
        <v/>
      </c>
    </row>
    <row r="605" spans="63:63">
      <c r="BK605" s="31" t="str">
        <f t="shared" si="14"/>
        <v/>
      </c>
    </row>
    <row r="606" spans="63:63">
      <c r="BK606" s="31" t="str">
        <f t="shared" si="14"/>
        <v/>
      </c>
    </row>
    <row r="607" spans="63:63">
      <c r="BK607" s="31" t="str">
        <f t="shared" si="14"/>
        <v/>
      </c>
    </row>
    <row r="608" spans="63:63">
      <c r="BK608" s="31" t="str">
        <f t="shared" si="14"/>
        <v/>
      </c>
    </row>
    <row r="609" spans="63:63">
      <c r="BK609" s="31" t="str">
        <f t="shared" si="14"/>
        <v/>
      </c>
    </row>
    <row r="610" spans="63:63">
      <c r="BK610" s="31" t="str">
        <f t="shared" si="14"/>
        <v/>
      </c>
    </row>
    <row r="611" spans="63:63">
      <c r="BK611" s="31" t="str">
        <f t="shared" si="14"/>
        <v/>
      </c>
    </row>
    <row r="612" spans="63:63">
      <c r="BK612" s="31" t="str">
        <f t="shared" si="14"/>
        <v/>
      </c>
    </row>
    <row r="613" spans="63:63">
      <c r="BK613" s="31" t="str">
        <f t="shared" si="14"/>
        <v/>
      </c>
    </row>
    <row r="614" spans="63:63">
      <c r="BK614" s="31" t="str">
        <f t="shared" si="14"/>
        <v/>
      </c>
    </row>
    <row r="615" spans="63:63">
      <c r="BK615" s="31" t="str">
        <f t="shared" si="14"/>
        <v/>
      </c>
    </row>
    <row r="616" spans="63:63">
      <c r="BK616" s="31" t="str">
        <f t="shared" si="14"/>
        <v/>
      </c>
    </row>
    <row r="617" spans="63:63">
      <c r="BK617" s="31" t="str">
        <f t="shared" si="14"/>
        <v/>
      </c>
    </row>
    <row r="618" spans="63:63">
      <c r="BK618" s="31" t="str">
        <f t="shared" si="14"/>
        <v/>
      </c>
    </row>
    <row r="619" spans="63:63">
      <c r="BK619" s="31" t="str">
        <f t="shared" si="14"/>
        <v/>
      </c>
    </row>
    <row r="620" spans="63:63">
      <c r="BK620" s="31" t="str">
        <f t="shared" si="14"/>
        <v/>
      </c>
    </row>
    <row r="621" spans="63:63">
      <c r="BK621" s="31" t="str">
        <f t="shared" si="14"/>
        <v/>
      </c>
    </row>
    <row r="622" spans="63:63">
      <c r="BK622" s="31" t="str">
        <f t="shared" si="14"/>
        <v/>
      </c>
    </row>
    <row r="623" spans="63:63">
      <c r="BK623" s="31" t="str">
        <f t="shared" si="14"/>
        <v/>
      </c>
    </row>
    <row r="624" spans="63:63">
      <c r="BK624" s="31" t="str">
        <f t="shared" si="14"/>
        <v/>
      </c>
    </row>
    <row r="625" spans="63:63">
      <c r="BK625" s="31" t="str">
        <f t="shared" si="14"/>
        <v/>
      </c>
    </row>
    <row r="626" spans="63:63">
      <c r="BK626" s="31" t="str">
        <f t="shared" si="14"/>
        <v/>
      </c>
    </row>
    <row r="627" spans="63:63">
      <c r="BK627" s="31" t="str">
        <f t="shared" si="14"/>
        <v/>
      </c>
    </row>
    <row r="628" spans="63:63">
      <c r="BK628" s="31" t="str">
        <f t="shared" si="14"/>
        <v/>
      </c>
    </row>
    <row r="629" spans="63:63">
      <c r="BK629" s="31" t="str">
        <f t="shared" si="14"/>
        <v/>
      </c>
    </row>
    <row r="630" spans="63:63">
      <c r="BK630" s="31" t="str">
        <f t="shared" si="14"/>
        <v/>
      </c>
    </row>
    <row r="631" spans="63:63">
      <c r="BK631" s="31" t="str">
        <f t="shared" si="14"/>
        <v/>
      </c>
    </row>
    <row r="632" spans="63:63">
      <c r="BK632" s="31" t="str">
        <f t="shared" si="14"/>
        <v/>
      </c>
    </row>
    <row r="633" spans="63:63">
      <c r="BK633" s="31" t="str">
        <f t="shared" si="14"/>
        <v/>
      </c>
    </row>
    <row r="634" spans="63:63">
      <c r="BK634" s="31" t="str">
        <f t="shared" si="14"/>
        <v/>
      </c>
    </row>
    <row r="635" spans="63:63">
      <c r="BK635" s="31" t="str">
        <f t="shared" si="14"/>
        <v/>
      </c>
    </row>
    <row r="636" spans="63:63">
      <c r="BK636" s="31" t="str">
        <f t="shared" si="14"/>
        <v/>
      </c>
    </row>
    <row r="637" spans="63:63">
      <c r="BK637" s="31" t="str">
        <f t="shared" si="14"/>
        <v/>
      </c>
    </row>
    <row r="638" spans="63:63">
      <c r="BK638" s="31" t="str">
        <f t="shared" si="14"/>
        <v/>
      </c>
    </row>
    <row r="639" spans="63:63">
      <c r="BK639" s="31" t="str">
        <f t="shared" si="14"/>
        <v/>
      </c>
    </row>
    <row r="640" spans="63:63">
      <c r="BK640" s="31" t="str">
        <f t="shared" si="14"/>
        <v/>
      </c>
    </row>
    <row r="641" spans="63:63">
      <c r="BK641" s="31" t="str">
        <f t="shared" si="14"/>
        <v/>
      </c>
    </row>
    <row r="642" spans="63:63">
      <c r="BK642" s="31" t="str">
        <f t="shared" si="14"/>
        <v/>
      </c>
    </row>
    <row r="643" spans="63:63">
      <c r="BK643" s="31" t="str">
        <f t="shared" ref="BK643:BK706" si="15">IF(H643,IF(AND(NOT(BA643),AU643),AND(AC643=0,IF(CA643="",TRUE,NOT(CA643))),""),"")</f>
        <v/>
      </c>
    </row>
    <row r="644" spans="63:63">
      <c r="BK644" s="31" t="str">
        <f t="shared" si="15"/>
        <v/>
      </c>
    </row>
    <row r="645" spans="63:63">
      <c r="BK645" s="31" t="str">
        <f t="shared" si="15"/>
        <v/>
      </c>
    </row>
    <row r="646" spans="63:63">
      <c r="BK646" s="31" t="str">
        <f t="shared" si="15"/>
        <v/>
      </c>
    </row>
    <row r="647" spans="63:63">
      <c r="BK647" s="31" t="str">
        <f t="shared" si="15"/>
        <v/>
      </c>
    </row>
    <row r="648" spans="63:63">
      <c r="BK648" s="31" t="str">
        <f t="shared" si="15"/>
        <v/>
      </c>
    </row>
    <row r="649" spans="63:63">
      <c r="BK649" s="31" t="str">
        <f t="shared" si="15"/>
        <v/>
      </c>
    </row>
    <row r="650" spans="63:63">
      <c r="BK650" s="31" t="str">
        <f t="shared" si="15"/>
        <v/>
      </c>
    </row>
    <row r="651" spans="63:63">
      <c r="BK651" s="31" t="str">
        <f t="shared" si="15"/>
        <v/>
      </c>
    </row>
    <row r="652" spans="63:63">
      <c r="BK652" s="31" t="str">
        <f t="shared" si="15"/>
        <v/>
      </c>
    </row>
    <row r="653" spans="63:63">
      <c r="BK653" s="31" t="str">
        <f t="shared" si="15"/>
        <v/>
      </c>
    </row>
    <row r="654" spans="63:63">
      <c r="BK654" s="31" t="str">
        <f t="shared" si="15"/>
        <v/>
      </c>
    </row>
    <row r="655" spans="63:63">
      <c r="BK655" s="31" t="str">
        <f t="shared" si="15"/>
        <v/>
      </c>
    </row>
    <row r="656" spans="63:63">
      <c r="BK656" s="31" t="str">
        <f t="shared" si="15"/>
        <v/>
      </c>
    </row>
    <row r="657" spans="63:63">
      <c r="BK657" s="31" t="str">
        <f t="shared" si="15"/>
        <v/>
      </c>
    </row>
    <row r="658" spans="63:63">
      <c r="BK658" s="31" t="str">
        <f t="shared" si="15"/>
        <v/>
      </c>
    </row>
    <row r="659" spans="63:63">
      <c r="BK659" s="31" t="str">
        <f t="shared" si="15"/>
        <v/>
      </c>
    </row>
    <row r="660" spans="63:63">
      <c r="BK660" s="31" t="str">
        <f t="shared" si="15"/>
        <v/>
      </c>
    </row>
    <row r="661" spans="63:63">
      <c r="BK661" s="31" t="str">
        <f t="shared" si="15"/>
        <v/>
      </c>
    </row>
    <row r="662" spans="63:63">
      <c r="BK662" s="31" t="str">
        <f t="shared" si="15"/>
        <v/>
      </c>
    </row>
    <row r="663" spans="63:63">
      <c r="BK663" s="31" t="str">
        <f t="shared" si="15"/>
        <v/>
      </c>
    </row>
    <row r="664" spans="63:63">
      <c r="BK664" s="31" t="str">
        <f t="shared" si="15"/>
        <v/>
      </c>
    </row>
    <row r="665" spans="63:63">
      <c r="BK665" s="31" t="str">
        <f t="shared" si="15"/>
        <v/>
      </c>
    </row>
    <row r="666" spans="63:63">
      <c r="BK666" s="31" t="str">
        <f t="shared" si="15"/>
        <v/>
      </c>
    </row>
    <row r="667" spans="63:63">
      <c r="BK667" s="31" t="str">
        <f t="shared" si="15"/>
        <v/>
      </c>
    </row>
    <row r="668" spans="63:63">
      <c r="BK668" s="31" t="str">
        <f t="shared" si="15"/>
        <v/>
      </c>
    </row>
    <row r="669" spans="63:63">
      <c r="BK669" s="31" t="str">
        <f t="shared" si="15"/>
        <v/>
      </c>
    </row>
    <row r="670" spans="63:63">
      <c r="BK670" s="31" t="str">
        <f t="shared" si="15"/>
        <v/>
      </c>
    </row>
    <row r="671" spans="63:63">
      <c r="BK671" s="31" t="str">
        <f t="shared" si="15"/>
        <v/>
      </c>
    </row>
    <row r="672" spans="63:63">
      <c r="BK672" s="31" t="str">
        <f t="shared" si="15"/>
        <v/>
      </c>
    </row>
    <row r="673" spans="63:63">
      <c r="BK673" s="31" t="str">
        <f t="shared" si="15"/>
        <v/>
      </c>
    </row>
    <row r="674" spans="63:63">
      <c r="BK674" s="31" t="str">
        <f t="shared" si="15"/>
        <v/>
      </c>
    </row>
    <row r="675" spans="63:63">
      <c r="BK675" s="31" t="str">
        <f t="shared" si="15"/>
        <v/>
      </c>
    </row>
    <row r="676" spans="63:63">
      <c r="BK676" s="31" t="str">
        <f t="shared" si="15"/>
        <v/>
      </c>
    </row>
    <row r="677" spans="63:63">
      <c r="BK677" s="31" t="str">
        <f t="shared" si="15"/>
        <v/>
      </c>
    </row>
    <row r="678" spans="63:63">
      <c r="BK678" s="31" t="str">
        <f t="shared" si="15"/>
        <v/>
      </c>
    </row>
    <row r="679" spans="63:63">
      <c r="BK679" s="31" t="str">
        <f t="shared" si="15"/>
        <v/>
      </c>
    </row>
    <row r="680" spans="63:63">
      <c r="BK680" s="31" t="str">
        <f t="shared" si="15"/>
        <v/>
      </c>
    </row>
    <row r="681" spans="63:63">
      <c r="BK681" s="31" t="str">
        <f t="shared" si="15"/>
        <v/>
      </c>
    </row>
    <row r="682" spans="63:63">
      <c r="BK682" s="31" t="str">
        <f t="shared" si="15"/>
        <v/>
      </c>
    </row>
    <row r="683" spans="63:63">
      <c r="BK683" s="31" t="str">
        <f t="shared" si="15"/>
        <v/>
      </c>
    </row>
    <row r="684" spans="63:63">
      <c r="BK684" s="31" t="str">
        <f t="shared" si="15"/>
        <v/>
      </c>
    </row>
    <row r="685" spans="63:63">
      <c r="BK685" s="31" t="str">
        <f t="shared" si="15"/>
        <v/>
      </c>
    </row>
    <row r="686" spans="63:63">
      <c r="BK686" s="31" t="str">
        <f t="shared" si="15"/>
        <v/>
      </c>
    </row>
    <row r="687" spans="63:63">
      <c r="BK687" s="31" t="str">
        <f t="shared" si="15"/>
        <v/>
      </c>
    </row>
    <row r="688" spans="63:63">
      <c r="BK688" s="31" t="str">
        <f t="shared" si="15"/>
        <v/>
      </c>
    </row>
    <row r="689" spans="63:63">
      <c r="BK689" s="31" t="str">
        <f t="shared" si="15"/>
        <v/>
      </c>
    </row>
    <row r="690" spans="63:63">
      <c r="BK690" s="31" t="str">
        <f t="shared" si="15"/>
        <v/>
      </c>
    </row>
    <row r="691" spans="63:63">
      <c r="BK691" s="31" t="str">
        <f t="shared" si="15"/>
        <v/>
      </c>
    </row>
    <row r="692" spans="63:63">
      <c r="BK692" s="31" t="str">
        <f t="shared" si="15"/>
        <v/>
      </c>
    </row>
    <row r="693" spans="63:63">
      <c r="BK693" s="31" t="str">
        <f t="shared" si="15"/>
        <v/>
      </c>
    </row>
    <row r="694" spans="63:63">
      <c r="BK694" s="31" t="str">
        <f t="shared" si="15"/>
        <v/>
      </c>
    </row>
    <row r="695" spans="63:63">
      <c r="BK695" s="31" t="str">
        <f t="shared" si="15"/>
        <v/>
      </c>
    </row>
    <row r="696" spans="63:63">
      <c r="BK696" s="31" t="str">
        <f t="shared" si="15"/>
        <v/>
      </c>
    </row>
    <row r="697" spans="63:63">
      <c r="BK697" s="31" t="str">
        <f t="shared" si="15"/>
        <v/>
      </c>
    </row>
    <row r="698" spans="63:63">
      <c r="BK698" s="31" t="str">
        <f t="shared" si="15"/>
        <v/>
      </c>
    </row>
    <row r="699" spans="63:63">
      <c r="BK699" s="31" t="str">
        <f t="shared" si="15"/>
        <v/>
      </c>
    </row>
    <row r="700" spans="63:63">
      <c r="BK700" s="31" t="str">
        <f t="shared" si="15"/>
        <v/>
      </c>
    </row>
    <row r="701" spans="63:63">
      <c r="BK701" s="31" t="str">
        <f t="shared" si="15"/>
        <v/>
      </c>
    </row>
    <row r="702" spans="63:63">
      <c r="BK702" s="31" t="str">
        <f t="shared" si="15"/>
        <v/>
      </c>
    </row>
    <row r="703" spans="63:63">
      <c r="BK703" s="31" t="str">
        <f t="shared" si="15"/>
        <v/>
      </c>
    </row>
    <row r="704" spans="63:63">
      <c r="BK704" s="31" t="str">
        <f t="shared" si="15"/>
        <v/>
      </c>
    </row>
    <row r="705" spans="63:63">
      <c r="BK705" s="31" t="str">
        <f t="shared" si="15"/>
        <v/>
      </c>
    </row>
    <row r="706" spans="63:63">
      <c r="BK706" s="31" t="str">
        <f t="shared" si="15"/>
        <v/>
      </c>
    </row>
    <row r="707" spans="63:63">
      <c r="BK707" s="31" t="str">
        <f t="shared" ref="BK707:BK725" si="16">IF(H707,IF(AND(NOT(BA707),AU707),AND(AC707=0,IF(CA707="",TRUE,NOT(CA707))),""),"")</f>
        <v/>
      </c>
    </row>
    <row r="708" spans="63:63">
      <c r="BK708" s="31" t="str">
        <f t="shared" si="16"/>
        <v/>
      </c>
    </row>
    <row r="709" spans="63:63">
      <c r="BK709" s="31" t="str">
        <f t="shared" si="16"/>
        <v/>
      </c>
    </row>
    <row r="710" spans="63:63">
      <c r="BK710" s="31" t="str">
        <f t="shared" si="16"/>
        <v/>
      </c>
    </row>
    <row r="711" spans="63:63">
      <c r="BK711" s="31" t="str">
        <f t="shared" si="16"/>
        <v/>
      </c>
    </row>
    <row r="712" spans="63:63">
      <c r="BK712" s="31" t="str">
        <f t="shared" si="16"/>
        <v/>
      </c>
    </row>
    <row r="713" spans="63:63">
      <c r="BK713" s="31" t="str">
        <f t="shared" si="16"/>
        <v/>
      </c>
    </row>
    <row r="714" spans="63:63">
      <c r="BK714" s="31" t="str">
        <f t="shared" si="16"/>
        <v/>
      </c>
    </row>
    <row r="715" spans="63:63">
      <c r="BK715" s="31" t="str">
        <f t="shared" si="16"/>
        <v/>
      </c>
    </row>
    <row r="716" spans="63:63">
      <c r="BK716" s="31" t="str">
        <f t="shared" si="16"/>
        <v/>
      </c>
    </row>
    <row r="717" spans="63:63">
      <c r="BK717" s="31" t="str">
        <f t="shared" si="16"/>
        <v/>
      </c>
    </row>
    <row r="718" spans="63:63">
      <c r="BK718" s="31" t="str">
        <f t="shared" si="16"/>
        <v/>
      </c>
    </row>
    <row r="719" spans="63:63">
      <c r="BK719" s="31" t="str">
        <f t="shared" si="16"/>
        <v/>
      </c>
    </row>
    <row r="720" spans="63:63">
      <c r="BK720" s="31" t="str">
        <f t="shared" si="16"/>
        <v/>
      </c>
    </row>
    <row r="721" spans="63:63">
      <c r="BK721" s="31" t="str">
        <f t="shared" si="16"/>
        <v/>
      </c>
    </row>
    <row r="722" spans="63:63">
      <c r="BK722" s="31" t="str">
        <f t="shared" si="16"/>
        <v/>
      </c>
    </row>
    <row r="723" spans="63:63">
      <c r="BK723" s="31" t="str">
        <f t="shared" si="16"/>
        <v/>
      </c>
    </row>
    <row r="724" spans="63:63">
      <c r="BK724" s="31" t="str">
        <f t="shared" si="16"/>
        <v/>
      </c>
    </row>
    <row r="725" spans="63:63">
      <c r="BK725" s="31" t="str">
        <f t="shared" si="16"/>
        <v/>
      </c>
    </row>
  </sheetData>
  <sheetProtection insertColumns="0" insertRows="0" deleteColumns="0" deleteRows="0"/>
  <protectedRanges>
    <protectedRange sqref="A1:XFD1048576" name="Dane"/>
  </protectedRanges>
  <customSheetViews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419" priority="1" stopIfTrue="1">
      <formula>(ROW(B3)-2&gt;CaseCnt)+(COLUMN(B3)&gt;VariableCount)+($A3="")+IF(B$2="",TRUE,MID(B$2,1,1)=".")</formula>
    </cfRule>
    <cfRule type="expression" dxfId="418" priority="2" stopIfTrue="1">
      <formula>IF(ISNUMBER(B3),AND(INDEX(_Wew_ForceDiscrete,COLUMN(B$1)),B3&lt;&gt;INT(B3)),FALSE)</formula>
    </cfRule>
    <cfRule type="expression" dxfId="417" priority="3" stopIfTrue="1">
      <formula>IF(ISNUMBER(B3),AND(INDEX(_WEW_Typ_Niecalk,COLUMN(B$1)),B3&lt;&gt;INT(B3)),FALSE)</formula>
    </cfRule>
    <cfRule type="expression" dxfId="416" priority="4">
      <formula>(B3="")*INDEX(_WEW_Required,COLUMN(B$1))</formula>
    </cfRule>
    <cfRule type="expression" dxfId="415" priority="5">
      <formula>(B3="")*NOT(INDEX(_WEW_Required,COLUMN(B$1)))</formula>
    </cfRule>
    <cfRule type="expression" dxfId="414" priority="8" stopIfTrue="1">
      <formula>IF(AND(NOT(ISNUMBER(B3)),NOT(INDEX(_WEW_Required,COLUMN(B$1)))),NOT(ISERROR(MATCH(B3,INDIRECT(INDEX(_WEW_valuelabels,COLUMN(B$1))),0))))</formula>
    </cfRule>
    <cfRule type="expression" dxfId="413" priority="10" stopIfTrue="1">
      <formula>IF(AND(NOT(ISNUMBER(B3)),INDEX(_WEW_Required,COLUMN(B$1))),NOT(ISERROR(MATCH(B3,INDIRECT(INDEX(_WEW_valuelabels,COLUMN(B$1))),0))))</formula>
    </cfRule>
    <cfRule type="expression" dxfId="412" priority="11">
      <formula>IF(INDEX(_WEW_IsUserValidationEntered,COLUMN(B$1)),NOT(OFFSET(B3,0,1)),FALSE)</formula>
    </cfRule>
    <cfRule type="expression" dxfId="411" priority="12">
      <formula>IF(INDEX(_WEW_IsUserValidationEntered2,COLUMN(B$1)),NOT(OFFSET(B3,0,2)),FALSE)</formula>
    </cfRule>
    <cfRule type="expression" dxfId="410" priority="18" stopIfTrue="1">
      <formula>NOT(ISNUMBER(B3))*(B3&lt;&gt;"")*(INDEX(_WEW_IntendedVariableClass,COLUMN(B$1))&lt;&gt;"S")</formula>
    </cfRule>
    <cfRule type="expression" dxfId="409" priority="23">
      <formula>(B3="NA")</formula>
    </cfRule>
    <cfRule type="expression" dxfId="408" priority="24">
      <formula>ISERROR(B3)</formula>
    </cfRule>
    <cfRule type="expression" dxfId="407" priority="25" stopIfTrue="1">
      <formula>ISNUMBER(B3)*ISERROR(MATCH(B3,INDIRECT(INDEX(_WEW_valuelabels,COLUMN(B$1))),0))*(INDEX(_WEW_ForceLabels,COLUMN(B$1)))</formula>
    </cfRule>
    <cfRule type="expression" dxfId="406" priority="26" stopIfTrue="1">
      <formula>IF(AND(ISNUMBER(B3),INDEX(_Wew_ForceMax,COLUMN(B$1))&lt;&gt;""), B3&gt;INDEX(_Wew_ForceMax,COLUMN(B$1)))</formula>
    </cfRule>
    <cfRule type="expression" dxfId="405" priority="27">
      <formula>IF(AND(INDEX(_Wew_ForceMin,COLUMN(B$1))&lt;&gt;"",ISNUMBER(B3)), B3&lt;INDEX(_Wew_ForceMin,COLUMN(B$1)))</formula>
    </cfRule>
    <cfRule type="expression" dxfId="404" priority="28">
      <formula>(B3=INDEX(_WEW_Max,COLUMN(B$1)))</formula>
    </cfRule>
    <cfRule type="expression" dxfId="403" priority="30">
      <formula>(B3=INDEX(_WEW_Min,COLUMN(B$1)))</formula>
    </cfRule>
    <cfRule type="expression" dxfId="402" priority="31">
      <formula>IF(AND(ISNUMBER(B3),INDEX(_WEW_LabelCount,COLUMN(B$1))&gt;0),(ISERROR(MATCH(B3,INDIRECT(INDEX(_WEW_valuelabels,COLUMN(B$1))),0))))</formula>
    </cfRule>
    <cfRule type="expression" dxfId="401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00" priority="9">
      <formula>INDEX(_WEW_Measure,COLUMN(B$1))="O"</formula>
    </cfRule>
    <cfRule type="expression" dxfId="399" priority="19" stopIfTrue="1">
      <formula>INDEX(_WEW_VariableClass,COLUMN(B$1))="S"</formula>
    </cfRule>
    <cfRule type="expression" dxfId="398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397" priority="346">
      <formula>NOT(ISERROR(FIND(A3," ")))*(A3&lt;&gt;"")</formula>
    </cfRule>
  </conditionalFormatting>
  <conditionalFormatting sqref="B2:AB2">
    <cfRule type="expression" dxfId="396" priority="7">
      <formula>INDEX(_WEW_VariableClass,COLUMN(B$1))="E"</formula>
    </cfRule>
  </conditionalFormatting>
  <dataValidations count="6">
    <dataValidation allowBlank="1" showInputMessage="1" showErrorMessage="1" promptTitle="Variable consistency check" prompt="The following records are missing in this required field: 1" sqref="D2:E2"/>
    <dataValidation allowBlank="1" showInputMessage="1" showErrorMessage="1" promptTitle="Variable consistency check" prompt="There are some cases with values not explicitly declared in the labels dictionary: 1: 3" sqref="CN2:CO2"/>
    <dataValidation allowBlank="1" showInputMessage="1" showErrorMessage="1" promptTitle="Variable consistency check" prompt="There are some cases with values not explicitly declared in the labels dictionary: 1: 18" sqref="CY2"/>
    <dataValidation allowBlank="1" showInputMessage="1" showErrorMessage="1" promptTitle="Variable consistency check" prompt="There are some cases with values not explicitly declared in the labels dictionary: 1: 23" sqref="DA2"/>
    <dataValidation allowBlank="1" showInputMessage="1" showErrorMessage="1" promptTitle="Variable consistency check" prompt="There are some cases with values not explicitly declared in the labels dictionary: 1: 20" sqref="DE2"/>
    <dataValidation allowBlank="1" showInputMessage="1" showErrorMessage="1" promptTitle="Variable consistency check" prompt="There are some cases with values not explicitly declared in the labels dictionary: 1: 25" sqref="DG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TD725"/>
  <sheetViews>
    <sheetView topLeftCell="ASV1" zoomScale="160" zoomScaleNormal="160" workbookViewId="0">
      <selection activeCell="ATC7" sqref="ATC7:ATD7"/>
    </sheetView>
  </sheetViews>
  <sheetFormatPr defaultRowHeight="12.75"/>
  <cols>
    <col min="53" max="53" width="23.85546875" customWidth="1"/>
  </cols>
  <sheetData>
    <row r="1" spans="1:1200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.verification_q_97b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.verification_q_98_2b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CL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.verification_q_99.b1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.verification_q_99.b2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.verification_q_99.b3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.verification_q_99.b4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.verification_q_99.b5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.verification_q_99.b6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.verification_q_99.b7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AAC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AAI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Y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ref="ABM1:ABN1" ca="1" si="233">IF(INDIRECT(ADDRESS(MOD(COLUMN(ABM2),2)+1,INT((COLUMN(ABM2)-1)/2)+1, ,,"data_frame"))="","",INDIRECT(ADDRESS(MOD(COLUMN(ABM2),2)+1,INT((COLUMN(ABM2)-1)/2)+1, ,,"data_frame")))</f>
        <v>q_103a_2</v>
      </c>
      <c r="ABN1" s="14" t="str">
        <f t="shared" ca="1" si="233"/>
        <v>How many family members 1 had a history of Parkinson disease</v>
      </c>
      <c r="ABO1" s="14" t="str">
        <f t="shared" ref="ABO1:ABP1" ca="1" si="234">IF(INDIRECT(ADDRESS(MOD(COLUMN(ABO2),2)+1,INT((COLUMN(ABO2)-1)/2)+1, ,,"data_frame"))="","",INDIRECT(ADDRESS(MOD(COLUMN(ABO2),2)+1,INT((COLUMN(ABO2)-1)/2)+1, ,,"data_frame")))</f>
        <v>q_103b_1</v>
      </c>
      <c r="ABP1" s="14" t="str">
        <f t="shared" ca="1" si="234"/>
        <v>Which family member 2 had a history of Parkinson disease</v>
      </c>
      <c r="ABQ1" s="14" t="str">
        <f t="shared" ref="ABQ1" ca="1" si="235">IF(INDIRECT(ADDRESS(MOD(COLUMN(ABQ2),2)+1,INT((COLUMN(ABQ2)-1)/2)+1, ,,"data_frame"))="","",INDIRECT(ADDRESS(MOD(COLUMN(ABQ2),2)+1,INT((COLUMN(ABQ2)-1)/2)+1, ,,"data_frame")))</f>
        <v>q_103b_2</v>
      </c>
      <c r="ABR1" s="14" t="str">
        <f t="shared" ref="ABR1" ca="1" si="236">IF(INDIRECT(ADDRESS(MOD(COLUMN(ABR2),2)+1,INT((COLUMN(ABR2)-1)/2)+1, ,,"data_frame"))="","",INDIRECT(ADDRESS(MOD(COLUMN(ABR2),2)+1,INT((COLUMN(ABR2)-1)/2)+1, ,,"data_frame")))</f>
        <v>How many family members 2 had a history of Parkinson disease</v>
      </c>
      <c r="ABS1" s="14" t="str">
        <f t="shared" ref="ABS1" ca="1" si="237">IF(INDIRECT(ADDRESS(MOD(COLUMN(ABS2),2)+1,INT((COLUMN(ABS2)-1)/2)+1, ,,"data_frame"))="","",INDIRECT(ADDRESS(MOD(COLUMN(ABS2),2)+1,INT((COLUMN(ABS2)-1)/2)+1, ,,"data_frame")))</f>
        <v>q_103c_1</v>
      </c>
      <c r="ABT1" s="14" t="str">
        <f t="shared" ref="ABT1" ca="1" si="238">IF(INDIRECT(ADDRESS(MOD(COLUMN(ABT2),2)+1,INT((COLUMN(ABT2)-1)/2)+1, ,,"data_frame"))="","",INDIRECT(ADDRESS(MOD(COLUMN(ABT2),2)+1,INT((COLUMN(ABT2)-1)/2)+1, ,,"data_frame")))</f>
        <v>Which family member 3 had a history of Parkinson disease</v>
      </c>
      <c r="ABU1" s="14" t="str">
        <f t="shared" ref="ABU1" ca="1" si="239">IF(INDIRECT(ADDRESS(MOD(COLUMN(ABU2),2)+1,INT((COLUMN(ABU2)-1)/2)+1, ,,"data_frame"))="","",INDIRECT(ADDRESS(MOD(COLUMN(ABU2),2)+1,INT((COLUMN(ABU2)-1)/2)+1, ,,"data_frame")))</f>
        <v>q_103c_2</v>
      </c>
      <c r="ABV1" s="14" t="str">
        <f t="shared" ref="ABV1" ca="1" si="240">IF(INDIRECT(ADDRESS(MOD(COLUMN(ABV2),2)+1,INT((COLUMN(ABV2)-1)/2)+1, ,,"data_frame"))="","",INDIRECT(ADDRESS(MOD(COLUMN(ABV2),2)+1,INT((COLUMN(ABV2)-1)/2)+1, ,,"data_frame")))</f>
        <v>How many family members 3 had a history of Parkinson disease</v>
      </c>
      <c r="ABW1" s="14" t="str">
        <f t="shared" ref="ABW1" ca="1" si="241">IF(INDIRECT(ADDRESS(MOD(COLUMN(ABW2),2)+1,INT((COLUMN(ABW2)-1)/2)+1, ,,"data_frame"))="","",INDIRECT(ADDRESS(MOD(COLUMN(ABW2),2)+1,INT((COLUMN(ABW2)-1)/2)+1, ,,"data_frame")))</f>
        <v>q_103d_1</v>
      </c>
      <c r="ABX1" s="14" t="str">
        <f t="shared" ref="ABX1" ca="1" si="242">IF(INDIRECT(ADDRESS(MOD(COLUMN(ABX2),2)+1,INT((COLUMN(ABX2)-1)/2)+1, ,,"data_frame"))="","",INDIRECT(ADDRESS(MOD(COLUMN(ABX2),2)+1,INT((COLUMN(ABX2)-1)/2)+1, ,,"data_frame")))</f>
        <v>Which family member 4 had a history of Parkinson disease</v>
      </c>
      <c r="ABY1" s="14" t="str">
        <f t="shared" ca="1" si="191"/>
        <v>q_103d_2</v>
      </c>
      <c r="ABZ1" s="14" t="str">
        <f t="shared" ca="1" si="191"/>
        <v>How many family members 4 had a history of Parkinson disease</v>
      </c>
      <c r="ACA1" s="14" t="str">
        <f t="shared" ca="1" si="191"/>
        <v>q_104a_1</v>
      </c>
      <c r="ACB1" s="14" t="str">
        <f t="shared" ca="1" si="191"/>
        <v>Which family member 1 had a history of multiple scrlerosis</v>
      </c>
      <c r="ACC1" s="14" t="str">
        <f t="shared" ca="1" si="191"/>
        <v>q_104a_2</v>
      </c>
      <c r="ACD1" s="14" t="str">
        <f t="shared" ca="1" si="191"/>
        <v>How many family members 1 had a history of multiple scrlerosis</v>
      </c>
      <c r="ACE1" s="14" t="str">
        <f t="shared" ca="1" si="191"/>
        <v>q_104b_1</v>
      </c>
      <c r="ACF1" s="14" t="str">
        <f t="shared" ca="1" si="191"/>
        <v>Which family member 2 had a history of multiple scrlerosis</v>
      </c>
      <c r="ACG1" s="14" t="str">
        <f t="shared" ca="1" si="191"/>
        <v>q_104b_2</v>
      </c>
      <c r="ACH1" s="14" t="str">
        <f t="shared" ca="1" si="191"/>
        <v>How many family members 2 had a history of multiple scrlerosis</v>
      </c>
      <c r="ACI1" s="14" t="str">
        <f t="shared" ca="1" si="191"/>
        <v>q_104c_1</v>
      </c>
      <c r="ACJ1" s="14" t="str">
        <f t="shared" ca="1" si="191"/>
        <v>Which family member 3 had a history of multiple scrlerosis</v>
      </c>
      <c r="ACK1" s="14" t="str">
        <f t="shared" ca="1" si="191"/>
        <v>q_104c_2</v>
      </c>
      <c r="ACL1" s="14" t="str">
        <f t="shared" ca="1" si="191"/>
        <v>How many family members 3 had a history of multiple scrlerosis</v>
      </c>
      <c r="ACM1" s="14" t="str">
        <f t="shared" ref="ACM1:AEX1" ca="1" si="243">IF(INDIRECT(ADDRESS(MOD(COLUMN(ACM2),2)+1,INT((COLUMN(ACM2)-1)/2)+1, ,,"data_frame"))="","",INDIRECT(ADDRESS(MOD(COLUMN(ACM2),2)+1,INT((COLUMN(ACM2)-1)/2)+1, ,,"data_frame")))</f>
        <v>q_104d_1</v>
      </c>
      <c r="ACN1" s="14" t="str">
        <f t="shared" ca="1" si="243"/>
        <v>Which family member 4 had a history of multiple scrlerosis</v>
      </c>
      <c r="ACO1" s="14" t="str">
        <f t="shared" ca="1" si="243"/>
        <v>q_104d_2</v>
      </c>
      <c r="ACP1" s="14" t="str">
        <f t="shared" ca="1" si="243"/>
        <v>How many family members 4 had a history of multiple scrlerosis</v>
      </c>
      <c r="ACQ1" s="14" t="str">
        <f t="shared" ca="1" si="243"/>
        <v>q_105_1a</v>
      </c>
      <c r="ACR1" s="14" t="str">
        <f t="shared" ca="1" si="243"/>
        <v>Which family member 1 had a history of other severe disease</v>
      </c>
      <c r="ACS1" s="14" t="str">
        <f t="shared" ca="1" si="243"/>
        <v>q_105_1b</v>
      </c>
      <c r="ACT1" s="14" t="str">
        <f t="shared" ca="1" si="243"/>
        <v>What severe disease family member 1 had</v>
      </c>
      <c r="ACU1" s="14" t="str">
        <f t="shared" ca="1" si="243"/>
        <v>q_105_1c</v>
      </c>
      <c r="ACV1" s="14" t="str">
        <f t="shared" ca="1" si="243"/>
        <v>What other severe disease family member 1 had</v>
      </c>
      <c r="ACW1" s="14" t="str">
        <f t="shared" ca="1" si="243"/>
        <v>q_105_2a</v>
      </c>
      <c r="ACX1" s="14" t="str">
        <f t="shared" ca="1" si="243"/>
        <v>Which family member 2 had a history of other severe disease</v>
      </c>
      <c r="ACY1" s="14" t="str">
        <f t="shared" ca="1" si="243"/>
        <v>q_105_2b</v>
      </c>
      <c r="ACZ1" s="14" t="str">
        <f t="shared" ca="1" si="243"/>
        <v>What severe disease family member 2 had</v>
      </c>
      <c r="ADA1" s="14" t="str">
        <f t="shared" ca="1" si="243"/>
        <v>q_105_2c</v>
      </c>
      <c r="ADB1" s="14" t="str">
        <f t="shared" ca="1" si="243"/>
        <v>What other severe disease family member 2 had</v>
      </c>
      <c r="ADC1" s="14" t="str">
        <f t="shared" ca="1" si="243"/>
        <v>q_105_3a</v>
      </c>
      <c r="ADD1" s="14" t="str">
        <f t="shared" ca="1" si="243"/>
        <v>Which family member 3 had a history of other severe disease</v>
      </c>
      <c r="ADE1" s="14" t="str">
        <f t="shared" ca="1" si="243"/>
        <v>q_105_3b</v>
      </c>
      <c r="ADF1" s="14" t="str">
        <f t="shared" ca="1" si="243"/>
        <v>What severe disease family member 3 had</v>
      </c>
      <c r="ADG1" s="14" t="str">
        <f t="shared" ca="1" si="243"/>
        <v>q_105_3c</v>
      </c>
      <c r="ADH1" s="14" t="str">
        <f t="shared" ca="1" si="243"/>
        <v>What other severe disease family member 3 had</v>
      </c>
      <c r="ADI1" s="14" t="str">
        <f t="shared" ca="1" si="243"/>
        <v>q_105_4a</v>
      </c>
      <c r="ADJ1" s="14" t="str">
        <f t="shared" ca="1" si="243"/>
        <v>Which family member 4 had a history of other severe disease</v>
      </c>
      <c r="ADK1" s="14" t="str">
        <f t="shared" ca="1" si="243"/>
        <v>q_105_4b</v>
      </c>
      <c r="ADL1" s="14" t="str">
        <f t="shared" ca="1" si="243"/>
        <v>What severe disease family member 4 had</v>
      </c>
      <c r="ADM1" s="14" t="str">
        <f t="shared" ca="1" si="243"/>
        <v>q_105_4c</v>
      </c>
      <c r="ADN1" s="14" t="str">
        <f t="shared" ca="1" si="243"/>
        <v>What other severe disease family member 4 had</v>
      </c>
      <c r="ADO1" s="14" t="str">
        <f t="shared" ca="1" si="243"/>
        <v>q_105_5a</v>
      </c>
      <c r="ADP1" s="14" t="str">
        <f t="shared" ca="1" si="243"/>
        <v>Which family member 5 had a history of other severe disease</v>
      </c>
      <c r="ADQ1" s="14" t="str">
        <f t="shared" ca="1" si="243"/>
        <v>q_105_5b</v>
      </c>
      <c r="ADR1" s="14" t="str">
        <f t="shared" ca="1" si="243"/>
        <v>What severe disease family member 5 had</v>
      </c>
      <c r="ADS1" s="14" t="str">
        <f t="shared" ca="1" si="243"/>
        <v>q_105_5c</v>
      </c>
      <c r="ADT1" s="14" t="str">
        <f t="shared" ca="1" si="243"/>
        <v>What other severe disease family member 5 had</v>
      </c>
      <c r="ADU1" s="14" t="str">
        <f t="shared" ca="1" si="243"/>
        <v>q_105_6a</v>
      </c>
      <c r="ADV1" s="14" t="str">
        <f t="shared" ca="1" si="243"/>
        <v>Which family member 6 had a history of other severe disease</v>
      </c>
      <c r="ADW1" s="14" t="str">
        <f t="shared" ca="1" si="243"/>
        <v>q_105_6b</v>
      </c>
      <c r="ADX1" s="14" t="str">
        <f t="shared" ca="1" si="243"/>
        <v>What severe disease family member 6 had</v>
      </c>
      <c r="ADY1" s="14" t="str">
        <f t="shared" ca="1" si="243"/>
        <v>q_105_6c</v>
      </c>
      <c r="ADZ1" s="14" t="str">
        <f t="shared" ca="1" si="243"/>
        <v>What other severe disease family member 6 had</v>
      </c>
      <c r="AEA1" s="14" t="str">
        <f t="shared" ca="1" si="243"/>
        <v>q_106_1a</v>
      </c>
      <c r="AEB1" s="14" t="str">
        <f t="shared" ca="1" si="243"/>
        <v>Which family member 1 had died</v>
      </c>
      <c r="AEC1" s="14" t="str">
        <f t="shared" ca="1" si="243"/>
        <v>q_106_1b</v>
      </c>
      <c r="AED1" s="14" t="str">
        <f t="shared" ca="1" si="243"/>
        <v>What cause of death of family member 1</v>
      </c>
      <c r="AEE1" s="14" t="str">
        <f t="shared" ca="1" si="243"/>
        <v>q_106_1c</v>
      </c>
      <c r="AEF1" s="14" t="str">
        <f t="shared" ca="1" si="243"/>
        <v>What other cause of death of family member 1</v>
      </c>
      <c r="AEG1" s="14" t="str">
        <f t="shared" ca="1" si="243"/>
        <v>q_106_1d</v>
      </c>
      <c r="AEH1" s="14" t="str">
        <f t="shared" ca="1" si="243"/>
        <v>Age of family member 1 at the moment of death</v>
      </c>
      <c r="AEI1" s="14" t="str">
        <f t="shared" ca="1" si="243"/>
        <v>q_106_2a</v>
      </c>
      <c r="AEJ1" s="14" t="str">
        <f t="shared" ca="1" si="243"/>
        <v>Which family member 2 had died</v>
      </c>
      <c r="AEK1" s="14" t="str">
        <f t="shared" ca="1" si="243"/>
        <v>q_106_2b</v>
      </c>
      <c r="AEL1" s="14" t="str">
        <f t="shared" ca="1" si="243"/>
        <v>What cause of death of family member 2</v>
      </c>
      <c r="AEM1" s="14" t="str">
        <f t="shared" ca="1" si="243"/>
        <v>q_106_2c</v>
      </c>
      <c r="AEN1" s="14" t="str">
        <f t="shared" ca="1" si="243"/>
        <v>What other cause of death of family member 2</v>
      </c>
      <c r="AEO1" s="14" t="str">
        <f t="shared" ca="1" si="243"/>
        <v>q_106_2d</v>
      </c>
      <c r="AEP1" s="14" t="str">
        <f t="shared" ca="1" si="243"/>
        <v>Age of family member 2 at the moment of death</v>
      </c>
      <c r="AEQ1" s="14" t="str">
        <f t="shared" ca="1" si="243"/>
        <v>q_106_3a</v>
      </c>
      <c r="AER1" s="14" t="str">
        <f t="shared" ca="1" si="243"/>
        <v>Which family member 3 had died</v>
      </c>
      <c r="AES1" s="14" t="str">
        <f t="shared" ca="1" si="243"/>
        <v>q_106_3b</v>
      </c>
      <c r="AET1" s="14" t="str">
        <f t="shared" ca="1" si="243"/>
        <v>What cause of death of family member 3</v>
      </c>
      <c r="AEU1" s="14" t="str">
        <f t="shared" ca="1" si="243"/>
        <v>q_106_3c</v>
      </c>
      <c r="AEV1" s="14" t="str">
        <f t="shared" ca="1" si="243"/>
        <v>What other cause of death of family member 3</v>
      </c>
      <c r="AEW1" s="14" t="str">
        <f t="shared" ca="1" si="243"/>
        <v>q_106_3d</v>
      </c>
      <c r="AEX1" s="14" t="str">
        <f t="shared" ca="1" si="243"/>
        <v>Age of family member 3 at the moment of death</v>
      </c>
      <c r="AEY1" s="14" t="str">
        <f t="shared" ref="AEY1:AFN1" ca="1" si="244">IF(INDIRECT(ADDRESS(MOD(COLUMN(AEY2),2)+1,INT((COLUMN(AEY2)-1)/2)+1, ,,"data_frame"))="","",INDIRECT(ADDRESS(MOD(COLUMN(AEY2),2)+1,INT((COLUMN(AEY2)-1)/2)+1, ,,"data_frame")))</f>
        <v>q_106_4a</v>
      </c>
      <c r="AEZ1" s="14" t="str">
        <f t="shared" ca="1" si="244"/>
        <v>Which family member 4 had died</v>
      </c>
      <c r="AFA1" s="14" t="str">
        <f t="shared" ca="1" si="244"/>
        <v>q_106_4b</v>
      </c>
      <c r="AFB1" s="14" t="str">
        <f t="shared" ca="1" si="244"/>
        <v>What cause of death of family member 4</v>
      </c>
      <c r="AFC1" s="14" t="str">
        <f t="shared" ca="1" si="244"/>
        <v>q_106_4c</v>
      </c>
      <c r="AFD1" s="14" t="str">
        <f t="shared" ca="1" si="244"/>
        <v>What other cause of death of family member 4</v>
      </c>
      <c r="AFE1" s="14" t="str">
        <f t="shared" ca="1" si="244"/>
        <v>q_106_4d</v>
      </c>
      <c r="AFF1" s="14" t="str">
        <f t="shared" ca="1" si="244"/>
        <v>Age of family member 4 at the moment of death</v>
      </c>
      <c r="AFG1" s="14" t="str">
        <f t="shared" ca="1" si="244"/>
        <v>q_106_5a</v>
      </c>
      <c r="AFH1" s="14" t="str">
        <f t="shared" ca="1" si="244"/>
        <v>Which family member 5 had died</v>
      </c>
      <c r="AFI1" s="14" t="str">
        <f t="shared" ca="1" si="244"/>
        <v>q_106_5b</v>
      </c>
      <c r="AFJ1" s="14" t="str">
        <f t="shared" ca="1" si="244"/>
        <v>What cause of death of family member 5</v>
      </c>
      <c r="AFK1" s="14" t="str">
        <f t="shared" ca="1" si="244"/>
        <v>q_106_5c</v>
      </c>
      <c r="AFL1" s="14" t="str">
        <f t="shared" ca="1" si="244"/>
        <v>What other cause of death of family member 5</v>
      </c>
      <c r="AFM1" s="14" t="str">
        <f t="shared" ca="1" si="244"/>
        <v>q_106_5d</v>
      </c>
      <c r="AFN1" s="14" t="str">
        <f t="shared" ca="1" si="244"/>
        <v>Age of family member 5 at the moment of death</v>
      </c>
      <c r="AFO1" s="14" t="str">
        <f t="shared" ref="AFO1:AHD1" ca="1" si="245">IF(INDIRECT(ADDRESS(MOD(COLUMN(AFO2),2)+1,INT((COLUMN(AFO2)-1)/2)+1, ,,"data_frame"))="","",INDIRECT(ADDRESS(MOD(COLUMN(AFO2),2)+1,INT((COLUMN(AFO2)-1)/2)+1, ,,"data_frame")))</f>
        <v>q_107a</v>
      </c>
      <c r="AFP1" s="14" t="str">
        <f t="shared" ca="1" si="245"/>
        <v>Mother´s birth order</v>
      </c>
      <c r="AFQ1" s="14" t="str">
        <f t="shared" ca="1" si="245"/>
        <v>q_107b</v>
      </c>
      <c r="AFR1" s="14" t="str">
        <f t="shared" ca="1" si="245"/>
        <v>Mother´s number of siblings</v>
      </c>
      <c r="AFS1" s="14" t="str">
        <f t="shared" ca="1" si="245"/>
        <v>q_108a</v>
      </c>
      <c r="AFT1" s="14" t="str">
        <f t="shared" ca="1" si="245"/>
        <v>Father´s birth order</v>
      </c>
      <c r="AFU1" s="14" t="str">
        <f t="shared" ca="1" si="245"/>
        <v>q_108b</v>
      </c>
      <c r="AFV1" s="14" t="str">
        <f t="shared" ca="1" si="245"/>
        <v>Father´s number of siblings</v>
      </c>
      <c r="AFW1" s="14" t="str">
        <f t="shared" ca="1" si="245"/>
        <v>q_109</v>
      </c>
      <c r="AFX1" s="14" t="str">
        <f t="shared" ca="1" si="245"/>
        <v>Consanguinity of parents</v>
      </c>
      <c r="AFY1" s="14" t="str">
        <f t="shared" ca="1" si="245"/>
        <v>q_110a</v>
      </c>
      <c r="AFZ1" s="14" t="str">
        <f t="shared" ca="1" si="245"/>
        <v>Number of children</v>
      </c>
      <c r="AGA1" s="14" t="str">
        <f t="shared" ca="1" si="245"/>
        <v>q_110a1</v>
      </c>
      <c r="AGB1" s="14" t="str">
        <f t="shared" ca="1" si="245"/>
        <v>Siblings' birth order</v>
      </c>
      <c r="AGC1" s="14" t="str">
        <f t="shared" ca="1" si="245"/>
        <v>q_110a2</v>
      </c>
      <c r="AGD1" s="14" t="str">
        <f t="shared" ca="1" si="245"/>
        <v>Number of siblings</v>
      </c>
      <c r="AGE1" s="14" t="str">
        <f t="shared" ca="1" si="245"/>
        <v>q_110c</v>
      </c>
      <c r="AGF1" s="14" t="str">
        <f t="shared" ca="1" si="245"/>
        <v>With a monozygous twin</v>
      </c>
      <c r="AGG1" s="14" t="str">
        <f t="shared" ca="1" si="245"/>
        <v>q_110d</v>
      </c>
      <c r="AGH1" s="14" t="str">
        <f t="shared" ca="1" si="245"/>
        <v>With a dizygous twin</v>
      </c>
      <c r="AGI1" s="14" t="str">
        <f t="shared" ref="AGI1:AGJ1" ca="1" si="246">IF(INDIRECT(ADDRESS(MOD(COLUMN(AGI2),2)+1,INT((COLUMN(AGI2)-1)/2)+1, ,,"data_frame"))="","",INDIRECT(ADDRESS(MOD(COLUMN(AGI2),2)+1,INT((COLUMN(AGI2)-1)/2)+1, ,,"data_frame")))</f>
        <v>q_110e</v>
      </c>
      <c r="AGJ1" s="14" t="str">
        <f t="shared" ca="1" si="246"/>
        <v>Gender of a dizygous twin</v>
      </c>
      <c r="AGK1" s="14" t="str">
        <f t="shared" ca="1" si="245"/>
        <v>q_111</v>
      </c>
      <c r="AGL1" s="14" t="str">
        <f t="shared" ca="1" si="245"/>
        <v>Regular physical exercise</v>
      </c>
      <c r="AGM1" s="14" t="str">
        <f t="shared" ca="1" si="245"/>
        <v>q_112a_1a</v>
      </c>
      <c r="AGN1" s="14" t="str">
        <f t="shared" ca="1" si="245"/>
        <v>Type of moderate sport activity 1</v>
      </c>
      <c r="AGO1" s="14" t="str">
        <f t="shared" ca="1" si="245"/>
        <v>q_112a_1b</v>
      </c>
      <c r="AGP1" s="14" t="str">
        <f t="shared" ca="1" si="245"/>
        <v>Type of other moderate sport activity 1</v>
      </c>
      <c r="AGQ1" s="14" t="str">
        <f t="shared" ca="1" si="245"/>
        <v>q_112a_1c</v>
      </c>
      <c r="AGR1" s="14" t="str">
        <f t="shared" ca="1" si="245"/>
        <v>How long moderate sport activity 1</v>
      </c>
      <c r="AGS1" s="14" t="str">
        <f t="shared" ca="1" si="245"/>
        <v>q_112a_2a</v>
      </c>
      <c r="AGT1" s="14" t="str">
        <f t="shared" ca="1" si="245"/>
        <v>Type of moderate sport activity 2</v>
      </c>
      <c r="AGU1" s="14" t="str">
        <f t="shared" ca="1" si="245"/>
        <v>q_112a_2b</v>
      </c>
      <c r="AGV1" s="14" t="str">
        <f t="shared" ca="1" si="245"/>
        <v>Type of other moderate sport activity 2</v>
      </c>
      <c r="AGW1" s="14" t="str">
        <f t="shared" ca="1" si="245"/>
        <v>q_112a_2c</v>
      </c>
      <c r="AGX1" s="14" t="str">
        <f t="shared" ca="1" si="245"/>
        <v>How long moderate sport activity 2</v>
      </c>
      <c r="AGY1" s="14" t="str">
        <f t="shared" ca="1" si="245"/>
        <v>q_112a_3a</v>
      </c>
      <c r="AGZ1" s="14" t="str">
        <f t="shared" ca="1" si="245"/>
        <v>Type of moderate sport activity 3</v>
      </c>
      <c r="AHA1" s="14" t="str">
        <f t="shared" ca="1" si="245"/>
        <v>q_112a_3b</v>
      </c>
      <c r="AHB1" s="14" t="str">
        <f t="shared" ca="1" si="245"/>
        <v>Type of other moderate sport activity 3</v>
      </c>
      <c r="AHC1" s="14" t="str">
        <f t="shared" ca="1" si="245"/>
        <v>q_112a_3c</v>
      </c>
      <c r="AHD1" s="14" t="str">
        <f t="shared" ca="1" si="245"/>
        <v>How long moderate sport activity 3</v>
      </c>
      <c r="AHE1" s="14" t="str">
        <f t="shared" ref="AHE1:AJP1" ca="1" si="247">IF(INDIRECT(ADDRESS(MOD(COLUMN(AHE2),2)+1,INT((COLUMN(AHE2)-1)/2)+1, ,,"data_frame"))="","",INDIRECT(ADDRESS(MOD(COLUMN(AHE2),2)+1,INT((COLUMN(AHE2)-1)/2)+1, ,,"data_frame")))</f>
        <v>q_112a_4a</v>
      </c>
      <c r="AHF1" s="14" t="str">
        <f t="shared" ca="1" si="247"/>
        <v>Type of moderate sport activity 4</v>
      </c>
      <c r="AHG1" s="14" t="str">
        <f t="shared" ca="1" si="247"/>
        <v>q_112a_4b</v>
      </c>
      <c r="AHH1" s="14" t="str">
        <f t="shared" ca="1" si="247"/>
        <v>Type of other moderate sport activity 4</v>
      </c>
      <c r="AHI1" s="14" t="str">
        <f t="shared" ca="1" si="247"/>
        <v>q_112a_4c</v>
      </c>
      <c r="AHJ1" s="14" t="str">
        <f t="shared" ca="1" si="247"/>
        <v>How long moderate sport activity 4</v>
      </c>
      <c r="AHK1" s="14" t="str">
        <f t="shared" ca="1" si="247"/>
        <v>q_112a_5a</v>
      </c>
      <c r="AHL1" s="14" t="str">
        <f t="shared" ca="1" si="247"/>
        <v>Type of moderate sport activity 5</v>
      </c>
      <c r="AHM1" s="14" t="str">
        <f t="shared" ca="1" si="247"/>
        <v>q_112a_5b</v>
      </c>
      <c r="AHN1" s="14" t="str">
        <f t="shared" ca="1" si="247"/>
        <v>Type of other moderate sport activity 5</v>
      </c>
      <c r="AHO1" s="14" t="str">
        <f t="shared" ca="1" si="247"/>
        <v>q_112a_5c</v>
      </c>
      <c r="AHP1" s="14" t="str">
        <f t="shared" ca="1" si="247"/>
        <v>How long moderate sport activity 5</v>
      </c>
      <c r="AHQ1" s="14" t="str">
        <f t="shared" ca="1" si="247"/>
        <v>q_112b_1a</v>
      </c>
      <c r="AHR1" s="14" t="str">
        <f t="shared" ca="1" si="247"/>
        <v>Type of vigorous sport activity 1</v>
      </c>
      <c r="AHS1" s="14" t="str">
        <f t="shared" ca="1" si="247"/>
        <v>q_112b_1b</v>
      </c>
      <c r="AHT1" s="14" t="str">
        <f t="shared" ca="1" si="247"/>
        <v>Type of other vigorous sport activity 1</v>
      </c>
      <c r="AHU1" s="14" t="str">
        <f t="shared" ca="1" si="247"/>
        <v>q_112b_1c</v>
      </c>
      <c r="AHV1" s="14" t="str">
        <f t="shared" ca="1" si="247"/>
        <v>How long vigorous sport activity 1</v>
      </c>
      <c r="AHW1" s="14" t="str">
        <f t="shared" ca="1" si="247"/>
        <v>q_112b_2a</v>
      </c>
      <c r="AHX1" s="14" t="str">
        <f t="shared" ca="1" si="247"/>
        <v>Type of vigorous sport activity 2</v>
      </c>
      <c r="AHY1" s="14" t="str">
        <f t="shared" ca="1" si="247"/>
        <v>q_112b_2b</v>
      </c>
      <c r="AHZ1" s="14" t="str">
        <f t="shared" ca="1" si="247"/>
        <v>Type of other vigorous sport activity 2</v>
      </c>
      <c r="AIA1" s="14" t="str">
        <f t="shared" ca="1" si="247"/>
        <v>q_112b_2c</v>
      </c>
      <c r="AIB1" s="14" t="str">
        <f t="shared" ca="1" si="247"/>
        <v>How long vigorous sport activity 2</v>
      </c>
      <c r="AIC1" s="14" t="str">
        <f t="shared" ca="1" si="247"/>
        <v>q_112b_3a</v>
      </c>
      <c r="AID1" s="14" t="str">
        <f t="shared" ca="1" si="247"/>
        <v>Type of vigorous sport activity 3</v>
      </c>
      <c r="AIE1" s="14" t="str">
        <f t="shared" ca="1" si="247"/>
        <v>q_112b_3b</v>
      </c>
      <c r="AIF1" s="14" t="str">
        <f t="shared" ca="1" si="247"/>
        <v>Type of other vigorous sport activity 3</v>
      </c>
      <c r="AIG1" s="14" t="str">
        <f t="shared" ca="1" si="247"/>
        <v>q_112b_3c</v>
      </c>
      <c r="AIH1" s="14" t="str">
        <f t="shared" ca="1" si="247"/>
        <v>How long vigorous sport activity 3</v>
      </c>
      <c r="AII1" s="14" t="str">
        <f t="shared" ca="1" si="247"/>
        <v>q_112b_4a</v>
      </c>
      <c r="AIJ1" s="14" t="str">
        <f t="shared" ca="1" si="247"/>
        <v>Type of vigorous sport activity 4</v>
      </c>
      <c r="AIK1" s="14" t="str">
        <f t="shared" ca="1" si="247"/>
        <v>q_112b_4b</v>
      </c>
      <c r="AIL1" s="14" t="str">
        <f t="shared" ca="1" si="247"/>
        <v>Type of other vigorous sport activity 4</v>
      </c>
      <c r="AIM1" s="14" t="str">
        <f t="shared" ca="1" si="247"/>
        <v>q_112b_4c</v>
      </c>
      <c r="AIN1" s="14" t="str">
        <f t="shared" ca="1" si="247"/>
        <v>How long vigorous sport activity 4</v>
      </c>
      <c r="AIO1" s="14" t="str">
        <f t="shared" ca="1" si="247"/>
        <v>q_112b_5a</v>
      </c>
      <c r="AIP1" s="14" t="str">
        <f t="shared" ca="1" si="247"/>
        <v>Type of vigorous sport activity 5</v>
      </c>
      <c r="AIQ1" s="14" t="str">
        <f t="shared" ca="1" si="247"/>
        <v>q_112b_5b</v>
      </c>
      <c r="AIR1" s="14" t="str">
        <f t="shared" ca="1" si="247"/>
        <v>Type of other vigorous sport activity 5</v>
      </c>
      <c r="AIS1" s="14" t="str">
        <f t="shared" ca="1" si="247"/>
        <v>q_112b_5c</v>
      </c>
      <c r="AIT1" s="14" t="str">
        <f t="shared" ca="1" si="247"/>
        <v>How long vigorous sport activity 5</v>
      </c>
      <c r="AIU1" s="14" t="str">
        <f t="shared" ca="1" si="247"/>
        <v>q_113_1a</v>
      </c>
      <c r="AIV1" s="14" t="str">
        <f t="shared" ca="1" si="247"/>
        <v>Type of mild sport activity 1</v>
      </c>
      <c r="AIW1" s="14" t="str">
        <f t="shared" ca="1" si="247"/>
        <v>q_113_1b</v>
      </c>
      <c r="AIX1" s="14" t="str">
        <f t="shared" ca="1" si="247"/>
        <v>Type of other mild sport activity 1</v>
      </c>
      <c r="AIY1" s="14" t="str">
        <f t="shared" ca="1" si="247"/>
        <v>q_113_1c</v>
      </c>
      <c r="AIZ1" s="14" t="str">
        <f t="shared" ca="1" si="247"/>
        <v>How long mild sport activity 1</v>
      </c>
      <c r="AJA1" s="14" t="str">
        <f t="shared" ca="1" si="247"/>
        <v>q_113_2a</v>
      </c>
      <c r="AJB1" s="14" t="str">
        <f t="shared" ca="1" si="247"/>
        <v>Type of mild sport activity 2</v>
      </c>
      <c r="AJC1" s="14" t="str">
        <f t="shared" ca="1" si="247"/>
        <v>q_113_2b</v>
      </c>
      <c r="AJD1" s="14" t="str">
        <f t="shared" ca="1" si="247"/>
        <v>Type of other mild sport activity 2</v>
      </c>
      <c r="AJE1" s="14" t="str">
        <f t="shared" ca="1" si="247"/>
        <v>q_113_2c</v>
      </c>
      <c r="AJF1" s="14" t="str">
        <f t="shared" ca="1" si="247"/>
        <v>How long mild sport activity 2</v>
      </c>
      <c r="AJG1" s="14" t="str">
        <f t="shared" ca="1" si="247"/>
        <v>q_113_3a</v>
      </c>
      <c r="AJH1" s="14" t="str">
        <f t="shared" ca="1" si="247"/>
        <v>Type of mild sport activity 3</v>
      </c>
      <c r="AJI1" s="14" t="str">
        <f t="shared" ca="1" si="247"/>
        <v>q_113_3b</v>
      </c>
      <c r="AJJ1" s="14" t="str">
        <f t="shared" ca="1" si="247"/>
        <v>Type of other mild sport activity 3</v>
      </c>
      <c r="AJK1" s="14" t="str">
        <f t="shared" ca="1" si="247"/>
        <v>q_113_3c</v>
      </c>
      <c r="AJL1" s="14" t="str">
        <f t="shared" ca="1" si="247"/>
        <v>How long mild sport activity 3</v>
      </c>
      <c r="AJM1" s="14" t="str">
        <f t="shared" ca="1" si="247"/>
        <v>q_113_4a</v>
      </c>
      <c r="AJN1" s="14" t="str">
        <f t="shared" ca="1" si="247"/>
        <v>Type of mild sport activity 4</v>
      </c>
      <c r="AJO1" s="14" t="str">
        <f t="shared" ca="1" si="247"/>
        <v>q_113_4b</v>
      </c>
      <c r="AJP1" s="14" t="str">
        <f t="shared" ca="1" si="247"/>
        <v>Type of other mild sport activity 4</v>
      </c>
      <c r="AJQ1" s="14" t="str">
        <f t="shared" ref="AJQ1:AKH1" ca="1" si="248">IF(INDIRECT(ADDRESS(MOD(COLUMN(AJQ2),2)+1,INT((COLUMN(AJQ2)-1)/2)+1, ,,"data_frame"))="","",INDIRECT(ADDRESS(MOD(COLUMN(AJQ2),2)+1,INT((COLUMN(AJQ2)-1)/2)+1, ,,"data_frame")))</f>
        <v>q_113_4c</v>
      </c>
      <c r="AJR1" s="14" t="str">
        <f t="shared" ca="1" si="248"/>
        <v>How long mild sport activity 4</v>
      </c>
      <c r="AJS1" s="14" t="str">
        <f t="shared" ca="1" si="248"/>
        <v>q_114a</v>
      </c>
      <c r="AJT1" s="14" t="str">
        <f t="shared" ca="1" si="248"/>
        <v>Regular specific diet - No</v>
      </c>
      <c r="AJU1" s="14" t="str">
        <f t="shared" ca="1" si="248"/>
        <v>q_114b</v>
      </c>
      <c r="AJV1" s="14" t="str">
        <f t="shared" ca="1" si="248"/>
        <v>Regular specific diet - Mediterranean</v>
      </c>
      <c r="AJW1" s="14" t="str">
        <f t="shared" ca="1" si="248"/>
        <v>q_114c</v>
      </c>
      <c r="AJX1" s="14" t="str">
        <f t="shared" ca="1" si="248"/>
        <v>Regular specific diet - Vegetarian</v>
      </c>
      <c r="AJY1" s="14" t="str">
        <f t="shared" ca="1" si="248"/>
        <v>q_114d</v>
      </c>
      <c r="AJZ1" s="14" t="str">
        <f t="shared" ca="1" si="248"/>
        <v>Regular specific diet - Vegan</v>
      </c>
      <c r="AKA1" s="14" t="str">
        <f t="shared" ca="1" si="248"/>
        <v>q_114e</v>
      </c>
      <c r="AKB1" s="14" t="str">
        <f t="shared" ca="1" si="248"/>
        <v>Regular specific diet - Gluten-free</v>
      </c>
      <c r="AKC1" s="14" t="str">
        <f t="shared" ca="1" si="248"/>
        <v>q_114f</v>
      </c>
      <c r="AKD1" s="14" t="str">
        <f t="shared" ca="1" si="248"/>
        <v>Regular specific diet - High protein</v>
      </c>
      <c r="AKE1" s="14" t="str">
        <f t="shared" ca="1" si="248"/>
        <v>q_114g</v>
      </c>
      <c r="AKF1" s="14" t="str">
        <f t="shared" ca="1" si="248"/>
        <v>Regular specific diet - Low carbohydrate</v>
      </c>
      <c r="AKG1" s="14" t="str">
        <f t="shared" ca="1" si="248"/>
        <v>q_114h</v>
      </c>
      <c r="AKH1" s="14" t="str">
        <f t="shared" ca="1" si="248"/>
        <v>Regular specific diet - Paleo (High-protein, high-fat, low-carbohydrate)</v>
      </c>
      <c r="AKI1" s="14" t="str">
        <f t="shared" ref="AKI1:AKP1" ca="1" si="249">IF(INDIRECT(ADDRESS(MOD(COLUMN(AKI2),2)+1,INT((COLUMN(AKI2)-1)/2)+1, ,,"data_frame"))="","",INDIRECT(ADDRESS(MOD(COLUMN(AKI2),2)+1,INT((COLUMN(AKI2)-1)/2)+1, ,,"data_frame")))</f>
        <v>q_115</v>
      </c>
      <c r="AKJ1" s="14" t="str">
        <f t="shared" ca="1" si="249"/>
        <v>Head/Neck trauma in the last 5 years</v>
      </c>
      <c r="AKK1" s="14" t="str">
        <f t="shared" ca="1" si="249"/>
        <v>q_116</v>
      </c>
      <c r="AKL1" s="14" t="str">
        <f t="shared" ca="1" si="249"/>
        <v>Head/Neck trauma &gt; 5 years</v>
      </c>
      <c r="AKM1" s="14" t="str">
        <f t="shared" ca="1" si="249"/>
        <v>q_117a</v>
      </c>
      <c r="AKN1" s="14" t="str">
        <f t="shared" ca="1" si="249"/>
        <v>Other Cervical trauma in the last 5 years</v>
      </c>
      <c r="AKO1" s="14" t="str">
        <f t="shared" ca="1" si="249"/>
        <v>q_117b</v>
      </c>
      <c r="AKP1" s="14" t="str">
        <f t="shared" ca="1" si="249"/>
        <v>Other Thoracic trauma in the last 5 years</v>
      </c>
      <c r="AKQ1" s="14" t="str">
        <f t="shared" ref="AKQ1:ANB1" ca="1" si="250">IF(INDIRECT(ADDRESS(MOD(COLUMN(AKQ2),2)+1,INT((COLUMN(AKQ2)-1)/2)+1, ,,"data_frame"))="","",INDIRECT(ADDRESS(MOD(COLUMN(AKQ2),2)+1,INT((COLUMN(AKQ2)-1)/2)+1, ,,"data_frame")))</f>
        <v>q_117c</v>
      </c>
      <c r="AKR1" s="14" t="str">
        <f t="shared" ca="1" si="250"/>
        <v>Other Lumbo-sacral trauma in the last 5 years</v>
      </c>
      <c r="AKS1" s="14" t="str">
        <f t="shared" ca="1" si="250"/>
        <v>q_118a</v>
      </c>
      <c r="AKT1" s="14" t="str">
        <f t="shared" ca="1" si="250"/>
        <v>Other Cervical trauma &gt; 5 years</v>
      </c>
      <c r="AKU1" s="14" t="str">
        <f t="shared" ca="1" si="250"/>
        <v>q_118b</v>
      </c>
      <c r="AKV1" s="14" t="str">
        <f t="shared" ca="1" si="250"/>
        <v>Other Thoracic trauma &gt; 5 years</v>
      </c>
      <c r="AKW1" s="14" t="str">
        <f t="shared" ca="1" si="250"/>
        <v>q_118c</v>
      </c>
      <c r="AKX1" s="14" t="str">
        <f t="shared" ca="1" si="250"/>
        <v>Other Lumbo-sacral trauma &gt; 5 years</v>
      </c>
      <c r="AKY1" s="14" t="str">
        <f t="shared" ca="1" si="250"/>
        <v>q_119a</v>
      </c>
      <c r="AKZ1" s="14" t="str">
        <f t="shared" ca="1" si="250"/>
        <v>Cervical Spine surgery in the last 5 years</v>
      </c>
      <c r="ALA1" s="14" t="str">
        <f t="shared" ca="1" si="250"/>
        <v>q_119b</v>
      </c>
      <c r="ALB1" s="14" t="str">
        <f t="shared" ca="1" si="250"/>
        <v>Thoracic Spine surgery in the last 5 years</v>
      </c>
      <c r="ALC1" s="14" t="str">
        <f t="shared" ca="1" si="250"/>
        <v>q_119c</v>
      </c>
      <c r="ALD1" s="14" t="str">
        <f t="shared" ca="1" si="250"/>
        <v>Lumbo-Sacral Spine surgery in the last 5 years</v>
      </c>
      <c r="ALE1" s="14" t="str">
        <f t="shared" ca="1" si="250"/>
        <v>q_120a</v>
      </c>
      <c r="ALF1" s="14" t="str">
        <f t="shared" ca="1" si="250"/>
        <v>Cervical Spine surgery &gt; 5 years</v>
      </c>
      <c r="ALG1" s="14" t="str">
        <f t="shared" ca="1" si="250"/>
        <v>q_120b</v>
      </c>
      <c r="ALH1" s="14" t="str">
        <f t="shared" ca="1" si="250"/>
        <v>Thoracic Spine surgery &gt; 5 years</v>
      </c>
      <c r="ALI1" s="14" t="str">
        <f t="shared" ca="1" si="250"/>
        <v>q_120c</v>
      </c>
      <c r="ALJ1" s="14" t="str">
        <f t="shared" ca="1" si="250"/>
        <v>Lumbo-Sacral Spine surgery &gt; 5 years</v>
      </c>
      <c r="ALK1" s="14" t="str">
        <f t="shared" ca="1" si="250"/>
        <v>q_121a</v>
      </c>
      <c r="ALL1" s="14" t="str">
        <f t="shared" ca="1" si="250"/>
        <v>Upper Limb surgery in the last years</v>
      </c>
      <c r="ALM1" s="14" t="str">
        <f t="shared" ca="1" si="250"/>
        <v>q_121b</v>
      </c>
      <c r="ALN1" s="14" t="str">
        <f t="shared" ca="1" si="250"/>
        <v>Lower Limb surgery in the last 5 years</v>
      </c>
      <c r="ALO1" s="14" t="str">
        <f t="shared" ca="1" si="250"/>
        <v>q_122a</v>
      </c>
      <c r="ALP1" s="14" t="str">
        <f t="shared" ca="1" si="250"/>
        <v>Upper Limb surgery &gt; 5 years</v>
      </c>
      <c r="ALQ1" s="14" t="str">
        <f t="shared" ca="1" si="250"/>
        <v>q_122b</v>
      </c>
      <c r="ALR1" s="14" t="str">
        <f t="shared" ca="1" si="250"/>
        <v>Lower Limb surgery &gt; 5 years</v>
      </c>
      <c r="ALS1" s="14" t="str">
        <f t="shared" ca="1" si="250"/>
        <v>q_123</v>
      </c>
      <c r="ALT1" s="14" t="str">
        <f t="shared" ca="1" si="250"/>
        <v>Abdominal surgery in the last 5 years</v>
      </c>
      <c r="ALU1" s="14" t="str">
        <f t="shared" ca="1" si="250"/>
        <v>q_124</v>
      </c>
      <c r="ALV1" s="14" t="str">
        <f t="shared" ca="1" si="250"/>
        <v>Abdominal surgery &gt; 5 years</v>
      </c>
      <c r="ALW1" s="14" t="str">
        <f t="shared" ca="1" si="250"/>
        <v>q_125</v>
      </c>
      <c r="ALX1" s="14" t="str">
        <f t="shared" ca="1" si="250"/>
        <v>Thoracic surgery in the last 5 years</v>
      </c>
      <c r="ALY1" s="14" t="str">
        <f t="shared" ca="1" si="250"/>
        <v>q_126</v>
      </c>
      <c r="ALZ1" s="14" t="str">
        <f t="shared" ca="1" si="250"/>
        <v>Thoracic surgery &gt; 5 years</v>
      </c>
      <c r="AMA1" s="14" t="str">
        <f t="shared" ca="1" si="250"/>
        <v>q_127</v>
      </c>
      <c r="AMB1" s="14" t="str">
        <f t="shared" ca="1" si="250"/>
        <v>Pelvic Surgery in the last 5 years</v>
      </c>
      <c r="AMC1" s="14" t="str">
        <f t="shared" ca="1" si="250"/>
        <v>q_128</v>
      </c>
      <c r="AMD1" s="14" t="str">
        <f t="shared" ca="1" si="250"/>
        <v>Pelvic Surgery &gt; 5 years</v>
      </c>
      <c r="AME1" s="14" t="str">
        <f t="shared" ca="1" si="250"/>
        <v>q_129</v>
      </c>
      <c r="AMF1" s="14" t="str">
        <f t="shared" ca="1" si="250"/>
        <v>Head/neck Surgery in the last 5 years</v>
      </c>
      <c r="AMG1" s="14" t="str">
        <f t="shared" ca="1" si="250"/>
        <v>q_130</v>
      </c>
      <c r="AMH1" s="14" t="str">
        <f t="shared" ca="1" si="250"/>
        <v>Head/neck Surgery &gt; 5 years</v>
      </c>
      <c r="AMI1" s="14" t="str">
        <f t="shared" ca="1" si="250"/>
        <v>q_131</v>
      </c>
      <c r="AMJ1" s="14" t="str">
        <f t="shared" ca="1" si="250"/>
        <v>Blood transfusion in the last 5 years</v>
      </c>
      <c r="AMK1" s="14" t="str">
        <f t="shared" ca="1" si="250"/>
        <v>q_132</v>
      </c>
      <c r="AML1" s="14" t="str">
        <f t="shared" ca="1" si="250"/>
        <v>Blood transfusion &gt; 5 years</v>
      </c>
      <c r="AMM1" s="14" t="str">
        <f t="shared" ca="1" si="250"/>
        <v>q_133</v>
      </c>
      <c r="AMN1" s="14" t="str">
        <f t="shared" ca="1" si="250"/>
        <v>Blood donor in the last 5 years</v>
      </c>
      <c r="AMO1" s="14" t="str">
        <f t="shared" ca="1" si="250"/>
        <v>q_134</v>
      </c>
      <c r="AMP1" s="14" t="str">
        <f t="shared" ca="1" si="250"/>
        <v>Blood donor &gt; 5 years</v>
      </c>
      <c r="AMQ1" s="14" t="str">
        <f t="shared" ca="1" si="250"/>
        <v>q_135</v>
      </c>
      <c r="AMR1" s="14" t="str">
        <f t="shared" ca="1" si="250"/>
        <v>Electric shock in the last 5 years</v>
      </c>
      <c r="AMS1" s="14" t="str">
        <f t="shared" ca="1" si="250"/>
        <v>q_136</v>
      </c>
      <c r="AMT1" s="14" t="str">
        <f t="shared" ca="1" si="250"/>
        <v>Electric shock &gt; 5 years</v>
      </c>
      <c r="AMU1" s="14" t="str">
        <f t="shared" ca="1" si="250"/>
        <v>q_137</v>
      </c>
      <c r="AMV1" s="14" t="str">
        <f t="shared" ca="1" si="250"/>
        <v>Emotional stress in the last 5 years</v>
      </c>
      <c r="AMW1" s="14" t="str">
        <f t="shared" ca="1" si="250"/>
        <v>q_138</v>
      </c>
      <c r="AMX1" s="14" t="str">
        <f t="shared" ca="1" si="250"/>
        <v xml:space="preserve">Emotional stress &gt;5 years </v>
      </c>
      <c r="AMY1" s="14" t="str">
        <f t="shared" ca="1" si="250"/>
        <v>q_139</v>
      </c>
      <c r="AMZ1" s="14" t="str">
        <f t="shared" ca="1" si="250"/>
        <v>Main Ocupation</v>
      </c>
      <c r="ANA1" s="14" t="str">
        <f t="shared" ca="1" si="250"/>
        <v>q_140</v>
      </c>
      <c r="ANB1" s="14" t="str">
        <f t="shared" ca="1" si="250"/>
        <v>Main Ocupation</v>
      </c>
      <c r="ANC1" s="14" t="str">
        <f t="shared" ref="ANC1:APN1" ca="1" si="251">IF(INDIRECT(ADDRESS(MOD(COLUMN(ANC2),2)+1,INT((COLUMN(ANC2)-1)/2)+1, ,,"data_frame"))="","",INDIRECT(ADDRESS(MOD(COLUMN(ANC2),2)+1,INT((COLUMN(ANC2)-1)/2)+1, ,,"data_frame")))</f>
        <v>q_141</v>
      </c>
      <c r="AND1" s="14" t="str">
        <f t="shared" ca="1" si="251"/>
        <v xml:space="preserve">Second Occupation </v>
      </c>
      <c r="ANE1" s="14" t="str">
        <f t="shared" ca="1" si="251"/>
        <v>q_142</v>
      </c>
      <c r="ANF1" s="14" t="str">
        <f t="shared" ca="1" si="251"/>
        <v xml:space="preserve">Second Occupation </v>
      </c>
      <c r="ANG1" s="14" t="str">
        <f t="shared" ca="1" si="251"/>
        <v>q_143</v>
      </c>
      <c r="ANH1" s="14" t="str">
        <f t="shared" ca="1" si="251"/>
        <v xml:space="preserve">Place of living </v>
      </c>
      <c r="ANI1" s="14" t="str">
        <f t="shared" ca="1" si="251"/>
        <v>q_143a</v>
      </c>
      <c r="ANJ1" s="14" t="str">
        <f t="shared" ca="1" si="251"/>
        <v>Lives in Rural Area/Urban</v>
      </c>
      <c r="ANK1" s="14" t="str">
        <f t="shared" ca="1" si="251"/>
        <v>q_143b</v>
      </c>
      <c r="ANL1" s="14" t="str">
        <f t="shared" ca="1" si="251"/>
        <v>Lives near sewege plant</v>
      </c>
      <c r="ANM1" s="14" t="str">
        <f t="shared" ca="1" si="251"/>
        <v>q_143c</v>
      </c>
      <c r="ANN1" s="14" t="str">
        <f t="shared" ca="1" si="251"/>
        <v>Lives near landfills</v>
      </c>
      <c r="ANO1" s="14" t="str">
        <f t="shared" ca="1" si="251"/>
        <v>q_143d</v>
      </c>
      <c r="ANP1" s="14" t="str">
        <f t="shared" ca="1" si="251"/>
        <v>Lives near waste incinerators</v>
      </c>
      <c r="ANQ1" s="14" t="str">
        <f t="shared" ca="1" si="251"/>
        <v>q_143e</v>
      </c>
      <c r="ANR1" s="14" t="str">
        <f t="shared" ca="1" si="251"/>
        <v>Lives near source of EM fields</v>
      </c>
      <c r="ANS1" s="14" t="str">
        <f t="shared" ca="1" si="251"/>
        <v>q_144</v>
      </c>
      <c r="ANT1" s="14" t="str">
        <f t="shared" ca="1" si="251"/>
        <v xml:space="preserve">Place of living </v>
      </c>
      <c r="ANU1" s="14" t="str">
        <f t="shared" ca="1" si="251"/>
        <v>q_144a</v>
      </c>
      <c r="ANV1" s="14" t="str">
        <f t="shared" ca="1" si="251"/>
        <v>Lives in Rural Area/Urban</v>
      </c>
      <c r="ANW1" s="14" t="str">
        <f t="shared" ca="1" si="251"/>
        <v>q_144b</v>
      </c>
      <c r="ANX1" s="14" t="str">
        <f t="shared" ca="1" si="251"/>
        <v>Lives near sewege plant</v>
      </c>
      <c r="ANY1" s="14" t="str">
        <f t="shared" ca="1" si="251"/>
        <v>q_144c</v>
      </c>
      <c r="ANZ1" s="14" t="str">
        <f t="shared" ca="1" si="251"/>
        <v>Lives near landfills</v>
      </c>
      <c r="AOA1" s="14" t="str">
        <f t="shared" ca="1" si="251"/>
        <v>q_144d</v>
      </c>
      <c r="AOB1" s="14" t="str">
        <f t="shared" ca="1" si="251"/>
        <v>Lives near waste incinerators</v>
      </c>
      <c r="AOC1" s="14" t="str">
        <f t="shared" ca="1" si="251"/>
        <v>q_144e</v>
      </c>
      <c r="AOD1" s="14" t="str">
        <f t="shared" ca="1" si="251"/>
        <v>Lives near source of EM fields</v>
      </c>
      <c r="AOE1" s="14" t="str">
        <f t="shared" ca="1" si="251"/>
        <v>q_145</v>
      </c>
      <c r="AOF1" s="14" t="str">
        <f t="shared" ca="1" si="251"/>
        <v>ALS cases in the neighborhood</v>
      </c>
      <c r="AOG1" s="14" t="str">
        <f t="shared" ca="1" si="251"/>
        <v>q_146</v>
      </c>
      <c r="AOH1" s="14" t="str">
        <f t="shared" ca="1" si="251"/>
        <v>ALS disease in co-workers</v>
      </c>
      <c r="AOI1" s="14" t="str">
        <f t="shared" ca="1" si="251"/>
        <v>q_147</v>
      </c>
      <c r="AOJ1" s="14" t="str">
        <f t="shared" ca="1" si="251"/>
        <v>ALS disease in friends</v>
      </c>
      <c r="AOK1" s="14" t="str">
        <f t="shared" ca="1" si="251"/>
        <v>q_148</v>
      </c>
      <c r="AOL1" s="14" t="str">
        <f t="shared" ca="1" si="251"/>
        <v>First specialist who observed the patient</v>
      </c>
      <c r="AOM1" s="14" t="str">
        <f t="shared" ca="1" si="251"/>
        <v>q_149</v>
      </c>
      <c r="AON1" s="14" t="str">
        <f t="shared" ca="1" si="251"/>
        <v>Investigation requested by the 1st specialist</v>
      </c>
      <c r="AOO1" s="14" t="str">
        <f t="shared" ca="1" si="251"/>
        <v>q_149a</v>
      </c>
      <c r="AOP1" s="14" t="str">
        <f t="shared" ca="1" si="251"/>
        <v>Did 1st specialist request brain CT scan</v>
      </c>
      <c r="AOQ1" s="14" t="str">
        <f t="shared" ca="1" si="251"/>
        <v>q_149b</v>
      </c>
      <c r="AOR1" s="14" t="str">
        <f t="shared" ca="1" si="251"/>
        <v>Did 1st specialist request spinal cord CT scan</v>
      </c>
      <c r="AOS1" s="14" t="str">
        <f t="shared" ca="1" si="251"/>
        <v>q_149c</v>
      </c>
      <c r="AOT1" s="14" t="str">
        <f t="shared" ca="1" si="251"/>
        <v>Did 1st specialist request lumbo-sacral spinal cord CT scan</v>
      </c>
      <c r="AOU1" s="14" t="str">
        <f t="shared" ca="1" si="251"/>
        <v>q_149d</v>
      </c>
      <c r="AOV1" s="14" t="str">
        <f t="shared" ca="1" si="251"/>
        <v>Did 1st specialist request brain MRI</v>
      </c>
      <c r="AOW1" s="14" t="str">
        <f t="shared" ca="1" si="251"/>
        <v>q_149e</v>
      </c>
      <c r="AOX1" s="14" t="str">
        <f t="shared" ca="1" si="251"/>
        <v>Did 1st specialist request cervical spinal cord MRI</v>
      </c>
      <c r="AOY1" s="14" t="str">
        <f t="shared" ca="1" si="251"/>
        <v>q_149f</v>
      </c>
      <c r="AOZ1" s="14" t="str">
        <f t="shared" ca="1" si="251"/>
        <v>Did 1st specialist request thoracic spinal cord MRI</v>
      </c>
      <c r="APA1" s="14" t="str">
        <f t="shared" ca="1" si="251"/>
        <v>q_149g</v>
      </c>
      <c r="APB1" s="14" t="str">
        <f t="shared" ca="1" si="251"/>
        <v>Did 1st specialist request lumbo-sacral spinal cord MRI</v>
      </c>
      <c r="APC1" s="14" t="str">
        <f t="shared" ca="1" si="251"/>
        <v>q_149h</v>
      </c>
      <c r="APD1" s="14" t="str">
        <f t="shared" ca="1" si="251"/>
        <v>Did 1st specialist request EMG</v>
      </c>
      <c r="APE1" s="14" t="str">
        <f t="shared" ca="1" si="251"/>
        <v>q_150</v>
      </c>
      <c r="APF1" s="14" t="str">
        <f t="shared" ca="1" si="251"/>
        <v>Second specialist who observed the patient</v>
      </c>
      <c r="APG1" s="14" t="str">
        <f t="shared" ca="1" si="251"/>
        <v>q_151</v>
      </c>
      <c r="APH1" s="14" t="str">
        <f t="shared" ca="1" si="251"/>
        <v xml:space="preserve">Time gap between first-second specialist </v>
      </c>
      <c r="API1" s="14" t="str">
        <f t="shared" ca="1" si="251"/>
        <v>q_152</v>
      </c>
      <c r="APJ1" s="14" t="str">
        <f t="shared" ca="1" si="251"/>
        <v>Investigation requested by the 2nd specialist</v>
      </c>
      <c r="APK1" s="14" t="str">
        <f t="shared" ca="1" si="251"/>
        <v>q_152a</v>
      </c>
      <c r="APL1" s="14" t="str">
        <f t="shared" ca="1" si="251"/>
        <v>Did 2nd specialist request Brain CT scan</v>
      </c>
      <c r="APM1" s="14" t="str">
        <f t="shared" ca="1" si="251"/>
        <v>q_152b</v>
      </c>
      <c r="APN1" s="14" t="str">
        <f t="shared" ca="1" si="251"/>
        <v>Did 2nd specialist request Cervical spinal cord CT scan</v>
      </c>
      <c r="APO1" s="14" t="str">
        <f t="shared" ref="APO1:ATB1" ca="1" si="252">IF(INDIRECT(ADDRESS(MOD(COLUMN(APO2),2)+1,INT((COLUMN(APO2)-1)/2)+1, ,,"data_frame"))="","",INDIRECT(ADDRESS(MOD(COLUMN(APO2),2)+1,INT((COLUMN(APO2)-1)/2)+1, ,,"data_frame")))</f>
        <v>q_152c</v>
      </c>
      <c r="APP1" s="14" t="str">
        <f t="shared" ca="1" si="252"/>
        <v>Did 2nd specialist request Lumbo-sacral spinal cord CT scan</v>
      </c>
      <c r="APQ1" s="14" t="str">
        <f t="shared" ca="1" si="252"/>
        <v>q_152d</v>
      </c>
      <c r="APR1" s="14" t="str">
        <f t="shared" ca="1" si="252"/>
        <v>Did 2nd specialist request Brain MRI</v>
      </c>
      <c r="APS1" s="14" t="str">
        <f t="shared" ca="1" si="252"/>
        <v>q_152e</v>
      </c>
      <c r="APT1" s="14" t="str">
        <f t="shared" ca="1" si="252"/>
        <v>Did 2nd specialist request Cervical spinal cord MRI</v>
      </c>
      <c r="APU1" s="14" t="str">
        <f t="shared" ca="1" si="252"/>
        <v>q_152f</v>
      </c>
      <c r="APV1" s="14" t="str">
        <f t="shared" ca="1" si="252"/>
        <v>Did 2nd specialist request Thoracic spinal cord MRI</v>
      </c>
      <c r="APW1" s="14" t="str">
        <f t="shared" ca="1" si="252"/>
        <v>q_152g</v>
      </c>
      <c r="APX1" s="14" t="str">
        <f t="shared" ca="1" si="252"/>
        <v>Lumbo-sacral spinal cord Did 2nd specialist request MRI</v>
      </c>
      <c r="APY1" s="14" t="str">
        <f t="shared" ca="1" si="252"/>
        <v>q_152h</v>
      </c>
      <c r="APZ1" s="14" t="str">
        <f t="shared" ca="1" si="252"/>
        <v>Did 2nd specialist request EMG</v>
      </c>
      <c r="AQA1" s="14" t="str">
        <f t="shared" ca="1" si="252"/>
        <v>q_153</v>
      </c>
      <c r="AQB1" s="14" t="str">
        <f t="shared" ca="1" si="252"/>
        <v>Specialist who made the diagnosis</v>
      </c>
      <c r="AQC1" s="14" t="str">
        <f t="shared" ref="AQC1:AQD1" ca="1" si="253">IF(INDIRECT(ADDRESS(MOD(COLUMN(AQC2),2)+1,INT((COLUMN(AQC2)-1)/2)+1, ,,"data_frame"))="","",INDIRECT(ADDRESS(MOD(COLUMN(AQC2),2)+1,INT((COLUMN(AQC2)-1)/2)+1, ,,"data_frame")))</f>
        <v>q_154a_1</v>
      </c>
      <c r="AQD1" s="14" t="str">
        <f t="shared" ca="1" si="253"/>
        <v>Order of specialist 1 that observed the patient</v>
      </c>
      <c r="AQE1" s="14" t="str">
        <f t="shared" ca="1" si="252"/>
        <v>q_154b_1</v>
      </c>
      <c r="AQF1" s="14" t="str">
        <f t="shared" ca="1" si="252"/>
        <v>What specialist 1 observed the patient</v>
      </c>
      <c r="AQG1" s="14" t="str">
        <f t="shared" ref="AQG1" ca="1" si="254">IF(INDIRECT(ADDRESS(MOD(COLUMN(AQG2),2)+1,INT((COLUMN(AQG2)-1)/2)+1, ,,"data_frame"))="","",INDIRECT(ADDRESS(MOD(COLUMN(AQG2),2)+1,INT((COLUMN(AQG2)-1)/2)+1, ,,"data_frame")))</f>
        <v>q_154c_1</v>
      </c>
      <c r="AQH1" s="14" t="str">
        <f t="shared" ref="AQH1" ca="1" si="255">IF(INDIRECT(ADDRESS(MOD(COLUMN(AQH2),2)+1,INT((COLUMN(AQH2)-1)/2)+1, ,,"data_frame"))="","",INDIRECT(ADDRESS(MOD(COLUMN(AQH2),2)+1,INT((COLUMN(AQH2)-1)/2)+1, ,,"data_frame")))</f>
        <v>Other type of specialist 1 that observed the patient</v>
      </c>
      <c r="AQI1" s="14" t="str">
        <f t="shared" ref="AQI1" ca="1" si="256">IF(INDIRECT(ADDRESS(MOD(COLUMN(AQI2),2)+1,INT((COLUMN(AQI2)-1)/2)+1, ,,"data_frame"))="","",INDIRECT(ADDRESS(MOD(COLUMN(AQI2),2)+1,INT((COLUMN(AQI2)-1)/2)+1, ,,"data_frame")))</f>
        <v>q_154d_1</v>
      </c>
      <c r="AQJ1" s="14" t="str">
        <f t="shared" ref="AQJ1" ca="1" si="257">IF(INDIRECT(ADDRESS(MOD(COLUMN(AQJ2),2)+1,INT((COLUMN(AQJ2)-1)/2)+1, ,,"data_frame"))="","",INDIRECT(ADDRESS(MOD(COLUMN(AQJ2),2)+1,INT((COLUMN(AQJ2)-1)/2)+1, ,,"data_frame")))</f>
        <v>Did specialist 1 made diagnosis</v>
      </c>
      <c r="AQK1" s="14" t="str">
        <f t="shared" ref="AQK1:AQL1" ca="1" si="258">IF(INDIRECT(ADDRESS(MOD(COLUMN(AQK2),2)+1,INT((COLUMN(AQK2)-1)/2)+1, ,,"data_frame"))="","",INDIRECT(ADDRESS(MOD(COLUMN(AQK2),2)+1,INT((COLUMN(AQK2)-1)/2)+1, ,,"data_frame")))</f>
        <v>q_154a_2</v>
      </c>
      <c r="AQL1" s="14" t="str">
        <f t="shared" ca="1" si="258"/>
        <v>Order of specialist 2 that observed the patient</v>
      </c>
      <c r="AQM1" s="14" t="str">
        <f t="shared" ca="1" si="252"/>
        <v>q_154b_2</v>
      </c>
      <c r="AQN1" s="14" t="str">
        <f t="shared" ca="1" si="252"/>
        <v>What specialist 2 observed the patient</v>
      </c>
      <c r="AQO1" s="14" t="str">
        <f t="shared" ref="AQO1" ca="1" si="259">IF(INDIRECT(ADDRESS(MOD(COLUMN(AQO2),2)+1,INT((COLUMN(AQO2)-1)/2)+1, ,,"data_frame"))="","",INDIRECT(ADDRESS(MOD(COLUMN(AQO2),2)+1,INT((COLUMN(AQO2)-1)/2)+1, ,,"data_frame")))</f>
        <v>q_154c_2</v>
      </c>
      <c r="AQP1" s="14" t="str">
        <f t="shared" ref="AQP1" ca="1" si="260">IF(INDIRECT(ADDRESS(MOD(COLUMN(AQP2),2)+1,INT((COLUMN(AQP2)-1)/2)+1, ,,"data_frame"))="","",INDIRECT(ADDRESS(MOD(COLUMN(AQP2),2)+1,INT((COLUMN(AQP2)-1)/2)+1, ,,"data_frame")))</f>
        <v>Other type of specialist 2 that observed the patient</v>
      </c>
      <c r="AQQ1" s="14" t="str">
        <f t="shared" ref="AQQ1" ca="1" si="261">IF(INDIRECT(ADDRESS(MOD(COLUMN(AQQ2),2)+1,INT((COLUMN(AQQ2)-1)/2)+1, ,,"data_frame"))="","",INDIRECT(ADDRESS(MOD(COLUMN(AQQ2),2)+1,INT((COLUMN(AQQ2)-1)/2)+1, ,,"data_frame")))</f>
        <v>q_154d_2</v>
      </c>
      <c r="AQR1" s="14" t="str">
        <f t="shared" ref="AQR1" ca="1" si="262">IF(INDIRECT(ADDRESS(MOD(COLUMN(AQR2),2)+1,INT((COLUMN(AQR2)-1)/2)+1, ,,"data_frame"))="","",INDIRECT(ADDRESS(MOD(COLUMN(AQR2),2)+1,INT((COLUMN(AQR2)-1)/2)+1, ,,"data_frame")))</f>
        <v>Did specialist 2 made diagnosis</v>
      </c>
      <c r="AQS1" s="14" t="str">
        <f t="shared" ref="AQS1" ca="1" si="263">IF(INDIRECT(ADDRESS(MOD(COLUMN(AQS2),2)+1,INT((COLUMN(AQS2)-1)/2)+1, ,,"data_frame"))="","",INDIRECT(ADDRESS(MOD(COLUMN(AQS2),2)+1,INT((COLUMN(AQS2)-1)/2)+1, ,,"data_frame")))</f>
        <v>q_154a_3</v>
      </c>
      <c r="AQT1" s="14" t="str">
        <f t="shared" ref="AQT1" ca="1" si="264">IF(INDIRECT(ADDRESS(MOD(COLUMN(AQT2),2)+1,INT((COLUMN(AQT2)-1)/2)+1, ,,"data_frame"))="","",INDIRECT(ADDRESS(MOD(COLUMN(AQT2),2)+1,INT((COLUMN(AQT2)-1)/2)+1, ,,"data_frame")))</f>
        <v>Order of specialist 3 that observed the patient</v>
      </c>
      <c r="AQU1" s="14" t="str">
        <f t="shared" ca="1" si="252"/>
        <v>q_154b_3</v>
      </c>
      <c r="AQV1" s="14" t="str">
        <f t="shared" ca="1" si="252"/>
        <v>What specialist 3 observed the patient</v>
      </c>
      <c r="AQW1" s="14" t="str">
        <f t="shared" ref="AQW1" ca="1" si="265">IF(INDIRECT(ADDRESS(MOD(COLUMN(AQW2),2)+1,INT((COLUMN(AQW2)-1)/2)+1, ,,"data_frame"))="","",INDIRECT(ADDRESS(MOD(COLUMN(AQW2),2)+1,INT((COLUMN(AQW2)-1)/2)+1, ,,"data_frame")))</f>
        <v>q_154c_3</v>
      </c>
      <c r="AQX1" s="14" t="str">
        <f t="shared" ref="AQX1" ca="1" si="266">IF(INDIRECT(ADDRESS(MOD(COLUMN(AQX2),2)+1,INT((COLUMN(AQX2)-1)/2)+1, ,,"data_frame"))="","",INDIRECT(ADDRESS(MOD(COLUMN(AQX2),2)+1,INT((COLUMN(AQX2)-1)/2)+1, ,,"data_frame")))</f>
        <v>Other type of specialist 3 that observed the patient</v>
      </c>
      <c r="AQY1" s="14" t="str">
        <f t="shared" ref="AQY1" ca="1" si="267">IF(INDIRECT(ADDRESS(MOD(COLUMN(AQY2),2)+1,INT((COLUMN(AQY2)-1)/2)+1, ,,"data_frame"))="","",INDIRECT(ADDRESS(MOD(COLUMN(AQY2),2)+1,INT((COLUMN(AQY2)-1)/2)+1, ,,"data_frame")))</f>
        <v>q_154d_3</v>
      </c>
      <c r="AQZ1" s="14" t="str">
        <f t="shared" ref="AQZ1" ca="1" si="268">IF(INDIRECT(ADDRESS(MOD(COLUMN(AQZ2),2)+1,INT((COLUMN(AQZ2)-1)/2)+1, ,,"data_frame"))="","",INDIRECT(ADDRESS(MOD(COLUMN(AQZ2),2)+1,INT((COLUMN(AQZ2)-1)/2)+1, ,,"data_frame")))</f>
        <v>Did specialist 3 made diagnosis</v>
      </c>
      <c r="ARA1" s="14" t="str">
        <f t="shared" ref="ARA1" ca="1" si="269">IF(INDIRECT(ADDRESS(MOD(COLUMN(ARA2),2)+1,INT((COLUMN(ARA2)-1)/2)+1, ,,"data_frame"))="","",INDIRECT(ADDRESS(MOD(COLUMN(ARA2),2)+1,INT((COLUMN(ARA2)-1)/2)+1, ,,"data_frame")))</f>
        <v>q_154a_4</v>
      </c>
      <c r="ARB1" s="14" t="str">
        <f t="shared" ref="ARB1" ca="1" si="270">IF(INDIRECT(ADDRESS(MOD(COLUMN(ARB2),2)+1,INT((COLUMN(ARB2)-1)/2)+1, ,,"data_frame"))="","",INDIRECT(ADDRESS(MOD(COLUMN(ARB2),2)+1,INT((COLUMN(ARB2)-1)/2)+1, ,,"data_frame")))</f>
        <v>Order of specialist 4 that observed the patient</v>
      </c>
      <c r="ARC1" s="14" t="str">
        <f t="shared" ca="1" si="252"/>
        <v>q_154b_4</v>
      </c>
      <c r="ARD1" s="14" t="str">
        <f t="shared" ca="1" si="252"/>
        <v>What specialist 4 observed the patient</v>
      </c>
      <c r="ARE1" s="14" t="str">
        <f t="shared" ref="ARE1" ca="1" si="271">IF(INDIRECT(ADDRESS(MOD(COLUMN(ARE2),2)+1,INT((COLUMN(ARE2)-1)/2)+1, ,,"data_frame"))="","",INDIRECT(ADDRESS(MOD(COLUMN(ARE2),2)+1,INT((COLUMN(ARE2)-1)/2)+1, ,,"data_frame")))</f>
        <v>q_154c_4</v>
      </c>
      <c r="ARF1" s="14" t="str">
        <f t="shared" ref="ARF1" ca="1" si="272">IF(INDIRECT(ADDRESS(MOD(COLUMN(ARF2),2)+1,INT((COLUMN(ARF2)-1)/2)+1, ,,"data_frame"))="","",INDIRECT(ADDRESS(MOD(COLUMN(ARF2),2)+1,INT((COLUMN(ARF2)-1)/2)+1, ,,"data_frame")))</f>
        <v>Other type of specialist 4 that observed the patient</v>
      </c>
      <c r="ARG1" s="14" t="str">
        <f t="shared" ref="ARG1" ca="1" si="273">IF(INDIRECT(ADDRESS(MOD(COLUMN(ARG2),2)+1,INT((COLUMN(ARG2)-1)/2)+1, ,,"data_frame"))="","",INDIRECT(ADDRESS(MOD(COLUMN(ARG2),2)+1,INT((COLUMN(ARG2)-1)/2)+1, ,,"data_frame")))</f>
        <v>q_154d_4</v>
      </c>
      <c r="ARH1" s="14" t="str">
        <f t="shared" ref="ARH1" ca="1" si="274">IF(INDIRECT(ADDRESS(MOD(COLUMN(ARH2),2)+1,INT((COLUMN(ARH2)-1)/2)+1, ,,"data_frame"))="","",INDIRECT(ADDRESS(MOD(COLUMN(ARH2),2)+1,INT((COLUMN(ARH2)-1)/2)+1, ,,"data_frame")))</f>
        <v>Did specialist 4 made diagnosis</v>
      </c>
      <c r="ARI1" s="14" t="str">
        <f t="shared" ref="ARI1" ca="1" si="275">IF(INDIRECT(ADDRESS(MOD(COLUMN(ARI2),2)+1,INT((COLUMN(ARI2)-1)/2)+1, ,,"data_frame"))="","",INDIRECT(ADDRESS(MOD(COLUMN(ARI2),2)+1,INT((COLUMN(ARI2)-1)/2)+1, ,,"data_frame")))</f>
        <v>q_154a_5</v>
      </c>
      <c r="ARJ1" s="14" t="str">
        <f t="shared" ref="ARJ1" ca="1" si="276">IF(INDIRECT(ADDRESS(MOD(COLUMN(ARJ2),2)+1,INT((COLUMN(ARJ2)-1)/2)+1, ,,"data_frame"))="","",INDIRECT(ADDRESS(MOD(COLUMN(ARJ2),2)+1,INT((COLUMN(ARJ2)-1)/2)+1, ,,"data_frame")))</f>
        <v>Order of specialist 5 that observed the patient</v>
      </c>
      <c r="ARK1" s="14" t="str">
        <f t="shared" ca="1" si="252"/>
        <v>q_154b_5</v>
      </c>
      <c r="ARL1" s="14" t="str">
        <f t="shared" ca="1" si="252"/>
        <v>What specialist 5 observed the patient</v>
      </c>
      <c r="ARM1" s="14" t="str">
        <f t="shared" ref="ARM1" ca="1" si="277">IF(INDIRECT(ADDRESS(MOD(COLUMN(ARM2),2)+1,INT((COLUMN(ARM2)-1)/2)+1, ,,"data_frame"))="","",INDIRECT(ADDRESS(MOD(COLUMN(ARM2),2)+1,INT((COLUMN(ARM2)-1)/2)+1, ,,"data_frame")))</f>
        <v>q_154c_5</v>
      </c>
      <c r="ARN1" s="14" t="str">
        <f t="shared" ref="ARN1" ca="1" si="278">IF(INDIRECT(ADDRESS(MOD(COLUMN(ARN2),2)+1,INT((COLUMN(ARN2)-1)/2)+1, ,,"data_frame"))="","",INDIRECT(ADDRESS(MOD(COLUMN(ARN2),2)+1,INT((COLUMN(ARN2)-1)/2)+1, ,,"data_frame")))</f>
        <v>Other type of specialist 5 that observed the patient</v>
      </c>
      <c r="ARO1" s="14" t="str">
        <f t="shared" ref="ARO1" ca="1" si="279">IF(INDIRECT(ADDRESS(MOD(COLUMN(ARO2),2)+1,INT((COLUMN(ARO2)-1)/2)+1, ,,"data_frame"))="","",INDIRECT(ADDRESS(MOD(COLUMN(ARO2),2)+1,INT((COLUMN(ARO2)-1)/2)+1, ,,"data_frame")))</f>
        <v>q_154d_5</v>
      </c>
      <c r="ARP1" s="14" t="str">
        <f t="shared" ref="ARP1" ca="1" si="280">IF(INDIRECT(ADDRESS(MOD(COLUMN(ARP2),2)+1,INT((COLUMN(ARP2)-1)/2)+1, ,,"data_frame"))="","",INDIRECT(ADDRESS(MOD(COLUMN(ARP2),2)+1,INT((COLUMN(ARP2)-1)/2)+1, ,,"data_frame")))</f>
        <v>Did specialist 5 made diagnosis</v>
      </c>
      <c r="ARQ1" s="14" t="str">
        <f t="shared" ref="ARQ1" ca="1" si="281">IF(INDIRECT(ADDRESS(MOD(COLUMN(ARQ2),2)+1,INT((COLUMN(ARQ2)-1)/2)+1, ,,"data_frame"))="","",INDIRECT(ADDRESS(MOD(COLUMN(ARQ2),2)+1,INT((COLUMN(ARQ2)-1)/2)+1, ,,"data_frame")))</f>
        <v>q_154a_6</v>
      </c>
      <c r="ARR1" s="14" t="str">
        <f t="shared" ref="ARR1" ca="1" si="282">IF(INDIRECT(ADDRESS(MOD(COLUMN(ARR2),2)+1,INT((COLUMN(ARR2)-1)/2)+1, ,,"data_frame"))="","",INDIRECT(ADDRESS(MOD(COLUMN(ARR2),2)+1,INT((COLUMN(ARR2)-1)/2)+1, ,,"data_frame")))</f>
        <v>Order of specialist 6 that observed the patient</v>
      </c>
      <c r="ARS1" s="14" t="str">
        <f t="shared" ca="1" si="252"/>
        <v>q_154b_6</v>
      </c>
      <c r="ART1" s="14" t="str">
        <f t="shared" ca="1" si="252"/>
        <v>What specialist 6 observed the patient</v>
      </c>
      <c r="ARU1" s="14" t="str">
        <f t="shared" ref="ARU1" ca="1" si="283">IF(INDIRECT(ADDRESS(MOD(COLUMN(ARU2),2)+1,INT((COLUMN(ARU2)-1)/2)+1, ,,"data_frame"))="","",INDIRECT(ADDRESS(MOD(COLUMN(ARU2),2)+1,INT((COLUMN(ARU2)-1)/2)+1, ,,"data_frame")))</f>
        <v>q_154c_6</v>
      </c>
      <c r="ARV1" s="14" t="str">
        <f t="shared" ref="ARV1" ca="1" si="284">IF(INDIRECT(ADDRESS(MOD(COLUMN(ARV2),2)+1,INT((COLUMN(ARV2)-1)/2)+1, ,,"data_frame"))="","",INDIRECT(ADDRESS(MOD(COLUMN(ARV2),2)+1,INT((COLUMN(ARV2)-1)/2)+1, ,,"data_frame")))</f>
        <v>Other type of specialist 6 that observed the patient</v>
      </c>
      <c r="ARW1" s="14" t="str">
        <f t="shared" ref="ARW1" ca="1" si="285">IF(INDIRECT(ADDRESS(MOD(COLUMN(ARW2),2)+1,INT((COLUMN(ARW2)-1)/2)+1, ,,"data_frame"))="","",INDIRECT(ADDRESS(MOD(COLUMN(ARW2),2)+1,INT((COLUMN(ARW2)-1)/2)+1, ,,"data_frame")))</f>
        <v>q_154d_6</v>
      </c>
      <c r="ARX1" s="14" t="str">
        <f t="shared" ref="ARX1" ca="1" si="286">IF(INDIRECT(ADDRESS(MOD(COLUMN(ARX2),2)+1,INT((COLUMN(ARX2)-1)/2)+1, ,,"data_frame"))="","",INDIRECT(ADDRESS(MOD(COLUMN(ARX2),2)+1,INT((COLUMN(ARX2)-1)/2)+1, ,,"data_frame")))</f>
        <v>Did specialist 6 made diagnosis</v>
      </c>
      <c r="ARY1" s="14" t="str">
        <f t="shared" ref="ARY1" ca="1" si="287">IF(INDIRECT(ADDRESS(MOD(COLUMN(ARY2),2)+1,INT((COLUMN(ARY2)-1)/2)+1, ,,"data_frame"))="","",INDIRECT(ADDRESS(MOD(COLUMN(ARY2),2)+1,INT((COLUMN(ARY2)-1)/2)+1, ,,"data_frame")))</f>
        <v>q_154a_7</v>
      </c>
      <c r="ARZ1" s="14" t="str">
        <f t="shared" ref="ARZ1" ca="1" si="288">IF(INDIRECT(ADDRESS(MOD(COLUMN(ARZ2),2)+1,INT((COLUMN(ARZ2)-1)/2)+1, ,,"data_frame"))="","",INDIRECT(ADDRESS(MOD(COLUMN(ARZ2),2)+1,INT((COLUMN(ARZ2)-1)/2)+1, ,,"data_frame")))</f>
        <v>Order of specialist 7 that observed the patient</v>
      </c>
      <c r="ASA1" s="14" t="str">
        <f t="shared" ca="1" si="252"/>
        <v>q_154b_7</v>
      </c>
      <c r="ASB1" s="14" t="str">
        <f t="shared" ca="1" si="252"/>
        <v>What specialist 7 observed the patient</v>
      </c>
      <c r="ASC1" s="14" t="str">
        <f t="shared" ref="ASC1" ca="1" si="289">IF(INDIRECT(ADDRESS(MOD(COLUMN(ASC2),2)+1,INT((COLUMN(ASC2)-1)/2)+1, ,,"data_frame"))="","",INDIRECT(ADDRESS(MOD(COLUMN(ASC2),2)+1,INT((COLUMN(ASC2)-1)/2)+1, ,,"data_frame")))</f>
        <v>q_154c_7</v>
      </c>
      <c r="ASD1" s="14" t="str">
        <f t="shared" ref="ASD1" ca="1" si="290">IF(INDIRECT(ADDRESS(MOD(COLUMN(ASD2),2)+1,INT((COLUMN(ASD2)-1)/2)+1, ,,"data_frame"))="","",INDIRECT(ADDRESS(MOD(COLUMN(ASD2),2)+1,INT((COLUMN(ASD2)-1)/2)+1, ,,"data_frame")))</f>
        <v>Other type of specialist 7 that observed the patient</v>
      </c>
      <c r="ASE1" s="14" t="str">
        <f t="shared" ref="ASE1" ca="1" si="291">IF(INDIRECT(ADDRESS(MOD(COLUMN(ASE2),2)+1,INT((COLUMN(ASE2)-1)/2)+1, ,,"data_frame"))="","",INDIRECT(ADDRESS(MOD(COLUMN(ASE2),2)+1,INT((COLUMN(ASE2)-1)/2)+1, ,,"data_frame")))</f>
        <v>q_154d_7</v>
      </c>
      <c r="ASF1" s="14" t="str">
        <f t="shared" ref="ASF1" ca="1" si="292">IF(INDIRECT(ADDRESS(MOD(COLUMN(ASF2),2)+1,INT((COLUMN(ASF2)-1)/2)+1, ,,"data_frame"))="","",INDIRECT(ADDRESS(MOD(COLUMN(ASF2),2)+1,INT((COLUMN(ASF2)-1)/2)+1, ,,"data_frame")))</f>
        <v>Did specialist 7 made diagnosis</v>
      </c>
      <c r="ASG1" s="14" t="str">
        <f t="shared" ca="1" si="252"/>
        <v>q_155</v>
      </c>
      <c r="ASH1" s="14" t="str">
        <f t="shared" ca="1" si="252"/>
        <v>Time gap between first medical observation and diagnosis</v>
      </c>
      <c r="ASI1" s="14" t="str">
        <f t="shared" ca="1" si="252"/>
        <v>q_156</v>
      </c>
      <c r="ASJ1" s="14" t="str">
        <f t="shared" ca="1" si="252"/>
        <v>Investigation requested by the specialist, who made diagnosis</v>
      </c>
      <c r="ASK1" s="14" t="str">
        <f t="shared" ca="1" si="252"/>
        <v>q_156a</v>
      </c>
      <c r="ASL1" s="14" t="str">
        <f t="shared" ca="1" si="252"/>
        <v>Did specialist, who made diagnosis request Brain CT scan</v>
      </c>
      <c r="ASM1" s="14" t="str">
        <f t="shared" ca="1" si="252"/>
        <v>q_156b</v>
      </c>
      <c r="ASN1" s="14" t="str">
        <f t="shared" ca="1" si="252"/>
        <v>Did specialist, who made diagnosis request Cervical spinal cord CT scan</v>
      </c>
      <c r="ASO1" s="14" t="str">
        <f t="shared" ca="1" si="252"/>
        <v>q_156c</v>
      </c>
      <c r="ASP1" s="14" t="str">
        <f t="shared" ca="1" si="252"/>
        <v>Did specialist, who made diagnosis request Lumbo-sacral spinal cord CT scan</v>
      </c>
      <c r="ASQ1" s="14" t="str">
        <f t="shared" ca="1" si="252"/>
        <v>q_156d</v>
      </c>
      <c r="ASR1" s="14" t="str">
        <f t="shared" ca="1" si="252"/>
        <v>Did specialist, who made diagnosis request Brain MRI</v>
      </c>
      <c r="ASS1" s="14" t="str">
        <f t="shared" ca="1" si="252"/>
        <v>q_156e</v>
      </c>
      <c r="AST1" s="14" t="str">
        <f t="shared" ca="1" si="252"/>
        <v>Did specialist, who made diagnosis request Cervical spinal cord MRI</v>
      </c>
      <c r="ASU1" s="14" t="str">
        <f t="shared" ca="1" si="252"/>
        <v>q_156f</v>
      </c>
      <c r="ASV1" s="14" t="str">
        <f t="shared" ca="1" si="252"/>
        <v>Did specialist, who made diagnosis request Thoracic spinal cord MRI</v>
      </c>
      <c r="ASW1" s="14" t="str">
        <f t="shared" ca="1" si="252"/>
        <v>q_156g</v>
      </c>
      <c r="ASX1" s="14" t="str">
        <f t="shared" ca="1" si="252"/>
        <v>Did specialist, who made diagnosis request Lumbo-sacral spinal cord MRI</v>
      </c>
      <c r="ASY1" s="14" t="str">
        <f t="shared" ca="1" si="252"/>
        <v>q_156h</v>
      </c>
      <c r="ASZ1" s="14" t="str">
        <f t="shared" ca="1" si="252"/>
        <v>Did specialist, who made diagnosis request EMG</v>
      </c>
      <c r="ATA1" s="14" t="str">
        <f t="shared" ca="1" si="252"/>
        <v>group</v>
      </c>
      <c r="ATB1" s="14" t="str">
        <f t="shared" ca="1" si="252"/>
        <v>group</v>
      </c>
      <c r="ATC1" s="14" t="str">
        <f t="shared" ref="ATC1:ATD1" ca="1" si="293">IF(INDIRECT(ADDRESS(MOD(COLUMN(ATC2),2)+1,INT((COLUMN(ATC2)-1)/2)+1, ,,"data_frame"))="","",INDIRECT(ADDRESS(MOD(COLUMN(ATC2),2)+1,INT((COLUMN(ATC2)-1)/2)+1, ,,"data_frame")))</f>
        <v>centr_id</v>
      </c>
      <c r="ATD1" s="14" t="str">
        <f t="shared" ca="1" si="293"/>
        <v>centr_id</v>
      </c>
    </row>
    <row r="2" spans="1:1200">
      <c r="A2" t="str">
        <f t="shared" ref="A2:D2" ca="1" si="294">IF(A1="","",IF(MOD(COLUMN(B1)-1,2)=0,"Labels","Values"))</f>
        <v>Values</v>
      </c>
      <c r="B2" t="str">
        <f t="shared" ca="1" si="294"/>
        <v>Labels</v>
      </c>
      <c r="C2" t="str">
        <f t="shared" ca="1" si="294"/>
        <v>Values</v>
      </c>
      <c r="D2" t="str">
        <f t="shared" ca="1" si="294"/>
        <v>Labels</v>
      </c>
      <c r="E2" s="14" t="str">
        <f t="shared" ref="E2" ca="1" si="295">IF(E1="","",IF(MOD(COLUMN(F1)-1,2)=0,"Labels","Values"))</f>
        <v>Values</v>
      </c>
      <c r="F2" s="14" t="str">
        <f t="shared" ref="F2" ca="1" si="296">IF(F1="","",IF(MOD(COLUMN(G1)-1,2)=0,"Labels","Values"))</f>
        <v>Labels</v>
      </c>
      <c r="G2" s="14" t="str">
        <f t="shared" ref="G2:H2" ca="1" si="297">IF(G1="","",IF(MOD(COLUMN(H1)-1,2)=0,"Labels","Values"))</f>
        <v>Values</v>
      </c>
      <c r="H2" s="14" t="str">
        <f t="shared" ca="1" si="297"/>
        <v>Labels</v>
      </c>
      <c r="I2" s="14" t="str">
        <f t="shared" ref="I2:J2" ca="1" si="298">IF(I1="","",IF(MOD(COLUMN(J1)-1,2)=0,"Labels","Values"))</f>
        <v>Values</v>
      </c>
      <c r="J2" s="14" t="str">
        <f t="shared" ca="1" si="298"/>
        <v>Labels</v>
      </c>
      <c r="K2" s="14" t="str">
        <f t="shared" ref="K2" ca="1" si="299">IF(K1="","",IF(MOD(COLUMN(L1)-1,2)=0,"Labels","Values"))</f>
        <v>Values</v>
      </c>
      <c r="L2" s="14" t="str">
        <f t="shared" ref="L2" ca="1" si="300">IF(L1="","",IF(MOD(COLUMN(M1)-1,2)=0,"Labels","Values"))</f>
        <v>Labels</v>
      </c>
      <c r="M2" s="14" t="str">
        <f t="shared" ref="M2" ca="1" si="301">IF(M1="","",IF(MOD(COLUMN(N1)-1,2)=0,"Labels","Values"))</f>
        <v>Values</v>
      </c>
      <c r="N2" s="14" t="str">
        <f t="shared" ref="N2" ca="1" si="302">IF(N1="","",IF(MOD(COLUMN(O1)-1,2)=0,"Labels","Values"))</f>
        <v>Labels</v>
      </c>
      <c r="O2" s="14" t="str">
        <f t="shared" ref="O2" ca="1" si="303">IF(O1="","",IF(MOD(COLUMN(P1)-1,2)=0,"Labels","Values"))</f>
        <v>Values</v>
      </c>
      <c r="P2" s="14" t="str">
        <f t="shared" ref="P2" ca="1" si="304">IF(P1="","",IF(MOD(COLUMN(Q1)-1,2)=0,"Labels","Values"))</f>
        <v>Labels</v>
      </c>
      <c r="Q2" s="14" t="str">
        <f t="shared" ref="Q2" ca="1" si="305">IF(Q1="","",IF(MOD(COLUMN(R1)-1,2)=0,"Labels","Values"))</f>
        <v>Values</v>
      </c>
      <c r="R2" s="14" t="str">
        <f t="shared" ref="R2" ca="1" si="306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307">IF(W1="","",IF(MOD(COLUMN(X1)-1,2)=0,"Labels","Values"))</f>
        <v>Values</v>
      </c>
      <c r="X2" s="14" t="str">
        <f t="shared" ref="X2" ca="1" si="308">IF(X1="","",IF(MOD(COLUMN(Y1)-1,2)=0,"Labels","Values"))</f>
        <v>Labels</v>
      </c>
      <c r="Y2" s="14" t="str">
        <f t="shared" ref="Y2" ca="1" si="309">IF(Y1="","",IF(MOD(COLUMN(Z1)-1,2)=0,"Labels","Values"))</f>
        <v>Values</v>
      </c>
      <c r="Z2" s="14" t="str">
        <f t="shared" ref="Z2" ca="1" si="310">IF(Z1="","",IF(MOD(COLUMN(AA1)-1,2)=0,"Labels","Values"))</f>
        <v>Labels</v>
      </c>
      <c r="AA2" s="14" t="str">
        <f t="shared" ref="AA2" ca="1" si="311">IF(AA1="","",IF(MOD(COLUMN(AB1)-1,2)=0,"Labels","Values"))</f>
        <v>Values</v>
      </c>
      <c r="AB2" s="14" t="str">
        <f t="shared" ref="AB2" ca="1" si="312">IF(AB1="","",IF(MOD(COLUMN(AC1)-1,2)=0,"Labels","Values"))</f>
        <v>Labels</v>
      </c>
      <c r="AC2" s="14" t="str">
        <f t="shared" ref="AC2" ca="1" si="313">IF(AC1="","",IF(MOD(COLUMN(AD1)-1,2)=0,"Labels","Values"))</f>
        <v>Values</v>
      </c>
      <c r="AD2" s="14" t="str">
        <f t="shared" ref="AD2" ca="1" si="314">IF(AD1="","",IF(MOD(COLUMN(AE1)-1,2)=0,"Labels","Values"))</f>
        <v>Labels</v>
      </c>
      <c r="AE2" s="14" t="str">
        <f t="shared" ref="AE2" ca="1" si="315">IF(AE1="","",IF(MOD(COLUMN(AF1)-1,2)=0,"Labels","Values"))</f>
        <v>Values</v>
      </c>
      <c r="AF2" s="14" t="str">
        <f t="shared" ref="AF2" ca="1" si="316">IF(AF1="","",IF(MOD(COLUMN(AG1)-1,2)=0,"Labels","Values"))</f>
        <v>Labels</v>
      </c>
      <c r="AG2" s="14" t="str">
        <f t="shared" ref="AG2" ca="1" si="317">IF(AG1="","",IF(MOD(COLUMN(AH1)-1,2)=0,"Labels","Values"))</f>
        <v>Values</v>
      </c>
      <c r="AH2" s="14" t="str">
        <f t="shared" ref="AH2" ca="1" si="318">IF(AH1="","",IF(MOD(COLUMN(AI1)-1,2)=0,"Labels","Values"))</f>
        <v>Labels</v>
      </c>
      <c r="AI2" s="14" t="str">
        <f t="shared" ref="AI2" ca="1" si="319">IF(AI1="","",IF(MOD(COLUMN(AJ1)-1,2)=0,"Labels","Values"))</f>
        <v>Values</v>
      </c>
      <c r="AJ2" s="14" t="str">
        <f t="shared" ref="AJ2" ca="1" si="320">IF(AJ1="","",IF(MOD(COLUMN(AK1)-1,2)=0,"Labels","Values"))</f>
        <v>Labels</v>
      </c>
      <c r="AK2" s="14" t="str">
        <f t="shared" ref="AK2" ca="1" si="321">IF(AK1="","",IF(MOD(COLUMN(AL1)-1,2)=0,"Labels","Values"))</f>
        <v>Values</v>
      </c>
      <c r="AL2" s="14" t="str">
        <f t="shared" ref="AL2" ca="1" si="322">IF(AL1="","",IF(MOD(COLUMN(AM1)-1,2)=0,"Labels","Values"))</f>
        <v>Labels</v>
      </c>
      <c r="AM2" s="14" t="str">
        <f t="shared" ref="AM2" ca="1" si="323">IF(AM1="","",IF(MOD(COLUMN(AN1)-1,2)=0,"Labels","Values"))</f>
        <v>Values</v>
      </c>
      <c r="AN2" s="14" t="str">
        <f t="shared" ref="AN2" ca="1" si="324">IF(AN1="","",IF(MOD(COLUMN(AO1)-1,2)=0,"Labels","Values"))</f>
        <v>Labels</v>
      </c>
      <c r="AO2" s="14" t="str">
        <f t="shared" ref="AO2" ca="1" si="325">IF(AO1="","",IF(MOD(COLUMN(AP1)-1,2)=0,"Labels","Values"))</f>
        <v>Values</v>
      </c>
      <c r="AP2" s="14" t="str">
        <f t="shared" ref="AP2" ca="1" si="326">IF(AP1="","",IF(MOD(COLUMN(AQ1)-1,2)=0,"Labels","Values"))</f>
        <v>Labels</v>
      </c>
      <c r="AQ2" s="14" t="str">
        <f t="shared" ref="AQ2" ca="1" si="327">IF(AQ1="","",IF(MOD(COLUMN(AR1)-1,2)=0,"Labels","Values"))</f>
        <v>Values</v>
      </c>
      <c r="AR2" s="14" t="str">
        <f t="shared" ref="AR2" ca="1" si="328">IF(AR1="","",IF(MOD(COLUMN(AS1)-1,2)=0,"Labels","Values"))</f>
        <v>Labels</v>
      </c>
      <c r="AS2" s="14" t="str">
        <f t="shared" ref="AS2" ca="1" si="329">IF(AS1="","",IF(MOD(COLUMN(AT1)-1,2)=0,"Labels","Values"))</f>
        <v>Values</v>
      </c>
      <c r="AT2" s="14" t="str">
        <f t="shared" ref="AT2" ca="1" si="330">IF(AT1="","",IF(MOD(COLUMN(AU1)-1,2)=0,"Labels","Values"))</f>
        <v>Labels</v>
      </c>
      <c r="AU2" s="14" t="str">
        <f t="shared" ref="AU2" ca="1" si="331">IF(AU1="","",IF(MOD(COLUMN(AV1)-1,2)=0,"Labels","Values"))</f>
        <v>Values</v>
      </c>
      <c r="AV2" s="14" t="str">
        <f t="shared" ref="AV2" ca="1" si="332">IF(AV1="","",IF(MOD(COLUMN(AW1)-1,2)=0,"Labels","Values"))</f>
        <v>Labels</v>
      </c>
      <c r="AW2" s="14" t="str">
        <f t="shared" ref="AW2" ca="1" si="333">IF(AW1="","",IF(MOD(COLUMN(AX1)-1,2)=0,"Labels","Values"))</f>
        <v>Values</v>
      </c>
      <c r="AX2" s="14" t="str">
        <f t="shared" ref="AX2" ca="1" si="334">IF(AX1="","",IF(MOD(COLUMN(AY1)-1,2)=0,"Labels","Values"))</f>
        <v>Labels</v>
      </c>
      <c r="AY2" s="14" t="str">
        <f t="shared" ref="AY2" ca="1" si="335">IF(AY1="","",IF(MOD(COLUMN(AZ1)-1,2)=0,"Labels","Values"))</f>
        <v>Values</v>
      </c>
      <c r="AZ2" s="14" t="str">
        <f t="shared" ref="AZ2" ca="1" si="336">IF(AZ1="","",IF(MOD(COLUMN(BA1)-1,2)=0,"Labels","Values"))</f>
        <v>Labels</v>
      </c>
      <c r="BA2" s="14" t="str">
        <f t="shared" ref="BA2" ca="1" si="337">IF(BA1="","",IF(MOD(COLUMN(BB1)-1,2)=0,"Labels","Values"))</f>
        <v>Values</v>
      </c>
      <c r="BB2" s="14" t="str">
        <f t="shared" ref="BB2" ca="1" si="338">IF(BB1="","",IF(MOD(COLUMN(BC1)-1,2)=0,"Labels","Values"))</f>
        <v>Labels</v>
      </c>
      <c r="BC2" s="14" t="str">
        <f t="shared" ref="BC2" ca="1" si="339">IF(BC1="","",IF(MOD(COLUMN(BD1)-1,2)=0,"Labels","Values"))</f>
        <v>Values</v>
      </c>
      <c r="BD2" s="14" t="str">
        <f t="shared" ref="BD2" ca="1" si="340">IF(BD1="","",IF(MOD(COLUMN(BE1)-1,2)=0,"Labels","Values"))</f>
        <v>Labels</v>
      </c>
      <c r="BE2" s="14" t="str">
        <f t="shared" ref="BE2" ca="1" si="341">IF(BE1="","",IF(MOD(COLUMN(BF1)-1,2)=0,"Labels","Values"))</f>
        <v>Values</v>
      </c>
      <c r="BF2" s="14" t="str">
        <f t="shared" ref="BF2" ca="1" si="342">IF(BF1="","",IF(MOD(COLUMN(BG1)-1,2)=0,"Labels","Values"))</f>
        <v>Labels</v>
      </c>
      <c r="BG2" s="14" t="str">
        <f t="shared" ref="BG2" ca="1" si="343">IF(BG1="","",IF(MOD(COLUMN(BH1)-1,2)=0,"Labels","Values"))</f>
        <v>Values</v>
      </c>
      <c r="BH2" s="14" t="str">
        <f t="shared" ref="BH2" ca="1" si="344">IF(BH1="","",IF(MOD(COLUMN(BI1)-1,2)=0,"Labels","Values"))</f>
        <v>Labels</v>
      </c>
      <c r="BI2" s="14" t="str">
        <f t="shared" ref="BI2" ca="1" si="345">IF(BI1="","",IF(MOD(COLUMN(BJ1)-1,2)=0,"Labels","Values"))</f>
        <v>Values</v>
      </c>
      <c r="BJ2" s="14" t="str">
        <f t="shared" ref="BJ2" ca="1" si="346">IF(BJ1="","",IF(MOD(COLUMN(BK1)-1,2)=0,"Labels","Values"))</f>
        <v>Labels</v>
      </c>
      <c r="BK2" s="14" t="e">
        <f ca="1">IF(H2,IF(AND(NOT(BA2),AU2),AND(AC2=0,IF(CA2="",TRUE,NOT(CA2))),""),"")</f>
        <v>#VALUE!</v>
      </c>
      <c r="BL2" s="14" t="str">
        <f t="shared" ref="BL2" ca="1" si="347">IF(BL1="","",IF(MOD(COLUMN(BM1)-1,2)=0,"Labels","Values"))</f>
        <v>Labels</v>
      </c>
      <c r="BM2" s="14" t="str">
        <f t="shared" ref="BM2" ca="1" si="348">IF(BM1="","",IF(MOD(COLUMN(BN1)-1,2)=0,"Labels","Values"))</f>
        <v>Values</v>
      </c>
      <c r="BN2" s="14" t="str">
        <f t="shared" ref="BN2" ca="1" si="349">IF(BN1="","",IF(MOD(COLUMN(BO1)-1,2)=0,"Labels","Values"))</f>
        <v>Labels</v>
      </c>
      <c r="BO2" s="14" t="str">
        <f t="shared" ref="BO2" ca="1" si="350">IF(BO1="","",IF(MOD(COLUMN(BP1)-1,2)=0,"Labels","Values"))</f>
        <v>Values</v>
      </c>
      <c r="BP2" s="14" t="str">
        <f t="shared" ref="BP2" ca="1" si="351">IF(BP1="","",IF(MOD(COLUMN(BQ1)-1,2)=0,"Labels","Values"))</f>
        <v>Labels</v>
      </c>
      <c r="BQ2" s="14" t="str">
        <f t="shared" ref="BQ2" ca="1" si="352">IF(BQ1="","",IF(MOD(COLUMN(BR1)-1,2)=0,"Labels","Values"))</f>
        <v>Values</v>
      </c>
      <c r="BR2" s="14" t="str">
        <f t="shared" ref="BR2" ca="1" si="353">IF(BR1="","",IF(MOD(COLUMN(BS1)-1,2)=0,"Labels","Values"))</f>
        <v>Labels</v>
      </c>
      <c r="BS2" s="14" t="str">
        <f t="shared" ref="BS2" ca="1" si="354">IF(BS1="","",IF(MOD(COLUMN(BT1)-1,2)=0,"Labels","Values"))</f>
        <v>Values</v>
      </c>
      <c r="BT2" s="14" t="str">
        <f t="shared" ref="BT2" ca="1" si="355">IF(BT1="","",IF(MOD(COLUMN(BU1)-1,2)=0,"Labels","Values"))</f>
        <v>Labels</v>
      </c>
      <c r="BU2" s="14" t="str">
        <f t="shared" ref="BU2" ca="1" si="356">IF(BU1="","",IF(MOD(COLUMN(BV1)-1,2)=0,"Labels","Values"))</f>
        <v>Values</v>
      </c>
      <c r="BV2" s="14" t="str">
        <f t="shared" ref="BV2" ca="1" si="357">IF(BV1="","",IF(MOD(COLUMN(BW1)-1,2)=0,"Labels","Values"))</f>
        <v>Labels</v>
      </c>
      <c r="BW2" s="14" t="str">
        <f t="shared" ref="BW2" ca="1" si="358">IF(BW1="","",IF(MOD(COLUMN(BX1)-1,2)=0,"Labels","Values"))</f>
        <v>Values</v>
      </c>
      <c r="BX2" s="14" t="str">
        <f t="shared" ref="BX2" ca="1" si="359">IF(BX1="","",IF(MOD(COLUMN(BY1)-1,2)=0,"Labels","Values"))</f>
        <v>Labels</v>
      </c>
      <c r="BY2" s="14" t="str">
        <f t="shared" ref="BY2" ca="1" si="360">IF(BY1="","",IF(MOD(COLUMN(BZ1)-1,2)=0,"Labels","Values"))</f>
        <v>Values</v>
      </c>
      <c r="BZ2" s="14" t="str">
        <f t="shared" ref="BZ2" ca="1" si="361">IF(BZ1="","",IF(MOD(COLUMN(CA1)-1,2)=0,"Labels","Values"))</f>
        <v>Labels</v>
      </c>
      <c r="CA2" s="14" t="str">
        <f t="shared" ref="CA2" ca="1" si="362">IF(CA1="","",IF(MOD(COLUMN(CB1)-1,2)=0,"Labels","Values"))</f>
        <v>Values</v>
      </c>
      <c r="CB2" s="14" t="str">
        <f t="shared" ref="CB2" ca="1" si="363">IF(CB1="","",IF(MOD(COLUMN(CC1)-1,2)=0,"Labels","Values"))</f>
        <v>Labels</v>
      </c>
      <c r="CC2" s="14" t="str">
        <f t="shared" ref="CC2" ca="1" si="364">IF(CC1="","",IF(MOD(COLUMN(CD1)-1,2)=0,"Labels","Values"))</f>
        <v>Values</v>
      </c>
      <c r="CD2" s="14" t="str">
        <f t="shared" ref="CD2" ca="1" si="365">IF(CD1="","",IF(MOD(COLUMN(CE1)-1,2)=0,"Labels","Values"))</f>
        <v>Labels</v>
      </c>
      <c r="CE2" s="14" t="str">
        <f t="shared" ref="CE2" ca="1" si="366">IF(CE1="","",IF(MOD(COLUMN(CF1)-1,2)=0,"Labels","Values"))</f>
        <v>Values</v>
      </c>
      <c r="CF2" s="14" t="str">
        <f t="shared" ref="CF2" ca="1" si="367">IF(CF1="","",IF(MOD(COLUMN(CG1)-1,2)=0,"Labels","Values"))</f>
        <v>Labels</v>
      </c>
      <c r="CG2" s="14" t="str">
        <f t="shared" ref="CG2" ca="1" si="368">IF(CG1="","",IF(MOD(COLUMN(CH1)-1,2)=0,"Labels","Values"))</f>
        <v>Values</v>
      </c>
      <c r="CH2" s="14" t="str">
        <f t="shared" ref="CH2" ca="1" si="369">IF(CH1="","",IF(MOD(COLUMN(CI1)-1,2)=0,"Labels","Values"))</f>
        <v>Labels</v>
      </c>
      <c r="CI2" s="14" t="str">
        <f t="shared" ref="CI2" ca="1" si="370">IF(CI1="","",IF(MOD(COLUMN(CJ1)-1,2)=0,"Labels","Values"))</f>
        <v>Values</v>
      </c>
      <c r="CJ2" s="14" t="str">
        <f t="shared" ref="CJ2" ca="1" si="371">IF(CJ1="","",IF(MOD(COLUMN(CK1)-1,2)=0,"Labels","Values"))</f>
        <v>Labels</v>
      </c>
      <c r="CK2" s="14" t="str">
        <f t="shared" ref="CK2" ca="1" si="372">IF(CK1="","",IF(MOD(COLUMN(CL1)-1,2)=0,"Labels","Values"))</f>
        <v>Values</v>
      </c>
      <c r="CL2" s="14" t="str">
        <f t="shared" ref="CL2" ca="1" si="373">IF(CL1="","",IF(MOD(COLUMN(CM1)-1,2)=0,"Labels","Values"))</f>
        <v>Labels</v>
      </c>
      <c r="CM2" s="14" t="str">
        <f t="shared" ref="CM2" ca="1" si="374">IF(CM1="","",IF(MOD(COLUMN(CN1)-1,2)=0,"Labels","Values"))</f>
        <v>Values</v>
      </c>
      <c r="CN2" s="14" t="str">
        <f t="shared" ref="CN2" ca="1" si="375">IF(CN1="","",IF(MOD(COLUMN(CO1)-1,2)=0,"Labels","Values"))</f>
        <v>Labels</v>
      </c>
      <c r="CO2" s="14" t="str">
        <f t="shared" ref="CO2" ca="1" si="376">IF(CO1="","",IF(MOD(COLUMN(CP1)-1,2)=0,"Labels","Values"))</f>
        <v>Values</v>
      </c>
      <c r="CP2" s="14" t="str">
        <f t="shared" ref="CP2" ca="1" si="377">IF(CP1="","",IF(MOD(COLUMN(CQ1)-1,2)=0,"Labels","Values"))</f>
        <v>Labels</v>
      </c>
      <c r="CQ2" s="14" t="str">
        <f t="shared" ref="CQ2" ca="1" si="378">IF(CQ1="","",IF(MOD(COLUMN(CR1)-1,2)=0,"Labels","Values"))</f>
        <v>Values</v>
      </c>
      <c r="CR2" s="14" t="str">
        <f t="shared" ref="CR2" ca="1" si="379">IF(CR1="","",IF(MOD(COLUMN(CS1)-1,2)=0,"Labels","Values"))</f>
        <v>Labels</v>
      </c>
      <c r="CS2" s="14" t="str">
        <f t="shared" ref="CS2" ca="1" si="380">IF(CS1="","",IF(MOD(COLUMN(CT1)-1,2)=0,"Labels","Values"))</f>
        <v>Values</v>
      </c>
      <c r="CT2" s="14" t="str">
        <f t="shared" ref="CT2" ca="1" si="381">IF(CT1="","",IF(MOD(COLUMN(CU1)-1,2)=0,"Labels","Values"))</f>
        <v>Labels</v>
      </c>
      <c r="CU2" s="14" t="str">
        <f t="shared" ref="CU2" ca="1" si="382">IF(CU1="","",IF(MOD(COLUMN(CV1)-1,2)=0,"Labels","Values"))</f>
        <v>Values</v>
      </c>
      <c r="CV2" s="14" t="str">
        <f t="shared" ref="CV2" ca="1" si="383">IF(CV1="","",IF(MOD(COLUMN(CW1)-1,2)=0,"Labels","Values"))</f>
        <v>Labels</v>
      </c>
      <c r="CW2" s="14" t="str">
        <f t="shared" ref="CW2" ca="1" si="384">IF(CW1="","",IF(MOD(COLUMN(CX1)-1,2)=0,"Labels","Values"))</f>
        <v>Values</v>
      </c>
      <c r="CX2" s="14" t="str">
        <f t="shared" ref="CX2" ca="1" si="385">IF(CX1="","",IF(MOD(COLUMN(CY1)-1,2)=0,"Labels","Values"))</f>
        <v>Labels</v>
      </c>
      <c r="CY2" s="14" t="str">
        <f t="shared" ref="CY2" ca="1" si="386">IF(CY1="","",IF(MOD(COLUMN(CZ1)-1,2)=0,"Labels","Values"))</f>
        <v>Values</v>
      </c>
      <c r="CZ2" s="14" t="str">
        <f t="shared" ref="CZ2" ca="1" si="387">IF(CZ1="","",IF(MOD(COLUMN(DA1)-1,2)=0,"Labels","Values"))</f>
        <v>Labels</v>
      </c>
      <c r="DA2" s="14" t="str">
        <f t="shared" ref="DA2" ca="1" si="388">IF(DA1="","",IF(MOD(COLUMN(DB1)-1,2)=0,"Labels","Values"))</f>
        <v>Values</v>
      </c>
      <c r="DB2" s="14" t="str">
        <f t="shared" ref="DB2" ca="1" si="389">IF(DB1="","",IF(MOD(COLUMN(DC1)-1,2)=0,"Labels","Values"))</f>
        <v>Labels</v>
      </c>
      <c r="DC2" s="14" t="str">
        <f ca="1">SUBSTITUTE(SUBSTITUTE(SUBSTITUTE(SUBSTITUTE(_xll.MCONCAT(DG2:DS2,"■"),"■■","■"),"■■","■"),"■■","■"),"■■","■")</f>
        <v>Values■Labels■Values■Labels■Values■Labels■Values■Labels■Values■Labels■Values■Labels■Values</v>
      </c>
      <c r="DD2" s="14" t="str">
        <f t="shared" ref="DD2" ca="1" si="390">IF(DD1="","",IF(MOD(COLUMN(DE1)-1,2)=0,"Labels","Values"))</f>
        <v>Labels</v>
      </c>
      <c r="DE2" s="14" t="str">
        <f t="shared" ref="DE2" ca="1" si="391">IF(DE1="","",IF(MOD(COLUMN(DF1)-1,2)=0,"Labels","Values"))</f>
        <v>Values</v>
      </c>
      <c r="DF2" s="14" t="str">
        <f t="shared" ref="DF2" ca="1" si="392">IF(DF1="","",IF(MOD(COLUMN(DG1)-1,2)=0,"Labels","Values"))</f>
        <v>Labels</v>
      </c>
      <c r="DG2" s="14" t="str">
        <f t="shared" ref="DG2" ca="1" si="393">IF(DG1="","",IF(MOD(COLUMN(DH1)-1,2)=0,"Labels","Values"))</f>
        <v>Values</v>
      </c>
      <c r="DH2" s="14" t="str">
        <f t="shared" ref="DH2" ca="1" si="394">IF(DH1="","",IF(MOD(COLUMN(DI1)-1,2)=0,"Labels","Values"))</f>
        <v>Labels</v>
      </c>
      <c r="DI2" s="14" t="str">
        <f t="shared" ref="DI2" ca="1" si="395">IF(DI1="","",IF(MOD(COLUMN(DJ1)-1,2)=0,"Labels","Values"))</f>
        <v>Values</v>
      </c>
      <c r="DJ2" s="14" t="str">
        <f t="shared" ref="DJ2" ca="1" si="396">IF(DJ1="","",IF(MOD(COLUMN(DK1)-1,2)=0,"Labels","Values"))</f>
        <v>Labels</v>
      </c>
      <c r="DK2" s="14" t="str">
        <f t="shared" ref="DK2" ca="1" si="397">IF(DK1="","",IF(MOD(COLUMN(DL1)-1,2)=0,"Labels","Values"))</f>
        <v>Values</v>
      </c>
      <c r="DL2" s="14" t="str">
        <f t="shared" ref="DL2" ca="1" si="398">IF(DL1="","",IF(MOD(COLUMN(DM1)-1,2)=0,"Labels","Values"))</f>
        <v>Labels</v>
      </c>
      <c r="DM2" s="14" t="str">
        <f t="shared" ref="DM2" ca="1" si="399">IF(DM1="","",IF(MOD(COLUMN(DN1)-1,2)=0,"Labels","Values"))</f>
        <v>Values</v>
      </c>
      <c r="DN2" s="14" t="str">
        <f t="shared" ref="DN2" ca="1" si="400">IF(DN1="","",IF(MOD(COLUMN(DO1)-1,2)=0,"Labels","Values"))</f>
        <v>Labels</v>
      </c>
      <c r="DO2" s="14" t="str">
        <f t="shared" ref="DO2" ca="1" si="401">IF(DO1="","",IF(MOD(COLUMN(DP1)-1,2)=0,"Labels","Values"))</f>
        <v>Values</v>
      </c>
      <c r="DP2" s="14" t="str">
        <f t="shared" ref="DP2" ca="1" si="402">IF(DP1="","",IF(MOD(COLUMN(DQ1)-1,2)=0,"Labels","Values"))</f>
        <v>Labels</v>
      </c>
      <c r="DQ2" s="14" t="str">
        <f t="shared" ref="DQ2" ca="1" si="403">IF(DQ1="","",IF(MOD(COLUMN(DR1)-1,2)=0,"Labels","Values"))</f>
        <v>Values</v>
      </c>
      <c r="DR2" s="14" t="str">
        <f t="shared" ref="DR2" ca="1" si="404">IF(DR1="","",IF(MOD(COLUMN(DS1)-1,2)=0,"Labels","Values"))</f>
        <v>Labels</v>
      </c>
      <c r="DS2" s="14" t="str">
        <f t="shared" ref="DS2" ca="1" si="405">IF(DS1="","",IF(MOD(COLUMN(DT1)-1,2)=0,"Labels","Values"))</f>
        <v>Values</v>
      </c>
      <c r="DT2" s="14" t="str">
        <f t="shared" ref="DT2" ca="1" si="406">IF(DT1="","",IF(MOD(COLUMN(DU1)-1,2)=0,"Labels","Values"))</f>
        <v>Labels</v>
      </c>
      <c r="DU2" s="14" t="str">
        <f t="shared" ref="DU2" ca="1" si="407">IF(DU1="","",IF(MOD(COLUMN(DV1)-1,2)=0,"Labels","Values"))</f>
        <v>Values</v>
      </c>
      <c r="DV2" s="14" t="str">
        <f t="shared" ref="DV2" ca="1" si="408">IF(DV1="","",IF(MOD(COLUMN(DW1)-1,2)=0,"Labels","Values"))</f>
        <v>Labels</v>
      </c>
      <c r="DW2" s="14" t="str">
        <f t="shared" ref="DW2" ca="1" si="409">IF(DW1="","",IF(MOD(COLUMN(DX1)-1,2)=0,"Labels","Values"))</f>
        <v>Values</v>
      </c>
      <c r="DX2" s="14" t="str">
        <f t="shared" ref="DX2" ca="1" si="410">IF(DX1="","",IF(MOD(COLUMN(DY1)-1,2)=0,"Labels","Values"))</f>
        <v>Labels</v>
      </c>
      <c r="DY2" s="14" t="str">
        <f t="shared" ref="DY2" ca="1" si="411">IF(DY1="","",IF(MOD(COLUMN(DZ1)-1,2)=0,"Labels","Values"))</f>
        <v>Values</v>
      </c>
      <c r="DZ2" s="14" t="str">
        <f t="shared" ref="DZ2" ca="1" si="412">IF(DZ1="","",IF(MOD(COLUMN(EA1)-1,2)=0,"Labels","Values"))</f>
        <v>Labels</v>
      </c>
      <c r="EA2" s="14" t="str">
        <f t="shared" ref="EA2" ca="1" si="413">IF(EA1="","",IF(MOD(COLUMN(EB1)-1,2)=0,"Labels","Values"))</f>
        <v>Values</v>
      </c>
      <c r="EB2" s="14" t="str">
        <f t="shared" ref="EB2" ca="1" si="414">IF(EB1="","",IF(MOD(COLUMN(EC1)-1,2)=0,"Labels","Values"))</f>
        <v>Labels</v>
      </c>
      <c r="EC2" s="14" t="str">
        <f t="shared" ref="EC2" ca="1" si="415">IF(EC1="","",IF(MOD(COLUMN(ED1)-1,2)=0,"Labels","Values"))</f>
        <v>Values</v>
      </c>
      <c r="ED2" s="14" t="str">
        <f t="shared" ref="ED2" ca="1" si="416">IF(ED1="","",IF(MOD(COLUMN(EE1)-1,2)=0,"Labels","Values"))</f>
        <v>Labels</v>
      </c>
      <c r="EE2" s="14" t="str">
        <f t="shared" ref="EE2" ca="1" si="417">IF(EE1="","",IF(MOD(COLUMN(EF1)-1,2)=0,"Labels","Values"))</f>
        <v>Values</v>
      </c>
      <c r="EF2" s="14" t="str">
        <f t="shared" ref="EF2" ca="1" si="418">IF(EF1="","",IF(MOD(COLUMN(EG1)-1,2)=0,"Labels","Values"))</f>
        <v>Labels</v>
      </c>
      <c r="EG2" s="14" t="str">
        <f t="shared" ref="EG2" ca="1" si="419">IF(EG1="","",IF(MOD(COLUMN(EH1)-1,2)=0,"Labels","Values"))</f>
        <v>Values</v>
      </c>
      <c r="EH2" s="14" t="str">
        <f t="shared" ref="EH2" ca="1" si="420">IF(EH1="","",IF(MOD(COLUMN(EI1)-1,2)=0,"Labels","Values"))</f>
        <v>Labels</v>
      </c>
      <c r="EI2" s="14" t="str">
        <f t="shared" ref="EI2" ca="1" si="421">IF(EI1="","",IF(MOD(COLUMN(EJ1)-1,2)=0,"Labels","Values"))</f>
        <v>Values</v>
      </c>
      <c r="EJ2" s="14" t="str">
        <f t="shared" ref="EJ2" ca="1" si="422">IF(EJ1="","",IF(MOD(COLUMN(EK1)-1,2)=0,"Labels","Values"))</f>
        <v>Labels</v>
      </c>
      <c r="EK2" s="14" t="str">
        <f t="shared" ref="EK2" ca="1" si="423">IF(EK1="","",IF(MOD(COLUMN(EL1)-1,2)=0,"Labels","Values"))</f>
        <v>Values</v>
      </c>
      <c r="EL2" s="14" t="str">
        <f t="shared" ref="EL2" ca="1" si="424">IF(EL1="","",IF(MOD(COLUMN(EM1)-1,2)=0,"Labels","Values"))</f>
        <v>Labels</v>
      </c>
      <c r="EM2" s="14" t="str">
        <f t="shared" ref="EM2" ca="1" si="425">IF(EM1="","",IF(MOD(COLUMN(EN1)-1,2)=0,"Labels","Values"))</f>
        <v>Values</v>
      </c>
      <c r="EN2" s="14" t="str">
        <f t="shared" ref="EN2" ca="1" si="426">IF(EN1="","",IF(MOD(COLUMN(EO1)-1,2)=0,"Labels","Values"))</f>
        <v>Labels</v>
      </c>
      <c r="EO2" s="14" t="str">
        <f t="shared" ref="EO2" ca="1" si="427">IF(EO1="","",IF(MOD(COLUMN(EP1)-1,2)=0,"Labels","Values"))</f>
        <v>Values</v>
      </c>
      <c r="EP2" s="14" t="str">
        <f t="shared" ref="EP2" ca="1" si="428">IF(EP1="","",IF(MOD(COLUMN(EQ1)-1,2)=0,"Labels","Values"))</f>
        <v>Labels</v>
      </c>
      <c r="EQ2" s="14" t="str">
        <f t="shared" ref="EQ2" ca="1" si="429">IF(EQ1="","",IF(MOD(COLUMN(ER1)-1,2)=0,"Labels","Values"))</f>
        <v>Values</v>
      </c>
      <c r="ER2" s="14" t="str">
        <f t="shared" ref="ER2" ca="1" si="430">IF(ER1="","",IF(MOD(COLUMN(ES1)-1,2)=0,"Labels","Values"))</f>
        <v>Labels</v>
      </c>
      <c r="ES2" s="14" t="str">
        <f t="shared" ref="ES2" ca="1" si="431">IF(ES1="","",IF(MOD(COLUMN(ET1)-1,2)=0,"Labels","Values"))</f>
        <v>Values</v>
      </c>
      <c r="ET2" s="14" t="str">
        <f t="shared" ref="ET2" ca="1" si="432">IF(ET1="","",IF(MOD(COLUMN(EU1)-1,2)=0,"Labels","Values"))</f>
        <v>Labels</v>
      </c>
      <c r="EU2" s="14" t="str">
        <f t="shared" ref="EU2" ca="1" si="433">IF(EU1="","",IF(MOD(COLUMN(EV1)-1,2)=0,"Labels","Values"))</f>
        <v>Values</v>
      </c>
      <c r="EV2" s="14" t="str">
        <f t="shared" ref="EV2" ca="1" si="434">IF(EV1="","",IF(MOD(COLUMN(EW1)-1,2)=0,"Labels","Values"))</f>
        <v>Labels</v>
      </c>
      <c r="EW2" s="14" t="str">
        <f t="shared" ref="EW2" ca="1" si="435">IF(EW1="","",IF(MOD(COLUMN(EX1)-1,2)=0,"Labels","Values"))</f>
        <v>Values</v>
      </c>
      <c r="EX2" s="14" t="str">
        <f t="shared" ref="EX2" ca="1" si="436">IF(EX1="","",IF(MOD(COLUMN(EY1)-1,2)=0,"Labels","Values"))</f>
        <v>Labels</v>
      </c>
      <c r="EY2" s="14" t="str">
        <f t="shared" ref="EY2" ca="1" si="437">IF(EY1="","",IF(MOD(COLUMN(EZ1)-1,2)=0,"Labels","Values"))</f>
        <v>Values</v>
      </c>
      <c r="EZ2" s="14" t="str">
        <f t="shared" ref="EZ2" ca="1" si="438">IF(EZ1="","",IF(MOD(COLUMN(FA1)-1,2)=0,"Labels","Values"))</f>
        <v>Labels</v>
      </c>
      <c r="FA2" s="14" t="str">
        <f t="shared" ref="FA2" ca="1" si="439">IF(FA1="","",IF(MOD(COLUMN(FB1)-1,2)=0,"Labels","Values"))</f>
        <v>Values</v>
      </c>
      <c r="FB2" s="14" t="str">
        <f t="shared" ref="FB2" ca="1" si="440">IF(FB1="","",IF(MOD(COLUMN(FC1)-1,2)=0,"Labels","Values"))</f>
        <v>Labels</v>
      </c>
      <c r="FC2" s="14" t="str">
        <f t="shared" ref="FC2" ca="1" si="441">IF(FC1="","",IF(MOD(COLUMN(FD1)-1,2)=0,"Labels","Values"))</f>
        <v>Values</v>
      </c>
      <c r="FD2" s="14" t="str">
        <f t="shared" ref="FD2" ca="1" si="442">IF(FD1="","",IF(MOD(COLUMN(FE1)-1,2)=0,"Labels","Values"))</f>
        <v>Labels</v>
      </c>
      <c r="FE2" s="14" t="str">
        <f t="shared" ref="FE2" ca="1" si="443">IF(FE1="","",IF(MOD(COLUMN(FF1)-1,2)=0,"Labels","Values"))</f>
        <v>Values</v>
      </c>
      <c r="FF2" s="14" t="str">
        <f t="shared" ref="FF2" ca="1" si="444">IF(FF1="","",IF(MOD(COLUMN(FG1)-1,2)=0,"Labels","Values"))</f>
        <v>Labels</v>
      </c>
      <c r="FG2" s="14" t="str">
        <f t="shared" ref="FG2" ca="1" si="445">IF(FG1="","",IF(MOD(COLUMN(FH1)-1,2)=0,"Labels","Values"))</f>
        <v>Values</v>
      </c>
      <c r="FH2" s="14" t="str">
        <f t="shared" ref="FH2" ca="1" si="446">IF(FH1="","",IF(MOD(COLUMN(FI1)-1,2)=0,"Labels","Values"))</f>
        <v>Labels</v>
      </c>
      <c r="FI2" s="14" t="str">
        <f t="shared" ref="FI2" ca="1" si="447">IF(FI1="","",IF(MOD(COLUMN(FJ1)-1,2)=0,"Labels","Values"))</f>
        <v>Values</v>
      </c>
      <c r="FJ2" s="14" t="str">
        <f t="shared" ref="FJ2" ca="1" si="448">IF(FJ1="","",IF(MOD(COLUMN(FK1)-1,2)=0,"Labels","Values"))</f>
        <v>Labels</v>
      </c>
      <c r="FK2" s="14" t="str">
        <f t="shared" ref="FK2" ca="1" si="449">IF(FK1="","",IF(MOD(COLUMN(FL1)-1,2)=0,"Labels","Values"))</f>
        <v>Values</v>
      </c>
      <c r="FL2" s="14" t="str">
        <f t="shared" ref="FL2" ca="1" si="450">IF(FL1="","",IF(MOD(COLUMN(FM1)-1,2)=0,"Labels","Values"))</f>
        <v>Labels</v>
      </c>
      <c r="FM2" s="14" t="str">
        <f t="shared" ref="FM2" ca="1" si="451">IF(FM1="","",IF(MOD(COLUMN(FN1)-1,2)=0,"Labels","Values"))</f>
        <v>Values</v>
      </c>
      <c r="FN2" s="14" t="str">
        <f t="shared" ref="FN2" ca="1" si="452">IF(FN1="","",IF(MOD(COLUMN(FO1)-1,2)=0,"Labels","Values"))</f>
        <v>Labels</v>
      </c>
      <c r="FO2" s="14" t="str">
        <f t="shared" ref="FO2" ca="1" si="453">IF(FO1="","",IF(MOD(COLUMN(FP1)-1,2)=0,"Labels","Values"))</f>
        <v>Values</v>
      </c>
      <c r="FP2" s="14" t="str">
        <f t="shared" ref="FP2" ca="1" si="454">IF(FP1="","",IF(MOD(COLUMN(FQ1)-1,2)=0,"Labels","Values"))</f>
        <v>Labels</v>
      </c>
      <c r="FQ2" s="14" t="str">
        <f t="shared" ref="FQ2" ca="1" si="455">IF(FQ1="","",IF(MOD(COLUMN(FR1)-1,2)=0,"Labels","Values"))</f>
        <v>Values</v>
      </c>
      <c r="FR2" s="14" t="str">
        <f t="shared" ref="FR2" ca="1" si="456">IF(FR1="","",IF(MOD(COLUMN(FS1)-1,2)=0,"Labels","Values"))</f>
        <v>Labels</v>
      </c>
      <c r="FS2" s="14" t="str">
        <f t="shared" ref="FS2" ca="1" si="457">IF(FS1="","",IF(MOD(COLUMN(FT1)-1,2)=0,"Labels","Values"))</f>
        <v>Values</v>
      </c>
      <c r="FT2" s="14" t="str">
        <f t="shared" ref="FT2" ca="1" si="458">IF(FT1="","",IF(MOD(COLUMN(FU1)-1,2)=0,"Labels","Values"))</f>
        <v>Labels</v>
      </c>
      <c r="FU2" s="14" t="str">
        <f t="shared" ref="FU2" ca="1" si="459">IF(FU1="","",IF(MOD(COLUMN(FV1)-1,2)=0,"Labels","Values"))</f>
        <v>Values</v>
      </c>
      <c r="FV2" s="14" t="str">
        <f t="shared" ref="FV2" ca="1" si="460">IF(FV1="","",IF(MOD(COLUMN(FW1)-1,2)=0,"Labels","Values"))</f>
        <v>Labels</v>
      </c>
      <c r="FW2" s="14" t="str">
        <f t="shared" ref="FW2" ca="1" si="461">IF(FW1="","",IF(MOD(COLUMN(FX1)-1,2)=0,"Labels","Values"))</f>
        <v>Values</v>
      </c>
      <c r="FX2" s="14" t="str">
        <f t="shared" ref="FX2" ca="1" si="462">IF(FX1="","",IF(MOD(COLUMN(FY1)-1,2)=0,"Labels","Values"))</f>
        <v>Labels</v>
      </c>
      <c r="FY2" s="14" t="str">
        <f t="shared" ref="FY2" ca="1" si="463">IF(FY1="","",IF(MOD(COLUMN(FZ1)-1,2)=0,"Labels","Values"))</f>
        <v>Values</v>
      </c>
      <c r="FZ2" s="14" t="str">
        <f t="shared" ref="FZ2" ca="1" si="464">IF(FZ1="","",IF(MOD(COLUMN(GA1)-1,2)=0,"Labels","Values"))</f>
        <v>Labels</v>
      </c>
      <c r="GA2" s="14" t="str">
        <f t="shared" ref="GA2" ca="1" si="465">IF(GA1="","",IF(MOD(COLUMN(GB1)-1,2)=0,"Labels","Values"))</f>
        <v>Values</v>
      </c>
      <c r="GB2" s="14" t="str">
        <f t="shared" ref="GB2" ca="1" si="466">IF(GB1="","",IF(MOD(COLUMN(GC1)-1,2)=0,"Labels","Values"))</f>
        <v>Labels</v>
      </c>
      <c r="GC2" s="14" t="str">
        <f t="shared" ref="GC2" ca="1" si="467">IF(GC1="","",IF(MOD(COLUMN(GD1)-1,2)=0,"Labels","Values"))</f>
        <v>Values</v>
      </c>
      <c r="GD2" s="14" t="str">
        <f t="shared" ref="GD2" ca="1" si="468">IF(GD1="","",IF(MOD(COLUMN(GE1)-1,2)=0,"Labels","Values"))</f>
        <v>Labels</v>
      </c>
      <c r="GE2" s="14" t="str">
        <f t="shared" ref="GE2" ca="1" si="469">IF(GE1="","",IF(MOD(COLUMN(GF1)-1,2)=0,"Labels","Values"))</f>
        <v>Values</v>
      </c>
      <c r="GF2" s="14" t="str">
        <f t="shared" ref="GF2" ca="1" si="470">IF(GF1="","",IF(MOD(COLUMN(GG1)-1,2)=0,"Labels","Values"))</f>
        <v>Labels</v>
      </c>
      <c r="GG2" s="14" t="str">
        <f t="shared" ref="GG2" ca="1" si="471">IF(GG1="","",IF(MOD(COLUMN(GH1)-1,2)=0,"Labels","Values"))</f>
        <v>Values</v>
      </c>
      <c r="GH2" s="14" t="str">
        <f t="shared" ref="GH2" ca="1" si="472">IF(GH1="","",IF(MOD(COLUMN(GI1)-1,2)=0,"Labels","Values"))</f>
        <v>Labels</v>
      </c>
      <c r="GI2" s="14" t="str">
        <f t="shared" ref="GI2" ca="1" si="473">IF(GI1="","",IF(MOD(COLUMN(GJ1)-1,2)=0,"Labels","Values"))</f>
        <v>Values</v>
      </c>
      <c r="GJ2" s="14" t="str">
        <f t="shared" ref="GJ2" ca="1" si="474">IF(GJ1="","",IF(MOD(COLUMN(GK1)-1,2)=0,"Labels","Values"))</f>
        <v>Labels</v>
      </c>
      <c r="GK2" s="14" t="str">
        <f t="shared" ref="GK2" ca="1" si="475">IF(GK1="","",IF(MOD(COLUMN(GL1)-1,2)=0,"Labels","Values"))</f>
        <v>Values</v>
      </c>
      <c r="GL2" s="14" t="str">
        <f t="shared" ref="GL2" ca="1" si="476">IF(GL1="","",IF(MOD(COLUMN(GM1)-1,2)=0,"Labels","Values"))</f>
        <v>Labels</v>
      </c>
      <c r="GM2" s="14" t="str">
        <f t="shared" ref="GM2" ca="1" si="477">IF(GM1="","",IF(MOD(COLUMN(GN1)-1,2)=0,"Labels","Values"))</f>
        <v>Values</v>
      </c>
      <c r="GN2" s="14" t="str">
        <f t="shared" ref="GN2" ca="1" si="478">IF(GN1="","",IF(MOD(COLUMN(GO1)-1,2)=0,"Labels","Values"))</f>
        <v>Labels</v>
      </c>
      <c r="GO2" s="14" t="str">
        <f t="shared" ref="GO2" ca="1" si="479">IF(GO1="","",IF(MOD(COLUMN(GP1)-1,2)=0,"Labels","Values"))</f>
        <v>Values</v>
      </c>
      <c r="GP2" s="14" t="str">
        <f t="shared" ref="GP2" ca="1" si="480">IF(GP1="","",IF(MOD(COLUMN(GQ1)-1,2)=0,"Labels","Values"))</f>
        <v>Labels</v>
      </c>
      <c r="GQ2" s="14" t="str">
        <f t="shared" ref="GQ2" ca="1" si="481">IF(GQ1="","",IF(MOD(COLUMN(GR1)-1,2)=0,"Labels","Values"))</f>
        <v>Values</v>
      </c>
      <c r="GR2" s="14" t="str">
        <f t="shared" ref="GR2" ca="1" si="482">IF(GR1="","",IF(MOD(COLUMN(GS1)-1,2)=0,"Labels","Values"))</f>
        <v>Labels</v>
      </c>
      <c r="GS2" s="14" t="str">
        <f t="shared" ref="GS2" ca="1" si="483">IF(GS1="","",IF(MOD(COLUMN(GT1)-1,2)=0,"Labels","Values"))</f>
        <v>Values</v>
      </c>
      <c r="GT2" s="14" t="str">
        <f t="shared" ref="GT2" ca="1" si="484">IF(GT1="","",IF(MOD(COLUMN(GU1)-1,2)=0,"Labels","Values"))</f>
        <v>Labels</v>
      </c>
      <c r="GU2" s="14" t="str">
        <f t="shared" ref="GU2" ca="1" si="485">IF(GU1="","",IF(MOD(COLUMN(GV1)-1,2)=0,"Labels","Values"))</f>
        <v>Values</v>
      </c>
      <c r="GV2" s="14" t="str">
        <f t="shared" ref="GV2" ca="1" si="486">IF(GV1="","",IF(MOD(COLUMN(GW1)-1,2)=0,"Labels","Values"))</f>
        <v>Labels</v>
      </c>
      <c r="GW2" s="14" t="str">
        <f t="shared" ref="GW2" ca="1" si="487">IF(GW1="","",IF(MOD(COLUMN(GX1)-1,2)=0,"Labels","Values"))</f>
        <v>Values</v>
      </c>
      <c r="GX2" s="14" t="str">
        <f t="shared" ref="GX2" ca="1" si="488">IF(GX1="","",IF(MOD(COLUMN(GY1)-1,2)=0,"Labels","Values"))</f>
        <v>Labels</v>
      </c>
      <c r="GY2" s="14" t="str">
        <f t="shared" ref="GY2" ca="1" si="489">IF(GY1="","",IF(MOD(COLUMN(GZ1)-1,2)=0,"Labels","Values"))</f>
        <v>Values</v>
      </c>
      <c r="GZ2" s="14" t="str">
        <f t="shared" ref="GZ2" ca="1" si="490">IF(GZ1="","",IF(MOD(COLUMN(HA1)-1,2)=0,"Labels","Values"))</f>
        <v>Labels</v>
      </c>
      <c r="HA2" s="14" t="str">
        <f t="shared" ref="HA2" ca="1" si="491">IF(HA1="","",IF(MOD(COLUMN(HB1)-1,2)=0,"Labels","Values"))</f>
        <v>Values</v>
      </c>
      <c r="HB2" s="14" t="str">
        <f t="shared" ref="HB2" ca="1" si="492">IF(HB1="","",IF(MOD(COLUMN(HC1)-1,2)=0,"Labels","Values"))</f>
        <v>Labels</v>
      </c>
      <c r="HC2" s="14" t="str">
        <f t="shared" ref="HC2" ca="1" si="493">IF(HC1="","",IF(MOD(COLUMN(HD1)-1,2)=0,"Labels","Values"))</f>
        <v>Values</v>
      </c>
      <c r="HD2" s="14" t="str">
        <f t="shared" ref="HD2" ca="1" si="494">IF(HD1="","",IF(MOD(COLUMN(HE1)-1,2)=0,"Labels","Values"))</f>
        <v>Labels</v>
      </c>
      <c r="HE2" s="14" t="str">
        <f t="shared" ref="HE2" ca="1" si="495">IF(HE1="","",IF(MOD(COLUMN(HF1)-1,2)=0,"Labels","Values"))</f>
        <v>Values</v>
      </c>
      <c r="HF2" s="14" t="str">
        <f t="shared" ref="HF2" ca="1" si="496">IF(HF1="","",IF(MOD(COLUMN(HG1)-1,2)=0,"Labels","Values"))</f>
        <v>Labels</v>
      </c>
      <c r="HG2" s="14" t="str">
        <f t="shared" ref="HG2" ca="1" si="497">IF(HG1="","",IF(MOD(COLUMN(HH1)-1,2)=0,"Labels","Values"))</f>
        <v>Values</v>
      </c>
      <c r="HH2" s="14" t="str">
        <f t="shared" ref="HH2" ca="1" si="498">IF(HH1="","",IF(MOD(COLUMN(HI1)-1,2)=0,"Labels","Values"))</f>
        <v>Labels</v>
      </c>
      <c r="HI2" s="14" t="str">
        <f t="shared" ref="HI2" ca="1" si="499">IF(HI1="","",IF(MOD(COLUMN(HJ1)-1,2)=0,"Labels","Values"))</f>
        <v>Values</v>
      </c>
      <c r="HJ2" s="14" t="str">
        <f t="shared" ref="HJ2" ca="1" si="500">IF(HJ1="","",IF(MOD(COLUMN(HK1)-1,2)=0,"Labels","Values"))</f>
        <v>Labels</v>
      </c>
      <c r="HK2" s="14" t="str">
        <f t="shared" ref="HK2" ca="1" si="501">IF(HK1="","",IF(MOD(COLUMN(HL1)-1,2)=0,"Labels","Values"))</f>
        <v>Values</v>
      </c>
      <c r="HL2" s="14" t="str">
        <f t="shared" ref="HL2" ca="1" si="502">IF(HL1="","",IF(MOD(COLUMN(HM1)-1,2)=0,"Labels","Values"))</f>
        <v>Labels</v>
      </c>
      <c r="HM2" s="14" t="str">
        <f t="shared" ref="HM2" ca="1" si="503">IF(HM1="","",IF(MOD(COLUMN(HN1)-1,2)=0,"Labels","Values"))</f>
        <v>Values</v>
      </c>
      <c r="HN2" s="14" t="str">
        <f t="shared" ref="HN2" ca="1" si="504">IF(HN1="","",IF(MOD(COLUMN(HO1)-1,2)=0,"Labels","Values"))</f>
        <v>Labels</v>
      </c>
      <c r="HO2" s="14" t="str">
        <f t="shared" ref="HO2" ca="1" si="505">IF(HO1="","",IF(MOD(COLUMN(HP1)-1,2)=0,"Labels","Values"))</f>
        <v>Values</v>
      </c>
      <c r="HP2" s="14" t="str">
        <f t="shared" ref="HP2" ca="1" si="506">IF(HP1="","",IF(MOD(COLUMN(HQ1)-1,2)=0,"Labels","Values"))</f>
        <v>Labels</v>
      </c>
      <c r="HQ2" s="14" t="str">
        <f t="shared" ref="HQ2" ca="1" si="507">IF(HQ1="","",IF(MOD(COLUMN(HR1)-1,2)=0,"Labels","Values"))</f>
        <v>Values</v>
      </c>
      <c r="HR2" s="14" t="str">
        <f t="shared" ref="HR2" ca="1" si="508">IF(HR1="","",IF(MOD(COLUMN(HS1)-1,2)=0,"Labels","Values"))</f>
        <v>Labels</v>
      </c>
      <c r="HS2" s="14" t="str">
        <f t="shared" ref="HS2" ca="1" si="509">IF(HS1="","",IF(MOD(COLUMN(HT1)-1,2)=0,"Labels","Values"))</f>
        <v>Values</v>
      </c>
      <c r="HT2" s="14" t="str">
        <f t="shared" ref="HT2" ca="1" si="510">IF(HT1="","",IF(MOD(COLUMN(HU1)-1,2)=0,"Labels","Values"))</f>
        <v>Labels</v>
      </c>
      <c r="HU2" s="14" t="str">
        <f t="shared" ref="HU2" ca="1" si="511">IF(HU1="","",IF(MOD(COLUMN(HV1)-1,2)=0,"Labels","Values"))</f>
        <v>Values</v>
      </c>
      <c r="HV2" s="14" t="str">
        <f t="shared" ref="HV2" ca="1" si="512">IF(HV1="","",IF(MOD(COLUMN(HW1)-1,2)=0,"Labels","Values"))</f>
        <v>Labels</v>
      </c>
      <c r="HW2" s="14" t="str">
        <f t="shared" ref="HW2" ca="1" si="513">IF(HW1="","",IF(MOD(COLUMN(HX1)-1,2)=0,"Labels","Values"))</f>
        <v>Values</v>
      </c>
      <c r="HX2" s="14" t="str">
        <f t="shared" ref="HX2" ca="1" si="514">IF(HX1="","",IF(MOD(COLUMN(HY1)-1,2)=0,"Labels","Values"))</f>
        <v>Labels</v>
      </c>
      <c r="HY2" s="14" t="str">
        <f t="shared" ref="HY2" ca="1" si="515">IF(HY1="","",IF(MOD(COLUMN(HZ1)-1,2)=0,"Labels","Values"))</f>
        <v>Values</v>
      </c>
      <c r="HZ2" s="14" t="str">
        <f t="shared" ref="HZ2" ca="1" si="516">IF(HZ1="","",IF(MOD(COLUMN(IA1)-1,2)=0,"Labels","Values"))</f>
        <v>Labels</v>
      </c>
      <c r="IA2" s="14" t="str">
        <f t="shared" ref="IA2" ca="1" si="517">IF(IA1="","",IF(MOD(COLUMN(IB1)-1,2)=0,"Labels","Values"))</f>
        <v>Values</v>
      </c>
      <c r="IB2" s="14" t="str">
        <f t="shared" ref="IB2" ca="1" si="518">IF(IB1="","",IF(MOD(COLUMN(IC1)-1,2)=0,"Labels","Values"))</f>
        <v>Labels</v>
      </c>
      <c r="IC2" s="14" t="str">
        <f t="shared" ref="IC2" ca="1" si="519">IF(IC1="","",IF(MOD(COLUMN(ID1)-1,2)=0,"Labels","Values"))</f>
        <v>Values</v>
      </c>
      <c r="ID2" s="14" t="str">
        <f t="shared" ref="ID2" ca="1" si="520">IF(ID1="","",IF(MOD(COLUMN(IE1)-1,2)=0,"Labels","Values"))</f>
        <v>Labels</v>
      </c>
      <c r="IE2" s="14" t="str">
        <f t="shared" ref="IE2" ca="1" si="521">IF(IE1="","",IF(MOD(COLUMN(IF1)-1,2)=0,"Labels","Values"))</f>
        <v>Values</v>
      </c>
      <c r="IF2" s="14" t="str">
        <f t="shared" ref="IF2" ca="1" si="522">IF(IF1="","",IF(MOD(COLUMN(IG1)-1,2)=0,"Labels","Values"))</f>
        <v>Labels</v>
      </c>
      <c r="IG2" s="14" t="str">
        <f t="shared" ref="IG2" ca="1" si="523">IF(IG1="","",IF(MOD(COLUMN(IH1)-1,2)=0,"Labels","Values"))</f>
        <v>Values</v>
      </c>
      <c r="IH2" s="14" t="str">
        <f t="shared" ref="IH2" ca="1" si="524">IF(IH1="","",IF(MOD(COLUMN(II1)-1,2)=0,"Labels","Values"))</f>
        <v>Labels</v>
      </c>
      <c r="II2" s="14" t="str">
        <f t="shared" ref="II2" ca="1" si="525">IF(II1="","",IF(MOD(COLUMN(IJ1)-1,2)=0,"Labels","Values"))</f>
        <v>Values</v>
      </c>
      <c r="IJ2" s="14" t="str">
        <f t="shared" ref="IJ2" ca="1" si="526">IF(IJ1="","",IF(MOD(COLUMN(IK1)-1,2)=0,"Labels","Values"))</f>
        <v>Labels</v>
      </c>
      <c r="IK2" s="14" t="str">
        <f t="shared" ref="IK2" ca="1" si="527">IF(IK1="","",IF(MOD(COLUMN(IL1)-1,2)=0,"Labels","Values"))</f>
        <v>Values</v>
      </c>
      <c r="IL2" s="14" t="str">
        <f t="shared" ref="IL2" ca="1" si="528">IF(IL1="","",IF(MOD(COLUMN(IM1)-1,2)=0,"Labels","Values"))</f>
        <v>Labels</v>
      </c>
      <c r="IM2" s="14" t="str">
        <f t="shared" ref="IM2" ca="1" si="529">IF(IM1="","",IF(MOD(COLUMN(IN1)-1,2)=0,"Labels","Values"))</f>
        <v>Values</v>
      </c>
      <c r="IN2" s="14" t="str">
        <f t="shared" ref="IN2" ca="1" si="530">IF(IN1="","",IF(MOD(COLUMN(IO1)-1,2)=0,"Labels","Values"))</f>
        <v>Labels</v>
      </c>
      <c r="IO2" s="14" t="str">
        <f t="shared" ref="IO2" ca="1" si="531">IF(IO1="","",IF(MOD(COLUMN(IP1)-1,2)=0,"Labels","Values"))</f>
        <v>Values</v>
      </c>
      <c r="IP2" s="14" t="str">
        <f t="shared" ref="IP2" ca="1" si="532">IF(IP1="","",IF(MOD(COLUMN(IQ1)-1,2)=0,"Labels","Values"))</f>
        <v>Labels</v>
      </c>
      <c r="IQ2" s="14" t="str">
        <f t="shared" ref="IQ2" ca="1" si="533">IF(IQ1="","",IF(MOD(COLUMN(IR1)-1,2)=0,"Labels","Values"))</f>
        <v>Values</v>
      </c>
      <c r="IR2" s="14" t="str">
        <f t="shared" ref="IR2" ca="1" si="534">IF(IR1="","",IF(MOD(COLUMN(IS1)-1,2)=0,"Labels","Values"))</f>
        <v>Labels</v>
      </c>
      <c r="IS2" s="14" t="str">
        <f t="shared" ref="IS2" ca="1" si="535">IF(IS1="","",IF(MOD(COLUMN(IT1)-1,2)=0,"Labels","Values"))</f>
        <v>Values</v>
      </c>
      <c r="IT2" s="14" t="str">
        <f t="shared" ref="IT2" ca="1" si="536">IF(IT1="","",IF(MOD(COLUMN(IU1)-1,2)=0,"Labels","Values"))</f>
        <v>Labels</v>
      </c>
      <c r="IU2" s="14" t="str">
        <f t="shared" ref="IU2" ca="1" si="537">IF(IU1="","",IF(MOD(COLUMN(IV1)-1,2)=0,"Labels","Values"))</f>
        <v>Values</v>
      </c>
      <c r="IV2" s="14" t="str">
        <f t="shared" ref="IV2" ca="1" si="538">IF(IV1="","",IF(MOD(COLUMN(IW1)-1,2)=0,"Labels","Values"))</f>
        <v>Labels</v>
      </c>
      <c r="IW2" s="14" t="str">
        <f t="shared" ref="IW2" ca="1" si="539">IF(IW1="","",IF(MOD(COLUMN(IX1)-1,2)=0,"Labels","Values"))</f>
        <v>Values</v>
      </c>
      <c r="IX2" s="14" t="str">
        <f t="shared" ref="IX2" ca="1" si="540">IF(IX1="","",IF(MOD(COLUMN(IY1)-1,2)=0,"Labels","Values"))</f>
        <v>Labels</v>
      </c>
      <c r="IY2" s="14" t="str">
        <f t="shared" ref="IY2" ca="1" si="541">IF(IY1="","",IF(MOD(COLUMN(IZ1)-1,2)=0,"Labels","Values"))</f>
        <v>Values</v>
      </c>
      <c r="IZ2" s="14" t="str">
        <f t="shared" ref="IZ2" ca="1" si="542">IF(IZ1="","",IF(MOD(COLUMN(JA1)-1,2)=0,"Labels","Values"))</f>
        <v>Labels</v>
      </c>
      <c r="JA2" s="14" t="str">
        <f t="shared" ref="JA2" ca="1" si="543">IF(JA1="","",IF(MOD(COLUMN(JB1)-1,2)=0,"Labels","Values"))</f>
        <v>Values</v>
      </c>
      <c r="JB2" s="14" t="str">
        <f t="shared" ref="JB2" ca="1" si="544">IF(JB1="","",IF(MOD(COLUMN(JC1)-1,2)=0,"Labels","Values"))</f>
        <v>Labels</v>
      </c>
      <c r="JC2" s="14" t="str">
        <f t="shared" ref="JC2" ca="1" si="545">IF(JC1="","",IF(MOD(COLUMN(JD1)-1,2)=0,"Labels","Values"))</f>
        <v>Values</v>
      </c>
      <c r="JD2" s="14" t="str">
        <f t="shared" ref="JD2" ca="1" si="546">IF(JD1="","",IF(MOD(COLUMN(JE1)-1,2)=0,"Labels","Values"))</f>
        <v>Labels</v>
      </c>
      <c r="JE2" s="14" t="str">
        <f t="shared" ref="JE2:JF2" ca="1" si="547">IF(JE1="","",IF(MOD(COLUMN(JF1)-1,2)=0,"Labels","Values"))</f>
        <v>Values</v>
      </c>
      <c r="JF2" s="14" t="str">
        <f t="shared" ca="1" si="547"/>
        <v>Labels</v>
      </c>
      <c r="JG2" s="14" t="str">
        <f t="shared" ref="JG2" ca="1" si="548">IF(JG1="","",IF(MOD(COLUMN(JH1)-1,2)=0,"Labels","Values"))</f>
        <v>Values</v>
      </c>
      <c r="JH2" s="14" t="str">
        <f t="shared" ref="JH2" ca="1" si="549">IF(JH1="","",IF(MOD(COLUMN(JI1)-1,2)=0,"Labels","Values"))</f>
        <v>Labels</v>
      </c>
      <c r="JI2" s="14" t="str">
        <f t="shared" ref="JI2" ca="1" si="550">IF(JI1="","",IF(MOD(COLUMN(JJ1)-1,2)=0,"Labels","Values"))</f>
        <v>Values</v>
      </c>
      <c r="JJ2" s="14" t="str">
        <f t="shared" ref="JJ2" ca="1" si="551">IF(JJ1="","",IF(MOD(COLUMN(JK1)-1,2)=0,"Labels","Values"))</f>
        <v>Labels</v>
      </c>
      <c r="JK2" s="14" t="str">
        <f t="shared" ref="JK2" ca="1" si="552">IF(JK1="","",IF(MOD(COLUMN(JL1)-1,2)=0,"Labels","Values"))</f>
        <v>Values</v>
      </c>
      <c r="JL2" s="14" t="str">
        <f t="shared" ref="JL2" ca="1" si="553">IF(JL1="","",IF(MOD(COLUMN(JM1)-1,2)=0,"Labels","Values"))</f>
        <v>Labels</v>
      </c>
      <c r="JM2" s="14" t="str">
        <f t="shared" ref="JM2" ca="1" si="554">IF(JM1="","",IF(MOD(COLUMN(JN1)-1,2)=0,"Labels","Values"))</f>
        <v>Values</v>
      </c>
      <c r="JN2" s="14" t="str">
        <f t="shared" ref="JN2" ca="1" si="555">IF(JN1="","",IF(MOD(COLUMN(JO1)-1,2)=0,"Labels","Values"))</f>
        <v>Labels</v>
      </c>
      <c r="JO2" s="14" t="str">
        <f t="shared" ref="JO2" ca="1" si="556">IF(JO1="","",IF(MOD(COLUMN(JP1)-1,2)=0,"Labels","Values"))</f>
        <v>Values</v>
      </c>
      <c r="JP2" s="14" t="str">
        <f t="shared" ref="JP2" ca="1" si="557">IF(JP1="","",IF(MOD(COLUMN(JQ1)-1,2)=0,"Labels","Values"))</f>
        <v>Labels</v>
      </c>
      <c r="JQ2" s="14" t="str">
        <f t="shared" ref="JQ2" ca="1" si="558">IF(JQ1="","",IF(MOD(COLUMN(JR1)-1,2)=0,"Labels","Values"))</f>
        <v>Values</v>
      </c>
      <c r="JR2" s="14" t="str">
        <f t="shared" ref="JR2" ca="1" si="559">IF(JR1="","",IF(MOD(COLUMN(JS1)-1,2)=0,"Labels","Values"))</f>
        <v>Labels</v>
      </c>
      <c r="JS2" s="14" t="str">
        <f t="shared" ref="JS2" ca="1" si="560">IF(JS1="","",IF(MOD(COLUMN(JT1)-1,2)=0,"Labels","Values"))</f>
        <v>Values</v>
      </c>
      <c r="JT2" s="14" t="str">
        <f t="shared" ref="JT2" ca="1" si="561">IF(JT1="","",IF(MOD(COLUMN(JU1)-1,2)=0,"Labels","Values"))</f>
        <v>Labels</v>
      </c>
      <c r="JU2" s="14" t="str">
        <f t="shared" ref="JU2" ca="1" si="562">IF(JU1="","",IF(MOD(COLUMN(JV1)-1,2)=0,"Labels","Values"))</f>
        <v>Values</v>
      </c>
      <c r="JV2" s="14" t="str">
        <f t="shared" ref="JV2" ca="1" si="563">IF(JV1="","",IF(MOD(COLUMN(JW1)-1,2)=0,"Labels","Values"))</f>
        <v>Labels</v>
      </c>
      <c r="JW2" s="14" t="str">
        <f t="shared" ref="JW2" ca="1" si="564">IF(JW1="","",IF(MOD(COLUMN(JX1)-1,2)=0,"Labels","Values"))</f>
        <v>Values</v>
      </c>
      <c r="JX2" s="14" t="str">
        <f t="shared" ref="JX2" ca="1" si="565">IF(JX1="","",IF(MOD(COLUMN(JY1)-1,2)=0,"Labels","Values"))</f>
        <v>Labels</v>
      </c>
      <c r="JY2" s="14" t="str">
        <f t="shared" ref="JY2" ca="1" si="566">IF(JY1="","",IF(MOD(COLUMN(JZ1)-1,2)=0,"Labels","Values"))</f>
        <v>Values</v>
      </c>
      <c r="JZ2" s="14" t="str">
        <f t="shared" ref="JZ2" ca="1" si="567">IF(JZ1="","",IF(MOD(COLUMN(KA1)-1,2)=0,"Labels","Values"))</f>
        <v>Labels</v>
      </c>
      <c r="KA2" s="14" t="str">
        <f t="shared" ref="KA2" ca="1" si="568">IF(KA1="","",IF(MOD(COLUMN(KB1)-1,2)=0,"Labels","Values"))</f>
        <v>Values</v>
      </c>
      <c r="KB2" s="14" t="str">
        <f t="shared" ref="KB2" ca="1" si="569">IF(KB1="","",IF(MOD(COLUMN(KC1)-1,2)=0,"Labels","Values"))</f>
        <v>Labels</v>
      </c>
      <c r="KC2" s="14" t="str">
        <f t="shared" ref="KC2" ca="1" si="570">IF(KC1="","",IF(MOD(COLUMN(KD1)-1,2)=0,"Labels","Values"))</f>
        <v>Values</v>
      </c>
      <c r="KD2" s="14" t="str">
        <f t="shared" ref="KD2" ca="1" si="571">IF(KD1="","",IF(MOD(COLUMN(KE1)-1,2)=0,"Labels","Values"))</f>
        <v>Labels</v>
      </c>
      <c r="KE2" s="14" t="str">
        <f t="shared" ref="KE2" ca="1" si="572">IF(KE1="","",IF(MOD(COLUMN(KF1)-1,2)=0,"Labels","Values"))</f>
        <v>Values</v>
      </c>
      <c r="KF2" s="14" t="str">
        <f t="shared" ref="KF2" ca="1" si="573">IF(KF1="","",IF(MOD(COLUMN(KG1)-1,2)=0,"Labels","Values"))</f>
        <v>Labels</v>
      </c>
      <c r="KG2" s="14" t="str">
        <f t="shared" ref="KG2" ca="1" si="574">IF(KG1="","",IF(MOD(COLUMN(KH1)-1,2)=0,"Labels","Values"))</f>
        <v>Values</v>
      </c>
      <c r="KH2" s="14" t="str">
        <f t="shared" ref="KH2" ca="1" si="575">IF(KH1="","",IF(MOD(COLUMN(KI1)-1,2)=0,"Labels","Values"))</f>
        <v>Labels</v>
      </c>
      <c r="KI2" s="14" t="str">
        <f t="shared" ref="KI2:KJ2" ca="1" si="576">IF(KI1="","",IF(MOD(COLUMN(KJ1)-1,2)=0,"Labels","Values"))</f>
        <v>Values</v>
      </c>
      <c r="KJ2" s="14" t="str">
        <f t="shared" ca="1" si="576"/>
        <v>Labels</v>
      </c>
      <c r="KK2" s="14" t="str">
        <f t="shared" ref="KK2" ca="1" si="577">IF(KK1="","",IF(MOD(COLUMN(KL1)-1,2)=0,"Labels","Values"))</f>
        <v>Values</v>
      </c>
      <c r="KL2" s="14" t="str">
        <f t="shared" ref="KL2" ca="1" si="578">IF(KL1="","",IF(MOD(COLUMN(KM1)-1,2)=0,"Labels","Values"))</f>
        <v>Labels</v>
      </c>
      <c r="KM2" s="14" t="str">
        <f t="shared" ref="KM2" ca="1" si="579">IF(KM1="","",IF(MOD(COLUMN(KN1)-1,2)=0,"Labels","Values"))</f>
        <v>Values</v>
      </c>
      <c r="KN2" s="14" t="str">
        <f t="shared" ref="KN2" ca="1" si="580">IF(KN1="","",IF(MOD(COLUMN(KO1)-1,2)=0,"Labels","Values"))</f>
        <v>Labels</v>
      </c>
      <c r="KO2" s="14" t="str">
        <f t="shared" ref="KO2" ca="1" si="581">IF(KO1="","",IF(MOD(COLUMN(KP1)-1,2)=0,"Labels","Values"))</f>
        <v>Values</v>
      </c>
      <c r="KP2" s="14" t="str">
        <f t="shared" ref="KP2" ca="1" si="582">IF(KP1="","",IF(MOD(COLUMN(KQ1)-1,2)=0,"Labels","Values"))</f>
        <v>Labels</v>
      </c>
      <c r="KQ2" s="14" t="str">
        <f t="shared" ref="KQ2:KR2" ca="1" si="583">IF(KQ1="","",IF(MOD(COLUMN(KR1)-1,2)=0,"Labels","Values"))</f>
        <v>Values</v>
      </c>
      <c r="KR2" s="14" t="str">
        <f t="shared" ca="1" si="583"/>
        <v>Labels</v>
      </c>
      <c r="KS2" s="14" t="str">
        <f t="shared" ref="KS2" ca="1" si="584">IF(KS1="","",IF(MOD(COLUMN(KT1)-1,2)=0,"Labels","Values"))</f>
        <v>Values</v>
      </c>
      <c r="KT2" s="14" t="str">
        <f t="shared" ref="KT2" ca="1" si="585">IF(KT1="","",IF(MOD(COLUMN(KU1)-1,2)=0,"Labels","Values"))</f>
        <v>Labels</v>
      </c>
      <c r="KU2" s="14" t="str">
        <f t="shared" ref="KU2" ca="1" si="586">IF(KU1="","",IF(MOD(COLUMN(KV1)-1,2)=0,"Labels","Values"))</f>
        <v>Values</v>
      </c>
      <c r="KV2" s="14" t="str">
        <f t="shared" ref="KV2" ca="1" si="587">IF(KV1="","",IF(MOD(COLUMN(KW1)-1,2)=0,"Labels","Values"))</f>
        <v>Labels</v>
      </c>
      <c r="KW2" s="14" t="str">
        <f t="shared" ref="KW2" ca="1" si="588">IF(KW1="","",IF(MOD(COLUMN(KX1)-1,2)=0,"Labels","Values"))</f>
        <v>Values</v>
      </c>
      <c r="KX2" s="14" t="str">
        <f t="shared" ref="KX2" ca="1" si="589">IF(KX1="","",IF(MOD(COLUMN(KY1)-1,2)=0,"Labels","Values"))</f>
        <v>Labels</v>
      </c>
      <c r="KY2" s="14" t="str">
        <f t="shared" ref="KY2" ca="1" si="590">IF(KY1="","",IF(MOD(COLUMN(KZ1)-1,2)=0,"Labels","Values"))</f>
        <v>Values</v>
      </c>
      <c r="KZ2" s="14" t="str">
        <f t="shared" ref="KZ2" ca="1" si="591">IF(KZ1="","",IF(MOD(COLUMN(LA1)-1,2)=0,"Labels","Values"))</f>
        <v>Labels</v>
      </c>
      <c r="LA2" s="14" t="str">
        <f t="shared" ref="LA2" ca="1" si="592">IF(LA1="","",IF(MOD(COLUMN(LB1)-1,2)=0,"Labels","Values"))</f>
        <v>Values</v>
      </c>
      <c r="LB2" s="14" t="str">
        <f t="shared" ref="LB2" ca="1" si="593">IF(LB1="","",IF(MOD(COLUMN(LC1)-1,2)=0,"Labels","Values"))</f>
        <v>Labels</v>
      </c>
      <c r="LC2" s="14" t="str">
        <f t="shared" ref="LC2" ca="1" si="594">IF(LC1="","",IF(MOD(COLUMN(LD1)-1,2)=0,"Labels","Values"))</f>
        <v>Values</v>
      </c>
      <c r="LD2" s="14" t="str">
        <f t="shared" ref="LD2" ca="1" si="595">IF(LD1="","",IF(MOD(COLUMN(LE1)-1,2)=0,"Labels","Values"))</f>
        <v>Labels</v>
      </c>
      <c r="LE2" s="14" t="str">
        <f t="shared" ref="LE2" ca="1" si="596">IF(LE1="","",IF(MOD(COLUMN(LF1)-1,2)=0,"Labels","Values"))</f>
        <v>Values</v>
      </c>
      <c r="LF2" s="14" t="str">
        <f t="shared" ref="LF2" ca="1" si="597">IF(LF1="","",IF(MOD(COLUMN(LG1)-1,2)=0,"Labels","Values"))</f>
        <v>Labels</v>
      </c>
      <c r="LG2" s="14" t="str">
        <f t="shared" ref="LG2" ca="1" si="598">IF(LG1="","",IF(MOD(COLUMN(LH1)-1,2)=0,"Labels","Values"))</f>
        <v>Values</v>
      </c>
      <c r="LH2" s="14" t="str">
        <f t="shared" ref="LH2" ca="1" si="599">IF(LH1="","",IF(MOD(COLUMN(LI1)-1,2)=0,"Labels","Values"))</f>
        <v>Labels</v>
      </c>
      <c r="LI2" s="14" t="str">
        <f t="shared" ref="LI2" ca="1" si="600">IF(LI1="","",IF(MOD(COLUMN(LJ1)-1,2)=0,"Labels","Values"))</f>
        <v>Values</v>
      </c>
      <c r="LJ2" s="14" t="str">
        <f t="shared" ref="LJ2" ca="1" si="601">IF(LJ1="","",IF(MOD(COLUMN(LK1)-1,2)=0,"Labels","Values"))</f>
        <v>Labels</v>
      </c>
      <c r="LK2" s="14" t="str">
        <f t="shared" ref="LK2" ca="1" si="602">IF(LK1="","",IF(MOD(COLUMN(LL1)-1,2)=0,"Labels","Values"))</f>
        <v>Values</v>
      </c>
      <c r="LL2" s="14" t="str">
        <f t="shared" ref="LL2" ca="1" si="603">IF(LL1="","",IF(MOD(COLUMN(LM1)-1,2)=0,"Labels","Values"))</f>
        <v>Labels</v>
      </c>
      <c r="LM2" s="14" t="str">
        <f t="shared" ref="LM2" ca="1" si="604">IF(LM1="","",IF(MOD(COLUMN(LN1)-1,2)=0,"Labels","Values"))</f>
        <v>Values</v>
      </c>
      <c r="LN2" s="14" t="str">
        <f t="shared" ref="LN2" ca="1" si="605">IF(LN1="","",IF(MOD(COLUMN(LO1)-1,2)=0,"Labels","Values"))</f>
        <v>Labels</v>
      </c>
      <c r="LO2" s="14" t="str">
        <f t="shared" ref="LO2" ca="1" si="606">IF(LO1="","",IF(MOD(COLUMN(LP1)-1,2)=0,"Labels","Values"))</f>
        <v>Values</v>
      </c>
      <c r="LP2" s="14" t="str">
        <f t="shared" ref="LP2" ca="1" si="607">IF(LP1="","",IF(MOD(COLUMN(LQ1)-1,2)=0,"Labels","Values"))</f>
        <v>Labels</v>
      </c>
      <c r="LQ2" s="14" t="str">
        <f t="shared" ref="LQ2" ca="1" si="608">IF(LQ1="","",IF(MOD(COLUMN(LR1)-1,2)=0,"Labels","Values"))</f>
        <v>Values</v>
      </c>
      <c r="LR2" s="14" t="str">
        <f t="shared" ref="LR2" ca="1" si="609">IF(LR1="","",IF(MOD(COLUMN(LS1)-1,2)=0,"Labels","Values"))</f>
        <v>Labels</v>
      </c>
      <c r="LS2" s="14" t="str">
        <f t="shared" ref="LS2" ca="1" si="610">IF(LS1="","",IF(MOD(COLUMN(LT1)-1,2)=0,"Labels","Values"))</f>
        <v>Values</v>
      </c>
      <c r="LT2" s="14" t="str">
        <f t="shared" ref="LT2" ca="1" si="611">IF(LT1="","",IF(MOD(COLUMN(LU1)-1,2)=0,"Labels","Values"))</f>
        <v>Labels</v>
      </c>
      <c r="LU2" s="14" t="str">
        <f t="shared" ref="LU2" ca="1" si="612">IF(LU1="","",IF(MOD(COLUMN(LV1)-1,2)=0,"Labels","Values"))</f>
        <v>Values</v>
      </c>
      <c r="LV2" s="14" t="str">
        <f t="shared" ref="LV2" ca="1" si="613">IF(LV1="","",IF(MOD(COLUMN(LW1)-1,2)=0,"Labels","Values"))</f>
        <v>Labels</v>
      </c>
      <c r="LW2" s="14" t="str">
        <f t="shared" ref="LW2" ca="1" si="614">IF(LW1="","",IF(MOD(COLUMN(LX1)-1,2)=0,"Labels","Values"))</f>
        <v>Values</v>
      </c>
      <c r="LX2" s="14" t="str">
        <f t="shared" ref="LX2" ca="1" si="615">IF(LX1="","",IF(MOD(COLUMN(LY1)-1,2)=0,"Labels","Values"))</f>
        <v>Labels</v>
      </c>
      <c r="LY2" s="14" t="str">
        <f t="shared" ref="LY2" ca="1" si="616">IF(LY1="","",IF(MOD(COLUMN(LZ1)-1,2)=0,"Labels","Values"))</f>
        <v>Values</v>
      </c>
      <c r="LZ2" s="14" t="str">
        <f t="shared" ref="LZ2" ca="1" si="617">IF(LZ1="","",IF(MOD(COLUMN(MA1)-1,2)=0,"Labels","Values"))</f>
        <v>Labels</v>
      </c>
      <c r="MA2" s="14" t="str">
        <f t="shared" ref="MA2" ca="1" si="618">IF(MA1="","",IF(MOD(COLUMN(MB1)-1,2)=0,"Labels","Values"))</f>
        <v>Values</v>
      </c>
      <c r="MB2" s="14" t="str">
        <f t="shared" ref="MB2" ca="1" si="619">IF(MB1="","",IF(MOD(COLUMN(MC1)-1,2)=0,"Labels","Values"))</f>
        <v>Labels</v>
      </c>
      <c r="MC2" s="14" t="str">
        <f t="shared" ref="MC2" ca="1" si="620">IF(MC1="","",IF(MOD(COLUMN(MD1)-1,2)=0,"Labels","Values"))</f>
        <v>Values</v>
      </c>
      <c r="MD2" s="14" t="str">
        <f t="shared" ref="MD2" ca="1" si="621">IF(MD1="","",IF(MOD(COLUMN(ME1)-1,2)=0,"Labels","Values"))</f>
        <v>Labels</v>
      </c>
      <c r="ME2" s="14" t="str">
        <f t="shared" ref="ME2" ca="1" si="622">IF(ME1="","",IF(MOD(COLUMN(MF1)-1,2)=0,"Labels","Values"))</f>
        <v>Values</v>
      </c>
      <c r="MF2" s="14" t="str">
        <f t="shared" ref="MF2" ca="1" si="623">IF(MF1="","",IF(MOD(COLUMN(MG1)-1,2)=0,"Labels","Values"))</f>
        <v>Labels</v>
      </c>
      <c r="MG2" s="14" t="str">
        <f t="shared" ref="MG2" ca="1" si="624">IF(MG1="","",IF(MOD(COLUMN(MH1)-1,2)=0,"Labels","Values"))</f>
        <v>Values</v>
      </c>
      <c r="MH2" s="14" t="str">
        <f t="shared" ref="MH2" ca="1" si="625">IF(MH1="","",IF(MOD(COLUMN(MI1)-1,2)=0,"Labels","Values"))</f>
        <v>Labels</v>
      </c>
      <c r="MI2" s="14" t="str">
        <f t="shared" ref="MI2" ca="1" si="626">IF(MI1="","",IF(MOD(COLUMN(MJ1)-1,2)=0,"Labels","Values"))</f>
        <v>Values</v>
      </c>
      <c r="MJ2" s="14" t="str">
        <f t="shared" ref="MJ2" ca="1" si="627">IF(MJ1="","",IF(MOD(COLUMN(MK1)-1,2)=0,"Labels","Values"))</f>
        <v>Labels</v>
      </c>
      <c r="MK2" s="14" t="str">
        <f t="shared" ref="MK2" ca="1" si="628">IF(MK1="","",IF(MOD(COLUMN(ML1)-1,2)=0,"Labels","Values"))</f>
        <v>Values</v>
      </c>
      <c r="ML2" s="14" t="str">
        <f t="shared" ref="ML2" ca="1" si="629">IF(ML1="","",IF(MOD(COLUMN(MM1)-1,2)=0,"Labels","Values"))</f>
        <v>Labels</v>
      </c>
      <c r="MM2" s="14" t="str">
        <f t="shared" ref="MM2" ca="1" si="630">IF(MM1="","",IF(MOD(COLUMN(MN1)-1,2)=0,"Labels","Values"))</f>
        <v>Values</v>
      </c>
      <c r="MN2" s="14" t="str">
        <f t="shared" ref="MN2" ca="1" si="631">IF(MN1="","",IF(MOD(COLUMN(MO1)-1,2)=0,"Labels","Values"))</f>
        <v>Labels</v>
      </c>
      <c r="MO2" s="14" t="str">
        <f t="shared" ref="MO2" ca="1" si="632">IF(MO1="","",IF(MOD(COLUMN(MP1)-1,2)=0,"Labels","Values"))</f>
        <v>Values</v>
      </c>
      <c r="MP2" s="14" t="str">
        <f t="shared" ref="MP2" ca="1" si="633">IF(MP1="","",IF(MOD(COLUMN(MQ1)-1,2)=0,"Labels","Values"))</f>
        <v>Labels</v>
      </c>
      <c r="MQ2" s="14" t="str">
        <f t="shared" ref="MQ2" ca="1" si="634">IF(MQ1="","",IF(MOD(COLUMN(MR1)-1,2)=0,"Labels","Values"))</f>
        <v>Values</v>
      </c>
      <c r="MR2" s="14" t="str">
        <f t="shared" ref="MR2" ca="1" si="635">IF(MR1="","",IF(MOD(COLUMN(MS1)-1,2)=0,"Labels","Values"))</f>
        <v>Labels</v>
      </c>
      <c r="MS2" s="14" t="str">
        <f t="shared" ref="MS2" ca="1" si="636">IF(MS1="","",IF(MOD(COLUMN(MT1)-1,2)=0,"Labels","Values"))</f>
        <v>Values</v>
      </c>
      <c r="MT2" s="14" t="str">
        <f t="shared" ref="MT2" ca="1" si="637">IF(MT1="","",IF(MOD(COLUMN(MU1)-1,2)=0,"Labels","Values"))</f>
        <v>Labels</v>
      </c>
      <c r="MU2" s="14" t="str">
        <f t="shared" ref="MU2" ca="1" si="638">IF(MU1="","",IF(MOD(COLUMN(MV1)-1,2)=0,"Labels","Values"))</f>
        <v>Values</v>
      </c>
      <c r="MV2" s="14" t="str">
        <f t="shared" ref="MV2" ca="1" si="639">IF(MV1="","",IF(MOD(COLUMN(MW1)-1,2)=0,"Labels","Values"))</f>
        <v>Labels</v>
      </c>
      <c r="MW2" s="14" t="str">
        <f t="shared" ref="MW2" ca="1" si="640">IF(MW1="","",IF(MOD(COLUMN(MX1)-1,2)=0,"Labels","Values"))</f>
        <v>Values</v>
      </c>
      <c r="MX2" s="14" t="str">
        <f t="shared" ref="MX2" ca="1" si="641">IF(MX1="","",IF(MOD(COLUMN(MY1)-1,2)=0,"Labels","Values"))</f>
        <v>Labels</v>
      </c>
      <c r="MY2" s="14" t="str">
        <f t="shared" ref="MY2" ca="1" si="642">IF(MY1="","",IF(MOD(COLUMN(MZ1)-1,2)=0,"Labels","Values"))</f>
        <v>Values</v>
      </c>
      <c r="MZ2" s="14" t="str">
        <f t="shared" ref="MZ2" ca="1" si="643">IF(MZ1="","",IF(MOD(COLUMN(NA1)-1,2)=0,"Labels","Values"))</f>
        <v>Labels</v>
      </c>
      <c r="NA2" s="14" t="str">
        <f t="shared" ref="NA2" ca="1" si="644">IF(NA1="","",IF(MOD(COLUMN(NB1)-1,2)=0,"Labels","Values"))</f>
        <v>Values</v>
      </c>
      <c r="NB2" s="14" t="str">
        <f t="shared" ref="NB2" ca="1" si="645">IF(NB1="","",IF(MOD(COLUMN(NC1)-1,2)=0,"Labels","Values"))</f>
        <v>Labels</v>
      </c>
      <c r="NC2" s="14" t="str">
        <f t="shared" ref="NC2" ca="1" si="646">IF(NC1="","",IF(MOD(COLUMN(ND1)-1,2)=0,"Labels","Values"))</f>
        <v>Values</v>
      </c>
      <c r="ND2" s="14" t="str">
        <f t="shared" ref="ND2" ca="1" si="647">IF(ND1="","",IF(MOD(COLUMN(NE1)-1,2)=0,"Labels","Values"))</f>
        <v>Labels</v>
      </c>
      <c r="NE2" s="14" t="str">
        <f t="shared" ref="NE2" ca="1" si="648">IF(NE1="","",IF(MOD(COLUMN(NF1)-1,2)=0,"Labels","Values"))</f>
        <v>Values</v>
      </c>
      <c r="NF2" s="14" t="str">
        <f t="shared" ref="NF2" ca="1" si="649">IF(NF1="","",IF(MOD(COLUMN(NG1)-1,2)=0,"Labels","Values"))</f>
        <v>Labels</v>
      </c>
      <c r="NG2" s="14" t="str">
        <f t="shared" ref="NG2" ca="1" si="650">IF(NG1="","",IF(MOD(COLUMN(NH1)-1,2)=0,"Labels","Values"))</f>
        <v>Values</v>
      </c>
      <c r="NH2" s="14" t="str">
        <f t="shared" ref="NH2" ca="1" si="651">IF(NH1="","",IF(MOD(COLUMN(NI1)-1,2)=0,"Labels","Values"))</f>
        <v>Labels</v>
      </c>
      <c r="NI2" s="14" t="str">
        <f t="shared" ref="NI2" ca="1" si="652">IF(NI1="","",IF(MOD(COLUMN(NJ1)-1,2)=0,"Labels","Values"))</f>
        <v>Values</v>
      </c>
      <c r="NJ2" s="14" t="str">
        <f t="shared" ref="NJ2" ca="1" si="653">IF(NJ1="","",IF(MOD(COLUMN(NK1)-1,2)=0,"Labels","Values"))</f>
        <v>Labels</v>
      </c>
      <c r="NK2" s="14" t="str">
        <f t="shared" ref="NK2" ca="1" si="654">IF(NK1="","",IF(MOD(COLUMN(NL1)-1,2)=0,"Labels","Values"))</f>
        <v>Values</v>
      </c>
      <c r="NL2" s="14" t="str">
        <f t="shared" ref="NL2" ca="1" si="655">IF(NL1="","",IF(MOD(COLUMN(NM1)-1,2)=0,"Labels","Values"))</f>
        <v>Labels</v>
      </c>
      <c r="NM2" s="14" t="str">
        <f t="shared" ref="NM2" ca="1" si="656">IF(NM1="","",IF(MOD(COLUMN(NN1)-1,2)=0,"Labels","Values"))</f>
        <v>Values</v>
      </c>
      <c r="NN2" s="14" t="str">
        <f t="shared" ref="NN2" ca="1" si="657">IF(NN1="","",IF(MOD(COLUMN(NO1)-1,2)=0,"Labels","Values"))</f>
        <v>Labels</v>
      </c>
      <c r="NO2" s="14" t="str">
        <f t="shared" ref="NO2" ca="1" si="658">IF(NO1="","",IF(MOD(COLUMN(NP1)-1,2)=0,"Labels","Values"))</f>
        <v>Values</v>
      </c>
      <c r="NP2" s="14" t="str">
        <f t="shared" ref="NP2" ca="1" si="659">IF(NP1="","",IF(MOD(COLUMN(NQ1)-1,2)=0,"Labels","Values"))</f>
        <v>Labels</v>
      </c>
      <c r="NQ2" s="14" t="str">
        <f t="shared" ref="NQ2" ca="1" si="660">IF(NQ1="","",IF(MOD(COLUMN(NR1)-1,2)=0,"Labels","Values"))</f>
        <v>Values</v>
      </c>
      <c r="NR2" s="14" t="str">
        <f t="shared" ref="NR2" ca="1" si="661">IF(NR1="","",IF(MOD(COLUMN(NS1)-1,2)=0,"Labels","Values"))</f>
        <v>Labels</v>
      </c>
      <c r="NS2" s="14" t="str">
        <f t="shared" ref="NS2" ca="1" si="662">IF(NS1="","",IF(MOD(COLUMN(NT1)-1,2)=0,"Labels","Values"))</f>
        <v>Values</v>
      </c>
      <c r="NT2" s="14" t="str">
        <f t="shared" ref="NT2" ca="1" si="663">IF(NT1="","",IF(MOD(COLUMN(NU1)-1,2)=0,"Labels","Values"))</f>
        <v>Labels</v>
      </c>
      <c r="NU2" s="14" t="str">
        <f t="shared" ref="NU2" ca="1" si="664">IF(NU1="","",IF(MOD(COLUMN(NV1)-1,2)=0,"Labels","Values"))</f>
        <v>Values</v>
      </c>
      <c r="NV2" s="14" t="str">
        <f t="shared" ref="NV2" ca="1" si="665">IF(NV1="","",IF(MOD(COLUMN(NW1)-1,2)=0,"Labels","Values"))</f>
        <v>Labels</v>
      </c>
      <c r="NW2" s="14" t="str">
        <f t="shared" ref="NW2" ca="1" si="666">IF(NW1="","",IF(MOD(COLUMN(NX1)-1,2)=0,"Labels","Values"))</f>
        <v>Values</v>
      </c>
      <c r="NX2" s="14" t="str">
        <f t="shared" ref="NX2" ca="1" si="667">IF(NX1="","",IF(MOD(COLUMN(NY1)-1,2)=0,"Labels","Values"))</f>
        <v>Labels</v>
      </c>
      <c r="NY2" s="14" t="str">
        <f t="shared" ref="NY2:NZ2" ca="1" si="668">IF(NY1="","",IF(MOD(COLUMN(NZ1)-1,2)=0,"Labels","Values"))</f>
        <v>Values</v>
      </c>
      <c r="NZ2" s="14" t="str">
        <f t="shared" ca="1" si="668"/>
        <v>Labels</v>
      </c>
      <c r="OA2" s="14" t="str">
        <f t="shared" ref="OA2" ca="1" si="669">IF(OA1="","",IF(MOD(COLUMN(OB1)-1,2)=0,"Labels","Values"))</f>
        <v>Values</v>
      </c>
      <c r="OB2" s="14" t="str">
        <f t="shared" ref="OB2" ca="1" si="670">IF(OB1="","",IF(MOD(COLUMN(OC1)-1,2)=0,"Labels","Values"))</f>
        <v>Labels</v>
      </c>
      <c r="OC2" s="14" t="str">
        <f t="shared" ref="OC2" ca="1" si="671">IF(OC1="","",IF(MOD(COLUMN(OD1)-1,2)=0,"Labels","Values"))</f>
        <v>Values</v>
      </c>
      <c r="OD2" s="14" t="str">
        <f t="shared" ref="OD2" ca="1" si="672">IF(OD1="","",IF(MOD(COLUMN(OE1)-1,2)=0,"Labels","Values"))</f>
        <v>Labels</v>
      </c>
      <c r="OE2" s="14" t="str">
        <f t="shared" ref="OE2" ca="1" si="673">IF(OE1="","",IF(MOD(COLUMN(OF1)-1,2)=0,"Labels","Values"))</f>
        <v>Values</v>
      </c>
      <c r="OF2" s="14" t="str">
        <f t="shared" ref="OF2" ca="1" si="674">IF(OF1="","",IF(MOD(COLUMN(OG1)-1,2)=0,"Labels","Values"))</f>
        <v>Labels</v>
      </c>
      <c r="OG2" s="14" t="str">
        <f t="shared" ref="OG2" ca="1" si="675">IF(OG1="","",IF(MOD(COLUMN(OH1)-1,2)=0,"Labels","Values"))</f>
        <v>Values</v>
      </c>
      <c r="OH2" s="14" t="str">
        <f t="shared" ref="OH2" ca="1" si="676">IF(OH1="","",IF(MOD(COLUMN(OI1)-1,2)=0,"Labels","Values"))</f>
        <v>Labels</v>
      </c>
      <c r="OI2" s="14" t="str">
        <f t="shared" ref="OI2" ca="1" si="677">IF(OI1="","",IF(MOD(COLUMN(OJ1)-1,2)=0,"Labels","Values"))</f>
        <v>Values</v>
      </c>
      <c r="OJ2" s="14" t="str">
        <f t="shared" ref="OJ2" ca="1" si="678">IF(OJ1="","",IF(MOD(COLUMN(OK1)-1,2)=0,"Labels","Values"))</f>
        <v>Labels</v>
      </c>
      <c r="OK2" s="14" t="str">
        <f t="shared" ref="OK2" ca="1" si="679">IF(OK1="","",IF(MOD(COLUMN(OL1)-1,2)=0,"Labels","Values"))</f>
        <v>Values</v>
      </c>
      <c r="OL2" s="14" t="str">
        <f t="shared" ref="OL2" ca="1" si="680">IF(OL1="","",IF(MOD(COLUMN(OM1)-1,2)=0,"Labels","Values"))</f>
        <v>Labels</v>
      </c>
      <c r="OM2" s="14" t="str">
        <f t="shared" ref="OM2:ON2" ca="1" si="681">IF(OM1="","",IF(MOD(COLUMN(ON1)-1,2)=0,"Labels","Values"))</f>
        <v>Values</v>
      </c>
      <c r="ON2" s="14" t="str">
        <f t="shared" ca="1" si="681"/>
        <v>Labels</v>
      </c>
      <c r="OO2" s="14" t="str">
        <f t="shared" ref="OO2" ca="1" si="682">IF(OO1="","",IF(MOD(COLUMN(OP1)-1,2)=0,"Labels","Values"))</f>
        <v>Values</v>
      </c>
      <c r="OP2" s="14" t="str">
        <f t="shared" ref="OP2" ca="1" si="683">IF(OP1="","",IF(MOD(COLUMN(OQ1)-1,2)=0,"Labels","Values"))</f>
        <v>Labels</v>
      </c>
      <c r="OQ2" s="14" t="str">
        <f t="shared" ref="OQ2" ca="1" si="684">IF(OQ1="","",IF(MOD(COLUMN(OR1)-1,2)=0,"Labels","Values"))</f>
        <v>Values</v>
      </c>
      <c r="OR2" s="14" t="str">
        <f t="shared" ref="OR2" ca="1" si="685">IF(OR1="","",IF(MOD(COLUMN(OS1)-1,2)=0,"Labels","Values"))</f>
        <v>Labels</v>
      </c>
      <c r="OS2" s="14" t="str">
        <f t="shared" ref="OS2" ca="1" si="686">IF(OS1="","",IF(MOD(COLUMN(OT1)-1,2)=0,"Labels","Values"))</f>
        <v>Values</v>
      </c>
      <c r="OT2" s="14" t="str">
        <f t="shared" ref="OT2" ca="1" si="687">IF(OT1="","",IF(MOD(COLUMN(OU1)-1,2)=0,"Labels","Values"))</f>
        <v>Labels</v>
      </c>
      <c r="OU2" s="14" t="str">
        <f t="shared" ref="OU2" ca="1" si="688">IF(OU1="","",IF(MOD(COLUMN(OV1)-1,2)=0,"Labels","Values"))</f>
        <v>Values</v>
      </c>
      <c r="OV2" s="14" t="str">
        <f t="shared" ref="OV2" ca="1" si="689">IF(OV1="","",IF(MOD(COLUMN(OW1)-1,2)=0,"Labels","Values"))</f>
        <v>Labels</v>
      </c>
      <c r="OW2" s="14" t="str">
        <f t="shared" ref="OW2" ca="1" si="690">IF(OW1="","",IF(MOD(COLUMN(OX1)-1,2)=0,"Labels","Values"))</f>
        <v>Values</v>
      </c>
      <c r="OX2" s="14" t="str">
        <f t="shared" ref="OX2" ca="1" si="691">IF(OX1="","",IF(MOD(COLUMN(OY1)-1,2)=0,"Labels","Values"))</f>
        <v>Labels</v>
      </c>
      <c r="OY2" s="14" t="str">
        <f t="shared" ref="OY2" ca="1" si="692">IF(OY1="","",IF(MOD(COLUMN(OZ1)-1,2)=0,"Labels","Values"))</f>
        <v>Values</v>
      </c>
      <c r="OZ2" s="14" t="str">
        <f t="shared" ref="OZ2" ca="1" si="693">IF(OZ1="","",IF(MOD(COLUMN(PA1)-1,2)=0,"Labels","Values"))</f>
        <v>Labels</v>
      </c>
      <c r="PA2" s="14" t="str">
        <f t="shared" ref="PA2" ca="1" si="694">IF(PA1="","",IF(MOD(COLUMN(PB1)-1,2)=0,"Labels","Values"))</f>
        <v>Values</v>
      </c>
      <c r="PB2" s="14" t="str">
        <f t="shared" ref="PB2" ca="1" si="695">IF(PB1="","",IF(MOD(COLUMN(PC1)-1,2)=0,"Labels","Values"))</f>
        <v>Labels</v>
      </c>
      <c r="PC2" s="14" t="str">
        <f t="shared" ref="PC2" ca="1" si="696">IF(PC1="","",IF(MOD(COLUMN(PD1)-1,2)=0,"Labels","Values"))</f>
        <v>Values</v>
      </c>
      <c r="PD2" s="14" t="str">
        <f t="shared" ref="PD2" ca="1" si="697">IF(PD1="","",IF(MOD(COLUMN(PE1)-1,2)=0,"Labels","Values"))</f>
        <v>Labels</v>
      </c>
      <c r="PE2" s="14" t="str">
        <f t="shared" ref="PE2:PF2" ca="1" si="698">IF(PE1="","",IF(MOD(COLUMN(PF1)-1,2)=0,"Labels","Values"))</f>
        <v>Values</v>
      </c>
      <c r="PF2" s="14" t="str">
        <f t="shared" ca="1" si="698"/>
        <v>Labels</v>
      </c>
      <c r="PG2" s="14" t="str">
        <f t="shared" ref="PG2" ca="1" si="699">IF(PG1="","",IF(MOD(COLUMN(PH1)-1,2)=0,"Labels","Values"))</f>
        <v>Values</v>
      </c>
      <c r="PH2" s="14" t="str">
        <f t="shared" ref="PH2" ca="1" si="700">IF(PH1="","",IF(MOD(COLUMN(PI1)-1,2)=0,"Labels","Values"))</f>
        <v>Labels</v>
      </c>
      <c r="PI2" s="14" t="str">
        <f t="shared" ref="PI2" ca="1" si="701">IF(PI1="","",IF(MOD(COLUMN(PJ1)-1,2)=0,"Labels","Values"))</f>
        <v>Values</v>
      </c>
      <c r="PJ2" s="14" t="str">
        <f t="shared" ref="PJ2" ca="1" si="702">IF(PJ1="","",IF(MOD(COLUMN(PK1)-1,2)=0,"Labels","Values"))</f>
        <v>Labels</v>
      </c>
      <c r="PK2" s="14" t="str">
        <f t="shared" ref="PK2" ca="1" si="703">IF(PK1="","",IF(MOD(COLUMN(PL1)-1,2)=0,"Labels","Values"))</f>
        <v>Values</v>
      </c>
      <c r="PL2" s="14" t="str">
        <f t="shared" ref="PL2" ca="1" si="704">IF(PL1="","",IF(MOD(COLUMN(PM1)-1,2)=0,"Labels","Values"))</f>
        <v>Labels</v>
      </c>
      <c r="PM2" s="14" t="str">
        <f t="shared" ref="PM2" ca="1" si="705">IF(PM1="","",IF(MOD(COLUMN(PN1)-1,2)=0,"Labels","Values"))</f>
        <v>Values</v>
      </c>
      <c r="PN2" s="14" t="str">
        <f t="shared" ref="PN2" ca="1" si="706">IF(PN1="","",IF(MOD(COLUMN(PO1)-1,2)=0,"Labels","Values"))</f>
        <v>Labels</v>
      </c>
      <c r="PO2" s="14" t="str">
        <f t="shared" ref="PO2" ca="1" si="707">IF(PO1="","",IF(MOD(COLUMN(PP1)-1,2)=0,"Labels","Values"))</f>
        <v>Values</v>
      </c>
      <c r="PP2" s="14" t="str">
        <f t="shared" ref="PP2" ca="1" si="708">IF(PP1="","",IF(MOD(COLUMN(PQ1)-1,2)=0,"Labels","Values"))</f>
        <v>Labels</v>
      </c>
      <c r="PQ2" s="14" t="str">
        <f t="shared" ref="PQ2" ca="1" si="709">IF(PQ1="","",IF(MOD(COLUMN(PR1)-1,2)=0,"Labels","Values"))</f>
        <v>Values</v>
      </c>
      <c r="PR2" s="14" t="str">
        <f t="shared" ref="PR2" ca="1" si="710">IF(PR1="","",IF(MOD(COLUMN(PS1)-1,2)=0,"Labels","Values"))</f>
        <v>Labels</v>
      </c>
      <c r="PS2" s="14" t="str">
        <f t="shared" ref="PS2" ca="1" si="711">IF(PS1="","",IF(MOD(COLUMN(PT1)-1,2)=0,"Labels","Values"))</f>
        <v>Values</v>
      </c>
      <c r="PT2" s="14" t="str">
        <f t="shared" ref="PT2" ca="1" si="712">IF(PT1="","",IF(MOD(COLUMN(PU1)-1,2)=0,"Labels","Values"))</f>
        <v>Labels</v>
      </c>
      <c r="PU2" s="14" t="str">
        <f t="shared" ref="PU2:PV2" ca="1" si="713">IF(PU1="","",IF(MOD(COLUMN(PV1)-1,2)=0,"Labels","Values"))</f>
        <v>Values</v>
      </c>
      <c r="PV2" s="14" t="str">
        <f t="shared" ca="1" si="713"/>
        <v>Labels</v>
      </c>
      <c r="PW2" s="14" t="str">
        <f t="shared" ref="PW2" ca="1" si="714">IF(PW1="","",IF(MOD(COLUMN(PX1)-1,2)=0,"Labels","Values"))</f>
        <v>Values</v>
      </c>
      <c r="PX2" s="14" t="str">
        <f t="shared" ref="PX2" ca="1" si="715">IF(PX1="","",IF(MOD(COLUMN(PY1)-1,2)=0,"Labels","Values"))</f>
        <v>Labels</v>
      </c>
      <c r="PY2" s="14" t="str">
        <f t="shared" ref="PY2" ca="1" si="716">IF(PY1="","",IF(MOD(COLUMN(PZ1)-1,2)=0,"Labels","Values"))</f>
        <v>Values</v>
      </c>
      <c r="PZ2" s="14" t="str">
        <f t="shared" ref="PZ2" ca="1" si="717">IF(PZ1="","",IF(MOD(COLUMN(QA1)-1,2)=0,"Labels","Values"))</f>
        <v>Labels</v>
      </c>
      <c r="QA2" s="14" t="str">
        <f t="shared" ref="QA2" ca="1" si="718">IF(QA1="","",IF(MOD(COLUMN(QB1)-1,2)=0,"Labels","Values"))</f>
        <v>Values</v>
      </c>
      <c r="QB2" s="14" t="str">
        <f t="shared" ref="QB2" ca="1" si="719">IF(QB1="","",IF(MOD(COLUMN(QC1)-1,2)=0,"Labels","Values"))</f>
        <v>Labels</v>
      </c>
      <c r="QC2" s="14" t="str">
        <f t="shared" ref="QC2" ca="1" si="720">IF(QC1="","",IF(MOD(COLUMN(QD1)-1,2)=0,"Labels","Values"))</f>
        <v>Values</v>
      </c>
      <c r="QD2" s="14" t="str">
        <f t="shared" ref="QD2" ca="1" si="721">IF(QD1="","",IF(MOD(COLUMN(QE1)-1,2)=0,"Labels","Values"))</f>
        <v>Labels</v>
      </c>
      <c r="QE2" s="14" t="str">
        <f t="shared" ref="QE2" ca="1" si="722">IF(QE1="","",IF(MOD(COLUMN(QF1)-1,2)=0,"Labels","Values"))</f>
        <v>Values</v>
      </c>
      <c r="QF2" s="14" t="str">
        <f t="shared" ref="QF2" ca="1" si="723">IF(QF1="","",IF(MOD(COLUMN(QG1)-1,2)=0,"Labels","Values"))</f>
        <v>Labels</v>
      </c>
      <c r="QG2" s="14" t="str">
        <f t="shared" ref="QG2" ca="1" si="724">IF(QG1="","",IF(MOD(COLUMN(QH1)-1,2)=0,"Labels","Values"))</f>
        <v>Values</v>
      </c>
      <c r="QH2" s="14" t="str">
        <f t="shared" ref="QH2" ca="1" si="725">IF(QH1="","",IF(MOD(COLUMN(QI1)-1,2)=0,"Labels","Values"))</f>
        <v>Labels</v>
      </c>
      <c r="QI2" s="14" t="str">
        <f t="shared" ref="QI2" ca="1" si="726">IF(QI1="","",IF(MOD(COLUMN(QJ1)-1,2)=0,"Labels","Values"))</f>
        <v>Values</v>
      </c>
      <c r="QJ2" s="14" t="str">
        <f t="shared" ref="QJ2" ca="1" si="727">IF(QJ1="","",IF(MOD(COLUMN(QK1)-1,2)=0,"Labels","Values"))</f>
        <v>Labels</v>
      </c>
      <c r="QK2" s="14" t="str">
        <f t="shared" ref="QK2" ca="1" si="728">IF(QK1="","",IF(MOD(COLUMN(QL1)-1,2)=0,"Labels","Values"))</f>
        <v>Values</v>
      </c>
      <c r="QL2" s="14" t="str">
        <f t="shared" ref="QL2" ca="1" si="729">IF(QL1="","",IF(MOD(COLUMN(QM1)-1,2)=0,"Labels","Values"))</f>
        <v>Labels</v>
      </c>
      <c r="QM2" s="14" t="str">
        <f t="shared" ref="QM2" ca="1" si="730">IF(QM1="","",IF(MOD(COLUMN(QN1)-1,2)=0,"Labels","Values"))</f>
        <v>Values</v>
      </c>
      <c r="QN2" s="14" t="str">
        <f t="shared" ref="QN2" ca="1" si="731">IF(QN1="","",IF(MOD(COLUMN(QO1)-1,2)=0,"Labels","Values"))</f>
        <v>Labels</v>
      </c>
      <c r="QO2" s="14" t="str">
        <f t="shared" ref="QO2:QP2" ca="1" si="732">IF(QO1="","",IF(MOD(COLUMN(QP1)-1,2)=0,"Labels","Values"))</f>
        <v>Values</v>
      </c>
      <c r="QP2" s="14" t="str">
        <f t="shared" ca="1" si="732"/>
        <v>Labels</v>
      </c>
      <c r="QQ2" s="14" t="str">
        <f t="shared" ref="QQ2" ca="1" si="733">IF(QQ1="","",IF(MOD(COLUMN(QR1)-1,2)=0,"Labels","Values"))</f>
        <v>Values</v>
      </c>
      <c r="QR2" s="14" t="str">
        <f t="shared" ref="QR2" ca="1" si="734">IF(QR1="","",IF(MOD(COLUMN(QS1)-1,2)=0,"Labels","Values"))</f>
        <v>Labels</v>
      </c>
      <c r="QS2" s="14" t="str">
        <f t="shared" ref="QS2:QT2" ca="1" si="735">IF(QS1="","",IF(MOD(COLUMN(QT1)-1,2)=0,"Labels","Values"))</f>
        <v>Values</v>
      </c>
      <c r="QT2" s="14" t="str">
        <f t="shared" ca="1" si="735"/>
        <v>Labels</v>
      </c>
      <c r="QU2" s="14" t="str">
        <f t="shared" ref="QU2" ca="1" si="736">IF(QU1="","",IF(MOD(COLUMN(QV1)-1,2)=0,"Labels","Values"))</f>
        <v>Values</v>
      </c>
      <c r="QV2" s="14" t="str">
        <f t="shared" ref="QV2" ca="1" si="737">IF(QV1="","",IF(MOD(COLUMN(QW1)-1,2)=0,"Labels","Values"))</f>
        <v>Labels</v>
      </c>
      <c r="QW2" s="14" t="str">
        <f t="shared" ref="QW2" ca="1" si="738">IF(QW1="","",IF(MOD(COLUMN(QX1)-1,2)=0,"Labels","Values"))</f>
        <v>Values</v>
      </c>
      <c r="QX2" s="14" t="str">
        <f t="shared" ref="QX2" ca="1" si="739">IF(QX1="","",IF(MOD(COLUMN(QY1)-1,2)=0,"Labels","Values"))</f>
        <v>Labels</v>
      </c>
      <c r="QY2" s="14" t="str">
        <f t="shared" ref="QY2" ca="1" si="740">IF(QY1="","",IF(MOD(COLUMN(QZ1)-1,2)=0,"Labels","Values"))</f>
        <v>Values</v>
      </c>
      <c r="QZ2" s="14" t="str">
        <f t="shared" ref="QZ2" ca="1" si="741">IF(QZ1="","",IF(MOD(COLUMN(RA1)-1,2)=0,"Labels","Values"))</f>
        <v>Labels</v>
      </c>
      <c r="RA2" s="14" t="str">
        <f t="shared" ref="RA2" ca="1" si="742">IF(RA1="","",IF(MOD(COLUMN(RB1)-1,2)=0,"Labels","Values"))</f>
        <v>Values</v>
      </c>
      <c r="RB2" s="14" t="str">
        <f t="shared" ref="RB2" ca="1" si="743">IF(RB1="","",IF(MOD(COLUMN(RC1)-1,2)=0,"Labels","Values"))</f>
        <v>Labels</v>
      </c>
      <c r="RC2" s="14" t="str">
        <f t="shared" ref="RC2" ca="1" si="744">IF(RC1="","",IF(MOD(COLUMN(RD1)-1,2)=0,"Labels","Values"))</f>
        <v>Values</v>
      </c>
      <c r="RD2" s="14" t="str">
        <f t="shared" ref="RD2" ca="1" si="745">IF(RD1="","",IF(MOD(COLUMN(RE1)-1,2)=0,"Labels","Values"))</f>
        <v>Labels</v>
      </c>
      <c r="RE2" s="14" t="str">
        <f t="shared" ref="RE2" ca="1" si="746">IF(RE1="","",IF(MOD(COLUMN(RF1)-1,2)=0,"Labels","Values"))</f>
        <v>Values</v>
      </c>
      <c r="RF2" s="14" t="str">
        <f t="shared" ref="RF2" ca="1" si="747">IF(RF1="","",IF(MOD(COLUMN(RG1)-1,2)=0,"Labels","Values"))</f>
        <v>Labels</v>
      </c>
      <c r="RG2" s="14" t="str">
        <f t="shared" ref="RG2" ca="1" si="748">IF(RG1="","",IF(MOD(COLUMN(RH1)-1,2)=0,"Labels","Values"))</f>
        <v>Values</v>
      </c>
      <c r="RH2" s="14" t="str">
        <f t="shared" ref="RH2" ca="1" si="749">IF(RH1="","",IF(MOD(COLUMN(RI1)-1,2)=0,"Labels","Values"))</f>
        <v>Labels</v>
      </c>
      <c r="RI2" s="14" t="str">
        <f t="shared" ref="RI2" ca="1" si="750">IF(RI1="","",IF(MOD(COLUMN(RJ1)-1,2)=0,"Labels","Values"))</f>
        <v>Values</v>
      </c>
      <c r="RJ2" s="14" t="str">
        <f t="shared" ref="RJ2" ca="1" si="751">IF(RJ1="","",IF(MOD(COLUMN(RK1)-1,2)=0,"Labels","Values"))</f>
        <v>Labels</v>
      </c>
      <c r="RK2" s="14" t="str">
        <f t="shared" ref="RK2" ca="1" si="752">IF(RK1="","",IF(MOD(COLUMN(RL1)-1,2)=0,"Labels","Values"))</f>
        <v>Values</v>
      </c>
      <c r="RL2" s="14" t="str">
        <f t="shared" ref="RL2" ca="1" si="753">IF(RL1="","",IF(MOD(COLUMN(RM1)-1,2)=0,"Labels","Values"))</f>
        <v>Labels</v>
      </c>
      <c r="RM2" s="14" t="str">
        <f t="shared" ref="RM2" ca="1" si="754">IF(RM1="","",IF(MOD(COLUMN(RN1)-1,2)=0,"Labels","Values"))</f>
        <v>Values</v>
      </c>
      <c r="RN2" s="14" t="str">
        <f t="shared" ref="RN2" ca="1" si="755">IF(RN1="","",IF(MOD(COLUMN(RO1)-1,2)=0,"Labels","Values"))</f>
        <v>Labels</v>
      </c>
      <c r="RO2" s="14" t="str">
        <f t="shared" ref="RO2" ca="1" si="756">IF(RO1="","",IF(MOD(COLUMN(RP1)-1,2)=0,"Labels","Values"))</f>
        <v>Values</v>
      </c>
      <c r="RP2" s="14" t="str">
        <f t="shared" ref="RP2" ca="1" si="757">IF(RP1="","",IF(MOD(COLUMN(RQ1)-1,2)=0,"Labels","Values"))</f>
        <v>Labels</v>
      </c>
      <c r="RQ2" s="14" t="str">
        <f t="shared" ref="RQ2" ca="1" si="758">IF(RQ1="","",IF(MOD(COLUMN(RR1)-1,2)=0,"Labels","Values"))</f>
        <v>Values</v>
      </c>
      <c r="RR2" s="14" t="str">
        <f t="shared" ref="RR2" ca="1" si="759">IF(RR1="","",IF(MOD(COLUMN(RS1)-1,2)=0,"Labels","Values"))</f>
        <v>Labels</v>
      </c>
      <c r="RS2" s="14" t="str">
        <f t="shared" ref="RS2" ca="1" si="760">IF(RS1="","",IF(MOD(COLUMN(RT1)-1,2)=0,"Labels","Values"))</f>
        <v>Values</v>
      </c>
      <c r="RT2" s="14" t="str">
        <f t="shared" ref="RT2" ca="1" si="761">IF(RT1="","",IF(MOD(COLUMN(RU1)-1,2)=0,"Labels","Values"))</f>
        <v>Labels</v>
      </c>
      <c r="RU2" s="14" t="str">
        <f t="shared" ref="RU2" ca="1" si="762">IF(RU1="","",IF(MOD(COLUMN(RV1)-1,2)=0,"Labels","Values"))</f>
        <v>Values</v>
      </c>
      <c r="RV2" s="14" t="str">
        <f t="shared" ref="RV2" ca="1" si="763">IF(RV1="","",IF(MOD(COLUMN(RW1)-1,2)=0,"Labels","Values"))</f>
        <v>Labels</v>
      </c>
      <c r="RW2" s="14" t="str">
        <f t="shared" ref="RW2" ca="1" si="764">IF(RW1="","",IF(MOD(COLUMN(RX1)-1,2)=0,"Labels","Values"))</f>
        <v>Values</v>
      </c>
      <c r="RX2" s="14" t="str">
        <f t="shared" ref="RX2" ca="1" si="765">IF(RX1="","",IF(MOD(COLUMN(RY1)-1,2)=0,"Labels","Values"))</f>
        <v>Labels</v>
      </c>
      <c r="RY2" s="14" t="str">
        <f t="shared" ref="RY2" ca="1" si="766">IF(RY1="","",IF(MOD(COLUMN(RZ1)-1,2)=0,"Labels","Values"))</f>
        <v>Values</v>
      </c>
      <c r="RZ2" s="14" t="str">
        <f t="shared" ref="RZ2" ca="1" si="767">IF(RZ1="","",IF(MOD(COLUMN(SA1)-1,2)=0,"Labels","Values"))</f>
        <v>Labels</v>
      </c>
      <c r="SA2" s="14" t="str">
        <f t="shared" ref="SA2:SB2" ca="1" si="768">IF(SA1="","",IF(MOD(COLUMN(SB1)-1,2)=0,"Labels","Values"))</f>
        <v>Values</v>
      </c>
      <c r="SB2" s="14" t="str">
        <f t="shared" ca="1" si="768"/>
        <v>Labels</v>
      </c>
      <c r="SC2" s="14" t="str">
        <f t="shared" ref="SC2" ca="1" si="769">IF(SC1="","",IF(MOD(COLUMN(SD1)-1,2)=0,"Labels","Values"))</f>
        <v>Values</v>
      </c>
      <c r="SD2" s="14" t="str">
        <f t="shared" ref="SD2" ca="1" si="770">IF(SD1="","",IF(MOD(COLUMN(SE1)-1,2)=0,"Labels","Values"))</f>
        <v>Labels</v>
      </c>
      <c r="SE2" s="14" t="str">
        <f t="shared" ref="SE2" ca="1" si="771">IF(SE1="","",IF(MOD(COLUMN(SF1)-1,2)=0,"Labels","Values"))</f>
        <v>Values</v>
      </c>
      <c r="SF2" s="14" t="str">
        <f t="shared" ref="SF2" ca="1" si="772">IF(SF1="","",IF(MOD(COLUMN(SG1)-1,2)=0,"Labels","Values"))</f>
        <v>Labels</v>
      </c>
      <c r="SG2" s="14" t="str">
        <f t="shared" ref="SG2" ca="1" si="773">IF(SG1="","",IF(MOD(COLUMN(SH1)-1,2)=0,"Labels","Values"))</f>
        <v>Values</v>
      </c>
      <c r="SH2" s="14" t="str">
        <f t="shared" ref="SH2" ca="1" si="774">IF(SH1="","",IF(MOD(COLUMN(SI1)-1,2)=0,"Labels","Values"))</f>
        <v>Labels</v>
      </c>
      <c r="SI2" s="14" t="str">
        <f t="shared" ref="SI2" ca="1" si="775">IF(SI1="","",IF(MOD(COLUMN(SJ1)-1,2)=0,"Labels","Values"))</f>
        <v>Values</v>
      </c>
      <c r="SJ2" s="14" t="str">
        <f t="shared" ref="SJ2" ca="1" si="776">IF(SJ1="","",IF(MOD(COLUMN(SK1)-1,2)=0,"Labels","Values"))</f>
        <v>Labels</v>
      </c>
      <c r="SK2" s="14" t="str">
        <f t="shared" ref="SK2" ca="1" si="777">IF(SK1="","",IF(MOD(COLUMN(SL1)-1,2)=0,"Labels","Values"))</f>
        <v>Values</v>
      </c>
      <c r="SL2" s="14" t="str">
        <f t="shared" ref="SL2" ca="1" si="778">IF(SL1="","",IF(MOD(COLUMN(SM1)-1,2)=0,"Labels","Values"))</f>
        <v>Labels</v>
      </c>
      <c r="SM2" s="14" t="str">
        <f t="shared" ref="SM2" ca="1" si="779">IF(SM1="","",IF(MOD(COLUMN(SN1)-1,2)=0,"Labels","Values"))</f>
        <v>Values</v>
      </c>
      <c r="SN2" s="14" t="str">
        <f t="shared" ref="SN2" ca="1" si="780">IF(SN1="","",IF(MOD(COLUMN(SO1)-1,2)=0,"Labels","Values"))</f>
        <v>Labels</v>
      </c>
      <c r="SO2" s="14" t="str">
        <f t="shared" ref="SO2" ca="1" si="781">IF(SO1="","",IF(MOD(COLUMN(SP1)-1,2)=0,"Labels","Values"))</f>
        <v>Values</v>
      </c>
      <c r="SP2" s="14" t="str">
        <f t="shared" ref="SP2" ca="1" si="782">IF(SP1="","",IF(MOD(COLUMN(SQ1)-1,2)=0,"Labels","Values"))</f>
        <v>Labels</v>
      </c>
      <c r="SQ2" s="14" t="str">
        <f t="shared" ref="SQ2" ca="1" si="783">IF(SQ1="","",IF(MOD(COLUMN(SR1)-1,2)=0,"Labels","Values"))</f>
        <v>Values</v>
      </c>
      <c r="SR2" s="14" t="str">
        <f t="shared" ref="SR2" ca="1" si="784">IF(SR1="","",IF(MOD(COLUMN(SS1)-1,2)=0,"Labels","Values"))</f>
        <v>Labels</v>
      </c>
      <c r="SS2" s="14" t="str">
        <f t="shared" ref="SS2" ca="1" si="785">IF(SS1="","",IF(MOD(COLUMN(ST1)-1,2)=0,"Labels","Values"))</f>
        <v>Values</v>
      </c>
      <c r="ST2" s="14" t="str">
        <f t="shared" ref="ST2" ca="1" si="786">IF(ST1="","",IF(MOD(COLUMN(SU1)-1,2)=0,"Labels","Values"))</f>
        <v>Labels</v>
      </c>
      <c r="SU2" s="14" t="str">
        <f t="shared" ref="SU2" ca="1" si="787">IF(SU1="","",IF(MOD(COLUMN(SV1)-1,2)=0,"Labels","Values"))</f>
        <v>Values</v>
      </c>
      <c r="SV2" s="14" t="str">
        <f t="shared" ref="SV2" ca="1" si="788">IF(SV1="","",IF(MOD(COLUMN(SW1)-1,2)=0,"Labels","Values"))</f>
        <v>Labels</v>
      </c>
      <c r="SW2" s="14" t="str">
        <f t="shared" ref="SW2" ca="1" si="789">IF(SW1="","",IF(MOD(COLUMN(SX1)-1,2)=0,"Labels","Values"))</f>
        <v>Values</v>
      </c>
      <c r="SX2" s="14" t="str">
        <f t="shared" ref="SX2" ca="1" si="790">IF(SX1="","",IF(MOD(COLUMN(SY1)-1,2)=0,"Labels","Values"))</f>
        <v>Labels</v>
      </c>
      <c r="SY2" s="14" t="str">
        <f t="shared" ref="SY2" ca="1" si="791">IF(SY1="","",IF(MOD(COLUMN(SZ1)-1,2)=0,"Labels","Values"))</f>
        <v>Values</v>
      </c>
      <c r="SZ2" s="14" t="str">
        <f t="shared" ref="SZ2" ca="1" si="792">IF(SZ1="","",IF(MOD(COLUMN(TA1)-1,2)=0,"Labels","Values"))</f>
        <v>Labels</v>
      </c>
      <c r="TA2" s="14" t="str">
        <f t="shared" ref="TA2" ca="1" si="793">IF(TA1="","",IF(MOD(COLUMN(TB1)-1,2)=0,"Labels","Values"))</f>
        <v>Values</v>
      </c>
      <c r="TB2" s="14" t="str">
        <f t="shared" ref="TB2" ca="1" si="794">IF(TB1="","",IF(MOD(COLUMN(TC1)-1,2)=0,"Labels","Values"))</f>
        <v>Labels</v>
      </c>
      <c r="TC2" s="14" t="str">
        <f t="shared" ref="TC2" ca="1" si="795">IF(TC1="","",IF(MOD(COLUMN(TD1)-1,2)=0,"Labels","Values"))</f>
        <v>Values</v>
      </c>
      <c r="TD2" s="14" t="str">
        <f t="shared" ref="TD2" ca="1" si="796">IF(TD1="","",IF(MOD(COLUMN(TE1)-1,2)=0,"Labels","Values"))</f>
        <v>Labels</v>
      </c>
      <c r="TE2" s="14" t="str">
        <f t="shared" ref="TE2" ca="1" si="797">IF(TE1="","",IF(MOD(COLUMN(TF1)-1,2)=0,"Labels","Values"))</f>
        <v>Values</v>
      </c>
      <c r="TF2" s="14" t="str">
        <f t="shared" ref="TF2" ca="1" si="798">IF(TF1="","",IF(MOD(COLUMN(TG1)-1,2)=0,"Labels","Values"))</f>
        <v>Labels</v>
      </c>
      <c r="TG2" s="14" t="str">
        <f t="shared" ref="TG2" ca="1" si="799">IF(TG1="","",IF(MOD(COLUMN(TH1)-1,2)=0,"Labels","Values"))</f>
        <v>Values</v>
      </c>
      <c r="TH2" s="14" t="str">
        <f t="shared" ref="TH2" ca="1" si="800">IF(TH1="","",IF(MOD(COLUMN(TI1)-1,2)=0,"Labels","Values"))</f>
        <v>Labels</v>
      </c>
      <c r="TI2" s="14" t="str">
        <f t="shared" ref="TI2" ca="1" si="801">IF(TI1="","",IF(MOD(COLUMN(TJ1)-1,2)=0,"Labels","Values"))</f>
        <v>Values</v>
      </c>
      <c r="TJ2" s="14" t="str">
        <f t="shared" ref="TJ2" ca="1" si="802">IF(TJ1="","",IF(MOD(COLUMN(TK1)-1,2)=0,"Labels","Values"))</f>
        <v>Labels</v>
      </c>
      <c r="TK2" s="14" t="str">
        <f t="shared" ref="TK2" ca="1" si="803">IF(TK1="","",IF(MOD(COLUMN(TL1)-1,2)=0,"Labels","Values"))</f>
        <v>Values</v>
      </c>
      <c r="TL2" s="14" t="str">
        <f t="shared" ref="TL2" ca="1" si="804">IF(TL1="","",IF(MOD(COLUMN(TM1)-1,2)=0,"Labels","Values"))</f>
        <v>Labels</v>
      </c>
      <c r="TM2" s="14" t="str">
        <f t="shared" ref="TM2:TN2" ca="1" si="805">IF(TM1="","",IF(MOD(COLUMN(TN1)-1,2)=0,"Labels","Values"))</f>
        <v>Values</v>
      </c>
      <c r="TN2" s="14" t="str">
        <f t="shared" ca="1" si="805"/>
        <v>Labels</v>
      </c>
      <c r="TO2" s="14" t="str">
        <f t="shared" ref="TO2" ca="1" si="806">IF(TO1="","",IF(MOD(COLUMN(TP1)-1,2)=0,"Labels","Values"))</f>
        <v>Values</v>
      </c>
      <c r="TP2" s="14" t="str">
        <f t="shared" ref="TP2" ca="1" si="807">IF(TP1="","",IF(MOD(COLUMN(TQ1)-1,2)=0,"Labels","Values"))</f>
        <v>Labels</v>
      </c>
      <c r="TQ2" s="14" t="str">
        <f t="shared" ref="TQ2" ca="1" si="808">IF(TQ1="","",IF(MOD(COLUMN(TR1)-1,2)=0,"Labels","Values"))</f>
        <v>Values</v>
      </c>
      <c r="TR2" s="14" t="str">
        <f t="shared" ref="TR2" ca="1" si="809">IF(TR1="","",IF(MOD(COLUMN(TS1)-1,2)=0,"Labels","Values"))</f>
        <v>Labels</v>
      </c>
      <c r="TS2" s="14" t="str">
        <f t="shared" ref="TS2" ca="1" si="810">IF(TS1="","",IF(MOD(COLUMN(TT1)-1,2)=0,"Labels","Values"))</f>
        <v>Values</v>
      </c>
      <c r="TT2" s="14" t="str">
        <f t="shared" ref="TT2" ca="1" si="811">IF(TT1="","",IF(MOD(COLUMN(TU1)-1,2)=0,"Labels","Values"))</f>
        <v>Labels</v>
      </c>
      <c r="TU2" s="14" t="str">
        <f t="shared" ref="TU2" ca="1" si="812">IF(TU1="","",IF(MOD(COLUMN(TV1)-1,2)=0,"Labels","Values"))</f>
        <v>Values</v>
      </c>
      <c r="TV2" s="14" t="str">
        <f t="shared" ref="TV2" ca="1" si="813">IF(TV1="","",IF(MOD(COLUMN(TW1)-1,2)=0,"Labels","Values"))</f>
        <v>Labels</v>
      </c>
      <c r="TW2" s="14" t="str">
        <f t="shared" ref="TW2" ca="1" si="814">IF(TW1="","",IF(MOD(COLUMN(TX1)-1,2)=0,"Labels","Values"))</f>
        <v>Values</v>
      </c>
      <c r="TX2" s="14" t="str">
        <f t="shared" ref="TX2" ca="1" si="815">IF(TX1="","",IF(MOD(COLUMN(TY1)-1,2)=0,"Labels","Values"))</f>
        <v>Labels</v>
      </c>
      <c r="TY2" s="14" t="str">
        <f t="shared" ref="TY2" ca="1" si="816">IF(TY1="","",IF(MOD(COLUMN(TZ1)-1,2)=0,"Labels","Values"))</f>
        <v>Values</v>
      </c>
      <c r="TZ2" s="14" t="str">
        <f t="shared" ref="TZ2" ca="1" si="817">IF(TZ1="","",IF(MOD(COLUMN(UA1)-1,2)=0,"Labels","Values"))</f>
        <v>Labels</v>
      </c>
      <c r="UA2" s="14" t="str">
        <f t="shared" ref="UA2" ca="1" si="818">IF(UA1="","",IF(MOD(COLUMN(UB1)-1,2)=0,"Labels","Values"))</f>
        <v>Values</v>
      </c>
      <c r="UB2" s="14" t="str">
        <f t="shared" ref="UB2" ca="1" si="819">IF(UB1="","",IF(MOD(COLUMN(UC1)-1,2)=0,"Labels","Values"))</f>
        <v>Labels</v>
      </c>
      <c r="UC2" s="14" t="str">
        <f t="shared" ref="UC2" ca="1" si="820">IF(UC1="","",IF(MOD(COLUMN(UD1)-1,2)=0,"Labels","Values"))</f>
        <v>Values</v>
      </c>
      <c r="UD2" s="14" t="str">
        <f t="shared" ref="UD2" ca="1" si="821">IF(UD1="","",IF(MOD(COLUMN(UE1)-1,2)=0,"Labels","Values"))</f>
        <v>Labels</v>
      </c>
      <c r="UE2" s="14" t="str">
        <f t="shared" ref="UE2" ca="1" si="822">IF(UE1="","",IF(MOD(COLUMN(UF1)-1,2)=0,"Labels","Values"))</f>
        <v>Values</v>
      </c>
      <c r="UF2" s="14" t="str">
        <f t="shared" ref="UF2" ca="1" si="823">IF(UF1="","",IF(MOD(COLUMN(UG1)-1,2)=0,"Labels","Values"))</f>
        <v>Labels</v>
      </c>
      <c r="UG2" s="14" t="str">
        <f t="shared" ref="UG2" ca="1" si="824">IF(UG1="","",IF(MOD(COLUMN(UH1)-1,2)=0,"Labels","Values"))</f>
        <v>Values</v>
      </c>
      <c r="UH2" s="14" t="str">
        <f t="shared" ref="UH2" ca="1" si="825">IF(UH1="","",IF(MOD(COLUMN(UI1)-1,2)=0,"Labels","Values"))</f>
        <v>Labels</v>
      </c>
      <c r="UI2" s="14" t="str">
        <f t="shared" ref="UI2" ca="1" si="826">IF(UI1="","",IF(MOD(COLUMN(UJ1)-1,2)=0,"Labels","Values"))</f>
        <v>Values</v>
      </c>
      <c r="UJ2" s="14" t="str">
        <f t="shared" ref="UJ2" ca="1" si="827">IF(UJ1="","",IF(MOD(COLUMN(UK1)-1,2)=0,"Labels","Values"))</f>
        <v>Labels</v>
      </c>
      <c r="UK2" s="14" t="str">
        <f t="shared" ref="UK2" ca="1" si="828">IF(UK1="","",IF(MOD(COLUMN(UL1)-1,2)=0,"Labels","Values"))</f>
        <v>Values</v>
      </c>
      <c r="UL2" s="14" t="str">
        <f t="shared" ref="UL2" ca="1" si="829">IF(UL1="","",IF(MOD(COLUMN(UM1)-1,2)=0,"Labels","Values"))</f>
        <v>Labels</v>
      </c>
      <c r="UM2" s="14" t="str">
        <f t="shared" ref="UM2" ca="1" si="830">IF(UM1="","",IF(MOD(COLUMN(UN1)-1,2)=0,"Labels","Values"))</f>
        <v>Values</v>
      </c>
      <c r="UN2" s="14" t="str">
        <f t="shared" ref="UN2" ca="1" si="831">IF(UN1="","",IF(MOD(COLUMN(UO1)-1,2)=0,"Labels","Values"))</f>
        <v>Labels</v>
      </c>
      <c r="UO2" s="14" t="str">
        <f t="shared" ref="UO2" ca="1" si="832">IF(UO1="","",IF(MOD(COLUMN(UP1)-1,2)=0,"Labels","Values"))</f>
        <v>Values</v>
      </c>
      <c r="UP2" s="14" t="str">
        <f t="shared" ref="UP2" ca="1" si="833">IF(UP1="","",IF(MOD(COLUMN(UQ1)-1,2)=0,"Labels","Values"))</f>
        <v>Labels</v>
      </c>
      <c r="UQ2" s="14" t="str">
        <f t="shared" ref="UQ2" ca="1" si="834">IF(UQ1="","",IF(MOD(COLUMN(UR1)-1,2)=0,"Labels","Values"))</f>
        <v>Values</v>
      </c>
      <c r="UR2" s="14" t="str">
        <f t="shared" ref="UR2" ca="1" si="835">IF(UR1="","",IF(MOD(COLUMN(US1)-1,2)=0,"Labels","Values"))</f>
        <v>Labels</v>
      </c>
      <c r="US2" s="14" t="str">
        <f t="shared" ref="US2" ca="1" si="836">IF(US1="","",IF(MOD(COLUMN(UT1)-1,2)=0,"Labels","Values"))</f>
        <v>Values</v>
      </c>
      <c r="UT2" s="14" t="str">
        <f t="shared" ref="UT2" ca="1" si="837">IF(UT1="","",IF(MOD(COLUMN(UU1)-1,2)=0,"Labels","Values"))</f>
        <v>Labels</v>
      </c>
      <c r="UU2" s="14" t="str">
        <f t="shared" ref="UU2" ca="1" si="838">IF(UU1="","",IF(MOD(COLUMN(UV1)-1,2)=0,"Labels","Values"))</f>
        <v>Values</v>
      </c>
      <c r="UV2" s="14" t="str">
        <f t="shared" ref="UV2" ca="1" si="839">IF(UV1="","",IF(MOD(COLUMN(UW1)-1,2)=0,"Labels","Values"))</f>
        <v>Labels</v>
      </c>
      <c r="UW2" s="14" t="str">
        <f t="shared" ref="UW2" ca="1" si="840">IF(UW1="","",IF(MOD(COLUMN(UX1)-1,2)=0,"Labels","Values"))</f>
        <v>Values</v>
      </c>
      <c r="UX2" s="14" t="str">
        <f t="shared" ref="UX2" ca="1" si="841">IF(UX1="","",IF(MOD(COLUMN(UY1)-1,2)=0,"Labels","Values"))</f>
        <v>Labels</v>
      </c>
      <c r="UY2" s="14" t="str">
        <f t="shared" ref="UY2" ca="1" si="842">IF(UY1="","",IF(MOD(COLUMN(UZ1)-1,2)=0,"Labels","Values"))</f>
        <v>Values</v>
      </c>
      <c r="UZ2" s="14" t="str">
        <f t="shared" ref="UZ2" ca="1" si="843">IF(UZ1="","",IF(MOD(COLUMN(VA1)-1,2)=0,"Labels","Values"))</f>
        <v>Labels</v>
      </c>
      <c r="VA2" s="14" t="str">
        <f t="shared" ref="VA2" ca="1" si="844">IF(VA1="","",IF(MOD(COLUMN(VB1)-1,2)=0,"Labels","Values"))</f>
        <v>Values</v>
      </c>
      <c r="VB2" s="14" t="str">
        <f t="shared" ref="VB2" ca="1" si="845">IF(VB1="","",IF(MOD(COLUMN(VC1)-1,2)=0,"Labels","Values"))</f>
        <v>Labels</v>
      </c>
      <c r="VC2" s="14" t="str">
        <f t="shared" ref="VC2" ca="1" si="846">IF(VC1="","",IF(MOD(COLUMN(VD1)-1,2)=0,"Labels","Values"))</f>
        <v>Values</v>
      </c>
      <c r="VD2" s="14" t="str">
        <f t="shared" ref="VD2" ca="1" si="847">IF(VD1="","",IF(MOD(COLUMN(VE1)-1,2)=0,"Labels","Values"))</f>
        <v>Labels</v>
      </c>
      <c r="VE2" s="14" t="str">
        <f t="shared" ref="VE2" ca="1" si="848">IF(VE1="","",IF(MOD(COLUMN(VF1)-1,2)=0,"Labels","Values"))</f>
        <v>Values</v>
      </c>
      <c r="VF2" s="14" t="str">
        <f t="shared" ref="VF2" ca="1" si="849">IF(VF1="","",IF(MOD(COLUMN(VG1)-1,2)=0,"Labels","Values"))</f>
        <v>Labels</v>
      </c>
      <c r="VG2" s="14" t="str">
        <f t="shared" ref="VG2" ca="1" si="850">IF(VG1="","",IF(MOD(COLUMN(VH1)-1,2)=0,"Labels","Values"))</f>
        <v>Values</v>
      </c>
      <c r="VH2" s="14" t="str">
        <f t="shared" ref="VH2" ca="1" si="851">IF(VH1="","",IF(MOD(COLUMN(VI1)-1,2)=0,"Labels","Values"))</f>
        <v>Labels</v>
      </c>
      <c r="VI2" s="14" t="str">
        <f t="shared" ref="VI2" ca="1" si="852">IF(VI1="","",IF(MOD(COLUMN(VJ1)-1,2)=0,"Labels","Values"))</f>
        <v>Values</v>
      </c>
      <c r="VJ2" s="14" t="str">
        <f t="shared" ref="VJ2" ca="1" si="853">IF(VJ1="","",IF(MOD(COLUMN(VK1)-1,2)=0,"Labels","Values"))</f>
        <v>Labels</v>
      </c>
      <c r="VK2" s="14" t="str">
        <f t="shared" ref="VK2" ca="1" si="854">IF(VK1="","",IF(MOD(COLUMN(VL1)-1,2)=0,"Labels","Values"))</f>
        <v>Values</v>
      </c>
      <c r="VL2" s="14" t="str">
        <f t="shared" ref="VL2" ca="1" si="855">IF(VL1="","",IF(MOD(COLUMN(VM1)-1,2)=0,"Labels","Values"))</f>
        <v>Labels</v>
      </c>
      <c r="VM2" s="14" t="str">
        <f t="shared" ref="VM2" ca="1" si="856">IF(VM1="","",IF(MOD(COLUMN(VN1)-1,2)=0,"Labels","Values"))</f>
        <v>Values</v>
      </c>
      <c r="VN2" s="14" t="str">
        <f t="shared" ref="VN2" ca="1" si="857">IF(VN1="","",IF(MOD(COLUMN(VO1)-1,2)=0,"Labels","Values"))</f>
        <v>Labels</v>
      </c>
      <c r="VO2" s="14" t="str">
        <f t="shared" ref="VO2" ca="1" si="858">IF(VO1="","",IF(MOD(COLUMN(VP1)-1,2)=0,"Labels","Values"))</f>
        <v>Values</v>
      </c>
      <c r="VP2" s="14" t="str">
        <f t="shared" ref="VP2" ca="1" si="859">IF(VP1="","",IF(MOD(COLUMN(VQ1)-1,2)=0,"Labels","Values"))</f>
        <v>Labels</v>
      </c>
      <c r="VQ2" s="14" t="str">
        <f t="shared" ref="VQ2" ca="1" si="860">IF(VQ1="","",IF(MOD(COLUMN(VR1)-1,2)=0,"Labels","Values"))</f>
        <v>Values</v>
      </c>
      <c r="VR2" s="14" t="str">
        <f t="shared" ref="VR2" ca="1" si="861">IF(VR1="","",IF(MOD(COLUMN(VS1)-1,2)=0,"Labels","Values"))</f>
        <v>Labels</v>
      </c>
      <c r="VS2" s="14" t="str">
        <f t="shared" ref="VS2" ca="1" si="862">IF(VS1="","",IF(MOD(COLUMN(VT1)-1,2)=0,"Labels","Values"))</f>
        <v>Values</v>
      </c>
      <c r="VT2" s="14" t="str">
        <f t="shared" ref="VT2" ca="1" si="863">IF(VT1="","",IF(MOD(COLUMN(VU1)-1,2)=0,"Labels","Values"))</f>
        <v>Labels</v>
      </c>
      <c r="VU2" s="14" t="str">
        <f t="shared" ref="VU2" ca="1" si="864">IF(VU1="","",IF(MOD(COLUMN(VV1)-1,2)=0,"Labels","Values"))</f>
        <v>Values</v>
      </c>
      <c r="VV2" s="14" t="str">
        <f t="shared" ref="VV2" ca="1" si="865">IF(VV1="","",IF(MOD(COLUMN(VW1)-1,2)=0,"Labels","Values"))</f>
        <v>Labels</v>
      </c>
      <c r="VW2" s="14" t="str">
        <f t="shared" ref="VW2" ca="1" si="866">IF(VW1="","",IF(MOD(COLUMN(VX1)-1,2)=0,"Labels","Values"))</f>
        <v>Values</v>
      </c>
      <c r="VX2" s="14" t="str">
        <f t="shared" ref="VX2" ca="1" si="867">IF(VX1="","",IF(MOD(COLUMN(VY1)-1,2)=0,"Labels","Values"))</f>
        <v>Labels</v>
      </c>
      <c r="VY2" s="14" t="str">
        <f t="shared" ref="VY2" ca="1" si="868">IF(VY1="","",IF(MOD(COLUMN(VZ1)-1,2)=0,"Labels","Values"))</f>
        <v>Values</v>
      </c>
      <c r="VZ2" s="14" t="str">
        <f t="shared" ref="VZ2" ca="1" si="869">IF(VZ1="","",IF(MOD(COLUMN(WA1)-1,2)=0,"Labels","Values"))</f>
        <v>Labels</v>
      </c>
      <c r="WA2" s="14" t="str">
        <f t="shared" ref="WA2" ca="1" si="870">IF(WA1="","",IF(MOD(COLUMN(WB1)-1,2)=0,"Labels","Values"))</f>
        <v>Values</v>
      </c>
      <c r="WB2" s="14" t="str">
        <f t="shared" ref="WB2" ca="1" si="871">IF(WB1="","",IF(MOD(COLUMN(WC1)-1,2)=0,"Labels","Values"))</f>
        <v>Labels</v>
      </c>
      <c r="WC2" s="14" t="str">
        <f t="shared" ref="WC2" ca="1" si="872">IF(WC1="","",IF(MOD(COLUMN(WD1)-1,2)=0,"Labels","Values"))</f>
        <v>Values</v>
      </c>
      <c r="WD2" s="14" t="str">
        <f t="shared" ref="WD2" ca="1" si="873">IF(WD1="","",IF(MOD(COLUMN(WE1)-1,2)=0,"Labels","Values"))</f>
        <v>Labels</v>
      </c>
      <c r="WE2" s="14" t="str">
        <f t="shared" ref="WE2" ca="1" si="874">IF(WE1="","",IF(MOD(COLUMN(WF1)-1,2)=0,"Labels","Values"))</f>
        <v>Values</v>
      </c>
      <c r="WF2" s="14" t="str">
        <f t="shared" ref="WF2" ca="1" si="875">IF(WF1="","",IF(MOD(COLUMN(WG1)-1,2)=0,"Labels","Values"))</f>
        <v>Labels</v>
      </c>
      <c r="WG2" s="14" t="str">
        <f t="shared" ref="WG2" ca="1" si="876">IF(WG1="","",IF(MOD(COLUMN(WH1)-1,2)=0,"Labels","Values"))</f>
        <v>Values</v>
      </c>
      <c r="WH2" s="14" t="str">
        <f t="shared" ref="WH2" ca="1" si="877">IF(WH1="","",IF(MOD(COLUMN(WI1)-1,2)=0,"Labels","Values"))</f>
        <v>Labels</v>
      </c>
      <c r="WI2" s="14" t="str">
        <f t="shared" ref="WI2" ca="1" si="878">IF(WI1="","",IF(MOD(COLUMN(WJ1)-1,2)=0,"Labels","Values"))</f>
        <v>Values</v>
      </c>
      <c r="WJ2" s="14" t="str">
        <f t="shared" ref="WJ2" ca="1" si="879">IF(WJ1="","",IF(MOD(COLUMN(WK1)-1,2)=0,"Labels","Values"))</f>
        <v>Labels</v>
      </c>
      <c r="WK2" s="14" t="str">
        <f t="shared" ref="WK2" ca="1" si="880">IF(WK1="","",IF(MOD(COLUMN(WL1)-1,2)=0,"Labels","Values"))</f>
        <v>Values</v>
      </c>
      <c r="WL2" s="14" t="str">
        <f t="shared" ref="WL2" ca="1" si="881">IF(WL1="","",IF(MOD(COLUMN(WM1)-1,2)=0,"Labels","Values"))</f>
        <v>Labels</v>
      </c>
      <c r="WM2" s="14" t="str">
        <f t="shared" ref="WM2" ca="1" si="882">IF(WM1="","",IF(MOD(COLUMN(WN1)-1,2)=0,"Labels","Values"))</f>
        <v>Values</v>
      </c>
      <c r="WN2" s="14" t="str">
        <f t="shared" ref="WN2" ca="1" si="883">IF(WN1="","",IF(MOD(COLUMN(WO1)-1,2)=0,"Labels","Values"))</f>
        <v>Labels</v>
      </c>
      <c r="WO2" s="14" t="str">
        <f t="shared" ref="WO2" ca="1" si="884">IF(WO1="","",IF(MOD(COLUMN(WP1)-1,2)=0,"Labels","Values"))</f>
        <v>Values</v>
      </c>
      <c r="WP2" s="14" t="str">
        <f t="shared" ref="WP2" ca="1" si="885">IF(WP1="","",IF(MOD(COLUMN(WQ1)-1,2)=0,"Labels","Values"))</f>
        <v>Labels</v>
      </c>
      <c r="WQ2" s="14" t="str">
        <f t="shared" ref="WQ2" ca="1" si="886">IF(WQ1="","",IF(MOD(COLUMN(WR1)-1,2)=0,"Labels","Values"))</f>
        <v>Values</v>
      </c>
      <c r="WR2" s="14" t="str">
        <f t="shared" ref="WR2" ca="1" si="887">IF(WR1="","",IF(MOD(COLUMN(WS1)-1,2)=0,"Labels","Values"))</f>
        <v>Labels</v>
      </c>
      <c r="WS2" s="14" t="str">
        <f t="shared" ref="WS2" ca="1" si="888">IF(WS1="","",IF(MOD(COLUMN(WT1)-1,2)=0,"Labels","Values"))</f>
        <v>Values</v>
      </c>
      <c r="WT2" s="14" t="str">
        <f t="shared" ref="WT2" ca="1" si="889">IF(WT1="","",IF(MOD(COLUMN(WU1)-1,2)=0,"Labels","Values"))</f>
        <v>Labels</v>
      </c>
      <c r="WU2" s="14" t="str">
        <f t="shared" ref="WU2" ca="1" si="890">IF(WU1="","",IF(MOD(COLUMN(WV1)-1,2)=0,"Labels","Values"))</f>
        <v>Values</v>
      </c>
      <c r="WV2" s="14" t="str">
        <f t="shared" ref="WV2" ca="1" si="891">IF(WV1="","",IF(MOD(COLUMN(WW1)-1,2)=0,"Labels","Values"))</f>
        <v>Labels</v>
      </c>
      <c r="WW2" s="14" t="str">
        <f t="shared" ref="WW2" ca="1" si="892">IF(WW1="","",IF(MOD(COLUMN(WX1)-1,2)=0,"Labels","Values"))</f>
        <v>Values</v>
      </c>
      <c r="WX2" s="14" t="str">
        <f t="shared" ref="WX2" ca="1" si="893">IF(WX1="","",IF(MOD(COLUMN(WY1)-1,2)=0,"Labels","Values"))</f>
        <v>Labels</v>
      </c>
      <c r="WY2" s="14" t="str">
        <f t="shared" ref="WY2" ca="1" si="894">IF(WY1="","",IF(MOD(COLUMN(WZ1)-1,2)=0,"Labels","Values"))</f>
        <v>Values</v>
      </c>
      <c r="WZ2" s="14" t="str">
        <f t="shared" ref="WZ2" ca="1" si="895">IF(WZ1="","",IF(MOD(COLUMN(XA1)-1,2)=0,"Labels","Values"))</f>
        <v>Labels</v>
      </c>
      <c r="XA2" s="14" t="str">
        <f t="shared" ref="XA2" ca="1" si="896">IF(XA1="","",IF(MOD(COLUMN(XB1)-1,2)=0,"Labels","Values"))</f>
        <v>Values</v>
      </c>
      <c r="XB2" s="14" t="str">
        <f t="shared" ref="XB2" ca="1" si="897">IF(XB1="","",IF(MOD(COLUMN(XC1)-1,2)=0,"Labels","Values"))</f>
        <v>Labels</v>
      </c>
      <c r="XC2" s="14" t="str">
        <f t="shared" ref="XC2" ca="1" si="898">IF(XC1="","",IF(MOD(COLUMN(XD1)-1,2)=0,"Labels","Values"))</f>
        <v>Values</v>
      </c>
      <c r="XD2" s="14" t="str">
        <f t="shared" ref="XD2" ca="1" si="899">IF(XD1="","",IF(MOD(COLUMN(XE1)-1,2)=0,"Labels","Values"))</f>
        <v>Labels</v>
      </c>
      <c r="XE2" s="14" t="str">
        <f t="shared" ref="XE2" ca="1" si="900">IF(XE1="","",IF(MOD(COLUMN(XF1)-1,2)=0,"Labels","Values"))</f>
        <v>Values</v>
      </c>
      <c r="XF2" s="14" t="str">
        <f t="shared" ref="XF2" ca="1" si="901">IF(XF1="","",IF(MOD(COLUMN(XG1)-1,2)=0,"Labels","Values"))</f>
        <v>Labels</v>
      </c>
      <c r="XG2" s="14" t="str">
        <f t="shared" ref="XG2" ca="1" si="902">IF(XG1="","",IF(MOD(COLUMN(XH1)-1,2)=0,"Labels","Values"))</f>
        <v>Values</v>
      </c>
      <c r="XH2" s="14" t="str">
        <f t="shared" ref="XH2" ca="1" si="903">IF(XH1="","",IF(MOD(COLUMN(XI1)-1,2)=0,"Labels","Values"))</f>
        <v>Labels</v>
      </c>
      <c r="XI2" s="14" t="str">
        <f t="shared" ref="XI2:XJ2" ca="1" si="904">IF(XI1="","",IF(MOD(COLUMN(XJ1)-1,2)=0,"Labels","Values"))</f>
        <v>Values</v>
      </c>
      <c r="XJ2" s="14" t="str">
        <f t="shared" ca="1" si="904"/>
        <v>Labels</v>
      </c>
      <c r="XK2" s="14" t="str">
        <f t="shared" ref="XK2:XL2" ca="1" si="905">IF(XK1="","",IF(MOD(COLUMN(XL1)-1,2)=0,"Labels","Values"))</f>
        <v>Values</v>
      </c>
      <c r="XL2" s="14" t="str">
        <f t="shared" ca="1" si="905"/>
        <v>Labels</v>
      </c>
      <c r="XM2" s="14" t="str">
        <f t="shared" ref="XM2" ca="1" si="906">IF(XM1="","",IF(MOD(COLUMN(XN1)-1,2)=0,"Labels","Values"))</f>
        <v>Values</v>
      </c>
      <c r="XN2" s="14" t="str">
        <f t="shared" ref="XN2" ca="1" si="907">IF(XN1="","",IF(MOD(COLUMN(XO1)-1,2)=0,"Labels","Values"))</f>
        <v>Labels</v>
      </c>
      <c r="XO2" s="14" t="str">
        <f t="shared" ref="XO2:XP2" ca="1" si="908">IF(XO1="","",IF(MOD(COLUMN(XP1)-1,2)=0,"Labels","Values"))</f>
        <v>Values</v>
      </c>
      <c r="XP2" s="14" t="str">
        <f t="shared" ca="1" si="908"/>
        <v>Labels</v>
      </c>
      <c r="XQ2" s="14" t="str">
        <f t="shared" ref="XQ2:XR2" ca="1" si="909">IF(XQ1="","",IF(MOD(COLUMN(XR1)-1,2)=0,"Labels","Values"))</f>
        <v>Values</v>
      </c>
      <c r="XR2" s="14" t="str">
        <f t="shared" ca="1" si="909"/>
        <v>Labels</v>
      </c>
      <c r="XS2" s="14" t="str">
        <f t="shared" ref="XS2" ca="1" si="910">IF(XS1="","",IF(MOD(COLUMN(XT1)-1,2)=0,"Labels","Values"))</f>
        <v>Values</v>
      </c>
      <c r="XT2" s="14" t="str">
        <f t="shared" ref="XT2" ca="1" si="911">IF(XT1="","",IF(MOD(COLUMN(XU1)-1,2)=0,"Labels","Values"))</f>
        <v>Labels</v>
      </c>
      <c r="XU2" s="14" t="str">
        <f t="shared" ref="XU2" ca="1" si="912">IF(XU1="","",IF(MOD(COLUMN(XV1)-1,2)=0,"Labels","Values"))</f>
        <v>Values</v>
      </c>
      <c r="XV2" s="14" t="str">
        <f t="shared" ref="XV2" ca="1" si="913">IF(XV1="","",IF(MOD(COLUMN(XW1)-1,2)=0,"Labels","Values"))</f>
        <v>Labels</v>
      </c>
      <c r="XW2" s="14" t="str">
        <f t="shared" ref="XW2" ca="1" si="914">IF(XW1="","",IF(MOD(COLUMN(XX1)-1,2)=0,"Labels","Values"))</f>
        <v>Values</v>
      </c>
      <c r="XX2" s="14" t="str">
        <f t="shared" ref="XX2" ca="1" si="915">IF(XX1="","",IF(MOD(COLUMN(XY1)-1,2)=0,"Labels","Values"))</f>
        <v>Labels</v>
      </c>
      <c r="XY2" s="14" t="str">
        <f t="shared" ref="XY2:XZ2" ca="1" si="916">IF(XY1="","",IF(MOD(COLUMN(XZ1)-1,2)=0,"Labels","Values"))</f>
        <v>Values</v>
      </c>
      <c r="XZ2" s="14" t="str">
        <f t="shared" ca="1" si="916"/>
        <v>Labels</v>
      </c>
      <c r="YA2" s="14" t="str">
        <f t="shared" ref="YA2" ca="1" si="917">IF(YA1="","",IF(MOD(COLUMN(YB1)-1,2)=0,"Labels","Values"))</f>
        <v>Values</v>
      </c>
      <c r="YB2" s="14" t="str">
        <f t="shared" ref="YB2" ca="1" si="918">IF(YB1="","",IF(MOD(COLUMN(YC1)-1,2)=0,"Labels","Values"))</f>
        <v>Labels</v>
      </c>
      <c r="YC2" s="14" t="str">
        <f t="shared" ref="YC2" ca="1" si="919">IF(YC1="","",IF(MOD(COLUMN(YD1)-1,2)=0,"Labels","Values"))</f>
        <v>Values</v>
      </c>
      <c r="YD2" s="14" t="str">
        <f t="shared" ref="YD2" ca="1" si="920">IF(YD1="","",IF(MOD(COLUMN(YE1)-1,2)=0,"Labels","Values"))</f>
        <v>Labels</v>
      </c>
      <c r="YE2" s="14" t="str">
        <f t="shared" ref="YE2" ca="1" si="921">IF(YE1="","",IF(MOD(COLUMN(YF1)-1,2)=0,"Labels","Values"))</f>
        <v>Values</v>
      </c>
      <c r="YF2" s="14" t="str">
        <f t="shared" ref="YF2" ca="1" si="922">IF(YF1="","",IF(MOD(COLUMN(YG1)-1,2)=0,"Labels","Values"))</f>
        <v>Labels</v>
      </c>
      <c r="YG2" s="14" t="str">
        <f t="shared" ref="YG2" ca="1" si="923">IF(YG1="","",IF(MOD(COLUMN(YH1)-1,2)=0,"Labels","Values"))</f>
        <v>Values</v>
      </c>
      <c r="YH2" s="14" t="str">
        <f t="shared" ref="YH2" ca="1" si="924">IF(YH1="","",IF(MOD(COLUMN(YI1)-1,2)=0,"Labels","Values"))</f>
        <v>Labels</v>
      </c>
      <c r="YI2" s="14" t="str">
        <f t="shared" ref="YI2" ca="1" si="925">IF(YI1="","",IF(MOD(COLUMN(YJ1)-1,2)=0,"Labels","Values"))</f>
        <v>Values</v>
      </c>
      <c r="YJ2" s="14" t="str">
        <f t="shared" ref="YJ2" ca="1" si="926">IF(YJ1="","",IF(MOD(COLUMN(YK1)-1,2)=0,"Labels","Values"))</f>
        <v>Labels</v>
      </c>
      <c r="YK2" s="14" t="str">
        <f t="shared" ref="YK2" ca="1" si="927">IF(YK1="","",IF(MOD(COLUMN(YL1)-1,2)=0,"Labels","Values"))</f>
        <v>Values</v>
      </c>
      <c r="YL2" s="14" t="str">
        <f t="shared" ref="YL2" ca="1" si="928">IF(YL1="","",IF(MOD(COLUMN(YM1)-1,2)=0,"Labels","Values"))</f>
        <v>Labels</v>
      </c>
      <c r="YM2" s="14" t="str">
        <f t="shared" ref="YM2" ca="1" si="929">IF(YM1="","",IF(MOD(COLUMN(YN1)-1,2)=0,"Labels","Values"))</f>
        <v>Values</v>
      </c>
      <c r="YN2" s="14" t="str">
        <f t="shared" ref="YN2" ca="1" si="930">IF(YN1="","",IF(MOD(COLUMN(YO1)-1,2)=0,"Labels","Values"))</f>
        <v>Labels</v>
      </c>
      <c r="YO2" s="14" t="str">
        <f t="shared" ref="YO2" ca="1" si="931">IF(YO1="","",IF(MOD(COLUMN(YP1)-1,2)=0,"Labels","Values"))</f>
        <v>Values</v>
      </c>
      <c r="YP2" s="14" t="str">
        <f t="shared" ref="YP2" ca="1" si="932">IF(YP1="","",IF(MOD(COLUMN(YQ1)-1,2)=0,"Labels","Values"))</f>
        <v>Labels</v>
      </c>
      <c r="YQ2" s="14" t="str">
        <f t="shared" ref="YQ2:YR2" ca="1" si="933">IF(YQ1="","",IF(MOD(COLUMN(YR1)-1,2)=0,"Labels","Values"))</f>
        <v>Values</v>
      </c>
      <c r="YR2" s="14" t="str">
        <f t="shared" ca="1" si="933"/>
        <v>Labels</v>
      </c>
      <c r="YS2" s="14" t="str">
        <f t="shared" ref="YS2" ca="1" si="934">IF(YS1="","",IF(MOD(COLUMN(YT1)-1,2)=0,"Labels","Values"))</f>
        <v>Values</v>
      </c>
      <c r="YT2" s="14" t="str">
        <f t="shared" ref="YT2" ca="1" si="935">IF(YT1="","",IF(MOD(COLUMN(YU1)-1,2)=0,"Labels","Values"))</f>
        <v>Labels</v>
      </c>
      <c r="YU2" s="14" t="str">
        <f t="shared" ref="YU2" ca="1" si="936">IF(YU1="","",IF(MOD(COLUMN(YV1)-1,2)=0,"Labels","Values"))</f>
        <v>Values</v>
      </c>
      <c r="YV2" s="14" t="str">
        <f t="shared" ref="YV2" ca="1" si="937">IF(YV1="","",IF(MOD(COLUMN(YW1)-1,2)=0,"Labels","Values"))</f>
        <v>Labels</v>
      </c>
      <c r="YW2" s="14" t="str">
        <f t="shared" ref="YW2" ca="1" si="938">IF(YW1="","",IF(MOD(COLUMN(YX1)-1,2)=0,"Labels","Values"))</f>
        <v>Values</v>
      </c>
      <c r="YX2" s="14" t="str">
        <f t="shared" ref="YX2" ca="1" si="939">IF(YX1="","",IF(MOD(COLUMN(YY1)-1,2)=0,"Labels","Values"))</f>
        <v>Labels</v>
      </c>
      <c r="YY2" s="14" t="str">
        <f t="shared" ref="YY2" ca="1" si="940">IF(YY1="","",IF(MOD(COLUMN(YZ1)-1,2)=0,"Labels","Values"))</f>
        <v>Values</v>
      </c>
      <c r="YZ2" s="14" t="str">
        <f t="shared" ref="YZ2" ca="1" si="941">IF(YZ1="","",IF(MOD(COLUMN(ZA1)-1,2)=0,"Labels","Values"))</f>
        <v>Labels</v>
      </c>
      <c r="ZA2" s="14" t="str">
        <f t="shared" ref="ZA2" ca="1" si="942">IF(ZA1="","",IF(MOD(COLUMN(ZB1)-1,2)=0,"Labels","Values"))</f>
        <v>Values</v>
      </c>
      <c r="ZB2" s="14" t="str">
        <f t="shared" ref="ZB2" ca="1" si="943">IF(ZB1="","",IF(MOD(COLUMN(ZC1)-1,2)=0,"Labels","Values"))</f>
        <v>Labels</v>
      </c>
      <c r="ZC2" s="14" t="str">
        <f t="shared" ref="ZC2" ca="1" si="944">IF(ZC1="","",IF(MOD(COLUMN(ZD1)-1,2)=0,"Labels","Values"))</f>
        <v>Values</v>
      </c>
      <c r="ZD2" s="14" t="str">
        <f t="shared" ref="ZD2" ca="1" si="945">IF(ZD1="","",IF(MOD(COLUMN(ZE1)-1,2)=0,"Labels","Values"))</f>
        <v>Labels</v>
      </c>
      <c r="ZE2" s="14" t="str">
        <f t="shared" ref="ZE2" ca="1" si="946">IF(ZE1="","",IF(MOD(COLUMN(ZF1)-1,2)=0,"Labels","Values"))</f>
        <v>Values</v>
      </c>
      <c r="ZF2" s="14" t="str">
        <f t="shared" ref="ZF2" ca="1" si="947">IF(ZF1="","",IF(MOD(COLUMN(ZG1)-1,2)=0,"Labels","Values"))</f>
        <v>Labels</v>
      </c>
      <c r="ZG2" s="14" t="str">
        <f t="shared" ref="ZG2" ca="1" si="948">IF(ZG1="","",IF(MOD(COLUMN(ZH1)-1,2)=0,"Labels","Values"))</f>
        <v>Values</v>
      </c>
      <c r="ZH2" s="14" t="str">
        <f t="shared" ref="ZH2" ca="1" si="949">IF(ZH1="","",IF(MOD(COLUMN(ZI1)-1,2)=0,"Labels","Values"))</f>
        <v>Labels</v>
      </c>
      <c r="ZI2" s="14" t="str">
        <f t="shared" ref="ZI2" ca="1" si="950">IF(ZI1="","",IF(MOD(COLUMN(ZJ1)-1,2)=0,"Labels","Values"))</f>
        <v>Values</v>
      </c>
      <c r="ZJ2" s="14" t="str">
        <f t="shared" ref="ZJ2" ca="1" si="951">IF(ZJ1="","",IF(MOD(COLUMN(ZK1)-1,2)=0,"Labels","Values"))</f>
        <v>Labels</v>
      </c>
      <c r="ZK2" s="14" t="str">
        <f t="shared" ref="ZK2" ca="1" si="952">IF(ZK1="","",IF(MOD(COLUMN(ZL1)-1,2)=0,"Labels","Values"))</f>
        <v>Values</v>
      </c>
      <c r="ZL2" s="14" t="str">
        <f t="shared" ref="ZL2" ca="1" si="953">IF(ZL1="","",IF(MOD(COLUMN(ZM1)-1,2)=0,"Labels","Values"))</f>
        <v>Labels</v>
      </c>
      <c r="ZM2" s="14" t="str">
        <f t="shared" ref="ZM2" ca="1" si="954">IF(ZM1="","",IF(MOD(COLUMN(ZN1)-1,2)=0,"Labels","Values"))</f>
        <v>Values</v>
      </c>
      <c r="ZN2" s="14" t="str">
        <f t="shared" ref="ZN2" ca="1" si="955">IF(ZN1="","",IF(MOD(COLUMN(ZO1)-1,2)=0,"Labels","Values"))</f>
        <v>Labels</v>
      </c>
      <c r="ZO2" s="14" t="str">
        <f t="shared" ref="ZO2" ca="1" si="956">IF(ZO1="","",IF(MOD(COLUMN(ZP1)-1,2)=0,"Labels","Values"))</f>
        <v>Values</v>
      </c>
      <c r="ZP2" s="14" t="str">
        <f t="shared" ref="ZP2" ca="1" si="957">IF(ZP1="","",IF(MOD(COLUMN(ZQ1)-1,2)=0,"Labels","Values"))</f>
        <v>Labels</v>
      </c>
      <c r="ZQ2" s="14" t="str">
        <f t="shared" ref="ZQ2" ca="1" si="958">IF(ZQ1="","",IF(MOD(COLUMN(ZR1)-1,2)=0,"Labels","Values"))</f>
        <v>Values</v>
      </c>
      <c r="ZR2" s="14" t="str">
        <f t="shared" ref="ZR2" ca="1" si="959">IF(ZR1="","",IF(MOD(COLUMN(ZS1)-1,2)=0,"Labels","Values"))</f>
        <v>Labels</v>
      </c>
      <c r="ZS2" s="14" t="str">
        <f t="shared" ref="ZS2" ca="1" si="960">IF(ZS1="","",IF(MOD(COLUMN(ZT1)-1,2)=0,"Labels","Values"))</f>
        <v>Values</v>
      </c>
      <c r="ZT2" s="14" t="str">
        <f t="shared" ref="ZT2" ca="1" si="961">IF(ZT1="","",IF(MOD(COLUMN(ZU1)-1,2)=0,"Labels","Values"))</f>
        <v>Labels</v>
      </c>
      <c r="ZU2" s="14" t="str">
        <f t="shared" ref="ZU2" ca="1" si="962">IF(ZU1="","",IF(MOD(COLUMN(ZV1)-1,2)=0,"Labels","Values"))</f>
        <v>Values</v>
      </c>
      <c r="ZV2" s="14" t="str">
        <f t="shared" ref="ZV2" ca="1" si="963">IF(ZV1="","",IF(MOD(COLUMN(ZW1)-1,2)=0,"Labels","Values"))</f>
        <v>Labels</v>
      </c>
      <c r="ZW2" s="14" t="str">
        <f t="shared" ref="ZW2" ca="1" si="964">IF(ZW1="","",IF(MOD(COLUMN(ZX1)-1,2)=0,"Labels","Values"))</f>
        <v>Values</v>
      </c>
      <c r="ZX2" s="14" t="str">
        <f t="shared" ref="ZX2" ca="1" si="965">IF(ZX1="","",IF(MOD(COLUMN(ZY1)-1,2)=0,"Labels","Values"))</f>
        <v>Labels</v>
      </c>
      <c r="ZY2" s="14" t="str">
        <f t="shared" ref="ZY2" ca="1" si="966">IF(ZY1="","",IF(MOD(COLUMN(ZZ1)-1,2)=0,"Labels","Values"))</f>
        <v>Values</v>
      </c>
      <c r="ZZ2" s="14" t="str">
        <f t="shared" ref="ZZ2" ca="1" si="967">IF(ZZ1="","",IF(MOD(COLUMN(AAA1)-1,2)=0,"Labels","Values"))</f>
        <v>Labels</v>
      </c>
      <c r="AAA2" s="14" t="str">
        <f t="shared" ref="AAA2" ca="1" si="968">IF(AAA1="","",IF(MOD(COLUMN(AAB1)-1,2)=0,"Labels","Values"))</f>
        <v>Values</v>
      </c>
      <c r="AAB2" s="14" t="str">
        <f t="shared" ref="AAB2" ca="1" si="969">IF(AAB1="","",IF(MOD(COLUMN(AAC1)-1,2)=0,"Labels","Values"))</f>
        <v>Labels</v>
      </c>
      <c r="AAC2" s="14" t="str">
        <f t="shared" ref="AAC2" ca="1" si="970">IF(AAC1="","",IF(MOD(COLUMN(AAD1)-1,2)=0,"Labels","Values"))</f>
        <v>Values</v>
      </c>
      <c r="AAD2" s="14" t="str">
        <f t="shared" ref="AAD2" ca="1" si="971">IF(AAD1="","",IF(MOD(COLUMN(AAE1)-1,2)=0,"Labels","Values"))</f>
        <v>Labels</v>
      </c>
      <c r="AAE2" s="14" t="str">
        <f t="shared" ref="AAE2" ca="1" si="972">IF(AAE1="","",IF(MOD(COLUMN(AAF1)-1,2)=0,"Labels","Values"))</f>
        <v>Values</v>
      </c>
      <c r="AAF2" s="14" t="str">
        <f t="shared" ref="AAF2" ca="1" si="973">IF(AAF1="","",IF(MOD(COLUMN(AAG1)-1,2)=0,"Labels","Values"))</f>
        <v>Labels</v>
      </c>
      <c r="AAG2" s="14" t="str">
        <f t="shared" ref="AAG2" ca="1" si="974">IF(AAG1="","",IF(MOD(COLUMN(AAH1)-1,2)=0,"Labels","Values"))</f>
        <v>Values</v>
      </c>
      <c r="AAH2" s="14" t="str">
        <f t="shared" ref="AAH2" ca="1" si="975">IF(AAH1="","",IF(MOD(COLUMN(AAI1)-1,2)=0,"Labels","Values"))</f>
        <v>Labels</v>
      </c>
      <c r="AAI2" s="14" t="str">
        <f t="shared" ref="AAI2" ca="1" si="976">IF(AAI1="","",IF(MOD(COLUMN(AAJ1)-1,2)=0,"Labels","Values"))</f>
        <v>Values</v>
      </c>
      <c r="AAJ2" s="14" t="str">
        <f t="shared" ref="AAJ2" ca="1" si="977">IF(AAJ1="","",IF(MOD(COLUMN(AAK1)-1,2)=0,"Labels","Values"))</f>
        <v>Labels</v>
      </c>
      <c r="AAK2" s="14" t="str">
        <f t="shared" ref="AAK2" ca="1" si="978">IF(AAK1="","",IF(MOD(COLUMN(AAL1)-1,2)=0,"Labels","Values"))</f>
        <v>Values</v>
      </c>
      <c r="AAL2" s="14" t="str">
        <f t="shared" ref="AAL2" ca="1" si="979">IF(AAL1="","",IF(MOD(COLUMN(AAM1)-1,2)=0,"Labels","Values"))</f>
        <v>Labels</v>
      </c>
      <c r="AAM2" s="14" t="str">
        <f t="shared" ref="AAM2" ca="1" si="980">IF(AAM1="","",IF(MOD(COLUMN(AAN1)-1,2)=0,"Labels","Values"))</f>
        <v>Values</v>
      </c>
      <c r="AAN2" s="14" t="str">
        <f t="shared" ref="AAN2" ca="1" si="981">IF(AAN1="","",IF(MOD(COLUMN(AAO1)-1,2)=0,"Labels","Values"))</f>
        <v>Labels</v>
      </c>
      <c r="AAO2" s="14" t="str">
        <f t="shared" ref="AAO2" ca="1" si="982">IF(AAO1="","",IF(MOD(COLUMN(AAP1)-1,2)=0,"Labels","Values"))</f>
        <v>Values</v>
      </c>
      <c r="AAP2" s="14" t="str">
        <f t="shared" ref="AAP2" ca="1" si="983">IF(AAP1="","",IF(MOD(COLUMN(AAQ1)-1,2)=0,"Labels","Values"))</f>
        <v>Labels</v>
      </c>
      <c r="AAQ2" s="14" t="str">
        <f t="shared" ref="AAQ2" ca="1" si="984">IF(AAQ1="","",IF(MOD(COLUMN(AAR1)-1,2)=0,"Labels","Values"))</f>
        <v>Values</v>
      </c>
      <c r="AAR2" s="14" t="str">
        <f t="shared" ref="AAR2" ca="1" si="985">IF(AAR1="","",IF(MOD(COLUMN(AAS1)-1,2)=0,"Labels","Values"))</f>
        <v>Labels</v>
      </c>
      <c r="AAS2" s="14" t="str">
        <f t="shared" ref="AAS2" ca="1" si="986">IF(AAS1="","",IF(MOD(COLUMN(AAT1)-1,2)=0,"Labels","Values"))</f>
        <v>Values</v>
      </c>
      <c r="AAT2" s="14" t="str">
        <f t="shared" ref="AAT2" ca="1" si="987">IF(AAT1="","",IF(MOD(COLUMN(AAU1)-1,2)=0,"Labels","Values"))</f>
        <v>Labels</v>
      </c>
      <c r="AAU2" s="14" t="str">
        <f t="shared" ref="AAU2" ca="1" si="988">IF(AAU1="","",IF(MOD(COLUMN(AAV1)-1,2)=0,"Labels","Values"))</f>
        <v>Values</v>
      </c>
      <c r="AAV2" s="14" t="str">
        <f t="shared" ref="AAV2" ca="1" si="989">IF(AAV1="","",IF(MOD(COLUMN(AAW1)-1,2)=0,"Labels","Values"))</f>
        <v>Labels</v>
      </c>
      <c r="AAW2" s="14" t="str">
        <f t="shared" ref="AAW2" ca="1" si="990">IF(AAW1="","",IF(MOD(COLUMN(AAX1)-1,2)=0,"Labels","Values"))</f>
        <v>Values</v>
      </c>
      <c r="AAX2" s="14" t="str">
        <f t="shared" ref="AAX2" ca="1" si="991">IF(AAX1="","",IF(MOD(COLUMN(AAY1)-1,2)=0,"Labels","Values"))</f>
        <v>Labels</v>
      </c>
      <c r="AAY2" s="14" t="str">
        <f t="shared" ref="AAY2" ca="1" si="992">IF(AAY1="","",IF(MOD(COLUMN(AAZ1)-1,2)=0,"Labels","Values"))</f>
        <v>Values</v>
      </c>
      <c r="AAZ2" s="14" t="str">
        <f t="shared" ref="AAZ2" ca="1" si="993">IF(AAZ1="","",IF(MOD(COLUMN(ABA1)-1,2)=0,"Labels","Values"))</f>
        <v>Labels</v>
      </c>
      <c r="ABA2" s="14" t="str">
        <f t="shared" ref="ABA2" ca="1" si="994">IF(ABA1="","",IF(MOD(COLUMN(ABB1)-1,2)=0,"Labels","Values"))</f>
        <v>Values</v>
      </c>
      <c r="ABB2" s="14" t="str">
        <f t="shared" ref="ABB2" ca="1" si="995">IF(ABB1="","",IF(MOD(COLUMN(ABC1)-1,2)=0,"Labels","Values"))</f>
        <v>Labels</v>
      </c>
      <c r="ABC2" s="14" t="str">
        <f t="shared" ref="ABC2" ca="1" si="996">IF(ABC1="","",IF(MOD(COLUMN(ABD1)-1,2)=0,"Labels","Values"))</f>
        <v>Values</v>
      </c>
      <c r="ABD2" s="14" t="str">
        <f t="shared" ref="ABD2" ca="1" si="997">IF(ABD1="","",IF(MOD(COLUMN(ABE1)-1,2)=0,"Labels","Values"))</f>
        <v>Labels</v>
      </c>
      <c r="ABE2" s="14" t="str">
        <f t="shared" ref="ABE2" ca="1" si="998">IF(ABE1="","",IF(MOD(COLUMN(ABF1)-1,2)=0,"Labels","Values"))</f>
        <v>Values</v>
      </c>
      <c r="ABF2" s="14" t="str">
        <f t="shared" ref="ABF2" ca="1" si="999">IF(ABF1="","",IF(MOD(COLUMN(ABG1)-1,2)=0,"Labels","Values"))</f>
        <v>Labels</v>
      </c>
      <c r="ABG2" s="14" t="str">
        <f t="shared" ref="ABG2" ca="1" si="1000">IF(ABG1="","",IF(MOD(COLUMN(ABH1)-1,2)=0,"Labels","Values"))</f>
        <v>Values</v>
      </c>
      <c r="ABH2" s="14" t="str">
        <f t="shared" ref="ABH2" ca="1" si="1001">IF(ABH1="","",IF(MOD(COLUMN(ABI1)-1,2)=0,"Labels","Values"))</f>
        <v>Labels</v>
      </c>
      <c r="ABI2" s="14" t="str">
        <f t="shared" ref="ABI2" ca="1" si="1002">IF(ABI1="","",IF(MOD(COLUMN(ABJ1)-1,2)=0,"Labels","Values"))</f>
        <v>Values</v>
      </c>
      <c r="ABJ2" s="14" t="str">
        <f t="shared" ref="ABJ2" ca="1" si="1003">IF(ABJ1="","",IF(MOD(COLUMN(ABK1)-1,2)=0,"Labels","Values"))</f>
        <v>Labels</v>
      </c>
      <c r="ABK2" s="14" t="str">
        <f t="shared" ref="ABK2" ca="1" si="1004">IF(ABK1="","",IF(MOD(COLUMN(ABL1)-1,2)=0,"Labels","Values"))</f>
        <v>Values</v>
      </c>
      <c r="ABL2" s="14" t="str">
        <f t="shared" ref="ABL2" ca="1" si="1005">IF(ABL1="","",IF(MOD(COLUMN(ABM1)-1,2)=0,"Labels","Values"))</f>
        <v>Labels</v>
      </c>
      <c r="ABM2" s="14" t="str">
        <f t="shared" ref="ABM2:ABN2" ca="1" si="1006">IF(ABM1="","",IF(MOD(COLUMN(ABN1)-1,2)=0,"Labels","Values"))</f>
        <v>Values</v>
      </c>
      <c r="ABN2" s="14" t="str">
        <f t="shared" ca="1" si="1006"/>
        <v>Labels</v>
      </c>
      <c r="ABO2" s="14" t="str">
        <f t="shared" ref="ABO2:ABP2" ca="1" si="1007">IF(ABO1="","",IF(MOD(COLUMN(ABP1)-1,2)=0,"Labels","Values"))</f>
        <v>Values</v>
      </c>
      <c r="ABP2" s="14" t="str">
        <f t="shared" ca="1" si="1007"/>
        <v>Labels</v>
      </c>
      <c r="ABQ2" s="14" t="str">
        <f t="shared" ref="ABQ2" ca="1" si="1008">IF(ABQ1="","",IF(MOD(COLUMN(ABR1)-1,2)=0,"Labels","Values"))</f>
        <v>Values</v>
      </c>
      <c r="ABR2" s="14" t="str">
        <f t="shared" ref="ABR2" ca="1" si="1009">IF(ABR1="","",IF(MOD(COLUMN(ABS1)-1,2)=0,"Labels","Values"))</f>
        <v>Labels</v>
      </c>
      <c r="ABS2" s="14" t="str">
        <f t="shared" ref="ABS2" ca="1" si="1010">IF(ABS1="","",IF(MOD(COLUMN(ABT1)-1,2)=0,"Labels","Values"))</f>
        <v>Values</v>
      </c>
      <c r="ABT2" s="14" t="str">
        <f t="shared" ref="ABT2" ca="1" si="1011">IF(ABT1="","",IF(MOD(COLUMN(ABU1)-1,2)=0,"Labels","Values"))</f>
        <v>Labels</v>
      </c>
      <c r="ABU2" s="14" t="str">
        <f t="shared" ref="ABU2" ca="1" si="1012">IF(ABU1="","",IF(MOD(COLUMN(ABV1)-1,2)=0,"Labels","Values"))</f>
        <v>Values</v>
      </c>
      <c r="ABV2" s="14" t="str">
        <f t="shared" ref="ABV2" ca="1" si="1013">IF(ABV1="","",IF(MOD(COLUMN(ABW1)-1,2)=0,"Labels","Values"))</f>
        <v>Labels</v>
      </c>
      <c r="ABW2" s="14" t="str">
        <f t="shared" ref="ABW2" ca="1" si="1014">IF(ABW1="","",IF(MOD(COLUMN(ABX1)-1,2)=0,"Labels","Values"))</f>
        <v>Values</v>
      </c>
      <c r="ABX2" s="14" t="str">
        <f t="shared" ref="ABX2" ca="1" si="1015">IF(ABX1="","",IF(MOD(COLUMN(ABY1)-1,2)=0,"Labels","Values"))</f>
        <v>Labels</v>
      </c>
      <c r="ABY2" s="14" t="str">
        <f t="shared" ref="ABY2" ca="1" si="1016">IF(ABY1="","",IF(MOD(COLUMN(ABZ1)-1,2)=0,"Labels","Values"))</f>
        <v>Values</v>
      </c>
      <c r="ABZ2" s="14" t="str">
        <f t="shared" ref="ABZ2" ca="1" si="1017">IF(ABZ1="","",IF(MOD(COLUMN(ACA1)-1,2)=0,"Labels","Values"))</f>
        <v>Labels</v>
      </c>
      <c r="ACA2" s="14" t="str">
        <f t="shared" ref="ACA2" ca="1" si="1018">IF(ACA1="","",IF(MOD(COLUMN(ACB1)-1,2)=0,"Labels","Values"))</f>
        <v>Values</v>
      </c>
      <c r="ACB2" s="14" t="str">
        <f t="shared" ref="ACB2" ca="1" si="1019">IF(ACB1="","",IF(MOD(COLUMN(ACC1)-1,2)=0,"Labels","Values"))</f>
        <v>Labels</v>
      </c>
      <c r="ACC2" s="14" t="str">
        <f t="shared" ref="ACC2" ca="1" si="1020">IF(ACC1="","",IF(MOD(COLUMN(ACD1)-1,2)=0,"Labels","Values"))</f>
        <v>Values</v>
      </c>
      <c r="ACD2" s="14" t="str">
        <f t="shared" ref="ACD2" ca="1" si="1021">IF(ACD1="","",IF(MOD(COLUMN(ACE1)-1,2)=0,"Labels","Values"))</f>
        <v>Labels</v>
      </c>
      <c r="ACE2" s="14" t="str">
        <f t="shared" ref="ACE2" ca="1" si="1022">IF(ACE1="","",IF(MOD(COLUMN(ACF1)-1,2)=0,"Labels","Values"))</f>
        <v>Values</v>
      </c>
      <c r="ACF2" s="14" t="str">
        <f t="shared" ref="ACF2" ca="1" si="1023">IF(ACF1="","",IF(MOD(COLUMN(ACG1)-1,2)=0,"Labels","Values"))</f>
        <v>Labels</v>
      </c>
      <c r="ACG2" s="14" t="str">
        <f t="shared" ref="ACG2" ca="1" si="1024">IF(ACG1="","",IF(MOD(COLUMN(ACH1)-1,2)=0,"Labels","Values"))</f>
        <v>Values</v>
      </c>
      <c r="ACH2" s="14" t="str">
        <f t="shared" ref="ACH2" ca="1" si="1025">IF(ACH1="","",IF(MOD(COLUMN(ACI1)-1,2)=0,"Labels","Values"))</f>
        <v>Labels</v>
      </c>
      <c r="ACI2" s="14" t="str">
        <f t="shared" ref="ACI2" ca="1" si="1026">IF(ACI1="","",IF(MOD(COLUMN(ACJ1)-1,2)=0,"Labels","Values"))</f>
        <v>Values</v>
      </c>
      <c r="ACJ2" s="14" t="str">
        <f t="shared" ref="ACJ2" ca="1" si="1027">IF(ACJ1="","",IF(MOD(COLUMN(ACK1)-1,2)=0,"Labels","Values"))</f>
        <v>Labels</v>
      </c>
      <c r="ACK2" s="14" t="str">
        <f t="shared" ref="ACK2" ca="1" si="1028">IF(ACK1="","",IF(MOD(COLUMN(ACL1)-1,2)=0,"Labels","Values"))</f>
        <v>Values</v>
      </c>
      <c r="ACL2" s="14" t="str">
        <f t="shared" ref="ACL2" ca="1" si="1029">IF(ACL1="","",IF(MOD(COLUMN(ACM1)-1,2)=0,"Labels","Values"))</f>
        <v>Labels</v>
      </c>
      <c r="ACM2" s="14" t="str">
        <f t="shared" ref="ACM2" ca="1" si="1030">IF(ACM1="","",IF(MOD(COLUMN(ACN1)-1,2)=0,"Labels","Values"))</f>
        <v>Values</v>
      </c>
      <c r="ACN2" s="14" t="str">
        <f t="shared" ref="ACN2" ca="1" si="1031">IF(ACN1="","",IF(MOD(COLUMN(ACO1)-1,2)=0,"Labels","Values"))</f>
        <v>Labels</v>
      </c>
      <c r="ACO2" s="14" t="str">
        <f t="shared" ref="ACO2" ca="1" si="1032">IF(ACO1="","",IF(MOD(COLUMN(ACP1)-1,2)=0,"Labels","Values"))</f>
        <v>Values</v>
      </c>
      <c r="ACP2" s="14" t="str">
        <f t="shared" ref="ACP2" ca="1" si="1033">IF(ACP1="","",IF(MOD(COLUMN(ACQ1)-1,2)=0,"Labels","Values"))</f>
        <v>Labels</v>
      </c>
      <c r="ACQ2" s="14" t="str">
        <f t="shared" ref="ACQ2" ca="1" si="1034">IF(ACQ1="","",IF(MOD(COLUMN(ACR1)-1,2)=0,"Labels","Values"))</f>
        <v>Values</v>
      </c>
      <c r="ACR2" s="14" t="str">
        <f t="shared" ref="ACR2" ca="1" si="1035">IF(ACR1="","",IF(MOD(COLUMN(ACS1)-1,2)=0,"Labels","Values"))</f>
        <v>Labels</v>
      </c>
      <c r="ACS2" s="14" t="str">
        <f t="shared" ref="ACS2" ca="1" si="1036">IF(ACS1="","",IF(MOD(COLUMN(ACT1)-1,2)=0,"Labels","Values"))</f>
        <v>Values</v>
      </c>
      <c r="ACT2" s="14" t="str">
        <f t="shared" ref="ACT2" ca="1" si="1037">IF(ACT1="","",IF(MOD(COLUMN(ACU1)-1,2)=0,"Labels","Values"))</f>
        <v>Labels</v>
      </c>
      <c r="ACU2" s="14" t="str">
        <f t="shared" ref="ACU2" ca="1" si="1038">IF(ACU1="","",IF(MOD(COLUMN(ACV1)-1,2)=0,"Labels","Values"))</f>
        <v>Values</v>
      </c>
      <c r="ACV2" s="14" t="str">
        <f t="shared" ref="ACV2" ca="1" si="1039">IF(ACV1="","",IF(MOD(COLUMN(ACW1)-1,2)=0,"Labels","Values"))</f>
        <v>Labels</v>
      </c>
      <c r="ACW2" s="14" t="str">
        <f t="shared" ref="ACW2" ca="1" si="1040">IF(ACW1="","",IF(MOD(COLUMN(ACX1)-1,2)=0,"Labels","Values"))</f>
        <v>Values</v>
      </c>
      <c r="ACX2" s="14" t="str">
        <f t="shared" ref="ACX2" ca="1" si="1041">IF(ACX1="","",IF(MOD(COLUMN(ACY1)-1,2)=0,"Labels","Values"))</f>
        <v>Labels</v>
      </c>
      <c r="ACY2" s="14" t="str">
        <f t="shared" ref="ACY2" ca="1" si="1042">IF(ACY1="","",IF(MOD(COLUMN(ACZ1)-1,2)=0,"Labels","Values"))</f>
        <v>Values</v>
      </c>
      <c r="ACZ2" s="14" t="str">
        <f t="shared" ref="ACZ2" ca="1" si="1043">IF(ACZ1="","",IF(MOD(COLUMN(ADA1)-1,2)=0,"Labels","Values"))</f>
        <v>Labels</v>
      </c>
      <c r="ADA2" s="14" t="str">
        <f t="shared" ref="ADA2" ca="1" si="1044">IF(ADA1="","",IF(MOD(COLUMN(ADB1)-1,2)=0,"Labels","Values"))</f>
        <v>Values</v>
      </c>
      <c r="ADB2" s="14" t="str">
        <f t="shared" ref="ADB2" ca="1" si="1045">IF(ADB1="","",IF(MOD(COLUMN(ADC1)-1,2)=0,"Labels","Values"))</f>
        <v>Labels</v>
      </c>
      <c r="ADC2" s="14" t="str">
        <f t="shared" ref="ADC2" ca="1" si="1046">IF(ADC1="","",IF(MOD(COLUMN(ADD1)-1,2)=0,"Labels","Values"))</f>
        <v>Values</v>
      </c>
      <c r="ADD2" s="14" t="str">
        <f t="shared" ref="ADD2" ca="1" si="1047">IF(ADD1="","",IF(MOD(COLUMN(ADE1)-1,2)=0,"Labels","Values"))</f>
        <v>Labels</v>
      </c>
      <c r="ADE2" s="14" t="str">
        <f t="shared" ref="ADE2" ca="1" si="1048">IF(ADE1="","",IF(MOD(COLUMN(ADF1)-1,2)=0,"Labels","Values"))</f>
        <v>Values</v>
      </c>
      <c r="ADF2" s="14" t="str">
        <f t="shared" ref="ADF2" ca="1" si="1049">IF(ADF1="","",IF(MOD(COLUMN(ADG1)-1,2)=0,"Labels","Values"))</f>
        <v>Labels</v>
      </c>
      <c r="ADG2" s="14" t="str">
        <f t="shared" ref="ADG2" ca="1" si="1050">IF(ADG1="","",IF(MOD(COLUMN(ADH1)-1,2)=0,"Labels","Values"))</f>
        <v>Values</v>
      </c>
      <c r="ADH2" s="14" t="str">
        <f t="shared" ref="ADH2" ca="1" si="1051">IF(ADH1="","",IF(MOD(COLUMN(ADI1)-1,2)=0,"Labels","Values"))</f>
        <v>Labels</v>
      </c>
      <c r="ADI2" s="14" t="str">
        <f t="shared" ref="ADI2" ca="1" si="1052">IF(ADI1="","",IF(MOD(COLUMN(ADJ1)-1,2)=0,"Labels","Values"))</f>
        <v>Values</v>
      </c>
      <c r="ADJ2" s="14" t="str">
        <f t="shared" ref="ADJ2" ca="1" si="1053">IF(ADJ1="","",IF(MOD(COLUMN(ADK1)-1,2)=0,"Labels","Values"))</f>
        <v>Labels</v>
      </c>
      <c r="ADK2" s="14" t="str">
        <f t="shared" ref="ADK2" ca="1" si="1054">IF(ADK1="","",IF(MOD(COLUMN(ADL1)-1,2)=0,"Labels","Values"))</f>
        <v>Values</v>
      </c>
      <c r="ADL2" s="14" t="str">
        <f t="shared" ref="ADL2" ca="1" si="1055">IF(ADL1="","",IF(MOD(COLUMN(ADM1)-1,2)=0,"Labels","Values"))</f>
        <v>Labels</v>
      </c>
      <c r="ADM2" s="14" t="str">
        <f t="shared" ref="ADM2" ca="1" si="1056">IF(ADM1="","",IF(MOD(COLUMN(ADN1)-1,2)=0,"Labels","Values"))</f>
        <v>Values</v>
      </c>
      <c r="ADN2" s="14" t="str">
        <f t="shared" ref="ADN2" ca="1" si="1057">IF(ADN1="","",IF(MOD(COLUMN(ADO1)-1,2)=0,"Labels","Values"))</f>
        <v>Labels</v>
      </c>
      <c r="ADO2" s="14" t="str">
        <f t="shared" ref="ADO2" ca="1" si="1058">IF(ADO1="","",IF(MOD(COLUMN(ADP1)-1,2)=0,"Labels","Values"))</f>
        <v>Values</v>
      </c>
      <c r="ADP2" s="14" t="str">
        <f t="shared" ref="ADP2" ca="1" si="1059">IF(ADP1="","",IF(MOD(COLUMN(ADQ1)-1,2)=0,"Labels","Values"))</f>
        <v>Labels</v>
      </c>
      <c r="ADQ2" s="14" t="str">
        <f t="shared" ref="ADQ2" ca="1" si="1060">IF(ADQ1="","",IF(MOD(COLUMN(ADR1)-1,2)=0,"Labels","Values"))</f>
        <v>Values</v>
      </c>
      <c r="ADR2" s="14" t="str">
        <f t="shared" ref="ADR2" ca="1" si="1061">IF(ADR1="","",IF(MOD(COLUMN(ADS1)-1,2)=0,"Labels","Values"))</f>
        <v>Labels</v>
      </c>
      <c r="ADS2" s="14" t="str">
        <f t="shared" ref="ADS2" ca="1" si="1062">IF(ADS1="","",IF(MOD(COLUMN(ADT1)-1,2)=0,"Labels","Values"))</f>
        <v>Values</v>
      </c>
      <c r="ADT2" s="14" t="str">
        <f t="shared" ref="ADT2" ca="1" si="1063">IF(ADT1="","",IF(MOD(COLUMN(ADU1)-1,2)=0,"Labels","Values"))</f>
        <v>Labels</v>
      </c>
      <c r="ADU2" s="14" t="str">
        <f t="shared" ref="ADU2" ca="1" si="1064">IF(ADU1="","",IF(MOD(COLUMN(ADV1)-1,2)=0,"Labels","Values"))</f>
        <v>Values</v>
      </c>
      <c r="ADV2" s="14" t="str">
        <f t="shared" ref="ADV2" ca="1" si="1065">IF(ADV1="","",IF(MOD(COLUMN(ADW1)-1,2)=0,"Labels","Values"))</f>
        <v>Labels</v>
      </c>
      <c r="ADW2" s="14" t="str">
        <f t="shared" ref="ADW2" ca="1" si="1066">IF(ADW1="","",IF(MOD(COLUMN(ADX1)-1,2)=0,"Labels","Values"))</f>
        <v>Values</v>
      </c>
      <c r="ADX2" s="14" t="str">
        <f t="shared" ref="ADX2" ca="1" si="1067">IF(ADX1="","",IF(MOD(COLUMN(ADY1)-1,2)=0,"Labels","Values"))</f>
        <v>Labels</v>
      </c>
      <c r="ADY2" s="14" t="str">
        <f t="shared" ref="ADY2" ca="1" si="1068">IF(ADY1="","",IF(MOD(COLUMN(ADZ1)-1,2)=0,"Labels","Values"))</f>
        <v>Values</v>
      </c>
      <c r="ADZ2" s="14" t="str">
        <f t="shared" ref="ADZ2" ca="1" si="1069">IF(ADZ1="","",IF(MOD(COLUMN(AEA1)-1,2)=0,"Labels","Values"))</f>
        <v>Labels</v>
      </c>
      <c r="AEA2" s="14" t="str">
        <f t="shared" ref="AEA2" ca="1" si="1070">IF(AEA1="","",IF(MOD(COLUMN(AEB1)-1,2)=0,"Labels","Values"))</f>
        <v>Values</v>
      </c>
      <c r="AEB2" s="14" t="str">
        <f t="shared" ref="AEB2" ca="1" si="1071">IF(AEB1="","",IF(MOD(COLUMN(AEC1)-1,2)=0,"Labels","Values"))</f>
        <v>Labels</v>
      </c>
      <c r="AEC2" s="14" t="str">
        <f t="shared" ref="AEC2" ca="1" si="1072">IF(AEC1="","",IF(MOD(COLUMN(AED1)-1,2)=0,"Labels","Values"))</f>
        <v>Values</v>
      </c>
      <c r="AED2" s="14" t="str">
        <f t="shared" ref="AED2" ca="1" si="1073">IF(AED1="","",IF(MOD(COLUMN(AEE1)-1,2)=0,"Labels","Values"))</f>
        <v>Labels</v>
      </c>
      <c r="AEE2" s="14" t="str">
        <f t="shared" ref="AEE2" ca="1" si="1074">IF(AEE1="","",IF(MOD(COLUMN(AEF1)-1,2)=0,"Labels","Values"))</f>
        <v>Values</v>
      </c>
      <c r="AEF2" s="14" t="str">
        <f t="shared" ref="AEF2" ca="1" si="1075">IF(AEF1="","",IF(MOD(COLUMN(AEG1)-1,2)=0,"Labels","Values"))</f>
        <v>Labels</v>
      </c>
      <c r="AEG2" s="14" t="str">
        <f t="shared" ref="AEG2" ca="1" si="1076">IF(AEG1="","",IF(MOD(COLUMN(AEH1)-1,2)=0,"Labels","Values"))</f>
        <v>Values</v>
      </c>
      <c r="AEH2" s="14" t="str">
        <f t="shared" ref="AEH2" ca="1" si="1077">IF(AEH1="","",IF(MOD(COLUMN(AEI1)-1,2)=0,"Labels","Values"))</f>
        <v>Labels</v>
      </c>
      <c r="AEI2" s="14" t="str">
        <f t="shared" ref="AEI2" ca="1" si="1078">IF(AEI1="","",IF(MOD(COLUMN(AEJ1)-1,2)=0,"Labels","Values"))</f>
        <v>Values</v>
      </c>
      <c r="AEJ2" s="14" t="str">
        <f t="shared" ref="AEJ2" ca="1" si="1079">IF(AEJ1="","",IF(MOD(COLUMN(AEK1)-1,2)=0,"Labels","Values"))</f>
        <v>Labels</v>
      </c>
      <c r="AEK2" s="14" t="str">
        <f t="shared" ref="AEK2" ca="1" si="1080">IF(AEK1="","",IF(MOD(COLUMN(AEL1)-1,2)=0,"Labels","Values"))</f>
        <v>Values</v>
      </c>
      <c r="AEL2" s="14" t="str">
        <f t="shared" ref="AEL2" ca="1" si="1081">IF(AEL1="","",IF(MOD(COLUMN(AEM1)-1,2)=0,"Labels","Values"))</f>
        <v>Labels</v>
      </c>
      <c r="AEM2" s="14" t="str">
        <f t="shared" ref="AEM2" ca="1" si="1082">IF(AEM1="","",IF(MOD(COLUMN(AEN1)-1,2)=0,"Labels","Values"))</f>
        <v>Values</v>
      </c>
      <c r="AEN2" s="14" t="str">
        <f t="shared" ref="AEN2" ca="1" si="1083">IF(AEN1="","",IF(MOD(COLUMN(AEO1)-1,2)=0,"Labels","Values"))</f>
        <v>Labels</v>
      </c>
      <c r="AEO2" s="14" t="str">
        <f t="shared" ref="AEO2" ca="1" si="1084">IF(AEO1="","",IF(MOD(COLUMN(AEP1)-1,2)=0,"Labels","Values"))</f>
        <v>Values</v>
      </c>
      <c r="AEP2" s="14" t="str">
        <f t="shared" ref="AEP2" ca="1" si="1085">IF(AEP1="","",IF(MOD(COLUMN(AEQ1)-1,2)=0,"Labels","Values"))</f>
        <v>Labels</v>
      </c>
      <c r="AEQ2" s="14" t="str">
        <f t="shared" ref="AEQ2" ca="1" si="1086">IF(AEQ1="","",IF(MOD(COLUMN(AER1)-1,2)=0,"Labels","Values"))</f>
        <v>Values</v>
      </c>
      <c r="AER2" s="14" t="str">
        <f t="shared" ref="AER2" ca="1" si="1087">IF(AER1="","",IF(MOD(COLUMN(AES1)-1,2)=0,"Labels","Values"))</f>
        <v>Labels</v>
      </c>
      <c r="AES2" s="14" t="str">
        <f t="shared" ref="AES2" ca="1" si="1088">IF(AES1="","",IF(MOD(COLUMN(AET1)-1,2)=0,"Labels","Values"))</f>
        <v>Values</v>
      </c>
      <c r="AET2" s="14" t="str">
        <f t="shared" ref="AET2" ca="1" si="1089">IF(AET1="","",IF(MOD(COLUMN(AEU1)-1,2)=0,"Labels","Values"))</f>
        <v>Labels</v>
      </c>
      <c r="AEU2" s="14" t="str">
        <f t="shared" ref="AEU2" ca="1" si="1090">IF(AEU1="","",IF(MOD(COLUMN(AEV1)-1,2)=0,"Labels","Values"))</f>
        <v>Values</v>
      </c>
      <c r="AEV2" s="14" t="str">
        <f t="shared" ref="AEV2" ca="1" si="1091">IF(AEV1="","",IF(MOD(COLUMN(AEW1)-1,2)=0,"Labels","Values"))</f>
        <v>Labels</v>
      </c>
      <c r="AEW2" s="14" t="str">
        <f t="shared" ref="AEW2" ca="1" si="1092">IF(AEW1="","",IF(MOD(COLUMN(AEX1)-1,2)=0,"Labels","Values"))</f>
        <v>Values</v>
      </c>
      <c r="AEX2" s="14" t="str">
        <f t="shared" ref="AEX2" ca="1" si="1093">IF(AEX1="","",IF(MOD(COLUMN(AEY1)-1,2)=0,"Labels","Values"))</f>
        <v>Labels</v>
      </c>
      <c r="AEY2" s="14" t="str">
        <f t="shared" ref="AEY2" ca="1" si="1094">IF(AEY1="","",IF(MOD(COLUMN(AEZ1)-1,2)=0,"Labels","Values"))</f>
        <v>Values</v>
      </c>
      <c r="AEZ2" s="14" t="str">
        <f t="shared" ref="AEZ2" ca="1" si="1095">IF(AEZ1="","",IF(MOD(COLUMN(AFA1)-1,2)=0,"Labels","Values"))</f>
        <v>Labels</v>
      </c>
      <c r="AFA2" s="14" t="str">
        <f t="shared" ref="AFA2" ca="1" si="1096">IF(AFA1="","",IF(MOD(COLUMN(AFB1)-1,2)=0,"Labels","Values"))</f>
        <v>Values</v>
      </c>
      <c r="AFB2" s="14" t="str">
        <f t="shared" ref="AFB2" ca="1" si="1097">IF(AFB1="","",IF(MOD(COLUMN(AFC1)-1,2)=0,"Labels","Values"))</f>
        <v>Labels</v>
      </c>
      <c r="AFC2" s="14" t="str">
        <f t="shared" ref="AFC2" ca="1" si="1098">IF(AFC1="","",IF(MOD(COLUMN(AFD1)-1,2)=0,"Labels","Values"))</f>
        <v>Values</v>
      </c>
      <c r="AFD2" s="14" t="str">
        <f t="shared" ref="AFD2" ca="1" si="1099">IF(AFD1="","",IF(MOD(COLUMN(AFE1)-1,2)=0,"Labels","Values"))</f>
        <v>Labels</v>
      </c>
      <c r="AFE2" s="14" t="str">
        <f t="shared" ref="AFE2" ca="1" si="1100">IF(AFE1="","",IF(MOD(COLUMN(AFF1)-1,2)=0,"Labels","Values"))</f>
        <v>Values</v>
      </c>
      <c r="AFF2" s="14" t="str">
        <f t="shared" ref="AFF2" ca="1" si="1101">IF(AFF1="","",IF(MOD(COLUMN(AFG1)-1,2)=0,"Labels","Values"))</f>
        <v>Labels</v>
      </c>
      <c r="AFG2" s="14" t="str">
        <f t="shared" ref="AFG2" ca="1" si="1102">IF(AFG1="","",IF(MOD(COLUMN(AFH1)-1,2)=0,"Labels","Values"))</f>
        <v>Values</v>
      </c>
      <c r="AFH2" s="14" t="str">
        <f t="shared" ref="AFH2" ca="1" si="1103">IF(AFH1="","",IF(MOD(COLUMN(AFI1)-1,2)=0,"Labels","Values"))</f>
        <v>Labels</v>
      </c>
      <c r="AFI2" s="14" t="str">
        <f t="shared" ref="AFI2" ca="1" si="1104">IF(AFI1="","",IF(MOD(COLUMN(AFJ1)-1,2)=0,"Labels","Values"))</f>
        <v>Values</v>
      </c>
      <c r="AFJ2" s="14" t="str">
        <f t="shared" ref="AFJ2" ca="1" si="1105">IF(AFJ1="","",IF(MOD(COLUMN(AFK1)-1,2)=0,"Labels","Values"))</f>
        <v>Labels</v>
      </c>
      <c r="AFK2" s="14" t="str">
        <f t="shared" ref="AFK2" ca="1" si="1106">IF(AFK1="","",IF(MOD(COLUMN(AFL1)-1,2)=0,"Labels","Values"))</f>
        <v>Values</v>
      </c>
      <c r="AFL2" s="14" t="str">
        <f t="shared" ref="AFL2" ca="1" si="1107">IF(AFL1="","",IF(MOD(COLUMN(AFM1)-1,2)=0,"Labels","Values"))</f>
        <v>Labels</v>
      </c>
      <c r="AFM2" s="14" t="str">
        <f t="shared" ref="AFM2" ca="1" si="1108">IF(AFM1="","",IF(MOD(COLUMN(AFN1)-1,2)=0,"Labels","Values"))</f>
        <v>Values</v>
      </c>
      <c r="AFN2" s="14" t="str">
        <f t="shared" ref="AFN2" ca="1" si="1109">IF(AFN1="","",IF(MOD(COLUMN(AFO1)-1,2)=0,"Labels","Values"))</f>
        <v>Labels</v>
      </c>
      <c r="AFO2" s="14" t="str">
        <f t="shared" ref="AFO2" ca="1" si="1110">IF(AFO1="","",IF(MOD(COLUMN(AFP1)-1,2)=0,"Labels","Values"))</f>
        <v>Values</v>
      </c>
      <c r="AFP2" s="14" t="str">
        <f t="shared" ref="AFP2" ca="1" si="1111">IF(AFP1="","",IF(MOD(COLUMN(AFQ1)-1,2)=0,"Labels","Values"))</f>
        <v>Labels</v>
      </c>
      <c r="AFQ2" s="14" t="str">
        <f t="shared" ref="AFQ2" ca="1" si="1112">IF(AFQ1="","",IF(MOD(COLUMN(AFR1)-1,2)=0,"Labels","Values"))</f>
        <v>Values</v>
      </c>
      <c r="AFR2" s="14" t="str">
        <f t="shared" ref="AFR2" ca="1" si="1113">IF(AFR1="","",IF(MOD(COLUMN(AFS1)-1,2)=0,"Labels","Values"))</f>
        <v>Labels</v>
      </c>
      <c r="AFS2" s="14" t="str">
        <f t="shared" ref="AFS2" ca="1" si="1114">IF(AFS1="","",IF(MOD(COLUMN(AFT1)-1,2)=0,"Labels","Values"))</f>
        <v>Values</v>
      </c>
      <c r="AFT2" s="14" t="str">
        <f t="shared" ref="AFT2" ca="1" si="1115">IF(AFT1="","",IF(MOD(COLUMN(AFU1)-1,2)=0,"Labels","Values"))</f>
        <v>Labels</v>
      </c>
      <c r="AFU2" s="14" t="str">
        <f t="shared" ref="AFU2" ca="1" si="1116">IF(AFU1="","",IF(MOD(COLUMN(AFV1)-1,2)=0,"Labels","Values"))</f>
        <v>Values</v>
      </c>
      <c r="AFV2" s="14" t="str">
        <f t="shared" ref="AFV2" ca="1" si="1117">IF(AFV1="","",IF(MOD(COLUMN(AFW1)-1,2)=0,"Labels","Values"))</f>
        <v>Labels</v>
      </c>
      <c r="AFW2" s="14" t="str">
        <f t="shared" ref="AFW2" ca="1" si="1118">IF(AFW1="","",IF(MOD(COLUMN(AFX1)-1,2)=0,"Labels","Values"))</f>
        <v>Values</v>
      </c>
      <c r="AFX2" s="14" t="str">
        <f t="shared" ref="AFX2" ca="1" si="1119">IF(AFX1="","",IF(MOD(COLUMN(AFY1)-1,2)=0,"Labels","Values"))</f>
        <v>Labels</v>
      </c>
      <c r="AFY2" s="14" t="str">
        <f t="shared" ref="AFY2" ca="1" si="1120">IF(AFY1="","",IF(MOD(COLUMN(AFZ1)-1,2)=0,"Labels","Values"))</f>
        <v>Values</v>
      </c>
      <c r="AFZ2" s="14" t="str">
        <f t="shared" ref="AFZ2" ca="1" si="1121">IF(AFZ1="","",IF(MOD(COLUMN(AGA1)-1,2)=0,"Labels","Values"))</f>
        <v>Labels</v>
      </c>
      <c r="AGA2" s="14" t="str">
        <f t="shared" ref="AGA2" ca="1" si="1122">IF(AGA1="","",IF(MOD(COLUMN(AGB1)-1,2)=0,"Labels","Values"))</f>
        <v>Values</v>
      </c>
      <c r="AGB2" s="14" t="str">
        <f t="shared" ref="AGB2" ca="1" si="1123">IF(AGB1="","",IF(MOD(COLUMN(AGC1)-1,2)=0,"Labels","Values"))</f>
        <v>Labels</v>
      </c>
      <c r="AGC2" s="14" t="str">
        <f t="shared" ref="AGC2" ca="1" si="1124">IF(AGC1="","",IF(MOD(COLUMN(AGD1)-1,2)=0,"Labels","Values"))</f>
        <v>Values</v>
      </c>
      <c r="AGD2" s="14" t="str">
        <f t="shared" ref="AGD2" ca="1" si="1125">IF(AGD1="","",IF(MOD(COLUMN(AGE1)-1,2)=0,"Labels","Values"))</f>
        <v>Labels</v>
      </c>
      <c r="AGE2" s="14" t="str">
        <f t="shared" ref="AGE2" ca="1" si="1126">IF(AGE1="","",IF(MOD(COLUMN(AGF1)-1,2)=0,"Labels","Values"))</f>
        <v>Values</v>
      </c>
      <c r="AGF2" s="14" t="str">
        <f t="shared" ref="AGF2" ca="1" si="1127">IF(AGF1="","",IF(MOD(COLUMN(AGG1)-1,2)=0,"Labels","Values"))</f>
        <v>Labels</v>
      </c>
      <c r="AGG2" s="14" t="str">
        <f t="shared" ref="AGG2" ca="1" si="1128">IF(AGG1="","",IF(MOD(COLUMN(AGH1)-1,2)=0,"Labels","Values"))</f>
        <v>Values</v>
      </c>
      <c r="AGH2" s="14" t="str">
        <f t="shared" ref="AGH2" ca="1" si="1129">IF(AGH1="","",IF(MOD(COLUMN(AGI1)-1,2)=0,"Labels","Values"))</f>
        <v>Labels</v>
      </c>
      <c r="AGI2" s="14" t="str">
        <f t="shared" ref="AGI2" ca="1" si="1130">IF(AGI1="","",IF(MOD(COLUMN(AGJ1)-1,2)=0,"Labels","Values"))</f>
        <v>Values</v>
      </c>
      <c r="AGJ2" s="14" t="str">
        <f t="shared" ref="AGJ2" ca="1" si="1131">IF(AGJ1="","",IF(MOD(COLUMN(AGK1)-1,2)=0,"Labels","Values"))</f>
        <v>Labels</v>
      </c>
      <c r="AGK2" s="14" t="str">
        <f t="shared" ref="AGK2" ca="1" si="1132">IF(AGK1="","",IF(MOD(COLUMN(AGL1)-1,2)=0,"Labels","Values"))</f>
        <v>Values</v>
      </c>
      <c r="AGL2" s="14" t="str">
        <f t="shared" ref="AGL2" ca="1" si="1133">IF(AGL1="","",IF(MOD(COLUMN(AGM1)-1,2)=0,"Labels","Values"))</f>
        <v>Labels</v>
      </c>
      <c r="AGM2" s="14" t="str">
        <f t="shared" ref="AGM2" ca="1" si="1134">IF(AGM1="","",IF(MOD(COLUMN(AGN1)-1,2)=0,"Labels","Values"))</f>
        <v>Values</v>
      </c>
      <c r="AGN2" s="14" t="str">
        <f t="shared" ref="AGN2" ca="1" si="1135">IF(AGN1="","",IF(MOD(COLUMN(AGO1)-1,2)=0,"Labels","Values"))</f>
        <v>Labels</v>
      </c>
      <c r="AGO2" s="14" t="str">
        <f t="shared" ref="AGO2" ca="1" si="1136">IF(AGO1="","",IF(MOD(COLUMN(AGP1)-1,2)=0,"Labels","Values"))</f>
        <v>Values</v>
      </c>
      <c r="AGP2" s="14" t="str">
        <f t="shared" ref="AGP2" ca="1" si="1137">IF(AGP1="","",IF(MOD(COLUMN(AGQ1)-1,2)=0,"Labels","Values"))</f>
        <v>Labels</v>
      </c>
      <c r="AGQ2" s="14" t="str">
        <f t="shared" ref="AGQ2" ca="1" si="1138">IF(AGQ1="","",IF(MOD(COLUMN(AGR1)-1,2)=0,"Labels","Values"))</f>
        <v>Values</v>
      </c>
      <c r="AGR2" s="14" t="str">
        <f t="shared" ref="AGR2" ca="1" si="1139">IF(AGR1="","",IF(MOD(COLUMN(AGS1)-1,2)=0,"Labels","Values"))</f>
        <v>Labels</v>
      </c>
      <c r="AGS2" s="14" t="str">
        <f t="shared" ref="AGS2" ca="1" si="1140">IF(AGS1="","",IF(MOD(COLUMN(AGT1)-1,2)=0,"Labels","Values"))</f>
        <v>Values</v>
      </c>
      <c r="AGT2" s="14" t="str">
        <f t="shared" ref="AGT2" ca="1" si="1141">IF(AGT1="","",IF(MOD(COLUMN(AGU1)-1,2)=0,"Labels","Values"))</f>
        <v>Labels</v>
      </c>
      <c r="AGU2" s="14" t="str">
        <f t="shared" ref="AGU2" ca="1" si="1142">IF(AGU1="","",IF(MOD(COLUMN(AGV1)-1,2)=0,"Labels","Values"))</f>
        <v>Values</v>
      </c>
      <c r="AGV2" s="14" t="str">
        <f t="shared" ref="AGV2" ca="1" si="1143">IF(AGV1="","",IF(MOD(COLUMN(AGW1)-1,2)=0,"Labels","Values"))</f>
        <v>Labels</v>
      </c>
      <c r="AGW2" s="14" t="str">
        <f t="shared" ref="AGW2" ca="1" si="1144">IF(AGW1="","",IF(MOD(COLUMN(AGX1)-1,2)=0,"Labels","Values"))</f>
        <v>Values</v>
      </c>
      <c r="AGX2" s="14" t="str">
        <f t="shared" ref="AGX2" ca="1" si="1145">IF(AGX1="","",IF(MOD(COLUMN(AGY1)-1,2)=0,"Labels","Values"))</f>
        <v>Labels</v>
      </c>
      <c r="AGY2" s="14" t="str">
        <f t="shared" ref="AGY2" ca="1" si="1146">IF(AGY1="","",IF(MOD(COLUMN(AGZ1)-1,2)=0,"Labels","Values"))</f>
        <v>Values</v>
      </c>
      <c r="AGZ2" s="14" t="str">
        <f t="shared" ref="AGZ2" ca="1" si="1147">IF(AGZ1="","",IF(MOD(COLUMN(AHA1)-1,2)=0,"Labels","Values"))</f>
        <v>Labels</v>
      </c>
      <c r="AHA2" s="14" t="str">
        <f t="shared" ref="AHA2" ca="1" si="1148">IF(AHA1="","",IF(MOD(COLUMN(AHB1)-1,2)=0,"Labels","Values"))</f>
        <v>Values</v>
      </c>
      <c r="AHB2" s="14" t="str">
        <f t="shared" ref="AHB2" ca="1" si="1149">IF(AHB1="","",IF(MOD(COLUMN(AHC1)-1,2)=0,"Labels","Values"))</f>
        <v>Labels</v>
      </c>
      <c r="AHC2" s="14" t="str">
        <f t="shared" ref="AHC2" ca="1" si="1150">IF(AHC1="","",IF(MOD(COLUMN(AHD1)-1,2)=0,"Labels","Values"))</f>
        <v>Values</v>
      </c>
      <c r="AHD2" s="14" t="str">
        <f t="shared" ref="AHD2" ca="1" si="1151">IF(AHD1="","",IF(MOD(COLUMN(AHE1)-1,2)=0,"Labels","Values"))</f>
        <v>Labels</v>
      </c>
      <c r="AHE2" s="14" t="str">
        <f t="shared" ref="AHE2" ca="1" si="1152">IF(AHE1="","",IF(MOD(COLUMN(AHF1)-1,2)=0,"Labels","Values"))</f>
        <v>Values</v>
      </c>
      <c r="AHF2" s="14" t="str">
        <f t="shared" ref="AHF2" ca="1" si="1153">IF(AHF1="","",IF(MOD(COLUMN(AHG1)-1,2)=0,"Labels","Values"))</f>
        <v>Labels</v>
      </c>
      <c r="AHG2" s="14" t="str">
        <f t="shared" ref="AHG2" ca="1" si="1154">IF(AHG1="","",IF(MOD(COLUMN(AHH1)-1,2)=0,"Labels","Values"))</f>
        <v>Values</v>
      </c>
      <c r="AHH2" s="14" t="str">
        <f t="shared" ref="AHH2" ca="1" si="1155">IF(AHH1="","",IF(MOD(COLUMN(AHI1)-1,2)=0,"Labels","Values"))</f>
        <v>Labels</v>
      </c>
      <c r="AHI2" s="14" t="str">
        <f t="shared" ref="AHI2" ca="1" si="1156">IF(AHI1="","",IF(MOD(COLUMN(AHJ1)-1,2)=0,"Labels","Values"))</f>
        <v>Values</v>
      </c>
      <c r="AHJ2" s="14" t="str">
        <f t="shared" ref="AHJ2" ca="1" si="1157">IF(AHJ1="","",IF(MOD(COLUMN(AHK1)-1,2)=0,"Labels","Values"))</f>
        <v>Labels</v>
      </c>
      <c r="AHK2" s="14" t="str">
        <f t="shared" ref="AHK2" ca="1" si="1158">IF(AHK1="","",IF(MOD(COLUMN(AHL1)-1,2)=0,"Labels","Values"))</f>
        <v>Values</v>
      </c>
      <c r="AHL2" s="14" t="str">
        <f t="shared" ref="AHL2" ca="1" si="1159">IF(AHL1="","",IF(MOD(COLUMN(AHM1)-1,2)=0,"Labels","Values"))</f>
        <v>Labels</v>
      </c>
      <c r="AHM2" s="14" t="str">
        <f t="shared" ref="AHM2" ca="1" si="1160">IF(AHM1="","",IF(MOD(COLUMN(AHN1)-1,2)=0,"Labels","Values"))</f>
        <v>Values</v>
      </c>
      <c r="AHN2" s="14" t="str">
        <f t="shared" ref="AHN2" ca="1" si="1161">IF(AHN1="","",IF(MOD(COLUMN(AHO1)-1,2)=0,"Labels","Values"))</f>
        <v>Labels</v>
      </c>
      <c r="AHO2" s="14" t="str">
        <f t="shared" ref="AHO2" ca="1" si="1162">IF(AHO1="","",IF(MOD(COLUMN(AHP1)-1,2)=0,"Labels","Values"))</f>
        <v>Values</v>
      </c>
      <c r="AHP2" s="14" t="str">
        <f t="shared" ref="AHP2" ca="1" si="1163">IF(AHP1="","",IF(MOD(COLUMN(AHQ1)-1,2)=0,"Labels","Values"))</f>
        <v>Labels</v>
      </c>
      <c r="AHQ2" s="14" t="str">
        <f t="shared" ref="AHQ2" ca="1" si="1164">IF(AHQ1="","",IF(MOD(COLUMN(AHR1)-1,2)=0,"Labels","Values"))</f>
        <v>Values</v>
      </c>
      <c r="AHR2" s="14" t="str">
        <f t="shared" ref="AHR2" ca="1" si="1165">IF(AHR1="","",IF(MOD(COLUMN(AHS1)-1,2)=0,"Labels","Values"))</f>
        <v>Labels</v>
      </c>
      <c r="AHS2" s="14" t="str">
        <f t="shared" ref="AHS2" ca="1" si="1166">IF(AHS1="","",IF(MOD(COLUMN(AHT1)-1,2)=0,"Labels","Values"))</f>
        <v>Values</v>
      </c>
      <c r="AHT2" s="14" t="str">
        <f t="shared" ref="AHT2" ca="1" si="1167">IF(AHT1="","",IF(MOD(COLUMN(AHU1)-1,2)=0,"Labels","Values"))</f>
        <v>Labels</v>
      </c>
      <c r="AHU2" s="14" t="str">
        <f t="shared" ref="AHU2" ca="1" si="1168">IF(AHU1="","",IF(MOD(COLUMN(AHV1)-1,2)=0,"Labels","Values"))</f>
        <v>Values</v>
      </c>
      <c r="AHV2" s="14" t="str">
        <f t="shared" ref="AHV2" ca="1" si="1169">IF(AHV1="","",IF(MOD(COLUMN(AHW1)-1,2)=0,"Labels","Values"))</f>
        <v>Labels</v>
      </c>
      <c r="AHW2" s="14" t="str">
        <f t="shared" ref="AHW2" ca="1" si="1170">IF(AHW1="","",IF(MOD(COLUMN(AHX1)-1,2)=0,"Labels","Values"))</f>
        <v>Values</v>
      </c>
      <c r="AHX2" s="14" t="str">
        <f t="shared" ref="AHX2" ca="1" si="1171">IF(AHX1="","",IF(MOD(COLUMN(AHY1)-1,2)=0,"Labels","Values"))</f>
        <v>Labels</v>
      </c>
      <c r="AHY2" s="14" t="str">
        <f t="shared" ref="AHY2" ca="1" si="1172">IF(AHY1="","",IF(MOD(COLUMN(AHZ1)-1,2)=0,"Labels","Values"))</f>
        <v>Values</v>
      </c>
      <c r="AHZ2" s="14" t="str">
        <f t="shared" ref="AHZ2" ca="1" si="1173">IF(AHZ1="","",IF(MOD(COLUMN(AIA1)-1,2)=0,"Labels","Values"))</f>
        <v>Labels</v>
      </c>
      <c r="AIA2" s="14" t="str">
        <f t="shared" ref="AIA2" ca="1" si="1174">IF(AIA1="","",IF(MOD(COLUMN(AIB1)-1,2)=0,"Labels","Values"))</f>
        <v>Values</v>
      </c>
      <c r="AIB2" s="14" t="str">
        <f t="shared" ref="AIB2" ca="1" si="1175">IF(AIB1="","",IF(MOD(COLUMN(AIC1)-1,2)=0,"Labels","Values"))</f>
        <v>Labels</v>
      </c>
      <c r="AIC2" s="14" t="str">
        <f t="shared" ref="AIC2" ca="1" si="1176">IF(AIC1="","",IF(MOD(COLUMN(AID1)-1,2)=0,"Labels","Values"))</f>
        <v>Values</v>
      </c>
      <c r="AID2" s="14" t="str">
        <f t="shared" ref="AID2" ca="1" si="1177">IF(AID1="","",IF(MOD(COLUMN(AIE1)-1,2)=0,"Labels","Values"))</f>
        <v>Labels</v>
      </c>
      <c r="AIE2" s="14" t="str">
        <f t="shared" ref="AIE2" ca="1" si="1178">IF(AIE1="","",IF(MOD(COLUMN(AIF1)-1,2)=0,"Labels","Values"))</f>
        <v>Values</v>
      </c>
      <c r="AIF2" s="14" t="str">
        <f t="shared" ref="AIF2" ca="1" si="1179">IF(AIF1="","",IF(MOD(COLUMN(AIG1)-1,2)=0,"Labels","Values"))</f>
        <v>Labels</v>
      </c>
      <c r="AIG2" s="14" t="str">
        <f t="shared" ref="AIG2" ca="1" si="1180">IF(AIG1="","",IF(MOD(COLUMN(AIH1)-1,2)=0,"Labels","Values"))</f>
        <v>Values</v>
      </c>
      <c r="AIH2" s="14" t="str">
        <f t="shared" ref="AIH2" ca="1" si="1181">IF(AIH1="","",IF(MOD(COLUMN(AII1)-1,2)=0,"Labels","Values"))</f>
        <v>Labels</v>
      </c>
      <c r="AII2" s="14" t="str">
        <f t="shared" ref="AII2" ca="1" si="1182">IF(AII1="","",IF(MOD(COLUMN(AIJ1)-1,2)=0,"Labels","Values"))</f>
        <v>Values</v>
      </c>
      <c r="AIJ2" s="14" t="str">
        <f t="shared" ref="AIJ2" ca="1" si="1183">IF(AIJ1="","",IF(MOD(COLUMN(AIK1)-1,2)=0,"Labels","Values"))</f>
        <v>Labels</v>
      </c>
      <c r="AIK2" s="14" t="str">
        <f t="shared" ref="AIK2" ca="1" si="1184">IF(AIK1="","",IF(MOD(COLUMN(AIL1)-1,2)=0,"Labels","Values"))</f>
        <v>Values</v>
      </c>
      <c r="AIL2" s="14" t="str">
        <f t="shared" ref="AIL2" ca="1" si="1185">IF(AIL1="","",IF(MOD(COLUMN(AIM1)-1,2)=0,"Labels","Values"))</f>
        <v>Labels</v>
      </c>
      <c r="AIM2" s="14" t="str">
        <f t="shared" ref="AIM2" ca="1" si="1186">IF(AIM1="","",IF(MOD(COLUMN(AIN1)-1,2)=0,"Labels","Values"))</f>
        <v>Values</v>
      </c>
      <c r="AIN2" s="14" t="str">
        <f t="shared" ref="AIN2" ca="1" si="1187">IF(AIN1="","",IF(MOD(COLUMN(AIO1)-1,2)=0,"Labels","Values"))</f>
        <v>Labels</v>
      </c>
      <c r="AIO2" s="14" t="str">
        <f t="shared" ref="AIO2" ca="1" si="1188">IF(AIO1="","",IF(MOD(COLUMN(AIP1)-1,2)=0,"Labels","Values"))</f>
        <v>Values</v>
      </c>
      <c r="AIP2" s="14" t="str">
        <f t="shared" ref="AIP2" ca="1" si="1189">IF(AIP1="","",IF(MOD(COLUMN(AIQ1)-1,2)=0,"Labels","Values"))</f>
        <v>Labels</v>
      </c>
      <c r="AIQ2" s="14" t="str">
        <f t="shared" ref="AIQ2" ca="1" si="1190">IF(AIQ1="","",IF(MOD(COLUMN(AIR1)-1,2)=0,"Labels","Values"))</f>
        <v>Values</v>
      </c>
      <c r="AIR2" s="14" t="str">
        <f t="shared" ref="AIR2" ca="1" si="1191">IF(AIR1="","",IF(MOD(COLUMN(AIS1)-1,2)=0,"Labels","Values"))</f>
        <v>Labels</v>
      </c>
      <c r="AIS2" s="14" t="str">
        <f t="shared" ref="AIS2" ca="1" si="1192">IF(AIS1="","",IF(MOD(COLUMN(AIT1)-1,2)=0,"Labels","Values"))</f>
        <v>Values</v>
      </c>
      <c r="AIT2" s="14" t="str">
        <f t="shared" ref="AIT2" ca="1" si="1193">IF(AIT1="","",IF(MOD(COLUMN(AIU1)-1,2)=0,"Labels","Values"))</f>
        <v>Labels</v>
      </c>
      <c r="AIU2" s="14" t="str">
        <f t="shared" ref="AIU2" ca="1" si="1194">IF(AIU1="","",IF(MOD(COLUMN(AIV1)-1,2)=0,"Labels","Values"))</f>
        <v>Values</v>
      </c>
      <c r="AIV2" s="14" t="str">
        <f t="shared" ref="AIV2" ca="1" si="1195">IF(AIV1="","",IF(MOD(COLUMN(AIW1)-1,2)=0,"Labels","Values"))</f>
        <v>Labels</v>
      </c>
      <c r="AIW2" s="14" t="str">
        <f t="shared" ref="AIW2" ca="1" si="1196">IF(AIW1="","",IF(MOD(COLUMN(AIX1)-1,2)=0,"Labels","Values"))</f>
        <v>Values</v>
      </c>
      <c r="AIX2" s="14" t="str">
        <f t="shared" ref="AIX2" ca="1" si="1197">IF(AIX1="","",IF(MOD(COLUMN(AIY1)-1,2)=0,"Labels","Values"))</f>
        <v>Labels</v>
      </c>
      <c r="AIY2" s="14" t="str">
        <f t="shared" ref="AIY2" ca="1" si="1198">IF(AIY1="","",IF(MOD(COLUMN(AIZ1)-1,2)=0,"Labels","Values"))</f>
        <v>Values</v>
      </c>
      <c r="AIZ2" s="14" t="str">
        <f t="shared" ref="AIZ2" ca="1" si="1199">IF(AIZ1="","",IF(MOD(COLUMN(AJA1)-1,2)=0,"Labels","Values"))</f>
        <v>Labels</v>
      </c>
      <c r="AJA2" s="14" t="str">
        <f t="shared" ref="AJA2" ca="1" si="1200">IF(AJA1="","",IF(MOD(COLUMN(AJB1)-1,2)=0,"Labels","Values"))</f>
        <v>Values</v>
      </c>
      <c r="AJB2" s="14" t="str">
        <f t="shared" ref="AJB2" ca="1" si="1201">IF(AJB1="","",IF(MOD(COLUMN(AJC1)-1,2)=0,"Labels","Values"))</f>
        <v>Labels</v>
      </c>
      <c r="AJC2" s="14" t="str">
        <f t="shared" ref="AJC2" ca="1" si="1202">IF(AJC1="","",IF(MOD(COLUMN(AJD1)-1,2)=0,"Labels","Values"))</f>
        <v>Values</v>
      </c>
      <c r="AJD2" s="14" t="str">
        <f t="shared" ref="AJD2" ca="1" si="1203">IF(AJD1="","",IF(MOD(COLUMN(AJE1)-1,2)=0,"Labels","Values"))</f>
        <v>Labels</v>
      </c>
      <c r="AJE2" s="14" t="str">
        <f t="shared" ref="AJE2" ca="1" si="1204">IF(AJE1="","",IF(MOD(COLUMN(AJF1)-1,2)=0,"Labels","Values"))</f>
        <v>Values</v>
      </c>
      <c r="AJF2" s="14" t="str">
        <f t="shared" ref="AJF2" ca="1" si="1205">IF(AJF1="","",IF(MOD(COLUMN(AJG1)-1,2)=0,"Labels","Values"))</f>
        <v>Labels</v>
      </c>
      <c r="AJG2" s="14" t="str">
        <f t="shared" ref="AJG2" ca="1" si="1206">IF(AJG1="","",IF(MOD(COLUMN(AJH1)-1,2)=0,"Labels","Values"))</f>
        <v>Values</v>
      </c>
      <c r="AJH2" s="14" t="str">
        <f t="shared" ref="AJH2" ca="1" si="1207">IF(AJH1="","",IF(MOD(COLUMN(AJI1)-1,2)=0,"Labels","Values"))</f>
        <v>Labels</v>
      </c>
      <c r="AJI2" s="14" t="str">
        <f t="shared" ref="AJI2" ca="1" si="1208">IF(AJI1="","",IF(MOD(COLUMN(AJJ1)-1,2)=0,"Labels","Values"))</f>
        <v>Values</v>
      </c>
      <c r="AJJ2" s="14" t="str">
        <f t="shared" ref="AJJ2" ca="1" si="1209">IF(AJJ1="","",IF(MOD(COLUMN(AJK1)-1,2)=0,"Labels","Values"))</f>
        <v>Labels</v>
      </c>
      <c r="AJK2" s="14" t="str">
        <f t="shared" ref="AJK2" ca="1" si="1210">IF(AJK1="","",IF(MOD(COLUMN(AJL1)-1,2)=0,"Labels","Values"))</f>
        <v>Values</v>
      </c>
      <c r="AJL2" s="14" t="str">
        <f t="shared" ref="AJL2" ca="1" si="1211">IF(AJL1="","",IF(MOD(COLUMN(AJM1)-1,2)=0,"Labels","Values"))</f>
        <v>Labels</v>
      </c>
      <c r="AJM2" s="14" t="str">
        <f t="shared" ref="AJM2" ca="1" si="1212">IF(AJM1="","",IF(MOD(COLUMN(AJN1)-1,2)=0,"Labels","Values"))</f>
        <v>Values</v>
      </c>
      <c r="AJN2" s="14" t="str">
        <f t="shared" ref="AJN2" ca="1" si="1213">IF(AJN1="","",IF(MOD(COLUMN(AJO1)-1,2)=0,"Labels","Values"))</f>
        <v>Labels</v>
      </c>
      <c r="AJO2" s="14" t="str">
        <f t="shared" ref="AJO2" ca="1" si="1214">IF(AJO1="","",IF(MOD(COLUMN(AJP1)-1,2)=0,"Labels","Values"))</f>
        <v>Values</v>
      </c>
      <c r="AJP2" s="14" t="str">
        <f t="shared" ref="AJP2" ca="1" si="1215">IF(AJP1="","",IF(MOD(COLUMN(AJQ1)-1,2)=0,"Labels","Values"))</f>
        <v>Labels</v>
      </c>
      <c r="AJQ2" s="14" t="str">
        <f t="shared" ref="AJQ2" ca="1" si="1216">IF(AJQ1="","",IF(MOD(COLUMN(AJR1)-1,2)=0,"Labels","Values"))</f>
        <v>Values</v>
      </c>
      <c r="AJR2" s="14" t="str">
        <f t="shared" ref="AJR2" ca="1" si="1217">IF(AJR1="","",IF(MOD(COLUMN(AJS1)-1,2)=0,"Labels","Values"))</f>
        <v>Labels</v>
      </c>
      <c r="AJS2" s="14" t="str">
        <f t="shared" ref="AJS2" ca="1" si="1218">IF(AJS1="","",IF(MOD(COLUMN(AJT1)-1,2)=0,"Labels","Values"))</f>
        <v>Values</v>
      </c>
      <c r="AJT2" s="14" t="str">
        <f t="shared" ref="AJT2" ca="1" si="1219">IF(AJT1="","",IF(MOD(COLUMN(AJU1)-1,2)=0,"Labels","Values"))</f>
        <v>Labels</v>
      </c>
      <c r="AJU2" s="14" t="str">
        <f t="shared" ref="AJU2" ca="1" si="1220">IF(AJU1="","",IF(MOD(COLUMN(AJV1)-1,2)=0,"Labels","Values"))</f>
        <v>Values</v>
      </c>
      <c r="AJV2" s="14" t="str">
        <f t="shared" ref="AJV2" ca="1" si="1221">IF(AJV1="","",IF(MOD(COLUMN(AJW1)-1,2)=0,"Labels","Values"))</f>
        <v>Labels</v>
      </c>
      <c r="AJW2" s="14" t="str">
        <f t="shared" ref="AJW2" ca="1" si="1222">IF(AJW1="","",IF(MOD(COLUMN(AJX1)-1,2)=0,"Labels","Values"))</f>
        <v>Values</v>
      </c>
      <c r="AJX2" s="14" t="str">
        <f t="shared" ref="AJX2" ca="1" si="1223">IF(AJX1="","",IF(MOD(COLUMN(AJY1)-1,2)=0,"Labels","Values"))</f>
        <v>Labels</v>
      </c>
      <c r="AJY2" s="14" t="str">
        <f t="shared" ref="AJY2" ca="1" si="1224">IF(AJY1="","",IF(MOD(COLUMN(AJZ1)-1,2)=0,"Labels","Values"))</f>
        <v>Values</v>
      </c>
      <c r="AJZ2" s="14" t="str">
        <f t="shared" ref="AJZ2" ca="1" si="1225">IF(AJZ1="","",IF(MOD(COLUMN(AKA1)-1,2)=0,"Labels","Values"))</f>
        <v>Labels</v>
      </c>
      <c r="AKA2" s="14" t="str">
        <f t="shared" ref="AKA2" ca="1" si="1226">IF(AKA1="","",IF(MOD(COLUMN(AKB1)-1,2)=0,"Labels","Values"))</f>
        <v>Values</v>
      </c>
      <c r="AKB2" s="14" t="str">
        <f t="shared" ref="AKB2" ca="1" si="1227">IF(AKB1="","",IF(MOD(COLUMN(AKC1)-1,2)=0,"Labels","Values"))</f>
        <v>Labels</v>
      </c>
      <c r="AKC2" s="14" t="str">
        <f t="shared" ref="AKC2" ca="1" si="1228">IF(AKC1="","",IF(MOD(COLUMN(AKD1)-1,2)=0,"Labels","Values"))</f>
        <v>Values</v>
      </c>
      <c r="AKD2" s="14" t="str">
        <f t="shared" ref="AKD2" ca="1" si="1229">IF(AKD1="","",IF(MOD(COLUMN(AKE1)-1,2)=0,"Labels","Values"))</f>
        <v>Labels</v>
      </c>
      <c r="AKE2" s="14" t="str">
        <f t="shared" ref="AKE2" ca="1" si="1230">IF(AKE1="","",IF(MOD(COLUMN(AKF1)-1,2)=0,"Labels","Values"))</f>
        <v>Values</v>
      </c>
      <c r="AKF2" s="14" t="str">
        <f t="shared" ref="AKF2" ca="1" si="1231">IF(AKF1="","",IF(MOD(COLUMN(AKG1)-1,2)=0,"Labels","Values"))</f>
        <v>Labels</v>
      </c>
      <c r="AKG2" s="14" t="str">
        <f t="shared" ref="AKG2" ca="1" si="1232">IF(AKG1="","",IF(MOD(COLUMN(AKH1)-1,2)=0,"Labels","Values"))</f>
        <v>Values</v>
      </c>
      <c r="AKH2" s="14" t="str">
        <f t="shared" ref="AKH2" ca="1" si="1233">IF(AKH1="","",IF(MOD(COLUMN(AKI1)-1,2)=0,"Labels","Values"))</f>
        <v>Labels</v>
      </c>
      <c r="AKI2" s="14" t="str">
        <f t="shared" ref="AKI2" ca="1" si="1234">IF(AKI1="","",IF(MOD(COLUMN(AKJ1)-1,2)=0,"Labels","Values"))</f>
        <v>Values</v>
      </c>
      <c r="AKJ2" s="14" t="str">
        <f t="shared" ref="AKJ2" ca="1" si="1235">IF(AKJ1="","",IF(MOD(COLUMN(AKK1)-1,2)=0,"Labels","Values"))</f>
        <v>Labels</v>
      </c>
      <c r="AKK2" s="14" t="str">
        <f t="shared" ref="AKK2" ca="1" si="1236">IF(AKK1="","",IF(MOD(COLUMN(AKL1)-1,2)=0,"Labels","Values"))</f>
        <v>Values</v>
      </c>
      <c r="AKL2" s="14" t="str">
        <f t="shared" ref="AKL2" ca="1" si="1237">IF(AKL1="","",IF(MOD(COLUMN(AKM1)-1,2)=0,"Labels","Values"))</f>
        <v>Labels</v>
      </c>
      <c r="AKM2" s="14" t="str">
        <f t="shared" ref="AKM2" ca="1" si="1238">IF(AKM1="","",IF(MOD(COLUMN(AKN1)-1,2)=0,"Labels","Values"))</f>
        <v>Values</v>
      </c>
      <c r="AKN2" s="14" t="str">
        <f t="shared" ref="AKN2" ca="1" si="1239">IF(AKN1="","",IF(MOD(COLUMN(AKO1)-1,2)=0,"Labels","Values"))</f>
        <v>Labels</v>
      </c>
      <c r="AKO2" s="14" t="str">
        <f t="shared" ref="AKO2" ca="1" si="1240">IF(AKO1="","",IF(MOD(COLUMN(AKP1)-1,2)=0,"Labels","Values"))</f>
        <v>Values</v>
      </c>
      <c r="AKP2" s="14" t="str">
        <f t="shared" ref="AKP2" ca="1" si="1241">IF(AKP1="","",IF(MOD(COLUMN(AKQ1)-1,2)=0,"Labels","Values"))</f>
        <v>Labels</v>
      </c>
      <c r="AKQ2" s="14" t="str">
        <f t="shared" ref="AKQ2" ca="1" si="1242">IF(AKQ1="","",IF(MOD(COLUMN(AKR1)-1,2)=0,"Labels","Values"))</f>
        <v>Values</v>
      </c>
      <c r="AKR2" s="14" t="str">
        <f t="shared" ref="AKR2" ca="1" si="1243">IF(AKR1="","",IF(MOD(COLUMN(AKS1)-1,2)=0,"Labels","Values"))</f>
        <v>Labels</v>
      </c>
      <c r="AKS2" s="14" t="str">
        <f t="shared" ref="AKS2" ca="1" si="1244">IF(AKS1="","",IF(MOD(COLUMN(AKT1)-1,2)=0,"Labels","Values"))</f>
        <v>Values</v>
      </c>
      <c r="AKT2" s="14" t="str">
        <f t="shared" ref="AKT2" ca="1" si="1245">IF(AKT1="","",IF(MOD(COLUMN(AKU1)-1,2)=0,"Labels","Values"))</f>
        <v>Labels</v>
      </c>
      <c r="AKU2" s="14" t="str">
        <f t="shared" ref="AKU2" ca="1" si="1246">IF(AKU1="","",IF(MOD(COLUMN(AKV1)-1,2)=0,"Labels","Values"))</f>
        <v>Values</v>
      </c>
      <c r="AKV2" s="14" t="str">
        <f t="shared" ref="AKV2" ca="1" si="1247">IF(AKV1="","",IF(MOD(COLUMN(AKW1)-1,2)=0,"Labels","Values"))</f>
        <v>Labels</v>
      </c>
      <c r="AKW2" s="14" t="str">
        <f t="shared" ref="AKW2" ca="1" si="1248">IF(AKW1="","",IF(MOD(COLUMN(AKX1)-1,2)=0,"Labels","Values"))</f>
        <v>Values</v>
      </c>
      <c r="AKX2" s="14" t="str">
        <f t="shared" ref="AKX2" ca="1" si="1249">IF(AKX1="","",IF(MOD(COLUMN(AKY1)-1,2)=0,"Labels","Values"))</f>
        <v>Labels</v>
      </c>
      <c r="AKY2" s="14" t="str">
        <f t="shared" ref="AKY2" ca="1" si="1250">IF(AKY1="","",IF(MOD(COLUMN(AKZ1)-1,2)=0,"Labels","Values"))</f>
        <v>Values</v>
      </c>
      <c r="AKZ2" s="14" t="str">
        <f t="shared" ref="AKZ2" ca="1" si="1251">IF(AKZ1="","",IF(MOD(COLUMN(ALA1)-1,2)=0,"Labels","Values"))</f>
        <v>Labels</v>
      </c>
      <c r="ALA2" s="14" t="str">
        <f t="shared" ref="ALA2" ca="1" si="1252">IF(ALA1="","",IF(MOD(COLUMN(ALB1)-1,2)=0,"Labels","Values"))</f>
        <v>Values</v>
      </c>
      <c r="ALB2" s="14" t="str">
        <f t="shared" ref="ALB2" ca="1" si="1253">IF(ALB1="","",IF(MOD(COLUMN(ALC1)-1,2)=0,"Labels","Values"))</f>
        <v>Labels</v>
      </c>
      <c r="ALC2" s="14" t="str">
        <f t="shared" ref="ALC2" ca="1" si="1254">IF(ALC1="","",IF(MOD(COLUMN(ALD1)-1,2)=0,"Labels","Values"))</f>
        <v>Values</v>
      </c>
      <c r="ALD2" s="14" t="str">
        <f t="shared" ref="ALD2" ca="1" si="1255">IF(ALD1="","",IF(MOD(COLUMN(ALE1)-1,2)=0,"Labels","Values"))</f>
        <v>Labels</v>
      </c>
      <c r="ALE2" s="14" t="str">
        <f t="shared" ref="ALE2" ca="1" si="1256">IF(ALE1="","",IF(MOD(COLUMN(ALF1)-1,2)=0,"Labels","Values"))</f>
        <v>Values</v>
      </c>
      <c r="ALF2" s="14" t="str">
        <f t="shared" ref="ALF2" ca="1" si="1257">IF(ALF1="","",IF(MOD(COLUMN(ALG1)-1,2)=0,"Labels","Values"))</f>
        <v>Labels</v>
      </c>
      <c r="ALG2" s="14" t="str">
        <f t="shared" ref="ALG2" ca="1" si="1258">IF(ALG1="","",IF(MOD(COLUMN(ALH1)-1,2)=0,"Labels","Values"))</f>
        <v>Values</v>
      </c>
      <c r="ALH2" s="14" t="str">
        <f t="shared" ref="ALH2" ca="1" si="1259">IF(ALH1="","",IF(MOD(COLUMN(ALI1)-1,2)=0,"Labels","Values"))</f>
        <v>Labels</v>
      </c>
      <c r="ALI2" s="14" t="str">
        <f t="shared" ref="ALI2" ca="1" si="1260">IF(ALI1="","",IF(MOD(COLUMN(ALJ1)-1,2)=0,"Labels","Values"))</f>
        <v>Values</v>
      </c>
      <c r="ALJ2" s="14" t="str">
        <f t="shared" ref="ALJ2" ca="1" si="1261">IF(ALJ1="","",IF(MOD(COLUMN(ALK1)-1,2)=0,"Labels","Values"))</f>
        <v>Labels</v>
      </c>
      <c r="ALK2" s="14" t="str">
        <f t="shared" ref="ALK2" ca="1" si="1262">IF(ALK1="","",IF(MOD(COLUMN(ALL1)-1,2)=0,"Labels","Values"))</f>
        <v>Values</v>
      </c>
      <c r="ALL2" s="14" t="str">
        <f t="shared" ref="ALL2" ca="1" si="1263">IF(ALL1="","",IF(MOD(COLUMN(ALM1)-1,2)=0,"Labels","Values"))</f>
        <v>Labels</v>
      </c>
      <c r="ALM2" s="14" t="str">
        <f t="shared" ref="ALM2" ca="1" si="1264">IF(ALM1="","",IF(MOD(COLUMN(ALN1)-1,2)=0,"Labels","Values"))</f>
        <v>Values</v>
      </c>
      <c r="ALN2" s="14" t="str">
        <f t="shared" ref="ALN2" ca="1" si="1265">IF(ALN1="","",IF(MOD(COLUMN(ALO1)-1,2)=0,"Labels","Values"))</f>
        <v>Labels</v>
      </c>
      <c r="ALO2" s="14" t="str">
        <f t="shared" ref="ALO2" ca="1" si="1266">IF(ALO1="","",IF(MOD(COLUMN(ALP1)-1,2)=0,"Labels","Values"))</f>
        <v>Values</v>
      </c>
      <c r="ALP2" s="14" t="str">
        <f t="shared" ref="ALP2" ca="1" si="1267">IF(ALP1="","",IF(MOD(COLUMN(ALQ1)-1,2)=0,"Labels","Values"))</f>
        <v>Labels</v>
      </c>
      <c r="ALQ2" s="14" t="str">
        <f t="shared" ref="ALQ2" ca="1" si="1268">IF(ALQ1="","",IF(MOD(COLUMN(ALR1)-1,2)=0,"Labels","Values"))</f>
        <v>Values</v>
      </c>
      <c r="ALR2" s="14" t="str">
        <f t="shared" ref="ALR2" ca="1" si="1269">IF(ALR1="","",IF(MOD(COLUMN(ALS1)-1,2)=0,"Labels","Values"))</f>
        <v>Labels</v>
      </c>
      <c r="ALS2" s="14" t="str">
        <f t="shared" ref="ALS2" ca="1" si="1270">IF(ALS1="","",IF(MOD(COLUMN(ALT1)-1,2)=0,"Labels","Values"))</f>
        <v>Values</v>
      </c>
      <c r="ALT2" s="14" t="str">
        <f t="shared" ref="ALT2" ca="1" si="1271">IF(ALT1="","",IF(MOD(COLUMN(ALU1)-1,2)=0,"Labels","Values"))</f>
        <v>Labels</v>
      </c>
      <c r="ALU2" s="14" t="str">
        <f t="shared" ref="ALU2" ca="1" si="1272">IF(ALU1="","",IF(MOD(COLUMN(ALV1)-1,2)=0,"Labels","Values"))</f>
        <v>Values</v>
      </c>
      <c r="ALV2" s="14" t="str">
        <f t="shared" ref="ALV2" ca="1" si="1273">IF(ALV1="","",IF(MOD(COLUMN(ALW1)-1,2)=0,"Labels","Values"))</f>
        <v>Labels</v>
      </c>
      <c r="ALW2" s="14" t="str">
        <f t="shared" ref="ALW2" ca="1" si="1274">IF(ALW1="","",IF(MOD(COLUMN(ALX1)-1,2)=0,"Labels","Values"))</f>
        <v>Values</v>
      </c>
      <c r="ALX2" s="14" t="str">
        <f t="shared" ref="ALX2" ca="1" si="1275">IF(ALX1="","",IF(MOD(COLUMN(ALY1)-1,2)=0,"Labels","Values"))</f>
        <v>Labels</v>
      </c>
      <c r="ALY2" s="14" t="str">
        <f t="shared" ref="ALY2" ca="1" si="1276">IF(ALY1="","",IF(MOD(COLUMN(ALZ1)-1,2)=0,"Labels","Values"))</f>
        <v>Values</v>
      </c>
      <c r="ALZ2" s="14" t="str">
        <f t="shared" ref="ALZ2" ca="1" si="1277">IF(ALZ1="","",IF(MOD(COLUMN(AMA1)-1,2)=0,"Labels","Values"))</f>
        <v>Labels</v>
      </c>
      <c r="AMA2" s="14" t="str">
        <f t="shared" ref="AMA2" ca="1" si="1278">IF(AMA1="","",IF(MOD(COLUMN(AMB1)-1,2)=0,"Labels","Values"))</f>
        <v>Values</v>
      </c>
      <c r="AMB2" s="14" t="str">
        <f t="shared" ref="AMB2" ca="1" si="1279">IF(AMB1="","",IF(MOD(COLUMN(AMC1)-1,2)=0,"Labels","Values"))</f>
        <v>Labels</v>
      </c>
      <c r="AMC2" s="14" t="str">
        <f t="shared" ref="AMC2" ca="1" si="1280">IF(AMC1="","",IF(MOD(COLUMN(AMD1)-1,2)=0,"Labels","Values"))</f>
        <v>Values</v>
      </c>
      <c r="AMD2" s="14" t="str">
        <f t="shared" ref="AMD2" ca="1" si="1281">IF(AMD1="","",IF(MOD(COLUMN(AME1)-1,2)=0,"Labels","Values"))</f>
        <v>Labels</v>
      </c>
      <c r="AME2" s="14" t="str">
        <f t="shared" ref="AME2" ca="1" si="1282">IF(AME1="","",IF(MOD(COLUMN(AMF1)-1,2)=0,"Labels","Values"))</f>
        <v>Values</v>
      </c>
      <c r="AMF2" s="14" t="str">
        <f t="shared" ref="AMF2" ca="1" si="1283">IF(AMF1="","",IF(MOD(COLUMN(AMG1)-1,2)=0,"Labels","Values"))</f>
        <v>Labels</v>
      </c>
      <c r="AMG2" s="14" t="str">
        <f t="shared" ref="AMG2" ca="1" si="1284">IF(AMG1="","",IF(MOD(COLUMN(AMH1)-1,2)=0,"Labels","Values"))</f>
        <v>Values</v>
      </c>
      <c r="AMH2" s="14" t="str">
        <f t="shared" ref="AMH2" ca="1" si="1285">IF(AMH1="","",IF(MOD(COLUMN(AMI1)-1,2)=0,"Labels","Values"))</f>
        <v>Labels</v>
      </c>
      <c r="AMI2" s="14" t="str">
        <f t="shared" ref="AMI2" ca="1" si="1286">IF(AMI1="","",IF(MOD(COLUMN(AMJ1)-1,2)=0,"Labels","Values"))</f>
        <v>Values</v>
      </c>
      <c r="AMJ2" s="14" t="str">
        <f t="shared" ref="AMJ2" ca="1" si="1287">IF(AMJ1="","",IF(MOD(COLUMN(AMK1)-1,2)=0,"Labels","Values"))</f>
        <v>Labels</v>
      </c>
      <c r="AMK2" s="14" t="str">
        <f t="shared" ref="AMK2" ca="1" si="1288">IF(AMK1="","",IF(MOD(COLUMN(AML1)-1,2)=0,"Labels","Values"))</f>
        <v>Values</v>
      </c>
      <c r="AML2" s="14" t="str">
        <f t="shared" ref="AML2" ca="1" si="1289">IF(AML1="","",IF(MOD(COLUMN(AMM1)-1,2)=0,"Labels","Values"))</f>
        <v>Labels</v>
      </c>
      <c r="AMM2" s="14" t="str">
        <f t="shared" ref="AMM2" ca="1" si="1290">IF(AMM1="","",IF(MOD(COLUMN(AMN1)-1,2)=0,"Labels","Values"))</f>
        <v>Values</v>
      </c>
      <c r="AMN2" s="14" t="str">
        <f t="shared" ref="AMN2" ca="1" si="1291">IF(AMN1="","",IF(MOD(COLUMN(AMO1)-1,2)=0,"Labels","Values"))</f>
        <v>Labels</v>
      </c>
      <c r="AMO2" s="14" t="str">
        <f t="shared" ref="AMO2" ca="1" si="1292">IF(AMO1="","",IF(MOD(COLUMN(AMP1)-1,2)=0,"Labels","Values"))</f>
        <v>Values</v>
      </c>
      <c r="AMP2" s="14" t="str">
        <f t="shared" ref="AMP2" ca="1" si="1293">IF(AMP1="","",IF(MOD(COLUMN(AMQ1)-1,2)=0,"Labels","Values"))</f>
        <v>Labels</v>
      </c>
      <c r="AMQ2" s="14" t="str">
        <f t="shared" ref="AMQ2" ca="1" si="1294">IF(AMQ1="","",IF(MOD(COLUMN(AMR1)-1,2)=0,"Labels","Values"))</f>
        <v>Values</v>
      </c>
      <c r="AMR2" s="14" t="str">
        <f t="shared" ref="AMR2" ca="1" si="1295">IF(AMR1="","",IF(MOD(COLUMN(AMS1)-1,2)=0,"Labels","Values"))</f>
        <v>Labels</v>
      </c>
      <c r="AMS2" s="14" t="str">
        <f t="shared" ref="AMS2" ca="1" si="1296">IF(AMS1="","",IF(MOD(COLUMN(AMT1)-1,2)=0,"Labels","Values"))</f>
        <v>Values</v>
      </c>
      <c r="AMT2" s="14" t="str">
        <f t="shared" ref="AMT2" ca="1" si="1297">IF(AMT1="","",IF(MOD(COLUMN(AMU1)-1,2)=0,"Labels","Values"))</f>
        <v>Labels</v>
      </c>
      <c r="AMU2" s="14" t="str">
        <f t="shared" ref="AMU2" ca="1" si="1298">IF(AMU1="","",IF(MOD(COLUMN(AMV1)-1,2)=0,"Labels","Values"))</f>
        <v>Values</v>
      </c>
      <c r="AMV2" s="14" t="str">
        <f t="shared" ref="AMV2" ca="1" si="1299">IF(AMV1="","",IF(MOD(COLUMN(AMW1)-1,2)=0,"Labels","Values"))</f>
        <v>Labels</v>
      </c>
      <c r="AMW2" s="14" t="str">
        <f t="shared" ref="AMW2" ca="1" si="1300">IF(AMW1="","",IF(MOD(COLUMN(AMX1)-1,2)=0,"Labels","Values"))</f>
        <v>Values</v>
      </c>
      <c r="AMX2" s="14" t="str">
        <f t="shared" ref="AMX2" ca="1" si="1301">IF(AMX1="","",IF(MOD(COLUMN(AMY1)-1,2)=0,"Labels","Values"))</f>
        <v>Labels</v>
      </c>
      <c r="AMY2" s="14" t="str">
        <f t="shared" ref="AMY2" ca="1" si="1302">IF(AMY1="","",IF(MOD(COLUMN(AMZ1)-1,2)=0,"Labels","Values"))</f>
        <v>Values</v>
      </c>
      <c r="AMZ2" s="14" t="str">
        <f t="shared" ref="AMZ2" ca="1" si="1303">IF(AMZ1="","",IF(MOD(COLUMN(ANA1)-1,2)=0,"Labels","Values"))</f>
        <v>Labels</v>
      </c>
      <c r="ANA2" s="14" t="str">
        <f t="shared" ref="ANA2" ca="1" si="1304">IF(ANA1="","",IF(MOD(COLUMN(ANB1)-1,2)=0,"Labels","Values"))</f>
        <v>Values</v>
      </c>
      <c r="ANB2" s="14" t="str">
        <f t="shared" ref="ANB2" ca="1" si="1305">IF(ANB1="","",IF(MOD(COLUMN(ANC1)-1,2)=0,"Labels","Values"))</f>
        <v>Labels</v>
      </c>
      <c r="ANC2" s="14" t="str">
        <f t="shared" ref="ANC2" ca="1" si="1306">IF(ANC1="","",IF(MOD(COLUMN(AND1)-1,2)=0,"Labels","Values"))</f>
        <v>Values</v>
      </c>
      <c r="AND2" s="14" t="str">
        <f t="shared" ref="AND2" ca="1" si="1307">IF(AND1="","",IF(MOD(COLUMN(ANE1)-1,2)=0,"Labels","Values"))</f>
        <v>Labels</v>
      </c>
      <c r="ANE2" s="14" t="str">
        <f t="shared" ref="ANE2" ca="1" si="1308">IF(ANE1="","",IF(MOD(COLUMN(ANF1)-1,2)=0,"Labels","Values"))</f>
        <v>Values</v>
      </c>
      <c r="ANF2" s="14" t="str">
        <f t="shared" ref="ANF2" ca="1" si="1309">IF(ANF1="","",IF(MOD(COLUMN(ANG1)-1,2)=0,"Labels","Values"))</f>
        <v>Labels</v>
      </c>
      <c r="ANG2" s="14" t="str">
        <f t="shared" ref="ANG2" ca="1" si="1310">IF(ANG1="","",IF(MOD(COLUMN(ANH1)-1,2)=0,"Labels","Values"))</f>
        <v>Values</v>
      </c>
      <c r="ANH2" s="14" t="str">
        <f t="shared" ref="ANH2" ca="1" si="1311">IF(ANH1="","",IF(MOD(COLUMN(ANI1)-1,2)=0,"Labels","Values"))</f>
        <v>Labels</v>
      </c>
      <c r="ANI2" s="14" t="str">
        <f t="shared" ref="ANI2" ca="1" si="1312">IF(ANI1="","",IF(MOD(COLUMN(ANJ1)-1,2)=0,"Labels","Values"))</f>
        <v>Values</v>
      </c>
      <c r="ANJ2" s="14" t="str">
        <f t="shared" ref="ANJ2" ca="1" si="1313">IF(ANJ1="","",IF(MOD(COLUMN(ANK1)-1,2)=0,"Labels","Values"))</f>
        <v>Labels</v>
      </c>
      <c r="ANK2" s="14" t="str">
        <f t="shared" ref="ANK2" ca="1" si="1314">IF(ANK1="","",IF(MOD(COLUMN(ANL1)-1,2)=0,"Labels","Values"))</f>
        <v>Values</v>
      </c>
      <c r="ANL2" s="14" t="str">
        <f t="shared" ref="ANL2" ca="1" si="1315">IF(ANL1="","",IF(MOD(COLUMN(ANM1)-1,2)=0,"Labels","Values"))</f>
        <v>Labels</v>
      </c>
      <c r="ANM2" s="14" t="str">
        <f t="shared" ref="ANM2" ca="1" si="1316">IF(ANM1="","",IF(MOD(COLUMN(ANN1)-1,2)=0,"Labels","Values"))</f>
        <v>Values</v>
      </c>
      <c r="ANN2" s="14" t="str">
        <f t="shared" ref="ANN2" ca="1" si="1317">IF(ANN1="","",IF(MOD(COLUMN(ANO1)-1,2)=0,"Labels","Values"))</f>
        <v>Labels</v>
      </c>
      <c r="ANO2" s="14" t="str">
        <f t="shared" ref="ANO2" ca="1" si="1318">IF(ANO1="","",IF(MOD(COLUMN(ANP1)-1,2)=0,"Labels","Values"))</f>
        <v>Values</v>
      </c>
      <c r="ANP2" s="14" t="str">
        <f t="shared" ref="ANP2" ca="1" si="1319">IF(ANP1="","",IF(MOD(COLUMN(ANQ1)-1,2)=0,"Labels","Values"))</f>
        <v>Labels</v>
      </c>
      <c r="ANQ2" s="14" t="str">
        <f t="shared" ref="ANQ2" ca="1" si="1320">IF(ANQ1="","",IF(MOD(COLUMN(ANR1)-1,2)=0,"Labels","Values"))</f>
        <v>Values</v>
      </c>
      <c r="ANR2" s="14" t="str">
        <f t="shared" ref="ANR2" ca="1" si="1321">IF(ANR1="","",IF(MOD(COLUMN(ANS1)-1,2)=0,"Labels","Values"))</f>
        <v>Labels</v>
      </c>
      <c r="ANS2" s="14" t="str">
        <f t="shared" ref="ANS2" ca="1" si="1322">IF(ANS1="","",IF(MOD(COLUMN(ANT1)-1,2)=0,"Labels","Values"))</f>
        <v>Values</v>
      </c>
      <c r="ANT2" s="14" t="str">
        <f t="shared" ref="ANT2" ca="1" si="1323">IF(ANT1="","",IF(MOD(COLUMN(ANU1)-1,2)=0,"Labels","Values"))</f>
        <v>Labels</v>
      </c>
      <c r="ANU2" s="14" t="str">
        <f t="shared" ref="ANU2" ca="1" si="1324">IF(ANU1="","",IF(MOD(COLUMN(ANV1)-1,2)=0,"Labels","Values"))</f>
        <v>Values</v>
      </c>
      <c r="ANV2" s="14" t="str">
        <f t="shared" ref="ANV2" ca="1" si="1325">IF(ANV1="","",IF(MOD(COLUMN(ANW1)-1,2)=0,"Labels","Values"))</f>
        <v>Labels</v>
      </c>
      <c r="ANW2" s="14" t="str">
        <f t="shared" ref="ANW2" ca="1" si="1326">IF(ANW1="","",IF(MOD(COLUMN(ANX1)-1,2)=0,"Labels","Values"))</f>
        <v>Values</v>
      </c>
      <c r="ANX2" s="14" t="str">
        <f t="shared" ref="ANX2" ca="1" si="1327">IF(ANX1="","",IF(MOD(COLUMN(ANY1)-1,2)=0,"Labels","Values"))</f>
        <v>Labels</v>
      </c>
      <c r="ANY2" s="14" t="str">
        <f t="shared" ref="ANY2" ca="1" si="1328">IF(ANY1="","",IF(MOD(COLUMN(ANZ1)-1,2)=0,"Labels","Values"))</f>
        <v>Values</v>
      </c>
      <c r="ANZ2" s="14" t="str">
        <f t="shared" ref="ANZ2" ca="1" si="1329">IF(ANZ1="","",IF(MOD(COLUMN(AOA1)-1,2)=0,"Labels","Values"))</f>
        <v>Labels</v>
      </c>
      <c r="AOA2" s="14" t="str">
        <f t="shared" ref="AOA2" ca="1" si="1330">IF(AOA1="","",IF(MOD(COLUMN(AOB1)-1,2)=0,"Labels","Values"))</f>
        <v>Values</v>
      </c>
      <c r="AOB2" s="14" t="str">
        <f t="shared" ref="AOB2" ca="1" si="1331">IF(AOB1="","",IF(MOD(COLUMN(AOC1)-1,2)=0,"Labels","Values"))</f>
        <v>Labels</v>
      </c>
      <c r="AOC2" s="14" t="str">
        <f t="shared" ref="AOC2" ca="1" si="1332">IF(AOC1="","",IF(MOD(COLUMN(AOD1)-1,2)=0,"Labels","Values"))</f>
        <v>Values</v>
      </c>
      <c r="AOD2" s="14" t="str">
        <f t="shared" ref="AOD2" ca="1" si="1333">IF(AOD1="","",IF(MOD(COLUMN(AOE1)-1,2)=0,"Labels","Values"))</f>
        <v>Labels</v>
      </c>
      <c r="AOE2" s="14" t="str">
        <f t="shared" ref="AOE2" ca="1" si="1334">IF(AOE1="","",IF(MOD(COLUMN(AOF1)-1,2)=0,"Labels","Values"))</f>
        <v>Values</v>
      </c>
      <c r="AOF2" s="14" t="str">
        <f t="shared" ref="AOF2" ca="1" si="1335">IF(AOF1="","",IF(MOD(COLUMN(AOG1)-1,2)=0,"Labels","Values"))</f>
        <v>Labels</v>
      </c>
      <c r="AOG2" s="14" t="str">
        <f t="shared" ref="AOG2" ca="1" si="1336">IF(AOG1="","",IF(MOD(COLUMN(AOH1)-1,2)=0,"Labels","Values"))</f>
        <v>Values</v>
      </c>
      <c r="AOH2" s="14" t="str">
        <f t="shared" ref="AOH2" ca="1" si="1337">IF(AOH1="","",IF(MOD(COLUMN(AOI1)-1,2)=0,"Labels","Values"))</f>
        <v>Labels</v>
      </c>
      <c r="AOI2" s="14" t="str">
        <f t="shared" ref="AOI2" ca="1" si="1338">IF(AOI1="","",IF(MOD(COLUMN(AOJ1)-1,2)=0,"Labels","Values"))</f>
        <v>Values</v>
      </c>
      <c r="AOJ2" s="14" t="str">
        <f t="shared" ref="AOJ2" ca="1" si="1339">IF(AOJ1="","",IF(MOD(COLUMN(AOK1)-1,2)=0,"Labels","Values"))</f>
        <v>Labels</v>
      </c>
      <c r="AOK2" s="14" t="str">
        <f t="shared" ref="AOK2" ca="1" si="1340">IF(AOK1="","",IF(MOD(COLUMN(AOL1)-1,2)=0,"Labels","Values"))</f>
        <v>Values</v>
      </c>
      <c r="AOL2" s="14" t="str">
        <f t="shared" ref="AOL2" ca="1" si="1341">IF(AOL1="","",IF(MOD(COLUMN(AOM1)-1,2)=0,"Labels","Values"))</f>
        <v>Labels</v>
      </c>
      <c r="AOM2" s="14" t="str">
        <f t="shared" ref="AOM2" ca="1" si="1342">IF(AOM1="","",IF(MOD(COLUMN(AON1)-1,2)=0,"Labels","Values"))</f>
        <v>Values</v>
      </c>
      <c r="AON2" s="14" t="str">
        <f t="shared" ref="AON2" ca="1" si="1343">IF(AON1="","",IF(MOD(COLUMN(AOO1)-1,2)=0,"Labels","Values"))</f>
        <v>Labels</v>
      </c>
      <c r="AOO2" s="14" t="str">
        <f t="shared" ref="AOO2" ca="1" si="1344">IF(AOO1="","",IF(MOD(COLUMN(AOP1)-1,2)=0,"Labels","Values"))</f>
        <v>Values</v>
      </c>
      <c r="AOP2" s="14" t="str">
        <f t="shared" ref="AOP2" ca="1" si="1345">IF(AOP1="","",IF(MOD(COLUMN(AOQ1)-1,2)=0,"Labels","Values"))</f>
        <v>Labels</v>
      </c>
      <c r="AOQ2" s="14" t="str">
        <f t="shared" ref="AOQ2" ca="1" si="1346">IF(AOQ1="","",IF(MOD(COLUMN(AOR1)-1,2)=0,"Labels","Values"))</f>
        <v>Values</v>
      </c>
      <c r="AOR2" s="14" t="str">
        <f t="shared" ref="AOR2" ca="1" si="1347">IF(AOR1="","",IF(MOD(COLUMN(AOS1)-1,2)=0,"Labels","Values"))</f>
        <v>Labels</v>
      </c>
      <c r="AOS2" s="14" t="str">
        <f t="shared" ref="AOS2" ca="1" si="1348">IF(AOS1="","",IF(MOD(COLUMN(AOT1)-1,2)=0,"Labels","Values"))</f>
        <v>Values</v>
      </c>
      <c r="AOT2" s="14" t="str">
        <f t="shared" ref="AOT2" ca="1" si="1349">IF(AOT1="","",IF(MOD(COLUMN(AOU1)-1,2)=0,"Labels","Values"))</f>
        <v>Labels</v>
      </c>
      <c r="AOU2" s="14" t="str">
        <f t="shared" ref="AOU2" ca="1" si="1350">IF(AOU1="","",IF(MOD(COLUMN(AOV1)-1,2)=0,"Labels","Values"))</f>
        <v>Values</v>
      </c>
      <c r="AOV2" s="14" t="str">
        <f t="shared" ref="AOV2" ca="1" si="1351">IF(AOV1="","",IF(MOD(COLUMN(AOW1)-1,2)=0,"Labels","Values"))</f>
        <v>Labels</v>
      </c>
      <c r="AOW2" s="14" t="str">
        <f t="shared" ref="AOW2" ca="1" si="1352">IF(AOW1="","",IF(MOD(COLUMN(AOX1)-1,2)=0,"Labels","Values"))</f>
        <v>Values</v>
      </c>
      <c r="AOX2" s="14" t="str">
        <f t="shared" ref="AOX2" ca="1" si="1353">IF(AOX1="","",IF(MOD(COLUMN(AOY1)-1,2)=0,"Labels","Values"))</f>
        <v>Labels</v>
      </c>
      <c r="AOY2" s="14" t="str">
        <f t="shared" ref="AOY2" ca="1" si="1354">IF(AOY1="","",IF(MOD(COLUMN(AOZ1)-1,2)=0,"Labels","Values"))</f>
        <v>Values</v>
      </c>
      <c r="AOZ2" s="14" t="str">
        <f t="shared" ref="AOZ2" ca="1" si="1355">IF(AOZ1="","",IF(MOD(COLUMN(APA1)-1,2)=0,"Labels","Values"))</f>
        <v>Labels</v>
      </c>
      <c r="APA2" s="14" t="str">
        <f t="shared" ref="APA2" ca="1" si="1356">IF(APA1="","",IF(MOD(COLUMN(APB1)-1,2)=0,"Labels","Values"))</f>
        <v>Values</v>
      </c>
      <c r="APB2" s="14" t="str">
        <f t="shared" ref="APB2" ca="1" si="1357">IF(APB1="","",IF(MOD(COLUMN(APC1)-1,2)=0,"Labels","Values"))</f>
        <v>Labels</v>
      </c>
      <c r="APC2" s="14" t="str">
        <f t="shared" ref="APC2" ca="1" si="1358">IF(APC1="","",IF(MOD(COLUMN(APD1)-1,2)=0,"Labels","Values"))</f>
        <v>Values</v>
      </c>
      <c r="APD2" s="14" t="str">
        <f t="shared" ref="APD2" ca="1" si="1359">IF(APD1="","",IF(MOD(COLUMN(APE1)-1,2)=0,"Labels","Values"))</f>
        <v>Labels</v>
      </c>
      <c r="APE2" s="14" t="str">
        <f t="shared" ref="APE2" ca="1" si="1360">IF(APE1="","",IF(MOD(COLUMN(APF1)-1,2)=0,"Labels","Values"))</f>
        <v>Values</v>
      </c>
      <c r="APF2" s="14" t="str">
        <f t="shared" ref="APF2" ca="1" si="1361">IF(APF1="","",IF(MOD(COLUMN(APG1)-1,2)=0,"Labels","Values"))</f>
        <v>Labels</v>
      </c>
      <c r="APG2" s="14" t="str">
        <f t="shared" ref="APG2" ca="1" si="1362">IF(APG1="","",IF(MOD(COLUMN(APH1)-1,2)=0,"Labels","Values"))</f>
        <v>Values</v>
      </c>
      <c r="APH2" s="14" t="str">
        <f t="shared" ref="APH2" ca="1" si="1363">IF(APH1="","",IF(MOD(COLUMN(API1)-1,2)=0,"Labels","Values"))</f>
        <v>Labels</v>
      </c>
      <c r="API2" s="14" t="str">
        <f t="shared" ref="API2" ca="1" si="1364">IF(API1="","",IF(MOD(COLUMN(APJ1)-1,2)=0,"Labels","Values"))</f>
        <v>Values</v>
      </c>
      <c r="APJ2" s="14" t="str">
        <f t="shared" ref="APJ2" ca="1" si="1365">IF(APJ1="","",IF(MOD(COLUMN(APK1)-1,2)=0,"Labels","Values"))</f>
        <v>Labels</v>
      </c>
      <c r="APK2" s="14" t="str">
        <f t="shared" ref="APK2" ca="1" si="1366">IF(APK1="","",IF(MOD(COLUMN(APL1)-1,2)=0,"Labels","Values"))</f>
        <v>Values</v>
      </c>
      <c r="APL2" s="14" t="str">
        <f t="shared" ref="APL2" ca="1" si="1367">IF(APL1="","",IF(MOD(COLUMN(APM1)-1,2)=0,"Labels","Values"))</f>
        <v>Labels</v>
      </c>
      <c r="APM2" s="14" t="str">
        <f t="shared" ref="APM2" ca="1" si="1368">IF(APM1="","",IF(MOD(COLUMN(APN1)-1,2)=0,"Labels","Values"))</f>
        <v>Values</v>
      </c>
      <c r="APN2" s="14" t="str">
        <f t="shared" ref="APN2" ca="1" si="1369">IF(APN1="","",IF(MOD(COLUMN(APO1)-1,2)=0,"Labels","Values"))</f>
        <v>Labels</v>
      </c>
      <c r="APO2" s="14" t="str">
        <f t="shared" ref="APO2" ca="1" si="1370">IF(APO1="","",IF(MOD(COLUMN(APP1)-1,2)=0,"Labels","Values"))</f>
        <v>Values</v>
      </c>
      <c r="APP2" s="14" t="str">
        <f t="shared" ref="APP2" ca="1" si="1371">IF(APP1="","",IF(MOD(COLUMN(APQ1)-1,2)=0,"Labels","Values"))</f>
        <v>Labels</v>
      </c>
      <c r="APQ2" s="14" t="str">
        <f t="shared" ref="APQ2" ca="1" si="1372">IF(APQ1="","",IF(MOD(COLUMN(APR1)-1,2)=0,"Labels","Values"))</f>
        <v>Values</v>
      </c>
      <c r="APR2" s="14" t="str">
        <f t="shared" ref="APR2" ca="1" si="1373">IF(APR1="","",IF(MOD(COLUMN(APS1)-1,2)=0,"Labels","Values"))</f>
        <v>Labels</v>
      </c>
      <c r="APS2" s="14" t="str">
        <f t="shared" ref="APS2" ca="1" si="1374">IF(APS1="","",IF(MOD(COLUMN(APT1)-1,2)=0,"Labels","Values"))</f>
        <v>Values</v>
      </c>
      <c r="APT2" s="14" t="str">
        <f t="shared" ref="APT2" ca="1" si="1375">IF(APT1="","",IF(MOD(COLUMN(APU1)-1,2)=0,"Labels","Values"))</f>
        <v>Labels</v>
      </c>
      <c r="APU2" s="14" t="str">
        <f t="shared" ref="APU2" ca="1" si="1376">IF(APU1="","",IF(MOD(COLUMN(APV1)-1,2)=0,"Labels","Values"))</f>
        <v>Values</v>
      </c>
      <c r="APV2" s="14" t="str">
        <f t="shared" ref="APV2" ca="1" si="1377">IF(APV1="","",IF(MOD(COLUMN(APW1)-1,2)=0,"Labels","Values"))</f>
        <v>Labels</v>
      </c>
      <c r="APW2" s="14" t="str">
        <f t="shared" ref="APW2" ca="1" si="1378">IF(APW1="","",IF(MOD(COLUMN(APX1)-1,2)=0,"Labels","Values"))</f>
        <v>Values</v>
      </c>
      <c r="APX2" s="14" t="str">
        <f t="shared" ref="APX2" ca="1" si="1379">IF(APX1="","",IF(MOD(COLUMN(APY1)-1,2)=0,"Labels","Values"))</f>
        <v>Labels</v>
      </c>
      <c r="APY2" s="14" t="str">
        <f t="shared" ref="APY2" ca="1" si="1380">IF(APY1="","",IF(MOD(COLUMN(APZ1)-1,2)=0,"Labels","Values"))</f>
        <v>Values</v>
      </c>
      <c r="APZ2" s="14" t="str">
        <f t="shared" ref="APZ2" ca="1" si="1381">IF(APZ1="","",IF(MOD(COLUMN(AQA1)-1,2)=0,"Labels","Values"))</f>
        <v>Labels</v>
      </c>
      <c r="AQA2" s="14" t="str">
        <f t="shared" ref="AQA2" ca="1" si="1382">IF(AQA1="","",IF(MOD(COLUMN(AQB1)-1,2)=0,"Labels","Values"))</f>
        <v>Values</v>
      </c>
      <c r="AQB2" s="14" t="str">
        <f t="shared" ref="AQB2" ca="1" si="1383">IF(AQB1="","",IF(MOD(COLUMN(AQC1)-1,2)=0,"Labels","Values"))</f>
        <v>Labels</v>
      </c>
      <c r="AQC2" s="14" t="str">
        <f t="shared" ref="AQC2" ca="1" si="1384">IF(AQC1="","",IF(MOD(COLUMN(AQD1)-1,2)=0,"Labels","Values"))</f>
        <v>Values</v>
      </c>
      <c r="AQD2" s="14" t="str">
        <f t="shared" ref="AQD2" ca="1" si="1385">IF(AQD1="","",IF(MOD(COLUMN(AQE1)-1,2)=0,"Labels","Values"))</f>
        <v>Labels</v>
      </c>
      <c r="AQE2" s="14" t="str">
        <f t="shared" ref="AQE2" ca="1" si="1386">IF(AQE1="","",IF(MOD(COLUMN(AQF1)-1,2)=0,"Labels","Values"))</f>
        <v>Values</v>
      </c>
      <c r="AQF2" s="14" t="str">
        <f t="shared" ref="AQF2" ca="1" si="1387">IF(AQF1="","",IF(MOD(COLUMN(AQG1)-1,2)=0,"Labels","Values"))</f>
        <v>Labels</v>
      </c>
      <c r="AQG2" s="14" t="str">
        <f t="shared" ref="AQG2" ca="1" si="1388">IF(AQG1="","",IF(MOD(COLUMN(AQH1)-1,2)=0,"Labels","Values"))</f>
        <v>Values</v>
      </c>
      <c r="AQH2" s="14" t="str">
        <f t="shared" ref="AQH2" ca="1" si="1389">IF(AQH1="","",IF(MOD(COLUMN(AQI1)-1,2)=0,"Labels","Values"))</f>
        <v>Labels</v>
      </c>
      <c r="AQI2" s="14" t="str">
        <f t="shared" ref="AQI2" ca="1" si="1390">IF(AQI1="","",IF(MOD(COLUMN(AQJ1)-1,2)=0,"Labels","Values"))</f>
        <v>Values</v>
      </c>
      <c r="AQJ2" s="14" t="str">
        <f t="shared" ref="AQJ2" ca="1" si="1391">IF(AQJ1="","",IF(MOD(COLUMN(AQK1)-1,2)=0,"Labels","Values"))</f>
        <v>Labels</v>
      </c>
      <c r="AQK2" s="14" t="str">
        <f t="shared" ref="AQK2" ca="1" si="1392">IF(AQK1="","",IF(MOD(COLUMN(AQL1)-1,2)=0,"Labels","Values"))</f>
        <v>Values</v>
      </c>
      <c r="AQL2" s="14" t="str">
        <f t="shared" ref="AQL2" ca="1" si="1393">IF(AQL1="","",IF(MOD(COLUMN(AQM1)-1,2)=0,"Labels","Values"))</f>
        <v>Labels</v>
      </c>
      <c r="AQM2" s="14" t="str">
        <f t="shared" ref="AQM2" ca="1" si="1394">IF(AQM1="","",IF(MOD(COLUMN(AQN1)-1,2)=0,"Labels","Values"))</f>
        <v>Values</v>
      </c>
      <c r="AQN2" s="14" t="str">
        <f t="shared" ref="AQN2" ca="1" si="1395">IF(AQN1="","",IF(MOD(COLUMN(AQO1)-1,2)=0,"Labels","Values"))</f>
        <v>Labels</v>
      </c>
      <c r="AQO2" s="14" t="str">
        <f t="shared" ref="AQO2" ca="1" si="1396">IF(AQO1="","",IF(MOD(COLUMN(AQP1)-1,2)=0,"Labels","Values"))</f>
        <v>Values</v>
      </c>
      <c r="AQP2" s="14" t="str">
        <f t="shared" ref="AQP2" ca="1" si="1397">IF(AQP1="","",IF(MOD(COLUMN(AQQ1)-1,2)=0,"Labels","Values"))</f>
        <v>Labels</v>
      </c>
      <c r="AQQ2" s="14" t="str">
        <f t="shared" ref="AQQ2" ca="1" si="1398">IF(AQQ1="","",IF(MOD(COLUMN(AQR1)-1,2)=0,"Labels","Values"))</f>
        <v>Values</v>
      </c>
      <c r="AQR2" s="14" t="str">
        <f t="shared" ref="AQR2" ca="1" si="1399">IF(AQR1="","",IF(MOD(COLUMN(AQS1)-1,2)=0,"Labels","Values"))</f>
        <v>Labels</v>
      </c>
      <c r="AQS2" s="14" t="str">
        <f t="shared" ref="AQS2" ca="1" si="1400">IF(AQS1="","",IF(MOD(COLUMN(AQT1)-1,2)=0,"Labels","Values"))</f>
        <v>Values</v>
      </c>
      <c r="AQT2" s="14" t="str">
        <f t="shared" ref="AQT2" ca="1" si="1401">IF(AQT1="","",IF(MOD(COLUMN(AQU1)-1,2)=0,"Labels","Values"))</f>
        <v>Labels</v>
      </c>
      <c r="AQU2" s="14" t="str">
        <f t="shared" ref="AQU2" ca="1" si="1402">IF(AQU1="","",IF(MOD(COLUMN(AQV1)-1,2)=0,"Labels","Values"))</f>
        <v>Values</v>
      </c>
      <c r="AQV2" s="14" t="str">
        <f t="shared" ref="AQV2" ca="1" si="1403">IF(AQV1="","",IF(MOD(COLUMN(AQW1)-1,2)=0,"Labels","Values"))</f>
        <v>Labels</v>
      </c>
      <c r="AQW2" s="14" t="str">
        <f t="shared" ref="AQW2" ca="1" si="1404">IF(AQW1="","",IF(MOD(COLUMN(AQX1)-1,2)=0,"Labels","Values"))</f>
        <v>Values</v>
      </c>
      <c r="AQX2" s="14" t="str">
        <f t="shared" ref="AQX2" ca="1" si="1405">IF(AQX1="","",IF(MOD(COLUMN(AQY1)-1,2)=0,"Labels","Values"))</f>
        <v>Labels</v>
      </c>
      <c r="AQY2" s="14" t="str">
        <f t="shared" ref="AQY2" ca="1" si="1406">IF(AQY1="","",IF(MOD(COLUMN(AQZ1)-1,2)=0,"Labels","Values"))</f>
        <v>Values</v>
      </c>
      <c r="AQZ2" s="14" t="str">
        <f t="shared" ref="AQZ2" ca="1" si="1407">IF(AQZ1="","",IF(MOD(COLUMN(ARA1)-1,2)=0,"Labels","Values"))</f>
        <v>Labels</v>
      </c>
      <c r="ARA2" s="14" t="str">
        <f t="shared" ref="ARA2" ca="1" si="1408">IF(ARA1="","",IF(MOD(COLUMN(ARB1)-1,2)=0,"Labels","Values"))</f>
        <v>Values</v>
      </c>
      <c r="ARB2" s="14" t="str">
        <f t="shared" ref="ARB2" ca="1" si="1409">IF(ARB1="","",IF(MOD(COLUMN(ARC1)-1,2)=0,"Labels","Values"))</f>
        <v>Labels</v>
      </c>
      <c r="ARC2" s="14" t="str">
        <f t="shared" ref="ARC2" ca="1" si="1410">IF(ARC1="","",IF(MOD(COLUMN(ARD1)-1,2)=0,"Labels","Values"))</f>
        <v>Values</v>
      </c>
      <c r="ARD2" s="14" t="str">
        <f t="shared" ref="ARD2" ca="1" si="1411">IF(ARD1="","",IF(MOD(COLUMN(ARE1)-1,2)=0,"Labels","Values"))</f>
        <v>Labels</v>
      </c>
      <c r="ARE2" s="14" t="str">
        <f t="shared" ref="ARE2" ca="1" si="1412">IF(ARE1="","",IF(MOD(COLUMN(ARF1)-1,2)=0,"Labels","Values"))</f>
        <v>Values</v>
      </c>
      <c r="ARF2" s="14" t="str">
        <f t="shared" ref="ARF2" ca="1" si="1413">IF(ARF1="","",IF(MOD(COLUMN(ARG1)-1,2)=0,"Labels","Values"))</f>
        <v>Labels</v>
      </c>
      <c r="ARG2" s="14" t="str">
        <f t="shared" ref="ARG2" ca="1" si="1414">IF(ARG1="","",IF(MOD(COLUMN(ARH1)-1,2)=0,"Labels","Values"))</f>
        <v>Values</v>
      </c>
      <c r="ARH2" s="14" t="str">
        <f t="shared" ref="ARH2" ca="1" si="1415">IF(ARH1="","",IF(MOD(COLUMN(ARI1)-1,2)=0,"Labels","Values"))</f>
        <v>Labels</v>
      </c>
      <c r="ARI2" s="14" t="str">
        <f t="shared" ref="ARI2" ca="1" si="1416">IF(ARI1="","",IF(MOD(COLUMN(ARJ1)-1,2)=0,"Labels","Values"))</f>
        <v>Values</v>
      </c>
      <c r="ARJ2" s="14" t="str">
        <f t="shared" ref="ARJ2" ca="1" si="1417">IF(ARJ1="","",IF(MOD(COLUMN(ARK1)-1,2)=0,"Labels","Values"))</f>
        <v>Labels</v>
      </c>
      <c r="ARK2" s="14" t="str">
        <f t="shared" ref="ARK2" ca="1" si="1418">IF(ARK1="","",IF(MOD(COLUMN(ARL1)-1,2)=0,"Labels","Values"))</f>
        <v>Values</v>
      </c>
      <c r="ARL2" s="14" t="str">
        <f t="shared" ref="ARL2" ca="1" si="1419">IF(ARL1="","",IF(MOD(COLUMN(ARM1)-1,2)=0,"Labels","Values"))</f>
        <v>Labels</v>
      </c>
      <c r="ARM2" s="14" t="str">
        <f t="shared" ref="ARM2" ca="1" si="1420">IF(ARM1="","",IF(MOD(COLUMN(ARN1)-1,2)=0,"Labels","Values"))</f>
        <v>Values</v>
      </c>
      <c r="ARN2" s="14" t="str">
        <f t="shared" ref="ARN2" ca="1" si="1421">IF(ARN1="","",IF(MOD(COLUMN(ARO1)-1,2)=0,"Labels","Values"))</f>
        <v>Labels</v>
      </c>
      <c r="ARO2" s="14" t="str">
        <f t="shared" ref="ARO2" ca="1" si="1422">IF(ARO1="","",IF(MOD(COLUMN(ARP1)-1,2)=0,"Labels","Values"))</f>
        <v>Values</v>
      </c>
      <c r="ARP2" s="14" t="str">
        <f t="shared" ref="ARP2" ca="1" si="1423">IF(ARP1="","",IF(MOD(COLUMN(ARQ1)-1,2)=0,"Labels","Values"))</f>
        <v>Labels</v>
      </c>
      <c r="ARQ2" s="14" t="str">
        <f t="shared" ref="ARQ2" ca="1" si="1424">IF(ARQ1="","",IF(MOD(COLUMN(ARR1)-1,2)=0,"Labels","Values"))</f>
        <v>Values</v>
      </c>
      <c r="ARR2" s="14" t="str">
        <f t="shared" ref="ARR2" ca="1" si="1425">IF(ARR1="","",IF(MOD(COLUMN(ARS1)-1,2)=0,"Labels","Values"))</f>
        <v>Labels</v>
      </c>
      <c r="ARS2" s="14" t="str">
        <f t="shared" ref="ARS2" ca="1" si="1426">IF(ARS1="","",IF(MOD(COLUMN(ART1)-1,2)=0,"Labels","Values"))</f>
        <v>Values</v>
      </c>
      <c r="ART2" s="14" t="str">
        <f t="shared" ref="ART2" ca="1" si="1427">IF(ART1="","",IF(MOD(COLUMN(ARU1)-1,2)=0,"Labels","Values"))</f>
        <v>Labels</v>
      </c>
      <c r="ARU2" s="14" t="str">
        <f t="shared" ref="ARU2" ca="1" si="1428">IF(ARU1="","",IF(MOD(COLUMN(ARV1)-1,2)=0,"Labels","Values"))</f>
        <v>Values</v>
      </c>
      <c r="ARV2" s="14" t="str">
        <f t="shared" ref="ARV2" ca="1" si="1429">IF(ARV1="","",IF(MOD(COLUMN(ARW1)-1,2)=0,"Labels","Values"))</f>
        <v>Labels</v>
      </c>
      <c r="ARW2" s="14" t="str">
        <f t="shared" ref="ARW2" ca="1" si="1430">IF(ARW1="","",IF(MOD(COLUMN(ARX1)-1,2)=0,"Labels","Values"))</f>
        <v>Values</v>
      </c>
      <c r="ARX2" s="14" t="str">
        <f t="shared" ref="ARX2" ca="1" si="1431">IF(ARX1="","",IF(MOD(COLUMN(ARY1)-1,2)=0,"Labels","Values"))</f>
        <v>Labels</v>
      </c>
      <c r="ARY2" s="14" t="str">
        <f t="shared" ref="ARY2" ca="1" si="1432">IF(ARY1="","",IF(MOD(COLUMN(ARZ1)-1,2)=0,"Labels","Values"))</f>
        <v>Values</v>
      </c>
      <c r="ARZ2" s="14" t="str">
        <f t="shared" ref="ARZ2" ca="1" si="1433">IF(ARZ1="","",IF(MOD(COLUMN(ASA1)-1,2)=0,"Labels","Values"))</f>
        <v>Labels</v>
      </c>
      <c r="ASA2" s="14" t="str">
        <f t="shared" ref="ASA2" ca="1" si="1434">IF(ASA1="","",IF(MOD(COLUMN(ASB1)-1,2)=0,"Labels","Values"))</f>
        <v>Values</v>
      </c>
      <c r="ASB2" s="14" t="str">
        <f t="shared" ref="ASB2" ca="1" si="1435">IF(ASB1="","",IF(MOD(COLUMN(ASC1)-1,2)=0,"Labels","Values"))</f>
        <v>Labels</v>
      </c>
      <c r="ASC2" s="14" t="str">
        <f t="shared" ref="ASC2" ca="1" si="1436">IF(ASC1="","",IF(MOD(COLUMN(ASD1)-1,2)=0,"Labels","Values"))</f>
        <v>Values</v>
      </c>
      <c r="ASD2" s="14" t="str">
        <f t="shared" ref="ASD2" ca="1" si="1437">IF(ASD1="","",IF(MOD(COLUMN(ASE1)-1,2)=0,"Labels","Values"))</f>
        <v>Labels</v>
      </c>
      <c r="ASE2" s="14" t="str">
        <f t="shared" ref="ASE2" ca="1" si="1438">IF(ASE1="","",IF(MOD(COLUMN(ASF1)-1,2)=0,"Labels","Values"))</f>
        <v>Values</v>
      </c>
      <c r="ASF2" s="14" t="str">
        <f t="shared" ref="ASF2" ca="1" si="1439">IF(ASF1="","",IF(MOD(COLUMN(ASG1)-1,2)=0,"Labels","Values"))</f>
        <v>Labels</v>
      </c>
      <c r="ASG2" s="14" t="str">
        <f t="shared" ref="ASG2" ca="1" si="1440">IF(ASG1="","",IF(MOD(COLUMN(ASH1)-1,2)=0,"Labels","Values"))</f>
        <v>Values</v>
      </c>
      <c r="ASH2" s="14" t="str">
        <f t="shared" ref="ASH2" ca="1" si="1441">IF(ASH1="","",IF(MOD(COLUMN(ASI1)-1,2)=0,"Labels","Values"))</f>
        <v>Labels</v>
      </c>
      <c r="ASI2" s="14" t="str">
        <f t="shared" ref="ASI2" ca="1" si="1442">IF(ASI1="","",IF(MOD(COLUMN(ASJ1)-1,2)=0,"Labels","Values"))</f>
        <v>Values</v>
      </c>
      <c r="ASJ2" s="14" t="str">
        <f t="shared" ref="ASJ2" ca="1" si="1443">IF(ASJ1="","",IF(MOD(COLUMN(ASK1)-1,2)=0,"Labels","Values"))</f>
        <v>Labels</v>
      </c>
      <c r="ASK2" s="14" t="str">
        <f t="shared" ref="ASK2" ca="1" si="1444">IF(ASK1="","",IF(MOD(COLUMN(ASL1)-1,2)=0,"Labels","Values"))</f>
        <v>Values</v>
      </c>
      <c r="ASL2" s="14" t="str">
        <f t="shared" ref="ASL2" ca="1" si="1445">IF(ASL1="","",IF(MOD(COLUMN(ASM1)-1,2)=0,"Labels","Values"))</f>
        <v>Labels</v>
      </c>
      <c r="ASM2" s="14" t="str">
        <f t="shared" ref="ASM2" ca="1" si="1446">IF(ASM1="","",IF(MOD(COLUMN(ASN1)-1,2)=0,"Labels","Values"))</f>
        <v>Values</v>
      </c>
      <c r="ASN2" s="14" t="str">
        <f t="shared" ref="ASN2" ca="1" si="1447">IF(ASN1="","",IF(MOD(COLUMN(ASO1)-1,2)=0,"Labels","Values"))</f>
        <v>Labels</v>
      </c>
      <c r="ASO2" s="14" t="str">
        <f t="shared" ref="ASO2" ca="1" si="1448">IF(ASO1="","",IF(MOD(COLUMN(ASP1)-1,2)=0,"Labels","Values"))</f>
        <v>Values</v>
      </c>
      <c r="ASP2" s="14" t="str">
        <f t="shared" ref="ASP2" ca="1" si="1449">IF(ASP1="","",IF(MOD(COLUMN(ASQ1)-1,2)=0,"Labels","Values"))</f>
        <v>Labels</v>
      </c>
      <c r="ASQ2" s="14" t="str">
        <f t="shared" ref="ASQ2" ca="1" si="1450">IF(ASQ1="","",IF(MOD(COLUMN(ASR1)-1,2)=0,"Labels","Values"))</f>
        <v>Values</v>
      </c>
      <c r="ASR2" s="14" t="str">
        <f t="shared" ref="ASR2" ca="1" si="1451">IF(ASR1="","",IF(MOD(COLUMN(ASS1)-1,2)=0,"Labels","Values"))</f>
        <v>Labels</v>
      </c>
      <c r="ASS2" s="14" t="str">
        <f t="shared" ref="ASS2" ca="1" si="1452">IF(ASS1="","",IF(MOD(COLUMN(AST1)-1,2)=0,"Labels","Values"))</f>
        <v>Values</v>
      </c>
      <c r="AST2" s="14" t="str">
        <f t="shared" ref="AST2" ca="1" si="1453">IF(AST1="","",IF(MOD(COLUMN(ASU1)-1,2)=0,"Labels","Values"))</f>
        <v>Labels</v>
      </c>
      <c r="ASU2" s="14" t="str">
        <f t="shared" ref="ASU2" ca="1" si="1454">IF(ASU1="","",IF(MOD(COLUMN(ASV1)-1,2)=0,"Labels","Values"))</f>
        <v>Values</v>
      </c>
      <c r="ASV2" s="14" t="str">
        <f t="shared" ref="ASV2" ca="1" si="1455">IF(ASV1="","",IF(MOD(COLUMN(ASW1)-1,2)=0,"Labels","Values"))</f>
        <v>Labels</v>
      </c>
      <c r="ASW2" s="14" t="str">
        <f t="shared" ref="ASW2" ca="1" si="1456">IF(ASW1="","",IF(MOD(COLUMN(ASX1)-1,2)=0,"Labels","Values"))</f>
        <v>Values</v>
      </c>
      <c r="ASX2" s="14" t="str">
        <f t="shared" ref="ASX2" ca="1" si="1457">IF(ASX1="","",IF(MOD(COLUMN(ASY1)-1,2)=0,"Labels","Values"))</f>
        <v>Labels</v>
      </c>
      <c r="ASY2" s="14" t="str">
        <f t="shared" ref="ASY2" ca="1" si="1458">IF(ASY1="","",IF(MOD(COLUMN(ASZ1)-1,2)=0,"Labels","Values"))</f>
        <v>Values</v>
      </c>
      <c r="ASZ2" s="14" t="str">
        <f t="shared" ref="ASZ2" ca="1" si="1459">IF(ASZ1="","",IF(MOD(COLUMN(ATA1)-1,2)=0,"Labels","Values"))</f>
        <v>Labels</v>
      </c>
      <c r="ATA2" s="14" t="str">
        <f t="shared" ref="ATA2" ca="1" si="1460">IF(ATA1="","",IF(MOD(COLUMN(ATB1)-1,2)=0,"Labels","Values"))</f>
        <v>Values</v>
      </c>
      <c r="ATB2" s="14" t="str">
        <f t="shared" ref="ATB2" ca="1" si="1461">IF(ATB1="","",IF(MOD(COLUMN(ATC1)-1,2)=0,"Labels","Values"))</f>
        <v>Labels</v>
      </c>
      <c r="ATC2" s="14" t="str">
        <f t="shared" ref="ATC2" ca="1" si="1462">IF(ATC1="","",IF(MOD(COLUMN(ATD1)-1,2)=0,"Labels","Values"))</f>
        <v>Values</v>
      </c>
      <c r="ATD2" s="14" t="str">
        <f t="shared" ref="ATD2" ca="1" si="1463">IF(ATD1="","",IF(MOD(COLUMN(ATE1)-1,2)=0,"Labels","Values"))</f>
        <v>Labels</v>
      </c>
    </row>
    <row r="3" spans="1:1200">
      <c r="E3" s="14"/>
      <c r="F3" s="14"/>
      <c r="G3" s="14"/>
      <c r="H3" s="14"/>
      <c r="I3" s="14"/>
      <c r="J3" s="14"/>
      <c r="K3" s="14"/>
      <c r="L3" s="14"/>
      <c r="M3" s="14">
        <v>1</v>
      </c>
      <c r="N3" s="14" t="s">
        <v>1057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1029</v>
      </c>
      <c r="AA3" s="14">
        <v>1</v>
      </c>
      <c r="AB3" s="14" t="s">
        <v>1895</v>
      </c>
      <c r="AC3" s="14">
        <v>1</v>
      </c>
      <c r="AD3" s="14" t="s">
        <v>1030</v>
      </c>
      <c r="AE3" s="14">
        <v>1</v>
      </c>
      <c r="AF3" s="14" t="s">
        <v>1031</v>
      </c>
      <c r="AG3" s="14">
        <v>1</v>
      </c>
      <c r="AH3" s="14" t="s">
        <v>1030</v>
      </c>
      <c r="AI3" s="14">
        <v>1</v>
      </c>
      <c r="AJ3" s="14" t="s">
        <v>1031</v>
      </c>
      <c r="AK3" s="14">
        <v>1</v>
      </c>
      <c r="AL3" s="14" t="s">
        <v>1030</v>
      </c>
      <c r="AM3" s="14">
        <v>1</v>
      </c>
      <c r="AN3" s="14" t="s">
        <v>1031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 t="str">
        <f t="shared" ref="BK3:BK66" si="1464">IF(H3,IF(AND(NOT(BA3),AU3),AND(AC3=0,IF(CA3="",TRUE,NOT(CA3))),""),"")</f>
        <v/>
      </c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1032</v>
      </c>
      <c r="CG3" s="14">
        <v>1</v>
      </c>
      <c r="CH3" s="14" t="s">
        <v>1087</v>
      </c>
      <c r="CI3" s="14">
        <v>1</v>
      </c>
      <c r="CJ3" s="14" t="s">
        <v>1033</v>
      </c>
      <c r="CK3" s="14">
        <v>1</v>
      </c>
      <c r="CL3" s="14" t="s">
        <v>1079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1034</v>
      </c>
      <c r="CU3" s="14">
        <v>1</v>
      </c>
      <c r="CV3" s="14" t="s">
        <v>1033</v>
      </c>
      <c r="CW3" s="14">
        <v>1</v>
      </c>
      <c r="CX3" s="14" t="s">
        <v>409</v>
      </c>
      <c r="CY3" s="14">
        <f>CW3</f>
        <v>1</v>
      </c>
      <c r="CZ3" s="14" t="str">
        <f t="shared" ref="CZ3:FD4" si="1465">CX3</f>
        <v>No</v>
      </c>
      <c r="DA3" s="14">
        <f t="shared" si="1465"/>
        <v>1</v>
      </c>
      <c r="DB3" s="14" t="str">
        <f t="shared" si="1465"/>
        <v>No</v>
      </c>
      <c r="DC3" s="14">
        <f t="shared" si="1465"/>
        <v>1</v>
      </c>
      <c r="DD3" s="14" t="str">
        <f t="shared" si="1465"/>
        <v>No</v>
      </c>
      <c r="DE3" s="14">
        <f t="shared" si="1465"/>
        <v>1</v>
      </c>
      <c r="DF3" s="14" t="str">
        <f t="shared" si="1465"/>
        <v>No</v>
      </c>
      <c r="DG3" s="14">
        <f t="shared" si="1465"/>
        <v>1</v>
      </c>
      <c r="DH3" s="14" t="str">
        <f t="shared" si="1465"/>
        <v>No</v>
      </c>
      <c r="DI3" s="14">
        <f t="shared" si="1465"/>
        <v>1</v>
      </c>
      <c r="DJ3" s="14" t="str">
        <f t="shared" si="1465"/>
        <v>No</v>
      </c>
      <c r="DK3" s="14">
        <f t="shared" si="1465"/>
        <v>1</v>
      </c>
      <c r="DL3" s="14" t="str">
        <f t="shared" si="1465"/>
        <v>No</v>
      </c>
      <c r="DM3" s="14">
        <f t="shared" si="1465"/>
        <v>1</v>
      </c>
      <c r="DN3" s="14" t="str">
        <f t="shared" si="1465"/>
        <v>No</v>
      </c>
      <c r="DO3" s="14">
        <f t="shared" si="1465"/>
        <v>1</v>
      </c>
      <c r="DP3" s="14" t="str">
        <f t="shared" si="1465"/>
        <v>No</v>
      </c>
      <c r="DQ3" s="14">
        <f t="shared" si="1465"/>
        <v>1</v>
      </c>
      <c r="DR3" s="14" t="str">
        <f t="shared" si="1465"/>
        <v>No</v>
      </c>
      <c r="DS3" s="14">
        <f t="shared" si="1465"/>
        <v>1</v>
      </c>
      <c r="DT3" s="14" t="str">
        <f t="shared" si="1465"/>
        <v>No</v>
      </c>
      <c r="DU3" s="14">
        <f t="shared" si="1465"/>
        <v>1</v>
      </c>
      <c r="DV3" s="14" t="str">
        <f t="shared" si="1465"/>
        <v>No</v>
      </c>
      <c r="DW3" s="14">
        <f t="shared" si="1465"/>
        <v>1</v>
      </c>
      <c r="DX3" s="14" t="str">
        <f t="shared" si="1465"/>
        <v>No</v>
      </c>
      <c r="DY3" s="14">
        <f t="shared" si="1465"/>
        <v>1</v>
      </c>
      <c r="DZ3" s="14" t="str">
        <f t="shared" si="1465"/>
        <v>No</v>
      </c>
      <c r="EA3" s="14">
        <f t="shared" si="1465"/>
        <v>1</v>
      </c>
      <c r="EB3" s="14" t="str">
        <f t="shared" si="1465"/>
        <v>No</v>
      </c>
      <c r="EC3" s="14">
        <f t="shared" si="1465"/>
        <v>1</v>
      </c>
      <c r="ED3" s="14" t="str">
        <f t="shared" si="1465"/>
        <v>No</v>
      </c>
      <c r="EE3" s="14">
        <f t="shared" si="1465"/>
        <v>1</v>
      </c>
      <c r="EF3" s="14" t="str">
        <f t="shared" si="1465"/>
        <v>No</v>
      </c>
      <c r="EG3" s="14">
        <f t="shared" si="1465"/>
        <v>1</v>
      </c>
      <c r="EH3" s="14" t="str">
        <f t="shared" si="1465"/>
        <v>No</v>
      </c>
      <c r="EI3" s="14">
        <f t="shared" si="1465"/>
        <v>1</v>
      </c>
      <c r="EJ3" s="14" t="str">
        <f t="shared" si="1465"/>
        <v>No</v>
      </c>
      <c r="EK3" s="14">
        <f t="shared" si="1465"/>
        <v>1</v>
      </c>
      <c r="EL3" s="14" t="str">
        <f t="shared" si="1465"/>
        <v>No</v>
      </c>
      <c r="EM3" s="14">
        <f t="shared" si="1465"/>
        <v>1</v>
      </c>
      <c r="EN3" s="14" t="str">
        <f t="shared" si="1465"/>
        <v>No</v>
      </c>
      <c r="EO3" s="14">
        <f t="shared" si="1465"/>
        <v>1</v>
      </c>
      <c r="EP3" s="14" t="str">
        <f t="shared" si="1465"/>
        <v>No</v>
      </c>
      <c r="EQ3" s="14">
        <f t="shared" si="1465"/>
        <v>1</v>
      </c>
      <c r="ER3" s="14" t="str">
        <f t="shared" si="1465"/>
        <v>No</v>
      </c>
      <c r="ES3" s="14">
        <f t="shared" si="1465"/>
        <v>1</v>
      </c>
      <c r="ET3" s="14" t="str">
        <f t="shared" si="1465"/>
        <v>No</v>
      </c>
      <c r="EU3" s="14">
        <f t="shared" si="1465"/>
        <v>1</v>
      </c>
      <c r="EV3" s="14" t="str">
        <f t="shared" si="1465"/>
        <v>No</v>
      </c>
      <c r="EW3" s="14">
        <f t="shared" si="1465"/>
        <v>1</v>
      </c>
      <c r="EX3" s="14" t="str">
        <f t="shared" si="1465"/>
        <v>No</v>
      </c>
      <c r="EY3" s="14">
        <f t="shared" si="1465"/>
        <v>1</v>
      </c>
      <c r="EZ3" s="14" t="str">
        <f t="shared" si="1465"/>
        <v>No</v>
      </c>
      <c r="FA3" s="14">
        <f t="shared" si="1465"/>
        <v>1</v>
      </c>
      <c r="FB3" s="14" t="str">
        <f t="shared" si="1465"/>
        <v>No</v>
      </c>
      <c r="FC3" s="14">
        <f t="shared" si="1465"/>
        <v>1</v>
      </c>
      <c r="FD3" s="14" t="str">
        <f t="shared" si="1465"/>
        <v>No</v>
      </c>
      <c r="FE3" s="14">
        <v>1</v>
      </c>
      <c r="FF3" s="14" t="s">
        <v>1064</v>
      </c>
      <c r="FG3" s="14">
        <v>1</v>
      </c>
      <c r="FH3" s="14" t="s">
        <v>1089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66">FL3</f>
        <v>No</v>
      </c>
      <c r="FO3" s="14">
        <f t="shared" si="1466"/>
        <v>1</v>
      </c>
      <c r="FP3" s="14" t="str">
        <f t="shared" si="1466"/>
        <v>No</v>
      </c>
      <c r="FQ3" s="14">
        <f t="shared" si="1466"/>
        <v>1</v>
      </c>
      <c r="FR3" s="14" t="str">
        <f t="shared" si="1466"/>
        <v>No</v>
      </c>
      <c r="FS3" s="14">
        <f t="shared" si="1466"/>
        <v>1</v>
      </c>
      <c r="FT3" s="14" t="str">
        <f t="shared" si="1466"/>
        <v>No</v>
      </c>
      <c r="FU3" s="14">
        <v>1</v>
      </c>
      <c r="FV3" s="14" t="s">
        <v>409</v>
      </c>
      <c r="FW3" s="14">
        <f t="shared" ref="FW3:FW4" si="1467">FU3</f>
        <v>1</v>
      </c>
      <c r="FX3" s="14" t="str">
        <f t="shared" ref="FX3" si="1468">FV3</f>
        <v>No</v>
      </c>
      <c r="FY3" s="14">
        <f t="shared" ref="FY3:FY4" si="1469">FW3</f>
        <v>1</v>
      </c>
      <c r="FZ3" s="14" t="str">
        <f t="shared" ref="FZ3:FZ4" si="1470">FX3</f>
        <v>No</v>
      </c>
      <c r="GA3" s="14">
        <v>1</v>
      </c>
      <c r="GB3" s="14" t="s">
        <v>1036</v>
      </c>
      <c r="GC3" s="14">
        <f t="shared" ref="GC3:GC4" si="1471">GA3</f>
        <v>1</v>
      </c>
      <c r="GD3" s="14" t="str">
        <f t="shared" ref="GD3:GD4" si="1472">GB3</f>
        <v>Positive</v>
      </c>
      <c r="GE3" s="14">
        <v>1</v>
      </c>
      <c r="GF3" s="14" t="s">
        <v>1037</v>
      </c>
      <c r="GG3" s="14" t="s">
        <v>990</v>
      </c>
      <c r="GH3" s="14" t="s">
        <v>990</v>
      </c>
      <c r="GI3" s="14" t="s">
        <v>990</v>
      </c>
      <c r="GJ3" s="14" t="s">
        <v>990</v>
      </c>
      <c r="GK3" s="14" t="s">
        <v>990</v>
      </c>
      <c r="GL3" s="14" t="s">
        <v>990</v>
      </c>
      <c r="GM3" s="14">
        <v>1</v>
      </c>
      <c r="GN3" s="14" t="s">
        <v>1037</v>
      </c>
      <c r="GO3" s="14" t="s">
        <v>990</v>
      </c>
      <c r="GP3" s="14" t="s">
        <v>990</v>
      </c>
      <c r="GQ3" s="14" t="s">
        <v>990</v>
      </c>
      <c r="GR3" s="14" t="s">
        <v>990</v>
      </c>
      <c r="GS3" s="14" t="s">
        <v>990</v>
      </c>
      <c r="GT3" s="14" t="s">
        <v>990</v>
      </c>
      <c r="GU3" s="14">
        <v>1</v>
      </c>
      <c r="GV3" s="14" t="s">
        <v>1130</v>
      </c>
      <c r="GW3" s="14">
        <v>1</v>
      </c>
      <c r="GX3" s="14" t="s">
        <v>1130</v>
      </c>
      <c r="GY3" s="14">
        <f>GU3</f>
        <v>1</v>
      </c>
      <c r="GZ3" s="14" t="s">
        <v>1882</v>
      </c>
      <c r="HA3" s="14">
        <v>1</v>
      </c>
      <c r="HB3" s="14" t="s">
        <v>1130</v>
      </c>
      <c r="HC3" s="14">
        <f>GY3</f>
        <v>1</v>
      </c>
      <c r="HD3" s="14" t="s">
        <v>1882</v>
      </c>
      <c r="HE3" s="14">
        <v>1</v>
      </c>
      <c r="HF3" s="14" t="s">
        <v>1130</v>
      </c>
      <c r="HG3" s="14">
        <f>HC3</f>
        <v>1</v>
      </c>
      <c r="HH3" s="14" t="s">
        <v>1882</v>
      </c>
      <c r="HI3" s="14">
        <v>1</v>
      </c>
      <c r="HJ3" s="14" t="s">
        <v>1130</v>
      </c>
      <c r="HK3" s="14">
        <f>HG3</f>
        <v>1</v>
      </c>
      <c r="HL3" s="14" t="s">
        <v>1882</v>
      </c>
      <c r="HM3" s="14">
        <v>1</v>
      </c>
      <c r="HN3" s="14" t="s">
        <v>1130</v>
      </c>
      <c r="HO3" s="14">
        <f>HK3</f>
        <v>1</v>
      </c>
      <c r="HP3" s="14" t="s">
        <v>1882</v>
      </c>
      <c r="HQ3" s="14">
        <v>1</v>
      </c>
      <c r="HR3" s="14" t="s">
        <v>1130</v>
      </c>
      <c r="HS3" s="14">
        <f>HO3</f>
        <v>1</v>
      </c>
      <c r="HT3" s="14" t="s">
        <v>1882</v>
      </c>
      <c r="HU3" s="14">
        <v>1</v>
      </c>
      <c r="HV3" s="14" t="s">
        <v>1130</v>
      </c>
      <c r="HW3" s="14">
        <f>HS3</f>
        <v>1</v>
      </c>
      <c r="HX3" s="14" t="s">
        <v>1882</v>
      </c>
      <c r="HY3" s="14">
        <v>1</v>
      </c>
      <c r="HZ3" s="14" t="s">
        <v>1130</v>
      </c>
      <c r="IA3" s="14">
        <f>HW3</f>
        <v>1</v>
      </c>
      <c r="IB3" s="14" t="s">
        <v>1882</v>
      </c>
      <c r="IC3" s="14">
        <v>1</v>
      </c>
      <c r="ID3" s="14" t="s">
        <v>1130</v>
      </c>
      <c r="IE3" s="14">
        <f>IA3</f>
        <v>1</v>
      </c>
      <c r="IF3" s="14" t="s">
        <v>1882</v>
      </c>
      <c r="IG3" s="14">
        <v>1</v>
      </c>
      <c r="IH3" s="14" t="s">
        <v>1130</v>
      </c>
      <c r="II3" s="14">
        <f>IE3</f>
        <v>1</v>
      </c>
      <c r="IJ3" s="14" t="s">
        <v>1882</v>
      </c>
      <c r="IK3" s="14">
        <v>1</v>
      </c>
      <c r="IL3" s="14" t="s">
        <v>1130</v>
      </c>
      <c r="IM3" s="14">
        <f>II3</f>
        <v>1</v>
      </c>
      <c r="IN3" s="14" t="s">
        <v>1882</v>
      </c>
      <c r="IO3" s="14">
        <v>1</v>
      </c>
      <c r="IP3" s="14" t="s">
        <v>1130</v>
      </c>
      <c r="IQ3" s="14">
        <f>IM3</f>
        <v>1</v>
      </c>
      <c r="IR3" s="14" t="s">
        <v>1882</v>
      </c>
      <c r="IS3" s="14">
        <v>1</v>
      </c>
      <c r="IT3" s="14" t="s">
        <v>1038</v>
      </c>
      <c r="IU3" s="14">
        <v>1</v>
      </c>
      <c r="IV3" s="14" t="s">
        <v>1039</v>
      </c>
      <c r="IW3" s="14">
        <v>1</v>
      </c>
      <c r="IX3" s="14" t="s">
        <v>1039</v>
      </c>
      <c r="IY3" s="14" t="s">
        <v>338</v>
      </c>
      <c r="IZ3" s="14" t="s">
        <v>338</v>
      </c>
      <c r="JA3" s="14">
        <v>1</v>
      </c>
      <c r="JB3" s="14" t="s">
        <v>1039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1148</v>
      </c>
      <c r="JI3" s="14">
        <v>0</v>
      </c>
      <c r="JJ3" s="14" t="s">
        <v>1156</v>
      </c>
      <c r="JK3" s="14">
        <v>0</v>
      </c>
      <c r="JL3" s="14" t="s">
        <v>1157</v>
      </c>
      <c r="JM3" s="14">
        <v>0</v>
      </c>
      <c r="JN3" s="14" t="s">
        <v>1162</v>
      </c>
      <c r="JO3" s="14">
        <v>0</v>
      </c>
      <c r="JP3" s="14" t="s">
        <v>1166</v>
      </c>
      <c r="JQ3" s="14">
        <v>0</v>
      </c>
      <c r="JR3" s="14" t="s">
        <v>1170</v>
      </c>
      <c r="JS3" s="14">
        <v>0</v>
      </c>
      <c r="JT3" s="14" t="s">
        <v>1175</v>
      </c>
      <c r="JU3" s="14">
        <v>0</v>
      </c>
      <c r="JV3" s="14" t="s">
        <v>1178</v>
      </c>
      <c r="JW3" s="14">
        <v>0</v>
      </c>
      <c r="JX3" s="14" t="s">
        <v>1182</v>
      </c>
      <c r="JY3" s="14">
        <v>0</v>
      </c>
      <c r="JZ3" s="14" t="s">
        <v>1186</v>
      </c>
      <c r="KA3" s="14">
        <v>0</v>
      </c>
      <c r="KB3" s="14" t="s">
        <v>1193</v>
      </c>
      <c r="KC3" s="14">
        <v>0</v>
      </c>
      <c r="KD3" s="14" t="s">
        <v>1194</v>
      </c>
      <c r="KE3" s="14"/>
      <c r="KF3" s="14"/>
      <c r="KG3" s="14"/>
      <c r="KH3" s="14"/>
      <c r="KI3" s="14"/>
      <c r="KJ3" s="14"/>
      <c r="KK3" s="14">
        <v>0</v>
      </c>
      <c r="KL3" s="14" t="s">
        <v>1148</v>
      </c>
      <c r="KM3" s="14">
        <v>0</v>
      </c>
      <c r="KN3" s="14" t="s">
        <v>1156</v>
      </c>
      <c r="KO3" s="14">
        <v>0</v>
      </c>
      <c r="KP3" s="14" t="s">
        <v>1157</v>
      </c>
      <c r="KQ3" s="14">
        <v>0</v>
      </c>
      <c r="KR3" s="14" t="s">
        <v>1162</v>
      </c>
      <c r="KS3" s="14">
        <v>0</v>
      </c>
      <c r="KT3" s="14" t="s">
        <v>1166</v>
      </c>
      <c r="KU3" s="14">
        <v>0</v>
      </c>
      <c r="KV3" s="14" t="s">
        <v>1170</v>
      </c>
      <c r="KW3" s="14">
        <v>0</v>
      </c>
      <c r="KX3" s="14" t="s">
        <v>1175</v>
      </c>
      <c r="KY3" s="14">
        <v>0</v>
      </c>
      <c r="KZ3" s="14" t="s">
        <v>1178</v>
      </c>
      <c r="LA3" s="14">
        <v>0</v>
      </c>
      <c r="LB3" s="14" t="s">
        <v>1182</v>
      </c>
      <c r="LC3" s="14">
        <v>0</v>
      </c>
      <c r="LD3" s="14" t="s">
        <v>1186</v>
      </c>
      <c r="LE3" s="14">
        <v>0</v>
      </c>
      <c r="LF3" s="14" t="s">
        <v>1193</v>
      </c>
      <c r="LG3" s="14">
        <v>0</v>
      </c>
      <c r="LH3" s="14" t="s">
        <v>1194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1008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1006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1006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1006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1006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1006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1006</v>
      </c>
      <c r="NQ3" s="14">
        <v>1</v>
      </c>
      <c r="NR3" s="14" t="s">
        <v>1037</v>
      </c>
      <c r="NS3" s="14">
        <v>1</v>
      </c>
      <c r="NT3" s="14" t="s">
        <v>1037</v>
      </c>
      <c r="NU3" s="14">
        <v>1</v>
      </c>
      <c r="NV3" s="14" t="s">
        <v>1037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73">NZ3</f>
        <v>No</v>
      </c>
      <c r="OC3" s="14">
        <f t="shared" si="1473"/>
        <v>1</v>
      </c>
      <c r="OD3" s="14" t="str">
        <f t="shared" si="1473"/>
        <v>No</v>
      </c>
      <c r="OE3" s="14">
        <f t="shared" si="1473"/>
        <v>1</v>
      </c>
      <c r="OF3" s="14" t="str">
        <f t="shared" si="1473"/>
        <v>No</v>
      </c>
      <c r="OG3" s="14">
        <f t="shared" si="1473"/>
        <v>1</v>
      </c>
      <c r="OH3" s="14" t="str">
        <f t="shared" si="1473"/>
        <v>No</v>
      </c>
      <c r="OI3" s="14">
        <f t="shared" si="1473"/>
        <v>1</v>
      </c>
      <c r="OJ3" s="14" t="str">
        <f t="shared" si="1473"/>
        <v>No</v>
      </c>
      <c r="OK3" s="14">
        <f t="shared" ref="OK3:OK4" si="1474">OI3</f>
        <v>1</v>
      </c>
      <c r="OL3" s="14" t="str">
        <f t="shared" ref="OL3:OL4" si="1475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76">ON3</f>
        <v>No</v>
      </c>
      <c r="OQ3" s="14">
        <f t="shared" si="1476"/>
        <v>1</v>
      </c>
      <c r="OR3" s="14" t="str">
        <f t="shared" si="1476"/>
        <v>No</v>
      </c>
      <c r="OS3" s="14">
        <f t="shared" si="1476"/>
        <v>1</v>
      </c>
      <c r="OT3" s="14" t="str">
        <f t="shared" si="1476"/>
        <v>No</v>
      </c>
      <c r="OU3" s="14">
        <f t="shared" si="1476"/>
        <v>1</v>
      </c>
      <c r="OV3" s="14" t="str">
        <f t="shared" si="1476"/>
        <v>No</v>
      </c>
      <c r="OW3" s="14">
        <f t="shared" si="1476"/>
        <v>1</v>
      </c>
      <c r="OX3" s="14" t="str">
        <f t="shared" si="1476"/>
        <v>No</v>
      </c>
      <c r="OY3" s="14">
        <f t="shared" si="1476"/>
        <v>1</v>
      </c>
      <c r="OZ3" s="14" t="str">
        <f t="shared" si="1476"/>
        <v>No</v>
      </c>
      <c r="PA3" s="14">
        <f t="shared" ref="PA3:PA4" si="1477">OY3</f>
        <v>1</v>
      </c>
      <c r="PB3" s="14" t="str">
        <f t="shared" ref="PB3" si="1478">OZ3</f>
        <v>No</v>
      </c>
      <c r="PC3" s="14">
        <f t="shared" ref="PC3:PC4" si="1479">PA3</f>
        <v>1</v>
      </c>
      <c r="PD3" s="14" t="str">
        <f t="shared" ref="PD3:PD4" si="1480">PB3</f>
        <v>No</v>
      </c>
      <c r="PE3" s="14">
        <f t="shared" ref="PE3:PE4" si="1481">PC3</f>
        <v>1</v>
      </c>
      <c r="PF3" s="14" t="str">
        <f t="shared" ref="PF3:PF4" si="1482">PD3</f>
        <v>No</v>
      </c>
      <c r="PG3" s="14">
        <f t="shared" ref="PG3:PG4" si="1483">PE3</f>
        <v>1</v>
      </c>
      <c r="PH3" s="14" t="str">
        <f t="shared" ref="PH3:PH4" si="1484">PF3</f>
        <v>No</v>
      </c>
      <c r="PI3" s="14">
        <f t="shared" ref="PI3:PI4" si="1485">PG3</f>
        <v>1</v>
      </c>
      <c r="PJ3" s="14" t="str">
        <f t="shared" ref="PJ3:PJ4" si="1486">PH3</f>
        <v>No</v>
      </c>
      <c r="PK3" s="14">
        <f t="shared" ref="PK3:PK4" si="1487">PI3</f>
        <v>1</v>
      </c>
      <c r="PL3" s="14" t="str">
        <f t="shared" ref="PL3:PL4" si="1488">PJ3</f>
        <v>No</v>
      </c>
      <c r="PM3" s="14">
        <f t="shared" ref="PM3:PM4" si="1489">PK3</f>
        <v>1</v>
      </c>
      <c r="PN3" s="14" t="str">
        <f t="shared" ref="PN3:PN4" si="1490">PL3</f>
        <v>No</v>
      </c>
      <c r="PO3" s="14">
        <f t="shared" ref="PO3:PO4" si="1491">PM3</f>
        <v>1</v>
      </c>
      <c r="PP3" s="14" t="str">
        <f t="shared" ref="PP3:PP4" si="1492">PN3</f>
        <v>No</v>
      </c>
      <c r="PQ3" s="14">
        <f t="shared" ref="PQ3:PQ4" si="1493">PO3</f>
        <v>1</v>
      </c>
      <c r="PR3" s="14" t="str">
        <f t="shared" ref="PR3" si="1494">PP3</f>
        <v>No</v>
      </c>
      <c r="PS3" s="14">
        <f t="shared" ref="PS3:PS4" si="1495">PQ3</f>
        <v>1</v>
      </c>
      <c r="PT3" s="14" t="str">
        <f t="shared" ref="PT3:PT4" si="1496">PR3</f>
        <v>No</v>
      </c>
      <c r="PU3" s="14">
        <f t="shared" ref="PU3:PU4" si="1497">PS3</f>
        <v>1</v>
      </c>
      <c r="PV3" s="14" t="str">
        <f t="shared" ref="PV3:PV4" si="1498">PT3</f>
        <v>No</v>
      </c>
      <c r="PW3" s="14">
        <f t="shared" ref="PW3:PW4" si="1499">PU3</f>
        <v>1</v>
      </c>
      <c r="PX3" s="14" t="str">
        <f t="shared" ref="PX3:PX4" si="1500">PV3</f>
        <v>No</v>
      </c>
      <c r="PY3" s="14">
        <f t="shared" ref="PY3:PY4" si="1501">PW3</f>
        <v>1</v>
      </c>
      <c r="PZ3" s="14" t="str">
        <f t="shared" ref="PZ3:PZ4" si="1502">PX3</f>
        <v>No</v>
      </c>
      <c r="QA3" s="14">
        <f t="shared" ref="QA3:QA4" si="1503">PY3</f>
        <v>1</v>
      </c>
      <c r="QB3" s="14" t="str">
        <f t="shared" ref="QB3:QB4" si="1504">PZ3</f>
        <v>No</v>
      </c>
      <c r="QC3" s="14">
        <f t="shared" ref="QC3:QC4" si="1505">QA3</f>
        <v>1</v>
      </c>
      <c r="QD3" s="14" t="str">
        <f t="shared" ref="QD3:QD4" si="1506">QB3</f>
        <v>No</v>
      </c>
      <c r="QE3" s="14">
        <f t="shared" ref="QE3:QE4" si="1507">QC3</f>
        <v>1</v>
      </c>
      <c r="QF3" s="14" t="str">
        <f t="shared" ref="QF3:QF4" si="1508">QD3</f>
        <v>No</v>
      </c>
      <c r="QG3" s="14">
        <f t="shared" ref="QG3:QG4" si="1509">QE3</f>
        <v>1</v>
      </c>
      <c r="QH3" s="14" t="str">
        <f t="shared" ref="QH3:QH4" si="1510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1327</v>
      </c>
      <c r="QQ3" s="14" t="s">
        <v>338</v>
      </c>
      <c r="QR3" s="14" t="s">
        <v>338</v>
      </c>
      <c r="QS3" s="14">
        <v>1</v>
      </c>
      <c r="QT3" s="50" t="s">
        <v>1327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511">RB3</f>
        <v>No</v>
      </c>
      <c r="RE3" s="14">
        <f t="shared" si="1511"/>
        <v>1</v>
      </c>
      <c r="RF3" s="14" t="s">
        <v>409</v>
      </c>
      <c r="RG3" s="14">
        <f t="shared" si="1511"/>
        <v>1</v>
      </c>
      <c r="RH3" s="14" t="str">
        <f t="shared" si="1511"/>
        <v>No</v>
      </c>
      <c r="RI3" s="14">
        <f t="shared" si="1511"/>
        <v>1</v>
      </c>
      <c r="RJ3" s="14" t="str">
        <f t="shared" si="1511"/>
        <v>No</v>
      </c>
      <c r="RK3" s="14">
        <f t="shared" si="1511"/>
        <v>1</v>
      </c>
      <c r="RL3" s="14" t="str">
        <f t="shared" si="1511"/>
        <v>No</v>
      </c>
      <c r="RM3" s="14">
        <f t="shared" si="1511"/>
        <v>1</v>
      </c>
      <c r="RN3" s="14" t="str">
        <f t="shared" si="1511"/>
        <v>No</v>
      </c>
      <c r="RO3" s="14">
        <f t="shared" si="1511"/>
        <v>1</v>
      </c>
      <c r="RP3" s="14" t="str">
        <f t="shared" si="1511"/>
        <v>No</v>
      </c>
      <c r="RQ3" s="14">
        <v>1</v>
      </c>
      <c r="RR3" s="14" t="s">
        <v>1336</v>
      </c>
      <c r="RS3" s="14">
        <f t="shared" ref="RS3:RS4" si="1512">RQ3</f>
        <v>1</v>
      </c>
      <c r="RT3" s="14" t="s">
        <v>409</v>
      </c>
      <c r="RU3" s="14">
        <f t="shared" ref="RU3:RU4" si="1513">RS3</f>
        <v>1</v>
      </c>
      <c r="RV3" s="14" t="str">
        <f t="shared" ref="RV3:RV4" si="1514">RT3</f>
        <v>No</v>
      </c>
      <c r="RW3" s="14">
        <f t="shared" ref="RW3:RW4" si="1515">RU3</f>
        <v>1</v>
      </c>
      <c r="RX3" s="14" t="str">
        <f t="shared" ref="RX3:RX4" si="1516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517">RZ3</f>
        <v>No</v>
      </c>
      <c r="SC3" s="14">
        <f t="shared" si="1517"/>
        <v>1</v>
      </c>
      <c r="SD3" s="14" t="str">
        <f t="shared" si="1517"/>
        <v>No</v>
      </c>
      <c r="SE3" s="14">
        <f t="shared" si="1517"/>
        <v>1</v>
      </c>
      <c r="SF3" s="14" t="str">
        <f t="shared" si="1517"/>
        <v>No</v>
      </c>
      <c r="SG3" s="14">
        <f t="shared" si="1517"/>
        <v>1</v>
      </c>
      <c r="SH3" s="14" t="str">
        <f t="shared" si="1517"/>
        <v>No</v>
      </c>
      <c r="SI3" s="14">
        <f t="shared" si="1517"/>
        <v>1</v>
      </c>
      <c r="SJ3" s="14" t="str">
        <f t="shared" si="1517"/>
        <v>No</v>
      </c>
      <c r="SK3" s="14">
        <f t="shared" si="1517"/>
        <v>1</v>
      </c>
      <c r="SL3" s="14" t="str">
        <f t="shared" si="1517"/>
        <v>No</v>
      </c>
      <c r="SM3" s="14">
        <f t="shared" si="1517"/>
        <v>1</v>
      </c>
      <c r="SN3" s="14" t="str">
        <f t="shared" si="1517"/>
        <v>No</v>
      </c>
      <c r="SO3" s="14">
        <f t="shared" si="1517"/>
        <v>1</v>
      </c>
      <c r="SP3" s="14" t="str">
        <f t="shared" si="1517"/>
        <v>No</v>
      </c>
      <c r="SQ3" s="14">
        <f t="shared" si="1517"/>
        <v>1</v>
      </c>
      <c r="SR3" s="14" t="str">
        <f t="shared" si="1517"/>
        <v>No</v>
      </c>
      <c r="SS3" s="14">
        <f t="shared" si="1517"/>
        <v>1</v>
      </c>
      <c r="ST3" s="14" t="str">
        <f t="shared" si="1517"/>
        <v>No</v>
      </c>
      <c r="SU3" s="14">
        <f t="shared" si="1517"/>
        <v>1</v>
      </c>
      <c r="SV3" s="14" t="str">
        <f t="shared" si="1517"/>
        <v>No</v>
      </c>
      <c r="SW3" s="14">
        <f t="shared" si="1517"/>
        <v>1</v>
      </c>
      <c r="SX3" s="14" t="str">
        <f t="shared" si="1517"/>
        <v>No</v>
      </c>
      <c r="SY3" s="14">
        <f t="shared" si="1517"/>
        <v>1</v>
      </c>
      <c r="SZ3" s="14" t="str">
        <f t="shared" si="1517"/>
        <v>No</v>
      </c>
      <c r="TA3" s="14">
        <f t="shared" si="1517"/>
        <v>1</v>
      </c>
      <c r="TB3" s="14" t="str">
        <f t="shared" si="1517"/>
        <v>No</v>
      </c>
      <c r="TC3" s="14">
        <f t="shared" si="1517"/>
        <v>1</v>
      </c>
      <c r="TD3" s="14" t="str">
        <f t="shared" si="1517"/>
        <v>No</v>
      </c>
      <c r="TE3" s="14">
        <f t="shared" si="1517"/>
        <v>1</v>
      </c>
      <c r="TF3" s="14" t="str">
        <f t="shared" si="1517"/>
        <v>No</v>
      </c>
      <c r="TG3" s="14">
        <f t="shared" si="1517"/>
        <v>1</v>
      </c>
      <c r="TH3" s="14" t="str">
        <f t="shared" si="1517"/>
        <v>No</v>
      </c>
      <c r="TI3" s="14">
        <f t="shared" si="1517"/>
        <v>1</v>
      </c>
      <c r="TJ3" s="14" t="str">
        <f t="shared" si="1517"/>
        <v>No</v>
      </c>
      <c r="TK3" s="14">
        <f t="shared" ref="TK3:TK4" si="1518">TI3</f>
        <v>1</v>
      </c>
      <c r="TL3" s="14" t="str">
        <f t="shared" ref="TL3:TL4" si="1519">TJ3</f>
        <v>No</v>
      </c>
      <c r="TM3" s="14">
        <f t="shared" ref="TM3:TM4" si="1520">TK3</f>
        <v>1</v>
      </c>
      <c r="TN3" s="14" t="str">
        <f t="shared" ref="TN3:TN4" si="1521">TL3</f>
        <v>No</v>
      </c>
      <c r="TO3" s="14">
        <f t="shared" ref="TO3:TO4" si="1522">TM3</f>
        <v>1</v>
      </c>
      <c r="TP3" s="14" t="str">
        <f t="shared" ref="TP3:TP4" si="1523">TN3</f>
        <v>No</v>
      </c>
      <c r="TQ3" s="14">
        <f t="shared" ref="TQ3:TQ4" si="1524">TO3</f>
        <v>1</v>
      </c>
      <c r="TR3" s="14" t="str">
        <f t="shared" ref="TR3:TR4" si="1525">TP3</f>
        <v>No</v>
      </c>
      <c r="TS3" s="14">
        <f t="shared" ref="TS3:TS4" si="1526">TQ3</f>
        <v>1</v>
      </c>
      <c r="TT3" s="14" t="str">
        <f t="shared" ref="TT3:TT4" si="1527">TR3</f>
        <v>No</v>
      </c>
      <c r="TU3" s="14">
        <f t="shared" ref="TU3:TU4" si="1528">TS3</f>
        <v>1</v>
      </c>
      <c r="TV3" s="14" t="str">
        <f t="shared" ref="TV3:TV4" si="1529">TT3</f>
        <v>No</v>
      </c>
      <c r="TW3" s="14">
        <f t="shared" ref="TW3:TW4" si="1530">TU3</f>
        <v>1</v>
      </c>
      <c r="TX3" s="14" t="str">
        <f t="shared" ref="TX3:TX4" si="1531">TV3</f>
        <v>No</v>
      </c>
      <c r="TY3" s="14">
        <f t="shared" ref="TY3:TY4" si="1532">TW3</f>
        <v>1</v>
      </c>
      <c r="TZ3" s="14" t="str">
        <f t="shared" ref="TZ3:TZ4" si="1533">TX3</f>
        <v>No</v>
      </c>
      <c r="UA3" s="14">
        <f t="shared" ref="UA3:UA4" si="1534">TY3</f>
        <v>1</v>
      </c>
      <c r="UB3" s="14" t="str">
        <f t="shared" ref="UB3:UB4" si="1535">TZ3</f>
        <v>No</v>
      </c>
      <c r="UC3" s="14">
        <f t="shared" ref="UC3:UC4" si="1536">UA3</f>
        <v>1</v>
      </c>
      <c r="UD3" s="14" t="str">
        <f t="shared" ref="UD3:UD4" si="1537">UB3</f>
        <v>No</v>
      </c>
      <c r="UE3" s="14">
        <f t="shared" ref="UE3:UE4" si="1538">UC3</f>
        <v>1</v>
      </c>
      <c r="UF3" s="14" t="str">
        <f t="shared" ref="UF3:UF4" si="1539">UD3</f>
        <v>No</v>
      </c>
      <c r="UG3" s="14">
        <f t="shared" ref="UG3:UG4" si="1540">UE3</f>
        <v>1</v>
      </c>
      <c r="UH3" s="14" t="str">
        <f t="shared" ref="UH3:UH4" si="1541">UF3</f>
        <v>No</v>
      </c>
      <c r="UI3" s="14">
        <f t="shared" ref="UI3:UI4" si="1542">UG3</f>
        <v>1</v>
      </c>
      <c r="UJ3" s="14" t="str">
        <f t="shared" ref="UJ3:UJ4" si="1543">UH3</f>
        <v>No</v>
      </c>
      <c r="UK3" s="14">
        <f t="shared" ref="UK3:UK4" si="1544">UI3</f>
        <v>1</v>
      </c>
      <c r="UL3" s="14" t="str">
        <f t="shared" ref="UL3:UL4" si="1545">UJ3</f>
        <v>No</v>
      </c>
      <c r="UM3" s="14">
        <f t="shared" ref="UM3:UM4" si="1546">UK3</f>
        <v>1</v>
      </c>
      <c r="UN3" s="14" t="str">
        <f t="shared" ref="UN3:UN4" si="1547">UL3</f>
        <v>No</v>
      </c>
      <c r="UO3" s="14">
        <f t="shared" ref="UO3:UO4" si="1548">UM3</f>
        <v>1</v>
      </c>
      <c r="UP3" s="14" t="str">
        <f t="shared" ref="UP3:UP4" si="1549">UN3</f>
        <v>No</v>
      </c>
      <c r="UQ3" s="14">
        <f t="shared" ref="UQ3:UQ4" si="1550">UO3</f>
        <v>1</v>
      </c>
      <c r="UR3" s="14" t="str">
        <f t="shared" ref="UR3:UR4" si="1551">UP3</f>
        <v>No</v>
      </c>
      <c r="US3" s="14">
        <f t="shared" ref="US3:US4" si="1552">UQ3</f>
        <v>1</v>
      </c>
      <c r="UT3" s="14" t="str">
        <f t="shared" ref="UT3:UT4" si="1553">UR3</f>
        <v>No</v>
      </c>
      <c r="UU3" s="14">
        <f t="shared" ref="UU3:UU4" si="1554">US3</f>
        <v>1</v>
      </c>
      <c r="UV3" s="14" t="str">
        <f t="shared" ref="UV3:UV4" si="1555">UT3</f>
        <v>No</v>
      </c>
      <c r="UW3" s="14">
        <f t="shared" ref="UW3:UW4" si="1556">UU3</f>
        <v>1</v>
      </c>
      <c r="UX3" s="14" t="str">
        <f t="shared" ref="UX3:UX4" si="1557">UV3</f>
        <v>No</v>
      </c>
      <c r="UY3" s="14"/>
      <c r="UZ3" s="14"/>
      <c r="VA3" s="14">
        <v>1</v>
      </c>
      <c r="VB3" s="14" t="s">
        <v>409</v>
      </c>
      <c r="VC3" s="14">
        <v>1</v>
      </c>
      <c r="VD3" s="14" t="s">
        <v>409</v>
      </c>
      <c r="VE3" s="14">
        <v>1</v>
      </c>
      <c r="VF3" s="14" t="s">
        <v>409</v>
      </c>
      <c r="VG3" s="14" t="s">
        <v>990</v>
      </c>
      <c r="VH3" s="14" t="s">
        <v>990</v>
      </c>
      <c r="VI3" s="14"/>
      <c r="VJ3" s="14"/>
      <c r="VK3" s="14"/>
      <c r="VL3" s="14"/>
      <c r="VM3" s="14">
        <v>1</v>
      </c>
      <c r="VN3" s="14" t="s">
        <v>409</v>
      </c>
      <c r="VO3" s="14" t="s">
        <v>990</v>
      </c>
      <c r="VP3" s="14" t="s">
        <v>990</v>
      </c>
      <c r="VQ3" s="14"/>
      <c r="VR3" s="14"/>
      <c r="VS3" s="14"/>
      <c r="VT3" s="14"/>
      <c r="VU3" s="14" t="s">
        <v>990</v>
      </c>
      <c r="VV3" s="14" t="s">
        <v>990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/>
      <c r="WJ3" s="14"/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1415</v>
      </c>
      <c r="XG3" s="14"/>
      <c r="XH3" s="14"/>
      <c r="XI3" s="14"/>
      <c r="XJ3" s="14"/>
      <c r="XK3" s="14">
        <v>1</v>
      </c>
      <c r="XL3" s="14" t="s">
        <v>1415</v>
      </c>
      <c r="XM3" s="14">
        <v>1</v>
      </c>
      <c r="XN3" s="14" t="s">
        <v>1415</v>
      </c>
      <c r="XQ3" s="14"/>
      <c r="XR3" s="14"/>
      <c r="XS3" s="14">
        <v>1</v>
      </c>
      <c r="XT3" s="14" t="s">
        <v>1431</v>
      </c>
      <c r="XU3" s="14"/>
      <c r="XV3" s="14"/>
      <c r="XW3" s="14"/>
      <c r="XX3" s="14"/>
      <c r="XY3" s="14">
        <v>1</v>
      </c>
      <c r="XZ3" s="14" t="s">
        <v>1431</v>
      </c>
      <c r="YA3" s="14"/>
      <c r="YB3" s="14"/>
      <c r="YC3" s="14"/>
      <c r="YD3" s="14"/>
      <c r="YE3" s="14">
        <v>1</v>
      </c>
      <c r="YF3" s="14" t="s">
        <v>1431</v>
      </c>
      <c r="YG3" s="14"/>
      <c r="YH3" s="14"/>
      <c r="YI3" s="14"/>
      <c r="YJ3" s="14"/>
      <c r="YK3" s="14">
        <v>1</v>
      </c>
      <c r="YL3" s="14" t="s">
        <v>1431</v>
      </c>
      <c r="YM3" s="14"/>
      <c r="YN3" s="14"/>
      <c r="YO3" s="14"/>
      <c r="YP3" s="14"/>
      <c r="YQ3" s="14">
        <v>1</v>
      </c>
      <c r="YR3" s="14" t="s">
        <v>1431</v>
      </c>
      <c r="YS3" s="14"/>
      <c r="YT3" s="14"/>
      <c r="YU3" s="14"/>
      <c r="YV3" s="14"/>
      <c r="YW3" s="14">
        <v>1</v>
      </c>
      <c r="YX3" s="14" t="s">
        <v>1431</v>
      </c>
      <c r="YY3" s="14"/>
      <c r="YZ3" s="14"/>
      <c r="ZA3" s="14"/>
      <c r="ZB3" s="14"/>
      <c r="ZC3" s="14">
        <v>1</v>
      </c>
      <c r="ZD3" s="14" t="s">
        <v>1431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1461</v>
      </c>
      <c r="ZQ3" s="14"/>
      <c r="ZR3" s="14"/>
      <c r="ZS3" s="14">
        <v>1</v>
      </c>
      <c r="ZT3" s="14" t="s">
        <v>1461</v>
      </c>
      <c r="ZU3" s="14"/>
      <c r="ZV3" s="14"/>
      <c r="ZW3" s="14">
        <v>1</v>
      </c>
      <c r="ZX3" s="14" t="s">
        <v>1461</v>
      </c>
      <c r="ZY3" s="14"/>
      <c r="ZZ3" s="14"/>
      <c r="AAA3" s="14">
        <v>1</v>
      </c>
      <c r="AAB3" s="14" t="s">
        <v>1461</v>
      </c>
      <c r="AAC3" s="14"/>
      <c r="AAD3" s="14"/>
      <c r="AAE3" s="14">
        <v>1</v>
      </c>
      <c r="AAF3" s="14" t="s">
        <v>1461</v>
      </c>
      <c r="AAG3" s="14"/>
      <c r="AAH3" s="14"/>
      <c r="AAI3" s="14">
        <v>1</v>
      </c>
      <c r="AAJ3" s="14" t="s">
        <v>1461</v>
      </c>
      <c r="AAK3" s="14"/>
      <c r="AAL3" s="14"/>
      <c r="AAM3" s="14">
        <v>1</v>
      </c>
      <c r="AAN3" s="14" t="s">
        <v>1461</v>
      </c>
      <c r="AAO3" s="14"/>
      <c r="AAP3" s="14"/>
      <c r="AAQ3" s="14">
        <v>1</v>
      </c>
      <c r="AAR3" s="14" t="s">
        <v>1461</v>
      </c>
      <c r="AAS3" s="14"/>
      <c r="AAT3" s="14"/>
      <c r="AAU3" s="14">
        <v>1</v>
      </c>
      <c r="AAV3" s="14" t="s">
        <v>1461</v>
      </c>
      <c r="AAW3" s="14"/>
      <c r="AAX3" s="14"/>
      <c r="AAY3" s="14">
        <v>1</v>
      </c>
      <c r="AAZ3" s="14" t="s">
        <v>1461</v>
      </c>
      <c r="ABA3" s="14"/>
      <c r="ABB3" s="14"/>
      <c r="ABC3" s="14">
        <v>1</v>
      </c>
      <c r="ABD3" s="14" t="s">
        <v>1461</v>
      </c>
      <c r="ABE3" s="14"/>
      <c r="ABF3" s="14"/>
      <c r="ABI3" s="14"/>
      <c r="ABJ3" s="14"/>
      <c r="ABK3" s="14">
        <v>1</v>
      </c>
      <c r="ABL3" s="14" t="s">
        <v>1461</v>
      </c>
      <c r="ABM3" s="14"/>
      <c r="ABN3" s="14"/>
      <c r="ABO3" s="14">
        <v>1</v>
      </c>
      <c r="ABP3" s="14" t="s">
        <v>1461</v>
      </c>
      <c r="ABQ3" s="14"/>
      <c r="ABR3" s="14"/>
      <c r="ABS3" s="14">
        <v>1</v>
      </c>
      <c r="ABT3" s="14" t="s">
        <v>1461</v>
      </c>
      <c r="ABU3" s="14"/>
      <c r="ABV3" s="14"/>
      <c r="ABW3" s="14">
        <v>1</v>
      </c>
      <c r="ABX3" s="14" t="s">
        <v>1461</v>
      </c>
      <c r="ABY3" s="14"/>
      <c r="ABZ3" s="14"/>
      <c r="ACA3" s="14">
        <v>1</v>
      </c>
      <c r="ACB3" s="14" t="s">
        <v>1461</v>
      </c>
      <c r="ACC3" s="14"/>
      <c r="ACD3" s="14"/>
      <c r="ACE3" s="14">
        <v>1</v>
      </c>
      <c r="ACF3" s="14" t="s">
        <v>1461</v>
      </c>
      <c r="ACG3" s="14"/>
      <c r="ACH3" s="14"/>
      <c r="ACI3" s="14">
        <v>1</v>
      </c>
      <c r="ACJ3" s="14" t="s">
        <v>1461</v>
      </c>
      <c r="ACK3" s="14"/>
      <c r="ACL3" s="14"/>
      <c r="ACM3" s="14">
        <v>1</v>
      </c>
      <c r="ACN3" s="14" t="s">
        <v>1461</v>
      </c>
      <c r="ACO3" s="14"/>
      <c r="ACP3" s="14"/>
      <c r="ACQ3" s="14">
        <v>1</v>
      </c>
      <c r="ACR3" s="14" t="s">
        <v>1461</v>
      </c>
      <c r="ACS3" s="14">
        <v>1</v>
      </c>
      <c r="ACT3" s="14" t="s">
        <v>1534</v>
      </c>
      <c r="ACU3" s="14"/>
      <c r="ACV3" s="14"/>
      <c r="ACW3" s="14">
        <v>1</v>
      </c>
      <c r="ACX3" s="14" t="s">
        <v>1461</v>
      </c>
      <c r="ACY3" s="14">
        <v>1</v>
      </c>
      <c r="ACZ3" s="14" t="s">
        <v>1534</v>
      </c>
      <c r="ADA3" s="14"/>
      <c r="ADB3" s="14"/>
      <c r="ADC3" s="14">
        <v>1</v>
      </c>
      <c r="ADD3" s="14" t="s">
        <v>1461</v>
      </c>
      <c r="ADE3" s="14">
        <v>1</v>
      </c>
      <c r="ADF3" s="14" t="s">
        <v>1534</v>
      </c>
      <c r="ADG3" s="14"/>
      <c r="ADH3" s="14"/>
      <c r="ADI3" s="14">
        <v>1</v>
      </c>
      <c r="ADJ3" s="14" t="s">
        <v>1461</v>
      </c>
      <c r="ADK3" s="14">
        <v>1</v>
      </c>
      <c r="ADL3" s="14" t="s">
        <v>1534</v>
      </c>
      <c r="ADM3" s="14"/>
      <c r="ADN3" s="14"/>
      <c r="ADO3" s="14">
        <v>1</v>
      </c>
      <c r="ADP3" s="14" t="s">
        <v>1461</v>
      </c>
      <c r="ADQ3" s="14">
        <v>1</v>
      </c>
      <c r="ADR3" s="14" t="s">
        <v>1534</v>
      </c>
      <c r="ADS3" s="14"/>
      <c r="ADT3" s="14"/>
      <c r="ADU3" s="14">
        <v>1</v>
      </c>
      <c r="ADV3" s="14" t="s">
        <v>1461</v>
      </c>
      <c r="ADW3" s="14">
        <v>1</v>
      </c>
      <c r="ADX3" s="14" t="s">
        <v>1534</v>
      </c>
      <c r="ADY3" s="14"/>
      <c r="ADZ3" s="14"/>
      <c r="AEA3" s="14">
        <v>1</v>
      </c>
      <c r="AEB3" s="14" t="s">
        <v>1461</v>
      </c>
      <c r="AEC3" s="14">
        <v>1</v>
      </c>
      <c r="AED3" s="14" t="s">
        <v>1534</v>
      </c>
      <c r="AEE3" s="14"/>
      <c r="AEF3" s="14"/>
      <c r="AEG3" s="14"/>
      <c r="AEH3" s="14"/>
      <c r="AEI3" s="14">
        <v>1</v>
      </c>
      <c r="AEJ3" s="14" t="s">
        <v>1461</v>
      </c>
      <c r="AEK3" s="14">
        <v>1</v>
      </c>
      <c r="AEL3" s="14" t="s">
        <v>1534</v>
      </c>
      <c r="AEM3" s="14"/>
      <c r="AEN3" s="14"/>
      <c r="AEO3" s="14"/>
      <c r="AEP3" s="14"/>
      <c r="AEQ3" s="14">
        <v>1</v>
      </c>
      <c r="AER3" s="14" t="s">
        <v>1461</v>
      </c>
      <c r="AES3" s="14">
        <v>1</v>
      </c>
      <c r="AET3" s="14" t="s">
        <v>1534</v>
      </c>
      <c r="AEU3" s="14"/>
      <c r="AEV3" s="14"/>
      <c r="AEW3" s="14"/>
      <c r="AEX3" s="14"/>
      <c r="AEY3" s="14">
        <v>1</v>
      </c>
      <c r="AEZ3" s="14" t="s">
        <v>1461</v>
      </c>
      <c r="AFA3" s="14">
        <v>1</v>
      </c>
      <c r="AFB3" s="14" t="s">
        <v>1534</v>
      </c>
      <c r="AFC3" s="14"/>
      <c r="AFD3" s="14"/>
      <c r="AFE3" s="14"/>
      <c r="AFF3" s="14"/>
      <c r="AFG3" s="14">
        <v>1</v>
      </c>
      <c r="AFH3" s="14" t="s">
        <v>1461</v>
      </c>
      <c r="AFI3" s="14">
        <v>1</v>
      </c>
      <c r="AFJ3" s="14" t="s">
        <v>1534</v>
      </c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>
        <v>1</v>
      </c>
      <c r="AFX3" s="14" t="s">
        <v>409</v>
      </c>
      <c r="AFY3" s="14"/>
      <c r="AFZ3" s="14"/>
      <c r="AGA3" s="14"/>
      <c r="AGB3" s="14"/>
      <c r="AGC3" s="14"/>
      <c r="AGD3" s="14"/>
      <c r="AGE3" s="14">
        <v>1</v>
      </c>
      <c r="AGF3" s="14" t="s">
        <v>409</v>
      </c>
      <c r="AGG3" s="14">
        <v>1</v>
      </c>
      <c r="AGH3" s="14" t="s">
        <v>409</v>
      </c>
      <c r="AGI3" s="14">
        <v>1</v>
      </c>
      <c r="AGJ3" s="14" t="s">
        <v>1044</v>
      </c>
      <c r="AGK3" s="14">
        <v>1</v>
      </c>
      <c r="AGL3" s="14" t="s">
        <v>409</v>
      </c>
      <c r="AGM3" s="14">
        <v>1</v>
      </c>
      <c r="AGN3" s="14" t="s">
        <v>1670</v>
      </c>
      <c r="AGO3" s="14"/>
      <c r="AGP3" s="14"/>
      <c r="AGQ3" s="14"/>
      <c r="AGR3" s="14"/>
      <c r="AGS3" s="14">
        <v>1</v>
      </c>
      <c r="AGT3" s="14" t="s">
        <v>1670</v>
      </c>
      <c r="AGU3" s="14"/>
      <c r="AGV3" s="14"/>
      <c r="AGW3" s="14"/>
      <c r="AGX3" s="14"/>
      <c r="AGY3" s="14">
        <v>1</v>
      </c>
      <c r="AGZ3" s="14" t="s">
        <v>1670</v>
      </c>
      <c r="AHA3" s="14"/>
      <c r="AHB3" s="14"/>
      <c r="AHC3" s="14"/>
      <c r="AHD3" s="14"/>
      <c r="AHE3" s="14">
        <v>1</v>
      </c>
      <c r="AHF3" s="14" t="s">
        <v>1670</v>
      </c>
      <c r="AHG3" s="14"/>
      <c r="AHH3" s="14"/>
      <c r="AHI3" s="14"/>
      <c r="AHJ3" s="14"/>
      <c r="AHK3" s="14">
        <v>1</v>
      </c>
      <c r="AHL3" s="14" t="s">
        <v>1670</v>
      </c>
      <c r="AHM3" s="14"/>
      <c r="AHN3" s="14"/>
      <c r="AHO3" s="14"/>
      <c r="AHP3" s="14"/>
      <c r="AHQ3" s="14">
        <v>1</v>
      </c>
      <c r="AHR3" s="14" t="s">
        <v>1670</v>
      </c>
      <c r="AHS3" s="14"/>
      <c r="AHT3" s="14"/>
      <c r="AHU3" s="14"/>
      <c r="AHV3" s="14"/>
      <c r="AHW3" s="14">
        <v>1</v>
      </c>
      <c r="AHX3" s="14" t="s">
        <v>1670</v>
      </c>
      <c r="AHY3" s="14"/>
      <c r="AHZ3" s="14"/>
      <c r="AIA3" s="14"/>
      <c r="AIB3" s="14"/>
      <c r="AIC3" s="14">
        <v>1</v>
      </c>
      <c r="AID3" s="14" t="s">
        <v>1670</v>
      </c>
      <c r="AIE3" s="14"/>
      <c r="AIF3" s="14"/>
      <c r="AIG3" s="14"/>
      <c r="AIH3" s="14"/>
      <c r="AII3" s="14">
        <v>1</v>
      </c>
      <c r="AIJ3" s="14" t="s">
        <v>1670</v>
      </c>
      <c r="AIK3" s="14"/>
      <c r="AIL3" s="14"/>
      <c r="AIM3" s="14"/>
      <c r="AIN3" s="14"/>
      <c r="AIO3" s="14">
        <v>1</v>
      </c>
      <c r="AIP3" s="14" t="s">
        <v>1670</v>
      </c>
      <c r="AIQ3" s="14"/>
      <c r="AIR3" s="14"/>
      <c r="AIS3" s="14"/>
      <c r="AIT3" s="14"/>
      <c r="AIU3" s="14">
        <v>1</v>
      </c>
      <c r="AIV3" s="14" t="s">
        <v>1670</v>
      </c>
      <c r="AIW3" s="14"/>
      <c r="AIX3" s="14"/>
      <c r="AIY3" s="14"/>
      <c r="AIZ3" s="14"/>
      <c r="AJA3" s="14">
        <v>1</v>
      </c>
      <c r="AJB3" s="14" t="s">
        <v>1670</v>
      </c>
      <c r="AJC3" s="14"/>
      <c r="AJD3" s="14"/>
      <c r="AJE3" s="14"/>
      <c r="AJF3" s="14"/>
      <c r="AJG3" s="14">
        <v>1</v>
      </c>
      <c r="AJH3" s="14" t="s">
        <v>1670</v>
      </c>
      <c r="AJI3" s="14"/>
      <c r="AJJ3" s="14"/>
      <c r="AJK3" s="14"/>
      <c r="AJL3" s="14"/>
      <c r="AJM3" s="14">
        <v>1</v>
      </c>
      <c r="AJN3" s="14" t="s">
        <v>1670</v>
      </c>
      <c r="AJO3" s="14"/>
      <c r="AJP3" s="14"/>
      <c r="AJQ3" s="14"/>
      <c r="AJR3" s="14"/>
      <c r="AJS3" s="14">
        <v>1</v>
      </c>
      <c r="AJT3" s="14" t="s">
        <v>409</v>
      </c>
      <c r="AJU3" s="14">
        <f>AJS3</f>
        <v>1</v>
      </c>
      <c r="AJV3" s="14" t="str">
        <f t="shared" ref="AJV3:AJV4" si="1558">AJT3</f>
        <v>No</v>
      </c>
      <c r="AJW3" s="14">
        <f t="shared" ref="AJW3:AJW4" si="1559">AJU3</f>
        <v>1</v>
      </c>
      <c r="AJX3" s="14" t="str">
        <f t="shared" ref="AJX3:AJX4" si="1560">AJV3</f>
        <v>No</v>
      </c>
      <c r="AJY3" s="14">
        <f t="shared" ref="AJY3:AJY4" si="1561">AJW3</f>
        <v>1</v>
      </c>
      <c r="AJZ3" s="14" t="str">
        <f t="shared" ref="AJZ3:AJZ4" si="1562">AJX3</f>
        <v>No</v>
      </c>
      <c r="AKA3" s="14">
        <f t="shared" ref="AKA3:AKA4" si="1563">AJY3</f>
        <v>1</v>
      </c>
      <c r="AKB3" s="14" t="str">
        <f t="shared" ref="AKB3:AKB4" si="1564">AJZ3</f>
        <v>No</v>
      </c>
      <c r="AKC3" s="14">
        <f t="shared" ref="AKC3:AKC4" si="1565">AKA3</f>
        <v>1</v>
      </c>
      <c r="AKD3" s="14" t="str">
        <f t="shared" ref="AKD3:AKD4" si="1566">AKB3</f>
        <v>No</v>
      </c>
      <c r="AKE3" s="14">
        <f t="shared" ref="AKE3:AKE4" si="1567">AKC3</f>
        <v>1</v>
      </c>
      <c r="AKF3" s="14" t="str">
        <f t="shared" ref="AKF3:AKF4" si="1568">AKD3</f>
        <v>No</v>
      </c>
      <c r="AKG3" s="14">
        <f t="shared" ref="AKG3:AKG4" si="1569">AKE3</f>
        <v>1</v>
      </c>
      <c r="AKH3" s="14" t="str">
        <f t="shared" ref="AKH3:AKH4" si="1570">AKF3</f>
        <v>No</v>
      </c>
      <c r="AKI3" s="14">
        <v>1</v>
      </c>
      <c r="AKJ3" s="14" t="s">
        <v>409</v>
      </c>
      <c r="AKK3" s="14">
        <v>1</v>
      </c>
      <c r="AKL3" s="14" t="s">
        <v>409</v>
      </c>
      <c r="AKM3" s="14">
        <v>1</v>
      </c>
      <c r="AKN3" s="14" t="s">
        <v>409</v>
      </c>
      <c r="AKO3" s="14">
        <f>AKM3</f>
        <v>1</v>
      </c>
      <c r="AKP3" s="14" t="str">
        <f t="shared" ref="AKP3:AKP4" si="1571">AKN3</f>
        <v>No</v>
      </c>
      <c r="AKQ3" s="14">
        <f t="shared" ref="AKQ3:AKQ4" si="1572">AKO3</f>
        <v>1</v>
      </c>
      <c r="AKR3" s="14" t="str">
        <f t="shared" ref="AKR3:AKR4" si="1573">AKP3</f>
        <v>No</v>
      </c>
      <c r="AKS3" s="14">
        <f t="shared" ref="AKS3:AKS4" si="1574">AKQ3</f>
        <v>1</v>
      </c>
      <c r="AKT3" s="14" t="str">
        <f t="shared" ref="AKT3:AKT4" si="1575">AKR3</f>
        <v>No</v>
      </c>
      <c r="AKU3" s="14">
        <f t="shared" ref="AKU3:AKU4" si="1576">AKS3</f>
        <v>1</v>
      </c>
      <c r="AKV3" s="14" t="str">
        <f t="shared" ref="AKV3:AKV4" si="1577">AKT3</f>
        <v>No</v>
      </c>
      <c r="AKW3" s="14">
        <f t="shared" ref="AKW3:AKW4" si="1578">AKU3</f>
        <v>1</v>
      </c>
      <c r="AKX3" s="14" t="str">
        <f t="shared" ref="AKX3:AKX4" si="1579">AKV3</f>
        <v>No</v>
      </c>
      <c r="AKY3" s="14">
        <f t="shared" ref="AKY3:AKY4" si="1580">AKW3</f>
        <v>1</v>
      </c>
      <c r="AKZ3" s="14" t="str">
        <f t="shared" ref="AKZ3:AKZ4" si="1581">AKX3</f>
        <v>No</v>
      </c>
      <c r="ALA3" s="14">
        <f t="shared" ref="ALA3:ALA4" si="1582">AKY3</f>
        <v>1</v>
      </c>
      <c r="ALB3" s="14" t="str">
        <f t="shared" ref="ALB3:ALB4" si="1583">AKZ3</f>
        <v>No</v>
      </c>
      <c r="ALC3" s="14">
        <f t="shared" ref="ALC3:ALC4" si="1584">ALA3</f>
        <v>1</v>
      </c>
      <c r="ALD3" s="14" t="str">
        <f t="shared" ref="ALD3:ALD4" si="1585">ALB3</f>
        <v>No</v>
      </c>
      <c r="ALE3" s="14">
        <f t="shared" ref="ALE3:ALE4" si="1586">ALC3</f>
        <v>1</v>
      </c>
      <c r="ALF3" s="14" t="str">
        <f t="shared" ref="ALF3:ALF4" si="1587">ALD3</f>
        <v>No</v>
      </c>
      <c r="ALG3" s="14">
        <f t="shared" ref="ALG3:ALG4" si="1588">ALE3</f>
        <v>1</v>
      </c>
      <c r="ALH3" s="14" t="str">
        <f t="shared" ref="ALH3:ALH4" si="1589">ALF3</f>
        <v>No</v>
      </c>
      <c r="ALI3" s="14">
        <f t="shared" ref="ALI3:ALI4" si="1590">ALG3</f>
        <v>1</v>
      </c>
      <c r="ALJ3" s="14" t="str">
        <f t="shared" ref="ALJ3:ALJ4" si="1591">ALH3</f>
        <v>No</v>
      </c>
      <c r="ALK3" s="14">
        <f t="shared" ref="ALK3:ALK4" si="1592">ALI3</f>
        <v>1</v>
      </c>
      <c r="ALL3" s="14" t="str">
        <f t="shared" ref="ALL3:ALL4" si="1593">ALJ3</f>
        <v>No</v>
      </c>
      <c r="ALM3" s="14">
        <f t="shared" ref="ALM3:ALM4" si="1594">ALK3</f>
        <v>1</v>
      </c>
      <c r="ALN3" s="14" t="str">
        <f t="shared" ref="ALN3:ALN4" si="1595">ALL3</f>
        <v>No</v>
      </c>
      <c r="ALO3" s="14">
        <f t="shared" ref="ALO3:ALO4" si="1596">ALM3</f>
        <v>1</v>
      </c>
      <c r="ALP3" s="14" t="str">
        <f t="shared" ref="ALP3:ALP4" si="1597">ALN3</f>
        <v>No</v>
      </c>
      <c r="ALQ3" s="14">
        <f t="shared" ref="ALQ3:ALQ4" si="1598">ALO3</f>
        <v>1</v>
      </c>
      <c r="ALR3" s="14" t="str">
        <f t="shared" ref="ALR3:ALR4" si="1599">ALP3</f>
        <v>No</v>
      </c>
      <c r="ALS3" s="14">
        <f t="shared" ref="ALS3:ALS4" si="1600">ALQ3</f>
        <v>1</v>
      </c>
      <c r="ALT3" s="14" t="str">
        <f t="shared" ref="ALT3:ALT4" si="1601">ALR3</f>
        <v>No</v>
      </c>
      <c r="ALU3" s="14">
        <f t="shared" ref="ALU3:ALU4" si="1602">ALS3</f>
        <v>1</v>
      </c>
      <c r="ALV3" s="14" t="str">
        <f t="shared" ref="ALV3:ALV4" si="1603">ALT3</f>
        <v>No</v>
      </c>
      <c r="ALW3" s="14">
        <f t="shared" ref="ALW3:ALW4" si="1604">ALU3</f>
        <v>1</v>
      </c>
      <c r="ALX3" s="14" t="str">
        <f t="shared" ref="ALX3:ALX4" si="1605">ALV3</f>
        <v>No</v>
      </c>
      <c r="ALY3" s="14">
        <f t="shared" ref="ALY3:ALY4" si="1606">ALW3</f>
        <v>1</v>
      </c>
      <c r="ALZ3" s="14" t="str">
        <f t="shared" ref="ALZ3:ALZ4" si="1607">ALX3</f>
        <v>No</v>
      </c>
      <c r="AMA3" s="14">
        <f t="shared" ref="AMA3:AMA4" si="1608">ALY3</f>
        <v>1</v>
      </c>
      <c r="AMB3" s="14" t="str">
        <f t="shared" ref="AMB3:AMB4" si="1609">ALZ3</f>
        <v>No</v>
      </c>
      <c r="AMC3" s="14">
        <f t="shared" ref="AMC3:AMC4" si="1610">AMA3</f>
        <v>1</v>
      </c>
      <c r="AMD3" s="14" t="str">
        <f t="shared" ref="AMD3:AMD4" si="1611">AMB3</f>
        <v>No</v>
      </c>
      <c r="AME3" s="14">
        <f t="shared" ref="AME3:AME4" si="1612">AMC3</f>
        <v>1</v>
      </c>
      <c r="AMF3" s="14" t="str">
        <f t="shared" ref="AMF3:AMF4" si="1613">AMD3</f>
        <v>No</v>
      </c>
      <c r="AMG3" s="14">
        <f t="shared" ref="AMG3:AMG4" si="1614">AME3</f>
        <v>1</v>
      </c>
      <c r="AMH3" s="14" t="str">
        <f t="shared" ref="AMH3:AMH4" si="1615">AMF3</f>
        <v>No</v>
      </c>
      <c r="AMI3" s="14">
        <f t="shared" ref="AMI3:AMI4" si="1616">AMG3</f>
        <v>1</v>
      </c>
      <c r="AMJ3" s="14" t="str">
        <f t="shared" ref="AMJ3:AMJ4" si="1617">AMH3</f>
        <v>No</v>
      </c>
      <c r="AMK3" s="14">
        <f t="shared" ref="AMK3:AMK4" si="1618">AMI3</f>
        <v>1</v>
      </c>
      <c r="AML3" s="14" t="str">
        <f t="shared" ref="AML3:AML4" si="1619">AMJ3</f>
        <v>No</v>
      </c>
      <c r="AMM3" s="14">
        <f t="shared" ref="AMM3:AMM4" si="1620">AMK3</f>
        <v>1</v>
      </c>
      <c r="AMN3" s="14" t="str">
        <f t="shared" ref="AMN3:AMN4" si="1621">AML3</f>
        <v>No</v>
      </c>
      <c r="AMO3" s="14">
        <f t="shared" ref="AMO3:AMO4" si="1622">AMM3</f>
        <v>1</v>
      </c>
      <c r="AMP3" s="14" t="str">
        <f t="shared" ref="AMP3:AMP4" si="1623">AMN3</f>
        <v>No</v>
      </c>
      <c r="AMQ3" s="14">
        <f t="shared" ref="AMQ3:AMQ4" si="1624">AMO3</f>
        <v>1</v>
      </c>
      <c r="AMR3" s="14" t="str">
        <f t="shared" ref="AMR3:AMR4" si="1625">AMP3</f>
        <v>No</v>
      </c>
      <c r="AMS3" s="14">
        <f t="shared" ref="AMS3:AMS4" si="1626">AMQ3</f>
        <v>1</v>
      </c>
      <c r="AMT3" s="14" t="str">
        <f t="shared" ref="AMT3:AMT4" si="1627">AMR3</f>
        <v>No</v>
      </c>
      <c r="AMU3" s="14">
        <f t="shared" ref="AMU3:AMU4" si="1628">AMS3</f>
        <v>1</v>
      </c>
      <c r="AMV3" s="14" t="str">
        <f t="shared" ref="AMV3:AMV4" si="1629">AMT3</f>
        <v>No</v>
      </c>
      <c r="AMW3" s="14">
        <f t="shared" ref="AMW3:AMW4" si="1630">AMU3</f>
        <v>1</v>
      </c>
      <c r="AMX3" s="14" t="str">
        <f t="shared" ref="AMX3:AMX4" si="1631">AMV3</f>
        <v>No</v>
      </c>
      <c r="AMY3" s="14"/>
      <c r="AMZ3" s="14"/>
      <c r="ANA3" s="14"/>
      <c r="ANB3" s="14"/>
      <c r="ANC3" s="14"/>
      <c r="AND3" s="14"/>
      <c r="ANE3" s="14"/>
      <c r="ANF3" s="14"/>
      <c r="ANG3" s="14">
        <v>1</v>
      </c>
      <c r="ANH3" s="14" t="s">
        <v>1030</v>
      </c>
      <c r="ANI3" s="14">
        <v>1</v>
      </c>
      <c r="ANJ3" s="14" t="s">
        <v>1041</v>
      </c>
      <c r="ANK3" s="14">
        <v>1</v>
      </c>
      <c r="ANL3" s="14" t="s">
        <v>409</v>
      </c>
      <c r="ANM3" s="14">
        <f t="shared" ref="ANM3:ANM4" si="1632">ANK3</f>
        <v>1</v>
      </c>
      <c r="ANN3" s="14" t="str">
        <f t="shared" ref="ANN3:ANN4" si="1633">ANL3</f>
        <v>No</v>
      </c>
      <c r="ANO3" s="14">
        <f t="shared" ref="ANO3:ANO4" si="1634">ANM3</f>
        <v>1</v>
      </c>
      <c r="ANP3" s="14" t="str">
        <f t="shared" ref="ANP3:ANP4" si="1635">ANN3</f>
        <v>No</v>
      </c>
      <c r="ANQ3" s="14">
        <f t="shared" ref="ANQ3:ANQ4" si="1636">ANO3</f>
        <v>1</v>
      </c>
      <c r="ANR3" s="14" t="str">
        <f t="shared" ref="ANR3:ANR4" si="1637">ANP3</f>
        <v>No</v>
      </c>
      <c r="ANS3" s="14">
        <v>1</v>
      </c>
      <c r="ANT3" s="14" t="s">
        <v>1030</v>
      </c>
      <c r="ANU3" s="14">
        <v>1</v>
      </c>
      <c r="ANV3" s="14" t="s">
        <v>1041</v>
      </c>
      <c r="ANW3" s="14">
        <v>1</v>
      </c>
      <c r="ANX3" s="14" t="s">
        <v>409</v>
      </c>
      <c r="ANY3" s="14">
        <f>ANW3</f>
        <v>1</v>
      </c>
      <c r="ANZ3" s="14" t="str">
        <f t="shared" ref="ANZ3:ANZ4" si="1638">ANX3</f>
        <v>No</v>
      </c>
      <c r="AOA3" s="14">
        <f t="shared" ref="AOA3:AOA4" si="1639">ANY3</f>
        <v>1</v>
      </c>
      <c r="AOB3" s="14" t="str">
        <f t="shared" ref="AOB3:AOB4" si="1640">ANZ3</f>
        <v>No</v>
      </c>
      <c r="AOC3" s="14">
        <f t="shared" ref="AOC3:AOC4" si="1641">AOA3</f>
        <v>1</v>
      </c>
      <c r="AOD3" s="14" t="str">
        <f t="shared" ref="AOD3:AOD4" si="1642">AOB3</f>
        <v>No</v>
      </c>
      <c r="AOE3" s="14">
        <f t="shared" ref="AOE3:AOE4" si="1643">AOC3</f>
        <v>1</v>
      </c>
      <c r="AOF3" s="14" t="str">
        <f t="shared" ref="AOF3:AOF4" si="1644">AOD3</f>
        <v>No</v>
      </c>
      <c r="AOG3" s="14">
        <f t="shared" ref="AOG3:AOG4" si="1645">AOE3</f>
        <v>1</v>
      </c>
      <c r="AOH3" s="14" t="str">
        <f t="shared" ref="AOH3:AOH4" si="1646">AOF3</f>
        <v>No</v>
      </c>
      <c r="AOI3" s="14">
        <f t="shared" ref="AOI3:AOI4" si="1647">AOG3</f>
        <v>1</v>
      </c>
      <c r="AOJ3" s="14" t="str">
        <f t="shared" ref="AOJ3:AOJ4" si="1648">AOH3</f>
        <v>No</v>
      </c>
      <c r="AOK3" s="14">
        <v>1</v>
      </c>
      <c r="AOL3" s="14" t="s">
        <v>1794</v>
      </c>
      <c r="AOM3" s="14"/>
      <c r="AON3" s="14"/>
      <c r="AOO3" s="14">
        <v>1</v>
      </c>
      <c r="AOP3" s="14" t="s">
        <v>409</v>
      </c>
      <c r="AOQ3" s="14">
        <f>AOO3</f>
        <v>1</v>
      </c>
      <c r="AOR3" s="14" t="str">
        <f t="shared" ref="AOR3:AOR4" si="1649">AOP3</f>
        <v>No</v>
      </c>
      <c r="AOS3" s="14">
        <f t="shared" ref="AOS3:AOS4" si="1650">AOQ3</f>
        <v>1</v>
      </c>
      <c r="AOT3" s="14" t="str">
        <f t="shared" ref="AOT3:AOT4" si="1651">AOR3</f>
        <v>No</v>
      </c>
      <c r="AOU3" s="14">
        <f t="shared" ref="AOU3:AOU4" si="1652">AOS3</f>
        <v>1</v>
      </c>
      <c r="AOV3" s="14" t="str">
        <f t="shared" ref="AOV3:AOV4" si="1653">AOT3</f>
        <v>No</v>
      </c>
      <c r="AOW3" s="14">
        <f t="shared" ref="AOW3:AOW4" si="1654">AOU3</f>
        <v>1</v>
      </c>
      <c r="AOX3" s="14" t="str">
        <f t="shared" ref="AOX3:AOX4" si="1655">AOV3</f>
        <v>No</v>
      </c>
      <c r="AOY3" s="14">
        <f t="shared" ref="AOY3:AOY4" si="1656">AOW3</f>
        <v>1</v>
      </c>
      <c r="AOZ3" s="14" t="str">
        <f t="shared" ref="AOZ3:AOZ4" si="1657">AOX3</f>
        <v>No</v>
      </c>
      <c r="APA3" s="14">
        <f t="shared" ref="APA3:APA4" si="1658">AOY3</f>
        <v>1</v>
      </c>
      <c r="APB3" s="14" t="str">
        <f t="shared" ref="APB3:APB4" si="1659">AOZ3</f>
        <v>No</v>
      </c>
      <c r="APC3" s="14">
        <f t="shared" ref="APC3:APC4" si="1660">APA3</f>
        <v>1</v>
      </c>
      <c r="APD3" s="14" t="str">
        <f t="shared" ref="APD3:APD4" si="1661">APB3</f>
        <v>No</v>
      </c>
      <c r="APE3" s="14">
        <v>1</v>
      </c>
      <c r="APF3" s="14" t="s">
        <v>1794</v>
      </c>
      <c r="APG3" s="14" t="s">
        <v>338</v>
      </c>
      <c r="APH3" s="14" t="s">
        <v>338</v>
      </c>
      <c r="API3" s="14">
        <v>1</v>
      </c>
      <c r="APJ3" s="14" t="s">
        <v>1042</v>
      </c>
      <c r="APK3" s="14">
        <v>1</v>
      </c>
      <c r="APL3" s="14" t="s">
        <v>409</v>
      </c>
      <c r="APM3" s="14">
        <f>APK3</f>
        <v>1</v>
      </c>
      <c r="APN3" s="14" t="str">
        <f t="shared" ref="APN3:APN4" si="1662">APL3</f>
        <v>No</v>
      </c>
      <c r="APO3" s="14">
        <f t="shared" ref="APO3:APO4" si="1663">APM3</f>
        <v>1</v>
      </c>
      <c r="APP3" s="14" t="str">
        <f t="shared" ref="APP3:APP4" si="1664">APN3</f>
        <v>No</v>
      </c>
      <c r="APQ3" s="14">
        <f t="shared" ref="APQ3:APQ4" si="1665">APO3</f>
        <v>1</v>
      </c>
      <c r="APR3" s="14" t="str">
        <f t="shared" ref="APR3:APR4" si="1666">APP3</f>
        <v>No</v>
      </c>
      <c r="APS3" s="14">
        <f t="shared" ref="APS3:APS4" si="1667">APQ3</f>
        <v>1</v>
      </c>
      <c r="APT3" s="14" t="str">
        <f t="shared" ref="APT3:APT4" si="1668">APR3</f>
        <v>No</v>
      </c>
      <c r="APU3" s="14">
        <f t="shared" ref="APU3:APU4" si="1669">APS3</f>
        <v>1</v>
      </c>
      <c r="APV3" s="14" t="str">
        <f t="shared" ref="APV3:APV4" si="1670">APT3</f>
        <v>No</v>
      </c>
      <c r="APW3" s="14">
        <f t="shared" ref="APW3:APW4" si="1671">APU3</f>
        <v>1</v>
      </c>
      <c r="APX3" s="14" t="str">
        <f t="shared" ref="APX3:APX4" si="1672">APV3</f>
        <v>No</v>
      </c>
      <c r="APY3" s="14">
        <f t="shared" ref="APY3:APY4" si="1673">APW3</f>
        <v>1</v>
      </c>
      <c r="APZ3" s="14" t="str">
        <f t="shared" ref="APZ3:APZ4" si="1674">APX3</f>
        <v>No</v>
      </c>
      <c r="AQA3" s="14">
        <v>1</v>
      </c>
      <c r="AQB3" s="14" t="s">
        <v>1794</v>
      </c>
      <c r="AQC3" s="14"/>
      <c r="AQD3" s="14"/>
      <c r="AQE3" s="14">
        <v>1</v>
      </c>
      <c r="AQF3" s="14" t="s">
        <v>1794</v>
      </c>
      <c r="AQG3" s="14"/>
      <c r="AQH3" s="14"/>
      <c r="AQI3" s="14">
        <v>1</v>
      </c>
      <c r="AQJ3" s="14" t="s">
        <v>409</v>
      </c>
      <c r="AQK3" s="14"/>
      <c r="AQL3" s="14"/>
      <c r="AQM3" s="14">
        <v>1</v>
      </c>
      <c r="AQN3" s="14" t="s">
        <v>1794</v>
      </c>
      <c r="AQO3" s="14"/>
      <c r="AQP3" s="14"/>
      <c r="AQQ3" s="14">
        <v>1</v>
      </c>
      <c r="AQR3" s="14" t="s">
        <v>409</v>
      </c>
      <c r="AQS3" s="14"/>
      <c r="AQT3" s="14"/>
      <c r="AQU3" s="14">
        <v>1</v>
      </c>
      <c r="AQV3" s="14" t="s">
        <v>1794</v>
      </c>
      <c r="AQW3" s="14"/>
      <c r="AQX3" s="14"/>
      <c r="AQY3" s="14">
        <v>1</v>
      </c>
      <c r="AQZ3" s="14" t="s">
        <v>409</v>
      </c>
      <c r="ARA3" s="14"/>
      <c r="ARB3" s="14"/>
      <c r="ARC3" s="14">
        <v>1</v>
      </c>
      <c r="ARD3" s="14" t="s">
        <v>1794</v>
      </c>
      <c r="ARE3" s="14"/>
      <c r="ARF3" s="14"/>
      <c r="ARG3" s="14">
        <v>1</v>
      </c>
      <c r="ARH3" s="14" t="s">
        <v>409</v>
      </c>
      <c r="ARI3" s="14"/>
      <c r="ARJ3" s="14"/>
      <c r="ARK3" s="14">
        <v>1</v>
      </c>
      <c r="ARL3" s="14" t="s">
        <v>1794</v>
      </c>
      <c r="ARM3" s="14"/>
      <c r="ARN3" s="14"/>
      <c r="ARO3" s="14">
        <v>1</v>
      </c>
      <c r="ARP3" s="14" t="s">
        <v>409</v>
      </c>
      <c r="ARQ3" s="14"/>
      <c r="ARR3" s="14"/>
      <c r="ARS3" s="14">
        <v>1</v>
      </c>
      <c r="ART3" s="14" t="s">
        <v>1794</v>
      </c>
      <c r="ARU3" s="14"/>
      <c r="ARV3" s="14"/>
      <c r="ARW3" s="14">
        <v>1</v>
      </c>
      <c r="ARX3" s="14" t="s">
        <v>409</v>
      </c>
      <c r="ARY3" s="14"/>
      <c r="ARZ3" s="14"/>
      <c r="ASA3" s="14">
        <v>1</v>
      </c>
      <c r="ASB3" s="14" t="s">
        <v>1794</v>
      </c>
      <c r="ASC3" s="14"/>
      <c r="ASD3" s="14"/>
      <c r="ASE3" s="14">
        <v>1</v>
      </c>
      <c r="ASF3" s="14" t="s">
        <v>409</v>
      </c>
      <c r="ASG3" s="14" t="s">
        <v>338</v>
      </c>
      <c r="ASH3" s="14" t="s">
        <v>338</v>
      </c>
      <c r="ASI3" s="14">
        <v>1</v>
      </c>
      <c r="ASJ3" s="14" t="s">
        <v>1042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409</v>
      </c>
      <c r="ASQ3" s="14">
        <v>1</v>
      </c>
      <c r="ASR3" s="14" t="s">
        <v>409</v>
      </c>
      <c r="ASS3" s="14">
        <v>1</v>
      </c>
      <c r="AST3" s="14" t="s">
        <v>409</v>
      </c>
      <c r="ASU3" s="14">
        <v>1</v>
      </c>
      <c r="ASV3" s="14" t="s">
        <v>409</v>
      </c>
      <c r="ASW3" s="14">
        <v>1</v>
      </c>
      <c r="ASX3" s="14" t="s">
        <v>409</v>
      </c>
      <c r="ASY3" s="14">
        <v>1</v>
      </c>
      <c r="ASZ3" s="14" t="s">
        <v>409</v>
      </c>
      <c r="ATA3" s="14">
        <v>1</v>
      </c>
      <c r="ATB3" s="14" t="s">
        <v>1916</v>
      </c>
      <c r="ATC3" s="14">
        <v>1</v>
      </c>
      <c r="ATD3" s="14" t="s">
        <v>1940</v>
      </c>
    </row>
    <row r="4" spans="1:1200">
      <c r="E4" s="14"/>
      <c r="F4" s="14"/>
      <c r="G4" s="14"/>
      <c r="H4" s="14"/>
      <c r="I4" s="14"/>
      <c r="J4" s="14"/>
      <c r="K4" s="14"/>
      <c r="L4" s="14"/>
      <c r="M4" s="14">
        <v>2</v>
      </c>
      <c r="N4" s="14" t="s">
        <v>1074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1044</v>
      </c>
      <c r="AA4" s="14">
        <v>2</v>
      </c>
      <c r="AB4" s="14" t="s">
        <v>1896</v>
      </c>
      <c r="AC4" s="14">
        <v>2</v>
      </c>
      <c r="AD4" s="14" t="s">
        <v>1045</v>
      </c>
      <c r="AE4" s="14">
        <v>2</v>
      </c>
      <c r="AF4" s="14" t="s">
        <v>1046</v>
      </c>
      <c r="AG4" s="14">
        <v>2</v>
      </c>
      <c r="AH4" s="14" t="s">
        <v>1045</v>
      </c>
      <c r="AI4" s="14">
        <v>2</v>
      </c>
      <c r="AJ4" s="14" t="s">
        <v>1046</v>
      </c>
      <c r="AK4" s="14">
        <v>2</v>
      </c>
      <c r="AL4" s="14" t="s">
        <v>1045</v>
      </c>
      <c r="AM4" s="14">
        <v>2</v>
      </c>
      <c r="AN4" s="14" t="s">
        <v>1046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 t="str">
        <f t="shared" si="1464"/>
        <v/>
      </c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1047</v>
      </c>
      <c r="CG4" s="14">
        <v>2</v>
      </c>
      <c r="CH4" s="14" t="s">
        <v>1076</v>
      </c>
      <c r="CI4" s="14">
        <v>2</v>
      </c>
      <c r="CJ4" s="14" t="s">
        <v>1048</v>
      </c>
      <c r="CK4" s="14">
        <v>2</v>
      </c>
      <c r="CL4" s="14" t="s">
        <v>1080</v>
      </c>
      <c r="CM4" s="14">
        <v>2</v>
      </c>
      <c r="CN4" s="14" t="s">
        <v>410</v>
      </c>
      <c r="CO4" s="14">
        <v>2</v>
      </c>
      <c r="CP4" s="14" t="s">
        <v>1049</v>
      </c>
      <c r="CQ4" s="14">
        <v>2</v>
      </c>
      <c r="CR4" s="14" t="s">
        <v>410</v>
      </c>
      <c r="CS4" s="14">
        <v>2</v>
      </c>
      <c r="CT4" s="14" t="s">
        <v>1050</v>
      </c>
      <c r="CU4" s="14">
        <v>2</v>
      </c>
      <c r="CV4" s="14" t="s">
        <v>1048</v>
      </c>
      <c r="CW4" s="14">
        <v>2</v>
      </c>
      <c r="CX4" s="14" t="s">
        <v>410</v>
      </c>
      <c r="CY4" s="14">
        <f>CW4</f>
        <v>2</v>
      </c>
      <c r="CZ4" s="14" t="str">
        <f t="shared" si="1465"/>
        <v>Yes</v>
      </c>
      <c r="DA4" s="14">
        <f t="shared" si="1465"/>
        <v>2</v>
      </c>
      <c r="DB4" s="14" t="str">
        <f t="shared" si="1465"/>
        <v>Yes</v>
      </c>
      <c r="DC4" s="14">
        <f t="shared" si="1465"/>
        <v>2</v>
      </c>
      <c r="DD4" s="14" t="str">
        <f t="shared" si="1465"/>
        <v>Yes</v>
      </c>
      <c r="DE4" s="14">
        <f t="shared" si="1465"/>
        <v>2</v>
      </c>
      <c r="DF4" s="14" t="str">
        <f t="shared" si="1465"/>
        <v>Yes</v>
      </c>
      <c r="DG4" s="14">
        <f t="shared" si="1465"/>
        <v>2</v>
      </c>
      <c r="DH4" s="14" t="str">
        <f t="shared" si="1465"/>
        <v>Yes</v>
      </c>
      <c r="DI4" s="14">
        <f t="shared" si="1465"/>
        <v>2</v>
      </c>
      <c r="DJ4" s="14" t="str">
        <f t="shared" si="1465"/>
        <v>Yes</v>
      </c>
      <c r="DK4" s="14">
        <f t="shared" si="1465"/>
        <v>2</v>
      </c>
      <c r="DL4" s="14" t="str">
        <f t="shared" si="1465"/>
        <v>Yes</v>
      </c>
      <c r="DM4" s="14">
        <f t="shared" si="1465"/>
        <v>2</v>
      </c>
      <c r="DN4" s="14" t="str">
        <f t="shared" si="1465"/>
        <v>Yes</v>
      </c>
      <c r="DO4" s="14">
        <f t="shared" si="1465"/>
        <v>2</v>
      </c>
      <c r="DP4" s="14" t="str">
        <f t="shared" si="1465"/>
        <v>Yes</v>
      </c>
      <c r="DQ4" s="14">
        <f t="shared" si="1465"/>
        <v>2</v>
      </c>
      <c r="DR4" s="14" t="str">
        <f t="shared" si="1465"/>
        <v>Yes</v>
      </c>
      <c r="DS4" s="14">
        <f t="shared" si="1465"/>
        <v>2</v>
      </c>
      <c r="DT4" s="14" t="str">
        <f t="shared" si="1465"/>
        <v>Yes</v>
      </c>
      <c r="DU4" s="14">
        <f t="shared" si="1465"/>
        <v>2</v>
      </c>
      <c r="DV4" s="14" t="str">
        <f t="shared" si="1465"/>
        <v>Yes</v>
      </c>
      <c r="DW4" s="14">
        <f t="shared" si="1465"/>
        <v>2</v>
      </c>
      <c r="DX4" s="14" t="str">
        <f t="shared" si="1465"/>
        <v>Yes</v>
      </c>
      <c r="DY4" s="14">
        <f t="shared" si="1465"/>
        <v>2</v>
      </c>
      <c r="DZ4" s="14" t="str">
        <f t="shared" si="1465"/>
        <v>Yes</v>
      </c>
      <c r="EA4" s="14">
        <f t="shared" si="1465"/>
        <v>2</v>
      </c>
      <c r="EB4" s="14" t="str">
        <f t="shared" si="1465"/>
        <v>Yes</v>
      </c>
      <c r="EC4" s="14">
        <f t="shared" si="1465"/>
        <v>2</v>
      </c>
      <c r="ED4" s="14" t="str">
        <f t="shared" si="1465"/>
        <v>Yes</v>
      </c>
      <c r="EE4" s="14">
        <f t="shared" si="1465"/>
        <v>2</v>
      </c>
      <c r="EF4" s="14" t="str">
        <f t="shared" si="1465"/>
        <v>Yes</v>
      </c>
      <c r="EG4" s="14">
        <f t="shared" si="1465"/>
        <v>2</v>
      </c>
      <c r="EH4" s="14" t="str">
        <f t="shared" si="1465"/>
        <v>Yes</v>
      </c>
      <c r="EI4" s="14">
        <f t="shared" si="1465"/>
        <v>2</v>
      </c>
      <c r="EJ4" s="14" t="str">
        <f t="shared" si="1465"/>
        <v>Yes</v>
      </c>
      <c r="EK4" s="14">
        <f t="shared" si="1465"/>
        <v>2</v>
      </c>
      <c r="EL4" s="14" t="str">
        <f t="shared" si="1465"/>
        <v>Yes</v>
      </c>
      <c r="EM4" s="14">
        <f t="shared" si="1465"/>
        <v>2</v>
      </c>
      <c r="EN4" s="14" t="str">
        <f t="shared" si="1465"/>
        <v>Yes</v>
      </c>
      <c r="EO4" s="14">
        <f t="shared" si="1465"/>
        <v>2</v>
      </c>
      <c r="EP4" s="14" t="str">
        <f t="shared" si="1465"/>
        <v>Yes</v>
      </c>
      <c r="EQ4" s="14">
        <f t="shared" si="1465"/>
        <v>2</v>
      </c>
      <c r="ER4" s="14" t="str">
        <f t="shared" si="1465"/>
        <v>Yes</v>
      </c>
      <c r="ES4" s="14">
        <f t="shared" si="1465"/>
        <v>2</v>
      </c>
      <c r="ET4" s="14" t="str">
        <f t="shared" si="1465"/>
        <v>Yes</v>
      </c>
      <c r="EU4" s="14">
        <f t="shared" si="1465"/>
        <v>2</v>
      </c>
      <c r="EV4" s="14" t="str">
        <f t="shared" si="1465"/>
        <v>Yes</v>
      </c>
      <c r="EW4" s="14">
        <f t="shared" si="1465"/>
        <v>2</v>
      </c>
      <c r="EX4" s="14" t="str">
        <f t="shared" si="1465"/>
        <v>Yes</v>
      </c>
      <c r="EY4" s="14">
        <f t="shared" si="1465"/>
        <v>2</v>
      </c>
      <c r="EZ4" s="14" t="str">
        <f t="shared" si="1465"/>
        <v>Yes</v>
      </c>
      <c r="FA4" s="14">
        <f t="shared" si="1465"/>
        <v>2</v>
      </c>
      <c r="FB4" s="14" t="str">
        <f t="shared" si="1465"/>
        <v>Yes</v>
      </c>
      <c r="FC4" s="14">
        <f t="shared" si="1465"/>
        <v>2</v>
      </c>
      <c r="FD4" s="14" t="str">
        <f t="shared" si="1465"/>
        <v>Yes</v>
      </c>
      <c r="FE4" s="14">
        <v>2</v>
      </c>
      <c r="FF4" s="14" t="s">
        <v>1051</v>
      </c>
      <c r="FG4" s="14">
        <v>2</v>
      </c>
      <c r="FH4" s="14" t="s">
        <v>1090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66"/>
        <v>Yes</v>
      </c>
      <c r="FO4" s="14">
        <f t="shared" si="1466"/>
        <v>2</v>
      </c>
      <c r="FP4" s="14" t="str">
        <f t="shared" si="1466"/>
        <v>Yes</v>
      </c>
      <c r="FQ4" s="14">
        <f t="shared" si="1466"/>
        <v>2</v>
      </c>
      <c r="FR4" s="14" t="str">
        <f t="shared" si="1466"/>
        <v>Yes</v>
      </c>
      <c r="FS4" s="14">
        <f t="shared" si="1466"/>
        <v>2</v>
      </c>
      <c r="FT4" s="14" t="str">
        <f t="shared" si="1466"/>
        <v>Yes</v>
      </c>
      <c r="FU4" s="14">
        <v>2</v>
      </c>
      <c r="FV4" s="14" t="s">
        <v>514</v>
      </c>
      <c r="FW4" s="14">
        <f t="shared" si="1467"/>
        <v>2</v>
      </c>
      <c r="FX4" s="14" t="s">
        <v>410</v>
      </c>
      <c r="FY4" s="14">
        <f t="shared" si="1469"/>
        <v>2</v>
      </c>
      <c r="FZ4" s="14" t="str">
        <f t="shared" si="1470"/>
        <v>Yes</v>
      </c>
      <c r="GA4" s="14">
        <v>2</v>
      </c>
      <c r="GB4" s="14" t="s">
        <v>1052</v>
      </c>
      <c r="GC4" s="14">
        <f t="shared" si="1471"/>
        <v>2</v>
      </c>
      <c r="GD4" s="14" t="str">
        <f t="shared" si="1472"/>
        <v>Negative</v>
      </c>
      <c r="GE4" s="14">
        <v>2</v>
      </c>
      <c r="GF4" s="14" t="s">
        <v>1053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1053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1131</v>
      </c>
      <c r="GW4" s="14">
        <v>2</v>
      </c>
      <c r="GX4" s="14" t="s">
        <v>1131</v>
      </c>
      <c r="GY4" s="14">
        <f>GU4</f>
        <v>2</v>
      </c>
      <c r="GZ4" s="14" t="s">
        <v>1883</v>
      </c>
      <c r="HA4" s="14">
        <v>2</v>
      </c>
      <c r="HB4" s="14" t="s">
        <v>1131</v>
      </c>
      <c r="HC4" s="14">
        <f>GY4</f>
        <v>2</v>
      </c>
      <c r="HD4" s="14" t="s">
        <v>1883</v>
      </c>
      <c r="HE4" s="14">
        <v>2</v>
      </c>
      <c r="HF4" s="14" t="s">
        <v>1131</v>
      </c>
      <c r="HG4" s="14">
        <f>HC4</f>
        <v>2</v>
      </c>
      <c r="HH4" s="14" t="s">
        <v>1883</v>
      </c>
      <c r="HI4" s="14">
        <v>2</v>
      </c>
      <c r="HJ4" s="14" t="s">
        <v>1131</v>
      </c>
      <c r="HK4" s="14">
        <f>HG4</f>
        <v>2</v>
      </c>
      <c r="HL4" s="14" t="s">
        <v>1883</v>
      </c>
      <c r="HM4" s="14">
        <v>2</v>
      </c>
      <c r="HN4" s="14" t="s">
        <v>1131</v>
      </c>
      <c r="HO4" s="14">
        <f>HK4</f>
        <v>2</v>
      </c>
      <c r="HP4" s="14" t="s">
        <v>1883</v>
      </c>
      <c r="HQ4" s="14">
        <v>2</v>
      </c>
      <c r="HR4" s="14" t="s">
        <v>1131</v>
      </c>
      <c r="HS4" s="14">
        <f>HO4</f>
        <v>2</v>
      </c>
      <c r="HT4" s="14" t="s">
        <v>1883</v>
      </c>
      <c r="HU4" s="14">
        <v>2</v>
      </c>
      <c r="HV4" s="14" t="s">
        <v>1131</v>
      </c>
      <c r="HW4" s="14">
        <f>HS4</f>
        <v>2</v>
      </c>
      <c r="HX4" s="14" t="s">
        <v>1883</v>
      </c>
      <c r="HY4" s="14">
        <v>2</v>
      </c>
      <c r="HZ4" s="14" t="s">
        <v>1131</v>
      </c>
      <c r="IA4" s="14">
        <f>HW4</f>
        <v>2</v>
      </c>
      <c r="IB4" s="14" t="s">
        <v>1883</v>
      </c>
      <c r="IC4" s="14">
        <v>2</v>
      </c>
      <c r="ID4" s="14" t="s">
        <v>1131</v>
      </c>
      <c r="IE4" s="14">
        <f>IA4</f>
        <v>2</v>
      </c>
      <c r="IF4" s="14" t="s">
        <v>1883</v>
      </c>
      <c r="IG4" s="14">
        <v>2</v>
      </c>
      <c r="IH4" s="14" t="s">
        <v>1131</v>
      </c>
      <c r="II4" s="14">
        <f>IE4</f>
        <v>2</v>
      </c>
      <c r="IJ4" s="14" t="s">
        <v>1883</v>
      </c>
      <c r="IK4" s="14">
        <v>2</v>
      </c>
      <c r="IL4" s="14" t="s">
        <v>1131</v>
      </c>
      <c r="IM4" s="14">
        <f>II4</f>
        <v>2</v>
      </c>
      <c r="IN4" s="14" t="s">
        <v>1883</v>
      </c>
      <c r="IO4" s="14">
        <v>2</v>
      </c>
      <c r="IP4" s="14" t="s">
        <v>1131</v>
      </c>
      <c r="IQ4" s="14">
        <f>IM4</f>
        <v>2</v>
      </c>
      <c r="IR4" s="14" t="s">
        <v>1883</v>
      </c>
      <c r="IS4" s="14"/>
      <c r="IT4" s="14"/>
      <c r="IU4" s="14">
        <v>2</v>
      </c>
      <c r="IV4" s="14" t="s">
        <v>1054</v>
      </c>
      <c r="IW4" s="14">
        <v>2</v>
      </c>
      <c r="IX4" s="14" t="s">
        <v>1054</v>
      </c>
      <c r="IY4" s="14" t="s">
        <v>1005</v>
      </c>
      <c r="IZ4" s="14" t="s">
        <v>1005</v>
      </c>
      <c r="JA4" s="14">
        <v>2</v>
      </c>
      <c r="JB4" s="14" t="s">
        <v>1054</v>
      </c>
      <c r="JC4" s="14" t="s">
        <v>1005</v>
      </c>
      <c r="JD4" s="14" t="s">
        <v>1005</v>
      </c>
      <c r="JE4" s="14"/>
      <c r="JF4" s="14"/>
      <c r="JG4" s="14">
        <v>1</v>
      </c>
      <c r="JH4" s="14" t="s">
        <v>1149</v>
      </c>
      <c r="JI4" s="14">
        <v>1</v>
      </c>
      <c r="JJ4" s="14" t="s">
        <v>1155</v>
      </c>
      <c r="JK4" s="14">
        <v>1</v>
      </c>
      <c r="JL4" s="14" t="s">
        <v>1158</v>
      </c>
      <c r="JM4" s="14">
        <v>1</v>
      </c>
      <c r="JN4" s="14" t="s">
        <v>1163</v>
      </c>
      <c r="JO4" s="14">
        <v>1</v>
      </c>
      <c r="JP4" s="14" t="s">
        <v>1167</v>
      </c>
      <c r="JQ4" s="14">
        <v>1</v>
      </c>
      <c r="JR4" s="14" t="s">
        <v>1171</v>
      </c>
      <c r="JS4" s="14">
        <v>1</v>
      </c>
      <c r="JT4" s="14" t="s">
        <v>1176</v>
      </c>
      <c r="JU4" s="14">
        <v>1</v>
      </c>
      <c r="JV4" s="14" t="s">
        <v>1179</v>
      </c>
      <c r="JW4" s="14">
        <v>1</v>
      </c>
      <c r="JX4" s="14" t="s">
        <v>1183</v>
      </c>
      <c r="JY4" s="14">
        <v>1</v>
      </c>
      <c r="JZ4" s="14" t="s">
        <v>1187</v>
      </c>
      <c r="KA4" s="14">
        <v>1</v>
      </c>
      <c r="KB4" s="14" t="s">
        <v>1190</v>
      </c>
      <c r="KC4" s="14">
        <v>1</v>
      </c>
      <c r="KD4" s="14" t="s">
        <v>1195</v>
      </c>
      <c r="KE4" s="14"/>
      <c r="KF4" s="14"/>
      <c r="KG4" s="14"/>
      <c r="KH4" s="14"/>
      <c r="KI4" s="14"/>
      <c r="KJ4" s="14"/>
      <c r="KK4" s="14">
        <v>1</v>
      </c>
      <c r="KL4" s="14" t="s">
        <v>1149</v>
      </c>
      <c r="KM4" s="14">
        <v>1</v>
      </c>
      <c r="KN4" s="14" t="s">
        <v>1155</v>
      </c>
      <c r="KO4" s="14">
        <v>1</v>
      </c>
      <c r="KP4" s="14" t="s">
        <v>1158</v>
      </c>
      <c r="KQ4" s="14">
        <v>1</v>
      </c>
      <c r="KR4" s="14" t="s">
        <v>1163</v>
      </c>
      <c r="KS4" s="14">
        <v>1</v>
      </c>
      <c r="KT4" s="14" t="s">
        <v>1167</v>
      </c>
      <c r="KU4" s="14">
        <v>1</v>
      </c>
      <c r="KV4" s="14" t="s">
        <v>1171</v>
      </c>
      <c r="KW4" s="14">
        <v>1</v>
      </c>
      <c r="KX4" s="14" t="s">
        <v>1176</v>
      </c>
      <c r="KY4" s="14">
        <v>1</v>
      </c>
      <c r="KZ4" s="14" t="s">
        <v>1179</v>
      </c>
      <c r="LA4" s="14">
        <v>1</v>
      </c>
      <c r="LB4" s="14" t="s">
        <v>1183</v>
      </c>
      <c r="LC4" s="14">
        <v>1</v>
      </c>
      <c r="LD4" s="14" t="s">
        <v>1187</v>
      </c>
      <c r="LE4" s="14">
        <v>1</v>
      </c>
      <c r="LF4" s="14" t="s">
        <v>1190</v>
      </c>
      <c r="LG4" s="14">
        <v>1</v>
      </c>
      <c r="LH4" s="14" t="s">
        <v>1195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1259</v>
      </c>
      <c r="LU4" s="14"/>
      <c r="LV4" s="14"/>
      <c r="LW4" s="14"/>
      <c r="LX4" s="14"/>
      <c r="LY4" s="14"/>
      <c r="LZ4" s="14"/>
      <c r="MA4" s="14">
        <v>2</v>
      </c>
      <c r="MB4" s="14" t="s">
        <v>1011</v>
      </c>
      <c r="MC4" s="14"/>
      <c r="MD4" s="14"/>
      <c r="ME4" s="14"/>
      <c r="MF4" s="14"/>
      <c r="MG4" s="14"/>
      <c r="MH4" s="14"/>
      <c r="MI4" s="14">
        <v>2</v>
      </c>
      <c r="MJ4" s="14" t="s">
        <v>1260</v>
      </c>
      <c r="MK4" s="14"/>
      <c r="ML4" s="14"/>
      <c r="MM4" s="14"/>
      <c r="MN4" s="14"/>
      <c r="MO4" s="14"/>
      <c r="MP4" s="14"/>
      <c r="MQ4" s="14">
        <v>2</v>
      </c>
      <c r="MR4" s="14" t="s">
        <v>1260</v>
      </c>
      <c r="MS4" s="14"/>
      <c r="MT4" s="14"/>
      <c r="MU4" s="14"/>
      <c r="MV4" s="14"/>
      <c r="MW4" s="14"/>
      <c r="MX4" s="14"/>
      <c r="MY4" s="14">
        <v>2</v>
      </c>
      <c r="MZ4" s="14" t="s">
        <v>1260</v>
      </c>
      <c r="NA4" s="14"/>
      <c r="NB4" s="14"/>
      <c r="NC4" s="14"/>
      <c r="ND4" s="14"/>
      <c r="NE4" s="14"/>
      <c r="NF4" s="14"/>
      <c r="NG4" s="14">
        <v>2</v>
      </c>
      <c r="NH4" s="14" t="s">
        <v>1260</v>
      </c>
      <c r="NI4" s="14"/>
      <c r="NJ4" s="14"/>
      <c r="NK4" s="14"/>
      <c r="NL4" s="14"/>
      <c r="NM4" s="14"/>
      <c r="NN4" s="14"/>
      <c r="NO4" s="14">
        <v>2</v>
      </c>
      <c r="NP4" s="14" t="s">
        <v>1260</v>
      </c>
      <c r="NQ4" s="14">
        <v>2</v>
      </c>
      <c r="NR4" s="14" t="s">
        <v>1053</v>
      </c>
      <c r="NS4" s="14">
        <v>2</v>
      </c>
      <c r="NT4" s="14" t="s">
        <v>1053</v>
      </c>
      <c r="NU4" s="14">
        <v>2</v>
      </c>
      <c r="NV4" s="14" t="s">
        <v>1053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73"/>
        <v>Yes</v>
      </c>
      <c r="OC4" s="14">
        <f t="shared" si="1473"/>
        <v>2</v>
      </c>
      <c r="OD4" s="14" t="str">
        <f t="shared" si="1473"/>
        <v>Yes</v>
      </c>
      <c r="OE4" s="14">
        <f t="shared" si="1473"/>
        <v>2</v>
      </c>
      <c r="OF4" s="14" t="str">
        <f t="shared" si="1473"/>
        <v>Yes</v>
      </c>
      <c r="OG4" s="14">
        <f t="shared" si="1473"/>
        <v>2</v>
      </c>
      <c r="OH4" s="14" t="str">
        <f t="shared" si="1473"/>
        <v>Yes</v>
      </c>
      <c r="OI4" s="14">
        <f t="shared" si="1473"/>
        <v>2</v>
      </c>
      <c r="OJ4" s="14" t="str">
        <f t="shared" si="1473"/>
        <v>Yes</v>
      </c>
      <c r="OK4" s="14">
        <f t="shared" si="1474"/>
        <v>2</v>
      </c>
      <c r="OL4" s="14" t="str">
        <f t="shared" si="1475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75">ON4</f>
        <v>Yes</v>
      </c>
      <c r="OQ4" s="14">
        <f t="shared" ref="OQ4" si="1676">OO4</f>
        <v>2</v>
      </c>
      <c r="OR4" s="14" t="str">
        <f t="shared" ref="OR4" si="1677">OP4</f>
        <v>Yes</v>
      </c>
      <c r="OS4" s="14">
        <f t="shared" ref="OS4" si="1678">OQ4</f>
        <v>2</v>
      </c>
      <c r="OT4" s="14" t="str">
        <f t="shared" ref="OT4" si="1679">OR4</f>
        <v>Yes</v>
      </c>
      <c r="OU4" s="14">
        <f t="shared" ref="OU4" si="1680">OS4</f>
        <v>2</v>
      </c>
      <c r="OV4" s="14" t="str">
        <f t="shared" ref="OV4" si="1681">OT4</f>
        <v>Yes</v>
      </c>
      <c r="OW4" s="14">
        <f t="shared" ref="OW4" si="1682">OU4</f>
        <v>2</v>
      </c>
      <c r="OX4" s="14" t="str">
        <f t="shared" ref="OX4" si="1683">OV4</f>
        <v>Yes</v>
      </c>
      <c r="OY4" s="14">
        <f t="shared" ref="OY4" si="1684">OW4</f>
        <v>2</v>
      </c>
      <c r="OZ4" s="14" t="str">
        <f t="shared" ref="OZ4" si="1685">OX4</f>
        <v>Yes</v>
      </c>
      <c r="PA4" s="14">
        <f t="shared" si="1477"/>
        <v>2</v>
      </c>
      <c r="PB4" s="14" t="str">
        <f t="shared" ref="PB4" si="1686">OZ4</f>
        <v>Yes</v>
      </c>
      <c r="PC4" s="14">
        <f t="shared" si="1479"/>
        <v>2</v>
      </c>
      <c r="PD4" s="14" t="str">
        <f t="shared" si="1480"/>
        <v>Yes</v>
      </c>
      <c r="PE4" s="14">
        <f t="shared" si="1481"/>
        <v>2</v>
      </c>
      <c r="PF4" s="14" t="str">
        <f t="shared" si="1482"/>
        <v>Yes</v>
      </c>
      <c r="PG4" s="14">
        <f t="shared" si="1483"/>
        <v>2</v>
      </c>
      <c r="PH4" s="14" t="str">
        <f t="shared" si="1484"/>
        <v>Yes</v>
      </c>
      <c r="PI4" s="14">
        <f t="shared" si="1485"/>
        <v>2</v>
      </c>
      <c r="PJ4" s="14" t="str">
        <f t="shared" si="1486"/>
        <v>Yes</v>
      </c>
      <c r="PK4" s="14">
        <f t="shared" si="1487"/>
        <v>2</v>
      </c>
      <c r="PL4" s="14" t="str">
        <f t="shared" si="1488"/>
        <v>Yes</v>
      </c>
      <c r="PM4" s="14">
        <f t="shared" si="1489"/>
        <v>2</v>
      </c>
      <c r="PN4" s="14" t="str">
        <f t="shared" si="1490"/>
        <v>Yes</v>
      </c>
      <c r="PO4" s="14">
        <f t="shared" si="1491"/>
        <v>2</v>
      </c>
      <c r="PP4" s="14" t="str">
        <f t="shared" si="1492"/>
        <v>Yes</v>
      </c>
      <c r="PQ4" s="14">
        <f t="shared" si="1493"/>
        <v>2</v>
      </c>
      <c r="PR4" s="14" t="str">
        <f t="shared" ref="PR4" si="1687">PP4</f>
        <v>Yes</v>
      </c>
      <c r="PS4" s="14">
        <f t="shared" si="1495"/>
        <v>2</v>
      </c>
      <c r="PT4" s="14" t="str">
        <f t="shared" si="1496"/>
        <v>Yes</v>
      </c>
      <c r="PU4" s="14">
        <f t="shared" si="1497"/>
        <v>2</v>
      </c>
      <c r="PV4" s="14" t="str">
        <f t="shared" si="1498"/>
        <v>Yes</v>
      </c>
      <c r="PW4" s="14">
        <f t="shared" si="1499"/>
        <v>2</v>
      </c>
      <c r="PX4" s="14" t="str">
        <f t="shared" si="1500"/>
        <v>Yes</v>
      </c>
      <c r="PY4" s="14">
        <f t="shared" si="1501"/>
        <v>2</v>
      </c>
      <c r="PZ4" s="14" t="str">
        <f t="shared" si="1502"/>
        <v>Yes</v>
      </c>
      <c r="QA4" s="14">
        <f t="shared" si="1503"/>
        <v>2</v>
      </c>
      <c r="QB4" s="14" t="str">
        <f t="shared" si="1504"/>
        <v>Yes</v>
      </c>
      <c r="QC4" s="14">
        <f t="shared" si="1505"/>
        <v>2</v>
      </c>
      <c r="QD4" s="14" t="str">
        <f t="shared" si="1506"/>
        <v>Yes</v>
      </c>
      <c r="QE4" s="14">
        <f t="shared" si="1507"/>
        <v>2</v>
      </c>
      <c r="QF4" s="14" t="str">
        <f t="shared" si="1508"/>
        <v>Yes</v>
      </c>
      <c r="QG4" s="14">
        <f t="shared" si="1509"/>
        <v>2</v>
      </c>
      <c r="QH4" s="14" t="str">
        <f t="shared" si="1510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1328</v>
      </c>
      <c r="QQ4" s="14" t="s">
        <v>341</v>
      </c>
      <c r="QR4" s="14" t="s">
        <v>341</v>
      </c>
      <c r="QS4" s="14">
        <v>2</v>
      </c>
      <c r="QT4" s="50" t="s">
        <v>1328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1334</v>
      </c>
      <c r="RE4" s="14">
        <f t="shared" si="1511"/>
        <v>2</v>
      </c>
      <c r="RF4" s="14" t="s">
        <v>410</v>
      </c>
      <c r="RG4" s="14">
        <f t="shared" si="1511"/>
        <v>2</v>
      </c>
      <c r="RH4" s="14" t="str">
        <f t="shared" si="1511"/>
        <v>Yes</v>
      </c>
      <c r="RI4" s="14">
        <f t="shared" si="1511"/>
        <v>2</v>
      </c>
      <c r="RJ4" s="14" t="str">
        <f t="shared" si="1511"/>
        <v>Yes</v>
      </c>
      <c r="RK4" s="14">
        <f t="shared" si="1511"/>
        <v>2</v>
      </c>
      <c r="RL4" s="14" t="str">
        <f t="shared" si="1511"/>
        <v>Yes</v>
      </c>
      <c r="RM4" s="14">
        <f t="shared" si="1511"/>
        <v>2</v>
      </c>
      <c r="RN4" s="14" t="str">
        <f t="shared" si="1511"/>
        <v>Yes</v>
      </c>
      <c r="RO4" s="14">
        <f t="shared" si="1511"/>
        <v>2</v>
      </c>
      <c r="RP4" s="14" t="str">
        <f t="shared" si="1511"/>
        <v>Yes</v>
      </c>
      <c r="RQ4" s="14">
        <v>2</v>
      </c>
      <c r="RR4" s="14" t="s">
        <v>1337</v>
      </c>
      <c r="RS4" s="14">
        <f t="shared" si="1512"/>
        <v>2</v>
      </c>
      <c r="RT4" s="14" t="s">
        <v>410</v>
      </c>
      <c r="RU4" s="14">
        <f t="shared" si="1513"/>
        <v>2</v>
      </c>
      <c r="RV4" s="14" t="str">
        <f t="shared" si="1514"/>
        <v>Yes</v>
      </c>
      <c r="RW4" s="14">
        <f t="shared" si="1515"/>
        <v>2</v>
      </c>
      <c r="RX4" s="14" t="str">
        <f t="shared" si="1516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517"/>
        <v>Yes</v>
      </c>
      <c r="SC4" s="14">
        <f t="shared" si="1517"/>
        <v>2</v>
      </c>
      <c r="SD4" s="14" t="str">
        <f t="shared" si="1517"/>
        <v>Yes</v>
      </c>
      <c r="SE4" s="14">
        <f t="shared" si="1517"/>
        <v>2</v>
      </c>
      <c r="SF4" s="14" t="str">
        <f t="shared" si="1517"/>
        <v>Yes</v>
      </c>
      <c r="SG4" s="14">
        <f t="shared" si="1517"/>
        <v>2</v>
      </c>
      <c r="SH4" s="14" t="str">
        <f t="shared" si="1517"/>
        <v>Yes</v>
      </c>
      <c r="SI4" s="14">
        <f t="shared" si="1517"/>
        <v>2</v>
      </c>
      <c r="SJ4" s="14" t="str">
        <f t="shared" si="1517"/>
        <v>Yes</v>
      </c>
      <c r="SK4" s="14">
        <f t="shared" si="1517"/>
        <v>2</v>
      </c>
      <c r="SL4" s="14" t="str">
        <f t="shared" si="1517"/>
        <v>Yes</v>
      </c>
      <c r="SM4" s="14">
        <f t="shared" si="1517"/>
        <v>2</v>
      </c>
      <c r="SN4" s="14" t="str">
        <f t="shared" si="1517"/>
        <v>Yes</v>
      </c>
      <c r="SO4" s="14">
        <f t="shared" si="1517"/>
        <v>2</v>
      </c>
      <c r="SP4" s="14" t="str">
        <f t="shared" si="1517"/>
        <v>Yes</v>
      </c>
      <c r="SQ4" s="14">
        <f t="shared" si="1517"/>
        <v>2</v>
      </c>
      <c r="SR4" s="14" t="str">
        <f t="shared" si="1517"/>
        <v>Yes</v>
      </c>
      <c r="SS4" s="14">
        <f t="shared" si="1517"/>
        <v>2</v>
      </c>
      <c r="ST4" s="14" t="str">
        <f t="shared" si="1517"/>
        <v>Yes</v>
      </c>
      <c r="SU4" s="14">
        <f t="shared" si="1517"/>
        <v>2</v>
      </c>
      <c r="SV4" s="14" t="str">
        <f t="shared" si="1517"/>
        <v>Yes</v>
      </c>
      <c r="SW4" s="14">
        <f t="shared" si="1517"/>
        <v>2</v>
      </c>
      <c r="SX4" s="14" t="str">
        <f t="shared" si="1517"/>
        <v>Yes</v>
      </c>
      <c r="SY4" s="14">
        <f t="shared" si="1517"/>
        <v>2</v>
      </c>
      <c r="SZ4" s="14" t="str">
        <f t="shared" si="1517"/>
        <v>Yes</v>
      </c>
      <c r="TA4" s="14">
        <f t="shared" si="1517"/>
        <v>2</v>
      </c>
      <c r="TB4" s="14" t="str">
        <f t="shared" si="1517"/>
        <v>Yes</v>
      </c>
      <c r="TC4" s="14">
        <f t="shared" si="1517"/>
        <v>2</v>
      </c>
      <c r="TD4" s="14" t="str">
        <f t="shared" si="1517"/>
        <v>Yes</v>
      </c>
      <c r="TE4" s="14">
        <f t="shared" si="1517"/>
        <v>2</v>
      </c>
      <c r="TF4" s="14" t="str">
        <f t="shared" si="1517"/>
        <v>Yes</v>
      </c>
      <c r="TG4" s="14">
        <f t="shared" si="1517"/>
        <v>2</v>
      </c>
      <c r="TH4" s="14" t="str">
        <f t="shared" si="1517"/>
        <v>Yes</v>
      </c>
      <c r="TI4" s="14">
        <f t="shared" si="1517"/>
        <v>2</v>
      </c>
      <c r="TJ4" s="14" t="str">
        <f t="shared" si="1517"/>
        <v>Yes</v>
      </c>
      <c r="TK4" s="14">
        <f t="shared" si="1518"/>
        <v>2</v>
      </c>
      <c r="TL4" s="14" t="str">
        <f t="shared" si="1519"/>
        <v>Yes</v>
      </c>
      <c r="TM4" s="14">
        <f t="shared" si="1520"/>
        <v>2</v>
      </c>
      <c r="TN4" s="14" t="str">
        <f t="shared" si="1521"/>
        <v>Yes</v>
      </c>
      <c r="TO4" s="14">
        <f t="shared" si="1522"/>
        <v>2</v>
      </c>
      <c r="TP4" s="14" t="str">
        <f t="shared" si="1523"/>
        <v>Yes</v>
      </c>
      <c r="TQ4" s="14">
        <f t="shared" si="1524"/>
        <v>2</v>
      </c>
      <c r="TR4" s="14" t="str">
        <f t="shared" si="1525"/>
        <v>Yes</v>
      </c>
      <c r="TS4" s="14">
        <f t="shared" si="1526"/>
        <v>2</v>
      </c>
      <c r="TT4" s="14" t="str">
        <f t="shared" si="1527"/>
        <v>Yes</v>
      </c>
      <c r="TU4" s="14">
        <f t="shared" si="1528"/>
        <v>2</v>
      </c>
      <c r="TV4" s="14" t="str">
        <f t="shared" si="1529"/>
        <v>Yes</v>
      </c>
      <c r="TW4" s="14">
        <f t="shared" si="1530"/>
        <v>2</v>
      </c>
      <c r="TX4" s="14" t="str">
        <f t="shared" si="1531"/>
        <v>Yes</v>
      </c>
      <c r="TY4" s="14">
        <f t="shared" si="1532"/>
        <v>2</v>
      </c>
      <c r="TZ4" s="14" t="str">
        <f t="shared" si="1533"/>
        <v>Yes</v>
      </c>
      <c r="UA4" s="14">
        <f t="shared" si="1534"/>
        <v>2</v>
      </c>
      <c r="UB4" s="14" t="str">
        <f t="shared" si="1535"/>
        <v>Yes</v>
      </c>
      <c r="UC4" s="14">
        <f t="shared" si="1536"/>
        <v>2</v>
      </c>
      <c r="UD4" s="14" t="str">
        <f t="shared" si="1537"/>
        <v>Yes</v>
      </c>
      <c r="UE4" s="14">
        <f t="shared" si="1538"/>
        <v>2</v>
      </c>
      <c r="UF4" s="14" t="str">
        <f t="shared" si="1539"/>
        <v>Yes</v>
      </c>
      <c r="UG4" s="14">
        <f t="shared" si="1540"/>
        <v>2</v>
      </c>
      <c r="UH4" s="14" t="str">
        <f t="shared" si="1541"/>
        <v>Yes</v>
      </c>
      <c r="UI4" s="14">
        <f t="shared" si="1542"/>
        <v>2</v>
      </c>
      <c r="UJ4" s="14" t="str">
        <f t="shared" si="1543"/>
        <v>Yes</v>
      </c>
      <c r="UK4" s="14">
        <f t="shared" si="1544"/>
        <v>2</v>
      </c>
      <c r="UL4" s="14" t="str">
        <f t="shared" si="1545"/>
        <v>Yes</v>
      </c>
      <c r="UM4" s="14">
        <f t="shared" si="1546"/>
        <v>2</v>
      </c>
      <c r="UN4" s="14" t="str">
        <f t="shared" si="1547"/>
        <v>Yes</v>
      </c>
      <c r="UO4" s="14">
        <f t="shared" si="1548"/>
        <v>2</v>
      </c>
      <c r="UP4" s="14" t="str">
        <f t="shared" si="1549"/>
        <v>Yes</v>
      </c>
      <c r="UQ4" s="14">
        <f t="shared" si="1550"/>
        <v>2</v>
      </c>
      <c r="UR4" s="14" t="str">
        <f t="shared" si="1551"/>
        <v>Yes</v>
      </c>
      <c r="US4" s="14">
        <f t="shared" si="1552"/>
        <v>2</v>
      </c>
      <c r="UT4" s="14" t="str">
        <f t="shared" si="1553"/>
        <v>Yes</v>
      </c>
      <c r="UU4" s="14">
        <f t="shared" si="1554"/>
        <v>2</v>
      </c>
      <c r="UV4" s="14" t="str">
        <f t="shared" si="1555"/>
        <v>Yes</v>
      </c>
      <c r="UW4" s="14">
        <f t="shared" si="1556"/>
        <v>2</v>
      </c>
      <c r="UX4" s="14" t="str">
        <f t="shared" si="1557"/>
        <v>Yes</v>
      </c>
      <c r="UY4" s="14"/>
      <c r="UZ4" s="14"/>
      <c r="VA4" s="14">
        <v>2</v>
      </c>
      <c r="VB4" s="14" t="s">
        <v>410</v>
      </c>
      <c r="VC4" s="14">
        <v>2</v>
      </c>
      <c r="VD4" s="14" t="s">
        <v>1791</v>
      </c>
      <c r="VE4" s="14">
        <v>2</v>
      </c>
      <c r="VF4" s="14" t="s">
        <v>1040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1416</v>
      </c>
      <c r="XG4" s="14"/>
      <c r="XH4" s="14"/>
      <c r="XI4" s="14"/>
      <c r="XJ4" s="14"/>
      <c r="XK4" s="14">
        <v>2</v>
      </c>
      <c r="XL4" s="14" t="s">
        <v>1419</v>
      </c>
      <c r="XM4" s="14">
        <v>2</v>
      </c>
      <c r="XN4" s="14" t="s">
        <v>1416</v>
      </c>
      <c r="XQ4" s="14"/>
      <c r="XR4" s="14"/>
      <c r="XS4" s="14">
        <f>XS3+1</f>
        <v>2</v>
      </c>
      <c r="XT4" s="14" t="s">
        <v>1441</v>
      </c>
      <c r="XV4" s="14"/>
      <c r="XW4" s="14"/>
      <c r="XX4" s="14"/>
      <c r="XY4" s="14">
        <f>XY3+1</f>
        <v>2</v>
      </c>
      <c r="XZ4" s="14" t="s">
        <v>1441</v>
      </c>
      <c r="YA4" s="14"/>
      <c r="YB4" s="14"/>
      <c r="YC4" s="14"/>
      <c r="YD4" s="14"/>
      <c r="YE4" s="14">
        <f>YE3+1</f>
        <v>2</v>
      </c>
      <c r="YF4" s="14" t="s">
        <v>1441</v>
      </c>
      <c r="YG4" s="14"/>
      <c r="YH4" s="14"/>
      <c r="YI4" s="14"/>
      <c r="YJ4" s="14"/>
      <c r="YK4" s="14">
        <f>YK3+1</f>
        <v>2</v>
      </c>
      <c r="YL4" s="14" t="s">
        <v>1441</v>
      </c>
      <c r="YM4" s="14"/>
      <c r="YN4" s="14"/>
      <c r="YO4" s="14"/>
      <c r="YP4" s="14"/>
      <c r="YQ4" s="14">
        <f>YQ3+1</f>
        <v>2</v>
      </c>
      <c r="YR4" s="14" t="s">
        <v>1441</v>
      </c>
      <c r="YS4" s="14"/>
      <c r="YT4" s="14"/>
      <c r="YU4" s="14"/>
      <c r="YV4" s="14"/>
      <c r="YW4" s="14">
        <f>YW3+1</f>
        <v>2</v>
      </c>
      <c r="YX4" s="14" t="s">
        <v>1441</v>
      </c>
      <c r="YY4" s="14"/>
      <c r="YZ4" s="14"/>
      <c r="ZA4" s="14"/>
      <c r="ZB4" s="14"/>
      <c r="ZC4" s="14">
        <f>ZC3+1</f>
        <v>2</v>
      </c>
      <c r="ZD4" s="14" t="s">
        <v>1441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/>
      <c r="ACH4" s="14"/>
      <c r="ACI4" s="14">
        <v>2</v>
      </c>
      <c r="ACJ4" s="14" t="s">
        <v>658</v>
      </c>
      <c r="ACK4" s="14"/>
      <c r="ACL4" s="14"/>
      <c r="ACM4" s="14">
        <v>2</v>
      </c>
      <c r="ACN4" s="14" t="s">
        <v>658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1542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1542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1542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1542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1542</v>
      </c>
      <c r="ADS4" s="14"/>
      <c r="ADT4" s="14"/>
      <c r="ADU4" s="14">
        <v>2</v>
      </c>
      <c r="ADV4" s="14" t="s">
        <v>658</v>
      </c>
      <c r="ADW4" s="14">
        <v>2</v>
      </c>
      <c r="ADX4" s="14" t="s">
        <v>1542</v>
      </c>
      <c r="ADY4" s="14"/>
      <c r="ADZ4" s="14"/>
      <c r="AEA4" s="14">
        <v>2</v>
      </c>
      <c r="AEB4" s="14" t="s">
        <v>658</v>
      </c>
      <c r="AEC4" s="14">
        <v>2</v>
      </c>
      <c r="AED4" s="14" t="s">
        <v>1542</v>
      </c>
      <c r="AEE4" s="14"/>
      <c r="AEF4" s="14"/>
      <c r="AEG4" s="14"/>
      <c r="AEH4" s="14"/>
      <c r="AEI4" s="14">
        <v>2</v>
      </c>
      <c r="AEJ4" s="14" t="s">
        <v>658</v>
      </c>
      <c r="AEK4" s="14">
        <v>2</v>
      </c>
      <c r="AEL4" s="14" t="s">
        <v>1542</v>
      </c>
      <c r="AEM4" s="14"/>
      <c r="AEN4" s="14"/>
      <c r="AEO4" s="14"/>
      <c r="AEP4" s="14"/>
      <c r="AEQ4" s="14">
        <v>2</v>
      </c>
      <c r="AER4" s="14" t="s">
        <v>658</v>
      </c>
      <c r="AES4" s="14">
        <v>2</v>
      </c>
      <c r="AET4" s="14" t="s">
        <v>1542</v>
      </c>
      <c r="AEU4" s="14"/>
      <c r="AEV4" s="14"/>
      <c r="AEW4" s="14"/>
      <c r="AEX4" s="14"/>
      <c r="AEY4" s="14">
        <v>2</v>
      </c>
      <c r="AEZ4" s="14" t="s">
        <v>658</v>
      </c>
      <c r="AFA4" s="14">
        <v>2</v>
      </c>
      <c r="AFB4" s="14" t="s">
        <v>1542</v>
      </c>
      <c r="AFC4" s="14"/>
      <c r="AFD4" s="14"/>
      <c r="AFE4" s="14"/>
      <c r="AFF4" s="14"/>
      <c r="AFG4" s="14">
        <v>2</v>
      </c>
      <c r="AFH4" s="14" t="s">
        <v>658</v>
      </c>
      <c r="AFI4" s="14">
        <v>2</v>
      </c>
      <c r="AFJ4" s="14" t="s">
        <v>1542</v>
      </c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>
        <v>2</v>
      </c>
      <c r="AFX4" s="14" t="s">
        <v>410</v>
      </c>
      <c r="AFY4" s="14"/>
      <c r="AFZ4" s="14"/>
      <c r="AGA4" s="14"/>
      <c r="AGB4" s="14"/>
      <c r="AGC4" s="14"/>
      <c r="AGD4" s="14"/>
      <c r="AGE4" s="14">
        <v>2</v>
      </c>
      <c r="AGF4" s="14" t="s">
        <v>410</v>
      </c>
      <c r="AGG4" s="14">
        <v>2</v>
      </c>
      <c r="AGH4" s="14" t="s">
        <v>410</v>
      </c>
      <c r="AGI4" s="14">
        <v>2</v>
      </c>
      <c r="AGJ4" s="14" t="s">
        <v>1029</v>
      </c>
      <c r="AGK4" s="14">
        <v>2</v>
      </c>
      <c r="AGL4" s="14" t="s">
        <v>410</v>
      </c>
      <c r="AGM4" s="14">
        <f>AGM3+1</f>
        <v>2</v>
      </c>
      <c r="AGN4" s="14" t="s">
        <v>1671</v>
      </c>
      <c r="AGO4" s="14"/>
      <c r="AGP4" s="14"/>
      <c r="AGQ4" s="14"/>
      <c r="AGR4" s="14"/>
      <c r="AGS4" s="14">
        <f>AGS3+1</f>
        <v>2</v>
      </c>
      <c r="AGT4" s="14" t="s">
        <v>1671</v>
      </c>
      <c r="AGU4" s="14"/>
      <c r="AGV4" s="14"/>
      <c r="AGW4" s="14"/>
      <c r="AGX4" s="14"/>
      <c r="AGY4" s="14">
        <f>AGY3+1</f>
        <v>2</v>
      </c>
      <c r="AGZ4" s="14" t="s">
        <v>1671</v>
      </c>
      <c r="AHA4" s="14"/>
      <c r="AHB4" s="14"/>
      <c r="AHC4" s="14"/>
      <c r="AHD4" s="14"/>
      <c r="AHE4" s="14">
        <f>AHE3+1</f>
        <v>2</v>
      </c>
      <c r="AHF4" s="14" t="s">
        <v>1671</v>
      </c>
      <c r="AHG4" s="14"/>
      <c r="AHH4" s="14"/>
      <c r="AHI4" s="14"/>
      <c r="AHJ4" s="14"/>
      <c r="AHK4" s="14">
        <f>AHK3+1</f>
        <v>2</v>
      </c>
      <c r="AHL4" s="14" t="s">
        <v>1671</v>
      </c>
      <c r="AHM4" s="14"/>
      <c r="AHN4" s="14"/>
      <c r="AHO4" s="14"/>
      <c r="AHP4" s="14"/>
      <c r="AHQ4" s="14">
        <f>AHQ3+1</f>
        <v>2</v>
      </c>
      <c r="AHR4" s="14" t="s">
        <v>1671</v>
      </c>
      <c r="AHS4" s="14"/>
      <c r="AHT4" s="14"/>
      <c r="AHU4" s="14"/>
      <c r="AHV4" s="14"/>
      <c r="AHW4" s="14">
        <f>AHW3+1</f>
        <v>2</v>
      </c>
      <c r="AHX4" s="14" t="s">
        <v>1671</v>
      </c>
      <c r="AHY4" s="14"/>
      <c r="AHZ4" s="14"/>
      <c r="AIA4" s="14"/>
      <c r="AIB4" s="14"/>
      <c r="AIC4" s="14">
        <f>AIC3+1</f>
        <v>2</v>
      </c>
      <c r="AID4" s="14" t="s">
        <v>1671</v>
      </c>
      <c r="AIE4" s="14"/>
      <c r="AIF4" s="14"/>
      <c r="AIG4" s="14"/>
      <c r="AIH4" s="14"/>
      <c r="AII4" s="14">
        <f>AII3+1</f>
        <v>2</v>
      </c>
      <c r="AIJ4" s="14" t="s">
        <v>1671</v>
      </c>
      <c r="AIK4" s="14"/>
      <c r="AIL4" s="14"/>
      <c r="AIM4" s="14"/>
      <c r="AIN4" s="14"/>
      <c r="AIO4" s="14">
        <f>AIO3+1</f>
        <v>2</v>
      </c>
      <c r="AIP4" s="14" t="s">
        <v>1671</v>
      </c>
      <c r="AIQ4" s="14"/>
      <c r="AIR4" s="14"/>
      <c r="AIS4" s="14"/>
      <c r="AIT4" s="14"/>
      <c r="AIU4" s="14">
        <f>AIU3+1</f>
        <v>2</v>
      </c>
      <c r="AIV4" s="14" t="s">
        <v>1671</v>
      </c>
      <c r="AIW4" s="14"/>
      <c r="AIX4" s="14"/>
      <c r="AIY4" s="14"/>
      <c r="AIZ4" s="14"/>
      <c r="AJA4" s="14">
        <f>AJA3+1</f>
        <v>2</v>
      </c>
      <c r="AJB4" s="14" t="s">
        <v>1671</v>
      </c>
      <c r="AJC4" s="14"/>
      <c r="AJD4" s="14"/>
      <c r="AJE4" s="14"/>
      <c r="AJF4" s="14"/>
      <c r="AJG4" s="14">
        <f>AJG3+1</f>
        <v>2</v>
      </c>
      <c r="AJH4" s="14" t="s">
        <v>1671</v>
      </c>
      <c r="AJI4" s="14"/>
      <c r="AJJ4" s="14"/>
      <c r="AJK4" s="14"/>
      <c r="AJL4" s="14"/>
      <c r="AJM4" s="14">
        <f>AJM3+1</f>
        <v>2</v>
      </c>
      <c r="AJN4" s="14" t="s">
        <v>1671</v>
      </c>
      <c r="AJO4" s="14"/>
      <c r="AJP4" s="14"/>
      <c r="AJQ4" s="14"/>
      <c r="AJR4" s="14"/>
      <c r="AJS4" s="14">
        <v>2</v>
      </c>
      <c r="AJT4" s="14" t="s">
        <v>410</v>
      </c>
      <c r="AJU4" s="14">
        <f>AJS4</f>
        <v>2</v>
      </c>
      <c r="AJV4" s="14" t="str">
        <f t="shared" si="1558"/>
        <v>Yes</v>
      </c>
      <c r="AJW4" s="14">
        <f t="shared" si="1559"/>
        <v>2</v>
      </c>
      <c r="AJX4" s="14" t="str">
        <f t="shared" si="1560"/>
        <v>Yes</v>
      </c>
      <c r="AJY4" s="14">
        <f t="shared" si="1561"/>
        <v>2</v>
      </c>
      <c r="AJZ4" s="14" t="str">
        <f t="shared" si="1562"/>
        <v>Yes</v>
      </c>
      <c r="AKA4" s="14">
        <f t="shared" si="1563"/>
        <v>2</v>
      </c>
      <c r="AKB4" s="14" t="str">
        <f t="shared" si="1564"/>
        <v>Yes</v>
      </c>
      <c r="AKC4" s="14">
        <f t="shared" si="1565"/>
        <v>2</v>
      </c>
      <c r="AKD4" s="14" t="str">
        <f t="shared" si="1566"/>
        <v>Yes</v>
      </c>
      <c r="AKE4" s="14">
        <f t="shared" si="1567"/>
        <v>2</v>
      </c>
      <c r="AKF4" s="14" t="str">
        <f t="shared" si="1568"/>
        <v>Yes</v>
      </c>
      <c r="AKG4" s="14">
        <f t="shared" si="1569"/>
        <v>2</v>
      </c>
      <c r="AKH4" s="14" t="str">
        <f t="shared" si="1570"/>
        <v>Yes</v>
      </c>
      <c r="AKI4" s="14">
        <v>2</v>
      </c>
      <c r="AKJ4" s="14" t="s">
        <v>1791</v>
      </c>
      <c r="AKK4" s="14">
        <v>2</v>
      </c>
      <c r="AKL4" s="14" t="s">
        <v>1791</v>
      </c>
      <c r="AKM4" s="14">
        <v>2</v>
      </c>
      <c r="AKN4" s="14" t="s">
        <v>410</v>
      </c>
      <c r="AKO4" s="14">
        <f>AKM4</f>
        <v>2</v>
      </c>
      <c r="AKP4" s="14" t="str">
        <f t="shared" si="1571"/>
        <v>Yes</v>
      </c>
      <c r="AKQ4" s="14">
        <f t="shared" si="1572"/>
        <v>2</v>
      </c>
      <c r="AKR4" s="14" t="str">
        <f t="shared" si="1573"/>
        <v>Yes</v>
      </c>
      <c r="AKS4" s="14">
        <f t="shared" si="1574"/>
        <v>2</v>
      </c>
      <c r="AKT4" s="14" t="str">
        <f t="shared" si="1575"/>
        <v>Yes</v>
      </c>
      <c r="AKU4" s="14">
        <f t="shared" si="1576"/>
        <v>2</v>
      </c>
      <c r="AKV4" s="14" t="str">
        <f t="shared" si="1577"/>
        <v>Yes</v>
      </c>
      <c r="AKW4" s="14">
        <f t="shared" si="1578"/>
        <v>2</v>
      </c>
      <c r="AKX4" s="14" t="str">
        <f t="shared" si="1579"/>
        <v>Yes</v>
      </c>
      <c r="AKY4" s="14">
        <f t="shared" si="1580"/>
        <v>2</v>
      </c>
      <c r="AKZ4" s="14" t="str">
        <f t="shared" si="1581"/>
        <v>Yes</v>
      </c>
      <c r="ALA4" s="14">
        <f t="shared" si="1582"/>
        <v>2</v>
      </c>
      <c r="ALB4" s="14" t="str">
        <f t="shared" si="1583"/>
        <v>Yes</v>
      </c>
      <c r="ALC4" s="14">
        <f t="shared" si="1584"/>
        <v>2</v>
      </c>
      <c r="ALD4" s="14" t="str">
        <f t="shared" si="1585"/>
        <v>Yes</v>
      </c>
      <c r="ALE4" s="14">
        <f t="shared" si="1586"/>
        <v>2</v>
      </c>
      <c r="ALF4" s="14" t="str">
        <f t="shared" si="1587"/>
        <v>Yes</v>
      </c>
      <c r="ALG4" s="14">
        <f t="shared" si="1588"/>
        <v>2</v>
      </c>
      <c r="ALH4" s="14" t="str">
        <f t="shared" si="1589"/>
        <v>Yes</v>
      </c>
      <c r="ALI4" s="14">
        <f t="shared" si="1590"/>
        <v>2</v>
      </c>
      <c r="ALJ4" s="14" t="str">
        <f t="shared" si="1591"/>
        <v>Yes</v>
      </c>
      <c r="ALK4" s="14">
        <f t="shared" si="1592"/>
        <v>2</v>
      </c>
      <c r="ALL4" s="14" t="str">
        <f t="shared" si="1593"/>
        <v>Yes</v>
      </c>
      <c r="ALM4" s="14">
        <f t="shared" si="1594"/>
        <v>2</v>
      </c>
      <c r="ALN4" s="14" t="str">
        <f t="shared" si="1595"/>
        <v>Yes</v>
      </c>
      <c r="ALO4" s="14">
        <f t="shared" si="1596"/>
        <v>2</v>
      </c>
      <c r="ALP4" s="14" t="str">
        <f t="shared" si="1597"/>
        <v>Yes</v>
      </c>
      <c r="ALQ4" s="14">
        <f t="shared" si="1598"/>
        <v>2</v>
      </c>
      <c r="ALR4" s="14" t="str">
        <f t="shared" si="1599"/>
        <v>Yes</v>
      </c>
      <c r="ALS4" s="14">
        <f t="shared" si="1600"/>
        <v>2</v>
      </c>
      <c r="ALT4" s="14" t="str">
        <f t="shared" si="1601"/>
        <v>Yes</v>
      </c>
      <c r="ALU4" s="14">
        <f t="shared" si="1602"/>
        <v>2</v>
      </c>
      <c r="ALV4" s="14" t="str">
        <f t="shared" si="1603"/>
        <v>Yes</v>
      </c>
      <c r="ALW4" s="14">
        <f t="shared" si="1604"/>
        <v>2</v>
      </c>
      <c r="ALX4" s="14" t="str">
        <f t="shared" si="1605"/>
        <v>Yes</v>
      </c>
      <c r="ALY4" s="14">
        <f t="shared" si="1606"/>
        <v>2</v>
      </c>
      <c r="ALZ4" s="14" t="str">
        <f t="shared" si="1607"/>
        <v>Yes</v>
      </c>
      <c r="AMA4" s="14">
        <f t="shared" si="1608"/>
        <v>2</v>
      </c>
      <c r="AMB4" s="14" t="str">
        <f t="shared" si="1609"/>
        <v>Yes</v>
      </c>
      <c r="AMC4" s="14">
        <f t="shared" si="1610"/>
        <v>2</v>
      </c>
      <c r="AMD4" s="14" t="str">
        <f t="shared" si="1611"/>
        <v>Yes</v>
      </c>
      <c r="AME4" s="14">
        <f t="shared" si="1612"/>
        <v>2</v>
      </c>
      <c r="AMF4" s="14" t="str">
        <f t="shared" si="1613"/>
        <v>Yes</v>
      </c>
      <c r="AMG4" s="14">
        <f t="shared" si="1614"/>
        <v>2</v>
      </c>
      <c r="AMH4" s="14" t="str">
        <f t="shared" si="1615"/>
        <v>Yes</v>
      </c>
      <c r="AMI4" s="14">
        <f t="shared" si="1616"/>
        <v>2</v>
      </c>
      <c r="AMJ4" s="14" t="str">
        <f t="shared" si="1617"/>
        <v>Yes</v>
      </c>
      <c r="AMK4" s="14">
        <f t="shared" si="1618"/>
        <v>2</v>
      </c>
      <c r="AML4" s="14" t="str">
        <f t="shared" si="1619"/>
        <v>Yes</v>
      </c>
      <c r="AMM4" s="14">
        <f t="shared" si="1620"/>
        <v>2</v>
      </c>
      <c r="AMN4" s="14" t="str">
        <f t="shared" si="1621"/>
        <v>Yes</v>
      </c>
      <c r="AMO4" s="14">
        <f t="shared" si="1622"/>
        <v>2</v>
      </c>
      <c r="AMP4" s="14" t="str">
        <f t="shared" si="1623"/>
        <v>Yes</v>
      </c>
      <c r="AMQ4" s="14">
        <f t="shared" si="1624"/>
        <v>2</v>
      </c>
      <c r="AMR4" s="14" t="str">
        <f t="shared" si="1625"/>
        <v>Yes</v>
      </c>
      <c r="AMS4" s="14">
        <f t="shared" si="1626"/>
        <v>2</v>
      </c>
      <c r="AMT4" s="14" t="str">
        <f t="shared" si="1627"/>
        <v>Yes</v>
      </c>
      <c r="AMU4" s="14">
        <f t="shared" si="1628"/>
        <v>2</v>
      </c>
      <c r="AMV4" s="14" t="str">
        <f t="shared" si="1629"/>
        <v>Yes</v>
      </c>
      <c r="AMW4" s="14">
        <f t="shared" si="1630"/>
        <v>2</v>
      </c>
      <c r="AMX4" s="14" t="str">
        <f t="shared" si="1631"/>
        <v>Yes</v>
      </c>
      <c r="AMY4" s="14"/>
      <c r="AMZ4" s="14"/>
      <c r="ANA4" s="14"/>
      <c r="ANB4" s="14"/>
      <c r="ANC4" s="14"/>
      <c r="AND4" s="14"/>
      <c r="ANE4" s="14"/>
      <c r="ANF4" s="14"/>
      <c r="ANG4" s="14">
        <v>2</v>
      </c>
      <c r="ANH4" s="14" t="s">
        <v>1045</v>
      </c>
      <c r="ANI4" s="14">
        <v>2</v>
      </c>
      <c r="ANJ4" s="14" t="s">
        <v>1056</v>
      </c>
      <c r="ANK4" s="14">
        <v>2</v>
      </c>
      <c r="ANL4" s="14" t="s">
        <v>410</v>
      </c>
      <c r="ANM4" s="14">
        <f t="shared" si="1632"/>
        <v>2</v>
      </c>
      <c r="ANN4" s="14" t="str">
        <f t="shared" si="1633"/>
        <v>Yes</v>
      </c>
      <c r="ANO4" s="14">
        <f t="shared" si="1634"/>
        <v>2</v>
      </c>
      <c r="ANP4" s="14" t="str">
        <f t="shared" si="1635"/>
        <v>Yes</v>
      </c>
      <c r="ANQ4" s="14">
        <f t="shared" si="1636"/>
        <v>2</v>
      </c>
      <c r="ANR4" s="14" t="str">
        <f t="shared" si="1637"/>
        <v>Yes</v>
      </c>
      <c r="ANS4" s="14">
        <v>2</v>
      </c>
      <c r="ANT4" s="14" t="s">
        <v>1045</v>
      </c>
      <c r="ANU4" s="14">
        <v>2</v>
      </c>
      <c r="ANV4" s="14" t="s">
        <v>1056</v>
      </c>
      <c r="ANW4" s="14">
        <v>2</v>
      </c>
      <c r="ANX4" s="14" t="s">
        <v>410</v>
      </c>
      <c r="ANY4" s="14">
        <f>ANW4</f>
        <v>2</v>
      </c>
      <c r="ANZ4" s="14" t="str">
        <f t="shared" si="1638"/>
        <v>Yes</v>
      </c>
      <c r="AOA4" s="14">
        <f t="shared" si="1639"/>
        <v>2</v>
      </c>
      <c r="AOB4" s="14" t="str">
        <f t="shared" si="1640"/>
        <v>Yes</v>
      </c>
      <c r="AOC4" s="14">
        <f t="shared" si="1641"/>
        <v>2</v>
      </c>
      <c r="AOD4" s="14" t="str">
        <f t="shared" si="1642"/>
        <v>Yes</v>
      </c>
      <c r="AOE4" s="14">
        <f t="shared" si="1643"/>
        <v>2</v>
      </c>
      <c r="AOF4" s="14" t="str">
        <f t="shared" si="1644"/>
        <v>Yes</v>
      </c>
      <c r="AOG4" s="14">
        <f t="shared" si="1645"/>
        <v>2</v>
      </c>
      <c r="AOH4" s="14" t="str">
        <f t="shared" si="1646"/>
        <v>Yes</v>
      </c>
      <c r="AOI4" s="14">
        <f t="shared" si="1647"/>
        <v>2</v>
      </c>
      <c r="AOJ4" s="14" t="str">
        <f t="shared" si="1648"/>
        <v>Yes</v>
      </c>
      <c r="AOK4" s="14">
        <f>AOK3+1</f>
        <v>2</v>
      </c>
      <c r="AOL4" s="14" t="s">
        <v>1795</v>
      </c>
      <c r="AOM4" s="14"/>
      <c r="AON4" s="14"/>
      <c r="AOO4" s="14">
        <v>2</v>
      </c>
      <c r="AOP4" s="14" t="s">
        <v>410</v>
      </c>
      <c r="AOQ4" s="14">
        <f>AOO4</f>
        <v>2</v>
      </c>
      <c r="AOR4" s="14" t="str">
        <f t="shared" si="1649"/>
        <v>Yes</v>
      </c>
      <c r="AOS4" s="14">
        <f t="shared" si="1650"/>
        <v>2</v>
      </c>
      <c r="AOT4" s="14" t="str">
        <f t="shared" si="1651"/>
        <v>Yes</v>
      </c>
      <c r="AOU4" s="14">
        <f t="shared" si="1652"/>
        <v>2</v>
      </c>
      <c r="AOV4" s="14" t="str">
        <f t="shared" si="1653"/>
        <v>Yes</v>
      </c>
      <c r="AOW4" s="14">
        <f t="shared" si="1654"/>
        <v>2</v>
      </c>
      <c r="AOX4" s="14" t="str">
        <f t="shared" si="1655"/>
        <v>Yes</v>
      </c>
      <c r="AOY4" s="14">
        <f t="shared" si="1656"/>
        <v>2</v>
      </c>
      <c r="AOZ4" s="14" t="str">
        <f t="shared" si="1657"/>
        <v>Yes</v>
      </c>
      <c r="APA4" s="14">
        <f t="shared" si="1658"/>
        <v>2</v>
      </c>
      <c r="APB4" s="14" t="str">
        <f t="shared" si="1659"/>
        <v>Yes</v>
      </c>
      <c r="APC4" s="14">
        <f t="shared" si="1660"/>
        <v>2</v>
      </c>
      <c r="APD4" s="14" t="str">
        <f t="shared" si="1661"/>
        <v>Yes</v>
      </c>
      <c r="APE4" s="14">
        <f>APE3+1</f>
        <v>2</v>
      </c>
      <c r="APF4" s="14" t="s">
        <v>1795</v>
      </c>
      <c r="APG4" s="14" t="s">
        <v>341</v>
      </c>
      <c r="APH4" s="14" t="s">
        <v>341</v>
      </c>
      <c r="API4" s="14"/>
      <c r="APJ4" s="14"/>
      <c r="APK4" s="14">
        <v>2</v>
      </c>
      <c r="APL4" s="14" t="s">
        <v>410</v>
      </c>
      <c r="APM4" s="14">
        <f>APK4</f>
        <v>2</v>
      </c>
      <c r="APN4" s="14" t="str">
        <f t="shared" si="1662"/>
        <v>Yes</v>
      </c>
      <c r="APO4" s="14">
        <f t="shared" si="1663"/>
        <v>2</v>
      </c>
      <c r="APP4" s="14" t="str">
        <f t="shared" si="1664"/>
        <v>Yes</v>
      </c>
      <c r="APQ4" s="14">
        <f t="shared" si="1665"/>
        <v>2</v>
      </c>
      <c r="APR4" s="14" t="str">
        <f t="shared" si="1666"/>
        <v>Yes</v>
      </c>
      <c r="APS4" s="14">
        <f t="shared" si="1667"/>
        <v>2</v>
      </c>
      <c r="APT4" s="14" t="str">
        <f t="shared" si="1668"/>
        <v>Yes</v>
      </c>
      <c r="APU4" s="14">
        <f t="shared" si="1669"/>
        <v>2</v>
      </c>
      <c r="APV4" s="14" t="str">
        <f t="shared" si="1670"/>
        <v>Yes</v>
      </c>
      <c r="APW4" s="14">
        <f t="shared" si="1671"/>
        <v>2</v>
      </c>
      <c r="APX4" s="14" t="str">
        <f t="shared" si="1672"/>
        <v>Yes</v>
      </c>
      <c r="APY4" s="14">
        <f t="shared" si="1673"/>
        <v>2</v>
      </c>
      <c r="APZ4" s="14" t="str">
        <f t="shared" si="1674"/>
        <v>Yes</v>
      </c>
      <c r="AQA4" s="14">
        <f>AQA3+1</f>
        <v>2</v>
      </c>
      <c r="AQB4" s="14" t="s">
        <v>1795</v>
      </c>
      <c r="AQC4" s="14"/>
      <c r="AQD4" s="14"/>
      <c r="AQE4" s="14">
        <f>AQE3+1</f>
        <v>2</v>
      </c>
      <c r="AQF4" s="14" t="s">
        <v>1795</v>
      </c>
      <c r="AQG4" s="14"/>
      <c r="AQH4" s="14"/>
      <c r="AQI4" s="14">
        <v>2</v>
      </c>
      <c r="AQJ4" s="14" t="s">
        <v>410</v>
      </c>
      <c r="AQK4" s="14"/>
      <c r="AQL4" s="14"/>
      <c r="AQM4" s="14">
        <f>AQM3+1</f>
        <v>2</v>
      </c>
      <c r="AQN4" s="14" t="s">
        <v>1795</v>
      </c>
      <c r="AQO4" s="14"/>
      <c r="AQP4" s="14"/>
      <c r="AQQ4" s="14">
        <v>2</v>
      </c>
      <c r="AQR4" s="14" t="s">
        <v>410</v>
      </c>
      <c r="AQS4" s="14"/>
      <c r="AQT4" s="14"/>
      <c r="AQU4" s="14">
        <f>AQU3+1</f>
        <v>2</v>
      </c>
      <c r="AQV4" s="14" t="s">
        <v>1795</v>
      </c>
      <c r="AQW4" s="14"/>
      <c r="AQX4" s="14"/>
      <c r="AQY4" s="14">
        <v>2</v>
      </c>
      <c r="AQZ4" s="14" t="s">
        <v>410</v>
      </c>
      <c r="ARA4" s="14"/>
      <c r="ARB4" s="14"/>
      <c r="ARC4" s="14">
        <f>ARC3+1</f>
        <v>2</v>
      </c>
      <c r="ARD4" s="14" t="s">
        <v>1795</v>
      </c>
      <c r="ARE4" s="14"/>
      <c r="ARF4" s="14"/>
      <c r="ARG4" s="14">
        <v>2</v>
      </c>
      <c r="ARH4" s="14" t="s">
        <v>410</v>
      </c>
      <c r="ARI4" s="14"/>
      <c r="ARJ4" s="14"/>
      <c r="ARK4" s="14">
        <f>ARK3+1</f>
        <v>2</v>
      </c>
      <c r="ARL4" s="14" t="s">
        <v>1795</v>
      </c>
      <c r="ARM4" s="14"/>
      <c r="ARN4" s="14"/>
      <c r="ARO4" s="14">
        <v>2</v>
      </c>
      <c r="ARP4" s="14" t="s">
        <v>410</v>
      </c>
      <c r="ARQ4" s="14"/>
      <c r="ARR4" s="14"/>
      <c r="ARS4" s="14">
        <f>ARS3+1</f>
        <v>2</v>
      </c>
      <c r="ART4" s="14" t="s">
        <v>1795</v>
      </c>
      <c r="ARU4" s="14"/>
      <c r="ARV4" s="14"/>
      <c r="ARW4" s="14">
        <v>2</v>
      </c>
      <c r="ARX4" s="14" t="s">
        <v>410</v>
      </c>
      <c r="ARY4" s="14"/>
      <c r="ARZ4" s="14"/>
      <c r="ASA4" s="14">
        <f>ASA3+1</f>
        <v>2</v>
      </c>
      <c r="ASB4" s="14" t="s">
        <v>1795</v>
      </c>
      <c r="ASC4" s="14"/>
      <c r="ASD4" s="14"/>
      <c r="ASE4" s="14">
        <v>2</v>
      </c>
      <c r="ASF4" s="14" t="s">
        <v>410</v>
      </c>
      <c r="ASG4" s="14" t="s">
        <v>341</v>
      </c>
      <c r="ASH4" s="14" t="s">
        <v>341</v>
      </c>
      <c r="ASI4" s="14"/>
      <c r="ASJ4" s="14"/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410</v>
      </c>
      <c r="ASQ4" s="14">
        <v>2</v>
      </c>
      <c r="ASR4" s="14" t="s">
        <v>410</v>
      </c>
      <c r="ASS4" s="14">
        <v>2</v>
      </c>
      <c r="AST4" s="14" t="s">
        <v>410</v>
      </c>
      <c r="ASU4" s="14">
        <v>2</v>
      </c>
      <c r="ASV4" s="14" t="s">
        <v>410</v>
      </c>
      <c r="ASW4" s="14">
        <v>2</v>
      </c>
      <c r="ASX4" s="14" t="s">
        <v>410</v>
      </c>
      <c r="ASY4" s="14">
        <v>2</v>
      </c>
      <c r="ASZ4" s="14" t="s">
        <v>410</v>
      </c>
      <c r="ATA4" s="14">
        <v>2</v>
      </c>
      <c r="ATB4" s="14" t="s">
        <v>1917</v>
      </c>
      <c r="ATC4" s="14">
        <v>2</v>
      </c>
      <c r="ATD4" s="14" t="s">
        <v>1941</v>
      </c>
    </row>
    <row r="5" spans="1:1200">
      <c r="E5" s="14"/>
      <c r="F5" s="14"/>
      <c r="G5" s="14"/>
      <c r="H5" s="14"/>
      <c r="I5" s="14"/>
      <c r="J5" s="14"/>
      <c r="K5" s="14"/>
      <c r="L5" s="14"/>
      <c r="M5" s="14">
        <v>3</v>
      </c>
      <c r="N5" s="14" t="s">
        <v>1043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1897</v>
      </c>
      <c r="AC5" s="14">
        <v>3</v>
      </c>
      <c r="AD5" s="14" t="s">
        <v>1058</v>
      </c>
      <c r="AE5" s="14"/>
      <c r="AF5" s="14"/>
      <c r="AG5" s="14">
        <v>3</v>
      </c>
      <c r="AH5" s="14" t="s">
        <v>1058</v>
      </c>
      <c r="AI5" s="14"/>
      <c r="AJ5" s="14"/>
      <c r="AK5" s="14">
        <v>3</v>
      </c>
      <c r="AL5" s="14" t="s">
        <v>1058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str">
        <f t="shared" si="1464"/>
        <v/>
      </c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1059</v>
      </c>
      <c r="CG5" s="14">
        <v>3</v>
      </c>
      <c r="CH5" s="14" t="s">
        <v>1077</v>
      </c>
      <c r="CI5" s="14">
        <v>3</v>
      </c>
      <c r="CJ5" s="14" t="s">
        <v>1060</v>
      </c>
      <c r="CK5" s="14">
        <v>3</v>
      </c>
      <c r="CL5" s="14" t="s">
        <v>1081</v>
      </c>
      <c r="CM5" s="14"/>
      <c r="CN5" s="14"/>
      <c r="CO5" s="14">
        <v>3</v>
      </c>
      <c r="CP5" s="14" t="s">
        <v>1061</v>
      </c>
      <c r="CQ5" s="14"/>
      <c r="CR5" s="14"/>
      <c r="CS5" s="14">
        <v>3</v>
      </c>
      <c r="CT5" s="14" t="s">
        <v>1062</v>
      </c>
      <c r="CU5" s="14">
        <v>3</v>
      </c>
      <c r="CV5" s="14" t="s">
        <v>1063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1088</v>
      </c>
      <c r="FG5" s="14">
        <v>3</v>
      </c>
      <c r="FH5" s="14" t="s">
        <v>1091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1132</v>
      </c>
      <c r="GW5" s="14">
        <v>3</v>
      </c>
      <c r="GX5" s="14" t="s">
        <v>1132</v>
      </c>
      <c r="GY5" s="14"/>
      <c r="GZ5" s="14"/>
      <c r="HA5" s="14">
        <v>3</v>
      </c>
      <c r="HB5" s="14" t="s">
        <v>1132</v>
      </c>
      <c r="HC5" s="14"/>
      <c r="HD5" s="14"/>
      <c r="HE5" s="14">
        <v>3</v>
      </c>
      <c r="HF5" s="14" t="s">
        <v>1132</v>
      </c>
      <c r="HG5" s="14"/>
      <c r="HH5" s="14"/>
      <c r="HI5" s="14">
        <v>3</v>
      </c>
      <c r="HJ5" s="14" t="s">
        <v>1132</v>
      </c>
      <c r="HK5" s="14"/>
      <c r="HL5" s="14"/>
      <c r="HM5" s="14">
        <v>3</v>
      </c>
      <c r="HN5" s="14" t="s">
        <v>1132</v>
      </c>
      <c r="HO5" s="14"/>
      <c r="HP5" s="14"/>
      <c r="HQ5" s="14">
        <v>3</v>
      </c>
      <c r="HR5" s="14" t="s">
        <v>1132</v>
      </c>
      <c r="HS5" s="14"/>
      <c r="HT5" s="14"/>
      <c r="HU5" s="14">
        <v>3</v>
      </c>
      <c r="HV5" s="14" t="s">
        <v>1132</v>
      </c>
      <c r="HW5" s="14"/>
      <c r="HX5" s="14"/>
      <c r="HY5" s="14">
        <v>3</v>
      </c>
      <c r="HZ5" s="14" t="s">
        <v>1132</v>
      </c>
      <c r="IA5" s="14"/>
      <c r="IB5" s="14"/>
      <c r="IC5" s="14">
        <v>3</v>
      </c>
      <c r="ID5" s="14" t="s">
        <v>1132</v>
      </c>
      <c r="IE5" s="14"/>
      <c r="IF5" s="14"/>
      <c r="IG5" s="14">
        <v>3</v>
      </c>
      <c r="IH5" s="14" t="s">
        <v>1132</v>
      </c>
      <c r="II5" s="14"/>
      <c r="IJ5" s="14"/>
      <c r="IK5" s="14">
        <v>3</v>
      </c>
      <c r="IL5" s="14" t="s">
        <v>1132</v>
      </c>
      <c r="IM5" s="14"/>
      <c r="IN5" s="14"/>
      <c r="IO5" s="14">
        <v>3</v>
      </c>
      <c r="IP5" s="14" t="s">
        <v>1132</v>
      </c>
      <c r="IQ5" s="14"/>
      <c r="IR5" s="14"/>
      <c r="IS5" s="14"/>
      <c r="IT5" s="14"/>
      <c r="IU5" s="14">
        <v>3</v>
      </c>
      <c r="IV5" s="14" t="s">
        <v>1065</v>
      </c>
      <c r="IW5" s="14">
        <v>3</v>
      </c>
      <c r="IX5" s="14" t="s">
        <v>1065</v>
      </c>
      <c r="IY5" s="14"/>
      <c r="IZ5" s="14"/>
      <c r="JA5" s="14">
        <v>3</v>
      </c>
      <c r="JB5" s="14" t="s">
        <v>1065</v>
      </c>
      <c r="JC5" s="14"/>
      <c r="JD5" s="14"/>
      <c r="JE5" s="14"/>
      <c r="JF5" s="14"/>
      <c r="JG5" s="14">
        <v>2</v>
      </c>
      <c r="JH5" s="14" t="s">
        <v>1150</v>
      </c>
      <c r="JI5" s="14">
        <v>2</v>
      </c>
      <c r="JJ5" s="14" t="s">
        <v>1154</v>
      </c>
      <c r="JK5" s="14">
        <v>2</v>
      </c>
      <c r="JL5" s="14" t="s">
        <v>1159</v>
      </c>
      <c r="JM5" s="14">
        <v>2</v>
      </c>
      <c r="JN5" s="14" t="s">
        <v>1164</v>
      </c>
      <c r="JO5" s="14">
        <v>2</v>
      </c>
      <c r="JP5" s="14" t="s">
        <v>1168</v>
      </c>
      <c r="JQ5" s="14">
        <v>2</v>
      </c>
      <c r="JR5" s="14" t="s">
        <v>1172</v>
      </c>
      <c r="JS5" s="14">
        <v>2</v>
      </c>
      <c r="JT5" s="14" t="s">
        <v>1177</v>
      </c>
      <c r="JU5" s="14">
        <v>2</v>
      </c>
      <c r="JV5" s="14" t="s">
        <v>1180</v>
      </c>
      <c r="JW5" s="14">
        <v>2</v>
      </c>
      <c r="JX5" s="14" t="s">
        <v>1184</v>
      </c>
      <c r="JY5" s="14">
        <v>2</v>
      </c>
      <c r="JZ5" s="14" t="s">
        <v>1188</v>
      </c>
      <c r="KA5" s="14">
        <v>2</v>
      </c>
      <c r="KB5" s="14" t="s">
        <v>1191</v>
      </c>
      <c r="KC5" s="14">
        <v>2</v>
      </c>
      <c r="KD5" s="14" t="s">
        <v>1196</v>
      </c>
      <c r="KE5" s="14"/>
      <c r="KF5" s="14"/>
      <c r="KG5" s="14"/>
      <c r="KH5" s="14"/>
      <c r="KI5" s="14"/>
      <c r="KJ5" s="14"/>
      <c r="KK5" s="14">
        <v>2</v>
      </c>
      <c r="KL5" s="14" t="s">
        <v>1150</v>
      </c>
      <c r="KM5" s="14">
        <v>2</v>
      </c>
      <c r="KN5" s="14" t="s">
        <v>1154</v>
      </c>
      <c r="KO5" s="14">
        <v>2</v>
      </c>
      <c r="KP5" s="14" t="s">
        <v>1159</v>
      </c>
      <c r="KQ5" s="14">
        <v>2</v>
      </c>
      <c r="KR5" s="14" t="s">
        <v>1164</v>
      </c>
      <c r="KS5" s="14">
        <v>2</v>
      </c>
      <c r="KT5" s="14" t="s">
        <v>1168</v>
      </c>
      <c r="KU5" s="14">
        <v>2</v>
      </c>
      <c r="KV5" s="14" t="s">
        <v>1172</v>
      </c>
      <c r="KW5" s="14">
        <v>2</v>
      </c>
      <c r="KX5" s="14" t="s">
        <v>1177</v>
      </c>
      <c r="KY5" s="14">
        <v>2</v>
      </c>
      <c r="KZ5" s="14" t="s">
        <v>1180</v>
      </c>
      <c r="LA5" s="14">
        <v>2</v>
      </c>
      <c r="LB5" s="14" t="s">
        <v>1184</v>
      </c>
      <c r="LC5" s="14">
        <v>2</v>
      </c>
      <c r="LD5" s="14" t="s">
        <v>1188</v>
      </c>
      <c r="LE5" s="14">
        <v>2</v>
      </c>
      <c r="LF5" s="14" t="s">
        <v>1191</v>
      </c>
      <c r="LG5" s="14">
        <v>2</v>
      </c>
      <c r="LH5" s="14" t="s">
        <v>1196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1258</v>
      </c>
      <c r="LU5" s="14"/>
      <c r="LV5" s="14"/>
      <c r="LW5" s="14"/>
      <c r="LX5" s="14"/>
      <c r="LY5" s="14"/>
      <c r="LZ5" s="14"/>
      <c r="MA5" s="14">
        <v>3</v>
      </c>
      <c r="MB5" s="14" t="s">
        <v>1012</v>
      </c>
      <c r="MC5" s="14"/>
      <c r="MD5" s="14"/>
      <c r="ME5" s="14"/>
      <c r="MF5" s="14"/>
      <c r="MG5" s="14"/>
      <c r="MH5" s="14"/>
      <c r="MI5" s="14">
        <v>3</v>
      </c>
      <c r="MJ5" s="14" t="s">
        <v>1013</v>
      </c>
      <c r="MK5" s="14"/>
      <c r="ML5" s="14"/>
      <c r="MM5" s="14"/>
      <c r="MN5" s="14"/>
      <c r="MO5" s="14"/>
      <c r="MP5" s="14"/>
      <c r="MQ5" s="14">
        <v>3</v>
      </c>
      <c r="MR5" s="14" t="s">
        <v>1013</v>
      </c>
      <c r="MS5" s="14"/>
      <c r="MT5" s="14"/>
      <c r="MU5" s="14"/>
      <c r="MV5" s="14"/>
      <c r="MW5" s="14"/>
      <c r="MX5" s="14"/>
      <c r="MY5" s="14">
        <v>3</v>
      </c>
      <c r="MZ5" s="14" t="s">
        <v>1013</v>
      </c>
      <c r="NA5" s="14"/>
      <c r="NB5" s="14"/>
      <c r="NC5" s="14"/>
      <c r="ND5" s="14"/>
      <c r="NE5" s="14"/>
      <c r="NF5" s="14"/>
      <c r="NG5" s="14">
        <v>3</v>
      </c>
      <c r="NH5" s="14" t="s">
        <v>1013</v>
      </c>
      <c r="NI5" s="14"/>
      <c r="NJ5" s="14"/>
      <c r="NK5" s="14"/>
      <c r="NL5" s="14"/>
      <c r="NM5" s="14"/>
      <c r="NN5" s="14"/>
      <c r="NO5" s="14">
        <v>3</v>
      </c>
      <c r="NP5" s="14" t="s">
        <v>1013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1335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1055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>
        <v>3</v>
      </c>
      <c r="VD5" s="14" t="s">
        <v>1792</v>
      </c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 t="s">
        <v>341</v>
      </c>
      <c r="VP5" s="14" t="s">
        <v>341</v>
      </c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1417</v>
      </c>
      <c r="XG5" s="14"/>
      <c r="XH5" s="14"/>
      <c r="XI5" s="14"/>
      <c r="XJ5" s="14"/>
      <c r="XK5" s="14">
        <v>3</v>
      </c>
      <c r="XL5" s="14" t="s">
        <v>1420</v>
      </c>
      <c r="XM5" s="14">
        <v>3</v>
      </c>
      <c r="XN5" s="14" t="s">
        <v>1417</v>
      </c>
      <c r="XQ5" s="14"/>
      <c r="XR5" s="14"/>
      <c r="XS5" s="14">
        <f t="shared" ref="XS5:XS29" si="1688">XS4+1</f>
        <v>3</v>
      </c>
      <c r="XT5" s="14" t="s">
        <v>1447</v>
      </c>
      <c r="XV5" s="14"/>
      <c r="XW5" s="14"/>
      <c r="XX5" s="14"/>
      <c r="XY5" s="14">
        <f t="shared" ref="XY5:XY29" si="1689">XY4+1</f>
        <v>3</v>
      </c>
      <c r="XZ5" s="14" t="s">
        <v>1447</v>
      </c>
      <c r="YA5" s="14"/>
      <c r="YB5" s="14"/>
      <c r="YC5" s="14"/>
      <c r="YD5" s="14"/>
      <c r="YE5" s="14">
        <f t="shared" ref="YE5:YE29" si="1690">YE4+1</f>
        <v>3</v>
      </c>
      <c r="YF5" s="14" t="s">
        <v>1447</v>
      </c>
      <c r="YG5" s="14"/>
      <c r="YH5" s="14"/>
      <c r="YI5" s="14"/>
      <c r="YJ5" s="14"/>
      <c r="YK5" s="14">
        <f t="shared" ref="YK5:YK29" si="1691">YK4+1</f>
        <v>3</v>
      </c>
      <c r="YL5" s="14" t="s">
        <v>1447</v>
      </c>
      <c r="YM5" s="14"/>
      <c r="YN5" s="14"/>
      <c r="YO5" s="14"/>
      <c r="YP5" s="14"/>
      <c r="YQ5" s="14">
        <f t="shared" ref="YQ5:YQ29" si="1692">YQ4+1</f>
        <v>3</v>
      </c>
      <c r="YR5" s="14" t="s">
        <v>1447</v>
      </c>
      <c r="YS5" s="14"/>
      <c r="YT5" s="14"/>
      <c r="YU5" s="14"/>
      <c r="YV5" s="14"/>
      <c r="YW5" s="14">
        <f t="shared" ref="YW5:YW29" si="1693">YW4+1</f>
        <v>3</v>
      </c>
      <c r="YX5" s="14" t="s">
        <v>1447</v>
      </c>
      <c r="YY5" s="14"/>
      <c r="YZ5" s="14"/>
      <c r="ZA5" s="14"/>
      <c r="ZB5" s="14"/>
      <c r="ZC5" s="14">
        <f t="shared" ref="ZC5:ZC29" si="1694">ZC4+1</f>
        <v>3</v>
      </c>
      <c r="ZD5" s="14" t="s">
        <v>1447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1014</v>
      </c>
      <c r="ZQ5" s="14"/>
      <c r="ZR5" s="14"/>
      <c r="ZS5" s="14">
        <v>3</v>
      </c>
      <c r="ZT5" s="14" t="s">
        <v>1014</v>
      </c>
      <c r="ZU5" s="14"/>
      <c r="ZV5" s="14"/>
      <c r="ZW5" s="14">
        <v>3</v>
      </c>
      <c r="ZX5" s="14" t="s">
        <v>1014</v>
      </c>
      <c r="ZY5" s="14"/>
      <c r="ZZ5" s="14"/>
      <c r="AAA5" s="14">
        <v>3</v>
      </c>
      <c r="AAB5" s="14" t="s">
        <v>1014</v>
      </c>
      <c r="AAC5" s="14"/>
      <c r="AAD5" s="14"/>
      <c r="AAE5" s="14">
        <v>3</v>
      </c>
      <c r="AAF5" s="14" t="s">
        <v>1014</v>
      </c>
      <c r="AAG5" s="14"/>
      <c r="AAH5" s="14"/>
      <c r="AAI5" s="14">
        <v>3</v>
      </c>
      <c r="AAJ5" s="14" t="s">
        <v>1014</v>
      </c>
      <c r="AAK5" s="14"/>
      <c r="AAL5" s="14"/>
      <c r="AAM5" s="14">
        <v>3</v>
      </c>
      <c r="AAN5" s="14" t="s">
        <v>1014</v>
      </c>
      <c r="AAO5" s="14"/>
      <c r="AAP5" s="14"/>
      <c r="AAQ5" s="14">
        <v>3</v>
      </c>
      <c r="AAR5" s="14" t="s">
        <v>1014</v>
      </c>
      <c r="AAS5" s="14"/>
      <c r="AAT5" s="14"/>
      <c r="AAU5" s="14">
        <v>3</v>
      </c>
      <c r="AAV5" s="14" t="s">
        <v>1014</v>
      </c>
      <c r="AAW5" s="14"/>
      <c r="AAX5" s="14"/>
      <c r="AAY5" s="14">
        <v>3</v>
      </c>
      <c r="AAZ5" s="14" t="s">
        <v>1014</v>
      </c>
      <c r="ABA5" s="14"/>
      <c r="ABB5" s="14"/>
      <c r="ABC5" s="14">
        <v>3</v>
      </c>
      <c r="ABD5" s="14" t="s">
        <v>1014</v>
      </c>
      <c r="ABE5" s="14"/>
      <c r="ABF5" s="14"/>
      <c r="ABI5" s="14"/>
      <c r="ABJ5" s="14"/>
      <c r="ABK5" s="14">
        <v>3</v>
      </c>
      <c r="ABL5" s="14" t="s">
        <v>1014</v>
      </c>
      <c r="ABM5" s="14"/>
      <c r="ABN5" s="14"/>
      <c r="ABO5" s="14">
        <v>3</v>
      </c>
      <c r="ABP5" s="14" t="s">
        <v>1014</v>
      </c>
      <c r="ABQ5" s="14"/>
      <c r="ABR5" s="14"/>
      <c r="ABS5" s="14">
        <v>3</v>
      </c>
      <c r="ABT5" s="14" t="s">
        <v>1014</v>
      </c>
      <c r="ABU5" s="14"/>
      <c r="ABV5" s="14"/>
      <c r="ABW5" s="14">
        <v>3</v>
      </c>
      <c r="ABX5" s="14" t="s">
        <v>1014</v>
      </c>
      <c r="ABY5" s="14"/>
      <c r="ABZ5" s="14"/>
      <c r="ACA5" s="14">
        <v>3</v>
      </c>
      <c r="ACB5" s="14" t="s">
        <v>1014</v>
      </c>
      <c r="ACC5" s="14"/>
      <c r="ACD5" s="14"/>
      <c r="ACE5" s="14">
        <v>3</v>
      </c>
      <c r="ACF5" s="14" t="s">
        <v>1014</v>
      </c>
      <c r="ACG5" s="14"/>
      <c r="ACH5" s="14"/>
      <c r="ACI5" s="14">
        <v>3</v>
      </c>
      <c r="ACJ5" s="14" t="s">
        <v>1014</v>
      </c>
      <c r="ACK5" s="14"/>
      <c r="ACL5" s="14"/>
      <c r="ACM5" s="14">
        <v>3</v>
      </c>
      <c r="ACN5" s="14" t="s">
        <v>1014</v>
      </c>
      <c r="ACO5" s="14"/>
      <c r="ACP5" s="14"/>
      <c r="ACQ5" s="14">
        <v>3</v>
      </c>
      <c r="ACR5" s="14" t="s">
        <v>1014</v>
      </c>
      <c r="ACS5" s="14">
        <v>3</v>
      </c>
      <c r="ACT5" s="14" t="s">
        <v>1551</v>
      </c>
      <c r="ACU5" s="14"/>
      <c r="ACV5" s="14"/>
      <c r="ACW5" s="14">
        <v>3</v>
      </c>
      <c r="ACX5" s="14" t="s">
        <v>1014</v>
      </c>
      <c r="ACY5" s="14">
        <v>3</v>
      </c>
      <c r="ACZ5" s="14" t="s">
        <v>1551</v>
      </c>
      <c r="ADA5" s="14"/>
      <c r="ADB5" s="14"/>
      <c r="ADC5" s="14">
        <v>3</v>
      </c>
      <c r="ADD5" s="14" t="s">
        <v>1014</v>
      </c>
      <c r="ADE5" s="14">
        <v>3</v>
      </c>
      <c r="ADF5" s="14" t="s">
        <v>1551</v>
      </c>
      <c r="ADG5" s="14"/>
      <c r="ADH5" s="14"/>
      <c r="ADI5" s="14">
        <v>3</v>
      </c>
      <c r="ADJ5" s="14" t="s">
        <v>1014</v>
      </c>
      <c r="ADK5" s="14">
        <v>3</v>
      </c>
      <c r="ADL5" s="14" t="s">
        <v>1551</v>
      </c>
      <c r="ADM5" s="14"/>
      <c r="ADN5" s="14"/>
      <c r="ADO5" s="14">
        <v>3</v>
      </c>
      <c r="ADP5" s="14" t="s">
        <v>1014</v>
      </c>
      <c r="ADQ5" s="14">
        <v>3</v>
      </c>
      <c r="ADR5" s="14" t="s">
        <v>1551</v>
      </c>
      <c r="ADS5" s="14"/>
      <c r="ADT5" s="14"/>
      <c r="ADU5" s="14">
        <v>3</v>
      </c>
      <c r="ADV5" s="14" t="s">
        <v>1014</v>
      </c>
      <c r="ADW5" s="14">
        <v>3</v>
      </c>
      <c r="ADX5" s="14" t="s">
        <v>1551</v>
      </c>
      <c r="ADY5" s="14"/>
      <c r="ADZ5" s="14"/>
      <c r="AEA5" s="14">
        <v>3</v>
      </c>
      <c r="AEB5" s="14" t="s">
        <v>1014</v>
      </c>
      <c r="AEC5" s="14">
        <v>3</v>
      </c>
      <c r="AED5" s="14" t="s">
        <v>1551</v>
      </c>
      <c r="AEE5" s="14"/>
      <c r="AEF5" s="14"/>
      <c r="AEG5" s="14"/>
      <c r="AEH5" s="14"/>
      <c r="AEI5" s="14">
        <v>3</v>
      </c>
      <c r="AEJ5" s="14" t="s">
        <v>1014</v>
      </c>
      <c r="AEK5" s="14">
        <v>3</v>
      </c>
      <c r="AEL5" s="14" t="s">
        <v>1551</v>
      </c>
      <c r="AEM5" s="14"/>
      <c r="AEN5" s="14"/>
      <c r="AEO5" s="14"/>
      <c r="AEP5" s="14"/>
      <c r="AEQ5" s="14">
        <v>3</v>
      </c>
      <c r="AER5" s="14" t="s">
        <v>1014</v>
      </c>
      <c r="AES5" s="14">
        <v>3</v>
      </c>
      <c r="AET5" s="14" t="s">
        <v>1551</v>
      </c>
      <c r="AEU5" s="14"/>
      <c r="AEV5" s="14"/>
      <c r="AEW5" s="14"/>
      <c r="AEX5" s="14"/>
      <c r="AEY5" s="14">
        <v>3</v>
      </c>
      <c r="AEZ5" s="14" t="s">
        <v>1014</v>
      </c>
      <c r="AFA5" s="14">
        <v>3</v>
      </c>
      <c r="AFB5" s="14" t="s">
        <v>1551</v>
      </c>
      <c r="AFC5" s="14"/>
      <c r="AFD5" s="14"/>
      <c r="AFE5" s="14"/>
      <c r="AFF5" s="14"/>
      <c r="AFG5" s="14">
        <v>3</v>
      </c>
      <c r="AFH5" s="14" t="s">
        <v>1014</v>
      </c>
      <c r="AFI5" s="14">
        <v>3</v>
      </c>
      <c r="AFJ5" s="14" t="s">
        <v>1551</v>
      </c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>
        <f t="shared" ref="AGM5" si="1695">AGM4+1</f>
        <v>3</v>
      </c>
      <c r="AGN5" s="14" t="s">
        <v>1672</v>
      </c>
      <c r="AGO5" s="14"/>
      <c r="AGP5" s="14"/>
      <c r="AGQ5" s="14"/>
      <c r="AGR5" s="14"/>
      <c r="AGS5" s="14">
        <f t="shared" ref="AGS5" si="1696">AGS4+1</f>
        <v>3</v>
      </c>
      <c r="AGT5" s="14" t="s">
        <v>1672</v>
      </c>
      <c r="AGU5" s="14"/>
      <c r="AGV5" s="14"/>
      <c r="AGW5" s="14"/>
      <c r="AGX5" s="14"/>
      <c r="AGY5" s="14">
        <f t="shared" ref="AGY5" si="1697">AGY4+1</f>
        <v>3</v>
      </c>
      <c r="AGZ5" s="14" t="s">
        <v>1672</v>
      </c>
      <c r="AHA5" s="14"/>
      <c r="AHB5" s="14"/>
      <c r="AHC5" s="14"/>
      <c r="AHD5" s="14"/>
      <c r="AHE5" s="14">
        <f t="shared" ref="AHE5" si="1698">AHE4+1</f>
        <v>3</v>
      </c>
      <c r="AHF5" s="14" t="s">
        <v>1672</v>
      </c>
      <c r="AHG5" s="14"/>
      <c r="AHH5" s="14"/>
      <c r="AHI5" s="14"/>
      <c r="AHJ5" s="14"/>
      <c r="AHK5" s="14">
        <f t="shared" ref="AHK5" si="1699">AHK4+1</f>
        <v>3</v>
      </c>
      <c r="AHL5" s="14" t="s">
        <v>1672</v>
      </c>
      <c r="AHM5" s="14"/>
      <c r="AHN5" s="14"/>
      <c r="AHO5" s="14"/>
      <c r="AHP5" s="14"/>
      <c r="AHQ5" s="14">
        <f t="shared" ref="AHQ5" si="1700">AHQ4+1</f>
        <v>3</v>
      </c>
      <c r="AHR5" s="14" t="s">
        <v>1672</v>
      </c>
      <c r="AHS5" s="14"/>
      <c r="AHT5" s="14"/>
      <c r="AHU5" s="14"/>
      <c r="AHV5" s="14"/>
      <c r="AHW5" s="14">
        <f t="shared" ref="AHW5" si="1701">AHW4+1</f>
        <v>3</v>
      </c>
      <c r="AHX5" s="14" t="s">
        <v>1672</v>
      </c>
      <c r="AHY5" s="14"/>
      <c r="AHZ5" s="14"/>
      <c r="AIA5" s="14"/>
      <c r="AIB5" s="14"/>
      <c r="AIC5" s="14">
        <f t="shared" ref="AIC5" si="1702">AIC4+1</f>
        <v>3</v>
      </c>
      <c r="AID5" s="14" t="s">
        <v>1672</v>
      </c>
      <c r="AIE5" s="14"/>
      <c r="AIF5" s="14"/>
      <c r="AIG5" s="14"/>
      <c r="AIH5" s="14"/>
      <c r="AII5" s="14">
        <f t="shared" ref="AII5" si="1703">AII4+1</f>
        <v>3</v>
      </c>
      <c r="AIJ5" s="14" t="s">
        <v>1672</v>
      </c>
      <c r="AIK5" s="14"/>
      <c r="AIL5" s="14"/>
      <c r="AIM5" s="14"/>
      <c r="AIN5" s="14"/>
      <c r="AIO5" s="14">
        <f t="shared" ref="AIO5" si="1704">AIO4+1</f>
        <v>3</v>
      </c>
      <c r="AIP5" s="14" t="s">
        <v>1672</v>
      </c>
      <c r="AIQ5" s="14"/>
      <c r="AIR5" s="14"/>
      <c r="AIS5" s="14"/>
      <c r="AIT5" s="14"/>
      <c r="AIU5" s="14">
        <f t="shared" ref="AIU5" si="1705">AIU4+1</f>
        <v>3</v>
      </c>
      <c r="AIV5" s="14" t="s">
        <v>1672</v>
      </c>
      <c r="AIW5" s="14"/>
      <c r="AIX5" s="14"/>
      <c r="AIY5" s="14"/>
      <c r="AIZ5" s="14"/>
      <c r="AJA5" s="14">
        <f t="shared" ref="AJA5" si="1706">AJA4+1</f>
        <v>3</v>
      </c>
      <c r="AJB5" s="14" t="s">
        <v>1672</v>
      </c>
      <c r="AJC5" s="14"/>
      <c r="AJD5" s="14"/>
      <c r="AJE5" s="14"/>
      <c r="AJF5" s="14"/>
      <c r="AJG5" s="14">
        <f t="shared" ref="AJG5" si="1707">AJG4+1</f>
        <v>3</v>
      </c>
      <c r="AJH5" s="14" t="s">
        <v>1672</v>
      </c>
      <c r="AJI5" s="14"/>
      <c r="AJJ5" s="14"/>
      <c r="AJK5" s="14"/>
      <c r="AJL5" s="14"/>
      <c r="AJM5" s="14">
        <f t="shared" ref="AJM5" si="1708">AJM4+1</f>
        <v>3</v>
      </c>
      <c r="AJN5" s="14" t="s">
        <v>1672</v>
      </c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>
        <v>3</v>
      </c>
      <c r="AKJ5" s="14" t="s">
        <v>1792</v>
      </c>
      <c r="AKK5" s="14">
        <v>3</v>
      </c>
      <c r="AKL5" s="14" t="s">
        <v>1792</v>
      </c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/>
      <c r="AMV5" s="14"/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1058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>
        <v>3</v>
      </c>
      <c r="ANT5" s="14" t="s">
        <v>1058</v>
      </c>
      <c r="ANU5" s="14"/>
      <c r="ANV5" s="14"/>
      <c r="ANW5" s="14"/>
      <c r="ANX5" s="14"/>
      <c r="ANY5" s="14"/>
      <c r="ANZ5" s="14"/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>
        <f t="shared" ref="AOK5" si="1709">AOK4+1</f>
        <v>3</v>
      </c>
      <c r="AOL5" s="14" t="s">
        <v>1796</v>
      </c>
      <c r="AOM5" s="14"/>
      <c r="AON5" s="14"/>
      <c r="AOO5" s="14"/>
      <c r="AOP5" s="14"/>
      <c r="AOQ5" s="14"/>
      <c r="AOR5" s="14"/>
      <c r="AOS5" s="14"/>
      <c r="AOT5" s="14"/>
      <c r="AOU5" s="14"/>
      <c r="AOV5" s="14"/>
      <c r="AOW5" s="14"/>
      <c r="AOX5" s="14"/>
      <c r="AOY5" s="14"/>
      <c r="AOZ5" s="14"/>
      <c r="APA5" s="14"/>
      <c r="APB5" s="14"/>
      <c r="APC5" s="14"/>
      <c r="APD5" s="14"/>
      <c r="APE5" s="14">
        <f t="shared" ref="APE5" si="1710">APE4+1</f>
        <v>3</v>
      </c>
      <c r="APF5" s="14" t="s">
        <v>1796</v>
      </c>
      <c r="APG5" s="14" t="s">
        <v>990</v>
      </c>
      <c r="APH5" s="14" t="s">
        <v>990</v>
      </c>
      <c r="API5" s="14"/>
      <c r="APJ5" s="14"/>
      <c r="APK5" s="14"/>
      <c r="APL5" s="14"/>
      <c r="APM5" s="14"/>
      <c r="APN5" s="14"/>
      <c r="APO5" s="14"/>
      <c r="APP5" s="14"/>
      <c r="APQ5" s="14"/>
      <c r="APR5" s="14"/>
      <c r="APS5" s="14"/>
      <c r="APT5" s="14"/>
      <c r="APU5" s="14"/>
      <c r="APV5" s="14"/>
      <c r="APW5" s="14"/>
      <c r="APX5" s="14"/>
      <c r="APY5" s="14"/>
      <c r="APZ5" s="14"/>
      <c r="AQA5" s="14">
        <f t="shared" ref="AQA5" si="1711">AQA4+1</f>
        <v>3</v>
      </c>
      <c r="AQB5" s="14" t="s">
        <v>1796</v>
      </c>
      <c r="AQC5" s="14"/>
      <c r="AQD5" s="14"/>
      <c r="AQE5" s="14">
        <f t="shared" ref="AQE5" si="1712">AQE4+1</f>
        <v>3</v>
      </c>
      <c r="AQF5" s="14" t="s">
        <v>1796</v>
      </c>
      <c r="AQG5" s="14"/>
      <c r="AQH5" s="14"/>
      <c r="AQI5" s="14"/>
      <c r="AQJ5" s="14"/>
      <c r="AQK5" s="14"/>
      <c r="AQL5" s="14"/>
      <c r="AQM5" s="14">
        <f t="shared" ref="AQM5" si="1713">AQM4+1</f>
        <v>3</v>
      </c>
      <c r="AQN5" s="14" t="s">
        <v>1796</v>
      </c>
      <c r="AQO5" s="14"/>
      <c r="AQP5" s="14"/>
      <c r="AQQ5" s="14"/>
      <c r="AQR5" s="14"/>
      <c r="AQS5" s="14"/>
      <c r="AQT5" s="14"/>
      <c r="AQU5" s="14">
        <f t="shared" ref="AQU5" si="1714">AQU4+1</f>
        <v>3</v>
      </c>
      <c r="AQV5" s="14" t="s">
        <v>1796</v>
      </c>
      <c r="AQW5" s="14"/>
      <c r="AQX5" s="14"/>
      <c r="AQY5" s="14"/>
      <c r="AQZ5" s="14"/>
      <c r="ARA5" s="14"/>
      <c r="ARB5" s="14"/>
      <c r="ARC5" s="14">
        <f t="shared" ref="ARC5" si="1715">ARC4+1</f>
        <v>3</v>
      </c>
      <c r="ARD5" s="14" t="s">
        <v>1796</v>
      </c>
      <c r="ARE5" s="14"/>
      <c r="ARF5" s="14"/>
      <c r="ARG5" s="14"/>
      <c r="ARH5" s="14"/>
      <c r="ARI5" s="14"/>
      <c r="ARJ5" s="14"/>
      <c r="ARK5" s="14">
        <f t="shared" ref="ARK5" si="1716">ARK4+1</f>
        <v>3</v>
      </c>
      <c r="ARL5" s="14" t="s">
        <v>1796</v>
      </c>
      <c r="ARM5" s="14"/>
      <c r="ARN5" s="14"/>
      <c r="ARO5" s="14"/>
      <c r="ARP5" s="14"/>
      <c r="ARQ5" s="14"/>
      <c r="ARR5" s="14"/>
      <c r="ARS5" s="14">
        <f t="shared" ref="ARS5" si="1717">ARS4+1</f>
        <v>3</v>
      </c>
      <c r="ART5" s="14" t="s">
        <v>1796</v>
      </c>
      <c r="ARU5" s="14"/>
      <c r="ARV5" s="14"/>
      <c r="ARW5" s="14"/>
      <c r="ARX5" s="14"/>
      <c r="ARY5" s="14"/>
      <c r="ARZ5" s="14"/>
      <c r="ASA5" s="14">
        <f t="shared" ref="ASA5" si="1718">ASA4+1</f>
        <v>3</v>
      </c>
      <c r="ASB5" s="14" t="s">
        <v>1796</v>
      </c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  <c r="ASQ5" s="14"/>
      <c r="ASR5" s="14"/>
      <c r="ASS5" s="14"/>
      <c r="AST5" s="14"/>
      <c r="ASU5" s="14"/>
      <c r="ASV5" s="14"/>
      <c r="ASW5" s="14"/>
      <c r="ASX5" s="14"/>
      <c r="ASY5" s="14"/>
      <c r="ASZ5" s="14"/>
      <c r="ATA5" s="14"/>
      <c r="ATB5" s="14"/>
      <c r="ATC5" s="14">
        <v>3</v>
      </c>
      <c r="ATD5" s="14" t="s">
        <v>1942</v>
      </c>
    </row>
    <row r="6" spans="1:1200">
      <c r="E6" s="14"/>
      <c r="F6" s="14"/>
      <c r="G6" s="14"/>
      <c r="H6" s="14"/>
      <c r="I6" s="14"/>
      <c r="J6" s="14"/>
      <c r="K6" s="14"/>
      <c r="L6" s="14"/>
      <c r="M6" s="14">
        <v>4</v>
      </c>
      <c r="N6" s="14" t="s">
        <v>1075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1898</v>
      </c>
      <c r="AC6" s="14">
        <v>4</v>
      </c>
      <c r="AD6" s="14" t="s">
        <v>1066</v>
      </c>
      <c r="AE6" s="14"/>
      <c r="AF6" s="14"/>
      <c r="AG6" s="14">
        <v>4</v>
      </c>
      <c r="AH6" s="14" t="s">
        <v>1066</v>
      </c>
      <c r="AI6" s="14"/>
      <c r="AJ6" s="14"/>
      <c r="AK6" s="14">
        <v>4</v>
      </c>
      <c r="AL6" s="14" t="s">
        <v>1066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 t="str">
        <f t="shared" si="1464"/>
        <v/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990</v>
      </c>
      <c r="CG6" s="14">
        <v>4</v>
      </c>
      <c r="CH6" s="14" t="s">
        <v>1078</v>
      </c>
      <c r="CI6" s="14"/>
      <c r="CJ6" s="14"/>
      <c r="CK6" s="14"/>
      <c r="CL6" s="14"/>
      <c r="CM6" s="14"/>
      <c r="CN6" s="14"/>
      <c r="CO6" s="14">
        <v>4</v>
      </c>
      <c r="CP6" s="14" t="s">
        <v>1067</v>
      </c>
      <c r="CQ6" s="14"/>
      <c r="CR6" s="14"/>
      <c r="CS6" s="14">
        <v>4</v>
      </c>
      <c r="CT6" s="14" t="s">
        <v>1087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1035</v>
      </c>
      <c r="FG6" s="14">
        <v>4</v>
      </c>
      <c r="FH6" s="14" t="s">
        <v>1092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1133</v>
      </c>
      <c r="GW6" s="14">
        <v>4</v>
      </c>
      <c r="GX6" s="14" t="s">
        <v>1133</v>
      </c>
      <c r="GY6" s="14"/>
      <c r="GZ6" s="14"/>
      <c r="HA6" s="14">
        <v>4</v>
      </c>
      <c r="HB6" s="14" t="s">
        <v>1133</v>
      </c>
      <c r="HC6" s="14"/>
      <c r="HD6" s="14"/>
      <c r="HE6" s="14">
        <v>4</v>
      </c>
      <c r="HF6" s="14" t="s">
        <v>1133</v>
      </c>
      <c r="HG6" s="14"/>
      <c r="HH6" s="14"/>
      <c r="HI6" s="14">
        <v>4</v>
      </c>
      <c r="HJ6" s="14" t="s">
        <v>1133</v>
      </c>
      <c r="HK6" s="14"/>
      <c r="HL6" s="14"/>
      <c r="HM6" s="14">
        <v>4</v>
      </c>
      <c r="HN6" s="14" t="s">
        <v>1133</v>
      </c>
      <c r="HO6" s="14"/>
      <c r="HP6" s="14"/>
      <c r="HQ6" s="14">
        <v>4</v>
      </c>
      <c r="HR6" s="14" t="s">
        <v>1133</v>
      </c>
      <c r="HS6" s="14"/>
      <c r="HT6" s="14"/>
      <c r="HU6" s="14">
        <v>4</v>
      </c>
      <c r="HV6" s="14" t="s">
        <v>1133</v>
      </c>
      <c r="HW6" s="14"/>
      <c r="HX6" s="14"/>
      <c r="HY6" s="14">
        <v>4</v>
      </c>
      <c r="HZ6" s="14" t="s">
        <v>1133</v>
      </c>
      <c r="IA6" s="14"/>
      <c r="IB6" s="14"/>
      <c r="IC6" s="14">
        <v>4</v>
      </c>
      <c r="ID6" s="14" t="s">
        <v>1133</v>
      </c>
      <c r="IE6" s="14"/>
      <c r="IF6" s="14"/>
      <c r="IG6" s="14">
        <v>4</v>
      </c>
      <c r="IH6" s="14" t="s">
        <v>1133</v>
      </c>
      <c r="II6" s="14"/>
      <c r="IJ6" s="14"/>
      <c r="IK6" s="14">
        <v>4</v>
      </c>
      <c r="IL6" s="14" t="s">
        <v>1133</v>
      </c>
      <c r="IM6" s="14"/>
      <c r="IN6" s="14"/>
      <c r="IO6" s="14">
        <v>4</v>
      </c>
      <c r="IP6" s="14" t="s">
        <v>1133</v>
      </c>
      <c r="IQ6" s="14"/>
      <c r="IR6" s="14"/>
      <c r="IS6" s="14"/>
      <c r="IT6" s="14"/>
      <c r="IU6" s="14">
        <v>4</v>
      </c>
      <c r="IV6" s="14" t="s">
        <v>1068</v>
      </c>
      <c r="IW6" s="14">
        <v>4</v>
      </c>
      <c r="IX6" s="14" t="s">
        <v>1068</v>
      </c>
      <c r="IY6" s="14"/>
      <c r="IZ6" s="14"/>
      <c r="JA6" s="14">
        <v>4</v>
      </c>
      <c r="JB6" s="14" t="s">
        <v>1068</v>
      </c>
      <c r="JC6" s="14"/>
      <c r="JD6" s="14"/>
      <c r="JE6" s="14"/>
      <c r="JF6" s="14"/>
      <c r="JG6" s="14">
        <v>3</v>
      </c>
      <c r="JH6" s="14" t="s">
        <v>1151</v>
      </c>
      <c r="JI6" s="14">
        <v>3</v>
      </c>
      <c r="JJ6" s="14" t="s">
        <v>1153</v>
      </c>
      <c r="JK6" s="14">
        <v>3</v>
      </c>
      <c r="JL6" s="14" t="s">
        <v>1160</v>
      </c>
      <c r="JM6" s="14">
        <v>3</v>
      </c>
      <c r="JN6" s="14" t="s">
        <v>1165</v>
      </c>
      <c r="JO6" s="14">
        <v>3</v>
      </c>
      <c r="JP6" s="14" t="s">
        <v>1169</v>
      </c>
      <c r="JQ6" s="14">
        <v>3</v>
      </c>
      <c r="JR6" s="14" t="s">
        <v>1173</v>
      </c>
      <c r="JS6" s="14">
        <v>3</v>
      </c>
      <c r="JT6" s="14" t="s">
        <v>1169</v>
      </c>
      <c r="JU6" s="14">
        <v>3</v>
      </c>
      <c r="JV6" s="14" t="s">
        <v>1181</v>
      </c>
      <c r="JW6" s="14">
        <v>3</v>
      </c>
      <c r="JX6" s="14" t="s">
        <v>1185</v>
      </c>
      <c r="JY6" s="14">
        <v>3</v>
      </c>
      <c r="JZ6" s="14" t="s">
        <v>1189</v>
      </c>
      <c r="KA6" s="14">
        <v>3</v>
      </c>
      <c r="KB6" s="14" t="s">
        <v>1192</v>
      </c>
      <c r="KC6" s="14">
        <v>3</v>
      </c>
      <c r="KD6" s="14" t="s">
        <v>1197</v>
      </c>
      <c r="KE6" s="14"/>
      <c r="KF6" s="14"/>
      <c r="KG6" s="14"/>
      <c r="KH6" s="14"/>
      <c r="KI6" s="14"/>
      <c r="KJ6" s="14"/>
      <c r="KK6" s="14">
        <v>3</v>
      </c>
      <c r="KL6" s="14" t="s">
        <v>1151</v>
      </c>
      <c r="KM6" s="14">
        <v>3</v>
      </c>
      <c r="KN6" s="14" t="s">
        <v>1153</v>
      </c>
      <c r="KO6" s="14">
        <v>3</v>
      </c>
      <c r="KP6" s="14" t="s">
        <v>1160</v>
      </c>
      <c r="KQ6" s="14">
        <v>3</v>
      </c>
      <c r="KR6" s="14" t="s">
        <v>1165</v>
      </c>
      <c r="KS6" s="14">
        <v>3</v>
      </c>
      <c r="KT6" s="14" t="s">
        <v>1169</v>
      </c>
      <c r="KU6" s="14">
        <v>3</v>
      </c>
      <c r="KV6" s="14" t="s">
        <v>1173</v>
      </c>
      <c r="KW6" s="14">
        <v>3</v>
      </c>
      <c r="KX6" s="14" t="s">
        <v>1169</v>
      </c>
      <c r="KY6" s="14">
        <v>3</v>
      </c>
      <c r="KZ6" s="14" t="s">
        <v>1181</v>
      </c>
      <c r="LA6" s="14">
        <v>3</v>
      </c>
      <c r="LB6" s="14" t="s">
        <v>1185</v>
      </c>
      <c r="LC6" s="14">
        <v>3</v>
      </c>
      <c r="LD6" s="14" t="s">
        <v>1189</v>
      </c>
      <c r="LE6" s="14">
        <v>3</v>
      </c>
      <c r="LF6" s="14" t="s">
        <v>1192</v>
      </c>
      <c r="LG6" s="14">
        <v>3</v>
      </c>
      <c r="LH6" s="14" t="s">
        <v>1197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1009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1261</v>
      </c>
      <c r="NA6" s="14"/>
      <c r="NB6" s="14"/>
      <c r="NC6" s="14"/>
      <c r="ND6" s="14"/>
      <c r="NE6" s="14"/>
      <c r="NF6" s="14"/>
      <c r="NG6" s="14">
        <v>4</v>
      </c>
      <c r="NH6" s="14" t="s">
        <v>1261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>
        <v>4</v>
      </c>
      <c r="VD6" s="14" t="s">
        <v>1918</v>
      </c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1421</v>
      </c>
      <c r="XM6" s="14"/>
      <c r="XN6" s="14"/>
      <c r="XQ6" s="14"/>
      <c r="XR6" s="14"/>
      <c r="XS6" s="14">
        <f t="shared" si="1688"/>
        <v>4</v>
      </c>
      <c r="XT6" s="14" t="s">
        <v>999</v>
      </c>
      <c r="XV6" s="14"/>
      <c r="XW6" s="14"/>
      <c r="XX6" s="14"/>
      <c r="XY6" s="14">
        <f t="shared" si="1689"/>
        <v>4</v>
      </c>
      <c r="XZ6" s="14" t="s">
        <v>999</v>
      </c>
      <c r="YA6" s="14"/>
      <c r="YB6" s="14"/>
      <c r="YC6" s="14"/>
      <c r="YD6" s="14"/>
      <c r="YE6" s="14">
        <f t="shared" si="1690"/>
        <v>4</v>
      </c>
      <c r="YF6" s="14" t="s">
        <v>999</v>
      </c>
      <c r="YG6" s="14"/>
      <c r="YH6" s="14"/>
      <c r="YI6" s="14"/>
      <c r="YJ6" s="14"/>
      <c r="YK6" s="14">
        <f t="shared" si="1691"/>
        <v>4</v>
      </c>
      <c r="YL6" s="14" t="s">
        <v>999</v>
      </c>
      <c r="YM6" s="14"/>
      <c r="YN6" s="14"/>
      <c r="YO6" s="14"/>
      <c r="YP6" s="14"/>
      <c r="YQ6" s="14">
        <f t="shared" si="1692"/>
        <v>4</v>
      </c>
      <c r="YR6" s="14" t="s">
        <v>999</v>
      </c>
      <c r="YS6" s="14"/>
      <c r="YT6" s="14"/>
      <c r="YU6" s="14"/>
      <c r="YV6" s="14"/>
      <c r="YW6" s="14">
        <f t="shared" si="1693"/>
        <v>4</v>
      </c>
      <c r="YX6" s="14" t="s">
        <v>999</v>
      </c>
      <c r="YY6" s="14"/>
      <c r="YZ6" s="14"/>
      <c r="ZA6" s="14"/>
      <c r="ZB6" s="14"/>
      <c r="ZC6" s="14">
        <f t="shared" si="1694"/>
        <v>4</v>
      </c>
      <c r="ZD6" s="14" t="s">
        <v>999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1017</v>
      </c>
      <c r="ZQ6" s="14"/>
      <c r="ZR6" s="14"/>
      <c r="ZS6" s="14">
        <v>4</v>
      </c>
      <c r="ZT6" s="14" t="s">
        <v>1017</v>
      </c>
      <c r="ZU6" s="14"/>
      <c r="ZV6" s="14"/>
      <c r="ZW6" s="14">
        <v>4</v>
      </c>
      <c r="ZX6" s="14" t="s">
        <v>1017</v>
      </c>
      <c r="ZY6" s="14"/>
      <c r="ZZ6" s="14"/>
      <c r="AAA6" s="14">
        <v>4</v>
      </c>
      <c r="AAB6" s="14" t="s">
        <v>1017</v>
      </c>
      <c r="AAC6" s="14"/>
      <c r="AAD6" s="14"/>
      <c r="AAE6" s="14">
        <v>4</v>
      </c>
      <c r="AAF6" s="14" t="s">
        <v>1017</v>
      </c>
      <c r="AAG6" s="14"/>
      <c r="AAH6" s="14"/>
      <c r="AAI6" s="14">
        <v>4</v>
      </c>
      <c r="AAJ6" s="14" t="s">
        <v>1017</v>
      </c>
      <c r="AAK6" s="14"/>
      <c r="AAL6" s="14"/>
      <c r="AAM6" s="14">
        <v>4</v>
      </c>
      <c r="AAN6" s="14" t="s">
        <v>1017</v>
      </c>
      <c r="AAO6" s="14"/>
      <c r="AAP6" s="14"/>
      <c r="AAQ6" s="14">
        <v>4</v>
      </c>
      <c r="AAR6" s="14" t="s">
        <v>1017</v>
      </c>
      <c r="AAS6" s="14"/>
      <c r="AAT6" s="14"/>
      <c r="AAU6" s="14">
        <v>4</v>
      </c>
      <c r="AAV6" s="14" t="s">
        <v>1017</v>
      </c>
      <c r="AAW6" s="14"/>
      <c r="AAX6" s="14"/>
      <c r="AAY6" s="14">
        <v>4</v>
      </c>
      <c r="AAZ6" s="14" t="s">
        <v>1017</v>
      </c>
      <c r="ABA6" s="14"/>
      <c r="ABB6" s="14"/>
      <c r="ABC6" s="14">
        <v>4</v>
      </c>
      <c r="ABD6" s="14" t="s">
        <v>1017</v>
      </c>
      <c r="ABE6" s="14"/>
      <c r="ABF6" s="14"/>
      <c r="ABI6" s="14"/>
      <c r="ABJ6" s="14"/>
      <c r="ABK6" s="14">
        <v>4</v>
      </c>
      <c r="ABL6" s="14" t="s">
        <v>1017</v>
      </c>
      <c r="ABM6" s="14"/>
      <c r="ABN6" s="14"/>
      <c r="ABO6" s="14">
        <v>4</v>
      </c>
      <c r="ABP6" s="14" t="s">
        <v>1017</v>
      </c>
      <c r="ABQ6" s="14"/>
      <c r="ABR6" s="14"/>
      <c r="ABS6" s="14">
        <v>4</v>
      </c>
      <c r="ABT6" s="14" t="s">
        <v>1017</v>
      </c>
      <c r="ABU6" s="14"/>
      <c r="ABV6" s="14"/>
      <c r="ABW6" s="14">
        <v>4</v>
      </c>
      <c r="ABX6" s="14" t="s">
        <v>1017</v>
      </c>
      <c r="ABY6" s="14"/>
      <c r="ABZ6" s="14"/>
      <c r="ACA6" s="14">
        <v>4</v>
      </c>
      <c r="ACB6" s="14" t="s">
        <v>1017</v>
      </c>
      <c r="ACC6" s="14"/>
      <c r="ACD6" s="14"/>
      <c r="ACE6" s="14">
        <v>4</v>
      </c>
      <c r="ACF6" s="14" t="s">
        <v>1017</v>
      </c>
      <c r="ACG6" s="14"/>
      <c r="ACH6" s="14"/>
      <c r="ACI6" s="14">
        <v>4</v>
      </c>
      <c r="ACJ6" s="14" t="s">
        <v>1017</v>
      </c>
      <c r="ACK6" s="14"/>
      <c r="ACL6" s="14"/>
      <c r="ACM6" s="14">
        <v>4</v>
      </c>
      <c r="ACN6" s="14" t="s">
        <v>1017</v>
      </c>
      <c r="ACO6" s="14"/>
      <c r="ACP6" s="14"/>
      <c r="ACQ6" s="14">
        <v>4</v>
      </c>
      <c r="ACR6" s="14" t="s">
        <v>1017</v>
      </c>
      <c r="ACS6" s="14">
        <v>4</v>
      </c>
      <c r="ACT6" s="14" t="s">
        <v>1558</v>
      </c>
      <c r="ACU6" s="14"/>
      <c r="ACV6" s="14"/>
      <c r="ACW6" s="14">
        <v>4</v>
      </c>
      <c r="ACX6" s="14" t="s">
        <v>1017</v>
      </c>
      <c r="ACY6" s="14">
        <v>4</v>
      </c>
      <c r="ACZ6" s="14" t="s">
        <v>1558</v>
      </c>
      <c r="ADA6" s="14"/>
      <c r="ADB6" s="14"/>
      <c r="ADC6" s="14">
        <v>4</v>
      </c>
      <c r="ADD6" s="14" t="s">
        <v>1017</v>
      </c>
      <c r="ADE6" s="14">
        <v>4</v>
      </c>
      <c r="ADF6" s="14" t="s">
        <v>1558</v>
      </c>
      <c r="ADG6" s="14"/>
      <c r="ADH6" s="14"/>
      <c r="ADI6" s="14">
        <v>4</v>
      </c>
      <c r="ADJ6" s="14" t="s">
        <v>1017</v>
      </c>
      <c r="ADK6" s="14">
        <v>4</v>
      </c>
      <c r="ADL6" s="14" t="s">
        <v>1558</v>
      </c>
      <c r="ADM6" s="14"/>
      <c r="ADN6" s="14"/>
      <c r="ADO6" s="14">
        <v>4</v>
      </c>
      <c r="ADP6" s="14" t="s">
        <v>1017</v>
      </c>
      <c r="ADQ6" s="14">
        <v>4</v>
      </c>
      <c r="ADR6" s="14" t="s">
        <v>1558</v>
      </c>
      <c r="ADS6" s="14"/>
      <c r="ADT6" s="14"/>
      <c r="ADU6" s="14">
        <v>4</v>
      </c>
      <c r="ADV6" s="14" t="s">
        <v>1017</v>
      </c>
      <c r="ADW6" s="14">
        <v>4</v>
      </c>
      <c r="ADX6" s="14" t="s">
        <v>1558</v>
      </c>
      <c r="ADY6" s="14"/>
      <c r="ADZ6" s="14"/>
      <c r="AEA6" s="14">
        <v>4</v>
      </c>
      <c r="AEB6" s="14" t="s">
        <v>1017</v>
      </c>
      <c r="AEC6" s="14">
        <v>4</v>
      </c>
      <c r="AED6" s="14" t="s">
        <v>1558</v>
      </c>
      <c r="AEE6" s="14"/>
      <c r="AEF6" s="14"/>
      <c r="AEG6" s="14"/>
      <c r="AEH6" s="14"/>
      <c r="AEI6" s="14">
        <v>4</v>
      </c>
      <c r="AEJ6" s="14" t="s">
        <v>1017</v>
      </c>
      <c r="AEK6" s="14">
        <v>4</v>
      </c>
      <c r="AEL6" s="14" t="s">
        <v>1558</v>
      </c>
      <c r="AEM6" s="14"/>
      <c r="AEN6" s="14"/>
      <c r="AEO6" s="14"/>
      <c r="AEP6" s="14"/>
      <c r="AEQ6" s="14">
        <v>4</v>
      </c>
      <c r="AER6" s="14" t="s">
        <v>1017</v>
      </c>
      <c r="AES6" s="14">
        <v>4</v>
      </c>
      <c r="AET6" s="14" t="s">
        <v>1558</v>
      </c>
      <c r="AEU6" s="14"/>
      <c r="AEV6" s="14"/>
      <c r="AEW6" s="14"/>
      <c r="AEX6" s="14"/>
      <c r="AEY6" s="14">
        <v>4</v>
      </c>
      <c r="AEZ6" s="14" t="s">
        <v>1017</v>
      </c>
      <c r="AFA6" s="14">
        <v>4</v>
      </c>
      <c r="AFB6" s="14" t="s">
        <v>1558</v>
      </c>
      <c r="AFC6" s="14"/>
      <c r="AFD6" s="14"/>
      <c r="AFE6" s="14"/>
      <c r="AFF6" s="14"/>
      <c r="AFG6" s="14">
        <v>4</v>
      </c>
      <c r="AFH6" s="14" t="s">
        <v>1017</v>
      </c>
      <c r="AFI6" s="14">
        <v>4</v>
      </c>
      <c r="AFJ6" s="14" t="s">
        <v>1558</v>
      </c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>
        <f t="shared" ref="AGM6" si="1719">AGM5+1</f>
        <v>4</v>
      </c>
      <c r="AGN6" s="14" t="s">
        <v>1673</v>
      </c>
      <c r="AGO6" s="14"/>
      <c r="AGP6" s="14"/>
      <c r="AGQ6" s="14"/>
      <c r="AGR6" s="14"/>
      <c r="AGS6" s="14">
        <f t="shared" ref="AGS6" si="1720">AGS5+1</f>
        <v>4</v>
      </c>
      <c r="AGT6" s="14" t="s">
        <v>1673</v>
      </c>
      <c r="AGU6" s="14"/>
      <c r="AGV6" s="14"/>
      <c r="AGW6" s="14"/>
      <c r="AGX6" s="14"/>
      <c r="AGY6" s="14">
        <f t="shared" ref="AGY6" si="1721">AGY5+1</f>
        <v>4</v>
      </c>
      <c r="AGZ6" s="14" t="s">
        <v>1673</v>
      </c>
      <c r="AHA6" s="14"/>
      <c r="AHB6" s="14"/>
      <c r="AHC6" s="14"/>
      <c r="AHD6" s="14"/>
      <c r="AHE6" s="14">
        <f t="shared" ref="AHE6" si="1722">AHE5+1</f>
        <v>4</v>
      </c>
      <c r="AHF6" s="14" t="s">
        <v>1673</v>
      </c>
      <c r="AHG6" s="14"/>
      <c r="AHH6" s="14"/>
      <c r="AHI6" s="14"/>
      <c r="AHJ6" s="14"/>
      <c r="AHK6" s="14">
        <f t="shared" ref="AHK6" si="1723">AHK5+1</f>
        <v>4</v>
      </c>
      <c r="AHL6" s="14" t="s">
        <v>1673</v>
      </c>
      <c r="AHM6" s="14"/>
      <c r="AHN6" s="14"/>
      <c r="AHO6" s="14"/>
      <c r="AHP6" s="14"/>
      <c r="AHQ6" s="14">
        <f t="shared" ref="AHQ6" si="1724">AHQ5+1</f>
        <v>4</v>
      </c>
      <c r="AHR6" s="14" t="s">
        <v>1673</v>
      </c>
      <c r="AHS6" s="14"/>
      <c r="AHT6" s="14"/>
      <c r="AHU6" s="14"/>
      <c r="AHV6" s="14"/>
      <c r="AHW6" s="14">
        <f t="shared" ref="AHW6" si="1725">AHW5+1</f>
        <v>4</v>
      </c>
      <c r="AHX6" s="14" t="s">
        <v>1673</v>
      </c>
      <c r="AHY6" s="14"/>
      <c r="AHZ6" s="14"/>
      <c r="AIA6" s="14"/>
      <c r="AIB6" s="14"/>
      <c r="AIC6" s="14">
        <f t="shared" ref="AIC6" si="1726">AIC5+1</f>
        <v>4</v>
      </c>
      <c r="AID6" s="14" t="s">
        <v>1673</v>
      </c>
      <c r="AIE6" s="14"/>
      <c r="AIF6" s="14"/>
      <c r="AIG6" s="14"/>
      <c r="AIH6" s="14"/>
      <c r="AII6" s="14">
        <f t="shared" ref="AII6" si="1727">AII5+1</f>
        <v>4</v>
      </c>
      <c r="AIJ6" s="14" t="s">
        <v>1673</v>
      </c>
      <c r="AIK6" s="14"/>
      <c r="AIL6" s="14"/>
      <c r="AIM6" s="14"/>
      <c r="AIN6" s="14"/>
      <c r="AIO6" s="14">
        <f t="shared" ref="AIO6" si="1728">AIO5+1</f>
        <v>4</v>
      </c>
      <c r="AIP6" s="14" t="s">
        <v>1673</v>
      </c>
      <c r="AIQ6" s="14"/>
      <c r="AIR6" s="14"/>
      <c r="AIS6" s="14"/>
      <c r="AIT6" s="14"/>
      <c r="AIU6" s="14">
        <f t="shared" ref="AIU6" si="1729">AIU5+1</f>
        <v>4</v>
      </c>
      <c r="AIV6" s="14" t="s">
        <v>1673</v>
      </c>
      <c r="AIW6" s="14"/>
      <c r="AIX6" s="14"/>
      <c r="AIY6" s="14"/>
      <c r="AIZ6" s="14"/>
      <c r="AJA6" s="14">
        <f t="shared" ref="AJA6" si="1730">AJA5+1</f>
        <v>4</v>
      </c>
      <c r="AJB6" s="14" t="s">
        <v>1673</v>
      </c>
      <c r="AJC6" s="14"/>
      <c r="AJD6" s="14"/>
      <c r="AJE6" s="14"/>
      <c r="AJF6" s="14"/>
      <c r="AJG6" s="14">
        <f t="shared" ref="AJG6" si="1731">AJG5+1</f>
        <v>4</v>
      </c>
      <c r="AJH6" s="14" t="s">
        <v>1673</v>
      </c>
      <c r="AJI6" s="14"/>
      <c r="AJJ6" s="14"/>
      <c r="AJK6" s="14"/>
      <c r="AJL6" s="14"/>
      <c r="AJM6" s="14">
        <f t="shared" ref="AJM6" si="1732">AJM5+1</f>
        <v>4</v>
      </c>
      <c r="AJN6" s="14" t="s">
        <v>1673</v>
      </c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>
        <v>4</v>
      </c>
      <c r="AKJ6" s="14" t="s">
        <v>1793</v>
      </c>
      <c r="AKK6" s="14">
        <v>4</v>
      </c>
      <c r="AKL6" s="14" t="s">
        <v>1793</v>
      </c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/>
      <c r="AMV6" s="14"/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1066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>
        <v>4</v>
      </c>
      <c r="ANT6" s="14" t="s">
        <v>1066</v>
      </c>
      <c r="ANU6" s="14"/>
      <c r="ANV6" s="14"/>
      <c r="ANW6" s="14"/>
      <c r="ANX6" s="14"/>
      <c r="ANY6" s="14"/>
      <c r="ANZ6" s="14"/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>
        <f t="shared" ref="AOK6" si="1733">AOK5+1</f>
        <v>4</v>
      </c>
      <c r="AOL6" s="14" t="s">
        <v>1020</v>
      </c>
      <c r="AOM6" s="14"/>
      <c r="AON6" s="14"/>
      <c r="AOO6" s="14"/>
      <c r="AOP6" s="14"/>
      <c r="AOQ6" s="14"/>
      <c r="AOR6" s="14"/>
      <c r="AOS6" s="14"/>
      <c r="AOT6" s="14"/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>
        <f t="shared" ref="APE6" si="1734">APE5+1</f>
        <v>4</v>
      </c>
      <c r="APF6" s="14" t="s">
        <v>1020</v>
      </c>
      <c r="APG6" s="14"/>
      <c r="APH6" s="14"/>
      <c r="API6" s="14"/>
      <c r="APJ6" s="14"/>
      <c r="APK6" s="14"/>
      <c r="APL6" s="14"/>
      <c r="APM6" s="14"/>
      <c r="APN6" s="14"/>
      <c r="APO6" s="14"/>
      <c r="APP6" s="14"/>
      <c r="APQ6" s="14"/>
      <c r="APR6" s="14"/>
      <c r="APS6" s="14"/>
      <c r="APT6" s="14"/>
      <c r="APU6" s="14"/>
      <c r="APV6" s="14"/>
      <c r="APW6" s="14"/>
      <c r="APX6" s="14"/>
      <c r="APY6" s="14"/>
      <c r="APZ6" s="14"/>
      <c r="AQA6" s="14">
        <f t="shared" ref="AQA6" si="1735">AQA5+1</f>
        <v>4</v>
      </c>
      <c r="AQB6" s="14" t="s">
        <v>1020</v>
      </c>
      <c r="AQC6" s="14"/>
      <c r="AQD6" s="14"/>
      <c r="AQE6" s="14">
        <f t="shared" ref="AQE6" si="1736">AQE5+1</f>
        <v>4</v>
      </c>
      <c r="AQF6" s="14" t="s">
        <v>1020</v>
      </c>
      <c r="AQG6" s="14"/>
      <c r="AQH6" s="14"/>
      <c r="AQI6" s="14"/>
      <c r="AQJ6" s="14"/>
      <c r="AQK6" s="14"/>
      <c r="AQL6" s="14"/>
      <c r="AQM6" s="14">
        <f t="shared" ref="AQM6" si="1737">AQM5+1</f>
        <v>4</v>
      </c>
      <c r="AQN6" s="14" t="s">
        <v>1020</v>
      </c>
      <c r="AQO6" s="14"/>
      <c r="AQP6" s="14"/>
      <c r="AQQ6" s="14"/>
      <c r="AQR6" s="14"/>
      <c r="AQS6" s="14"/>
      <c r="AQT6" s="14"/>
      <c r="AQU6" s="14">
        <f t="shared" ref="AQU6" si="1738">AQU5+1</f>
        <v>4</v>
      </c>
      <c r="AQV6" s="14" t="s">
        <v>1020</v>
      </c>
      <c r="AQW6" s="14"/>
      <c r="AQX6" s="14"/>
      <c r="AQY6" s="14"/>
      <c r="AQZ6" s="14"/>
      <c r="ARA6" s="14"/>
      <c r="ARB6" s="14"/>
      <c r="ARC6" s="14">
        <f t="shared" ref="ARC6" si="1739">ARC5+1</f>
        <v>4</v>
      </c>
      <c r="ARD6" s="14" t="s">
        <v>1020</v>
      </c>
      <c r="ARE6" s="14"/>
      <c r="ARF6" s="14"/>
      <c r="ARG6" s="14"/>
      <c r="ARH6" s="14"/>
      <c r="ARI6" s="14"/>
      <c r="ARJ6" s="14"/>
      <c r="ARK6" s="14">
        <f t="shared" ref="ARK6" si="1740">ARK5+1</f>
        <v>4</v>
      </c>
      <c r="ARL6" s="14" t="s">
        <v>1020</v>
      </c>
      <c r="ARM6" s="14"/>
      <c r="ARN6" s="14"/>
      <c r="ARO6" s="14"/>
      <c r="ARP6" s="14"/>
      <c r="ARQ6" s="14"/>
      <c r="ARR6" s="14"/>
      <c r="ARS6" s="14">
        <f t="shared" ref="ARS6" si="1741">ARS5+1</f>
        <v>4</v>
      </c>
      <c r="ART6" s="14" t="s">
        <v>1020</v>
      </c>
      <c r="ARU6" s="14"/>
      <c r="ARV6" s="14"/>
      <c r="ARW6" s="14"/>
      <c r="ARX6" s="14"/>
      <c r="ARY6" s="14"/>
      <c r="ARZ6" s="14"/>
      <c r="ASA6" s="14">
        <f t="shared" ref="ASA6" si="1742">ASA5+1</f>
        <v>4</v>
      </c>
      <c r="ASB6" s="14" t="s">
        <v>1020</v>
      </c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  <c r="ASQ6" s="14"/>
      <c r="ASR6" s="14"/>
      <c r="ASS6" s="14"/>
      <c r="AST6" s="14"/>
      <c r="ASU6" s="14"/>
      <c r="ASV6" s="14"/>
      <c r="ASW6" s="14"/>
      <c r="ASX6" s="14"/>
      <c r="ASY6" s="14"/>
      <c r="ASZ6" s="14"/>
      <c r="ATA6" s="14"/>
      <c r="ATB6" s="14"/>
      <c r="ATC6" s="14">
        <v>4</v>
      </c>
      <c r="ATD6" s="14" t="s">
        <v>1943</v>
      </c>
    </row>
    <row r="7" spans="1:1200"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1069</v>
      </c>
      <c r="AE7" s="14"/>
      <c r="AF7" s="14"/>
      <c r="AG7" s="14">
        <v>5</v>
      </c>
      <c r="AH7" s="14" t="s">
        <v>1069</v>
      </c>
      <c r="AI7" s="14"/>
      <c r="AJ7" s="14"/>
      <c r="AK7" s="14">
        <v>5</v>
      </c>
      <c r="AL7" s="14" t="s">
        <v>1069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 t="str">
        <f t="shared" si="1464"/>
        <v/>
      </c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1070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1071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1134</v>
      </c>
      <c r="GW7" s="14">
        <v>5</v>
      </c>
      <c r="GX7" s="14" t="s">
        <v>1134</v>
      </c>
      <c r="GY7" s="14"/>
      <c r="GZ7" s="14"/>
      <c r="HA7" s="14">
        <v>5</v>
      </c>
      <c r="HB7" s="14" t="s">
        <v>1134</v>
      </c>
      <c r="HC7" s="14"/>
      <c r="HD7" s="14"/>
      <c r="HE7" s="14">
        <v>5</v>
      </c>
      <c r="HF7" s="14" t="s">
        <v>1134</v>
      </c>
      <c r="HG7" s="14"/>
      <c r="HH7" s="14"/>
      <c r="HI7" s="14">
        <v>5</v>
      </c>
      <c r="HJ7" s="14" t="s">
        <v>1134</v>
      </c>
      <c r="HK7" s="14"/>
      <c r="HL7" s="14"/>
      <c r="HM7" s="14">
        <v>5</v>
      </c>
      <c r="HN7" s="14" t="s">
        <v>1134</v>
      </c>
      <c r="HO7" s="14"/>
      <c r="HP7" s="14"/>
      <c r="HQ7" s="14">
        <v>5</v>
      </c>
      <c r="HR7" s="14" t="s">
        <v>1134</v>
      </c>
      <c r="HS7" s="14"/>
      <c r="HT7" s="14"/>
      <c r="HU7" s="14">
        <v>5</v>
      </c>
      <c r="HV7" s="14" t="s">
        <v>1134</v>
      </c>
      <c r="HW7" s="14"/>
      <c r="HX7" s="14"/>
      <c r="HY7" s="14">
        <v>5</v>
      </c>
      <c r="HZ7" s="14" t="s">
        <v>1134</v>
      </c>
      <c r="IA7" s="14"/>
      <c r="IB7" s="14"/>
      <c r="IC7" s="14">
        <v>5</v>
      </c>
      <c r="ID7" s="14" t="s">
        <v>1134</v>
      </c>
      <c r="IE7" s="14"/>
      <c r="IF7" s="14"/>
      <c r="IG7" s="14">
        <v>5</v>
      </c>
      <c r="IH7" s="14" t="s">
        <v>1134</v>
      </c>
      <c r="II7" s="14"/>
      <c r="IJ7" s="14"/>
      <c r="IK7" s="14">
        <v>5</v>
      </c>
      <c r="IL7" s="14" t="s">
        <v>1134</v>
      </c>
      <c r="IM7" s="14"/>
      <c r="IN7" s="14"/>
      <c r="IO7" s="14">
        <v>5</v>
      </c>
      <c r="IP7" s="14" t="s">
        <v>1134</v>
      </c>
      <c r="IQ7" s="14"/>
      <c r="IR7" s="14"/>
      <c r="IS7" s="14"/>
      <c r="IT7" s="14"/>
      <c r="IU7" s="14">
        <v>5</v>
      </c>
      <c r="IV7" s="14" t="s">
        <v>1072</v>
      </c>
      <c r="IW7" s="14">
        <v>5</v>
      </c>
      <c r="IX7" s="14" t="s">
        <v>1072</v>
      </c>
      <c r="IY7" s="14"/>
      <c r="IZ7" s="14"/>
      <c r="JA7" s="14">
        <v>5</v>
      </c>
      <c r="JB7" s="14" t="s">
        <v>1072</v>
      </c>
      <c r="JC7" s="14"/>
      <c r="JD7" s="14"/>
      <c r="JE7" s="14"/>
      <c r="JF7" s="14"/>
      <c r="JG7" s="14">
        <v>4</v>
      </c>
      <c r="JH7" s="14" t="s">
        <v>1152</v>
      </c>
      <c r="JI7" s="14">
        <v>4</v>
      </c>
      <c r="JJ7" s="14" t="s">
        <v>1037</v>
      </c>
      <c r="JK7" s="14">
        <v>4</v>
      </c>
      <c r="JL7" s="14" t="s">
        <v>1161</v>
      </c>
      <c r="JM7" s="14">
        <v>4</v>
      </c>
      <c r="JN7" s="14" t="s">
        <v>1037</v>
      </c>
      <c r="JO7" s="14">
        <v>4</v>
      </c>
      <c r="JP7" s="14" t="s">
        <v>1037</v>
      </c>
      <c r="JQ7" s="14">
        <v>4</v>
      </c>
      <c r="JR7" s="14" t="s">
        <v>1174</v>
      </c>
      <c r="JS7" s="14">
        <v>4</v>
      </c>
      <c r="JT7" s="14" t="s">
        <v>1037</v>
      </c>
      <c r="JU7" s="14">
        <v>4</v>
      </c>
      <c r="JV7" s="14" t="s">
        <v>1037</v>
      </c>
      <c r="JW7" s="14">
        <v>4</v>
      </c>
      <c r="JX7" s="14" t="s">
        <v>1037</v>
      </c>
      <c r="JY7" s="14">
        <v>4</v>
      </c>
      <c r="JZ7" s="14" t="s">
        <v>1087</v>
      </c>
      <c r="KA7" s="14">
        <v>4</v>
      </c>
      <c r="KB7" s="14" t="s">
        <v>1087</v>
      </c>
      <c r="KC7" s="14">
        <v>4</v>
      </c>
      <c r="KD7" s="14" t="s">
        <v>1087</v>
      </c>
      <c r="KE7" s="14"/>
      <c r="KF7" s="14"/>
      <c r="KG7" s="14"/>
      <c r="KH7" s="14"/>
      <c r="KI7" s="14"/>
      <c r="KJ7" s="14"/>
      <c r="KK7" s="14">
        <v>4</v>
      </c>
      <c r="KL7" s="14" t="s">
        <v>1152</v>
      </c>
      <c r="KM7" s="14">
        <v>4</v>
      </c>
      <c r="KN7" s="14" t="s">
        <v>1037</v>
      </c>
      <c r="KO7" s="14">
        <v>4</v>
      </c>
      <c r="KP7" s="14" t="s">
        <v>1161</v>
      </c>
      <c r="KQ7" s="14">
        <v>4</v>
      </c>
      <c r="KR7" s="14" t="s">
        <v>1037</v>
      </c>
      <c r="KS7" s="14">
        <v>4</v>
      </c>
      <c r="KT7" s="14" t="s">
        <v>1037</v>
      </c>
      <c r="KU7" s="14">
        <v>4</v>
      </c>
      <c r="KV7" s="14" t="s">
        <v>1174</v>
      </c>
      <c r="KW7" s="14">
        <v>4</v>
      </c>
      <c r="KX7" s="14" t="s">
        <v>1037</v>
      </c>
      <c r="KY7" s="14">
        <v>4</v>
      </c>
      <c r="KZ7" s="14" t="s">
        <v>1037</v>
      </c>
      <c r="LA7" s="14">
        <v>4</v>
      </c>
      <c r="LB7" s="14" t="s">
        <v>1037</v>
      </c>
      <c r="LC7" s="14">
        <v>4</v>
      </c>
      <c r="LD7" s="14" t="s">
        <v>1087</v>
      </c>
      <c r="LE7" s="14">
        <v>4</v>
      </c>
      <c r="LF7" s="14" t="s">
        <v>1087</v>
      </c>
      <c r="LG7" s="14">
        <v>4</v>
      </c>
      <c r="LH7" s="14" t="s">
        <v>1087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1422</v>
      </c>
      <c r="XM7" s="14"/>
      <c r="XN7" s="14"/>
      <c r="XQ7" s="14"/>
      <c r="XR7" s="14"/>
      <c r="XS7" s="14">
        <f t="shared" si="1688"/>
        <v>5</v>
      </c>
      <c r="XT7" s="14" t="s">
        <v>1448</v>
      </c>
      <c r="XV7" s="14"/>
      <c r="XW7" s="14"/>
      <c r="XX7" s="14"/>
      <c r="XY7" s="14">
        <f t="shared" si="1689"/>
        <v>5</v>
      </c>
      <c r="XZ7" s="14" t="s">
        <v>1448</v>
      </c>
      <c r="YA7" s="14"/>
      <c r="YB7" s="14"/>
      <c r="YC7" s="14"/>
      <c r="YD7" s="14"/>
      <c r="YE7" s="14">
        <f t="shared" si="1690"/>
        <v>5</v>
      </c>
      <c r="YF7" s="14" t="s">
        <v>1448</v>
      </c>
      <c r="YG7" s="14"/>
      <c r="YH7" s="14"/>
      <c r="YI7" s="14"/>
      <c r="YJ7" s="14"/>
      <c r="YK7" s="14">
        <f t="shared" si="1691"/>
        <v>5</v>
      </c>
      <c r="YL7" s="14" t="s">
        <v>1448</v>
      </c>
      <c r="YM7" s="14"/>
      <c r="YN7" s="14"/>
      <c r="YO7" s="14"/>
      <c r="YP7" s="14"/>
      <c r="YQ7" s="14">
        <f t="shared" si="1692"/>
        <v>5</v>
      </c>
      <c r="YR7" s="14" t="s">
        <v>1448</v>
      </c>
      <c r="YS7" s="14"/>
      <c r="YT7" s="14"/>
      <c r="YU7" s="14"/>
      <c r="YV7" s="14"/>
      <c r="YW7" s="14">
        <f t="shared" si="1693"/>
        <v>5</v>
      </c>
      <c r="YX7" s="14" t="s">
        <v>1448</v>
      </c>
      <c r="YY7" s="14"/>
      <c r="YZ7" s="14"/>
      <c r="ZA7" s="14"/>
      <c r="ZB7" s="14"/>
      <c r="ZC7" s="14">
        <f t="shared" si="1694"/>
        <v>5</v>
      </c>
      <c r="ZD7" s="14" t="s">
        <v>1448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1002</v>
      </c>
      <c r="ZQ7" s="14"/>
      <c r="ZR7" s="14"/>
      <c r="ZS7" s="14">
        <v>5</v>
      </c>
      <c r="ZT7" s="14" t="s">
        <v>1002</v>
      </c>
      <c r="ZU7" s="14"/>
      <c r="ZV7" s="14"/>
      <c r="ZW7" s="14">
        <v>5</v>
      </c>
      <c r="ZX7" s="14" t="s">
        <v>1002</v>
      </c>
      <c r="ZY7" s="14"/>
      <c r="ZZ7" s="14"/>
      <c r="AAA7" s="14">
        <v>5</v>
      </c>
      <c r="AAB7" s="14" t="s">
        <v>1002</v>
      </c>
      <c r="AAC7" s="14"/>
      <c r="AAD7" s="14"/>
      <c r="AAE7" s="14">
        <v>5</v>
      </c>
      <c r="AAF7" s="14" t="s">
        <v>1002</v>
      </c>
      <c r="AAG7" s="14"/>
      <c r="AAH7" s="14"/>
      <c r="AAI7" s="14">
        <v>5</v>
      </c>
      <c r="AAJ7" s="14" t="s">
        <v>1002</v>
      </c>
      <c r="AAK7" s="14"/>
      <c r="AAL7" s="14"/>
      <c r="AAM7" s="14">
        <v>5</v>
      </c>
      <c r="AAN7" s="14" t="s">
        <v>1002</v>
      </c>
      <c r="AAO7" s="14"/>
      <c r="AAP7" s="14"/>
      <c r="AAQ7" s="14">
        <v>5</v>
      </c>
      <c r="AAR7" s="14" t="s">
        <v>1002</v>
      </c>
      <c r="AAS7" s="14"/>
      <c r="AAT7" s="14"/>
      <c r="AAU7" s="14">
        <v>5</v>
      </c>
      <c r="AAV7" s="14" t="s">
        <v>1002</v>
      </c>
      <c r="AAW7" s="14"/>
      <c r="AAX7" s="14"/>
      <c r="AAY7" s="14">
        <v>5</v>
      </c>
      <c r="AAZ7" s="14" t="s">
        <v>1002</v>
      </c>
      <c r="ABA7" s="14"/>
      <c r="ABB7" s="14"/>
      <c r="ABC7" s="14">
        <v>5</v>
      </c>
      <c r="ABD7" s="14" t="s">
        <v>1002</v>
      </c>
      <c r="ABE7" s="14"/>
      <c r="ABF7" s="14"/>
      <c r="ABI7" s="14"/>
      <c r="ABJ7" s="14"/>
      <c r="ABK7" s="14">
        <v>5</v>
      </c>
      <c r="ABL7" s="14" t="s">
        <v>1002</v>
      </c>
      <c r="ABM7" s="14"/>
      <c r="ABN7" s="14"/>
      <c r="ABO7" s="14">
        <v>5</v>
      </c>
      <c r="ABP7" s="14" t="s">
        <v>1002</v>
      </c>
      <c r="ABQ7" s="14"/>
      <c r="ABR7" s="14"/>
      <c r="ABS7" s="14">
        <v>5</v>
      </c>
      <c r="ABT7" s="14" t="s">
        <v>1002</v>
      </c>
      <c r="ABU7" s="14"/>
      <c r="ABV7" s="14"/>
      <c r="ABW7" s="14">
        <v>5</v>
      </c>
      <c r="ABX7" s="14" t="s">
        <v>1002</v>
      </c>
      <c r="ABY7" s="14"/>
      <c r="ABZ7" s="14"/>
      <c r="ACA7" s="14">
        <v>5</v>
      </c>
      <c r="ACB7" s="14" t="s">
        <v>1002</v>
      </c>
      <c r="ACC7" s="14"/>
      <c r="ACD7" s="14"/>
      <c r="ACE7" s="14">
        <v>5</v>
      </c>
      <c r="ACF7" s="14" t="s">
        <v>1002</v>
      </c>
      <c r="ACG7" s="14"/>
      <c r="ACH7" s="14"/>
      <c r="ACI7" s="14">
        <v>5</v>
      </c>
      <c r="ACJ7" s="14" t="s">
        <v>1002</v>
      </c>
      <c r="ACK7" s="14"/>
      <c r="ACL7" s="14"/>
      <c r="ACM7" s="14">
        <v>5</v>
      </c>
      <c r="ACN7" s="14" t="s">
        <v>1002</v>
      </c>
      <c r="ACO7" s="14"/>
      <c r="ACP7" s="14"/>
      <c r="ACQ7" s="14">
        <v>5</v>
      </c>
      <c r="ACR7" s="14" t="s">
        <v>1002</v>
      </c>
      <c r="ACS7" s="14">
        <v>5</v>
      </c>
      <c r="ACT7" s="14" t="s">
        <v>1021</v>
      </c>
      <c r="ACU7" s="14"/>
      <c r="ACV7" s="14"/>
      <c r="ACW7" s="14">
        <v>5</v>
      </c>
      <c r="ACX7" s="14" t="s">
        <v>1002</v>
      </c>
      <c r="ACY7" s="14">
        <v>5</v>
      </c>
      <c r="ACZ7" s="14" t="s">
        <v>1021</v>
      </c>
      <c r="ADA7" s="14"/>
      <c r="ADB7" s="14"/>
      <c r="ADC7" s="14">
        <v>5</v>
      </c>
      <c r="ADD7" s="14" t="s">
        <v>1002</v>
      </c>
      <c r="ADE7" s="14">
        <v>5</v>
      </c>
      <c r="ADF7" s="14" t="s">
        <v>1021</v>
      </c>
      <c r="ADG7" s="14"/>
      <c r="ADH7" s="14"/>
      <c r="ADI7" s="14">
        <v>5</v>
      </c>
      <c r="ADJ7" s="14" t="s">
        <v>1002</v>
      </c>
      <c r="ADK7" s="14">
        <v>5</v>
      </c>
      <c r="ADL7" s="14" t="s">
        <v>1021</v>
      </c>
      <c r="ADM7" s="14"/>
      <c r="ADN7" s="14"/>
      <c r="ADO7" s="14">
        <v>5</v>
      </c>
      <c r="ADP7" s="14" t="s">
        <v>1002</v>
      </c>
      <c r="ADQ7" s="14">
        <v>5</v>
      </c>
      <c r="ADR7" s="14" t="s">
        <v>1021</v>
      </c>
      <c r="ADS7" s="14"/>
      <c r="ADT7" s="14"/>
      <c r="ADU7" s="14">
        <v>5</v>
      </c>
      <c r="ADV7" s="14" t="s">
        <v>1002</v>
      </c>
      <c r="ADW7" s="14">
        <v>5</v>
      </c>
      <c r="ADX7" s="14" t="s">
        <v>1021</v>
      </c>
      <c r="ADY7" s="14"/>
      <c r="ADZ7" s="14"/>
      <c r="AEA7" s="14">
        <v>5</v>
      </c>
      <c r="AEB7" s="14" t="s">
        <v>1002</v>
      </c>
      <c r="AEC7" s="14">
        <v>5</v>
      </c>
      <c r="AED7" s="14" t="s">
        <v>1021</v>
      </c>
      <c r="AEE7" s="14"/>
      <c r="AEF7" s="14"/>
      <c r="AEG7" s="14"/>
      <c r="AEH7" s="14"/>
      <c r="AEI7" s="14">
        <v>5</v>
      </c>
      <c r="AEJ7" s="14" t="s">
        <v>1002</v>
      </c>
      <c r="AEK7" s="14">
        <v>5</v>
      </c>
      <c r="AEL7" s="14" t="s">
        <v>1021</v>
      </c>
      <c r="AEM7" s="14"/>
      <c r="AEN7" s="14"/>
      <c r="AEO7" s="14"/>
      <c r="AEP7" s="14"/>
      <c r="AEQ7" s="14">
        <v>5</v>
      </c>
      <c r="AER7" s="14" t="s">
        <v>1002</v>
      </c>
      <c r="AES7" s="14">
        <v>5</v>
      </c>
      <c r="AET7" s="14" t="s">
        <v>1021</v>
      </c>
      <c r="AEU7" s="14"/>
      <c r="AEV7" s="14"/>
      <c r="AEW7" s="14"/>
      <c r="AEX7" s="14"/>
      <c r="AEY7" s="14">
        <v>5</v>
      </c>
      <c r="AEZ7" s="14" t="s">
        <v>1002</v>
      </c>
      <c r="AFA7" s="14">
        <v>5</v>
      </c>
      <c r="AFB7" s="14" t="s">
        <v>1021</v>
      </c>
      <c r="AFC7" s="14"/>
      <c r="AFD7" s="14"/>
      <c r="AFE7" s="14"/>
      <c r="AFF7" s="14"/>
      <c r="AFG7" s="14">
        <v>5</v>
      </c>
      <c r="AFH7" s="14" t="s">
        <v>1002</v>
      </c>
      <c r="AFI7" s="14">
        <v>5</v>
      </c>
      <c r="AFJ7" s="14" t="s">
        <v>1021</v>
      </c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/>
      <c r="AGB7" s="14"/>
      <c r="AGC7" s="14"/>
      <c r="AGD7" s="14"/>
      <c r="AGE7" s="14"/>
      <c r="AGF7" s="14"/>
      <c r="AGG7" s="14"/>
      <c r="AGH7" s="14"/>
      <c r="AGI7" s="14"/>
      <c r="AGJ7" s="14"/>
      <c r="AGK7" s="14"/>
      <c r="AGL7" s="14"/>
      <c r="AGM7" s="14">
        <f t="shared" ref="AGM7" si="1743">AGM6+1</f>
        <v>5</v>
      </c>
      <c r="AGN7" s="14" t="s">
        <v>1674</v>
      </c>
      <c r="AGO7" s="14"/>
      <c r="AGP7" s="14"/>
      <c r="AGQ7" s="14"/>
      <c r="AGR7" s="14"/>
      <c r="AGS7" s="14">
        <f t="shared" ref="AGS7" si="1744">AGS6+1</f>
        <v>5</v>
      </c>
      <c r="AGT7" s="14" t="s">
        <v>1674</v>
      </c>
      <c r="AGU7" s="14"/>
      <c r="AGV7" s="14"/>
      <c r="AGW7" s="14"/>
      <c r="AGX7" s="14"/>
      <c r="AGY7" s="14">
        <f t="shared" ref="AGY7" si="1745">AGY6+1</f>
        <v>5</v>
      </c>
      <c r="AGZ7" s="14" t="s">
        <v>1674</v>
      </c>
      <c r="AHA7" s="14"/>
      <c r="AHB7" s="14"/>
      <c r="AHC7" s="14"/>
      <c r="AHD7" s="14"/>
      <c r="AHE7" s="14">
        <f t="shared" ref="AHE7" si="1746">AHE6+1</f>
        <v>5</v>
      </c>
      <c r="AHF7" s="14" t="s">
        <v>1674</v>
      </c>
      <c r="AHG7" s="14"/>
      <c r="AHH7" s="14"/>
      <c r="AHI7" s="14"/>
      <c r="AHJ7" s="14"/>
      <c r="AHK7" s="14">
        <f t="shared" ref="AHK7" si="1747">AHK6+1</f>
        <v>5</v>
      </c>
      <c r="AHL7" s="14" t="s">
        <v>1674</v>
      </c>
      <c r="AHM7" s="14"/>
      <c r="AHN7" s="14"/>
      <c r="AHO7" s="14"/>
      <c r="AHP7" s="14"/>
      <c r="AHQ7" s="14">
        <f t="shared" ref="AHQ7" si="1748">AHQ6+1</f>
        <v>5</v>
      </c>
      <c r="AHR7" s="14" t="s">
        <v>1674</v>
      </c>
      <c r="AHS7" s="14"/>
      <c r="AHT7" s="14"/>
      <c r="AHU7" s="14"/>
      <c r="AHV7" s="14"/>
      <c r="AHW7" s="14">
        <f t="shared" ref="AHW7" si="1749">AHW6+1</f>
        <v>5</v>
      </c>
      <c r="AHX7" s="14" t="s">
        <v>1674</v>
      </c>
      <c r="AHY7" s="14"/>
      <c r="AHZ7" s="14"/>
      <c r="AIA7" s="14"/>
      <c r="AIB7" s="14"/>
      <c r="AIC7" s="14">
        <f t="shared" ref="AIC7" si="1750">AIC6+1</f>
        <v>5</v>
      </c>
      <c r="AID7" s="14" t="s">
        <v>1674</v>
      </c>
      <c r="AIE7" s="14"/>
      <c r="AIF7" s="14"/>
      <c r="AIG7" s="14"/>
      <c r="AIH7" s="14"/>
      <c r="AII7" s="14">
        <f t="shared" ref="AII7" si="1751">AII6+1</f>
        <v>5</v>
      </c>
      <c r="AIJ7" s="14" t="s">
        <v>1674</v>
      </c>
      <c r="AIK7" s="14"/>
      <c r="AIL7" s="14"/>
      <c r="AIM7" s="14"/>
      <c r="AIN7" s="14"/>
      <c r="AIO7" s="14">
        <f t="shared" ref="AIO7" si="1752">AIO6+1</f>
        <v>5</v>
      </c>
      <c r="AIP7" s="14" t="s">
        <v>1674</v>
      </c>
      <c r="AIQ7" s="14"/>
      <c r="AIR7" s="14"/>
      <c r="AIS7" s="14"/>
      <c r="AIT7" s="14"/>
      <c r="AIU7" s="14">
        <f t="shared" ref="AIU7" si="1753">AIU6+1</f>
        <v>5</v>
      </c>
      <c r="AIV7" s="14" t="s">
        <v>1674</v>
      </c>
      <c r="AIW7" s="14"/>
      <c r="AIX7" s="14"/>
      <c r="AIY7" s="14"/>
      <c r="AIZ7" s="14"/>
      <c r="AJA7" s="14">
        <f t="shared" ref="AJA7" si="1754">AJA6+1</f>
        <v>5</v>
      </c>
      <c r="AJB7" s="14" t="s">
        <v>1674</v>
      </c>
      <c r="AJC7" s="14"/>
      <c r="AJD7" s="14"/>
      <c r="AJE7" s="14"/>
      <c r="AJF7" s="14"/>
      <c r="AJG7" s="14">
        <f t="shared" ref="AJG7" si="1755">AJG6+1</f>
        <v>5</v>
      </c>
      <c r="AJH7" s="14" t="s">
        <v>1674</v>
      </c>
      <c r="AJI7" s="14"/>
      <c r="AJJ7" s="14"/>
      <c r="AJK7" s="14"/>
      <c r="AJL7" s="14"/>
      <c r="AJM7" s="14">
        <f t="shared" ref="AJM7" si="1756">AJM6+1</f>
        <v>5</v>
      </c>
      <c r="AJN7" s="14" t="s">
        <v>1674</v>
      </c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/>
      <c r="AMV7" s="14"/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1069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>
        <v>5</v>
      </c>
      <c r="ANT7" s="14" t="s">
        <v>1069</v>
      </c>
      <c r="ANU7" s="14"/>
      <c r="ANV7" s="14"/>
      <c r="ANW7" s="14"/>
      <c r="ANX7" s="14"/>
      <c r="ANY7" s="14"/>
      <c r="ANZ7" s="14"/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>
        <f t="shared" ref="AOK7" si="1757">AOK6+1</f>
        <v>5</v>
      </c>
      <c r="AOL7" s="14" t="s">
        <v>1797</v>
      </c>
      <c r="AOM7" s="14"/>
      <c r="AON7" s="14"/>
      <c r="AOO7" s="14"/>
      <c r="AOP7" s="14"/>
      <c r="AOQ7" s="14"/>
      <c r="AOR7" s="14"/>
      <c r="AOS7" s="14"/>
      <c r="AOT7" s="14"/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>
        <f t="shared" ref="APE7" si="1758">APE6+1</f>
        <v>5</v>
      </c>
      <c r="APF7" s="14" t="s">
        <v>1797</v>
      </c>
      <c r="APG7" s="14"/>
      <c r="APH7" s="14"/>
      <c r="API7" s="14"/>
      <c r="APJ7" s="14"/>
      <c r="APK7" s="14"/>
      <c r="APL7" s="14"/>
      <c r="APM7" s="14"/>
      <c r="APN7" s="14"/>
      <c r="APO7" s="14"/>
      <c r="APP7" s="14"/>
      <c r="APQ7" s="14"/>
      <c r="APR7" s="14"/>
      <c r="APS7" s="14"/>
      <c r="APT7" s="14"/>
      <c r="APU7" s="14"/>
      <c r="APV7" s="14"/>
      <c r="APW7" s="14"/>
      <c r="APX7" s="14"/>
      <c r="APY7" s="14"/>
      <c r="APZ7" s="14"/>
      <c r="AQA7" s="14">
        <f t="shared" ref="AQA7" si="1759">AQA6+1</f>
        <v>5</v>
      </c>
      <c r="AQB7" s="14" t="s">
        <v>1797</v>
      </c>
      <c r="AQC7" s="14"/>
      <c r="AQD7" s="14"/>
      <c r="AQE7" s="14">
        <f t="shared" ref="AQE7" si="1760">AQE6+1</f>
        <v>5</v>
      </c>
      <c r="AQF7" s="14" t="s">
        <v>1797</v>
      </c>
      <c r="AQG7" s="14"/>
      <c r="AQH7" s="14"/>
      <c r="AQI7" s="14"/>
      <c r="AQJ7" s="14"/>
      <c r="AQK7" s="14"/>
      <c r="AQL7" s="14"/>
      <c r="AQM7" s="14">
        <f t="shared" ref="AQM7" si="1761">AQM6+1</f>
        <v>5</v>
      </c>
      <c r="AQN7" s="14" t="s">
        <v>1797</v>
      </c>
      <c r="AQO7" s="14"/>
      <c r="AQP7" s="14"/>
      <c r="AQQ7" s="14"/>
      <c r="AQR7" s="14"/>
      <c r="AQS7" s="14"/>
      <c r="AQT7" s="14"/>
      <c r="AQU7" s="14">
        <f t="shared" ref="AQU7" si="1762">AQU6+1</f>
        <v>5</v>
      </c>
      <c r="AQV7" s="14" t="s">
        <v>1797</v>
      </c>
      <c r="AQW7" s="14"/>
      <c r="AQX7" s="14"/>
      <c r="AQY7" s="14"/>
      <c r="AQZ7" s="14"/>
      <c r="ARA7" s="14"/>
      <c r="ARB7" s="14"/>
      <c r="ARC7" s="14">
        <f t="shared" ref="ARC7" si="1763">ARC6+1</f>
        <v>5</v>
      </c>
      <c r="ARD7" s="14" t="s">
        <v>1797</v>
      </c>
      <c r="ARE7" s="14"/>
      <c r="ARF7" s="14"/>
      <c r="ARG7" s="14"/>
      <c r="ARH7" s="14"/>
      <c r="ARI7" s="14"/>
      <c r="ARJ7" s="14"/>
      <c r="ARK7" s="14">
        <f t="shared" ref="ARK7" si="1764">ARK6+1</f>
        <v>5</v>
      </c>
      <c r="ARL7" s="14" t="s">
        <v>1797</v>
      </c>
      <c r="ARM7" s="14"/>
      <c r="ARN7" s="14"/>
      <c r="ARO7" s="14"/>
      <c r="ARP7" s="14"/>
      <c r="ARQ7" s="14"/>
      <c r="ARR7" s="14"/>
      <c r="ARS7" s="14">
        <f t="shared" ref="ARS7" si="1765">ARS6+1</f>
        <v>5</v>
      </c>
      <c r="ART7" s="14" t="s">
        <v>1797</v>
      </c>
      <c r="ARU7" s="14"/>
      <c r="ARV7" s="14"/>
      <c r="ARW7" s="14"/>
      <c r="ARX7" s="14"/>
      <c r="ARY7" s="14"/>
      <c r="ARZ7" s="14"/>
      <c r="ASA7" s="14">
        <f t="shared" ref="ASA7" si="1766">ASA6+1</f>
        <v>5</v>
      </c>
      <c r="ASB7" s="14" t="s">
        <v>1797</v>
      </c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  <c r="ASQ7" s="14"/>
      <c r="ASR7" s="14"/>
      <c r="ASS7" s="14"/>
      <c r="AST7" s="14"/>
      <c r="ASU7" s="14"/>
      <c r="ASV7" s="14"/>
      <c r="ASW7" s="14"/>
      <c r="ASX7" s="14"/>
      <c r="ASY7" s="14"/>
      <c r="ASZ7" s="14"/>
      <c r="ATA7" s="14"/>
      <c r="ATB7" s="14"/>
      <c r="ATC7" s="14">
        <v>5</v>
      </c>
      <c r="ATD7" s="14" t="s">
        <v>1944</v>
      </c>
    </row>
    <row r="8" spans="1:1200"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 t="str">
        <f t="shared" si="1464"/>
        <v/>
      </c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1135</v>
      </c>
      <c r="GW8" s="14">
        <v>6</v>
      </c>
      <c r="GX8" s="14" t="s">
        <v>1135</v>
      </c>
      <c r="GY8" s="14"/>
      <c r="GZ8" s="14"/>
      <c r="HA8" s="14">
        <v>6</v>
      </c>
      <c r="HB8" s="14" t="s">
        <v>1135</v>
      </c>
      <c r="HC8" s="14"/>
      <c r="HD8" s="14"/>
      <c r="HE8" s="14">
        <v>6</v>
      </c>
      <c r="HF8" s="14" t="s">
        <v>1135</v>
      </c>
      <c r="HG8" s="14"/>
      <c r="HH8" s="14"/>
      <c r="HI8" s="14">
        <v>6</v>
      </c>
      <c r="HJ8" s="14" t="s">
        <v>1135</v>
      </c>
      <c r="HK8" s="14"/>
      <c r="HL8" s="14"/>
      <c r="HM8" s="14">
        <v>6</v>
      </c>
      <c r="HN8" s="14" t="s">
        <v>1135</v>
      </c>
      <c r="HO8" s="14"/>
      <c r="HP8" s="14"/>
      <c r="HQ8" s="14">
        <v>6</v>
      </c>
      <c r="HR8" s="14" t="s">
        <v>1135</v>
      </c>
      <c r="HS8" s="14"/>
      <c r="HT8" s="14"/>
      <c r="HU8" s="14">
        <v>6</v>
      </c>
      <c r="HV8" s="14" t="s">
        <v>1135</v>
      </c>
      <c r="HW8" s="14"/>
      <c r="HX8" s="14"/>
      <c r="HY8" s="14">
        <v>6</v>
      </c>
      <c r="HZ8" s="14" t="s">
        <v>1135</v>
      </c>
      <c r="IA8" s="14"/>
      <c r="IB8" s="14"/>
      <c r="IC8" s="14">
        <v>6</v>
      </c>
      <c r="ID8" s="14" t="s">
        <v>1135</v>
      </c>
      <c r="IE8" s="14"/>
      <c r="IF8" s="14"/>
      <c r="IG8" s="14">
        <v>6</v>
      </c>
      <c r="IH8" s="14" t="s">
        <v>1135</v>
      </c>
      <c r="II8" s="14"/>
      <c r="IJ8" s="14"/>
      <c r="IK8" s="14">
        <v>6</v>
      </c>
      <c r="IL8" s="14" t="s">
        <v>1135</v>
      </c>
      <c r="IM8" s="14"/>
      <c r="IN8" s="14"/>
      <c r="IO8" s="14">
        <v>6</v>
      </c>
      <c r="IP8" s="14" t="s">
        <v>1135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1423</v>
      </c>
      <c r="XM8" s="14"/>
      <c r="XN8" s="14"/>
      <c r="XQ8" s="14"/>
      <c r="XR8" s="14"/>
      <c r="XS8" s="14">
        <f t="shared" si="1688"/>
        <v>6</v>
      </c>
      <c r="XT8" s="14" t="s">
        <v>1449</v>
      </c>
      <c r="XV8" s="14"/>
      <c r="XW8" s="14"/>
      <c r="XX8" s="14"/>
      <c r="XY8" s="14">
        <f t="shared" si="1689"/>
        <v>6</v>
      </c>
      <c r="XZ8" s="14" t="s">
        <v>1449</v>
      </c>
      <c r="YA8" s="14"/>
      <c r="YB8" s="14"/>
      <c r="YC8" s="14"/>
      <c r="YD8" s="14"/>
      <c r="YE8" s="14">
        <f t="shared" si="1690"/>
        <v>6</v>
      </c>
      <c r="YF8" s="14" t="s">
        <v>1449</v>
      </c>
      <c r="YG8" s="14"/>
      <c r="YH8" s="14"/>
      <c r="YI8" s="14"/>
      <c r="YJ8" s="14"/>
      <c r="YK8" s="14">
        <f t="shared" si="1691"/>
        <v>6</v>
      </c>
      <c r="YL8" s="14" t="s">
        <v>1449</v>
      </c>
      <c r="YM8" s="14"/>
      <c r="YN8" s="14"/>
      <c r="YO8" s="14"/>
      <c r="YP8" s="14"/>
      <c r="YQ8" s="14">
        <f t="shared" si="1692"/>
        <v>6</v>
      </c>
      <c r="YR8" s="14" t="s">
        <v>1449</v>
      </c>
      <c r="YS8" s="14"/>
      <c r="YT8" s="14"/>
      <c r="YU8" s="14"/>
      <c r="YV8" s="14"/>
      <c r="YW8" s="14">
        <f t="shared" si="1693"/>
        <v>6</v>
      </c>
      <c r="YX8" s="14" t="s">
        <v>1449</v>
      </c>
      <c r="YY8" s="14"/>
      <c r="YZ8" s="14"/>
      <c r="ZA8" s="14"/>
      <c r="ZB8" s="14"/>
      <c r="ZC8" s="14">
        <f t="shared" si="1694"/>
        <v>6</v>
      </c>
      <c r="ZD8" s="14" t="s">
        <v>1449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1016</v>
      </c>
      <c r="ZQ8" s="14"/>
      <c r="ZR8" s="14"/>
      <c r="ZS8" s="14">
        <v>6</v>
      </c>
      <c r="ZT8" s="14" t="s">
        <v>1016</v>
      </c>
      <c r="ZU8" s="14"/>
      <c r="ZV8" s="14"/>
      <c r="ZW8" s="14">
        <v>6</v>
      </c>
      <c r="ZX8" s="14" t="s">
        <v>1016</v>
      </c>
      <c r="ZY8" s="14"/>
      <c r="ZZ8" s="14"/>
      <c r="AAA8" s="14">
        <v>6</v>
      </c>
      <c r="AAB8" s="14" t="s">
        <v>1016</v>
      </c>
      <c r="AAC8" s="14"/>
      <c r="AAD8" s="14"/>
      <c r="AAE8" s="14">
        <v>6</v>
      </c>
      <c r="AAF8" s="14" t="s">
        <v>1016</v>
      </c>
      <c r="AAG8" s="14"/>
      <c r="AAH8" s="14"/>
      <c r="AAI8" s="14">
        <v>6</v>
      </c>
      <c r="AAJ8" s="14" t="s">
        <v>1016</v>
      </c>
      <c r="AAK8" s="14"/>
      <c r="AAL8" s="14"/>
      <c r="AAM8" s="14">
        <v>6</v>
      </c>
      <c r="AAN8" s="14" t="s">
        <v>1016</v>
      </c>
      <c r="AAO8" s="14"/>
      <c r="AAP8" s="14"/>
      <c r="AAQ8" s="14">
        <v>6</v>
      </c>
      <c r="AAR8" s="14" t="s">
        <v>1016</v>
      </c>
      <c r="AAS8" s="14"/>
      <c r="AAT8" s="14"/>
      <c r="AAU8" s="14">
        <v>6</v>
      </c>
      <c r="AAV8" s="14" t="s">
        <v>1016</v>
      </c>
      <c r="AAW8" s="14"/>
      <c r="AAX8" s="14"/>
      <c r="AAY8" s="14">
        <v>6</v>
      </c>
      <c r="AAZ8" s="14" t="s">
        <v>1016</v>
      </c>
      <c r="ABA8" s="14"/>
      <c r="ABB8" s="14"/>
      <c r="ABC8" s="14">
        <v>6</v>
      </c>
      <c r="ABD8" s="14" t="s">
        <v>1016</v>
      </c>
      <c r="ABE8" s="14"/>
      <c r="ABF8" s="14"/>
      <c r="ABI8" s="14"/>
      <c r="ABJ8" s="14"/>
      <c r="ABK8" s="14">
        <v>6</v>
      </c>
      <c r="ABL8" s="14" t="s">
        <v>1016</v>
      </c>
      <c r="ABM8" s="14"/>
      <c r="ABN8" s="14"/>
      <c r="ABO8" s="14">
        <v>6</v>
      </c>
      <c r="ABP8" s="14" t="s">
        <v>1016</v>
      </c>
      <c r="ABQ8" s="14"/>
      <c r="ABR8" s="14"/>
      <c r="ABS8" s="14">
        <v>6</v>
      </c>
      <c r="ABT8" s="14" t="s">
        <v>1016</v>
      </c>
      <c r="ABU8" s="14"/>
      <c r="ABV8" s="14"/>
      <c r="ABW8" s="14">
        <v>6</v>
      </c>
      <c r="ABX8" s="14" t="s">
        <v>1016</v>
      </c>
      <c r="ABY8" s="14"/>
      <c r="ABZ8" s="14"/>
      <c r="ACA8" s="14">
        <v>6</v>
      </c>
      <c r="ACB8" s="14" t="s">
        <v>1016</v>
      </c>
      <c r="ACC8" s="14"/>
      <c r="ACD8" s="14"/>
      <c r="ACE8" s="14">
        <v>6</v>
      </c>
      <c r="ACF8" s="14" t="s">
        <v>1016</v>
      </c>
      <c r="ACG8" s="14"/>
      <c r="ACH8" s="14"/>
      <c r="ACI8" s="14">
        <v>6</v>
      </c>
      <c r="ACJ8" s="14" t="s">
        <v>1016</v>
      </c>
      <c r="ACK8" s="14"/>
      <c r="ACL8" s="14"/>
      <c r="ACM8" s="14">
        <v>6</v>
      </c>
      <c r="ACN8" s="14" t="s">
        <v>1016</v>
      </c>
      <c r="ACO8" s="14"/>
      <c r="ACP8" s="14"/>
      <c r="ACQ8" s="14">
        <v>6</v>
      </c>
      <c r="ACR8" s="14" t="s">
        <v>1016</v>
      </c>
      <c r="ACS8" s="14">
        <v>6</v>
      </c>
      <c r="ACT8" s="14" t="s">
        <v>1565</v>
      </c>
      <c r="ACU8" s="14"/>
      <c r="ACV8" s="14"/>
      <c r="ACW8" s="14">
        <v>6</v>
      </c>
      <c r="ACX8" s="14" t="s">
        <v>1016</v>
      </c>
      <c r="ACY8" s="14">
        <v>6</v>
      </c>
      <c r="ACZ8" s="14" t="s">
        <v>1565</v>
      </c>
      <c r="ADA8" s="14"/>
      <c r="ADB8" s="14"/>
      <c r="ADC8" s="14">
        <v>6</v>
      </c>
      <c r="ADD8" s="14" t="s">
        <v>1016</v>
      </c>
      <c r="ADE8" s="14">
        <v>6</v>
      </c>
      <c r="ADF8" s="14" t="s">
        <v>1565</v>
      </c>
      <c r="ADG8" s="14"/>
      <c r="ADH8" s="14"/>
      <c r="ADI8" s="14">
        <v>6</v>
      </c>
      <c r="ADJ8" s="14" t="s">
        <v>1016</v>
      </c>
      <c r="ADK8" s="14">
        <v>6</v>
      </c>
      <c r="ADL8" s="14" t="s">
        <v>1565</v>
      </c>
      <c r="ADM8" s="14"/>
      <c r="ADN8" s="14"/>
      <c r="ADO8" s="14">
        <v>6</v>
      </c>
      <c r="ADP8" s="14" t="s">
        <v>1016</v>
      </c>
      <c r="ADQ8" s="14">
        <v>6</v>
      </c>
      <c r="ADR8" s="14" t="s">
        <v>1565</v>
      </c>
      <c r="ADS8" s="14"/>
      <c r="ADT8" s="14"/>
      <c r="ADU8" s="14">
        <v>6</v>
      </c>
      <c r="ADV8" s="14" t="s">
        <v>1016</v>
      </c>
      <c r="ADW8" s="14">
        <v>6</v>
      </c>
      <c r="ADX8" s="14" t="s">
        <v>1565</v>
      </c>
      <c r="ADY8" s="14"/>
      <c r="ADZ8" s="14"/>
      <c r="AEA8" s="14">
        <v>6</v>
      </c>
      <c r="AEB8" s="14" t="s">
        <v>1016</v>
      </c>
      <c r="AEC8" s="14">
        <v>6</v>
      </c>
      <c r="AED8" s="14" t="s">
        <v>1565</v>
      </c>
      <c r="AEE8" s="14"/>
      <c r="AEF8" s="14"/>
      <c r="AEG8" s="14"/>
      <c r="AEH8" s="14"/>
      <c r="AEI8" s="14">
        <v>6</v>
      </c>
      <c r="AEJ8" s="14" t="s">
        <v>1016</v>
      </c>
      <c r="AEK8" s="14">
        <v>6</v>
      </c>
      <c r="AEL8" s="14" t="s">
        <v>1565</v>
      </c>
      <c r="AEM8" s="14"/>
      <c r="AEN8" s="14"/>
      <c r="AEO8" s="14"/>
      <c r="AEP8" s="14"/>
      <c r="AEQ8" s="14">
        <v>6</v>
      </c>
      <c r="AER8" s="14" t="s">
        <v>1016</v>
      </c>
      <c r="AES8" s="14">
        <v>6</v>
      </c>
      <c r="AET8" s="14" t="s">
        <v>1565</v>
      </c>
      <c r="AEU8" s="14"/>
      <c r="AEV8" s="14"/>
      <c r="AEW8" s="14"/>
      <c r="AEX8" s="14"/>
      <c r="AEY8" s="14">
        <v>6</v>
      </c>
      <c r="AEZ8" s="14" t="s">
        <v>1016</v>
      </c>
      <c r="AFA8" s="14">
        <v>6</v>
      </c>
      <c r="AFB8" s="14" t="s">
        <v>1565</v>
      </c>
      <c r="AFC8" s="14"/>
      <c r="AFD8" s="14"/>
      <c r="AFE8" s="14"/>
      <c r="AFF8" s="14"/>
      <c r="AFG8" s="14">
        <v>6</v>
      </c>
      <c r="AFH8" s="14" t="s">
        <v>1016</v>
      </c>
      <c r="AFI8" s="14">
        <v>6</v>
      </c>
      <c r="AFJ8" s="14" t="s">
        <v>1565</v>
      </c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/>
      <c r="AGB8" s="14"/>
      <c r="AGC8" s="14"/>
      <c r="AGD8" s="14"/>
      <c r="AGE8" s="14"/>
      <c r="AGF8" s="14"/>
      <c r="AGG8" s="14"/>
      <c r="AGH8" s="14"/>
      <c r="AGI8" s="14"/>
      <c r="AGJ8" s="14"/>
      <c r="AGK8" s="14"/>
      <c r="AGL8" s="14"/>
      <c r="AGM8" s="14">
        <f t="shared" ref="AGM8" si="1767">AGM7+1</f>
        <v>6</v>
      </c>
      <c r="AGN8" s="14" t="s">
        <v>1675</v>
      </c>
      <c r="AGO8" s="14"/>
      <c r="AGP8" s="14"/>
      <c r="AGQ8" s="14"/>
      <c r="AGR8" s="14"/>
      <c r="AGS8" s="14">
        <f t="shared" ref="AGS8" si="1768">AGS7+1</f>
        <v>6</v>
      </c>
      <c r="AGT8" s="14" t="s">
        <v>1675</v>
      </c>
      <c r="AGU8" s="14"/>
      <c r="AGV8" s="14"/>
      <c r="AGW8" s="14"/>
      <c r="AGX8" s="14"/>
      <c r="AGY8" s="14">
        <f t="shared" ref="AGY8" si="1769">AGY7+1</f>
        <v>6</v>
      </c>
      <c r="AGZ8" s="14" t="s">
        <v>1675</v>
      </c>
      <c r="AHA8" s="14"/>
      <c r="AHB8" s="14"/>
      <c r="AHC8" s="14"/>
      <c r="AHD8" s="14"/>
      <c r="AHE8" s="14">
        <f t="shared" ref="AHE8" si="1770">AHE7+1</f>
        <v>6</v>
      </c>
      <c r="AHF8" s="14" t="s">
        <v>1675</v>
      </c>
      <c r="AHG8" s="14"/>
      <c r="AHH8" s="14"/>
      <c r="AHI8" s="14"/>
      <c r="AHJ8" s="14"/>
      <c r="AHK8" s="14">
        <f t="shared" ref="AHK8" si="1771">AHK7+1</f>
        <v>6</v>
      </c>
      <c r="AHL8" s="14" t="s">
        <v>1675</v>
      </c>
      <c r="AHM8" s="14"/>
      <c r="AHN8" s="14"/>
      <c r="AHO8" s="14"/>
      <c r="AHP8" s="14"/>
      <c r="AHQ8" s="14">
        <f t="shared" ref="AHQ8" si="1772">AHQ7+1</f>
        <v>6</v>
      </c>
      <c r="AHR8" s="14" t="s">
        <v>1675</v>
      </c>
      <c r="AHS8" s="14"/>
      <c r="AHT8" s="14"/>
      <c r="AHU8" s="14"/>
      <c r="AHV8" s="14"/>
      <c r="AHW8" s="14">
        <f t="shared" ref="AHW8" si="1773">AHW7+1</f>
        <v>6</v>
      </c>
      <c r="AHX8" s="14" t="s">
        <v>1675</v>
      </c>
      <c r="AHY8" s="14"/>
      <c r="AHZ8" s="14"/>
      <c r="AIA8" s="14"/>
      <c r="AIB8" s="14"/>
      <c r="AIC8" s="14">
        <f t="shared" ref="AIC8" si="1774">AIC7+1</f>
        <v>6</v>
      </c>
      <c r="AID8" s="14" t="s">
        <v>1675</v>
      </c>
      <c r="AIE8" s="14"/>
      <c r="AIF8" s="14"/>
      <c r="AIG8" s="14"/>
      <c r="AIH8" s="14"/>
      <c r="AII8" s="14">
        <f t="shared" ref="AII8" si="1775">AII7+1</f>
        <v>6</v>
      </c>
      <c r="AIJ8" s="14" t="s">
        <v>1675</v>
      </c>
      <c r="AIK8" s="14"/>
      <c r="AIL8" s="14"/>
      <c r="AIM8" s="14"/>
      <c r="AIN8" s="14"/>
      <c r="AIO8" s="14">
        <f t="shared" ref="AIO8" si="1776">AIO7+1</f>
        <v>6</v>
      </c>
      <c r="AIP8" s="14" t="s">
        <v>1675</v>
      </c>
      <c r="AIQ8" s="14"/>
      <c r="AIR8" s="14"/>
      <c r="AIS8" s="14"/>
      <c r="AIT8" s="14"/>
      <c r="AIU8" s="14">
        <f t="shared" ref="AIU8" si="1777">AIU7+1</f>
        <v>6</v>
      </c>
      <c r="AIV8" s="14" t="s">
        <v>1675</v>
      </c>
      <c r="AIW8" s="14"/>
      <c r="AIX8" s="14"/>
      <c r="AIY8" s="14"/>
      <c r="AIZ8" s="14"/>
      <c r="AJA8" s="14">
        <f t="shared" ref="AJA8" si="1778">AJA7+1</f>
        <v>6</v>
      </c>
      <c r="AJB8" s="14" t="s">
        <v>1675</v>
      </c>
      <c r="AJC8" s="14"/>
      <c r="AJD8" s="14"/>
      <c r="AJE8" s="14"/>
      <c r="AJF8" s="14"/>
      <c r="AJG8" s="14">
        <f t="shared" ref="AJG8" si="1779">AJG7+1</f>
        <v>6</v>
      </c>
      <c r="AJH8" s="14" t="s">
        <v>1675</v>
      </c>
      <c r="AJI8" s="14"/>
      <c r="AJJ8" s="14"/>
      <c r="AJK8" s="14"/>
      <c r="AJL8" s="14"/>
      <c r="AJM8" s="14">
        <f t="shared" ref="AJM8" si="1780">AJM7+1</f>
        <v>6</v>
      </c>
      <c r="AJN8" s="14" t="s">
        <v>1675</v>
      </c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/>
      <c r="ANZ8" s="14"/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>
        <f t="shared" ref="AOK8" si="1781">AOK7+1</f>
        <v>6</v>
      </c>
      <c r="AOL8" s="14" t="s">
        <v>1798</v>
      </c>
      <c r="AOM8" s="14"/>
      <c r="AON8" s="14"/>
      <c r="AOO8" s="14"/>
      <c r="AOP8" s="14"/>
      <c r="AOQ8" s="14"/>
      <c r="AOR8" s="14"/>
      <c r="AOS8" s="14"/>
      <c r="AOT8" s="14"/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>
        <f t="shared" ref="APE8" si="1782">APE7+1</f>
        <v>6</v>
      </c>
      <c r="APF8" s="14" t="s">
        <v>1798</v>
      </c>
      <c r="APG8" s="14"/>
      <c r="APH8" s="14"/>
      <c r="API8" s="14"/>
      <c r="APJ8" s="14"/>
      <c r="APK8" s="14"/>
      <c r="APL8" s="14"/>
      <c r="APM8" s="14"/>
      <c r="APN8" s="14"/>
      <c r="APO8" s="14"/>
      <c r="APP8" s="14"/>
      <c r="APQ8" s="14"/>
      <c r="APR8" s="14"/>
      <c r="APS8" s="14"/>
      <c r="APT8" s="14"/>
      <c r="APU8" s="14"/>
      <c r="APV8" s="14"/>
      <c r="APW8" s="14"/>
      <c r="APX8" s="14"/>
      <c r="APY8" s="14"/>
      <c r="APZ8" s="14"/>
      <c r="AQA8" s="14">
        <f t="shared" ref="AQA8" si="1783">AQA7+1</f>
        <v>6</v>
      </c>
      <c r="AQB8" s="14" t="s">
        <v>1798</v>
      </c>
      <c r="AQC8" s="14"/>
      <c r="AQD8" s="14"/>
      <c r="AQE8" s="14">
        <f t="shared" ref="AQE8" si="1784">AQE7+1</f>
        <v>6</v>
      </c>
      <c r="AQF8" s="14" t="s">
        <v>1798</v>
      </c>
      <c r="AQG8" s="14"/>
      <c r="AQH8" s="14"/>
      <c r="AQI8" s="14"/>
      <c r="AQJ8" s="14"/>
      <c r="AQK8" s="14"/>
      <c r="AQL8" s="14"/>
      <c r="AQM8" s="14">
        <f t="shared" ref="AQM8" si="1785">AQM7+1</f>
        <v>6</v>
      </c>
      <c r="AQN8" s="14" t="s">
        <v>1798</v>
      </c>
      <c r="AQO8" s="14"/>
      <c r="AQP8" s="14"/>
      <c r="AQQ8" s="14"/>
      <c r="AQR8" s="14"/>
      <c r="AQS8" s="14"/>
      <c r="AQT8" s="14"/>
      <c r="AQU8" s="14">
        <f t="shared" ref="AQU8" si="1786">AQU7+1</f>
        <v>6</v>
      </c>
      <c r="AQV8" s="14" t="s">
        <v>1798</v>
      </c>
      <c r="AQW8" s="14"/>
      <c r="AQX8" s="14"/>
      <c r="AQY8" s="14"/>
      <c r="AQZ8" s="14"/>
      <c r="ARA8" s="14"/>
      <c r="ARB8" s="14"/>
      <c r="ARC8" s="14">
        <f t="shared" ref="ARC8" si="1787">ARC7+1</f>
        <v>6</v>
      </c>
      <c r="ARD8" s="14" t="s">
        <v>1798</v>
      </c>
      <c r="ARE8" s="14"/>
      <c r="ARF8" s="14"/>
      <c r="ARG8" s="14"/>
      <c r="ARH8" s="14"/>
      <c r="ARI8" s="14"/>
      <c r="ARJ8" s="14"/>
      <c r="ARK8" s="14">
        <f t="shared" ref="ARK8" si="1788">ARK7+1</f>
        <v>6</v>
      </c>
      <c r="ARL8" s="14" t="s">
        <v>1798</v>
      </c>
      <c r="ARM8" s="14"/>
      <c r="ARN8" s="14"/>
      <c r="ARO8" s="14"/>
      <c r="ARP8" s="14"/>
      <c r="ARQ8" s="14"/>
      <c r="ARR8" s="14"/>
      <c r="ARS8" s="14">
        <f t="shared" ref="ARS8" si="1789">ARS7+1</f>
        <v>6</v>
      </c>
      <c r="ART8" s="14" t="s">
        <v>1798</v>
      </c>
      <c r="ARU8" s="14"/>
      <c r="ARV8" s="14"/>
      <c r="ARW8" s="14"/>
      <c r="ARX8" s="14"/>
      <c r="ARY8" s="14"/>
      <c r="ARZ8" s="14"/>
      <c r="ASA8" s="14">
        <f t="shared" ref="ASA8" si="1790">ASA7+1</f>
        <v>6</v>
      </c>
      <c r="ASB8" s="14" t="s">
        <v>1798</v>
      </c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  <c r="ASQ8" s="14"/>
      <c r="ASR8" s="14"/>
      <c r="ASS8" s="14"/>
      <c r="AST8" s="14"/>
      <c r="ASU8" s="14"/>
      <c r="ASV8" s="14"/>
      <c r="ASW8" s="14"/>
      <c r="ASX8" s="14"/>
      <c r="ASY8" s="14"/>
      <c r="ASZ8" s="14"/>
      <c r="ATA8" s="14"/>
      <c r="ATB8" s="14"/>
      <c r="ATC8" s="14"/>
      <c r="ATD8" s="14"/>
    </row>
    <row r="9" spans="1:120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 t="str">
        <f t="shared" si="1464"/>
        <v/>
      </c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1136</v>
      </c>
      <c r="GW9" s="14">
        <v>7</v>
      </c>
      <c r="GX9" s="14" t="s">
        <v>1136</v>
      </c>
      <c r="GY9" s="14"/>
      <c r="GZ9" s="14"/>
      <c r="HA9" s="14">
        <v>7</v>
      </c>
      <c r="HB9" s="14" t="s">
        <v>1136</v>
      </c>
      <c r="HC9" s="14"/>
      <c r="HD9" s="14"/>
      <c r="HE9" s="14">
        <v>7</v>
      </c>
      <c r="HF9" s="14" t="s">
        <v>1136</v>
      </c>
      <c r="HG9" s="14"/>
      <c r="HH9" s="14"/>
      <c r="HI9" s="14">
        <v>7</v>
      </c>
      <c r="HJ9" s="14" t="s">
        <v>1136</v>
      </c>
      <c r="HK9" s="14"/>
      <c r="HL9" s="14"/>
      <c r="HM9" s="14">
        <v>7</v>
      </c>
      <c r="HN9" s="14" t="s">
        <v>1136</v>
      </c>
      <c r="HO9" s="14"/>
      <c r="HP9" s="14"/>
      <c r="HQ9" s="14">
        <v>7</v>
      </c>
      <c r="HR9" s="14" t="s">
        <v>1136</v>
      </c>
      <c r="HS9" s="14"/>
      <c r="HT9" s="14"/>
      <c r="HU9" s="14">
        <v>7</v>
      </c>
      <c r="HV9" s="14" t="s">
        <v>1136</v>
      </c>
      <c r="HW9" s="14"/>
      <c r="HX9" s="14"/>
      <c r="HY9" s="14">
        <v>7</v>
      </c>
      <c r="HZ9" s="14" t="s">
        <v>1136</v>
      </c>
      <c r="IA9" s="14"/>
      <c r="IB9" s="14"/>
      <c r="IC9" s="14">
        <v>7</v>
      </c>
      <c r="ID9" s="14" t="s">
        <v>1136</v>
      </c>
      <c r="IE9" s="14"/>
      <c r="IF9" s="14"/>
      <c r="IG9" s="14">
        <v>7</v>
      </c>
      <c r="IH9" s="14" t="s">
        <v>1136</v>
      </c>
      <c r="II9" s="14"/>
      <c r="IJ9" s="14"/>
      <c r="IK9" s="14">
        <v>7</v>
      </c>
      <c r="IL9" s="14" t="s">
        <v>1136</v>
      </c>
      <c r="IM9" s="14"/>
      <c r="IN9" s="14"/>
      <c r="IO9" s="14">
        <v>7</v>
      </c>
      <c r="IP9" s="14" t="s">
        <v>1136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1424</v>
      </c>
      <c r="XM9" s="14"/>
      <c r="XN9" s="14"/>
      <c r="XQ9" s="14"/>
      <c r="XR9" s="14"/>
      <c r="XS9" s="14">
        <f t="shared" si="1688"/>
        <v>7</v>
      </c>
      <c r="XT9" s="14" t="s">
        <v>1450</v>
      </c>
      <c r="XV9" s="14"/>
      <c r="XW9" s="14"/>
      <c r="XX9" s="14"/>
      <c r="XY9" s="14">
        <f t="shared" si="1689"/>
        <v>7</v>
      </c>
      <c r="XZ9" s="14" t="s">
        <v>1450</v>
      </c>
      <c r="YA9" s="14"/>
      <c r="YB9" s="14"/>
      <c r="YC9" s="14"/>
      <c r="YD9" s="14"/>
      <c r="YE9" s="14">
        <f t="shared" si="1690"/>
        <v>7</v>
      </c>
      <c r="YF9" s="14" t="s">
        <v>1450</v>
      </c>
      <c r="YG9" s="14"/>
      <c r="YH9" s="14"/>
      <c r="YI9" s="14"/>
      <c r="YJ9" s="14"/>
      <c r="YK9" s="14">
        <f t="shared" si="1691"/>
        <v>7</v>
      </c>
      <c r="YL9" s="14" t="s">
        <v>1450</v>
      </c>
      <c r="YM9" s="14"/>
      <c r="YN9" s="14"/>
      <c r="YO9" s="14"/>
      <c r="YP9" s="14"/>
      <c r="YQ9" s="14">
        <f t="shared" si="1692"/>
        <v>7</v>
      </c>
      <c r="YR9" s="14" t="s">
        <v>1450</v>
      </c>
      <c r="YS9" s="14"/>
      <c r="YT9" s="14"/>
      <c r="YU9" s="14"/>
      <c r="YV9" s="14"/>
      <c r="YW9" s="14">
        <f t="shared" si="1693"/>
        <v>7</v>
      </c>
      <c r="YX9" s="14" t="s">
        <v>1450</v>
      </c>
      <c r="YY9" s="14"/>
      <c r="YZ9" s="14"/>
      <c r="ZA9" s="14"/>
      <c r="ZB9" s="14"/>
      <c r="ZC9" s="14">
        <f t="shared" si="1694"/>
        <v>7</v>
      </c>
      <c r="ZD9" s="14" t="s">
        <v>1450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/>
      <c r="ACH9" s="14"/>
      <c r="ACI9" s="14">
        <v>7</v>
      </c>
      <c r="ACJ9" s="14" t="s">
        <v>657</v>
      </c>
      <c r="ACK9" s="14"/>
      <c r="ACL9" s="14"/>
      <c r="ACM9" s="14">
        <v>7</v>
      </c>
      <c r="ACN9" s="14" t="s">
        <v>657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1018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1018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1018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1018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1018</v>
      </c>
      <c r="ADS9" s="14"/>
      <c r="ADT9" s="14"/>
      <c r="ADU9" s="14">
        <v>7</v>
      </c>
      <c r="ADV9" s="14" t="s">
        <v>657</v>
      </c>
      <c r="ADW9" s="14">
        <v>7</v>
      </c>
      <c r="ADX9" s="14" t="s">
        <v>1018</v>
      </c>
      <c r="ADY9" s="14"/>
      <c r="ADZ9" s="14"/>
      <c r="AEA9" s="14">
        <v>7</v>
      </c>
      <c r="AEB9" s="14" t="s">
        <v>657</v>
      </c>
      <c r="AEC9" s="14">
        <v>7</v>
      </c>
      <c r="AED9" s="14" t="s">
        <v>1018</v>
      </c>
      <c r="AEE9" s="14"/>
      <c r="AEF9" s="14"/>
      <c r="AEG9" s="14"/>
      <c r="AEH9" s="14"/>
      <c r="AEI9" s="14">
        <v>7</v>
      </c>
      <c r="AEJ9" s="14" t="s">
        <v>657</v>
      </c>
      <c r="AEK9" s="14">
        <v>7</v>
      </c>
      <c r="AEL9" s="14" t="s">
        <v>1018</v>
      </c>
      <c r="AEM9" s="14"/>
      <c r="AEN9" s="14"/>
      <c r="AEO9" s="14"/>
      <c r="AEP9" s="14"/>
      <c r="AEQ9" s="14">
        <v>7</v>
      </c>
      <c r="AER9" s="14" t="s">
        <v>657</v>
      </c>
      <c r="AES9" s="14">
        <v>7</v>
      </c>
      <c r="AET9" s="14" t="s">
        <v>1018</v>
      </c>
      <c r="AEU9" s="14"/>
      <c r="AEV9" s="14"/>
      <c r="AEW9" s="14"/>
      <c r="AEX9" s="14"/>
      <c r="AEY9" s="14">
        <v>7</v>
      </c>
      <c r="AEZ9" s="14" t="s">
        <v>657</v>
      </c>
      <c r="AFA9" s="14">
        <v>7</v>
      </c>
      <c r="AFB9" s="14" t="s">
        <v>1018</v>
      </c>
      <c r="AFC9" s="14"/>
      <c r="AFD9" s="14"/>
      <c r="AFE9" s="14"/>
      <c r="AFF9" s="14"/>
      <c r="AFG9" s="14">
        <v>7</v>
      </c>
      <c r="AFH9" s="14" t="s">
        <v>657</v>
      </c>
      <c r="AFI9" s="14">
        <v>7</v>
      </c>
      <c r="AFJ9" s="14" t="s">
        <v>1018</v>
      </c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/>
      <c r="AGB9" s="14"/>
      <c r="AGC9" s="14"/>
      <c r="AGD9" s="14"/>
      <c r="AGE9" s="14"/>
      <c r="AGF9" s="14"/>
      <c r="AGG9" s="14"/>
      <c r="AGH9" s="14"/>
      <c r="AGI9" s="14"/>
      <c r="AGJ9" s="14"/>
      <c r="AGK9" s="14"/>
      <c r="AGL9" s="14"/>
      <c r="AGM9" s="14">
        <f t="shared" ref="AGM9" si="1791">AGM8+1</f>
        <v>7</v>
      </c>
      <c r="AGN9" s="14" t="s">
        <v>1676</v>
      </c>
      <c r="AGO9" s="14"/>
      <c r="AGP9" s="14"/>
      <c r="AGQ9" s="14"/>
      <c r="AGR9" s="14"/>
      <c r="AGS9" s="14">
        <f t="shared" ref="AGS9" si="1792">AGS8+1</f>
        <v>7</v>
      </c>
      <c r="AGT9" s="14" t="s">
        <v>1676</v>
      </c>
      <c r="AGU9" s="14"/>
      <c r="AGV9" s="14"/>
      <c r="AGW9" s="14"/>
      <c r="AGX9" s="14"/>
      <c r="AGY9" s="14">
        <f t="shared" ref="AGY9" si="1793">AGY8+1</f>
        <v>7</v>
      </c>
      <c r="AGZ9" s="14" t="s">
        <v>1676</v>
      </c>
      <c r="AHA9" s="14"/>
      <c r="AHB9" s="14"/>
      <c r="AHC9" s="14"/>
      <c r="AHD9" s="14"/>
      <c r="AHE9" s="14">
        <f t="shared" ref="AHE9" si="1794">AHE8+1</f>
        <v>7</v>
      </c>
      <c r="AHF9" s="14" t="s">
        <v>1676</v>
      </c>
      <c r="AHG9" s="14"/>
      <c r="AHH9" s="14"/>
      <c r="AHI9" s="14"/>
      <c r="AHJ9" s="14"/>
      <c r="AHK9" s="14">
        <f t="shared" ref="AHK9" si="1795">AHK8+1</f>
        <v>7</v>
      </c>
      <c r="AHL9" s="14" t="s">
        <v>1676</v>
      </c>
      <c r="AHM9" s="14"/>
      <c r="AHN9" s="14"/>
      <c r="AHO9" s="14"/>
      <c r="AHP9" s="14"/>
      <c r="AHQ9" s="14">
        <f t="shared" ref="AHQ9" si="1796">AHQ8+1</f>
        <v>7</v>
      </c>
      <c r="AHR9" s="14" t="s">
        <v>1676</v>
      </c>
      <c r="AHS9" s="14"/>
      <c r="AHT9" s="14"/>
      <c r="AHU9" s="14"/>
      <c r="AHV9" s="14"/>
      <c r="AHW9" s="14">
        <f t="shared" ref="AHW9" si="1797">AHW8+1</f>
        <v>7</v>
      </c>
      <c r="AHX9" s="14" t="s">
        <v>1676</v>
      </c>
      <c r="AHY9" s="14"/>
      <c r="AHZ9" s="14"/>
      <c r="AIA9" s="14"/>
      <c r="AIB9" s="14"/>
      <c r="AIC9" s="14">
        <f t="shared" ref="AIC9" si="1798">AIC8+1</f>
        <v>7</v>
      </c>
      <c r="AID9" s="14" t="s">
        <v>1676</v>
      </c>
      <c r="AIE9" s="14"/>
      <c r="AIF9" s="14"/>
      <c r="AIG9" s="14"/>
      <c r="AIH9" s="14"/>
      <c r="AII9" s="14">
        <f t="shared" ref="AII9" si="1799">AII8+1</f>
        <v>7</v>
      </c>
      <c r="AIJ9" s="14" t="s">
        <v>1676</v>
      </c>
      <c r="AIK9" s="14"/>
      <c r="AIL9" s="14"/>
      <c r="AIM9" s="14"/>
      <c r="AIN9" s="14"/>
      <c r="AIO9" s="14">
        <f t="shared" ref="AIO9" si="1800">AIO8+1</f>
        <v>7</v>
      </c>
      <c r="AIP9" s="14" t="s">
        <v>1676</v>
      </c>
      <c r="AIQ9" s="14"/>
      <c r="AIR9" s="14"/>
      <c r="AIS9" s="14"/>
      <c r="AIT9" s="14"/>
      <c r="AIU9" s="14">
        <f t="shared" ref="AIU9" si="1801">AIU8+1</f>
        <v>7</v>
      </c>
      <c r="AIV9" s="14" t="s">
        <v>1676</v>
      </c>
      <c r="AIW9" s="14"/>
      <c r="AIX9" s="14"/>
      <c r="AIY9" s="14"/>
      <c r="AIZ9" s="14"/>
      <c r="AJA9" s="14">
        <f t="shared" ref="AJA9" si="1802">AJA8+1</f>
        <v>7</v>
      </c>
      <c r="AJB9" s="14" t="s">
        <v>1676</v>
      </c>
      <c r="AJC9" s="14"/>
      <c r="AJD9" s="14"/>
      <c r="AJE9" s="14"/>
      <c r="AJF9" s="14"/>
      <c r="AJG9" s="14">
        <f t="shared" ref="AJG9" si="1803">AJG8+1</f>
        <v>7</v>
      </c>
      <c r="AJH9" s="14" t="s">
        <v>1676</v>
      </c>
      <c r="AJI9" s="14"/>
      <c r="AJJ9" s="14"/>
      <c r="AJK9" s="14"/>
      <c r="AJL9" s="14"/>
      <c r="AJM9" s="14">
        <f t="shared" ref="AJM9" si="1804">AJM8+1</f>
        <v>7</v>
      </c>
      <c r="AJN9" s="14" t="s">
        <v>1676</v>
      </c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/>
      <c r="ANZ9" s="14"/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>
        <f t="shared" ref="AOK9" si="1805">AOK8+1</f>
        <v>7</v>
      </c>
      <c r="AOL9" s="14" t="s">
        <v>993</v>
      </c>
      <c r="AOM9" s="14"/>
      <c r="AON9" s="14"/>
      <c r="AOO9" s="14"/>
      <c r="AOP9" s="14"/>
      <c r="AOQ9" s="14"/>
      <c r="AOR9" s="14"/>
      <c r="AOS9" s="14"/>
      <c r="AOT9" s="14"/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>
        <f t="shared" ref="APE9" si="1806">APE8+1</f>
        <v>7</v>
      </c>
      <c r="APF9" s="14" t="s">
        <v>993</v>
      </c>
      <c r="APG9" s="14"/>
      <c r="APH9" s="14"/>
      <c r="API9" s="14"/>
      <c r="APJ9" s="14"/>
      <c r="APK9" s="14"/>
      <c r="APL9" s="14"/>
      <c r="APM9" s="14"/>
      <c r="APN9" s="14"/>
      <c r="APO9" s="14"/>
      <c r="APP9" s="14"/>
      <c r="APQ9" s="14"/>
      <c r="APR9" s="14"/>
      <c r="APS9" s="14"/>
      <c r="APT9" s="14"/>
      <c r="APU9" s="14"/>
      <c r="APV9" s="14"/>
      <c r="APW9" s="14"/>
      <c r="APX9" s="14"/>
      <c r="APY9" s="14"/>
      <c r="APZ9" s="14"/>
      <c r="AQA9" s="14">
        <f t="shared" ref="AQA9" si="1807">AQA8+1</f>
        <v>7</v>
      </c>
      <c r="AQB9" s="14" t="s">
        <v>993</v>
      </c>
      <c r="AQC9" s="14"/>
      <c r="AQD9" s="14"/>
      <c r="AQE9" s="14">
        <f t="shared" ref="AQE9" si="1808">AQE8+1</f>
        <v>7</v>
      </c>
      <c r="AQF9" s="14" t="s">
        <v>993</v>
      </c>
      <c r="AQG9" s="14"/>
      <c r="AQH9" s="14"/>
      <c r="AQI9" s="14"/>
      <c r="AQJ9" s="14"/>
      <c r="AQK9" s="14"/>
      <c r="AQL9" s="14"/>
      <c r="AQM9" s="14">
        <f t="shared" ref="AQM9" si="1809">AQM8+1</f>
        <v>7</v>
      </c>
      <c r="AQN9" s="14" t="s">
        <v>993</v>
      </c>
      <c r="AQO9" s="14"/>
      <c r="AQP9" s="14"/>
      <c r="AQQ9" s="14"/>
      <c r="AQR9" s="14"/>
      <c r="AQS9" s="14"/>
      <c r="AQT9" s="14"/>
      <c r="AQU9" s="14">
        <f t="shared" ref="AQU9" si="1810">AQU8+1</f>
        <v>7</v>
      </c>
      <c r="AQV9" s="14" t="s">
        <v>993</v>
      </c>
      <c r="AQW9" s="14"/>
      <c r="AQX9" s="14"/>
      <c r="AQY9" s="14"/>
      <c r="AQZ9" s="14"/>
      <c r="ARA9" s="14"/>
      <c r="ARB9" s="14"/>
      <c r="ARC9" s="14">
        <f t="shared" ref="ARC9" si="1811">ARC8+1</f>
        <v>7</v>
      </c>
      <c r="ARD9" s="14" t="s">
        <v>993</v>
      </c>
      <c r="ARE9" s="14"/>
      <c r="ARF9" s="14"/>
      <c r="ARG9" s="14"/>
      <c r="ARH9" s="14"/>
      <c r="ARI9" s="14"/>
      <c r="ARJ9" s="14"/>
      <c r="ARK9" s="14">
        <f t="shared" ref="ARK9" si="1812">ARK8+1</f>
        <v>7</v>
      </c>
      <c r="ARL9" s="14" t="s">
        <v>993</v>
      </c>
      <c r="ARM9" s="14"/>
      <c r="ARN9" s="14"/>
      <c r="ARO9" s="14"/>
      <c r="ARP9" s="14"/>
      <c r="ARQ9" s="14"/>
      <c r="ARR9" s="14"/>
      <c r="ARS9" s="14">
        <f t="shared" ref="ARS9" si="1813">ARS8+1</f>
        <v>7</v>
      </c>
      <c r="ART9" s="14" t="s">
        <v>993</v>
      </c>
      <c r="ARU9" s="14"/>
      <c r="ARV9" s="14"/>
      <c r="ARW9" s="14"/>
      <c r="ARX9" s="14"/>
      <c r="ARY9" s="14"/>
      <c r="ARZ9" s="14"/>
      <c r="ASA9" s="14">
        <f t="shared" ref="ASA9" si="1814">ASA8+1</f>
        <v>7</v>
      </c>
      <c r="ASB9" s="14" t="s">
        <v>993</v>
      </c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  <c r="ASQ9" s="14"/>
      <c r="ASR9" s="14"/>
      <c r="ASS9" s="14"/>
      <c r="AST9" s="14"/>
      <c r="ASU9" s="14"/>
      <c r="ASV9" s="14"/>
      <c r="ASW9" s="14"/>
      <c r="ASX9" s="14"/>
      <c r="ASY9" s="14"/>
      <c r="ASZ9" s="14"/>
      <c r="ATA9" s="14"/>
      <c r="ATB9" s="14"/>
      <c r="ATC9" s="14"/>
      <c r="ATD9" s="14"/>
    </row>
    <row r="10" spans="1:120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 t="str">
        <f t="shared" si="1464"/>
        <v/>
      </c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1137</v>
      </c>
      <c r="GW10" s="14">
        <v>8</v>
      </c>
      <c r="GX10" s="14" t="s">
        <v>1137</v>
      </c>
      <c r="GY10" s="14"/>
      <c r="GZ10" s="14"/>
      <c r="HA10" s="14">
        <v>8</v>
      </c>
      <c r="HB10" s="14" t="s">
        <v>1137</v>
      </c>
      <c r="HC10" s="14"/>
      <c r="HD10" s="14"/>
      <c r="HE10" s="14">
        <v>8</v>
      </c>
      <c r="HF10" s="14" t="s">
        <v>1137</v>
      </c>
      <c r="HG10" s="14"/>
      <c r="HH10" s="14"/>
      <c r="HI10" s="14">
        <v>8</v>
      </c>
      <c r="HJ10" s="14" t="s">
        <v>1137</v>
      </c>
      <c r="HK10" s="14"/>
      <c r="HL10" s="14"/>
      <c r="HM10" s="14">
        <v>8</v>
      </c>
      <c r="HN10" s="14" t="s">
        <v>1137</v>
      </c>
      <c r="HO10" s="14"/>
      <c r="HP10" s="14"/>
      <c r="HQ10" s="14">
        <v>8</v>
      </c>
      <c r="HR10" s="14" t="s">
        <v>1137</v>
      </c>
      <c r="HS10" s="14"/>
      <c r="HT10" s="14"/>
      <c r="HU10" s="14">
        <v>8</v>
      </c>
      <c r="HV10" s="14" t="s">
        <v>1137</v>
      </c>
      <c r="HW10" s="14"/>
      <c r="HX10" s="14"/>
      <c r="HY10" s="14">
        <v>8</v>
      </c>
      <c r="HZ10" s="14" t="s">
        <v>1137</v>
      </c>
      <c r="IA10" s="14"/>
      <c r="IB10" s="14"/>
      <c r="IC10" s="14">
        <v>8</v>
      </c>
      <c r="ID10" s="14" t="s">
        <v>1137</v>
      </c>
      <c r="IE10" s="14"/>
      <c r="IF10" s="14"/>
      <c r="IG10" s="14">
        <v>8</v>
      </c>
      <c r="IH10" s="14" t="s">
        <v>1137</v>
      </c>
      <c r="II10" s="14"/>
      <c r="IJ10" s="14"/>
      <c r="IK10" s="14">
        <v>8</v>
      </c>
      <c r="IL10" s="14" t="s">
        <v>1137</v>
      </c>
      <c r="IM10" s="14"/>
      <c r="IN10" s="14"/>
      <c r="IO10" s="14">
        <v>8</v>
      </c>
      <c r="IP10" s="14" t="s">
        <v>1137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88"/>
        <v>8</v>
      </c>
      <c r="XT10" s="14" t="s">
        <v>1451</v>
      </c>
      <c r="XV10" s="14"/>
      <c r="XW10" s="14"/>
      <c r="XX10" s="14"/>
      <c r="XY10" s="14">
        <f t="shared" si="1689"/>
        <v>8</v>
      </c>
      <c r="XZ10" s="14" t="s">
        <v>1451</v>
      </c>
      <c r="YA10" s="14"/>
      <c r="YB10" s="14"/>
      <c r="YC10" s="14"/>
      <c r="YD10" s="14"/>
      <c r="YE10" s="14">
        <f t="shared" si="1690"/>
        <v>8</v>
      </c>
      <c r="YF10" s="14" t="s">
        <v>1451</v>
      </c>
      <c r="YG10" s="14"/>
      <c r="YH10" s="14"/>
      <c r="YI10" s="14"/>
      <c r="YJ10" s="14"/>
      <c r="YK10" s="14">
        <f t="shared" si="1691"/>
        <v>8</v>
      </c>
      <c r="YL10" s="14" t="s">
        <v>1451</v>
      </c>
      <c r="YM10" s="14"/>
      <c r="YN10" s="14"/>
      <c r="YO10" s="14"/>
      <c r="YP10" s="14"/>
      <c r="YQ10" s="14">
        <f t="shared" si="1692"/>
        <v>8</v>
      </c>
      <c r="YR10" s="14" t="s">
        <v>1451</v>
      </c>
      <c r="YS10" s="14"/>
      <c r="YT10" s="14"/>
      <c r="YU10" s="14"/>
      <c r="YV10" s="14"/>
      <c r="YW10" s="14">
        <f t="shared" si="1693"/>
        <v>8</v>
      </c>
      <c r="YX10" s="14" t="s">
        <v>1451</v>
      </c>
      <c r="YY10" s="14"/>
      <c r="YZ10" s="14"/>
      <c r="ZA10" s="14"/>
      <c r="ZB10" s="14"/>
      <c r="ZC10" s="14">
        <f t="shared" si="1694"/>
        <v>8</v>
      </c>
      <c r="ZD10" s="14" t="s">
        <v>1451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1462</v>
      </c>
      <c r="ZQ10" s="14"/>
      <c r="ZR10" s="14"/>
      <c r="ZS10" s="14">
        <v>13</v>
      </c>
      <c r="ZT10" s="14" t="s">
        <v>1462</v>
      </c>
      <c r="ZU10" s="14"/>
      <c r="ZV10" s="14"/>
      <c r="ZW10" s="14">
        <v>13</v>
      </c>
      <c r="ZX10" s="14" t="s">
        <v>1462</v>
      </c>
      <c r="ZY10" s="14"/>
      <c r="ZZ10" s="14"/>
      <c r="AAA10" s="14">
        <v>13</v>
      </c>
      <c r="AAB10" s="14" t="s">
        <v>1462</v>
      </c>
      <c r="AAC10" s="14"/>
      <c r="AAD10" s="14"/>
      <c r="AAE10" s="14">
        <v>13</v>
      </c>
      <c r="AAF10" s="14" t="s">
        <v>1462</v>
      </c>
      <c r="AAG10" s="14"/>
      <c r="AAH10" s="14"/>
      <c r="AAI10" s="14">
        <v>13</v>
      </c>
      <c r="AAJ10" s="14" t="s">
        <v>1462</v>
      </c>
      <c r="AAK10" s="14"/>
      <c r="AAL10" s="14"/>
      <c r="AAM10" s="14">
        <v>13</v>
      </c>
      <c r="AAN10" s="14" t="s">
        <v>1462</v>
      </c>
      <c r="AAO10" s="14"/>
      <c r="AAP10" s="14"/>
      <c r="AAQ10" s="14">
        <v>13</v>
      </c>
      <c r="AAR10" s="14" t="s">
        <v>1462</v>
      </c>
      <c r="AAS10" s="14"/>
      <c r="AAT10" s="14"/>
      <c r="AAU10" s="14">
        <v>13</v>
      </c>
      <c r="AAV10" s="14" t="s">
        <v>1462</v>
      </c>
      <c r="AAW10" s="14"/>
      <c r="AAX10" s="14"/>
      <c r="AAY10" s="14">
        <v>13</v>
      </c>
      <c r="AAZ10" s="14" t="s">
        <v>1462</v>
      </c>
      <c r="ABA10" s="14"/>
      <c r="ABB10" s="14"/>
      <c r="ABC10" s="14">
        <v>13</v>
      </c>
      <c r="ABD10" s="14" t="s">
        <v>1462</v>
      </c>
      <c r="ABE10" s="14"/>
      <c r="ABF10" s="14"/>
      <c r="ABI10" s="14"/>
      <c r="ABJ10" s="14"/>
      <c r="ABK10" s="14">
        <v>13</v>
      </c>
      <c r="ABL10" s="14" t="s">
        <v>1462</v>
      </c>
      <c r="ABM10" s="14"/>
      <c r="ABN10" s="14"/>
      <c r="ABO10" s="14">
        <v>13</v>
      </c>
      <c r="ABP10" s="14" t="s">
        <v>1462</v>
      </c>
      <c r="ABQ10" s="14"/>
      <c r="ABR10" s="14"/>
      <c r="ABS10" s="14">
        <v>13</v>
      </c>
      <c r="ABT10" s="14" t="s">
        <v>1462</v>
      </c>
      <c r="ABU10" s="14"/>
      <c r="ABV10" s="14"/>
      <c r="ABW10" s="14">
        <v>13</v>
      </c>
      <c r="ABX10" s="14" t="s">
        <v>1462</v>
      </c>
      <c r="ABY10" s="14"/>
      <c r="ABZ10" s="14"/>
      <c r="ACA10" s="14">
        <v>13</v>
      </c>
      <c r="ACB10" s="14" t="s">
        <v>1462</v>
      </c>
      <c r="ACC10" s="14"/>
      <c r="ACD10" s="14"/>
      <c r="ACE10" s="14">
        <v>13</v>
      </c>
      <c r="ACF10" s="14" t="s">
        <v>1462</v>
      </c>
      <c r="ACG10" s="14"/>
      <c r="ACH10" s="14"/>
      <c r="ACI10" s="14">
        <v>13</v>
      </c>
      <c r="ACJ10" s="14" t="s">
        <v>1462</v>
      </c>
      <c r="ACK10" s="14"/>
      <c r="ACL10" s="14"/>
      <c r="ACM10" s="14">
        <v>13</v>
      </c>
      <c r="ACN10" s="14" t="s">
        <v>1462</v>
      </c>
      <c r="ACO10" s="14"/>
      <c r="ACP10" s="14"/>
      <c r="ACQ10" s="14">
        <v>13</v>
      </c>
      <c r="ACR10" s="14" t="s">
        <v>1462</v>
      </c>
      <c r="ACS10" s="14">
        <v>8</v>
      </c>
      <c r="ACT10" s="14" t="s">
        <v>1566</v>
      </c>
      <c r="ACU10" s="14"/>
      <c r="ACV10" s="14"/>
      <c r="ACW10" s="14">
        <v>13</v>
      </c>
      <c r="ACX10" s="14" t="s">
        <v>1462</v>
      </c>
      <c r="ACY10" s="14">
        <v>8</v>
      </c>
      <c r="ACZ10" s="14" t="s">
        <v>1566</v>
      </c>
      <c r="ADA10" s="14"/>
      <c r="ADB10" s="14"/>
      <c r="ADC10" s="14">
        <v>13</v>
      </c>
      <c r="ADD10" s="14" t="s">
        <v>1462</v>
      </c>
      <c r="ADE10" s="14">
        <v>8</v>
      </c>
      <c r="ADF10" s="14" t="s">
        <v>1566</v>
      </c>
      <c r="ADG10" s="14"/>
      <c r="ADH10" s="14"/>
      <c r="ADI10" s="14">
        <v>13</v>
      </c>
      <c r="ADJ10" s="14" t="s">
        <v>1462</v>
      </c>
      <c r="ADK10" s="14">
        <v>8</v>
      </c>
      <c r="ADL10" s="14" t="s">
        <v>1566</v>
      </c>
      <c r="ADM10" s="14"/>
      <c r="ADN10" s="14"/>
      <c r="ADO10" s="14">
        <v>13</v>
      </c>
      <c r="ADP10" s="14" t="s">
        <v>1462</v>
      </c>
      <c r="ADQ10" s="14">
        <v>8</v>
      </c>
      <c r="ADR10" s="14" t="s">
        <v>1566</v>
      </c>
      <c r="ADS10" s="14"/>
      <c r="ADT10" s="14"/>
      <c r="ADU10" s="14">
        <v>13</v>
      </c>
      <c r="ADV10" s="14" t="s">
        <v>1462</v>
      </c>
      <c r="ADW10" s="14">
        <v>8</v>
      </c>
      <c r="ADX10" s="14" t="s">
        <v>1566</v>
      </c>
      <c r="ADY10" s="14"/>
      <c r="ADZ10" s="14"/>
      <c r="AEA10" s="14">
        <v>13</v>
      </c>
      <c r="AEB10" s="14" t="s">
        <v>1462</v>
      </c>
      <c r="AEC10" s="14">
        <v>8</v>
      </c>
      <c r="AED10" s="14" t="s">
        <v>1566</v>
      </c>
      <c r="AEE10" s="14"/>
      <c r="AEF10" s="14"/>
      <c r="AEG10" s="14"/>
      <c r="AEH10" s="14"/>
      <c r="AEI10" s="14">
        <v>13</v>
      </c>
      <c r="AEJ10" s="14" t="s">
        <v>1462</v>
      </c>
      <c r="AEK10" s="14">
        <v>8</v>
      </c>
      <c r="AEL10" s="14" t="s">
        <v>1566</v>
      </c>
      <c r="AEM10" s="14"/>
      <c r="AEN10" s="14"/>
      <c r="AEO10" s="14"/>
      <c r="AEP10" s="14"/>
      <c r="AEQ10" s="14">
        <v>13</v>
      </c>
      <c r="AER10" s="14" t="s">
        <v>1462</v>
      </c>
      <c r="AES10" s="14">
        <v>8</v>
      </c>
      <c r="AET10" s="14" t="s">
        <v>1566</v>
      </c>
      <c r="AEU10" s="14"/>
      <c r="AEV10" s="14"/>
      <c r="AEW10" s="14"/>
      <c r="AEX10" s="14"/>
      <c r="AEY10" s="14">
        <v>13</v>
      </c>
      <c r="AEZ10" s="14" t="s">
        <v>1462</v>
      </c>
      <c r="AFA10" s="14">
        <v>8</v>
      </c>
      <c r="AFB10" s="14" t="s">
        <v>1566</v>
      </c>
      <c r="AFC10" s="14"/>
      <c r="AFD10" s="14"/>
      <c r="AFE10" s="14"/>
      <c r="AFF10" s="14"/>
      <c r="AFG10" s="14">
        <v>13</v>
      </c>
      <c r="AFH10" s="14" t="s">
        <v>1462</v>
      </c>
      <c r="AFI10" s="14">
        <v>8</v>
      </c>
      <c r="AFJ10" s="14" t="s">
        <v>1566</v>
      </c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/>
      <c r="AGB10" s="14"/>
      <c r="AGC10" s="14"/>
      <c r="AGD10" s="14"/>
      <c r="AGE10" s="14"/>
      <c r="AGF10" s="14"/>
      <c r="AGG10" s="14"/>
      <c r="AGH10" s="14"/>
      <c r="AGI10" s="14"/>
      <c r="AGJ10" s="14"/>
      <c r="AGK10" s="14"/>
      <c r="AGL10" s="14"/>
      <c r="AGM10" s="14">
        <f t="shared" ref="AGM10" si="1815">AGM9+1</f>
        <v>8</v>
      </c>
      <c r="AGN10" s="14" t="s">
        <v>1677</v>
      </c>
      <c r="AGO10" s="14"/>
      <c r="AGP10" s="14"/>
      <c r="AGQ10" s="14"/>
      <c r="AGR10" s="14"/>
      <c r="AGS10" s="14">
        <f t="shared" ref="AGS10" si="1816">AGS9+1</f>
        <v>8</v>
      </c>
      <c r="AGT10" s="14" t="s">
        <v>1677</v>
      </c>
      <c r="AGU10" s="14"/>
      <c r="AGV10" s="14"/>
      <c r="AGW10" s="14"/>
      <c r="AGX10" s="14"/>
      <c r="AGY10" s="14">
        <f t="shared" ref="AGY10" si="1817">AGY9+1</f>
        <v>8</v>
      </c>
      <c r="AGZ10" s="14" t="s">
        <v>1677</v>
      </c>
      <c r="AHA10" s="14"/>
      <c r="AHB10" s="14"/>
      <c r="AHC10" s="14"/>
      <c r="AHD10" s="14"/>
      <c r="AHE10" s="14">
        <f t="shared" ref="AHE10" si="1818">AHE9+1</f>
        <v>8</v>
      </c>
      <c r="AHF10" s="14" t="s">
        <v>1677</v>
      </c>
      <c r="AHG10" s="14"/>
      <c r="AHH10" s="14"/>
      <c r="AHI10" s="14"/>
      <c r="AHJ10" s="14"/>
      <c r="AHK10" s="14">
        <f t="shared" ref="AHK10" si="1819">AHK9+1</f>
        <v>8</v>
      </c>
      <c r="AHL10" s="14" t="s">
        <v>1677</v>
      </c>
      <c r="AHM10" s="14"/>
      <c r="AHN10" s="14"/>
      <c r="AHO10" s="14"/>
      <c r="AHP10" s="14"/>
      <c r="AHQ10" s="14">
        <f t="shared" ref="AHQ10" si="1820">AHQ9+1</f>
        <v>8</v>
      </c>
      <c r="AHR10" s="14" t="s">
        <v>1677</v>
      </c>
      <c r="AHS10" s="14"/>
      <c r="AHT10" s="14"/>
      <c r="AHU10" s="14"/>
      <c r="AHV10" s="14"/>
      <c r="AHW10" s="14">
        <f t="shared" ref="AHW10" si="1821">AHW9+1</f>
        <v>8</v>
      </c>
      <c r="AHX10" s="14" t="s">
        <v>1677</v>
      </c>
      <c r="AHY10" s="14"/>
      <c r="AHZ10" s="14"/>
      <c r="AIA10" s="14"/>
      <c r="AIB10" s="14"/>
      <c r="AIC10" s="14">
        <f t="shared" ref="AIC10" si="1822">AIC9+1</f>
        <v>8</v>
      </c>
      <c r="AID10" s="14" t="s">
        <v>1677</v>
      </c>
      <c r="AIE10" s="14"/>
      <c r="AIF10" s="14"/>
      <c r="AIG10" s="14"/>
      <c r="AIH10" s="14"/>
      <c r="AII10" s="14">
        <f t="shared" ref="AII10" si="1823">AII9+1</f>
        <v>8</v>
      </c>
      <c r="AIJ10" s="14" t="s">
        <v>1677</v>
      </c>
      <c r="AIK10" s="14"/>
      <c r="AIL10" s="14"/>
      <c r="AIM10" s="14"/>
      <c r="AIN10" s="14"/>
      <c r="AIO10" s="14">
        <f t="shared" ref="AIO10" si="1824">AIO9+1</f>
        <v>8</v>
      </c>
      <c r="AIP10" s="14" t="s">
        <v>1677</v>
      </c>
      <c r="AIQ10" s="14"/>
      <c r="AIR10" s="14"/>
      <c r="AIS10" s="14"/>
      <c r="AIT10" s="14"/>
      <c r="AIU10" s="14">
        <f t="shared" ref="AIU10" si="1825">AIU9+1</f>
        <v>8</v>
      </c>
      <c r="AIV10" s="14" t="s">
        <v>1677</v>
      </c>
      <c r="AIW10" s="14"/>
      <c r="AIX10" s="14"/>
      <c r="AIY10" s="14"/>
      <c r="AIZ10" s="14"/>
      <c r="AJA10" s="14">
        <f t="shared" ref="AJA10" si="1826">AJA9+1</f>
        <v>8</v>
      </c>
      <c r="AJB10" s="14" t="s">
        <v>1677</v>
      </c>
      <c r="AJC10" s="14"/>
      <c r="AJD10" s="14"/>
      <c r="AJE10" s="14"/>
      <c r="AJF10" s="14"/>
      <c r="AJG10" s="14">
        <f t="shared" ref="AJG10" si="1827">AJG9+1</f>
        <v>8</v>
      </c>
      <c r="AJH10" s="14" t="s">
        <v>1677</v>
      </c>
      <c r="AJI10" s="14"/>
      <c r="AJJ10" s="14"/>
      <c r="AJK10" s="14"/>
      <c r="AJL10" s="14"/>
      <c r="AJM10" s="14">
        <f t="shared" ref="AJM10" si="1828">AJM9+1</f>
        <v>8</v>
      </c>
      <c r="AJN10" s="14" t="s">
        <v>1677</v>
      </c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/>
      <c r="ANZ10" s="14"/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>
        <f t="shared" ref="AOK10" si="1829">AOK9+1</f>
        <v>8</v>
      </c>
      <c r="AOL10" s="14" t="s">
        <v>1001</v>
      </c>
      <c r="AOM10" s="14"/>
      <c r="AON10" s="14"/>
      <c r="AOO10" s="14"/>
      <c r="AOP10" s="14"/>
      <c r="AOQ10" s="14"/>
      <c r="AOR10" s="14"/>
      <c r="AOS10" s="14"/>
      <c r="AOT10" s="14"/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>
        <f t="shared" ref="APE10" si="1830">APE9+1</f>
        <v>8</v>
      </c>
      <c r="APF10" s="14" t="s">
        <v>1001</v>
      </c>
      <c r="APG10" s="14"/>
      <c r="APH10" s="14"/>
      <c r="API10" s="14"/>
      <c r="APJ10" s="14"/>
      <c r="APK10" s="14"/>
      <c r="APL10" s="14"/>
      <c r="APM10" s="14"/>
      <c r="APN10" s="14"/>
      <c r="APO10" s="14"/>
      <c r="APP10" s="14"/>
      <c r="APQ10" s="14"/>
      <c r="APR10" s="14"/>
      <c r="APS10" s="14"/>
      <c r="APT10" s="14"/>
      <c r="APU10" s="14"/>
      <c r="APV10" s="14"/>
      <c r="APW10" s="14"/>
      <c r="APX10" s="14"/>
      <c r="APY10" s="14"/>
      <c r="APZ10" s="14"/>
      <c r="AQA10" s="14">
        <f t="shared" ref="AQA10" si="1831">AQA9+1</f>
        <v>8</v>
      </c>
      <c r="AQB10" s="14" t="s">
        <v>1001</v>
      </c>
      <c r="AQC10" s="14"/>
      <c r="AQD10" s="14"/>
      <c r="AQE10" s="14">
        <f t="shared" ref="AQE10" si="1832">AQE9+1</f>
        <v>8</v>
      </c>
      <c r="AQF10" s="14" t="s">
        <v>1001</v>
      </c>
      <c r="AQG10" s="14"/>
      <c r="AQH10" s="14"/>
      <c r="AQI10" s="14"/>
      <c r="AQJ10" s="14"/>
      <c r="AQK10" s="14"/>
      <c r="AQL10" s="14"/>
      <c r="AQM10" s="14">
        <f t="shared" ref="AQM10" si="1833">AQM9+1</f>
        <v>8</v>
      </c>
      <c r="AQN10" s="14" t="s">
        <v>1001</v>
      </c>
      <c r="AQO10" s="14"/>
      <c r="AQP10" s="14"/>
      <c r="AQQ10" s="14"/>
      <c r="AQR10" s="14"/>
      <c r="AQS10" s="14"/>
      <c r="AQT10" s="14"/>
      <c r="AQU10" s="14">
        <f t="shared" ref="AQU10" si="1834">AQU9+1</f>
        <v>8</v>
      </c>
      <c r="AQV10" s="14" t="s">
        <v>1001</v>
      </c>
      <c r="AQW10" s="14"/>
      <c r="AQX10" s="14"/>
      <c r="AQY10" s="14"/>
      <c r="AQZ10" s="14"/>
      <c r="ARA10" s="14"/>
      <c r="ARB10" s="14"/>
      <c r="ARC10" s="14">
        <f t="shared" ref="ARC10" si="1835">ARC9+1</f>
        <v>8</v>
      </c>
      <c r="ARD10" s="14" t="s">
        <v>1001</v>
      </c>
      <c r="ARE10" s="14"/>
      <c r="ARF10" s="14"/>
      <c r="ARG10" s="14"/>
      <c r="ARH10" s="14"/>
      <c r="ARI10" s="14"/>
      <c r="ARJ10" s="14"/>
      <c r="ARK10" s="14">
        <f t="shared" ref="ARK10" si="1836">ARK9+1</f>
        <v>8</v>
      </c>
      <c r="ARL10" s="14" t="s">
        <v>1001</v>
      </c>
      <c r="ARM10" s="14"/>
      <c r="ARN10" s="14"/>
      <c r="ARO10" s="14"/>
      <c r="ARP10" s="14"/>
      <c r="ARQ10" s="14"/>
      <c r="ARR10" s="14"/>
      <c r="ARS10" s="14">
        <f t="shared" ref="ARS10" si="1837">ARS9+1</f>
        <v>8</v>
      </c>
      <c r="ART10" s="14" t="s">
        <v>1001</v>
      </c>
      <c r="ARU10" s="14"/>
      <c r="ARV10" s="14"/>
      <c r="ARW10" s="14"/>
      <c r="ARX10" s="14"/>
      <c r="ARY10" s="14"/>
      <c r="ARZ10" s="14"/>
      <c r="ASA10" s="14">
        <f t="shared" ref="ASA10" si="1838">ASA9+1</f>
        <v>8</v>
      </c>
      <c r="ASB10" s="14" t="s">
        <v>1001</v>
      </c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  <c r="ASQ10" s="14"/>
      <c r="ASR10" s="14"/>
      <c r="ASS10" s="14"/>
      <c r="AST10" s="14"/>
      <c r="ASU10" s="14"/>
      <c r="ASV10" s="14"/>
      <c r="ASW10" s="14"/>
      <c r="ASX10" s="14"/>
      <c r="ASY10" s="14"/>
      <c r="ASZ10" s="14"/>
      <c r="ATA10" s="14"/>
      <c r="ATB10" s="14"/>
      <c r="ATC10" s="14"/>
      <c r="ATD10" s="14"/>
    </row>
    <row r="11" spans="1:120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 t="str">
        <f t="shared" si="1464"/>
        <v/>
      </c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1138</v>
      </c>
      <c r="GW11" s="14">
        <v>9</v>
      </c>
      <c r="GX11" s="14" t="s">
        <v>1138</v>
      </c>
      <c r="GY11" s="14"/>
      <c r="GZ11" s="14"/>
      <c r="HA11" s="14">
        <v>9</v>
      </c>
      <c r="HB11" s="14" t="s">
        <v>1138</v>
      </c>
      <c r="HC11" s="14"/>
      <c r="HD11" s="14"/>
      <c r="HE11" s="14">
        <v>9</v>
      </c>
      <c r="HF11" s="14" t="s">
        <v>1138</v>
      </c>
      <c r="HG11" s="14"/>
      <c r="HH11" s="14"/>
      <c r="HI11" s="14">
        <v>9</v>
      </c>
      <c r="HJ11" s="14" t="s">
        <v>1138</v>
      </c>
      <c r="HK11" s="14"/>
      <c r="HL11" s="14"/>
      <c r="HM11" s="14">
        <v>9</v>
      </c>
      <c r="HN11" s="14" t="s">
        <v>1138</v>
      </c>
      <c r="HO11" s="14"/>
      <c r="HP11" s="14"/>
      <c r="HQ11" s="14">
        <v>9</v>
      </c>
      <c r="HR11" s="14" t="s">
        <v>1138</v>
      </c>
      <c r="HS11" s="14"/>
      <c r="HT11" s="14"/>
      <c r="HU11" s="14">
        <v>9</v>
      </c>
      <c r="HV11" s="14" t="s">
        <v>1138</v>
      </c>
      <c r="HW11" s="14"/>
      <c r="HX11" s="14"/>
      <c r="HY11" s="14">
        <v>9</v>
      </c>
      <c r="HZ11" s="14" t="s">
        <v>1138</v>
      </c>
      <c r="IA11" s="14"/>
      <c r="IB11" s="14"/>
      <c r="IC11" s="14">
        <v>9</v>
      </c>
      <c r="ID11" s="14" t="s">
        <v>1138</v>
      </c>
      <c r="IE11" s="14"/>
      <c r="IF11" s="14"/>
      <c r="IG11" s="14">
        <v>9</v>
      </c>
      <c r="IH11" s="14" t="s">
        <v>1138</v>
      </c>
      <c r="II11" s="14"/>
      <c r="IJ11" s="14"/>
      <c r="IK11" s="14">
        <v>9</v>
      </c>
      <c r="IL11" s="14" t="s">
        <v>1138</v>
      </c>
      <c r="IM11" s="14"/>
      <c r="IN11" s="14"/>
      <c r="IO11" s="14">
        <v>9</v>
      </c>
      <c r="IP11" s="14" t="s">
        <v>1138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88"/>
        <v>9</v>
      </c>
      <c r="XT11" s="14" t="s">
        <v>1452</v>
      </c>
      <c r="XV11" s="14"/>
      <c r="XW11" s="14"/>
      <c r="XX11" s="14"/>
      <c r="XY11" s="14">
        <f t="shared" si="1689"/>
        <v>9</v>
      </c>
      <c r="XZ11" s="14" t="s">
        <v>1452</v>
      </c>
      <c r="YA11" s="14"/>
      <c r="YB11" s="14"/>
      <c r="YC11" s="14"/>
      <c r="YD11" s="14"/>
      <c r="YE11" s="14">
        <f t="shared" si="1690"/>
        <v>9</v>
      </c>
      <c r="YF11" s="14" t="s">
        <v>1452</v>
      </c>
      <c r="YG11" s="14"/>
      <c r="YH11" s="14"/>
      <c r="YI11" s="14"/>
      <c r="YJ11" s="14"/>
      <c r="YK11" s="14">
        <f t="shared" si="1691"/>
        <v>9</v>
      </c>
      <c r="YL11" s="14" t="s">
        <v>1452</v>
      </c>
      <c r="YM11" s="14"/>
      <c r="YN11" s="14"/>
      <c r="YO11" s="14"/>
      <c r="YP11" s="14"/>
      <c r="YQ11" s="14">
        <f t="shared" si="1692"/>
        <v>9</v>
      </c>
      <c r="YR11" s="14" t="s">
        <v>1452</v>
      </c>
      <c r="YS11" s="14"/>
      <c r="YT11" s="14"/>
      <c r="YU11" s="14"/>
      <c r="YV11" s="14"/>
      <c r="YW11" s="14">
        <f t="shared" si="1693"/>
        <v>9</v>
      </c>
      <c r="YX11" s="14" t="s">
        <v>1452</v>
      </c>
      <c r="YY11" s="14"/>
      <c r="YZ11" s="14"/>
      <c r="ZA11" s="14"/>
      <c r="ZB11" s="14"/>
      <c r="ZC11" s="14">
        <f t="shared" si="1694"/>
        <v>9</v>
      </c>
      <c r="ZD11" s="14" t="s">
        <v>1452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1463</v>
      </c>
      <c r="ZQ11" s="14"/>
      <c r="ZR11" s="14"/>
      <c r="ZS11" s="14">
        <v>14</v>
      </c>
      <c r="ZT11" s="14" t="s">
        <v>1463</v>
      </c>
      <c r="ZU11" s="14"/>
      <c r="ZV11" s="14"/>
      <c r="ZW11" s="14">
        <v>14</v>
      </c>
      <c r="ZX11" s="14" t="s">
        <v>1463</v>
      </c>
      <c r="ZY11" s="14"/>
      <c r="ZZ11" s="14"/>
      <c r="AAA11" s="14">
        <v>14</v>
      </c>
      <c r="AAB11" s="14" t="s">
        <v>1463</v>
      </c>
      <c r="AAC11" s="14"/>
      <c r="AAD11" s="14"/>
      <c r="AAE11" s="14">
        <v>14</v>
      </c>
      <c r="AAF11" s="14" t="s">
        <v>1463</v>
      </c>
      <c r="AAG11" s="14"/>
      <c r="AAH11" s="14"/>
      <c r="AAI11" s="14">
        <v>14</v>
      </c>
      <c r="AAJ11" s="14" t="s">
        <v>1463</v>
      </c>
      <c r="AAK11" s="14"/>
      <c r="AAL11" s="14"/>
      <c r="AAM11" s="14">
        <v>14</v>
      </c>
      <c r="AAN11" s="14" t="s">
        <v>1463</v>
      </c>
      <c r="AAO11" s="14"/>
      <c r="AAP11" s="14"/>
      <c r="AAQ11" s="14">
        <v>14</v>
      </c>
      <c r="AAR11" s="14" t="s">
        <v>1463</v>
      </c>
      <c r="AAS11" s="14"/>
      <c r="AAT11" s="14"/>
      <c r="AAU11" s="14">
        <v>14</v>
      </c>
      <c r="AAV11" s="14" t="s">
        <v>1463</v>
      </c>
      <c r="AAW11" s="14"/>
      <c r="AAX11" s="14"/>
      <c r="AAY11" s="14">
        <v>14</v>
      </c>
      <c r="AAZ11" s="14" t="s">
        <v>1463</v>
      </c>
      <c r="ABA11" s="14"/>
      <c r="ABB11" s="14"/>
      <c r="ABC11" s="14">
        <v>14</v>
      </c>
      <c r="ABD11" s="14" t="s">
        <v>1463</v>
      </c>
      <c r="ABE11" s="14"/>
      <c r="ABF11" s="14"/>
      <c r="ABI11" s="14"/>
      <c r="ABJ11" s="14"/>
      <c r="ABK11" s="14">
        <v>14</v>
      </c>
      <c r="ABL11" s="14" t="s">
        <v>1463</v>
      </c>
      <c r="ABM11" s="14"/>
      <c r="ABN11" s="14"/>
      <c r="ABO11" s="14">
        <v>14</v>
      </c>
      <c r="ABP11" s="14" t="s">
        <v>1463</v>
      </c>
      <c r="ABQ11" s="14"/>
      <c r="ABR11" s="14"/>
      <c r="ABS11" s="14">
        <v>14</v>
      </c>
      <c r="ABT11" s="14" t="s">
        <v>1463</v>
      </c>
      <c r="ABU11" s="14"/>
      <c r="ABV11" s="14"/>
      <c r="ABW11" s="14">
        <v>14</v>
      </c>
      <c r="ABX11" s="14" t="s">
        <v>1463</v>
      </c>
      <c r="ABY11" s="14"/>
      <c r="ABZ11" s="14"/>
      <c r="ACA11" s="14">
        <v>14</v>
      </c>
      <c r="ACB11" s="14" t="s">
        <v>1463</v>
      </c>
      <c r="ACC11" s="14"/>
      <c r="ACD11" s="14"/>
      <c r="ACE11" s="14">
        <v>14</v>
      </c>
      <c r="ACF11" s="14" t="s">
        <v>1463</v>
      </c>
      <c r="ACG11" s="14"/>
      <c r="ACH11" s="14"/>
      <c r="ACI11" s="14">
        <v>14</v>
      </c>
      <c r="ACJ11" s="14" t="s">
        <v>1463</v>
      </c>
      <c r="ACK11" s="14"/>
      <c r="ACL11" s="14"/>
      <c r="ACM11" s="14">
        <v>14</v>
      </c>
      <c r="ACN11" s="14" t="s">
        <v>1463</v>
      </c>
      <c r="ACO11" s="14"/>
      <c r="ACP11" s="14"/>
      <c r="ACQ11" s="14">
        <v>14</v>
      </c>
      <c r="ACR11" s="14" t="s">
        <v>1463</v>
      </c>
      <c r="ACS11" s="14">
        <v>9</v>
      </c>
      <c r="ACT11" s="14" t="s">
        <v>1567</v>
      </c>
      <c r="ACU11" s="14"/>
      <c r="ACV11" s="14"/>
      <c r="ACW11" s="14">
        <v>14</v>
      </c>
      <c r="ACX11" s="14" t="s">
        <v>1463</v>
      </c>
      <c r="ACY11" s="14">
        <v>9</v>
      </c>
      <c r="ACZ11" s="14" t="s">
        <v>1567</v>
      </c>
      <c r="ADA11" s="14"/>
      <c r="ADB11" s="14"/>
      <c r="ADC11" s="14">
        <v>14</v>
      </c>
      <c r="ADD11" s="14" t="s">
        <v>1463</v>
      </c>
      <c r="ADE11" s="14">
        <v>9</v>
      </c>
      <c r="ADF11" s="14" t="s">
        <v>1567</v>
      </c>
      <c r="ADG11" s="14"/>
      <c r="ADH11" s="14"/>
      <c r="ADI11" s="14">
        <v>14</v>
      </c>
      <c r="ADJ11" s="14" t="s">
        <v>1463</v>
      </c>
      <c r="ADK11" s="14">
        <v>9</v>
      </c>
      <c r="ADL11" s="14" t="s">
        <v>1567</v>
      </c>
      <c r="ADM11" s="14"/>
      <c r="ADN11" s="14"/>
      <c r="ADO11" s="14">
        <v>14</v>
      </c>
      <c r="ADP11" s="14" t="s">
        <v>1463</v>
      </c>
      <c r="ADQ11" s="14">
        <v>9</v>
      </c>
      <c r="ADR11" s="14" t="s">
        <v>1567</v>
      </c>
      <c r="ADS11" s="14"/>
      <c r="ADT11" s="14"/>
      <c r="ADU11" s="14">
        <v>14</v>
      </c>
      <c r="ADV11" s="14" t="s">
        <v>1463</v>
      </c>
      <c r="ADW11" s="14">
        <v>9</v>
      </c>
      <c r="ADX11" s="14" t="s">
        <v>1567</v>
      </c>
      <c r="ADY11" s="14"/>
      <c r="ADZ11" s="14"/>
      <c r="AEA11" s="14">
        <v>14</v>
      </c>
      <c r="AEB11" s="14" t="s">
        <v>1463</v>
      </c>
      <c r="AEC11" s="14">
        <v>9</v>
      </c>
      <c r="AED11" s="14" t="s">
        <v>1567</v>
      </c>
      <c r="AEE11" s="14"/>
      <c r="AEF11" s="14"/>
      <c r="AEG11" s="14"/>
      <c r="AEH11" s="14"/>
      <c r="AEI11" s="14">
        <v>14</v>
      </c>
      <c r="AEJ11" s="14" t="s">
        <v>1463</v>
      </c>
      <c r="AEK11" s="14">
        <v>9</v>
      </c>
      <c r="AEL11" s="14" t="s">
        <v>1567</v>
      </c>
      <c r="AEM11" s="14"/>
      <c r="AEN11" s="14"/>
      <c r="AEO11" s="14"/>
      <c r="AEP11" s="14"/>
      <c r="AEQ11" s="14">
        <v>14</v>
      </c>
      <c r="AER11" s="14" t="s">
        <v>1463</v>
      </c>
      <c r="AES11" s="14">
        <v>9</v>
      </c>
      <c r="AET11" s="14" t="s">
        <v>1567</v>
      </c>
      <c r="AEU11" s="14"/>
      <c r="AEV11" s="14"/>
      <c r="AEW11" s="14"/>
      <c r="AEX11" s="14"/>
      <c r="AEY11" s="14">
        <v>14</v>
      </c>
      <c r="AEZ11" s="14" t="s">
        <v>1463</v>
      </c>
      <c r="AFA11" s="14">
        <v>9</v>
      </c>
      <c r="AFB11" s="14" t="s">
        <v>1567</v>
      </c>
      <c r="AFC11" s="14"/>
      <c r="AFD11" s="14"/>
      <c r="AFE11" s="14"/>
      <c r="AFF11" s="14"/>
      <c r="AFG11" s="14">
        <v>14</v>
      </c>
      <c r="AFH11" s="14" t="s">
        <v>1463</v>
      </c>
      <c r="AFI11" s="14">
        <v>9</v>
      </c>
      <c r="AFJ11" s="14" t="s">
        <v>1567</v>
      </c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/>
      <c r="AGB11" s="14"/>
      <c r="AGC11" s="14"/>
      <c r="AGD11" s="14"/>
      <c r="AGE11" s="14"/>
      <c r="AGF11" s="14"/>
      <c r="AGG11" s="14"/>
      <c r="AGH11" s="14"/>
      <c r="AGI11" s="14"/>
      <c r="AGJ11" s="14"/>
      <c r="AGK11" s="14"/>
      <c r="AGL11" s="14"/>
      <c r="AGM11" s="14">
        <f t="shared" ref="AGM11" si="1839">AGM10+1</f>
        <v>9</v>
      </c>
      <c r="AGN11" s="14" t="s">
        <v>1678</v>
      </c>
      <c r="AGO11" s="14"/>
      <c r="AGP11" s="14"/>
      <c r="AGQ11" s="14"/>
      <c r="AGR11" s="14"/>
      <c r="AGS11" s="14">
        <f t="shared" ref="AGS11" si="1840">AGS10+1</f>
        <v>9</v>
      </c>
      <c r="AGT11" s="14" t="s">
        <v>1678</v>
      </c>
      <c r="AGU11" s="14"/>
      <c r="AGV11" s="14"/>
      <c r="AGW11" s="14"/>
      <c r="AGX11" s="14"/>
      <c r="AGY11" s="14">
        <f t="shared" ref="AGY11" si="1841">AGY10+1</f>
        <v>9</v>
      </c>
      <c r="AGZ11" s="14" t="s">
        <v>1678</v>
      </c>
      <c r="AHA11" s="14"/>
      <c r="AHB11" s="14"/>
      <c r="AHC11" s="14"/>
      <c r="AHD11" s="14"/>
      <c r="AHE11" s="14">
        <f t="shared" ref="AHE11" si="1842">AHE10+1</f>
        <v>9</v>
      </c>
      <c r="AHF11" s="14" t="s">
        <v>1678</v>
      </c>
      <c r="AHG11" s="14"/>
      <c r="AHH11" s="14"/>
      <c r="AHI11" s="14"/>
      <c r="AHJ11" s="14"/>
      <c r="AHK11" s="14">
        <f t="shared" ref="AHK11" si="1843">AHK10+1</f>
        <v>9</v>
      </c>
      <c r="AHL11" s="14" t="s">
        <v>1678</v>
      </c>
      <c r="AHM11" s="14"/>
      <c r="AHN11" s="14"/>
      <c r="AHO11" s="14"/>
      <c r="AHP11" s="14"/>
      <c r="AHQ11" s="14">
        <f t="shared" ref="AHQ11" si="1844">AHQ10+1</f>
        <v>9</v>
      </c>
      <c r="AHR11" s="14" t="s">
        <v>1678</v>
      </c>
      <c r="AHS11" s="14"/>
      <c r="AHT11" s="14"/>
      <c r="AHU11" s="14"/>
      <c r="AHV11" s="14"/>
      <c r="AHW11" s="14">
        <f t="shared" ref="AHW11" si="1845">AHW10+1</f>
        <v>9</v>
      </c>
      <c r="AHX11" s="14" t="s">
        <v>1678</v>
      </c>
      <c r="AHY11" s="14"/>
      <c r="AHZ11" s="14"/>
      <c r="AIA11" s="14"/>
      <c r="AIB11" s="14"/>
      <c r="AIC11" s="14">
        <f t="shared" ref="AIC11" si="1846">AIC10+1</f>
        <v>9</v>
      </c>
      <c r="AID11" s="14" t="s">
        <v>1678</v>
      </c>
      <c r="AIE11" s="14"/>
      <c r="AIF11" s="14"/>
      <c r="AIG11" s="14"/>
      <c r="AIH11" s="14"/>
      <c r="AII11" s="14">
        <f t="shared" ref="AII11" si="1847">AII10+1</f>
        <v>9</v>
      </c>
      <c r="AIJ11" s="14" t="s">
        <v>1678</v>
      </c>
      <c r="AIK11" s="14"/>
      <c r="AIL11" s="14"/>
      <c r="AIM11" s="14"/>
      <c r="AIN11" s="14"/>
      <c r="AIO11" s="14">
        <f t="shared" ref="AIO11" si="1848">AIO10+1</f>
        <v>9</v>
      </c>
      <c r="AIP11" s="14" t="s">
        <v>1678</v>
      </c>
      <c r="AIQ11" s="14"/>
      <c r="AIR11" s="14"/>
      <c r="AIS11" s="14"/>
      <c r="AIT11" s="14"/>
      <c r="AIU11" s="14">
        <f t="shared" ref="AIU11" si="1849">AIU10+1</f>
        <v>9</v>
      </c>
      <c r="AIV11" s="14" t="s">
        <v>1678</v>
      </c>
      <c r="AIW11" s="14"/>
      <c r="AIX11" s="14"/>
      <c r="AIY11" s="14"/>
      <c r="AIZ11" s="14"/>
      <c r="AJA11" s="14">
        <f t="shared" ref="AJA11" si="1850">AJA10+1</f>
        <v>9</v>
      </c>
      <c r="AJB11" s="14" t="s">
        <v>1678</v>
      </c>
      <c r="AJC11" s="14"/>
      <c r="AJD11" s="14"/>
      <c r="AJE11" s="14"/>
      <c r="AJF11" s="14"/>
      <c r="AJG11" s="14">
        <f t="shared" ref="AJG11" si="1851">AJG10+1</f>
        <v>9</v>
      </c>
      <c r="AJH11" s="14" t="s">
        <v>1678</v>
      </c>
      <c r="AJI11" s="14"/>
      <c r="AJJ11" s="14"/>
      <c r="AJK11" s="14"/>
      <c r="AJL11" s="14"/>
      <c r="AJM11" s="14">
        <f t="shared" ref="AJM11" si="1852">AJM10+1</f>
        <v>9</v>
      </c>
      <c r="AJN11" s="14" t="s">
        <v>1678</v>
      </c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/>
      <c r="ANZ11" s="14"/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>
        <f t="shared" ref="AOK11" si="1853">AOK10+1</f>
        <v>9</v>
      </c>
      <c r="AOL11" s="14" t="s">
        <v>994</v>
      </c>
      <c r="AOM11" s="14"/>
      <c r="AON11" s="14"/>
      <c r="AOO11" s="14"/>
      <c r="AOP11" s="14"/>
      <c r="AOQ11" s="14"/>
      <c r="AOR11" s="14"/>
      <c r="AOS11" s="14"/>
      <c r="AOT11" s="14"/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>
        <f t="shared" ref="APE11" si="1854">APE10+1</f>
        <v>9</v>
      </c>
      <c r="APF11" s="14" t="s">
        <v>994</v>
      </c>
      <c r="APG11" s="14"/>
      <c r="APH11" s="14"/>
      <c r="API11" s="14"/>
      <c r="APJ11" s="14"/>
      <c r="APK11" s="14"/>
      <c r="APL11" s="14"/>
      <c r="APM11" s="14"/>
      <c r="APN11" s="14"/>
      <c r="APO11" s="14"/>
      <c r="APP11" s="14"/>
      <c r="APQ11" s="14"/>
      <c r="APR11" s="14"/>
      <c r="APS11" s="14"/>
      <c r="APT11" s="14"/>
      <c r="APU11" s="14"/>
      <c r="APV11" s="14"/>
      <c r="APW11" s="14"/>
      <c r="APX11" s="14"/>
      <c r="APY11" s="14"/>
      <c r="APZ11" s="14"/>
      <c r="AQA11" s="14">
        <f t="shared" ref="AQA11" si="1855">AQA10+1</f>
        <v>9</v>
      </c>
      <c r="AQB11" s="14" t="s">
        <v>994</v>
      </c>
      <c r="AQC11" s="14"/>
      <c r="AQD11" s="14"/>
      <c r="AQE11" s="14">
        <f t="shared" ref="AQE11" si="1856">AQE10+1</f>
        <v>9</v>
      </c>
      <c r="AQF11" s="14" t="s">
        <v>994</v>
      </c>
      <c r="AQG11" s="14"/>
      <c r="AQH11" s="14"/>
      <c r="AQI11" s="14"/>
      <c r="AQJ11" s="14"/>
      <c r="AQK11" s="14"/>
      <c r="AQL11" s="14"/>
      <c r="AQM11" s="14">
        <f t="shared" ref="AQM11" si="1857">AQM10+1</f>
        <v>9</v>
      </c>
      <c r="AQN11" s="14" t="s">
        <v>994</v>
      </c>
      <c r="AQO11" s="14"/>
      <c r="AQP11" s="14"/>
      <c r="AQQ11" s="14"/>
      <c r="AQR11" s="14"/>
      <c r="AQS11" s="14"/>
      <c r="AQT11" s="14"/>
      <c r="AQU11" s="14">
        <f t="shared" ref="AQU11" si="1858">AQU10+1</f>
        <v>9</v>
      </c>
      <c r="AQV11" s="14" t="s">
        <v>994</v>
      </c>
      <c r="AQW11" s="14"/>
      <c r="AQX11" s="14"/>
      <c r="AQY11" s="14"/>
      <c r="AQZ11" s="14"/>
      <c r="ARA11" s="14"/>
      <c r="ARB11" s="14"/>
      <c r="ARC11" s="14">
        <f t="shared" ref="ARC11" si="1859">ARC10+1</f>
        <v>9</v>
      </c>
      <c r="ARD11" s="14" t="s">
        <v>994</v>
      </c>
      <c r="ARE11" s="14"/>
      <c r="ARF11" s="14"/>
      <c r="ARG11" s="14"/>
      <c r="ARH11" s="14"/>
      <c r="ARI11" s="14"/>
      <c r="ARJ11" s="14"/>
      <c r="ARK11" s="14">
        <f t="shared" ref="ARK11" si="1860">ARK10+1</f>
        <v>9</v>
      </c>
      <c r="ARL11" s="14" t="s">
        <v>994</v>
      </c>
      <c r="ARM11" s="14"/>
      <c r="ARN11" s="14"/>
      <c r="ARO11" s="14"/>
      <c r="ARP11" s="14"/>
      <c r="ARQ11" s="14"/>
      <c r="ARR11" s="14"/>
      <c r="ARS11" s="14">
        <f t="shared" ref="ARS11" si="1861">ARS10+1</f>
        <v>9</v>
      </c>
      <c r="ART11" s="14" t="s">
        <v>994</v>
      </c>
      <c r="ARU11" s="14"/>
      <c r="ARV11" s="14"/>
      <c r="ARW11" s="14"/>
      <c r="ARX11" s="14"/>
      <c r="ARY11" s="14"/>
      <c r="ARZ11" s="14"/>
      <c r="ASA11" s="14">
        <f t="shared" ref="ASA11" si="1862">ASA10+1</f>
        <v>9</v>
      </c>
      <c r="ASB11" s="14" t="s">
        <v>994</v>
      </c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  <c r="ASQ11" s="14"/>
      <c r="ASR11" s="14"/>
      <c r="ASS11" s="14"/>
      <c r="AST11" s="14"/>
      <c r="ASU11" s="14"/>
      <c r="ASV11" s="14"/>
      <c r="ASW11" s="14"/>
      <c r="ASX11" s="14"/>
      <c r="ASY11" s="14"/>
      <c r="ASZ11" s="14"/>
      <c r="ATA11" s="14"/>
      <c r="ATB11" s="14"/>
      <c r="ATC11" s="14"/>
      <c r="ATD11" s="14"/>
    </row>
    <row r="12" spans="1:120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 t="str">
        <f t="shared" si="1464"/>
        <v/>
      </c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1139</v>
      </c>
      <c r="GW12" s="14">
        <v>10</v>
      </c>
      <c r="GX12" s="14" t="s">
        <v>1139</v>
      </c>
      <c r="GY12" s="14"/>
      <c r="GZ12" s="14"/>
      <c r="HA12" s="14">
        <v>10</v>
      </c>
      <c r="HB12" s="14" t="s">
        <v>1139</v>
      </c>
      <c r="HC12" s="14"/>
      <c r="HD12" s="14"/>
      <c r="HE12" s="14">
        <v>10</v>
      </c>
      <c r="HF12" s="14" t="s">
        <v>1139</v>
      </c>
      <c r="HG12" s="14"/>
      <c r="HH12" s="14"/>
      <c r="HI12" s="14">
        <v>10</v>
      </c>
      <c r="HJ12" s="14" t="s">
        <v>1139</v>
      </c>
      <c r="HK12" s="14"/>
      <c r="HL12" s="14"/>
      <c r="HM12" s="14">
        <v>10</v>
      </c>
      <c r="HN12" s="14" t="s">
        <v>1139</v>
      </c>
      <c r="HO12" s="14"/>
      <c r="HP12" s="14"/>
      <c r="HQ12" s="14">
        <v>10</v>
      </c>
      <c r="HR12" s="14" t="s">
        <v>1139</v>
      </c>
      <c r="HS12" s="14"/>
      <c r="HT12" s="14"/>
      <c r="HU12" s="14">
        <v>10</v>
      </c>
      <c r="HV12" s="14" t="s">
        <v>1139</v>
      </c>
      <c r="HW12" s="14"/>
      <c r="HX12" s="14"/>
      <c r="HY12" s="14">
        <v>10</v>
      </c>
      <c r="HZ12" s="14" t="s">
        <v>1139</v>
      </c>
      <c r="IA12" s="14"/>
      <c r="IB12" s="14"/>
      <c r="IC12" s="14">
        <v>10</v>
      </c>
      <c r="ID12" s="14" t="s">
        <v>1139</v>
      </c>
      <c r="IE12" s="14"/>
      <c r="IF12" s="14"/>
      <c r="IG12" s="14">
        <v>10</v>
      </c>
      <c r="IH12" s="14" t="s">
        <v>1139</v>
      </c>
      <c r="II12" s="14"/>
      <c r="IJ12" s="14"/>
      <c r="IK12" s="14">
        <v>10</v>
      </c>
      <c r="IL12" s="14" t="s">
        <v>1139</v>
      </c>
      <c r="IM12" s="14"/>
      <c r="IN12" s="14"/>
      <c r="IO12" s="14">
        <v>10</v>
      </c>
      <c r="IP12" s="14" t="s">
        <v>1139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88"/>
        <v>10</v>
      </c>
      <c r="XT12" s="14" t="s">
        <v>1432</v>
      </c>
      <c r="XV12" s="14"/>
      <c r="XW12" s="14"/>
      <c r="XX12" s="14"/>
      <c r="XY12" s="14">
        <f t="shared" si="1689"/>
        <v>10</v>
      </c>
      <c r="XZ12" s="14" t="s">
        <v>1432</v>
      </c>
      <c r="YA12" s="14"/>
      <c r="YB12" s="14"/>
      <c r="YC12" s="14"/>
      <c r="YD12" s="14"/>
      <c r="YE12" s="14">
        <f t="shared" si="1690"/>
        <v>10</v>
      </c>
      <c r="YF12" s="14" t="s">
        <v>1432</v>
      </c>
      <c r="YG12" s="14"/>
      <c r="YH12" s="14"/>
      <c r="YI12" s="14"/>
      <c r="YJ12" s="14"/>
      <c r="YK12" s="14">
        <f t="shared" si="1691"/>
        <v>10</v>
      </c>
      <c r="YL12" s="14" t="s">
        <v>1432</v>
      </c>
      <c r="YM12" s="14"/>
      <c r="YN12" s="14"/>
      <c r="YO12" s="14"/>
      <c r="YP12" s="14"/>
      <c r="YQ12" s="14">
        <f t="shared" si="1692"/>
        <v>10</v>
      </c>
      <c r="YR12" s="14" t="s">
        <v>1432</v>
      </c>
      <c r="YS12" s="14"/>
      <c r="YT12" s="14"/>
      <c r="YU12" s="14"/>
      <c r="YV12" s="14"/>
      <c r="YW12" s="14">
        <f t="shared" si="1693"/>
        <v>10</v>
      </c>
      <c r="YX12" s="14" t="s">
        <v>1432</v>
      </c>
      <c r="YY12" s="14"/>
      <c r="YZ12" s="14"/>
      <c r="ZA12" s="14"/>
      <c r="ZB12" s="14"/>
      <c r="ZC12" s="14">
        <f t="shared" si="1694"/>
        <v>10</v>
      </c>
      <c r="ZD12" s="14" t="s">
        <v>1432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1464</v>
      </c>
      <c r="ZQ12" s="14"/>
      <c r="ZR12" s="14"/>
      <c r="ZS12" s="14">
        <v>15</v>
      </c>
      <c r="ZT12" s="14" t="s">
        <v>1464</v>
      </c>
      <c r="ZU12" s="14"/>
      <c r="ZV12" s="14"/>
      <c r="ZW12" s="14">
        <v>15</v>
      </c>
      <c r="ZX12" s="14" t="s">
        <v>1464</v>
      </c>
      <c r="ZY12" s="14"/>
      <c r="ZZ12" s="14"/>
      <c r="AAA12" s="14">
        <v>15</v>
      </c>
      <c r="AAB12" s="14" t="s">
        <v>1464</v>
      </c>
      <c r="AAC12" s="14"/>
      <c r="AAD12" s="14"/>
      <c r="AAE12" s="14">
        <v>15</v>
      </c>
      <c r="AAF12" s="14" t="s">
        <v>1464</v>
      </c>
      <c r="AAG12" s="14"/>
      <c r="AAH12" s="14"/>
      <c r="AAI12" s="14">
        <v>15</v>
      </c>
      <c r="AAJ12" s="14" t="s">
        <v>1464</v>
      </c>
      <c r="AAK12" s="14"/>
      <c r="AAL12" s="14"/>
      <c r="AAM12" s="14">
        <v>15</v>
      </c>
      <c r="AAN12" s="14" t="s">
        <v>1464</v>
      </c>
      <c r="AAO12" s="14"/>
      <c r="AAP12" s="14"/>
      <c r="AAQ12" s="14">
        <v>15</v>
      </c>
      <c r="AAR12" s="14" t="s">
        <v>1464</v>
      </c>
      <c r="AAS12" s="14"/>
      <c r="AAT12" s="14"/>
      <c r="AAU12" s="14">
        <v>15</v>
      </c>
      <c r="AAV12" s="14" t="s">
        <v>1464</v>
      </c>
      <c r="AAW12" s="14"/>
      <c r="AAX12" s="14"/>
      <c r="AAY12" s="14">
        <v>15</v>
      </c>
      <c r="AAZ12" s="14" t="s">
        <v>1464</v>
      </c>
      <c r="ABA12" s="14"/>
      <c r="ABB12" s="14"/>
      <c r="ABC12" s="14">
        <v>15</v>
      </c>
      <c r="ABD12" s="14" t="s">
        <v>1464</v>
      </c>
      <c r="ABE12" s="14"/>
      <c r="ABF12" s="14"/>
      <c r="ABI12" s="14"/>
      <c r="ABJ12" s="14"/>
      <c r="ABK12" s="14">
        <v>15</v>
      </c>
      <c r="ABL12" s="14" t="s">
        <v>1464</v>
      </c>
      <c r="ABM12" s="14"/>
      <c r="ABN12" s="14"/>
      <c r="ABO12" s="14">
        <v>15</v>
      </c>
      <c r="ABP12" s="14" t="s">
        <v>1464</v>
      </c>
      <c r="ABQ12" s="14"/>
      <c r="ABR12" s="14"/>
      <c r="ABS12" s="14">
        <v>15</v>
      </c>
      <c r="ABT12" s="14" t="s">
        <v>1464</v>
      </c>
      <c r="ABU12" s="14"/>
      <c r="ABV12" s="14"/>
      <c r="ABW12" s="14">
        <v>15</v>
      </c>
      <c r="ABX12" s="14" t="s">
        <v>1464</v>
      </c>
      <c r="ABY12" s="14"/>
      <c r="ABZ12" s="14"/>
      <c r="ACA12" s="14">
        <v>15</v>
      </c>
      <c r="ACB12" s="14" t="s">
        <v>1464</v>
      </c>
      <c r="ACC12" s="14"/>
      <c r="ACD12" s="14"/>
      <c r="ACE12" s="14">
        <v>15</v>
      </c>
      <c r="ACF12" s="14" t="s">
        <v>1464</v>
      </c>
      <c r="ACG12" s="14"/>
      <c r="ACH12" s="14"/>
      <c r="ACI12" s="14">
        <v>15</v>
      </c>
      <c r="ACJ12" s="14" t="s">
        <v>1464</v>
      </c>
      <c r="ACK12" s="14"/>
      <c r="ACL12" s="14"/>
      <c r="ACM12" s="14">
        <v>15</v>
      </c>
      <c r="ACN12" s="14" t="s">
        <v>1464</v>
      </c>
      <c r="ACO12" s="14"/>
      <c r="ACP12" s="14"/>
      <c r="ACQ12" s="14">
        <v>15</v>
      </c>
      <c r="ACR12" s="14" t="s">
        <v>1464</v>
      </c>
      <c r="ACS12" s="14">
        <v>10</v>
      </c>
      <c r="ACT12" s="14" t="s">
        <v>1024</v>
      </c>
      <c r="ACU12" s="14"/>
      <c r="ACV12" s="14"/>
      <c r="ACW12" s="14">
        <v>15</v>
      </c>
      <c r="ACX12" s="14" t="s">
        <v>1464</v>
      </c>
      <c r="ACY12" s="14">
        <v>10</v>
      </c>
      <c r="ACZ12" s="14" t="s">
        <v>1024</v>
      </c>
      <c r="ADA12" s="14"/>
      <c r="ADB12" s="14"/>
      <c r="ADC12" s="14">
        <v>15</v>
      </c>
      <c r="ADD12" s="14" t="s">
        <v>1464</v>
      </c>
      <c r="ADE12" s="14">
        <v>10</v>
      </c>
      <c r="ADF12" s="14" t="s">
        <v>1024</v>
      </c>
      <c r="ADG12" s="14"/>
      <c r="ADH12" s="14"/>
      <c r="ADI12" s="14">
        <v>15</v>
      </c>
      <c r="ADJ12" s="14" t="s">
        <v>1464</v>
      </c>
      <c r="ADK12" s="14">
        <v>10</v>
      </c>
      <c r="ADL12" s="14" t="s">
        <v>1024</v>
      </c>
      <c r="ADM12" s="14"/>
      <c r="ADN12" s="14"/>
      <c r="ADO12" s="14">
        <v>15</v>
      </c>
      <c r="ADP12" s="14" t="s">
        <v>1464</v>
      </c>
      <c r="ADQ12" s="14">
        <v>10</v>
      </c>
      <c r="ADR12" s="14" t="s">
        <v>1024</v>
      </c>
      <c r="ADS12" s="14"/>
      <c r="ADT12" s="14"/>
      <c r="ADU12" s="14">
        <v>15</v>
      </c>
      <c r="ADV12" s="14" t="s">
        <v>1464</v>
      </c>
      <c r="ADW12" s="14">
        <v>10</v>
      </c>
      <c r="ADX12" s="14" t="s">
        <v>1024</v>
      </c>
      <c r="ADY12" s="14"/>
      <c r="ADZ12" s="14"/>
      <c r="AEA12" s="14">
        <v>15</v>
      </c>
      <c r="AEB12" s="14" t="s">
        <v>1464</v>
      </c>
      <c r="AEC12" s="14">
        <v>10</v>
      </c>
      <c r="AED12" s="14" t="s">
        <v>1024</v>
      </c>
      <c r="AEE12" s="14"/>
      <c r="AEF12" s="14"/>
      <c r="AEG12" s="14"/>
      <c r="AEH12" s="14"/>
      <c r="AEI12" s="14">
        <v>15</v>
      </c>
      <c r="AEJ12" s="14" t="s">
        <v>1464</v>
      </c>
      <c r="AEK12" s="14">
        <v>10</v>
      </c>
      <c r="AEL12" s="14" t="s">
        <v>1024</v>
      </c>
      <c r="AEM12" s="14"/>
      <c r="AEN12" s="14"/>
      <c r="AEO12" s="14"/>
      <c r="AEP12" s="14"/>
      <c r="AEQ12" s="14">
        <v>15</v>
      </c>
      <c r="AER12" s="14" t="s">
        <v>1464</v>
      </c>
      <c r="AES12" s="14">
        <v>10</v>
      </c>
      <c r="AET12" s="14" t="s">
        <v>1024</v>
      </c>
      <c r="AEU12" s="14"/>
      <c r="AEV12" s="14"/>
      <c r="AEW12" s="14"/>
      <c r="AEX12" s="14"/>
      <c r="AEY12" s="14">
        <v>15</v>
      </c>
      <c r="AEZ12" s="14" t="s">
        <v>1464</v>
      </c>
      <c r="AFA12" s="14">
        <v>10</v>
      </c>
      <c r="AFB12" s="14" t="s">
        <v>1024</v>
      </c>
      <c r="AFC12" s="14"/>
      <c r="AFD12" s="14"/>
      <c r="AFE12" s="14"/>
      <c r="AFF12" s="14"/>
      <c r="AFG12" s="14">
        <v>15</v>
      </c>
      <c r="AFH12" s="14" t="s">
        <v>1464</v>
      </c>
      <c r="AFI12" s="14">
        <v>10</v>
      </c>
      <c r="AFJ12" s="14" t="s">
        <v>1024</v>
      </c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/>
      <c r="AGB12" s="14"/>
      <c r="AGC12" s="14"/>
      <c r="AGD12" s="14"/>
      <c r="AGE12" s="14"/>
      <c r="AGF12" s="14"/>
      <c r="AGG12" s="14"/>
      <c r="AGH12" s="14"/>
      <c r="AGI12" s="14"/>
      <c r="AGJ12" s="14"/>
      <c r="AGK12" s="14"/>
      <c r="AGL12" s="14"/>
      <c r="AGM12" s="14">
        <f t="shared" ref="AGM12" si="1863">AGM11+1</f>
        <v>10</v>
      </c>
      <c r="AGN12" s="14" t="s">
        <v>1679</v>
      </c>
      <c r="AGO12" s="14"/>
      <c r="AGP12" s="14"/>
      <c r="AGQ12" s="14"/>
      <c r="AGR12" s="14"/>
      <c r="AGS12" s="14">
        <f t="shared" ref="AGS12" si="1864">AGS11+1</f>
        <v>10</v>
      </c>
      <c r="AGT12" s="14" t="s">
        <v>1679</v>
      </c>
      <c r="AGU12" s="14"/>
      <c r="AGV12" s="14"/>
      <c r="AGW12" s="14"/>
      <c r="AGX12" s="14"/>
      <c r="AGY12" s="14">
        <f t="shared" ref="AGY12" si="1865">AGY11+1</f>
        <v>10</v>
      </c>
      <c r="AGZ12" s="14" t="s">
        <v>1679</v>
      </c>
      <c r="AHA12" s="14"/>
      <c r="AHB12" s="14"/>
      <c r="AHC12" s="14"/>
      <c r="AHD12" s="14"/>
      <c r="AHE12" s="14">
        <f t="shared" ref="AHE12" si="1866">AHE11+1</f>
        <v>10</v>
      </c>
      <c r="AHF12" s="14" t="s">
        <v>1679</v>
      </c>
      <c r="AHG12" s="14"/>
      <c r="AHH12" s="14"/>
      <c r="AHI12" s="14"/>
      <c r="AHJ12" s="14"/>
      <c r="AHK12" s="14">
        <f t="shared" ref="AHK12" si="1867">AHK11+1</f>
        <v>10</v>
      </c>
      <c r="AHL12" s="14" t="s">
        <v>1679</v>
      </c>
      <c r="AHM12" s="14"/>
      <c r="AHN12" s="14"/>
      <c r="AHO12" s="14"/>
      <c r="AHP12" s="14"/>
      <c r="AHQ12" s="14">
        <f t="shared" ref="AHQ12" si="1868">AHQ11+1</f>
        <v>10</v>
      </c>
      <c r="AHR12" s="14" t="s">
        <v>1679</v>
      </c>
      <c r="AHS12" s="14"/>
      <c r="AHT12" s="14"/>
      <c r="AHU12" s="14"/>
      <c r="AHV12" s="14"/>
      <c r="AHW12" s="14">
        <f t="shared" ref="AHW12" si="1869">AHW11+1</f>
        <v>10</v>
      </c>
      <c r="AHX12" s="14" t="s">
        <v>1679</v>
      </c>
      <c r="AHY12" s="14"/>
      <c r="AHZ12" s="14"/>
      <c r="AIA12" s="14"/>
      <c r="AIB12" s="14"/>
      <c r="AIC12" s="14">
        <f t="shared" ref="AIC12" si="1870">AIC11+1</f>
        <v>10</v>
      </c>
      <c r="AID12" s="14" t="s">
        <v>1679</v>
      </c>
      <c r="AIE12" s="14"/>
      <c r="AIF12" s="14"/>
      <c r="AIG12" s="14"/>
      <c r="AIH12" s="14"/>
      <c r="AII12" s="14">
        <f t="shared" ref="AII12" si="1871">AII11+1</f>
        <v>10</v>
      </c>
      <c r="AIJ12" s="14" t="s">
        <v>1679</v>
      </c>
      <c r="AIK12" s="14"/>
      <c r="AIL12" s="14"/>
      <c r="AIM12" s="14"/>
      <c r="AIN12" s="14"/>
      <c r="AIO12" s="14">
        <f t="shared" ref="AIO12" si="1872">AIO11+1</f>
        <v>10</v>
      </c>
      <c r="AIP12" s="14" t="s">
        <v>1679</v>
      </c>
      <c r="AIQ12" s="14"/>
      <c r="AIR12" s="14"/>
      <c r="AIS12" s="14"/>
      <c r="AIT12" s="14"/>
      <c r="AIU12" s="14">
        <f t="shared" ref="AIU12" si="1873">AIU11+1</f>
        <v>10</v>
      </c>
      <c r="AIV12" s="14" t="s">
        <v>1679</v>
      </c>
      <c r="AIW12" s="14"/>
      <c r="AIX12" s="14"/>
      <c r="AIY12" s="14"/>
      <c r="AIZ12" s="14"/>
      <c r="AJA12" s="14">
        <f t="shared" ref="AJA12" si="1874">AJA11+1</f>
        <v>10</v>
      </c>
      <c r="AJB12" s="14" t="s">
        <v>1679</v>
      </c>
      <c r="AJC12" s="14"/>
      <c r="AJD12" s="14"/>
      <c r="AJE12" s="14"/>
      <c r="AJF12" s="14"/>
      <c r="AJG12" s="14">
        <f t="shared" ref="AJG12" si="1875">AJG11+1</f>
        <v>10</v>
      </c>
      <c r="AJH12" s="14" t="s">
        <v>1679</v>
      </c>
      <c r="AJI12" s="14"/>
      <c r="AJJ12" s="14"/>
      <c r="AJK12" s="14"/>
      <c r="AJL12" s="14"/>
      <c r="AJM12" s="14">
        <f t="shared" ref="AJM12" si="1876">AJM11+1</f>
        <v>10</v>
      </c>
      <c r="AJN12" s="14" t="s">
        <v>1679</v>
      </c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/>
      <c r="ANZ12" s="14"/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>
        <f t="shared" ref="AOK12" si="1877">AOK11+1</f>
        <v>10</v>
      </c>
      <c r="AOL12" s="14" t="s">
        <v>1799</v>
      </c>
      <c r="AOM12" s="14"/>
      <c r="AON12" s="14"/>
      <c r="AOO12" s="14"/>
      <c r="AOP12" s="14"/>
      <c r="AOQ12" s="14"/>
      <c r="AOR12" s="14"/>
      <c r="AOS12" s="14"/>
      <c r="AOT12" s="14"/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>
        <f t="shared" ref="APE12" si="1878">APE11+1</f>
        <v>10</v>
      </c>
      <c r="APF12" s="14" t="s">
        <v>1799</v>
      </c>
      <c r="APG12" s="14"/>
      <c r="APH12" s="14"/>
      <c r="API12" s="14"/>
      <c r="APJ12" s="14"/>
      <c r="APK12" s="14"/>
      <c r="APL12" s="14"/>
      <c r="APM12" s="14"/>
      <c r="APN12" s="14"/>
      <c r="APO12" s="14"/>
      <c r="APP12" s="14"/>
      <c r="APQ12" s="14"/>
      <c r="APR12" s="14"/>
      <c r="APS12" s="14"/>
      <c r="APT12" s="14"/>
      <c r="APU12" s="14"/>
      <c r="APV12" s="14"/>
      <c r="APW12" s="14"/>
      <c r="APX12" s="14"/>
      <c r="APY12" s="14"/>
      <c r="APZ12" s="14"/>
      <c r="AQA12" s="14">
        <f t="shared" ref="AQA12" si="1879">AQA11+1</f>
        <v>10</v>
      </c>
      <c r="AQB12" s="14" t="s">
        <v>1799</v>
      </c>
      <c r="AQC12" s="14"/>
      <c r="AQD12" s="14"/>
      <c r="AQE12" s="14">
        <f t="shared" ref="AQE12" si="1880">AQE11+1</f>
        <v>10</v>
      </c>
      <c r="AQF12" s="14" t="s">
        <v>1799</v>
      </c>
      <c r="AQG12" s="14"/>
      <c r="AQH12" s="14"/>
      <c r="AQI12" s="14"/>
      <c r="AQJ12" s="14"/>
      <c r="AQK12" s="14"/>
      <c r="AQL12" s="14"/>
      <c r="AQM12" s="14">
        <f t="shared" ref="AQM12" si="1881">AQM11+1</f>
        <v>10</v>
      </c>
      <c r="AQN12" s="14" t="s">
        <v>1799</v>
      </c>
      <c r="AQO12" s="14"/>
      <c r="AQP12" s="14"/>
      <c r="AQQ12" s="14"/>
      <c r="AQR12" s="14"/>
      <c r="AQS12" s="14"/>
      <c r="AQT12" s="14"/>
      <c r="AQU12" s="14">
        <f t="shared" ref="AQU12" si="1882">AQU11+1</f>
        <v>10</v>
      </c>
      <c r="AQV12" s="14" t="s">
        <v>1799</v>
      </c>
      <c r="AQW12" s="14"/>
      <c r="AQX12" s="14"/>
      <c r="AQY12" s="14"/>
      <c r="AQZ12" s="14"/>
      <c r="ARA12" s="14"/>
      <c r="ARB12" s="14"/>
      <c r="ARC12" s="14">
        <f t="shared" ref="ARC12" si="1883">ARC11+1</f>
        <v>10</v>
      </c>
      <c r="ARD12" s="14" t="s">
        <v>1799</v>
      </c>
      <c r="ARE12" s="14"/>
      <c r="ARF12" s="14"/>
      <c r="ARG12" s="14"/>
      <c r="ARH12" s="14"/>
      <c r="ARI12" s="14"/>
      <c r="ARJ12" s="14"/>
      <c r="ARK12" s="14">
        <f t="shared" ref="ARK12" si="1884">ARK11+1</f>
        <v>10</v>
      </c>
      <c r="ARL12" s="14" t="s">
        <v>1799</v>
      </c>
      <c r="ARM12" s="14"/>
      <c r="ARN12" s="14"/>
      <c r="ARO12" s="14"/>
      <c r="ARP12" s="14"/>
      <c r="ARQ12" s="14"/>
      <c r="ARR12" s="14"/>
      <c r="ARS12" s="14">
        <f t="shared" ref="ARS12" si="1885">ARS11+1</f>
        <v>10</v>
      </c>
      <c r="ART12" s="14" t="s">
        <v>1799</v>
      </c>
      <c r="ARU12" s="14"/>
      <c r="ARV12" s="14"/>
      <c r="ARW12" s="14"/>
      <c r="ARX12" s="14"/>
      <c r="ARY12" s="14"/>
      <c r="ARZ12" s="14"/>
      <c r="ASA12" s="14">
        <f t="shared" ref="ASA12" si="1886">ASA11+1</f>
        <v>10</v>
      </c>
      <c r="ASB12" s="14" t="s">
        <v>1799</v>
      </c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  <c r="ASQ12" s="14"/>
      <c r="ASR12" s="14"/>
      <c r="ASS12" s="14"/>
      <c r="AST12" s="14"/>
      <c r="ASU12" s="14"/>
      <c r="ASV12" s="14"/>
      <c r="ASW12" s="14"/>
      <c r="ASX12" s="14"/>
      <c r="ASY12" s="14"/>
      <c r="ASZ12" s="14"/>
      <c r="ATA12" s="14"/>
      <c r="ATB12" s="14"/>
      <c r="ATC12" s="14"/>
      <c r="ATD12" s="14"/>
    </row>
    <row r="13" spans="1:120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 t="str">
        <f t="shared" si="1464"/>
        <v/>
      </c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1140</v>
      </c>
      <c r="GW13" s="14">
        <v>11</v>
      </c>
      <c r="GX13" s="14" t="s">
        <v>1140</v>
      </c>
      <c r="GY13" s="14"/>
      <c r="GZ13" s="14"/>
      <c r="HA13" s="14">
        <v>11</v>
      </c>
      <c r="HB13" s="14" t="s">
        <v>1140</v>
      </c>
      <c r="HC13" s="14"/>
      <c r="HD13" s="14"/>
      <c r="HE13" s="14">
        <v>11</v>
      </c>
      <c r="HF13" s="14" t="s">
        <v>1140</v>
      </c>
      <c r="HG13" s="14"/>
      <c r="HH13" s="14"/>
      <c r="HI13" s="14">
        <v>11</v>
      </c>
      <c r="HJ13" s="14" t="s">
        <v>1140</v>
      </c>
      <c r="HK13" s="14"/>
      <c r="HL13" s="14"/>
      <c r="HM13" s="14">
        <v>11</v>
      </c>
      <c r="HN13" s="14" t="s">
        <v>1140</v>
      </c>
      <c r="HO13" s="14"/>
      <c r="HP13" s="14"/>
      <c r="HQ13" s="14">
        <v>11</v>
      </c>
      <c r="HR13" s="14" t="s">
        <v>1140</v>
      </c>
      <c r="HS13" s="14"/>
      <c r="HT13" s="14"/>
      <c r="HU13" s="14">
        <v>11</v>
      </c>
      <c r="HV13" s="14" t="s">
        <v>1140</v>
      </c>
      <c r="HW13" s="14"/>
      <c r="HX13" s="14"/>
      <c r="HY13" s="14">
        <v>11</v>
      </c>
      <c r="HZ13" s="14" t="s">
        <v>1140</v>
      </c>
      <c r="IA13" s="14"/>
      <c r="IB13" s="14"/>
      <c r="IC13" s="14">
        <v>11</v>
      </c>
      <c r="ID13" s="14" t="s">
        <v>1140</v>
      </c>
      <c r="IE13" s="14"/>
      <c r="IF13" s="14"/>
      <c r="IG13" s="14">
        <v>11</v>
      </c>
      <c r="IH13" s="14" t="s">
        <v>1140</v>
      </c>
      <c r="II13" s="14"/>
      <c r="IJ13" s="14"/>
      <c r="IK13" s="14">
        <v>11</v>
      </c>
      <c r="IL13" s="14" t="s">
        <v>1140</v>
      </c>
      <c r="IM13" s="14"/>
      <c r="IN13" s="14"/>
      <c r="IO13" s="14">
        <v>11</v>
      </c>
      <c r="IP13" s="14" t="s">
        <v>1140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88"/>
        <v>11</v>
      </c>
      <c r="XT13" s="14" t="s">
        <v>1433</v>
      </c>
      <c r="XV13" s="14"/>
      <c r="XW13" s="14"/>
      <c r="XX13" s="14"/>
      <c r="XY13" s="14">
        <f t="shared" si="1689"/>
        <v>11</v>
      </c>
      <c r="XZ13" s="14" t="s">
        <v>1433</v>
      </c>
      <c r="YA13" s="14"/>
      <c r="YB13" s="14"/>
      <c r="YC13" s="14"/>
      <c r="YD13" s="14"/>
      <c r="YE13" s="14">
        <f t="shared" si="1690"/>
        <v>11</v>
      </c>
      <c r="YF13" s="14" t="s">
        <v>1433</v>
      </c>
      <c r="YG13" s="14"/>
      <c r="YH13" s="14"/>
      <c r="YI13" s="14"/>
      <c r="YJ13" s="14"/>
      <c r="YK13" s="14">
        <f t="shared" si="1691"/>
        <v>11</v>
      </c>
      <c r="YL13" s="14" t="s">
        <v>1433</v>
      </c>
      <c r="YM13" s="14"/>
      <c r="YN13" s="14"/>
      <c r="YO13" s="14"/>
      <c r="YP13" s="14"/>
      <c r="YQ13" s="14">
        <f t="shared" si="1692"/>
        <v>11</v>
      </c>
      <c r="YR13" s="14" t="s">
        <v>1433</v>
      </c>
      <c r="YS13" s="14"/>
      <c r="YT13" s="14"/>
      <c r="YU13" s="14"/>
      <c r="YV13" s="14"/>
      <c r="YW13" s="14">
        <f t="shared" si="1693"/>
        <v>11</v>
      </c>
      <c r="YX13" s="14" t="s">
        <v>1433</v>
      </c>
      <c r="YY13" s="14"/>
      <c r="YZ13" s="14"/>
      <c r="ZA13" s="14"/>
      <c r="ZB13" s="14"/>
      <c r="ZC13" s="14">
        <f t="shared" si="1694"/>
        <v>11</v>
      </c>
      <c r="ZD13" s="14" t="s">
        <v>1433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1465</v>
      </c>
      <c r="ZQ13" s="14"/>
      <c r="ZR13" s="14"/>
      <c r="ZS13" s="14">
        <v>16</v>
      </c>
      <c r="ZT13" s="14" t="s">
        <v>1465</v>
      </c>
      <c r="ZU13" s="14"/>
      <c r="ZV13" s="14"/>
      <c r="ZW13" s="14">
        <v>16</v>
      </c>
      <c r="ZX13" s="14" t="s">
        <v>1465</v>
      </c>
      <c r="ZY13" s="14"/>
      <c r="ZZ13" s="14"/>
      <c r="AAA13" s="14">
        <v>16</v>
      </c>
      <c r="AAB13" s="14" t="s">
        <v>1465</v>
      </c>
      <c r="AAC13" s="14"/>
      <c r="AAD13" s="14"/>
      <c r="AAE13" s="14">
        <v>16</v>
      </c>
      <c r="AAF13" s="14" t="s">
        <v>1465</v>
      </c>
      <c r="AAG13" s="14"/>
      <c r="AAH13" s="14"/>
      <c r="AAI13" s="14">
        <v>16</v>
      </c>
      <c r="AAJ13" s="14" t="s">
        <v>1465</v>
      </c>
      <c r="AAK13" s="14"/>
      <c r="AAL13" s="14"/>
      <c r="AAM13" s="14">
        <v>16</v>
      </c>
      <c r="AAN13" s="14" t="s">
        <v>1465</v>
      </c>
      <c r="AAO13" s="14"/>
      <c r="AAP13" s="14"/>
      <c r="AAQ13" s="14">
        <v>16</v>
      </c>
      <c r="AAR13" s="14" t="s">
        <v>1465</v>
      </c>
      <c r="AAS13" s="14"/>
      <c r="AAT13" s="14"/>
      <c r="AAU13" s="14">
        <v>16</v>
      </c>
      <c r="AAV13" s="14" t="s">
        <v>1465</v>
      </c>
      <c r="AAW13" s="14"/>
      <c r="AAX13" s="14"/>
      <c r="AAY13" s="14">
        <v>16</v>
      </c>
      <c r="AAZ13" s="14" t="s">
        <v>1465</v>
      </c>
      <c r="ABA13" s="14"/>
      <c r="ABB13" s="14"/>
      <c r="ABC13" s="14">
        <v>16</v>
      </c>
      <c r="ABD13" s="14" t="s">
        <v>1465</v>
      </c>
      <c r="ABE13" s="14"/>
      <c r="ABF13" s="14"/>
      <c r="ABI13" s="14"/>
      <c r="ABJ13" s="14"/>
      <c r="ABK13" s="14">
        <v>16</v>
      </c>
      <c r="ABL13" s="14" t="s">
        <v>1465</v>
      </c>
      <c r="ABM13" s="14"/>
      <c r="ABN13" s="14"/>
      <c r="ABO13" s="14">
        <v>16</v>
      </c>
      <c r="ABP13" s="14" t="s">
        <v>1465</v>
      </c>
      <c r="ABQ13" s="14"/>
      <c r="ABR13" s="14"/>
      <c r="ABS13" s="14">
        <v>16</v>
      </c>
      <c r="ABT13" s="14" t="s">
        <v>1465</v>
      </c>
      <c r="ABU13" s="14"/>
      <c r="ABV13" s="14"/>
      <c r="ABW13" s="14">
        <v>16</v>
      </c>
      <c r="ABX13" s="14" t="s">
        <v>1465</v>
      </c>
      <c r="ABY13" s="14"/>
      <c r="ABZ13" s="14"/>
      <c r="ACA13" s="14">
        <v>16</v>
      </c>
      <c r="ACB13" s="14" t="s">
        <v>1465</v>
      </c>
      <c r="ACC13" s="14"/>
      <c r="ACD13" s="14"/>
      <c r="ACE13" s="14">
        <v>16</v>
      </c>
      <c r="ACF13" s="14" t="s">
        <v>1465</v>
      </c>
      <c r="ACG13" s="14"/>
      <c r="ACH13" s="14"/>
      <c r="ACI13" s="14">
        <v>16</v>
      </c>
      <c r="ACJ13" s="14" t="s">
        <v>1465</v>
      </c>
      <c r="ACK13" s="14"/>
      <c r="ACL13" s="14"/>
      <c r="ACM13" s="14">
        <v>16</v>
      </c>
      <c r="ACN13" s="14" t="s">
        <v>1465</v>
      </c>
      <c r="ACO13" s="14"/>
      <c r="ACP13" s="14"/>
      <c r="ACQ13" s="14">
        <v>16</v>
      </c>
      <c r="ACR13" s="14" t="s">
        <v>1465</v>
      </c>
      <c r="ACS13" s="14">
        <v>11</v>
      </c>
      <c r="ACT13" s="14" t="s">
        <v>1535</v>
      </c>
      <c r="ACU13" s="14"/>
      <c r="ACV13" s="14"/>
      <c r="ACW13" s="14">
        <v>16</v>
      </c>
      <c r="ACX13" s="14" t="s">
        <v>1465</v>
      </c>
      <c r="ACY13" s="14">
        <v>11</v>
      </c>
      <c r="ACZ13" s="14" t="s">
        <v>1535</v>
      </c>
      <c r="ADA13" s="14"/>
      <c r="ADB13" s="14"/>
      <c r="ADC13" s="14">
        <v>16</v>
      </c>
      <c r="ADD13" s="14" t="s">
        <v>1465</v>
      </c>
      <c r="ADE13" s="14">
        <v>11</v>
      </c>
      <c r="ADF13" s="14" t="s">
        <v>1535</v>
      </c>
      <c r="ADG13" s="14"/>
      <c r="ADH13" s="14"/>
      <c r="ADI13" s="14">
        <v>16</v>
      </c>
      <c r="ADJ13" s="14" t="s">
        <v>1465</v>
      </c>
      <c r="ADK13" s="14">
        <v>11</v>
      </c>
      <c r="ADL13" s="14" t="s">
        <v>1535</v>
      </c>
      <c r="ADM13" s="14"/>
      <c r="ADN13" s="14"/>
      <c r="ADO13" s="14">
        <v>16</v>
      </c>
      <c r="ADP13" s="14" t="s">
        <v>1465</v>
      </c>
      <c r="ADQ13" s="14">
        <v>11</v>
      </c>
      <c r="ADR13" s="14" t="s">
        <v>1535</v>
      </c>
      <c r="ADS13" s="14"/>
      <c r="ADT13" s="14"/>
      <c r="ADU13" s="14">
        <v>16</v>
      </c>
      <c r="ADV13" s="14" t="s">
        <v>1465</v>
      </c>
      <c r="ADW13" s="14">
        <v>11</v>
      </c>
      <c r="ADX13" s="14" t="s">
        <v>1535</v>
      </c>
      <c r="ADY13" s="14"/>
      <c r="ADZ13" s="14"/>
      <c r="AEA13" s="14">
        <v>16</v>
      </c>
      <c r="AEB13" s="14" t="s">
        <v>1465</v>
      </c>
      <c r="AEC13" s="14">
        <v>11</v>
      </c>
      <c r="AED13" s="14" t="s">
        <v>1535</v>
      </c>
      <c r="AEE13" s="14"/>
      <c r="AEF13" s="14"/>
      <c r="AEG13" s="14"/>
      <c r="AEH13" s="14"/>
      <c r="AEI13" s="14">
        <v>16</v>
      </c>
      <c r="AEJ13" s="14" t="s">
        <v>1465</v>
      </c>
      <c r="AEK13" s="14">
        <v>11</v>
      </c>
      <c r="AEL13" s="14" t="s">
        <v>1535</v>
      </c>
      <c r="AEM13" s="14"/>
      <c r="AEN13" s="14"/>
      <c r="AEO13" s="14"/>
      <c r="AEP13" s="14"/>
      <c r="AEQ13" s="14">
        <v>16</v>
      </c>
      <c r="AER13" s="14" t="s">
        <v>1465</v>
      </c>
      <c r="AES13" s="14">
        <v>11</v>
      </c>
      <c r="AET13" s="14" t="s">
        <v>1535</v>
      </c>
      <c r="AEU13" s="14"/>
      <c r="AEV13" s="14"/>
      <c r="AEW13" s="14"/>
      <c r="AEX13" s="14"/>
      <c r="AEY13" s="14">
        <v>16</v>
      </c>
      <c r="AEZ13" s="14" t="s">
        <v>1465</v>
      </c>
      <c r="AFA13" s="14">
        <v>11</v>
      </c>
      <c r="AFB13" s="14" t="s">
        <v>1535</v>
      </c>
      <c r="AFC13" s="14"/>
      <c r="AFD13" s="14"/>
      <c r="AFE13" s="14"/>
      <c r="AFF13" s="14"/>
      <c r="AFG13" s="14">
        <v>16</v>
      </c>
      <c r="AFH13" s="14" t="s">
        <v>1465</v>
      </c>
      <c r="AFI13" s="14">
        <v>11</v>
      </c>
      <c r="AFJ13" s="14" t="s">
        <v>1535</v>
      </c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/>
      <c r="AGB13" s="14"/>
      <c r="AGC13" s="14"/>
      <c r="AGD13" s="14"/>
      <c r="AGE13" s="14"/>
      <c r="AGF13" s="14"/>
      <c r="AGG13" s="14"/>
      <c r="AGH13" s="14"/>
      <c r="AGI13" s="14"/>
      <c r="AGJ13" s="14"/>
      <c r="AGK13" s="14"/>
      <c r="AGL13" s="14"/>
      <c r="AGM13" s="14">
        <f t="shared" ref="AGM13" si="1887">AGM12+1</f>
        <v>11</v>
      </c>
      <c r="AGN13" s="14" t="s">
        <v>1680</v>
      </c>
      <c r="AGO13" s="14"/>
      <c r="AGP13" s="14"/>
      <c r="AGQ13" s="14"/>
      <c r="AGR13" s="14"/>
      <c r="AGS13" s="14">
        <f t="shared" ref="AGS13" si="1888">AGS12+1</f>
        <v>11</v>
      </c>
      <c r="AGT13" s="14" t="s">
        <v>1680</v>
      </c>
      <c r="AGU13" s="14"/>
      <c r="AGV13" s="14"/>
      <c r="AGW13" s="14"/>
      <c r="AGX13" s="14"/>
      <c r="AGY13" s="14">
        <f t="shared" ref="AGY13" si="1889">AGY12+1</f>
        <v>11</v>
      </c>
      <c r="AGZ13" s="14" t="s">
        <v>1680</v>
      </c>
      <c r="AHA13" s="14"/>
      <c r="AHB13" s="14"/>
      <c r="AHC13" s="14"/>
      <c r="AHD13" s="14"/>
      <c r="AHE13" s="14">
        <f t="shared" ref="AHE13" si="1890">AHE12+1</f>
        <v>11</v>
      </c>
      <c r="AHF13" s="14" t="s">
        <v>1680</v>
      </c>
      <c r="AHG13" s="14"/>
      <c r="AHH13" s="14"/>
      <c r="AHI13" s="14"/>
      <c r="AHJ13" s="14"/>
      <c r="AHK13" s="14">
        <f t="shared" ref="AHK13" si="1891">AHK12+1</f>
        <v>11</v>
      </c>
      <c r="AHL13" s="14" t="s">
        <v>1680</v>
      </c>
      <c r="AHM13" s="14"/>
      <c r="AHN13" s="14"/>
      <c r="AHO13" s="14"/>
      <c r="AHP13" s="14"/>
      <c r="AHQ13" s="14">
        <f t="shared" ref="AHQ13" si="1892">AHQ12+1</f>
        <v>11</v>
      </c>
      <c r="AHR13" s="14" t="s">
        <v>1680</v>
      </c>
      <c r="AHS13" s="14"/>
      <c r="AHT13" s="14"/>
      <c r="AHU13" s="14"/>
      <c r="AHV13" s="14"/>
      <c r="AHW13" s="14">
        <f t="shared" ref="AHW13" si="1893">AHW12+1</f>
        <v>11</v>
      </c>
      <c r="AHX13" s="14" t="s">
        <v>1680</v>
      </c>
      <c r="AHY13" s="14"/>
      <c r="AHZ13" s="14"/>
      <c r="AIA13" s="14"/>
      <c r="AIB13" s="14"/>
      <c r="AIC13" s="14">
        <f t="shared" ref="AIC13" si="1894">AIC12+1</f>
        <v>11</v>
      </c>
      <c r="AID13" s="14" t="s">
        <v>1680</v>
      </c>
      <c r="AIE13" s="14"/>
      <c r="AIF13" s="14"/>
      <c r="AIG13" s="14"/>
      <c r="AIH13" s="14"/>
      <c r="AII13" s="14">
        <f t="shared" ref="AII13" si="1895">AII12+1</f>
        <v>11</v>
      </c>
      <c r="AIJ13" s="14" t="s">
        <v>1680</v>
      </c>
      <c r="AIK13" s="14"/>
      <c r="AIL13" s="14"/>
      <c r="AIM13" s="14"/>
      <c r="AIN13" s="14"/>
      <c r="AIO13" s="14">
        <f t="shared" ref="AIO13" si="1896">AIO12+1</f>
        <v>11</v>
      </c>
      <c r="AIP13" s="14" t="s">
        <v>1680</v>
      </c>
      <c r="AIQ13" s="14"/>
      <c r="AIR13" s="14"/>
      <c r="AIS13" s="14"/>
      <c r="AIT13" s="14"/>
      <c r="AIU13" s="14">
        <f t="shared" ref="AIU13" si="1897">AIU12+1</f>
        <v>11</v>
      </c>
      <c r="AIV13" s="14" t="s">
        <v>1680</v>
      </c>
      <c r="AIW13" s="14"/>
      <c r="AIX13" s="14"/>
      <c r="AIY13" s="14"/>
      <c r="AIZ13" s="14"/>
      <c r="AJA13" s="14">
        <f t="shared" ref="AJA13" si="1898">AJA12+1</f>
        <v>11</v>
      </c>
      <c r="AJB13" s="14" t="s">
        <v>1680</v>
      </c>
      <c r="AJC13" s="14"/>
      <c r="AJD13" s="14"/>
      <c r="AJE13" s="14"/>
      <c r="AJF13" s="14"/>
      <c r="AJG13" s="14">
        <f t="shared" ref="AJG13" si="1899">AJG12+1</f>
        <v>11</v>
      </c>
      <c r="AJH13" s="14" t="s">
        <v>1680</v>
      </c>
      <c r="AJI13" s="14"/>
      <c r="AJJ13" s="14"/>
      <c r="AJK13" s="14"/>
      <c r="AJL13" s="14"/>
      <c r="AJM13" s="14">
        <f t="shared" ref="AJM13" si="1900">AJM12+1</f>
        <v>11</v>
      </c>
      <c r="AJN13" s="14" t="s">
        <v>1680</v>
      </c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/>
      <c r="ANZ13" s="14"/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>
        <f t="shared" ref="AOK13" si="1901">AOK12+1</f>
        <v>11</v>
      </c>
      <c r="AOL13" s="14" t="s">
        <v>1000</v>
      </c>
      <c r="AOM13" s="14"/>
      <c r="AON13" s="14"/>
      <c r="AOO13" s="14"/>
      <c r="AOP13" s="14"/>
      <c r="AOQ13" s="14"/>
      <c r="AOR13" s="14"/>
      <c r="AOS13" s="14"/>
      <c r="AOT13" s="14"/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>
        <f t="shared" ref="APE13" si="1902">APE12+1</f>
        <v>11</v>
      </c>
      <c r="APF13" s="14" t="s">
        <v>1000</v>
      </c>
      <c r="APG13" s="14"/>
      <c r="APH13" s="14"/>
      <c r="API13" s="14"/>
      <c r="APJ13" s="14"/>
      <c r="APK13" s="14"/>
      <c r="APL13" s="14"/>
      <c r="APM13" s="14"/>
      <c r="APN13" s="14"/>
      <c r="APO13" s="14"/>
      <c r="APP13" s="14"/>
      <c r="APQ13" s="14"/>
      <c r="APR13" s="14"/>
      <c r="APS13" s="14"/>
      <c r="APT13" s="14"/>
      <c r="APU13" s="14"/>
      <c r="APV13" s="14"/>
      <c r="APW13" s="14"/>
      <c r="APX13" s="14"/>
      <c r="APY13" s="14"/>
      <c r="APZ13" s="14"/>
      <c r="AQA13" s="14">
        <f t="shared" ref="AQA13" si="1903">AQA12+1</f>
        <v>11</v>
      </c>
      <c r="AQB13" s="14" t="s">
        <v>1000</v>
      </c>
      <c r="AQC13" s="14"/>
      <c r="AQD13" s="14"/>
      <c r="AQE13" s="14">
        <f t="shared" ref="AQE13" si="1904">AQE12+1</f>
        <v>11</v>
      </c>
      <c r="AQF13" s="14" t="s">
        <v>1000</v>
      </c>
      <c r="AQG13" s="14"/>
      <c r="AQH13" s="14"/>
      <c r="AQI13" s="14"/>
      <c r="AQJ13" s="14"/>
      <c r="AQK13" s="14"/>
      <c r="AQL13" s="14"/>
      <c r="AQM13" s="14">
        <f t="shared" ref="AQM13" si="1905">AQM12+1</f>
        <v>11</v>
      </c>
      <c r="AQN13" s="14" t="s">
        <v>1000</v>
      </c>
      <c r="AQO13" s="14"/>
      <c r="AQP13" s="14"/>
      <c r="AQQ13" s="14"/>
      <c r="AQR13" s="14"/>
      <c r="AQS13" s="14"/>
      <c r="AQT13" s="14"/>
      <c r="AQU13" s="14">
        <f t="shared" ref="AQU13" si="1906">AQU12+1</f>
        <v>11</v>
      </c>
      <c r="AQV13" s="14" t="s">
        <v>1000</v>
      </c>
      <c r="AQW13" s="14"/>
      <c r="AQX13" s="14"/>
      <c r="AQY13" s="14"/>
      <c r="AQZ13" s="14"/>
      <c r="ARA13" s="14"/>
      <c r="ARB13" s="14"/>
      <c r="ARC13" s="14">
        <f t="shared" ref="ARC13" si="1907">ARC12+1</f>
        <v>11</v>
      </c>
      <c r="ARD13" s="14" t="s">
        <v>1000</v>
      </c>
      <c r="ARE13" s="14"/>
      <c r="ARF13" s="14"/>
      <c r="ARG13" s="14"/>
      <c r="ARH13" s="14"/>
      <c r="ARI13" s="14"/>
      <c r="ARJ13" s="14"/>
      <c r="ARK13" s="14">
        <f t="shared" ref="ARK13" si="1908">ARK12+1</f>
        <v>11</v>
      </c>
      <c r="ARL13" s="14" t="s">
        <v>1000</v>
      </c>
      <c r="ARM13" s="14"/>
      <c r="ARN13" s="14"/>
      <c r="ARO13" s="14"/>
      <c r="ARP13" s="14"/>
      <c r="ARQ13" s="14"/>
      <c r="ARR13" s="14"/>
      <c r="ARS13" s="14">
        <f t="shared" ref="ARS13" si="1909">ARS12+1</f>
        <v>11</v>
      </c>
      <c r="ART13" s="14" t="s">
        <v>1000</v>
      </c>
      <c r="ARU13" s="14"/>
      <c r="ARV13" s="14"/>
      <c r="ARW13" s="14"/>
      <c r="ARX13" s="14"/>
      <c r="ARY13" s="14"/>
      <c r="ARZ13" s="14"/>
      <c r="ASA13" s="14">
        <f t="shared" ref="ASA13" si="1910">ASA12+1</f>
        <v>11</v>
      </c>
      <c r="ASB13" s="14" t="s">
        <v>1000</v>
      </c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  <c r="ASQ13" s="14"/>
      <c r="ASR13" s="14"/>
      <c r="ASS13" s="14"/>
      <c r="AST13" s="14"/>
      <c r="ASU13" s="14"/>
      <c r="ASV13" s="14"/>
      <c r="ASW13" s="14"/>
      <c r="ASX13" s="14"/>
      <c r="ASY13" s="14"/>
      <c r="ASZ13" s="14"/>
      <c r="ATA13" s="14"/>
      <c r="ATB13" s="14"/>
      <c r="ATC13" s="14"/>
      <c r="ATD13" s="14"/>
    </row>
    <row r="14" spans="1:120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 t="str">
        <f t="shared" si="1464"/>
        <v/>
      </c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1141</v>
      </c>
      <c r="GW14" s="14">
        <v>12</v>
      </c>
      <c r="GX14" s="14" t="s">
        <v>1141</v>
      </c>
      <c r="GY14" s="14"/>
      <c r="GZ14" s="14"/>
      <c r="HA14" s="14">
        <v>12</v>
      </c>
      <c r="HB14" s="14" t="s">
        <v>1141</v>
      </c>
      <c r="HC14" s="14"/>
      <c r="HD14" s="14"/>
      <c r="HE14" s="14">
        <v>12</v>
      </c>
      <c r="HF14" s="14" t="s">
        <v>1141</v>
      </c>
      <c r="HG14" s="14"/>
      <c r="HH14" s="14"/>
      <c r="HI14" s="14">
        <v>12</v>
      </c>
      <c r="HJ14" s="14" t="s">
        <v>1141</v>
      </c>
      <c r="HK14" s="14"/>
      <c r="HL14" s="14"/>
      <c r="HM14" s="14">
        <v>12</v>
      </c>
      <c r="HN14" s="14" t="s">
        <v>1141</v>
      </c>
      <c r="HO14" s="14"/>
      <c r="HP14" s="14"/>
      <c r="HQ14" s="14">
        <v>12</v>
      </c>
      <c r="HR14" s="14" t="s">
        <v>1141</v>
      </c>
      <c r="HS14" s="14"/>
      <c r="HT14" s="14"/>
      <c r="HU14" s="14">
        <v>12</v>
      </c>
      <c r="HV14" s="14" t="s">
        <v>1141</v>
      </c>
      <c r="HW14" s="14"/>
      <c r="HX14" s="14"/>
      <c r="HY14" s="14">
        <v>12</v>
      </c>
      <c r="HZ14" s="14" t="s">
        <v>1141</v>
      </c>
      <c r="IA14" s="14"/>
      <c r="IB14" s="14"/>
      <c r="IC14" s="14">
        <v>12</v>
      </c>
      <c r="ID14" s="14" t="s">
        <v>1141</v>
      </c>
      <c r="IE14" s="14"/>
      <c r="IF14" s="14"/>
      <c r="IG14" s="14">
        <v>12</v>
      </c>
      <c r="IH14" s="14" t="s">
        <v>1141</v>
      </c>
      <c r="II14" s="14"/>
      <c r="IJ14" s="14"/>
      <c r="IK14" s="14">
        <v>12</v>
      </c>
      <c r="IL14" s="14" t="s">
        <v>1141</v>
      </c>
      <c r="IM14" s="14"/>
      <c r="IN14" s="14"/>
      <c r="IO14" s="14">
        <v>12</v>
      </c>
      <c r="IP14" s="14" t="s">
        <v>1141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88"/>
        <v>12</v>
      </c>
      <c r="XT14" s="14" t="s">
        <v>1434</v>
      </c>
      <c r="XV14" s="14"/>
      <c r="XW14" s="14"/>
      <c r="XX14" s="14"/>
      <c r="XY14" s="14">
        <f t="shared" si="1689"/>
        <v>12</v>
      </c>
      <c r="XZ14" s="14" t="s">
        <v>1434</v>
      </c>
      <c r="YA14" s="14"/>
      <c r="YB14" s="14"/>
      <c r="YC14" s="14"/>
      <c r="YD14" s="14"/>
      <c r="YE14" s="14">
        <f t="shared" si="1690"/>
        <v>12</v>
      </c>
      <c r="YF14" s="14" t="s">
        <v>1434</v>
      </c>
      <c r="YG14" s="14"/>
      <c r="YH14" s="14"/>
      <c r="YI14" s="14"/>
      <c r="YJ14" s="14"/>
      <c r="YK14" s="14">
        <f t="shared" si="1691"/>
        <v>12</v>
      </c>
      <c r="YL14" s="14" t="s">
        <v>1434</v>
      </c>
      <c r="YM14" s="14"/>
      <c r="YN14" s="14"/>
      <c r="YO14" s="14"/>
      <c r="YP14" s="14"/>
      <c r="YQ14" s="14">
        <f t="shared" si="1692"/>
        <v>12</v>
      </c>
      <c r="YR14" s="14" t="s">
        <v>1434</v>
      </c>
      <c r="YS14" s="14"/>
      <c r="YT14" s="14"/>
      <c r="YU14" s="14"/>
      <c r="YV14" s="14"/>
      <c r="YW14" s="14">
        <f t="shared" si="1693"/>
        <v>12</v>
      </c>
      <c r="YX14" s="14" t="s">
        <v>1434</v>
      </c>
      <c r="YY14" s="14"/>
      <c r="YZ14" s="14"/>
      <c r="ZA14" s="14"/>
      <c r="ZB14" s="14"/>
      <c r="ZC14" s="14">
        <f t="shared" si="1694"/>
        <v>12</v>
      </c>
      <c r="ZD14" s="14" t="s">
        <v>1434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1466</v>
      </c>
      <c r="ZQ14" s="14"/>
      <c r="ZR14" s="14"/>
      <c r="ZS14" s="14">
        <v>17</v>
      </c>
      <c r="ZT14" s="14" t="s">
        <v>1466</v>
      </c>
      <c r="ZU14" s="14"/>
      <c r="ZV14" s="14"/>
      <c r="ZW14" s="14">
        <v>17</v>
      </c>
      <c r="ZX14" s="14" t="s">
        <v>1466</v>
      </c>
      <c r="ZY14" s="14"/>
      <c r="ZZ14" s="14"/>
      <c r="AAA14" s="14">
        <v>17</v>
      </c>
      <c r="AAB14" s="14" t="s">
        <v>1466</v>
      </c>
      <c r="AAC14" s="14"/>
      <c r="AAD14" s="14"/>
      <c r="AAE14" s="14">
        <v>17</v>
      </c>
      <c r="AAF14" s="14" t="s">
        <v>1466</v>
      </c>
      <c r="AAG14" s="14"/>
      <c r="AAH14" s="14"/>
      <c r="AAI14" s="14">
        <v>17</v>
      </c>
      <c r="AAJ14" s="14" t="s">
        <v>1466</v>
      </c>
      <c r="AAK14" s="14"/>
      <c r="AAL14" s="14"/>
      <c r="AAM14" s="14">
        <v>17</v>
      </c>
      <c r="AAN14" s="14" t="s">
        <v>1466</v>
      </c>
      <c r="AAO14" s="14"/>
      <c r="AAP14" s="14"/>
      <c r="AAQ14" s="14">
        <v>17</v>
      </c>
      <c r="AAR14" s="14" t="s">
        <v>1466</v>
      </c>
      <c r="AAS14" s="14"/>
      <c r="AAT14" s="14"/>
      <c r="AAU14" s="14">
        <v>17</v>
      </c>
      <c r="AAV14" s="14" t="s">
        <v>1466</v>
      </c>
      <c r="AAW14" s="14"/>
      <c r="AAX14" s="14"/>
      <c r="AAY14" s="14">
        <v>17</v>
      </c>
      <c r="AAZ14" s="14" t="s">
        <v>1466</v>
      </c>
      <c r="ABA14" s="14"/>
      <c r="ABB14" s="14"/>
      <c r="ABC14" s="14">
        <v>17</v>
      </c>
      <c r="ABD14" s="14" t="s">
        <v>1466</v>
      </c>
      <c r="ABE14" s="14"/>
      <c r="ABF14" s="14"/>
      <c r="ABI14" s="14"/>
      <c r="ABJ14" s="14"/>
      <c r="ABK14" s="14">
        <v>17</v>
      </c>
      <c r="ABL14" s="14" t="s">
        <v>1466</v>
      </c>
      <c r="ABM14" s="14"/>
      <c r="ABN14" s="14"/>
      <c r="ABO14" s="14">
        <v>17</v>
      </c>
      <c r="ABP14" s="14" t="s">
        <v>1466</v>
      </c>
      <c r="ABQ14" s="14"/>
      <c r="ABR14" s="14"/>
      <c r="ABS14" s="14">
        <v>17</v>
      </c>
      <c r="ABT14" s="14" t="s">
        <v>1466</v>
      </c>
      <c r="ABU14" s="14"/>
      <c r="ABV14" s="14"/>
      <c r="ABW14" s="14">
        <v>17</v>
      </c>
      <c r="ABX14" s="14" t="s">
        <v>1466</v>
      </c>
      <c r="ABY14" s="14"/>
      <c r="ABZ14" s="14"/>
      <c r="ACA14" s="14">
        <v>17</v>
      </c>
      <c r="ACB14" s="14" t="s">
        <v>1466</v>
      </c>
      <c r="ACC14" s="14"/>
      <c r="ACD14" s="14"/>
      <c r="ACE14" s="14">
        <v>17</v>
      </c>
      <c r="ACF14" s="14" t="s">
        <v>1466</v>
      </c>
      <c r="ACG14" s="14"/>
      <c r="ACH14" s="14"/>
      <c r="ACI14" s="14">
        <v>17</v>
      </c>
      <c r="ACJ14" s="14" t="s">
        <v>1466</v>
      </c>
      <c r="ACK14" s="14"/>
      <c r="ACL14" s="14"/>
      <c r="ACM14" s="14">
        <v>17</v>
      </c>
      <c r="ACN14" s="14" t="s">
        <v>1466</v>
      </c>
      <c r="ACO14" s="14"/>
      <c r="ACP14" s="14"/>
      <c r="ACQ14" s="14">
        <v>17</v>
      </c>
      <c r="ACR14" s="14" t="s">
        <v>1466</v>
      </c>
      <c r="ACS14" s="14">
        <v>12</v>
      </c>
      <c r="ACT14" s="14" t="s">
        <v>1536</v>
      </c>
      <c r="ACU14" s="14"/>
      <c r="ACV14" s="14"/>
      <c r="ACW14" s="14">
        <v>17</v>
      </c>
      <c r="ACX14" s="14" t="s">
        <v>1466</v>
      </c>
      <c r="ACY14" s="14">
        <v>12</v>
      </c>
      <c r="ACZ14" s="14" t="s">
        <v>1536</v>
      </c>
      <c r="ADA14" s="14"/>
      <c r="ADB14" s="14"/>
      <c r="ADC14" s="14">
        <v>17</v>
      </c>
      <c r="ADD14" s="14" t="s">
        <v>1466</v>
      </c>
      <c r="ADE14" s="14">
        <v>12</v>
      </c>
      <c r="ADF14" s="14" t="s">
        <v>1536</v>
      </c>
      <c r="ADG14" s="14"/>
      <c r="ADH14" s="14"/>
      <c r="ADI14" s="14">
        <v>17</v>
      </c>
      <c r="ADJ14" s="14" t="s">
        <v>1466</v>
      </c>
      <c r="ADK14" s="14">
        <v>12</v>
      </c>
      <c r="ADL14" s="14" t="s">
        <v>1536</v>
      </c>
      <c r="ADM14" s="14"/>
      <c r="ADN14" s="14"/>
      <c r="ADO14" s="14">
        <v>17</v>
      </c>
      <c r="ADP14" s="14" t="s">
        <v>1466</v>
      </c>
      <c r="ADQ14" s="14">
        <v>12</v>
      </c>
      <c r="ADR14" s="14" t="s">
        <v>1536</v>
      </c>
      <c r="ADS14" s="14"/>
      <c r="ADT14" s="14"/>
      <c r="ADU14" s="14">
        <v>17</v>
      </c>
      <c r="ADV14" s="14" t="s">
        <v>1466</v>
      </c>
      <c r="ADW14" s="14">
        <v>12</v>
      </c>
      <c r="ADX14" s="14" t="s">
        <v>1536</v>
      </c>
      <c r="ADY14" s="14"/>
      <c r="ADZ14" s="14"/>
      <c r="AEA14" s="14">
        <v>17</v>
      </c>
      <c r="AEB14" s="14" t="s">
        <v>1466</v>
      </c>
      <c r="AEC14" s="14">
        <v>12</v>
      </c>
      <c r="AED14" s="14" t="s">
        <v>1536</v>
      </c>
      <c r="AEE14" s="14"/>
      <c r="AEF14" s="14"/>
      <c r="AEG14" s="14"/>
      <c r="AEH14" s="14"/>
      <c r="AEI14" s="14">
        <v>17</v>
      </c>
      <c r="AEJ14" s="14" t="s">
        <v>1466</v>
      </c>
      <c r="AEK14" s="14">
        <v>12</v>
      </c>
      <c r="AEL14" s="14" t="s">
        <v>1536</v>
      </c>
      <c r="AEM14" s="14"/>
      <c r="AEN14" s="14"/>
      <c r="AEO14" s="14"/>
      <c r="AEP14" s="14"/>
      <c r="AEQ14" s="14">
        <v>17</v>
      </c>
      <c r="AER14" s="14" t="s">
        <v>1466</v>
      </c>
      <c r="AES14" s="14">
        <v>12</v>
      </c>
      <c r="AET14" s="14" t="s">
        <v>1536</v>
      </c>
      <c r="AEU14" s="14"/>
      <c r="AEV14" s="14"/>
      <c r="AEW14" s="14"/>
      <c r="AEX14" s="14"/>
      <c r="AEY14" s="14">
        <v>17</v>
      </c>
      <c r="AEZ14" s="14" t="s">
        <v>1466</v>
      </c>
      <c r="AFA14" s="14">
        <v>12</v>
      </c>
      <c r="AFB14" s="14" t="s">
        <v>1536</v>
      </c>
      <c r="AFC14" s="14"/>
      <c r="AFD14" s="14"/>
      <c r="AFE14" s="14"/>
      <c r="AFF14" s="14"/>
      <c r="AFG14" s="14">
        <v>17</v>
      </c>
      <c r="AFH14" s="14" t="s">
        <v>1466</v>
      </c>
      <c r="AFI14" s="14">
        <v>12</v>
      </c>
      <c r="AFJ14" s="14" t="s">
        <v>1536</v>
      </c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/>
      <c r="AGB14" s="14"/>
      <c r="AGC14" s="14"/>
      <c r="AGD14" s="14"/>
      <c r="AGE14" s="14"/>
      <c r="AGF14" s="14"/>
      <c r="AGG14" s="14"/>
      <c r="AGH14" s="14"/>
      <c r="AGI14" s="14"/>
      <c r="AGJ14" s="14"/>
      <c r="AGK14" s="14"/>
      <c r="AGL14" s="14"/>
      <c r="AGM14" s="14">
        <f t="shared" ref="AGM14" si="1911">AGM13+1</f>
        <v>12</v>
      </c>
      <c r="AGN14" s="14" t="s">
        <v>1681</v>
      </c>
      <c r="AGO14" s="14"/>
      <c r="AGP14" s="14"/>
      <c r="AGQ14" s="14"/>
      <c r="AGR14" s="14"/>
      <c r="AGS14" s="14">
        <f t="shared" ref="AGS14" si="1912">AGS13+1</f>
        <v>12</v>
      </c>
      <c r="AGT14" s="14" t="s">
        <v>1681</v>
      </c>
      <c r="AGU14" s="14"/>
      <c r="AGV14" s="14"/>
      <c r="AGW14" s="14"/>
      <c r="AGX14" s="14"/>
      <c r="AGY14" s="14">
        <f t="shared" ref="AGY14" si="1913">AGY13+1</f>
        <v>12</v>
      </c>
      <c r="AGZ14" s="14" t="s">
        <v>1681</v>
      </c>
      <c r="AHA14" s="14"/>
      <c r="AHB14" s="14"/>
      <c r="AHC14" s="14"/>
      <c r="AHD14" s="14"/>
      <c r="AHE14" s="14">
        <f t="shared" ref="AHE14" si="1914">AHE13+1</f>
        <v>12</v>
      </c>
      <c r="AHF14" s="14" t="s">
        <v>1681</v>
      </c>
      <c r="AHG14" s="14"/>
      <c r="AHH14" s="14"/>
      <c r="AHI14" s="14"/>
      <c r="AHJ14" s="14"/>
      <c r="AHK14" s="14">
        <f t="shared" ref="AHK14" si="1915">AHK13+1</f>
        <v>12</v>
      </c>
      <c r="AHL14" s="14" t="s">
        <v>1681</v>
      </c>
      <c r="AHM14" s="14"/>
      <c r="AHN14" s="14"/>
      <c r="AHO14" s="14"/>
      <c r="AHP14" s="14"/>
      <c r="AHQ14" s="14">
        <f t="shared" ref="AHQ14" si="1916">AHQ13+1</f>
        <v>12</v>
      </c>
      <c r="AHR14" s="14" t="s">
        <v>1681</v>
      </c>
      <c r="AHS14" s="14"/>
      <c r="AHT14" s="14"/>
      <c r="AHU14" s="14"/>
      <c r="AHV14" s="14"/>
      <c r="AHW14" s="14">
        <f t="shared" ref="AHW14" si="1917">AHW13+1</f>
        <v>12</v>
      </c>
      <c r="AHX14" s="14" t="s">
        <v>1681</v>
      </c>
      <c r="AHY14" s="14"/>
      <c r="AHZ14" s="14"/>
      <c r="AIA14" s="14"/>
      <c r="AIB14" s="14"/>
      <c r="AIC14" s="14">
        <f t="shared" ref="AIC14" si="1918">AIC13+1</f>
        <v>12</v>
      </c>
      <c r="AID14" s="14" t="s">
        <v>1681</v>
      </c>
      <c r="AIE14" s="14"/>
      <c r="AIF14" s="14"/>
      <c r="AIG14" s="14"/>
      <c r="AIH14" s="14"/>
      <c r="AII14" s="14">
        <f t="shared" ref="AII14" si="1919">AII13+1</f>
        <v>12</v>
      </c>
      <c r="AIJ14" s="14" t="s">
        <v>1681</v>
      </c>
      <c r="AIK14" s="14"/>
      <c r="AIL14" s="14"/>
      <c r="AIM14" s="14"/>
      <c r="AIN14" s="14"/>
      <c r="AIO14" s="14">
        <f t="shared" ref="AIO14" si="1920">AIO13+1</f>
        <v>12</v>
      </c>
      <c r="AIP14" s="14" t="s">
        <v>1681</v>
      </c>
      <c r="AIQ14" s="14"/>
      <c r="AIR14" s="14"/>
      <c r="AIS14" s="14"/>
      <c r="AIT14" s="14"/>
      <c r="AIU14" s="14">
        <f t="shared" ref="AIU14" si="1921">AIU13+1</f>
        <v>12</v>
      </c>
      <c r="AIV14" s="14" t="s">
        <v>1681</v>
      </c>
      <c r="AIW14" s="14"/>
      <c r="AIX14" s="14"/>
      <c r="AIY14" s="14"/>
      <c r="AIZ14" s="14"/>
      <c r="AJA14" s="14">
        <f t="shared" ref="AJA14" si="1922">AJA13+1</f>
        <v>12</v>
      </c>
      <c r="AJB14" s="14" t="s">
        <v>1681</v>
      </c>
      <c r="AJC14" s="14"/>
      <c r="AJD14" s="14"/>
      <c r="AJE14" s="14"/>
      <c r="AJF14" s="14"/>
      <c r="AJG14" s="14">
        <f t="shared" ref="AJG14" si="1923">AJG13+1</f>
        <v>12</v>
      </c>
      <c r="AJH14" s="14" t="s">
        <v>1681</v>
      </c>
      <c r="AJI14" s="14"/>
      <c r="AJJ14" s="14"/>
      <c r="AJK14" s="14"/>
      <c r="AJL14" s="14"/>
      <c r="AJM14" s="14">
        <f t="shared" ref="AJM14" si="1924">AJM13+1</f>
        <v>12</v>
      </c>
      <c r="AJN14" s="14" t="s">
        <v>1681</v>
      </c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/>
      <c r="ANZ14" s="14"/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>
        <f t="shared" ref="AOK14" si="1925">AOK13+1</f>
        <v>12</v>
      </c>
      <c r="AOL14" s="14" t="s">
        <v>1028</v>
      </c>
      <c r="AOM14" s="14"/>
      <c r="AON14" s="14"/>
      <c r="AOO14" s="14"/>
      <c r="AOP14" s="14"/>
      <c r="AOQ14" s="14"/>
      <c r="AOR14" s="14"/>
      <c r="AOS14" s="14"/>
      <c r="AOT14" s="14"/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>
        <f t="shared" ref="APE14" si="1926">APE13+1</f>
        <v>12</v>
      </c>
      <c r="APF14" s="14" t="s">
        <v>1028</v>
      </c>
      <c r="APG14" s="14"/>
      <c r="APH14" s="14"/>
      <c r="API14" s="14"/>
      <c r="APJ14" s="14"/>
      <c r="APK14" s="14"/>
      <c r="APL14" s="14"/>
      <c r="APM14" s="14"/>
      <c r="APN14" s="14"/>
      <c r="APO14" s="14"/>
      <c r="APP14" s="14"/>
      <c r="APQ14" s="14"/>
      <c r="APR14" s="14"/>
      <c r="APS14" s="14"/>
      <c r="APT14" s="14"/>
      <c r="APU14" s="14"/>
      <c r="APV14" s="14"/>
      <c r="APW14" s="14"/>
      <c r="APX14" s="14"/>
      <c r="APY14" s="14"/>
      <c r="APZ14" s="14"/>
      <c r="AQA14" s="14">
        <f t="shared" ref="AQA14" si="1927">AQA13+1</f>
        <v>12</v>
      </c>
      <c r="AQB14" s="14" t="s">
        <v>1028</v>
      </c>
      <c r="AQC14" s="14"/>
      <c r="AQD14" s="14"/>
      <c r="AQE14" s="14">
        <f t="shared" ref="AQE14" si="1928">AQE13+1</f>
        <v>12</v>
      </c>
      <c r="AQF14" s="14" t="s">
        <v>1028</v>
      </c>
      <c r="AQG14" s="14"/>
      <c r="AQH14" s="14"/>
      <c r="AQI14" s="14"/>
      <c r="AQJ14" s="14"/>
      <c r="AQK14" s="14"/>
      <c r="AQL14" s="14"/>
      <c r="AQM14" s="14">
        <f t="shared" ref="AQM14" si="1929">AQM13+1</f>
        <v>12</v>
      </c>
      <c r="AQN14" s="14" t="s">
        <v>1028</v>
      </c>
      <c r="AQO14" s="14"/>
      <c r="AQP14" s="14"/>
      <c r="AQQ14" s="14"/>
      <c r="AQR14" s="14"/>
      <c r="AQS14" s="14"/>
      <c r="AQT14" s="14"/>
      <c r="AQU14" s="14">
        <f t="shared" ref="AQU14" si="1930">AQU13+1</f>
        <v>12</v>
      </c>
      <c r="AQV14" s="14" t="s">
        <v>1028</v>
      </c>
      <c r="AQW14" s="14"/>
      <c r="AQX14" s="14"/>
      <c r="AQY14" s="14"/>
      <c r="AQZ14" s="14"/>
      <c r="ARA14" s="14"/>
      <c r="ARB14" s="14"/>
      <c r="ARC14" s="14">
        <f t="shared" ref="ARC14" si="1931">ARC13+1</f>
        <v>12</v>
      </c>
      <c r="ARD14" s="14" t="s">
        <v>1028</v>
      </c>
      <c r="ARE14" s="14"/>
      <c r="ARF14" s="14"/>
      <c r="ARG14" s="14"/>
      <c r="ARH14" s="14"/>
      <c r="ARI14" s="14"/>
      <c r="ARJ14" s="14"/>
      <c r="ARK14" s="14">
        <f t="shared" ref="ARK14" si="1932">ARK13+1</f>
        <v>12</v>
      </c>
      <c r="ARL14" s="14" t="s">
        <v>1028</v>
      </c>
      <c r="ARM14" s="14"/>
      <c r="ARN14" s="14"/>
      <c r="ARO14" s="14"/>
      <c r="ARP14" s="14"/>
      <c r="ARQ14" s="14"/>
      <c r="ARR14" s="14"/>
      <c r="ARS14" s="14">
        <f t="shared" ref="ARS14" si="1933">ARS13+1</f>
        <v>12</v>
      </c>
      <c r="ART14" s="14" t="s">
        <v>1028</v>
      </c>
      <c r="ARU14" s="14"/>
      <c r="ARV14" s="14"/>
      <c r="ARW14" s="14"/>
      <c r="ARX14" s="14"/>
      <c r="ARY14" s="14"/>
      <c r="ARZ14" s="14"/>
      <c r="ASA14" s="14">
        <f t="shared" ref="ASA14" si="1934">ASA13+1</f>
        <v>12</v>
      </c>
      <c r="ASB14" s="14" t="s">
        <v>1028</v>
      </c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  <c r="ASQ14" s="14"/>
      <c r="ASR14" s="14"/>
      <c r="ASS14" s="14"/>
      <c r="AST14" s="14"/>
      <c r="ASU14" s="14"/>
      <c r="ASV14" s="14"/>
      <c r="ASW14" s="14"/>
      <c r="ASX14" s="14"/>
      <c r="ASY14" s="14"/>
      <c r="ASZ14" s="14"/>
      <c r="ATA14" s="14"/>
      <c r="ATB14" s="14"/>
      <c r="ATC14" s="14"/>
      <c r="ATD14" s="14"/>
    </row>
    <row r="15" spans="1:120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 t="str">
        <f t="shared" si="1464"/>
        <v/>
      </c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1142</v>
      </c>
      <c r="GW15" s="14">
        <v>13</v>
      </c>
      <c r="GX15" s="14" t="s">
        <v>1142</v>
      </c>
      <c r="GY15" s="14"/>
      <c r="GZ15" s="14"/>
      <c r="HA15" s="14">
        <v>13</v>
      </c>
      <c r="HB15" s="14" t="s">
        <v>1142</v>
      </c>
      <c r="HC15" s="14"/>
      <c r="HD15" s="14"/>
      <c r="HE15" s="14">
        <v>13</v>
      </c>
      <c r="HF15" s="14" t="s">
        <v>1142</v>
      </c>
      <c r="HG15" s="14"/>
      <c r="HH15" s="14"/>
      <c r="HI15" s="14">
        <v>13</v>
      </c>
      <c r="HJ15" s="14" t="s">
        <v>1142</v>
      </c>
      <c r="HK15" s="14"/>
      <c r="HL15" s="14"/>
      <c r="HM15" s="14">
        <v>13</v>
      </c>
      <c r="HN15" s="14" t="s">
        <v>1142</v>
      </c>
      <c r="HO15" s="14"/>
      <c r="HP15" s="14"/>
      <c r="HQ15" s="14">
        <v>13</v>
      </c>
      <c r="HR15" s="14" t="s">
        <v>1142</v>
      </c>
      <c r="HS15" s="14"/>
      <c r="HT15" s="14"/>
      <c r="HU15" s="14">
        <v>13</v>
      </c>
      <c r="HV15" s="14" t="s">
        <v>1142</v>
      </c>
      <c r="HW15" s="14"/>
      <c r="HX15" s="14"/>
      <c r="HY15" s="14">
        <v>13</v>
      </c>
      <c r="HZ15" s="14" t="s">
        <v>1142</v>
      </c>
      <c r="IA15" s="14"/>
      <c r="IB15" s="14"/>
      <c r="IC15" s="14">
        <v>13</v>
      </c>
      <c r="ID15" s="14" t="s">
        <v>1142</v>
      </c>
      <c r="IE15" s="14"/>
      <c r="IF15" s="14"/>
      <c r="IG15" s="14">
        <v>13</v>
      </c>
      <c r="IH15" s="14" t="s">
        <v>1142</v>
      </c>
      <c r="II15" s="14"/>
      <c r="IJ15" s="14"/>
      <c r="IK15" s="14">
        <v>13</v>
      </c>
      <c r="IL15" s="14" t="s">
        <v>1142</v>
      </c>
      <c r="IM15" s="14"/>
      <c r="IN15" s="14"/>
      <c r="IO15" s="14">
        <v>13</v>
      </c>
      <c r="IP15" s="14" t="s">
        <v>1142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88"/>
        <v>13</v>
      </c>
      <c r="XT15" s="14" t="s">
        <v>1435</v>
      </c>
      <c r="XV15" s="14"/>
      <c r="XW15" s="14"/>
      <c r="XX15" s="14"/>
      <c r="XY15" s="14">
        <f t="shared" si="1689"/>
        <v>13</v>
      </c>
      <c r="XZ15" s="14" t="s">
        <v>1435</v>
      </c>
      <c r="YA15" s="14"/>
      <c r="YB15" s="14"/>
      <c r="YC15" s="14"/>
      <c r="YD15" s="14"/>
      <c r="YE15" s="14">
        <f t="shared" si="1690"/>
        <v>13</v>
      </c>
      <c r="YF15" s="14" t="s">
        <v>1435</v>
      </c>
      <c r="YG15" s="14"/>
      <c r="YH15" s="14"/>
      <c r="YI15" s="14"/>
      <c r="YJ15" s="14"/>
      <c r="YK15" s="14">
        <f t="shared" si="1691"/>
        <v>13</v>
      </c>
      <c r="YL15" s="14" t="s">
        <v>1435</v>
      </c>
      <c r="YM15" s="14"/>
      <c r="YN15" s="14"/>
      <c r="YO15" s="14"/>
      <c r="YP15" s="14"/>
      <c r="YQ15" s="14">
        <f t="shared" si="1692"/>
        <v>13</v>
      </c>
      <c r="YR15" s="14" t="s">
        <v>1435</v>
      </c>
      <c r="YS15" s="14"/>
      <c r="YT15" s="14"/>
      <c r="YU15" s="14"/>
      <c r="YV15" s="14"/>
      <c r="YW15" s="14">
        <f t="shared" si="1693"/>
        <v>13</v>
      </c>
      <c r="YX15" s="14" t="s">
        <v>1435</v>
      </c>
      <c r="YY15" s="14"/>
      <c r="YZ15" s="14"/>
      <c r="ZA15" s="14"/>
      <c r="ZB15" s="14"/>
      <c r="ZC15" s="14">
        <f t="shared" si="1694"/>
        <v>13</v>
      </c>
      <c r="ZD15" s="14" t="s">
        <v>1435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1467</v>
      </c>
      <c r="ZQ15" s="14"/>
      <c r="ZR15" s="14"/>
      <c r="ZS15" s="14">
        <v>18</v>
      </c>
      <c r="ZT15" s="14" t="s">
        <v>1467</v>
      </c>
      <c r="ZU15" s="14"/>
      <c r="ZV15" s="14"/>
      <c r="ZW15" s="14">
        <v>18</v>
      </c>
      <c r="ZX15" s="14" t="s">
        <v>1467</v>
      </c>
      <c r="ZY15" s="14"/>
      <c r="ZZ15" s="14"/>
      <c r="AAA15" s="14">
        <v>18</v>
      </c>
      <c r="AAB15" s="14" t="s">
        <v>1467</v>
      </c>
      <c r="AAC15" s="14"/>
      <c r="AAD15" s="14"/>
      <c r="AAE15" s="14">
        <v>18</v>
      </c>
      <c r="AAF15" s="14" t="s">
        <v>1467</v>
      </c>
      <c r="AAG15" s="14"/>
      <c r="AAH15" s="14"/>
      <c r="AAI15" s="14">
        <v>18</v>
      </c>
      <c r="AAJ15" s="14" t="s">
        <v>1467</v>
      </c>
      <c r="AAK15" s="14"/>
      <c r="AAL15" s="14"/>
      <c r="AAM15" s="14">
        <v>18</v>
      </c>
      <c r="AAN15" s="14" t="s">
        <v>1467</v>
      </c>
      <c r="AAO15" s="14"/>
      <c r="AAP15" s="14"/>
      <c r="AAQ15" s="14">
        <v>18</v>
      </c>
      <c r="AAR15" s="14" t="s">
        <v>1467</v>
      </c>
      <c r="AAS15" s="14"/>
      <c r="AAT15" s="14"/>
      <c r="AAU15" s="14">
        <v>18</v>
      </c>
      <c r="AAV15" s="14" t="s">
        <v>1467</v>
      </c>
      <c r="AAW15" s="14"/>
      <c r="AAX15" s="14"/>
      <c r="AAY15" s="14">
        <v>18</v>
      </c>
      <c r="AAZ15" s="14" t="s">
        <v>1467</v>
      </c>
      <c r="ABA15" s="14"/>
      <c r="ABB15" s="14"/>
      <c r="ABC15" s="14">
        <v>18</v>
      </c>
      <c r="ABD15" s="14" t="s">
        <v>1467</v>
      </c>
      <c r="ABE15" s="14"/>
      <c r="ABF15" s="14"/>
      <c r="ABI15" s="14"/>
      <c r="ABJ15" s="14"/>
      <c r="ABK15" s="14">
        <v>18</v>
      </c>
      <c r="ABL15" s="14" t="s">
        <v>1467</v>
      </c>
      <c r="ABM15" s="14"/>
      <c r="ABN15" s="14"/>
      <c r="ABO15" s="14">
        <v>18</v>
      </c>
      <c r="ABP15" s="14" t="s">
        <v>1467</v>
      </c>
      <c r="ABQ15" s="14"/>
      <c r="ABR15" s="14"/>
      <c r="ABS15" s="14">
        <v>18</v>
      </c>
      <c r="ABT15" s="14" t="s">
        <v>1467</v>
      </c>
      <c r="ABU15" s="14"/>
      <c r="ABV15" s="14"/>
      <c r="ABW15" s="14">
        <v>18</v>
      </c>
      <c r="ABX15" s="14" t="s">
        <v>1467</v>
      </c>
      <c r="ABY15" s="14"/>
      <c r="ABZ15" s="14"/>
      <c r="ACA15" s="14">
        <v>18</v>
      </c>
      <c r="ACB15" s="14" t="s">
        <v>1467</v>
      </c>
      <c r="ACC15" s="14"/>
      <c r="ACD15" s="14"/>
      <c r="ACE15" s="14">
        <v>18</v>
      </c>
      <c r="ACF15" s="14" t="s">
        <v>1467</v>
      </c>
      <c r="ACG15" s="14"/>
      <c r="ACH15" s="14"/>
      <c r="ACI15" s="14">
        <v>18</v>
      </c>
      <c r="ACJ15" s="14" t="s">
        <v>1467</v>
      </c>
      <c r="ACK15" s="14"/>
      <c r="ACL15" s="14"/>
      <c r="ACM15" s="14">
        <v>18</v>
      </c>
      <c r="ACN15" s="14" t="s">
        <v>1467</v>
      </c>
      <c r="ACO15" s="14"/>
      <c r="ACP15" s="14"/>
      <c r="ACQ15" s="14">
        <v>18</v>
      </c>
      <c r="ACR15" s="14" t="s">
        <v>1467</v>
      </c>
      <c r="ACS15" s="14">
        <v>13</v>
      </c>
      <c r="ACT15" s="14" t="s">
        <v>1019</v>
      </c>
      <c r="ACU15" s="14"/>
      <c r="ACV15" s="14"/>
      <c r="ACW15" s="14">
        <v>18</v>
      </c>
      <c r="ACX15" s="14" t="s">
        <v>1467</v>
      </c>
      <c r="ACY15" s="14">
        <v>13</v>
      </c>
      <c r="ACZ15" s="14" t="s">
        <v>1019</v>
      </c>
      <c r="ADA15" s="14"/>
      <c r="ADB15" s="14"/>
      <c r="ADC15" s="14">
        <v>18</v>
      </c>
      <c r="ADD15" s="14" t="s">
        <v>1467</v>
      </c>
      <c r="ADE15" s="14">
        <v>13</v>
      </c>
      <c r="ADF15" s="14" t="s">
        <v>1019</v>
      </c>
      <c r="ADG15" s="14"/>
      <c r="ADH15" s="14"/>
      <c r="ADI15" s="14">
        <v>18</v>
      </c>
      <c r="ADJ15" s="14" t="s">
        <v>1467</v>
      </c>
      <c r="ADK15" s="14">
        <v>13</v>
      </c>
      <c r="ADL15" s="14" t="s">
        <v>1019</v>
      </c>
      <c r="ADM15" s="14"/>
      <c r="ADN15" s="14"/>
      <c r="ADO15" s="14">
        <v>18</v>
      </c>
      <c r="ADP15" s="14" t="s">
        <v>1467</v>
      </c>
      <c r="ADQ15" s="14">
        <v>13</v>
      </c>
      <c r="ADR15" s="14" t="s">
        <v>1019</v>
      </c>
      <c r="ADS15" s="14"/>
      <c r="ADT15" s="14"/>
      <c r="ADU15" s="14">
        <v>18</v>
      </c>
      <c r="ADV15" s="14" t="s">
        <v>1467</v>
      </c>
      <c r="ADW15" s="14">
        <v>13</v>
      </c>
      <c r="ADX15" s="14" t="s">
        <v>1019</v>
      </c>
      <c r="ADY15" s="14"/>
      <c r="ADZ15" s="14"/>
      <c r="AEA15" s="14">
        <v>18</v>
      </c>
      <c r="AEB15" s="14" t="s">
        <v>1467</v>
      </c>
      <c r="AEC15" s="14">
        <v>13</v>
      </c>
      <c r="AED15" s="14" t="s">
        <v>1019</v>
      </c>
      <c r="AEE15" s="14"/>
      <c r="AEF15" s="14"/>
      <c r="AEG15" s="14"/>
      <c r="AEH15" s="14"/>
      <c r="AEI15" s="14">
        <v>18</v>
      </c>
      <c r="AEJ15" s="14" t="s">
        <v>1467</v>
      </c>
      <c r="AEK15" s="14">
        <v>13</v>
      </c>
      <c r="AEL15" s="14" t="s">
        <v>1019</v>
      </c>
      <c r="AEM15" s="14"/>
      <c r="AEN15" s="14"/>
      <c r="AEO15" s="14"/>
      <c r="AEP15" s="14"/>
      <c r="AEQ15" s="14">
        <v>18</v>
      </c>
      <c r="AER15" s="14" t="s">
        <v>1467</v>
      </c>
      <c r="AES15" s="14">
        <v>13</v>
      </c>
      <c r="AET15" s="14" t="s">
        <v>1019</v>
      </c>
      <c r="AEU15" s="14"/>
      <c r="AEV15" s="14"/>
      <c r="AEW15" s="14"/>
      <c r="AEX15" s="14"/>
      <c r="AEY15" s="14">
        <v>18</v>
      </c>
      <c r="AEZ15" s="14" t="s">
        <v>1467</v>
      </c>
      <c r="AFA15" s="14">
        <v>13</v>
      </c>
      <c r="AFB15" s="14" t="s">
        <v>1019</v>
      </c>
      <c r="AFC15" s="14"/>
      <c r="AFD15" s="14"/>
      <c r="AFE15" s="14"/>
      <c r="AFF15" s="14"/>
      <c r="AFG15" s="14">
        <v>18</v>
      </c>
      <c r="AFH15" s="14" t="s">
        <v>1467</v>
      </c>
      <c r="AFI15" s="14">
        <v>13</v>
      </c>
      <c r="AFJ15" s="14" t="s">
        <v>1019</v>
      </c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/>
      <c r="AGB15" s="14"/>
      <c r="AGC15" s="14"/>
      <c r="AGD15" s="14"/>
      <c r="AGE15" s="14"/>
      <c r="AGF15" s="14"/>
      <c r="AGG15" s="14"/>
      <c r="AGH15" s="14"/>
      <c r="AGI15" s="14"/>
      <c r="AGJ15" s="14"/>
      <c r="AGK15" s="14"/>
      <c r="AGL15" s="14"/>
      <c r="AGM15" s="14">
        <f t="shared" ref="AGM15" si="1935">AGM14+1</f>
        <v>13</v>
      </c>
      <c r="AGN15" s="14" t="s">
        <v>1682</v>
      </c>
      <c r="AGO15" s="14"/>
      <c r="AGP15" s="14"/>
      <c r="AGQ15" s="14"/>
      <c r="AGR15" s="14"/>
      <c r="AGS15" s="14">
        <f t="shared" ref="AGS15" si="1936">AGS14+1</f>
        <v>13</v>
      </c>
      <c r="AGT15" s="14" t="s">
        <v>1682</v>
      </c>
      <c r="AGU15" s="14"/>
      <c r="AGV15" s="14"/>
      <c r="AGW15" s="14"/>
      <c r="AGX15" s="14"/>
      <c r="AGY15" s="14">
        <f t="shared" ref="AGY15" si="1937">AGY14+1</f>
        <v>13</v>
      </c>
      <c r="AGZ15" s="14" t="s">
        <v>1682</v>
      </c>
      <c r="AHA15" s="14"/>
      <c r="AHB15" s="14"/>
      <c r="AHC15" s="14"/>
      <c r="AHD15" s="14"/>
      <c r="AHE15" s="14">
        <f t="shared" ref="AHE15" si="1938">AHE14+1</f>
        <v>13</v>
      </c>
      <c r="AHF15" s="14" t="s">
        <v>1682</v>
      </c>
      <c r="AHG15" s="14"/>
      <c r="AHH15" s="14"/>
      <c r="AHI15" s="14"/>
      <c r="AHJ15" s="14"/>
      <c r="AHK15" s="14">
        <f t="shared" ref="AHK15" si="1939">AHK14+1</f>
        <v>13</v>
      </c>
      <c r="AHL15" s="14" t="s">
        <v>1682</v>
      </c>
      <c r="AHM15" s="14"/>
      <c r="AHN15" s="14"/>
      <c r="AHO15" s="14"/>
      <c r="AHP15" s="14"/>
      <c r="AHQ15" s="14">
        <f t="shared" ref="AHQ15" si="1940">AHQ14+1</f>
        <v>13</v>
      </c>
      <c r="AHR15" s="14" t="s">
        <v>1682</v>
      </c>
      <c r="AHS15" s="14"/>
      <c r="AHT15" s="14"/>
      <c r="AHU15" s="14"/>
      <c r="AHV15" s="14"/>
      <c r="AHW15" s="14">
        <f t="shared" ref="AHW15" si="1941">AHW14+1</f>
        <v>13</v>
      </c>
      <c r="AHX15" s="14" t="s">
        <v>1682</v>
      </c>
      <c r="AHY15" s="14"/>
      <c r="AHZ15" s="14"/>
      <c r="AIA15" s="14"/>
      <c r="AIB15" s="14"/>
      <c r="AIC15" s="14">
        <f t="shared" ref="AIC15" si="1942">AIC14+1</f>
        <v>13</v>
      </c>
      <c r="AID15" s="14" t="s">
        <v>1682</v>
      </c>
      <c r="AIE15" s="14"/>
      <c r="AIF15" s="14"/>
      <c r="AIG15" s="14"/>
      <c r="AIH15" s="14"/>
      <c r="AII15" s="14">
        <f t="shared" ref="AII15" si="1943">AII14+1</f>
        <v>13</v>
      </c>
      <c r="AIJ15" s="14" t="s">
        <v>1682</v>
      </c>
      <c r="AIK15" s="14"/>
      <c r="AIL15" s="14"/>
      <c r="AIM15" s="14"/>
      <c r="AIN15" s="14"/>
      <c r="AIO15" s="14">
        <f t="shared" ref="AIO15" si="1944">AIO14+1</f>
        <v>13</v>
      </c>
      <c r="AIP15" s="14" t="s">
        <v>1682</v>
      </c>
      <c r="AIQ15" s="14"/>
      <c r="AIR15" s="14"/>
      <c r="AIS15" s="14"/>
      <c r="AIT15" s="14"/>
      <c r="AIU15" s="14">
        <f t="shared" ref="AIU15" si="1945">AIU14+1</f>
        <v>13</v>
      </c>
      <c r="AIV15" s="14" t="s">
        <v>1682</v>
      </c>
      <c r="AIW15" s="14"/>
      <c r="AIX15" s="14"/>
      <c r="AIY15" s="14"/>
      <c r="AIZ15" s="14"/>
      <c r="AJA15" s="14">
        <f t="shared" ref="AJA15" si="1946">AJA14+1</f>
        <v>13</v>
      </c>
      <c r="AJB15" s="14" t="s">
        <v>1682</v>
      </c>
      <c r="AJC15" s="14"/>
      <c r="AJD15" s="14"/>
      <c r="AJE15" s="14"/>
      <c r="AJF15" s="14"/>
      <c r="AJG15" s="14">
        <f t="shared" ref="AJG15" si="1947">AJG14+1</f>
        <v>13</v>
      </c>
      <c r="AJH15" s="14" t="s">
        <v>1682</v>
      </c>
      <c r="AJI15" s="14"/>
      <c r="AJJ15" s="14"/>
      <c r="AJK15" s="14"/>
      <c r="AJL15" s="14"/>
      <c r="AJM15" s="14">
        <f t="shared" ref="AJM15" si="1948">AJM14+1</f>
        <v>13</v>
      </c>
      <c r="AJN15" s="14" t="s">
        <v>1682</v>
      </c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/>
      <c r="ANZ15" s="14"/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>
        <f t="shared" ref="AOK15" si="1949">AOK14+1</f>
        <v>13</v>
      </c>
      <c r="AOL15" s="14" t="s">
        <v>1800</v>
      </c>
      <c r="AOM15" s="14"/>
      <c r="AON15" s="14"/>
      <c r="AOO15" s="14"/>
      <c r="AOP15" s="14"/>
      <c r="AOQ15" s="14"/>
      <c r="AOR15" s="14"/>
      <c r="AOS15" s="14"/>
      <c r="AOT15" s="14"/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>
        <f t="shared" ref="APE15" si="1950">APE14+1</f>
        <v>13</v>
      </c>
      <c r="APF15" s="14" t="s">
        <v>1800</v>
      </c>
      <c r="APG15" s="14"/>
      <c r="APH15" s="14"/>
      <c r="API15" s="14"/>
      <c r="APJ15" s="14"/>
      <c r="APK15" s="14"/>
      <c r="APL15" s="14"/>
      <c r="APM15" s="14"/>
      <c r="APN15" s="14"/>
      <c r="APO15" s="14"/>
      <c r="APP15" s="14"/>
      <c r="APQ15" s="14"/>
      <c r="APR15" s="14"/>
      <c r="APS15" s="14"/>
      <c r="APT15" s="14"/>
      <c r="APU15" s="14"/>
      <c r="APV15" s="14"/>
      <c r="APW15" s="14"/>
      <c r="APX15" s="14"/>
      <c r="APY15" s="14"/>
      <c r="APZ15" s="14"/>
      <c r="AQA15" s="14">
        <f t="shared" ref="AQA15" si="1951">AQA14+1</f>
        <v>13</v>
      </c>
      <c r="AQB15" s="14" t="s">
        <v>1800</v>
      </c>
      <c r="AQC15" s="14"/>
      <c r="AQD15" s="14"/>
      <c r="AQE15" s="14">
        <f t="shared" ref="AQE15" si="1952">AQE14+1</f>
        <v>13</v>
      </c>
      <c r="AQF15" s="14" t="s">
        <v>1800</v>
      </c>
      <c r="AQG15" s="14"/>
      <c r="AQH15" s="14"/>
      <c r="AQI15" s="14"/>
      <c r="AQJ15" s="14"/>
      <c r="AQK15" s="14"/>
      <c r="AQL15" s="14"/>
      <c r="AQM15" s="14">
        <f t="shared" ref="AQM15" si="1953">AQM14+1</f>
        <v>13</v>
      </c>
      <c r="AQN15" s="14" t="s">
        <v>1800</v>
      </c>
      <c r="AQO15" s="14"/>
      <c r="AQP15" s="14"/>
      <c r="AQQ15" s="14"/>
      <c r="AQR15" s="14"/>
      <c r="AQS15" s="14"/>
      <c r="AQT15" s="14"/>
      <c r="AQU15" s="14">
        <f t="shared" ref="AQU15" si="1954">AQU14+1</f>
        <v>13</v>
      </c>
      <c r="AQV15" s="14" t="s">
        <v>1800</v>
      </c>
      <c r="AQW15" s="14"/>
      <c r="AQX15" s="14"/>
      <c r="AQY15" s="14"/>
      <c r="AQZ15" s="14"/>
      <c r="ARA15" s="14"/>
      <c r="ARB15" s="14"/>
      <c r="ARC15" s="14">
        <f t="shared" ref="ARC15" si="1955">ARC14+1</f>
        <v>13</v>
      </c>
      <c r="ARD15" s="14" t="s">
        <v>1800</v>
      </c>
      <c r="ARE15" s="14"/>
      <c r="ARF15" s="14"/>
      <c r="ARG15" s="14"/>
      <c r="ARH15" s="14"/>
      <c r="ARI15" s="14"/>
      <c r="ARJ15" s="14"/>
      <c r="ARK15" s="14">
        <f t="shared" ref="ARK15" si="1956">ARK14+1</f>
        <v>13</v>
      </c>
      <c r="ARL15" s="14" t="s">
        <v>1800</v>
      </c>
      <c r="ARM15" s="14"/>
      <c r="ARN15" s="14"/>
      <c r="ARO15" s="14"/>
      <c r="ARP15" s="14"/>
      <c r="ARQ15" s="14"/>
      <c r="ARR15" s="14"/>
      <c r="ARS15" s="14">
        <f t="shared" ref="ARS15" si="1957">ARS14+1</f>
        <v>13</v>
      </c>
      <c r="ART15" s="14" t="s">
        <v>1800</v>
      </c>
      <c r="ARU15" s="14"/>
      <c r="ARV15" s="14"/>
      <c r="ARW15" s="14"/>
      <c r="ARX15" s="14"/>
      <c r="ARY15" s="14"/>
      <c r="ARZ15" s="14"/>
      <c r="ASA15" s="14">
        <f t="shared" ref="ASA15" si="1958">ASA14+1</f>
        <v>13</v>
      </c>
      <c r="ASB15" s="14" t="s">
        <v>1800</v>
      </c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  <c r="ASQ15" s="14"/>
      <c r="ASR15" s="14"/>
      <c r="ASS15" s="14"/>
      <c r="AST15" s="14"/>
      <c r="ASU15" s="14"/>
      <c r="ASV15" s="14"/>
      <c r="ASW15" s="14"/>
      <c r="ASX15" s="14"/>
      <c r="ASY15" s="14"/>
      <c r="ASZ15" s="14"/>
      <c r="ATA15" s="14"/>
      <c r="ATB15" s="14"/>
      <c r="ATC15" s="14"/>
      <c r="ATD15" s="14"/>
    </row>
    <row r="16" spans="1:120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 t="str">
        <f t="shared" si="1464"/>
        <v/>
      </c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1143</v>
      </c>
      <c r="GW16" s="14">
        <v>14</v>
      </c>
      <c r="GX16" s="14" t="s">
        <v>1143</v>
      </c>
      <c r="GY16" s="14"/>
      <c r="GZ16" s="14"/>
      <c r="HA16" s="14">
        <v>14</v>
      </c>
      <c r="HB16" s="14" t="s">
        <v>1143</v>
      </c>
      <c r="HC16" s="14"/>
      <c r="HD16" s="14"/>
      <c r="HE16" s="14">
        <v>14</v>
      </c>
      <c r="HF16" s="14" t="s">
        <v>1143</v>
      </c>
      <c r="HG16" s="14"/>
      <c r="HH16" s="14"/>
      <c r="HI16" s="14">
        <v>14</v>
      </c>
      <c r="HJ16" s="14" t="s">
        <v>1143</v>
      </c>
      <c r="HK16" s="14"/>
      <c r="HL16" s="14"/>
      <c r="HM16" s="14">
        <v>14</v>
      </c>
      <c r="HN16" s="14" t="s">
        <v>1143</v>
      </c>
      <c r="HO16" s="14"/>
      <c r="HP16" s="14"/>
      <c r="HQ16" s="14">
        <v>14</v>
      </c>
      <c r="HR16" s="14" t="s">
        <v>1143</v>
      </c>
      <c r="HS16" s="14"/>
      <c r="HT16" s="14"/>
      <c r="HU16" s="14">
        <v>14</v>
      </c>
      <c r="HV16" s="14" t="s">
        <v>1143</v>
      </c>
      <c r="HW16" s="14"/>
      <c r="HX16" s="14"/>
      <c r="HY16" s="14">
        <v>14</v>
      </c>
      <c r="HZ16" s="14" t="s">
        <v>1143</v>
      </c>
      <c r="IA16" s="14"/>
      <c r="IB16" s="14"/>
      <c r="IC16" s="14">
        <v>14</v>
      </c>
      <c r="ID16" s="14" t="s">
        <v>1143</v>
      </c>
      <c r="IE16" s="14"/>
      <c r="IF16" s="14"/>
      <c r="IG16" s="14">
        <v>14</v>
      </c>
      <c r="IH16" s="14" t="s">
        <v>1143</v>
      </c>
      <c r="II16" s="14"/>
      <c r="IJ16" s="14"/>
      <c r="IK16" s="14">
        <v>14</v>
      </c>
      <c r="IL16" s="14" t="s">
        <v>1143</v>
      </c>
      <c r="IM16" s="14"/>
      <c r="IN16" s="14"/>
      <c r="IO16" s="14">
        <v>14</v>
      </c>
      <c r="IP16" s="14" t="s">
        <v>1143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88"/>
        <v>14</v>
      </c>
      <c r="XT16" s="14" t="s">
        <v>1436</v>
      </c>
      <c r="XV16" s="14"/>
      <c r="XW16" s="14"/>
      <c r="XX16" s="14"/>
      <c r="XY16" s="14">
        <f t="shared" si="1689"/>
        <v>14</v>
      </c>
      <c r="XZ16" s="14" t="s">
        <v>1436</v>
      </c>
      <c r="YA16" s="14"/>
      <c r="YB16" s="14"/>
      <c r="YC16" s="14"/>
      <c r="YD16" s="14"/>
      <c r="YE16" s="14">
        <f t="shared" si="1690"/>
        <v>14</v>
      </c>
      <c r="YF16" s="14" t="s">
        <v>1436</v>
      </c>
      <c r="YG16" s="14"/>
      <c r="YH16" s="14"/>
      <c r="YI16" s="14"/>
      <c r="YJ16" s="14"/>
      <c r="YK16" s="14">
        <f t="shared" si="1691"/>
        <v>14</v>
      </c>
      <c r="YL16" s="14" t="s">
        <v>1436</v>
      </c>
      <c r="YM16" s="14"/>
      <c r="YN16" s="14"/>
      <c r="YO16" s="14"/>
      <c r="YP16" s="14"/>
      <c r="YQ16" s="14">
        <f t="shared" si="1692"/>
        <v>14</v>
      </c>
      <c r="YR16" s="14" t="s">
        <v>1436</v>
      </c>
      <c r="YS16" s="14"/>
      <c r="YT16" s="14"/>
      <c r="YU16" s="14"/>
      <c r="YV16" s="14"/>
      <c r="YW16" s="14">
        <f t="shared" si="1693"/>
        <v>14</v>
      </c>
      <c r="YX16" s="14" t="s">
        <v>1436</v>
      </c>
      <c r="YY16" s="14"/>
      <c r="YZ16" s="14"/>
      <c r="ZA16" s="14"/>
      <c r="ZB16" s="14"/>
      <c r="ZC16" s="14">
        <f t="shared" si="1694"/>
        <v>14</v>
      </c>
      <c r="ZD16" s="14" t="s">
        <v>1436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1468</v>
      </c>
      <c r="ZQ16" s="14"/>
      <c r="ZR16" s="14"/>
      <c r="ZS16" s="14">
        <v>19</v>
      </c>
      <c r="ZT16" s="14" t="s">
        <v>1468</v>
      </c>
      <c r="ZU16" s="14"/>
      <c r="ZV16" s="14"/>
      <c r="ZW16" s="14">
        <v>19</v>
      </c>
      <c r="ZX16" s="14" t="s">
        <v>1468</v>
      </c>
      <c r="ZY16" s="14"/>
      <c r="ZZ16" s="14"/>
      <c r="AAA16" s="14">
        <v>19</v>
      </c>
      <c r="AAB16" s="14" t="s">
        <v>1468</v>
      </c>
      <c r="AAC16" s="14"/>
      <c r="AAD16" s="14"/>
      <c r="AAE16" s="14">
        <v>19</v>
      </c>
      <c r="AAF16" s="14" t="s">
        <v>1468</v>
      </c>
      <c r="AAG16" s="14"/>
      <c r="AAH16" s="14"/>
      <c r="AAI16" s="14">
        <v>19</v>
      </c>
      <c r="AAJ16" s="14" t="s">
        <v>1468</v>
      </c>
      <c r="AAK16" s="14"/>
      <c r="AAL16" s="14"/>
      <c r="AAM16" s="14">
        <v>19</v>
      </c>
      <c r="AAN16" s="14" t="s">
        <v>1468</v>
      </c>
      <c r="AAO16" s="14"/>
      <c r="AAP16" s="14"/>
      <c r="AAQ16" s="14">
        <v>19</v>
      </c>
      <c r="AAR16" s="14" t="s">
        <v>1468</v>
      </c>
      <c r="AAS16" s="14"/>
      <c r="AAT16" s="14"/>
      <c r="AAU16" s="14">
        <v>19</v>
      </c>
      <c r="AAV16" s="14" t="s">
        <v>1468</v>
      </c>
      <c r="AAW16" s="14"/>
      <c r="AAX16" s="14"/>
      <c r="AAY16" s="14">
        <v>19</v>
      </c>
      <c r="AAZ16" s="14" t="s">
        <v>1468</v>
      </c>
      <c r="ABA16" s="14"/>
      <c r="ABB16" s="14"/>
      <c r="ABC16" s="14">
        <v>19</v>
      </c>
      <c r="ABD16" s="14" t="s">
        <v>1468</v>
      </c>
      <c r="ABE16" s="14"/>
      <c r="ABF16" s="14"/>
      <c r="ABI16" s="14"/>
      <c r="ABJ16" s="14"/>
      <c r="ABK16" s="14">
        <v>19</v>
      </c>
      <c r="ABL16" s="14" t="s">
        <v>1468</v>
      </c>
      <c r="ABM16" s="14"/>
      <c r="ABN16" s="14"/>
      <c r="ABO16" s="14">
        <v>19</v>
      </c>
      <c r="ABP16" s="14" t="s">
        <v>1468</v>
      </c>
      <c r="ABQ16" s="14"/>
      <c r="ABR16" s="14"/>
      <c r="ABS16" s="14">
        <v>19</v>
      </c>
      <c r="ABT16" s="14" t="s">
        <v>1468</v>
      </c>
      <c r="ABU16" s="14"/>
      <c r="ABV16" s="14"/>
      <c r="ABW16" s="14">
        <v>19</v>
      </c>
      <c r="ABX16" s="14" t="s">
        <v>1468</v>
      </c>
      <c r="ABY16" s="14"/>
      <c r="ABZ16" s="14"/>
      <c r="ACA16" s="14">
        <v>19</v>
      </c>
      <c r="ACB16" s="14" t="s">
        <v>1468</v>
      </c>
      <c r="ACC16" s="14"/>
      <c r="ACD16" s="14"/>
      <c r="ACE16" s="14">
        <v>19</v>
      </c>
      <c r="ACF16" s="14" t="s">
        <v>1468</v>
      </c>
      <c r="ACG16" s="14"/>
      <c r="ACH16" s="14"/>
      <c r="ACI16" s="14">
        <v>19</v>
      </c>
      <c r="ACJ16" s="14" t="s">
        <v>1468</v>
      </c>
      <c r="ACK16" s="14"/>
      <c r="ACL16" s="14"/>
      <c r="ACM16" s="14">
        <v>19</v>
      </c>
      <c r="ACN16" s="14" t="s">
        <v>1468</v>
      </c>
      <c r="ACO16" s="14"/>
      <c r="ACP16" s="14"/>
      <c r="ACQ16" s="14">
        <v>19</v>
      </c>
      <c r="ACR16" s="14" t="s">
        <v>1468</v>
      </c>
      <c r="ACS16" s="14">
        <v>14</v>
      </c>
      <c r="ACT16" s="14" t="s">
        <v>1073</v>
      </c>
      <c r="ACU16" s="14"/>
      <c r="ACV16" s="14"/>
      <c r="ACW16" s="14">
        <v>19</v>
      </c>
      <c r="ACX16" s="14" t="s">
        <v>1468</v>
      </c>
      <c r="ACY16" s="14">
        <v>14</v>
      </c>
      <c r="ACZ16" s="14" t="s">
        <v>1073</v>
      </c>
      <c r="ADA16" s="14"/>
      <c r="ADB16" s="14"/>
      <c r="ADC16" s="14">
        <v>19</v>
      </c>
      <c r="ADD16" s="14" t="s">
        <v>1468</v>
      </c>
      <c r="ADE16" s="14">
        <v>14</v>
      </c>
      <c r="ADF16" s="14" t="s">
        <v>1073</v>
      </c>
      <c r="ADG16" s="14"/>
      <c r="ADH16" s="14"/>
      <c r="ADI16" s="14">
        <v>19</v>
      </c>
      <c r="ADJ16" s="14" t="s">
        <v>1468</v>
      </c>
      <c r="ADK16" s="14">
        <v>14</v>
      </c>
      <c r="ADL16" s="14" t="s">
        <v>1073</v>
      </c>
      <c r="ADM16" s="14"/>
      <c r="ADN16" s="14"/>
      <c r="ADO16" s="14">
        <v>19</v>
      </c>
      <c r="ADP16" s="14" t="s">
        <v>1468</v>
      </c>
      <c r="ADQ16" s="14">
        <v>14</v>
      </c>
      <c r="ADR16" s="14" t="s">
        <v>1073</v>
      </c>
      <c r="ADS16" s="14"/>
      <c r="ADT16" s="14"/>
      <c r="ADU16" s="14">
        <v>19</v>
      </c>
      <c r="ADV16" s="14" t="s">
        <v>1468</v>
      </c>
      <c r="ADW16" s="14">
        <v>14</v>
      </c>
      <c r="ADX16" s="14" t="s">
        <v>1073</v>
      </c>
      <c r="ADY16" s="14"/>
      <c r="ADZ16" s="14"/>
      <c r="AEA16" s="14">
        <v>19</v>
      </c>
      <c r="AEB16" s="14" t="s">
        <v>1468</v>
      </c>
      <c r="AEC16" s="14">
        <v>14</v>
      </c>
      <c r="AED16" s="14" t="s">
        <v>1073</v>
      </c>
      <c r="AEE16" s="14"/>
      <c r="AEF16" s="14"/>
      <c r="AEG16" s="14"/>
      <c r="AEH16" s="14"/>
      <c r="AEI16" s="14">
        <v>19</v>
      </c>
      <c r="AEJ16" s="14" t="s">
        <v>1468</v>
      </c>
      <c r="AEK16" s="14">
        <v>14</v>
      </c>
      <c r="AEL16" s="14" t="s">
        <v>1073</v>
      </c>
      <c r="AEM16" s="14"/>
      <c r="AEN16" s="14"/>
      <c r="AEO16" s="14"/>
      <c r="AEP16" s="14"/>
      <c r="AEQ16" s="14">
        <v>19</v>
      </c>
      <c r="AER16" s="14" t="s">
        <v>1468</v>
      </c>
      <c r="AES16" s="14">
        <v>14</v>
      </c>
      <c r="AET16" s="14" t="s">
        <v>1073</v>
      </c>
      <c r="AEU16" s="14"/>
      <c r="AEV16" s="14"/>
      <c r="AEW16" s="14"/>
      <c r="AEX16" s="14"/>
      <c r="AEY16" s="14">
        <v>19</v>
      </c>
      <c r="AEZ16" s="14" t="s">
        <v>1468</v>
      </c>
      <c r="AFA16" s="14">
        <v>14</v>
      </c>
      <c r="AFB16" s="14" t="s">
        <v>1073</v>
      </c>
      <c r="AFC16" s="14"/>
      <c r="AFD16" s="14"/>
      <c r="AFE16" s="14"/>
      <c r="AFF16" s="14"/>
      <c r="AFG16" s="14">
        <v>19</v>
      </c>
      <c r="AFH16" s="14" t="s">
        <v>1468</v>
      </c>
      <c r="AFI16" s="14">
        <v>14</v>
      </c>
      <c r="AFJ16" s="14" t="s">
        <v>1073</v>
      </c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/>
      <c r="AGB16" s="14"/>
      <c r="AGC16" s="14"/>
      <c r="AGD16" s="14"/>
      <c r="AGE16" s="14"/>
      <c r="AGF16" s="14"/>
      <c r="AGG16" s="14"/>
      <c r="AGH16" s="14"/>
      <c r="AGI16" s="14"/>
      <c r="AGJ16" s="14"/>
      <c r="AGK16" s="14"/>
      <c r="AGL16" s="14"/>
      <c r="AGM16" s="14">
        <f t="shared" ref="AGM16" si="1959">AGM15+1</f>
        <v>14</v>
      </c>
      <c r="AGN16" s="14" t="s">
        <v>1683</v>
      </c>
      <c r="AGO16" s="14"/>
      <c r="AGP16" s="14"/>
      <c r="AGQ16" s="14"/>
      <c r="AGR16" s="14"/>
      <c r="AGS16" s="14">
        <f t="shared" ref="AGS16" si="1960">AGS15+1</f>
        <v>14</v>
      </c>
      <c r="AGT16" s="14" t="s">
        <v>1683</v>
      </c>
      <c r="AGU16" s="14"/>
      <c r="AGV16" s="14"/>
      <c r="AGW16" s="14"/>
      <c r="AGX16" s="14"/>
      <c r="AGY16" s="14">
        <f t="shared" ref="AGY16" si="1961">AGY15+1</f>
        <v>14</v>
      </c>
      <c r="AGZ16" s="14" t="s">
        <v>1683</v>
      </c>
      <c r="AHA16" s="14"/>
      <c r="AHB16" s="14"/>
      <c r="AHC16" s="14"/>
      <c r="AHD16" s="14"/>
      <c r="AHE16" s="14">
        <f t="shared" ref="AHE16" si="1962">AHE15+1</f>
        <v>14</v>
      </c>
      <c r="AHF16" s="14" t="s">
        <v>1683</v>
      </c>
      <c r="AHG16" s="14"/>
      <c r="AHH16" s="14"/>
      <c r="AHI16" s="14"/>
      <c r="AHJ16" s="14"/>
      <c r="AHK16" s="14">
        <f t="shared" ref="AHK16" si="1963">AHK15+1</f>
        <v>14</v>
      </c>
      <c r="AHL16" s="14" t="s">
        <v>1683</v>
      </c>
      <c r="AHM16" s="14"/>
      <c r="AHN16" s="14"/>
      <c r="AHO16" s="14"/>
      <c r="AHP16" s="14"/>
      <c r="AHQ16" s="14">
        <f t="shared" ref="AHQ16" si="1964">AHQ15+1</f>
        <v>14</v>
      </c>
      <c r="AHR16" s="14" t="s">
        <v>1683</v>
      </c>
      <c r="AHS16" s="14"/>
      <c r="AHT16" s="14"/>
      <c r="AHU16" s="14"/>
      <c r="AHV16" s="14"/>
      <c r="AHW16" s="14">
        <f t="shared" ref="AHW16" si="1965">AHW15+1</f>
        <v>14</v>
      </c>
      <c r="AHX16" s="14" t="s">
        <v>1683</v>
      </c>
      <c r="AHY16" s="14"/>
      <c r="AHZ16" s="14"/>
      <c r="AIA16" s="14"/>
      <c r="AIB16" s="14"/>
      <c r="AIC16" s="14">
        <f t="shared" ref="AIC16" si="1966">AIC15+1</f>
        <v>14</v>
      </c>
      <c r="AID16" s="14" t="s">
        <v>1683</v>
      </c>
      <c r="AIE16" s="14"/>
      <c r="AIF16" s="14"/>
      <c r="AIG16" s="14"/>
      <c r="AIH16" s="14"/>
      <c r="AII16" s="14">
        <f t="shared" ref="AII16" si="1967">AII15+1</f>
        <v>14</v>
      </c>
      <c r="AIJ16" s="14" t="s">
        <v>1683</v>
      </c>
      <c r="AIK16" s="14"/>
      <c r="AIL16" s="14"/>
      <c r="AIM16" s="14"/>
      <c r="AIN16" s="14"/>
      <c r="AIO16" s="14">
        <f t="shared" ref="AIO16" si="1968">AIO15+1</f>
        <v>14</v>
      </c>
      <c r="AIP16" s="14" t="s">
        <v>1683</v>
      </c>
      <c r="AIQ16" s="14"/>
      <c r="AIR16" s="14"/>
      <c r="AIS16" s="14"/>
      <c r="AIT16" s="14"/>
      <c r="AIU16" s="14">
        <f t="shared" ref="AIU16" si="1969">AIU15+1</f>
        <v>14</v>
      </c>
      <c r="AIV16" s="14" t="s">
        <v>1683</v>
      </c>
      <c r="AIW16" s="14"/>
      <c r="AIX16" s="14"/>
      <c r="AIY16" s="14"/>
      <c r="AIZ16" s="14"/>
      <c r="AJA16" s="14">
        <f t="shared" ref="AJA16" si="1970">AJA15+1</f>
        <v>14</v>
      </c>
      <c r="AJB16" s="14" t="s">
        <v>1683</v>
      </c>
      <c r="AJC16" s="14"/>
      <c r="AJD16" s="14"/>
      <c r="AJE16" s="14"/>
      <c r="AJF16" s="14"/>
      <c r="AJG16" s="14">
        <f t="shared" ref="AJG16" si="1971">AJG15+1</f>
        <v>14</v>
      </c>
      <c r="AJH16" s="14" t="s">
        <v>1683</v>
      </c>
      <c r="AJI16" s="14"/>
      <c r="AJJ16" s="14"/>
      <c r="AJK16" s="14"/>
      <c r="AJL16" s="14"/>
      <c r="AJM16" s="14">
        <f t="shared" ref="AJM16" si="1972">AJM15+1</f>
        <v>14</v>
      </c>
      <c r="AJN16" s="14" t="s">
        <v>1683</v>
      </c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/>
      <c r="ANZ16" s="14"/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>
        <f t="shared" ref="AOK16" si="1973">AOK15+1</f>
        <v>14</v>
      </c>
      <c r="AOL16" s="14" t="s">
        <v>992</v>
      </c>
      <c r="AOM16" s="14"/>
      <c r="AON16" s="14"/>
      <c r="AOO16" s="14"/>
      <c r="AOP16" s="14"/>
      <c r="AOQ16" s="14"/>
      <c r="AOR16" s="14"/>
      <c r="AOS16" s="14"/>
      <c r="AOT16" s="14"/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>
        <f t="shared" ref="APE16" si="1974">APE15+1</f>
        <v>14</v>
      </c>
      <c r="APF16" s="14" t="s">
        <v>992</v>
      </c>
      <c r="APG16" s="14"/>
      <c r="APH16" s="14"/>
      <c r="API16" s="14"/>
      <c r="APJ16" s="14"/>
      <c r="APK16" s="14"/>
      <c r="APL16" s="14"/>
      <c r="APM16" s="14"/>
      <c r="APN16" s="14"/>
      <c r="APO16" s="14"/>
      <c r="APP16" s="14"/>
      <c r="APQ16" s="14"/>
      <c r="APR16" s="14"/>
      <c r="APS16" s="14"/>
      <c r="APT16" s="14"/>
      <c r="APU16" s="14"/>
      <c r="APV16" s="14"/>
      <c r="APW16" s="14"/>
      <c r="APX16" s="14"/>
      <c r="APY16" s="14"/>
      <c r="APZ16" s="14"/>
      <c r="AQA16" s="14">
        <f t="shared" ref="AQA16" si="1975">AQA15+1</f>
        <v>14</v>
      </c>
      <c r="AQB16" s="14" t="s">
        <v>992</v>
      </c>
      <c r="AQC16" s="14"/>
      <c r="AQD16" s="14"/>
      <c r="AQE16" s="14">
        <f t="shared" ref="AQE16" si="1976">AQE15+1</f>
        <v>14</v>
      </c>
      <c r="AQF16" s="14" t="s">
        <v>992</v>
      </c>
      <c r="AQG16" s="14"/>
      <c r="AQH16" s="14"/>
      <c r="AQI16" s="14"/>
      <c r="AQJ16" s="14"/>
      <c r="AQK16" s="14"/>
      <c r="AQL16" s="14"/>
      <c r="AQM16" s="14">
        <f t="shared" ref="AQM16" si="1977">AQM15+1</f>
        <v>14</v>
      </c>
      <c r="AQN16" s="14" t="s">
        <v>992</v>
      </c>
      <c r="AQO16" s="14"/>
      <c r="AQP16" s="14"/>
      <c r="AQQ16" s="14"/>
      <c r="AQR16" s="14"/>
      <c r="AQS16" s="14"/>
      <c r="AQT16" s="14"/>
      <c r="AQU16" s="14">
        <f t="shared" ref="AQU16" si="1978">AQU15+1</f>
        <v>14</v>
      </c>
      <c r="AQV16" s="14" t="s">
        <v>992</v>
      </c>
      <c r="AQW16" s="14"/>
      <c r="AQX16" s="14"/>
      <c r="AQY16" s="14"/>
      <c r="AQZ16" s="14"/>
      <c r="ARA16" s="14"/>
      <c r="ARB16" s="14"/>
      <c r="ARC16" s="14">
        <f t="shared" ref="ARC16" si="1979">ARC15+1</f>
        <v>14</v>
      </c>
      <c r="ARD16" s="14" t="s">
        <v>992</v>
      </c>
      <c r="ARE16" s="14"/>
      <c r="ARF16" s="14"/>
      <c r="ARG16" s="14"/>
      <c r="ARH16" s="14"/>
      <c r="ARI16" s="14"/>
      <c r="ARJ16" s="14"/>
      <c r="ARK16" s="14">
        <f t="shared" ref="ARK16" si="1980">ARK15+1</f>
        <v>14</v>
      </c>
      <c r="ARL16" s="14" t="s">
        <v>992</v>
      </c>
      <c r="ARM16" s="14"/>
      <c r="ARN16" s="14"/>
      <c r="ARO16" s="14"/>
      <c r="ARP16" s="14"/>
      <c r="ARQ16" s="14"/>
      <c r="ARR16" s="14"/>
      <c r="ARS16" s="14">
        <f t="shared" ref="ARS16" si="1981">ARS15+1</f>
        <v>14</v>
      </c>
      <c r="ART16" s="14" t="s">
        <v>992</v>
      </c>
      <c r="ARU16" s="14"/>
      <c r="ARV16" s="14"/>
      <c r="ARW16" s="14"/>
      <c r="ARX16" s="14"/>
      <c r="ARY16" s="14"/>
      <c r="ARZ16" s="14"/>
      <c r="ASA16" s="14">
        <f t="shared" ref="ASA16" si="1982">ASA15+1</f>
        <v>14</v>
      </c>
      <c r="ASB16" s="14" t="s">
        <v>992</v>
      </c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  <c r="ASQ16" s="14"/>
      <c r="ASR16" s="14"/>
      <c r="ASS16" s="14"/>
      <c r="AST16" s="14"/>
      <c r="ASU16" s="14"/>
      <c r="ASV16" s="14"/>
      <c r="ASW16" s="14"/>
      <c r="ASX16" s="14"/>
      <c r="ASY16" s="14"/>
      <c r="ASZ16" s="14"/>
      <c r="ATA16" s="14"/>
      <c r="ATB16" s="14"/>
      <c r="ATC16" s="14"/>
      <c r="ATD16" s="14"/>
    </row>
    <row r="17" spans="5:120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 t="str">
        <f t="shared" si="1464"/>
        <v/>
      </c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1144</v>
      </c>
      <c r="GW17" s="14">
        <v>15</v>
      </c>
      <c r="GX17" s="14" t="s">
        <v>1144</v>
      </c>
      <c r="GY17" s="14"/>
      <c r="GZ17" s="14"/>
      <c r="HA17" s="14">
        <v>15</v>
      </c>
      <c r="HB17" s="14" t="s">
        <v>1144</v>
      </c>
      <c r="HC17" s="14"/>
      <c r="HD17" s="14"/>
      <c r="HE17" s="14">
        <v>15</v>
      </c>
      <c r="HF17" s="14" t="s">
        <v>1144</v>
      </c>
      <c r="HG17" s="14"/>
      <c r="HH17" s="14"/>
      <c r="HI17" s="14">
        <v>15</v>
      </c>
      <c r="HJ17" s="14" t="s">
        <v>1144</v>
      </c>
      <c r="HK17" s="14"/>
      <c r="HL17" s="14"/>
      <c r="HM17" s="14">
        <v>15</v>
      </c>
      <c r="HN17" s="14" t="s">
        <v>1144</v>
      </c>
      <c r="HO17" s="14"/>
      <c r="HP17" s="14"/>
      <c r="HQ17" s="14">
        <v>15</v>
      </c>
      <c r="HR17" s="14" t="s">
        <v>1144</v>
      </c>
      <c r="HS17" s="14"/>
      <c r="HT17" s="14"/>
      <c r="HU17" s="14">
        <v>15</v>
      </c>
      <c r="HV17" s="14" t="s">
        <v>1144</v>
      </c>
      <c r="HW17" s="14"/>
      <c r="HX17" s="14"/>
      <c r="HY17" s="14">
        <v>15</v>
      </c>
      <c r="HZ17" s="14" t="s">
        <v>1144</v>
      </c>
      <c r="IA17" s="14"/>
      <c r="IB17" s="14"/>
      <c r="IC17" s="14">
        <v>15</v>
      </c>
      <c r="ID17" s="14" t="s">
        <v>1144</v>
      </c>
      <c r="IE17" s="14"/>
      <c r="IF17" s="14"/>
      <c r="IG17" s="14">
        <v>15</v>
      </c>
      <c r="IH17" s="14" t="s">
        <v>1144</v>
      </c>
      <c r="II17" s="14"/>
      <c r="IJ17" s="14"/>
      <c r="IK17" s="14">
        <v>15</v>
      </c>
      <c r="IL17" s="14" t="s">
        <v>1144</v>
      </c>
      <c r="IM17" s="14"/>
      <c r="IN17" s="14"/>
      <c r="IO17" s="14">
        <v>15</v>
      </c>
      <c r="IP17" s="14" t="s">
        <v>1144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88"/>
        <v>15</v>
      </c>
      <c r="XT17" s="14" t="s">
        <v>1437</v>
      </c>
      <c r="XV17" s="14"/>
      <c r="XW17" s="14"/>
      <c r="XX17" s="14"/>
      <c r="XY17" s="14">
        <f t="shared" si="1689"/>
        <v>15</v>
      </c>
      <c r="XZ17" s="14" t="s">
        <v>1437</v>
      </c>
      <c r="YA17" s="14"/>
      <c r="YB17" s="14"/>
      <c r="YC17" s="14"/>
      <c r="YD17" s="14"/>
      <c r="YE17" s="14">
        <f t="shared" si="1690"/>
        <v>15</v>
      </c>
      <c r="YF17" s="14" t="s">
        <v>1437</v>
      </c>
      <c r="YG17" s="14"/>
      <c r="YH17" s="14"/>
      <c r="YI17" s="14"/>
      <c r="YJ17" s="14"/>
      <c r="YK17" s="14">
        <f t="shared" si="1691"/>
        <v>15</v>
      </c>
      <c r="YL17" s="14" t="s">
        <v>1437</v>
      </c>
      <c r="YM17" s="14"/>
      <c r="YN17" s="14"/>
      <c r="YO17" s="14"/>
      <c r="YP17" s="14"/>
      <c r="YQ17" s="14">
        <f t="shared" si="1692"/>
        <v>15</v>
      </c>
      <c r="YR17" s="14" t="s">
        <v>1437</v>
      </c>
      <c r="YS17" s="14"/>
      <c r="YT17" s="14"/>
      <c r="YU17" s="14"/>
      <c r="YV17" s="14"/>
      <c r="YW17" s="14">
        <f t="shared" si="1693"/>
        <v>15</v>
      </c>
      <c r="YX17" s="14" t="s">
        <v>1437</v>
      </c>
      <c r="YY17" s="14"/>
      <c r="YZ17" s="14"/>
      <c r="ZA17" s="14"/>
      <c r="ZB17" s="14"/>
      <c r="ZC17" s="14">
        <f t="shared" si="1694"/>
        <v>15</v>
      </c>
      <c r="ZD17" s="14" t="s">
        <v>1437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1469</v>
      </c>
      <c r="ZQ17" s="14"/>
      <c r="ZR17" s="14"/>
      <c r="ZS17" s="14">
        <v>20</v>
      </c>
      <c r="ZT17" s="14" t="s">
        <v>1469</v>
      </c>
      <c r="ZU17" s="14"/>
      <c r="ZV17" s="14"/>
      <c r="ZW17" s="14">
        <v>20</v>
      </c>
      <c r="ZX17" s="14" t="s">
        <v>1469</v>
      </c>
      <c r="ZY17" s="14"/>
      <c r="ZZ17" s="14"/>
      <c r="AAA17" s="14">
        <v>20</v>
      </c>
      <c r="AAB17" s="14" t="s">
        <v>1469</v>
      </c>
      <c r="AAC17" s="14"/>
      <c r="AAD17" s="14"/>
      <c r="AAE17" s="14">
        <v>20</v>
      </c>
      <c r="AAF17" s="14" t="s">
        <v>1469</v>
      </c>
      <c r="AAG17" s="14"/>
      <c r="AAH17" s="14"/>
      <c r="AAI17" s="14">
        <v>20</v>
      </c>
      <c r="AAJ17" s="14" t="s">
        <v>1469</v>
      </c>
      <c r="AAK17" s="14"/>
      <c r="AAL17" s="14"/>
      <c r="AAM17" s="14">
        <v>20</v>
      </c>
      <c r="AAN17" s="14" t="s">
        <v>1469</v>
      </c>
      <c r="AAO17" s="14"/>
      <c r="AAP17" s="14"/>
      <c r="AAQ17" s="14">
        <v>20</v>
      </c>
      <c r="AAR17" s="14" t="s">
        <v>1469</v>
      </c>
      <c r="AAS17" s="14"/>
      <c r="AAT17" s="14"/>
      <c r="AAU17" s="14">
        <v>20</v>
      </c>
      <c r="AAV17" s="14" t="s">
        <v>1469</v>
      </c>
      <c r="AAW17" s="14"/>
      <c r="AAX17" s="14"/>
      <c r="AAY17" s="14">
        <v>20</v>
      </c>
      <c r="AAZ17" s="14" t="s">
        <v>1469</v>
      </c>
      <c r="ABA17" s="14"/>
      <c r="ABB17" s="14"/>
      <c r="ABC17" s="14">
        <v>20</v>
      </c>
      <c r="ABD17" s="14" t="s">
        <v>1469</v>
      </c>
      <c r="ABE17" s="14"/>
      <c r="ABF17" s="14"/>
      <c r="ABI17" s="14"/>
      <c r="ABJ17" s="14"/>
      <c r="ABK17" s="14">
        <v>20</v>
      </c>
      <c r="ABL17" s="14" t="s">
        <v>1469</v>
      </c>
      <c r="ABM17" s="14"/>
      <c r="ABN17" s="14"/>
      <c r="ABO17" s="14">
        <v>20</v>
      </c>
      <c r="ABP17" s="14" t="s">
        <v>1469</v>
      </c>
      <c r="ABQ17" s="14"/>
      <c r="ABR17" s="14"/>
      <c r="ABS17" s="14">
        <v>20</v>
      </c>
      <c r="ABT17" s="14" t="s">
        <v>1469</v>
      </c>
      <c r="ABU17" s="14"/>
      <c r="ABV17" s="14"/>
      <c r="ABW17" s="14">
        <v>20</v>
      </c>
      <c r="ABX17" s="14" t="s">
        <v>1469</v>
      </c>
      <c r="ABY17" s="14"/>
      <c r="ABZ17" s="14"/>
      <c r="ACA17" s="14">
        <v>20</v>
      </c>
      <c r="ACB17" s="14" t="s">
        <v>1469</v>
      </c>
      <c r="ACC17" s="14"/>
      <c r="ACD17" s="14"/>
      <c r="ACE17" s="14">
        <v>20</v>
      </c>
      <c r="ACF17" s="14" t="s">
        <v>1469</v>
      </c>
      <c r="ACG17" s="14"/>
      <c r="ACH17" s="14"/>
      <c r="ACI17" s="14">
        <v>20</v>
      </c>
      <c r="ACJ17" s="14" t="s">
        <v>1469</v>
      </c>
      <c r="ACK17" s="14"/>
      <c r="ACL17" s="14"/>
      <c r="ACM17" s="14">
        <v>20</v>
      </c>
      <c r="ACN17" s="14" t="s">
        <v>1469</v>
      </c>
      <c r="ACO17" s="14"/>
      <c r="ACP17" s="14"/>
      <c r="ACQ17" s="14">
        <v>20</v>
      </c>
      <c r="ACR17" s="14" t="s">
        <v>1469</v>
      </c>
      <c r="ACS17" s="14">
        <v>15</v>
      </c>
      <c r="ACT17" s="14" t="s">
        <v>1537</v>
      </c>
      <c r="ACU17" s="14"/>
      <c r="ACV17" s="14"/>
      <c r="ACW17" s="14">
        <v>20</v>
      </c>
      <c r="ACX17" s="14" t="s">
        <v>1469</v>
      </c>
      <c r="ACY17" s="14">
        <v>15</v>
      </c>
      <c r="ACZ17" s="14" t="s">
        <v>1537</v>
      </c>
      <c r="ADA17" s="14"/>
      <c r="ADB17" s="14"/>
      <c r="ADC17" s="14">
        <v>20</v>
      </c>
      <c r="ADD17" s="14" t="s">
        <v>1469</v>
      </c>
      <c r="ADE17" s="14">
        <v>15</v>
      </c>
      <c r="ADF17" s="14" t="s">
        <v>1537</v>
      </c>
      <c r="ADG17" s="14"/>
      <c r="ADH17" s="14"/>
      <c r="ADI17" s="14">
        <v>20</v>
      </c>
      <c r="ADJ17" s="14" t="s">
        <v>1469</v>
      </c>
      <c r="ADK17" s="14">
        <v>15</v>
      </c>
      <c r="ADL17" s="14" t="s">
        <v>1537</v>
      </c>
      <c r="ADM17" s="14"/>
      <c r="ADN17" s="14"/>
      <c r="ADO17" s="14">
        <v>20</v>
      </c>
      <c r="ADP17" s="14" t="s">
        <v>1469</v>
      </c>
      <c r="ADQ17" s="14">
        <v>15</v>
      </c>
      <c r="ADR17" s="14" t="s">
        <v>1537</v>
      </c>
      <c r="ADS17" s="14"/>
      <c r="ADT17" s="14"/>
      <c r="ADU17" s="14">
        <v>20</v>
      </c>
      <c r="ADV17" s="14" t="s">
        <v>1469</v>
      </c>
      <c r="ADW17" s="14">
        <v>15</v>
      </c>
      <c r="ADX17" s="14" t="s">
        <v>1537</v>
      </c>
      <c r="ADY17" s="14"/>
      <c r="ADZ17" s="14"/>
      <c r="AEA17" s="14">
        <v>20</v>
      </c>
      <c r="AEB17" s="14" t="s">
        <v>1469</v>
      </c>
      <c r="AEC17" s="14">
        <v>15</v>
      </c>
      <c r="AED17" s="14" t="s">
        <v>1537</v>
      </c>
      <c r="AEE17" s="14"/>
      <c r="AEF17" s="14"/>
      <c r="AEG17" s="14"/>
      <c r="AEH17" s="14"/>
      <c r="AEI17" s="14">
        <v>20</v>
      </c>
      <c r="AEJ17" s="14" t="s">
        <v>1469</v>
      </c>
      <c r="AEK17" s="14">
        <v>15</v>
      </c>
      <c r="AEL17" s="14" t="s">
        <v>1537</v>
      </c>
      <c r="AEM17" s="14"/>
      <c r="AEN17" s="14"/>
      <c r="AEO17" s="14"/>
      <c r="AEP17" s="14"/>
      <c r="AEQ17" s="14">
        <v>20</v>
      </c>
      <c r="AER17" s="14" t="s">
        <v>1469</v>
      </c>
      <c r="AES17" s="14">
        <v>15</v>
      </c>
      <c r="AET17" s="14" t="s">
        <v>1537</v>
      </c>
      <c r="AEU17" s="14"/>
      <c r="AEV17" s="14"/>
      <c r="AEW17" s="14"/>
      <c r="AEX17" s="14"/>
      <c r="AEY17" s="14">
        <v>20</v>
      </c>
      <c r="AEZ17" s="14" t="s">
        <v>1469</v>
      </c>
      <c r="AFA17" s="14">
        <v>15</v>
      </c>
      <c r="AFB17" s="14" t="s">
        <v>1537</v>
      </c>
      <c r="AFC17" s="14"/>
      <c r="AFD17" s="14"/>
      <c r="AFE17" s="14"/>
      <c r="AFF17" s="14"/>
      <c r="AFG17" s="14">
        <v>20</v>
      </c>
      <c r="AFH17" s="14" t="s">
        <v>1469</v>
      </c>
      <c r="AFI17" s="14">
        <v>15</v>
      </c>
      <c r="AFJ17" s="14" t="s">
        <v>1537</v>
      </c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/>
      <c r="AGB17" s="14"/>
      <c r="AGC17" s="14"/>
      <c r="AGD17" s="14"/>
      <c r="AGE17" s="14"/>
      <c r="AGF17" s="14"/>
      <c r="AGG17" s="14"/>
      <c r="AGH17" s="14"/>
      <c r="AGI17" s="14"/>
      <c r="AGJ17" s="14"/>
      <c r="AGK17" s="14"/>
      <c r="AGL17" s="14"/>
      <c r="AGM17" s="14">
        <f t="shared" ref="AGM17" si="1983">AGM16+1</f>
        <v>15</v>
      </c>
      <c r="AGN17" s="14" t="s">
        <v>1684</v>
      </c>
      <c r="AGO17" s="14"/>
      <c r="AGP17" s="14"/>
      <c r="AGQ17" s="14"/>
      <c r="AGR17" s="14"/>
      <c r="AGS17" s="14">
        <f t="shared" ref="AGS17" si="1984">AGS16+1</f>
        <v>15</v>
      </c>
      <c r="AGT17" s="14" t="s">
        <v>1684</v>
      </c>
      <c r="AGU17" s="14"/>
      <c r="AGV17" s="14"/>
      <c r="AGW17" s="14"/>
      <c r="AGX17" s="14"/>
      <c r="AGY17" s="14">
        <f t="shared" ref="AGY17" si="1985">AGY16+1</f>
        <v>15</v>
      </c>
      <c r="AGZ17" s="14" t="s">
        <v>1684</v>
      </c>
      <c r="AHA17" s="14"/>
      <c r="AHB17" s="14"/>
      <c r="AHC17" s="14"/>
      <c r="AHD17" s="14"/>
      <c r="AHE17" s="14">
        <f t="shared" ref="AHE17" si="1986">AHE16+1</f>
        <v>15</v>
      </c>
      <c r="AHF17" s="14" t="s">
        <v>1684</v>
      </c>
      <c r="AHG17" s="14"/>
      <c r="AHH17" s="14"/>
      <c r="AHI17" s="14"/>
      <c r="AHJ17" s="14"/>
      <c r="AHK17" s="14">
        <f t="shared" ref="AHK17" si="1987">AHK16+1</f>
        <v>15</v>
      </c>
      <c r="AHL17" s="14" t="s">
        <v>1684</v>
      </c>
      <c r="AHM17" s="14"/>
      <c r="AHN17" s="14"/>
      <c r="AHO17" s="14"/>
      <c r="AHP17" s="14"/>
      <c r="AHQ17" s="14">
        <f t="shared" ref="AHQ17" si="1988">AHQ16+1</f>
        <v>15</v>
      </c>
      <c r="AHR17" s="14" t="s">
        <v>1684</v>
      </c>
      <c r="AHS17" s="14"/>
      <c r="AHT17" s="14"/>
      <c r="AHU17" s="14"/>
      <c r="AHV17" s="14"/>
      <c r="AHW17" s="14">
        <f t="shared" ref="AHW17" si="1989">AHW16+1</f>
        <v>15</v>
      </c>
      <c r="AHX17" s="14" t="s">
        <v>1684</v>
      </c>
      <c r="AHY17" s="14"/>
      <c r="AHZ17" s="14"/>
      <c r="AIA17" s="14"/>
      <c r="AIB17" s="14"/>
      <c r="AIC17" s="14">
        <f t="shared" ref="AIC17" si="1990">AIC16+1</f>
        <v>15</v>
      </c>
      <c r="AID17" s="14" t="s">
        <v>1684</v>
      </c>
      <c r="AIE17" s="14"/>
      <c r="AIF17" s="14"/>
      <c r="AIG17" s="14"/>
      <c r="AIH17" s="14"/>
      <c r="AII17" s="14">
        <f t="shared" ref="AII17" si="1991">AII16+1</f>
        <v>15</v>
      </c>
      <c r="AIJ17" s="14" t="s">
        <v>1684</v>
      </c>
      <c r="AIK17" s="14"/>
      <c r="AIL17" s="14"/>
      <c r="AIM17" s="14"/>
      <c r="AIN17" s="14"/>
      <c r="AIO17" s="14">
        <f t="shared" ref="AIO17" si="1992">AIO16+1</f>
        <v>15</v>
      </c>
      <c r="AIP17" s="14" t="s">
        <v>1684</v>
      </c>
      <c r="AIQ17" s="14"/>
      <c r="AIR17" s="14"/>
      <c r="AIS17" s="14"/>
      <c r="AIT17" s="14"/>
      <c r="AIU17" s="14">
        <f t="shared" ref="AIU17" si="1993">AIU16+1</f>
        <v>15</v>
      </c>
      <c r="AIV17" s="14" t="s">
        <v>1684</v>
      </c>
      <c r="AIW17" s="14"/>
      <c r="AIX17" s="14"/>
      <c r="AIY17" s="14"/>
      <c r="AIZ17" s="14"/>
      <c r="AJA17" s="14">
        <f t="shared" ref="AJA17" si="1994">AJA16+1</f>
        <v>15</v>
      </c>
      <c r="AJB17" s="14" t="s">
        <v>1684</v>
      </c>
      <c r="AJC17" s="14"/>
      <c r="AJD17" s="14"/>
      <c r="AJE17" s="14"/>
      <c r="AJF17" s="14"/>
      <c r="AJG17" s="14">
        <f t="shared" ref="AJG17" si="1995">AJG16+1</f>
        <v>15</v>
      </c>
      <c r="AJH17" s="14" t="s">
        <v>1684</v>
      </c>
      <c r="AJI17" s="14"/>
      <c r="AJJ17" s="14"/>
      <c r="AJK17" s="14"/>
      <c r="AJL17" s="14"/>
      <c r="AJM17" s="14">
        <f t="shared" ref="AJM17" si="1996">AJM16+1</f>
        <v>15</v>
      </c>
      <c r="AJN17" s="14" t="s">
        <v>1684</v>
      </c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/>
      <c r="ANZ17" s="14"/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>
        <f t="shared" ref="AOK17" si="1997">AOK16+1</f>
        <v>15</v>
      </c>
      <c r="AOL17" s="14" t="s">
        <v>1801</v>
      </c>
      <c r="AOM17" s="14"/>
      <c r="AON17" s="14"/>
      <c r="AOO17" s="14"/>
      <c r="AOP17" s="14"/>
      <c r="AOQ17" s="14"/>
      <c r="AOR17" s="14"/>
      <c r="AOS17" s="14"/>
      <c r="AOT17" s="14"/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>
        <f t="shared" ref="APE17" si="1998">APE16+1</f>
        <v>15</v>
      </c>
      <c r="APF17" s="14" t="s">
        <v>1801</v>
      </c>
      <c r="APG17" s="14"/>
      <c r="APH17" s="14"/>
      <c r="API17" s="14"/>
      <c r="APJ17" s="14"/>
      <c r="APK17" s="14"/>
      <c r="APL17" s="14"/>
      <c r="APM17" s="14"/>
      <c r="APN17" s="14"/>
      <c r="APO17" s="14"/>
      <c r="APP17" s="14"/>
      <c r="APQ17" s="14"/>
      <c r="APR17" s="14"/>
      <c r="APS17" s="14"/>
      <c r="APT17" s="14"/>
      <c r="APU17" s="14"/>
      <c r="APV17" s="14"/>
      <c r="APW17" s="14"/>
      <c r="APX17" s="14"/>
      <c r="APY17" s="14"/>
      <c r="APZ17" s="14"/>
      <c r="AQA17" s="14">
        <f t="shared" ref="AQA17" si="1999">AQA16+1</f>
        <v>15</v>
      </c>
      <c r="AQB17" s="14" t="s">
        <v>1801</v>
      </c>
      <c r="AQC17" s="14"/>
      <c r="AQD17" s="14"/>
      <c r="AQE17" s="14">
        <f t="shared" ref="AQE17" si="2000">AQE16+1</f>
        <v>15</v>
      </c>
      <c r="AQF17" s="14" t="s">
        <v>1801</v>
      </c>
      <c r="AQG17" s="14"/>
      <c r="AQH17" s="14"/>
      <c r="AQI17" s="14"/>
      <c r="AQJ17" s="14"/>
      <c r="AQK17" s="14"/>
      <c r="AQL17" s="14"/>
      <c r="AQM17" s="14">
        <f t="shared" ref="AQM17" si="2001">AQM16+1</f>
        <v>15</v>
      </c>
      <c r="AQN17" s="14" t="s">
        <v>1801</v>
      </c>
      <c r="AQO17" s="14"/>
      <c r="AQP17" s="14"/>
      <c r="AQQ17" s="14"/>
      <c r="AQR17" s="14"/>
      <c r="AQS17" s="14"/>
      <c r="AQT17" s="14"/>
      <c r="AQU17" s="14">
        <f t="shared" ref="AQU17" si="2002">AQU16+1</f>
        <v>15</v>
      </c>
      <c r="AQV17" s="14" t="s">
        <v>1801</v>
      </c>
      <c r="AQW17" s="14"/>
      <c r="AQX17" s="14"/>
      <c r="AQY17" s="14"/>
      <c r="AQZ17" s="14"/>
      <c r="ARA17" s="14"/>
      <c r="ARB17" s="14"/>
      <c r="ARC17" s="14">
        <f t="shared" ref="ARC17" si="2003">ARC16+1</f>
        <v>15</v>
      </c>
      <c r="ARD17" s="14" t="s">
        <v>1801</v>
      </c>
      <c r="ARE17" s="14"/>
      <c r="ARF17" s="14"/>
      <c r="ARG17" s="14"/>
      <c r="ARH17" s="14"/>
      <c r="ARI17" s="14"/>
      <c r="ARJ17" s="14"/>
      <c r="ARK17" s="14">
        <f t="shared" ref="ARK17" si="2004">ARK16+1</f>
        <v>15</v>
      </c>
      <c r="ARL17" s="14" t="s">
        <v>1801</v>
      </c>
      <c r="ARM17" s="14"/>
      <c r="ARN17" s="14"/>
      <c r="ARO17" s="14"/>
      <c r="ARP17" s="14"/>
      <c r="ARQ17" s="14"/>
      <c r="ARR17" s="14"/>
      <c r="ARS17" s="14">
        <f t="shared" ref="ARS17" si="2005">ARS16+1</f>
        <v>15</v>
      </c>
      <c r="ART17" s="14" t="s">
        <v>1801</v>
      </c>
      <c r="ARU17" s="14"/>
      <c r="ARV17" s="14"/>
      <c r="ARW17" s="14"/>
      <c r="ARX17" s="14"/>
      <c r="ARY17" s="14"/>
      <c r="ARZ17" s="14"/>
      <c r="ASA17" s="14">
        <f t="shared" ref="ASA17" si="2006">ASA16+1</f>
        <v>15</v>
      </c>
      <c r="ASB17" s="14" t="s">
        <v>1801</v>
      </c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  <c r="ASQ17" s="14"/>
      <c r="ASR17" s="14"/>
      <c r="ASS17" s="14"/>
      <c r="AST17" s="14"/>
      <c r="ASU17" s="14"/>
      <c r="ASV17" s="14"/>
      <c r="ASW17" s="14"/>
      <c r="ASX17" s="14"/>
      <c r="ASY17" s="14"/>
      <c r="ASZ17" s="14"/>
      <c r="ATA17" s="14"/>
      <c r="ATB17" s="14"/>
      <c r="ATC17" s="14"/>
      <c r="ATD17" s="14"/>
    </row>
    <row r="18" spans="5:120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 t="str">
        <f t="shared" si="1464"/>
        <v/>
      </c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1145</v>
      </c>
      <c r="GW18" s="14">
        <v>16</v>
      </c>
      <c r="GX18" s="14" t="s">
        <v>1145</v>
      </c>
      <c r="GY18" s="14"/>
      <c r="GZ18" s="14"/>
      <c r="HA18" s="14">
        <v>16</v>
      </c>
      <c r="HB18" s="14" t="s">
        <v>1145</v>
      </c>
      <c r="HC18" s="14"/>
      <c r="HD18" s="14"/>
      <c r="HE18" s="14">
        <v>16</v>
      </c>
      <c r="HF18" s="14" t="s">
        <v>1145</v>
      </c>
      <c r="HG18" s="14"/>
      <c r="HH18" s="14"/>
      <c r="HI18" s="14">
        <v>16</v>
      </c>
      <c r="HJ18" s="14" t="s">
        <v>1145</v>
      </c>
      <c r="HK18" s="14"/>
      <c r="HL18" s="14"/>
      <c r="HM18" s="14">
        <v>16</v>
      </c>
      <c r="HN18" s="14" t="s">
        <v>1145</v>
      </c>
      <c r="HO18" s="14"/>
      <c r="HP18" s="14"/>
      <c r="HQ18" s="14">
        <v>16</v>
      </c>
      <c r="HR18" s="14" t="s">
        <v>1145</v>
      </c>
      <c r="HS18" s="14"/>
      <c r="HT18" s="14"/>
      <c r="HU18" s="14">
        <v>16</v>
      </c>
      <c r="HV18" s="14" t="s">
        <v>1145</v>
      </c>
      <c r="HW18" s="14"/>
      <c r="HX18" s="14"/>
      <c r="HY18" s="14">
        <v>16</v>
      </c>
      <c r="HZ18" s="14" t="s">
        <v>1145</v>
      </c>
      <c r="IA18" s="14"/>
      <c r="IB18" s="14"/>
      <c r="IC18" s="14">
        <v>16</v>
      </c>
      <c r="ID18" s="14" t="s">
        <v>1145</v>
      </c>
      <c r="IE18" s="14"/>
      <c r="IF18" s="14"/>
      <c r="IG18" s="14">
        <v>16</v>
      </c>
      <c r="IH18" s="14" t="s">
        <v>1145</v>
      </c>
      <c r="II18" s="14"/>
      <c r="IJ18" s="14"/>
      <c r="IK18" s="14">
        <v>16</v>
      </c>
      <c r="IL18" s="14" t="s">
        <v>1145</v>
      </c>
      <c r="IM18" s="14"/>
      <c r="IN18" s="14"/>
      <c r="IO18" s="14">
        <v>16</v>
      </c>
      <c r="IP18" s="14" t="s">
        <v>1145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88"/>
        <v>16</v>
      </c>
      <c r="XT18" s="14" t="s">
        <v>1438</v>
      </c>
      <c r="XV18" s="14"/>
      <c r="XW18" s="14"/>
      <c r="XX18" s="14"/>
      <c r="XY18" s="14">
        <f t="shared" si="1689"/>
        <v>16</v>
      </c>
      <c r="XZ18" s="14" t="s">
        <v>1438</v>
      </c>
      <c r="YA18" s="14"/>
      <c r="YB18" s="14"/>
      <c r="YC18" s="14"/>
      <c r="YD18" s="14"/>
      <c r="YE18" s="14">
        <f t="shared" si="1690"/>
        <v>16</v>
      </c>
      <c r="YF18" s="14" t="s">
        <v>1438</v>
      </c>
      <c r="YG18" s="14"/>
      <c r="YH18" s="14"/>
      <c r="YI18" s="14"/>
      <c r="YJ18" s="14"/>
      <c r="YK18" s="14">
        <f t="shared" si="1691"/>
        <v>16</v>
      </c>
      <c r="YL18" s="14" t="s">
        <v>1438</v>
      </c>
      <c r="YM18" s="14"/>
      <c r="YN18" s="14"/>
      <c r="YO18" s="14"/>
      <c r="YP18" s="14"/>
      <c r="YQ18" s="14">
        <f t="shared" si="1692"/>
        <v>16</v>
      </c>
      <c r="YR18" s="14" t="s">
        <v>1438</v>
      </c>
      <c r="YS18" s="14"/>
      <c r="YT18" s="14"/>
      <c r="YU18" s="14"/>
      <c r="YV18" s="14"/>
      <c r="YW18" s="14">
        <f t="shared" si="1693"/>
        <v>16</v>
      </c>
      <c r="YX18" s="14" t="s">
        <v>1438</v>
      </c>
      <c r="YY18" s="14"/>
      <c r="YZ18" s="14"/>
      <c r="ZA18" s="14"/>
      <c r="ZB18" s="14"/>
      <c r="ZC18" s="14">
        <f t="shared" si="1694"/>
        <v>16</v>
      </c>
      <c r="ZD18" s="14" t="s">
        <v>1438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1470</v>
      </c>
      <c r="ZQ18" s="14"/>
      <c r="ZR18" s="14"/>
      <c r="ZS18" s="14">
        <v>23</v>
      </c>
      <c r="ZT18" s="14" t="s">
        <v>1470</v>
      </c>
      <c r="ZU18" s="14"/>
      <c r="ZV18" s="14"/>
      <c r="ZW18" s="14">
        <v>23</v>
      </c>
      <c r="ZX18" s="14" t="s">
        <v>1470</v>
      </c>
      <c r="ZY18" s="14"/>
      <c r="ZZ18" s="14"/>
      <c r="AAA18" s="14">
        <v>23</v>
      </c>
      <c r="AAB18" s="14" t="s">
        <v>1470</v>
      </c>
      <c r="AAC18" s="14"/>
      <c r="AAD18" s="14"/>
      <c r="AAE18" s="14">
        <v>23</v>
      </c>
      <c r="AAF18" s="14" t="s">
        <v>1470</v>
      </c>
      <c r="AAG18" s="14"/>
      <c r="AAH18" s="14"/>
      <c r="AAI18" s="14">
        <v>23</v>
      </c>
      <c r="AAJ18" s="14" t="s">
        <v>1470</v>
      </c>
      <c r="AAK18" s="14"/>
      <c r="AAL18" s="14"/>
      <c r="AAM18" s="14">
        <v>23</v>
      </c>
      <c r="AAN18" s="14" t="s">
        <v>1470</v>
      </c>
      <c r="AAO18" s="14"/>
      <c r="AAP18" s="14"/>
      <c r="AAQ18" s="14">
        <v>23</v>
      </c>
      <c r="AAR18" s="14" t="s">
        <v>1470</v>
      </c>
      <c r="AAS18" s="14"/>
      <c r="AAT18" s="14"/>
      <c r="AAU18" s="14">
        <v>23</v>
      </c>
      <c r="AAV18" s="14" t="s">
        <v>1470</v>
      </c>
      <c r="AAW18" s="14"/>
      <c r="AAX18" s="14"/>
      <c r="AAY18" s="14">
        <v>23</v>
      </c>
      <c r="AAZ18" s="14" t="s">
        <v>1470</v>
      </c>
      <c r="ABA18" s="14"/>
      <c r="ABB18" s="14"/>
      <c r="ABC18" s="14">
        <v>23</v>
      </c>
      <c r="ABD18" s="14" t="s">
        <v>1470</v>
      </c>
      <c r="ABE18" s="14"/>
      <c r="ABF18" s="14"/>
      <c r="ABI18" s="14"/>
      <c r="ABJ18" s="14"/>
      <c r="ABK18" s="14">
        <v>23</v>
      </c>
      <c r="ABL18" s="14" t="s">
        <v>1470</v>
      </c>
      <c r="ABM18" s="14"/>
      <c r="ABN18" s="14"/>
      <c r="ABO18" s="14">
        <v>23</v>
      </c>
      <c r="ABP18" s="14" t="s">
        <v>1470</v>
      </c>
      <c r="ABQ18" s="14"/>
      <c r="ABR18" s="14"/>
      <c r="ABS18" s="14">
        <v>23</v>
      </c>
      <c r="ABT18" s="14" t="s">
        <v>1470</v>
      </c>
      <c r="ABU18" s="14"/>
      <c r="ABV18" s="14"/>
      <c r="ABW18" s="14">
        <v>23</v>
      </c>
      <c r="ABX18" s="14" t="s">
        <v>1470</v>
      </c>
      <c r="ABY18" s="14"/>
      <c r="ABZ18" s="14"/>
      <c r="ACA18" s="14">
        <v>23</v>
      </c>
      <c r="ACB18" s="14" t="s">
        <v>1470</v>
      </c>
      <c r="ACC18" s="14"/>
      <c r="ACD18" s="14"/>
      <c r="ACE18" s="14">
        <v>23</v>
      </c>
      <c r="ACF18" s="14" t="s">
        <v>1470</v>
      </c>
      <c r="ACG18" s="14"/>
      <c r="ACH18" s="14"/>
      <c r="ACI18" s="14">
        <v>23</v>
      </c>
      <c r="ACJ18" s="14" t="s">
        <v>1470</v>
      </c>
      <c r="ACK18" s="14"/>
      <c r="ACL18" s="14"/>
      <c r="ACM18" s="14">
        <v>23</v>
      </c>
      <c r="ACN18" s="14" t="s">
        <v>1470</v>
      </c>
      <c r="ACO18" s="14"/>
      <c r="ACP18" s="14"/>
      <c r="ACQ18" s="14">
        <v>23</v>
      </c>
      <c r="ACR18" s="14" t="s">
        <v>1470</v>
      </c>
      <c r="ACS18" s="14">
        <v>16</v>
      </c>
      <c r="ACT18" s="14" t="s">
        <v>1538</v>
      </c>
      <c r="ACU18" s="14"/>
      <c r="ACV18" s="14"/>
      <c r="ACW18" s="14">
        <v>23</v>
      </c>
      <c r="ACX18" s="14" t="s">
        <v>1470</v>
      </c>
      <c r="ACY18" s="14">
        <v>16</v>
      </c>
      <c r="ACZ18" s="14" t="s">
        <v>1538</v>
      </c>
      <c r="ADA18" s="14"/>
      <c r="ADB18" s="14"/>
      <c r="ADC18" s="14">
        <v>23</v>
      </c>
      <c r="ADD18" s="14" t="s">
        <v>1470</v>
      </c>
      <c r="ADE18" s="14">
        <v>16</v>
      </c>
      <c r="ADF18" s="14" t="s">
        <v>1538</v>
      </c>
      <c r="ADG18" s="14"/>
      <c r="ADH18" s="14"/>
      <c r="ADI18" s="14">
        <v>23</v>
      </c>
      <c r="ADJ18" s="14" t="s">
        <v>1470</v>
      </c>
      <c r="ADK18" s="14">
        <v>16</v>
      </c>
      <c r="ADL18" s="14" t="s">
        <v>1538</v>
      </c>
      <c r="ADM18" s="14"/>
      <c r="ADN18" s="14"/>
      <c r="ADO18" s="14">
        <v>23</v>
      </c>
      <c r="ADP18" s="14" t="s">
        <v>1470</v>
      </c>
      <c r="ADQ18" s="14">
        <v>16</v>
      </c>
      <c r="ADR18" s="14" t="s">
        <v>1538</v>
      </c>
      <c r="ADS18" s="14"/>
      <c r="ADT18" s="14"/>
      <c r="ADU18" s="14">
        <v>23</v>
      </c>
      <c r="ADV18" s="14" t="s">
        <v>1470</v>
      </c>
      <c r="ADW18" s="14">
        <v>16</v>
      </c>
      <c r="ADX18" s="14" t="s">
        <v>1538</v>
      </c>
      <c r="ADY18" s="14"/>
      <c r="ADZ18" s="14"/>
      <c r="AEA18" s="14">
        <v>23</v>
      </c>
      <c r="AEB18" s="14" t="s">
        <v>1470</v>
      </c>
      <c r="AEC18" s="14">
        <v>16</v>
      </c>
      <c r="AED18" s="14" t="s">
        <v>1538</v>
      </c>
      <c r="AEE18" s="14"/>
      <c r="AEF18" s="14"/>
      <c r="AEG18" s="14"/>
      <c r="AEH18" s="14"/>
      <c r="AEI18" s="14">
        <v>23</v>
      </c>
      <c r="AEJ18" s="14" t="s">
        <v>1470</v>
      </c>
      <c r="AEK18" s="14">
        <v>16</v>
      </c>
      <c r="AEL18" s="14" t="s">
        <v>1538</v>
      </c>
      <c r="AEM18" s="14"/>
      <c r="AEN18" s="14"/>
      <c r="AEO18" s="14"/>
      <c r="AEP18" s="14"/>
      <c r="AEQ18" s="14">
        <v>23</v>
      </c>
      <c r="AER18" s="14" t="s">
        <v>1470</v>
      </c>
      <c r="AES18" s="14">
        <v>16</v>
      </c>
      <c r="AET18" s="14" t="s">
        <v>1538</v>
      </c>
      <c r="AEU18" s="14"/>
      <c r="AEV18" s="14"/>
      <c r="AEW18" s="14"/>
      <c r="AEX18" s="14"/>
      <c r="AEY18" s="14">
        <v>23</v>
      </c>
      <c r="AEZ18" s="14" t="s">
        <v>1470</v>
      </c>
      <c r="AFA18" s="14">
        <v>16</v>
      </c>
      <c r="AFB18" s="14" t="s">
        <v>1538</v>
      </c>
      <c r="AFC18" s="14"/>
      <c r="AFD18" s="14"/>
      <c r="AFE18" s="14"/>
      <c r="AFF18" s="14"/>
      <c r="AFG18" s="14">
        <v>23</v>
      </c>
      <c r="AFH18" s="14" t="s">
        <v>1470</v>
      </c>
      <c r="AFI18" s="14">
        <v>16</v>
      </c>
      <c r="AFJ18" s="14" t="s">
        <v>1538</v>
      </c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/>
      <c r="AGB18" s="14"/>
      <c r="AGC18" s="14"/>
      <c r="AGD18" s="14"/>
      <c r="AGE18" s="14"/>
      <c r="AGF18" s="14"/>
      <c r="AGG18" s="14"/>
      <c r="AGH18" s="14"/>
      <c r="AGI18" s="14"/>
      <c r="AGJ18" s="14"/>
      <c r="AGK18" s="14"/>
      <c r="AGL18" s="14"/>
      <c r="AGM18" s="14">
        <f t="shared" ref="AGM18" si="2007">AGM17+1</f>
        <v>16</v>
      </c>
      <c r="AGN18" s="14" t="s">
        <v>1685</v>
      </c>
      <c r="AGO18" s="14"/>
      <c r="AGP18" s="14"/>
      <c r="AGQ18" s="14"/>
      <c r="AGR18" s="14"/>
      <c r="AGS18" s="14">
        <f t="shared" ref="AGS18" si="2008">AGS17+1</f>
        <v>16</v>
      </c>
      <c r="AGT18" s="14" t="s">
        <v>1685</v>
      </c>
      <c r="AGU18" s="14"/>
      <c r="AGV18" s="14"/>
      <c r="AGW18" s="14"/>
      <c r="AGX18" s="14"/>
      <c r="AGY18" s="14">
        <f t="shared" ref="AGY18" si="2009">AGY17+1</f>
        <v>16</v>
      </c>
      <c r="AGZ18" s="14" t="s">
        <v>1685</v>
      </c>
      <c r="AHA18" s="14"/>
      <c r="AHB18" s="14"/>
      <c r="AHC18" s="14"/>
      <c r="AHD18" s="14"/>
      <c r="AHE18" s="14">
        <f t="shared" ref="AHE18" si="2010">AHE17+1</f>
        <v>16</v>
      </c>
      <c r="AHF18" s="14" t="s">
        <v>1685</v>
      </c>
      <c r="AHG18" s="14"/>
      <c r="AHH18" s="14"/>
      <c r="AHI18" s="14"/>
      <c r="AHJ18" s="14"/>
      <c r="AHK18" s="14">
        <f t="shared" ref="AHK18" si="2011">AHK17+1</f>
        <v>16</v>
      </c>
      <c r="AHL18" s="14" t="s">
        <v>1685</v>
      </c>
      <c r="AHM18" s="14"/>
      <c r="AHN18" s="14"/>
      <c r="AHO18" s="14"/>
      <c r="AHP18" s="14"/>
      <c r="AHQ18" s="14">
        <f t="shared" ref="AHQ18" si="2012">AHQ17+1</f>
        <v>16</v>
      </c>
      <c r="AHR18" s="14" t="s">
        <v>1685</v>
      </c>
      <c r="AHS18" s="14"/>
      <c r="AHT18" s="14"/>
      <c r="AHU18" s="14"/>
      <c r="AHV18" s="14"/>
      <c r="AHW18" s="14">
        <f t="shared" ref="AHW18" si="2013">AHW17+1</f>
        <v>16</v>
      </c>
      <c r="AHX18" s="14" t="s">
        <v>1685</v>
      </c>
      <c r="AHY18" s="14"/>
      <c r="AHZ18" s="14"/>
      <c r="AIA18" s="14"/>
      <c r="AIB18" s="14"/>
      <c r="AIC18" s="14">
        <f t="shared" ref="AIC18" si="2014">AIC17+1</f>
        <v>16</v>
      </c>
      <c r="AID18" s="14" t="s">
        <v>1685</v>
      </c>
      <c r="AIE18" s="14"/>
      <c r="AIF18" s="14"/>
      <c r="AIG18" s="14"/>
      <c r="AIH18" s="14"/>
      <c r="AII18" s="14">
        <f t="shared" ref="AII18" si="2015">AII17+1</f>
        <v>16</v>
      </c>
      <c r="AIJ18" s="14" t="s">
        <v>1685</v>
      </c>
      <c r="AIK18" s="14"/>
      <c r="AIL18" s="14"/>
      <c r="AIM18" s="14"/>
      <c r="AIN18" s="14"/>
      <c r="AIO18" s="14">
        <f t="shared" ref="AIO18" si="2016">AIO17+1</f>
        <v>16</v>
      </c>
      <c r="AIP18" s="14" t="s">
        <v>1685</v>
      </c>
      <c r="AIQ18" s="14"/>
      <c r="AIR18" s="14"/>
      <c r="AIS18" s="14"/>
      <c r="AIT18" s="14"/>
      <c r="AIU18" s="14">
        <f t="shared" ref="AIU18" si="2017">AIU17+1</f>
        <v>16</v>
      </c>
      <c r="AIV18" s="14" t="s">
        <v>1685</v>
      </c>
      <c r="AIW18" s="14"/>
      <c r="AIX18" s="14"/>
      <c r="AIY18" s="14"/>
      <c r="AIZ18" s="14"/>
      <c r="AJA18" s="14">
        <f t="shared" ref="AJA18" si="2018">AJA17+1</f>
        <v>16</v>
      </c>
      <c r="AJB18" s="14" t="s">
        <v>1685</v>
      </c>
      <c r="AJC18" s="14"/>
      <c r="AJD18" s="14"/>
      <c r="AJE18" s="14"/>
      <c r="AJF18" s="14"/>
      <c r="AJG18" s="14">
        <f t="shared" ref="AJG18" si="2019">AJG17+1</f>
        <v>16</v>
      </c>
      <c r="AJH18" s="14" t="s">
        <v>1685</v>
      </c>
      <c r="AJI18" s="14"/>
      <c r="AJJ18" s="14"/>
      <c r="AJK18" s="14"/>
      <c r="AJL18" s="14"/>
      <c r="AJM18" s="14">
        <f t="shared" ref="AJM18" si="2020">AJM17+1</f>
        <v>16</v>
      </c>
      <c r="AJN18" s="14" t="s">
        <v>1685</v>
      </c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/>
      <c r="ANZ18" s="14"/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>
        <f t="shared" ref="AOK18" si="2021">AOK17+1</f>
        <v>16</v>
      </c>
      <c r="AOL18" s="14" t="s">
        <v>1071</v>
      </c>
      <c r="AOM18" s="14"/>
      <c r="AON18" s="14"/>
      <c r="AOO18" s="14"/>
      <c r="AOP18" s="14"/>
      <c r="AOQ18" s="14"/>
      <c r="AOR18" s="14"/>
      <c r="AOS18" s="14"/>
      <c r="AOT18" s="14"/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>
        <f t="shared" ref="APE18" si="2022">APE17+1</f>
        <v>16</v>
      </c>
      <c r="APF18" s="14" t="s">
        <v>1071</v>
      </c>
      <c r="APG18" s="14"/>
      <c r="APH18" s="14"/>
      <c r="API18" s="14"/>
      <c r="APJ18" s="14"/>
      <c r="APK18" s="14"/>
      <c r="APL18" s="14"/>
      <c r="APM18" s="14"/>
      <c r="APN18" s="14"/>
      <c r="APO18" s="14"/>
      <c r="APP18" s="14"/>
      <c r="APQ18" s="14"/>
      <c r="APR18" s="14"/>
      <c r="APS18" s="14"/>
      <c r="APT18" s="14"/>
      <c r="APU18" s="14"/>
      <c r="APV18" s="14"/>
      <c r="APW18" s="14"/>
      <c r="APX18" s="14"/>
      <c r="APY18" s="14"/>
      <c r="APZ18" s="14"/>
      <c r="AQA18" s="14">
        <f t="shared" ref="AQA18" si="2023">AQA17+1</f>
        <v>16</v>
      </c>
      <c r="AQB18" s="14" t="s">
        <v>1071</v>
      </c>
      <c r="AQC18" s="14"/>
      <c r="AQD18" s="14"/>
      <c r="AQE18" s="14">
        <f t="shared" ref="AQE18" si="2024">AQE17+1</f>
        <v>16</v>
      </c>
      <c r="AQF18" s="14" t="s">
        <v>1071</v>
      </c>
      <c r="AQG18" s="14"/>
      <c r="AQH18" s="14"/>
      <c r="AQI18" s="14"/>
      <c r="AQJ18" s="14"/>
      <c r="AQK18" s="14"/>
      <c r="AQL18" s="14"/>
      <c r="AQM18" s="14">
        <f t="shared" ref="AQM18" si="2025">AQM17+1</f>
        <v>16</v>
      </c>
      <c r="AQN18" s="14" t="s">
        <v>1071</v>
      </c>
      <c r="AQO18" s="14"/>
      <c r="AQP18" s="14"/>
      <c r="AQQ18" s="14"/>
      <c r="AQR18" s="14"/>
      <c r="AQS18" s="14"/>
      <c r="AQT18" s="14"/>
      <c r="AQU18" s="14">
        <f t="shared" ref="AQU18" si="2026">AQU17+1</f>
        <v>16</v>
      </c>
      <c r="AQV18" s="14" t="s">
        <v>1071</v>
      </c>
      <c r="AQW18" s="14"/>
      <c r="AQX18" s="14"/>
      <c r="AQY18" s="14"/>
      <c r="AQZ18" s="14"/>
      <c r="ARA18" s="14"/>
      <c r="ARB18" s="14"/>
      <c r="ARC18" s="14">
        <f t="shared" ref="ARC18" si="2027">ARC17+1</f>
        <v>16</v>
      </c>
      <c r="ARD18" s="14" t="s">
        <v>1071</v>
      </c>
      <c r="ARE18" s="14"/>
      <c r="ARF18" s="14"/>
      <c r="ARG18" s="14"/>
      <c r="ARH18" s="14"/>
      <c r="ARI18" s="14"/>
      <c r="ARJ18" s="14"/>
      <c r="ARK18" s="14">
        <f t="shared" ref="ARK18" si="2028">ARK17+1</f>
        <v>16</v>
      </c>
      <c r="ARL18" s="14" t="s">
        <v>1071</v>
      </c>
      <c r="ARM18" s="14"/>
      <c r="ARN18" s="14"/>
      <c r="ARO18" s="14"/>
      <c r="ARP18" s="14"/>
      <c r="ARQ18" s="14"/>
      <c r="ARR18" s="14"/>
      <c r="ARS18" s="14">
        <f t="shared" ref="ARS18" si="2029">ARS17+1</f>
        <v>16</v>
      </c>
      <c r="ART18" s="14" t="s">
        <v>1071</v>
      </c>
      <c r="ARU18" s="14"/>
      <c r="ARV18" s="14"/>
      <c r="ARW18" s="14"/>
      <c r="ARX18" s="14"/>
      <c r="ARY18" s="14"/>
      <c r="ARZ18" s="14"/>
      <c r="ASA18" s="14">
        <f t="shared" ref="ASA18" si="2030">ASA17+1</f>
        <v>16</v>
      </c>
      <c r="ASB18" s="14" t="s">
        <v>1071</v>
      </c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  <c r="ASQ18" s="14"/>
      <c r="ASR18" s="14"/>
      <c r="ASS18" s="14"/>
      <c r="AST18" s="14"/>
      <c r="ASU18" s="14"/>
      <c r="ASV18" s="14"/>
      <c r="ASW18" s="14"/>
      <c r="ASX18" s="14"/>
      <c r="ASY18" s="14"/>
      <c r="ASZ18" s="14"/>
      <c r="ATA18" s="14"/>
      <c r="ATB18" s="14"/>
      <c r="ATC18" s="14"/>
      <c r="ATD18" s="14"/>
    </row>
    <row r="19" spans="5:120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 t="str">
        <f t="shared" si="1464"/>
        <v/>
      </c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1146</v>
      </c>
      <c r="GW19" s="14">
        <v>17</v>
      </c>
      <c r="GX19" s="14" t="s">
        <v>1146</v>
      </c>
      <c r="GY19" s="14"/>
      <c r="GZ19" s="14"/>
      <c r="HA19" s="14">
        <v>17</v>
      </c>
      <c r="HB19" s="14" t="s">
        <v>1146</v>
      </c>
      <c r="HC19" s="14"/>
      <c r="HD19" s="14"/>
      <c r="HE19" s="14">
        <v>17</v>
      </c>
      <c r="HF19" s="14" t="s">
        <v>1146</v>
      </c>
      <c r="HG19" s="14"/>
      <c r="HH19" s="14"/>
      <c r="HI19" s="14">
        <v>17</v>
      </c>
      <c r="HJ19" s="14" t="s">
        <v>1146</v>
      </c>
      <c r="HK19" s="14"/>
      <c r="HL19" s="14"/>
      <c r="HM19" s="14">
        <v>17</v>
      </c>
      <c r="HN19" s="14" t="s">
        <v>1146</v>
      </c>
      <c r="HO19" s="14"/>
      <c r="HP19" s="14"/>
      <c r="HQ19" s="14">
        <v>17</v>
      </c>
      <c r="HR19" s="14" t="s">
        <v>1146</v>
      </c>
      <c r="HS19" s="14"/>
      <c r="HT19" s="14"/>
      <c r="HU19" s="14">
        <v>17</v>
      </c>
      <c r="HV19" s="14" t="s">
        <v>1146</v>
      </c>
      <c r="HW19" s="14"/>
      <c r="HX19" s="14"/>
      <c r="HY19" s="14">
        <v>17</v>
      </c>
      <c r="HZ19" s="14" t="s">
        <v>1146</v>
      </c>
      <c r="IA19" s="14"/>
      <c r="IB19" s="14"/>
      <c r="IC19" s="14">
        <v>17</v>
      </c>
      <c r="ID19" s="14" t="s">
        <v>1146</v>
      </c>
      <c r="IE19" s="14"/>
      <c r="IF19" s="14"/>
      <c r="IG19" s="14">
        <v>17</v>
      </c>
      <c r="IH19" s="14" t="s">
        <v>1146</v>
      </c>
      <c r="II19" s="14"/>
      <c r="IJ19" s="14"/>
      <c r="IK19" s="14">
        <v>17</v>
      </c>
      <c r="IL19" s="14" t="s">
        <v>1146</v>
      </c>
      <c r="IM19" s="14"/>
      <c r="IN19" s="14"/>
      <c r="IO19" s="14">
        <v>17</v>
      </c>
      <c r="IP19" s="14" t="s">
        <v>1146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88"/>
        <v>17</v>
      </c>
      <c r="XT19" s="14" t="s">
        <v>1439</v>
      </c>
      <c r="XV19" s="14"/>
      <c r="XW19" s="14"/>
      <c r="XX19" s="14"/>
      <c r="XY19" s="14">
        <f t="shared" si="1689"/>
        <v>17</v>
      </c>
      <c r="XZ19" s="14" t="s">
        <v>1439</v>
      </c>
      <c r="YA19" s="14"/>
      <c r="YB19" s="14"/>
      <c r="YC19" s="14"/>
      <c r="YD19" s="14"/>
      <c r="YE19" s="14">
        <f t="shared" si="1690"/>
        <v>17</v>
      </c>
      <c r="YF19" s="14" t="s">
        <v>1439</v>
      </c>
      <c r="YG19" s="14"/>
      <c r="YH19" s="14"/>
      <c r="YI19" s="14"/>
      <c r="YJ19" s="14"/>
      <c r="YK19" s="14">
        <f t="shared" si="1691"/>
        <v>17</v>
      </c>
      <c r="YL19" s="14" t="s">
        <v>1439</v>
      </c>
      <c r="YM19" s="14"/>
      <c r="YN19" s="14"/>
      <c r="YO19" s="14"/>
      <c r="YP19" s="14"/>
      <c r="YQ19" s="14">
        <f t="shared" si="1692"/>
        <v>17</v>
      </c>
      <c r="YR19" s="14" t="s">
        <v>1439</v>
      </c>
      <c r="YS19" s="14"/>
      <c r="YT19" s="14"/>
      <c r="YU19" s="14"/>
      <c r="YV19" s="14"/>
      <c r="YW19" s="14">
        <f t="shared" si="1693"/>
        <v>17</v>
      </c>
      <c r="YX19" s="14" t="s">
        <v>1439</v>
      </c>
      <c r="YY19" s="14"/>
      <c r="YZ19" s="14"/>
      <c r="ZA19" s="14"/>
      <c r="ZB19" s="14"/>
      <c r="ZC19" s="14">
        <f t="shared" si="1694"/>
        <v>17</v>
      </c>
      <c r="ZD19" s="14" t="s">
        <v>1439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1471</v>
      </c>
      <c r="ZQ19" s="14"/>
      <c r="ZR19" s="14"/>
      <c r="ZS19" s="14">
        <v>24</v>
      </c>
      <c r="ZT19" s="14" t="s">
        <v>1471</v>
      </c>
      <c r="ZU19" s="14"/>
      <c r="ZV19" s="14"/>
      <c r="ZW19" s="14">
        <v>24</v>
      </c>
      <c r="ZX19" s="14" t="s">
        <v>1471</v>
      </c>
      <c r="ZY19" s="14"/>
      <c r="ZZ19" s="14"/>
      <c r="AAA19" s="14">
        <v>24</v>
      </c>
      <c r="AAB19" s="14" t="s">
        <v>1471</v>
      </c>
      <c r="AAC19" s="14"/>
      <c r="AAD19" s="14"/>
      <c r="AAE19" s="14">
        <v>24</v>
      </c>
      <c r="AAF19" s="14" t="s">
        <v>1471</v>
      </c>
      <c r="AAG19" s="14"/>
      <c r="AAH19" s="14"/>
      <c r="AAI19" s="14">
        <v>24</v>
      </c>
      <c r="AAJ19" s="14" t="s">
        <v>1471</v>
      </c>
      <c r="AAK19" s="14"/>
      <c r="AAL19" s="14"/>
      <c r="AAM19" s="14">
        <v>24</v>
      </c>
      <c r="AAN19" s="14" t="s">
        <v>1471</v>
      </c>
      <c r="AAO19" s="14"/>
      <c r="AAP19" s="14"/>
      <c r="AAQ19" s="14">
        <v>24</v>
      </c>
      <c r="AAR19" s="14" t="s">
        <v>1471</v>
      </c>
      <c r="AAS19" s="14"/>
      <c r="AAT19" s="14"/>
      <c r="AAU19" s="14">
        <v>24</v>
      </c>
      <c r="AAV19" s="14" t="s">
        <v>1471</v>
      </c>
      <c r="AAW19" s="14"/>
      <c r="AAX19" s="14"/>
      <c r="AAY19" s="14">
        <v>24</v>
      </c>
      <c r="AAZ19" s="14" t="s">
        <v>1471</v>
      </c>
      <c r="ABA19" s="14"/>
      <c r="ABB19" s="14"/>
      <c r="ABC19" s="14">
        <v>24</v>
      </c>
      <c r="ABD19" s="14" t="s">
        <v>1471</v>
      </c>
      <c r="ABE19" s="14"/>
      <c r="ABF19" s="14"/>
      <c r="ABI19" s="14"/>
      <c r="ABJ19" s="14"/>
      <c r="ABK19" s="14">
        <v>24</v>
      </c>
      <c r="ABL19" s="14" t="s">
        <v>1471</v>
      </c>
      <c r="ABM19" s="14"/>
      <c r="ABN19" s="14"/>
      <c r="ABO19" s="14">
        <v>24</v>
      </c>
      <c r="ABP19" s="14" t="s">
        <v>1471</v>
      </c>
      <c r="ABQ19" s="14"/>
      <c r="ABR19" s="14"/>
      <c r="ABS19" s="14">
        <v>24</v>
      </c>
      <c r="ABT19" s="14" t="s">
        <v>1471</v>
      </c>
      <c r="ABU19" s="14"/>
      <c r="ABV19" s="14"/>
      <c r="ABW19" s="14">
        <v>24</v>
      </c>
      <c r="ABX19" s="14" t="s">
        <v>1471</v>
      </c>
      <c r="ABY19" s="14"/>
      <c r="ABZ19" s="14"/>
      <c r="ACA19" s="14">
        <v>24</v>
      </c>
      <c r="ACB19" s="14" t="s">
        <v>1471</v>
      </c>
      <c r="ACC19" s="14"/>
      <c r="ACD19" s="14"/>
      <c r="ACE19" s="14">
        <v>24</v>
      </c>
      <c r="ACF19" s="14" t="s">
        <v>1471</v>
      </c>
      <c r="ACG19" s="14"/>
      <c r="ACH19" s="14"/>
      <c r="ACI19" s="14">
        <v>24</v>
      </c>
      <c r="ACJ19" s="14" t="s">
        <v>1471</v>
      </c>
      <c r="ACK19" s="14"/>
      <c r="ACL19" s="14"/>
      <c r="ACM19" s="14">
        <v>24</v>
      </c>
      <c r="ACN19" s="14" t="s">
        <v>1471</v>
      </c>
      <c r="ACO19" s="14"/>
      <c r="ACP19" s="14"/>
      <c r="ACQ19" s="14">
        <v>24</v>
      </c>
      <c r="ACR19" s="14" t="s">
        <v>1471</v>
      </c>
      <c r="ACS19" s="14">
        <v>17</v>
      </c>
      <c r="ACT19" s="14" t="s">
        <v>1539</v>
      </c>
      <c r="ACU19" s="14"/>
      <c r="ACV19" s="14"/>
      <c r="ACW19" s="14">
        <v>24</v>
      </c>
      <c r="ACX19" s="14" t="s">
        <v>1471</v>
      </c>
      <c r="ACY19" s="14">
        <v>17</v>
      </c>
      <c r="ACZ19" s="14" t="s">
        <v>1539</v>
      </c>
      <c r="ADA19" s="14"/>
      <c r="ADB19" s="14"/>
      <c r="ADC19" s="14">
        <v>24</v>
      </c>
      <c r="ADD19" s="14" t="s">
        <v>1471</v>
      </c>
      <c r="ADE19" s="14">
        <v>17</v>
      </c>
      <c r="ADF19" s="14" t="s">
        <v>1539</v>
      </c>
      <c r="ADG19" s="14"/>
      <c r="ADH19" s="14"/>
      <c r="ADI19" s="14">
        <v>24</v>
      </c>
      <c r="ADJ19" s="14" t="s">
        <v>1471</v>
      </c>
      <c r="ADK19" s="14">
        <v>17</v>
      </c>
      <c r="ADL19" s="14" t="s">
        <v>1539</v>
      </c>
      <c r="ADM19" s="14"/>
      <c r="ADN19" s="14"/>
      <c r="ADO19" s="14">
        <v>24</v>
      </c>
      <c r="ADP19" s="14" t="s">
        <v>1471</v>
      </c>
      <c r="ADQ19" s="14">
        <v>17</v>
      </c>
      <c r="ADR19" s="14" t="s">
        <v>1539</v>
      </c>
      <c r="ADS19" s="14"/>
      <c r="ADT19" s="14"/>
      <c r="ADU19" s="14">
        <v>24</v>
      </c>
      <c r="ADV19" s="14" t="s">
        <v>1471</v>
      </c>
      <c r="ADW19" s="14">
        <v>17</v>
      </c>
      <c r="ADX19" s="14" t="s">
        <v>1539</v>
      </c>
      <c r="ADY19" s="14"/>
      <c r="ADZ19" s="14"/>
      <c r="AEA19" s="14">
        <v>24</v>
      </c>
      <c r="AEB19" s="14" t="s">
        <v>1471</v>
      </c>
      <c r="AEC19" s="14">
        <v>17</v>
      </c>
      <c r="AED19" s="14" t="s">
        <v>1539</v>
      </c>
      <c r="AEE19" s="14"/>
      <c r="AEF19" s="14"/>
      <c r="AEG19" s="14"/>
      <c r="AEH19" s="14"/>
      <c r="AEI19" s="14">
        <v>24</v>
      </c>
      <c r="AEJ19" s="14" t="s">
        <v>1471</v>
      </c>
      <c r="AEK19" s="14">
        <v>17</v>
      </c>
      <c r="AEL19" s="14" t="s">
        <v>1539</v>
      </c>
      <c r="AEM19" s="14"/>
      <c r="AEN19" s="14"/>
      <c r="AEO19" s="14"/>
      <c r="AEP19" s="14"/>
      <c r="AEQ19" s="14">
        <v>24</v>
      </c>
      <c r="AER19" s="14" t="s">
        <v>1471</v>
      </c>
      <c r="AES19" s="14">
        <v>17</v>
      </c>
      <c r="AET19" s="14" t="s">
        <v>1539</v>
      </c>
      <c r="AEU19" s="14"/>
      <c r="AEV19" s="14"/>
      <c r="AEW19" s="14"/>
      <c r="AEX19" s="14"/>
      <c r="AEY19" s="14">
        <v>24</v>
      </c>
      <c r="AEZ19" s="14" t="s">
        <v>1471</v>
      </c>
      <c r="AFA19" s="14">
        <v>17</v>
      </c>
      <c r="AFB19" s="14" t="s">
        <v>1539</v>
      </c>
      <c r="AFC19" s="14"/>
      <c r="AFD19" s="14"/>
      <c r="AFE19" s="14"/>
      <c r="AFF19" s="14"/>
      <c r="AFG19" s="14">
        <v>24</v>
      </c>
      <c r="AFH19" s="14" t="s">
        <v>1471</v>
      </c>
      <c r="AFI19" s="14">
        <v>17</v>
      </c>
      <c r="AFJ19" s="14" t="s">
        <v>1539</v>
      </c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/>
      <c r="AGB19" s="14"/>
      <c r="AGC19" s="14"/>
      <c r="AGD19" s="14"/>
      <c r="AGE19" s="14"/>
      <c r="AGF19" s="14"/>
      <c r="AGG19" s="14"/>
      <c r="AGH19" s="14"/>
      <c r="AGI19" s="14"/>
      <c r="AGJ19" s="14"/>
      <c r="AGK19" s="14"/>
      <c r="AGL19" s="14"/>
      <c r="AGM19" s="14">
        <f t="shared" ref="AGM19" si="2031">AGM18+1</f>
        <v>17</v>
      </c>
      <c r="AGN19" s="14" t="s">
        <v>1686</v>
      </c>
      <c r="AGO19" s="14"/>
      <c r="AGP19" s="14"/>
      <c r="AGQ19" s="14"/>
      <c r="AGR19" s="14"/>
      <c r="AGS19" s="14">
        <f t="shared" ref="AGS19" si="2032">AGS18+1</f>
        <v>17</v>
      </c>
      <c r="AGT19" s="14" t="s">
        <v>1686</v>
      </c>
      <c r="AGU19" s="14"/>
      <c r="AGV19" s="14"/>
      <c r="AGW19" s="14"/>
      <c r="AGX19" s="14"/>
      <c r="AGY19" s="14">
        <f t="shared" ref="AGY19" si="2033">AGY18+1</f>
        <v>17</v>
      </c>
      <c r="AGZ19" s="14" t="s">
        <v>1686</v>
      </c>
      <c r="AHA19" s="14"/>
      <c r="AHB19" s="14"/>
      <c r="AHC19" s="14"/>
      <c r="AHD19" s="14"/>
      <c r="AHE19" s="14">
        <f t="shared" ref="AHE19" si="2034">AHE18+1</f>
        <v>17</v>
      </c>
      <c r="AHF19" s="14" t="s">
        <v>1686</v>
      </c>
      <c r="AHG19" s="14"/>
      <c r="AHH19" s="14"/>
      <c r="AHI19" s="14"/>
      <c r="AHJ19" s="14"/>
      <c r="AHK19" s="14">
        <f t="shared" ref="AHK19" si="2035">AHK18+1</f>
        <v>17</v>
      </c>
      <c r="AHL19" s="14" t="s">
        <v>1686</v>
      </c>
      <c r="AHM19" s="14"/>
      <c r="AHN19" s="14"/>
      <c r="AHO19" s="14"/>
      <c r="AHP19" s="14"/>
      <c r="AHQ19" s="14">
        <f t="shared" ref="AHQ19" si="2036">AHQ18+1</f>
        <v>17</v>
      </c>
      <c r="AHR19" s="14" t="s">
        <v>1686</v>
      </c>
      <c r="AHS19" s="14"/>
      <c r="AHT19" s="14"/>
      <c r="AHU19" s="14"/>
      <c r="AHV19" s="14"/>
      <c r="AHW19" s="14">
        <f t="shared" ref="AHW19" si="2037">AHW18+1</f>
        <v>17</v>
      </c>
      <c r="AHX19" s="14" t="s">
        <v>1686</v>
      </c>
      <c r="AHY19" s="14"/>
      <c r="AHZ19" s="14"/>
      <c r="AIA19" s="14"/>
      <c r="AIB19" s="14"/>
      <c r="AIC19" s="14">
        <f t="shared" ref="AIC19" si="2038">AIC18+1</f>
        <v>17</v>
      </c>
      <c r="AID19" s="14" t="s">
        <v>1686</v>
      </c>
      <c r="AIE19" s="14"/>
      <c r="AIF19" s="14"/>
      <c r="AIG19" s="14"/>
      <c r="AIH19" s="14"/>
      <c r="AII19" s="14">
        <f t="shared" ref="AII19" si="2039">AII18+1</f>
        <v>17</v>
      </c>
      <c r="AIJ19" s="14" t="s">
        <v>1686</v>
      </c>
      <c r="AIK19" s="14"/>
      <c r="AIL19" s="14"/>
      <c r="AIM19" s="14"/>
      <c r="AIN19" s="14"/>
      <c r="AIO19" s="14">
        <f t="shared" ref="AIO19" si="2040">AIO18+1</f>
        <v>17</v>
      </c>
      <c r="AIP19" s="14" t="s">
        <v>1686</v>
      </c>
      <c r="AIQ19" s="14"/>
      <c r="AIR19" s="14"/>
      <c r="AIS19" s="14"/>
      <c r="AIT19" s="14"/>
      <c r="AIU19" s="14">
        <f t="shared" ref="AIU19" si="2041">AIU18+1</f>
        <v>17</v>
      </c>
      <c r="AIV19" s="14" t="s">
        <v>1686</v>
      </c>
      <c r="AIW19" s="14"/>
      <c r="AIX19" s="14"/>
      <c r="AIY19" s="14"/>
      <c r="AIZ19" s="14"/>
      <c r="AJA19" s="14">
        <f t="shared" ref="AJA19" si="2042">AJA18+1</f>
        <v>17</v>
      </c>
      <c r="AJB19" s="14" t="s">
        <v>1686</v>
      </c>
      <c r="AJC19" s="14"/>
      <c r="AJD19" s="14"/>
      <c r="AJE19" s="14"/>
      <c r="AJF19" s="14"/>
      <c r="AJG19" s="14">
        <f t="shared" ref="AJG19" si="2043">AJG18+1</f>
        <v>17</v>
      </c>
      <c r="AJH19" s="14" t="s">
        <v>1686</v>
      </c>
      <c r="AJI19" s="14"/>
      <c r="AJJ19" s="14"/>
      <c r="AJK19" s="14"/>
      <c r="AJL19" s="14"/>
      <c r="AJM19" s="14">
        <f t="shared" ref="AJM19" si="2044">AJM18+1</f>
        <v>17</v>
      </c>
      <c r="AJN19" s="14" t="s">
        <v>1686</v>
      </c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  <c r="ASQ19" s="14"/>
      <c r="ASR19" s="14"/>
      <c r="ASS19" s="14"/>
      <c r="AST19" s="14"/>
      <c r="ASU19" s="14"/>
      <c r="ASV19" s="14"/>
      <c r="ASW19" s="14"/>
      <c r="ASX19" s="14"/>
      <c r="ASY19" s="14"/>
      <c r="ASZ19" s="14"/>
      <c r="ATA19" s="14"/>
      <c r="ATB19" s="14"/>
      <c r="ATC19" s="14"/>
      <c r="ATD19" s="14"/>
    </row>
    <row r="20" spans="5:120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 t="str">
        <f t="shared" si="1464"/>
        <v/>
      </c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88"/>
        <v>18</v>
      </c>
      <c r="XT20" s="14" t="s">
        <v>1440</v>
      </c>
      <c r="XV20" s="14"/>
      <c r="XW20" s="14"/>
      <c r="XX20" s="14"/>
      <c r="XY20" s="14">
        <f t="shared" si="1689"/>
        <v>18</v>
      </c>
      <c r="XZ20" s="14" t="s">
        <v>1440</v>
      </c>
      <c r="YA20" s="14"/>
      <c r="YB20" s="14"/>
      <c r="YC20" s="14"/>
      <c r="YD20" s="14"/>
      <c r="YE20" s="14">
        <f t="shared" si="1690"/>
        <v>18</v>
      </c>
      <c r="YF20" s="14" t="s">
        <v>1440</v>
      </c>
      <c r="YG20" s="14"/>
      <c r="YH20" s="14"/>
      <c r="YI20" s="14"/>
      <c r="YJ20" s="14"/>
      <c r="YK20" s="14">
        <f t="shared" si="1691"/>
        <v>18</v>
      </c>
      <c r="YL20" s="14" t="s">
        <v>1440</v>
      </c>
      <c r="YM20" s="14"/>
      <c r="YN20" s="14"/>
      <c r="YO20" s="14"/>
      <c r="YP20" s="14"/>
      <c r="YQ20" s="14">
        <f t="shared" si="1692"/>
        <v>18</v>
      </c>
      <c r="YR20" s="14" t="s">
        <v>1440</v>
      </c>
      <c r="YS20" s="14"/>
      <c r="YT20" s="14"/>
      <c r="YU20" s="14"/>
      <c r="YV20" s="14"/>
      <c r="YW20" s="14">
        <f t="shared" si="1693"/>
        <v>18</v>
      </c>
      <c r="YX20" s="14" t="s">
        <v>1440</v>
      </c>
      <c r="YY20" s="14"/>
      <c r="YZ20" s="14"/>
      <c r="ZA20" s="14"/>
      <c r="ZB20" s="14"/>
      <c r="ZC20" s="14">
        <f t="shared" si="1694"/>
        <v>18</v>
      </c>
      <c r="ZD20" s="14" t="s">
        <v>1440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1472</v>
      </c>
      <c r="ZQ20" s="14"/>
      <c r="ZR20" s="14"/>
      <c r="ZS20" s="14">
        <v>25</v>
      </c>
      <c r="ZT20" s="14" t="s">
        <v>1472</v>
      </c>
      <c r="ZU20" s="14"/>
      <c r="ZV20" s="14"/>
      <c r="ZW20" s="14">
        <v>25</v>
      </c>
      <c r="ZX20" s="14" t="s">
        <v>1472</v>
      </c>
      <c r="ZY20" s="14"/>
      <c r="ZZ20" s="14"/>
      <c r="AAA20" s="14">
        <v>25</v>
      </c>
      <c r="AAB20" s="14" t="s">
        <v>1472</v>
      </c>
      <c r="AAC20" s="14"/>
      <c r="AAD20" s="14"/>
      <c r="AAE20" s="14">
        <v>25</v>
      </c>
      <c r="AAF20" s="14" t="s">
        <v>1472</v>
      </c>
      <c r="AAG20" s="14"/>
      <c r="AAH20" s="14"/>
      <c r="AAI20" s="14">
        <v>25</v>
      </c>
      <c r="AAJ20" s="14" t="s">
        <v>1472</v>
      </c>
      <c r="AAK20" s="14"/>
      <c r="AAL20" s="14"/>
      <c r="AAM20" s="14">
        <v>25</v>
      </c>
      <c r="AAN20" s="14" t="s">
        <v>1472</v>
      </c>
      <c r="AAO20" s="14"/>
      <c r="AAP20" s="14"/>
      <c r="AAQ20" s="14">
        <v>25</v>
      </c>
      <c r="AAR20" s="14" t="s">
        <v>1472</v>
      </c>
      <c r="AAS20" s="14"/>
      <c r="AAT20" s="14"/>
      <c r="AAU20" s="14">
        <v>25</v>
      </c>
      <c r="AAV20" s="14" t="s">
        <v>1472</v>
      </c>
      <c r="AAW20" s="14"/>
      <c r="AAX20" s="14"/>
      <c r="AAY20" s="14">
        <v>25</v>
      </c>
      <c r="AAZ20" s="14" t="s">
        <v>1472</v>
      </c>
      <c r="ABA20" s="14"/>
      <c r="ABB20" s="14"/>
      <c r="ABC20" s="14">
        <v>25</v>
      </c>
      <c r="ABD20" s="14" t="s">
        <v>1472</v>
      </c>
      <c r="ABE20" s="14"/>
      <c r="ABF20" s="14"/>
      <c r="ABI20" s="14"/>
      <c r="ABJ20" s="14"/>
      <c r="ABK20" s="14">
        <v>25</v>
      </c>
      <c r="ABL20" s="14" t="s">
        <v>1472</v>
      </c>
      <c r="ABM20" s="14"/>
      <c r="ABN20" s="14"/>
      <c r="ABO20" s="14">
        <v>25</v>
      </c>
      <c r="ABP20" s="14" t="s">
        <v>1472</v>
      </c>
      <c r="ABQ20" s="14"/>
      <c r="ABR20" s="14"/>
      <c r="ABS20" s="14">
        <v>25</v>
      </c>
      <c r="ABT20" s="14" t="s">
        <v>1472</v>
      </c>
      <c r="ABU20" s="14"/>
      <c r="ABV20" s="14"/>
      <c r="ABW20" s="14">
        <v>25</v>
      </c>
      <c r="ABX20" s="14" t="s">
        <v>1472</v>
      </c>
      <c r="ABY20" s="14"/>
      <c r="ABZ20" s="14"/>
      <c r="ACA20" s="14">
        <v>25</v>
      </c>
      <c r="ACB20" s="14" t="s">
        <v>1472</v>
      </c>
      <c r="ACC20" s="14"/>
      <c r="ACD20" s="14"/>
      <c r="ACE20" s="14">
        <v>25</v>
      </c>
      <c r="ACF20" s="14" t="s">
        <v>1472</v>
      </c>
      <c r="ACG20" s="14"/>
      <c r="ACH20" s="14"/>
      <c r="ACI20" s="14">
        <v>25</v>
      </c>
      <c r="ACJ20" s="14" t="s">
        <v>1472</v>
      </c>
      <c r="ACK20" s="14"/>
      <c r="ACL20" s="14"/>
      <c r="ACM20" s="14">
        <v>25</v>
      </c>
      <c r="ACN20" s="14" t="s">
        <v>1472</v>
      </c>
      <c r="ACO20" s="14"/>
      <c r="ACP20" s="14"/>
      <c r="ACQ20" s="14">
        <v>25</v>
      </c>
      <c r="ACR20" s="14" t="s">
        <v>1472</v>
      </c>
      <c r="ACS20" s="14">
        <v>18</v>
      </c>
      <c r="ACT20" s="14" t="s">
        <v>1540</v>
      </c>
      <c r="ACU20" s="14"/>
      <c r="ACV20" s="14"/>
      <c r="ACW20" s="14">
        <v>25</v>
      </c>
      <c r="ACX20" s="14" t="s">
        <v>1472</v>
      </c>
      <c r="ACY20" s="14">
        <v>18</v>
      </c>
      <c r="ACZ20" s="14" t="s">
        <v>1540</v>
      </c>
      <c r="ADA20" s="14"/>
      <c r="ADB20" s="14"/>
      <c r="ADC20" s="14">
        <v>25</v>
      </c>
      <c r="ADD20" s="14" t="s">
        <v>1472</v>
      </c>
      <c r="ADE20" s="14">
        <v>18</v>
      </c>
      <c r="ADF20" s="14" t="s">
        <v>1540</v>
      </c>
      <c r="ADG20" s="14"/>
      <c r="ADH20" s="14"/>
      <c r="ADI20" s="14">
        <v>25</v>
      </c>
      <c r="ADJ20" s="14" t="s">
        <v>1472</v>
      </c>
      <c r="ADK20" s="14">
        <v>18</v>
      </c>
      <c r="ADL20" s="14" t="s">
        <v>1540</v>
      </c>
      <c r="ADM20" s="14"/>
      <c r="ADN20" s="14"/>
      <c r="ADO20" s="14">
        <v>25</v>
      </c>
      <c r="ADP20" s="14" t="s">
        <v>1472</v>
      </c>
      <c r="ADQ20" s="14">
        <v>18</v>
      </c>
      <c r="ADR20" s="14" t="s">
        <v>1540</v>
      </c>
      <c r="ADS20" s="14"/>
      <c r="ADT20" s="14"/>
      <c r="ADU20" s="14">
        <v>25</v>
      </c>
      <c r="ADV20" s="14" t="s">
        <v>1472</v>
      </c>
      <c r="ADW20" s="14">
        <v>18</v>
      </c>
      <c r="ADX20" s="14" t="s">
        <v>1540</v>
      </c>
      <c r="ADY20" s="14"/>
      <c r="ADZ20" s="14"/>
      <c r="AEA20" s="14">
        <v>25</v>
      </c>
      <c r="AEB20" s="14" t="s">
        <v>1472</v>
      </c>
      <c r="AEC20" s="14">
        <v>18</v>
      </c>
      <c r="AED20" s="14" t="s">
        <v>1540</v>
      </c>
      <c r="AEE20" s="14"/>
      <c r="AEF20" s="14"/>
      <c r="AEG20" s="14"/>
      <c r="AEH20" s="14"/>
      <c r="AEI20" s="14">
        <v>25</v>
      </c>
      <c r="AEJ20" s="14" t="s">
        <v>1472</v>
      </c>
      <c r="AEK20" s="14">
        <v>18</v>
      </c>
      <c r="AEL20" s="14" t="s">
        <v>1540</v>
      </c>
      <c r="AEM20" s="14"/>
      <c r="AEN20" s="14"/>
      <c r="AEO20" s="14"/>
      <c r="AEP20" s="14"/>
      <c r="AEQ20" s="14">
        <v>25</v>
      </c>
      <c r="AER20" s="14" t="s">
        <v>1472</v>
      </c>
      <c r="AES20" s="14">
        <v>18</v>
      </c>
      <c r="AET20" s="14" t="s">
        <v>1540</v>
      </c>
      <c r="AEU20" s="14"/>
      <c r="AEV20" s="14"/>
      <c r="AEW20" s="14"/>
      <c r="AEX20" s="14"/>
      <c r="AEY20" s="14">
        <v>25</v>
      </c>
      <c r="AEZ20" s="14" t="s">
        <v>1472</v>
      </c>
      <c r="AFA20" s="14">
        <v>18</v>
      </c>
      <c r="AFB20" s="14" t="s">
        <v>1540</v>
      </c>
      <c r="AFC20" s="14"/>
      <c r="AFD20" s="14"/>
      <c r="AFE20" s="14"/>
      <c r="AFF20" s="14"/>
      <c r="AFG20" s="14">
        <v>25</v>
      </c>
      <c r="AFH20" s="14" t="s">
        <v>1472</v>
      </c>
      <c r="AFI20" s="14">
        <v>18</v>
      </c>
      <c r="AFJ20" s="14" t="s">
        <v>1540</v>
      </c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/>
      <c r="AGB20" s="14"/>
      <c r="AGC20" s="14"/>
      <c r="AGD20" s="14"/>
      <c r="AGE20" s="14"/>
      <c r="AGF20" s="14"/>
      <c r="AGG20" s="14"/>
      <c r="AGH20" s="14"/>
      <c r="AGI20" s="14"/>
      <c r="AGJ20" s="14"/>
      <c r="AGK20" s="14"/>
      <c r="AGL20" s="14"/>
      <c r="AGM20" s="14">
        <f t="shared" ref="AGM20" si="2045">AGM19+1</f>
        <v>18</v>
      </c>
      <c r="AGN20" s="14" t="s">
        <v>1687</v>
      </c>
      <c r="AGO20" s="14"/>
      <c r="AGP20" s="14"/>
      <c r="AGQ20" s="14"/>
      <c r="AGR20" s="14"/>
      <c r="AGS20" s="14">
        <f t="shared" ref="AGS20" si="2046">AGS19+1</f>
        <v>18</v>
      </c>
      <c r="AGT20" s="14" t="s">
        <v>1687</v>
      </c>
      <c r="AGU20" s="14"/>
      <c r="AGV20" s="14"/>
      <c r="AGW20" s="14"/>
      <c r="AGX20" s="14"/>
      <c r="AGY20" s="14">
        <f t="shared" ref="AGY20" si="2047">AGY19+1</f>
        <v>18</v>
      </c>
      <c r="AGZ20" s="14" t="s">
        <v>1687</v>
      </c>
      <c r="AHA20" s="14"/>
      <c r="AHB20" s="14"/>
      <c r="AHC20" s="14"/>
      <c r="AHD20" s="14"/>
      <c r="AHE20" s="14">
        <f t="shared" ref="AHE20" si="2048">AHE19+1</f>
        <v>18</v>
      </c>
      <c r="AHF20" s="14" t="s">
        <v>1687</v>
      </c>
      <c r="AHG20" s="14"/>
      <c r="AHH20" s="14"/>
      <c r="AHI20" s="14"/>
      <c r="AHJ20" s="14"/>
      <c r="AHK20" s="14">
        <f t="shared" ref="AHK20" si="2049">AHK19+1</f>
        <v>18</v>
      </c>
      <c r="AHL20" s="14" t="s">
        <v>1687</v>
      </c>
      <c r="AHM20" s="14"/>
      <c r="AHN20" s="14"/>
      <c r="AHO20" s="14"/>
      <c r="AHP20" s="14"/>
      <c r="AHQ20" s="14">
        <f t="shared" ref="AHQ20" si="2050">AHQ19+1</f>
        <v>18</v>
      </c>
      <c r="AHR20" s="14" t="s">
        <v>1687</v>
      </c>
      <c r="AHS20" s="14"/>
      <c r="AHT20" s="14"/>
      <c r="AHU20" s="14"/>
      <c r="AHV20" s="14"/>
      <c r="AHW20" s="14">
        <f t="shared" ref="AHW20" si="2051">AHW19+1</f>
        <v>18</v>
      </c>
      <c r="AHX20" s="14" t="s">
        <v>1687</v>
      </c>
      <c r="AHY20" s="14"/>
      <c r="AHZ20" s="14"/>
      <c r="AIA20" s="14"/>
      <c r="AIB20" s="14"/>
      <c r="AIC20" s="14">
        <f t="shared" ref="AIC20" si="2052">AIC19+1</f>
        <v>18</v>
      </c>
      <c r="AID20" s="14" t="s">
        <v>1687</v>
      </c>
      <c r="AIE20" s="14"/>
      <c r="AIF20" s="14"/>
      <c r="AIG20" s="14"/>
      <c r="AIH20" s="14"/>
      <c r="AII20" s="14">
        <f t="shared" ref="AII20" si="2053">AII19+1</f>
        <v>18</v>
      </c>
      <c r="AIJ20" s="14" t="s">
        <v>1687</v>
      </c>
      <c r="AIK20" s="14"/>
      <c r="AIL20" s="14"/>
      <c r="AIM20" s="14"/>
      <c r="AIN20" s="14"/>
      <c r="AIO20" s="14">
        <f t="shared" ref="AIO20" si="2054">AIO19+1</f>
        <v>18</v>
      </c>
      <c r="AIP20" s="14" t="s">
        <v>1687</v>
      </c>
      <c r="AIQ20" s="14"/>
      <c r="AIR20" s="14"/>
      <c r="AIS20" s="14"/>
      <c r="AIT20" s="14"/>
      <c r="AIU20" s="14">
        <f t="shared" ref="AIU20" si="2055">AIU19+1</f>
        <v>18</v>
      </c>
      <c r="AIV20" s="14" t="s">
        <v>1687</v>
      </c>
      <c r="AIW20" s="14"/>
      <c r="AIX20" s="14"/>
      <c r="AIY20" s="14"/>
      <c r="AIZ20" s="14"/>
      <c r="AJA20" s="14">
        <f t="shared" ref="AJA20" si="2056">AJA19+1</f>
        <v>18</v>
      </c>
      <c r="AJB20" s="14" t="s">
        <v>1687</v>
      </c>
      <c r="AJC20" s="14"/>
      <c r="AJD20" s="14"/>
      <c r="AJE20" s="14"/>
      <c r="AJF20" s="14"/>
      <c r="AJG20" s="14">
        <f t="shared" ref="AJG20" si="2057">AJG19+1</f>
        <v>18</v>
      </c>
      <c r="AJH20" s="14" t="s">
        <v>1687</v>
      </c>
      <c r="AJI20" s="14"/>
      <c r="AJJ20" s="14"/>
      <c r="AJK20" s="14"/>
      <c r="AJL20" s="14"/>
      <c r="AJM20" s="14">
        <f t="shared" ref="AJM20" si="2058">AJM19+1</f>
        <v>18</v>
      </c>
      <c r="AJN20" s="14" t="s">
        <v>1687</v>
      </c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  <c r="ASQ20" s="14"/>
      <c r="ASR20" s="14"/>
      <c r="ASS20" s="14"/>
      <c r="AST20" s="14"/>
      <c r="ASU20" s="14"/>
      <c r="ASV20" s="14"/>
      <c r="ASW20" s="14"/>
      <c r="ASX20" s="14"/>
      <c r="ASY20" s="14"/>
      <c r="ASZ20" s="14"/>
      <c r="ATA20" s="14"/>
      <c r="ATB20" s="14"/>
      <c r="ATC20" s="14"/>
      <c r="ATD20" s="14"/>
    </row>
    <row r="21" spans="5:120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 t="str">
        <f t="shared" si="1464"/>
        <v/>
      </c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88"/>
        <v>19</v>
      </c>
      <c r="XT21" s="14" t="s">
        <v>1442</v>
      </c>
      <c r="XV21" s="14"/>
      <c r="XW21" s="14"/>
      <c r="XX21" s="14"/>
      <c r="XY21" s="14">
        <f t="shared" si="1689"/>
        <v>19</v>
      </c>
      <c r="XZ21" s="14" t="s">
        <v>1442</v>
      </c>
      <c r="YA21" s="14"/>
      <c r="YB21" s="14"/>
      <c r="YC21" s="14"/>
      <c r="YD21" s="14"/>
      <c r="YE21" s="14">
        <f t="shared" si="1690"/>
        <v>19</v>
      </c>
      <c r="YF21" s="14" t="s">
        <v>1442</v>
      </c>
      <c r="YG21" s="14"/>
      <c r="YH21" s="14"/>
      <c r="YI21" s="14"/>
      <c r="YJ21" s="14"/>
      <c r="YK21" s="14">
        <f t="shared" si="1691"/>
        <v>19</v>
      </c>
      <c r="YL21" s="14" t="s">
        <v>1442</v>
      </c>
      <c r="YM21" s="14"/>
      <c r="YN21" s="14"/>
      <c r="YO21" s="14"/>
      <c r="YP21" s="14"/>
      <c r="YQ21" s="14">
        <f t="shared" si="1692"/>
        <v>19</v>
      </c>
      <c r="YR21" s="14" t="s">
        <v>1442</v>
      </c>
      <c r="YS21" s="14"/>
      <c r="YT21" s="14"/>
      <c r="YU21" s="14"/>
      <c r="YV21" s="14"/>
      <c r="YW21" s="14">
        <f t="shared" si="1693"/>
        <v>19</v>
      </c>
      <c r="YX21" s="14" t="s">
        <v>1442</v>
      </c>
      <c r="YY21" s="14"/>
      <c r="YZ21" s="14"/>
      <c r="ZA21" s="14"/>
      <c r="ZB21" s="14"/>
      <c r="ZC21" s="14">
        <f t="shared" si="1694"/>
        <v>19</v>
      </c>
      <c r="ZD21" s="14" t="s">
        <v>1442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1473</v>
      </c>
      <c r="ZQ21" s="14"/>
      <c r="ZR21" s="14"/>
      <c r="ZS21" s="14">
        <v>26</v>
      </c>
      <c r="ZT21" s="14" t="s">
        <v>1473</v>
      </c>
      <c r="ZU21" s="14"/>
      <c r="ZV21" s="14"/>
      <c r="ZW21" s="14">
        <v>26</v>
      </c>
      <c r="ZX21" s="14" t="s">
        <v>1473</v>
      </c>
      <c r="ZY21" s="14"/>
      <c r="ZZ21" s="14"/>
      <c r="AAA21" s="14">
        <v>26</v>
      </c>
      <c r="AAB21" s="14" t="s">
        <v>1473</v>
      </c>
      <c r="AAC21" s="14"/>
      <c r="AAD21" s="14"/>
      <c r="AAE21" s="14">
        <v>26</v>
      </c>
      <c r="AAF21" s="14" t="s">
        <v>1473</v>
      </c>
      <c r="AAG21" s="14"/>
      <c r="AAH21" s="14"/>
      <c r="AAI21" s="14">
        <v>26</v>
      </c>
      <c r="AAJ21" s="14" t="s">
        <v>1473</v>
      </c>
      <c r="AAK21" s="14"/>
      <c r="AAL21" s="14"/>
      <c r="AAM21" s="14">
        <v>26</v>
      </c>
      <c r="AAN21" s="14" t="s">
        <v>1473</v>
      </c>
      <c r="AAO21" s="14"/>
      <c r="AAP21" s="14"/>
      <c r="AAQ21" s="14">
        <v>26</v>
      </c>
      <c r="AAR21" s="14" t="s">
        <v>1473</v>
      </c>
      <c r="AAS21" s="14"/>
      <c r="AAT21" s="14"/>
      <c r="AAU21" s="14">
        <v>26</v>
      </c>
      <c r="AAV21" s="14" t="s">
        <v>1473</v>
      </c>
      <c r="AAW21" s="14"/>
      <c r="AAX21" s="14"/>
      <c r="AAY21" s="14">
        <v>26</v>
      </c>
      <c r="AAZ21" s="14" t="s">
        <v>1473</v>
      </c>
      <c r="ABA21" s="14"/>
      <c r="ABB21" s="14"/>
      <c r="ABC21" s="14">
        <v>26</v>
      </c>
      <c r="ABD21" s="14" t="s">
        <v>1473</v>
      </c>
      <c r="ABE21" s="14"/>
      <c r="ABF21" s="14"/>
      <c r="ABI21" s="14"/>
      <c r="ABJ21" s="14"/>
      <c r="ABK21" s="14">
        <v>26</v>
      </c>
      <c r="ABL21" s="14" t="s">
        <v>1473</v>
      </c>
      <c r="ABM21" s="14"/>
      <c r="ABN21" s="14"/>
      <c r="ABO21" s="14">
        <v>26</v>
      </c>
      <c r="ABP21" s="14" t="s">
        <v>1473</v>
      </c>
      <c r="ABQ21" s="14"/>
      <c r="ABR21" s="14"/>
      <c r="ABS21" s="14">
        <v>26</v>
      </c>
      <c r="ABT21" s="14" t="s">
        <v>1473</v>
      </c>
      <c r="ABU21" s="14"/>
      <c r="ABV21" s="14"/>
      <c r="ABW21" s="14">
        <v>26</v>
      </c>
      <c r="ABX21" s="14" t="s">
        <v>1473</v>
      </c>
      <c r="ABY21" s="14"/>
      <c r="ABZ21" s="14"/>
      <c r="ACA21" s="14">
        <v>26</v>
      </c>
      <c r="ACB21" s="14" t="s">
        <v>1473</v>
      </c>
      <c r="ACC21" s="14"/>
      <c r="ACD21" s="14"/>
      <c r="ACE21" s="14">
        <v>26</v>
      </c>
      <c r="ACF21" s="14" t="s">
        <v>1473</v>
      </c>
      <c r="ACG21" s="14"/>
      <c r="ACH21" s="14"/>
      <c r="ACI21" s="14">
        <v>26</v>
      </c>
      <c r="ACJ21" s="14" t="s">
        <v>1473</v>
      </c>
      <c r="ACK21" s="14"/>
      <c r="ACL21" s="14"/>
      <c r="ACM21" s="14">
        <v>26</v>
      </c>
      <c r="ACN21" s="14" t="s">
        <v>1473</v>
      </c>
      <c r="ACO21" s="14"/>
      <c r="ACP21" s="14"/>
      <c r="ACQ21" s="14">
        <v>26</v>
      </c>
      <c r="ACR21" s="14" t="s">
        <v>1473</v>
      </c>
      <c r="ACS21" s="14">
        <v>19</v>
      </c>
      <c r="ACT21" s="14" t="s">
        <v>1541</v>
      </c>
      <c r="ACU21" s="14"/>
      <c r="ACV21" s="14"/>
      <c r="ACW21" s="14">
        <v>26</v>
      </c>
      <c r="ACX21" s="14" t="s">
        <v>1473</v>
      </c>
      <c r="ACY21" s="14">
        <v>19</v>
      </c>
      <c r="ACZ21" s="14" t="s">
        <v>1541</v>
      </c>
      <c r="ADA21" s="14"/>
      <c r="ADB21" s="14"/>
      <c r="ADC21" s="14">
        <v>26</v>
      </c>
      <c r="ADD21" s="14" t="s">
        <v>1473</v>
      </c>
      <c r="ADE21" s="14">
        <v>19</v>
      </c>
      <c r="ADF21" s="14" t="s">
        <v>1541</v>
      </c>
      <c r="ADG21" s="14"/>
      <c r="ADH21" s="14"/>
      <c r="ADI21" s="14">
        <v>26</v>
      </c>
      <c r="ADJ21" s="14" t="s">
        <v>1473</v>
      </c>
      <c r="ADK21" s="14">
        <v>19</v>
      </c>
      <c r="ADL21" s="14" t="s">
        <v>1541</v>
      </c>
      <c r="ADM21" s="14"/>
      <c r="ADN21" s="14"/>
      <c r="ADO21" s="14">
        <v>26</v>
      </c>
      <c r="ADP21" s="14" t="s">
        <v>1473</v>
      </c>
      <c r="ADQ21" s="14">
        <v>19</v>
      </c>
      <c r="ADR21" s="14" t="s">
        <v>1541</v>
      </c>
      <c r="ADS21" s="14"/>
      <c r="ADT21" s="14"/>
      <c r="ADU21" s="14">
        <v>26</v>
      </c>
      <c r="ADV21" s="14" t="s">
        <v>1473</v>
      </c>
      <c r="ADW21" s="14">
        <v>19</v>
      </c>
      <c r="ADX21" s="14" t="s">
        <v>1541</v>
      </c>
      <c r="ADY21" s="14"/>
      <c r="ADZ21" s="14"/>
      <c r="AEA21" s="14">
        <v>26</v>
      </c>
      <c r="AEB21" s="14" t="s">
        <v>1473</v>
      </c>
      <c r="AEC21" s="14">
        <v>19</v>
      </c>
      <c r="AED21" s="14" t="s">
        <v>1541</v>
      </c>
      <c r="AEE21" s="14"/>
      <c r="AEF21" s="14"/>
      <c r="AEG21" s="14"/>
      <c r="AEH21" s="14"/>
      <c r="AEI21" s="14">
        <v>26</v>
      </c>
      <c r="AEJ21" s="14" t="s">
        <v>1473</v>
      </c>
      <c r="AEK21" s="14">
        <v>19</v>
      </c>
      <c r="AEL21" s="14" t="s">
        <v>1541</v>
      </c>
      <c r="AEM21" s="14"/>
      <c r="AEN21" s="14"/>
      <c r="AEO21" s="14"/>
      <c r="AEP21" s="14"/>
      <c r="AEQ21" s="14">
        <v>26</v>
      </c>
      <c r="AER21" s="14" t="s">
        <v>1473</v>
      </c>
      <c r="AES21" s="14">
        <v>19</v>
      </c>
      <c r="AET21" s="14" t="s">
        <v>1541</v>
      </c>
      <c r="AEU21" s="14"/>
      <c r="AEV21" s="14"/>
      <c r="AEW21" s="14"/>
      <c r="AEX21" s="14"/>
      <c r="AEY21" s="14">
        <v>26</v>
      </c>
      <c r="AEZ21" s="14" t="s">
        <v>1473</v>
      </c>
      <c r="AFA21" s="14">
        <v>19</v>
      </c>
      <c r="AFB21" s="14" t="s">
        <v>1541</v>
      </c>
      <c r="AFC21" s="14"/>
      <c r="AFD21" s="14"/>
      <c r="AFE21" s="14"/>
      <c r="AFF21" s="14"/>
      <c r="AFG21" s="14">
        <v>26</v>
      </c>
      <c r="AFH21" s="14" t="s">
        <v>1473</v>
      </c>
      <c r="AFI21" s="14">
        <v>19</v>
      </c>
      <c r="AFJ21" s="14" t="s">
        <v>1541</v>
      </c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/>
      <c r="AGB21" s="14"/>
      <c r="AGC21" s="14"/>
      <c r="AGD21" s="14"/>
      <c r="AGE21" s="14"/>
      <c r="AGF21" s="14"/>
      <c r="AGG21" s="14"/>
      <c r="AGH21" s="14"/>
      <c r="AGI21" s="14"/>
      <c r="AGJ21" s="14"/>
      <c r="AGK21" s="14"/>
      <c r="AGL21" s="14"/>
      <c r="AGM21" s="14">
        <f t="shared" ref="AGM21" si="2059">AGM20+1</f>
        <v>19</v>
      </c>
      <c r="AGN21" s="14" t="s">
        <v>1688</v>
      </c>
      <c r="AGO21" s="14"/>
      <c r="AGP21" s="14"/>
      <c r="AGQ21" s="14"/>
      <c r="AGR21" s="14"/>
      <c r="AGS21" s="14">
        <f t="shared" ref="AGS21" si="2060">AGS20+1</f>
        <v>19</v>
      </c>
      <c r="AGT21" s="14" t="s">
        <v>1688</v>
      </c>
      <c r="AGU21" s="14"/>
      <c r="AGV21" s="14"/>
      <c r="AGW21" s="14"/>
      <c r="AGX21" s="14"/>
      <c r="AGY21" s="14">
        <f t="shared" ref="AGY21" si="2061">AGY20+1</f>
        <v>19</v>
      </c>
      <c r="AGZ21" s="14" t="s">
        <v>1688</v>
      </c>
      <c r="AHA21" s="14"/>
      <c r="AHB21" s="14"/>
      <c r="AHC21" s="14"/>
      <c r="AHD21" s="14"/>
      <c r="AHE21" s="14">
        <f t="shared" ref="AHE21" si="2062">AHE20+1</f>
        <v>19</v>
      </c>
      <c r="AHF21" s="14" t="s">
        <v>1688</v>
      </c>
      <c r="AHG21" s="14"/>
      <c r="AHH21" s="14"/>
      <c r="AHI21" s="14"/>
      <c r="AHJ21" s="14"/>
      <c r="AHK21" s="14">
        <f t="shared" ref="AHK21" si="2063">AHK20+1</f>
        <v>19</v>
      </c>
      <c r="AHL21" s="14" t="s">
        <v>1688</v>
      </c>
      <c r="AHM21" s="14"/>
      <c r="AHN21" s="14"/>
      <c r="AHO21" s="14"/>
      <c r="AHP21" s="14"/>
      <c r="AHQ21" s="14">
        <f t="shared" ref="AHQ21" si="2064">AHQ20+1</f>
        <v>19</v>
      </c>
      <c r="AHR21" s="14" t="s">
        <v>1688</v>
      </c>
      <c r="AHS21" s="14"/>
      <c r="AHT21" s="14"/>
      <c r="AHU21" s="14"/>
      <c r="AHV21" s="14"/>
      <c r="AHW21" s="14">
        <f t="shared" ref="AHW21" si="2065">AHW20+1</f>
        <v>19</v>
      </c>
      <c r="AHX21" s="14" t="s">
        <v>1688</v>
      </c>
      <c r="AHY21" s="14"/>
      <c r="AHZ21" s="14"/>
      <c r="AIA21" s="14"/>
      <c r="AIB21" s="14"/>
      <c r="AIC21" s="14">
        <f t="shared" ref="AIC21" si="2066">AIC20+1</f>
        <v>19</v>
      </c>
      <c r="AID21" s="14" t="s">
        <v>1688</v>
      </c>
      <c r="AIE21" s="14"/>
      <c r="AIF21" s="14"/>
      <c r="AIG21" s="14"/>
      <c r="AIH21" s="14"/>
      <c r="AII21" s="14">
        <f t="shared" ref="AII21" si="2067">AII20+1</f>
        <v>19</v>
      </c>
      <c r="AIJ21" s="14" t="s">
        <v>1688</v>
      </c>
      <c r="AIK21" s="14"/>
      <c r="AIL21" s="14"/>
      <c r="AIM21" s="14"/>
      <c r="AIN21" s="14"/>
      <c r="AIO21" s="14">
        <f t="shared" ref="AIO21" si="2068">AIO20+1</f>
        <v>19</v>
      </c>
      <c r="AIP21" s="14" t="s">
        <v>1688</v>
      </c>
      <c r="AIQ21" s="14"/>
      <c r="AIR21" s="14"/>
      <c r="AIS21" s="14"/>
      <c r="AIT21" s="14"/>
      <c r="AIU21" s="14">
        <f t="shared" ref="AIU21" si="2069">AIU20+1</f>
        <v>19</v>
      </c>
      <c r="AIV21" s="14" t="s">
        <v>1688</v>
      </c>
      <c r="AIW21" s="14"/>
      <c r="AIX21" s="14"/>
      <c r="AIY21" s="14"/>
      <c r="AIZ21" s="14"/>
      <c r="AJA21" s="14">
        <f t="shared" ref="AJA21" si="2070">AJA20+1</f>
        <v>19</v>
      </c>
      <c r="AJB21" s="14" t="s">
        <v>1688</v>
      </c>
      <c r="AJC21" s="14"/>
      <c r="AJD21" s="14"/>
      <c r="AJE21" s="14"/>
      <c r="AJF21" s="14"/>
      <c r="AJG21" s="14">
        <f t="shared" ref="AJG21" si="2071">AJG20+1</f>
        <v>19</v>
      </c>
      <c r="AJH21" s="14" t="s">
        <v>1688</v>
      </c>
      <c r="AJI21" s="14"/>
      <c r="AJJ21" s="14"/>
      <c r="AJK21" s="14"/>
      <c r="AJL21" s="14"/>
      <c r="AJM21" s="14">
        <f t="shared" ref="AJM21" si="2072">AJM20+1</f>
        <v>19</v>
      </c>
      <c r="AJN21" s="14" t="s">
        <v>1688</v>
      </c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  <c r="ASQ21" s="14"/>
      <c r="ASR21" s="14"/>
      <c r="ASS21" s="14"/>
      <c r="AST21" s="14"/>
      <c r="ASU21" s="14"/>
      <c r="ASV21" s="14"/>
      <c r="ASW21" s="14"/>
      <c r="ASX21" s="14"/>
      <c r="ASY21" s="14"/>
      <c r="ASZ21" s="14"/>
      <c r="ATA21" s="14"/>
      <c r="ATB21" s="14"/>
      <c r="ATC21" s="14"/>
      <c r="ATD21" s="14"/>
    </row>
    <row r="22" spans="5:120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 t="str">
        <f t="shared" si="1464"/>
        <v/>
      </c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88"/>
        <v>20</v>
      </c>
      <c r="XT22" s="14" t="s">
        <v>1443</v>
      </c>
      <c r="XU22" s="14"/>
      <c r="XV22" s="14"/>
      <c r="XW22" s="14"/>
      <c r="XX22" s="14"/>
      <c r="XY22" s="14">
        <f t="shared" si="1689"/>
        <v>20</v>
      </c>
      <c r="XZ22" s="14" t="s">
        <v>1443</v>
      </c>
      <c r="YA22" s="14"/>
      <c r="YB22" s="14"/>
      <c r="YC22" s="14"/>
      <c r="YD22" s="14"/>
      <c r="YE22" s="14">
        <f t="shared" si="1690"/>
        <v>20</v>
      </c>
      <c r="YF22" s="14" t="s">
        <v>1443</v>
      </c>
      <c r="YG22" s="14"/>
      <c r="YH22" s="14"/>
      <c r="YI22" s="14"/>
      <c r="YJ22" s="14"/>
      <c r="YK22" s="14">
        <f t="shared" si="1691"/>
        <v>20</v>
      </c>
      <c r="YL22" s="14" t="s">
        <v>1443</v>
      </c>
      <c r="YM22" s="14"/>
      <c r="YN22" s="14"/>
      <c r="YO22" s="14"/>
      <c r="YP22" s="14"/>
      <c r="YQ22" s="14">
        <f t="shared" si="1692"/>
        <v>20</v>
      </c>
      <c r="YR22" s="14" t="s">
        <v>1443</v>
      </c>
      <c r="YS22" s="14"/>
      <c r="YT22" s="14"/>
      <c r="YU22" s="14"/>
      <c r="YV22" s="14"/>
      <c r="YW22" s="14">
        <f t="shared" si="1693"/>
        <v>20</v>
      </c>
      <c r="YX22" s="14" t="s">
        <v>1443</v>
      </c>
      <c r="YY22" s="14"/>
      <c r="YZ22" s="14"/>
      <c r="ZA22" s="14"/>
      <c r="ZB22" s="14"/>
      <c r="ZC22" s="14">
        <f t="shared" si="1694"/>
        <v>20</v>
      </c>
      <c r="ZD22" s="14" t="s">
        <v>1443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1474</v>
      </c>
      <c r="ZQ22" s="14"/>
      <c r="ZR22" s="14"/>
      <c r="ZS22" s="14">
        <v>27</v>
      </c>
      <c r="ZT22" s="14" t="s">
        <v>1474</v>
      </c>
      <c r="ZU22" s="14"/>
      <c r="ZV22" s="14"/>
      <c r="ZW22" s="14">
        <v>27</v>
      </c>
      <c r="ZX22" s="14" t="s">
        <v>1474</v>
      </c>
      <c r="ZY22" s="14"/>
      <c r="ZZ22" s="14"/>
      <c r="AAA22" s="14">
        <v>27</v>
      </c>
      <c r="AAB22" s="14" t="s">
        <v>1474</v>
      </c>
      <c r="AAC22" s="14"/>
      <c r="AAD22" s="14"/>
      <c r="AAE22" s="14">
        <v>27</v>
      </c>
      <c r="AAF22" s="14" t="s">
        <v>1474</v>
      </c>
      <c r="AAG22" s="14"/>
      <c r="AAH22" s="14"/>
      <c r="AAI22" s="14">
        <v>27</v>
      </c>
      <c r="AAJ22" s="14" t="s">
        <v>1474</v>
      </c>
      <c r="AAK22" s="14"/>
      <c r="AAL22" s="14"/>
      <c r="AAM22" s="14">
        <v>27</v>
      </c>
      <c r="AAN22" s="14" t="s">
        <v>1474</v>
      </c>
      <c r="AAO22" s="14"/>
      <c r="AAP22" s="14"/>
      <c r="AAQ22" s="14">
        <v>27</v>
      </c>
      <c r="AAR22" s="14" t="s">
        <v>1474</v>
      </c>
      <c r="AAS22" s="14"/>
      <c r="AAT22" s="14"/>
      <c r="AAU22" s="14">
        <v>27</v>
      </c>
      <c r="AAV22" s="14" t="s">
        <v>1474</v>
      </c>
      <c r="AAW22" s="14"/>
      <c r="AAX22" s="14"/>
      <c r="AAY22" s="14">
        <v>27</v>
      </c>
      <c r="AAZ22" s="14" t="s">
        <v>1474</v>
      </c>
      <c r="ABA22" s="14"/>
      <c r="ABB22" s="14"/>
      <c r="ABC22" s="14">
        <v>27</v>
      </c>
      <c r="ABD22" s="14" t="s">
        <v>1474</v>
      </c>
      <c r="ABE22" s="14"/>
      <c r="ABF22" s="14"/>
      <c r="ABI22" s="14"/>
      <c r="ABJ22" s="14"/>
      <c r="ABK22" s="14">
        <v>27</v>
      </c>
      <c r="ABL22" s="14" t="s">
        <v>1474</v>
      </c>
      <c r="ABM22" s="14"/>
      <c r="ABN22" s="14"/>
      <c r="ABO22" s="14">
        <v>27</v>
      </c>
      <c r="ABP22" s="14" t="s">
        <v>1474</v>
      </c>
      <c r="ABQ22" s="14"/>
      <c r="ABR22" s="14"/>
      <c r="ABS22" s="14">
        <v>27</v>
      </c>
      <c r="ABT22" s="14" t="s">
        <v>1474</v>
      </c>
      <c r="ABU22" s="14"/>
      <c r="ABV22" s="14"/>
      <c r="ABW22" s="14">
        <v>27</v>
      </c>
      <c r="ABX22" s="14" t="s">
        <v>1474</v>
      </c>
      <c r="ABY22" s="14"/>
      <c r="ABZ22" s="14"/>
      <c r="ACA22" s="14">
        <v>27</v>
      </c>
      <c r="ACB22" s="14" t="s">
        <v>1474</v>
      </c>
      <c r="ACC22" s="14"/>
      <c r="ACD22" s="14"/>
      <c r="ACE22" s="14">
        <v>27</v>
      </c>
      <c r="ACF22" s="14" t="s">
        <v>1474</v>
      </c>
      <c r="ACG22" s="14"/>
      <c r="ACH22" s="14"/>
      <c r="ACI22" s="14">
        <v>27</v>
      </c>
      <c r="ACJ22" s="14" t="s">
        <v>1474</v>
      </c>
      <c r="ACK22" s="14"/>
      <c r="ACL22" s="14"/>
      <c r="ACM22" s="14">
        <v>27</v>
      </c>
      <c r="ACN22" s="14" t="s">
        <v>1474</v>
      </c>
      <c r="ACO22" s="14"/>
      <c r="ACP22" s="14"/>
      <c r="ACQ22" s="14">
        <v>27</v>
      </c>
      <c r="ACR22" s="14" t="s">
        <v>1474</v>
      </c>
      <c r="ACS22" s="14">
        <v>20</v>
      </c>
      <c r="ACT22" s="14" t="s">
        <v>1543</v>
      </c>
      <c r="ACU22" s="14"/>
      <c r="ACV22" s="14"/>
      <c r="ACW22" s="14">
        <v>27</v>
      </c>
      <c r="ACX22" s="14" t="s">
        <v>1474</v>
      </c>
      <c r="ACY22" s="14">
        <v>20</v>
      </c>
      <c r="ACZ22" s="14" t="s">
        <v>1543</v>
      </c>
      <c r="ADA22" s="14"/>
      <c r="ADB22" s="14"/>
      <c r="ADC22" s="14">
        <v>27</v>
      </c>
      <c r="ADD22" s="14" t="s">
        <v>1474</v>
      </c>
      <c r="ADE22" s="14">
        <v>20</v>
      </c>
      <c r="ADF22" s="14" t="s">
        <v>1543</v>
      </c>
      <c r="ADG22" s="14"/>
      <c r="ADH22" s="14"/>
      <c r="ADI22" s="14">
        <v>27</v>
      </c>
      <c r="ADJ22" s="14" t="s">
        <v>1474</v>
      </c>
      <c r="ADK22" s="14">
        <v>20</v>
      </c>
      <c r="ADL22" s="14" t="s">
        <v>1543</v>
      </c>
      <c r="ADM22" s="14"/>
      <c r="ADN22" s="14"/>
      <c r="ADO22" s="14">
        <v>27</v>
      </c>
      <c r="ADP22" s="14" t="s">
        <v>1474</v>
      </c>
      <c r="ADQ22" s="14">
        <v>20</v>
      </c>
      <c r="ADR22" s="14" t="s">
        <v>1543</v>
      </c>
      <c r="ADS22" s="14"/>
      <c r="ADT22" s="14"/>
      <c r="ADU22" s="14">
        <v>27</v>
      </c>
      <c r="ADV22" s="14" t="s">
        <v>1474</v>
      </c>
      <c r="ADW22" s="14">
        <v>20</v>
      </c>
      <c r="ADX22" s="14" t="s">
        <v>1543</v>
      </c>
      <c r="ADY22" s="14"/>
      <c r="ADZ22" s="14"/>
      <c r="AEA22" s="14">
        <v>27</v>
      </c>
      <c r="AEB22" s="14" t="s">
        <v>1474</v>
      </c>
      <c r="AEC22" s="14">
        <v>20</v>
      </c>
      <c r="AED22" s="14" t="s">
        <v>1543</v>
      </c>
      <c r="AEE22" s="14"/>
      <c r="AEF22" s="14"/>
      <c r="AEG22" s="14"/>
      <c r="AEH22" s="14"/>
      <c r="AEI22" s="14">
        <v>27</v>
      </c>
      <c r="AEJ22" s="14" t="s">
        <v>1474</v>
      </c>
      <c r="AEK22" s="14">
        <v>20</v>
      </c>
      <c r="AEL22" s="14" t="s">
        <v>1543</v>
      </c>
      <c r="AEM22" s="14"/>
      <c r="AEN22" s="14"/>
      <c r="AEO22" s="14"/>
      <c r="AEP22" s="14"/>
      <c r="AEQ22" s="14">
        <v>27</v>
      </c>
      <c r="AER22" s="14" t="s">
        <v>1474</v>
      </c>
      <c r="AES22" s="14">
        <v>20</v>
      </c>
      <c r="AET22" s="14" t="s">
        <v>1543</v>
      </c>
      <c r="AEU22" s="14"/>
      <c r="AEV22" s="14"/>
      <c r="AEW22" s="14"/>
      <c r="AEX22" s="14"/>
      <c r="AEY22" s="14">
        <v>27</v>
      </c>
      <c r="AEZ22" s="14" t="s">
        <v>1474</v>
      </c>
      <c r="AFA22" s="14">
        <v>20</v>
      </c>
      <c r="AFB22" s="14" t="s">
        <v>1543</v>
      </c>
      <c r="AFC22" s="14"/>
      <c r="AFD22" s="14"/>
      <c r="AFE22" s="14"/>
      <c r="AFF22" s="14"/>
      <c r="AFG22" s="14">
        <v>27</v>
      </c>
      <c r="AFH22" s="14" t="s">
        <v>1474</v>
      </c>
      <c r="AFI22" s="14">
        <v>20</v>
      </c>
      <c r="AFJ22" s="14" t="s">
        <v>1543</v>
      </c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/>
      <c r="AGB22" s="14"/>
      <c r="AGC22" s="14"/>
      <c r="AGD22" s="14"/>
      <c r="AGE22" s="14"/>
      <c r="AGF22" s="14"/>
      <c r="AGG22" s="14"/>
      <c r="AGH22" s="14"/>
      <c r="AGI22" s="14"/>
      <c r="AGJ22" s="14"/>
      <c r="AGK22" s="14"/>
      <c r="AGL22" s="14"/>
      <c r="AGM22" s="14">
        <f t="shared" ref="AGM22" si="2073">AGM21+1</f>
        <v>20</v>
      </c>
      <c r="AGN22" s="14" t="s">
        <v>1689</v>
      </c>
      <c r="AGO22" s="14"/>
      <c r="AGP22" s="14"/>
      <c r="AGQ22" s="14"/>
      <c r="AGR22" s="14"/>
      <c r="AGS22" s="14">
        <f t="shared" ref="AGS22" si="2074">AGS21+1</f>
        <v>20</v>
      </c>
      <c r="AGT22" s="14" t="s">
        <v>1689</v>
      </c>
      <c r="AGU22" s="14"/>
      <c r="AGV22" s="14"/>
      <c r="AGW22" s="14"/>
      <c r="AGX22" s="14"/>
      <c r="AGY22" s="14">
        <f t="shared" ref="AGY22" si="2075">AGY21+1</f>
        <v>20</v>
      </c>
      <c r="AGZ22" s="14" t="s">
        <v>1689</v>
      </c>
      <c r="AHA22" s="14"/>
      <c r="AHB22" s="14"/>
      <c r="AHC22" s="14"/>
      <c r="AHD22" s="14"/>
      <c r="AHE22" s="14">
        <f t="shared" ref="AHE22" si="2076">AHE21+1</f>
        <v>20</v>
      </c>
      <c r="AHF22" s="14" t="s">
        <v>1689</v>
      </c>
      <c r="AHG22" s="14"/>
      <c r="AHH22" s="14"/>
      <c r="AHI22" s="14"/>
      <c r="AHJ22" s="14"/>
      <c r="AHK22" s="14">
        <f t="shared" ref="AHK22" si="2077">AHK21+1</f>
        <v>20</v>
      </c>
      <c r="AHL22" s="14" t="s">
        <v>1689</v>
      </c>
      <c r="AHM22" s="14"/>
      <c r="AHN22" s="14"/>
      <c r="AHO22" s="14"/>
      <c r="AHP22" s="14"/>
      <c r="AHQ22" s="14">
        <f t="shared" ref="AHQ22" si="2078">AHQ21+1</f>
        <v>20</v>
      </c>
      <c r="AHR22" s="14" t="s">
        <v>1689</v>
      </c>
      <c r="AHS22" s="14"/>
      <c r="AHT22" s="14"/>
      <c r="AHU22" s="14"/>
      <c r="AHV22" s="14"/>
      <c r="AHW22" s="14">
        <f t="shared" ref="AHW22" si="2079">AHW21+1</f>
        <v>20</v>
      </c>
      <c r="AHX22" s="14" t="s">
        <v>1689</v>
      </c>
      <c r="AHY22" s="14"/>
      <c r="AHZ22" s="14"/>
      <c r="AIA22" s="14"/>
      <c r="AIB22" s="14"/>
      <c r="AIC22" s="14">
        <f t="shared" ref="AIC22" si="2080">AIC21+1</f>
        <v>20</v>
      </c>
      <c r="AID22" s="14" t="s">
        <v>1689</v>
      </c>
      <c r="AIE22" s="14"/>
      <c r="AIF22" s="14"/>
      <c r="AIG22" s="14"/>
      <c r="AIH22" s="14"/>
      <c r="AII22" s="14">
        <f t="shared" ref="AII22" si="2081">AII21+1</f>
        <v>20</v>
      </c>
      <c r="AIJ22" s="14" t="s">
        <v>1689</v>
      </c>
      <c r="AIK22" s="14"/>
      <c r="AIL22" s="14"/>
      <c r="AIM22" s="14"/>
      <c r="AIN22" s="14"/>
      <c r="AIO22" s="14">
        <f t="shared" ref="AIO22" si="2082">AIO21+1</f>
        <v>20</v>
      </c>
      <c r="AIP22" s="14" t="s">
        <v>1689</v>
      </c>
      <c r="AIQ22" s="14"/>
      <c r="AIR22" s="14"/>
      <c r="AIS22" s="14"/>
      <c r="AIT22" s="14"/>
      <c r="AIU22" s="14">
        <f t="shared" ref="AIU22" si="2083">AIU21+1</f>
        <v>20</v>
      </c>
      <c r="AIV22" s="14" t="s">
        <v>1689</v>
      </c>
      <c r="AIW22" s="14"/>
      <c r="AIX22" s="14"/>
      <c r="AIY22" s="14"/>
      <c r="AIZ22" s="14"/>
      <c r="AJA22" s="14">
        <f t="shared" ref="AJA22" si="2084">AJA21+1</f>
        <v>20</v>
      </c>
      <c r="AJB22" s="14" t="s">
        <v>1689</v>
      </c>
      <c r="AJC22" s="14"/>
      <c r="AJD22" s="14"/>
      <c r="AJE22" s="14"/>
      <c r="AJF22" s="14"/>
      <c r="AJG22" s="14">
        <f t="shared" ref="AJG22" si="2085">AJG21+1</f>
        <v>20</v>
      </c>
      <c r="AJH22" s="14" t="s">
        <v>1689</v>
      </c>
      <c r="AJI22" s="14"/>
      <c r="AJJ22" s="14"/>
      <c r="AJK22" s="14"/>
      <c r="AJL22" s="14"/>
      <c r="AJM22" s="14">
        <f t="shared" ref="AJM22" si="2086">AJM21+1</f>
        <v>20</v>
      </c>
      <c r="AJN22" s="14" t="s">
        <v>1689</v>
      </c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  <c r="ASQ22" s="14"/>
      <c r="ASR22" s="14"/>
      <c r="ASS22" s="14"/>
      <c r="AST22" s="14"/>
      <c r="ASU22" s="14"/>
      <c r="ASV22" s="14"/>
      <c r="ASW22" s="14"/>
      <c r="ASX22" s="14"/>
      <c r="ASY22" s="14"/>
      <c r="ASZ22" s="14"/>
      <c r="ATA22" s="14"/>
      <c r="ATB22" s="14"/>
      <c r="ATC22" s="14"/>
      <c r="ATD22" s="14"/>
    </row>
    <row r="23" spans="5:120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 t="str">
        <f t="shared" si="1464"/>
        <v/>
      </c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88"/>
        <v>21</v>
      </c>
      <c r="XT23" s="14" t="s">
        <v>998</v>
      </c>
      <c r="XU23" s="14"/>
      <c r="XV23" s="14"/>
      <c r="XW23" s="14"/>
      <c r="XX23" s="14"/>
      <c r="XY23" s="14">
        <f t="shared" si="1689"/>
        <v>21</v>
      </c>
      <c r="XZ23" s="14" t="s">
        <v>998</v>
      </c>
      <c r="YA23" s="14"/>
      <c r="YB23" s="14"/>
      <c r="YC23" s="14"/>
      <c r="YD23" s="14"/>
      <c r="YE23" s="14">
        <f t="shared" si="1690"/>
        <v>21</v>
      </c>
      <c r="YF23" s="14" t="s">
        <v>998</v>
      </c>
      <c r="YG23" s="14"/>
      <c r="YH23" s="14"/>
      <c r="YI23" s="14"/>
      <c r="YJ23" s="14"/>
      <c r="YK23" s="14">
        <f t="shared" si="1691"/>
        <v>21</v>
      </c>
      <c r="YL23" s="14" t="s">
        <v>998</v>
      </c>
      <c r="YM23" s="14"/>
      <c r="YN23" s="14"/>
      <c r="YO23" s="14"/>
      <c r="YP23" s="14"/>
      <c r="YQ23" s="14">
        <f t="shared" si="1692"/>
        <v>21</v>
      </c>
      <c r="YR23" s="14" t="s">
        <v>998</v>
      </c>
      <c r="YS23" s="14"/>
      <c r="YT23" s="14"/>
      <c r="YU23" s="14"/>
      <c r="YV23" s="14"/>
      <c r="YW23" s="14">
        <f t="shared" si="1693"/>
        <v>21</v>
      </c>
      <c r="YX23" s="14" t="s">
        <v>998</v>
      </c>
      <c r="YY23" s="14"/>
      <c r="YZ23" s="14"/>
      <c r="ZA23" s="14"/>
      <c r="ZB23" s="14"/>
      <c r="ZC23" s="14">
        <f t="shared" si="1694"/>
        <v>21</v>
      </c>
      <c r="ZD23" s="14" t="s">
        <v>998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1475</v>
      </c>
      <c r="ZQ23" s="14"/>
      <c r="ZR23" s="14"/>
      <c r="ZS23" s="14">
        <v>28</v>
      </c>
      <c r="ZT23" s="14" t="s">
        <v>1475</v>
      </c>
      <c r="ZU23" s="14"/>
      <c r="ZV23" s="14"/>
      <c r="ZW23" s="14">
        <v>28</v>
      </c>
      <c r="ZX23" s="14" t="s">
        <v>1475</v>
      </c>
      <c r="ZY23" s="14"/>
      <c r="ZZ23" s="14"/>
      <c r="AAA23" s="14">
        <v>28</v>
      </c>
      <c r="AAB23" s="14" t="s">
        <v>1475</v>
      </c>
      <c r="AAC23" s="14"/>
      <c r="AAD23" s="14"/>
      <c r="AAE23" s="14">
        <v>28</v>
      </c>
      <c r="AAF23" s="14" t="s">
        <v>1475</v>
      </c>
      <c r="AAG23" s="14"/>
      <c r="AAH23" s="14"/>
      <c r="AAI23" s="14">
        <v>28</v>
      </c>
      <c r="AAJ23" s="14" t="s">
        <v>1475</v>
      </c>
      <c r="AAK23" s="14"/>
      <c r="AAL23" s="14"/>
      <c r="AAM23" s="14">
        <v>28</v>
      </c>
      <c r="AAN23" s="14" t="s">
        <v>1475</v>
      </c>
      <c r="AAO23" s="14"/>
      <c r="AAP23" s="14"/>
      <c r="AAQ23" s="14">
        <v>28</v>
      </c>
      <c r="AAR23" s="14" t="s">
        <v>1475</v>
      </c>
      <c r="AAS23" s="14"/>
      <c r="AAT23" s="14"/>
      <c r="AAU23" s="14">
        <v>28</v>
      </c>
      <c r="AAV23" s="14" t="s">
        <v>1475</v>
      </c>
      <c r="AAW23" s="14"/>
      <c r="AAX23" s="14"/>
      <c r="AAY23" s="14">
        <v>28</v>
      </c>
      <c r="AAZ23" s="14" t="s">
        <v>1475</v>
      </c>
      <c r="ABA23" s="14"/>
      <c r="ABB23" s="14"/>
      <c r="ABC23" s="14">
        <v>28</v>
      </c>
      <c r="ABD23" s="14" t="s">
        <v>1475</v>
      </c>
      <c r="ABE23" s="14"/>
      <c r="ABF23" s="14"/>
      <c r="ABI23" s="14"/>
      <c r="ABJ23" s="14"/>
      <c r="ABK23" s="14">
        <v>28</v>
      </c>
      <c r="ABL23" s="14" t="s">
        <v>1475</v>
      </c>
      <c r="ABM23" s="14"/>
      <c r="ABN23" s="14"/>
      <c r="ABO23" s="14">
        <v>28</v>
      </c>
      <c r="ABP23" s="14" t="s">
        <v>1475</v>
      </c>
      <c r="ABQ23" s="14"/>
      <c r="ABR23" s="14"/>
      <c r="ABS23" s="14">
        <v>28</v>
      </c>
      <c r="ABT23" s="14" t="s">
        <v>1475</v>
      </c>
      <c r="ABU23" s="14"/>
      <c r="ABV23" s="14"/>
      <c r="ABW23" s="14">
        <v>28</v>
      </c>
      <c r="ABX23" s="14" t="s">
        <v>1475</v>
      </c>
      <c r="ABY23" s="14"/>
      <c r="ABZ23" s="14"/>
      <c r="ACA23" s="14">
        <v>28</v>
      </c>
      <c r="ACB23" s="14" t="s">
        <v>1475</v>
      </c>
      <c r="ACC23" s="14"/>
      <c r="ACD23" s="14"/>
      <c r="ACE23" s="14">
        <v>28</v>
      </c>
      <c r="ACF23" s="14" t="s">
        <v>1475</v>
      </c>
      <c r="ACG23" s="14"/>
      <c r="ACH23" s="14"/>
      <c r="ACI23" s="14">
        <v>28</v>
      </c>
      <c r="ACJ23" s="14" t="s">
        <v>1475</v>
      </c>
      <c r="ACK23" s="14"/>
      <c r="ACL23" s="14"/>
      <c r="ACM23" s="14">
        <v>28</v>
      </c>
      <c r="ACN23" s="14" t="s">
        <v>1475</v>
      </c>
      <c r="ACO23" s="14"/>
      <c r="ACP23" s="14"/>
      <c r="ACQ23" s="14">
        <v>28</v>
      </c>
      <c r="ACR23" s="14" t="s">
        <v>1475</v>
      </c>
      <c r="ACS23" s="14">
        <v>21</v>
      </c>
      <c r="ACT23" s="14" t="s">
        <v>1544</v>
      </c>
      <c r="ACU23" s="14"/>
      <c r="ACV23" s="14"/>
      <c r="ACW23" s="14">
        <v>28</v>
      </c>
      <c r="ACX23" s="14" t="s">
        <v>1475</v>
      </c>
      <c r="ACY23" s="14">
        <v>21</v>
      </c>
      <c r="ACZ23" s="14" t="s">
        <v>1544</v>
      </c>
      <c r="ADA23" s="14"/>
      <c r="ADB23" s="14"/>
      <c r="ADC23" s="14">
        <v>28</v>
      </c>
      <c r="ADD23" s="14" t="s">
        <v>1475</v>
      </c>
      <c r="ADE23" s="14">
        <v>21</v>
      </c>
      <c r="ADF23" s="14" t="s">
        <v>1544</v>
      </c>
      <c r="ADG23" s="14"/>
      <c r="ADH23" s="14"/>
      <c r="ADI23" s="14">
        <v>28</v>
      </c>
      <c r="ADJ23" s="14" t="s">
        <v>1475</v>
      </c>
      <c r="ADK23" s="14">
        <v>21</v>
      </c>
      <c r="ADL23" s="14" t="s">
        <v>1544</v>
      </c>
      <c r="ADM23" s="14"/>
      <c r="ADN23" s="14"/>
      <c r="ADO23" s="14">
        <v>28</v>
      </c>
      <c r="ADP23" s="14" t="s">
        <v>1475</v>
      </c>
      <c r="ADQ23" s="14">
        <v>21</v>
      </c>
      <c r="ADR23" s="14" t="s">
        <v>1544</v>
      </c>
      <c r="ADS23" s="14"/>
      <c r="ADT23" s="14"/>
      <c r="ADU23" s="14">
        <v>28</v>
      </c>
      <c r="ADV23" s="14" t="s">
        <v>1475</v>
      </c>
      <c r="ADW23" s="14">
        <v>21</v>
      </c>
      <c r="ADX23" s="14" t="s">
        <v>1544</v>
      </c>
      <c r="ADY23" s="14"/>
      <c r="ADZ23" s="14"/>
      <c r="AEA23" s="14">
        <v>28</v>
      </c>
      <c r="AEB23" s="14" t="s">
        <v>1475</v>
      </c>
      <c r="AEC23" s="14">
        <v>21</v>
      </c>
      <c r="AED23" s="14" t="s">
        <v>1544</v>
      </c>
      <c r="AEE23" s="14"/>
      <c r="AEF23" s="14"/>
      <c r="AEG23" s="14"/>
      <c r="AEH23" s="14"/>
      <c r="AEI23" s="14">
        <v>28</v>
      </c>
      <c r="AEJ23" s="14" t="s">
        <v>1475</v>
      </c>
      <c r="AEK23" s="14">
        <v>21</v>
      </c>
      <c r="AEL23" s="14" t="s">
        <v>1544</v>
      </c>
      <c r="AEM23" s="14"/>
      <c r="AEN23" s="14"/>
      <c r="AEO23" s="14"/>
      <c r="AEP23" s="14"/>
      <c r="AEQ23" s="14">
        <v>28</v>
      </c>
      <c r="AER23" s="14" t="s">
        <v>1475</v>
      </c>
      <c r="AES23" s="14">
        <v>21</v>
      </c>
      <c r="AET23" s="14" t="s">
        <v>1544</v>
      </c>
      <c r="AEU23" s="14"/>
      <c r="AEV23" s="14"/>
      <c r="AEW23" s="14"/>
      <c r="AEX23" s="14"/>
      <c r="AEY23" s="14">
        <v>28</v>
      </c>
      <c r="AEZ23" s="14" t="s">
        <v>1475</v>
      </c>
      <c r="AFA23" s="14">
        <v>21</v>
      </c>
      <c r="AFB23" s="14" t="s">
        <v>1544</v>
      </c>
      <c r="AFC23" s="14"/>
      <c r="AFD23" s="14"/>
      <c r="AFE23" s="14"/>
      <c r="AFF23" s="14"/>
      <c r="AFG23" s="14">
        <v>28</v>
      </c>
      <c r="AFH23" s="14" t="s">
        <v>1475</v>
      </c>
      <c r="AFI23" s="14">
        <v>21</v>
      </c>
      <c r="AFJ23" s="14" t="s">
        <v>1544</v>
      </c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>
        <f t="shared" ref="AGM23" si="2087">AGM22+1</f>
        <v>21</v>
      </c>
      <c r="AGN23" s="14" t="s">
        <v>1690</v>
      </c>
      <c r="AGO23" s="14"/>
      <c r="AGP23" s="14"/>
      <c r="AGQ23" s="14"/>
      <c r="AGR23" s="14"/>
      <c r="AGS23" s="14">
        <f t="shared" ref="AGS23" si="2088">AGS22+1</f>
        <v>21</v>
      </c>
      <c r="AGT23" s="14" t="s">
        <v>1690</v>
      </c>
      <c r="AGU23" s="14"/>
      <c r="AGV23" s="14"/>
      <c r="AGW23" s="14"/>
      <c r="AGX23" s="14"/>
      <c r="AGY23" s="14">
        <f t="shared" ref="AGY23" si="2089">AGY22+1</f>
        <v>21</v>
      </c>
      <c r="AGZ23" s="14" t="s">
        <v>1690</v>
      </c>
      <c r="AHA23" s="14"/>
      <c r="AHB23" s="14"/>
      <c r="AHC23" s="14"/>
      <c r="AHD23" s="14"/>
      <c r="AHE23" s="14">
        <f t="shared" ref="AHE23" si="2090">AHE22+1</f>
        <v>21</v>
      </c>
      <c r="AHF23" s="14" t="s">
        <v>1690</v>
      </c>
      <c r="AHG23" s="14"/>
      <c r="AHH23" s="14"/>
      <c r="AHI23" s="14"/>
      <c r="AHJ23" s="14"/>
      <c r="AHK23" s="14">
        <f t="shared" ref="AHK23" si="2091">AHK22+1</f>
        <v>21</v>
      </c>
      <c r="AHL23" s="14" t="s">
        <v>1690</v>
      </c>
      <c r="AHM23" s="14"/>
      <c r="AHN23" s="14"/>
      <c r="AHO23" s="14"/>
      <c r="AHP23" s="14"/>
      <c r="AHQ23" s="14">
        <f t="shared" ref="AHQ23" si="2092">AHQ22+1</f>
        <v>21</v>
      </c>
      <c r="AHR23" s="14" t="s">
        <v>1690</v>
      </c>
      <c r="AHS23" s="14"/>
      <c r="AHT23" s="14"/>
      <c r="AHU23" s="14"/>
      <c r="AHV23" s="14"/>
      <c r="AHW23" s="14">
        <f t="shared" ref="AHW23" si="2093">AHW22+1</f>
        <v>21</v>
      </c>
      <c r="AHX23" s="14" t="s">
        <v>1690</v>
      </c>
      <c r="AHY23" s="14"/>
      <c r="AHZ23" s="14"/>
      <c r="AIA23" s="14"/>
      <c r="AIB23" s="14"/>
      <c r="AIC23" s="14">
        <f t="shared" ref="AIC23" si="2094">AIC22+1</f>
        <v>21</v>
      </c>
      <c r="AID23" s="14" t="s">
        <v>1690</v>
      </c>
      <c r="AIE23" s="14"/>
      <c r="AIF23" s="14"/>
      <c r="AIG23" s="14"/>
      <c r="AIH23" s="14"/>
      <c r="AII23" s="14">
        <f t="shared" ref="AII23" si="2095">AII22+1</f>
        <v>21</v>
      </c>
      <c r="AIJ23" s="14" t="s">
        <v>1690</v>
      </c>
      <c r="AIK23" s="14"/>
      <c r="AIL23" s="14"/>
      <c r="AIM23" s="14"/>
      <c r="AIN23" s="14"/>
      <c r="AIO23" s="14">
        <f t="shared" ref="AIO23" si="2096">AIO22+1</f>
        <v>21</v>
      </c>
      <c r="AIP23" s="14" t="s">
        <v>1690</v>
      </c>
      <c r="AIQ23" s="14"/>
      <c r="AIR23" s="14"/>
      <c r="AIS23" s="14"/>
      <c r="AIT23" s="14"/>
      <c r="AIU23" s="14">
        <f t="shared" ref="AIU23" si="2097">AIU22+1</f>
        <v>21</v>
      </c>
      <c r="AIV23" s="14" t="s">
        <v>1690</v>
      </c>
      <c r="AIW23" s="14"/>
      <c r="AIX23" s="14"/>
      <c r="AIY23" s="14"/>
      <c r="AIZ23" s="14"/>
      <c r="AJA23" s="14">
        <f t="shared" ref="AJA23" si="2098">AJA22+1</f>
        <v>21</v>
      </c>
      <c r="AJB23" s="14" t="s">
        <v>1690</v>
      </c>
      <c r="AJC23" s="14"/>
      <c r="AJD23" s="14"/>
      <c r="AJE23" s="14"/>
      <c r="AJF23" s="14"/>
      <c r="AJG23" s="14">
        <f t="shared" ref="AJG23" si="2099">AJG22+1</f>
        <v>21</v>
      </c>
      <c r="AJH23" s="14" t="s">
        <v>1690</v>
      </c>
      <c r="AJI23" s="14"/>
      <c r="AJJ23" s="14"/>
      <c r="AJK23" s="14"/>
      <c r="AJL23" s="14"/>
      <c r="AJM23" s="14">
        <f t="shared" ref="AJM23" si="2100">AJM22+1</f>
        <v>21</v>
      </c>
      <c r="AJN23" s="14" t="s">
        <v>1690</v>
      </c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  <c r="ASQ23" s="14"/>
      <c r="ASR23" s="14"/>
      <c r="ASS23" s="14"/>
      <c r="AST23" s="14"/>
      <c r="ASU23" s="14"/>
      <c r="ASV23" s="14"/>
      <c r="ASW23" s="14"/>
      <c r="ASX23" s="14"/>
      <c r="ASY23" s="14"/>
      <c r="ASZ23" s="14"/>
      <c r="ATA23" s="14"/>
      <c r="ATB23" s="14"/>
      <c r="ATC23" s="14"/>
      <c r="ATD23" s="14"/>
    </row>
    <row r="24" spans="5:120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 t="str">
        <f t="shared" si="1464"/>
        <v/>
      </c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88"/>
        <v>22</v>
      </c>
      <c r="XT24" s="14" t="s">
        <v>1444</v>
      </c>
      <c r="XU24" s="14"/>
      <c r="XV24" s="14"/>
      <c r="XW24" s="14"/>
      <c r="XX24" s="14"/>
      <c r="XY24" s="14">
        <f t="shared" si="1689"/>
        <v>22</v>
      </c>
      <c r="XZ24" s="14" t="s">
        <v>1444</v>
      </c>
      <c r="YA24" s="14"/>
      <c r="YB24" s="14"/>
      <c r="YC24" s="14"/>
      <c r="YD24" s="14"/>
      <c r="YE24" s="14">
        <f t="shared" si="1690"/>
        <v>22</v>
      </c>
      <c r="YF24" s="14" t="s">
        <v>1444</v>
      </c>
      <c r="YG24" s="14"/>
      <c r="YH24" s="14"/>
      <c r="YI24" s="14"/>
      <c r="YJ24" s="14"/>
      <c r="YK24" s="14">
        <f t="shared" si="1691"/>
        <v>22</v>
      </c>
      <c r="YL24" s="14" t="s">
        <v>1444</v>
      </c>
      <c r="YM24" s="14"/>
      <c r="YN24" s="14"/>
      <c r="YO24" s="14"/>
      <c r="YP24" s="14"/>
      <c r="YQ24" s="14">
        <f t="shared" si="1692"/>
        <v>22</v>
      </c>
      <c r="YR24" s="14" t="s">
        <v>1444</v>
      </c>
      <c r="YS24" s="14"/>
      <c r="YT24" s="14"/>
      <c r="YU24" s="14"/>
      <c r="YV24" s="14"/>
      <c r="YW24" s="14">
        <f t="shared" si="1693"/>
        <v>22</v>
      </c>
      <c r="YX24" s="14" t="s">
        <v>1444</v>
      </c>
      <c r="YY24" s="14"/>
      <c r="YZ24" s="14"/>
      <c r="ZA24" s="14"/>
      <c r="ZB24" s="14"/>
      <c r="ZC24" s="14">
        <f t="shared" si="1694"/>
        <v>22</v>
      </c>
      <c r="ZD24" s="14" t="s">
        <v>1444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1476</v>
      </c>
      <c r="ZQ24" s="14"/>
      <c r="ZR24" s="14"/>
      <c r="ZS24" s="14">
        <v>29</v>
      </c>
      <c r="ZT24" s="14" t="s">
        <v>1476</v>
      </c>
      <c r="ZU24" s="14"/>
      <c r="ZV24" s="14"/>
      <c r="ZW24" s="14">
        <v>29</v>
      </c>
      <c r="ZX24" s="14" t="s">
        <v>1476</v>
      </c>
      <c r="ZY24" s="14"/>
      <c r="ZZ24" s="14"/>
      <c r="AAA24" s="14">
        <v>29</v>
      </c>
      <c r="AAB24" s="14" t="s">
        <v>1476</v>
      </c>
      <c r="AAC24" s="14"/>
      <c r="AAD24" s="14"/>
      <c r="AAE24" s="14">
        <v>29</v>
      </c>
      <c r="AAF24" s="14" t="s">
        <v>1476</v>
      </c>
      <c r="AAG24" s="14"/>
      <c r="AAH24" s="14"/>
      <c r="AAI24" s="14">
        <v>29</v>
      </c>
      <c r="AAJ24" s="14" t="s">
        <v>1476</v>
      </c>
      <c r="AAK24" s="14"/>
      <c r="AAL24" s="14"/>
      <c r="AAM24" s="14">
        <v>29</v>
      </c>
      <c r="AAN24" s="14" t="s">
        <v>1476</v>
      </c>
      <c r="AAO24" s="14"/>
      <c r="AAP24" s="14"/>
      <c r="AAQ24" s="14">
        <v>29</v>
      </c>
      <c r="AAR24" s="14" t="s">
        <v>1476</v>
      </c>
      <c r="AAS24" s="14"/>
      <c r="AAT24" s="14"/>
      <c r="AAU24" s="14">
        <v>29</v>
      </c>
      <c r="AAV24" s="14" t="s">
        <v>1476</v>
      </c>
      <c r="AAW24" s="14"/>
      <c r="AAX24" s="14"/>
      <c r="AAY24" s="14">
        <v>29</v>
      </c>
      <c r="AAZ24" s="14" t="s">
        <v>1476</v>
      </c>
      <c r="ABA24" s="14"/>
      <c r="ABB24" s="14"/>
      <c r="ABC24" s="14">
        <v>29</v>
      </c>
      <c r="ABD24" s="14" t="s">
        <v>1476</v>
      </c>
      <c r="ABE24" s="14"/>
      <c r="ABF24" s="14"/>
      <c r="ABI24" s="14"/>
      <c r="ABJ24" s="14"/>
      <c r="ABK24" s="14">
        <v>29</v>
      </c>
      <c r="ABL24" s="14" t="s">
        <v>1476</v>
      </c>
      <c r="ABM24" s="14"/>
      <c r="ABN24" s="14"/>
      <c r="ABO24" s="14">
        <v>29</v>
      </c>
      <c r="ABP24" s="14" t="s">
        <v>1476</v>
      </c>
      <c r="ABQ24" s="14"/>
      <c r="ABR24" s="14"/>
      <c r="ABS24" s="14">
        <v>29</v>
      </c>
      <c r="ABT24" s="14" t="s">
        <v>1476</v>
      </c>
      <c r="ABU24" s="14"/>
      <c r="ABV24" s="14"/>
      <c r="ABW24" s="14">
        <v>29</v>
      </c>
      <c r="ABX24" s="14" t="s">
        <v>1476</v>
      </c>
      <c r="ABY24" s="14"/>
      <c r="ABZ24" s="14"/>
      <c r="ACA24" s="14">
        <v>29</v>
      </c>
      <c r="ACB24" s="14" t="s">
        <v>1476</v>
      </c>
      <c r="ACC24" s="14"/>
      <c r="ACD24" s="14"/>
      <c r="ACE24" s="14">
        <v>29</v>
      </c>
      <c r="ACF24" s="14" t="s">
        <v>1476</v>
      </c>
      <c r="ACG24" s="14"/>
      <c r="ACH24" s="14"/>
      <c r="ACI24" s="14">
        <v>29</v>
      </c>
      <c r="ACJ24" s="14" t="s">
        <v>1476</v>
      </c>
      <c r="ACK24" s="14"/>
      <c r="ACL24" s="14"/>
      <c r="ACM24" s="14">
        <v>29</v>
      </c>
      <c r="ACN24" s="14" t="s">
        <v>1476</v>
      </c>
      <c r="ACO24" s="14"/>
      <c r="ACP24" s="14"/>
      <c r="ACQ24" s="14">
        <v>29</v>
      </c>
      <c r="ACR24" s="14" t="s">
        <v>1476</v>
      </c>
      <c r="ACS24" s="14">
        <v>22</v>
      </c>
      <c r="ACT24" s="14" t="s">
        <v>1545</v>
      </c>
      <c r="ACU24" s="14"/>
      <c r="ACV24" s="14"/>
      <c r="ACW24" s="14">
        <v>29</v>
      </c>
      <c r="ACX24" s="14" t="s">
        <v>1476</v>
      </c>
      <c r="ACY24" s="14">
        <v>22</v>
      </c>
      <c r="ACZ24" s="14" t="s">
        <v>1545</v>
      </c>
      <c r="ADA24" s="14"/>
      <c r="ADB24" s="14"/>
      <c r="ADC24" s="14">
        <v>29</v>
      </c>
      <c r="ADD24" s="14" t="s">
        <v>1476</v>
      </c>
      <c r="ADE24" s="14">
        <v>22</v>
      </c>
      <c r="ADF24" s="14" t="s">
        <v>1545</v>
      </c>
      <c r="ADG24" s="14"/>
      <c r="ADH24" s="14"/>
      <c r="ADI24" s="14">
        <v>29</v>
      </c>
      <c r="ADJ24" s="14" t="s">
        <v>1476</v>
      </c>
      <c r="ADK24" s="14">
        <v>22</v>
      </c>
      <c r="ADL24" s="14" t="s">
        <v>1545</v>
      </c>
      <c r="ADM24" s="14"/>
      <c r="ADN24" s="14"/>
      <c r="ADO24" s="14">
        <v>29</v>
      </c>
      <c r="ADP24" s="14" t="s">
        <v>1476</v>
      </c>
      <c r="ADQ24" s="14">
        <v>22</v>
      </c>
      <c r="ADR24" s="14" t="s">
        <v>1545</v>
      </c>
      <c r="ADS24" s="14"/>
      <c r="ADT24" s="14"/>
      <c r="ADU24" s="14">
        <v>29</v>
      </c>
      <c r="ADV24" s="14" t="s">
        <v>1476</v>
      </c>
      <c r="ADW24" s="14">
        <v>22</v>
      </c>
      <c r="ADX24" s="14" t="s">
        <v>1545</v>
      </c>
      <c r="ADY24" s="14"/>
      <c r="ADZ24" s="14"/>
      <c r="AEA24" s="14">
        <v>29</v>
      </c>
      <c r="AEB24" s="14" t="s">
        <v>1476</v>
      </c>
      <c r="AEC24" s="14">
        <v>22</v>
      </c>
      <c r="AED24" s="14" t="s">
        <v>1545</v>
      </c>
      <c r="AEE24" s="14"/>
      <c r="AEF24" s="14"/>
      <c r="AEG24" s="14"/>
      <c r="AEH24" s="14"/>
      <c r="AEI24" s="14">
        <v>29</v>
      </c>
      <c r="AEJ24" s="14" t="s">
        <v>1476</v>
      </c>
      <c r="AEK24" s="14">
        <v>22</v>
      </c>
      <c r="AEL24" s="14" t="s">
        <v>1545</v>
      </c>
      <c r="AEM24" s="14"/>
      <c r="AEN24" s="14"/>
      <c r="AEO24" s="14"/>
      <c r="AEP24" s="14"/>
      <c r="AEQ24" s="14">
        <v>29</v>
      </c>
      <c r="AER24" s="14" t="s">
        <v>1476</v>
      </c>
      <c r="AES24" s="14">
        <v>22</v>
      </c>
      <c r="AET24" s="14" t="s">
        <v>1545</v>
      </c>
      <c r="AEU24" s="14"/>
      <c r="AEV24" s="14"/>
      <c r="AEW24" s="14"/>
      <c r="AEX24" s="14"/>
      <c r="AEY24" s="14">
        <v>29</v>
      </c>
      <c r="AEZ24" s="14" t="s">
        <v>1476</v>
      </c>
      <c r="AFA24" s="14">
        <v>22</v>
      </c>
      <c r="AFB24" s="14" t="s">
        <v>1545</v>
      </c>
      <c r="AFC24" s="14"/>
      <c r="AFD24" s="14"/>
      <c r="AFE24" s="14"/>
      <c r="AFF24" s="14"/>
      <c r="AFG24" s="14">
        <v>29</v>
      </c>
      <c r="AFH24" s="14" t="s">
        <v>1476</v>
      </c>
      <c r="AFI24" s="14">
        <v>22</v>
      </c>
      <c r="AFJ24" s="14" t="s">
        <v>1545</v>
      </c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/>
      <c r="AGB24" s="14"/>
      <c r="AGC24" s="14"/>
      <c r="AGD24" s="14"/>
      <c r="AGE24" s="14"/>
      <c r="AGF24" s="14"/>
      <c r="AGG24" s="14"/>
      <c r="AGH24" s="14"/>
      <c r="AGI24" s="14"/>
      <c r="AGJ24" s="14"/>
      <c r="AGK24" s="14"/>
      <c r="AGL24" s="14"/>
      <c r="AGM24" s="14">
        <f t="shared" ref="AGM24" si="2101">AGM23+1</f>
        <v>22</v>
      </c>
      <c r="AGN24" s="14" t="s">
        <v>1071</v>
      </c>
      <c r="AGO24" s="14"/>
      <c r="AGP24" s="14"/>
      <c r="AGQ24" s="14"/>
      <c r="AGR24" s="14"/>
      <c r="AGS24" s="14">
        <f t="shared" ref="AGS24" si="2102">AGS23+1</f>
        <v>22</v>
      </c>
      <c r="AGT24" s="14" t="s">
        <v>1071</v>
      </c>
      <c r="AGU24" s="14"/>
      <c r="AGV24" s="14"/>
      <c r="AGW24" s="14"/>
      <c r="AGX24" s="14"/>
      <c r="AGY24" s="14">
        <f t="shared" ref="AGY24" si="2103">AGY23+1</f>
        <v>22</v>
      </c>
      <c r="AGZ24" s="14" t="s">
        <v>1071</v>
      </c>
      <c r="AHA24" s="14"/>
      <c r="AHB24" s="14"/>
      <c r="AHC24" s="14"/>
      <c r="AHD24" s="14"/>
      <c r="AHE24" s="14">
        <f t="shared" ref="AHE24" si="2104">AHE23+1</f>
        <v>22</v>
      </c>
      <c r="AHF24" s="14" t="s">
        <v>1071</v>
      </c>
      <c r="AHG24" s="14"/>
      <c r="AHH24" s="14"/>
      <c r="AHI24" s="14"/>
      <c r="AHJ24" s="14"/>
      <c r="AHK24" s="14">
        <f t="shared" ref="AHK24" si="2105">AHK23+1</f>
        <v>22</v>
      </c>
      <c r="AHL24" s="14" t="s">
        <v>1071</v>
      </c>
      <c r="AHM24" s="14"/>
      <c r="AHN24" s="14"/>
      <c r="AHO24" s="14"/>
      <c r="AHP24" s="14"/>
      <c r="AHQ24" s="14">
        <f t="shared" ref="AHQ24" si="2106">AHQ23+1</f>
        <v>22</v>
      </c>
      <c r="AHR24" s="14" t="s">
        <v>1071</v>
      </c>
      <c r="AHS24" s="14"/>
      <c r="AHT24" s="14"/>
      <c r="AHU24" s="14"/>
      <c r="AHV24" s="14"/>
      <c r="AHW24" s="14">
        <f t="shared" ref="AHW24" si="2107">AHW23+1</f>
        <v>22</v>
      </c>
      <c r="AHX24" s="14" t="s">
        <v>1071</v>
      </c>
      <c r="AHY24" s="14"/>
      <c r="AHZ24" s="14"/>
      <c r="AIA24" s="14"/>
      <c r="AIB24" s="14"/>
      <c r="AIC24" s="14">
        <f t="shared" ref="AIC24" si="2108">AIC23+1</f>
        <v>22</v>
      </c>
      <c r="AID24" s="14" t="s">
        <v>1071</v>
      </c>
      <c r="AIE24" s="14"/>
      <c r="AIF24" s="14"/>
      <c r="AIG24" s="14"/>
      <c r="AIH24" s="14"/>
      <c r="AII24" s="14">
        <f t="shared" ref="AII24" si="2109">AII23+1</f>
        <v>22</v>
      </c>
      <c r="AIJ24" s="14" t="s">
        <v>1071</v>
      </c>
      <c r="AIK24" s="14"/>
      <c r="AIL24" s="14"/>
      <c r="AIM24" s="14"/>
      <c r="AIN24" s="14"/>
      <c r="AIO24" s="14">
        <f t="shared" ref="AIO24" si="2110">AIO23+1</f>
        <v>22</v>
      </c>
      <c r="AIP24" s="14" t="s">
        <v>1071</v>
      </c>
      <c r="AIQ24" s="14"/>
      <c r="AIR24" s="14"/>
      <c r="AIS24" s="14"/>
      <c r="AIT24" s="14"/>
      <c r="AIU24" s="14">
        <f t="shared" ref="AIU24" si="2111">AIU23+1</f>
        <v>22</v>
      </c>
      <c r="AIV24" s="14" t="s">
        <v>1071</v>
      </c>
      <c r="AIW24" s="14"/>
      <c r="AIX24" s="14"/>
      <c r="AIY24" s="14"/>
      <c r="AIZ24" s="14"/>
      <c r="AJA24" s="14">
        <f t="shared" ref="AJA24" si="2112">AJA23+1</f>
        <v>22</v>
      </c>
      <c r="AJB24" s="14" t="s">
        <v>1071</v>
      </c>
      <c r="AJC24" s="14"/>
      <c r="AJD24" s="14"/>
      <c r="AJE24" s="14"/>
      <c r="AJF24" s="14"/>
      <c r="AJG24" s="14">
        <f t="shared" ref="AJG24" si="2113">AJG23+1</f>
        <v>22</v>
      </c>
      <c r="AJH24" s="14" t="s">
        <v>1071</v>
      </c>
      <c r="AJI24" s="14"/>
      <c r="AJJ24" s="14"/>
      <c r="AJK24" s="14"/>
      <c r="AJL24" s="14"/>
      <c r="AJM24" s="14">
        <f t="shared" ref="AJM24" si="2114">AJM23+1</f>
        <v>22</v>
      </c>
      <c r="AJN24" s="14" t="s">
        <v>1071</v>
      </c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  <c r="ASQ24" s="14"/>
      <c r="ASR24" s="14"/>
      <c r="ASS24" s="14"/>
      <c r="AST24" s="14"/>
      <c r="ASU24" s="14"/>
      <c r="ASV24" s="14"/>
      <c r="ASW24" s="14"/>
      <c r="ASX24" s="14"/>
      <c r="ASY24" s="14"/>
      <c r="ASZ24" s="14"/>
      <c r="ATA24" s="14"/>
      <c r="ATB24" s="14"/>
      <c r="ATC24" s="14"/>
      <c r="ATD24" s="14"/>
    </row>
    <row r="25" spans="5:120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 t="str">
        <f t="shared" si="1464"/>
        <v/>
      </c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88"/>
        <v>23</v>
      </c>
      <c r="XT25" s="14" t="s">
        <v>996</v>
      </c>
      <c r="XU25" s="14"/>
      <c r="XV25" s="14"/>
      <c r="XW25" s="14"/>
      <c r="XX25" s="14"/>
      <c r="XY25" s="14">
        <f t="shared" si="1689"/>
        <v>23</v>
      </c>
      <c r="XZ25" s="14" t="s">
        <v>996</v>
      </c>
      <c r="YA25" s="14"/>
      <c r="YB25" s="14"/>
      <c r="YC25" s="14"/>
      <c r="YD25" s="14"/>
      <c r="YE25" s="14">
        <f t="shared" si="1690"/>
        <v>23</v>
      </c>
      <c r="YF25" s="14" t="s">
        <v>996</v>
      </c>
      <c r="YG25" s="14"/>
      <c r="YH25" s="14"/>
      <c r="YI25" s="14"/>
      <c r="YJ25" s="14"/>
      <c r="YK25" s="14">
        <f t="shared" si="1691"/>
        <v>23</v>
      </c>
      <c r="YL25" s="14" t="s">
        <v>996</v>
      </c>
      <c r="YM25" s="14"/>
      <c r="YN25" s="14"/>
      <c r="YO25" s="14"/>
      <c r="YP25" s="14"/>
      <c r="YQ25" s="14">
        <f t="shared" si="1692"/>
        <v>23</v>
      </c>
      <c r="YR25" s="14" t="s">
        <v>996</v>
      </c>
      <c r="YS25" s="14"/>
      <c r="YT25" s="14"/>
      <c r="YU25" s="14"/>
      <c r="YV25" s="14"/>
      <c r="YW25" s="14">
        <f t="shared" si="1693"/>
        <v>23</v>
      </c>
      <c r="YX25" s="14" t="s">
        <v>996</v>
      </c>
      <c r="YY25" s="14"/>
      <c r="YZ25" s="14"/>
      <c r="ZA25" s="14"/>
      <c r="ZB25" s="14"/>
      <c r="ZC25" s="14">
        <f t="shared" si="1694"/>
        <v>23</v>
      </c>
      <c r="ZD25" s="14" t="s">
        <v>996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1477</v>
      </c>
      <c r="ZQ25" s="14"/>
      <c r="ZR25" s="14"/>
      <c r="ZS25" s="14">
        <v>30</v>
      </c>
      <c r="ZT25" s="14" t="s">
        <v>1477</v>
      </c>
      <c r="ZU25" s="14"/>
      <c r="ZV25" s="14"/>
      <c r="ZW25" s="14">
        <v>30</v>
      </c>
      <c r="ZX25" s="14" t="s">
        <v>1477</v>
      </c>
      <c r="ZY25" s="14"/>
      <c r="ZZ25" s="14"/>
      <c r="AAA25" s="14">
        <v>30</v>
      </c>
      <c r="AAB25" s="14" t="s">
        <v>1477</v>
      </c>
      <c r="AAC25" s="14"/>
      <c r="AAD25" s="14"/>
      <c r="AAE25" s="14">
        <v>30</v>
      </c>
      <c r="AAF25" s="14" t="s">
        <v>1477</v>
      </c>
      <c r="AAG25" s="14"/>
      <c r="AAH25" s="14"/>
      <c r="AAI25" s="14">
        <v>30</v>
      </c>
      <c r="AAJ25" s="14" t="s">
        <v>1477</v>
      </c>
      <c r="AAK25" s="14"/>
      <c r="AAL25" s="14"/>
      <c r="AAM25" s="14">
        <v>30</v>
      </c>
      <c r="AAN25" s="14" t="s">
        <v>1477</v>
      </c>
      <c r="AAO25" s="14"/>
      <c r="AAP25" s="14"/>
      <c r="AAQ25" s="14">
        <v>30</v>
      </c>
      <c r="AAR25" s="14" t="s">
        <v>1477</v>
      </c>
      <c r="AAS25" s="14"/>
      <c r="AAT25" s="14"/>
      <c r="AAU25" s="14">
        <v>30</v>
      </c>
      <c r="AAV25" s="14" t="s">
        <v>1477</v>
      </c>
      <c r="AAW25" s="14"/>
      <c r="AAX25" s="14"/>
      <c r="AAY25" s="14">
        <v>30</v>
      </c>
      <c r="AAZ25" s="14" t="s">
        <v>1477</v>
      </c>
      <c r="ABA25" s="14"/>
      <c r="ABB25" s="14"/>
      <c r="ABC25" s="14">
        <v>30</v>
      </c>
      <c r="ABD25" s="14" t="s">
        <v>1477</v>
      </c>
      <c r="ABE25" s="14"/>
      <c r="ABF25" s="14"/>
      <c r="ABI25" s="14"/>
      <c r="ABJ25" s="14"/>
      <c r="ABK25" s="14">
        <v>30</v>
      </c>
      <c r="ABL25" s="14" t="s">
        <v>1477</v>
      </c>
      <c r="ABM25" s="14"/>
      <c r="ABN25" s="14"/>
      <c r="ABO25" s="14">
        <v>30</v>
      </c>
      <c r="ABP25" s="14" t="s">
        <v>1477</v>
      </c>
      <c r="ABQ25" s="14"/>
      <c r="ABR25" s="14"/>
      <c r="ABS25" s="14">
        <v>30</v>
      </c>
      <c r="ABT25" s="14" t="s">
        <v>1477</v>
      </c>
      <c r="ABU25" s="14"/>
      <c r="ABV25" s="14"/>
      <c r="ABW25" s="14">
        <v>30</v>
      </c>
      <c r="ABX25" s="14" t="s">
        <v>1477</v>
      </c>
      <c r="ABY25" s="14"/>
      <c r="ABZ25" s="14"/>
      <c r="ACA25" s="14">
        <v>30</v>
      </c>
      <c r="ACB25" s="14" t="s">
        <v>1477</v>
      </c>
      <c r="ACC25" s="14"/>
      <c r="ACD25" s="14"/>
      <c r="ACE25" s="14">
        <v>30</v>
      </c>
      <c r="ACF25" s="14" t="s">
        <v>1477</v>
      </c>
      <c r="ACG25" s="14"/>
      <c r="ACH25" s="14"/>
      <c r="ACI25" s="14">
        <v>30</v>
      </c>
      <c r="ACJ25" s="14" t="s">
        <v>1477</v>
      </c>
      <c r="ACK25" s="14"/>
      <c r="ACL25" s="14"/>
      <c r="ACM25" s="14">
        <v>30</v>
      </c>
      <c r="ACN25" s="14" t="s">
        <v>1477</v>
      </c>
      <c r="ACO25" s="14"/>
      <c r="ACP25" s="14"/>
      <c r="ACQ25" s="14">
        <v>30</v>
      </c>
      <c r="ACR25" s="14" t="s">
        <v>1477</v>
      </c>
      <c r="ACS25" s="14">
        <v>23</v>
      </c>
      <c r="ACT25" s="14" t="s">
        <v>1546</v>
      </c>
      <c r="ACU25" s="14"/>
      <c r="ACV25" s="14"/>
      <c r="ACW25" s="14">
        <v>30</v>
      </c>
      <c r="ACX25" s="14" t="s">
        <v>1477</v>
      </c>
      <c r="ACY25" s="14">
        <v>23</v>
      </c>
      <c r="ACZ25" s="14" t="s">
        <v>1546</v>
      </c>
      <c r="ADA25" s="14"/>
      <c r="ADB25" s="14"/>
      <c r="ADC25" s="14">
        <v>30</v>
      </c>
      <c r="ADD25" s="14" t="s">
        <v>1477</v>
      </c>
      <c r="ADE25" s="14">
        <v>23</v>
      </c>
      <c r="ADF25" s="14" t="s">
        <v>1546</v>
      </c>
      <c r="ADG25" s="14"/>
      <c r="ADH25" s="14"/>
      <c r="ADI25" s="14">
        <v>30</v>
      </c>
      <c r="ADJ25" s="14" t="s">
        <v>1477</v>
      </c>
      <c r="ADK25" s="14">
        <v>23</v>
      </c>
      <c r="ADL25" s="14" t="s">
        <v>1546</v>
      </c>
      <c r="ADM25" s="14"/>
      <c r="ADN25" s="14"/>
      <c r="ADO25" s="14">
        <v>30</v>
      </c>
      <c r="ADP25" s="14" t="s">
        <v>1477</v>
      </c>
      <c r="ADQ25" s="14">
        <v>23</v>
      </c>
      <c r="ADR25" s="14" t="s">
        <v>1546</v>
      </c>
      <c r="ADS25" s="14"/>
      <c r="ADT25" s="14"/>
      <c r="ADU25" s="14">
        <v>30</v>
      </c>
      <c r="ADV25" s="14" t="s">
        <v>1477</v>
      </c>
      <c r="ADW25" s="14">
        <v>23</v>
      </c>
      <c r="ADX25" s="14" t="s">
        <v>1546</v>
      </c>
      <c r="ADY25" s="14"/>
      <c r="ADZ25" s="14"/>
      <c r="AEA25" s="14">
        <v>30</v>
      </c>
      <c r="AEB25" s="14" t="s">
        <v>1477</v>
      </c>
      <c r="AEC25" s="14">
        <v>23</v>
      </c>
      <c r="AED25" s="14" t="s">
        <v>1546</v>
      </c>
      <c r="AEE25" s="14"/>
      <c r="AEF25" s="14"/>
      <c r="AEG25" s="14"/>
      <c r="AEH25" s="14"/>
      <c r="AEI25" s="14">
        <v>30</v>
      </c>
      <c r="AEJ25" s="14" t="s">
        <v>1477</v>
      </c>
      <c r="AEK25" s="14">
        <v>23</v>
      </c>
      <c r="AEL25" s="14" t="s">
        <v>1546</v>
      </c>
      <c r="AEM25" s="14"/>
      <c r="AEN25" s="14"/>
      <c r="AEO25" s="14"/>
      <c r="AEP25" s="14"/>
      <c r="AEQ25" s="14">
        <v>30</v>
      </c>
      <c r="AER25" s="14" t="s">
        <v>1477</v>
      </c>
      <c r="AES25" s="14">
        <v>23</v>
      </c>
      <c r="AET25" s="14" t="s">
        <v>1546</v>
      </c>
      <c r="AEU25" s="14"/>
      <c r="AEV25" s="14"/>
      <c r="AEW25" s="14"/>
      <c r="AEX25" s="14"/>
      <c r="AEY25" s="14">
        <v>30</v>
      </c>
      <c r="AEZ25" s="14" t="s">
        <v>1477</v>
      </c>
      <c r="AFA25" s="14">
        <v>23</v>
      </c>
      <c r="AFB25" s="14" t="s">
        <v>1546</v>
      </c>
      <c r="AFC25" s="14"/>
      <c r="AFD25" s="14"/>
      <c r="AFE25" s="14"/>
      <c r="AFF25" s="14"/>
      <c r="AFG25" s="14">
        <v>30</v>
      </c>
      <c r="AFH25" s="14" t="s">
        <v>1477</v>
      </c>
      <c r="AFI25" s="14">
        <v>23</v>
      </c>
      <c r="AFJ25" s="14" t="s">
        <v>1546</v>
      </c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  <c r="ASQ25" s="14"/>
      <c r="ASR25" s="14"/>
      <c r="ASS25" s="14"/>
      <c r="AST25" s="14"/>
      <c r="ASU25" s="14"/>
      <c r="ASV25" s="14"/>
      <c r="ASW25" s="14"/>
      <c r="ASX25" s="14"/>
      <c r="ASY25" s="14"/>
      <c r="ASZ25" s="14"/>
      <c r="ATA25" s="14"/>
      <c r="ATB25" s="14"/>
      <c r="ATC25" s="14"/>
      <c r="ATD25" s="14"/>
    </row>
    <row r="26" spans="5:120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 t="str">
        <f t="shared" si="1464"/>
        <v/>
      </c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88"/>
        <v>24</v>
      </c>
      <c r="XT26" s="14" t="s">
        <v>1445</v>
      </c>
      <c r="XU26" s="14"/>
      <c r="XV26" s="14"/>
      <c r="XW26" s="14"/>
      <c r="XX26" s="14"/>
      <c r="XY26" s="14">
        <f t="shared" si="1689"/>
        <v>24</v>
      </c>
      <c r="XZ26" s="14" t="s">
        <v>1445</v>
      </c>
      <c r="YA26" s="14"/>
      <c r="YB26" s="14"/>
      <c r="YC26" s="14"/>
      <c r="YD26" s="14"/>
      <c r="YE26" s="14">
        <f t="shared" si="1690"/>
        <v>24</v>
      </c>
      <c r="YF26" s="14" t="s">
        <v>1445</v>
      </c>
      <c r="YG26" s="14"/>
      <c r="YH26" s="14"/>
      <c r="YI26" s="14"/>
      <c r="YJ26" s="14"/>
      <c r="YK26" s="14">
        <f t="shared" si="1691"/>
        <v>24</v>
      </c>
      <c r="YL26" s="14" t="s">
        <v>1445</v>
      </c>
      <c r="YM26" s="14"/>
      <c r="YN26" s="14"/>
      <c r="YO26" s="14"/>
      <c r="YP26" s="14"/>
      <c r="YQ26" s="14">
        <f t="shared" si="1692"/>
        <v>24</v>
      </c>
      <c r="YR26" s="14" t="s">
        <v>1445</v>
      </c>
      <c r="YS26" s="14"/>
      <c r="YT26" s="14"/>
      <c r="YU26" s="14"/>
      <c r="YV26" s="14"/>
      <c r="YW26" s="14">
        <f t="shared" si="1693"/>
        <v>24</v>
      </c>
      <c r="YX26" s="14" t="s">
        <v>1445</v>
      </c>
      <c r="YY26" s="14"/>
      <c r="YZ26" s="14"/>
      <c r="ZA26" s="14"/>
      <c r="ZB26" s="14"/>
      <c r="ZC26" s="14">
        <f t="shared" si="1694"/>
        <v>24</v>
      </c>
      <c r="ZD26" s="14" t="s">
        <v>1445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1478</v>
      </c>
      <c r="ZQ26" s="14"/>
      <c r="ZR26" s="14"/>
      <c r="ZS26" s="14">
        <v>31</v>
      </c>
      <c r="ZT26" s="14" t="s">
        <v>1478</v>
      </c>
      <c r="ZU26" s="14"/>
      <c r="ZV26" s="14"/>
      <c r="ZW26" s="14">
        <v>31</v>
      </c>
      <c r="ZX26" s="14" t="s">
        <v>1478</v>
      </c>
      <c r="ZY26" s="14"/>
      <c r="ZZ26" s="14"/>
      <c r="AAA26" s="14">
        <v>31</v>
      </c>
      <c r="AAB26" s="14" t="s">
        <v>1478</v>
      </c>
      <c r="AAC26" s="14"/>
      <c r="AAD26" s="14"/>
      <c r="AAE26" s="14">
        <v>31</v>
      </c>
      <c r="AAF26" s="14" t="s">
        <v>1478</v>
      </c>
      <c r="AAG26" s="14"/>
      <c r="AAH26" s="14"/>
      <c r="AAI26" s="14">
        <v>31</v>
      </c>
      <c r="AAJ26" s="14" t="s">
        <v>1478</v>
      </c>
      <c r="AAK26" s="14"/>
      <c r="AAL26" s="14"/>
      <c r="AAM26" s="14">
        <v>31</v>
      </c>
      <c r="AAN26" s="14" t="s">
        <v>1478</v>
      </c>
      <c r="AAO26" s="14"/>
      <c r="AAP26" s="14"/>
      <c r="AAQ26" s="14">
        <v>31</v>
      </c>
      <c r="AAR26" s="14" t="s">
        <v>1478</v>
      </c>
      <c r="AAS26" s="14"/>
      <c r="AAT26" s="14"/>
      <c r="AAU26" s="14">
        <v>31</v>
      </c>
      <c r="AAV26" s="14" t="s">
        <v>1478</v>
      </c>
      <c r="AAW26" s="14"/>
      <c r="AAX26" s="14"/>
      <c r="AAY26" s="14">
        <v>31</v>
      </c>
      <c r="AAZ26" s="14" t="s">
        <v>1478</v>
      </c>
      <c r="ABA26" s="14"/>
      <c r="ABB26" s="14"/>
      <c r="ABC26" s="14">
        <v>31</v>
      </c>
      <c r="ABD26" s="14" t="s">
        <v>1478</v>
      </c>
      <c r="ABE26" s="14"/>
      <c r="ABF26" s="14"/>
      <c r="ABI26" s="14"/>
      <c r="ABJ26" s="14"/>
      <c r="ABK26" s="14">
        <v>31</v>
      </c>
      <c r="ABL26" s="14" t="s">
        <v>1478</v>
      </c>
      <c r="ABM26" s="14"/>
      <c r="ABN26" s="14"/>
      <c r="ABO26" s="14">
        <v>31</v>
      </c>
      <c r="ABP26" s="14" t="s">
        <v>1478</v>
      </c>
      <c r="ABQ26" s="14"/>
      <c r="ABR26" s="14"/>
      <c r="ABS26" s="14">
        <v>31</v>
      </c>
      <c r="ABT26" s="14" t="s">
        <v>1478</v>
      </c>
      <c r="ABU26" s="14"/>
      <c r="ABV26" s="14"/>
      <c r="ABW26" s="14">
        <v>31</v>
      </c>
      <c r="ABX26" s="14" t="s">
        <v>1478</v>
      </c>
      <c r="ABY26" s="14"/>
      <c r="ABZ26" s="14"/>
      <c r="ACA26" s="14">
        <v>31</v>
      </c>
      <c r="ACB26" s="14" t="s">
        <v>1478</v>
      </c>
      <c r="ACC26" s="14"/>
      <c r="ACD26" s="14"/>
      <c r="ACE26" s="14">
        <v>31</v>
      </c>
      <c r="ACF26" s="14" t="s">
        <v>1478</v>
      </c>
      <c r="ACG26" s="14"/>
      <c r="ACH26" s="14"/>
      <c r="ACI26" s="14">
        <v>31</v>
      </c>
      <c r="ACJ26" s="14" t="s">
        <v>1478</v>
      </c>
      <c r="ACK26" s="14"/>
      <c r="ACL26" s="14"/>
      <c r="ACM26" s="14">
        <v>31</v>
      </c>
      <c r="ACN26" s="14" t="s">
        <v>1478</v>
      </c>
      <c r="ACO26" s="14"/>
      <c r="ACP26" s="14"/>
      <c r="ACQ26" s="14">
        <v>31</v>
      </c>
      <c r="ACR26" s="14" t="s">
        <v>1478</v>
      </c>
      <c r="ACS26" s="14">
        <v>24</v>
      </c>
      <c r="ACT26" s="14" t="s">
        <v>1027</v>
      </c>
      <c r="ACU26" s="14"/>
      <c r="ACV26" s="14"/>
      <c r="ACW26" s="14">
        <v>31</v>
      </c>
      <c r="ACX26" s="14" t="s">
        <v>1478</v>
      </c>
      <c r="ACY26" s="14">
        <v>24</v>
      </c>
      <c r="ACZ26" s="14" t="s">
        <v>1027</v>
      </c>
      <c r="ADA26" s="14"/>
      <c r="ADB26" s="14"/>
      <c r="ADC26" s="14">
        <v>31</v>
      </c>
      <c r="ADD26" s="14" t="s">
        <v>1478</v>
      </c>
      <c r="ADE26" s="14">
        <v>24</v>
      </c>
      <c r="ADF26" s="14" t="s">
        <v>1027</v>
      </c>
      <c r="ADG26" s="14"/>
      <c r="ADH26" s="14"/>
      <c r="ADI26" s="14">
        <v>31</v>
      </c>
      <c r="ADJ26" s="14" t="s">
        <v>1478</v>
      </c>
      <c r="ADK26" s="14">
        <v>24</v>
      </c>
      <c r="ADL26" s="14" t="s">
        <v>1027</v>
      </c>
      <c r="ADM26" s="14"/>
      <c r="ADN26" s="14"/>
      <c r="ADO26" s="14">
        <v>31</v>
      </c>
      <c r="ADP26" s="14" t="s">
        <v>1478</v>
      </c>
      <c r="ADQ26" s="14">
        <v>24</v>
      </c>
      <c r="ADR26" s="14" t="s">
        <v>1027</v>
      </c>
      <c r="ADS26" s="14"/>
      <c r="ADT26" s="14"/>
      <c r="ADU26" s="14">
        <v>31</v>
      </c>
      <c r="ADV26" s="14" t="s">
        <v>1478</v>
      </c>
      <c r="ADW26" s="14">
        <v>24</v>
      </c>
      <c r="ADX26" s="14" t="s">
        <v>1027</v>
      </c>
      <c r="ADY26" s="14"/>
      <c r="ADZ26" s="14"/>
      <c r="AEA26" s="14">
        <v>31</v>
      </c>
      <c r="AEB26" s="14" t="s">
        <v>1478</v>
      </c>
      <c r="AEC26" s="14">
        <v>24</v>
      </c>
      <c r="AED26" s="14" t="s">
        <v>1027</v>
      </c>
      <c r="AEE26" s="14"/>
      <c r="AEF26" s="14"/>
      <c r="AEG26" s="14"/>
      <c r="AEH26" s="14"/>
      <c r="AEI26" s="14">
        <v>31</v>
      </c>
      <c r="AEJ26" s="14" t="s">
        <v>1478</v>
      </c>
      <c r="AEK26" s="14">
        <v>24</v>
      </c>
      <c r="AEL26" s="14" t="s">
        <v>1027</v>
      </c>
      <c r="AEM26" s="14"/>
      <c r="AEN26" s="14"/>
      <c r="AEO26" s="14"/>
      <c r="AEP26" s="14"/>
      <c r="AEQ26" s="14">
        <v>31</v>
      </c>
      <c r="AER26" s="14" t="s">
        <v>1478</v>
      </c>
      <c r="AES26" s="14">
        <v>24</v>
      </c>
      <c r="AET26" s="14" t="s">
        <v>1027</v>
      </c>
      <c r="AEU26" s="14"/>
      <c r="AEV26" s="14"/>
      <c r="AEW26" s="14"/>
      <c r="AEX26" s="14"/>
      <c r="AEY26" s="14">
        <v>31</v>
      </c>
      <c r="AEZ26" s="14" t="s">
        <v>1478</v>
      </c>
      <c r="AFA26" s="14">
        <v>24</v>
      </c>
      <c r="AFB26" s="14" t="s">
        <v>1027</v>
      </c>
      <c r="AFC26" s="14"/>
      <c r="AFD26" s="14"/>
      <c r="AFE26" s="14"/>
      <c r="AFF26" s="14"/>
      <c r="AFG26" s="14">
        <v>31</v>
      </c>
      <c r="AFH26" s="14" t="s">
        <v>1478</v>
      </c>
      <c r="AFI26" s="14">
        <v>24</v>
      </c>
      <c r="AFJ26" s="14" t="s">
        <v>1027</v>
      </c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  <c r="ASQ26" s="14"/>
      <c r="ASR26" s="14"/>
      <c r="ASS26" s="14"/>
      <c r="AST26" s="14"/>
      <c r="ASU26" s="14"/>
      <c r="ASV26" s="14"/>
      <c r="ASW26" s="14"/>
      <c r="ASX26" s="14"/>
      <c r="ASY26" s="14"/>
      <c r="ASZ26" s="14"/>
      <c r="ATA26" s="14"/>
      <c r="ATB26" s="14"/>
      <c r="ATC26" s="14"/>
      <c r="ATD26" s="14"/>
    </row>
    <row r="27" spans="5:120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 t="str">
        <f t="shared" si="1464"/>
        <v/>
      </c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88"/>
        <v>25</v>
      </c>
      <c r="XT27" s="14" t="s">
        <v>1004</v>
      </c>
      <c r="XU27" s="14"/>
      <c r="XV27" s="14"/>
      <c r="XW27" s="14"/>
      <c r="XX27" s="14"/>
      <c r="XY27" s="14">
        <f t="shared" si="1689"/>
        <v>25</v>
      </c>
      <c r="XZ27" s="14" t="s">
        <v>1004</v>
      </c>
      <c r="YA27" s="14"/>
      <c r="YB27" s="14"/>
      <c r="YC27" s="14"/>
      <c r="YD27" s="14"/>
      <c r="YE27" s="14">
        <f t="shared" si="1690"/>
        <v>25</v>
      </c>
      <c r="YF27" s="14" t="s">
        <v>1004</v>
      </c>
      <c r="YG27" s="14"/>
      <c r="YH27" s="14"/>
      <c r="YI27" s="14"/>
      <c r="YJ27" s="14"/>
      <c r="YK27" s="14">
        <f t="shared" si="1691"/>
        <v>25</v>
      </c>
      <c r="YL27" s="14" t="s">
        <v>1004</v>
      </c>
      <c r="YM27" s="14"/>
      <c r="YN27" s="14"/>
      <c r="YO27" s="14"/>
      <c r="YP27" s="14"/>
      <c r="YQ27" s="14">
        <f t="shared" si="1692"/>
        <v>25</v>
      </c>
      <c r="YR27" s="14" t="s">
        <v>1004</v>
      </c>
      <c r="YS27" s="14"/>
      <c r="YT27" s="14"/>
      <c r="YU27" s="14"/>
      <c r="YV27" s="14"/>
      <c r="YW27" s="14">
        <f t="shared" si="1693"/>
        <v>25</v>
      </c>
      <c r="YX27" s="14" t="s">
        <v>1004</v>
      </c>
      <c r="YY27" s="14"/>
      <c r="YZ27" s="14"/>
      <c r="ZA27" s="14"/>
      <c r="ZB27" s="14"/>
      <c r="ZC27" s="14">
        <f t="shared" si="1694"/>
        <v>25</v>
      </c>
      <c r="ZD27" s="14" t="s">
        <v>1004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1479</v>
      </c>
      <c r="ZQ27" s="14"/>
      <c r="ZR27" s="14"/>
      <c r="ZS27" s="14">
        <v>32</v>
      </c>
      <c r="ZT27" s="14" t="s">
        <v>1479</v>
      </c>
      <c r="ZU27" s="14"/>
      <c r="ZV27" s="14"/>
      <c r="ZW27" s="14">
        <v>32</v>
      </c>
      <c r="ZX27" s="14" t="s">
        <v>1479</v>
      </c>
      <c r="ZY27" s="14"/>
      <c r="ZZ27" s="14"/>
      <c r="AAA27" s="14">
        <v>32</v>
      </c>
      <c r="AAB27" s="14" t="s">
        <v>1479</v>
      </c>
      <c r="AAC27" s="14"/>
      <c r="AAD27" s="14"/>
      <c r="AAE27" s="14">
        <v>32</v>
      </c>
      <c r="AAF27" s="14" t="s">
        <v>1479</v>
      </c>
      <c r="AAG27" s="14"/>
      <c r="AAH27" s="14"/>
      <c r="AAI27" s="14">
        <v>32</v>
      </c>
      <c r="AAJ27" s="14" t="s">
        <v>1479</v>
      </c>
      <c r="AAK27" s="14"/>
      <c r="AAL27" s="14"/>
      <c r="AAM27" s="14">
        <v>32</v>
      </c>
      <c r="AAN27" s="14" t="s">
        <v>1479</v>
      </c>
      <c r="AAO27" s="14"/>
      <c r="AAP27" s="14"/>
      <c r="AAQ27" s="14">
        <v>32</v>
      </c>
      <c r="AAR27" s="14" t="s">
        <v>1479</v>
      </c>
      <c r="AAS27" s="14"/>
      <c r="AAT27" s="14"/>
      <c r="AAU27" s="14">
        <v>32</v>
      </c>
      <c r="AAV27" s="14" t="s">
        <v>1479</v>
      </c>
      <c r="AAW27" s="14"/>
      <c r="AAX27" s="14"/>
      <c r="AAY27" s="14">
        <v>32</v>
      </c>
      <c r="AAZ27" s="14" t="s">
        <v>1479</v>
      </c>
      <c r="ABA27" s="14"/>
      <c r="ABB27" s="14"/>
      <c r="ABC27" s="14">
        <v>32</v>
      </c>
      <c r="ABD27" s="14" t="s">
        <v>1479</v>
      </c>
      <c r="ABE27" s="14"/>
      <c r="ABF27" s="14"/>
      <c r="ABI27" s="14"/>
      <c r="ABJ27" s="14"/>
      <c r="ABK27" s="14">
        <v>32</v>
      </c>
      <c r="ABL27" s="14" t="s">
        <v>1479</v>
      </c>
      <c r="ABM27" s="14"/>
      <c r="ABN27" s="14"/>
      <c r="ABO27" s="14">
        <v>32</v>
      </c>
      <c r="ABP27" s="14" t="s">
        <v>1479</v>
      </c>
      <c r="ABQ27" s="14"/>
      <c r="ABR27" s="14"/>
      <c r="ABS27" s="14">
        <v>32</v>
      </c>
      <c r="ABT27" s="14" t="s">
        <v>1479</v>
      </c>
      <c r="ABU27" s="14"/>
      <c r="ABV27" s="14"/>
      <c r="ABW27" s="14">
        <v>32</v>
      </c>
      <c r="ABX27" s="14" t="s">
        <v>1479</v>
      </c>
      <c r="ABY27" s="14"/>
      <c r="ABZ27" s="14"/>
      <c r="ACA27" s="14">
        <v>32</v>
      </c>
      <c r="ACB27" s="14" t="s">
        <v>1479</v>
      </c>
      <c r="ACC27" s="14"/>
      <c r="ACD27" s="14"/>
      <c r="ACE27" s="14">
        <v>32</v>
      </c>
      <c r="ACF27" s="14" t="s">
        <v>1479</v>
      </c>
      <c r="ACG27" s="14"/>
      <c r="ACH27" s="14"/>
      <c r="ACI27" s="14">
        <v>32</v>
      </c>
      <c r="ACJ27" s="14" t="s">
        <v>1479</v>
      </c>
      <c r="ACK27" s="14"/>
      <c r="ACL27" s="14"/>
      <c r="ACM27" s="14">
        <v>32</v>
      </c>
      <c r="ACN27" s="14" t="s">
        <v>1479</v>
      </c>
      <c r="ACO27" s="14"/>
      <c r="ACP27" s="14"/>
      <c r="ACQ27" s="14">
        <v>32</v>
      </c>
      <c r="ACR27" s="14" t="s">
        <v>1479</v>
      </c>
      <c r="ACS27" s="14">
        <v>25</v>
      </c>
      <c r="ACT27" s="14" t="s">
        <v>1547</v>
      </c>
      <c r="ACU27" s="14"/>
      <c r="ACV27" s="14"/>
      <c r="ACW27" s="14">
        <v>32</v>
      </c>
      <c r="ACX27" s="14" t="s">
        <v>1479</v>
      </c>
      <c r="ACY27" s="14">
        <v>25</v>
      </c>
      <c r="ACZ27" s="14" t="s">
        <v>1547</v>
      </c>
      <c r="ADA27" s="14"/>
      <c r="ADB27" s="14"/>
      <c r="ADC27" s="14">
        <v>32</v>
      </c>
      <c r="ADD27" s="14" t="s">
        <v>1479</v>
      </c>
      <c r="ADE27" s="14">
        <v>25</v>
      </c>
      <c r="ADF27" s="14" t="s">
        <v>1547</v>
      </c>
      <c r="ADG27" s="14"/>
      <c r="ADH27" s="14"/>
      <c r="ADI27" s="14">
        <v>32</v>
      </c>
      <c r="ADJ27" s="14" t="s">
        <v>1479</v>
      </c>
      <c r="ADK27" s="14">
        <v>25</v>
      </c>
      <c r="ADL27" s="14" t="s">
        <v>1547</v>
      </c>
      <c r="ADM27" s="14"/>
      <c r="ADN27" s="14"/>
      <c r="ADO27" s="14">
        <v>32</v>
      </c>
      <c r="ADP27" s="14" t="s">
        <v>1479</v>
      </c>
      <c r="ADQ27" s="14">
        <v>25</v>
      </c>
      <c r="ADR27" s="14" t="s">
        <v>1547</v>
      </c>
      <c r="ADS27" s="14"/>
      <c r="ADT27" s="14"/>
      <c r="ADU27" s="14">
        <v>32</v>
      </c>
      <c r="ADV27" s="14" t="s">
        <v>1479</v>
      </c>
      <c r="ADW27" s="14">
        <v>25</v>
      </c>
      <c r="ADX27" s="14" t="s">
        <v>1547</v>
      </c>
      <c r="ADY27" s="14"/>
      <c r="ADZ27" s="14"/>
      <c r="AEA27" s="14">
        <v>32</v>
      </c>
      <c r="AEB27" s="14" t="s">
        <v>1479</v>
      </c>
      <c r="AEC27" s="14">
        <v>25</v>
      </c>
      <c r="AED27" s="14" t="s">
        <v>1547</v>
      </c>
      <c r="AEE27" s="14"/>
      <c r="AEF27" s="14"/>
      <c r="AEG27" s="14"/>
      <c r="AEH27" s="14"/>
      <c r="AEI27" s="14">
        <v>32</v>
      </c>
      <c r="AEJ27" s="14" t="s">
        <v>1479</v>
      </c>
      <c r="AEK27" s="14">
        <v>25</v>
      </c>
      <c r="AEL27" s="14" t="s">
        <v>1547</v>
      </c>
      <c r="AEM27" s="14"/>
      <c r="AEN27" s="14"/>
      <c r="AEO27" s="14"/>
      <c r="AEP27" s="14"/>
      <c r="AEQ27" s="14">
        <v>32</v>
      </c>
      <c r="AER27" s="14" t="s">
        <v>1479</v>
      </c>
      <c r="AES27" s="14">
        <v>25</v>
      </c>
      <c r="AET27" s="14" t="s">
        <v>1547</v>
      </c>
      <c r="AEU27" s="14"/>
      <c r="AEV27" s="14"/>
      <c r="AEW27" s="14"/>
      <c r="AEX27" s="14"/>
      <c r="AEY27" s="14">
        <v>32</v>
      </c>
      <c r="AEZ27" s="14" t="s">
        <v>1479</v>
      </c>
      <c r="AFA27" s="14">
        <v>25</v>
      </c>
      <c r="AFB27" s="14" t="s">
        <v>1547</v>
      </c>
      <c r="AFC27" s="14"/>
      <c r="AFD27" s="14"/>
      <c r="AFE27" s="14"/>
      <c r="AFF27" s="14"/>
      <c r="AFG27" s="14">
        <v>32</v>
      </c>
      <c r="AFH27" s="14" t="s">
        <v>1479</v>
      </c>
      <c r="AFI27" s="14">
        <v>25</v>
      </c>
      <c r="AFJ27" s="14" t="s">
        <v>1547</v>
      </c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  <c r="ASQ27" s="14"/>
      <c r="ASR27" s="14"/>
      <c r="ASS27" s="14"/>
      <c r="AST27" s="14"/>
      <c r="ASU27" s="14"/>
      <c r="ASV27" s="14"/>
      <c r="ASW27" s="14"/>
      <c r="ASX27" s="14"/>
      <c r="ASY27" s="14"/>
      <c r="ASZ27" s="14"/>
      <c r="ATA27" s="14"/>
      <c r="ATB27" s="14"/>
      <c r="ATC27" s="14"/>
      <c r="ATD27" s="14"/>
    </row>
    <row r="28" spans="5:120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 t="str">
        <f t="shared" si="1464"/>
        <v/>
      </c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88"/>
        <v>26</v>
      </c>
      <c r="XT28" s="14" t="s">
        <v>1446</v>
      </c>
      <c r="XU28" s="14"/>
      <c r="XV28" s="14"/>
      <c r="XW28" s="14"/>
      <c r="XX28" s="14"/>
      <c r="XY28" s="14">
        <f t="shared" si="1689"/>
        <v>26</v>
      </c>
      <c r="XZ28" s="14" t="s">
        <v>1446</v>
      </c>
      <c r="YA28" s="14"/>
      <c r="YB28" s="14"/>
      <c r="YC28" s="14"/>
      <c r="YD28" s="14"/>
      <c r="YE28" s="14">
        <f t="shared" si="1690"/>
        <v>26</v>
      </c>
      <c r="YF28" s="14" t="s">
        <v>1446</v>
      </c>
      <c r="YG28" s="14"/>
      <c r="YH28" s="14"/>
      <c r="YI28" s="14"/>
      <c r="YJ28" s="14"/>
      <c r="YK28" s="14">
        <f t="shared" si="1691"/>
        <v>26</v>
      </c>
      <c r="YL28" s="14" t="s">
        <v>1446</v>
      </c>
      <c r="YM28" s="14"/>
      <c r="YN28" s="14"/>
      <c r="YO28" s="14"/>
      <c r="YP28" s="14"/>
      <c r="YQ28" s="14">
        <f t="shared" si="1692"/>
        <v>26</v>
      </c>
      <c r="YR28" s="14" t="s">
        <v>1446</v>
      </c>
      <c r="YS28" s="14"/>
      <c r="YT28" s="14"/>
      <c r="YU28" s="14"/>
      <c r="YV28" s="14"/>
      <c r="YW28" s="14">
        <f t="shared" si="1693"/>
        <v>26</v>
      </c>
      <c r="YX28" s="14" t="s">
        <v>1446</v>
      </c>
      <c r="YY28" s="14"/>
      <c r="YZ28" s="14"/>
      <c r="ZA28" s="14"/>
      <c r="ZB28" s="14"/>
      <c r="ZC28" s="14">
        <f t="shared" si="1694"/>
        <v>26</v>
      </c>
      <c r="ZD28" s="14" t="s">
        <v>1446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1480</v>
      </c>
      <c r="ZQ28" s="14"/>
      <c r="ZR28" s="14"/>
      <c r="ZS28" s="14">
        <v>33</v>
      </c>
      <c r="ZT28" s="14" t="s">
        <v>1480</v>
      </c>
      <c r="ZU28" s="14"/>
      <c r="ZV28" s="14"/>
      <c r="ZW28" s="14">
        <v>33</v>
      </c>
      <c r="ZX28" s="14" t="s">
        <v>1480</v>
      </c>
      <c r="ZY28" s="14"/>
      <c r="ZZ28" s="14"/>
      <c r="AAA28" s="14">
        <v>33</v>
      </c>
      <c r="AAB28" s="14" t="s">
        <v>1480</v>
      </c>
      <c r="AAC28" s="14"/>
      <c r="AAD28" s="14"/>
      <c r="AAE28" s="14">
        <v>33</v>
      </c>
      <c r="AAF28" s="14" t="s">
        <v>1480</v>
      </c>
      <c r="AAG28" s="14"/>
      <c r="AAH28" s="14"/>
      <c r="AAI28" s="14">
        <v>33</v>
      </c>
      <c r="AAJ28" s="14" t="s">
        <v>1480</v>
      </c>
      <c r="AAK28" s="14"/>
      <c r="AAL28" s="14"/>
      <c r="AAM28" s="14">
        <v>33</v>
      </c>
      <c r="AAN28" s="14" t="s">
        <v>1480</v>
      </c>
      <c r="AAO28" s="14"/>
      <c r="AAP28" s="14"/>
      <c r="AAQ28" s="14">
        <v>33</v>
      </c>
      <c r="AAR28" s="14" t="s">
        <v>1480</v>
      </c>
      <c r="AAS28" s="14"/>
      <c r="AAT28" s="14"/>
      <c r="AAU28" s="14">
        <v>33</v>
      </c>
      <c r="AAV28" s="14" t="s">
        <v>1480</v>
      </c>
      <c r="AAW28" s="14"/>
      <c r="AAX28" s="14"/>
      <c r="AAY28" s="14">
        <v>33</v>
      </c>
      <c r="AAZ28" s="14" t="s">
        <v>1480</v>
      </c>
      <c r="ABA28" s="14"/>
      <c r="ABB28" s="14"/>
      <c r="ABC28" s="14">
        <v>33</v>
      </c>
      <c r="ABD28" s="14" t="s">
        <v>1480</v>
      </c>
      <c r="ABE28" s="14"/>
      <c r="ABF28" s="14"/>
      <c r="ABI28" s="14"/>
      <c r="ABJ28" s="14"/>
      <c r="ABK28" s="14">
        <v>33</v>
      </c>
      <c r="ABL28" s="14" t="s">
        <v>1480</v>
      </c>
      <c r="ABM28" s="14"/>
      <c r="ABN28" s="14"/>
      <c r="ABO28" s="14">
        <v>33</v>
      </c>
      <c r="ABP28" s="14" t="s">
        <v>1480</v>
      </c>
      <c r="ABQ28" s="14"/>
      <c r="ABR28" s="14"/>
      <c r="ABS28" s="14">
        <v>33</v>
      </c>
      <c r="ABT28" s="14" t="s">
        <v>1480</v>
      </c>
      <c r="ABU28" s="14"/>
      <c r="ABV28" s="14"/>
      <c r="ABW28" s="14">
        <v>33</v>
      </c>
      <c r="ABX28" s="14" t="s">
        <v>1480</v>
      </c>
      <c r="ABY28" s="14"/>
      <c r="ABZ28" s="14"/>
      <c r="ACA28" s="14">
        <v>33</v>
      </c>
      <c r="ACB28" s="14" t="s">
        <v>1480</v>
      </c>
      <c r="ACC28" s="14"/>
      <c r="ACD28" s="14"/>
      <c r="ACE28" s="14">
        <v>33</v>
      </c>
      <c r="ACF28" s="14" t="s">
        <v>1480</v>
      </c>
      <c r="ACG28" s="14"/>
      <c r="ACH28" s="14"/>
      <c r="ACI28" s="14">
        <v>33</v>
      </c>
      <c r="ACJ28" s="14" t="s">
        <v>1480</v>
      </c>
      <c r="ACK28" s="14"/>
      <c r="ACL28" s="14"/>
      <c r="ACM28" s="14">
        <v>33</v>
      </c>
      <c r="ACN28" s="14" t="s">
        <v>1480</v>
      </c>
      <c r="ACO28" s="14"/>
      <c r="ACP28" s="14"/>
      <c r="ACQ28" s="14">
        <v>33</v>
      </c>
      <c r="ACR28" s="14" t="s">
        <v>1480</v>
      </c>
      <c r="ACS28" s="14">
        <v>26</v>
      </c>
      <c r="ACT28" s="14" t="s">
        <v>1548</v>
      </c>
      <c r="ACU28" s="14"/>
      <c r="ACV28" s="14"/>
      <c r="ACW28" s="14">
        <v>33</v>
      </c>
      <c r="ACX28" s="14" t="s">
        <v>1480</v>
      </c>
      <c r="ACY28" s="14">
        <v>26</v>
      </c>
      <c r="ACZ28" s="14" t="s">
        <v>1548</v>
      </c>
      <c r="ADA28" s="14"/>
      <c r="ADB28" s="14"/>
      <c r="ADC28" s="14">
        <v>33</v>
      </c>
      <c r="ADD28" s="14" t="s">
        <v>1480</v>
      </c>
      <c r="ADE28" s="14">
        <v>26</v>
      </c>
      <c r="ADF28" s="14" t="s">
        <v>1548</v>
      </c>
      <c r="ADG28" s="14"/>
      <c r="ADH28" s="14"/>
      <c r="ADI28" s="14">
        <v>33</v>
      </c>
      <c r="ADJ28" s="14" t="s">
        <v>1480</v>
      </c>
      <c r="ADK28" s="14">
        <v>26</v>
      </c>
      <c r="ADL28" s="14" t="s">
        <v>1548</v>
      </c>
      <c r="ADM28" s="14"/>
      <c r="ADN28" s="14"/>
      <c r="ADO28" s="14">
        <v>33</v>
      </c>
      <c r="ADP28" s="14" t="s">
        <v>1480</v>
      </c>
      <c r="ADQ28" s="14">
        <v>26</v>
      </c>
      <c r="ADR28" s="14" t="s">
        <v>1548</v>
      </c>
      <c r="ADS28" s="14"/>
      <c r="ADT28" s="14"/>
      <c r="ADU28" s="14">
        <v>33</v>
      </c>
      <c r="ADV28" s="14" t="s">
        <v>1480</v>
      </c>
      <c r="ADW28" s="14">
        <v>26</v>
      </c>
      <c r="ADX28" s="14" t="s">
        <v>1548</v>
      </c>
      <c r="ADY28" s="14"/>
      <c r="ADZ28" s="14"/>
      <c r="AEA28" s="14">
        <v>33</v>
      </c>
      <c r="AEB28" s="14" t="s">
        <v>1480</v>
      </c>
      <c r="AEC28" s="14">
        <v>26</v>
      </c>
      <c r="AED28" s="14" t="s">
        <v>1548</v>
      </c>
      <c r="AEE28" s="14"/>
      <c r="AEF28" s="14"/>
      <c r="AEG28" s="14"/>
      <c r="AEH28" s="14"/>
      <c r="AEI28" s="14">
        <v>33</v>
      </c>
      <c r="AEJ28" s="14" t="s">
        <v>1480</v>
      </c>
      <c r="AEK28" s="14">
        <v>26</v>
      </c>
      <c r="AEL28" s="14" t="s">
        <v>1548</v>
      </c>
      <c r="AEM28" s="14"/>
      <c r="AEN28" s="14"/>
      <c r="AEO28" s="14"/>
      <c r="AEP28" s="14"/>
      <c r="AEQ28" s="14">
        <v>33</v>
      </c>
      <c r="AER28" s="14" t="s">
        <v>1480</v>
      </c>
      <c r="AES28" s="14">
        <v>26</v>
      </c>
      <c r="AET28" s="14" t="s">
        <v>1548</v>
      </c>
      <c r="AEU28" s="14"/>
      <c r="AEV28" s="14"/>
      <c r="AEW28" s="14"/>
      <c r="AEX28" s="14"/>
      <c r="AEY28" s="14">
        <v>33</v>
      </c>
      <c r="AEZ28" s="14" t="s">
        <v>1480</v>
      </c>
      <c r="AFA28" s="14">
        <v>26</v>
      </c>
      <c r="AFB28" s="14" t="s">
        <v>1548</v>
      </c>
      <c r="AFC28" s="14"/>
      <c r="AFD28" s="14"/>
      <c r="AFE28" s="14"/>
      <c r="AFF28" s="14"/>
      <c r="AFG28" s="14">
        <v>33</v>
      </c>
      <c r="AFH28" s="14" t="s">
        <v>1480</v>
      </c>
      <c r="AFI28" s="14">
        <v>26</v>
      </c>
      <c r="AFJ28" s="14" t="s">
        <v>1548</v>
      </c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  <c r="ASQ28" s="14"/>
      <c r="ASR28" s="14"/>
      <c r="ASS28" s="14"/>
      <c r="AST28" s="14"/>
      <c r="ASU28" s="14"/>
      <c r="ASV28" s="14"/>
      <c r="ASW28" s="14"/>
      <c r="ASX28" s="14"/>
      <c r="ASY28" s="14"/>
      <c r="ASZ28" s="14"/>
      <c r="ATA28" s="14"/>
      <c r="ATB28" s="14"/>
      <c r="ATC28" s="14"/>
      <c r="ATD28" s="14"/>
    </row>
    <row r="29" spans="5:120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 t="str">
        <f t="shared" si="1464"/>
        <v/>
      </c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88"/>
        <v>27</v>
      </c>
      <c r="XT29" s="14" t="s">
        <v>997</v>
      </c>
      <c r="XU29" s="14"/>
      <c r="XV29" s="14"/>
      <c r="XW29" s="14"/>
      <c r="XX29" s="14"/>
      <c r="XY29" s="14">
        <f t="shared" si="1689"/>
        <v>27</v>
      </c>
      <c r="XZ29" s="14" t="s">
        <v>997</v>
      </c>
      <c r="YA29" s="14"/>
      <c r="YB29" s="14"/>
      <c r="YC29" s="14"/>
      <c r="YD29" s="14"/>
      <c r="YE29" s="14">
        <f t="shared" si="1690"/>
        <v>27</v>
      </c>
      <c r="YF29" s="14" t="s">
        <v>997</v>
      </c>
      <c r="YG29" s="14"/>
      <c r="YH29" s="14"/>
      <c r="YI29" s="14"/>
      <c r="YJ29" s="14"/>
      <c r="YK29" s="14">
        <f t="shared" si="1691"/>
        <v>27</v>
      </c>
      <c r="YL29" s="14" t="s">
        <v>997</v>
      </c>
      <c r="YM29" s="14"/>
      <c r="YN29" s="14"/>
      <c r="YO29" s="14"/>
      <c r="YP29" s="14"/>
      <c r="YQ29" s="14">
        <f t="shared" si="1692"/>
        <v>27</v>
      </c>
      <c r="YR29" s="14" t="s">
        <v>997</v>
      </c>
      <c r="YS29" s="14"/>
      <c r="YT29" s="14"/>
      <c r="YU29" s="14"/>
      <c r="YV29" s="14"/>
      <c r="YW29" s="14">
        <f t="shared" si="1693"/>
        <v>27</v>
      </c>
      <c r="YX29" s="14" t="s">
        <v>997</v>
      </c>
      <c r="YY29" s="14"/>
      <c r="YZ29" s="14"/>
      <c r="ZA29" s="14"/>
      <c r="ZB29" s="14"/>
      <c r="ZC29" s="14">
        <f t="shared" si="1694"/>
        <v>27</v>
      </c>
      <c r="ZD29" s="14" t="s">
        <v>997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1481</v>
      </c>
      <c r="ZQ29" s="14"/>
      <c r="ZR29" s="14"/>
      <c r="ZS29" s="14">
        <v>34</v>
      </c>
      <c r="ZT29" s="14" t="s">
        <v>1481</v>
      </c>
      <c r="ZU29" s="14"/>
      <c r="ZV29" s="14"/>
      <c r="ZW29" s="14">
        <v>34</v>
      </c>
      <c r="ZX29" s="14" t="s">
        <v>1481</v>
      </c>
      <c r="ZY29" s="14"/>
      <c r="ZZ29" s="14"/>
      <c r="AAA29" s="14">
        <v>34</v>
      </c>
      <c r="AAB29" s="14" t="s">
        <v>1481</v>
      </c>
      <c r="AAC29" s="14"/>
      <c r="AAD29" s="14"/>
      <c r="AAE29" s="14">
        <v>34</v>
      </c>
      <c r="AAF29" s="14" t="s">
        <v>1481</v>
      </c>
      <c r="AAG29" s="14"/>
      <c r="AAH29" s="14"/>
      <c r="AAI29" s="14">
        <v>34</v>
      </c>
      <c r="AAJ29" s="14" t="s">
        <v>1481</v>
      </c>
      <c r="AAK29" s="14"/>
      <c r="AAL29" s="14"/>
      <c r="AAM29" s="14">
        <v>34</v>
      </c>
      <c r="AAN29" s="14" t="s">
        <v>1481</v>
      </c>
      <c r="AAO29" s="14"/>
      <c r="AAP29" s="14"/>
      <c r="AAQ29" s="14">
        <v>34</v>
      </c>
      <c r="AAR29" s="14" t="s">
        <v>1481</v>
      </c>
      <c r="AAS29" s="14"/>
      <c r="AAT29" s="14"/>
      <c r="AAU29" s="14">
        <v>34</v>
      </c>
      <c r="AAV29" s="14" t="s">
        <v>1481</v>
      </c>
      <c r="AAW29" s="14"/>
      <c r="AAX29" s="14"/>
      <c r="AAY29" s="14">
        <v>34</v>
      </c>
      <c r="AAZ29" s="14" t="s">
        <v>1481</v>
      </c>
      <c r="ABA29" s="14"/>
      <c r="ABB29" s="14"/>
      <c r="ABC29" s="14">
        <v>34</v>
      </c>
      <c r="ABD29" s="14" t="s">
        <v>1481</v>
      </c>
      <c r="ABE29" s="14"/>
      <c r="ABF29" s="14"/>
      <c r="ABI29" s="14"/>
      <c r="ABJ29" s="14"/>
      <c r="ABK29" s="14">
        <v>34</v>
      </c>
      <c r="ABL29" s="14" t="s">
        <v>1481</v>
      </c>
      <c r="ABM29" s="14"/>
      <c r="ABN29" s="14"/>
      <c r="ABO29" s="14">
        <v>34</v>
      </c>
      <c r="ABP29" s="14" t="s">
        <v>1481</v>
      </c>
      <c r="ABQ29" s="14"/>
      <c r="ABR29" s="14"/>
      <c r="ABS29" s="14">
        <v>34</v>
      </c>
      <c r="ABT29" s="14" t="s">
        <v>1481</v>
      </c>
      <c r="ABU29" s="14"/>
      <c r="ABV29" s="14"/>
      <c r="ABW29" s="14">
        <v>34</v>
      </c>
      <c r="ABX29" s="14" t="s">
        <v>1481</v>
      </c>
      <c r="ABY29" s="14"/>
      <c r="ABZ29" s="14"/>
      <c r="ACA29" s="14">
        <v>34</v>
      </c>
      <c r="ACB29" s="14" t="s">
        <v>1481</v>
      </c>
      <c r="ACC29" s="14"/>
      <c r="ACD29" s="14"/>
      <c r="ACE29" s="14">
        <v>34</v>
      </c>
      <c r="ACF29" s="14" t="s">
        <v>1481</v>
      </c>
      <c r="ACG29" s="14"/>
      <c r="ACH29" s="14"/>
      <c r="ACI29" s="14">
        <v>34</v>
      </c>
      <c r="ACJ29" s="14" t="s">
        <v>1481</v>
      </c>
      <c r="ACK29" s="14"/>
      <c r="ACL29" s="14"/>
      <c r="ACM29" s="14">
        <v>34</v>
      </c>
      <c r="ACN29" s="14" t="s">
        <v>1481</v>
      </c>
      <c r="ACO29" s="14"/>
      <c r="ACP29" s="14"/>
      <c r="ACQ29" s="14">
        <v>34</v>
      </c>
      <c r="ACR29" s="14" t="s">
        <v>1481</v>
      </c>
      <c r="ACS29" s="14">
        <v>27</v>
      </c>
      <c r="ACT29" s="14" t="s">
        <v>1549</v>
      </c>
      <c r="ACU29" s="14"/>
      <c r="ACV29" s="14"/>
      <c r="ACW29" s="14">
        <v>34</v>
      </c>
      <c r="ACX29" s="14" t="s">
        <v>1481</v>
      </c>
      <c r="ACY29" s="14">
        <v>27</v>
      </c>
      <c r="ACZ29" s="14" t="s">
        <v>1549</v>
      </c>
      <c r="ADA29" s="14"/>
      <c r="ADB29" s="14"/>
      <c r="ADC29" s="14">
        <v>34</v>
      </c>
      <c r="ADD29" s="14" t="s">
        <v>1481</v>
      </c>
      <c r="ADE29" s="14">
        <v>27</v>
      </c>
      <c r="ADF29" s="14" t="s">
        <v>1549</v>
      </c>
      <c r="ADG29" s="14"/>
      <c r="ADH29" s="14"/>
      <c r="ADI29" s="14">
        <v>34</v>
      </c>
      <c r="ADJ29" s="14" t="s">
        <v>1481</v>
      </c>
      <c r="ADK29" s="14">
        <v>27</v>
      </c>
      <c r="ADL29" s="14" t="s">
        <v>1549</v>
      </c>
      <c r="ADM29" s="14"/>
      <c r="ADN29" s="14"/>
      <c r="ADO29" s="14">
        <v>34</v>
      </c>
      <c r="ADP29" s="14" t="s">
        <v>1481</v>
      </c>
      <c r="ADQ29" s="14">
        <v>27</v>
      </c>
      <c r="ADR29" s="14" t="s">
        <v>1549</v>
      </c>
      <c r="ADS29" s="14"/>
      <c r="ADT29" s="14"/>
      <c r="ADU29" s="14">
        <v>34</v>
      </c>
      <c r="ADV29" s="14" t="s">
        <v>1481</v>
      </c>
      <c r="ADW29" s="14">
        <v>27</v>
      </c>
      <c r="ADX29" s="14" t="s">
        <v>1549</v>
      </c>
      <c r="ADY29" s="14"/>
      <c r="ADZ29" s="14"/>
      <c r="AEA29" s="14">
        <v>34</v>
      </c>
      <c r="AEB29" s="14" t="s">
        <v>1481</v>
      </c>
      <c r="AEC29" s="14">
        <v>27</v>
      </c>
      <c r="AED29" s="14" t="s">
        <v>1549</v>
      </c>
      <c r="AEE29" s="14"/>
      <c r="AEF29" s="14"/>
      <c r="AEG29" s="14"/>
      <c r="AEH29" s="14"/>
      <c r="AEI29" s="14">
        <v>34</v>
      </c>
      <c r="AEJ29" s="14" t="s">
        <v>1481</v>
      </c>
      <c r="AEK29" s="14">
        <v>27</v>
      </c>
      <c r="AEL29" s="14" t="s">
        <v>1549</v>
      </c>
      <c r="AEM29" s="14"/>
      <c r="AEN29" s="14"/>
      <c r="AEO29" s="14"/>
      <c r="AEP29" s="14"/>
      <c r="AEQ29" s="14">
        <v>34</v>
      </c>
      <c r="AER29" s="14" t="s">
        <v>1481</v>
      </c>
      <c r="AES29" s="14">
        <v>27</v>
      </c>
      <c r="AET29" s="14" t="s">
        <v>1549</v>
      </c>
      <c r="AEU29" s="14"/>
      <c r="AEV29" s="14"/>
      <c r="AEW29" s="14"/>
      <c r="AEX29" s="14"/>
      <c r="AEY29" s="14">
        <v>34</v>
      </c>
      <c r="AEZ29" s="14" t="s">
        <v>1481</v>
      </c>
      <c r="AFA29" s="14">
        <v>27</v>
      </c>
      <c r="AFB29" s="14" t="s">
        <v>1549</v>
      </c>
      <c r="AFC29" s="14"/>
      <c r="AFD29" s="14"/>
      <c r="AFE29" s="14"/>
      <c r="AFF29" s="14"/>
      <c r="AFG29" s="14">
        <v>34</v>
      </c>
      <c r="AFH29" s="14" t="s">
        <v>1481</v>
      </c>
      <c r="AFI29" s="14">
        <v>27</v>
      </c>
      <c r="AFJ29" s="14" t="s">
        <v>1549</v>
      </c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  <c r="ASQ29" s="14"/>
      <c r="ASR29" s="14"/>
      <c r="ASS29" s="14"/>
      <c r="AST29" s="14"/>
      <c r="ASU29" s="14"/>
      <c r="ASV29" s="14"/>
      <c r="ASW29" s="14"/>
      <c r="ASX29" s="14"/>
      <c r="ASY29" s="14"/>
      <c r="ASZ29" s="14"/>
      <c r="ATA29" s="14"/>
      <c r="ATB29" s="14"/>
      <c r="ATC29" s="14"/>
      <c r="ATD29" s="14"/>
    </row>
    <row r="30" spans="5:120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 t="str">
        <f t="shared" si="1464"/>
        <v/>
      </c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1482</v>
      </c>
      <c r="ZQ30" s="14"/>
      <c r="ZR30" s="14"/>
      <c r="ZS30" s="14">
        <v>35</v>
      </c>
      <c r="ZT30" s="14" t="s">
        <v>1482</v>
      </c>
      <c r="ZU30" s="14"/>
      <c r="ZV30" s="14"/>
      <c r="ZW30" s="14">
        <v>35</v>
      </c>
      <c r="ZX30" s="14" t="s">
        <v>1482</v>
      </c>
      <c r="ZY30" s="14"/>
      <c r="ZZ30" s="14"/>
      <c r="AAA30" s="14">
        <v>35</v>
      </c>
      <c r="AAB30" s="14" t="s">
        <v>1482</v>
      </c>
      <c r="AAC30" s="14"/>
      <c r="AAD30" s="14"/>
      <c r="AAE30" s="14">
        <v>35</v>
      </c>
      <c r="AAF30" s="14" t="s">
        <v>1482</v>
      </c>
      <c r="AAG30" s="14"/>
      <c r="AAH30" s="14"/>
      <c r="AAI30" s="14">
        <v>35</v>
      </c>
      <c r="AAJ30" s="14" t="s">
        <v>1482</v>
      </c>
      <c r="AAK30" s="14"/>
      <c r="AAL30" s="14"/>
      <c r="AAM30" s="14">
        <v>35</v>
      </c>
      <c r="AAN30" s="14" t="s">
        <v>1482</v>
      </c>
      <c r="AAO30" s="14"/>
      <c r="AAP30" s="14"/>
      <c r="AAQ30" s="14">
        <v>35</v>
      </c>
      <c r="AAR30" s="14" t="s">
        <v>1482</v>
      </c>
      <c r="AAS30" s="14"/>
      <c r="AAT30" s="14"/>
      <c r="AAU30" s="14">
        <v>35</v>
      </c>
      <c r="AAV30" s="14" t="s">
        <v>1482</v>
      </c>
      <c r="AAW30" s="14"/>
      <c r="AAX30" s="14"/>
      <c r="AAY30" s="14">
        <v>35</v>
      </c>
      <c r="AAZ30" s="14" t="s">
        <v>1482</v>
      </c>
      <c r="ABA30" s="14"/>
      <c r="ABB30" s="14"/>
      <c r="ABC30" s="14">
        <v>35</v>
      </c>
      <c r="ABD30" s="14" t="s">
        <v>1482</v>
      </c>
      <c r="ABE30" s="14"/>
      <c r="ABF30" s="14"/>
      <c r="ABI30" s="14"/>
      <c r="ABJ30" s="14"/>
      <c r="ABK30" s="14">
        <v>35</v>
      </c>
      <c r="ABL30" s="14" t="s">
        <v>1482</v>
      </c>
      <c r="ABM30" s="14"/>
      <c r="ABN30" s="14"/>
      <c r="ABO30" s="14">
        <v>35</v>
      </c>
      <c r="ABP30" s="14" t="s">
        <v>1482</v>
      </c>
      <c r="ABQ30" s="14"/>
      <c r="ABR30" s="14"/>
      <c r="ABS30" s="14">
        <v>35</v>
      </c>
      <c r="ABT30" s="14" t="s">
        <v>1482</v>
      </c>
      <c r="ABU30" s="14"/>
      <c r="ABV30" s="14"/>
      <c r="ABW30" s="14">
        <v>35</v>
      </c>
      <c r="ABX30" s="14" t="s">
        <v>1482</v>
      </c>
      <c r="ABY30" s="14"/>
      <c r="ABZ30" s="14"/>
      <c r="ACA30" s="14">
        <v>35</v>
      </c>
      <c r="ACB30" s="14" t="s">
        <v>1482</v>
      </c>
      <c r="ACC30" s="14"/>
      <c r="ACD30" s="14"/>
      <c r="ACE30" s="14">
        <v>35</v>
      </c>
      <c r="ACF30" s="14" t="s">
        <v>1482</v>
      </c>
      <c r="ACG30" s="14"/>
      <c r="ACH30" s="14"/>
      <c r="ACI30" s="14">
        <v>35</v>
      </c>
      <c r="ACJ30" s="14" t="s">
        <v>1482</v>
      </c>
      <c r="ACK30" s="14"/>
      <c r="ACL30" s="14"/>
      <c r="ACM30" s="14">
        <v>35</v>
      </c>
      <c r="ACN30" s="14" t="s">
        <v>1482</v>
      </c>
      <c r="ACO30" s="14"/>
      <c r="ACP30" s="14"/>
      <c r="ACQ30" s="14">
        <v>35</v>
      </c>
      <c r="ACR30" s="14" t="s">
        <v>1482</v>
      </c>
      <c r="ACS30" s="14">
        <v>28</v>
      </c>
      <c r="ACT30" s="14" t="s">
        <v>1550</v>
      </c>
      <c r="ACU30" s="14"/>
      <c r="ACV30" s="14"/>
      <c r="ACW30" s="14">
        <v>35</v>
      </c>
      <c r="ACX30" s="14" t="s">
        <v>1482</v>
      </c>
      <c r="ACY30" s="14">
        <v>28</v>
      </c>
      <c r="ACZ30" s="14" t="s">
        <v>1550</v>
      </c>
      <c r="ADA30" s="14"/>
      <c r="ADB30" s="14"/>
      <c r="ADC30" s="14">
        <v>35</v>
      </c>
      <c r="ADD30" s="14" t="s">
        <v>1482</v>
      </c>
      <c r="ADE30" s="14">
        <v>28</v>
      </c>
      <c r="ADF30" s="14" t="s">
        <v>1550</v>
      </c>
      <c r="ADG30" s="14"/>
      <c r="ADH30" s="14"/>
      <c r="ADI30" s="14">
        <v>35</v>
      </c>
      <c r="ADJ30" s="14" t="s">
        <v>1482</v>
      </c>
      <c r="ADK30" s="14">
        <v>28</v>
      </c>
      <c r="ADL30" s="14" t="s">
        <v>1550</v>
      </c>
      <c r="ADM30" s="14"/>
      <c r="ADN30" s="14"/>
      <c r="ADO30" s="14">
        <v>35</v>
      </c>
      <c r="ADP30" s="14" t="s">
        <v>1482</v>
      </c>
      <c r="ADQ30" s="14">
        <v>28</v>
      </c>
      <c r="ADR30" s="14" t="s">
        <v>1550</v>
      </c>
      <c r="ADS30" s="14"/>
      <c r="ADT30" s="14"/>
      <c r="ADU30" s="14">
        <v>35</v>
      </c>
      <c r="ADV30" s="14" t="s">
        <v>1482</v>
      </c>
      <c r="ADW30" s="14">
        <v>28</v>
      </c>
      <c r="ADX30" s="14" t="s">
        <v>1550</v>
      </c>
      <c r="ADY30" s="14"/>
      <c r="ADZ30" s="14"/>
      <c r="AEA30" s="14">
        <v>35</v>
      </c>
      <c r="AEB30" s="14" t="s">
        <v>1482</v>
      </c>
      <c r="AEC30" s="14">
        <v>28</v>
      </c>
      <c r="AED30" s="14" t="s">
        <v>1550</v>
      </c>
      <c r="AEE30" s="14"/>
      <c r="AEF30" s="14"/>
      <c r="AEG30" s="14"/>
      <c r="AEH30" s="14"/>
      <c r="AEI30" s="14">
        <v>35</v>
      </c>
      <c r="AEJ30" s="14" t="s">
        <v>1482</v>
      </c>
      <c r="AEK30" s="14">
        <v>28</v>
      </c>
      <c r="AEL30" s="14" t="s">
        <v>1550</v>
      </c>
      <c r="AEM30" s="14"/>
      <c r="AEN30" s="14"/>
      <c r="AEO30" s="14"/>
      <c r="AEP30" s="14"/>
      <c r="AEQ30" s="14">
        <v>35</v>
      </c>
      <c r="AER30" s="14" t="s">
        <v>1482</v>
      </c>
      <c r="AES30" s="14">
        <v>28</v>
      </c>
      <c r="AET30" s="14" t="s">
        <v>1550</v>
      </c>
      <c r="AEU30" s="14"/>
      <c r="AEV30" s="14"/>
      <c r="AEW30" s="14"/>
      <c r="AEX30" s="14"/>
      <c r="AEY30" s="14">
        <v>35</v>
      </c>
      <c r="AEZ30" s="14" t="s">
        <v>1482</v>
      </c>
      <c r="AFA30" s="14">
        <v>28</v>
      </c>
      <c r="AFB30" s="14" t="s">
        <v>1550</v>
      </c>
      <c r="AFC30" s="14"/>
      <c r="AFD30" s="14"/>
      <c r="AFE30" s="14"/>
      <c r="AFF30" s="14"/>
      <c r="AFG30" s="14">
        <v>35</v>
      </c>
      <c r="AFH30" s="14" t="s">
        <v>1482</v>
      </c>
      <c r="AFI30" s="14">
        <v>28</v>
      </c>
      <c r="AFJ30" s="14" t="s">
        <v>1550</v>
      </c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  <c r="ASQ30" s="14"/>
      <c r="ASR30" s="14"/>
      <c r="ASS30" s="14"/>
      <c r="AST30" s="14"/>
      <c r="ASU30" s="14"/>
      <c r="ASV30" s="14"/>
      <c r="ASW30" s="14"/>
      <c r="ASX30" s="14"/>
      <c r="ASY30" s="14"/>
      <c r="ASZ30" s="14"/>
      <c r="ATA30" s="14"/>
      <c r="ATB30" s="14"/>
      <c r="ATC30" s="14"/>
      <c r="ATD30" s="14"/>
    </row>
    <row r="31" spans="5:120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 t="str">
        <f t="shared" si="1464"/>
        <v/>
      </c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1483</v>
      </c>
      <c r="ZQ31" s="14"/>
      <c r="ZR31" s="14"/>
      <c r="ZS31" s="14">
        <v>36</v>
      </c>
      <c r="ZT31" s="14" t="s">
        <v>1483</v>
      </c>
      <c r="ZU31" s="14"/>
      <c r="ZV31" s="14"/>
      <c r="ZW31" s="14">
        <v>36</v>
      </c>
      <c r="ZX31" s="14" t="s">
        <v>1483</v>
      </c>
      <c r="ZY31" s="14"/>
      <c r="ZZ31" s="14"/>
      <c r="AAA31" s="14">
        <v>36</v>
      </c>
      <c r="AAB31" s="14" t="s">
        <v>1483</v>
      </c>
      <c r="AAC31" s="14"/>
      <c r="AAD31" s="14"/>
      <c r="AAE31" s="14">
        <v>36</v>
      </c>
      <c r="AAF31" s="14" t="s">
        <v>1483</v>
      </c>
      <c r="AAG31" s="14"/>
      <c r="AAH31" s="14"/>
      <c r="AAI31" s="14">
        <v>36</v>
      </c>
      <c r="AAJ31" s="14" t="s">
        <v>1483</v>
      </c>
      <c r="AAK31" s="14"/>
      <c r="AAL31" s="14"/>
      <c r="AAM31" s="14">
        <v>36</v>
      </c>
      <c r="AAN31" s="14" t="s">
        <v>1483</v>
      </c>
      <c r="AAO31" s="14"/>
      <c r="AAP31" s="14"/>
      <c r="AAQ31" s="14">
        <v>36</v>
      </c>
      <c r="AAR31" s="14" t="s">
        <v>1483</v>
      </c>
      <c r="AAS31" s="14"/>
      <c r="AAT31" s="14"/>
      <c r="AAU31" s="14">
        <v>36</v>
      </c>
      <c r="AAV31" s="14" t="s">
        <v>1483</v>
      </c>
      <c r="AAW31" s="14"/>
      <c r="AAX31" s="14"/>
      <c r="AAY31" s="14">
        <v>36</v>
      </c>
      <c r="AAZ31" s="14" t="s">
        <v>1483</v>
      </c>
      <c r="ABA31" s="14"/>
      <c r="ABB31" s="14"/>
      <c r="ABC31" s="14">
        <v>36</v>
      </c>
      <c r="ABD31" s="14" t="s">
        <v>1483</v>
      </c>
      <c r="ABE31" s="14"/>
      <c r="ABF31" s="14"/>
      <c r="ABI31" s="14"/>
      <c r="ABJ31" s="14"/>
      <c r="ABK31" s="14">
        <v>36</v>
      </c>
      <c r="ABL31" s="14" t="s">
        <v>1483</v>
      </c>
      <c r="ABM31" s="14"/>
      <c r="ABN31" s="14"/>
      <c r="ABO31" s="14">
        <v>36</v>
      </c>
      <c r="ABP31" s="14" t="s">
        <v>1483</v>
      </c>
      <c r="ABQ31" s="14"/>
      <c r="ABR31" s="14"/>
      <c r="ABS31" s="14">
        <v>36</v>
      </c>
      <c r="ABT31" s="14" t="s">
        <v>1483</v>
      </c>
      <c r="ABU31" s="14"/>
      <c r="ABV31" s="14"/>
      <c r="ABW31" s="14">
        <v>36</v>
      </c>
      <c r="ABX31" s="14" t="s">
        <v>1483</v>
      </c>
      <c r="ABY31" s="14"/>
      <c r="ABZ31" s="14"/>
      <c r="ACA31" s="14">
        <v>36</v>
      </c>
      <c r="ACB31" s="14" t="s">
        <v>1483</v>
      </c>
      <c r="ACC31" s="14"/>
      <c r="ACD31" s="14"/>
      <c r="ACE31" s="14">
        <v>36</v>
      </c>
      <c r="ACF31" s="14" t="s">
        <v>1483</v>
      </c>
      <c r="ACG31" s="14"/>
      <c r="ACH31" s="14"/>
      <c r="ACI31" s="14">
        <v>36</v>
      </c>
      <c r="ACJ31" s="14" t="s">
        <v>1483</v>
      </c>
      <c r="ACK31" s="14"/>
      <c r="ACL31" s="14"/>
      <c r="ACM31" s="14">
        <v>36</v>
      </c>
      <c r="ACN31" s="14" t="s">
        <v>1483</v>
      </c>
      <c r="ACO31" s="14"/>
      <c r="ACP31" s="14"/>
      <c r="ACQ31" s="14">
        <v>36</v>
      </c>
      <c r="ACR31" s="14" t="s">
        <v>1483</v>
      </c>
      <c r="ACS31" s="14">
        <v>29</v>
      </c>
      <c r="ACT31" s="14" t="s">
        <v>1025</v>
      </c>
      <c r="ACU31" s="14"/>
      <c r="ACV31" s="14"/>
      <c r="ACW31" s="14">
        <v>36</v>
      </c>
      <c r="ACX31" s="14" t="s">
        <v>1483</v>
      </c>
      <c r="ACY31" s="14">
        <v>29</v>
      </c>
      <c r="ACZ31" s="14" t="s">
        <v>1025</v>
      </c>
      <c r="ADA31" s="14"/>
      <c r="ADB31" s="14"/>
      <c r="ADC31" s="14">
        <v>36</v>
      </c>
      <c r="ADD31" s="14" t="s">
        <v>1483</v>
      </c>
      <c r="ADE31" s="14">
        <v>29</v>
      </c>
      <c r="ADF31" s="14" t="s">
        <v>1025</v>
      </c>
      <c r="ADG31" s="14"/>
      <c r="ADH31" s="14"/>
      <c r="ADI31" s="14">
        <v>36</v>
      </c>
      <c r="ADJ31" s="14" t="s">
        <v>1483</v>
      </c>
      <c r="ADK31" s="14">
        <v>29</v>
      </c>
      <c r="ADL31" s="14" t="s">
        <v>1025</v>
      </c>
      <c r="ADM31" s="14"/>
      <c r="ADN31" s="14"/>
      <c r="ADO31" s="14">
        <v>36</v>
      </c>
      <c r="ADP31" s="14" t="s">
        <v>1483</v>
      </c>
      <c r="ADQ31" s="14">
        <v>29</v>
      </c>
      <c r="ADR31" s="14" t="s">
        <v>1025</v>
      </c>
      <c r="ADS31" s="14"/>
      <c r="ADT31" s="14"/>
      <c r="ADU31" s="14">
        <v>36</v>
      </c>
      <c r="ADV31" s="14" t="s">
        <v>1483</v>
      </c>
      <c r="ADW31" s="14">
        <v>29</v>
      </c>
      <c r="ADX31" s="14" t="s">
        <v>1025</v>
      </c>
      <c r="ADY31" s="14"/>
      <c r="ADZ31" s="14"/>
      <c r="AEA31" s="14">
        <v>36</v>
      </c>
      <c r="AEB31" s="14" t="s">
        <v>1483</v>
      </c>
      <c r="AEC31" s="14">
        <v>29</v>
      </c>
      <c r="AED31" s="14" t="s">
        <v>1025</v>
      </c>
      <c r="AEE31" s="14"/>
      <c r="AEF31" s="14"/>
      <c r="AEG31" s="14"/>
      <c r="AEH31" s="14"/>
      <c r="AEI31" s="14">
        <v>36</v>
      </c>
      <c r="AEJ31" s="14" t="s">
        <v>1483</v>
      </c>
      <c r="AEK31" s="14">
        <v>29</v>
      </c>
      <c r="AEL31" s="14" t="s">
        <v>1025</v>
      </c>
      <c r="AEM31" s="14"/>
      <c r="AEN31" s="14"/>
      <c r="AEO31" s="14"/>
      <c r="AEP31" s="14"/>
      <c r="AEQ31" s="14">
        <v>36</v>
      </c>
      <c r="AER31" s="14" t="s">
        <v>1483</v>
      </c>
      <c r="AES31" s="14">
        <v>29</v>
      </c>
      <c r="AET31" s="14" t="s">
        <v>1025</v>
      </c>
      <c r="AEU31" s="14"/>
      <c r="AEV31" s="14"/>
      <c r="AEW31" s="14"/>
      <c r="AEX31" s="14"/>
      <c r="AEY31" s="14">
        <v>36</v>
      </c>
      <c r="AEZ31" s="14" t="s">
        <v>1483</v>
      </c>
      <c r="AFA31" s="14">
        <v>29</v>
      </c>
      <c r="AFB31" s="14" t="s">
        <v>1025</v>
      </c>
      <c r="AFC31" s="14"/>
      <c r="AFD31" s="14"/>
      <c r="AFE31" s="14"/>
      <c r="AFF31" s="14"/>
      <c r="AFG31" s="14">
        <v>36</v>
      </c>
      <c r="AFH31" s="14" t="s">
        <v>1483</v>
      </c>
      <c r="AFI31" s="14">
        <v>29</v>
      </c>
      <c r="AFJ31" s="14" t="s">
        <v>1025</v>
      </c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  <c r="ASQ31" s="14"/>
      <c r="ASR31" s="14"/>
      <c r="ASS31" s="14"/>
      <c r="AST31" s="14"/>
      <c r="ASU31" s="14"/>
      <c r="ASV31" s="14"/>
      <c r="ASW31" s="14"/>
      <c r="ASX31" s="14"/>
      <c r="ASY31" s="14"/>
      <c r="ASZ31" s="14"/>
      <c r="ATA31" s="14"/>
      <c r="ATB31" s="14"/>
      <c r="ATC31" s="14"/>
      <c r="ATD31" s="14"/>
    </row>
    <row r="32" spans="5:120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 t="str">
        <f t="shared" si="1464"/>
        <v/>
      </c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1484</v>
      </c>
      <c r="ZQ32" s="14"/>
      <c r="ZR32" s="14"/>
      <c r="ZS32" s="14">
        <v>37</v>
      </c>
      <c r="ZT32" s="14" t="s">
        <v>1484</v>
      </c>
      <c r="ZU32" s="14"/>
      <c r="ZV32" s="14"/>
      <c r="ZW32" s="14">
        <v>37</v>
      </c>
      <c r="ZX32" s="14" t="s">
        <v>1484</v>
      </c>
      <c r="ZY32" s="14"/>
      <c r="ZZ32" s="14"/>
      <c r="AAA32" s="14">
        <v>37</v>
      </c>
      <c r="AAB32" s="14" t="s">
        <v>1484</v>
      </c>
      <c r="AAC32" s="14"/>
      <c r="AAD32" s="14"/>
      <c r="AAE32" s="14">
        <v>37</v>
      </c>
      <c r="AAF32" s="14" t="s">
        <v>1484</v>
      </c>
      <c r="AAG32" s="14"/>
      <c r="AAH32" s="14"/>
      <c r="AAI32" s="14">
        <v>37</v>
      </c>
      <c r="AAJ32" s="14" t="s">
        <v>1484</v>
      </c>
      <c r="AAK32" s="14"/>
      <c r="AAL32" s="14"/>
      <c r="AAM32" s="14">
        <v>37</v>
      </c>
      <c r="AAN32" s="14" t="s">
        <v>1484</v>
      </c>
      <c r="AAO32" s="14"/>
      <c r="AAP32" s="14"/>
      <c r="AAQ32" s="14">
        <v>37</v>
      </c>
      <c r="AAR32" s="14" t="s">
        <v>1484</v>
      </c>
      <c r="AAS32" s="14"/>
      <c r="AAT32" s="14"/>
      <c r="AAU32" s="14">
        <v>37</v>
      </c>
      <c r="AAV32" s="14" t="s">
        <v>1484</v>
      </c>
      <c r="AAW32" s="14"/>
      <c r="AAX32" s="14"/>
      <c r="AAY32" s="14">
        <v>37</v>
      </c>
      <c r="AAZ32" s="14" t="s">
        <v>1484</v>
      </c>
      <c r="ABA32" s="14"/>
      <c r="ABB32" s="14"/>
      <c r="ABC32" s="14">
        <v>37</v>
      </c>
      <c r="ABD32" s="14" t="s">
        <v>1484</v>
      </c>
      <c r="ABE32" s="14"/>
      <c r="ABF32" s="14"/>
      <c r="ABI32" s="14"/>
      <c r="ABJ32" s="14"/>
      <c r="ABK32" s="14">
        <v>37</v>
      </c>
      <c r="ABL32" s="14" t="s">
        <v>1484</v>
      </c>
      <c r="ABM32" s="14"/>
      <c r="ABN32" s="14"/>
      <c r="ABO32" s="14">
        <v>37</v>
      </c>
      <c r="ABP32" s="14" t="s">
        <v>1484</v>
      </c>
      <c r="ABQ32" s="14"/>
      <c r="ABR32" s="14"/>
      <c r="ABS32" s="14">
        <v>37</v>
      </c>
      <c r="ABT32" s="14" t="s">
        <v>1484</v>
      </c>
      <c r="ABU32" s="14"/>
      <c r="ABV32" s="14"/>
      <c r="ABW32" s="14">
        <v>37</v>
      </c>
      <c r="ABX32" s="14" t="s">
        <v>1484</v>
      </c>
      <c r="ABY32" s="14"/>
      <c r="ABZ32" s="14"/>
      <c r="ACA32" s="14">
        <v>37</v>
      </c>
      <c r="ACB32" s="14" t="s">
        <v>1484</v>
      </c>
      <c r="ACC32" s="14"/>
      <c r="ACD32" s="14"/>
      <c r="ACE32" s="14">
        <v>37</v>
      </c>
      <c r="ACF32" s="14" t="s">
        <v>1484</v>
      </c>
      <c r="ACG32" s="14"/>
      <c r="ACH32" s="14"/>
      <c r="ACI32" s="14">
        <v>37</v>
      </c>
      <c r="ACJ32" s="14" t="s">
        <v>1484</v>
      </c>
      <c r="ACK32" s="14"/>
      <c r="ACL32" s="14"/>
      <c r="ACM32" s="14">
        <v>37</v>
      </c>
      <c r="ACN32" s="14" t="s">
        <v>1484</v>
      </c>
      <c r="ACO32" s="14"/>
      <c r="ACP32" s="14"/>
      <c r="ACQ32" s="14">
        <v>37</v>
      </c>
      <c r="ACR32" s="14" t="s">
        <v>1484</v>
      </c>
      <c r="ACS32" s="14">
        <v>31</v>
      </c>
      <c r="ACT32" s="14" t="s">
        <v>1552</v>
      </c>
      <c r="ACU32" s="14"/>
      <c r="ACV32" s="14"/>
      <c r="ACW32" s="14">
        <v>37</v>
      </c>
      <c r="ACX32" s="14" t="s">
        <v>1484</v>
      </c>
      <c r="ACY32" s="14">
        <v>31</v>
      </c>
      <c r="ACZ32" s="14" t="s">
        <v>1552</v>
      </c>
      <c r="ADA32" s="14"/>
      <c r="ADB32" s="14"/>
      <c r="ADC32" s="14">
        <v>37</v>
      </c>
      <c r="ADD32" s="14" t="s">
        <v>1484</v>
      </c>
      <c r="ADE32" s="14">
        <v>31</v>
      </c>
      <c r="ADF32" s="14" t="s">
        <v>1552</v>
      </c>
      <c r="ADG32" s="14"/>
      <c r="ADH32" s="14"/>
      <c r="ADI32" s="14">
        <v>37</v>
      </c>
      <c r="ADJ32" s="14" t="s">
        <v>1484</v>
      </c>
      <c r="ADK32" s="14">
        <v>31</v>
      </c>
      <c r="ADL32" s="14" t="s">
        <v>1552</v>
      </c>
      <c r="ADM32" s="14"/>
      <c r="ADN32" s="14"/>
      <c r="ADO32" s="14">
        <v>37</v>
      </c>
      <c r="ADP32" s="14" t="s">
        <v>1484</v>
      </c>
      <c r="ADQ32" s="14">
        <v>31</v>
      </c>
      <c r="ADR32" s="14" t="s">
        <v>1552</v>
      </c>
      <c r="ADS32" s="14"/>
      <c r="ADT32" s="14"/>
      <c r="ADU32" s="14">
        <v>37</v>
      </c>
      <c r="ADV32" s="14" t="s">
        <v>1484</v>
      </c>
      <c r="ADW32" s="14">
        <v>31</v>
      </c>
      <c r="ADX32" s="14" t="s">
        <v>1552</v>
      </c>
      <c r="ADY32" s="14"/>
      <c r="ADZ32" s="14"/>
      <c r="AEA32" s="14">
        <v>37</v>
      </c>
      <c r="AEB32" s="14" t="s">
        <v>1484</v>
      </c>
      <c r="AEC32" s="14">
        <v>31</v>
      </c>
      <c r="AED32" s="14" t="s">
        <v>1552</v>
      </c>
      <c r="AEE32" s="14"/>
      <c r="AEF32" s="14"/>
      <c r="AEG32" s="14"/>
      <c r="AEH32" s="14"/>
      <c r="AEI32" s="14">
        <v>37</v>
      </c>
      <c r="AEJ32" s="14" t="s">
        <v>1484</v>
      </c>
      <c r="AEK32" s="14">
        <v>31</v>
      </c>
      <c r="AEL32" s="14" t="s">
        <v>1552</v>
      </c>
      <c r="AEM32" s="14"/>
      <c r="AEN32" s="14"/>
      <c r="AEO32" s="14"/>
      <c r="AEP32" s="14"/>
      <c r="AEQ32" s="14">
        <v>37</v>
      </c>
      <c r="AER32" s="14" t="s">
        <v>1484</v>
      </c>
      <c r="AES32" s="14">
        <v>31</v>
      </c>
      <c r="AET32" s="14" t="s">
        <v>1552</v>
      </c>
      <c r="AEU32" s="14"/>
      <c r="AEV32" s="14"/>
      <c r="AEW32" s="14"/>
      <c r="AEX32" s="14"/>
      <c r="AEY32" s="14">
        <v>37</v>
      </c>
      <c r="AEZ32" s="14" t="s">
        <v>1484</v>
      </c>
      <c r="AFA32" s="14">
        <v>31</v>
      </c>
      <c r="AFB32" s="14" t="s">
        <v>1552</v>
      </c>
      <c r="AFC32" s="14"/>
      <c r="AFD32" s="14"/>
      <c r="AFE32" s="14"/>
      <c r="AFF32" s="14"/>
      <c r="AFG32" s="14">
        <v>37</v>
      </c>
      <c r="AFH32" s="14" t="s">
        <v>1484</v>
      </c>
      <c r="AFI32" s="14">
        <v>31</v>
      </c>
      <c r="AFJ32" s="14" t="s">
        <v>1552</v>
      </c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  <c r="ASQ32" s="14"/>
      <c r="ASR32" s="14"/>
      <c r="ASS32" s="14"/>
      <c r="AST32" s="14"/>
      <c r="ASU32" s="14"/>
      <c r="ASV32" s="14"/>
      <c r="ASW32" s="14"/>
      <c r="ASX32" s="14"/>
      <c r="ASY32" s="14"/>
      <c r="ASZ32" s="14"/>
      <c r="ATA32" s="14"/>
      <c r="ATB32" s="14"/>
      <c r="ATC32" s="14"/>
      <c r="ATD32" s="14"/>
    </row>
    <row r="33" spans="5:120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 t="str">
        <f t="shared" si="1464"/>
        <v/>
      </c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1485</v>
      </c>
      <c r="ZQ33" s="14"/>
      <c r="ZR33" s="14"/>
      <c r="ZS33" s="14">
        <v>38</v>
      </c>
      <c r="ZT33" s="14" t="s">
        <v>1485</v>
      </c>
      <c r="ZU33" s="14"/>
      <c r="ZV33" s="14"/>
      <c r="ZW33" s="14">
        <v>38</v>
      </c>
      <c r="ZX33" s="14" t="s">
        <v>1485</v>
      </c>
      <c r="ZY33" s="14"/>
      <c r="ZZ33" s="14"/>
      <c r="AAA33" s="14">
        <v>38</v>
      </c>
      <c r="AAB33" s="14" t="s">
        <v>1485</v>
      </c>
      <c r="AAC33" s="14"/>
      <c r="AAD33" s="14"/>
      <c r="AAE33" s="14">
        <v>38</v>
      </c>
      <c r="AAF33" s="14" t="s">
        <v>1485</v>
      </c>
      <c r="AAG33" s="14"/>
      <c r="AAH33" s="14"/>
      <c r="AAI33" s="14">
        <v>38</v>
      </c>
      <c r="AAJ33" s="14" t="s">
        <v>1485</v>
      </c>
      <c r="AAK33" s="14"/>
      <c r="AAL33" s="14"/>
      <c r="AAM33" s="14">
        <v>38</v>
      </c>
      <c r="AAN33" s="14" t="s">
        <v>1485</v>
      </c>
      <c r="AAO33" s="14"/>
      <c r="AAP33" s="14"/>
      <c r="AAQ33" s="14">
        <v>38</v>
      </c>
      <c r="AAR33" s="14" t="s">
        <v>1485</v>
      </c>
      <c r="AAS33" s="14"/>
      <c r="AAT33" s="14"/>
      <c r="AAU33" s="14">
        <v>38</v>
      </c>
      <c r="AAV33" s="14" t="s">
        <v>1485</v>
      </c>
      <c r="AAW33" s="14"/>
      <c r="AAX33" s="14"/>
      <c r="AAY33" s="14">
        <v>38</v>
      </c>
      <c r="AAZ33" s="14" t="s">
        <v>1485</v>
      </c>
      <c r="ABA33" s="14"/>
      <c r="ABB33" s="14"/>
      <c r="ABC33" s="14">
        <v>38</v>
      </c>
      <c r="ABD33" s="14" t="s">
        <v>1485</v>
      </c>
      <c r="ABE33" s="14"/>
      <c r="ABF33" s="14"/>
      <c r="ABI33" s="14"/>
      <c r="ABJ33" s="14"/>
      <c r="ABK33" s="14">
        <v>38</v>
      </c>
      <c r="ABL33" s="14" t="s">
        <v>1485</v>
      </c>
      <c r="ABM33" s="14"/>
      <c r="ABN33" s="14"/>
      <c r="ABO33" s="14">
        <v>38</v>
      </c>
      <c r="ABP33" s="14" t="s">
        <v>1485</v>
      </c>
      <c r="ABQ33" s="14"/>
      <c r="ABR33" s="14"/>
      <c r="ABS33" s="14">
        <v>38</v>
      </c>
      <c r="ABT33" s="14" t="s">
        <v>1485</v>
      </c>
      <c r="ABU33" s="14"/>
      <c r="ABV33" s="14"/>
      <c r="ABW33" s="14">
        <v>38</v>
      </c>
      <c r="ABX33" s="14" t="s">
        <v>1485</v>
      </c>
      <c r="ABY33" s="14"/>
      <c r="ABZ33" s="14"/>
      <c r="ACA33" s="14">
        <v>38</v>
      </c>
      <c r="ACB33" s="14" t="s">
        <v>1485</v>
      </c>
      <c r="ACC33" s="14"/>
      <c r="ACD33" s="14"/>
      <c r="ACE33" s="14">
        <v>38</v>
      </c>
      <c r="ACF33" s="14" t="s">
        <v>1485</v>
      </c>
      <c r="ACG33" s="14"/>
      <c r="ACH33" s="14"/>
      <c r="ACI33" s="14">
        <v>38</v>
      </c>
      <c r="ACJ33" s="14" t="s">
        <v>1485</v>
      </c>
      <c r="ACK33" s="14"/>
      <c r="ACL33" s="14"/>
      <c r="ACM33" s="14">
        <v>38</v>
      </c>
      <c r="ACN33" s="14" t="s">
        <v>1485</v>
      </c>
      <c r="ACO33" s="14"/>
      <c r="ACP33" s="14"/>
      <c r="ACQ33" s="14">
        <v>38</v>
      </c>
      <c r="ACR33" s="14" t="s">
        <v>1485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1485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1485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1485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1485</v>
      </c>
      <c r="ADQ33" s="14">
        <v>32</v>
      </c>
      <c r="ADR33" s="14" t="s">
        <v>611</v>
      </c>
      <c r="ADS33" s="14"/>
      <c r="ADT33" s="14"/>
      <c r="ADU33" s="14">
        <v>38</v>
      </c>
      <c r="ADV33" s="14" t="s">
        <v>1485</v>
      </c>
      <c r="ADW33" s="14">
        <v>32</v>
      </c>
      <c r="ADX33" s="14" t="s">
        <v>611</v>
      </c>
      <c r="ADY33" s="14"/>
      <c r="ADZ33" s="14"/>
      <c r="AEA33" s="14">
        <v>38</v>
      </c>
      <c r="AEB33" s="14" t="s">
        <v>1485</v>
      </c>
      <c r="AEC33" s="14">
        <v>32</v>
      </c>
      <c r="AED33" s="14" t="s">
        <v>611</v>
      </c>
      <c r="AEE33" s="14"/>
      <c r="AEF33" s="14"/>
      <c r="AEG33" s="14"/>
      <c r="AEH33" s="14"/>
      <c r="AEI33" s="14">
        <v>38</v>
      </c>
      <c r="AEJ33" s="14" t="s">
        <v>1485</v>
      </c>
      <c r="AEK33" s="14">
        <v>32</v>
      </c>
      <c r="AEL33" s="14" t="s">
        <v>611</v>
      </c>
      <c r="AEM33" s="14"/>
      <c r="AEN33" s="14"/>
      <c r="AEO33" s="14"/>
      <c r="AEP33" s="14"/>
      <c r="AEQ33" s="14">
        <v>38</v>
      </c>
      <c r="AER33" s="14" t="s">
        <v>1485</v>
      </c>
      <c r="AES33" s="14">
        <v>32</v>
      </c>
      <c r="AET33" s="14" t="s">
        <v>611</v>
      </c>
      <c r="AEU33" s="14"/>
      <c r="AEV33" s="14"/>
      <c r="AEW33" s="14"/>
      <c r="AEX33" s="14"/>
      <c r="AEY33" s="14">
        <v>38</v>
      </c>
      <c r="AEZ33" s="14" t="s">
        <v>1485</v>
      </c>
      <c r="AFA33" s="14">
        <v>32</v>
      </c>
      <c r="AFB33" s="14" t="s">
        <v>611</v>
      </c>
      <c r="AFC33" s="14"/>
      <c r="AFD33" s="14"/>
      <c r="AFE33" s="14"/>
      <c r="AFF33" s="14"/>
      <c r="AFG33" s="14">
        <v>38</v>
      </c>
      <c r="AFH33" s="14" t="s">
        <v>1485</v>
      </c>
      <c r="AFI33" s="14">
        <v>32</v>
      </c>
      <c r="AFJ33" s="14" t="s">
        <v>611</v>
      </c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  <c r="ASQ33" s="14"/>
      <c r="ASR33" s="14"/>
      <c r="ASS33" s="14"/>
      <c r="AST33" s="14"/>
      <c r="ASU33" s="14"/>
      <c r="ASV33" s="14"/>
      <c r="ASW33" s="14"/>
      <c r="ASX33" s="14"/>
      <c r="ASY33" s="14"/>
      <c r="ASZ33" s="14"/>
      <c r="ATA33" s="14"/>
      <c r="ATB33" s="14"/>
      <c r="ATC33" s="14"/>
      <c r="ATD33" s="14"/>
    </row>
    <row r="34" spans="5:120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 t="str">
        <f t="shared" si="1464"/>
        <v/>
      </c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1486</v>
      </c>
      <c r="ZQ34" s="14"/>
      <c r="ZR34" s="14"/>
      <c r="ZS34" s="14">
        <v>39</v>
      </c>
      <c r="ZT34" s="14" t="s">
        <v>1486</v>
      </c>
      <c r="ZU34" s="14"/>
      <c r="ZV34" s="14"/>
      <c r="ZW34" s="14">
        <v>39</v>
      </c>
      <c r="ZX34" s="14" t="s">
        <v>1486</v>
      </c>
      <c r="ZY34" s="14"/>
      <c r="ZZ34" s="14"/>
      <c r="AAA34" s="14">
        <v>39</v>
      </c>
      <c r="AAB34" s="14" t="s">
        <v>1486</v>
      </c>
      <c r="AAC34" s="14"/>
      <c r="AAD34" s="14"/>
      <c r="AAE34" s="14">
        <v>39</v>
      </c>
      <c r="AAF34" s="14" t="s">
        <v>1486</v>
      </c>
      <c r="AAG34" s="14"/>
      <c r="AAH34" s="14"/>
      <c r="AAI34" s="14">
        <v>39</v>
      </c>
      <c r="AAJ34" s="14" t="s">
        <v>1486</v>
      </c>
      <c r="AAK34" s="14"/>
      <c r="AAL34" s="14"/>
      <c r="AAM34" s="14">
        <v>39</v>
      </c>
      <c r="AAN34" s="14" t="s">
        <v>1486</v>
      </c>
      <c r="AAO34" s="14"/>
      <c r="AAP34" s="14"/>
      <c r="AAQ34" s="14">
        <v>39</v>
      </c>
      <c r="AAR34" s="14" t="s">
        <v>1486</v>
      </c>
      <c r="AAS34" s="14"/>
      <c r="AAT34" s="14"/>
      <c r="AAU34" s="14">
        <v>39</v>
      </c>
      <c r="AAV34" s="14" t="s">
        <v>1486</v>
      </c>
      <c r="AAW34" s="14"/>
      <c r="AAX34" s="14"/>
      <c r="AAY34" s="14">
        <v>39</v>
      </c>
      <c r="AAZ34" s="14" t="s">
        <v>1486</v>
      </c>
      <c r="ABA34" s="14"/>
      <c r="ABB34" s="14"/>
      <c r="ABC34" s="14">
        <v>39</v>
      </c>
      <c r="ABD34" s="14" t="s">
        <v>1486</v>
      </c>
      <c r="ABE34" s="14"/>
      <c r="ABF34" s="14"/>
      <c r="ABI34" s="14"/>
      <c r="ABJ34" s="14"/>
      <c r="ABK34" s="14">
        <v>39</v>
      </c>
      <c r="ABL34" s="14" t="s">
        <v>1486</v>
      </c>
      <c r="ABM34" s="14"/>
      <c r="ABN34" s="14"/>
      <c r="ABO34" s="14">
        <v>39</v>
      </c>
      <c r="ABP34" s="14" t="s">
        <v>1486</v>
      </c>
      <c r="ABQ34" s="14"/>
      <c r="ABR34" s="14"/>
      <c r="ABS34" s="14">
        <v>39</v>
      </c>
      <c r="ABT34" s="14" t="s">
        <v>1486</v>
      </c>
      <c r="ABU34" s="14"/>
      <c r="ABV34" s="14"/>
      <c r="ABW34" s="14">
        <v>39</v>
      </c>
      <c r="ABX34" s="14" t="s">
        <v>1486</v>
      </c>
      <c r="ABY34" s="14"/>
      <c r="ABZ34" s="14"/>
      <c r="ACA34" s="14">
        <v>39</v>
      </c>
      <c r="ACB34" s="14" t="s">
        <v>1486</v>
      </c>
      <c r="ACC34" s="14"/>
      <c r="ACD34" s="14"/>
      <c r="ACE34" s="14">
        <v>39</v>
      </c>
      <c r="ACF34" s="14" t="s">
        <v>1486</v>
      </c>
      <c r="ACG34" s="14"/>
      <c r="ACH34" s="14"/>
      <c r="ACI34" s="14">
        <v>39</v>
      </c>
      <c r="ACJ34" s="14" t="s">
        <v>1486</v>
      </c>
      <c r="ACK34" s="14"/>
      <c r="ACL34" s="14"/>
      <c r="ACM34" s="14">
        <v>39</v>
      </c>
      <c r="ACN34" s="14" t="s">
        <v>1486</v>
      </c>
      <c r="ACO34" s="14"/>
      <c r="ACP34" s="14"/>
      <c r="ACQ34" s="14">
        <v>39</v>
      </c>
      <c r="ACR34" s="14" t="s">
        <v>1486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1486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1486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1486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1486</v>
      </c>
      <c r="ADQ34" s="14">
        <v>33</v>
      </c>
      <c r="ADR34" s="14" t="s">
        <v>612</v>
      </c>
      <c r="ADS34" s="14"/>
      <c r="ADT34" s="14"/>
      <c r="ADU34" s="14">
        <v>39</v>
      </c>
      <c r="ADV34" s="14" t="s">
        <v>1486</v>
      </c>
      <c r="ADW34" s="14">
        <v>33</v>
      </c>
      <c r="ADX34" s="14" t="s">
        <v>612</v>
      </c>
      <c r="ADY34" s="14"/>
      <c r="ADZ34" s="14"/>
      <c r="AEA34" s="14">
        <v>39</v>
      </c>
      <c r="AEB34" s="14" t="s">
        <v>1486</v>
      </c>
      <c r="AEC34" s="14">
        <v>33</v>
      </c>
      <c r="AED34" s="14" t="s">
        <v>612</v>
      </c>
      <c r="AEE34" s="14"/>
      <c r="AEF34" s="14"/>
      <c r="AEG34" s="14"/>
      <c r="AEH34" s="14"/>
      <c r="AEI34" s="14">
        <v>39</v>
      </c>
      <c r="AEJ34" s="14" t="s">
        <v>1486</v>
      </c>
      <c r="AEK34" s="14">
        <v>33</v>
      </c>
      <c r="AEL34" s="14" t="s">
        <v>612</v>
      </c>
      <c r="AEM34" s="14"/>
      <c r="AEN34" s="14"/>
      <c r="AEO34" s="14"/>
      <c r="AEP34" s="14"/>
      <c r="AEQ34" s="14">
        <v>39</v>
      </c>
      <c r="AER34" s="14" t="s">
        <v>1486</v>
      </c>
      <c r="AES34" s="14">
        <v>33</v>
      </c>
      <c r="AET34" s="14" t="s">
        <v>612</v>
      </c>
      <c r="AEU34" s="14"/>
      <c r="AEV34" s="14"/>
      <c r="AEW34" s="14"/>
      <c r="AEX34" s="14"/>
      <c r="AEY34" s="14">
        <v>39</v>
      </c>
      <c r="AEZ34" s="14" t="s">
        <v>1486</v>
      </c>
      <c r="AFA34" s="14">
        <v>33</v>
      </c>
      <c r="AFB34" s="14" t="s">
        <v>612</v>
      </c>
      <c r="AFC34" s="14"/>
      <c r="AFD34" s="14"/>
      <c r="AFE34" s="14"/>
      <c r="AFF34" s="14"/>
      <c r="AFG34" s="14">
        <v>39</v>
      </c>
      <c r="AFH34" s="14" t="s">
        <v>1486</v>
      </c>
      <c r="AFI34" s="14">
        <v>33</v>
      </c>
      <c r="AFJ34" s="14" t="s">
        <v>612</v>
      </c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  <c r="ASQ34" s="14"/>
      <c r="ASR34" s="14"/>
      <c r="ASS34" s="14"/>
      <c r="AST34" s="14"/>
      <c r="ASU34" s="14"/>
      <c r="ASV34" s="14"/>
      <c r="ASW34" s="14"/>
      <c r="ASX34" s="14"/>
      <c r="ASY34" s="14"/>
      <c r="ASZ34" s="14"/>
      <c r="ATA34" s="14"/>
      <c r="ATB34" s="14"/>
      <c r="ATC34" s="14"/>
      <c r="ATD34" s="14"/>
    </row>
    <row r="35" spans="5:120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 t="str">
        <f t="shared" si="1464"/>
        <v/>
      </c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1487</v>
      </c>
      <c r="ZQ35" s="14"/>
      <c r="ZR35" s="14"/>
      <c r="ZS35" s="14">
        <v>40</v>
      </c>
      <c r="ZT35" s="14" t="s">
        <v>1487</v>
      </c>
      <c r="ZU35" s="14"/>
      <c r="ZV35" s="14"/>
      <c r="ZW35" s="14">
        <v>40</v>
      </c>
      <c r="ZX35" s="14" t="s">
        <v>1487</v>
      </c>
      <c r="ZY35" s="14"/>
      <c r="ZZ35" s="14"/>
      <c r="AAA35" s="14">
        <v>40</v>
      </c>
      <c r="AAB35" s="14" t="s">
        <v>1487</v>
      </c>
      <c r="AAC35" s="14"/>
      <c r="AAD35" s="14"/>
      <c r="AAE35" s="14">
        <v>40</v>
      </c>
      <c r="AAF35" s="14" t="s">
        <v>1487</v>
      </c>
      <c r="AAG35" s="14"/>
      <c r="AAH35" s="14"/>
      <c r="AAI35" s="14">
        <v>40</v>
      </c>
      <c r="AAJ35" s="14" t="s">
        <v>1487</v>
      </c>
      <c r="AAK35" s="14"/>
      <c r="AAL35" s="14"/>
      <c r="AAM35" s="14">
        <v>40</v>
      </c>
      <c r="AAN35" s="14" t="s">
        <v>1487</v>
      </c>
      <c r="AAO35" s="14"/>
      <c r="AAP35" s="14"/>
      <c r="AAQ35" s="14">
        <v>40</v>
      </c>
      <c r="AAR35" s="14" t="s">
        <v>1487</v>
      </c>
      <c r="AAS35" s="14"/>
      <c r="AAT35" s="14"/>
      <c r="AAU35" s="14">
        <v>40</v>
      </c>
      <c r="AAV35" s="14" t="s">
        <v>1487</v>
      </c>
      <c r="AAW35" s="14"/>
      <c r="AAX35" s="14"/>
      <c r="AAY35" s="14">
        <v>40</v>
      </c>
      <c r="AAZ35" s="14" t="s">
        <v>1487</v>
      </c>
      <c r="ABA35" s="14"/>
      <c r="ABB35" s="14"/>
      <c r="ABC35" s="14">
        <v>40</v>
      </c>
      <c r="ABD35" s="14" t="s">
        <v>1487</v>
      </c>
      <c r="ABE35" s="14"/>
      <c r="ABF35" s="14"/>
      <c r="ABI35" s="14"/>
      <c r="ABJ35" s="14"/>
      <c r="ABK35" s="14">
        <v>40</v>
      </c>
      <c r="ABL35" s="14" t="s">
        <v>1487</v>
      </c>
      <c r="ABM35" s="14"/>
      <c r="ABN35" s="14"/>
      <c r="ABO35" s="14">
        <v>40</v>
      </c>
      <c r="ABP35" s="14" t="s">
        <v>1487</v>
      </c>
      <c r="ABQ35" s="14"/>
      <c r="ABR35" s="14"/>
      <c r="ABS35" s="14">
        <v>40</v>
      </c>
      <c r="ABT35" s="14" t="s">
        <v>1487</v>
      </c>
      <c r="ABU35" s="14"/>
      <c r="ABV35" s="14"/>
      <c r="ABW35" s="14">
        <v>40</v>
      </c>
      <c r="ABX35" s="14" t="s">
        <v>1487</v>
      </c>
      <c r="ABY35" s="14"/>
      <c r="ABZ35" s="14"/>
      <c r="ACA35" s="14">
        <v>40</v>
      </c>
      <c r="ACB35" s="14" t="s">
        <v>1487</v>
      </c>
      <c r="ACC35" s="14"/>
      <c r="ACD35" s="14"/>
      <c r="ACE35" s="14">
        <v>40</v>
      </c>
      <c r="ACF35" s="14" t="s">
        <v>1487</v>
      </c>
      <c r="ACG35" s="14"/>
      <c r="ACH35" s="14"/>
      <c r="ACI35" s="14">
        <v>40</v>
      </c>
      <c r="ACJ35" s="14" t="s">
        <v>1487</v>
      </c>
      <c r="ACK35" s="14"/>
      <c r="ACL35" s="14"/>
      <c r="ACM35" s="14">
        <v>40</v>
      </c>
      <c r="ACN35" s="14" t="s">
        <v>1487</v>
      </c>
      <c r="ACO35" s="14"/>
      <c r="ACP35" s="14"/>
      <c r="ACQ35" s="14">
        <v>40</v>
      </c>
      <c r="ACR35" s="14" t="s">
        <v>1487</v>
      </c>
      <c r="ACS35" s="14">
        <v>34</v>
      </c>
      <c r="ACT35" s="14" t="s">
        <v>1553</v>
      </c>
      <c r="ACU35" s="14"/>
      <c r="ACV35" s="14"/>
      <c r="ACW35" s="14">
        <v>40</v>
      </c>
      <c r="ACX35" s="14" t="s">
        <v>1487</v>
      </c>
      <c r="ACY35" s="14">
        <v>34</v>
      </c>
      <c r="ACZ35" s="14" t="s">
        <v>1553</v>
      </c>
      <c r="ADA35" s="14"/>
      <c r="ADB35" s="14"/>
      <c r="ADC35" s="14">
        <v>40</v>
      </c>
      <c r="ADD35" s="14" t="s">
        <v>1487</v>
      </c>
      <c r="ADE35" s="14">
        <v>34</v>
      </c>
      <c r="ADF35" s="14" t="s">
        <v>1553</v>
      </c>
      <c r="ADG35" s="14"/>
      <c r="ADH35" s="14"/>
      <c r="ADI35" s="14">
        <v>40</v>
      </c>
      <c r="ADJ35" s="14" t="s">
        <v>1487</v>
      </c>
      <c r="ADK35" s="14">
        <v>34</v>
      </c>
      <c r="ADL35" s="14" t="s">
        <v>1553</v>
      </c>
      <c r="ADM35" s="14"/>
      <c r="ADN35" s="14"/>
      <c r="ADO35" s="14">
        <v>40</v>
      </c>
      <c r="ADP35" s="14" t="s">
        <v>1487</v>
      </c>
      <c r="ADQ35" s="14">
        <v>34</v>
      </c>
      <c r="ADR35" s="14" t="s">
        <v>1553</v>
      </c>
      <c r="ADS35" s="14"/>
      <c r="ADT35" s="14"/>
      <c r="ADU35" s="14">
        <v>40</v>
      </c>
      <c r="ADV35" s="14" t="s">
        <v>1487</v>
      </c>
      <c r="ADW35" s="14">
        <v>34</v>
      </c>
      <c r="ADX35" s="14" t="s">
        <v>1553</v>
      </c>
      <c r="ADY35" s="14"/>
      <c r="ADZ35" s="14"/>
      <c r="AEA35" s="14">
        <v>40</v>
      </c>
      <c r="AEB35" s="14" t="s">
        <v>1487</v>
      </c>
      <c r="AEC35" s="14">
        <v>34</v>
      </c>
      <c r="AED35" s="14" t="s">
        <v>1553</v>
      </c>
      <c r="AEE35" s="14"/>
      <c r="AEF35" s="14"/>
      <c r="AEG35" s="14"/>
      <c r="AEH35" s="14"/>
      <c r="AEI35" s="14">
        <v>40</v>
      </c>
      <c r="AEJ35" s="14" t="s">
        <v>1487</v>
      </c>
      <c r="AEK35" s="14">
        <v>34</v>
      </c>
      <c r="AEL35" s="14" t="s">
        <v>1553</v>
      </c>
      <c r="AEM35" s="14"/>
      <c r="AEN35" s="14"/>
      <c r="AEO35" s="14"/>
      <c r="AEP35" s="14"/>
      <c r="AEQ35" s="14">
        <v>40</v>
      </c>
      <c r="AER35" s="14" t="s">
        <v>1487</v>
      </c>
      <c r="AES35" s="14">
        <v>34</v>
      </c>
      <c r="AET35" s="14" t="s">
        <v>1553</v>
      </c>
      <c r="AEU35" s="14"/>
      <c r="AEV35" s="14"/>
      <c r="AEW35" s="14"/>
      <c r="AEX35" s="14"/>
      <c r="AEY35" s="14">
        <v>40</v>
      </c>
      <c r="AEZ35" s="14" t="s">
        <v>1487</v>
      </c>
      <c r="AFA35" s="14">
        <v>34</v>
      </c>
      <c r="AFB35" s="14" t="s">
        <v>1553</v>
      </c>
      <c r="AFC35" s="14"/>
      <c r="AFD35" s="14"/>
      <c r="AFE35" s="14"/>
      <c r="AFF35" s="14"/>
      <c r="AFG35" s="14">
        <v>40</v>
      </c>
      <c r="AFH35" s="14" t="s">
        <v>1487</v>
      </c>
      <c r="AFI35" s="14">
        <v>34</v>
      </c>
      <c r="AFJ35" s="14" t="s">
        <v>1553</v>
      </c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  <c r="ASQ35" s="14"/>
      <c r="ASR35" s="14"/>
      <c r="ASS35" s="14"/>
      <c r="AST35" s="14"/>
      <c r="ASU35" s="14"/>
      <c r="ASV35" s="14"/>
      <c r="ASW35" s="14"/>
      <c r="ASX35" s="14"/>
      <c r="ASY35" s="14"/>
      <c r="ASZ35" s="14"/>
      <c r="ATA35" s="14"/>
      <c r="ATB35" s="14"/>
      <c r="ATC35" s="14"/>
      <c r="ATD35" s="14"/>
    </row>
    <row r="36" spans="5:120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 t="str">
        <f t="shared" si="1464"/>
        <v/>
      </c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/>
      <c r="ACH36" s="14"/>
      <c r="ACI36" s="14"/>
      <c r="ACJ36" s="14"/>
      <c r="ACK36" s="14"/>
      <c r="ACL36" s="14"/>
      <c r="ACM36" s="14"/>
      <c r="ACN36" s="14"/>
      <c r="ACO36" s="14"/>
      <c r="ACP36" s="14"/>
      <c r="ACQ36" s="14"/>
      <c r="ACR36" s="14"/>
      <c r="ACS36" s="14">
        <v>35</v>
      </c>
      <c r="ACT36" s="14" t="s">
        <v>1554</v>
      </c>
      <c r="ACU36" s="14"/>
      <c r="ACV36" s="14"/>
      <c r="ACW36" s="14"/>
      <c r="ACX36" s="14"/>
      <c r="ACY36" s="14">
        <v>35</v>
      </c>
      <c r="ACZ36" s="14" t="s">
        <v>1554</v>
      </c>
      <c r="ADA36" s="14"/>
      <c r="ADB36" s="14"/>
      <c r="ADC36" s="14"/>
      <c r="ADD36" s="14"/>
      <c r="ADE36" s="14">
        <v>35</v>
      </c>
      <c r="ADF36" s="14" t="s">
        <v>1554</v>
      </c>
      <c r="ADG36" s="14"/>
      <c r="ADH36" s="14"/>
      <c r="ADI36" s="14"/>
      <c r="ADJ36" s="14"/>
      <c r="ADK36" s="14">
        <v>35</v>
      </c>
      <c r="ADL36" s="14" t="s">
        <v>1554</v>
      </c>
      <c r="ADM36" s="14"/>
      <c r="ADN36" s="14"/>
      <c r="ADO36" s="14"/>
      <c r="ADP36" s="14"/>
      <c r="ADQ36" s="14">
        <v>35</v>
      </c>
      <c r="ADR36" s="14" t="s">
        <v>1554</v>
      </c>
      <c r="ADS36" s="14"/>
      <c r="ADT36" s="14"/>
      <c r="ADU36" s="14"/>
      <c r="ADV36" s="14"/>
      <c r="ADW36" s="14">
        <v>35</v>
      </c>
      <c r="ADX36" s="14" t="s">
        <v>1554</v>
      </c>
      <c r="ADY36" s="14"/>
      <c r="ADZ36" s="14"/>
      <c r="AEA36" s="14"/>
      <c r="AEB36" s="14"/>
      <c r="AEC36" s="14">
        <v>35</v>
      </c>
      <c r="AED36" s="14" t="s">
        <v>1554</v>
      </c>
      <c r="AEE36" s="14"/>
      <c r="AEF36" s="14"/>
      <c r="AEG36" s="14"/>
      <c r="AEH36" s="14"/>
      <c r="AEI36" s="14"/>
      <c r="AEJ36" s="14"/>
      <c r="AEK36" s="14">
        <v>35</v>
      </c>
      <c r="AEL36" s="14" t="s">
        <v>1554</v>
      </c>
      <c r="AEM36" s="14"/>
      <c r="AEN36" s="14"/>
      <c r="AEO36" s="14"/>
      <c r="AEP36" s="14"/>
      <c r="AEQ36" s="14"/>
      <c r="AER36" s="14"/>
      <c r="AES36" s="14">
        <v>35</v>
      </c>
      <c r="AET36" s="14" t="s">
        <v>1554</v>
      </c>
      <c r="AEU36" s="14"/>
      <c r="AEV36" s="14"/>
      <c r="AEW36" s="14"/>
      <c r="AEX36" s="14"/>
      <c r="AEY36" s="14"/>
      <c r="AEZ36" s="14"/>
      <c r="AFA36" s="14">
        <v>35</v>
      </c>
      <c r="AFB36" s="14" t="s">
        <v>1554</v>
      </c>
      <c r="AFC36" s="14"/>
      <c r="AFD36" s="14"/>
      <c r="AFE36" s="14"/>
      <c r="AFF36" s="14"/>
      <c r="AFG36" s="14"/>
      <c r="AFH36" s="14"/>
      <c r="AFI36" s="14">
        <v>35</v>
      </c>
      <c r="AFJ36" s="14" t="s">
        <v>1554</v>
      </c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  <c r="ASQ36" s="14"/>
      <c r="ASR36" s="14"/>
      <c r="ASS36" s="14"/>
      <c r="AST36" s="14"/>
      <c r="ASU36" s="14"/>
      <c r="ASV36" s="14"/>
      <c r="ASW36" s="14"/>
      <c r="ASX36" s="14"/>
      <c r="ASY36" s="14"/>
      <c r="ASZ36" s="14"/>
      <c r="ATA36" s="14"/>
      <c r="ATB36" s="14"/>
      <c r="ATC36" s="14"/>
      <c r="ATD36" s="14"/>
    </row>
    <row r="37" spans="5:1200">
      <c r="BK37" s="14" t="str">
        <f t="shared" si="1464"/>
        <v/>
      </c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/>
      <c r="ACH37" s="14"/>
      <c r="ACI37" s="14"/>
      <c r="ACJ37" s="14"/>
      <c r="ACK37" s="14"/>
      <c r="ACL37" s="14"/>
      <c r="ACM37" s="14"/>
      <c r="ACN37" s="14"/>
      <c r="ACO37" s="14"/>
      <c r="ACP37" s="14"/>
      <c r="ACQ37" s="14"/>
      <c r="ACR37" s="14"/>
      <c r="ACS37" s="14">
        <v>36</v>
      </c>
      <c r="ACT37" s="14" t="s">
        <v>1555</v>
      </c>
      <c r="ACU37" s="14"/>
      <c r="ACV37" s="14"/>
      <c r="ACW37" s="14"/>
      <c r="ACX37" s="14"/>
      <c r="ACY37" s="14">
        <v>36</v>
      </c>
      <c r="ACZ37" s="14" t="s">
        <v>1555</v>
      </c>
      <c r="ADA37" s="14"/>
      <c r="ADB37" s="14"/>
      <c r="ADC37" s="14"/>
      <c r="ADD37" s="14"/>
      <c r="ADE37" s="14">
        <v>36</v>
      </c>
      <c r="ADF37" s="14" t="s">
        <v>1555</v>
      </c>
      <c r="ADG37" s="14"/>
      <c r="ADH37" s="14"/>
      <c r="ADI37" s="14"/>
      <c r="ADJ37" s="14"/>
      <c r="ADK37" s="14">
        <v>36</v>
      </c>
      <c r="ADL37" s="14" t="s">
        <v>1555</v>
      </c>
      <c r="ADM37" s="14"/>
      <c r="ADN37" s="14"/>
      <c r="ADO37" s="14"/>
      <c r="ADP37" s="14"/>
      <c r="ADQ37" s="14">
        <v>36</v>
      </c>
      <c r="ADR37" s="14" t="s">
        <v>1555</v>
      </c>
      <c r="ADS37" s="14"/>
      <c r="ADT37" s="14"/>
      <c r="ADU37" s="14"/>
      <c r="ADV37" s="14"/>
      <c r="ADW37" s="14">
        <v>36</v>
      </c>
      <c r="ADX37" s="14" t="s">
        <v>1555</v>
      </c>
      <c r="ADY37" s="14"/>
      <c r="ADZ37" s="14"/>
      <c r="AEA37" s="14"/>
      <c r="AEB37" s="14"/>
      <c r="AEC37" s="14">
        <v>36</v>
      </c>
      <c r="AED37" s="14" t="s">
        <v>1555</v>
      </c>
      <c r="AEE37" s="14"/>
      <c r="AEF37" s="14"/>
      <c r="AEG37" s="14"/>
      <c r="AEH37" s="14"/>
      <c r="AEI37" s="14"/>
      <c r="AEJ37" s="14"/>
      <c r="AEK37" s="14">
        <v>36</v>
      </c>
      <c r="AEL37" s="14" t="s">
        <v>1555</v>
      </c>
      <c r="AEM37" s="14"/>
      <c r="AEN37" s="14"/>
      <c r="AEO37" s="14"/>
      <c r="AEP37" s="14"/>
      <c r="AEQ37" s="14"/>
      <c r="AER37" s="14"/>
      <c r="AES37" s="14">
        <v>36</v>
      </c>
      <c r="AET37" s="14" t="s">
        <v>1555</v>
      </c>
      <c r="AEU37" s="14"/>
      <c r="AEV37" s="14"/>
      <c r="AEW37" s="14"/>
      <c r="AEX37" s="14"/>
      <c r="AEY37" s="14"/>
      <c r="AEZ37" s="14"/>
      <c r="AFA37" s="14">
        <v>36</v>
      </c>
      <c r="AFB37" s="14" t="s">
        <v>1555</v>
      </c>
      <c r="AFC37" s="14"/>
      <c r="AFD37" s="14"/>
      <c r="AFE37" s="14"/>
      <c r="AFF37" s="14"/>
      <c r="AFG37" s="14"/>
      <c r="AFH37" s="14"/>
      <c r="AFI37" s="14">
        <v>36</v>
      </c>
      <c r="AFJ37" s="14" t="s">
        <v>1555</v>
      </c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  <c r="ASQ37" s="14"/>
      <c r="ASR37" s="14"/>
      <c r="ASS37" s="14"/>
      <c r="AST37" s="14"/>
      <c r="ASU37" s="14"/>
      <c r="ASV37" s="14"/>
      <c r="ASW37" s="14"/>
      <c r="ASX37" s="14"/>
      <c r="ASY37" s="14"/>
      <c r="ASZ37" s="14"/>
      <c r="ATA37" s="14"/>
      <c r="ATB37" s="14"/>
      <c r="ATC37" s="14"/>
      <c r="ATD37" s="14"/>
    </row>
    <row r="38" spans="5:1200">
      <c r="BK38" s="14" t="str">
        <f t="shared" si="1464"/>
        <v/>
      </c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/>
      <c r="ACH38" s="14"/>
      <c r="ACI38" s="14"/>
      <c r="ACJ38" s="14"/>
      <c r="ACK38" s="14"/>
      <c r="ACL38" s="14"/>
      <c r="ACM38" s="14"/>
      <c r="ACN38" s="14"/>
      <c r="ACO38" s="14"/>
      <c r="ACP38" s="14"/>
      <c r="ACQ38" s="14"/>
      <c r="ACR38" s="14"/>
      <c r="ACS38" s="14">
        <v>37</v>
      </c>
      <c r="ACT38" s="14" t="s">
        <v>1556</v>
      </c>
      <c r="ACU38" s="14"/>
      <c r="ACV38" s="14"/>
      <c r="ACW38" s="14"/>
      <c r="ACX38" s="14"/>
      <c r="ACY38" s="14">
        <v>37</v>
      </c>
      <c r="ACZ38" s="14" t="s">
        <v>1556</v>
      </c>
      <c r="ADA38" s="14"/>
      <c r="ADB38" s="14"/>
      <c r="ADC38" s="14"/>
      <c r="ADD38" s="14"/>
      <c r="ADE38" s="14">
        <v>37</v>
      </c>
      <c r="ADF38" s="14" t="s">
        <v>1556</v>
      </c>
      <c r="ADG38" s="14"/>
      <c r="ADH38" s="14"/>
      <c r="ADI38" s="14"/>
      <c r="ADJ38" s="14"/>
      <c r="ADK38" s="14">
        <v>37</v>
      </c>
      <c r="ADL38" s="14" t="s">
        <v>1556</v>
      </c>
      <c r="ADM38" s="14"/>
      <c r="ADN38" s="14"/>
      <c r="ADO38" s="14"/>
      <c r="ADP38" s="14"/>
      <c r="ADQ38" s="14">
        <v>37</v>
      </c>
      <c r="ADR38" s="14" t="s">
        <v>1556</v>
      </c>
      <c r="ADS38" s="14"/>
      <c r="ADT38" s="14"/>
      <c r="ADU38" s="14"/>
      <c r="ADV38" s="14"/>
      <c r="ADW38" s="14">
        <v>37</v>
      </c>
      <c r="ADX38" s="14" t="s">
        <v>1556</v>
      </c>
      <c r="ADY38" s="14"/>
      <c r="ADZ38" s="14"/>
      <c r="AEA38" s="14"/>
      <c r="AEB38" s="14"/>
      <c r="AEC38" s="14">
        <v>37</v>
      </c>
      <c r="AED38" s="14" t="s">
        <v>1556</v>
      </c>
      <c r="AEE38" s="14"/>
      <c r="AEF38" s="14"/>
      <c r="AEG38" s="14"/>
      <c r="AEH38" s="14"/>
      <c r="AEI38" s="14"/>
      <c r="AEJ38" s="14"/>
      <c r="AEK38" s="14">
        <v>37</v>
      </c>
      <c r="AEL38" s="14" t="s">
        <v>1556</v>
      </c>
      <c r="AEM38" s="14"/>
      <c r="AEN38" s="14"/>
      <c r="AEO38" s="14"/>
      <c r="AEP38" s="14"/>
      <c r="AEQ38" s="14"/>
      <c r="AER38" s="14"/>
      <c r="AES38" s="14">
        <v>37</v>
      </c>
      <c r="AET38" s="14" t="s">
        <v>1556</v>
      </c>
      <c r="AEU38" s="14"/>
      <c r="AEV38" s="14"/>
      <c r="AEW38" s="14"/>
      <c r="AEX38" s="14"/>
      <c r="AEY38" s="14"/>
      <c r="AEZ38" s="14"/>
      <c r="AFA38" s="14">
        <v>37</v>
      </c>
      <c r="AFB38" s="14" t="s">
        <v>1556</v>
      </c>
      <c r="AFC38" s="14"/>
      <c r="AFD38" s="14"/>
      <c r="AFE38" s="14"/>
      <c r="AFF38" s="14"/>
      <c r="AFG38" s="14"/>
      <c r="AFH38" s="14"/>
      <c r="AFI38" s="14">
        <v>37</v>
      </c>
      <c r="AFJ38" s="14" t="s">
        <v>1556</v>
      </c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  <c r="ASQ38" s="14"/>
      <c r="ASR38" s="14"/>
      <c r="ASS38" s="14"/>
      <c r="AST38" s="14"/>
      <c r="ASU38" s="14"/>
      <c r="ASV38" s="14"/>
      <c r="ASW38" s="14"/>
      <c r="ASX38" s="14"/>
      <c r="ASY38" s="14"/>
      <c r="ASZ38" s="14"/>
      <c r="ATA38" s="14"/>
      <c r="ATB38" s="14"/>
      <c r="ATC38" s="14"/>
      <c r="ATD38" s="14"/>
    </row>
    <row r="39" spans="5:1200">
      <c r="BK39" s="14" t="str">
        <f t="shared" si="1464"/>
        <v/>
      </c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/>
      <c r="ACH39" s="14"/>
      <c r="ACI39" s="14"/>
      <c r="ACJ39" s="14"/>
      <c r="ACK39" s="14"/>
      <c r="ACL39" s="14"/>
      <c r="ACM39" s="14"/>
      <c r="ACN39" s="14"/>
      <c r="ACO39" s="14"/>
      <c r="ACP39" s="14"/>
      <c r="ACQ39" s="14"/>
      <c r="ACR39" s="14"/>
      <c r="ACS39" s="14">
        <v>38</v>
      </c>
      <c r="ACT39" s="14" t="s">
        <v>1557</v>
      </c>
      <c r="ACU39" s="14"/>
      <c r="ACV39" s="14"/>
      <c r="ACW39" s="14"/>
      <c r="ACX39" s="14"/>
      <c r="ACY39" s="14">
        <v>38</v>
      </c>
      <c r="ACZ39" s="14" t="s">
        <v>1557</v>
      </c>
      <c r="ADA39" s="14"/>
      <c r="ADB39" s="14"/>
      <c r="ADC39" s="14"/>
      <c r="ADD39" s="14"/>
      <c r="ADE39" s="14">
        <v>38</v>
      </c>
      <c r="ADF39" s="14" t="s">
        <v>1557</v>
      </c>
      <c r="ADG39" s="14"/>
      <c r="ADH39" s="14"/>
      <c r="ADI39" s="14"/>
      <c r="ADJ39" s="14"/>
      <c r="ADK39" s="14">
        <v>38</v>
      </c>
      <c r="ADL39" s="14" t="s">
        <v>1557</v>
      </c>
      <c r="ADM39" s="14"/>
      <c r="ADN39" s="14"/>
      <c r="ADO39" s="14"/>
      <c r="ADP39" s="14"/>
      <c r="ADQ39" s="14">
        <v>38</v>
      </c>
      <c r="ADR39" s="14" t="s">
        <v>1557</v>
      </c>
      <c r="ADS39" s="14"/>
      <c r="ADT39" s="14"/>
      <c r="ADU39" s="14"/>
      <c r="ADV39" s="14"/>
      <c r="ADW39" s="14">
        <v>38</v>
      </c>
      <c r="ADX39" s="14" t="s">
        <v>1557</v>
      </c>
      <c r="ADY39" s="14"/>
      <c r="ADZ39" s="14"/>
      <c r="AEA39" s="14"/>
      <c r="AEB39" s="14"/>
      <c r="AEC39" s="14">
        <v>38</v>
      </c>
      <c r="AED39" s="14" t="s">
        <v>1557</v>
      </c>
      <c r="AEE39" s="14"/>
      <c r="AEF39" s="14"/>
      <c r="AEG39" s="14"/>
      <c r="AEH39" s="14"/>
      <c r="AEI39" s="14"/>
      <c r="AEJ39" s="14"/>
      <c r="AEK39" s="14">
        <v>38</v>
      </c>
      <c r="AEL39" s="14" t="s">
        <v>1557</v>
      </c>
      <c r="AEM39" s="14"/>
      <c r="AEN39" s="14"/>
      <c r="AEO39" s="14"/>
      <c r="AEP39" s="14"/>
      <c r="AEQ39" s="14"/>
      <c r="AER39" s="14"/>
      <c r="AES39" s="14">
        <v>38</v>
      </c>
      <c r="AET39" s="14" t="s">
        <v>1557</v>
      </c>
      <c r="AEU39" s="14"/>
      <c r="AEV39" s="14"/>
      <c r="AEW39" s="14"/>
      <c r="AEX39" s="14"/>
      <c r="AEY39" s="14"/>
      <c r="AEZ39" s="14"/>
      <c r="AFA39" s="14">
        <v>38</v>
      </c>
      <c r="AFB39" s="14" t="s">
        <v>1557</v>
      </c>
      <c r="AFC39" s="14"/>
      <c r="AFD39" s="14"/>
      <c r="AFE39" s="14"/>
      <c r="AFF39" s="14"/>
      <c r="AFG39" s="14"/>
      <c r="AFH39" s="14"/>
      <c r="AFI39" s="14">
        <v>38</v>
      </c>
      <c r="AFJ39" s="14" t="s">
        <v>1557</v>
      </c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  <c r="ASQ39" s="14"/>
      <c r="ASR39" s="14"/>
      <c r="ASS39" s="14"/>
      <c r="AST39" s="14"/>
      <c r="ASU39" s="14"/>
      <c r="ASV39" s="14"/>
      <c r="ASW39" s="14"/>
      <c r="ASX39" s="14"/>
      <c r="ASY39" s="14"/>
      <c r="ASZ39" s="14"/>
      <c r="ATA39" s="14"/>
      <c r="ATB39" s="14"/>
      <c r="ATC39" s="14"/>
      <c r="ATD39" s="14"/>
    </row>
    <row r="40" spans="5:1200">
      <c r="BK40" s="14" t="str">
        <f t="shared" si="1464"/>
        <v/>
      </c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/>
      <c r="ACH40" s="14"/>
      <c r="ACI40" s="14"/>
      <c r="ACJ40" s="14"/>
      <c r="ACK40" s="14"/>
      <c r="ACL40" s="14"/>
      <c r="ACM40" s="14"/>
      <c r="ACN40" s="14"/>
      <c r="ACO40" s="14"/>
      <c r="ACP40" s="14"/>
      <c r="ACQ40" s="14"/>
      <c r="ACR40" s="14"/>
      <c r="ACS40" s="14">
        <v>39</v>
      </c>
      <c r="ACT40" s="14" t="s">
        <v>1015</v>
      </c>
      <c r="ACU40" s="14"/>
      <c r="ACV40" s="14"/>
      <c r="ACW40" s="14"/>
      <c r="ACX40" s="14"/>
      <c r="ACY40" s="14">
        <v>39</v>
      </c>
      <c r="ACZ40" s="14" t="s">
        <v>1015</v>
      </c>
      <c r="ADA40" s="14"/>
      <c r="ADB40" s="14"/>
      <c r="ADC40" s="14"/>
      <c r="ADD40" s="14"/>
      <c r="ADE40" s="14">
        <v>39</v>
      </c>
      <c r="ADF40" s="14" t="s">
        <v>1015</v>
      </c>
      <c r="ADG40" s="14"/>
      <c r="ADH40" s="14"/>
      <c r="ADI40" s="14"/>
      <c r="ADJ40" s="14"/>
      <c r="ADK40" s="14">
        <v>39</v>
      </c>
      <c r="ADL40" s="14" t="s">
        <v>1015</v>
      </c>
      <c r="ADM40" s="14"/>
      <c r="ADN40" s="14"/>
      <c r="ADO40" s="14"/>
      <c r="ADP40" s="14"/>
      <c r="ADQ40" s="14">
        <v>39</v>
      </c>
      <c r="ADR40" s="14" t="s">
        <v>1015</v>
      </c>
      <c r="ADS40" s="14"/>
      <c r="ADT40" s="14"/>
      <c r="ADU40" s="14"/>
      <c r="ADV40" s="14"/>
      <c r="ADW40" s="14">
        <v>39</v>
      </c>
      <c r="ADX40" s="14" t="s">
        <v>1015</v>
      </c>
      <c r="ADY40" s="14"/>
      <c r="ADZ40" s="14"/>
      <c r="AEA40" s="14"/>
      <c r="AEB40" s="14"/>
      <c r="AEC40" s="14">
        <v>39</v>
      </c>
      <c r="AED40" s="14" t="s">
        <v>1015</v>
      </c>
      <c r="AEE40" s="14"/>
      <c r="AEF40" s="14"/>
      <c r="AEG40" s="14"/>
      <c r="AEH40" s="14"/>
      <c r="AEI40" s="14"/>
      <c r="AEJ40" s="14"/>
      <c r="AEK40" s="14">
        <v>39</v>
      </c>
      <c r="AEL40" s="14" t="s">
        <v>1015</v>
      </c>
      <c r="AEM40" s="14"/>
      <c r="AEN40" s="14"/>
      <c r="AEO40" s="14"/>
      <c r="AEP40" s="14"/>
      <c r="AEQ40" s="14"/>
      <c r="AER40" s="14"/>
      <c r="AES40" s="14">
        <v>39</v>
      </c>
      <c r="AET40" s="14" t="s">
        <v>1015</v>
      </c>
      <c r="AEU40" s="14"/>
      <c r="AEV40" s="14"/>
      <c r="AEW40" s="14"/>
      <c r="AEX40" s="14"/>
      <c r="AEY40" s="14"/>
      <c r="AEZ40" s="14"/>
      <c r="AFA40" s="14">
        <v>39</v>
      </c>
      <c r="AFB40" s="14" t="s">
        <v>1015</v>
      </c>
      <c r="AFC40" s="14"/>
      <c r="AFD40" s="14"/>
      <c r="AFE40" s="14"/>
      <c r="AFF40" s="14"/>
      <c r="AFG40" s="14"/>
      <c r="AFH40" s="14"/>
      <c r="AFI40" s="14">
        <v>39</v>
      </c>
      <c r="AFJ40" s="14" t="s">
        <v>1015</v>
      </c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  <c r="ASQ40" s="14"/>
      <c r="ASR40" s="14"/>
      <c r="ASS40" s="14"/>
      <c r="AST40" s="14"/>
      <c r="ASU40" s="14"/>
      <c r="ASV40" s="14"/>
      <c r="ASW40" s="14"/>
      <c r="ASX40" s="14"/>
      <c r="ASY40" s="14"/>
      <c r="ASZ40" s="14"/>
      <c r="ATA40" s="14"/>
      <c r="ATB40" s="14"/>
      <c r="ATC40" s="14"/>
      <c r="ATD40" s="14"/>
    </row>
    <row r="41" spans="5:1200">
      <c r="BK41" s="14" t="str">
        <f t="shared" si="1464"/>
        <v/>
      </c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/>
      <c r="ACH41" s="14"/>
      <c r="ACI41" s="14"/>
      <c r="ACJ41" s="14"/>
      <c r="ACK41" s="14"/>
      <c r="ACL41" s="14"/>
      <c r="ACM41" s="14"/>
      <c r="ACN41" s="14"/>
      <c r="ACO41" s="14"/>
      <c r="ACP41" s="14"/>
      <c r="ACQ41" s="14"/>
      <c r="ACR41" s="14"/>
      <c r="ACS41" s="14">
        <v>40</v>
      </c>
      <c r="ACT41" s="14" t="s">
        <v>1559</v>
      </c>
      <c r="ACU41" s="14"/>
      <c r="ACV41" s="14"/>
      <c r="ACW41" s="14"/>
      <c r="ACX41" s="14"/>
      <c r="ACY41" s="14">
        <v>40</v>
      </c>
      <c r="ACZ41" s="14" t="s">
        <v>1559</v>
      </c>
      <c r="ADA41" s="14"/>
      <c r="ADB41" s="14"/>
      <c r="ADC41" s="14"/>
      <c r="ADD41" s="14"/>
      <c r="ADE41" s="14">
        <v>40</v>
      </c>
      <c r="ADF41" s="14" t="s">
        <v>1559</v>
      </c>
      <c r="ADG41" s="14"/>
      <c r="ADH41" s="14"/>
      <c r="ADI41" s="14"/>
      <c r="ADJ41" s="14"/>
      <c r="ADK41" s="14">
        <v>40</v>
      </c>
      <c r="ADL41" s="14" t="s">
        <v>1559</v>
      </c>
      <c r="ADM41" s="14"/>
      <c r="ADN41" s="14"/>
      <c r="ADO41" s="14"/>
      <c r="ADP41" s="14"/>
      <c r="ADQ41" s="14">
        <v>40</v>
      </c>
      <c r="ADR41" s="14" t="s">
        <v>1559</v>
      </c>
      <c r="ADS41" s="14"/>
      <c r="ADT41" s="14"/>
      <c r="ADU41" s="14"/>
      <c r="ADV41" s="14"/>
      <c r="ADW41" s="14">
        <v>40</v>
      </c>
      <c r="ADX41" s="14" t="s">
        <v>1559</v>
      </c>
      <c r="ADY41" s="14"/>
      <c r="ADZ41" s="14"/>
      <c r="AEA41" s="14"/>
      <c r="AEB41" s="14"/>
      <c r="AEC41" s="14">
        <v>40</v>
      </c>
      <c r="AED41" s="14" t="s">
        <v>1559</v>
      </c>
      <c r="AEE41" s="14"/>
      <c r="AEF41" s="14"/>
      <c r="AEG41" s="14"/>
      <c r="AEH41" s="14"/>
      <c r="AEI41" s="14"/>
      <c r="AEJ41" s="14"/>
      <c r="AEK41" s="14">
        <v>40</v>
      </c>
      <c r="AEL41" s="14" t="s">
        <v>1559</v>
      </c>
      <c r="AEM41" s="14"/>
      <c r="AEN41" s="14"/>
      <c r="AEO41" s="14"/>
      <c r="AEP41" s="14"/>
      <c r="AEQ41" s="14"/>
      <c r="AER41" s="14"/>
      <c r="AES41" s="14">
        <v>40</v>
      </c>
      <c r="AET41" s="14" t="s">
        <v>1559</v>
      </c>
      <c r="AEU41" s="14"/>
      <c r="AEV41" s="14"/>
      <c r="AEW41" s="14"/>
      <c r="AEX41" s="14"/>
      <c r="AEY41" s="14"/>
      <c r="AEZ41" s="14"/>
      <c r="AFA41" s="14">
        <v>40</v>
      </c>
      <c r="AFB41" s="14" t="s">
        <v>1559</v>
      </c>
      <c r="AFC41" s="14"/>
      <c r="AFD41" s="14"/>
      <c r="AFE41" s="14"/>
      <c r="AFF41" s="14"/>
      <c r="AFG41" s="14"/>
      <c r="AFH41" s="14"/>
      <c r="AFI41" s="14">
        <v>40</v>
      </c>
      <c r="AFJ41" s="14" t="s">
        <v>1559</v>
      </c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  <c r="ASQ41" s="14"/>
      <c r="ASR41" s="14"/>
      <c r="ASS41" s="14"/>
      <c r="AST41" s="14"/>
      <c r="ASU41" s="14"/>
      <c r="ASV41" s="14"/>
      <c r="ASW41" s="14"/>
      <c r="ASX41" s="14"/>
      <c r="ASY41" s="14"/>
      <c r="ASZ41" s="14"/>
      <c r="ATA41" s="14"/>
      <c r="ATB41" s="14"/>
      <c r="ATC41" s="14"/>
      <c r="ATD41" s="14"/>
    </row>
    <row r="42" spans="5:1200">
      <c r="BK42" s="14" t="str">
        <f t="shared" si="1464"/>
        <v/>
      </c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/>
      <c r="ACH42" s="14"/>
      <c r="ACI42" s="14"/>
      <c r="ACJ42" s="14"/>
      <c r="ACK42" s="14"/>
      <c r="ACL42" s="14"/>
      <c r="ACM42" s="14"/>
      <c r="ACN42" s="14"/>
      <c r="ACO42" s="14"/>
      <c r="ACP42" s="14"/>
      <c r="ACQ42" s="14"/>
      <c r="ACR42" s="14"/>
      <c r="ACS42" s="14">
        <v>42</v>
      </c>
      <c r="ACT42" s="14" t="s">
        <v>1003</v>
      </c>
      <c r="ACU42" s="14"/>
      <c r="ACV42" s="14"/>
      <c r="ACW42" s="14"/>
      <c r="ACX42" s="14"/>
      <c r="ACY42" s="14">
        <v>42</v>
      </c>
      <c r="ACZ42" s="14" t="s">
        <v>1003</v>
      </c>
      <c r="ADA42" s="14"/>
      <c r="ADB42" s="14"/>
      <c r="ADC42" s="14"/>
      <c r="ADD42" s="14"/>
      <c r="ADE42" s="14">
        <v>42</v>
      </c>
      <c r="ADF42" s="14" t="s">
        <v>1003</v>
      </c>
      <c r="ADG42" s="14"/>
      <c r="ADH42" s="14"/>
      <c r="ADI42" s="14"/>
      <c r="ADJ42" s="14"/>
      <c r="ADK42" s="14">
        <v>42</v>
      </c>
      <c r="ADL42" s="14" t="s">
        <v>1003</v>
      </c>
      <c r="ADM42" s="14"/>
      <c r="ADN42" s="14"/>
      <c r="ADO42" s="14"/>
      <c r="ADP42" s="14"/>
      <c r="ADQ42" s="14">
        <v>42</v>
      </c>
      <c r="ADR42" s="14" t="s">
        <v>1003</v>
      </c>
      <c r="ADS42" s="14"/>
      <c r="ADT42" s="14"/>
      <c r="ADU42" s="14"/>
      <c r="ADV42" s="14"/>
      <c r="ADW42" s="14">
        <v>42</v>
      </c>
      <c r="ADX42" s="14" t="s">
        <v>1003</v>
      </c>
      <c r="ADY42" s="14"/>
      <c r="ADZ42" s="14"/>
      <c r="AEA42" s="14"/>
      <c r="AEB42" s="14"/>
      <c r="AEC42" s="14">
        <v>42</v>
      </c>
      <c r="AED42" s="14" t="s">
        <v>1003</v>
      </c>
      <c r="AEE42" s="14"/>
      <c r="AEF42" s="14"/>
      <c r="AEG42" s="14"/>
      <c r="AEH42" s="14"/>
      <c r="AEI42" s="14"/>
      <c r="AEJ42" s="14"/>
      <c r="AEK42" s="14">
        <v>42</v>
      </c>
      <c r="AEL42" s="14" t="s">
        <v>1003</v>
      </c>
      <c r="AEM42" s="14"/>
      <c r="AEN42" s="14"/>
      <c r="AEO42" s="14"/>
      <c r="AEP42" s="14"/>
      <c r="AEQ42" s="14"/>
      <c r="AER42" s="14"/>
      <c r="AES42" s="14">
        <v>42</v>
      </c>
      <c r="AET42" s="14" t="s">
        <v>1003</v>
      </c>
      <c r="AEU42" s="14"/>
      <c r="AEV42" s="14"/>
      <c r="AEW42" s="14"/>
      <c r="AEX42" s="14"/>
      <c r="AEY42" s="14"/>
      <c r="AEZ42" s="14"/>
      <c r="AFA42" s="14">
        <v>42</v>
      </c>
      <c r="AFB42" s="14" t="s">
        <v>1003</v>
      </c>
      <c r="AFC42" s="14"/>
      <c r="AFD42" s="14"/>
      <c r="AFE42" s="14"/>
      <c r="AFF42" s="14"/>
      <c r="AFG42" s="14"/>
      <c r="AFH42" s="14"/>
      <c r="AFI42" s="14">
        <v>42</v>
      </c>
      <c r="AFJ42" s="14" t="s">
        <v>1003</v>
      </c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  <c r="ASQ42" s="14"/>
      <c r="ASR42" s="14"/>
      <c r="ASS42" s="14"/>
      <c r="AST42" s="14"/>
      <c r="ASU42" s="14"/>
      <c r="ASV42" s="14"/>
      <c r="ASW42" s="14"/>
      <c r="ASX42" s="14"/>
      <c r="ASY42" s="14"/>
      <c r="ASZ42" s="14"/>
      <c r="ATA42" s="14"/>
      <c r="ATB42" s="14"/>
      <c r="ATC42" s="14"/>
      <c r="ATD42" s="14"/>
    </row>
    <row r="43" spans="5:1200">
      <c r="BK43" s="14" t="str">
        <f t="shared" si="1464"/>
        <v/>
      </c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/>
      <c r="ACH43" s="14"/>
      <c r="ACI43" s="14"/>
      <c r="ACJ43" s="14"/>
      <c r="ACK43" s="14"/>
      <c r="ACL43" s="14"/>
      <c r="ACM43" s="14"/>
      <c r="ACN43" s="14"/>
      <c r="ACO43" s="14"/>
      <c r="ACP43" s="14"/>
      <c r="ACQ43" s="14"/>
      <c r="ACR43" s="14"/>
      <c r="ACS43" s="14">
        <v>43</v>
      </c>
      <c r="ACT43" s="14" t="s">
        <v>1026</v>
      </c>
      <c r="ACU43" s="14"/>
      <c r="ACV43" s="14"/>
      <c r="ACW43" s="14"/>
      <c r="ACX43" s="14"/>
      <c r="ACY43" s="14">
        <v>43</v>
      </c>
      <c r="ACZ43" s="14" t="s">
        <v>1026</v>
      </c>
      <c r="ADA43" s="14"/>
      <c r="ADB43" s="14"/>
      <c r="ADC43" s="14"/>
      <c r="ADD43" s="14"/>
      <c r="ADE43" s="14">
        <v>43</v>
      </c>
      <c r="ADF43" s="14" t="s">
        <v>1026</v>
      </c>
      <c r="ADG43" s="14"/>
      <c r="ADH43" s="14"/>
      <c r="ADI43" s="14"/>
      <c r="ADJ43" s="14"/>
      <c r="ADK43" s="14">
        <v>43</v>
      </c>
      <c r="ADL43" s="14" t="s">
        <v>1026</v>
      </c>
      <c r="ADM43" s="14"/>
      <c r="ADN43" s="14"/>
      <c r="ADO43" s="14"/>
      <c r="ADP43" s="14"/>
      <c r="ADQ43" s="14">
        <v>43</v>
      </c>
      <c r="ADR43" s="14" t="s">
        <v>1026</v>
      </c>
      <c r="ADS43" s="14"/>
      <c r="ADT43" s="14"/>
      <c r="ADU43" s="14"/>
      <c r="ADV43" s="14"/>
      <c r="ADW43" s="14">
        <v>43</v>
      </c>
      <c r="ADX43" s="14" t="s">
        <v>1026</v>
      </c>
      <c r="ADY43" s="14"/>
      <c r="ADZ43" s="14"/>
      <c r="AEA43" s="14"/>
      <c r="AEB43" s="14"/>
      <c r="AEC43" s="14">
        <v>43</v>
      </c>
      <c r="AED43" s="14" t="s">
        <v>1026</v>
      </c>
      <c r="AEE43" s="14"/>
      <c r="AEF43" s="14"/>
      <c r="AEG43" s="14"/>
      <c r="AEH43" s="14"/>
      <c r="AEI43" s="14"/>
      <c r="AEJ43" s="14"/>
      <c r="AEK43" s="14">
        <v>43</v>
      </c>
      <c r="AEL43" s="14" t="s">
        <v>1026</v>
      </c>
      <c r="AEM43" s="14"/>
      <c r="AEN43" s="14"/>
      <c r="AEO43" s="14"/>
      <c r="AEP43" s="14"/>
      <c r="AEQ43" s="14"/>
      <c r="AER43" s="14"/>
      <c r="AES43" s="14">
        <v>43</v>
      </c>
      <c r="AET43" s="14" t="s">
        <v>1026</v>
      </c>
      <c r="AEU43" s="14"/>
      <c r="AEV43" s="14"/>
      <c r="AEW43" s="14"/>
      <c r="AEX43" s="14"/>
      <c r="AEY43" s="14"/>
      <c r="AEZ43" s="14"/>
      <c r="AFA43" s="14">
        <v>43</v>
      </c>
      <c r="AFB43" s="14" t="s">
        <v>1026</v>
      </c>
      <c r="AFC43" s="14"/>
      <c r="AFD43" s="14"/>
      <c r="AFE43" s="14"/>
      <c r="AFF43" s="14"/>
      <c r="AFG43" s="14"/>
      <c r="AFH43" s="14"/>
      <c r="AFI43" s="14">
        <v>43</v>
      </c>
      <c r="AFJ43" s="14" t="s">
        <v>1026</v>
      </c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  <c r="ASQ43" s="14"/>
      <c r="ASR43" s="14"/>
      <c r="ASS43" s="14"/>
      <c r="AST43" s="14"/>
      <c r="ASU43" s="14"/>
      <c r="ASV43" s="14"/>
      <c r="ASW43" s="14"/>
      <c r="ASX43" s="14"/>
      <c r="ASY43" s="14"/>
      <c r="ASZ43" s="14"/>
      <c r="ATA43" s="14"/>
      <c r="ATB43" s="14"/>
      <c r="ATC43" s="14"/>
      <c r="ATD43" s="14"/>
    </row>
    <row r="44" spans="5:1200">
      <c r="BK44" s="14" t="str">
        <f t="shared" si="1464"/>
        <v/>
      </c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/>
      <c r="ACH44" s="14"/>
      <c r="ACI44" s="14"/>
      <c r="ACJ44" s="14"/>
      <c r="ACK44" s="14"/>
      <c r="ACL44" s="14"/>
      <c r="ACM44" s="14"/>
      <c r="ACN44" s="14"/>
      <c r="ACO44" s="14"/>
      <c r="ACP44" s="14"/>
      <c r="ACQ44" s="14"/>
      <c r="ACR44" s="14"/>
      <c r="ACS44" s="14">
        <v>44</v>
      </c>
      <c r="ACT44" s="14" t="s">
        <v>1560</v>
      </c>
      <c r="ACU44" s="14"/>
      <c r="ACV44" s="14"/>
      <c r="ACW44" s="14"/>
      <c r="ACX44" s="14"/>
      <c r="ACY44" s="14">
        <v>44</v>
      </c>
      <c r="ACZ44" s="14" t="s">
        <v>1560</v>
      </c>
      <c r="ADA44" s="14"/>
      <c r="ADB44" s="14"/>
      <c r="ADC44" s="14"/>
      <c r="ADD44" s="14"/>
      <c r="ADE44" s="14">
        <v>44</v>
      </c>
      <c r="ADF44" s="14" t="s">
        <v>1560</v>
      </c>
      <c r="ADG44" s="14"/>
      <c r="ADH44" s="14"/>
      <c r="ADI44" s="14"/>
      <c r="ADJ44" s="14"/>
      <c r="ADK44" s="14">
        <v>44</v>
      </c>
      <c r="ADL44" s="14" t="s">
        <v>1560</v>
      </c>
      <c r="ADM44" s="14"/>
      <c r="ADN44" s="14"/>
      <c r="ADO44" s="14"/>
      <c r="ADP44" s="14"/>
      <c r="ADQ44" s="14">
        <v>44</v>
      </c>
      <c r="ADR44" s="14" t="s">
        <v>1560</v>
      </c>
      <c r="ADS44" s="14"/>
      <c r="ADT44" s="14"/>
      <c r="ADU44" s="14"/>
      <c r="ADV44" s="14"/>
      <c r="ADW44" s="14">
        <v>44</v>
      </c>
      <c r="ADX44" s="14" t="s">
        <v>1560</v>
      </c>
      <c r="ADY44" s="14"/>
      <c r="ADZ44" s="14"/>
      <c r="AEA44" s="14"/>
      <c r="AEB44" s="14"/>
      <c r="AEC44" s="14">
        <v>44</v>
      </c>
      <c r="AED44" s="14" t="s">
        <v>1560</v>
      </c>
      <c r="AEE44" s="14"/>
      <c r="AEF44" s="14"/>
      <c r="AEG44" s="14"/>
      <c r="AEH44" s="14"/>
      <c r="AEI44" s="14"/>
      <c r="AEJ44" s="14"/>
      <c r="AEK44" s="14">
        <v>44</v>
      </c>
      <c r="AEL44" s="14" t="s">
        <v>1560</v>
      </c>
      <c r="AEM44" s="14"/>
      <c r="AEN44" s="14"/>
      <c r="AEO44" s="14"/>
      <c r="AEP44" s="14"/>
      <c r="AEQ44" s="14"/>
      <c r="AER44" s="14"/>
      <c r="AES44" s="14">
        <v>44</v>
      </c>
      <c r="AET44" s="14" t="s">
        <v>1560</v>
      </c>
      <c r="AEU44" s="14"/>
      <c r="AEV44" s="14"/>
      <c r="AEW44" s="14"/>
      <c r="AEX44" s="14"/>
      <c r="AEY44" s="14"/>
      <c r="AEZ44" s="14"/>
      <c r="AFA44" s="14">
        <v>44</v>
      </c>
      <c r="AFB44" s="14" t="s">
        <v>1560</v>
      </c>
      <c r="AFC44" s="14"/>
      <c r="AFD44" s="14"/>
      <c r="AFE44" s="14"/>
      <c r="AFF44" s="14"/>
      <c r="AFG44" s="14"/>
      <c r="AFH44" s="14"/>
      <c r="AFI44" s="14">
        <v>44</v>
      </c>
      <c r="AFJ44" s="14" t="s">
        <v>1560</v>
      </c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  <c r="ASQ44" s="14"/>
      <c r="ASR44" s="14"/>
      <c r="ASS44" s="14"/>
      <c r="AST44" s="14"/>
      <c r="ASU44" s="14"/>
      <c r="ASV44" s="14"/>
      <c r="ASW44" s="14"/>
      <c r="ASX44" s="14"/>
      <c r="ASY44" s="14"/>
      <c r="ASZ44" s="14"/>
      <c r="ATA44" s="14"/>
      <c r="ATB44" s="14"/>
      <c r="ATC44" s="14"/>
      <c r="ATD44" s="14"/>
    </row>
    <row r="45" spans="5:1200">
      <c r="BK45" s="14" t="str">
        <f t="shared" si="1464"/>
        <v/>
      </c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/>
      <c r="ACH45" s="14"/>
      <c r="ACI45" s="14"/>
      <c r="ACJ45" s="14"/>
      <c r="ACK45" s="14"/>
      <c r="ACL45" s="14"/>
      <c r="ACM45" s="14"/>
      <c r="ACN45" s="14"/>
      <c r="ACO45" s="14"/>
      <c r="ACP45" s="14"/>
      <c r="ACQ45" s="14"/>
      <c r="ACR45" s="14"/>
      <c r="ACS45" s="14">
        <v>45</v>
      </c>
      <c r="ACT45" s="14" t="s">
        <v>995</v>
      </c>
      <c r="ACU45" s="14"/>
      <c r="ACV45" s="14"/>
      <c r="ACW45" s="14"/>
      <c r="ACX45" s="14"/>
      <c r="ACY45" s="14">
        <v>45</v>
      </c>
      <c r="ACZ45" s="14" t="s">
        <v>995</v>
      </c>
      <c r="ADA45" s="14"/>
      <c r="ADB45" s="14"/>
      <c r="ADC45" s="14"/>
      <c r="ADD45" s="14"/>
      <c r="ADE45" s="14">
        <v>45</v>
      </c>
      <c r="ADF45" s="14" t="s">
        <v>995</v>
      </c>
      <c r="ADG45" s="14"/>
      <c r="ADH45" s="14"/>
      <c r="ADI45" s="14"/>
      <c r="ADJ45" s="14"/>
      <c r="ADK45" s="14">
        <v>45</v>
      </c>
      <c r="ADL45" s="14" t="s">
        <v>995</v>
      </c>
      <c r="ADM45" s="14"/>
      <c r="ADN45" s="14"/>
      <c r="ADO45" s="14"/>
      <c r="ADP45" s="14"/>
      <c r="ADQ45" s="14">
        <v>45</v>
      </c>
      <c r="ADR45" s="14" t="s">
        <v>995</v>
      </c>
      <c r="ADS45" s="14"/>
      <c r="ADT45" s="14"/>
      <c r="ADU45" s="14"/>
      <c r="ADV45" s="14"/>
      <c r="ADW45" s="14">
        <v>45</v>
      </c>
      <c r="ADX45" s="14" t="s">
        <v>995</v>
      </c>
      <c r="ADY45" s="14"/>
      <c r="ADZ45" s="14"/>
      <c r="AEA45" s="14"/>
      <c r="AEB45" s="14"/>
      <c r="AEC45" s="14">
        <v>45</v>
      </c>
      <c r="AED45" s="14" t="s">
        <v>995</v>
      </c>
      <c r="AEE45" s="14"/>
      <c r="AEF45" s="14"/>
      <c r="AEG45" s="14"/>
      <c r="AEH45" s="14"/>
      <c r="AEI45" s="14"/>
      <c r="AEJ45" s="14"/>
      <c r="AEK45" s="14">
        <v>45</v>
      </c>
      <c r="AEL45" s="14" t="s">
        <v>995</v>
      </c>
      <c r="AEM45" s="14"/>
      <c r="AEN45" s="14"/>
      <c r="AEO45" s="14"/>
      <c r="AEP45" s="14"/>
      <c r="AEQ45" s="14"/>
      <c r="AER45" s="14"/>
      <c r="AES45" s="14">
        <v>45</v>
      </c>
      <c r="AET45" s="14" t="s">
        <v>995</v>
      </c>
      <c r="AEU45" s="14"/>
      <c r="AEV45" s="14"/>
      <c r="AEW45" s="14"/>
      <c r="AEX45" s="14"/>
      <c r="AEY45" s="14"/>
      <c r="AEZ45" s="14"/>
      <c r="AFA45" s="14">
        <v>45</v>
      </c>
      <c r="AFB45" s="14" t="s">
        <v>995</v>
      </c>
      <c r="AFC45" s="14"/>
      <c r="AFD45" s="14"/>
      <c r="AFE45" s="14"/>
      <c r="AFF45" s="14"/>
      <c r="AFG45" s="14"/>
      <c r="AFH45" s="14"/>
      <c r="AFI45" s="14">
        <v>45</v>
      </c>
      <c r="AFJ45" s="14" t="s">
        <v>995</v>
      </c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  <c r="ASQ45" s="14"/>
      <c r="ASR45" s="14"/>
      <c r="ASS45" s="14"/>
      <c r="AST45" s="14"/>
      <c r="ASU45" s="14"/>
      <c r="ASV45" s="14"/>
      <c r="ASW45" s="14"/>
      <c r="ASX45" s="14"/>
      <c r="ASY45" s="14"/>
      <c r="ASZ45" s="14"/>
      <c r="ATA45" s="14"/>
      <c r="ATB45" s="14"/>
      <c r="ATC45" s="14"/>
      <c r="ATD45" s="14"/>
    </row>
    <row r="46" spans="5:1200">
      <c r="BK46" s="14" t="str">
        <f t="shared" si="1464"/>
        <v/>
      </c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/>
      <c r="ACH46" s="14"/>
      <c r="ACI46" s="14"/>
      <c r="ACJ46" s="14"/>
      <c r="ACK46" s="14"/>
      <c r="ACL46" s="14"/>
      <c r="ACM46" s="14"/>
      <c r="ACN46" s="14"/>
      <c r="ACO46" s="14"/>
      <c r="ACP46" s="14"/>
      <c r="ACQ46" s="14"/>
      <c r="ACR46" s="14"/>
      <c r="ACS46" s="14">
        <v>46</v>
      </c>
      <c r="ACT46" s="14" t="s">
        <v>1561</v>
      </c>
      <c r="ACU46" s="14"/>
      <c r="ACV46" s="14"/>
      <c r="ACW46" s="14"/>
      <c r="ACX46" s="14"/>
      <c r="ACY46" s="14">
        <v>46</v>
      </c>
      <c r="ACZ46" s="14" t="s">
        <v>1561</v>
      </c>
      <c r="ADA46" s="14"/>
      <c r="ADB46" s="14"/>
      <c r="ADC46" s="14"/>
      <c r="ADD46" s="14"/>
      <c r="ADE46" s="14">
        <v>46</v>
      </c>
      <c r="ADF46" s="14" t="s">
        <v>1561</v>
      </c>
      <c r="ADG46" s="14"/>
      <c r="ADH46" s="14"/>
      <c r="ADI46" s="14"/>
      <c r="ADJ46" s="14"/>
      <c r="ADK46" s="14">
        <v>46</v>
      </c>
      <c r="ADL46" s="14" t="s">
        <v>1561</v>
      </c>
      <c r="ADM46" s="14"/>
      <c r="ADN46" s="14"/>
      <c r="ADO46" s="14"/>
      <c r="ADP46" s="14"/>
      <c r="ADQ46" s="14">
        <v>46</v>
      </c>
      <c r="ADR46" s="14" t="s">
        <v>1561</v>
      </c>
      <c r="ADS46" s="14"/>
      <c r="ADT46" s="14"/>
      <c r="ADU46" s="14"/>
      <c r="ADV46" s="14"/>
      <c r="ADW46" s="14">
        <v>46</v>
      </c>
      <c r="ADX46" s="14" t="s">
        <v>1561</v>
      </c>
      <c r="ADY46" s="14"/>
      <c r="ADZ46" s="14"/>
      <c r="AEA46" s="14"/>
      <c r="AEB46" s="14"/>
      <c r="AEC46" s="14">
        <v>46</v>
      </c>
      <c r="AED46" s="14" t="s">
        <v>1561</v>
      </c>
      <c r="AEE46" s="14"/>
      <c r="AEF46" s="14"/>
      <c r="AEG46" s="14"/>
      <c r="AEH46" s="14"/>
      <c r="AEI46" s="14"/>
      <c r="AEJ46" s="14"/>
      <c r="AEK46" s="14">
        <v>46</v>
      </c>
      <c r="AEL46" s="14" t="s">
        <v>1561</v>
      </c>
      <c r="AEM46" s="14"/>
      <c r="AEN46" s="14"/>
      <c r="AEO46" s="14"/>
      <c r="AEP46" s="14"/>
      <c r="AEQ46" s="14"/>
      <c r="AER46" s="14"/>
      <c r="AES46" s="14">
        <v>46</v>
      </c>
      <c r="AET46" s="14" t="s">
        <v>1561</v>
      </c>
      <c r="AEU46" s="14"/>
      <c r="AEV46" s="14"/>
      <c r="AEW46" s="14"/>
      <c r="AEX46" s="14"/>
      <c r="AEY46" s="14"/>
      <c r="AEZ46" s="14"/>
      <c r="AFA46" s="14">
        <v>46</v>
      </c>
      <c r="AFB46" s="14" t="s">
        <v>1561</v>
      </c>
      <c r="AFC46" s="14"/>
      <c r="AFD46" s="14"/>
      <c r="AFE46" s="14"/>
      <c r="AFF46" s="14"/>
      <c r="AFG46" s="14"/>
      <c r="AFH46" s="14"/>
      <c r="AFI46" s="14">
        <v>46</v>
      </c>
      <c r="AFJ46" s="14" t="s">
        <v>1561</v>
      </c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  <c r="ASQ46" s="14"/>
      <c r="ASR46" s="14"/>
      <c r="ASS46" s="14"/>
      <c r="AST46" s="14"/>
      <c r="ASU46" s="14"/>
      <c r="ASV46" s="14"/>
      <c r="ASW46" s="14"/>
      <c r="ASX46" s="14"/>
      <c r="ASY46" s="14"/>
      <c r="ASZ46" s="14"/>
      <c r="ATA46" s="14"/>
      <c r="ATB46" s="14"/>
      <c r="ATC46" s="14"/>
      <c r="ATD46" s="14"/>
    </row>
    <row r="47" spans="5:1200">
      <c r="BK47" s="14" t="str">
        <f t="shared" si="1464"/>
        <v/>
      </c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/>
      <c r="ACH47" s="14"/>
      <c r="ACI47" s="14"/>
      <c r="ACJ47" s="14"/>
      <c r="ACK47" s="14"/>
      <c r="ACL47" s="14"/>
      <c r="ACM47" s="14"/>
      <c r="ACN47" s="14"/>
      <c r="ACO47" s="14"/>
      <c r="ACP47" s="14"/>
      <c r="ACQ47" s="14"/>
      <c r="ACR47" s="14"/>
      <c r="ACS47" s="14">
        <v>47</v>
      </c>
      <c r="ACT47" s="14" t="s">
        <v>1010</v>
      </c>
      <c r="ACU47" s="14"/>
      <c r="ACV47" s="14"/>
      <c r="ACW47" s="14"/>
      <c r="ACX47" s="14"/>
      <c r="ACY47" s="14">
        <v>47</v>
      </c>
      <c r="ACZ47" s="14" t="s">
        <v>1010</v>
      </c>
      <c r="ADA47" s="14"/>
      <c r="ADB47" s="14"/>
      <c r="ADC47" s="14"/>
      <c r="ADD47" s="14"/>
      <c r="ADE47" s="14">
        <v>47</v>
      </c>
      <c r="ADF47" s="14" t="s">
        <v>1010</v>
      </c>
      <c r="ADG47" s="14"/>
      <c r="ADH47" s="14"/>
      <c r="ADI47" s="14"/>
      <c r="ADJ47" s="14"/>
      <c r="ADK47" s="14">
        <v>47</v>
      </c>
      <c r="ADL47" s="14" t="s">
        <v>1010</v>
      </c>
      <c r="ADM47" s="14"/>
      <c r="ADN47" s="14"/>
      <c r="ADO47" s="14"/>
      <c r="ADP47" s="14"/>
      <c r="ADQ47" s="14">
        <v>47</v>
      </c>
      <c r="ADR47" s="14" t="s">
        <v>1010</v>
      </c>
      <c r="ADS47" s="14"/>
      <c r="ADT47" s="14"/>
      <c r="ADU47" s="14"/>
      <c r="ADV47" s="14"/>
      <c r="ADW47" s="14">
        <v>47</v>
      </c>
      <c r="ADX47" s="14" t="s">
        <v>1010</v>
      </c>
      <c r="ADY47" s="14"/>
      <c r="ADZ47" s="14"/>
      <c r="AEA47" s="14"/>
      <c r="AEB47" s="14"/>
      <c r="AEC47" s="14">
        <v>47</v>
      </c>
      <c r="AED47" s="14" t="s">
        <v>1010</v>
      </c>
      <c r="AEE47" s="14"/>
      <c r="AEF47" s="14"/>
      <c r="AEG47" s="14"/>
      <c r="AEH47" s="14"/>
      <c r="AEI47" s="14"/>
      <c r="AEJ47" s="14"/>
      <c r="AEK47" s="14">
        <v>47</v>
      </c>
      <c r="AEL47" s="14" t="s">
        <v>1010</v>
      </c>
      <c r="AEM47" s="14"/>
      <c r="AEN47" s="14"/>
      <c r="AEO47" s="14"/>
      <c r="AEP47" s="14"/>
      <c r="AEQ47" s="14"/>
      <c r="AER47" s="14"/>
      <c r="AES47" s="14">
        <v>47</v>
      </c>
      <c r="AET47" s="14" t="s">
        <v>1010</v>
      </c>
      <c r="AEU47" s="14"/>
      <c r="AEV47" s="14"/>
      <c r="AEW47" s="14"/>
      <c r="AEX47" s="14"/>
      <c r="AEY47" s="14"/>
      <c r="AEZ47" s="14"/>
      <c r="AFA47" s="14">
        <v>47</v>
      </c>
      <c r="AFB47" s="14" t="s">
        <v>1010</v>
      </c>
      <c r="AFC47" s="14"/>
      <c r="AFD47" s="14"/>
      <c r="AFE47" s="14"/>
      <c r="AFF47" s="14"/>
      <c r="AFG47" s="14"/>
      <c r="AFH47" s="14"/>
      <c r="AFI47" s="14">
        <v>47</v>
      </c>
      <c r="AFJ47" s="14" t="s">
        <v>1010</v>
      </c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  <c r="ASQ47" s="14"/>
      <c r="ASR47" s="14"/>
      <c r="ASS47" s="14"/>
      <c r="AST47" s="14"/>
      <c r="ASU47" s="14"/>
      <c r="ASV47" s="14"/>
      <c r="ASW47" s="14"/>
      <c r="ASX47" s="14"/>
      <c r="ASY47" s="14"/>
      <c r="ASZ47" s="14"/>
      <c r="ATA47" s="14"/>
      <c r="ATB47" s="14"/>
      <c r="ATC47" s="14"/>
      <c r="ATD47" s="14"/>
    </row>
    <row r="48" spans="5:1200">
      <c r="BK48" s="14" t="str">
        <f t="shared" si="1464"/>
        <v/>
      </c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/>
      <c r="ACH48" s="14"/>
      <c r="ACI48" s="14"/>
      <c r="ACJ48" s="14"/>
      <c r="ACK48" s="14"/>
      <c r="ACL48" s="14"/>
      <c r="ACM48" s="14"/>
      <c r="ACN48" s="14"/>
      <c r="ACO48" s="14"/>
      <c r="ACP48" s="14"/>
      <c r="ACQ48" s="14"/>
      <c r="ACR48" s="14"/>
      <c r="ACS48" s="14">
        <v>48</v>
      </c>
      <c r="ACT48" s="14" t="s">
        <v>1007</v>
      </c>
      <c r="ACU48" s="14"/>
      <c r="ACV48" s="14"/>
      <c r="ACW48" s="14"/>
      <c r="ACX48" s="14"/>
      <c r="ACY48" s="14">
        <v>48</v>
      </c>
      <c r="ACZ48" s="14" t="s">
        <v>1007</v>
      </c>
      <c r="ADA48" s="14"/>
      <c r="ADB48" s="14"/>
      <c r="ADC48" s="14"/>
      <c r="ADD48" s="14"/>
      <c r="ADE48" s="14">
        <v>48</v>
      </c>
      <c r="ADF48" s="14" t="s">
        <v>1007</v>
      </c>
      <c r="ADG48" s="14"/>
      <c r="ADH48" s="14"/>
      <c r="ADI48" s="14"/>
      <c r="ADJ48" s="14"/>
      <c r="ADK48" s="14">
        <v>48</v>
      </c>
      <c r="ADL48" s="14" t="s">
        <v>1007</v>
      </c>
      <c r="ADM48" s="14"/>
      <c r="ADN48" s="14"/>
      <c r="ADO48" s="14"/>
      <c r="ADP48" s="14"/>
      <c r="ADQ48" s="14">
        <v>48</v>
      </c>
      <c r="ADR48" s="14" t="s">
        <v>1007</v>
      </c>
      <c r="ADS48" s="14"/>
      <c r="ADT48" s="14"/>
      <c r="ADU48" s="14"/>
      <c r="ADV48" s="14"/>
      <c r="ADW48" s="14">
        <v>48</v>
      </c>
      <c r="ADX48" s="14" t="s">
        <v>1007</v>
      </c>
      <c r="ADY48" s="14"/>
      <c r="ADZ48" s="14"/>
      <c r="AEA48" s="14"/>
      <c r="AEB48" s="14"/>
      <c r="AEC48" s="14">
        <v>48</v>
      </c>
      <c r="AED48" s="14" t="s">
        <v>1007</v>
      </c>
      <c r="AEE48" s="14"/>
      <c r="AEF48" s="14"/>
      <c r="AEG48" s="14"/>
      <c r="AEH48" s="14"/>
      <c r="AEI48" s="14"/>
      <c r="AEJ48" s="14"/>
      <c r="AEK48" s="14">
        <v>48</v>
      </c>
      <c r="AEL48" s="14" t="s">
        <v>1007</v>
      </c>
      <c r="AEM48" s="14"/>
      <c r="AEN48" s="14"/>
      <c r="AEO48" s="14"/>
      <c r="AEP48" s="14"/>
      <c r="AEQ48" s="14"/>
      <c r="AER48" s="14"/>
      <c r="AES48" s="14">
        <v>48</v>
      </c>
      <c r="AET48" s="14" t="s">
        <v>1007</v>
      </c>
      <c r="AEU48" s="14"/>
      <c r="AEV48" s="14"/>
      <c r="AEW48" s="14"/>
      <c r="AEX48" s="14"/>
      <c r="AEY48" s="14"/>
      <c r="AEZ48" s="14"/>
      <c r="AFA48" s="14">
        <v>48</v>
      </c>
      <c r="AFB48" s="14" t="s">
        <v>1007</v>
      </c>
      <c r="AFC48" s="14"/>
      <c r="AFD48" s="14"/>
      <c r="AFE48" s="14"/>
      <c r="AFF48" s="14"/>
      <c r="AFG48" s="14"/>
      <c r="AFH48" s="14"/>
      <c r="AFI48" s="14">
        <v>48</v>
      </c>
      <c r="AFJ48" s="14" t="s">
        <v>1007</v>
      </c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  <c r="ASQ48" s="14"/>
      <c r="ASR48" s="14"/>
      <c r="ASS48" s="14"/>
      <c r="AST48" s="14"/>
      <c r="ASU48" s="14"/>
      <c r="ASV48" s="14"/>
      <c r="ASW48" s="14"/>
      <c r="ASX48" s="14"/>
      <c r="ASY48" s="14"/>
      <c r="ASZ48" s="14"/>
      <c r="ATA48" s="14"/>
      <c r="ATB48" s="14"/>
      <c r="ATC48" s="14"/>
      <c r="ATD48" s="14"/>
    </row>
    <row r="49" spans="63:1200">
      <c r="BK49" s="14" t="str">
        <f t="shared" si="1464"/>
        <v/>
      </c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/>
      <c r="ACH49" s="14"/>
      <c r="ACI49" s="14"/>
      <c r="ACJ49" s="14"/>
      <c r="ACK49" s="14"/>
      <c r="ACL49" s="14"/>
      <c r="ACM49" s="14"/>
      <c r="ACN49" s="14"/>
      <c r="ACO49" s="14"/>
      <c r="ACP49" s="14"/>
      <c r="ACQ49" s="14"/>
      <c r="ACR49" s="14"/>
      <c r="ACS49" s="14">
        <v>53</v>
      </c>
      <c r="ACT49" s="14" t="s">
        <v>1023</v>
      </c>
      <c r="ACU49" s="14"/>
      <c r="ACV49" s="14"/>
      <c r="ACW49" s="14"/>
      <c r="ACX49" s="14"/>
      <c r="ACY49" s="14">
        <v>53</v>
      </c>
      <c r="ACZ49" s="14" t="s">
        <v>1023</v>
      </c>
      <c r="ADA49" s="14"/>
      <c r="ADB49" s="14"/>
      <c r="ADC49" s="14"/>
      <c r="ADD49" s="14"/>
      <c r="ADE49" s="14">
        <v>53</v>
      </c>
      <c r="ADF49" s="14" t="s">
        <v>1023</v>
      </c>
      <c r="ADG49" s="14"/>
      <c r="ADH49" s="14"/>
      <c r="ADI49" s="14"/>
      <c r="ADJ49" s="14"/>
      <c r="ADK49" s="14">
        <v>53</v>
      </c>
      <c r="ADL49" s="14" t="s">
        <v>1023</v>
      </c>
      <c r="ADM49" s="14"/>
      <c r="ADN49" s="14"/>
      <c r="ADO49" s="14"/>
      <c r="ADP49" s="14"/>
      <c r="ADQ49" s="14">
        <v>53</v>
      </c>
      <c r="ADR49" s="14" t="s">
        <v>1023</v>
      </c>
      <c r="ADS49" s="14"/>
      <c r="ADT49" s="14"/>
      <c r="ADU49" s="14"/>
      <c r="ADV49" s="14"/>
      <c r="ADW49" s="14">
        <v>53</v>
      </c>
      <c r="ADX49" s="14" t="s">
        <v>1023</v>
      </c>
      <c r="ADY49" s="14"/>
      <c r="ADZ49" s="14"/>
      <c r="AEA49" s="14"/>
      <c r="AEB49" s="14"/>
      <c r="AEC49" s="14">
        <v>53</v>
      </c>
      <c r="AED49" s="14" t="s">
        <v>1023</v>
      </c>
      <c r="AEE49" s="14"/>
      <c r="AEF49" s="14"/>
      <c r="AEG49" s="14"/>
      <c r="AEH49" s="14"/>
      <c r="AEI49" s="14"/>
      <c r="AEJ49" s="14"/>
      <c r="AEK49" s="14">
        <v>53</v>
      </c>
      <c r="AEL49" s="14" t="s">
        <v>1023</v>
      </c>
      <c r="AEM49" s="14"/>
      <c r="AEN49" s="14"/>
      <c r="AEO49" s="14"/>
      <c r="AEP49" s="14"/>
      <c r="AEQ49" s="14"/>
      <c r="AER49" s="14"/>
      <c r="AES49" s="14">
        <v>53</v>
      </c>
      <c r="AET49" s="14" t="s">
        <v>1023</v>
      </c>
      <c r="AEU49" s="14"/>
      <c r="AEV49" s="14"/>
      <c r="AEW49" s="14"/>
      <c r="AEX49" s="14"/>
      <c r="AEY49" s="14"/>
      <c r="AEZ49" s="14"/>
      <c r="AFA49" s="14">
        <v>53</v>
      </c>
      <c r="AFB49" s="14" t="s">
        <v>1023</v>
      </c>
      <c r="AFC49" s="14"/>
      <c r="AFD49" s="14"/>
      <c r="AFE49" s="14"/>
      <c r="AFF49" s="14"/>
      <c r="AFG49" s="14"/>
      <c r="AFH49" s="14"/>
      <c r="AFI49" s="14">
        <v>53</v>
      </c>
      <c r="AFJ49" s="14" t="s">
        <v>1023</v>
      </c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  <c r="ASQ49" s="14"/>
      <c r="ASR49" s="14"/>
      <c r="ASS49" s="14"/>
      <c r="AST49" s="14"/>
      <c r="ASU49" s="14"/>
      <c r="ASV49" s="14"/>
      <c r="ASW49" s="14"/>
      <c r="ASX49" s="14"/>
      <c r="ASY49" s="14"/>
      <c r="ASZ49" s="14"/>
      <c r="ATA49" s="14"/>
      <c r="ATB49" s="14"/>
      <c r="ATC49" s="14"/>
      <c r="ATD49" s="14"/>
    </row>
    <row r="50" spans="63:1200">
      <c r="BK50" s="14" t="str">
        <f t="shared" si="1464"/>
        <v/>
      </c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/>
      <c r="ACH50" s="14"/>
      <c r="ACI50" s="14"/>
      <c r="ACJ50" s="14"/>
      <c r="ACK50" s="14"/>
      <c r="ACL50" s="14"/>
      <c r="ACM50" s="14"/>
      <c r="ACN50" s="14"/>
      <c r="ACO50" s="14"/>
      <c r="ACP50" s="14"/>
      <c r="ACQ50" s="14"/>
      <c r="ACR50" s="14"/>
      <c r="ACS50" s="14">
        <v>54</v>
      </c>
      <c r="ACT50" s="14" t="s">
        <v>1562</v>
      </c>
      <c r="ACU50" s="14"/>
      <c r="ACV50" s="14"/>
      <c r="ACW50" s="14"/>
      <c r="ACX50" s="14"/>
      <c r="ACY50" s="14">
        <v>54</v>
      </c>
      <c r="ACZ50" s="14" t="s">
        <v>1562</v>
      </c>
      <c r="ADA50" s="14"/>
      <c r="ADB50" s="14"/>
      <c r="ADC50" s="14"/>
      <c r="ADD50" s="14"/>
      <c r="ADE50" s="14">
        <v>54</v>
      </c>
      <c r="ADF50" s="14" t="s">
        <v>1562</v>
      </c>
      <c r="ADG50" s="14"/>
      <c r="ADH50" s="14"/>
      <c r="ADI50" s="14"/>
      <c r="ADJ50" s="14"/>
      <c r="ADK50" s="14">
        <v>54</v>
      </c>
      <c r="ADL50" s="14" t="s">
        <v>1562</v>
      </c>
      <c r="ADM50" s="14"/>
      <c r="ADN50" s="14"/>
      <c r="ADO50" s="14"/>
      <c r="ADP50" s="14"/>
      <c r="ADQ50" s="14">
        <v>54</v>
      </c>
      <c r="ADR50" s="14" t="s">
        <v>1562</v>
      </c>
      <c r="ADS50" s="14"/>
      <c r="ADT50" s="14"/>
      <c r="ADU50" s="14"/>
      <c r="ADV50" s="14"/>
      <c r="ADW50" s="14">
        <v>54</v>
      </c>
      <c r="ADX50" s="14" t="s">
        <v>1562</v>
      </c>
      <c r="ADY50" s="14"/>
      <c r="ADZ50" s="14"/>
      <c r="AEA50" s="14"/>
      <c r="AEB50" s="14"/>
      <c r="AEC50" s="14">
        <v>54</v>
      </c>
      <c r="AED50" s="14" t="s">
        <v>1562</v>
      </c>
      <c r="AEE50" s="14"/>
      <c r="AEF50" s="14"/>
      <c r="AEG50" s="14"/>
      <c r="AEH50" s="14"/>
      <c r="AEI50" s="14"/>
      <c r="AEJ50" s="14"/>
      <c r="AEK50" s="14">
        <v>54</v>
      </c>
      <c r="AEL50" s="14" t="s">
        <v>1562</v>
      </c>
      <c r="AEM50" s="14"/>
      <c r="AEN50" s="14"/>
      <c r="AEO50" s="14"/>
      <c r="AEP50" s="14"/>
      <c r="AEQ50" s="14"/>
      <c r="AER50" s="14"/>
      <c r="AES50" s="14">
        <v>54</v>
      </c>
      <c r="AET50" s="14" t="s">
        <v>1562</v>
      </c>
      <c r="AEU50" s="14"/>
      <c r="AEV50" s="14"/>
      <c r="AEW50" s="14"/>
      <c r="AEX50" s="14"/>
      <c r="AEY50" s="14"/>
      <c r="AEZ50" s="14"/>
      <c r="AFA50" s="14">
        <v>54</v>
      </c>
      <c r="AFB50" s="14" t="s">
        <v>1562</v>
      </c>
      <c r="AFC50" s="14"/>
      <c r="AFD50" s="14"/>
      <c r="AFE50" s="14"/>
      <c r="AFF50" s="14"/>
      <c r="AFG50" s="14"/>
      <c r="AFH50" s="14"/>
      <c r="AFI50" s="14">
        <v>54</v>
      </c>
      <c r="AFJ50" s="14" t="s">
        <v>1562</v>
      </c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  <c r="ASQ50" s="14"/>
      <c r="ASR50" s="14"/>
      <c r="ASS50" s="14"/>
      <c r="AST50" s="14"/>
      <c r="ASU50" s="14"/>
      <c r="ASV50" s="14"/>
      <c r="ASW50" s="14"/>
      <c r="ASX50" s="14"/>
      <c r="ASY50" s="14"/>
      <c r="ASZ50" s="14"/>
      <c r="ATA50" s="14"/>
      <c r="ATB50" s="14"/>
      <c r="ATC50" s="14"/>
      <c r="ATD50" s="14"/>
    </row>
    <row r="51" spans="63:1200">
      <c r="BK51" s="14" t="str">
        <f t="shared" si="1464"/>
        <v/>
      </c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/>
      <c r="ACH51" s="14"/>
      <c r="ACI51" s="14"/>
      <c r="ACJ51" s="14"/>
      <c r="ACK51" s="14"/>
      <c r="ACL51" s="14"/>
      <c r="ACM51" s="14"/>
      <c r="ACN51" s="14"/>
      <c r="ACO51" s="14"/>
      <c r="ACP51" s="14"/>
      <c r="ACQ51" s="14"/>
      <c r="ACR51" s="14"/>
      <c r="ACS51" s="14">
        <v>55</v>
      </c>
      <c r="ACT51" s="14" t="s">
        <v>1563</v>
      </c>
      <c r="ACU51" s="14"/>
      <c r="ACV51" s="14"/>
      <c r="ACW51" s="14"/>
      <c r="ACX51" s="14"/>
      <c r="ACY51" s="14">
        <v>55</v>
      </c>
      <c r="ACZ51" s="14" t="s">
        <v>1563</v>
      </c>
      <c r="ADA51" s="14"/>
      <c r="ADB51" s="14"/>
      <c r="ADC51" s="14"/>
      <c r="ADD51" s="14"/>
      <c r="ADE51" s="14">
        <v>55</v>
      </c>
      <c r="ADF51" s="14" t="s">
        <v>1563</v>
      </c>
      <c r="ADG51" s="14"/>
      <c r="ADH51" s="14"/>
      <c r="ADI51" s="14"/>
      <c r="ADJ51" s="14"/>
      <c r="ADK51" s="14">
        <v>55</v>
      </c>
      <c r="ADL51" s="14" t="s">
        <v>1563</v>
      </c>
      <c r="ADM51" s="14"/>
      <c r="ADN51" s="14"/>
      <c r="ADO51" s="14"/>
      <c r="ADP51" s="14"/>
      <c r="ADQ51" s="14">
        <v>55</v>
      </c>
      <c r="ADR51" s="14" t="s">
        <v>1563</v>
      </c>
      <c r="ADS51" s="14"/>
      <c r="ADT51" s="14"/>
      <c r="ADU51" s="14"/>
      <c r="ADV51" s="14"/>
      <c r="ADW51" s="14">
        <v>55</v>
      </c>
      <c r="ADX51" s="14" t="s">
        <v>1563</v>
      </c>
      <c r="ADY51" s="14"/>
      <c r="ADZ51" s="14"/>
      <c r="AEA51" s="14"/>
      <c r="AEB51" s="14"/>
      <c r="AEC51" s="14">
        <v>55</v>
      </c>
      <c r="AED51" s="14" t="s">
        <v>1564</v>
      </c>
      <c r="AEE51" s="14"/>
      <c r="AEF51" s="14"/>
      <c r="AEG51" s="14"/>
      <c r="AEH51" s="14"/>
      <c r="AEI51" s="14"/>
      <c r="AEJ51" s="14"/>
      <c r="AEK51" s="14">
        <v>55</v>
      </c>
      <c r="AEL51" s="14" t="s">
        <v>1564</v>
      </c>
      <c r="AEM51" s="14"/>
      <c r="AEN51" s="14"/>
      <c r="AEO51" s="14"/>
      <c r="AEP51" s="14"/>
      <c r="AEQ51" s="14"/>
      <c r="AER51" s="14"/>
      <c r="AES51" s="14">
        <v>55</v>
      </c>
      <c r="AET51" s="14" t="s">
        <v>1564</v>
      </c>
      <c r="AEU51" s="14"/>
      <c r="AEV51" s="14"/>
      <c r="AEW51" s="14"/>
      <c r="AEX51" s="14"/>
      <c r="AEY51" s="14"/>
      <c r="AEZ51" s="14"/>
      <c r="AFA51" s="14">
        <v>55</v>
      </c>
      <c r="AFB51" s="14" t="s">
        <v>1564</v>
      </c>
      <c r="AFC51" s="14"/>
      <c r="AFD51" s="14"/>
      <c r="AFE51" s="14"/>
      <c r="AFF51" s="14"/>
      <c r="AFG51" s="14"/>
      <c r="AFH51" s="14"/>
      <c r="AFI51" s="14">
        <v>55</v>
      </c>
      <c r="AFJ51" s="14" t="s">
        <v>1564</v>
      </c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  <c r="ASQ51" s="14"/>
      <c r="ASR51" s="14"/>
      <c r="ASS51" s="14"/>
      <c r="AST51" s="14"/>
      <c r="ASU51" s="14"/>
      <c r="ASV51" s="14"/>
      <c r="ASW51" s="14"/>
      <c r="ASX51" s="14"/>
      <c r="ASY51" s="14"/>
      <c r="ASZ51" s="14"/>
      <c r="ATA51" s="14"/>
      <c r="ATB51" s="14"/>
      <c r="ATC51" s="14"/>
      <c r="ATD51" s="14"/>
    </row>
    <row r="52" spans="63:1200">
      <c r="BK52" s="14" t="str">
        <f t="shared" si="1464"/>
        <v/>
      </c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/>
      <c r="ACH52" s="14"/>
      <c r="ACI52" s="14"/>
      <c r="ACJ52" s="14"/>
      <c r="ACK52" s="14"/>
      <c r="ACL52" s="14"/>
      <c r="ACM52" s="14"/>
      <c r="ACN52" s="14"/>
      <c r="ACO52" s="14"/>
      <c r="ACP52" s="14"/>
      <c r="ACQ52" s="14"/>
      <c r="ACR52" s="14"/>
      <c r="ACS52" s="14">
        <v>56</v>
      </c>
      <c r="ACT52" s="14" t="s">
        <v>1055</v>
      </c>
      <c r="ACU52" s="14"/>
      <c r="ACV52" s="14"/>
      <c r="ACW52" s="14"/>
      <c r="ACX52" s="14"/>
      <c r="ACY52" s="14">
        <v>56</v>
      </c>
      <c r="ACZ52" s="14" t="s">
        <v>1055</v>
      </c>
      <c r="ADA52" s="14"/>
      <c r="ADB52" s="14"/>
      <c r="ADC52" s="14"/>
      <c r="ADD52" s="14"/>
      <c r="ADE52" s="14">
        <v>56</v>
      </c>
      <c r="ADF52" s="14" t="s">
        <v>1055</v>
      </c>
      <c r="ADG52" s="14"/>
      <c r="ADH52" s="14"/>
      <c r="ADI52" s="14"/>
      <c r="ADJ52" s="14"/>
      <c r="ADK52" s="14">
        <v>56</v>
      </c>
      <c r="ADL52" s="14" t="s">
        <v>1055</v>
      </c>
      <c r="ADM52" s="14"/>
      <c r="ADN52" s="14"/>
      <c r="ADO52" s="14"/>
      <c r="ADP52" s="14"/>
      <c r="ADQ52" s="14">
        <v>56</v>
      </c>
      <c r="ADR52" s="14" t="s">
        <v>1055</v>
      </c>
      <c r="ADS52" s="14"/>
      <c r="ADT52" s="14"/>
      <c r="ADU52" s="14"/>
      <c r="ADV52" s="14"/>
      <c r="ADW52" s="14">
        <v>56</v>
      </c>
      <c r="ADX52" s="14" t="s">
        <v>1055</v>
      </c>
      <c r="ADY52" s="14"/>
      <c r="ADZ52" s="14"/>
      <c r="AEA52" s="14"/>
      <c r="AEB52" s="14"/>
      <c r="AEC52" s="14">
        <v>57</v>
      </c>
      <c r="AED52" s="14" t="s">
        <v>614</v>
      </c>
      <c r="AEE52" s="14"/>
      <c r="AEF52" s="14"/>
      <c r="AEG52" s="14"/>
      <c r="AEH52" s="14"/>
      <c r="AEI52" s="14"/>
      <c r="AEJ52" s="14"/>
      <c r="AEK52" s="14">
        <v>57</v>
      </c>
      <c r="AEL52" s="14" t="s">
        <v>614</v>
      </c>
      <c r="AEM52" s="14"/>
      <c r="AEN52" s="14"/>
      <c r="AEO52" s="14"/>
      <c r="AEP52" s="14"/>
      <c r="AEQ52" s="14"/>
      <c r="AER52" s="14"/>
      <c r="AES52" s="14">
        <v>57</v>
      </c>
      <c r="AET52" s="14" t="s">
        <v>614</v>
      </c>
      <c r="AEU52" s="14"/>
      <c r="AEV52" s="14"/>
      <c r="AEW52" s="14"/>
      <c r="AEX52" s="14"/>
      <c r="AEY52" s="14"/>
      <c r="AEZ52" s="14"/>
      <c r="AFA52" s="14">
        <v>57</v>
      </c>
      <c r="AFB52" s="14" t="s">
        <v>614</v>
      </c>
      <c r="AFC52" s="14"/>
      <c r="AFD52" s="14"/>
      <c r="AFE52" s="14"/>
      <c r="AFF52" s="14"/>
      <c r="AFG52" s="14"/>
      <c r="AFH52" s="14"/>
      <c r="AFI52" s="14">
        <v>57</v>
      </c>
      <c r="AFJ52" s="14" t="s">
        <v>614</v>
      </c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  <c r="ASQ52" s="14"/>
      <c r="ASR52" s="14"/>
      <c r="ASS52" s="14"/>
      <c r="AST52" s="14"/>
      <c r="ASU52" s="14"/>
      <c r="ASV52" s="14"/>
      <c r="ASW52" s="14"/>
      <c r="ASX52" s="14"/>
      <c r="ASY52" s="14"/>
      <c r="ASZ52" s="14"/>
      <c r="ATA52" s="14"/>
      <c r="ATB52" s="14"/>
      <c r="ATC52" s="14"/>
      <c r="ATD52" s="14"/>
    </row>
    <row r="53" spans="63:1200">
      <c r="BK53" s="14" t="str">
        <f t="shared" si="1464"/>
        <v/>
      </c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/>
      <c r="ACH53" s="14"/>
      <c r="ACI53" s="14"/>
      <c r="ACJ53" s="14"/>
      <c r="ACK53" s="14"/>
      <c r="ACL53" s="14"/>
      <c r="ACM53" s="14"/>
      <c r="ACN53" s="14"/>
      <c r="ACO53" s="14"/>
      <c r="ACP53" s="14"/>
      <c r="ACQ53" s="14"/>
      <c r="ACR53" s="14"/>
      <c r="ACS53" s="14">
        <v>57</v>
      </c>
      <c r="ACT53" s="14" t="s">
        <v>1564</v>
      </c>
      <c r="ACU53" s="14"/>
      <c r="ACV53" s="14"/>
      <c r="ACW53" s="14"/>
      <c r="ACX53" s="14"/>
      <c r="ACY53" s="14">
        <v>57</v>
      </c>
      <c r="ACZ53" s="14" t="s">
        <v>1564</v>
      </c>
      <c r="ADA53" s="14"/>
      <c r="ADB53" s="14"/>
      <c r="ADC53" s="14"/>
      <c r="ADD53" s="14"/>
      <c r="ADE53" s="14">
        <v>57</v>
      </c>
      <c r="ADF53" s="14" t="s">
        <v>1564</v>
      </c>
      <c r="ADG53" s="14"/>
      <c r="ADH53" s="14"/>
      <c r="ADI53" s="14"/>
      <c r="ADJ53" s="14"/>
      <c r="ADK53" s="14">
        <v>57</v>
      </c>
      <c r="ADL53" s="14" t="s">
        <v>1564</v>
      </c>
      <c r="ADM53" s="14"/>
      <c r="ADN53" s="14"/>
      <c r="ADO53" s="14"/>
      <c r="ADP53" s="14"/>
      <c r="ADQ53" s="14">
        <v>57</v>
      </c>
      <c r="ADR53" s="14" t="s">
        <v>1564</v>
      </c>
      <c r="ADS53" s="14"/>
      <c r="ADT53" s="14"/>
      <c r="ADU53" s="14"/>
      <c r="ADV53" s="14"/>
      <c r="ADW53" s="14">
        <v>57</v>
      </c>
      <c r="ADX53" s="14" t="s">
        <v>1564</v>
      </c>
      <c r="ADY53" s="14"/>
      <c r="ADZ53" s="14"/>
      <c r="AEA53" s="14"/>
      <c r="AEB53" s="14"/>
      <c r="AEC53" s="14">
        <v>58</v>
      </c>
      <c r="AED53" s="14" t="s">
        <v>1022</v>
      </c>
      <c r="AEE53" s="14"/>
      <c r="AEF53" s="14"/>
      <c r="AEG53" s="14"/>
      <c r="AEH53" s="14"/>
      <c r="AEI53" s="14"/>
      <c r="AEJ53" s="14"/>
      <c r="AEK53" s="14">
        <v>58</v>
      </c>
      <c r="AEL53" s="14" t="s">
        <v>1022</v>
      </c>
      <c r="AEM53" s="14"/>
      <c r="AEN53" s="14"/>
      <c r="AEO53" s="14"/>
      <c r="AEP53" s="14"/>
      <c r="AEQ53" s="14"/>
      <c r="AER53" s="14"/>
      <c r="AES53" s="14">
        <v>58</v>
      </c>
      <c r="AET53" s="14" t="s">
        <v>1022</v>
      </c>
      <c r="AEU53" s="14"/>
      <c r="AEV53" s="14"/>
      <c r="AEW53" s="14"/>
      <c r="AEX53" s="14"/>
      <c r="AEY53" s="14"/>
      <c r="AEZ53" s="14"/>
      <c r="AFA53" s="14">
        <v>58</v>
      </c>
      <c r="AFB53" s="14" t="s">
        <v>1022</v>
      </c>
      <c r="AFC53" s="14"/>
      <c r="AFD53" s="14"/>
      <c r="AFE53" s="14"/>
      <c r="AFF53" s="14"/>
      <c r="AFG53" s="14"/>
      <c r="AFH53" s="14"/>
      <c r="AFI53" s="14">
        <v>58</v>
      </c>
      <c r="AFJ53" s="14" t="s">
        <v>1022</v>
      </c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  <c r="ASQ53" s="14"/>
      <c r="ASR53" s="14"/>
      <c r="ASS53" s="14"/>
      <c r="AST53" s="14"/>
      <c r="ASU53" s="14"/>
      <c r="ASV53" s="14"/>
      <c r="ASW53" s="14"/>
      <c r="ASX53" s="14"/>
      <c r="ASY53" s="14"/>
      <c r="ASZ53" s="14"/>
      <c r="ATA53" s="14"/>
      <c r="ATB53" s="14"/>
      <c r="ATC53" s="14"/>
      <c r="ATD53" s="14"/>
    </row>
    <row r="54" spans="63:1200">
      <c r="BK54" s="14" t="str">
        <f t="shared" si="1464"/>
        <v/>
      </c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/>
      <c r="ACH54" s="14"/>
      <c r="ACI54" s="14"/>
      <c r="ACJ54" s="14"/>
      <c r="ACK54" s="14"/>
      <c r="ACL54" s="14"/>
      <c r="ACM54" s="14"/>
      <c r="ACN54" s="14"/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58</v>
      </c>
      <c r="ADR54" s="14" t="s">
        <v>614</v>
      </c>
      <c r="ADS54" s="14"/>
      <c r="ADT54" s="14"/>
      <c r="ADU54" s="14"/>
      <c r="ADV54" s="14"/>
      <c r="ADW54" s="14">
        <v>58</v>
      </c>
      <c r="ADX54" s="14" t="s">
        <v>614</v>
      </c>
      <c r="ADY54" s="14"/>
      <c r="ADZ54" s="14"/>
      <c r="AEA54" s="14"/>
      <c r="AEB54" s="14"/>
      <c r="AEC54" s="14">
        <v>59</v>
      </c>
      <c r="AED54" s="14" t="s">
        <v>1630</v>
      </c>
      <c r="AEE54" s="14"/>
      <c r="AEF54" s="14"/>
      <c r="AEG54" s="14"/>
      <c r="AEH54" s="14"/>
      <c r="AEI54" s="14"/>
      <c r="AEJ54" s="14"/>
      <c r="AEK54" s="14">
        <v>59</v>
      </c>
      <c r="AEL54" s="14" t="s">
        <v>1630</v>
      </c>
      <c r="AEM54" s="14"/>
      <c r="AEN54" s="14"/>
      <c r="AEO54" s="14"/>
      <c r="AEP54" s="14"/>
      <c r="AEQ54" s="14"/>
      <c r="AER54" s="14"/>
      <c r="AES54" s="14">
        <v>59</v>
      </c>
      <c r="AET54" s="14" t="s">
        <v>1630</v>
      </c>
      <c r="AEU54" s="14"/>
      <c r="AEV54" s="14"/>
      <c r="AEW54" s="14"/>
      <c r="AEX54" s="14"/>
      <c r="AEY54" s="14"/>
      <c r="AEZ54" s="14"/>
      <c r="AFA54" s="14">
        <v>59</v>
      </c>
      <c r="AFB54" s="14" t="s">
        <v>1630</v>
      </c>
      <c r="AFC54" s="14"/>
      <c r="AFD54" s="14"/>
      <c r="AFE54" s="14"/>
      <c r="AFF54" s="14"/>
      <c r="AFG54" s="14"/>
      <c r="AFH54" s="14"/>
      <c r="AFI54" s="14">
        <v>59</v>
      </c>
      <c r="AFJ54" s="14" t="s">
        <v>1630</v>
      </c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  <c r="ASQ54" s="14"/>
      <c r="ASR54" s="14"/>
      <c r="ASS54" s="14"/>
      <c r="AST54" s="14"/>
      <c r="ASU54" s="14"/>
      <c r="ASV54" s="14"/>
      <c r="ASW54" s="14"/>
      <c r="ASX54" s="14"/>
      <c r="ASY54" s="14"/>
      <c r="ASZ54" s="14"/>
      <c r="ATA54" s="14"/>
      <c r="ATB54" s="14"/>
      <c r="ATC54" s="14"/>
      <c r="ATD54" s="14"/>
    </row>
    <row r="55" spans="63:1200">
      <c r="BK55" s="14" t="str">
        <f t="shared" si="1464"/>
        <v/>
      </c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  <c r="ASQ55" s="14"/>
      <c r="ASR55" s="14"/>
      <c r="ASS55" s="14"/>
      <c r="AST55" s="14"/>
      <c r="ASU55" s="14"/>
      <c r="ASV55" s="14"/>
      <c r="ASW55" s="14"/>
      <c r="ASX55" s="14"/>
      <c r="ASY55" s="14"/>
      <c r="ASZ55" s="14"/>
      <c r="ATA55" s="14"/>
      <c r="ATB55" s="14"/>
      <c r="ATC55" s="14"/>
      <c r="ATD55" s="14"/>
    </row>
    <row r="56" spans="63:1200">
      <c r="BK56" s="14" t="str">
        <f t="shared" si="1464"/>
        <v/>
      </c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  <c r="ASQ56" s="14"/>
      <c r="ASR56" s="14"/>
      <c r="ASS56" s="14"/>
      <c r="AST56" s="14"/>
      <c r="ASU56" s="14"/>
      <c r="ASV56" s="14"/>
      <c r="ASW56" s="14"/>
      <c r="ASX56" s="14"/>
      <c r="ASY56" s="14"/>
      <c r="ASZ56" s="14"/>
      <c r="ATA56" s="14"/>
      <c r="ATB56" s="14"/>
      <c r="ATC56" s="14"/>
      <c r="ATD56" s="14"/>
    </row>
    <row r="57" spans="63:1200">
      <c r="BK57" s="14" t="str">
        <f t="shared" si="1464"/>
        <v/>
      </c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  <c r="ASQ57" s="14"/>
      <c r="ASR57" s="14"/>
      <c r="ASS57" s="14"/>
      <c r="AST57" s="14"/>
      <c r="ASU57" s="14"/>
      <c r="ASV57" s="14"/>
      <c r="ASW57" s="14"/>
      <c r="ASX57" s="14"/>
      <c r="ASY57" s="14"/>
      <c r="ASZ57" s="14"/>
      <c r="ATA57" s="14"/>
      <c r="ATB57" s="14"/>
      <c r="ATC57" s="14"/>
      <c r="ATD57" s="14"/>
    </row>
    <row r="58" spans="63:1200">
      <c r="BK58" s="14" t="str">
        <f t="shared" si="1464"/>
        <v/>
      </c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  <c r="ASQ58" s="14"/>
      <c r="ASR58" s="14"/>
      <c r="ASS58" s="14"/>
      <c r="AST58" s="14"/>
      <c r="ASU58" s="14"/>
      <c r="ASV58" s="14"/>
      <c r="ASW58" s="14"/>
      <c r="ASX58" s="14"/>
      <c r="ASY58" s="14"/>
      <c r="ASZ58" s="14"/>
      <c r="ATA58" s="14"/>
      <c r="ATB58" s="14"/>
      <c r="ATC58" s="14"/>
      <c r="ATD58" s="14"/>
    </row>
    <row r="59" spans="63:1200">
      <c r="BK59" s="14" t="str">
        <f t="shared" si="1464"/>
        <v/>
      </c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  <c r="ASQ59" s="14"/>
      <c r="ASR59" s="14"/>
      <c r="ASS59" s="14"/>
      <c r="AST59" s="14"/>
      <c r="ASU59" s="14"/>
      <c r="ASV59" s="14"/>
      <c r="ASW59" s="14"/>
      <c r="ASX59" s="14"/>
      <c r="ASY59" s="14"/>
      <c r="ASZ59" s="14"/>
      <c r="ATA59" s="14"/>
      <c r="ATB59" s="14"/>
      <c r="ATC59" s="14"/>
      <c r="ATD59" s="14"/>
    </row>
    <row r="60" spans="63:1200">
      <c r="BK60" s="14" t="str">
        <f t="shared" si="1464"/>
        <v/>
      </c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  <c r="ASQ60" s="14"/>
      <c r="ASR60" s="14"/>
      <c r="ASS60" s="14"/>
      <c r="AST60" s="14"/>
      <c r="ASU60" s="14"/>
      <c r="ASV60" s="14"/>
      <c r="ASW60" s="14"/>
      <c r="ASX60" s="14"/>
      <c r="ASY60" s="14"/>
      <c r="ASZ60" s="14"/>
      <c r="ATA60" s="14"/>
      <c r="ATB60" s="14"/>
      <c r="ATC60" s="14"/>
      <c r="ATD60" s="14"/>
    </row>
    <row r="61" spans="63:1200">
      <c r="BK61" s="14" t="str">
        <f t="shared" si="1464"/>
        <v/>
      </c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  <c r="ASQ61" s="14"/>
      <c r="ASR61" s="14"/>
      <c r="ASS61" s="14"/>
      <c r="AST61" s="14"/>
      <c r="ASU61" s="14"/>
      <c r="ASV61" s="14"/>
      <c r="ASW61" s="14"/>
      <c r="ASX61" s="14"/>
      <c r="ASY61" s="14"/>
      <c r="ASZ61" s="14"/>
      <c r="ATA61" s="14"/>
      <c r="ATB61" s="14"/>
      <c r="ATC61" s="14"/>
      <c r="ATD61" s="14"/>
    </row>
    <row r="62" spans="63:1200">
      <c r="BK62" s="14" t="str">
        <f t="shared" si="1464"/>
        <v/>
      </c>
      <c r="ABO62" s="14"/>
      <c r="ABP62" s="14"/>
      <c r="ABQ62" s="14"/>
      <c r="ABR62" s="14"/>
      <c r="ABS62" s="14"/>
      <c r="ABT62" s="14"/>
      <c r="ABU62" s="14"/>
      <c r="ABV62" s="14"/>
      <c r="ABW62" s="14"/>
      <c r="ABX62" s="14"/>
      <c r="ABY62" s="14"/>
      <c r="ABZ62" s="14"/>
      <c r="ACA62" s="14"/>
      <c r="ACB62" s="14"/>
      <c r="ACC62" s="14"/>
      <c r="ACD62" s="14"/>
      <c r="ACE62" s="14"/>
      <c r="ACF62" s="14"/>
      <c r="ACG62" s="14"/>
      <c r="ACH62" s="14"/>
      <c r="ACI62" s="14"/>
      <c r="ACJ62" s="14"/>
      <c r="ACK62" s="14"/>
      <c r="ACL62" s="14"/>
      <c r="ACM62" s="14"/>
      <c r="ACN62" s="14"/>
      <c r="ACO62" s="14"/>
      <c r="ACP62" s="14"/>
      <c r="ACQ62" s="14"/>
      <c r="ACR62" s="14"/>
      <c r="ACS62" s="14"/>
      <c r="ACT62" s="14"/>
      <c r="ACU62" s="14"/>
      <c r="ACV62" s="14"/>
      <c r="ACW62" s="14"/>
      <c r="ACX62" s="14"/>
      <c r="ACY62" s="14"/>
      <c r="ACZ62" s="14"/>
      <c r="ADA62" s="14"/>
      <c r="ADB62" s="14"/>
      <c r="ADC62" s="14"/>
      <c r="ADD62" s="14"/>
      <c r="ADE62" s="14"/>
      <c r="ADF62" s="14"/>
      <c r="ADG62" s="14"/>
      <c r="ADH62" s="14"/>
      <c r="ADI62" s="14"/>
      <c r="ADJ62" s="14"/>
      <c r="ADK62" s="14"/>
      <c r="ADL62" s="14"/>
      <c r="ADM62" s="14"/>
      <c r="ADN62" s="14"/>
      <c r="ADO62" s="14"/>
      <c r="ADP62" s="14"/>
      <c r="ADQ62" s="14"/>
      <c r="ADR62" s="14"/>
      <c r="ADS62" s="14"/>
      <c r="ADT62" s="14"/>
      <c r="ADU62" s="14"/>
      <c r="ADV62" s="14"/>
      <c r="ADW62" s="14"/>
      <c r="ADX62" s="14"/>
      <c r="ADY62" s="14"/>
      <c r="ADZ62" s="14"/>
      <c r="AEA62" s="14"/>
      <c r="AEB62" s="14"/>
      <c r="AEC62" s="14"/>
      <c r="AED62" s="14"/>
      <c r="AEE62" s="14"/>
      <c r="AEF62" s="14"/>
      <c r="AEG62" s="14"/>
      <c r="AEH62" s="14"/>
      <c r="AEI62" s="14"/>
      <c r="AEJ62" s="14"/>
      <c r="AEK62" s="14"/>
      <c r="AEL62" s="14"/>
      <c r="AEM62" s="14"/>
      <c r="AEN62" s="14"/>
      <c r="AEO62" s="14"/>
      <c r="AEP62" s="14"/>
      <c r="AEQ62" s="14"/>
      <c r="AER62" s="14"/>
      <c r="AES62" s="14"/>
      <c r="AET62" s="14"/>
      <c r="AEU62" s="14"/>
      <c r="AEV62" s="14"/>
      <c r="AEW62" s="14"/>
      <c r="AEX62" s="14"/>
      <c r="AEY62" s="14"/>
      <c r="AEZ62" s="14"/>
      <c r="AFA62" s="14"/>
      <c r="AFB62" s="14"/>
      <c r="AFC62" s="14"/>
      <c r="AFD62" s="14"/>
      <c r="AFE62" s="14"/>
      <c r="AFF62" s="14"/>
      <c r="AFG62" s="14"/>
      <c r="AFH62" s="14"/>
      <c r="AFI62" s="14"/>
      <c r="AFJ62" s="14"/>
      <c r="AFK62" s="14"/>
      <c r="AFL62" s="14"/>
      <c r="AFM62" s="14"/>
      <c r="AFN62" s="14"/>
      <c r="AFO62" s="14"/>
      <c r="AFP62" s="14"/>
      <c r="AFQ62" s="14"/>
      <c r="AFR62" s="14"/>
      <c r="AFS62" s="14"/>
      <c r="AFT62" s="14"/>
      <c r="AFU62" s="14"/>
      <c r="AFV62" s="14"/>
      <c r="AFW62" s="14"/>
      <c r="AFX62" s="14"/>
      <c r="AFY62" s="14"/>
      <c r="AFZ62" s="14"/>
      <c r="AGA62" s="14"/>
      <c r="AGB62" s="14"/>
      <c r="AGC62" s="14"/>
      <c r="AGD62" s="14"/>
      <c r="AGE62" s="14"/>
      <c r="AGF62" s="14"/>
      <c r="AGG62" s="14"/>
      <c r="AGH62" s="14"/>
      <c r="AGI62" s="14"/>
      <c r="AGJ62" s="14"/>
      <c r="AGK62" s="14"/>
      <c r="AGL62" s="14"/>
      <c r="AGM62" s="14"/>
      <c r="AGN62" s="14"/>
      <c r="AGO62" s="14"/>
      <c r="AGP62" s="14"/>
      <c r="AGQ62" s="14"/>
      <c r="AGR62" s="14"/>
      <c r="AGS62" s="14"/>
      <c r="AGT62" s="14"/>
      <c r="AGU62" s="14"/>
      <c r="AGV62" s="14"/>
      <c r="AGW62" s="14"/>
      <c r="AGX62" s="14"/>
      <c r="AGY62" s="14"/>
      <c r="AGZ62" s="14"/>
      <c r="AHA62" s="14"/>
      <c r="AHB62" s="14"/>
      <c r="AHC62" s="14"/>
      <c r="AHD62" s="14"/>
      <c r="AHE62" s="14"/>
      <c r="AHF62" s="14"/>
      <c r="AHG62" s="14"/>
      <c r="AHH62" s="14"/>
      <c r="AHI62" s="14"/>
      <c r="AHJ62" s="14"/>
      <c r="AHK62" s="14"/>
      <c r="AHL62" s="14"/>
      <c r="AHM62" s="14"/>
      <c r="AHN62" s="14"/>
      <c r="AHO62" s="14"/>
      <c r="AHP62" s="14"/>
      <c r="AHQ62" s="14"/>
      <c r="AHR62" s="14"/>
      <c r="AHS62" s="14"/>
      <c r="AHT62" s="14"/>
      <c r="AHU62" s="14"/>
      <c r="AHV62" s="14"/>
      <c r="AHW62" s="14"/>
      <c r="AHX62" s="14"/>
      <c r="AHY62" s="14"/>
      <c r="AHZ62" s="14"/>
      <c r="AIA62" s="14"/>
      <c r="AIB62" s="14"/>
      <c r="AIC62" s="14"/>
      <c r="AID62" s="14"/>
      <c r="AIE62" s="14"/>
      <c r="AIF62" s="14"/>
      <c r="AIG62" s="14"/>
      <c r="AIH62" s="14"/>
      <c r="AII62" s="14"/>
      <c r="AIJ62" s="14"/>
      <c r="AIK62" s="14"/>
      <c r="AIL62" s="14"/>
      <c r="AIM62" s="14"/>
      <c r="AIN62" s="14"/>
      <c r="AIO62" s="14"/>
      <c r="AIP62" s="14"/>
      <c r="AIQ62" s="14"/>
      <c r="AIR62" s="14"/>
      <c r="AIS62" s="14"/>
      <c r="AIT62" s="14"/>
      <c r="AIU62" s="14"/>
      <c r="AIV62" s="14"/>
      <c r="AIW62" s="14"/>
      <c r="AIX62" s="14"/>
      <c r="AIY62" s="14"/>
      <c r="AIZ62" s="14"/>
      <c r="AJA62" s="14"/>
      <c r="AJB62" s="14"/>
      <c r="AJC62" s="14"/>
      <c r="AJD62" s="14"/>
      <c r="AJE62" s="14"/>
      <c r="AJF62" s="14"/>
      <c r="AJG62" s="14"/>
      <c r="AJH62" s="14"/>
      <c r="AJI62" s="14"/>
      <c r="AJJ62" s="14"/>
      <c r="AJK62" s="14"/>
      <c r="AJL62" s="14"/>
      <c r="AJM62" s="14"/>
      <c r="AJN62" s="14"/>
      <c r="AJO62" s="14"/>
      <c r="AJP62" s="14"/>
      <c r="AJQ62" s="14"/>
      <c r="AJR62" s="14"/>
      <c r="AJS62" s="14"/>
      <c r="AJT62" s="14"/>
      <c r="AJU62" s="14"/>
      <c r="AJV62" s="14"/>
      <c r="AJW62" s="14"/>
      <c r="AJX62" s="14"/>
      <c r="AJY62" s="14"/>
      <c r="AJZ62" s="14"/>
      <c r="AKA62" s="14"/>
      <c r="AKB62" s="14"/>
      <c r="AKC62" s="14"/>
      <c r="AKD62" s="14"/>
      <c r="AKE62" s="14"/>
      <c r="AKF62" s="14"/>
      <c r="AKG62" s="14"/>
      <c r="AKH62" s="14"/>
      <c r="AKI62" s="14"/>
      <c r="AKJ62" s="14"/>
      <c r="AKK62" s="14"/>
      <c r="AKL62" s="14"/>
      <c r="AKM62" s="14"/>
      <c r="AKN62" s="14"/>
      <c r="AKO62" s="14"/>
      <c r="AKP62" s="14"/>
      <c r="AKQ62" s="14"/>
      <c r="AKR62" s="14"/>
      <c r="AKS62" s="14"/>
      <c r="AKT62" s="14"/>
      <c r="AKU62" s="14"/>
      <c r="AKV62" s="14"/>
      <c r="AKW62" s="14"/>
      <c r="AKX62" s="14"/>
      <c r="AKY62" s="14"/>
      <c r="AKZ62" s="14"/>
      <c r="ALA62" s="14"/>
      <c r="ALB62" s="14"/>
      <c r="ALC62" s="14"/>
      <c r="ALD62" s="14"/>
      <c r="ALE62" s="14"/>
      <c r="ALF62" s="14"/>
      <c r="ALG62" s="14"/>
      <c r="ALH62" s="14"/>
      <c r="ALI62" s="14"/>
      <c r="ALJ62" s="14"/>
      <c r="ALK62" s="14"/>
      <c r="ALL62" s="14"/>
      <c r="ALM62" s="14"/>
      <c r="ALN62" s="14"/>
      <c r="ALO62" s="14"/>
      <c r="ALP62" s="14"/>
      <c r="ALQ62" s="14"/>
      <c r="ALR62" s="14"/>
      <c r="ALS62" s="14"/>
      <c r="ALT62" s="14"/>
      <c r="ALU62" s="14"/>
      <c r="ALV62" s="14"/>
      <c r="ALW62" s="14"/>
      <c r="ALX62" s="14"/>
      <c r="ALY62" s="14"/>
      <c r="ALZ62" s="14"/>
      <c r="AMA62" s="14"/>
      <c r="AMB62" s="14"/>
      <c r="AMC62" s="14"/>
      <c r="AMD62" s="14"/>
      <c r="AME62" s="14"/>
      <c r="AMF62" s="14"/>
      <c r="AMG62" s="14"/>
      <c r="AMH62" s="14"/>
      <c r="AMI62" s="14"/>
      <c r="AMJ62" s="14"/>
      <c r="AMK62" s="14"/>
      <c r="AML62" s="14"/>
      <c r="AMM62" s="14"/>
      <c r="AMN62" s="14"/>
      <c r="AMO62" s="14"/>
      <c r="AMP62" s="14"/>
      <c r="AMQ62" s="14"/>
      <c r="AMR62" s="14"/>
      <c r="AMS62" s="14"/>
      <c r="AMT62" s="14"/>
      <c r="AMU62" s="14"/>
      <c r="AMV62" s="14"/>
      <c r="AMW62" s="14"/>
      <c r="AMX62" s="14"/>
      <c r="AMY62" s="14"/>
      <c r="AMZ62" s="14"/>
      <c r="ANA62" s="14"/>
      <c r="ANB62" s="14"/>
      <c r="ANC62" s="14"/>
      <c r="AND62" s="14"/>
      <c r="ANE62" s="14"/>
      <c r="ANF62" s="14"/>
      <c r="ANG62" s="14"/>
      <c r="ANH62" s="14"/>
      <c r="ANI62" s="14"/>
      <c r="ANJ62" s="14"/>
      <c r="ANK62" s="14"/>
      <c r="ANL62" s="14"/>
      <c r="ANM62" s="14"/>
      <c r="ANN62" s="14"/>
      <c r="ANO62" s="14"/>
      <c r="ANP62" s="14"/>
      <c r="ANQ62" s="14"/>
      <c r="ANR62" s="14"/>
      <c r="ANS62" s="14"/>
      <c r="ANT62" s="14"/>
      <c r="ANU62" s="14"/>
      <c r="ANV62" s="14"/>
      <c r="ANW62" s="14"/>
      <c r="ANX62" s="14"/>
      <c r="ANY62" s="14"/>
      <c r="ANZ62" s="14"/>
      <c r="AOA62" s="14"/>
      <c r="AOB62" s="14"/>
      <c r="AOC62" s="14"/>
      <c r="AOD62" s="14"/>
      <c r="AOE62" s="14"/>
      <c r="AOF62" s="14"/>
      <c r="AOG62" s="14"/>
      <c r="AOH62" s="14"/>
      <c r="AOI62" s="14"/>
      <c r="AOJ62" s="14"/>
      <c r="AOK62" s="14"/>
      <c r="AOL62" s="14"/>
      <c r="AOM62" s="14"/>
      <c r="AON62" s="14"/>
      <c r="AOO62" s="14"/>
      <c r="AOP62" s="14"/>
      <c r="AOQ62" s="14"/>
      <c r="AOR62" s="14"/>
      <c r="AOS62" s="14"/>
      <c r="AOT62" s="14"/>
      <c r="AOU62" s="14"/>
      <c r="AOV62" s="14"/>
      <c r="AOW62" s="14"/>
      <c r="AOX62" s="14"/>
      <c r="AOY62" s="14"/>
      <c r="AOZ62" s="14"/>
      <c r="APA62" s="14"/>
      <c r="APB62" s="14"/>
      <c r="APC62" s="14"/>
      <c r="APD62" s="14"/>
      <c r="APE62" s="14"/>
      <c r="APF62" s="14"/>
      <c r="APG62" s="14"/>
      <c r="APH62" s="14"/>
      <c r="API62" s="14"/>
      <c r="APJ62" s="14"/>
      <c r="APK62" s="14"/>
      <c r="APL62" s="14"/>
      <c r="APM62" s="14"/>
      <c r="APN62" s="14"/>
      <c r="APO62" s="14"/>
      <c r="APP62" s="14"/>
      <c r="APQ62" s="14"/>
      <c r="APR62" s="14"/>
      <c r="APS62" s="14"/>
      <c r="APT62" s="14"/>
      <c r="APU62" s="14"/>
      <c r="APV62" s="14"/>
      <c r="APW62" s="14"/>
      <c r="APX62" s="14"/>
      <c r="APY62" s="14"/>
      <c r="APZ62" s="14"/>
      <c r="AQA62" s="14"/>
      <c r="AQB62" s="14"/>
      <c r="AQC62" s="14"/>
      <c r="AQD62" s="14"/>
      <c r="AQE62" s="14"/>
      <c r="AQF62" s="14"/>
      <c r="AQG62" s="14"/>
      <c r="AQH62" s="14"/>
      <c r="AQI62" s="14"/>
      <c r="AQJ62" s="14"/>
      <c r="AQK62" s="14"/>
      <c r="AQL62" s="14"/>
      <c r="AQM62" s="14"/>
      <c r="AQN62" s="14"/>
      <c r="AQO62" s="14"/>
      <c r="AQP62" s="14"/>
      <c r="AQQ62" s="14"/>
      <c r="AQR62" s="14"/>
      <c r="AQS62" s="14"/>
      <c r="AQT62" s="14"/>
      <c r="AQU62" s="14"/>
      <c r="AQV62" s="14"/>
      <c r="AQW62" s="14"/>
      <c r="AQX62" s="14"/>
      <c r="AQY62" s="14"/>
      <c r="AQZ62" s="14"/>
      <c r="ARA62" s="14"/>
      <c r="ARB62" s="14"/>
      <c r="ARC62" s="14"/>
      <c r="ARD62" s="14"/>
      <c r="ARE62" s="14"/>
      <c r="ARF62" s="14"/>
      <c r="ARG62" s="14"/>
      <c r="ARH62" s="14"/>
      <c r="ARI62" s="14"/>
      <c r="ARJ62" s="14"/>
      <c r="ARK62" s="14"/>
      <c r="ARL62" s="14"/>
      <c r="ARM62" s="14"/>
      <c r="ARN62" s="14"/>
      <c r="ARO62" s="14"/>
      <c r="ARP62" s="14"/>
      <c r="ARQ62" s="14"/>
      <c r="ARR62" s="14"/>
      <c r="ARS62" s="14"/>
      <c r="ART62" s="14"/>
      <c r="ARU62" s="14"/>
      <c r="ARV62" s="14"/>
      <c r="ARW62" s="14"/>
      <c r="ARX62" s="14"/>
      <c r="ARY62" s="14"/>
      <c r="ARZ62" s="14"/>
      <c r="ASA62" s="14"/>
      <c r="ASB62" s="14"/>
      <c r="ASC62" s="14"/>
      <c r="ASD62" s="14"/>
      <c r="ASE62" s="14"/>
      <c r="ASF62" s="14"/>
      <c r="ASG62" s="14"/>
      <c r="ASH62" s="14"/>
      <c r="ASI62" s="14"/>
      <c r="ASJ62" s="14"/>
      <c r="ASK62" s="14"/>
      <c r="ASL62" s="14"/>
      <c r="ASM62" s="14"/>
      <c r="ASN62" s="14"/>
      <c r="ASO62" s="14"/>
      <c r="ASP62" s="14"/>
      <c r="ASQ62" s="14"/>
      <c r="ASR62" s="14"/>
      <c r="ASS62" s="14"/>
      <c r="AST62" s="14"/>
      <c r="ASU62" s="14"/>
      <c r="ASV62" s="14"/>
      <c r="ASW62" s="14"/>
      <c r="ASX62" s="14"/>
      <c r="ASY62" s="14"/>
      <c r="ASZ62" s="14"/>
      <c r="ATA62" s="14"/>
      <c r="ATB62" s="14"/>
      <c r="ATC62" s="14"/>
      <c r="ATD62" s="14"/>
    </row>
    <row r="63" spans="63:1200">
      <c r="BK63" s="14" t="str">
        <f t="shared" si="1464"/>
        <v/>
      </c>
      <c r="ABO63" s="14"/>
      <c r="ABP63" s="14"/>
      <c r="ABQ63" s="14"/>
      <c r="ABR63" s="14"/>
      <c r="ABS63" s="14"/>
      <c r="ABT63" s="14"/>
      <c r="ABU63" s="14"/>
      <c r="ABV63" s="14"/>
      <c r="ABW63" s="14"/>
      <c r="ABX63" s="14"/>
      <c r="ABY63" s="14"/>
      <c r="ABZ63" s="14"/>
      <c r="ACA63" s="14"/>
      <c r="ACB63" s="14"/>
      <c r="ACC63" s="14"/>
      <c r="ACD63" s="14"/>
      <c r="ACE63" s="14"/>
      <c r="ACF63" s="14"/>
      <c r="ACG63" s="14"/>
      <c r="ACH63" s="14"/>
      <c r="ACI63" s="14"/>
      <c r="ACJ63" s="14"/>
      <c r="ACK63" s="14"/>
      <c r="ACL63" s="14"/>
      <c r="ACM63" s="14"/>
      <c r="ACN63" s="14"/>
      <c r="ACO63" s="14"/>
      <c r="ACP63" s="14"/>
      <c r="ACQ63" s="14"/>
      <c r="ACR63" s="14"/>
      <c r="ACS63" s="14"/>
      <c r="ACT63" s="14"/>
      <c r="ACU63" s="14"/>
      <c r="ACV63" s="14"/>
      <c r="ACW63" s="14"/>
      <c r="ACX63" s="14"/>
      <c r="ACY63" s="14"/>
      <c r="ACZ63" s="14"/>
      <c r="ADA63" s="14"/>
      <c r="ADB63" s="14"/>
      <c r="ADC63" s="14"/>
      <c r="ADD63" s="14"/>
      <c r="ADE63" s="14"/>
      <c r="ADF63" s="14"/>
      <c r="ADG63" s="14"/>
      <c r="ADH63" s="14"/>
      <c r="ADI63" s="14"/>
      <c r="ADJ63" s="14"/>
      <c r="ADK63" s="14"/>
      <c r="ADL63" s="14"/>
      <c r="ADM63" s="14"/>
      <c r="ADN63" s="14"/>
      <c r="ADO63" s="14"/>
      <c r="ADP63" s="14"/>
      <c r="ADQ63" s="14"/>
      <c r="ADR63" s="14"/>
      <c r="ADS63" s="14"/>
      <c r="ADT63" s="14"/>
      <c r="ADU63" s="14"/>
      <c r="ADV63" s="14"/>
      <c r="ADW63" s="14"/>
      <c r="ADX63" s="14"/>
      <c r="ADY63" s="14"/>
      <c r="ADZ63" s="14"/>
      <c r="AEA63" s="14"/>
      <c r="AEB63" s="14"/>
      <c r="AEC63" s="14"/>
      <c r="AED63" s="14"/>
      <c r="AEE63" s="14"/>
      <c r="AEF63" s="14"/>
      <c r="AEG63" s="14"/>
      <c r="AEH63" s="14"/>
      <c r="AEI63" s="14"/>
      <c r="AEJ63" s="14"/>
      <c r="AEK63" s="14"/>
      <c r="AEL63" s="14"/>
      <c r="AEM63" s="14"/>
      <c r="AEN63" s="14"/>
      <c r="AEO63" s="14"/>
      <c r="AEP63" s="14"/>
      <c r="AEQ63" s="14"/>
      <c r="AER63" s="14"/>
      <c r="AES63" s="14"/>
      <c r="AET63" s="14"/>
      <c r="AEU63" s="14"/>
      <c r="AEV63" s="14"/>
      <c r="AEW63" s="14"/>
      <c r="AEX63" s="14"/>
      <c r="AEY63" s="14"/>
      <c r="AEZ63" s="14"/>
      <c r="AFA63" s="14"/>
      <c r="AFB63" s="14"/>
      <c r="AFC63" s="14"/>
      <c r="AFD63" s="14"/>
      <c r="AFE63" s="14"/>
      <c r="AFF63" s="14"/>
      <c r="AFG63" s="14"/>
      <c r="AFH63" s="14"/>
      <c r="AFI63" s="14"/>
      <c r="AFJ63" s="14"/>
      <c r="AFK63" s="14"/>
      <c r="AFL63" s="14"/>
      <c r="AFM63" s="14"/>
      <c r="AFN63" s="14"/>
      <c r="AFO63" s="14"/>
      <c r="AFP63" s="14"/>
      <c r="AFQ63" s="14"/>
      <c r="AFR63" s="14"/>
      <c r="AFS63" s="14"/>
      <c r="AFT63" s="14"/>
      <c r="AFU63" s="14"/>
      <c r="AFV63" s="14"/>
      <c r="AFW63" s="14"/>
      <c r="AFX63" s="14"/>
      <c r="AFY63" s="14"/>
      <c r="AFZ63" s="14"/>
      <c r="AGA63" s="14"/>
      <c r="AGB63" s="14"/>
      <c r="AGC63" s="14"/>
      <c r="AGD63" s="14"/>
      <c r="AGE63" s="14"/>
      <c r="AGF63" s="14"/>
      <c r="AGG63" s="14"/>
      <c r="AGH63" s="14"/>
      <c r="AGI63" s="14"/>
      <c r="AGJ63" s="14"/>
      <c r="AGK63" s="14"/>
      <c r="AGL63" s="14"/>
      <c r="AGM63" s="14"/>
      <c r="AGN63" s="14"/>
      <c r="AGO63" s="14"/>
      <c r="AGP63" s="14"/>
      <c r="AGQ63" s="14"/>
      <c r="AGR63" s="14"/>
      <c r="AGS63" s="14"/>
      <c r="AGT63" s="14"/>
      <c r="AGU63" s="14"/>
      <c r="AGV63" s="14"/>
      <c r="AGW63" s="14"/>
      <c r="AGX63" s="14"/>
      <c r="AGY63" s="14"/>
      <c r="AGZ63" s="14"/>
      <c r="AHA63" s="14"/>
      <c r="AHB63" s="14"/>
      <c r="AHC63" s="14"/>
      <c r="AHD63" s="14"/>
      <c r="AHE63" s="14"/>
      <c r="AHF63" s="14"/>
      <c r="AHG63" s="14"/>
      <c r="AHH63" s="14"/>
      <c r="AHI63" s="14"/>
      <c r="AHJ63" s="14"/>
      <c r="AHK63" s="14"/>
      <c r="AHL63" s="14"/>
      <c r="AHM63" s="14"/>
      <c r="AHN63" s="14"/>
      <c r="AHO63" s="14"/>
      <c r="AHP63" s="14"/>
      <c r="AHQ63" s="14"/>
      <c r="AHR63" s="14"/>
      <c r="AHS63" s="14"/>
      <c r="AHT63" s="14"/>
      <c r="AHU63" s="14"/>
      <c r="AHV63" s="14"/>
      <c r="AHW63" s="14"/>
      <c r="AHX63" s="14"/>
      <c r="AHY63" s="14"/>
      <c r="AHZ63" s="14"/>
      <c r="AIA63" s="14"/>
      <c r="AIB63" s="14"/>
      <c r="AIC63" s="14"/>
      <c r="AID63" s="14"/>
      <c r="AIE63" s="14"/>
      <c r="AIF63" s="14"/>
      <c r="AIG63" s="14"/>
      <c r="AIH63" s="14"/>
      <c r="AII63" s="14"/>
      <c r="AIJ63" s="14"/>
      <c r="AIK63" s="14"/>
      <c r="AIL63" s="14"/>
      <c r="AIM63" s="14"/>
      <c r="AIN63" s="14"/>
      <c r="AIO63" s="14"/>
      <c r="AIP63" s="14"/>
      <c r="AIQ63" s="14"/>
      <c r="AIR63" s="14"/>
      <c r="AIS63" s="14"/>
      <c r="AIT63" s="14"/>
      <c r="AIU63" s="14"/>
      <c r="AIV63" s="14"/>
      <c r="AIW63" s="14"/>
      <c r="AIX63" s="14"/>
      <c r="AIY63" s="14"/>
      <c r="AIZ63" s="14"/>
      <c r="AJA63" s="14"/>
      <c r="AJB63" s="14"/>
      <c r="AJC63" s="14"/>
      <c r="AJD63" s="14"/>
      <c r="AJE63" s="14"/>
      <c r="AJF63" s="14"/>
      <c r="AJG63" s="14"/>
      <c r="AJH63" s="14"/>
      <c r="AJI63" s="14"/>
      <c r="AJJ63" s="14"/>
      <c r="AJK63" s="14"/>
      <c r="AJL63" s="14"/>
      <c r="AJM63" s="14"/>
      <c r="AJN63" s="14"/>
      <c r="AJO63" s="14"/>
      <c r="AJP63" s="14"/>
      <c r="AJQ63" s="14"/>
      <c r="AJR63" s="14"/>
      <c r="AJS63" s="14"/>
      <c r="AJT63" s="14"/>
      <c r="AJU63" s="14"/>
      <c r="AJV63" s="14"/>
      <c r="AJW63" s="14"/>
      <c r="AJX63" s="14"/>
      <c r="AJY63" s="14"/>
      <c r="AJZ63" s="14"/>
      <c r="AKA63" s="14"/>
      <c r="AKB63" s="14"/>
      <c r="AKC63" s="14"/>
      <c r="AKD63" s="14"/>
      <c r="AKE63" s="14"/>
      <c r="AKF63" s="14"/>
      <c r="AKG63" s="14"/>
      <c r="AKH63" s="14"/>
      <c r="AKI63" s="14"/>
      <c r="AKJ63" s="14"/>
      <c r="AKK63" s="14"/>
      <c r="AKL63" s="14"/>
      <c r="AKM63" s="14"/>
      <c r="AKN63" s="14"/>
      <c r="AKO63" s="14"/>
      <c r="AKP63" s="14"/>
      <c r="AKQ63" s="14"/>
      <c r="AKR63" s="14"/>
      <c r="AKS63" s="14"/>
      <c r="AKT63" s="14"/>
      <c r="AKU63" s="14"/>
      <c r="AKV63" s="14"/>
      <c r="AKW63" s="14"/>
      <c r="AKX63" s="14"/>
      <c r="AKY63" s="14"/>
      <c r="AKZ63" s="14"/>
      <c r="ALA63" s="14"/>
      <c r="ALB63" s="14"/>
      <c r="ALC63" s="14"/>
      <c r="ALD63" s="14"/>
      <c r="ALE63" s="14"/>
      <c r="ALF63" s="14"/>
      <c r="ALG63" s="14"/>
      <c r="ALH63" s="14"/>
      <c r="ALI63" s="14"/>
      <c r="ALJ63" s="14"/>
      <c r="ALK63" s="14"/>
      <c r="ALL63" s="14"/>
      <c r="ALM63" s="14"/>
      <c r="ALN63" s="14"/>
      <c r="ALO63" s="14"/>
      <c r="ALP63" s="14"/>
      <c r="ALQ63" s="14"/>
      <c r="ALR63" s="14"/>
      <c r="ALS63" s="14"/>
      <c r="ALT63" s="14"/>
      <c r="ALU63" s="14"/>
      <c r="ALV63" s="14"/>
      <c r="ALW63" s="14"/>
      <c r="ALX63" s="14"/>
      <c r="ALY63" s="14"/>
      <c r="ALZ63" s="14"/>
      <c r="AMA63" s="14"/>
      <c r="AMB63" s="14"/>
      <c r="AMC63" s="14"/>
      <c r="AMD63" s="14"/>
      <c r="AME63" s="14"/>
      <c r="AMF63" s="14"/>
      <c r="AMG63" s="14"/>
      <c r="AMH63" s="14"/>
      <c r="AMI63" s="14"/>
      <c r="AMJ63" s="14"/>
      <c r="AMK63" s="14"/>
      <c r="AML63" s="14"/>
      <c r="AMM63" s="14"/>
      <c r="AMN63" s="14"/>
      <c r="AMO63" s="14"/>
      <c r="AMP63" s="14"/>
      <c r="AMQ63" s="14"/>
      <c r="AMR63" s="14"/>
      <c r="AMS63" s="14"/>
      <c r="AMT63" s="14"/>
      <c r="AMU63" s="14"/>
      <c r="AMV63" s="14"/>
      <c r="AMW63" s="14"/>
      <c r="AMX63" s="14"/>
      <c r="AMY63" s="14"/>
      <c r="AMZ63" s="14"/>
      <c r="ANA63" s="14"/>
      <c r="ANB63" s="14"/>
      <c r="ANC63" s="14"/>
      <c r="AND63" s="14"/>
      <c r="ANE63" s="14"/>
      <c r="ANF63" s="14"/>
      <c r="ANG63" s="14"/>
      <c r="ANH63" s="14"/>
      <c r="ANI63" s="14"/>
      <c r="ANJ63" s="14"/>
      <c r="ANK63" s="14"/>
      <c r="ANL63" s="14"/>
      <c r="ANM63" s="14"/>
      <c r="ANN63" s="14"/>
      <c r="ANO63" s="14"/>
      <c r="ANP63" s="14"/>
      <c r="ANQ63" s="14"/>
      <c r="ANR63" s="14"/>
      <c r="ANS63" s="14"/>
      <c r="ANT63" s="14"/>
      <c r="ANU63" s="14"/>
      <c r="ANV63" s="14"/>
      <c r="ANW63" s="14"/>
      <c r="ANX63" s="14"/>
      <c r="ANY63" s="14"/>
      <c r="ANZ63" s="14"/>
      <c r="AOA63" s="14"/>
      <c r="AOB63" s="14"/>
      <c r="AOC63" s="14"/>
      <c r="AOD63" s="14"/>
      <c r="AOE63" s="14"/>
      <c r="AOF63" s="14"/>
      <c r="AOG63" s="14"/>
      <c r="AOH63" s="14"/>
      <c r="AOI63" s="14"/>
      <c r="AOJ63" s="14"/>
      <c r="AOK63" s="14"/>
      <c r="AOL63" s="14"/>
      <c r="AOM63" s="14"/>
      <c r="AON63" s="14"/>
      <c r="AOO63" s="14"/>
      <c r="AOP63" s="14"/>
      <c r="AOQ63" s="14"/>
      <c r="AOR63" s="14"/>
      <c r="AOS63" s="14"/>
      <c r="AOT63" s="14"/>
      <c r="AOU63" s="14"/>
      <c r="AOV63" s="14"/>
      <c r="AOW63" s="14"/>
      <c r="AOX63" s="14"/>
      <c r="AOY63" s="14"/>
      <c r="AOZ63" s="14"/>
      <c r="APA63" s="14"/>
      <c r="APB63" s="14"/>
      <c r="APC63" s="14"/>
      <c r="APD63" s="14"/>
      <c r="APE63" s="14"/>
      <c r="APF63" s="14"/>
      <c r="APG63" s="14"/>
      <c r="APH63" s="14"/>
      <c r="API63" s="14"/>
      <c r="APJ63" s="14"/>
      <c r="APK63" s="14"/>
      <c r="APL63" s="14"/>
      <c r="APM63" s="14"/>
      <c r="APN63" s="14"/>
      <c r="APO63" s="14"/>
      <c r="APP63" s="14"/>
      <c r="APQ63" s="14"/>
      <c r="APR63" s="14"/>
      <c r="APS63" s="14"/>
      <c r="APT63" s="14"/>
      <c r="APU63" s="14"/>
      <c r="APV63" s="14"/>
      <c r="APW63" s="14"/>
      <c r="APX63" s="14"/>
      <c r="APY63" s="14"/>
      <c r="APZ63" s="14"/>
      <c r="AQA63" s="14"/>
      <c r="AQB63" s="14"/>
      <c r="AQC63" s="14"/>
      <c r="AQD63" s="14"/>
      <c r="AQE63" s="14"/>
      <c r="AQF63" s="14"/>
      <c r="AQG63" s="14"/>
      <c r="AQH63" s="14"/>
      <c r="AQI63" s="14"/>
      <c r="AQJ63" s="14"/>
      <c r="AQK63" s="14"/>
      <c r="AQL63" s="14"/>
      <c r="AQM63" s="14"/>
      <c r="AQN63" s="14"/>
      <c r="AQO63" s="14"/>
      <c r="AQP63" s="14"/>
      <c r="AQQ63" s="14"/>
      <c r="AQR63" s="14"/>
      <c r="AQS63" s="14"/>
      <c r="AQT63" s="14"/>
      <c r="AQU63" s="14"/>
      <c r="AQV63" s="14"/>
      <c r="AQW63" s="14"/>
      <c r="AQX63" s="14"/>
      <c r="AQY63" s="14"/>
      <c r="AQZ63" s="14"/>
      <c r="ARA63" s="14"/>
      <c r="ARB63" s="14"/>
      <c r="ARC63" s="14"/>
      <c r="ARD63" s="14"/>
      <c r="ARE63" s="14"/>
      <c r="ARF63" s="14"/>
      <c r="ARG63" s="14"/>
      <c r="ARH63" s="14"/>
      <c r="ARI63" s="14"/>
      <c r="ARJ63" s="14"/>
      <c r="ARK63" s="14"/>
      <c r="ARL63" s="14"/>
      <c r="ARM63" s="14"/>
      <c r="ARN63" s="14"/>
      <c r="ARO63" s="14"/>
      <c r="ARP63" s="14"/>
      <c r="ARQ63" s="14"/>
      <c r="ARR63" s="14"/>
      <c r="ARS63" s="14"/>
      <c r="ART63" s="14"/>
      <c r="ARU63" s="14"/>
      <c r="ARV63" s="14"/>
      <c r="ARW63" s="14"/>
      <c r="ARX63" s="14"/>
      <c r="ARY63" s="14"/>
      <c r="ARZ63" s="14"/>
      <c r="ASA63" s="14"/>
      <c r="ASB63" s="14"/>
      <c r="ASC63" s="14"/>
      <c r="ASD63" s="14"/>
      <c r="ASE63" s="14"/>
      <c r="ASF63" s="14"/>
      <c r="ASG63" s="14"/>
      <c r="ASH63" s="14"/>
      <c r="ASI63" s="14"/>
      <c r="ASJ63" s="14"/>
      <c r="ASK63" s="14"/>
      <c r="ASL63" s="14"/>
      <c r="ASM63" s="14"/>
      <c r="ASN63" s="14"/>
      <c r="ASO63" s="14"/>
      <c r="ASP63" s="14"/>
      <c r="ASQ63" s="14"/>
      <c r="ASR63" s="14"/>
      <c r="ASS63" s="14"/>
      <c r="AST63" s="14"/>
      <c r="ASU63" s="14"/>
      <c r="ASV63" s="14"/>
      <c r="ASW63" s="14"/>
      <c r="ASX63" s="14"/>
      <c r="ASY63" s="14"/>
      <c r="ASZ63" s="14"/>
      <c r="ATA63" s="14"/>
      <c r="ATB63" s="14"/>
      <c r="ATC63" s="14"/>
      <c r="ATD63" s="14"/>
    </row>
    <row r="64" spans="63:1200">
      <c r="BK64" s="14" t="str">
        <f t="shared" si="1464"/>
        <v/>
      </c>
      <c r="ABO64" s="14"/>
      <c r="ABP64" s="14"/>
      <c r="ABQ64" s="14"/>
      <c r="ABR64" s="14"/>
      <c r="ABS64" s="14"/>
      <c r="ABT64" s="14"/>
      <c r="ABU64" s="14"/>
      <c r="ABV64" s="14"/>
      <c r="ABW64" s="14"/>
      <c r="ABX64" s="14"/>
      <c r="ABY64" s="14"/>
      <c r="ABZ64" s="14"/>
      <c r="ACA64" s="14"/>
      <c r="ACB64" s="14"/>
      <c r="ACC64" s="14"/>
      <c r="ACD64" s="14"/>
      <c r="ACE64" s="14"/>
      <c r="ACF64" s="14"/>
      <c r="ACG64" s="14"/>
      <c r="ACH64" s="14"/>
      <c r="ACI64" s="14"/>
      <c r="ACJ64" s="14"/>
      <c r="ACK64" s="14"/>
      <c r="ACL64" s="14"/>
      <c r="ACM64" s="14"/>
      <c r="ACN64" s="14"/>
      <c r="ACO64" s="14"/>
      <c r="ACP64" s="14"/>
      <c r="ACQ64" s="14"/>
      <c r="ACR64" s="14"/>
      <c r="ACS64" s="14"/>
      <c r="ACT64" s="14"/>
      <c r="ACU64" s="14"/>
      <c r="ACV64" s="14"/>
      <c r="ACW64" s="14"/>
      <c r="ACX64" s="14"/>
      <c r="ACY64" s="14"/>
      <c r="ACZ64" s="14"/>
      <c r="ADA64" s="14"/>
      <c r="ADB64" s="14"/>
      <c r="ADC64" s="14"/>
      <c r="ADD64" s="14"/>
      <c r="ADE64" s="14"/>
      <c r="ADF64" s="14"/>
      <c r="ADG64" s="14"/>
      <c r="ADH64" s="14"/>
      <c r="ADI64" s="14"/>
      <c r="ADJ64" s="14"/>
      <c r="ADK64" s="14"/>
      <c r="ADL64" s="14"/>
      <c r="ADM64" s="14"/>
      <c r="ADN64" s="14"/>
      <c r="ADO64" s="14"/>
      <c r="ADP64" s="14"/>
      <c r="ADQ64" s="14"/>
      <c r="ADR64" s="14"/>
      <c r="ADS64" s="14"/>
      <c r="ADT64" s="14"/>
      <c r="ADU64" s="14"/>
      <c r="ADV64" s="14"/>
      <c r="ADW64" s="14"/>
      <c r="ADX64" s="14"/>
      <c r="ADY64" s="14"/>
      <c r="ADZ64" s="14"/>
      <c r="AEA64" s="14"/>
      <c r="AEB64" s="14"/>
      <c r="AEC64" s="14"/>
      <c r="AED64" s="14"/>
      <c r="AEE64" s="14"/>
      <c r="AEF64" s="14"/>
      <c r="AEG64" s="14"/>
      <c r="AEH64" s="14"/>
      <c r="AEI64" s="14"/>
      <c r="AEJ64" s="14"/>
      <c r="AEK64" s="14"/>
      <c r="AEL64" s="14"/>
      <c r="AEM64" s="14"/>
      <c r="AEN64" s="14"/>
      <c r="AEO64" s="14"/>
      <c r="AEP64" s="14"/>
      <c r="AEQ64" s="14"/>
      <c r="AER64" s="14"/>
      <c r="AES64" s="14"/>
      <c r="AET64" s="14"/>
      <c r="AEU64" s="14"/>
      <c r="AEV64" s="14"/>
      <c r="AEW64" s="14"/>
      <c r="AEX64" s="14"/>
      <c r="AEY64" s="14"/>
      <c r="AEZ64" s="14"/>
      <c r="AFA64" s="14"/>
      <c r="AFB64" s="14"/>
      <c r="AFC64" s="14"/>
      <c r="AFD64" s="14"/>
      <c r="AFE64" s="14"/>
      <c r="AFF64" s="14"/>
      <c r="AFG64" s="14"/>
      <c r="AFH64" s="14"/>
      <c r="AFI64" s="14"/>
      <c r="AFJ64" s="14"/>
      <c r="AFK64" s="14"/>
      <c r="AFL64" s="14"/>
      <c r="AFM64" s="14"/>
      <c r="AFN64" s="14"/>
      <c r="AFO64" s="14"/>
      <c r="AFP64" s="14"/>
      <c r="AFQ64" s="14"/>
      <c r="AFR64" s="14"/>
      <c r="AFS64" s="14"/>
      <c r="AFT64" s="14"/>
      <c r="AFU64" s="14"/>
      <c r="AFV64" s="14"/>
      <c r="AFW64" s="14"/>
      <c r="AFX64" s="14"/>
      <c r="AFY64" s="14"/>
      <c r="AFZ64" s="14"/>
      <c r="AGA64" s="14"/>
      <c r="AGB64" s="14"/>
      <c r="AGC64" s="14"/>
      <c r="AGD64" s="14"/>
      <c r="AGE64" s="14"/>
      <c r="AGF64" s="14"/>
      <c r="AGG64" s="14"/>
      <c r="AGH64" s="14"/>
      <c r="AGI64" s="14"/>
      <c r="AGJ64" s="14"/>
      <c r="AGK64" s="14"/>
      <c r="AGL64" s="14"/>
      <c r="AGM64" s="14"/>
      <c r="AGN64" s="14"/>
      <c r="AGO64" s="14"/>
      <c r="AGP64" s="14"/>
      <c r="AGQ64" s="14"/>
      <c r="AGR64" s="14"/>
      <c r="AGS64" s="14"/>
      <c r="AGT64" s="14"/>
      <c r="AGU64" s="14"/>
      <c r="AGV64" s="14"/>
      <c r="AGW64" s="14"/>
      <c r="AGX64" s="14"/>
      <c r="AGY64" s="14"/>
      <c r="AGZ64" s="14"/>
      <c r="AHA64" s="14"/>
      <c r="AHB64" s="14"/>
      <c r="AHC64" s="14"/>
      <c r="AHD64" s="14"/>
      <c r="AHE64" s="14"/>
      <c r="AHF64" s="14"/>
      <c r="AHG64" s="14"/>
      <c r="AHH64" s="14"/>
      <c r="AHI64" s="14"/>
      <c r="AHJ64" s="14"/>
      <c r="AHK64" s="14"/>
      <c r="AHL64" s="14"/>
      <c r="AHM64" s="14"/>
      <c r="AHN64" s="14"/>
      <c r="AHO64" s="14"/>
      <c r="AHP64" s="14"/>
      <c r="AHQ64" s="14"/>
      <c r="AHR64" s="14"/>
      <c r="AHS64" s="14"/>
      <c r="AHT64" s="14"/>
      <c r="AHU64" s="14"/>
      <c r="AHV64" s="14"/>
      <c r="AHW64" s="14"/>
      <c r="AHX64" s="14"/>
      <c r="AHY64" s="14"/>
      <c r="AHZ64" s="14"/>
      <c r="AIA64" s="14"/>
      <c r="AIB64" s="14"/>
      <c r="AIC64" s="14"/>
      <c r="AID64" s="14"/>
      <c r="AIE64" s="14"/>
      <c r="AIF64" s="14"/>
      <c r="AIG64" s="14"/>
      <c r="AIH64" s="14"/>
      <c r="AII64" s="14"/>
      <c r="AIJ64" s="14"/>
      <c r="AIK64" s="14"/>
      <c r="AIL64" s="14"/>
      <c r="AIM64" s="14"/>
      <c r="AIN64" s="14"/>
      <c r="AIO64" s="14"/>
      <c r="AIP64" s="14"/>
      <c r="AIQ64" s="14"/>
      <c r="AIR64" s="14"/>
      <c r="AIS64" s="14"/>
      <c r="AIT64" s="14"/>
      <c r="AIU64" s="14"/>
      <c r="AIV64" s="14"/>
      <c r="AIW64" s="14"/>
      <c r="AIX64" s="14"/>
      <c r="AIY64" s="14"/>
      <c r="AIZ64" s="14"/>
      <c r="AJA64" s="14"/>
      <c r="AJB64" s="14"/>
      <c r="AJC64" s="14"/>
      <c r="AJD64" s="14"/>
      <c r="AJE64" s="14"/>
      <c r="AJF64" s="14"/>
      <c r="AJG64" s="14"/>
      <c r="AJH64" s="14"/>
      <c r="AJI64" s="14"/>
      <c r="AJJ64" s="14"/>
      <c r="AJK64" s="14"/>
      <c r="AJL64" s="14"/>
      <c r="AJM64" s="14"/>
      <c r="AJN64" s="14"/>
      <c r="AJO64" s="14"/>
      <c r="AJP64" s="14"/>
      <c r="AJQ64" s="14"/>
      <c r="AJR64" s="14"/>
      <c r="AJS64" s="14"/>
      <c r="AJT64" s="14"/>
      <c r="AJU64" s="14"/>
      <c r="AJV64" s="14"/>
      <c r="AJW64" s="14"/>
      <c r="AJX64" s="14"/>
      <c r="AJY64" s="14"/>
      <c r="AJZ64" s="14"/>
      <c r="AKA64" s="14"/>
      <c r="AKB64" s="14"/>
      <c r="AKC64" s="14"/>
      <c r="AKD64" s="14"/>
      <c r="AKE64" s="14"/>
      <c r="AKF64" s="14"/>
      <c r="AKG64" s="14"/>
      <c r="AKH64" s="14"/>
      <c r="AKI64" s="14"/>
      <c r="AKJ64" s="14"/>
      <c r="AKK64" s="14"/>
      <c r="AKL64" s="14"/>
      <c r="AKM64" s="14"/>
      <c r="AKN64" s="14"/>
      <c r="AKO64" s="14"/>
      <c r="AKP64" s="14"/>
      <c r="AKQ64" s="14"/>
      <c r="AKR64" s="14"/>
      <c r="AKS64" s="14"/>
      <c r="AKT64" s="14"/>
      <c r="AKU64" s="14"/>
      <c r="AKV64" s="14"/>
      <c r="AKW64" s="14"/>
      <c r="AKX64" s="14"/>
      <c r="AKY64" s="14"/>
      <c r="AKZ64" s="14"/>
      <c r="ALA64" s="14"/>
      <c r="ALB64" s="14"/>
      <c r="ALC64" s="14"/>
      <c r="ALD64" s="14"/>
      <c r="ALE64" s="14"/>
      <c r="ALF64" s="14"/>
      <c r="ALG64" s="14"/>
      <c r="ALH64" s="14"/>
      <c r="ALI64" s="14"/>
      <c r="ALJ64" s="14"/>
      <c r="ALK64" s="14"/>
      <c r="ALL64" s="14"/>
      <c r="ALM64" s="14"/>
      <c r="ALN64" s="14"/>
      <c r="ALO64" s="14"/>
      <c r="ALP64" s="14"/>
      <c r="ALQ64" s="14"/>
      <c r="ALR64" s="14"/>
      <c r="ALS64" s="14"/>
      <c r="ALT64" s="14"/>
      <c r="ALU64" s="14"/>
      <c r="ALV64" s="14"/>
      <c r="ALW64" s="14"/>
      <c r="ALX64" s="14"/>
      <c r="ALY64" s="14"/>
      <c r="ALZ64" s="14"/>
      <c r="AMA64" s="14"/>
      <c r="AMB64" s="14"/>
      <c r="AMC64" s="14"/>
      <c r="AMD64" s="14"/>
      <c r="AME64" s="14"/>
      <c r="AMF64" s="14"/>
      <c r="AMG64" s="14"/>
      <c r="AMH64" s="14"/>
      <c r="AMI64" s="14"/>
      <c r="AMJ64" s="14"/>
      <c r="AMK64" s="14"/>
      <c r="AML64" s="14"/>
      <c r="AMM64" s="14"/>
      <c r="AMN64" s="14"/>
      <c r="AMO64" s="14"/>
      <c r="AMP64" s="14"/>
      <c r="AMQ64" s="14"/>
      <c r="AMR64" s="14"/>
      <c r="AMS64" s="14"/>
      <c r="AMT64" s="14"/>
      <c r="AMU64" s="14"/>
      <c r="AMV64" s="14"/>
      <c r="AMW64" s="14"/>
      <c r="AMX64" s="14"/>
      <c r="AMY64" s="14"/>
      <c r="AMZ64" s="14"/>
      <c r="ANA64" s="14"/>
      <c r="ANB64" s="14"/>
      <c r="ANC64" s="14"/>
      <c r="AND64" s="14"/>
      <c r="ANE64" s="14"/>
      <c r="ANF64" s="14"/>
      <c r="ANG64" s="14"/>
      <c r="ANH64" s="14"/>
      <c r="ANI64" s="14"/>
      <c r="ANJ64" s="14"/>
      <c r="ANK64" s="14"/>
      <c r="ANL64" s="14"/>
      <c r="ANM64" s="14"/>
      <c r="ANN64" s="14"/>
      <c r="ANO64" s="14"/>
      <c r="ANP64" s="14"/>
      <c r="ANQ64" s="14"/>
      <c r="ANR64" s="14"/>
      <c r="ANS64" s="14"/>
      <c r="ANT64" s="14"/>
      <c r="ANU64" s="14"/>
      <c r="ANV64" s="14"/>
      <c r="ANW64" s="14"/>
      <c r="ANX64" s="14"/>
      <c r="ANY64" s="14"/>
      <c r="ANZ64" s="14"/>
      <c r="AOA64" s="14"/>
      <c r="AOB64" s="14"/>
      <c r="AOC64" s="14"/>
      <c r="AOD64" s="14"/>
      <c r="AOE64" s="14"/>
      <c r="AOF64" s="14"/>
      <c r="AOG64" s="14"/>
      <c r="AOH64" s="14"/>
      <c r="AOI64" s="14"/>
      <c r="AOJ64" s="14"/>
      <c r="AOK64" s="14"/>
      <c r="AOL64" s="14"/>
      <c r="AOM64" s="14"/>
      <c r="AON64" s="14"/>
      <c r="AOO64" s="14"/>
      <c r="AOP64" s="14"/>
      <c r="AOQ64" s="14"/>
      <c r="AOR64" s="14"/>
      <c r="AOS64" s="14"/>
      <c r="AOT64" s="14"/>
      <c r="AOU64" s="14"/>
      <c r="AOV64" s="14"/>
      <c r="AOW64" s="14"/>
      <c r="AOX64" s="14"/>
      <c r="AOY64" s="14"/>
      <c r="AOZ64" s="14"/>
      <c r="APA64" s="14"/>
      <c r="APB64" s="14"/>
      <c r="APC64" s="14"/>
      <c r="APD64" s="14"/>
      <c r="APE64" s="14"/>
      <c r="APF64" s="14"/>
      <c r="APG64" s="14"/>
      <c r="APH64" s="14"/>
      <c r="API64" s="14"/>
      <c r="APJ64" s="14"/>
      <c r="APK64" s="14"/>
      <c r="APL64" s="14"/>
      <c r="APM64" s="14"/>
      <c r="APN64" s="14"/>
      <c r="APO64" s="14"/>
      <c r="APP64" s="14"/>
      <c r="APQ64" s="14"/>
      <c r="APR64" s="14"/>
      <c r="APS64" s="14"/>
      <c r="APT64" s="14"/>
      <c r="APU64" s="14"/>
      <c r="APV64" s="14"/>
      <c r="APW64" s="14"/>
      <c r="APX64" s="14"/>
      <c r="APY64" s="14"/>
      <c r="APZ64" s="14"/>
      <c r="AQA64" s="14"/>
      <c r="AQB64" s="14"/>
      <c r="AQC64" s="14"/>
      <c r="AQD64" s="14"/>
      <c r="AQE64" s="14"/>
      <c r="AQF64" s="14"/>
      <c r="AQG64" s="14"/>
      <c r="AQH64" s="14"/>
      <c r="AQI64" s="14"/>
      <c r="AQJ64" s="14"/>
      <c r="AQK64" s="14"/>
      <c r="AQL64" s="14"/>
      <c r="AQM64" s="14"/>
      <c r="AQN64" s="14"/>
      <c r="AQO64" s="14"/>
      <c r="AQP64" s="14"/>
      <c r="AQQ64" s="14"/>
      <c r="AQR64" s="14"/>
      <c r="AQS64" s="14"/>
      <c r="AQT64" s="14"/>
      <c r="AQU64" s="14"/>
      <c r="AQV64" s="14"/>
      <c r="AQW64" s="14"/>
      <c r="AQX64" s="14"/>
      <c r="AQY64" s="14"/>
      <c r="AQZ64" s="14"/>
      <c r="ARA64" s="14"/>
      <c r="ARB64" s="14"/>
      <c r="ARC64" s="14"/>
      <c r="ARD64" s="14"/>
      <c r="ARE64" s="14"/>
      <c r="ARF64" s="14"/>
      <c r="ARG64" s="14"/>
      <c r="ARH64" s="14"/>
      <c r="ARI64" s="14"/>
      <c r="ARJ64" s="14"/>
      <c r="ARK64" s="14"/>
      <c r="ARL64" s="14"/>
      <c r="ARM64" s="14"/>
      <c r="ARN64" s="14"/>
      <c r="ARO64" s="14"/>
      <c r="ARP64" s="14"/>
      <c r="ARQ64" s="14"/>
      <c r="ARR64" s="14"/>
      <c r="ARS64" s="14"/>
      <c r="ART64" s="14"/>
      <c r="ARU64" s="14"/>
      <c r="ARV64" s="14"/>
      <c r="ARW64" s="14"/>
      <c r="ARX64" s="14"/>
      <c r="ARY64" s="14"/>
      <c r="ARZ64" s="14"/>
      <c r="ASA64" s="14"/>
      <c r="ASB64" s="14"/>
      <c r="ASC64" s="14"/>
      <c r="ASD64" s="14"/>
      <c r="ASE64" s="14"/>
      <c r="ASF64" s="14"/>
      <c r="ASG64" s="14"/>
      <c r="ASH64" s="14"/>
      <c r="ASI64" s="14"/>
      <c r="ASJ64" s="14"/>
      <c r="ASK64" s="14"/>
      <c r="ASL64" s="14"/>
      <c r="ASM64" s="14"/>
      <c r="ASN64" s="14"/>
      <c r="ASO64" s="14"/>
      <c r="ASP64" s="14"/>
      <c r="ASQ64" s="14"/>
      <c r="ASR64" s="14"/>
      <c r="ASS64" s="14"/>
      <c r="AST64" s="14"/>
      <c r="ASU64" s="14"/>
      <c r="ASV64" s="14"/>
      <c r="ASW64" s="14"/>
      <c r="ASX64" s="14"/>
      <c r="ASY64" s="14"/>
      <c r="ASZ64" s="14"/>
      <c r="ATA64" s="14"/>
      <c r="ATB64" s="14"/>
      <c r="ATC64" s="14"/>
      <c r="ATD64" s="14"/>
    </row>
    <row r="65" spans="63:1200">
      <c r="BK65" s="14" t="str">
        <f t="shared" si="1464"/>
        <v/>
      </c>
      <c r="ABO65" s="14"/>
      <c r="ABP65" s="14"/>
      <c r="ABQ65" s="14"/>
      <c r="ABR65" s="14"/>
      <c r="ABS65" s="14"/>
      <c r="ABT65" s="14"/>
      <c r="ABU65" s="14"/>
      <c r="ABV65" s="14"/>
      <c r="ABW65" s="14"/>
      <c r="ABX65" s="14"/>
      <c r="ABY65" s="14"/>
      <c r="ABZ65" s="14"/>
      <c r="ACA65" s="14"/>
      <c r="ACB65" s="14"/>
      <c r="ACC65" s="14"/>
      <c r="ACD65" s="14"/>
      <c r="ACE65" s="14"/>
      <c r="ACF65" s="14"/>
      <c r="ACG65" s="14"/>
      <c r="ACH65" s="14"/>
      <c r="ACI65" s="14"/>
      <c r="ACJ65" s="14"/>
      <c r="ACK65" s="14"/>
      <c r="ACL65" s="14"/>
      <c r="ACM65" s="14"/>
      <c r="ACN65" s="14"/>
      <c r="ACO65" s="14"/>
      <c r="ACP65" s="14"/>
      <c r="ACQ65" s="14"/>
      <c r="ACR65" s="14"/>
      <c r="ACS65" s="14"/>
      <c r="ACT65" s="14"/>
      <c r="ACU65" s="14"/>
      <c r="ACV65" s="14"/>
      <c r="ACW65" s="14"/>
      <c r="ACX65" s="14"/>
      <c r="ACY65" s="14"/>
      <c r="ACZ65" s="14"/>
      <c r="ADA65" s="14"/>
      <c r="ADB65" s="14"/>
      <c r="ADC65" s="14"/>
      <c r="ADD65" s="14"/>
      <c r="ADE65" s="14"/>
      <c r="ADF65" s="14"/>
      <c r="ADG65" s="14"/>
      <c r="ADH65" s="14"/>
      <c r="ADI65" s="14"/>
      <c r="ADJ65" s="14"/>
      <c r="ADK65" s="14"/>
      <c r="ADL65" s="14"/>
      <c r="ADM65" s="14"/>
      <c r="ADN65" s="14"/>
      <c r="ADO65" s="14"/>
      <c r="ADP65" s="14"/>
      <c r="ADQ65" s="14"/>
      <c r="ADR65" s="14"/>
      <c r="ADS65" s="14"/>
      <c r="ADT65" s="14"/>
      <c r="ADU65" s="14"/>
      <c r="ADV65" s="14"/>
      <c r="ADW65" s="14"/>
      <c r="ADX65" s="14"/>
      <c r="ADY65" s="14"/>
      <c r="ADZ65" s="14"/>
      <c r="AEA65" s="14"/>
      <c r="AEB65" s="14"/>
      <c r="AEC65" s="14"/>
      <c r="AED65" s="14"/>
      <c r="AEE65" s="14"/>
      <c r="AEF65" s="14"/>
      <c r="AEG65" s="14"/>
      <c r="AEH65" s="14"/>
      <c r="AEI65" s="14"/>
      <c r="AEJ65" s="14"/>
      <c r="AEK65" s="14"/>
      <c r="AEL65" s="14"/>
      <c r="AEM65" s="14"/>
      <c r="AEN65" s="14"/>
      <c r="AEO65" s="14"/>
      <c r="AEP65" s="14"/>
      <c r="AEQ65" s="14"/>
      <c r="AER65" s="14"/>
      <c r="AES65" s="14"/>
      <c r="AET65" s="14"/>
      <c r="AEU65" s="14"/>
      <c r="AEV65" s="14"/>
      <c r="AEW65" s="14"/>
      <c r="AEX65" s="14"/>
      <c r="AEY65" s="14"/>
      <c r="AEZ65" s="14"/>
      <c r="AFA65" s="14"/>
      <c r="AFB65" s="14"/>
      <c r="AFC65" s="14"/>
      <c r="AFD65" s="14"/>
      <c r="AFE65" s="14"/>
      <c r="AFF65" s="14"/>
      <c r="AFG65" s="14"/>
      <c r="AFH65" s="14"/>
      <c r="AFI65" s="14"/>
      <c r="AFJ65" s="14"/>
      <c r="AFK65" s="14"/>
      <c r="AFL65" s="14"/>
      <c r="AFM65" s="14"/>
      <c r="AFN65" s="14"/>
      <c r="AFO65" s="14"/>
      <c r="AFP65" s="14"/>
      <c r="AFQ65" s="14"/>
      <c r="AFR65" s="14"/>
      <c r="AFS65" s="14"/>
      <c r="AFT65" s="14"/>
      <c r="AFU65" s="14"/>
      <c r="AFV65" s="14"/>
      <c r="AFW65" s="14"/>
      <c r="AFX65" s="14"/>
      <c r="AFY65" s="14"/>
      <c r="AFZ65" s="14"/>
      <c r="AGA65" s="14"/>
      <c r="AGB65" s="14"/>
      <c r="AGC65" s="14"/>
      <c r="AGD65" s="14"/>
      <c r="AGE65" s="14"/>
      <c r="AGF65" s="14"/>
      <c r="AGG65" s="14"/>
      <c r="AGH65" s="14"/>
      <c r="AGI65" s="14"/>
      <c r="AGJ65" s="14"/>
      <c r="AGK65" s="14"/>
      <c r="AGL65" s="14"/>
      <c r="AGM65" s="14"/>
      <c r="AGN65" s="14"/>
      <c r="AGO65" s="14"/>
      <c r="AGP65" s="14"/>
      <c r="AGQ65" s="14"/>
      <c r="AGR65" s="14"/>
      <c r="AGS65" s="14"/>
      <c r="AGT65" s="14"/>
      <c r="AGU65" s="14"/>
      <c r="AGV65" s="14"/>
      <c r="AGW65" s="14"/>
      <c r="AGX65" s="14"/>
      <c r="AGY65" s="14"/>
      <c r="AGZ65" s="14"/>
      <c r="AHA65" s="14"/>
      <c r="AHB65" s="14"/>
      <c r="AHC65" s="14"/>
      <c r="AHD65" s="14"/>
      <c r="AHE65" s="14"/>
      <c r="AHF65" s="14"/>
      <c r="AHG65" s="14"/>
      <c r="AHH65" s="14"/>
      <c r="AHI65" s="14"/>
      <c r="AHJ65" s="14"/>
      <c r="AHK65" s="14"/>
      <c r="AHL65" s="14"/>
      <c r="AHM65" s="14"/>
      <c r="AHN65" s="14"/>
      <c r="AHO65" s="14"/>
      <c r="AHP65" s="14"/>
      <c r="AHQ65" s="14"/>
      <c r="AHR65" s="14"/>
      <c r="AHS65" s="14"/>
      <c r="AHT65" s="14"/>
      <c r="AHU65" s="14"/>
      <c r="AHV65" s="14"/>
      <c r="AHW65" s="14"/>
      <c r="AHX65" s="14"/>
      <c r="AHY65" s="14"/>
      <c r="AHZ65" s="14"/>
      <c r="AIA65" s="14"/>
      <c r="AIB65" s="14"/>
      <c r="AIC65" s="14"/>
      <c r="AID65" s="14"/>
      <c r="AIE65" s="14"/>
      <c r="AIF65" s="14"/>
      <c r="AIG65" s="14"/>
      <c r="AIH65" s="14"/>
      <c r="AII65" s="14"/>
      <c r="AIJ65" s="14"/>
      <c r="AIK65" s="14"/>
      <c r="AIL65" s="14"/>
      <c r="AIM65" s="14"/>
      <c r="AIN65" s="14"/>
      <c r="AIO65" s="14"/>
      <c r="AIP65" s="14"/>
      <c r="AIQ65" s="14"/>
      <c r="AIR65" s="14"/>
      <c r="AIS65" s="14"/>
      <c r="AIT65" s="14"/>
      <c r="AIU65" s="14"/>
      <c r="AIV65" s="14"/>
      <c r="AIW65" s="14"/>
      <c r="AIX65" s="14"/>
      <c r="AIY65" s="14"/>
      <c r="AIZ65" s="14"/>
      <c r="AJA65" s="14"/>
      <c r="AJB65" s="14"/>
      <c r="AJC65" s="14"/>
      <c r="AJD65" s="14"/>
      <c r="AJE65" s="14"/>
      <c r="AJF65" s="14"/>
      <c r="AJG65" s="14"/>
      <c r="AJH65" s="14"/>
      <c r="AJI65" s="14"/>
      <c r="AJJ65" s="14"/>
      <c r="AJK65" s="14"/>
      <c r="AJL65" s="14"/>
      <c r="AJM65" s="14"/>
      <c r="AJN65" s="14"/>
      <c r="AJO65" s="14"/>
      <c r="AJP65" s="14"/>
      <c r="AJQ65" s="14"/>
      <c r="AJR65" s="14"/>
      <c r="AJS65" s="14"/>
      <c r="AJT65" s="14"/>
      <c r="AJU65" s="14"/>
      <c r="AJV65" s="14"/>
      <c r="AJW65" s="14"/>
      <c r="AJX65" s="14"/>
      <c r="AJY65" s="14"/>
      <c r="AJZ65" s="14"/>
      <c r="AKA65" s="14"/>
      <c r="AKB65" s="14"/>
      <c r="AKC65" s="14"/>
      <c r="AKD65" s="14"/>
      <c r="AKE65" s="14"/>
      <c r="AKF65" s="14"/>
      <c r="AKG65" s="14"/>
      <c r="AKH65" s="14"/>
      <c r="AKI65" s="14"/>
      <c r="AKJ65" s="14"/>
      <c r="AKK65" s="14"/>
      <c r="AKL65" s="14"/>
      <c r="AKM65" s="14"/>
      <c r="AKN65" s="14"/>
      <c r="AKO65" s="14"/>
      <c r="AKP65" s="14"/>
      <c r="AKQ65" s="14"/>
      <c r="AKR65" s="14"/>
      <c r="AKS65" s="14"/>
      <c r="AKT65" s="14"/>
      <c r="AKU65" s="14"/>
      <c r="AKV65" s="14"/>
      <c r="AKW65" s="14"/>
      <c r="AKX65" s="14"/>
      <c r="AKY65" s="14"/>
      <c r="AKZ65" s="14"/>
      <c r="ALA65" s="14"/>
      <c r="ALB65" s="14"/>
      <c r="ALC65" s="14"/>
      <c r="ALD65" s="14"/>
      <c r="ALE65" s="14"/>
      <c r="ALF65" s="14"/>
      <c r="ALG65" s="14"/>
      <c r="ALH65" s="14"/>
      <c r="ALI65" s="14"/>
      <c r="ALJ65" s="14"/>
      <c r="ALK65" s="14"/>
      <c r="ALL65" s="14"/>
      <c r="ALM65" s="14"/>
      <c r="ALN65" s="14"/>
      <c r="ALO65" s="14"/>
      <c r="ALP65" s="14"/>
      <c r="ALQ65" s="14"/>
      <c r="ALR65" s="14"/>
      <c r="ALS65" s="14"/>
      <c r="ALT65" s="14"/>
      <c r="ALU65" s="14"/>
      <c r="ALV65" s="14"/>
      <c r="ALW65" s="14"/>
      <c r="ALX65" s="14"/>
      <c r="ALY65" s="14"/>
      <c r="ALZ65" s="14"/>
      <c r="AMA65" s="14"/>
      <c r="AMB65" s="14"/>
      <c r="AMC65" s="14"/>
      <c r="AMD65" s="14"/>
      <c r="AME65" s="14"/>
      <c r="AMF65" s="14"/>
      <c r="AMG65" s="14"/>
      <c r="AMH65" s="14"/>
      <c r="AMI65" s="14"/>
      <c r="AMJ65" s="14"/>
      <c r="AMK65" s="14"/>
      <c r="AML65" s="14"/>
      <c r="AMM65" s="14"/>
      <c r="AMN65" s="14"/>
      <c r="AMO65" s="14"/>
      <c r="AMP65" s="14"/>
      <c r="AMQ65" s="14"/>
      <c r="AMR65" s="14"/>
      <c r="AMS65" s="14"/>
      <c r="AMT65" s="14"/>
      <c r="AMU65" s="14"/>
      <c r="AMV65" s="14"/>
      <c r="AMW65" s="14"/>
      <c r="AMX65" s="14"/>
      <c r="AMY65" s="14"/>
      <c r="AMZ65" s="14"/>
      <c r="ANA65" s="14"/>
      <c r="ANB65" s="14"/>
      <c r="ANC65" s="14"/>
      <c r="AND65" s="14"/>
      <c r="ANE65" s="14"/>
      <c r="ANF65" s="14"/>
      <c r="ANG65" s="14"/>
      <c r="ANH65" s="14"/>
      <c r="ANI65" s="14"/>
      <c r="ANJ65" s="14"/>
      <c r="ANK65" s="14"/>
      <c r="ANL65" s="14"/>
      <c r="ANM65" s="14"/>
      <c r="ANN65" s="14"/>
      <c r="ANO65" s="14"/>
      <c r="ANP65" s="14"/>
      <c r="ANQ65" s="14"/>
      <c r="ANR65" s="14"/>
      <c r="ANS65" s="14"/>
      <c r="ANT65" s="14"/>
      <c r="ANU65" s="14"/>
      <c r="ANV65" s="14"/>
      <c r="ANW65" s="14"/>
      <c r="ANX65" s="14"/>
      <c r="ANY65" s="14"/>
      <c r="ANZ65" s="14"/>
      <c r="AOA65" s="14"/>
      <c r="AOB65" s="14"/>
      <c r="AOC65" s="14"/>
      <c r="AOD65" s="14"/>
      <c r="AOE65" s="14"/>
      <c r="AOF65" s="14"/>
      <c r="AOG65" s="14"/>
      <c r="AOH65" s="14"/>
      <c r="AOI65" s="14"/>
      <c r="AOJ65" s="14"/>
      <c r="AOK65" s="14"/>
      <c r="AOL65" s="14"/>
      <c r="AOM65" s="14"/>
      <c r="AON65" s="14"/>
      <c r="AOO65" s="14"/>
      <c r="AOP65" s="14"/>
      <c r="AOQ65" s="14"/>
      <c r="AOR65" s="14"/>
      <c r="AOS65" s="14"/>
      <c r="AOT65" s="14"/>
      <c r="AOU65" s="14"/>
      <c r="AOV65" s="14"/>
      <c r="AOW65" s="14"/>
      <c r="AOX65" s="14"/>
      <c r="AOY65" s="14"/>
      <c r="AOZ65" s="14"/>
      <c r="APA65" s="14"/>
      <c r="APB65" s="14"/>
      <c r="APC65" s="14"/>
      <c r="APD65" s="14"/>
      <c r="APE65" s="14"/>
      <c r="APF65" s="14"/>
      <c r="APG65" s="14"/>
      <c r="APH65" s="14"/>
      <c r="API65" s="14"/>
      <c r="APJ65" s="14"/>
      <c r="APK65" s="14"/>
      <c r="APL65" s="14"/>
      <c r="APM65" s="14"/>
      <c r="APN65" s="14"/>
      <c r="APO65" s="14"/>
      <c r="APP65" s="14"/>
      <c r="APQ65" s="14"/>
      <c r="APR65" s="14"/>
      <c r="APS65" s="14"/>
      <c r="APT65" s="14"/>
      <c r="APU65" s="14"/>
      <c r="APV65" s="14"/>
      <c r="APW65" s="14"/>
      <c r="APX65" s="14"/>
      <c r="APY65" s="14"/>
      <c r="APZ65" s="14"/>
      <c r="AQA65" s="14"/>
      <c r="AQB65" s="14"/>
      <c r="AQC65" s="14"/>
      <c r="AQD65" s="14"/>
      <c r="AQE65" s="14"/>
      <c r="AQF65" s="14"/>
      <c r="AQG65" s="14"/>
      <c r="AQH65" s="14"/>
      <c r="AQI65" s="14"/>
      <c r="AQJ65" s="14"/>
      <c r="AQK65" s="14"/>
      <c r="AQL65" s="14"/>
      <c r="AQM65" s="14"/>
      <c r="AQN65" s="14"/>
      <c r="AQO65" s="14"/>
      <c r="AQP65" s="14"/>
      <c r="AQQ65" s="14"/>
      <c r="AQR65" s="14"/>
      <c r="AQS65" s="14"/>
      <c r="AQT65" s="14"/>
      <c r="AQU65" s="14"/>
      <c r="AQV65" s="14"/>
      <c r="AQW65" s="14"/>
      <c r="AQX65" s="14"/>
      <c r="AQY65" s="14"/>
      <c r="AQZ65" s="14"/>
      <c r="ARA65" s="14"/>
      <c r="ARB65" s="14"/>
      <c r="ARC65" s="14"/>
      <c r="ARD65" s="14"/>
      <c r="ARE65" s="14"/>
      <c r="ARF65" s="14"/>
      <c r="ARG65" s="14"/>
      <c r="ARH65" s="14"/>
      <c r="ARI65" s="14"/>
      <c r="ARJ65" s="14"/>
      <c r="ARK65" s="14"/>
      <c r="ARL65" s="14"/>
      <c r="ARM65" s="14"/>
      <c r="ARN65" s="14"/>
      <c r="ARO65" s="14"/>
      <c r="ARP65" s="14"/>
      <c r="ARQ65" s="14"/>
      <c r="ARR65" s="14"/>
      <c r="ARS65" s="14"/>
      <c r="ART65" s="14"/>
      <c r="ARU65" s="14"/>
      <c r="ARV65" s="14"/>
      <c r="ARW65" s="14"/>
      <c r="ARX65" s="14"/>
      <c r="ARY65" s="14"/>
      <c r="ARZ65" s="14"/>
      <c r="ASA65" s="14"/>
      <c r="ASB65" s="14"/>
      <c r="ASC65" s="14"/>
      <c r="ASD65" s="14"/>
      <c r="ASE65" s="14"/>
      <c r="ASF65" s="14"/>
      <c r="ASG65" s="14"/>
      <c r="ASH65" s="14"/>
      <c r="ASI65" s="14"/>
      <c r="ASJ65" s="14"/>
      <c r="ASK65" s="14"/>
      <c r="ASL65" s="14"/>
      <c r="ASM65" s="14"/>
      <c r="ASN65" s="14"/>
      <c r="ASO65" s="14"/>
      <c r="ASP65" s="14"/>
      <c r="ASQ65" s="14"/>
      <c r="ASR65" s="14"/>
      <c r="ASS65" s="14"/>
      <c r="AST65" s="14"/>
      <c r="ASU65" s="14"/>
      <c r="ASV65" s="14"/>
      <c r="ASW65" s="14"/>
      <c r="ASX65" s="14"/>
      <c r="ASY65" s="14"/>
      <c r="ASZ65" s="14"/>
      <c r="ATA65" s="14"/>
      <c r="ATB65" s="14"/>
      <c r="ATC65" s="14"/>
      <c r="ATD65" s="14"/>
    </row>
    <row r="66" spans="63:1200">
      <c r="BK66" s="14" t="str">
        <f t="shared" si="1464"/>
        <v/>
      </c>
      <c r="ABO66" s="14"/>
      <c r="ABP66" s="14"/>
      <c r="ABQ66" s="14"/>
      <c r="ABR66" s="14"/>
      <c r="ABS66" s="14"/>
      <c r="ABT66" s="14"/>
      <c r="ABU66" s="14"/>
      <c r="ABV66" s="14"/>
      <c r="ABW66" s="14"/>
      <c r="ABX66" s="14"/>
      <c r="ABY66" s="14"/>
      <c r="ABZ66" s="14"/>
      <c r="ACA66" s="14"/>
      <c r="ACB66" s="14"/>
      <c r="ACC66" s="14"/>
      <c r="ACD66" s="14"/>
      <c r="ACE66" s="14"/>
      <c r="ACF66" s="14"/>
      <c r="ACG66" s="14"/>
      <c r="ACH66" s="14"/>
      <c r="ACI66" s="14"/>
      <c r="ACJ66" s="14"/>
      <c r="ACK66" s="14"/>
      <c r="ACL66" s="14"/>
      <c r="ACM66" s="14"/>
      <c r="ACN66" s="14"/>
      <c r="ACO66" s="14"/>
      <c r="ACP66" s="14"/>
      <c r="ACQ66" s="14"/>
      <c r="ACR66" s="14"/>
      <c r="ACS66" s="14"/>
      <c r="ACT66" s="14"/>
      <c r="ACU66" s="14"/>
      <c r="ACV66" s="14"/>
      <c r="ACW66" s="14"/>
      <c r="ACX66" s="14"/>
      <c r="ACY66" s="14"/>
      <c r="ACZ66" s="14"/>
      <c r="ADA66" s="14"/>
      <c r="ADB66" s="14"/>
      <c r="ADC66" s="14"/>
      <c r="ADD66" s="14"/>
      <c r="ADE66" s="14"/>
      <c r="ADF66" s="14"/>
      <c r="ADG66" s="14"/>
      <c r="ADH66" s="14"/>
      <c r="ADI66" s="14"/>
      <c r="ADJ66" s="14"/>
      <c r="ADK66" s="14"/>
      <c r="ADL66" s="14"/>
      <c r="ADM66" s="14"/>
      <c r="ADN66" s="14"/>
      <c r="ADO66" s="14"/>
      <c r="ADP66" s="14"/>
      <c r="ADQ66" s="14"/>
      <c r="ADR66" s="14"/>
      <c r="ADS66" s="14"/>
      <c r="ADT66" s="14"/>
      <c r="ADU66" s="14"/>
      <c r="ADV66" s="14"/>
      <c r="ADW66" s="14"/>
      <c r="ADX66" s="14"/>
      <c r="ADY66" s="14"/>
      <c r="ADZ66" s="14"/>
      <c r="AEA66" s="14"/>
      <c r="AEB66" s="14"/>
      <c r="AEC66" s="14"/>
      <c r="AED66" s="14"/>
      <c r="AEE66" s="14"/>
      <c r="AEF66" s="14"/>
      <c r="AEG66" s="14"/>
      <c r="AEH66" s="14"/>
      <c r="AEI66" s="14"/>
      <c r="AEJ66" s="14"/>
      <c r="AEK66" s="14"/>
      <c r="AEL66" s="14"/>
      <c r="AEM66" s="14"/>
      <c r="AEN66" s="14"/>
      <c r="AEO66" s="14"/>
      <c r="AEP66" s="14"/>
      <c r="AEQ66" s="14"/>
      <c r="AER66" s="14"/>
      <c r="AES66" s="14"/>
      <c r="AET66" s="14"/>
      <c r="AEU66" s="14"/>
      <c r="AEV66" s="14"/>
      <c r="AEW66" s="14"/>
      <c r="AEX66" s="14"/>
      <c r="AEY66" s="14"/>
      <c r="AEZ66" s="14"/>
      <c r="AFA66" s="14"/>
      <c r="AFB66" s="14"/>
      <c r="AFC66" s="14"/>
      <c r="AFD66" s="14"/>
      <c r="AFE66" s="14"/>
      <c r="AFF66" s="14"/>
      <c r="AFG66" s="14"/>
      <c r="AFH66" s="14"/>
      <c r="AFI66" s="14"/>
      <c r="AFJ66" s="14"/>
      <c r="AFK66" s="14"/>
      <c r="AFL66" s="14"/>
      <c r="AFM66" s="14"/>
      <c r="AFN66" s="14"/>
      <c r="AFO66" s="14"/>
      <c r="AFP66" s="14"/>
      <c r="AFQ66" s="14"/>
      <c r="AFR66" s="14"/>
      <c r="AFS66" s="14"/>
      <c r="AFT66" s="14"/>
      <c r="AFU66" s="14"/>
      <c r="AFV66" s="14"/>
      <c r="AFW66" s="14"/>
      <c r="AFX66" s="14"/>
      <c r="AFY66" s="14"/>
      <c r="AFZ66" s="14"/>
      <c r="AGA66" s="14"/>
      <c r="AGB66" s="14"/>
      <c r="AGC66" s="14"/>
      <c r="AGD66" s="14"/>
      <c r="AGE66" s="14"/>
      <c r="AGF66" s="14"/>
      <c r="AGG66" s="14"/>
      <c r="AGH66" s="14"/>
      <c r="AGI66" s="14"/>
      <c r="AGJ66" s="14"/>
      <c r="AGK66" s="14"/>
      <c r="AGL66" s="14"/>
      <c r="AGM66" s="14"/>
      <c r="AGN66" s="14"/>
      <c r="AGO66" s="14"/>
      <c r="AGP66" s="14"/>
      <c r="AGQ66" s="14"/>
      <c r="AGR66" s="14"/>
      <c r="AGS66" s="14"/>
      <c r="AGT66" s="14"/>
      <c r="AGU66" s="14"/>
      <c r="AGV66" s="14"/>
      <c r="AGW66" s="14"/>
      <c r="AGX66" s="14"/>
      <c r="AGY66" s="14"/>
      <c r="AGZ66" s="14"/>
      <c r="AHA66" s="14"/>
      <c r="AHB66" s="14"/>
      <c r="AHC66" s="14"/>
      <c r="AHD66" s="14"/>
      <c r="AHE66" s="14"/>
      <c r="AHF66" s="14"/>
      <c r="AHG66" s="14"/>
      <c r="AHH66" s="14"/>
      <c r="AHI66" s="14"/>
      <c r="AHJ66" s="14"/>
      <c r="AHK66" s="14"/>
      <c r="AHL66" s="14"/>
      <c r="AHM66" s="14"/>
      <c r="AHN66" s="14"/>
      <c r="AHO66" s="14"/>
      <c r="AHP66" s="14"/>
      <c r="AHQ66" s="14"/>
      <c r="AHR66" s="14"/>
      <c r="AHS66" s="14"/>
      <c r="AHT66" s="14"/>
      <c r="AHU66" s="14"/>
      <c r="AHV66" s="14"/>
      <c r="AHW66" s="14"/>
      <c r="AHX66" s="14"/>
      <c r="AHY66" s="14"/>
      <c r="AHZ66" s="14"/>
      <c r="AIA66" s="14"/>
      <c r="AIB66" s="14"/>
      <c r="AIC66" s="14"/>
      <c r="AID66" s="14"/>
      <c r="AIE66" s="14"/>
      <c r="AIF66" s="14"/>
      <c r="AIG66" s="14"/>
      <c r="AIH66" s="14"/>
      <c r="AII66" s="14"/>
      <c r="AIJ66" s="14"/>
      <c r="AIK66" s="14"/>
      <c r="AIL66" s="14"/>
      <c r="AIM66" s="14"/>
      <c r="AIN66" s="14"/>
      <c r="AIO66" s="14"/>
      <c r="AIP66" s="14"/>
      <c r="AIQ66" s="14"/>
      <c r="AIR66" s="14"/>
      <c r="AIS66" s="14"/>
      <c r="AIT66" s="14"/>
      <c r="AIU66" s="14"/>
      <c r="AIV66" s="14"/>
      <c r="AIW66" s="14"/>
      <c r="AIX66" s="14"/>
      <c r="AIY66" s="14"/>
      <c r="AIZ66" s="14"/>
      <c r="AJA66" s="14"/>
      <c r="AJB66" s="14"/>
      <c r="AJC66" s="14"/>
      <c r="AJD66" s="14"/>
      <c r="AJE66" s="14"/>
      <c r="AJF66" s="14"/>
      <c r="AJG66" s="14"/>
      <c r="AJH66" s="14"/>
      <c r="AJI66" s="14"/>
      <c r="AJJ66" s="14"/>
      <c r="AJK66" s="14"/>
      <c r="AJL66" s="14"/>
      <c r="AJM66" s="14"/>
      <c r="AJN66" s="14"/>
      <c r="AJO66" s="14"/>
      <c r="AJP66" s="14"/>
      <c r="AJQ66" s="14"/>
      <c r="AJR66" s="14"/>
      <c r="AJS66" s="14"/>
      <c r="AJT66" s="14"/>
      <c r="AJU66" s="14"/>
      <c r="AJV66" s="14"/>
      <c r="AJW66" s="14"/>
      <c r="AJX66" s="14"/>
      <c r="AJY66" s="14"/>
      <c r="AJZ66" s="14"/>
      <c r="AKA66" s="14"/>
      <c r="AKB66" s="14"/>
      <c r="AKC66" s="14"/>
      <c r="AKD66" s="14"/>
      <c r="AKE66" s="14"/>
      <c r="AKF66" s="14"/>
      <c r="AKG66" s="14"/>
      <c r="AKH66" s="14"/>
      <c r="AKI66" s="14"/>
      <c r="AKJ66" s="14"/>
      <c r="AKK66" s="14"/>
      <c r="AKL66" s="14"/>
      <c r="AKM66" s="14"/>
      <c r="AKN66" s="14"/>
      <c r="AKO66" s="14"/>
      <c r="AKP66" s="14"/>
      <c r="AKQ66" s="14"/>
      <c r="AKR66" s="14"/>
      <c r="AKS66" s="14"/>
      <c r="AKT66" s="14"/>
      <c r="AKU66" s="14"/>
      <c r="AKV66" s="14"/>
      <c r="AKW66" s="14"/>
      <c r="AKX66" s="14"/>
      <c r="AKY66" s="14"/>
      <c r="AKZ66" s="14"/>
      <c r="ALA66" s="14"/>
      <c r="ALB66" s="14"/>
      <c r="ALC66" s="14"/>
      <c r="ALD66" s="14"/>
      <c r="ALE66" s="14"/>
      <c r="ALF66" s="14"/>
      <c r="ALG66" s="14"/>
      <c r="ALH66" s="14"/>
      <c r="ALI66" s="14"/>
      <c r="ALJ66" s="14"/>
      <c r="ALK66" s="14"/>
      <c r="ALL66" s="14"/>
      <c r="ALM66" s="14"/>
      <c r="ALN66" s="14"/>
      <c r="ALO66" s="14"/>
      <c r="ALP66" s="14"/>
      <c r="ALQ66" s="14"/>
      <c r="ALR66" s="14"/>
      <c r="ALS66" s="14"/>
      <c r="ALT66" s="14"/>
      <c r="ALU66" s="14"/>
      <c r="ALV66" s="14"/>
      <c r="ALW66" s="14"/>
      <c r="ALX66" s="14"/>
      <c r="ALY66" s="14"/>
      <c r="ALZ66" s="14"/>
      <c r="AMA66" s="14"/>
      <c r="AMB66" s="14"/>
      <c r="AMC66" s="14"/>
      <c r="AMD66" s="14"/>
      <c r="AME66" s="14"/>
      <c r="AMF66" s="14"/>
      <c r="AMG66" s="14"/>
      <c r="AMH66" s="14"/>
      <c r="AMI66" s="14"/>
      <c r="AMJ66" s="14"/>
      <c r="AMK66" s="14"/>
      <c r="AML66" s="14"/>
      <c r="AMM66" s="14"/>
      <c r="AMN66" s="14"/>
      <c r="AMO66" s="14"/>
      <c r="AMP66" s="14"/>
      <c r="AMQ66" s="14"/>
      <c r="AMR66" s="14"/>
      <c r="AMS66" s="14"/>
      <c r="AMT66" s="14"/>
      <c r="AMU66" s="14"/>
      <c r="AMV66" s="14"/>
      <c r="AMW66" s="14"/>
      <c r="AMX66" s="14"/>
      <c r="AMY66" s="14"/>
      <c r="AMZ66" s="14"/>
      <c r="ANA66" s="14"/>
      <c r="ANB66" s="14"/>
      <c r="ANC66" s="14"/>
      <c r="AND66" s="14"/>
      <c r="ANE66" s="14"/>
      <c r="ANF66" s="14"/>
      <c r="ANG66" s="14"/>
      <c r="ANH66" s="14"/>
      <c r="ANI66" s="14"/>
      <c r="ANJ66" s="14"/>
      <c r="ANK66" s="14"/>
      <c r="ANL66" s="14"/>
      <c r="ANM66" s="14"/>
      <c r="ANN66" s="14"/>
      <c r="ANO66" s="14"/>
      <c r="ANP66" s="14"/>
      <c r="ANQ66" s="14"/>
      <c r="ANR66" s="14"/>
      <c r="ANS66" s="14"/>
      <c r="ANT66" s="14"/>
      <c r="ANU66" s="14"/>
      <c r="ANV66" s="14"/>
      <c r="ANW66" s="14"/>
      <c r="ANX66" s="14"/>
      <c r="ANY66" s="14"/>
      <c r="ANZ66" s="14"/>
      <c r="AOA66" s="14"/>
      <c r="AOB66" s="14"/>
      <c r="AOC66" s="14"/>
      <c r="AOD66" s="14"/>
      <c r="AOE66" s="14"/>
      <c r="AOF66" s="14"/>
      <c r="AOG66" s="14"/>
      <c r="AOH66" s="14"/>
      <c r="AOI66" s="14"/>
      <c r="AOJ66" s="14"/>
      <c r="AOK66" s="14"/>
      <c r="AOL66" s="14"/>
      <c r="AOM66" s="14"/>
      <c r="AON66" s="14"/>
      <c r="AOO66" s="14"/>
      <c r="AOP66" s="14"/>
      <c r="AOQ66" s="14"/>
      <c r="AOR66" s="14"/>
      <c r="AOS66" s="14"/>
      <c r="AOT66" s="14"/>
      <c r="AOU66" s="14"/>
      <c r="AOV66" s="14"/>
      <c r="AOW66" s="14"/>
      <c r="AOX66" s="14"/>
      <c r="AOY66" s="14"/>
      <c r="AOZ66" s="14"/>
      <c r="APA66" s="14"/>
      <c r="APB66" s="14"/>
      <c r="APC66" s="14"/>
      <c r="APD66" s="14"/>
      <c r="APE66" s="14"/>
      <c r="APF66" s="14"/>
      <c r="APG66" s="14"/>
      <c r="APH66" s="14"/>
      <c r="API66" s="14"/>
      <c r="APJ66" s="14"/>
      <c r="APK66" s="14"/>
      <c r="APL66" s="14"/>
      <c r="APM66" s="14"/>
      <c r="APN66" s="14"/>
      <c r="APO66" s="14"/>
      <c r="APP66" s="14"/>
      <c r="APQ66" s="14"/>
      <c r="APR66" s="14"/>
      <c r="APS66" s="14"/>
      <c r="APT66" s="14"/>
      <c r="APU66" s="14"/>
      <c r="APV66" s="14"/>
      <c r="APW66" s="14"/>
      <c r="APX66" s="14"/>
      <c r="APY66" s="14"/>
      <c r="APZ66" s="14"/>
      <c r="AQA66" s="14"/>
      <c r="AQB66" s="14"/>
      <c r="AQC66" s="14"/>
      <c r="AQD66" s="14"/>
      <c r="AQE66" s="14"/>
      <c r="AQF66" s="14"/>
      <c r="AQG66" s="14"/>
      <c r="AQH66" s="14"/>
      <c r="AQI66" s="14"/>
      <c r="AQJ66" s="14"/>
      <c r="AQK66" s="14"/>
      <c r="AQL66" s="14"/>
      <c r="AQM66" s="14"/>
      <c r="AQN66" s="14"/>
      <c r="AQO66" s="14"/>
      <c r="AQP66" s="14"/>
      <c r="AQQ66" s="14"/>
      <c r="AQR66" s="14"/>
      <c r="AQS66" s="14"/>
      <c r="AQT66" s="14"/>
      <c r="AQU66" s="14"/>
      <c r="AQV66" s="14"/>
      <c r="AQW66" s="14"/>
      <c r="AQX66" s="14"/>
      <c r="AQY66" s="14"/>
      <c r="AQZ66" s="14"/>
      <c r="ARA66" s="14"/>
      <c r="ARB66" s="14"/>
      <c r="ARC66" s="14"/>
      <c r="ARD66" s="14"/>
      <c r="ARE66" s="14"/>
      <c r="ARF66" s="14"/>
      <c r="ARG66" s="14"/>
      <c r="ARH66" s="14"/>
      <c r="ARI66" s="14"/>
      <c r="ARJ66" s="14"/>
      <c r="ARK66" s="14"/>
      <c r="ARL66" s="14"/>
      <c r="ARM66" s="14"/>
      <c r="ARN66" s="14"/>
      <c r="ARO66" s="14"/>
      <c r="ARP66" s="14"/>
      <c r="ARQ66" s="14"/>
      <c r="ARR66" s="14"/>
      <c r="ARS66" s="14"/>
      <c r="ART66" s="14"/>
      <c r="ARU66" s="14"/>
      <c r="ARV66" s="14"/>
      <c r="ARW66" s="14"/>
      <c r="ARX66" s="14"/>
      <c r="ARY66" s="14"/>
      <c r="ARZ66" s="14"/>
      <c r="ASA66" s="14"/>
      <c r="ASB66" s="14"/>
      <c r="ASC66" s="14"/>
      <c r="ASD66" s="14"/>
      <c r="ASE66" s="14"/>
      <c r="ASF66" s="14"/>
      <c r="ASG66" s="14"/>
      <c r="ASH66" s="14"/>
      <c r="ASI66" s="14"/>
      <c r="ASJ66" s="14"/>
      <c r="ASK66" s="14"/>
      <c r="ASL66" s="14"/>
      <c r="ASM66" s="14"/>
      <c r="ASN66" s="14"/>
      <c r="ASO66" s="14"/>
      <c r="ASP66" s="14"/>
      <c r="ASQ66" s="14"/>
      <c r="ASR66" s="14"/>
      <c r="ASS66" s="14"/>
      <c r="AST66" s="14"/>
      <c r="ASU66" s="14"/>
      <c r="ASV66" s="14"/>
      <c r="ASW66" s="14"/>
      <c r="ASX66" s="14"/>
      <c r="ASY66" s="14"/>
      <c r="ASZ66" s="14"/>
      <c r="ATA66" s="14"/>
      <c r="ATB66" s="14"/>
      <c r="ATC66" s="14"/>
      <c r="ATD66" s="14"/>
    </row>
    <row r="67" spans="63:1200">
      <c r="BK67" s="14" t="str">
        <f t="shared" ref="BK67:BK130" si="2115">IF(H67,IF(AND(NOT(BA67),AU67),AND(AC67=0,IF(CA67="",TRUE,NOT(CA67))),""),"")</f>
        <v/>
      </c>
      <c r="ABO67" s="14"/>
      <c r="ABP67" s="14"/>
      <c r="ABQ67" s="14"/>
      <c r="ABR67" s="14"/>
      <c r="ABS67" s="14"/>
      <c r="ABT67" s="14"/>
      <c r="ABU67" s="14"/>
      <c r="ABV67" s="14"/>
      <c r="ABW67" s="14"/>
      <c r="ABX67" s="14"/>
      <c r="ABY67" s="14"/>
      <c r="ABZ67" s="14"/>
      <c r="ACA67" s="14"/>
      <c r="ACB67" s="14"/>
      <c r="ACC67" s="14"/>
      <c r="ACD67" s="14"/>
      <c r="ACE67" s="14"/>
      <c r="ACF67" s="14"/>
      <c r="ACG67" s="14"/>
      <c r="ACH67" s="14"/>
      <c r="ACI67" s="14"/>
      <c r="ACJ67" s="14"/>
      <c r="ACK67" s="14"/>
      <c r="ACL67" s="14"/>
      <c r="ACM67" s="14"/>
      <c r="ACN67" s="14"/>
      <c r="ACO67" s="14"/>
      <c r="ACP67" s="14"/>
      <c r="ACQ67" s="14"/>
      <c r="ACR67" s="14"/>
      <c r="ACS67" s="14"/>
      <c r="ACT67" s="14"/>
      <c r="ACU67" s="14"/>
      <c r="ACV67" s="14"/>
      <c r="ACW67" s="14"/>
      <c r="ACX67" s="14"/>
      <c r="ACY67" s="14"/>
      <c r="ACZ67" s="14"/>
      <c r="ADA67" s="14"/>
      <c r="ADB67" s="14"/>
      <c r="ADC67" s="14"/>
      <c r="ADD67" s="14"/>
      <c r="ADE67" s="14"/>
      <c r="ADF67" s="14"/>
      <c r="ADG67" s="14"/>
      <c r="ADH67" s="14"/>
      <c r="ADI67" s="14"/>
      <c r="ADJ67" s="14"/>
      <c r="ADK67" s="14"/>
      <c r="ADL67" s="14"/>
      <c r="ADM67" s="14"/>
      <c r="ADN67" s="14"/>
      <c r="ADO67" s="14"/>
      <c r="ADP67" s="14"/>
      <c r="ADQ67" s="14"/>
      <c r="ADR67" s="14"/>
      <c r="ADS67" s="14"/>
      <c r="ADT67" s="14"/>
      <c r="ADU67" s="14"/>
      <c r="ADV67" s="14"/>
      <c r="ADW67" s="14"/>
      <c r="ADX67" s="14"/>
      <c r="ADY67" s="14"/>
      <c r="ADZ67" s="14"/>
      <c r="AEA67" s="14"/>
      <c r="AEB67" s="14"/>
      <c r="AEC67" s="14"/>
      <c r="AED67" s="14"/>
      <c r="AEE67" s="14"/>
      <c r="AEF67" s="14"/>
      <c r="AEG67" s="14"/>
      <c r="AEH67" s="14"/>
      <c r="AEI67" s="14"/>
      <c r="AEJ67" s="14"/>
      <c r="AEK67" s="14"/>
      <c r="AEL67" s="14"/>
      <c r="AEM67" s="14"/>
      <c r="AEN67" s="14"/>
      <c r="AEO67" s="14"/>
      <c r="AEP67" s="14"/>
      <c r="AEQ67" s="14"/>
      <c r="AER67" s="14"/>
      <c r="AES67" s="14"/>
      <c r="AET67" s="14"/>
      <c r="AEU67" s="14"/>
      <c r="AEV67" s="14"/>
      <c r="AEW67" s="14"/>
      <c r="AEX67" s="14"/>
      <c r="AEY67" s="14"/>
      <c r="AEZ67" s="14"/>
      <c r="AFA67" s="14"/>
      <c r="AFB67" s="14"/>
      <c r="AFC67" s="14"/>
      <c r="AFD67" s="14"/>
      <c r="AFE67" s="14"/>
      <c r="AFF67" s="14"/>
      <c r="AFG67" s="14"/>
      <c r="AFH67" s="14"/>
      <c r="AFI67" s="14"/>
      <c r="AFJ67" s="14"/>
      <c r="AFK67" s="14"/>
      <c r="AFL67" s="14"/>
      <c r="AFM67" s="14"/>
      <c r="AFN67" s="14"/>
      <c r="AFO67" s="14"/>
      <c r="AFP67" s="14"/>
      <c r="AFQ67" s="14"/>
      <c r="AFR67" s="14"/>
      <c r="AFS67" s="14"/>
      <c r="AFT67" s="14"/>
      <c r="AFU67" s="14"/>
      <c r="AFV67" s="14"/>
      <c r="AFW67" s="14"/>
      <c r="AFX67" s="14"/>
      <c r="AFY67" s="14"/>
      <c r="AFZ67" s="14"/>
      <c r="AGA67" s="14"/>
      <c r="AGB67" s="14"/>
      <c r="AGC67" s="14"/>
      <c r="AGD67" s="14"/>
      <c r="AGE67" s="14"/>
      <c r="AGF67" s="14"/>
      <c r="AGG67" s="14"/>
      <c r="AGH67" s="14"/>
      <c r="AGI67" s="14"/>
      <c r="AGJ67" s="14"/>
      <c r="AGK67" s="14"/>
      <c r="AGL67" s="14"/>
      <c r="AGM67" s="14"/>
      <c r="AGN67" s="14"/>
      <c r="AGO67" s="14"/>
      <c r="AGP67" s="14"/>
      <c r="AGQ67" s="14"/>
      <c r="AGR67" s="14"/>
      <c r="AGS67" s="14"/>
      <c r="AGT67" s="14"/>
      <c r="AGU67" s="14"/>
      <c r="AGV67" s="14"/>
      <c r="AGW67" s="14"/>
      <c r="AGX67" s="14"/>
      <c r="AGY67" s="14"/>
      <c r="AGZ67" s="14"/>
      <c r="AHA67" s="14"/>
      <c r="AHB67" s="14"/>
      <c r="AHC67" s="14"/>
      <c r="AHD67" s="14"/>
      <c r="AHE67" s="14"/>
      <c r="AHF67" s="14"/>
      <c r="AHG67" s="14"/>
      <c r="AHH67" s="14"/>
      <c r="AHI67" s="14"/>
      <c r="AHJ67" s="14"/>
      <c r="AHK67" s="14"/>
      <c r="AHL67" s="14"/>
      <c r="AHM67" s="14"/>
      <c r="AHN67" s="14"/>
      <c r="AHO67" s="14"/>
      <c r="AHP67" s="14"/>
      <c r="AHQ67" s="14"/>
      <c r="AHR67" s="14"/>
      <c r="AHS67" s="14"/>
      <c r="AHT67" s="14"/>
      <c r="AHU67" s="14"/>
      <c r="AHV67" s="14"/>
      <c r="AHW67" s="14"/>
      <c r="AHX67" s="14"/>
      <c r="AHY67" s="14"/>
      <c r="AHZ67" s="14"/>
      <c r="AIA67" s="14"/>
      <c r="AIB67" s="14"/>
      <c r="AIC67" s="14"/>
      <c r="AID67" s="14"/>
      <c r="AIE67" s="14"/>
      <c r="AIF67" s="14"/>
      <c r="AIG67" s="14"/>
      <c r="AIH67" s="14"/>
      <c r="AII67" s="14"/>
      <c r="AIJ67" s="14"/>
      <c r="AIK67" s="14"/>
      <c r="AIL67" s="14"/>
      <c r="AIM67" s="14"/>
      <c r="AIN67" s="14"/>
      <c r="AIO67" s="14"/>
      <c r="AIP67" s="14"/>
      <c r="AIQ67" s="14"/>
      <c r="AIR67" s="14"/>
      <c r="AIS67" s="14"/>
      <c r="AIT67" s="14"/>
      <c r="AIU67" s="14"/>
      <c r="AIV67" s="14"/>
      <c r="AIW67" s="14"/>
      <c r="AIX67" s="14"/>
      <c r="AIY67" s="14"/>
      <c r="AIZ67" s="14"/>
      <c r="AJA67" s="14"/>
      <c r="AJB67" s="14"/>
      <c r="AJC67" s="14"/>
      <c r="AJD67" s="14"/>
      <c r="AJE67" s="14"/>
      <c r="AJF67" s="14"/>
      <c r="AJG67" s="14"/>
      <c r="AJH67" s="14"/>
      <c r="AJI67" s="14"/>
      <c r="AJJ67" s="14"/>
      <c r="AJK67" s="14"/>
      <c r="AJL67" s="14"/>
      <c r="AJM67" s="14"/>
      <c r="AJN67" s="14"/>
      <c r="AJO67" s="14"/>
      <c r="AJP67" s="14"/>
      <c r="AJQ67" s="14"/>
      <c r="AJR67" s="14"/>
      <c r="AJS67" s="14"/>
      <c r="AJT67" s="14"/>
      <c r="AJU67" s="14"/>
      <c r="AJV67" s="14"/>
      <c r="AJW67" s="14"/>
      <c r="AJX67" s="14"/>
      <c r="AJY67" s="14"/>
      <c r="AJZ67" s="14"/>
      <c r="AKA67" s="14"/>
      <c r="AKB67" s="14"/>
      <c r="AKC67" s="14"/>
      <c r="AKD67" s="14"/>
      <c r="AKE67" s="14"/>
      <c r="AKF67" s="14"/>
      <c r="AKG67" s="14"/>
      <c r="AKH67" s="14"/>
      <c r="AKI67" s="14"/>
      <c r="AKJ67" s="14"/>
      <c r="AKK67" s="14"/>
      <c r="AKL67" s="14"/>
      <c r="AKM67" s="14"/>
      <c r="AKN67" s="14"/>
      <c r="AKO67" s="14"/>
      <c r="AKP67" s="14"/>
      <c r="AKQ67" s="14"/>
      <c r="AKR67" s="14"/>
      <c r="AKS67" s="14"/>
      <c r="AKT67" s="14"/>
      <c r="AKU67" s="14"/>
      <c r="AKV67" s="14"/>
      <c r="AKW67" s="14"/>
      <c r="AKX67" s="14"/>
      <c r="AKY67" s="14"/>
      <c r="AKZ67" s="14"/>
      <c r="ALA67" s="14"/>
      <c r="ALB67" s="14"/>
      <c r="ALC67" s="14"/>
      <c r="ALD67" s="14"/>
      <c r="ALE67" s="14"/>
      <c r="ALF67" s="14"/>
      <c r="ALG67" s="14"/>
      <c r="ALH67" s="14"/>
      <c r="ALI67" s="14"/>
      <c r="ALJ67" s="14"/>
      <c r="ALK67" s="14"/>
      <c r="ALL67" s="14"/>
      <c r="ALM67" s="14"/>
      <c r="ALN67" s="14"/>
      <c r="ALO67" s="14"/>
      <c r="ALP67" s="14"/>
      <c r="ALQ67" s="14"/>
      <c r="ALR67" s="14"/>
      <c r="ALS67" s="14"/>
      <c r="ALT67" s="14"/>
      <c r="ALU67" s="14"/>
      <c r="ALV67" s="14"/>
      <c r="ALW67" s="14"/>
      <c r="ALX67" s="14"/>
      <c r="ALY67" s="14"/>
      <c r="ALZ67" s="14"/>
      <c r="AMA67" s="14"/>
      <c r="AMB67" s="14"/>
      <c r="AMC67" s="14"/>
      <c r="AMD67" s="14"/>
      <c r="AME67" s="14"/>
      <c r="AMF67" s="14"/>
      <c r="AMG67" s="14"/>
      <c r="AMH67" s="14"/>
      <c r="AMI67" s="14"/>
      <c r="AMJ67" s="14"/>
      <c r="AMK67" s="14"/>
      <c r="AML67" s="14"/>
      <c r="AMM67" s="14"/>
      <c r="AMN67" s="14"/>
      <c r="AMO67" s="14"/>
      <c r="AMP67" s="14"/>
      <c r="AMQ67" s="14"/>
      <c r="AMR67" s="14"/>
      <c r="AMS67" s="14"/>
      <c r="AMT67" s="14"/>
      <c r="AMU67" s="14"/>
      <c r="AMV67" s="14"/>
      <c r="AMW67" s="14"/>
      <c r="AMX67" s="14"/>
      <c r="AMY67" s="14"/>
      <c r="AMZ67" s="14"/>
      <c r="ANA67" s="14"/>
      <c r="ANB67" s="14"/>
      <c r="ANC67" s="14"/>
      <c r="AND67" s="14"/>
      <c r="ANE67" s="14"/>
      <c r="ANF67" s="14"/>
      <c r="ANG67" s="14"/>
      <c r="ANH67" s="14"/>
      <c r="ANI67" s="14"/>
      <c r="ANJ67" s="14"/>
      <c r="ANK67" s="14"/>
      <c r="ANL67" s="14"/>
      <c r="ANM67" s="14"/>
      <c r="ANN67" s="14"/>
      <c r="ANO67" s="14"/>
      <c r="ANP67" s="14"/>
      <c r="ANQ67" s="14"/>
      <c r="ANR67" s="14"/>
      <c r="ANS67" s="14"/>
      <c r="ANT67" s="14"/>
      <c r="ANU67" s="14"/>
      <c r="ANV67" s="14"/>
      <c r="ANW67" s="14"/>
      <c r="ANX67" s="14"/>
      <c r="ANY67" s="14"/>
      <c r="ANZ67" s="14"/>
      <c r="AOA67" s="14"/>
      <c r="AOB67" s="14"/>
      <c r="AOC67" s="14"/>
      <c r="AOD67" s="14"/>
      <c r="AOE67" s="14"/>
      <c r="AOF67" s="14"/>
      <c r="AOG67" s="14"/>
      <c r="AOH67" s="14"/>
      <c r="AOI67" s="14"/>
      <c r="AOJ67" s="14"/>
      <c r="AOK67" s="14"/>
      <c r="AOL67" s="14"/>
      <c r="AOM67" s="14"/>
      <c r="AON67" s="14"/>
      <c r="AOO67" s="14"/>
      <c r="AOP67" s="14"/>
      <c r="AOQ67" s="14"/>
      <c r="AOR67" s="14"/>
      <c r="AOS67" s="14"/>
      <c r="AOT67" s="14"/>
      <c r="AOU67" s="14"/>
      <c r="AOV67" s="14"/>
      <c r="AOW67" s="14"/>
      <c r="AOX67" s="14"/>
      <c r="AOY67" s="14"/>
      <c r="AOZ67" s="14"/>
      <c r="APA67" s="14"/>
      <c r="APB67" s="14"/>
      <c r="APC67" s="14"/>
      <c r="APD67" s="14"/>
      <c r="APE67" s="14"/>
      <c r="APF67" s="14"/>
      <c r="APG67" s="14"/>
      <c r="APH67" s="14"/>
      <c r="API67" s="14"/>
      <c r="APJ67" s="14"/>
      <c r="APK67" s="14"/>
      <c r="APL67" s="14"/>
      <c r="APM67" s="14"/>
      <c r="APN67" s="14"/>
      <c r="APO67" s="14"/>
      <c r="APP67" s="14"/>
      <c r="APQ67" s="14"/>
      <c r="APR67" s="14"/>
      <c r="APS67" s="14"/>
      <c r="APT67" s="14"/>
      <c r="APU67" s="14"/>
      <c r="APV67" s="14"/>
      <c r="APW67" s="14"/>
      <c r="APX67" s="14"/>
      <c r="APY67" s="14"/>
      <c r="APZ67" s="14"/>
      <c r="AQA67" s="14"/>
      <c r="AQB67" s="14"/>
      <c r="AQC67" s="14"/>
      <c r="AQD67" s="14"/>
      <c r="AQE67" s="14"/>
      <c r="AQF67" s="14"/>
      <c r="AQG67" s="14"/>
      <c r="AQH67" s="14"/>
      <c r="AQI67" s="14"/>
      <c r="AQJ67" s="14"/>
      <c r="AQK67" s="14"/>
      <c r="AQL67" s="14"/>
      <c r="AQM67" s="14"/>
      <c r="AQN67" s="14"/>
      <c r="AQO67" s="14"/>
      <c r="AQP67" s="14"/>
      <c r="AQQ67" s="14"/>
      <c r="AQR67" s="14"/>
      <c r="AQS67" s="14"/>
      <c r="AQT67" s="14"/>
      <c r="AQU67" s="14"/>
      <c r="AQV67" s="14"/>
      <c r="AQW67" s="14"/>
      <c r="AQX67" s="14"/>
      <c r="AQY67" s="14"/>
      <c r="AQZ67" s="14"/>
      <c r="ARA67" s="14"/>
      <c r="ARB67" s="14"/>
      <c r="ARC67" s="14"/>
      <c r="ARD67" s="14"/>
      <c r="ARE67" s="14"/>
      <c r="ARF67" s="14"/>
      <c r="ARG67" s="14"/>
      <c r="ARH67" s="14"/>
      <c r="ARI67" s="14"/>
      <c r="ARJ67" s="14"/>
      <c r="ARK67" s="14"/>
      <c r="ARL67" s="14"/>
      <c r="ARM67" s="14"/>
      <c r="ARN67" s="14"/>
      <c r="ARO67" s="14"/>
      <c r="ARP67" s="14"/>
      <c r="ARQ67" s="14"/>
      <c r="ARR67" s="14"/>
      <c r="ARS67" s="14"/>
      <c r="ART67" s="14"/>
      <c r="ARU67" s="14"/>
      <c r="ARV67" s="14"/>
      <c r="ARW67" s="14"/>
      <c r="ARX67" s="14"/>
      <c r="ARY67" s="14"/>
      <c r="ARZ67" s="14"/>
      <c r="ASA67" s="14"/>
      <c r="ASB67" s="14"/>
      <c r="ASC67" s="14"/>
      <c r="ASD67" s="14"/>
      <c r="ASE67" s="14"/>
      <c r="ASF67" s="14"/>
      <c r="ASG67" s="14"/>
      <c r="ASH67" s="14"/>
      <c r="ASI67" s="14"/>
      <c r="ASJ67" s="14"/>
      <c r="ASK67" s="14"/>
      <c r="ASL67" s="14"/>
      <c r="ASM67" s="14"/>
      <c r="ASN67" s="14"/>
      <c r="ASO67" s="14"/>
      <c r="ASP67" s="14"/>
      <c r="ASQ67" s="14"/>
      <c r="ASR67" s="14"/>
      <c r="ASS67" s="14"/>
      <c r="AST67" s="14"/>
      <c r="ASU67" s="14"/>
      <c r="ASV67" s="14"/>
      <c r="ASW67" s="14"/>
      <c r="ASX67" s="14"/>
      <c r="ASY67" s="14"/>
      <c r="ASZ67" s="14"/>
      <c r="ATA67" s="14"/>
      <c r="ATB67" s="14"/>
      <c r="ATC67" s="14"/>
      <c r="ATD67" s="14"/>
    </row>
    <row r="68" spans="63:1200">
      <c r="BK68" s="14" t="str">
        <f t="shared" si="2115"/>
        <v/>
      </c>
      <c r="ABO68" s="14"/>
      <c r="ABP68" s="14"/>
      <c r="ABQ68" s="14"/>
      <c r="ABR68" s="14"/>
      <c r="ABS68" s="14"/>
      <c r="ABT68" s="14"/>
      <c r="ABU68" s="14"/>
      <c r="ABV68" s="14"/>
      <c r="ABW68" s="14"/>
      <c r="ABX68" s="14"/>
      <c r="ABY68" s="14"/>
      <c r="ABZ68" s="14"/>
      <c r="ACA68" s="14"/>
      <c r="ACB68" s="14"/>
      <c r="ACC68" s="14"/>
      <c r="ACD68" s="14"/>
      <c r="ACE68" s="14"/>
      <c r="ACF68" s="14"/>
      <c r="ACG68" s="14"/>
      <c r="ACH68" s="14"/>
      <c r="ACI68" s="14"/>
      <c r="ACJ68" s="14"/>
      <c r="ACK68" s="14"/>
      <c r="ACL68" s="14"/>
      <c r="ACM68" s="14"/>
      <c r="ACN68" s="14"/>
      <c r="ACO68" s="14"/>
      <c r="ACP68" s="14"/>
      <c r="ACQ68" s="14"/>
      <c r="ACR68" s="14"/>
      <c r="ACS68" s="14"/>
      <c r="ACT68" s="14"/>
      <c r="ACU68" s="14"/>
      <c r="ACV68" s="14"/>
      <c r="ACW68" s="14"/>
      <c r="ACX68" s="14"/>
      <c r="ACY68" s="14"/>
      <c r="ACZ68" s="14"/>
      <c r="ADA68" s="14"/>
      <c r="ADB68" s="14"/>
      <c r="ADC68" s="14"/>
      <c r="ADD68" s="14"/>
      <c r="ADE68" s="14"/>
      <c r="ADF68" s="14"/>
      <c r="ADG68" s="14"/>
      <c r="ADH68" s="14"/>
      <c r="ADI68" s="14"/>
      <c r="ADJ68" s="14"/>
      <c r="ADK68" s="14"/>
      <c r="ADL68" s="14"/>
      <c r="ADM68" s="14"/>
      <c r="ADN68" s="14"/>
      <c r="ADO68" s="14"/>
      <c r="ADP68" s="14"/>
      <c r="ADQ68" s="14"/>
      <c r="ADR68" s="14"/>
      <c r="ADS68" s="14"/>
      <c r="ADT68" s="14"/>
      <c r="ADU68" s="14"/>
      <c r="ADV68" s="14"/>
      <c r="ADW68" s="14"/>
      <c r="ADX68" s="14"/>
      <c r="ADY68" s="14"/>
      <c r="ADZ68" s="14"/>
      <c r="AEA68" s="14"/>
      <c r="AEB68" s="14"/>
      <c r="AEC68" s="14"/>
      <c r="AED68" s="14"/>
      <c r="AEE68" s="14"/>
      <c r="AEF68" s="14"/>
      <c r="AEG68" s="14"/>
      <c r="AEH68" s="14"/>
      <c r="AEI68" s="14"/>
      <c r="AEJ68" s="14"/>
      <c r="AEK68" s="14"/>
      <c r="AEL68" s="14"/>
      <c r="AEM68" s="14"/>
      <c r="AEN68" s="14"/>
      <c r="AEO68" s="14"/>
      <c r="AEP68" s="14"/>
      <c r="AEQ68" s="14"/>
      <c r="AER68" s="14"/>
      <c r="AES68" s="14"/>
      <c r="AET68" s="14"/>
      <c r="AEU68" s="14"/>
      <c r="AEV68" s="14"/>
      <c r="AEW68" s="14"/>
      <c r="AEX68" s="14"/>
      <c r="AEY68" s="14"/>
      <c r="AEZ68" s="14"/>
      <c r="AFA68" s="14"/>
      <c r="AFB68" s="14"/>
      <c r="AFC68" s="14"/>
      <c r="AFD68" s="14"/>
      <c r="AFE68" s="14"/>
      <c r="AFF68" s="14"/>
      <c r="AFG68" s="14"/>
      <c r="AFH68" s="14"/>
      <c r="AFI68" s="14"/>
      <c r="AFJ68" s="14"/>
      <c r="AFK68" s="14"/>
      <c r="AFL68" s="14"/>
      <c r="AFM68" s="14"/>
      <c r="AFN68" s="14"/>
      <c r="AFO68" s="14"/>
      <c r="AFP68" s="14"/>
      <c r="AFQ68" s="14"/>
      <c r="AFR68" s="14"/>
      <c r="AFS68" s="14"/>
      <c r="AFT68" s="14"/>
      <c r="AFU68" s="14"/>
      <c r="AFV68" s="14"/>
      <c r="AFW68" s="14"/>
      <c r="AFX68" s="14"/>
      <c r="AFY68" s="14"/>
      <c r="AFZ68" s="14"/>
      <c r="AGA68" s="14"/>
      <c r="AGB68" s="14"/>
      <c r="AGC68" s="14"/>
      <c r="AGD68" s="14"/>
      <c r="AGE68" s="14"/>
      <c r="AGF68" s="14"/>
      <c r="AGG68" s="14"/>
      <c r="AGH68" s="14"/>
      <c r="AGI68" s="14"/>
      <c r="AGJ68" s="14"/>
      <c r="AGK68" s="14"/>
      <c r="AGL68" s="14"/>
      <c r="AGM68" s="14"/>
      <c r="AGN68" s="14"/>
      <c r="AGO68" s="14"/>
      <c r="AGP68" s="14"/>
      <c r="AGQ68" s="14"/>
      <c r="AGR68" s="14"/>
      <c r="AGS68" s="14"/>
      <c r="AGT68" s="14"/>
      <c r="AGU68" s="14"/>
      <c r="AGV68" s="14"/>
      <c r="AGW68" s="14"/>
      <c r="AGX68" s="14"/>
      <c r="AGY68" s="14"/>
      <c r="AGZ68" s="14"/>
      <c r="AHA68" s="14"/>
      <c r="AHB68" s="14"/>
      <c r="AHC68" s="14"/>
      <c r="AHD68" s="14"/>
      <c r="AHE68" s="14"/>
      <c r="AHF68" s="14"/>
      <c r="AHG68" s="14"/>
      <c r="AHH68" s="14"/>
      <c r="AHI68" s="14"/>
      <c r="AHJ68" s="14"/>
      <c r="AHK68" s="14"/>
      <c r="AHL68" s="14"/>
      <c r="AHM68" s="14"/>
      <c r="AHN68" s="14"/>
      <c r="AHO68" s="14"/>
      <c r="AHP68" s="14"/>
      <c r="AHQ68" s="14"/>
      <c r="AHR68" s="14"/>
      <c r="AHS68" s="14"/>
      <c r="AHT68" s="14"/>
      <c r="AHU68" s="14"/>
      <c r="AHV68" s="14"/>
      <c r="AHW68" s="14"/>
      <c r="AHX68" s="14"/>
      <c r="AHY68" s="14"/>
      <c r="AHZ68" s="14"/>
      <c r="AIA68" s="14"/>
      <c r="AIB68" s="14"/>
      <c r="AIC68" s="14"/>
      <c r="AID68" s="14"/>
      <c r="AIE68" s="14"/>
      <c r="AIF68" s="14"/>
      <c r="AIG68" s="14"/>
      <c r="AIH68" s="14"/>
      <c r="AII68" s="14"/>
      <c r="AIJ68" s="14"/>
      <c r="AIK68" s="14"/>
      <c r="AIL68" s="14"/>
      <c r="AIM68" s="14"/>
      <c r="AIN68" s="14"/>
      <c r="AIO68" s="14"/>
      <c r="AIP68" s="14"/>
      <c r="AIQ68" s="14"/>
      <c r="AIR68" s="14"/>
      <c r="AIS68" s="14"/>
      <c r="AIT68" s="14"/>
      <c r="AIU68" s="14"/>
      <c r="AIV68" s="14"/>
      <c r="AIW68" s="14"/>
      <c r="AIX68" s="14"/>
      <c r="AIY68" s="14"/>
      <c r="AIZ68" s="14"/>
      <c r="AJA68" s="14"/>
      <c r="AJB68" s="14"/>
      <c r="AJC68" s="14"/>
      <c r="AJD68" s="14"/>
      <c r="AJE68" s="14"/>
      <c r="AJF68" s="14"/>
      <c r="AJG68" s="14"/>
      <c r="AJH68" s="14"/>
      <c r="AJI68" s="14"/>
      <c r="AJJ68" s="14"/>
      <c r="AJK68" s="14"/>
      <c r="AJL68" s="14"/>
      <c r="AJM68" s="14"/>
      <c r="AJN68" s="14"/>
      <c r="AJO68" s="14"/>
      <c r="AJP68" s="14"/>
      <c r="AJQ68" s="14"/>
      <c r="AJR68" s="14"/>
      <c r="AJS68" s="14"/>
      <c r="AJT68" s="14"/>
      <c r="AJU68" s="14"/>
      <c r="AJV68" s="14"/>
      <c r="AJW68" s="14"/>
      <c r="AJX68" s="14"/>
      <c r="AJY68" s="14"/>
      <c r="AJZ68" s="14"/>
      <c r="AKA68" s="14"/>
      <c r="AKB68" s="14"/>
      <c r="AKC68" s="14"/>
      <c r="AKD68" s="14"/>
      <c r="AKE68" s="14"/>
      <c r="AKF68" s="14"/>
      <c r="AKG68" s="14"/>
      <c r="AKH68" s="14"/>
      <c r="AKI68" s="14"/>
      <c r="AKJ68" s="14"/>
      <c r="AKK68" s="14"/>
      <c r="AKL68" s="14"/>
      <c r="AKM68" s="14"/>
      <c r="AKN68" s="14"/>
      <c r="AKO68" s="14"/>
      <c r="AKP68" s="14"/>
      <c r="AKQ68" s="14"/>
      <c r="AKR68" s="14"/>
      <c r="AKS68" s="14"/>
      <c r="AKT68" s="14"/>
      <c r="AKU68" s="14"/>
      <c r="AKV68" s="14"/>
      <c r="AKW68" s="14"/>
      <c r="AKX68" s="14"/>
      <c r="AKY68" s="14"/>
      <c r="AKZ68" s="14"/>
      <c r="ALA68" s="14"/>
      <c r="ALB68" s="14"/>
      <c r="ALC68" s="14"/>
      <c r="ALD68" s="14"/>
      <c r="ALE68" s="14"/>
      <c r="ALF68" s="14"/>
      <c r="ALG68" s="14"/>
      <c r="ALH68" s="14"/>
      <c r="ALI68" s="14"/>
      <c r="ALJ68" s="14"/>
      <c r="ALK68" s="14"/>
      <c r="ALL68" s="14"/>
      <c r="ALM68" s="14"/>
      <c r="ALN68" s="14"/>
      <c r="ALO68" s="14"/>
      <c r="ALP68" s="14"/>
      <c r="ALQ68" s="14"/>
      <c r="ALR68" s="14"/>
      <c r="ALS68" s="14"/>
      <c r="ALT68" s="14"/>
      <c r="ALU68" s="14"/>
      <c r="ALV68" s="14"/>
      <c r="ALW68" s="14"/>
      <c r="ALX68" s="14"/>
      <c r="ALY68" s="14"/>
      <c r="ALZ68" s="14"/>
      <c r="AMA68" s="14"/>
      <c r="AMB68" s="14"/>
      <c r="AMC68" s="14"/>
      <c r="AMD68" s="14"/>
      <c r="AME68" s="14"/>
      <c r="AMF68" s="14"/>
      <c r="AMG68" s="14"/>
      <c r="AMH68" s="14"/>
      <c r="AMI68" s="14"/>
      <c r="AMJ68" s="14"/>
      <c r="AMK68" s="14"/>
      <c r="AML68" s="14"/>
      <c r="AMM68" s="14"/>
      <c r="AMN68" s="14"/>
      <c r="AMO68" s="14"/>
      <c r="AMP68" s="14"/>
      <c r="AMQ68" s="14"/>
      <c r="AMR68" s="14"/>
      <c r="AMS68" s="14"/>
      <c r="AMT68" s="14"/>
      <c r="AMU68" s="14"/>
      <c r="AMV68" s="14"/>
      <c r="AMW68" s="14"/>
      <c r="AMX68" s="14"/>
      <c r="AMY68" s="14"/>
      <c r="AMZ68" s="14"/>
      <c r="ANA68" s="14"/>
      <c r="ANB68" s="14"/>
      <c r="ANC68" s="14"/>
      <c r="AND68" s="14"/>
      <c r="ANE68" s="14"/>
      <c r="ANF68" s="14"/>
      <c r="ANG68" s="14"/>
      <c r="ANH68" s="14"/>
      <c r="ANI68" s="14"/>
      <c r="ANJ68" s="14"/>
      <c r="ANK68" s="14"/>
      <c r="ANL68" s="14"/>
      <c r="ANM68" s="14"/>
      <c r="ANN68" s="14"/>
      <c r="ANO68" s="14"/>
      <c r="ANP68" s="14"/>
      <c r="ANQ68" s="14"/>
      <c r="ANR68" s="14"/>
      <c r="ANS68" s="14"/>
      <c r="ANT68" s="14"/>
      <c r="ANU68" s="14"/>
      <c r="ANV68" s="14"/>
      <c r="ANW68" s="14"/>
      <c r="ANX68" s="14"/>
      <c r="ANY68" s="14"/>
      <c r="ANZ68" s="14"/>
      <c r="AOA68" s="14"/>
      <c r="AOB68" s="14"/>
      <c r="AOC68" s="14"/>
      <c r="AOD68" s="14"/>
      <c r="AOE68" s="14"/>
      <c r="AOF68" s="14"/>
      <c r="AOG68" s="14"/>
      <c r="AOH68" s="14"/>
      <c r="AOI68" s="14"/>
      <c r="AOJ68" s="14"/>
      <c r="AOK68" s="14"/>
      <c r="AOL68" s="14"/>
      <c r="AOM68" s="14"/>
      <c r="AON68" s="14"/>
      <c r="AOO68" s="14"/>
      <c r="AOP68" s="14"/>
      <c r="AOQ68" s="14"/>
      <c r="AOR68" s="14"/>
      <c r="AOS68" s="14"/>
      <c r="AOT68" s="14"/>
      <c r="AOU68" s="14"/>
      <c r="AOV68" s="14"/>
      <c r="AOW68" s="14"/>
      <c r="AOX68" s="14"/>
      <c r="AOY68" s="14"/>
      <c r="AOZ68" s="14"/>
      <c r="APA68" s="14"/>
      <c r="APB68" s="14"/>
      <c r="APC68" s="14"/>
      <c r="APD68" s="14"/>
      <c r="APE68" s="14"/>
      <c r="APF68" s="14"/>
      <c r="APG68" s="14"/>
      <c r="APH68" s="14"/>
      <c r="API68" s="14"/>
      <c r="APJ68" s="14"/>
      <c r="APK68" s="14"/>
      <c r="APL68" s="14"/>
      <c r="APM68" s="14"/>
      <c r="APN68" s="14"/>
      <c r="APO68" s="14"/>
      <c r="APP68" s="14"/>
      <c r="APQ68" s="14"/>
      <c r="APR68" s="14"/>
      <c r="APS68" s="14"/>
      <c r="APT68" s="14"/>
      <c r="APU68" s="14"/>
      <c r="APV68" s="14"/>
      <c r="APW68" s="14"/>
      <c r="APX68" s="14"/>
      <c r="APY68" s="14"/>
      <c r="APZ68" s="14"/>
      <c r="AQA68" s="14"/>
      <c r="AQB68" s="14"/>
      <c r="AQC68" s="14"/>
      <c r="AQD68" s="14"/>
      <c r="AQE68" s="14"/>
      <c r="AQF68" s="14"/>
      <c r="AQG68" s="14"/>
      <c r="AQH68" s="14"/>
      <c r="AQI68" s="14"/>
      <c r="AQJ68" s="14"/>
      <c r="AQK68" s="14"/>
      <c r="AQL68" s="14"/>
      <c r="AQM68" s="14"/>
      <c r="AQN68" s="14"/>
      <c r="AQO68" s="14"/>
      <c r="AQP68" s="14"/>
      <c r="AQQ68" s="14"/>
      <c r="AQR68" s="14"/>
      <c r="AQS68" s="14"/>
      <c r="AQT68" s="14"/>
      <c r="AQU68" s="14"/>
      <c r="AQV68" s="14"/>
      <c r="AQW68" s="14"/>
      <c r="AQX68" s="14"/>
      <c r="AQY68" s="14"/>
      <c r="AQZ68" s="14"/>
      <c r="ARA68" s="14"/>
      <c r="ARB68" s="14"/>
      <c r="ARC68" s="14"/>
      <c r="ARD68" s="14"/>
      <c r="ARE68" s="14"/>
      <c r="ARF68" s="14"/>
      <c r="ARG68" s="14"/>
      <c r="ARH68" s="14"/>
      <c r="ARI68" s="14"/>
      <c r="ARJ68" s="14"/>
      <c r="ARK68" s="14"/>
      <c r="ARL68" s="14"/>
      <c r="ARM68" s="14"/>
      <c r="ARN68" s="14"/>
      <c r="ARO68" s="14"/>
      <c r="ARP68" s="14"/>
      <c r="ARQ68" s="14"/>
      <c r="ARR68" s="14"/>
      <c r="ARS68" s="14"/>
      <c r="ART68" s="14"/>
      <c r="ARU68" s="14"/>
      <c r="ARV68" s="14"/>
      <c r="ARW68" s="14"/>
      <c r="ARX68" s="14"/>
      <c r="ARY68" s="14"/>
      <c r="ARZ68" s="14"/>
      <c r="ASA68" s="14"/>
      <c r="ASB68" s="14"/>
      <c r="ASC68" s="14"/>
      <c r="ASD68" s="14"/>
      <c r="ASE68" s="14"/>
      <c r="ASF68" s="14"/>
      <c r="ASG68" s="14"/>
      <c r="ASH68" s="14"/>
      <c r="ASI68" s="14"/>
      <c r="ASJ68" s="14"/>
      <c r="ASK68" s="14"/>
      <c r="ASL68" s="14"/>
      <c r="ASM68" s="14"/>
      <c r="ASN68" s="14"/>
      <c r="ASO68" s="14"/>
      <c r="ASP68" s="14"/>
      <c r="ASQ68" s="14"/>
      <c r="ASR68" s="14"/>
      <c r="ASS68" s="14"/>
      <c r="AST68" s="14"/>
      <c r="ASU68" s="14"/>
      <c r="ASV68" s="14"/>
      <c r="ASW68" s="14"/>
      <c r="ASX68" s="14"/>
      <c r="ASY68" s="14"/>
      <c r="ASZ68" s="14"/>
      <c r="ATA68" s="14"/>
      <c r="ATB68" s="14"/>
      <c r="ATC68" s="14"/>
      <c r="ATD68" s="14"/>
    </row>
    <row r="69" spans="63:1200">
      <c r="BK69" s="14" t="str">
        <f t="shared" si="2115"/>
        <v/>
      </c>
      <c r="ABO69" s="14"/>
      <c r="ABP69" s="14"/>
      <c r="ABQ69" s="14"/>
      <c r="ABR69" s="14"/>
      <c r="ABS69" s="14"/>
      <c r="ABT69" s="14"/>
      <c r="ABU69" s="14"/>
      <c r="ABV69" s="14"/>
      <c r="ABW69" s="14"/>
      <c r="ABX69" s="14"/>
      <c r="ABY69" s="14"/>
      <c r="ABZ69" s="14"/>
      <c r="ACA69" s="14"/>
      <c r="ACB69" s="14"/>
      <c r="ACC69" s="14"/>
      <c r="ACD69" s="14"/>
      <c r="ACE69" s="14"/>
      <c r="ACF69" s="14"/>
      <c r="ACG69" s="14"/>
      <c r="ACH69" s="14"/>
      <c r="ACI69" s="14"/>
      <c r="ACJ69" s="14"/>
      <c r="ACK69" s="14"/>
      <c r="ACL69" s="14"/>
      <c r="ACM69" s="14"/>
      <c r="ACN69" s="14"/>
      <c r="ACO69" s="14"/>
      <c r="ACP69" s="14"/>
      <c r="ACQ69" s="14"/>
      <c r="ACR69" s="14"/>
      <c r="ACS69" s="14"/>
      <c r="ACT69" s="14"/>
      <c r="ACU69" s="14"/>
      <c r="ACV69" s="14"/>
      <c r="ACW69" s="14"/>
      <c r="ACX69" s="14"/>
      <c r="ACY69" s="14"/>
      <c r="ACZ69" s="14"/>
      <c r="ADA69" s="14"/>
      <c r="ADB69" s="14"/>
      <c r="ADC69" s="14"/>
      <c r="ADD69" s="14"/>
      <c r="ADE69" s="14"/>
      <c r="ADF69" s="14"/>
      <c r="ADG69" s="14"/>
      <c r="ADH69" s="14"/>
      <c r="ADI69" s="14"/>
      <c r="ADJ69" s="14"/>
      <c r="ADK69" s="14"/>
      <c r="ADL69" s="14"/>
      <c r="ADM69" s="14"/>
      <c r="ADN69" s="14"/>
      <c r="ADO69" s="14"/>
      <c r="ADP69" s="14"/>
      <c r="ADQ69" s="14"/>
      <c r="ADR69" s="14"/>
      <c r="ADS69" s="14"/>
      <c r="ADT69" s="14"/>
      <c r="ADU69" s="14"/>
      <c r="ADV69" s="14"/>
      <c r="ADW69" s="14"/>
      <c r="ADX69" s="14"/>
      <c r="ADY69" s="14"/>
      <c r="ADZ69" s="14"/>
      <c r="AEA69" s="14"/>
      <c r="AEB69" s="14"/>
      <c r="AEC69" s="14"/>
      <c r="AED69" s="14"/>
      <c r="AEE69" s="14"/>
      <c r="AEF69" s="14"/>
      <c r="AEG69" s="14"/>
      <c r="AEH69" s="14"/>
      <c r="AEI69" s="14"/>
      <c r="AEJ69" s="14"/>
      <c r="AEK69" s="14"/>
      <c r="AEL69" s="14"/>
      <c r="AEM69" s="14"/>
      <c r="AEN69" s="14"/>
      <c r="AEO69" s="14"/>
      <c r="AEP69" s="14"/>
      <c r="AEQ69" s="14"/>
      <c r="AER69" s="14"/>
      <c r="AES69" s="14"/>
      <c r="AET69" s="14"/>
      <c r="AEU69" s="14"/>
      <c r="AEV69" s="14"/>
      <c r="AEW69" s="14"/>
      <c r="AEX69" s="14"/>
      <c r="AEY69" s="14"/>
      <c r="AEZ69" s="14"/>
      <c r="AFA69" s="14"/>
      <c r="AFB69" s="14"/>
      <c r="AFC69" s="14"/>
      <c r="AFD69" s="14"/>
      <c r="AFE69" s="14"/>
      <c r="AFF69" s="14"/>
      <c r="AFG69" s="14"/>
      <c r="AFH69" s="14"/>
      <c r="AFI69" s="14"/>
      <c r="AFJ69" s="14"/>
      <c r="AFK69" s="14"/>
      <c r="AFL69" s="14"/>
      <c r="AFM69" s="14"/>
      <c r="AFN69" s="14"/>
      <c r="AFO69" s="14"/>
      <c r="AFP69" s="14"/>
      <c r="AFQ69" s="14"/>
      <c r="AFR69" s="14"/>
      <c r="AFS69" s="14"/>
      <c r="AFT69" s="14"/>
      <c r="AFU69" s="14"/>
      <c r="AFV69" s="14"/>
      <c r="AFW69" s="14"/>
      <c r="AFX69" s="14"/>
      <c r="AFY69" s="14"/>
      <c r="AFZ69" s="14"/>
      <c r="AGA69" s="14"/>
      <c r="AGB69" s="14"/>
      <c r="AGC69" s="14"/>
      <c r="AGD69" s="14"/>
      <c r="AGE69" s="14"/>
      <c r="AGF69" s="14"/>
      <c r="AGG69" s="14"/>
      <c r="AGH69" s="14"/>
      <c r="AGI69" s="14"/>
      <c r="AGJ69" s="14"/>
      <c r="AGK69" s="14"/>
      <c r="AGL69" s="14"/>
      <c r="AGM69" s="14"/>
      <c r="AGN69" s="14"/>
      <c r="AGO69" s="14"/>
      <c r="AGP69" s="14"/>
      <c r="AGQ69" s="14"/>
      <c r="AGR69" s="14"/>
      <c r="AGS69" s="14"/>
      <c r="AGT69" s="14"/>
      <c r="AGU69" s="14"/>
      <c r="AGV69" s="14"/>
      <c r="AGW69" s="14"/>
      <c r="AGX69" s="14"/>
      <c r="AGY69" s="14"/>
      <c r="AGZ69" s="14"/>
      <c r="AHA69" s="14"/>
      <c r="AHB69" s="14"/>
      <c r="AHC69" s="14"/>
      <c r="AHD69" s="14"/>
      <c r="AHE69" s="14"/>
      <c r="AHF69" s="14"/>
      <c r="AHG69" s="14"/>
      <c r="AHH69" s="14"/>
      <c r="AHI69" s="14"/>
      <c r="AHJ69" s="14"/>
      <c r="AHK69" s="14"/>
      <c r="AHL69" s="14"/>
      <c r="AHM69" s="14"/>
      <c r="AHN69" s="14"/>
      <c r="AHO69" s="14"/>
      <c r="AHP69" s="14"/>
      <c r="AHQ69" s="14"/>
      <c r="AHR69" s="14"/>
      <c r="AHS69" s="14"/>
      <c r="AHT69" s="14"/>
      <c r="AHU69" s="14"/>
      <c r="AHV69" s="14"/>
      <c r="AHW69" s="14"/>
      <c r="AHX69" s="14"/>
      <c r="AHY69" s="14"/>
      <c r="AHZ69" s="14"/>
      <c r="AIA69" s="14"/>
      <c r="AIB69" s="14"/>
      <c r="AIC69" s="14"/>
      <c r="AID69" s="14"/>
      <c r="AIE69" s="14"/>
      <c r="AIF69" s="14"/>
      <c r="AIG69" s="14"/>
      <c r="AIH69" s="14"/>
      <c r="AII69" s="14"/>
      <c r="AIJ69" s="14"/>
      <c r="AIK69" s="14"/>
      <c r="AIL69" s="14"/>
      <c r="AIM69" s="14"/>
      <c r="AIN69" s="14"/>
      <c r="AIO69" s="14"/>
      <c r="AIP69" s="14"/>
      <c r="AIQ69" s="14"/>
      <c r="AIR69" s="14"/>
      <c r="AIS69" s="14"/>
      <c r="AIT69" s="14"/>
      <c r="AIU69" s="14"/>
      <c r="AIV69" s="14"/>
      <c r="AIW69" s="14"/>
      <c r="AIX69" s="14"/>
      <c r="AIY69" s="14"/>
      <c r="AIZ69" s="14"/>
      <c r="AJA69" s="14"/>
      <c r="AJB69" s="14"/>
      <c r="AJC69" s="14"/>
      <c r="AJD69" s="14"/>
      <c r="AJE69" s="14"/>
      <c r="AJF69" s="14"/>
      <c r="AJG69" s="14"/>
      <c r="AJH69" s="14"/>
      <c r="AJI69" s="14"/>
      <c r="AJJ69" s="14"/>
      <c r="AJK69" s="14"/>
      <c r="AJL69" s="14"/>
      <c r="AJM69" s="14"/>
      <c r="AJN69" s="14"/>
      <c r="AJO69" s="14"/>
      <c r="AJP69" s="14"/>
      <c r="AJQ69" s="14"/>
      <c r="AJR69" s="14"/>
      <c r="AJS69" s="14"/>
      <c r="AJT69" s="14"/>
      <c r="AJU69" s="14"/>
      <c r="AJV69" s="14"/>
      <c r="AJW69" s="14"/>
      <c r="AJX69" s="14"/>
      <c r="AJY69" s="14"/>
      <c r="AJZ69" s="14"/>
      <c r="AKA69" s="14"/>
      <c r="AKB69" s="14"/>
      <c r="AKC69" s="14"/>
      <c r="AKD69" s="14"/>
      <c r="AKE69" s="14"/>
      <c r="AKF69" s="14"/>
      <c r="AKG69" s="14"/>
      <c r="AKH69" s="14"/>
      <c r="AKI69" s="14"/>
      <c r="AKJ69" s="14"/>
      <c r="AKK69" s="14"/>
      <c r="AKL69" s="14"/>
      <c r="AKM69" s="14"/>
      <c r="AKN69" s="14"/>
      <c r="AKO69" s="14"/>
      <c r="AKP69" s="14"/>
      <c r="AKQ69" s="14"/>
      <c r="AKR69" s="14"/>
      <c r="AKS69" s="14"/>
      <c r="AKT69" s="14"/>
      <c r="AKU69" s="14"/>
      <c r="AKV69" s="14"/>
      <c r="AKW69" s="14"/>
      <c r="AKX69" s="14"/>
      <c r="AKY69" s="14"/>
      <c r="AKZ69" s="14"/>
      <c r="ALA69" s="14"/>
      <c r="ALB69" s="14"/>
      <c r="ALC69" s="14"/>
      <c r="ALD69" s="14"/>
      <c r="ALE69" s="14"/>
      <c r="ALF69" s="14"/>
      <c r="ALG69" s="14"/>
      <c r="ALH69" s="14"/>
      <c r="ALI69" s="14"/>
      <c r="ALJ69" s="14"/>
      <c r="ALK69" s="14"/>
      <c r="ALL69" s="14"/>
      <c r="ALM69" s="14"/>
      <c r="ALN69" s="14"/>
      <c r="ALO69" s="14"/>
      <c r="ALP69" s="14"/>
      <c r="ALQ69" s="14"/>
      <c r="ALR69" s="14"/>
      <c r="ALS69" s="14"/>
      <c r="ALT69" s="14"/>
      <c r="ALU69" s="14"/>
      <c r="ALV69" s="14"/>
      <c r="ALW69" s="14"/>
      <c r="ALX69" s="14"/>
      <c r="ALY69" s="14"/>
      <c r="ALZ69" s="14"/>
      <c r="AMA69" s="14"/>
      <c r="AMB69" s="14"/>
      <c r="AMC69" s="14"/>
      <c r="AMD69" s="14"/>
      <c r="AME69" s="14"/>
      <c r="AMF69" s="14"/>
      <c r="AMG69" s="14"/>
      <c r="AMH69" s="14"/>
      <c r="AMI69" s="14"/>
      <c r="AMJ69" s="14"/>
      <c r="AMK69" s="14"/>
      <c r="AML69" s="14"/>
      <c r="AMM69" s="14"/>
      <c r="AMN69" s="14"/>
      <c r="AMO69" s="14"/>
      <c r="AMP69" s="14"/>
      <c r="AMQ69" s="14"/>
      <c r="AMR69" s="14"/>
      <c r="AMS69" s="14"/>
      <c r="AMT69" s="14"/>
      <c r="AMU69" s="14"/>
      <c r="AMV69" s="14"/>
      <c r="AMW69" s="14"/>
      <c r="AMX69" s="14"/>
      <c r="AMY69" s="14"/>
      <c r="AMZ69" s="14"/>
      <c r="ANA69" s="14"/>
      <c r="ANB69" s="14"/>
      <c r="ANC69" s="14"/>
      <c r="AND69" s="14"/>
      <c r="ANE69" s="14"/>
      <c r="ANF69" s="14"/>
      <c r="ANG69" s="14"/>
      <c r="ANH69" s="14"/>
      <c r="ANI69" s="14"/>
      <c r="ANJ69" s="14"/>
      <c r="ANK69" s="14"/>
      <c r="ANL69" s="14"/>
      <c r="ANM69" s="14"/>
      <c r="ANN69" s="14"/>
      <c r="ANO69" s="14"/>
      <c r="ANP69" s="14"/>
      <c r="ANQ69" s="14"/>
      <c r="ANR69" s="14"/>
      <c r="ANS69" s="14"/>
      <c r="ANT69" s="14"/>
      <c r="ANU69" s="14"/>
      <c r="ANV69" s="14"/>
      <c r="ANW69" s="14"/>
      <c r="ANX69" s="14"/>
      <c r="ANY69" s="14"/>
      <c r="ANZ69" s="14"/>
      <c r="AOA69" s="14"/>
      <c r="AOB69" s="14"/>
      <c r="AOC69" s="14"/>
      <c r="AOD69" s="14"/>
      <c r="AOE69" s="14"/>
      <c r="AOF69" s="14"/>
      <c r="AOG69" s="14"/>
      <c r="AOH69" s="14"/>
      <c r="AOI69" s="14"/>
      <c r="AOJ69" s="14"/>
      <c r="AOK69" s="14"/>
      <c r="AOL69" s="14"/>
      <c r="AOM69" s="14"/>
      <c r="AON69" s="14"/>
      <c r="AOO69" s="14"/>
      <c r="AOP69" s="14"/>
      <c r="AOQ69" s="14"/>
      <c r="AOR69" s="14"/>
      <c r="AOS69" s="14"/>
      <c r="AOT69" s="14"/>
      <c r="AOU69" s="14"/>
      <c r="AOV69" s="14"/>
      <c r="AOW69" s="14"/>
      <c r="AOX69" s="14"/>
      <c r="AOY69" s="14"/>
      <c r="AOZ69" s="14"/>
      <c r="APA69" s="14"/>
      <c r="APB69" s="14"/>
      <c r="APC69" s="14"/>
      <c r="APD69" s="14"/>
      <c r="APE69" s="14"/>
      <c r="APF69" s="14"/>
      <c r="APG69" s="14"/>
      <c r="APH69" s="14"/>
      <c r="API69" s="14"/>
      <c r="APJ69" s="14"/>
      <c r="APK69" s="14"/>
      <c r="APL69" s="14"/>
      <c r="APM69" s="14"/>
      <c r="APN69" s="14"/>
      <c r="APO69" s="14"/>
      <c r="APP69" s="14"/>
      <c r="APQ69" s="14"/>
      <c r="APR69" s="14"/>
      <c r="APS69" s="14"/>
      <c r="APT69" s="14"/>
      <c r="APU69" s="14"/>
      <c r="APV69" s="14"/>
      <c r="APW69" s="14"/>
      <c r="APX69" s="14"/>
      <c r="APY69" s="14"/>
      <c r="APZ69" s="14"/>
      <c r="AQA69" s="14"/>
      <c r="AQB69" s="14"/>
      <c r="AQC69" s="14"/>
      <c r="AQD69" s="14"/>
      <c r="AQE69" s="14"/>
      <c r="AQF69" s="14"/>
      <c r="AQG69" s="14"/>
      <c r="AQH69" s="14"/>
      <c r="AQI69" s="14"/>
      <c r="AQJ69" s="14"/>
      <c r="AQK69" s="14"/>
      <c r="AQL69" s="14"/>
      <c r="AQM69" s="14"/>
      <c r="AQN69" s="14"/>
      <c r="AQO69" s="14"/>
      <c r="AQP69" s="14"/>
      <c r="AQQ69" s="14"/>
      <c r="AQR69" s="14"/>
      <c r="AQS69" s="14"/>
      <c r="AQT69" s="14"/>
      <c r="AQU69" s="14"/>
      <c r="AQV69" s="14"/>
      <c r="AQW69" s="14"/>
      <c r="AQX69" s="14"/>
      <c r="AQY69" s="14"/>
      <c r="AQZ69" s="14"/>
      <c r="ARA69" s="14"/>
      <c r="ARB69" s="14"/>
      <c r="ARC69" s="14"/>
      <c r="ARD69" s="14"/>
      <c r="ARE69" s="14"/>
      <c r="ARF69" s="14"/>
      <c r="ARG69" s="14"/>
      <c r="ARH69" s="14"/>
      <c r="ARI69" s="14"/>
      <c r="ARJ69" s="14"/>
      <c r="ARK69" s="14"/>
      <c r="ARL69" s="14"/>
      <c r="ARM69" s="14"/>
      <c r="ARN69" s="14"/>
      <c r="ARO69" s="14"/>
      <c r="ARP69" s="14"/>
      <c r="ARQ69" s="14"/>
      <c r="ARR69" s="14"/>
      <c r="ARS69" s="14"/>
      <c r="ART69" s="14"/>
      <c r="ARU69" s="14"/>
      <c r="ARV69" s="14"/>
      <c r="ARW69" s="14"/>
      <c r="ARX69" s="14"/>
      <c r="ARY69" s="14"/>
      <c r="ARZ69" s="14"/>
      <c r="ASA69" s="14"/>
      <c r="ASB69" s="14"/>
      <c r="ASC69" s="14"/>
      <c r="ASD69" s="14"/>
      <c r="ASE69" s="14"/>
      <c r="ASF69" s="14"/>
      <c r="ASG69" s="14"/>
      <c r="ASH69" s="14"/>
      <c r="ASI69" s="14"/>
      <c r="ASJ69" s="14"/>
      <c r="ASK69" s="14"/>
      <c r="ASL69" s="14"/>
      <c r="ASM69" s="14"/>
      <c r="ASN69" s="14"/>
      <c r="ASO69" s="14"/>
      <c r="ASP69" s="14"/>
      <c r="ASQ69" s="14"/>
      <c r="ASR69" s="14"/>
      <c r="ASS69" s="14"/>
      <c r="AST69" s="14"/>
      <c r="ASU69" s="14"/>
      <c r="ASV69" s="14"/>
      <c r="ASW69" s="14"/>
      <c r="ASX69" s="14"/>
      <c r="ASY69" s="14"/>
      <c r="ASZ69" s="14"/>
      <c r="ATA69" s="14"/>
      <c r="ATB69" s="14"/>
      <c r="ATC69" s="14"/>
      <c r="ATD69" s="14"/>
    </row>
    <row r="70" spans="63:1200">
      <c r="BK70" s="14" t="str">
        <f t="shared" si="2115"/>
        <v/>
      </c>
      <c r="ABO70" s="14"/>
      <c r="ABP70" s="14"/>
      <c r="ABQ70" s="14"/>
      <c r="ABR70" s="14"/>
      <c r="ABS70" s="14"/>
      <c r="ABT70" s="14"/>
      <c r="ABU70" s="14"/>
      <c r="ABV70" s="14"/>
      <c r="ABW70" s="14"/>
      <c r="ABX70" s="14"/>
      <c r="ABY70" s="14"/>
      <c r="ABZ70" s="14"/>
      <c r="ACA70" s="14"/>
      <c r="ACB70" s="14"/>
      <c r="ACC70" s="14"/>
      <c r="ACD70" s="14"/>
      <c r="ACE70" s="14"/>
      <c r="ACF70" s="14"/>
      <c r="ACG70" s="14"/>
      <c r="ACH70" s="14"/>
      <c r="ACI70" s="14"/>
      <c r="ACJ70" s="14"/>
      <c r="ACK70" s="14"/>
      <c r="ACL70" s="14"/>
      <c r="ACM70" s="14"/>
      <c r="ACN70" s="14"/>
      <c r="ACO70" s="14"/>
      <c r="ACP70" s="14"/>
      <c r="ACQ70" s="14"/>
      <c r="ACR70" s="14"/>
      <c r="ACS70" s="14"/>
      <c r="ACT70" s="14"/>
      <c r="ACU70" s="14"/>
      <c r="ACV70" s="14"/>
      <c r="ACW70" s="14"/>
      <c r="ACX70" s="14"/>
      <c r="ACY70" s="14"/>
      <c r="ACZ70" s="14"/>
      <c r="ADA70" s="14"/>
      <c r="ADB70" s="14"/>
      <c r="ADC70" s="14"/>
      <c r="ADD70" s="14"/>
      <c r="ADE70" s="14"/>
      <c r="ADF70" s="14"/>
      <c r="ADG70" s="14"/>
      <c r="ADH70" s="14"/>
      <c r="ADI70" s="14"/>
      <c r="ADJ70" s="14"/>
      <c r="ADK70" s="14"/>
      <c r="ADL70" s="14"/>
      <c r="ADM70" s="14"/>
      <c r="ADN70" s="14"/>
      <c r="ADO70" s="14"/>
      <c r="ADP70" s="14"/>
      <c r="ADQ70" s="14"/>
      <c r="ADR70" s="14"/>
      <c r="ADS70" s="14"/>
      <c r="ADT70" s="14"/>
      <c r="ADU70" s="14"/>
      <c r="ADV70" s="14"/>
      <c r="ADW70" s="14"/>
      <c r="ADX70" s="14"/>
      <c r="ADY70" s="14"/>
      <c r="ADZ70" s="14"/>
      <c r="AEA70" s="14"/>
      <c r="AEB70" s="14"/>
      <c r="AEC70" s="14"/>
      <c r="AED70" s="14"/>
      <c r="AEE70" s="14"/>
      <c r="AEF70" s="14"/>
      <c r="AEG70" s="14"/>
      <c r="AEH70" s="14"/>
      <c r="AEI70" s="14"/>
      <c r="AEJ70" s="14"/>
      <c r="AEK70" s="14"/>
      <c r="AEL70" s="14"/>
      <c r="AEM70" s="14"/>
      <c r="AEN70" s="14"/>
      <c r="AEO70" s="14"/>
      <c r="AEP70" s="14"/>
      <c r="AEQ70" s="14"/>
      <c r="AER70" s="14"/>
      <c r="AES70" s="14"/>
      <c r="AET70" s="14"/>
      <c r="AEU70" s="14"/>
      <c r="AEV70" s="14"/>
      <c r="AEW70" s="14"/>
      <c r="AEX70" s="14"/>
      <c r="AEY70" s="14"/>
      <c r="AEZ70" s="14"/>
      <c r="AFA70" s="14"/>
      <c r="AFB70" s="14"/>
      <c r="AFC70" s="14"/>
      <c r="AFD70" s="14"/>
      <c r="AFE70" s="14"/>
      <c r="AFF70" s="14"/>
      <c r="AFG70" s="14"/>
      <c r="AFH70" s="14"/>
      <c r="AFI70" s="14"/>
      <c r="AFJ70" s="14"/>
      <c r="AFK70" s="14"/>
      <c r="AFL70" s="14"/>
      <c r="AFM70" s="14"/>
      <c r="AFN70" s="14"/>
      <c r="AFO70" s="14"/>
      <c r="AFP70" s="14"/>
      <c r="AFQ70" s="14"/>
      <c r="AFR70" s="14"/>
      <c r="AFS70" s="14"/>
      <c r="AFT70" s="14"/>
      <c r="AFU70" s="14"/>
      <c r="AFV70" s="14"/>
      <c r="AFW70" s="14"/>
      <c r="AFX70" s="14"/>
      <c r="AFY70" s="14"/>
      <c r="AFZ70" s="14"/>
      <c r="AGA70" s="14"/>
      <c r="AGB70" s="14"/>
      <c r="AGC70" s="14"/>
      <c r="AGD70" s="14"/>
      <c r="AGE70" s="14"/>
      <c r="AGF70" s="14"/>
      <c r="AGG70" s="14"/>
      <c r="AGH70" s="14"/>
      <c r="AGI70" s="14"/>
      <c r="AGJ70" s="14"/>
      <c r="AGK70" s="14"/>
      <c r="AGL70" s="14"/>
      <c r="AGM70" s="14"/>
      <c r="AGN70" s="14"/>
      <c r="AGO70" s="14"/>
      <c r="AGP70" s="14"/>
      <c r="AGQ70" s="14"/>
      <c r="AGR70" s="14"/>
      <c r="AGS70" s="14"/>
      <c r="AGT70" s="14"/>
      <c r="AGU70" s="14"/>
      <c r="AGV70" s="14"/>
      <c r="AGW70" s="14"/>
      <c r="AGX70" s="14"/>
      <c r="AGY70" s="14"/>
      <c r="AGZ70" s="14"/>
      <c r="AHA70" s="14"/>
      <c r="AHB70" s="14"/>
      <c r="AHC70" s="14"/>
      <c r="AHD70" s="14"/>
      <c r="AHE70" s="14"/>
      <c r="AHF70" s="14"/>
      <c r="AHG70" s="14"/>
      <c r="AHH70" s="14"/>
      <c r="AHI70" s="14"/>
      <c r="AHJ70" s="14"/>
      <c r="AHK70" s="14"/>
      <c r="AHL70" s="14"/>
      <c r="AHM70" s="14"/>
      <c r="AHN70" s="14"/>
      <c r="AHO70" s="14"/>
      <c r="AHP70" s="14"/>
      <c r="AHQ70" s="14"/>
      <c r="AHR70" s="14"/>
      <c r="AHS70" s="14"/>
      <c r="AHT70" s="14"/>
      <c r="AHU70" s="14"/>
      <c r="AHV70" s="14"/>
      <c r="AHW70" s="14"/>
      <c r="AHX70" s="14"/>
      <c r="AHY70" s="14"/>
      <c r="AHZ70" s="14"/>
      <c r="AIA70" s="14"/>
      <c r="AIB70" s="14"/>
      <c r="AIC70" s="14"/>
      <c r="AID70" s="14"/>
      <c r="AIE70" s="14"/>
      <c r="AIF70" s="14"/>
      <c r="AIG70" s="14"/>
      <c r="AIH70" s="14"/>
      <c r="AII70" s="14"/>
      <c r="AIJ70" s="14"/>
      <c r="AIK70" s="14"/>
      <c r="AIL70" s="14"/>
      <c r="AIM70" s="14"/>
      <c r="AIN70" s="14"/>
      <c r="AIO70" s="14"/>
      <c r="AIP70" s="14"/>
      <c r="AIQ70" s="14"/>
      <c r="AIR70" s="14"/>
      <c r="AIS70" s="14"/>
      <c r="AIT70" s="14"/>
      <c r="AIU70" s="14"/>
      <c r="AIV70" s="14"/>
      <c r="AIW70" s="14"/>
      <c r="AIX70" s="14"/>
      <c r="AIY70" s="14"/>
      <c r="AIZ70" s="14"/>
      <c r="AJA70" s="14"/>
      <c r="AJB70" s="14"/>
      <c r="AJC70" s="14"/>
      <c r="AJD70" s="14"/>
      <c r="AJE70" s="14"/>
      <c r="AJF70" s="14"/>
      <c r="AJG70" s="14"/>
      <c r="AJH70" s="14"/>
      <c r="AJI70" s="14"/>
      <c r="AJJ70" s="14"/>
      <c r="AJK70" s="14"/>
      <c r="AJL70" s="14"/>
      <c r="AJM70" s="14"/>
      <c r="AJN70" s="14"/>
      <c r="AJO70" s="14"/>
      <c r="AJP70" s="14"/>
      <c r="AJQ70" s="14"/>
      <c r="AJR70" s="14"/>
      <c r="AJS70" s="14"/>
      <c r="AJT70" s="14"/>
      <c r="AJU70" s="14"/>
      <c r="AJV70" s="14"/>
      <c r="AJW70" s="14"/>
      <c r="AJX70" s="14"/>
      <c r="AJY70" s="14"/>
      <c r="AJZ70" s="14"/>
      <c r="AKA70" s="14"/>
      <c r="AKB70" s="14"/>
      <c r="AKC70" s="14"/>
      <c r="AKD70" s="14"/>
      <c r="AKE70" s="14"/>
      <c r="AKF70" s="14"/>
      <c r="AKG70" s="14"/>
      <c r="AKH70" s="14"/>
      <c r="AKI70" s="14"/>
      <c r="AKJ70" s="14"/>
      <c r="AKK70" s="14"/>
      <c r="AKL70" s="14"/>
      <c r="AKM70" s="14"/>
      <c r="AKN70" s="14"/>
      <c r="AKO70" s="14"/>
      <c r="AKP70" s="14"/>
      <c r="AKQ70" s="14"/>
      <c r="AKR70" s="14"/>
      <c r="AKS70" s="14"/>
      <c r="AKT70" s="14"/>
      <c r="AKU70" s="14"/>
      <c r="AKV70" s="14"/>
      <c r="AKW70" s="14"/>
      <c r="AKX70" s="14"/>
      <c r="AKY70" s="14"/>
      <c r="AKZ70" s="14"/>
      <c r="ALA70" s="14"/>
      <c r="ALB70" s="14"/>
      <c r="ALC70" s="14"/>
      <c r="ALD70" s="14"/>
      <c r="ALE70" s="14"/>
      <c r="ALF70" s="14"/>
      <c r="ALG70" s="14"/>
      <c r="ALH70" s="14"/>
      <c r="ALI70" s="14"/>
      <c r="ALJ70" s="14"/>
      <c r="ALK70" s="14"/>
      <c r="ALL70" s="14"/>
      <c r="ALM70" s="14"/>
      <c r="ALN70" s="14"/>
      <c r="ALO70" s="14"/>
      <c r="ALP70" s="14"/>
      <c r="ALQ70" s="14"/>
      <c r="ALR70" s="14"/>
      <c r="ALS70" s="14"/>
      <c r="ALT70" s="14"/>
      <c r="ALU70" s="14"/>
      <c r="ALV70" s="14"/>
      <c r="ALW70" s="14"/>
      <c r="ALX70" s="14"/>
      <c r="ALY70" s="14"/>
      <c r="ALZ70" s="14"/>
      <c r="AMA70" s="14"/>
      <c r="AMB70" s="14"/>
      <c r="AMC70" s="14"/>
      <c r="AMD70" s="14"/>
      <c r="AME70" s="14"/>
      <c r="AMF70" s="14"/>
      <c r="AMG70" s="14"/>
      <c r="AMH70" s="14"/>
      <c r="AMI70" s="14"/>
      <c r="AMJ70" s="14"/>
      <c r="AMK70" s="14"/>
      <c r="AML70" s="14"/>
      <c r="AMM70" s="14"/>
      <c r="AMN70" s="14"/>
      <c r="AMO70" s="14"/>
      <c r="AMP70" s="14"/>
      <c r="AMQ70" s="14"/>
      <c r="AMR70" s="14"/>
      <c r="AMS70" s="14"/>
      <c r="AMT70" s="14"/>
      <c r="AMU70" s="14"/>
      <c r="AMV70" s="14"/>
      <c r="AMW70" s="14"/>
      <c r="AMX70" s="14"/>
      <c r="AMY70" s="14"/>
      <c r="AMZ70" s="14"/>
      <c r="ANA70" s="14"/>
      <c r="ANB70" s="14"/>
      <c r="ANC70" s="14"/>
      <c r="AND70" s="14"/>
      <c r="ANE70" s="14"/>
      <c r="ANF70" s="14"/>
      <c r="ANG70" s="14"/>
      <c r="ANH70" s="14"/>
      <c r="ANI70" s="14"/>
      <c r="ANJ70" s="14"/>
      <c r="ANK70" s="14"/>
      <c r="ANL70" s="14"/>
      <c r="ANM70" s="14"/>
      <c r="ANN70" s="14"/>
      <c r="ANO70" s="14"/>
      <c r="ANP70" s="14"/>
      <c r="ANQ70" s="14"/>
      <c r="ANR70" s="14"/>
      <c r="ANS70" s="14"/>
      <c r="ANT70" s="14"/>
      <c r="ANU70" s="14"/>
      <c r="ANV70" s="14"/>
      <c r="ANW70" s="14"/>
      <c r="ANX70" s="14"/>
      <c r="ANY70" s="14"/>
      <c r="ANZ70" s="14"/>
      <c r="AOA70" s="14"/>
      <c r="AOB70" s="14"/>
      <c r="AOC70" s="14"/>
      <c r="AOD70" s="14"/>
      <c r="AOE70" s="14"/>
      <c r="AOF70" s="14"/>
      <c r="AOG70" s="14"/>
      <c r="AOH70" s="14"/>
      <c r="AOI70" s="14"/>
      <c r="AOJ70" s="14"/>
      <c r="AOK70" s="14"/>
      <c r="AOL70" s="14"/>
      <c r="AOM70" s="14"/>
      <c r="AON70" s="14"/>
      <c r="AOO70" s="14"/>
      <c r="AOP70" s="14"/>
      <c r="AOQ70" s="14"/>
      <c r="AOR70" s="14"/>
      <c r="AOS70" s="14"/>
      <c r="AOT70" s="14"/>
      <c r="AOU70" s="14"/>
      <c r="AOV70" s="14"/>
      <c r="AOW70" s="14"/>
      <c r="AOX70" s="14"/>
      <c r="AOY70" s="14"/>
      <c r="AOZ70" s="14"/>
      <c r="APA70" s="14"/>
      <c r="APB70" s="14"/>
      <c r="APC70" s="14"/>
      <c r="APD70" s="14"/>
      <c r="APE70" s="14"/>
      <c r="APF70" s="14"/>
      <c r="APG70" s="14"/>
      <c r="APH70" s="14"/>
      <c r="API70" s="14"/>
      <c r="APJ70" s="14"/>
      <c r="APK70" s="14"/>
      <c r="APL70" s="14"/>
      <c r="APM70" s="14"/>
      <c r="APN70" s="14"/>
      <c r="APO70" s="14"/>
      <c r="APP70" s="14"/>
      <c r="APQ70" s="14"/>
      <c r="APR70" s="14"/>
      <c r="APS70" s="14"/>
      <c r="APT70" s="14"/>
      <c r="APU70" s="14"/>
      <c r="APV70" s="14"/>
      <c r="APW70" s="14"/>
      <c r="APX70" s="14"/>
      <c r="APY70" s="14"/>
      <c r="APZ70" s="14"/>
      <c r="AQA70" s="14"/>
      <c r="AQB70" s="14"/>
      <c r="AQC70" s="14"/>
      <c r="AQD70" s="14"/>
      <c r="AQE70" s="14"/>
      <c r="AQF70" s="14"/>
      <c r="AQG70" s="14"/>
      <c r="AQH70" s="14"/>
      <c r="AQI70" s="14"/>
      <c r="AQJ70" s="14"/>
      <c r="AQK70" s="14"/>
      <c r="AQL70" s="14"/>
      <c r="AQM70" s="14"/>
      <c r="AQN70" s="14"/>
      <c r="AQO70" s="14"/>
      <c r="AQP70" s="14"/>
      <c r="AQQ70" s="14"/>
      <c r="AQR70" s="14"/>
      <c r="AQS70" s="14"/>
      <c r="AQT70" s="14"/>
      <c r="AQU70" s="14"/>
      <c r="AQV70" s="14"/>
      <c r="AQW70" s="14"/>
      <c r="AQX70" s="14"/>
      <c r="AQY70" s="14"/>
      <c r="AQZ70" s="14"/>
      <c r="ARA70" s="14"/>
      <c r="ARB70" s="14"/>
      <c r="ARC70" s="14"/>
      <c r="ARD70" s="14"/>
      <c r="ARE70" s="14"/>
      <c r="ARF70" s="14"/>
      <c r="ARG70" s="14"/>
      <c r="ARH70" s="14"/>
      <c r="ARI70" s="14"/>
      <c r="ARJ70" s="14"/>
      <c r="ARK70" s="14"/>
      <c r="ARL70" s="14"/>
      <c r="ARM70" s="14"/>
      <c r="ARN70" s="14"/>
      <c r="ARO70" s="14"/>
      <c r="ARP70" s="14"/>
      <c r="ARQ70" s="14"/>
      <c r="ARR70" s="14"/>
      <c r="ARS70" s="14"/>
      <c r="ART70" s="14"/>
      <c r="ARU70" s="14"/>
      <c r="ARV70" s="14"/>
      <c r="ARW70" s="14"/>
      <c r="ARX70" s="14"/>
      <c r="ARY70" s="14"/>
      <c r="ARZ70" s="14"/>
      <c r="ASA70" s="14"/>
      <c r="ASB70" s="14"/>
      <c r="ASC70" s="14"/>
      <c r="ASD70" s="14"/>
      <c r="ASE70" s="14"/>
      <c r="ASF70" s="14"/>
      <c r="ASG70" s="14"/>
      <c r="ASH70" s="14"/>
      <c r="ASI70" s="14"/>
      <c r="ASJ70" s="14"/>
      <c r="ASK70" s="14"/>
      <c r="ASL70" s="14"/>
      <c r="ASM70" s="14"/>
      <c r="ASN70" s="14"/>
      <c r="ASO70" s="14"/>
      <c r="ASP70" s="14"/>
      <c r="ASQ70" s="14"/>
      <c r="ASR70" s="14"/>
      <c r="ASS70" s="14"/>
      <c r="AST70" s="14"/>
      <c r="ASU70" s="14"/>
      <c r="ASV70" s="14"/>
      <c r="ASW70" s="14"/>
      <c r="ASX70" s="14"/>
      <c r="ASY70" s="14"/>
      <c r="ASZ70" s="14"/>
      <c r="ATA70" s="14"/>
      <c r="ATB70" s="14"/>
      <c r="ATC70" s="14"/>
      <c r="ATD70" s="14"/>
    </row>
    <row r="71" spans="63:1200">
      <c r="BK71" s="14" t="str">
        <f t="shared" si="2115"/>
        <v/>
      </c>
      <c r="ABO71" s="14"/>
      <c r="ABP71" s="14"/>
      <c r="ABQ71" s="14"/>
      <c r="ABR71" s="14"/>
      <c r="ABS71" s="14"/>
      <c r="ABT71" s="14"/>
      <c r="ABU71" s="14"/>
      <c r="ABV71" s="14"/>
      <c r="ABW71" s="14"/>
      <c r="ABX71" s="14"/>
      <c r="ABY71" s="14"/>
      <c r="ABZ71" s="14"/>
      <c r="ACA71" s="14"/>
      <c r="ACB71" s="14"/>
      <c r="ACC71" s="14"/>
      <c r="ACD71" s="14"/>
      <c r="ACE71" s="14"/>
      <c r="ACF71" s="14"/>
      <c r="ACG71" s="14"/>
      <c r="ACH71" s="14"/>
      <c r="ACI71" s="14"/>
      <c r="ACJ71" s="14"/>
      <c r="ACK71" s="14"/>
      <c r="ACL71" s="14"/>
      <c r="ACM71" s="14"/>
      <c r="ACN71" s="14"/>
      <c r="ACO71" s="14"/>
      <c r="ACP71" s="14"/>
      <c r="ACQ71" s="14"/>
      <c r="ACR71" s="14"/>
      <c r="ACS71" s="14"/>
      <c r="ACT71" s="14"/>
      <c r="ACU71" s="14"/>
      <c r="ACV71" s="14"/>
      <c r="ACW71" s="14"/>
      <c r="ACX71" s="14"/>
      <c r="ACY71" s="14"/>
      <c r="ACZ71" s="14"/>
      <c r="ADA71" s="14"/>
      <c r="ADB71" s="14"/>
      <c r="ADC71" s="14"/>
      <c r="ADD71" s="14"/>
      <c r="ADE71" s="14"/>
      <c r="ADF71" s="14"/>
      <c r="ADG71" s="14"/>
      <c r="ADH71" s="14"/>
      <c r="ADI71" s="14"/>
      <c r="ADJ71" s="14"/>
      <c r="ADK71" s="14"/>
      <c r="ADL71" s="14"/>
      <c r="ADM71" s="14"/>
      <c r="ADN71" s="14"/>
      <c r="ADO71" s="14"/>
      <c r="ADP71" s="14"/>
      <c r="ADQ71" s="14"/>
      <c r="ADR71" s="14"/>
      <c r="ADS71" s="14"/>
      <c r="ADT71" s="14"/>
      <c r="ADU71" s="14"/>
      <c r="ADV71" s="14"/>
      <c r="ADW71" s="14"/>
      <c r="ADX71" s="14"/>
      <c r="ADY71" s="14"/>
      <c r="ADZ71" s="14"/>
      <c r="AEA71" s="14"/>
      <c r="AEB71" s="14"/>
      <c r="AEC71" s="14"/>
      <c r="AED71" s="14"/>
      <c r="AEE71" s="14"/>
      <c r="AEF71" s="14"/>
      <c r="AEG71" s="14"/>
      <c r="AEH71" s="14"/>
      <c r="AEI71" s="14"/>
      <c r="AEJ71" s="14"/>
      <c r="AEK71" s="14"/>
      <c r="AEL71" s="14"/>
      <c r="AEM71" s="14"/>
      <c r="AEN71" s="14"/>
      <c r="AEO71" s="14"/>
      <c r="AEP71" s="14"/>
      <c r="AEQ71" s="14"/>
      <c r="AER71" s="14"/>
      <c r="AES71" s="14"/>
      <c r="AET71" s="14"/>
      <c r="AEU71" s="14"/>
      <c r="AEV71" s="14"/>
      <c r="AEW71" s="14"/>
      <c r="AEX71" s="14"/>
      <c r="AEY71" s="14"/>
      <c r="AEZ71" s="14"/>
      <c r="AFA71" s="14"/>
      <c r="AFB71" s="14"/>
      <c r="AFC71" s="14"/>
      <c r="AFD71" s="14"/>
      <c r="AFE71" s="14"/>
      <c r="AFF71" s="14"/>
      <c r="AFG71" s="14"/>
      <c r="AFH71" s="14"/>
      <c r="AFI71" s="14"/>
      <c r="AFJ71" s="14"/>
      <c r="AFK71" s="14"/>
      <c r="AFL71" s="14"/>
      <c r="AFM71" s="14"/>
      <c r="AFN71" s="14"/>
      <c r="AFO71" s="14"/>
      <c r="AFP71" s="14"/>
      <c r="AFQ71" s="14"/>
      <c r="AFR71" s="14"/>
      <c r="AFS71" s="14"/>
      <c r="AFT71" s="14"/>
      <c r="AFU71" s="14"/>
      <c r="AFV71" s="14"/>
      <c r="AFW71" s="14"/>
      <c r="AFX71" s="14"/>
      <c r="AFY71" s="14"/>
      <c r="AFZ71" s="14"/>
      <c r="AGA71" s="14"/>
      <c r="AGB71" s="14"/>
      <c r="AGC71" s="14"/>
      <c r="AGD71" s="14"/>
      <c r="AGE71" s="14"/>
      <c r="AGF71" s="14"/>
      <c r="AGG71" s="14"/>
      <c r="AGH71" s="14"/>
      <c r="AGI71" s="14"/>
      <c r="AGJ71" s="14"/>
      <c r="AGK71" s="14"/>
      <c r="AGL71" s="14"/>
      <c r="AGM71" s="14"/>
      <c r="AGN71" s="14"/>
      <c r="AGO71" s="14"/>
      <c r="AGP71" s="14"/>
      <c r="AGQ71" s="14"/>
      <c r="AGR71" s="14"/>
      <c r="AGS71" s="14"/>
      <c r="AGT71" s="14"/>
      <c r="AGU71" s="14"/>
      <c r="AGV71" s="14"/>
      <c r="AGW71" s="14"/>
      <c r="AGX71" s="14"/>
      <c r="AGY71" s="14"/>
      <c r="AGZ71" s="14"/>
      <c r="AHA71" s="14"/>
      <c r="AHB71" s="14"/>
      <c r="AHC71" s="14"/>
      <c r="AHD71" s="14"/>
      <c r="AHE71" s="14"/>
      <c r="AHF71" s="14"/>
      <c r="AHG71" s="14"/>
      <c r="AHH71" s="14"/>
      <c r="AHI71" s="14"/>
      <c r="AHJ71" s="14"/>
      <c r="AHK71" s="14"/>
      <c r="AHL71" s="14"/>
      <c r="AHM71" s="14"/>
      <c r="AHN71" s="14"/>
      <c r="AHO71" s="14"/>
      <c r="AHP71" s="14"/>
      <c r="AHQ71" s="14"/>
      <c r="AHR71" s="14"/>
      <c r="AHS71" s="14"/>
      <c r="AHT71" s="14"/>
      <c r="AHU71" s="14"/>
      <c r="AHV71" s="14"/>
      <c r="AHW71" s="14"/>
      <c r="AHX71" s="14"/>
      <c r="AHY71" s="14"/>
      <c r="AHZ71" s="14"/>
      <c r="AIA71" s="14"/>
      <c r="AIB71" s="14"/>
      <c r="AIC71" s="14"/>
      <c r="AID71" s="14"/>
      <c r="AIE71" s="14"/>
      <c r="AIF71" s="14"/>
      <c r="AIG71" s="14"/>
      <c r="AIH71" s="14"/>
      <c r="AII71" s="14"/>
      <c r="AIJ71" s="14"/>
      <c r="AIK71" s="14"/>
      <c r="AIL71" s="14"/>
      <c r="AIM71" s="14"/>
      <c r="AIN71" s="14"/>
      <c r="AIO71" s="14"/>
      <c r="AIP71" s="14"/>
      <c r="AIQ71" s="14"/>
      <c r="AIR71" s="14"/>
      <c r="AIS71" s="14"/>
      <c r="AIT71" s="14"/>
      <c r="AIU71" s="14"/>
      <c r="AIV71" s="14"/>
      <c r="AIW71" s="14"/>
      <c r="AIX71" s="14"/>
      <c r="AIY71" s="14"/>
      <c r="AIZ71" s="14"/>
      <c r="AJA71" s="14"/>
      <c r="AJB71" s="14"/>
      <c r="AJC71" s="14"/>
      <c r="AJD71" s="14"/>
      <c r="AJE71" s="14"/>
      <c r="AJF71" s="14"/>
      <c r="AJG71" s="14"/>
      <c r="AJH71" s="14"/>
      <c r="AJI71" s="14"/>
      <c r="AJJ71" s="14"/>
      <c r="AJK71" s="14"/>
      <c r="AJL71" s="14"/>
      <c r="AJM71" s="14"/>
      <c r="AJN71" s="14"/>
      <c r="AJO71" s="14"/>
      <c r="AJP71" s="14"/>
      <c r="AJQ71" s="14"/>
      <c r="AJR71" s="14"/>
      <c r="AJS71" s="14"/>
      <c r="AJT71" s="14"/>
      <c r="AJU71" s="14"/>
      <c r="AJV71" s="14"/>
      <c r="AJW71" s="14"/>
      <c r="AJX71" s="14"/>
      <c r="AJY71" s="14"/>
      <c r="AJZ71" s="14"/>
      <c r="AKA71" s="14"/>
      <c r="AKB71" s="14"/>
      <c r="AKC71" s="14"/>
      <c r="AKD71" s="14"/>
      <c r="AKE71" s="14"/>
      <c r="AKF71" s="14"/>
      <c r="AKG71" s="14"/>
      <c r="AKH71" s="14"/>
      <c r="AKI71" s="14"/>
      <c r="AKJ71" s="14"/>
      <c r="AKK71" s="14"/>
      <c r="AKL71" s="14"/>
      <c r="AKM71" s="14"/>
      <c r="AKN71" s="14"/>
      <c r="AKO71" s="14"/>
      <c r="AKP71" s="14"/>
      <c r="AKQ71" s="14"/>
      <c r="AKR71" s="14"/>
      <c r="AKS71" s="14"/>
      <c r="AKT71" s="14"/>
      <c r="AKU71" s="14"/>
      <c r="AKV71" s="14"/>
      <c r="AKW71" s="14"/>
      <c r="AKX71" s="14"/>
      <c r="AKY71" s="14"/>
      <c r="AKZ71" s="14"/>
      <c r="ALA71" s="14"/>
      <c r="ALB71" s="14"/>
      <c r="ALC71" s="14"/>
      <c r="ALD71" s="14"/>
      <c r="ALE71" s="14"/>
      <c r="ALF71" s="14"/>
      <c r="ALG71" s="14"/>
      <c r="ALH71" s="14"/>
      <c r="ALI71" s="14"/>
      <c r="ALJ71" s="14"/>
      <c r="ALK71" s="14"/>
      <c r="ALL71" s="14"/>
      <c r="ALM71" s="14"/>
      <c r="ALN71" s="14"/>
      <c r="ALO71" s="14"/>
      <c r="ALP71" s="14"/>
      <c r="ALQ71" s="14"/>
      <c r="ALR71" s="14"/>
      <c r="ALS71" s="14"/>
      <c r="ALT71" s="14"/>
      <c r="ALU71" s="14"/>
      <c r="ALV71" s="14"/>
      <c r="ALW71" s="14"/>
      <c r="ALX71" s="14"/>
      <c r="ALY71" s="14"/>
      <c r="ALZ71" s="14"/>
      <c r="AMA71" s="14"/>
      <c r="AMB71" s="14"/>
      <c r="AMC71" s="14"/>
      <c r="AMD71" s="14"/>
      <c r="AME71" s="14"/>
      <c r="AMF71" s="14"/>
      <c r="AMG71" s="14"/>
      <c r="AMH71" s="14"/>
      <c r="AMI71" s="14"/>
      <c r="AMJ71" s="14"/>
      <c r="AMK71" s="14"/>
      <c r="AML71" s="14"/>
      <c r="AMM71" s="14"/>
      <c r="AMN71" s="14"/>
      <c r="AMO71" s="14"/>
      <c r="AMP71" s="14"/>
      <c r="AMQ71" s="14"/>
      <c r="AMR71" s="14"/>
      <c r="AMS71" s="14"/>
      <c r="AMT71" s="14"/>
      <c r="AMU71" s="14"/>
      <c r="AMV71" s="14"/>
      <c r="AMW71" s="14"/>
      <c r="AMX71" s="14"/>
      <c r="AMY71" s="14"/>
      <c r="AMZ71" s="14"/>
      <c r="ANA71" s="14"/>
      <c r="ANB71" s="14"/>
      <c r="ANC71" s="14"/>
      <c r="AND71" s="14"/>
      <c r="ANE71" s="14"/>
      <c r="ANF71" s="14"/>
      <c r="ANG71" s="14"/>
      <c r="ANH71" s="14"/>
      <c r="ANI71" s="14"/>
      <c r="ANJ71" s="14"/>
      <c r="ANK71" s="14"/>
      <c r="ANL71" s="14"/>
      <c r="ANM71" s="14"/>
      <c r="ANN71" s="14"/>
      <c r="ANO71" s="14"/>
      <c r="ANP71" s="14"/>
      <c r="ANQ71" s="14"/>
      <c r="ANR71" s="14"/>
      <c r="ANS71" s="14"/>
      <c r="ANT71" s="14"/>
      <c r="ANU71" s="14"/>
      <c r="ANV71" s="14"/>
      <c r="ANW71" s="14"/>
      <c r="ANX71" s="14"/>
      <c r="ANY71" s="14"/>
      <c r="ANZ71" s="14"/>
      <c r="AOA71" s="14"/>
      <c r="AOB71" s="14"/>
      <c r="AOC71" s="14"/>
      <c r="AOD71" s="14"/>
      <c r="AOE71" s="14"/>
      <c r="AOF71" s="14"/>
      <c r="AOG71" s="14"/>
      <c r="AOH71" s="14"/>
      <c r="AOI71" s="14"/>
      <c r="AOJ71" s="14"/>
      <c r="AOK71" s="14"/>
      <c r="AOL71" s="14"/>
      <c r="AOM71" s="14"/>
      <c r="AON71" s="14"/>
      <c r="AOO71" s="14"/>
      <c r="AOP71" s="14"/>
      <c r="AOQ71" s="14"/>
      <c r="AOR71" s="14"/>
      <c r="AOS71" s="14"/>
      <c r="AOT71" s="14"/>
      <c r="AOU71" s="14"/>
      <c r="AOV71" s="14"/>
      <c r="AOW71" s="14"/>
      <c r="AOX71" s="14"/>
      <c r="AOY71" s="14"/>
      <c r="AOZ71" s="14"/>
      <c r="APA71" s="14"/>
      <c r="APB71" s="14"/>
      <c r="APC71" s="14"/>
      <c r="APD71" s="14"/>
      <c r="APE71" s="14"/>
      <c r="APF71" s="14"/>
      <c r="APG71" s="14"/>
      <c r="APH71" s="14"/>
      <c r="API71" s="14"/>
      <c r="APJ71" s="14"/>
      <c r="APK71" s="14"/>
      <c r="APL71" s="14"/>
      <c r="APM71" s="14"/>
      <c r="APN71" s="14"/>
      <c r="APO71" s="14"/>
      <c r="APP71" s="14"/>
      <c r="APQ71" s="14"/>
      <c r="APR71" s="14"/>
      <c r="APS71" s="14"/>
      <c r="APT71" s="14"/>
      <c r="APU71" s="14"/>
      <c r="APV71" s="14"/>
      <c r="APW71" s="14"/>
      <c r="APX71" s="14"/>
      <c r="APY71" s="14"/>
      <c r="APZ71" s="14"/>
      <c r="AQA71" s="14"/>
      <c r="AQB71" s="14"/>
      <c r="AQC71" s="14"/>
      <c r="AQD71" s="14"/>
      <c r="AQE71" s="14"/>
      <c r="AQF71" s="14"/>
      <c r="AQG71" s="14"/>
      <c r="AQH71" s="14"/>
      <c r="AQI71" s="14"/>
      <c r="AQJ71" s="14"/>
      <c r="AQK71" s="14"/>
      <c r="AQL71" s="14"/>
      <c r="AQM71" s="14"/>
      <c r="AQN71" s="14"/>
      <c r="AQO71" s="14"/>
      <c r="AQP71" s="14"/>
      <c r="AQQ71" s="14"/>
      <c r="AQR71" s="14"/>
      <c r="AQS71" s="14"/>
      <c r="AQT71" s="14"/>
      <c r="AQU71" s="14"/>
      <c r="AQV71" s="14"/>
      <c r="AQW71" s="14"/>
      <c r="AQX71" s="14"/>
      <c r="AQY71" s="14"/>
      <c r="AQZ71" s="14"/>
      <c r="ARA71" s="14"/>
      <c r="ARB71" s="14"/>
      <c r="ARC71" s="14"/>
      <c r="ARD71" s="14"/>
      <c r="ARE71" s="14"/>
      <c r="ARF71" s="14"/>
      <c r="ARG71" s="14"/>
      <c r="ARH71" s="14"/>
      <c r="ARI71" s="14"/>
      <c r="ARJ71" s="14"/>
      <c r="ARK71" s="14"/>
      <c r="ARL71" s="14"/>
      <c r="ARM71" s="14"/>
      <c r="ARN71" s="14"/>
      <c r="ARO71" s="14"/>
      <c r="ARP71" s="14"/>
      <c r="ARQ71" s="14"/>
      <c r="ARR71" s="14"/>
      <c r="ARS71" s="14"/>
      <c r="ART71" s="14"/>
      <c r="ARU71" s="14"/>
      <c r="ARV71" s="14"/>
      <c r="ARW71" s="14"/>
      <c r="ARX71" s="14"/>
      <c r="ARY71" s="14"/>
      <c r="ARZ71" s="14"/>
      <c r="ASA71" s="14"/>
      <c r="ASB71" s="14"/>
      <c r="ASC71" s="14"/>
      <c r="ASD71" s="14"/>
      <c r="ASE71" s="14"/>
      <c r="ASF71" s="14"/>
      <c r="ASG71" s="14"/>
      <c r="ASH71" s="14"/>
      <c r="ASI71" s="14"/>
      <c r="ASJ71" s="14"/>
      <c r="ASK71" s="14"/>
      <c r="ASL71" s="14"/>
      <c r="ASM71" s="14"/>
      <c r="ASN71" s="14"/>
      <c r="ASO71" s="14"/>
      <c r="ASP71" s="14"/>
      <c r="ASQ71" s="14"/>
      <c r="ASR71" s="14"/>
      <c r="ASS71" s="14"/>
      <c r="AST71" s="14"/>
      <c r="ASU71" s="14"/>
      <c r="ASV71" s="14"/>
      <c r="ASW71" s="14"/>
      <c r="ASX71" s="14"/>
      <c r="ASY71" s="14"/>
      <c r="ASZ71" s="14"/>
      <c r="ATA71" s="14"/>
      <c r="ATB71" s="14"/>
      <c r="ATC71" s="14"/>
      <c r="ATD71" s="14"/>
    </row>
    <row r="72" spans="63:1200">
      <c r="BK72" s="14" t="str">
        <f t="shared" si="2115"/>
        <v/>
      </c>
      <c r="ABO72" s="14"/>
      <c r="ABP72" s="14"/>
      <c r="ABQ72" s="14"/>
      <c r="ABR72" s="14"/>
      <c r="ABS72" s="14"/>
      <c r="ABT72" s="14"/>
      <c r="ABU72" s="14"/>
      <c r="ABV72" s="14"/>
      <c r="ABW72" s="14"/>
      <c r="ABX72" s="14"/>
      <c r="ABY72" s="14"/>
      <c r="ABZ72" s="14"/>
      <c r="ACA72" s="14"/>
      <c r="ACB72" s="14"/>
      <c r="ACC72" s="14"/>
      <c r="ACD72" s="14"/>
      <c r="ACE72" s="14"/>
      <c r="ACF72" s="14"/>
      <c r="ACG72" s="14"/>
      <c r="ACH72" s="14"/>
      <c r="ACI72" s="14"/>
      <c r="ACJ72" s="14"/>
      <c r="ACK72" s="14"/>
      <c r="ACL72" s="14"/>
      <c r="ACM72" s="14"/>
      <c r="ACN72" s="14"/>
      <c r="ACO72" s="14"/>
      <c r="ACP72" s="14"/>
      <c r="ACQ72" s="14"/>
      <c r="ACR72" s="14"/>
      <c r="ACS72" s="14"/>
      <c r="ACT72" s="14"/>
      <c r="ACU72" s="14"/>
      <c r="ACV72" s="14"/>
      <c r="ACW72" s="14"/>
      <c r="ACX72" s="14"/>
      <c r="ACY72" s="14"/>
      <c r="ACZ72" s="14"/>
      <c r="ADA72" s="14"/>
      <c r="ADB72" s="14"/>
      <c r="ADC72" s="14"/>
      <c r="ADD72" s="14"/>
      <c r="ADE72" s="14"/>
      <c r="ADF72" s="14"/>
      <c r="ADG72" s="14"/>
      <c r="ADH72" s="14"/>
      <c r="ADI72" s="14"/>
      <c r="ADJ72" s="14"/>
      <c r="ADK72" s="14"/>
      <c r="ADL72" s="14"/>
      <c r="ADM72" s="14"/>
      <c r="ADN72" s="14"/>
      <c r="ADO72" s="14"/>
      <c r="ADP72" s="14"/>
      <c r="ADQ72" s="14"/>
      <c r="ADR72" s="14"/>
      <c r="ADS72" s="14"/>
      <c r="ADT72" s="14"/>
      <c r="ADU72" s="14"/>
      <c r="ADV72" s="14"/>
      <c r="ADW72" s="14"/>
      <c r="ADX72" s="14"/>
      <c r="ADY72" s="14"/>
      <c r="ADZ72" s="14"/>
      <c r="AEA72" s="14"/>
      <c r="AEB72" s="14"/>
      <c r="AEC72" s="14"/>
      <c r="AED72" s="14"/>
      <c r="AEE72" s="14"/>
      <c r="AEF72" s="14"/>
      <c r="AEG72" s="14"/>
      <c r="AEH72" s="14"/>
      <c r="AEI72" s="14"/>
      <c r="AEJ72" s="14"/>
      <c r="AEK72" s="14"/>
      <c r="AEL72" s="14"/>
      <c r="AEM72" s="14"/>
      <c r="AEN72" s="14"/>
      <c r="AEO72" s="14"/>
      <c r="AEP72" s="14"/>
      <c r="AEQ72" s="14"/>
      <c r="AER72" s="14"/>
      <c r="AES72" s="14"/>
      <c r="AET72" s="14"/>
      <c r="AEU72" s="14"/>
      <c r="AEV72" s="14"/>
      <c r="AEW72" s="14"/>
      <c r="AEX72" s="14"/>
      <c r="AEY72" s="14"/>
      <c r="AEZ72" s="14"/>
      <c r="AFA72" s="14"/>
      <c r="AFB72" s="14"/>
      <c r="AFC72" s="14"/>
      <c r="AFD72" s="14"/>
      <c r="AFE72" s="14"/>
      <c r="AFF72" s="14"/>
      <c r="AFG72" s="14"/>
      <c r="AFH72" s="14"/>
      <c r="AFI72" s="14"/>
      <c r="AFJ72" s="14"/>
      <c r="AFK72" s="14"/>
      <c r="AFL72" s="14"/>
      <c r="AFM72" s="14"/>
      <c r="AFN72" s="14"/>
      <c r="AFO72" s="14"/>
      <c r="AFP72" s="14"/>
      <c r="AFQ72" s="14"/>
      <c r="AFR72" s="14"/>
      <c r="AFS72" s="14"/>
      <c r="AFT72" s="14"/>
      <c r="AFU72" s="14"/>
      <c r="AFV72" s="14"/>
      <c r="AFW72" s="14"/>
      <c r="AFX72" s="14"/>
      <c r="AFY72" s="14"/>
      <c r="AFZ72" s="14"/>
      <c r="AGA72" s="14"/>
      <c r="AGB72" s="14"/>
      <c r="AGC72" s="14"/>
      <c r="AGD72" s="14"/>
      <c r="AGE72" s="14"/>
      <c r="AGF72" s="14"/>
      <c r="AGG72" s="14"/>
      <c r="AGH72" s="14"/>
      <c r="AGI72" s="14"/>
      <c r="AGJ72" s="14"/>
      <c r="AGK72" s="14"/>
      <c r="AGL72" s="14"/>
      <c r="AGM72" s="14"/>
      <c r="AGN72" s="14"/>
      <c r="AGO72" s="14"/>
      <c r="AGP72" s="14"/>
      <c r="AGQ72" s="14"/>
      <c r="AGR72" s="14"/>
      <c r="AGS72" s="14"/>
      <c r="AGT72" s="14"/>
      <c r="AGU72" s="14"/>
      <c r="AGV72" s="14"/>
      <c r="AGW72" s="14"/>
      <c r="AGX72" s="14"/>
      <c r="AGY72" s="14"/>
      <c r="AGZ72" s="14"/>
      <c r="AHA72" s="14"/>
      <c r="AHB72" s="14"/>
      <c r="AHC72" s="14"/>
      <c r="AHD72" s="14"/>
      <c r="AHE72" s="14"/>
      <c r="AHF72" s="14"/>
      <c r="AHG72" s="14"/>
      <c r="AHH72" s="14"/>
      <c r="AHI72" s="14"/>
      <c r="AHJ72" s="14"/>
      <c r="AHK72" s="14"/>
      <c r="AHL72" s="14"/>
      <c r="AHM72" s="14"/>
      <c r="AHN72" s="14"/>
      <c r="AHO72" s="14"/>
      <c r="AHP72" s="14"/>
      <c r="AHQ72" s="14"/>
      <c r="AHR72" s="14"/>
      <c r="AHS72" s="14"/>
      <c r="AHT72" s="14"/>
      <c r="AHU72" s="14"/>
      <c r="AHV72" s="14"/>
      <c r="AHW72" s="14"/>
      <c r="AHX72" s="14"/>
      <c r="AHY72" s="14"/>
      <c r="AHZ72" s="14"/>
      <c r="AIA72" s="14"/>
      <c r="AIB72" s="14"/>
      <c r="AIC72" s="14"/>
      <c r="AID72" s="14"/>
      <c r="AIE72" s="14"/>
      <c r="AIF72" s="14"/>
      <c r="AIG72" s="14"/>
      <c r="AIH72" s="14"/>
      <c r="AII72" s="14"/>
      <c r="AIJ72" s="14"/>
      <c r="AIK72" s="14"/>
      <c r="AIL72" s="14"/>
      <c r="AIM72" s="14"/>
      <c r="AIN72" s="14"/>
      <c r="AIO72" s="14"/>
      <c r="AIP72" s="14"/>
      <c r="AIQ72" s="14"/>
      <c r="AIR72" s="14"/>
      <c r="AIS72" s="14"/>
      <c r="AIT72" s="14"/>
      <c r="AIU72" s="14"/>
      <c r="AIV72" s="14"/>
      <c r="AIW72" s="14"/>
      <c r="AIX72" s="14"/>
      <c r="AIY72" s="14"/>
      <c r="AIZ72" s="14"/>
      <c r="AJA72" s="14"/>
      <c r="AJB72" s="14"/>
      <c r="AJC72" s="14"/>
      <c r="AJD72" s="14"/>
      <c r="AJE72" s="14"/>
      <c r="AJF72" s="14"/>
      <c r="AJG72" s="14"/>
      <c r="AJH72" s="14"/>
      <c r="AJI72" s="14"/>
      <c r="AJJ72" s="14"/>
      <c r="AJK72" s="14"/>
      <c r="AJL72" s="14"/>
      <c r="AJM72" s="14"/>
      <c r="AJN72" s="14"/>
      <c r="AJO72" s="14"/>
      <c r="AJP72" s="14"/>
      <c r="AJQ72" s="14"/>
      <c r="AJR72" s="14"/>
      <c r="AJS72" s="14"/>
      <c r="AJT72" s="14"/>
      <c r="AJU72" s="14"/>
      <c r="AJV72" s="14"/>
      <c r="AJW72" s="14"/>
      <c r="AJX72" s="14"/>
      <c r="AJY72" s="14"/>
      <c r="AJZ72" s="14"/>
      <c r="AKA72" s="14"/>
      <c r="AKB72" s="14"/>
      <c r="AKC72" s="14"/>
      <c r="AKD72" s="14"/>
      <c r="AKE72" s="14"/>
      <c r="AKF72" s="14"/>
      <c r="AKG72" s="14"/>
      <c r="AKH72" s="14"/>
      <c r="AKI72" s="14"/>
      <c r="AKJ72" s="14"/>
      <c r="AKK72" s="14"/>
      <c r="AKL72" s="14"/>
      <c r="AKM72" s="14"/>
      <c r="AKN72" s="14"/>
      <c r="AKO72" s="14"/>
      <c r="AKP72" s="14"/>
      <c r="AKQ72" s="14"/>
      <c r="AKR72" s="14"/>
      <c r="AKS72" s="14"/>
      <c r="AKT72" s="14"/>
      <c r="AKU72" s="14"/>
      <c r="AKV72" s="14"/>
      <c r="AKW72" s="14"/>
      <c r="AKX72" s="14"/>
      <c r="AKY72" s="14"/>
      <c r="AKZ72" s="14"/>
      <c r="ALA72" s="14"/>
      <c r="ALB72" s="14"/>
      <c r="ALC72" s="14"/>
      <c r="ALD72" s="14"/>
      <c r="ALE72" s="14"/>
      <c r="ALF72" s="14"/>
      <c r="ALG72" s="14"/>
      <c r="ALH72" s="14"/>
      <c r="ALI72" s="14"/>
      <c r="ALJ72" s="14"/>
      <c r="ALK72" s="14"/>
      <c r="ALL72" s="14"/>
      <c r="ALM72" s="14"/>
      <c r="ALN72" s="14"/>
      <c r="ALO72" s="14"/>
      <c r="ALP72" s="14"/>
      <c r="ALQ72" s="14"/>
      <c r="ALR72" s="14"/>
      <c r="ALS72" s="14"/>
      <c r="ALT72" s="14"/>
      <c r="ALU72" s="14"/>
      <c r="ALV72" s="14"/>
      <c r="ALW72" s="14"/>
      <c r="ALX72" s="14"/>
      <c r="ALY72" s="14"/>
      <c r="ALZ72" s="14"/>
      <c r="AMA72" s="14"/>
      <c r="AMB72" s="14"/>
      <c r="AMC72" s="14"/>
      <c r="AMD72" s="14"/>
      <c r="AME72" s="14"/>
      <c r="AMF72" s="14"/>
      <c r="AMG72" s="14"/>
      <c r="AMH72" s="14"/>
      <c r="AMI72" s="14"/>
      <c r="AMJ72" s="14"/>
      <c r="AMK72" s="14"/>
      <c r="AML72" s="14"/>
      <c r="AMM72" s="14"/>
      <c r="AMN72" s="14"/>
      <c r="AMO72" s="14"/>
      <c r="AMP72" s="14"/>
      <c r="AMQ72" s="14"/>
      <c r="AMR72" s="14"/>
      <c r="AMS72" s="14"/>
      <c r="AMT72" s="14"/>
      <c r="AMU72" s="14"/>
      <c r="AMV72" s="14"/>
      <c r="AMW72" s="14"/>
      <c r="AMX72" s="14"/>
      <c r="AMY72" s="14"/>
      <c r="AMZ72" s="14"/>
      <c r="ANA72" s="14"/>
      <c r="ANB72" s="14"/>
      <c r="ANC72" s="14"/>
      <c r="AND72" s="14"/>
      <c r="ANE72" s="14"/>
      <c r="ANF72" s="14"/>
      <c r="ANG72" s="14"/>
      <c r="ANH72" s="14"/>
      <c r="ANI72" s="14"/>
      <c r="ANJ72" s="14"/>
      <c r="ANK72" s="14"/>
      <c r="ANL72" s="14"/>
      <c r="ANM72" s="14"/>
      <c r="ANN72" s="14"/>
      <c r="ANO72" s="14"/>
      <c r="ANP72" s="14"/>
      <c r="ANQ72" s="14"/>
      <c r="ANR72" s="14"/>
      <c r="ANS72" s="14"/>
      <c r="ANT72" s="14"/>
      <c r="ANU72" s="14"/>
      <c r="ANV72" s="14"/>
      <c r="ANW72" s="14"/>
      <c r="ANX72" s="14"/>
      <c r="ANY72" s="14"/>
      <c r="ANZ72" s="14"/>
      <c r="AOA72" s="14"/>
      <c r="AOB72" s="14"/>
      <c r="AOC72" s="14"/>
      <c r="AOD72" s="14"/>
      <c r="AOE72" s="14"/>
      <c r="AOF72" s="14"/>
      <c r="AOG72" s="14"/>
      <c r="AOH72" s="14"/>
      <c r="AOI72" s="14"/>
      <c r="AOJ72" s="14"/>
      <c r="AOK72" s="14"/>
      <c r="AOL72" s="14"/>
      <c r="AOM72" s="14"/>
      <c r="AON72" s="14"/>
      <c r="AOO72" s="14"/>
      <c r="AOP72" s="14"/>
      <c r="AOQ72" s="14"/>
      <c r="AOR72" s="14"/>
      <c r="AOS72" s="14"/>
      <c r="AOT72" s="14"/>
      <c r="AOU72" s="14"/>
      <c r="AOV72" s="14"/>
      <c r="AOW72" s="14"/>
      <c r="AOX72" s="14"/>
      <c r="AOY72" s="14"/>
      <c r="AOZ72" s="14"/>
      <c r="APA72" s="14"/>
      <c r="APB72" s="14"/>
      <c r="APC72" s="14"/>
      <c r="APD72" s="14"/>
      <c r="APE72" s="14"/>
      <c r="APF72" s="14"/>
      <c r="APG72" s="14"/>
      <c r="APH72" s="14"/>
      <c r="API72" s="14"/>
      <c r="APJ72" s="14"/>
      <c r="APK72" s="14"/>
      <c r="APL72" s="14"/>
      <c r="APM72" s="14"/>
      <c r="APN72" s="14"/>
      <c r="APO72" s="14"/>
      <c r="APP72" s="14"/>
      <c r="APQ72" s="14"/>
      <c r="APR72" s="14"/>
      <c r="APS72" s="14"/>
      <c r="APT72" s="14"/>
      <c r="APU72" s="14"/>
      <c r="APV72" s="14"/>
      <c r="APW72" s="14"/>
      <c r="APX72" s="14"/>
      <c r="APY72" s="14"/>
      <c r="APZ72" s="14"/>
      <c r="AQA72" s="14"/>
      <c r="AQB72" s="14"/>
      <c r="AQC72" s="14"/>
      <c r="AQD72" s="14"/>
      <c r="AQE72" s="14"/>
      <c r="AQF72" s="14"/>
      <c r="AQG72" s="14"/>
      <c r="AQH72" s="14"/>
      <c r="AQI72" s="14"/>
      <c r="AQJ72" s="14"/>
      <c r="AQK72" s="14"/>
      <c r="AQL72" s="14"/>
      <c r="AQM72" s="14"/>
      <c r="AQN72" s="14"/>
      <c r="AQO72" s="14"/>
      <c r="AQP72" s="14"/>
      <c r="AQQ72" s="14"/>
      <c r="AQR72" s="14"/>
      <c r="AQS72" s="14"/>
      <c r="AQT72" s="14"/>
      <c r="AQU72" s="14"/>
      <c r="AQV72" s="14"/>
      <c r="AQW72" s="14"/>
      <c r="AQX72" s="14"/>
      <c r="AQY72" s="14"/>
      <c r="AQZ72" s="14"/>
      <c r="ARA72" s="14"/>
      <c r="ARB72" s="14"/>
      <c r="ARC72" s="14"/>
      <c r="ARD72" s="14"/>
      <c r="ARE72" s="14"/>
      <c r="ARF72" s="14"/>
      <c r="ARG72" s="14"/>
      <c r="ARH72" s="14"/>
      <c r="ARI72" s="14"/>
      <c r="ARJ72" s="14"/>
      <c r="ARK72" s="14"/>
      <c r="ARL72" s="14"/>
      <c r="ARM72" s="14"/>
      <c r="ARN72" s="14"/>
      <c r="ARO72" s="14"/>
      <c r="ARP72" s="14"/>
      <c r="ARQ72" s="14"/>
      <c r="ARR72" s="14"/>
      <c r="ARS72" s="14"/>
      <c r="ART72" s="14"/>
      <c r="ARU72" s="14"/>
      <c r="ARV72" s="14"/>
      <c r="ARW72" s="14"/>
      <c r="ARX72" s="14"/>
      <c r="ARY72" s="14"/>
      <c r="ARZ72" s="14"/>
      <c r="ASA72" s="14"/>
      <c r="ASB72" s="14"/>
      <c r="ASC72" s="14"/>
      <c r="ASD72" s="14"/>
      <c r="ASE72" s="14"/>
      <c r="ASF72" s="14"/>
      <c r="ASG72" s="14"/>
      <c r="ASH72" s="14"/>
      <c r="ASI72" s="14"/>
      <c r="ASJ72" s="14"/>
      <c r="ASK72" s="14"/>
      <c r="ASL72" s="14"/>
      <c r="ASM72" s="14"/>
      <c r="ASN72" s="14"/>
      <c r="ASO72" s="14"/>
      <c r="ASP72" s="14"/>
      <c r="ASQ72" s="14"/>
      <c r="ASR72" s="14"/>
      <c r="ASS72" s="14"/>
      <c r="AST72" s="14"/>
      <c r="ASU72" s="14"/>
      <c r="ASV72" s="14"/>
      <c r="ASW72" s="14"/>
      <c r="ASX72" s="14"/>
      <c r="ASY72" s="14"/>
      <c r="ASZ72" s="14"/>
      <c r="ATA72" s="14"/>
      <c r="ATB72" s="14"/>
      <c r="ATC72" s="14"/>
      <c r="ATD72" s="14"/>
    </row>
    <row r="73" spans="63:1200">
      <c r="BK73" s="14" t="str">
        <f t="shared" si="2115"/>
        <v/>
      </c>
      <c r="ABO73" s="14"/>
      <c r="ABP73" s="14"/>
      <c r="ABQ73" s="14"/>
      <c r="ABR73" s="14"/>
      <c r="ABS73" s="14"/>
      <c r="ABT73" s="14"/>
      <c r="ABU73" s="14"/>
      <c r="ABV73" s="14"/>
      <c r="ABW73" s="14"/>
      <c r="ABX73" s="14"/>
      <c r="ABY73" s="14"/>
      <c r="ABZ73" s="14"/>
      <c r="ACA73" s="14"/>
      <c r="ACB73" s="14"/>
      <c r="ACC73" s="14"/>
      <c r="ACD73" s="14"/>
      <c r="ACE73" s="14"/>
      <c r="ACF73" s="14"/>
      <c r="ACG73" s="14"/>
      <c r="ACH73" s="14"/>
      <c r="ACI73" s="14"/>
      <c r="ACJ73" s="14"/>
      <c r="ACK73" s="14"/>
      <c r="ACL73" s="14"/>
      <c r="ACM73" s="14"/>
      <c r="ACN73" s="14"/>
      <c r="ACO73" s="14"/>
      <c r="ACP73" s="14"/>
      <c r="ACQ73" s="14"/>
      <c r="ACR73" s="14"/>
      <c r="ACS73" s="14"/>
      <c r="ACT73" s="14"/>
      <c r="ACU73" s="14"/>
      <c r="ACV73" s="14"/>
      <c r="ACW73" s="14"/>
      <c r="ACX73" s="14"/>
      <c r="ACY73" s="14"/>
      <c r="ACZ73" s="14"/>
      <c r="ADA73" s="14"/>
      <c r="ADB73" s="14"/>
      <c r="ADC73" s="14"/>
      <c r="ADD73" s="14"/>
      <c r="ADE73" s="14"/>
      <c r="ADF73" s="14"/>
      <c r="ADG73" s="14"/>
      <c r="ADH73" s="14"/>
      <c r="ADI73" s="14"/>
      <c r="ADJ73" s="14"/>
      <c r="ADK73" s="14"/>
      <c r="ADL73" s="14"/>
      <c r="ADM73" s="14"/>
      <c r="ADN73" s="14"/>
      <c r="ADO73" s="14"/>
      <c r="ADP73" s="14"/>
      <c r="ADQ73" s="14"/>
      <c r="ADR73" s="14"/>
      <c r="ADS73" s="14"/>
      <c r="ADT73" s="14"/>
      <c r="ADU73" s="14"/>
      <c r="ADV73" s="14"/>
      <c r="ADW73" s="14"/>
      <c r="ADX73" s="14"/>
      <c r="ADY73" s="14"/>
      <c r="ADZ73" s="14"/>
      <c r="AEA73" s="14"/>
      <c r="AEB73" s="14"/>
      <c r="AEC73" s="14"/>
      <c r="AED73" s="14"/>
      <c r="AEE73" s="14"/>
      <c r="AEF73" s="14"/>
      <c r="AEG73" s="14"/>
      <c r="AEH73" s="14"/>
      <c r="AEI73" s="14"/>
      <c r="AEJ73" s="14"/>
      <c r="AEK73" s="14"/>
      <c r="AEL73" s="14"/>
      <c r="AEM73" s="14"/>
      <c r="AEN73" s="14"/>
      <c r="AEO73" s="14"/>
      <c r="AEP73" s="14"/>
      <c r="AEQ73" s="14"/>
      <c r="AER73" s="14"/>
      <c r="AES73" s="14"/>
      <c r="AET73" s="14"/>
      <c r="AEU73" s="14"/>
      <c r="AEV73" s="14"/>
      <c r="AEW73" s="14"/>
      <c r="AEX73" s="14"/>
      <c r="AEY73" s="14"/>
      <c r="AEZ73" s="14"/>
      <c r="AFA73" s="14"/>
      <c r="AFB73" s="14"/>
      <c r="AFC73" s="14"/>
      <c r="AFD73" s="14"/>
      <c r="AFE73" s="14"/>
      <c r="AFF73" s="14"/>
      <c r="AFG73" s="14"/>
      <c r="AFH73" s="14"/>
      <c r="AFI73" s="14"/>
      <c r="AFJ73" s="14"/>
      <c r="AFK73" s="14"/>
      <c r="AFL73" s="14"/>
      <c r="AFM73" s="14"/>
      <c r="AFN73" s="14"/>
      <c r="AFO73" s="14"/>
      <c r="AFP73" s="14"/>
      <c r="AFQ73" s="14"/>
      <c r="AFR73" s="14"/>
      <c r="AFS73" s="14"/>
      <c r="AFT73" s="14"/>
      <c r="AFU73" s="14"/>
      <c r="AFV73" s="14"/>
      <c r="AFW73" s="14"/>
      <c r="AFX73" s="14"/>
      <c r="AFY73" s="14"/>
      <c r="AFZ73" s="14"/>
      <c r="AGA73" s="14"/>
      <c r="AGB73" s="14"/>
      <c r="AGC73" s="14"/>
      <c r="AGD73" s="14"/>
      <c r="AGE73" s="14"/>
      <c r="AGF73" s="14"/>
      <c r="AGG73" s="14"/>
      <c r="AGH73" s="14"/>
      <c r="AGI73" s="14"/>
      <c r="AGJ73" s="14"/>
      <c r="AGK73" s="14"/>
      <c r="AGL73" s="14"/>
      <c r="AGM73" s="14"/>
      <c r="AGN73" s="14"/>
      <c r="AGO73" s="14"/>
      <c r="AGP73" s="14"/>
      <c r="AGQ73" s="14"/>
      <c r="AGR73" s="14"/>
      <c r="AGS73" s="14"/>
      <c r="AGT73" s="14"/>
      <c r="AGU73" s="14"/>
      <c r="AGV73" s="14"/>
      <c r="AGW73" s="14"/>
      <c r="AGX73" s="14"/>
      <c r="AGY73" s="14"/>
      <c r="AGZ73" s="14"/>
      <c r="AHA73" s="14"/>
      <c r="AHB73" s="14"/>
      <c r="AHC73" s="14"/>
      <c r="AHD73" s="14"/>
      <c r="AHE73" s="14"/>
      <c r="AHF73" s="14"/>
      <c r="AHG73" s="14"/>
      <c r="AHH73" s="14"/>
      <c r="AHI73" s="14"/>
      <c r="AHJ73" s="14"/>
      <c r="AHK73" s="14"/>
      <c r="AHL73" s="14"/>
      <c r="AHM73" s="14"/>
      <c r="AHN73" s="14"/>
      <c r="AHO73" s="14"/>
      <c r="AHP73" s="14"/>
      <c r="AHQ73" s="14"/>
      <c r="AHR73" s="14"/>
      <c r="AHS73" s="14"/>
      <c r="AHT73" s="14"/>
      <c r="AHU73" s="14"/>
      <c r="AHV73" s="14"/>
      <c r="AHW73" s="14"/>
      <c r="AHX73" s="14"/>
      <c r="AHY73" s="14"/>
      <c r="AHZ73" s="14"/>
      <c r="AIA73" s="14"/>
      <c r="AIB73" s="14"/>
      <c r="AIC73" s="14"/>
      <c r="AID73" s="14"/>
      <c r="AIE73" s="14"/>
      <c r="AIF73" s="14"/>
      <c r="AIG73" s="14"/>
      <c r="AIH73" s="14"/>
      <c r="AII73" s="14"/>
      <c r="AIJ73" s="14"/>
      <c r="AIK73" s="14"/>
      <c r="AIL73" s="14"/>
      <c r="AIM73" s="14"/>
      <c r="AIN73" s="14"/>
      <c r="AIO73" s="14"/>
      <c r="AIP73" s="14"/>
      <c r="AIQ73" s="14"/>
      <c r="AIR73" s="14"/>
      <c r="AIS73" s="14"/>
      <c r="AIT73" s="14"/>
      <c r="AIU73" s="14"/>
      <c r="AIV73" s="14"/>
      <c r="AIW73" s="14"/>
      <c r="AIX73" s="14"/>
      <c r="AIY73" s="14"/>
      <c r="AIZ73" s="14"/>
      <c r="AJA73" s="14"/>
      <c r="AJB73" s="14"/>
      <c r="AJC73" s="14"/>
      <c r="AJD73" s="14"/>
      <c r="AJE73" s="14"/>
      <c r="AJF73" s="14"/>
      <c r="AJG73" s="14"/>
      <c r="AJH73" s="14"/>
      <c r="AJI73" s="14"/>
      <c r="AJJ73" s="14"/>
      <c r="AJK73" s="14"/>
      <c r="AJL73" s="14"/>
      <c r="AJM73" s="14"/>
      <c r="AJN73" s="14"/>
      <c r="AJO73" s="14"/>
      <c r="AJP73" s="14"/>
      <c r="AJQ73" s="14"/>
      <c r="AJR73" s="14"/>
      <c r="AJS73" s="14"/>
      <c r="AJT73" s="14"/>
      <c r="AJU73" s="14"/>
      <c r="AJV73" s="14"/>
      <c r="AJW73" s="14"/>
      <c r="AJX73" s="14"/>
      <c r="AJY73" s="14"/>
      <c r="AJZ73" s="14"/>
      <c r="AKA73" s="14"/>
      <c r="AKB73" s="14"/>
      <c r="AKC73" s="14"/>
      <c r="AKD73" s="14"/>
      <c r="AKE73" s="14"/>
      <c r="AKF73" s="14"/>
      <c r="AKG73" s="14"/>
      <c r="AKH73" s="14"/>
      <c r="AKI73" s="14"/>
      <c r="AKJ73" s="14"/>
      <c r="AKK73" s="14"/>
      <c r="AKL73" s="14"/>
      <c r="AKM73" s="14"/>
      <c r="AKN73" s="14"/>
      <c r="AKO73" s="14"/>
      <c r="AKP73" s="14"/>
      <c r="AKQ73" s="14"/>
      <c r="AKR73" s="14"/>
      <c r="AKS73" s="14"/>
      <c r="AKT73" s="14"/>
      <c r="AKU73" s="14"/>
      <c r="AKV73" s="14"/>
      <c r="AKW73" s="14"/>
      <c r="AKX73" s="14"/>
      <c r="AKY73" s="14"/>
      <c r="AKZ73" s="14"/>
      <c r="ALA73" s="14"/>
      <c r="ALB73" s="14"/>
      <c r="ALC73" s="14"/>
      <c r="ALD73" s="14"/>
      <c r="ALE73" s="14"/>
      <c r="ALF73" s="14"/>
      <c r="ALG73" s="14"/>
      <c r="ALH73" s="14"/>
      <c r="ALI73" s="14"/>
      <c r="ALJ73" s="14"/>
      <c r="ALK73" s="14"/>
      <c r="ALL73" s="14"/>
      <c r="ALM73" s="14"/>
      <c r="ALN73" s="14"/>
      <c r="ALO73" s="14"/>
      <c r="ALP73" s="14"/>
      <c r="ALQ73" s="14"/>
      <c r="ALR73" s="14"/>
      <c r="ALS73" s="14"/>
      <c r="ALT73" s="14"/>
      <c r="ALU73" s="14"/>
      <c r="ALV73" s="14"/>
      <c r="ALW73" s="14"/>
      <c r="ALX73" s="14"/>
      <c r="ALY73" s="14"/>
      <c r="ALZ73" s="14"/>
      <c r="AMA73" s="14"/>
      <c r="AMB73" s="14"/>
      <c r="AMC73" s="14"/>
      <c r="AMD73" s="14"/>
      <c r="AME73" s="14"/>
      <c r="AMF73" s="14"/>
      <c r="AMG73" s="14"/>
      <c r="AMH73" s="14"/>
      <c r="AMI73" s="14"/>
      <c r="AMJ73" s="14"/>
      <c r="AMK73" s="14"/>
      <c r="AML73" s="14"/>
      <c r="AMM73" s="14"/>
      <c r="AMN73" s="14"/>
      <c r="AMO73" s="14"/>
      <c r="AMP73" s="14"/>
      <c r="AMQ73" s="14"/>
      <c r="AMR73" s="14"/>
      <c r="AMS73" s="14"/>
      <c r="AMT73" s="14"/>
      <c r="AMU73" s="14"/>
      <c r="AMV73" s="14"/>
      <c r="AMW73" s="14"/>
      <c r="AMX73" s="14"/>
      <c r="AMY73" s="14"/>
      <c r="AMZ73" s="14"/>
      <c r="ANA73" s="14"/>
      <c r="ANB73" s="14"/>
      <c r="ANC73" s="14"/>
      <c r="AND73" s="14"/>
      <c r="ANE73" s="14"/>
      <c r="ANF73" s="14"/>
      <c r="ANG73" s="14"/>
      <c r="ANH73" s="14"/>
      <c r="ANI73" s="14"/>
      <c r="ANJ73" s="14"/>
      <c r="ANK73" s="14"/>
      <c r="ANL73" s="14"/>
      <c r="ANM73" s="14"/>
      <c r="ANN73" s="14"/>
      <c r="ANO73" s="14"/>
      <c r="ANP73" s="14"/>
      <c r="ANQ73" s="14"/>
      <c r="ANR73" s="14"/>
      <c r="ANS73" s="14"/>
      <c r="ANT73" s="14"/>
      <c r="ANU73" s="14"/>
      <c r="ANV73" s="14"/>
      <c r="ANW73" s="14"/>
      <c r="ANX73" s="14"/>
      <c r="ANY73" s="14"/>
      <c r="ANZ73" s="14"/>
      <c r="AOA73" s="14"/>
      <c r="AOB73" s="14"/>
      <c r="AOC73" s="14"/>
      <c r="AOD73" s="14"/>
      <c r="AOE73" s="14"/>
      <c r="AOF73" s="14"/>
      <c r="AOG73" s="14"/>
      <c r="AOH73" s="14"/>
      <c r="AOI73" s="14"/>
      <c r="AOJ73" s="14"/>
      <c r="AOK73" s="14"/>
      <c r="AOL73" s="14"/>
      <c r="AOM73" s="14"/>
      <c r="AON73" s="14"/>
      <c r="AOO73" s="14"/>
      <c r="AOP73" s="14"/>
      <c r="AOQ73" s="14"/>
      <c r="AOR73" s="14"/>
      <c r="AOS73" s="14"/>
      <c r="AOT73" s="14"/>
      <c r="AOU73" s="14"/>
      <c r="AOV73" s="14"/>
      <c r="AOW73" s="14"/>
      <c r="AOX73" s="14"/>
      <c r="AOY73" s="14"/>
      <c r="AOZ73" s="14"/>
      <c r="APA73" s="14"/>
      <c r="APB73" s="14"/>
      <c r="APC73" s="14"/>
      <c r="APD73" s="14"/>
      <c r="APE73" s="14"/>
      <c r="APF73" s="14"/>
      <c r="APG73" s="14"/>
      <c r="APH73" s="14"/>
      <c r="API73" s="14"/>
      <c r="APJ73" s="14"/>
      <c r="APK73" s="14"/>
      <c r="APL73" s="14"/>
      <c r="APM73" s="14"/>
      <c r="APN73" s="14"/>
      <c r="APO73" s="14"/>
      <c r="APP73" s="14"/>
      <c r="APQ73" s="14"/>
      <c r="APR73" s="14"/>
      <c r="APS73" s="14"/>
      <c r="APT73" s="14"/>
      <c r="APU73" s="14"/>
      <c r="APV73" s="14"/>
      <c r="APW73" s="14"/>
      <c r="APX73" s="14"/>
      <c r="APY73" s="14"/>
      <c r="APZ73" s="14"/>
      <c r="AQA73" s="14"/>
      <c r="AQB73" s="14"/>
      <c r="AQC73" s="14"/>
      <c r="AQD73" s="14"/>
      <c r="AQE73" s="14"/>
      <c r="AQF73" s="14"/>
      <c r="AQG73" s="14"/>
      <c r="AQH73" s="14"/>
      <c r="AQI73" s="14"/>
      <c r="AQJ73" s="14"/>
      <c r="AQK73" s="14"/>
      <c r="AQL73" s="14"/>
      <c r="AQM73" s="14"/>
      <c r="AQN73" s="14"/>
      <c r="AQO73" s="14"/>
      <c r="AQP73" s="14"/>
      <c r="AQQ73" s="14"/>
      <c r="AQR73" s="14"/>
      <c r="AQS73" s="14"/>
      <c r="AQT73" s="14"/>
      <c r="AQU73" s="14"/>
      <c r="AQV73" s="14"/>
      <c r="AQW73" s="14"/>
      <c r="AQX73" s="14"/>
      <c r="AQY73" s="14"/>
      <c r="AQZ73" s="14"/>
      <c r="ARA73" s="14"/>
      <c r="ARB73" s="14"/>
      <c r="ARC73" s="14"/>
      <c r="ARD73" s="14"/>
      <c r="ARE73" s="14"/>
      <c r="ARF73" s="14"/>
      <c r="ARG73" s="14"/>
      <c r="ARH73" s="14"/>
      <c r="ARI73" s="14"/>
      <c r="ARJ73" s="14"/>
      <c r="ARK73" s="14"/>
      <c r="ARL73" s="14"/>
      <c r="ARM73" s="14"/>
      <c r="ARN73" s="14"/>
      <c r="ARO73" s="14"/>
      <c r="ARP73" s="14"/>
      <c r="ARQ73" s="14"/>
      <c r="ARR73" s="14"/>
      <c r="ARS73" s="14"/>
      <c r="ART73" s="14"/>
      <c r="ARU73" s="14"/>
      <c r="ARV73" s="14"/>
      <c r="ARW73" s="14"/>
      <c r="ARX73" s="14"/>
      <c r="ARY73" s="14"/>
      <c r="ARZ73" s="14"/>
      <c r="ASA73" s="14"/>
      <c r="ASB73" s="14"/>
      <c r="ASC73" s="14"/>
      <c r="ASD73" s="14"/>
      <c r="ASE73" s="14"/>
      <c r="ASF73" s="14"/>
      <c r="ASG73" s="14"/>
      <c r="ASH73" s="14"/>
      <c r="ASI73" s="14"/>
      <c r="ASJ73" s="14"/>
      <c r="ASK73" s="14"/>
      <c r="ASL73" s="14"/>
      <c r="ASM73" s="14"/>
      <c r="ASN73" s="14"/>
      <c r="ASO73" s="14"/>
      <c r="ASP73" s="14"/>
      <c r="ASQ73" s="14"/>
      <c r="ASR73" s="14"/>
      <c r="ASS73" s="14"/>
      <c r="AST73" s="14"/>
      <c r="ASU73" s="14"/>
      <c r="ASV73" s="14"/>
      <c r="ASW73" s="14"/>
      <c r="ASX73" s="14"/>
      <c r="ASY73" s="14"/>
      <c r="ASZ73" s="14"/>
      <c r="ATA73" s="14"/>
      <c r="ATB73" s="14"/>
      <c r="ATC73" s="14"/>
      <c r="ATD73" s="14"/>
    </row>
    <row r="74" spans="63:1200">
      <c r="BK74" s="14" t="str">
        <f t="shared" si="2115"/>
        <v/>
      </c>
      <c r="ABO74" s="14"/>
      <c r="ABP74" s="14"/>
      <c r="ABQ74" s="14"/>
      <c r="ABR74" s="14"/>
      <c r="ABS74" s="14"/>
      <c r="ABT74" s="14"/>
      <c r="ABU74" s="14"/>
      <c r="ABV74" s="14"/>
      <c r="ABW74" s="14"/>
      <c r="ABX74" s="14"/>
      <c r="ABY74" s="14"/>
      <c r="ABZ74" s="14"/>
      <c r="ACA74" s="14"/>
      <c r="ACB74" s="14"/>
      <c r="ACC74" s="14"/>
      <c r="ACD74" s="14"/>
      <c r="ACE74" s="14"/>
      <c r="ACF74" s="14"/>
      <c r="ACG74" s="14"/>
      <c r="ACH74" s="14"/>
      <c r="ACI74" s="14"/>
      <c r="ACJ74" s="14"/>
      <c r="ACK74" s="14"/>
      <c r="ACL74" s="14"/>
      <c r="ACM74" s="14"/>
      <c r="ACN74" s="14"/>
      <c r="ACO74" s="14"/>
      <c r="ACP74" s="14"/>
      <c r="ACQ74" s="14"/>
      <c r="ACR74" s="14"/>
      <c r="ACS74" s="14"/>
      <c r="ACT74" s="14"/>
      <c r="ACU74" s="14"/>
      <c r="ACV74" s="14"/>
      <c r="ACW74" s="14"/>
      <c r="ACX74" s="14"/>
      <c r="ACY74" s="14"/>
      <c r="ACZ74" s="14"/>
      <c r="ADA74" s="14"/>
      <c r="ADB74" s="14"/>
      <c r="ADC74" s="14"/>
      <c r="ADD74" s="14"/>
      <c r="ADE74" s="14"/>
      <c r="ADF74" s="14"/>
      <c r="ADG74" s="14"/>
      <c r="ADH74" s="14"/>
      <c r="ADI74" s="14"/>
      <c r="ADJ74" s="14"/>
      <c r="ADK74" s="14"/>
      <c r="ADL74" s="14"/>
      <c r="ADM74" s="14"/>
      <c r="ADN74" s="14"/>
      <c r="ADO74" s="14"/>
      <c r="ADP74" s="14"/>
      <c r="ADQ74" s="14"/>
      <c r="ADR74" s="14"/>
      <c r="ADS74" s="14"/>
      <c r="ADT74" s="14"/>
      <c r="ADU74" s="14"/>
      <c r="ADV74" s="14"/>
      <c r="ADW74" s="14"/>
      <c r="ADX74" s="14"/>
      <c r="ADY74" s="14"/>
      <c r="ADZ74" s="14"/>
      <c r="AEA74" s="14"/>
      <c r="AEB74" s="14"/>
      <c r="AEC74" s="14"/>
      <c r="AED74" s="14"/>
      <c r="AEE74" s="14"/>
      <c r="AEF74" s="14"/>
      <c r="AEG74" s="14"/>
      <c r="AEH74" s="14"/>
      <c r="AEI74" s="14"/>
      <c r="AEJ74" s="14"/>
      <c r="AEK74" s="14"/>
      <c r="AEL74" s="14"/>
      <c r="AEM74" s="14"/>
      <c r="AEN74" s="14"/>
      <c r="AEO74" s="14"/>
      <c r="AEP74" s="14"/>
      <c r="AEQ74" s="14"/>
      <c r="AER74" s="14"/>
      <c r="AES74" s="14"/>
      <c r="AET74" s="14"/>
      <c r="AEU74" s="14"/>
      <c r="AEV74" s="14"/>
      <c r="AEW74" s="14"/>
      <c r="AEX74" s="14"/>
      <c r="AEY74" s="14"/>
      <c r="AEZ74" s="14"/>
      <c r="AFA74" s="14"/>
      <c r="AFB74" s="14"/>
      <c r="AFC74" s="14"/>
      <c r="AFD74" s="14"/>
      <c r="AFE74" s="14"/>
      <c r="AFF74" s="14"/>
      <c r="AFG74" s="14"/>
      <c r="AFH74" s="14"/>
      <c r="AFI74" s="14"/>
      <c r="AFJ74" s="14"/>
      <c r="AFK74" s="14"/>
      <c r="AFL74" s="14"/>
      <c r="AFM74" s="14"/>
      <c r="AFN74" s="14"/>
      <c r="AFO74" s="14"/>
      <c r="AFP74" s="14"/>
      <c r="AFQ74" s="14"/>
      <c r="AFR74" s="14"/>
      <c r="AFS74" s="14"/>
      <c r="AFT74" s="14"/>
      <c r="AFU74" s="14"/>
      <c r="AFV74" s="14"/>
      <c r="AFW74" s="14"/>
      <c r="AFX74" s="14"/>
      <c r="AFY74" s="14"/>
      <c r="AFZ74" s="14"/>
      <c r="AGA74" s="14"/>
      <c r="AGB74" s="14"/>
      <c r="AGC74" s="14"/>
      <c r="AGD74" s="14"/>
      <c r="AGE74" s="14"/>
      <c r="AGF74" s="14"/>
      <c r="AGG74" s="14"/>
      <c r="AGH74" s="14"/>
      <c r="AGI74" s="14"/>
      <c r="AGJ74" s="14"/>
      <c r="AGK74" s="14"/>
      <c r="AGL74" s="14"/>
      <c r="AGM74" s="14"/>
      <c r="AGN74" s="14"/>
      <c r="AGO74" s="14"/>
      <c r="AGP74" s="14"/>
      <c r="AGQ74" s="14"/>
      <c r="AGR74" s="14"/>
      <c r="AGS74" s="14"/>
      <c r="AGT74" s="14"/>
      <c r="AGU74" s="14"/>
      <c r="AGV74" s="14"/>
      <c r="AGW74" s="14"/>
      <c r="AGX74" s="14"/>
      <c r="AGY74" s="14"/>
      <c r="AGZ74" s="14"/>
      <c r="AHA74" s="14"/>
      <c r="AHB74" s="14"/>
      <c r="AHC74" s="14"/>
      <c r="AHD74" s="14"/>
      <c r="AHE74" s="14"/>
      <c r="AHF74" s="14"/>
      <c r="AHG74" s="14"/>
      <c r="AHH74" s="14"/>
      <c r="AHI74" s="14"/>
      <c r="AHJ74" s="14"/>
      <c r="AHK74" s="14"/>
      <c r="AHL74" s="14"/>
      <c r="AHM74" s="14"/>
      <c r="AHN74" s="14"/>
      <c r="AHO74" s="14"/>
      <c r="AHP74" s="14"/>
      <c r="AHQ74" s="14"/>
      <c r="AHR74" s="14"/>
      <c r="AHS74" s="14"/>
      <c r="AHT74" s="14"/>
      <c r="AHU74" s="14"/>
      <c r="AHV74" s="14"/>
      <c r="AHW74" s="14"/>
      <c r="AHX74" s="14"/>
      <c r="AHY74" s="14"/>
      <c r="AHZ74" s="14"/>
      <c r="AIA74" s="14"/>
      <c r="AIB74" s="14"/>
      <c r="AIC74" s="14"/>
      <c r="AID74" s="14"/>
      <c r="AIE74" s="14"/>
      <c r="AIF74" s="14"/>
      <c r="AIG74" s="14"/>
      <c r="AIH74" s="14"/>
      <c r="AII74" s="14"/>
      <c r="AIJ74" s="14"/>
      <c r="AIK74" s="14"/>
      <c r="AIL74" s="14"/>
      <c r="AIM74" s="14"/>
      <c r="AIN74" s="14"/>
      <c r="AIO74" s="14"/>
      <c r="AIP74" s="14"/>
      <c r="AIQ74" s="14"/>
      <c r="AIR74" s="14"/>
      <c r="AIS74" s="14"/>
      <c r="AIT74" s="14"/>
      <c r="AIU74" s="14"/>
      <c r="AIV74" s="14"/>
      <c r="AIW74" s="14"/>
      <c r="AIX74" s="14"/>
      <c r="AIY74" s="14"/>
      <c r="AIZ74" s="14"/>
      <c r="AJA74" s="14"/>
      <c r="AJB74" s="14"/>
      <c r="AJC74" s="14"/>
      <c r="AJD74" s="14"/>
      <c r="AJE74" s="14"/>
      <c r="AJF74" s="14"/>
      <c r="AJG74" s="14"/>
      <c r="AJH74" s="14"/>
      <c r="AJI74" s="14"/>
      <c r="AJJ74" s="14"/>
      <c r="AJK74" s="14"/>
      <c r="AJL74" s="14"/>
      <c r="AJM74" s="14"/>
      <c r="AJN74" s="14"/>
      <c r="AJO74" s="14"/>
      <c r="AJP74" s="14"/>
      <c r="AJQ74" s="14"/>
      <c r="AJR74" s="14"/>
      <c r="AJS74" s="14"/>
      <c r="AJT74" s="14"/>
      <c r="AJU74" s="14"/>
      <c r="AJV74" s="14"/>
      <c r="AJW74" s="14"/>
      <c r="AJX74" s="14"/>
      <c r="AJY74" s="14"/>
      <c r="AJZ74" s="14"/>
      <c r="AKA74" s="14"/>
      <c r="AKB74" s="14"/>
      <c r="AKC74" s="14"/>
      <c r="AKD74" s="14"/>
      <c r="AKE74" s="14"/>
      <c r="AKF74" s="14"/>
      <c r="AKG74" s="14"/>
      <c r="AKH74" s="14"/>
      <c r="AKI74" s="14"/>
      <c r="AKJ74" s="14"/>
      <c r="AKK74" s="14"/>
      <c r="AKL74" s="14"/>
      <c r="AKM74" s="14"/>
      <c r="AKN74" s="14"/>
      <c r="AKO74" s="14"/>
      <c r="AKP74" s="14"/>
      <c r="AKQ74" s="14"/>
      <c r="AKR74" s="14"/>
      <c r="AKS74" s="14"/>
      <c r="AKT74" s="14"/>
      <c r="AKU74" s="14"/>
      <c r="AKV74" s="14"/>
      <c r="AKW74" s="14"/>
      <c r="AKX74" s="14"/>
      <c r="AKY74" s="14"/>
      <c r="AKZ74" s="14"/>
      <c r="ALA74" s="14"/>
      <c r="ALB74" s="14"/>
      <c r="ALC74" s="14"/>
      <c r="ALD74" s="14"/>
      <c r="ALE74" s="14"/>
      <c r="ALF74" s="14"/>
      <c r="ALG74" s="14"/>
      <c r="ALH74" s="14"/>
      <c r="ALI74" s="14"/>
      <c r="ALJ74" s="14"/>
      <c r="ALK74" s="14"/>
      <c r="ALL74" s="14"/>
      <c r="ALM74" s="14"/>
      <c r="ALN74" s="14"/>
      <c r="ALO74" s="14"/>
      <c r="ALP74" s="14"/>
      <c r="ALQ74" s="14"/>
      <c r="ALR74" s="14"/>
      <c r="ALS74" s="14"/>
      <c r="ALT74" s="14"/>
      <c r="ALU74" s="14"/>
      <c r="ALV74" s="14"/>
      <c r="ALW74" s="14"/>
      <c r="ALX74" s="14"/>
      <c r="ALY74" s="14"/>
      <c r="ALZ74" s="14"/>
      <c r="AMA74" s="14"/>
      <c r="AMB74" s="14"/>
      <c r="AMC74" s="14"/>
      <c r="AMD74" s="14"/>
      <c r="AME74" s="14"/>
      <c r="AMF74" s="14"/>
      <c r="AMG74" s="14"/>
      <c r="AMH74" s="14"/>
      <c r="AMI74" s="14"/>
      <c r="AMJ74" s="14"/>
      <c r="AMK74" s="14"/>
      <c r="AML74" s="14"/>
      <c r="AMM74" s="14"/>
      <c r="AMN74" s="14"/>
      <c r="AMO74" s="14"/>
      <c r="AMP74" s="14"/>
      <c r="AMQ74" s="14"/>
      <c r="AMR74" s="14"/>
      <c r="AMS74" s="14"/>
      <c r="AMT74" s="14"/>
      <c r="AMU74" s="14"/>
      <c r="AMV74" s="14"/>
      <c r="AMW74" s="14"/>
      <c r="AMX74" s="14"/>
      <c r="AMY74" s="14"/>
      <c r="AMZ74" s="14"/>
      <c r="ANA74" s="14"/>
      <c r="ANB74" s="14"/>
      <c r="ANC74" s="14"/>
      <c r="AND74" s="14"/>
      <c r="ANE74" s="14"/>
      <c r="ANF74" s="14"/>
      <c r="ANG74" s="14"/>
      <c r="ANH74" s="14"/>
      <c r="ANI74" s="14"/>
      <c r="ANJ74" s="14"/>
      <c r="ANK74" s="14"/>
      <c r="ANL74" s="14"/>
      <c r="ANM74" s="14"/>
      <c r="ANN74" s="14"/>
      <c r="ANO74" s="14"/>
      <c r="ANP74" s="14"/>
      <c r="ANQ74" s="14"/>
      <c r="ANR74" s="14"/>
      <c r="ANS74" s="14"/>
      <c r="ANT74" s="14"/>
      <c r="ANU74" s="14"/>
      <c r="ANV74" s="14"/>
      <c r="ANW74" s="14"/>
      <c r="ANX74" s="14"/>
      <c r="ANY74" s="14"/>
      <c r="ANZ74" s="14"/>
      <c r="AOA74" s="14"/>
      <c r="AOB74" s="14"/>
      <c r="AOC74" s="14"/>
      <c r="AOD74" s="14"/>
      <c r="AOE74" s="14"/>
      <c r="AOF74" s="14"/>
      <c r="AOG74" s="14"/>
      <c r="AOH74" s="14"/>
      <c r="AOI74" s="14"/>
      <c r="AOJ74" s="14"/>
      <c r="AOK74" s="14"/>
      <c r="AOL74" s="14"/>
      <c r="AOM74" s="14"/>
      <c r="AON74" s="14"/>
      <c r="AOO74" s="14"/>
      <c r="AOP74" s="14"/>
      <c r="AOQ74" s="14"/>
      <c r="AOR74" s="14"/>
      <c r="AOS74" s="14"/>
      <c r="AOT74" s="14"/>
      <c r="AOU74" s="14"/>
      <c r="AOV74" s="14"/>
      <c r="AOW74" s="14"/>
      <c r="AOX74" s="14"/>
      <c r="AOY74" s="14"/>
      <c r="AOZ74" s="14"/>
      <c r="APA74" s="14"/>
      <c r="APB74" s="14"/>
      <c r="APC74" s="14"/>
      <c r="APD74" s="14"/>
      <c r="APE74" s="14"/>
      <c r="APF74" s="14"/>
      <c r="APG74" s="14"/>
      <c r="APH74" s="14"/>
      <c r="API74" s="14"/>
      <c r="APJ74" s="14"/>
      <c r="APK74" s="14"/>
      <c r="APL74" s="14"/>
      <c r="APM74" s="14"/>
      <c r="APN74" s="14"/>
      <c r="APO74" s="14"/>
      <c r="APP74" s="14"/>
      <c r="APQ74" s="14"/>
      <c r="APR74" s="14"/>
      <c r="APS74" s="14"/>
      <c r="APT74" s="14"/>
      <c r="APU74" s="14"/>
      <c r="APV74" s="14"/>
      <c r="APW74" s="14"/>
      <c r="APX74" s="14"/>
      <c r="APY74" s="14"/>
      <c r="APZ74" s="14"/>
      <c r="AQA74" s="14"/>
      <c r="AQB74" s="14"/>
      <c r="AQC74" s="14"/>
      <c r="AQD74" s="14"/>
      <c r="AQE74" s="14"/>
      <c r="AQF74" s="14"/>
      <c r="AQG74" s="14"/>
      <c r="AQH74" s="14"/>
      <c r="AQI74" s="14"/>
      <c r="AQJ74" s="14"/>
      <c r="AQK74" s="14"/>
      <c r="AQL74" s="14"/>
      <c r="AQM74" s="14"/>
      <c r="AQN74" s="14"/>
      <c r="AQO74" s="14"/>
      <c r="AQP74" s="14"/>
      <c r="AQQ74" s="14"/>
      <c r="AQR74" s="14"/>
      <c r="AQS74" s="14"/>
      <c r="AQT74" s="14"/>
      <c r="AQU74" s="14"/>
      <c r="AQV74" s="14"/>
      <c r="AQW74" s="14"/>
      <c r="AQX74" s="14"/>
      <c r="AQY74" s="14"/>
      <c r="AQZ74" s="14"/>
      <c r="ARA74" s="14"/>
      <c r="ARB74" s="14"/>
      <c r="ARC74" s="14"/>
      <c r="ARD74" s="14"/>
      <c r="ARE74" s="14"/>
      <c r="ARF74" s="14"/>
      <c r="ARG74" s="14"/>
      <c r="ARH74" s="14"/>
      <c r="ARI74" s="14"/>
      <c r="ARJ74" s="14"/>
      <c r="ARK74" s="14"/>
      <c r="ARL74" s="14"/>
      <c r="ARM74" s="14"/>
      <c r="ARN74" s="14"/>
      <c r="ARO74" s="14"/>
      <c r="ARP74" s="14"/>
      <c r="ARQ74" s="14"/>
      <c r="ARR74" s="14"/>
      <c r="ARS74" s="14"/>
      <c r="ART74" s="14"/>
      <c r="ARU74" s="14"/>
      <c r="ARV74" s="14"/>
      <c r="ARW74" s="14"/>
      <c r="ARX74" s="14"/>
      <c r="ARY74" s="14"/>
      <c r="ARZ74" s="14"/>
      <c r="ASA74" s="14"/>
      <c r="ASB74" s="14"/>
      <c r="ASC74" s="14"/>
      <c r="ASD74" s="14"/>
      <c r="ASE74" s="14"/>
      <c r="ASF74" s="14"/>
      <c r="ASG74" s="14"/>
      <c r="ASH74" s="14"/>
      <c r="ASI74" s="14"/>
      <c r="ASJ74" s="14"/>
      <c r="ASK74" s="14"/>
      <c r="ASL74" s="14"/>
      <c r="ASM74" s="14"/>
      <c r="ASN74" s="14"/>
      <c r="ASO74" s="14"/>
      <c r="ASP74" s="14"/>
      <c r="ASQ74" s="14"/>
      <c r="ASR74" s="14"/>
      <c r="ASS74" s="14"/>
      <c r="AST74" s="14"/>
      <c r="ASU74" s="14"/>
      <c r="ASV74" s="14"/>
      <c r="ASW74" s="14"/>
      <c r="ASX74" s="14"/>
      <c r="ASY74" s="14"/>
      <c r="ASZ74" s="14"/>
      <c r="ATA74" s="14"/>
      <c r="ATB74" s="14"/>
      <c r="ATC74" s="14"/>
      <c r="ATD74" s="14"/>
    </row>
    <row r="75" spans="63:1200">
      <c r="BK75" s="14" t="str">
        <f t="shared" si="2115"/>
        <v/>
      </c>
      <c r="ABO75" s="14"/>
      <c r="ABP75" s="14"/>
      <c r="ABQ75" s="14"/>
      <c r="ABR75" s="14"/>
      <c r="ABS75" s="14"/>
      <c r="ABT75" s="14"/>
      <c r="ABU75" s="14"/>
      <c r="ABV75" s="14"/>
      <c r="ABW75" s="14"/>
      <c r="ABX75" s="14"/>
      <c r="ABY75" s="14"/>
      <c r="ABZ75" s="14"/>
      <c r="ACA75" s="14"/>
      <c r="ACB75" s="14"/>
      <c r="ACC75" s="14"/>
      <c r="ACD75" s="14"/>
      <c r="ACE75" s="14"/>
      <c r="ACF75" s="14"/>
      <c r="ACG75" s="14"/>
      <c r="ACH75" s="14"/>
      <c r="ACI75" s="14"/>
      <c r="ACJ75" s="14"/>
      <c r="ACK75" s="14"/>
      <c r="ACL75" s="14"/>
      <c r="ACM75" s="14"/>
      <c r="ACN75" s="14"/>
      <c r="ACO75" s="14"/>
      <c r="ACP75" s="14"/>
      <c r="ACQ75" s="14"/>
      <c r="ACR75" s="14"/>
      <c r="ACS75" s="14"/>
      <c r="ACT75" s="14"/>
      <c r="ACU75" s="14"/>
      <c r="ACV75" s="14"/>
      <c r="ACW75" s="14"/>
      <c r="ACX75" s="14"/>
      <c r="ACY75" s="14"/>
      <c r="ACZ75" s="14"/>
      <c r="ADA75" s="14"/>
      <c r="ADB75" s="14"/>
      <c r="ADC75" s="14"/>
      <c r="ADD75" s="14"/>
      <c r="ADE75" s="14"/>
      <c r="ADF75" s="14"/>
      <c r="ADG75" s="14"/>
      <c r="ADH75" s="14"/>
      <c r="ADI75" s="14"/>
      <c r="ADJ75" s="14"/>
      <c r="ADK75" s="14"/>
      <c r="ADL75" s="14"/>
      <c r="ADM75" s="14"/>
      <c r="ADN75" s="14"/>
      <c r="ADO75" s="14"/>
      <c r="ADP75" s="14"/>
      <c r="ADQ75" s="14"/>
      <c r="ADR75" s="14"/>
      <c r="ADS75" s="14"/>
      <c r="ADT75" s="14"/>
      <c r="ADU75" s="14"/>
      <c r="ADV75" s="14"/>
      <c r="ADW75" s="14"/>
      <c r="ADX75" s="14"/>
      <c r="ADY75" s="14"/>
      <c r="ADZ75" s="14"/>
      <c r="AEA75" s="14"/>
      <c r="AEB75" s="14"/>
      <c r="AEC75" s="14"/>
      <c r="AED75" s="14"/>
      <c r="AEE75" s="14"/>
      <c r="AEF75" s="14"/>
      <c r="AEG75" s="14"/>
      <c r="AEH75" s="14"/>
      <c r="AEI75" s="14"/>
      <c r="AEJ75" s="14"/>
      <c r="AEK75" s="14"/>
      <c r="AEL75" s="14"/>
      <c r="AEM75" s="14"/>
      <c r="AEN75" s="14"/>
      <c r="AEO75" s="14"/>
      <c r="AEP75" s="14"/>
      <c r="AEQ75" s="14"/>
      <c r="AER75" s="14"/>
      <c r="AES75" s="14"/>
      <c r="AET75" s="14"/>
      <c r="AEU75" s="14"/>
      <c r="AEV75" s="14"/>
      <c r="AEW75" s="14"/>
      <c r="AEX75" s="14"/>
      <c r="AEY75" s="14"/>
      <c r="AEZ75" s="14"/>
      <c r="AFA75" s="14"/>
      <c r="AFB75" s="14"/>
      <c r="AFC75" s="14"/>
      <c r="AFD75" s="14"/>
      <c r="AFE75" s="14"/>
      <c r="AFF75" s="14"/>
      <c r="AFG75" s="14"/>
      <c r="AFH75" s="14"/>
      <c r="AFI75" s="14"/>
      <c r="AFJ75" s="14"/>
      <c r="AFK75" s="14"/>
      <c r="AFL75" s="14"/>
      <c r="AFM75" s="14"/>
      <c r="AFN75" s="14"/>
      <c r="AFO75" s="14"/>
      <c r="AFP75" s="14"/>
      <c r="AFQ75" s="14"/>
      <c r="AFR75" s="14"/>
      <c r="AFS75" s="14"/>
      <c r="AFT75" s="14"/>
      <c r="AFU75" s="14"/>
      <c r="AFV75" s="14"/>
      <c r="AFW75" s="14"/>
      <c r="AFX75" s="14"/>
      <c r="AFY75" s="14"/>
      <c r="AFZ75" s="14"/>
      <c r="AGA75" s="14"/>
      <c r="AGB75" s="14"/>
      <c r="AGC75" s="14"/>
      <c r="AGD75" s="14"/>
      <c r="AGE75" s="14"/>
      <c r="AGF75" s="14"/>
      <c r="AGG75" s="14"/>
      <c r="AGH75" s="14"/>
      <c r="AGI75" s="14"/>
      <c r="AGJ75" s="14"/>
      <c r="AGK75" s="14"/>
      <c r="AGL75" s="14"/>
      <c r="AGM75" s="14"/>
      <c r="AGN75" s="14"/>
      <c r="AGO75" s="14"/>
      <c r="AGP75" s="14"/>
      <c r="AGQ75" s="14"/>
      <c r="AGR75" s="14"/>
      <c r="AGS75" s="14"/>
      <c r="AGT75" s="14"/>
      <c r="AGU75" s="14"/>
      <c r="AGV75" s="14"/>
      <c r="AGW75" s="14"/>
      <c r="AGX75" s="14"/>
      <c r="AGY75" s="14"/>
      <c r="AGZ75" s="14"/>
      <c r="AHA75" s="14"/>
      <c r="AHB75" s="14"/>
      <c r="AHC75" s="14"/>
      <c r="AHD75" s="14"/>
      <c r="AHE75" s="14"/>
      <c r="AHF75" s="14"/>
      <c r="AHG75" s="14"/>
      <c r="AHH75" s="14"/>
      <c r="AHI75" s="14"/>
      <c r="AHJ75" s="14"/>
      <c r="AHK75" s="14"/>
      <c r="AHL75" s="14"/>
      <c r="AHM75" s="14"/>
      <c r="AHN75" s="14"/>
      <c r="AHO75" s="14"/>
      <c r="AHP75" s="14"/>
      <c r="AHQ75" s="14"/>
      <c r="AHR75" s="14"/>
      <c r="AHS75" s="14"/>
      <c r="AHT75" s="14"/>
      <c r="AHU75" s="14"/>
      <c r="AHV75" s="14"/>
      <c r="AHW75" s="14"/>
      <c r="AHX75" s="14"/>
      <c r="AHY75" s="14"/>
      <c r="AHZ75" s="14"/>
      <c r="AIA75" s="14"/>
      <c r="AIB75" s="14"/>
      <c r="AIC75" s="14"/>
      <c r="AID75" s="14"/>
      <c r="AIE75" s="14"/>
      <c r="AIF75" s="14"/>
      <c r="AIG75" s="14"/>
      <c r="AIH75" s="14"/>
      <c r="AII75" s="14"/>
      <c r="AIJ75" s="14"/>
      <c r="AIK75" s="14"/>
      <c r="AIL75" s="14"/>
      <c r="AIM75" s="14"/>
      <c r="AIN75" s="14"/>
      <c r="AIO75" s="14"/>
      <c r="AIP75" s="14"/>
      <c r="AIQ75" s="14"/>
      <c r="AIR75" s="14"/>
      <c r="AIS75" s="14"/>
      <c r="AIT75" s="14"/>
      <c r="AIU75" s="14"/>
      <c r="AIV75" s="14"/>
      <c r="AIW75" s="14"/>
      <c r="AIX75" s="14"/>
      <c r="AIY75" s="14"/>
      <c r="AIZ75" s="14"/>
      <c r="AJA75" s="14"/>
      <c r="AJB75" s="14"/>
      <c r="AJC75" s="14"/>
      <c r="AJD75" s="14"/>
      <c r="AJE75" s="14"/>
      <c r="AJF75" s="14"/>
      <c r="AJG75" s="14"/>
      <c r="AJH75" s="14"/>
      <c r="AJI75" s="14"/>
      <c r="AJJ75" s="14"/>
      <c r="AJK75" s="14"/>
      <c r="AJL75" s="14"/>
      <c r="AJM75" s="14"/>
      <c r="AJN75" s="14"/>
      <c r="AJO75" s="14"/>
      <c r="AJP75" s="14"/>
      <c r="AJQ75" s="14"/>
      <c r="AJR75" s="14"/>
      <c r="AJS75" s="14"/>
      <c r="AJT75" s="14"/>
      <c r="AJU75" s="14"/>
      <c r="AJV75" s="14"/>
      <c r="AJW75" s="14"/>
      <c r="AJX75" s="14"/>
      <c r="AJY75" s="14"/>
      <c r="AJZ75" s="14"/>
      <c r="AKA75" s="14"/>
      <c r="AKB75" s="14"/>
      <c r="AKC75" s="14"/>
      <c r="AKD75" s="14"/>
      <c r="AKE75" s="14"/>
      <c r="AKF75" s="14"/>
      <c r="AKG75" s="14"/>
      <c r="AKH75" s="14"/>
      <c r="AKI75" s="14"/>
      <c r="AKJ75" s="14"/>
      <c r="AKK75" s="14"/>
      <c r="AKL75" s="14"/>
      <c r="AKM75" s="14"/>
      <c r="AKN75" s="14"/>
      <c r="AKO75" s="14"/>
      <c r="AKP75" s="14"/>
      <c r="AKQ75" s="14"/>
      <c r="AKR75" s="14"/>
      <c r="AKS75" s="14"/>
      <c r="AKT75" s="14"/>
      <c r="AKU75" s="14"/>
      <c r="AKV75" s="14"/>
      <c r="AKW75" s="14"/>
      <c r="AKX75" s="14"/>
      <c r="AKY75" s="14"/>
      <c r="AKZ75" s="14"/>
      <c r="ALA75" s="14"/>
      <c r="ALB75" s="14"/>
      <c r="ALC75" s="14"/>
      <c r="ALD75" s="14"/>
      <c r="ALE75" s="14"/>
      <c r="ALF75" s="14"/>
      <c r="ALG75" s="14"/>
      <c r="ALH75" s="14"/>
      <c r="ALI75" s="14"/>
      <c r="ALJ75" s="14"/>
      <c r="ALK75" s="14"/>
      <c r="ALL75" s="14"/>
      <c r="ALM75" s="14"/>
      <c r="ALN75" s="14"/>
      <c r="ALO75" s="14"/>
      <c r="ALP75" s="14"/>
      <c r="ALQ75" s="14"/>
      <c r="ALR75" s="14"/>
      <c r="ALS75" s="14"/>
      <c r="ALT75" s="14"/>
      <c r="ALU75" s="14"/>
      <c r="ALV75" s="14"/>
      <c r="ALW75" s="14"/>
      <c r="ALX75" s="14"/>
      <c r="ALY75" s="14"/>
      <c r="ALZ75" s="14"/>
      <c r="AMA75" s="14"/>
      <c r="AMB75" s="14"/>
      <c r="AMC75" s="14"/>
      <c r="AMD75" s="14"/>
      <c r="AME75" s="14"/>
      <c r="AMF75" s="14"/>
      <c r="AMG75" s="14"/>
      <c r="AMH75" s="14"/>
      <c r="AMI75" s="14"/>
      <c r="AMJ75" s="14"/>
      <c r="AMK75" s="14"/>
      <c r="AML75" s="14"/>
      <c r="AMM75" s="14"/>
      <c r="AMN75" s="14"/>
      <c r="AMO75" s="14"/>
      <c r="AMP75" s="14"/>
      <c r="AMQ75" s="14"/>
      <c r="AMR75" s="14"/>
      <c r="AMS75" s="14"/>
      <c r="AMT75" s="14"/>
      <c r="AMU75" s="14"/>
      <c r="AMV75" s="14"/>
      <c r="AMW75" s="14"/>
      <c r="AMX75" s="14"/>
      <c r="AMY75" s="14"/>
      <c r="AMZ75" s="14"/>
      <c r="ANA75" s="14"/>
      <c r="ANB75" s="14"/>
      <c r="ANC75" s="14"/>
      <c r="AND75" s="14"/>
      <c r="ANE75" s="14"/>
      <c r="ANF75" s="14"/>
      <c r="ANG75" s="14"/>
      <c r="ANH75" s="14"/>
      <c r="ANI75" s="14"/>
      <c r="ANJ75" s="14"/>
      <c r="ANK75" s="14"/>
      <c r="ANL75" s="14"/>
      <c r="ANM75" s="14"/>
      <c r="ANN75" s="14"/>
      <c r="ANO75" s="14"/>
      <c r="ANP75" s="14"/>
      <c r="ANQ75" s="14"/>
      <c r="ANR75" s="14"/>
      <c r="ANS75" s="14"/>
      <c r="ANT75" s="14"/>
      <c r="ANU75" s="14"/>
      <c r="ANV75" s="14"/>
      <c r="ANW75" s="14"/>
      <c r="ANX75" s="14"/>
      <c r="ANY75" s="14"/>
      <c r="ANZ75" s="14"/>
      <c r="AOA75" s="14"/>
      <c r="AOB75" s="14"/>
      <c r="AOC75" s="14"/>
      <c r="AOD75" s="14"/>
      <c r="AOE75" s="14"/>
      <c r="AOF75" s="14"/>
      <c r="AOG75" s="14"/>
      <c r="AOH75" s="14"/>
      <c r="AOI75" s="14"/>
      <c r="AOJ75" s="14"/>
      <c r="AOK75" s="14"/>
      <c r="AOL75" s="14"/>
      <c r="AOM75" s="14"/>
      <c r="AON75" s="14"/>
      <c r="AOO75" s="14"/>
      <c r="AOP75" s="14"/>
      <c r="AOQ75" s="14"/>
      <c r="AOR75" s="14"/>
      <c r="AOS75" s="14"/>
      <c r="AOT75" s="14"/>
      <c r="AOU75" s="14"/>
      <c r="AOV75" s="14"/>
      <c r="AOW75" s="14"/>
      <c r="AOX75" s="14"/>
      <c r="AOY75" s="14"/>
      <c r="AOZ75" s="14"/>
      <c r="APA75" s="14"/>
      <c r="APB75" s="14"/>
      <c r="APC75" s="14"/>
      <c r="APD75" s="14"/>
      <c r="APE75" s="14"/>
      <c r="APF75" s="14"/>
      <c r="APG75" s="14"/>
      <c r="APH75" s="14"/>
      <c r="API75" s="14"/>
      <c r="APJ75" s="14"/>
      <c r="APK75" s="14"/>
      <c r="APL75" s="14"/>
      <c r="APM75" s="14"/>
      <c r="APN75" s="14"/>
      <c r="APO75" s="14"/>
      <c r="APP75" s="14"/>
      <c r="APQ75" s="14"/>
      <c r="APR75" s="14"/>
      <c r="APS75" s="14"/>
      <c r="APT75" s="14"/>
      <c r="APU75" s="14"/>
      <c r="APV75" s="14"/>
      <c r="APW75" s="14"/>
      <c r="APX75" s="14"/>
      <c r="APY75" s="14"/>
      <c r="APZ75" s="14"/>
      <c r="AQA75" s="14"/>
      <c r="AQB75" s="14"/>
      <c r="AQC75" s="14"/>
      <c r="AQD75" s="14"/>
      <c r="AQE75" s="14"/>
      <c r="AQF75" s="14"/>
      <c r="AQG75" s="14"/>
      <c r="AQH75" s="14"/>
      <c r="AQI75" s="14"/>
      <c r="AQJ75" s="14"/>
      <c r="AQK75" s="14"/>
      <c r="AQL75" s="14"/>
      <c r="AQM75" s="14"/>
      <c r="AQN75" s="14"/>
      <c r="AQO75" s="14"/>
      <c r="AQP75" s="14"/>
      <c r="AQQ75" s="14"/>
      <c r="AQR75" s="14"/>
      <c r="AQS75" s="14"/>
      <c r="AQT75" s="14"/>
      <c r="AQU75" s="14"/>
      <c r="AQV75" s="14"/>
      <c r="AQW75" s="14"/>
      <c r="AQX75" s="14"/>
      <c r="AQY75" s="14"/>
      <c r="AQZ75" s="14"/>
      <c r="ARA75" s="14"/>
      <c r="ARB75" s="14"/>
      <c r="ARC75" s="14"/>
      <c r="ARD75" s="14"/>
      <c r="ARE75" s="14"/>
      <c r="ARF75" s="14"/>
      <c r="ARG75" s="14"/>
      <c r="ARH75" s="14"/>
      <c r="ARI75" s="14"/>
      <c r="ARJ75" s="14"/>
      <c r="ARK75" s="14"/>
      <c r="ARL75" s="14"/>
      <c r="ARM75" s="14"/>
      <c r="ARN75" s="14"/>
      <c r="ARO75" s="14"/>
      <c r="ARP75" s="14"/>
      <c r="ARQ75" s="14"/>
      <c r="ARR75" s="14"/>
      <c r="ARS75" s="14"/>
      <c r="ART75" s="14"/>
      <c r="ARU75" s="14"/>
      <c r="ARV75" s="14"/>
      <c r="ARW75" s="14"/>
      <c r="ARX75" s="14"/>
      <c r="ARY75" s="14"/>
      <c r="ARZ75" s="14"/>
      <c r="ASA75" s="14"/>
      <c r="ASB75" s="14"/>
      <c r="ASC75" s="14"/>
      <c r="ASD75" s="14"/>
      <c r="ASE75" s="14"/>
      <c r="ASF75" s="14"/>
      <c r="ASG75" s="14"/>
      <c r="ASH75" s="14"/>
      <c r="ASI75" s="14"/>
      <c r="ASJ75" s="14"/>
      <c r="ASK75" s="14"/>
      <c r="ASL75" s="14"/>
      <c r="ASM75" s="14"/>
      <c r="ASN75" s="14"/>
      <c r="ASO75" s="14"/>
      <c r="ASP75" s="14"/>
      <c r="ASQ75" s="14"/>
      <c r="ASR75" s="14"/>
      <c r="ASS75" s="14"/>
      <c r="AST75" s="14"/>
      <c r="ASU75" s="14"/>
      <c r="ASV75" s="14"/>
      <c r="ASW75" s="14"/>
      <c r="ASX75" s="14"/>
      <c r="ASY75" s="14"/>
      <c r="ASZ75" s="14"/>
      <c r="ATA75" s="14"/>
      <c r="ATB75" s="14"/>
      <c r="ATC75" s="14"/>
      <c r="ATD75" s="14"/>
    </row>
    <row r="76" spans="63:1200">
      <c r="BK76" s="14" t="str">
        <f t="shared" si="2115"/>
        <v/>
      </c>
      <c r="ABO76" s="14"/>
      <c r="ABP76" s="14"/>
      <c r="ABQ76" s="14"/>
      <c r="ABR76" s="14"/>
      <c r="ABS76" s="14"/>
      <c r="ABT76" s="14"/>
      <c r="ABU76" s="14"/>
      <c r="ABV76" s="14"/>
      <c r="ABW76" s="14"/>
      <c r="ABX76" s="14"/>
      <c r="ABY76" s="14"/>
      <c r="ABZ76" s="14"/>
      <c r="ACA76" s="14"/>
      <c r="ACB76" s="14"/>
      <c r="ACC76" s="14"/>
      <c r="ACD76" s="14"/>
      <c r="ACE76" s="14"/>
      <c r="ACF76" s="14"/>
      <c r="ACG76" s="14"/>
      <c r="ACH76" s="14"/>
      <c r="ACI76" s="14"/>
      <c r="ACJ76" s="14"/>
      <c r="ACK76" s="14"/>
      <c r="ACL76" s="14"/>
      <c r="ACM76" s="14"/>
      <c r="ACN76" s="14"/>
      <c r="ACO76" s="14"/>
      <c r="ACP76" s="14"/>
      <c r="ACQ76" s="14"/>
      <c r="ACR76" s="14"/>
      <c r="ACS76" s="14"/>
      <c r="ACT76" s="14"/>
      <c r="ACU76" s="14"/>
      <c r="ACV76" s="14"/>
      <c r="ACW76" s="14"/>
      <c r="ACX76" s="14"/>
      <c r="ACY76" s="14"/>
      <c r="ACZ76" s="14"/>
      <c r="ADA76" s="14"/>
      <c r="ADB76" s="14"/>
      <c r="ADC76" s="14"/>
      <c r="ADD76" s="14"/>
      <c r="ADE76" s="14"/>
      <c r="ADF76" s="14"/>
      <c r="ADG76" s="14"/>
      <c r="ADH76" s="14"/>
      <c r="ADI76" s="14"/>
      <c r="ADJ76" s="14"/>
      <c r="ADK76" s="14"/>
      <c r="ADL76" s="14"/>
      <c r="ADM76" s="14"/>
      <c r="ADN76" s="14"/>
      <c r="ADO76" s="14"/>
      <c r="ADP76" s="14"/>
      <c r="ADQ76" s="14"/>
      <c r="ADR76" s="14"/>
      <c r="ADS76" s="14"/>
      <c r="ADT76" s="14"/>
      <c r="ADU76" s="14"/>
      <c r="ADV76" s="14"/>
      <c r="ADW76" s="14"/>
      <c r="ADX76" s="14"/>
      <c r="ADY76" s="14"/>
      <c r="ADZ76" s="14"/>
      <c r="AEA76" s="14"/>
      <c r="AEB76" s="14"/>
      <c r="AEC76" s="14"/>
      <c r="AED76" s="14"/>
      <c r="AEE76" s="14"/>
      <c r="AEF76" s="14"/>
      <c r="AEG76" s="14"/>
      <c r="AEH76" s="14"/>
      <c r="AEI76" s="14"/>
      <c r="AEJ76" s="14"/>
      <c r="AEK76" s="14"/>
      <c r="AEL76" s="14"/>
      <c r="AEM76" s="14"/>
      <c r="AEN76" s="14"/>
      <c r="AEO76" s="14"/>
      <c r="AEP76" s="14"/>
      <c r="AEQ76" s="14"/>
      <c r="AER76" s="14"/>
      <c r="AES76" s="14"/>
      <c r="AET76" s="14"/>
      <c r="AEU76" s="14"/>
      <c r="AEV76" s="14"/>
      <c r="AEW76" s="14"/>
      <c r="AEX76" s="14"/>
      <c r="AEY76" s="14"/>
      <c r="AEZ76" s="14"/>
      <c r="AFA76" s="14"/>
      <c r="AFB76" s="14"/>
      <c r="AFC76" s="14"/>
      <c r="AFD76" s="14"/>
      <c r="AFE76" s="14"/>
      <c r="AFF76" s="14"/>
      <c r="AFG76" s="14"/>
      <c r="AFH76" s="14"/>
      <c r="AFI76" s="14"/>
      <c r="AFJ76" s="14"/>
      <c r="AFK76" s="14"/>
      <c r="AFL76" s="14"/>
      <c r="AFM76" s="14"/>
      <c r="AFN76" s="14"/>
      <c r="AFO76" s="14"/>
      <c r="AFP76" s="14"/>
      <c r="AFQ76" s="14"/>
      <c r="AFR76" s="14"/>
      <c r="AFS76" s="14"/>
      <c r="AFT76" s="14"/>
      <c r="AFU76" s="14"/>
      <c r="AFV76" s="14"/>
      <c r="AFW76" s="14"/>
      <c r="AFX76" s="14"/>
      <c r="AFY76" s="14"/>
      <c r="AFZ76" s="14"/>
      <c r="AGA76" s="14"/>
      <c r="AGB76" s="14"/>
      <c r="AGC76" s="14"/>
      <c r="AGD76" s="14"/>
      <c r="AGE76" s="14"/>
      <c r="AGF76" s="14"/>
      <c r="AGG76" s="14"/>
      <c r="AGH76" s="14"/>
      <c r="AGI76" s="14"/>
      <c r="AGJ76" s="14"/>
      <c r="AGK76" s="14"/>
      <c r="AGL76" s="14"/>
      <c r="AGM76" s="14"/>
      <c r="AGN76" s="14"/>
      <c r="AGO76" s="14"/>
      <c r="AGP76" s="14"/>
      <c r="AGQ76" s="14"/>
      <c r="AGR76" s="14"/>
      <c r="AGS76" s="14"/>
      <c r="AGT76" s="14"/>
      <c r="AGU76" s="14"/>
      <c r="AGV76" s="14"/>
      <c r="AGW76" s="14"/>
      <c r="AGX76" s="14"/>
      <c r="AGY76" s="14"/>
      <c r="AGZ76" s="14"/>
      <c r="AHA76" s="14"/>
      <c r="AHB76" s="14"/>
      <c r="AHC76" s="14"/>
      <c r="AHD76" s="14"/>
      <c r="AHE76" s="14"/>
      <c r="AHF76" s="14"/>
      <c r="AHG76" s="14"/>
      <c r="AHH76" s="14"/>
      <c r="AHI76" s="14"/>
      <c r="AHJ76" s="14"/>
      <c r="AHK76" s="14"/>
      <c r="AHL76" s="14"/>
      <c r="AHM76" s="14"/>
      <c r="AHN76" s="14"/>
      <c r="AHO76" s="14"/>
      <c r="AHP76" s="14"/>
      <c r="AHQ76" s="14"/>
      <c r="AHR76" s="14"/>
      <c r="AHS76" s="14"/>
      <c r="AHT76" s="14"/>
      <c r="AHU76" s="14"/>
      <c r="AHV76" s="14"/>
      <c r="AHW76" s="14"/>
      <c r="AHX76" s="14"/>
      <c r="AHY76" s="14"/>
      <c r="AHZ76" s="14"/>
      <c r="AIA76" s="14"/>
      <c r="AIB76" s="14"/>
      <c r="AIC76" s="14"/>
      <c r="AID76" s="14"/>
      <c r="AIE76" s="14"/>
      <c r="AIF76" s="14"/>
      <c r="AIG76" s="14"/>
      <c r="AIH76" s="14"/>
      <c r="AII76" s="14"/>
      <c r="AIJ76" s="14"/>
      <c r="AIK76" s="14"/>
      <c r="AIL76" s="14"/>
      <c r="AIM76" s="14"/>
      <c r="AIN76" s="14"/>
      <c r="AIO76" s="14"/>
      <c r="AIP76" s="14"/>
      <c r="AIQ76" s="14"/>
      <c r="AIR76" s="14"/>
      <c r="AIS76" s="14"/>
      <c r="AIT76" s="14"/>
      <c r="AIU76" s="14"/>
      <c r="AIV76" s="14"/>
      <c r="AIW76" s="14"/>
      <c r="AIX76" s="14"/>
      <c r="AIY76" s="14"/>
      <c r="AIZ76" s="14"/>
      <c r="AJA76" s="14"/>
      <c r="AJB76" s="14"/>
      <c r="AJC76" s="14"/>
      <c r="AJD76" s="14"/>
      <c r="AJE76" s="14"/>
      <c r="AJF76" s="14"/>
      <c r="AJG76" s="14"/>
      <c r="AJH76" s="14"/>
      <c r="AJI76" s="14"/>
      <c r="AJJ76" s="14"/>
      <c r="AJK76" s="14"/>
      <c r="AJL76" s="14"/>
      <c r="AJM76" s="14"/>
      <c r="AJN76" s="14"/>
      <c r="AJO76" s="14"/>
      <c r="AJP76" s="14"/>
      <c r="AJQ76" s="14"/>
      <c r="AJR76" s="14"/>
      <c r="AJS76" s="14"/>
      <c r="AJT76" s="14"/>
      <c r="AJU76" s="14"/>
      <c r="AJV76" s="14"/>
      <c r="AJW76" s="14"/>
      <c r="AJX76" s="14"/>
      <c r="AJY76" s="14"/>
      <c r="AJZ76" s="14"/>
      <c r="AKA76" s="14"/>
      <c r="AKB76" s="14"/>
      <c r="AKC76" s="14"/>
      <c r="AKD76" s="14"/>
      <c r="AKE76" s="14"/>
      <c r="AKF76" s="14"/>
      <c r="AKG76" s="14"/>
      <c r="AKH76" s="14"/>
      <c r="AKI76" s="14"/>
      <c r="AKJ76" s="14"/>
      <c r="AKK76" s="14"/>
      <c r="AKL76" s="14"/>
      <c r="AKM76" s="14"/>
      <c r="AKN76" s="14"/>
      <c r="AKO76" s="14"/>
      <c r="AKP76" s="14"/>
      <c r="AKQ76" s="14"/>
      <c r="AKR76" s="14"/>
      <c r="AKS76" s="14"/>
      <c r="AKT76" s="14"/>
      <c r="AKU76" s="14"/>
      <c r="AKV76" s="14"/>
      <c r="AKW76" s="14"/>
      <c r="AKX76" s="14"/>
      <c r="AKY76" s="14"/>
      <c r="AKZ76" s="14"/>
      <c r="ALA76" s="14"/>
      <c r="ALB76" s="14"/>
      <c r="ALC76" s="14"/>
      <c r="ALD76" s="14"/>
      <c r="ALE76" s="14"/>
      <c r="ALF76" s="14"/>
      <c r="ALG76" s="14"/>
      <c r="ALH76" s="14"/>
      <c r="ALI76" s="14"/>
      <c r="ALJ76" s="14"/>
      <c r="ALK76" s="14"/>
      <c r="ALL76" s="14"/>
      <c r="ALM76" s="14"/>
      <c r="ALN76" s="14"/>
      <c r="ALO76" s="14"/>
      <c r="ALP76" s="14"/>
      <c r="ALQ76" s="14"/>
      <c r="ALR76" s="14"/>
      <c r="ALS76" s="14"/>
      <c r="ALT76" s="14"/>
      <c r="ALU76" s="14"/>
      <c r="ALV76" s="14"/>
      <c r="ALW76" s="14"/>
      <c r="ALX76" s="14"/>
      <c r="ALY76" s="14"/>
      <c r="ALZ76" s="14"/>
      <c r="AMA76" s="14"/>
      <c r="AMB76" s="14"/>
      <c r="AMC76" s="14"/>
      <c r="AMD76" s="14"/>
      <c r="AME76" s="14"/>
      <c r="AMF76" s="14"/>
      <c r="AMG76" s="14"/>
      <c r="AMH76" s="14"/>
      <c r="AMI76" s="14"/>
      <c r="AMJ76" s="14"/>
      <c r="AMK76" s="14"/>
      <c r="AML76" s="14"/>
      <c r="AMM76" s="14"/>
      <c r="AMN76" s="14"/>
      <c r="AMO76" s="14"/>
      <c r="AMP76" s="14"/>
      <c r="AMQ76" s="14"/>
      <c r="AMR76" s="14"/>
      <c r="AMS76" s="14"/>
      <c r="AMT76" s="14"/>
      <c r="AMU76" s="14"/>
      <c r="AMV76" s="14"/>
      <c r="AMW76" s="14"/>
      <c r="AMX76" s="14"/>
      <c r="AMY76" s="14"/>
      <c r="AMZ76" s="14"/>
      <c r="ANA76" s="14"/>
      <c r="ANB76" s="14"/>
      <c r="ANC76" s="14"/>
      <c r="AND76" s="14"/>
      <c r="ANE76" s="14"/>
      <c r="ANF76" s="14"/>
      <c r="ANG76" s="14"/>
      <c r="ANH76" s="14"/>
      <c r="ANI76" s="14"/>
      <c r="ANJ76" s="14"/>
      <c r="ANK76" s="14"/>
      <c r="ANL76" s="14"/>
      <c r="ANM76" s="14"/>
      <c r="ANN76" s="14"/>
      <c r="ANO76" s="14"/>
      <c r="ANP76" s="14"/>
      <c r="ANQ76" s="14"/>
      <c r="ANR76" s="14"/>
      <c r="ANS76" s="14"/>
      <c r="ANT76" s="14"/>
      <c r="ANU76" s="14"/>
      <c r="ANV76" s="14"/>
      <c r="ANW76" s="14"/>
      <c r="ANX76" s="14"/>
      <c r="ANY76" s="14"/>
      <c r="ANZ76" s="14"/>
      <c r="AOA76" s="14"/>
      <c r="AOB76" s="14"/>
      <c r="AOC76" s="14"/>
      <c r="AOD76" s="14"/>
      <c r="AOE76" s="14"/>
      <c r="AOF76" s="14"/>
      <c r="AOG76" s="14"/>
      <c r="AOH76" s="14"/>
      <c r="AOI76" s="14"/>
      <c r="AOJ76" s="14"/>
      <c r="AOK76" s="14"/>
      <c r="AOL76" s="14"/>
      <c r="AOM76" s="14"/>
      <c r="AON76" s="14"/>
      <c r="AOO76" s="14"/>
      <c r="AOP76" s="14"/>
      <c r="AOQ76" s="14"/>
      <c r="AOR76" s="14"/>
      <c r="AOS76" s="14"/>
      <c r="AOT76" s="14"/>
      <c r="AOU76" s="14"/>
      <c r="AOV76" s="14"/>
      <c r="AOW76" s="14"/>
      <c r="AOX76" s="14"/>
      <c r="AOY76" s="14"/>
      <c r="AOZ76" s="14"/>
      <c r="APA76" s="14"/>
      <c r="APB76" s="14"/>
      <c r="APC76" s="14"/>
      <c r="APD76" s="14"/>
      <c r="APE76" s="14"/>
      <c r="APF76" s="14"/>
      <c r="APG76" s="14"/>
      <c r="APH76" s="14"/>
      <c r="API76" s="14"/>
      <c r="APJ76" s="14"/>
      <c r="APK76" s="14"/>
      <c r="APL76" s="14"/>
      <c r="APM76" s="14"/>
      <c r="APN76" s="14"/>
      <c r="APO76" s="14"/>
      <c r="APP76" s="14"/>
      <c r="APQ76" s="14"/>
      <c r="APR76" s="14"/>
      <c r="APS76" s="14"/>
      <c r="APT76" s="14"/>
      <c r="APU76" s="14"/>
      <c r="APV76" s="14"/>
      <c r="APW76" s="14"/>
      <c r="APX76" s="14"/>
      <c r="APY76" s="14"/>
      <c r="APZ76" s="14"/>
      <c r="AQA76" s="14"/>
      <c r="AQB76" s="14"/>
      <c r="AQC76" s="14"/>
      <c r="AQD76" s="14"/>
      <c r="AQE76" s="14"/>
      <c r="AQF76" s="14"/>
      <c r="AQG76" s="14"/>
      <c r="AQH76" s="14"/>
      <c r="AQI76" s="14"/>
      <c r="AQJ76" s="14"/>
      <c r="AQK76" s="14"/>
      <c r="AQL76" s="14"/>
      <c r="AQM76" s="14"/>
      <c r="AQN76" s="14"/>
      <c r="AQO76" s="14"/>
      <c r="AQP76" s="14"/>
      <c r="AQQ76" s="14"/>
      <c r="AQR76" s="14"/>
      <c r="AQS76" s="14"/>
      <c r="AQT76" s="14"/>
      <c r="AQU76" s="14"/>
      <c r="AQV76" s="14"/>
      <c r="AQW76" s="14"/>
      <c r="AQX76" s="14"/>
      <c r="AQY76" s="14"/>
      <c r="AQZ76" s="14"/>
      <c r="ARA76" s="14"/>
      <c r="ARB76" s="14"/>
      <c r="ARC76" s="14"/>
      <c r="ARD76" s="14"/>
      <c r="ARE76" s="14"/>
      <c r="ARF76" s="14"/>
      <c r="ARG76" s="14"/>
      <c r="ARH76" s="14"/>
      <c r="ARI76" s="14"/>
      <c r="ARJ76" s="14"/>
      <c r="ARK76" s="14"/>
      <c r="ARL76" s="14"/>
      <c r="ARM76" s="14"/>
      <c r="ARN76" s="14"/>
      <c r="ARO76" s="14"/>
      <c r="ARP76" s="14"/>
      <c r="ARQ76" s="14"/>
      <c r="ARR76" s="14"/>
      <c r="ARS76" s="14"/>
      <c r="ART76" s="14"/>
      <c r="ARU76" s="14"/>
      <c r="ARV76" s="14"/>
      <c r="ARW76" s="14"/>
      <c r="ARX76" s="14"/>
      <c r="ARY76" s="14"/>
      <c r="ARZ76" s="14"/>
      <c r="ASA76" s="14"/>
      <c r="ASB76" s="14"/>
      <c r="ASC76" s="14"/>
      <c r="ASD76" s="14"/>
      <c r="ASE76" s="14"/>
      <c r="ASF76" s="14"/>
      <c r="ASG76" s="14"/>
      <c r="ASH76" s="14"/>
      <c r="ASI76" s="14"/>
      <c r="ASJ76" s="14"/>
      <c r="ASK76" s="14"/>
      <c r="ASL76" s="14"/>
      <c r="ASM76" s="14"/>
      <c r="ASN76" s="14"/>
      <c r="ASO76" s="14"/>
      <c r="ASP76" s="14"/>
      <c r="ASQ76" s="14"/>
      <c r="ASR76" s="14"/>
      <c r="ASS76" s="14"/>
      <c r="AST76" s="14"/>
      <c r="ASU76" s="14"/>
      <c r="ASV76" s="14"/>
      <c r="ASW76" s="14"/>
      <c r="ASX76" s="14"/>
      <c r="ASY76" s="14"/>
      <c r="ASZ76" s="14"/>
      <c r="ATA76" s="14"/>
      <c r="ATB76" s="14"/>
      <c r="ATC76" s="14"/>
      <c r="ATD76" s="14"/>
    </row>
    <row r="77" spans="63:1200">
      <c r="BK77" s="14" t="str">
        <f t="shared" si="2115"/>
        <v/>
      </c>
      <c r="ABO77" s="14"/>
      <c r="ABP77" s="14"/>
      <c r="ABQ77" s="14"/>
      <c r="ABR77" s="14"/>
      <c r="ABS77" s="14"/>
      <c r="ABT77" s="14"/>
      <c r="ABU77" s="14"/>
      <c r="ABV77" s="14"/>
      <c r="ABW77" s="14"/>
      <c r="ABX77" s="14"/>
      <c r="ABY77" s="14"/>
      <c r="ABZ77" s="14"/>
      <c r="ACA77" s="14"/>
      <c r="ACB77" s="14"/>
      <c r="ACC77" s="14"/>
      <c r="ACD77" s="14"/>
      <c r="ACE77" s="14"/>
      <c r="ACF77" s="14"/>
      <c r="ACG77" s="14"/>
      <c r="ACH77" s="14"/>
      <c r="ACI77" s="14"/>
      <c r="ACJ77" s="14"/>
      <c r="ACK77" s="14"/>
      <c r="ACL77" s="14"/>
      <c r="ACM77" s="14"/>
      <c r="ACN77" s="14"/>
      <c r="ACO77" s="14"/>
      <c r="ACP77" s="14"/>
      <c r="ACQ77" s="14"/>
      <c r="ACR77" s="14"/>
      <c r="ACS77" s="14"/>
      <c r="ACT77" s="14"/>
      <c r="ACU77" s="14"/>
      <c r="ACV77" s="14"/>
      <c r="ACW77" s="14"/>
      <c r="ACX77" s="14"/>
      <c r="ACY77" s="14"/>
      <c r="ACZ77" s="14"/>
      <c r="ADA77" s="14"/>
      <c r="ADB77" s="14"/>
      <c r="ADC77" s="14"/>
      <c r="ADD77" s="14"/>
      <c r="ADE77" s="14"/>
      <c r="ADF77" s="14"/>
      <c r="ADG77" s="14"/>
      <c r="ADH77" s="14"/>
      <c r="ADI77" s="14"/>
      <c r="ADJ77" s="14"/>
      <c r="ADK77" s="14"/>
      <c r="ADL77" s="14"/>
      <c r="ADM77" s="14"/>
      <c r="ADN77" s="14"/>
      <c r="ADO77" s="14"/>
      <c r="ADP77" s="14"/>
      <c r="ADQ77" s="14"/>
      <c r="ADR77" s="14"/>
      <c r="ADS77" s="14"/>
      <c r="ADT77" s="14"/>
      <c r="ADU77" s="14"/>
      <c r="ADV77" s="14"/>
      <c r="ADW77" s="14"/>
      <c r="ADX77" s="14"/>
      <c r="ADY77" s="14"/>
      <c r="ADZ77" s="14"/>
      <c r="AEA77" s="14"/>
      <c r="AEB77" s="14"/>
      <c r="AEC77" s="14"/>
      <c r="AED77" s="14"/>
      <c r="AEE77" s="14"/>
      <c r="AEF77" s="14"/>
      <c r="AEG77" s="14"/>
      <c r="AEH77" s="14"/>
      <c r="AEI77" s="14"/>
      <c r="AEJ77" s="14"/>
      <c r="AEK77" s="14"/>
      <c r="AEL77" s="14"/>
      <c r="AEM77" s="14"/>
      <c r="AEN77" s="14"/>
      <c r="AEO77" s="14"/>
      <c r="AEP77" s="14"/>
      <c r="AEQ77" s="14"/>
      <c r="AER77" s="14"/>
      <c r="AES77" s="14"/>
      <c r="AET77" s="14"/>
      <c r="AEU77" s="14"/>
      <c r="AEV77" s="14"/>
      <c r="AEW77" s="14"/>
      <c r="AEX77" s="14"/>
      <c r="AEY77" s="14"/>
      <c r="AEZ77" s="14"/>
      <c r="AFA77" s="14"/>
      <c r="AFB77" s="14"/>
      <c r="AFC77" s="14"/>
      <c r="AFD77" s="14"/>
      <c r="AFE77" s="14"/>
      <c r="AFF77" s="14"/>
      <c r="AFG77" s="14"/>
      <c r="AFH77" s="14"/>
      <c r="AFI77" s="14"/>
      <c r="AFJ77" s="14"/>
      <c r="AFK77" s="14"/>
      <c r="AFL77" s="14"/>
      <c r="AFM77" s="14"/>
      <c r="AFN77" s="14"/>
      <c r="AFO77" s="14"/>
      <c r="AFP77" s="14"/>
      <c r="AFQ77" s="14"/>
      <c r="AFR77" s="14"/>
      <c r="AFS77" s="14"/>
      <c r="AFT77" s="14"/>
      <c r="AFU77" s="14"/>
      <c r="AFV77" s="14"/>
      <c r="AFW77" s="14"/>
      <c r="AFX77" s="14"/>
      <c r="AFY77" s="14"/>
      <c r="AFZ77" s="14"/>
      <c r="AGA77" s="14"/>
      <c r="AGB77" s="14"/>
      <c r="AGC77" s="14"/>
      <c r="AGD77" s="14"/>
      <c r="AGE77" s="14"/>
      <c r="AGF77" s="14"/>
      <c r="AGG77" s="14"/>
      <c r="AGH77" s="14"/>
      <c r="AGI77" s="14"/>
      <c r="AGJ77" s="14"/>
      <c r="AGK77" s="14"/>
      <c r="AGL77" s="14"/>
      <c r="AGM77" s="14"/>
      <c r="AGN77" s="14"/>
      <c r="AGO77" s="14"/>
      <c r="AGP77" s="14"/>
      <c r="AGQ77" s="14"/>
      <c r="AGR77" s="14"/>
      <c r="AGS77" s="14"/>
      <c r="AGT77" s="14"/>
      <c r="AGU77" s="14"/>
      <c r="AGV77" s="14"/>
      <c r="AGW77" s="14"/>
      <c r="AGX77" s="14"/>
      <c r="AGY77" s="14"/>
      <c r="AGZ77" s="14"/>
      <c r="AHA77" s="14"/>
      <c r="AHB77" s="14"/>
      <c r="AHC77" s="14"/>
      <c r="AHD77" s="14"/>
      <c r="AHE77" s="14"/>
      <c r="AHF77" s="14"/>
      <c r="AHG77" s="14"/>
      <c r="AHH77" s="14"/>
      <c r="AHI77" s="14"/>
      <c r="AHJ77" s="14"/>
      <c r="AHK77" s="14"/>
      <c r="AHL77" s="14"/>
      <c r="AHM77" s="14"/>
      <c r="AHN77" s="14"/>
      <c r="AHO77" s="14"/>
      <c r="AHP77" s="14"/>
      <c r="AHQ77" s="14"/>
      <c r="AHR77" s="14"/>
      <c r="AHS77" s="14"/>
      <c r="AHT77" s="14"/>
      <c r="AHU77" s="14"/>
      <c r="AHV77" s="14"/>
      <c r="AHW77" s="14"/>
      <c r="AHX77" s="14"/>
      <c r="AHY77" s="14"/>
      <c r="AHZ77" s="14"/>
      <c r="AIA77" s="14"/>
      <c r="AIB77" s="14"/>
      <c r="AIC77" s="14"/>
      <c r="AID77" s="14"/>
      <c r="AIE77" s="14"/>
      <c r="AIF77" s="14"/>
      <c r="AIG77" s="14"/>
      <c r="AIH77" s="14"/>
      <c r="AII77" s="14"/>
      <c r="AIJ77" s="14"/>
      <c r="AIK77" s="14"/>
      <c r="AIL77" s="14"/>
      <c r="AIM77" s="14"/>
      <c r="AIN77" s="14"/>
      <c r="AIO77" s="14"/>
      <c r="AIP77" s="14"/>
      <c r="AIQ77" s="14"/>
      <c r="AIR77" s="14"/>
      <c r="AIS77" s="14"/>
      <c r="AIT77" s="14"/>
      <c r="AIU77" s="14"/>
      <c r="AIV77" s="14"/>
      <c r="AIW77" s="14"/>
      <c r="AIX77" s="14"/>
      <c r="AIY77" s="14"/>
      <c r="AIZ77" s="14"/>
      <c r="AJA77" s="14"/>
      <c r="AJB77" s="14"/>
      <c r="AJC77" s="14"/>
      <c r="AJD77" s="14"/>
      <c r="AJE77" s="14"/>
      <c r="AJF77" s="14"/>
      <c r="AJG77" s="14"/>
      <c r="AJH77" s="14"/>
      <c r="AJI77" s="14"/>
      <c r="AJJ77" s="14"/>
      <c r="AJK77" s="14"/>
      <c r="AJL77" s="14"/>
      <c r="AJM77" s="14"/>
      <c r="AJN77" s="14"/>
      <c r="AJO77" s="14"/>
      <c r="AJP77" s="14"/>
      <c r="AJQ77" s="14"/>
      <c r="AJR77" s="14"/>
      <c r="AJS77" s="14"/>
      <c r="AJT77" s="14"/>
      <c r="AJU77" s="14"/>
      <c r="AJV77" s="14"/>
      <c r="AJW77" s="14"/>
      <c r="AJX77" s="14"/>
      <c r="AJY77" s="14"/>
      <c r="AJZ77" s="14"/>
      <c r="AKA77" s="14"/>
      <c r="AKB77" s="14"/>
      <c r="AKC77" s="14"/>
      <c r="AKD77" s="14"/>
      <c r="AKE77" s="14"/>
      <c r="AKF77" s="14"/>
      <c r="AKG77" s="14"/>
      <c r="AKH77" s="14"/>
      <c r="AKI77" s="14"/>
      <c r="AKJ77" s="14"/>
      <c r="AKK77" s="14"/>
      <c r="AKL77" s="14"/>
      <c r="AKM77" s="14"/>
      <c r="AKN77" s="14"/>
      <c r="AKO77" s="14"/>
      <c r="AKP77" s="14"/>
      <c r="AKQ77" s="14"/>
      <c r="AKR77" s="14"/>
      <c r="AKS77" s="14"/>
      <c r="AKT77" s="14"/>
      <c r="AKU77" s="14"/>
      <c r="AKV77" s="14"/>
      <c r="AKW77" s="14"/>
      <c r="AKX77" s="14"/>
      <c r="AKY77" s="14"/>
      <c r="AKZ77" s="14"/>
      <c r="ALA77" s="14"/>
      <c r="ALB77" s="14"/>
      <c r="ALC77" s="14"/>
      <c r="ALD77" s="14"/>
      <c r="ALE77" s="14"/>
      <c r="ALF77" s="14"/>
      <c r="ALG77" s="14"/>
      <c r="ALH77" s="14"/>
      <c r="ALI77" s="14"/>
      <c r="ALJ77" s="14"/>
      <c r="ALK77" s="14"/>
      <c r="ALL77" s="14"/>
      <c r="ALM77" s="14"/>
      <c r="ALN77" s="14"/>
      <c r="ALO77" s="14"/>
      <c r="ALP77" s="14"/>
      <c r="ALQ77" s="14"/>
      <c r="ALR77" s="14"/>
      <c r="ALS77" s="14"/>
      <c r="ALT77" s="14"/>
      <c r="ALU77" s="14"/>
      <c r="ALV77" s="14"/>
      <c r="ALW77" s="14"/>
      <c r="ALX77" s="14"/>
      <c r="ALY77" s="14"/>
      <c r="ALZ77" s="14"/>
      <c r="AMA77" s="14"/>
      <c r="AMB77" s="14"/>
      <c r="AMC77" s="14"/>
      <c r="AMD77" s="14"/>
      <c r="AME77" s="14"/>
      <c r="AMF77" s="14"/>
      <c r="AMG77" s="14"/>
      <c r="AMH77" s="14"/>
      <c r="AMI77" s="14"/>
      <c r="AMJ77" s="14"/>
      <c r="AMK77" s="14"/>
      <c r="AML77" s="14"/>
      <c r="AMM77" s="14"/>
      <c r="AMN77" s="14"/>
      <c r="AMO77" s="14"/>
      <c r="AMP77" s="14"/>
      <c r="AMQ77" s="14"/>
      <c r="AMR77" s="14"/>
      <c r="AMS77" s="14"/>
      <c r="AMT77" s="14"/>
      <c r="AMU77" s="14"/>
      <c r="AMV77" s="14"/>
      <c r="AMW77" s="14"/>
      <c r="AMX77" s="14"/>
      <c r="AMY77" s="14"/>
      <c r="AMZ77" s="14"/>
      <c r="ANA77" s="14"/>
      <c r="ANB77" s="14"/>
      <c r="ANC77" s="14"/>
      <c r="AND77" s="14"/>
      <c r="ANE77" s="14"/>
      <c r="ANF77" s="14"/>
      <c r="ANG77" s="14"/>
      <c r="ANH77" s="14"/>
      <c r="ANI77" s="14"/>
      <c r="ANJ77" s="14"/>
      <c r="ANK77" s="14"/>
      <c r="ANL77" s="14"/>
      <c r="ANM77" s="14"/>
      <c r="ANN77" s="14"/>
      <c r="ANO77" s="14"/>
      <c r="ANP77" s="14"/>
      <c r="ANQ77" s="14"/>
      <c r="ANR77" s="14"/>
      <c r="ANS77" s="14"/>
      <c r="ANT77" s="14"/>
      <c r="ANU77" s="14"/>
      <c r="ANV77" s="14"/>
      <c r="ANW77" s="14"/>
      <c r="ANX77" s="14"/>
      <c r="ANY77" s="14"/>
      <c r="ANZ77" s="14"/>
      <c r="AOA77" s="14"/>
      <c r="AOB77" s="14"/>
      <c r="AOC77" s="14"/>
      <c r="AOD77" s="14"/>
      <c r="AOE77" s="14"/>
      <c r="AOF77" s="14"/>
      <c r="AOG77" s="14"/>
      <c r="AOH77" s="14"/>
      <c r="AOI77" s="14"/>
      <c r="AOJ77" s="14"/>
      <c r="AOK77" s="14"/>
      <c r="AOL77" s="14"/>
      <c r="AOM77" s="14"/>
      <c r="AON77" s="14"/>
      <c r="AOO77" s="14"/>
      <c r="AOP77" s="14"/>
      <c r="AOQ77" s="14"/>
      <c r="AOR77" s="14"/>
      <c r="AOS77" s="14"/>
      <c r="AOT77" s="14"/>
      <c r="AOU77" s="14"/>
      <c r="AOV77" s="14"/>
      <c r="AOW77" s="14"/>
      <c r="AOX77" s="14"/>
      <c r="AOY77" s="14"/>
      <c r="AOZ77" s="14"/>
      <c r="APA77" s="14"/>
      <c r="APB77" s="14"/>
      <c r="APC77" s="14"/>
      <c r="APD77" s="14"/>
      <c r="APE77" s="14"/>
      <c r="APF77" s="14"/>
      <c r="APG77" s="14"/>
      <c r="APH77" s="14"/>
      <c r="API77" s="14"/>
      <c r="APJ77" s="14"/>
      <c r="APK77" s="14"/>
      <c r="APL77" s="14"/>
      <c r="APM77" s="14"/>
      <c r="APN77" s="14"/>
      <c r="APO77" s="14"/>
      <c r="APP77" s="14"/>
      <c r="APQ77" s="14"/>
      <c r="APR77" s="14"/>
      <c r="APS77" s="14"/>
      <c r="APT77" s="14"/>
      <c r="APU77" s="14"/>
      <c r="APV77" s="14"/>
      <c r="APW77" s="14"/>
      <c r="APX77" s="14"/>
      <c r="APY77" s="14"/>
      <c r="APZ77" s="14"/>
      <c r="AQA77" s="14"/>
      <c r="AQB77" s="14"/>
      <c r="AQC77" s="14"/>
      <c r="AQD77" s="14"/>
      <c r="AQE77" s="14"/>
      <c r="AQF77" s="14"/>
      <c r="AQG77" s="14"/>
      <c r="AQH77" s="14"/>
      <c r="AQI77" s="14"/>
      <c r="AQJ77" s="14"/>
      <c r="AQK77" s="14"/>
      <c r="AQL77" s="14"/>
      <c r="AQM77" s="14"/>
      <c r="AQN77" s="14"/>
      <c r="AQO77" s="14"/>
      <c r="AQP77" s="14"/>
      <c r="AQQ77" s="14"/>
      <c r="AQR77" s="14"/>
      <c r="AQS77" s="14"/>
      <c r="AQT77" s="14"/>
      <c r="AQU77" s="14"/>
      <c r="AQV77" s="14"/>
      <c r="AQW77" s="14"/>
      <c r="AQX77" s="14"/>
      <c r="AQY77" s="14"/>
      <c r="AQZ77" s="14"/>
      <c r="ARA77" s="14"/>
      <c r="ARB77" s="14"/>
      <c r="ARC77" s="14"/>
      <c r="ARD77" s="14"/>
      <c r="ARE77" s="14"/>
      <c r="ARF77" s="14"/>
      <c r="ARG77" s="14"/>
      <c r="ARH77" s="14"/>
      <c r="ARI77" s="14"/>
      <c r="ARJ77" s="14"/>
      <c r="ARK77" s="14"/>
      <c r="ARL77" s="14"/>
      <c r="ARM77" s="14"/>
      <c r="ARN77" s="14"/>
      <c r="ARO77" s="14"/>
      <c r="ARP77" s="14"/>
      <c r="ARQ77" s="14"/>
      <c r="ARR77" s="14"/>
      <c r="ARS77" s="14"/>
      <c r="ART77" s="14"/>
      <c r="ARU77" s="14"/>
      <c r="ARV77" s="14"/>
      <c r="ARW77" s="14"/>
      <c r="ARX77" s="14"/>
      <c r="ARY77" s="14"/>
      <c r="ARZ77" s="14"/>
      <c r="ASA77" s="14"/>
      <c r="ASB77" s="14"/>
      <c r="ASC77" s="14"/>
      <c r="ASD77" s="14"/>
      <c r="ASE77" s="14"/>
      <c r="ASF77" s="14"/>
      <c r="ASG77" s="14"/>
      <c r="ASH77" s="14"/>
      <c r="ASI77" s="14"/>
      <c r="ASJ77" s="14"/>
      <c r="ASK77" s="14"/>
      <c r="ASL77" s="14"/>
      <c r="ASM77" s="14"/>
      <c r="ASN77" s="14"/>
      <c r="ASO77" s="14"/>
      <c r="ASP77" s="14"/>
      <c r="ASQ77" s="14"/>
      <c r="ASR77" s="14"/>
      <c r="ASS77" s="14"/>
      <c r="AST77" s="14"/>
      <c r="ASU77" s="14"/>
      <c r="ASV77" s="14"/>
      <c r="ASW77" s="14"/>
      <c r="ASX77" s="14"/>
      <c r="ASY77" s="14"/>
      <c r="ASZ77" s="14"/>
      <c r="ATA77" s="14"/>
      <c r="ATB77" s="14"/>
      <c r="ATC77" s="14"/>
      <c r="ATD77" s="14"/>
    </row>
    <row r="78" spans="63:1200">
      <c r="BK78" s="14" t="str">
        <f t="shared" si="2115"/>
        <v/>
      </c>
      <c r="ABO78" s="14"/>
      <c r="ABP78" s="14"/>
      <c r="ABQ78" s="14"/>
      <c r="ABR78" s="14"/>
      <c r="ABS78" s="14"/>
      <c r="ABT78" s="14"/>
      <c r="ABU78" s="14"/>
      <c r="ABV78" s="14"/>
      <c r="ABW78" s="14"/>
      <c r="ABX78" s="14"/>
      <c r="ABY78" s="14"/>
      <c r="ABZ78" s="14"/>
      <c r="ACA78" s="14"/>
      <c r="ACB78" s="14"/>
      <c r="ACC78" s="14"/>
      <c r="ACD78" s="14"/>
      <c r="ACE78" s="14"/>
      <c r="ACF78" s="14"/>
      <c r="ACG78" s="14"/>
      <c r="ACH78" s="14"/>
      <c r="ACI78" s="14"/>
      <c r="ACJ78" s="14"/>
      <c r="ACK78" s="14"/>
      <c r="ACL78" s="14"/>
      <c r="ACM78" s="14"/>
      <c r="ACN78" s="14"/>
      <c r="ACO78" s="14"/>
      <c r="ACP78" s="14"/>
      <c r="ACQ78" s="14"/>
      <c r="ACR78" s="14"/>
      <c r="ACS78" s="14"/>
      <c r="ACT78" s="14"/>
      <c r="ACU78" s="14"/>
      <c r="ACV78" s="14"/>
      <c r="ACW78" s="14"/>
      <c r="ACX78" s="14"/>
      <c r="ACY78" s="14"/>
      <c r="ACZ78" s="14"/>
      <c r="ADA78" s="14"/>
      <c r="ADB78" s="14"/>
      <c r="ADC78" s="14"/>
      <c r="ADD78" s="14"/>
      <c r="ADE78" s="14"/>
      <c r="ADF78" s="14"/>
      <c r="ADG78" s="14"/>
      <c r="ADH78" s="14"/>
      <c r="ADI78" s="14"/>
      <c r="ADJ78" s="14"/>
      <c r="ADK78" s="14"/>
      <c r="ADL78" s="14"/>
      <c r="ADM78" s="14"/>
      <c r="ADN78" s="14"/>
      <c r="ADO78" s="14"/>
      <c r="ADP78" s="14"/>
      <c r="ADQ78" s="14"/>
      <c r="ADR78" s="14"/>
      <c r="ADS78" s="14"/>
      <c r="ADT78" s="14"/>
      <c r="ADU78" s="14"/>
      <c r="ADV78" s="14"/>
      <c r="ADW78" s="14"/>
      <c r="ADX78" s="14"/>
      <c r="ADY78" s="14"/>
      <c r="ADZ78" s="14"/>
      <c r="AEA78" s="14"/>
      <c r="AEB78" s="14"/>
      <c r="AEC78" s="14"/>
      <c r="AED78" s="14"/>
      <c r="AEE78" s="14"/>
      <c r="AEF78" s="14"/>
      <c r="AEG78" s="14"/>
      <c r="AEH78" s="14"/>
      <c r="AEI78" s="14"/>
      <c r="AEJ78" s="14"/>
      <c r="AEK78" s="14"/>
      <c r="AEL78" s="14"/>
      <c r="AEM78" s="14"/>
      <c r="AEN78" s="14"/>
      <c r="AEO78" s="14"/>
      <c r="AEP78" s="14"/>
      <c r="AEQ78" s="14"/>
      <c r="AER78" s="14"/>
      <c r="AES78" s="14"/>
      <c r="AET78" s="14"/>
      <c r="AEU78" s="14"/>
      <c r="AEV78" s="14"/>
      <c r="AEW78" s="14"/>
      <c r="AEX78" s="14"/>
      <c r="AEY78" s="14"/>
      <c r="AEZ78" s="14"/>
      <c r="AFA78" s="14"/>
      <c r="AFB78" s="14"/>
      <c r="AFC78" s="14"/>
      <c r="AFD78" s="14"/>
      <c r="AFE78" s="14"/>
      <c r="AFF78" s="14"/>
      <c r="AFG78" s="14"/>
      <c r="AFH78" s="14"/>
      <c r="AFI78" s="14"/>
      <c r="AFJ78" s="14"/>
      <c r="AFK78" s="14"/>
      <c r="AFL78" s="14"/>
      <c r="AFM78" s="14"/>
      <c r="AFN78" s="14"/>
      <c r="AFO78" s="14"/>
      <c r="AFP78" s="14"/>
      <c r="AFQ78" s="14"/>
      <c r="AFR78" s="14"/>
      <c r="AFS78" s="14"/>
      <c r="AFT78" s="14"/>
      <c r="AFU78" s="14"/>
      <c r="AFV78" s="14"/>
      <c r="AFW78" s="14"/>
      <c r="AFX78" s="14"/>
      <c r="AFY78" s="14"/>
      <c r="AFZ78" s="14"/>
      <c r="AGA78" s="14"/>
      <c r="AGB78" s="14"/>
      <c r="AGC78" s="14"/>
      <c r="AGD78" s="14"/>
      <c r="AGE78" s="14"/>
      <c r="AGF78" s="14"/>
      <c r="AGG78" s="14"/>
      <c r="AGH78" s="14"/>
      <c r="AGI78" s="14"/>
      <c r="AGJ78" s="14"/>
      <c r="AGK78" s="14"/>
      <c r="AGL78" s="14"/>
      <c r="AGM78" s="14"/>
      <c r="AGN78" s="14"/>
      <c r="AGO78" s="14"/>
      <c r="AGP78" s="14"/>
      <c r="AGQ78" s="14"/>
      <c r="AGR78" s="14"/>
      <c r="AGS78" s="14"/>
      <c r="AGT78" s="14"/>
      <c r="AGU78" s="14"/>
      <c r="AGV78" s="14"/>
      <c r="AGW78" s="14"/>
      <c r="AGX78" s="14"/>
      <c r="AGY78" s="14"/>
      <c r="AGZ78" s="14"/>
      <c r="AHA78" s="14"/>
      <c r="AHB78" s="14"/>
      <c r="AHC78" s="14"/>
      <c r="AHD78" s="14"/>
      <c r="AHE78" s="14"/>
      <c r="AHF78" s="14"/>
      <c r="AHG78" s="14"/>
      <c r="AHH78" s="14"/>
      <c r="AHI78" s="14"/>
      <c r="AHJ78" s="14"/>
      <c r="AHK78" s="14"/>
      <c r="AHL78" s="14"/>
      <c r="AHM78" s="14"/>
      <c r="AHN78" s="14"/>
      <c r="AHO78" s="14"/>
      <c r="AHP78" s="14"/>
      <c r="AHQ78" s="14"/>
      <c r="AHR78" s="14"/>
      <c r="AHS78" s="14"/>
      <c r="AHT78" s="14"/>
      <c r="AHU78" s="14"/>
      <c r="AHV78" s="14"/>
      <c r="AHW78" s="14"/>
      <c r="AHX78" s="14"/>
      <c r="AHY78" s="14"/>
      <c r="AHZ78" s="14"/>
      <c r="AIA78" s="14"/>
      <c r="AIB78" s="14"/>
      <c r="AIC78" s="14"/>
      <c r="AID78" s="14"/>
      <c r="AIE78" s="14"/>
      <c r="AIF78" s="14"/>
      <c r="AIG78" s="14"/>
      <c r="AIH78" s="14"/>
      <c r="AII78" s="14"/>
      <c r="AIJ78" s="14"/>
      <c r="AIK78" s="14"/>
      <c r="AIL78" s="14"/>
      <c r="AIM78" s="14"/>
      <c r="AIN78" s="14"/>
      <c r="AIO78" s="14"/>
      <c r="AIP78" s="14"/>
      <c r="AIQ78" s="14"/>
      <c r="AIR78" s="14"/>
      <c r="AIS78" s="14"/>
      <c r="AIT78" s="14"/>
      <c r="AIU78" s="14"/>
      <c r="AIV78" s="14"/>
      <c r="AIW78" s="14"/>
      <c r="AIX78" s="14"/>
      <c r="AIY78" s="14"/>
      <c r="AIZ78" s="14"/>
      <c r="AJA78" s="14"/>
      <c r="AJB78" s="14"/>
      <c r="AJC78" s="14"/>
      <c r="AJD78" s="14"/>
      <c r="AJE78" s="14"/>
      <c r="AJF78" s="14"/>
      <c r="AJG78" s="14"/>
      <c r="AJH78" s="14"/>
      <c r="AJI78" s="14"/>
      <c r="AJJ78" s="14"/>
      <c r="AJK78" s="14"/>
      <c r="AJL78" s="14"/>
      <c r="AJM78" s="14"/>
      <c r="AJN78" s="14"/>
      <c r="AJO78" s="14"/>
      <c r="AJP78" s="14"/>
      <c r="AJQ78" s="14"/>
      <c r="AJR78" s="14"/>
      <c r="AJS78" s="14"/>
      <c r="AJT78" s="14"/>
      <c r="AJU78" s="14"/>
      <c r="AJV78" s="14"/>
      <c r="AJW78" s="14"/>
      <c r="AJX78" s="14"/>
      <c r="AJY78" s="14"/>
      <c r="AJZ78" s="14"/>
      <c r="AKA78" s="14"/>
      <c r="AKB78" s="14"/>
      <c r="AKC78" s="14"/>
      <c r="AKD78" s="14"/>
      <c r="AKE78" s="14"/>
      <c r="AKF78" s="14"/>
      <c r="AKG78" s="14"/>
      <c r="AKH78" s="14"/>
      <c r="AKI78" s="14"/>
      <c r="AKJ78" s="14"/>
      <c r="AKK78" s="14"/>
      <c r="AKL78" s="14"/>
      <c r="AKM78" s="14"/>
      <c r="AKN78" s="14"/>
      <c r="AKO78" s="14"/>
      <c r="AKP78" s="14"/>
      <c r="AKQ78" s="14"/>
      <c r="AKR78" s="14"/>
      <c r="AKS78" s="14"/>
      <c r="AKT78" s="14"/>
      <c r="AKU78" s="14"/>
      <c r="AKV78" s="14"/>
      <c r="AKW78" s="14"/>
      <c r="AKX78" s="14"/>
      <c r="AKY78" s="14"/>
      <c r="AKZ78" s="14"/>
      <c r="ALA78" s="14"/>
      <c r="ALB78" s="14"/>
      <c r="ALC78" s="14"/>
      <c r="ALD78" s="14"/>
      <c r="ALE78" s="14"/>
      <c r="ALF78" s="14"/>
      <c r="ALG78" s="14"/>
      <c r="ALH78" s="14"/>
      <c r="ALI78" s="14"/>
      <c r="ALJ78" s="14"/>
      <c r="ALK78" s="14"/>
      <c r="ALL78" s="14"/>
      <c r="ALM78" s="14"/>
      <c r="ALN78" s="14"/>
      <c r="ALO78" s="14"/>
      <c r="ALP78" s="14"/>
      <c r="ALQ78" s="14"/>
      <c r="ALR78" s="14"/>
      <c r="ALS78" s="14"/>
      <c r="ALT78" s="14"/>
      <c r="ALU78" s="14"/>
      <c r="ALV78" s="14"/>
      <c r="ALW78" s="14"/>
      <c r="ALX78" s="14"/>
      <c r="ALY78" s="14"/>
      <c r="ALZ78" s="14"/>
      <c r="AMA78" s="14"/>
      <c r="AMB78" s="14"/>
      <c r="AMC78" s="14"/>
      <c r="AMD78" s="14"/>
      <c r="AME78" s="14"/>
      <c r="AMF78" s="14"/>
      <c r="AMG78" s="14"/>
      <c r="AMH78" s="14"/>
      <c r="AMI78" s="14"/>
      <c r="AMJ78" s="14"/>
      <c r="AMK78" s="14"/>
      <c r="AML78" s="14"/>
      <c r="AMM78" s="14"/>
      <c r="AMN78" s="14"/>
      <c r="AMO78" s="14"/>
      <c r="AMP78" s="14"/>
      <c r="AMQ78" s="14"/>
      <c r="AMR78" s="14"/>
      <c r="AMS78" s="14"/>
      <c r="AMT78" s="14"/>
      <c r="AMU78" s="14"/>
      <c r="AMV78" s="14"/>
      <c r="AMW78" s="14"/>
      <c r="AMX78" s="14"/>
      <c r="AMY78" s="14"/>
      <c r="AMZ78" s="14"/>
      <c r="ANA78" s="14"/>
      <c r="ANB78" s="14"/>
      <c r="ANC78" s="14"/>
      <c r="AND78" s="14"/>
      <c r="ANE78" s="14"/>
      <c r="ANF78" s="14"/>
      <c r="ANG78" s="14"/>
      <c r="ANH78" s="14"/>
      <c r="ANI78" s="14"/>
      <c r="ANJ78" s="14"/>
      <c r="ANK78" s="14"/>
      <c r="ANL78" s="14"/>
      <c r="ANM78" s="14"/>
      <c r="ANN78" s="14"/>
      <c r="ANO78" s="14"/>
      <c r="ANP78" s="14"/>
      <c r="ANQ78" s="14"/>
      <c r="ANR78" s="14"/>
      <c r="ANS78" s="14"/>
      <c r="ANT78" s="14"/>
      <c r="ANU78" s="14"/>
      <c r="ANV78" s="14"/>
      <c r="ANW78" s="14"/>
      <c r="ANX78" s="14"/>
      <c r="ANY78" s="14"/>
      <c r="ANZ78" s="14"/>
      <c r="AOA78" s="14"/>
      <c r="AOB78" s="14"/>
      <c r="AOC78" s="14"/>
      <c r="AOD78" s="14"/>
      <c r="AOE78" s="14"/>
      <c r="AOF78" s="14"/>
      <c r="AOG78" s="14"/>
      <c r="AOH78" s="14"/>
      <c r="AOI78" s="14"/>
      <c r="AOJ78" s="14"/>
      <c r="AOK78" s="14"/>
      <c r="AOL78" s="14"/>
      <c r="AOM78" s="14"/>
      <c r="AON78" s="14"/>
      <c r="AOO78" s="14"/>
      <c r="AOP78" s="14"/>
      <c r="AOQ78" s="14"/>
      <c r="AOR78" s="14"/>
      <c r="AOS78" s="14"/>
      <c r="AOT78" s="14"/>
      <c r="AOU78" s="14"/>
      <c r="AOV78" s="14"/>
      <c r="AOW78" s="14"/>
      <c r="AOX78" s="14"/>
      <c r="AOY78" s="14"/>
      <c r="AOZ78" s="14"/>
      <c r="APA78" s="14"/>
      <c r="APB78" s="14"/>
      <c r="APC78" s="14"/>
      <c r="APD78" s="14"/>
      <c r="APE78" s="14"/>
      <c r="APF78" s="14"/>
      <c r="APG78" s="14"/>
      <c r="APH78" s="14"/>
      <c r="API78" s="14"/>
      <c r="APJ78" s="14"/>
      <c r="APK78" s="14"/>
      <c r="APL78" s="14"/>
      <c r="APM78" s="14"/>
      <c r="APN78" s="14"/>
      <c r="APO78" s="14"/>
      <c r="APP78" s="14"/>
      <c r="APQ78" s="14"/>
      <c r="APR78" s="14"/>
      <c r="APS78" s="14"/>
      <c r="APT78" s="14"/>
      <c r="APU78" s="14"/>
      <c r="APV78" s="14"/>
      <c r="APW78" s="14"/>
      <c r="APX78" s="14"/>
      <c r="APY78" s="14"/>
      <c r="APZ78" s="14"/>
      <c r="AQA78" s="14"/>
      <c r="AQB78" s="14"/>
      <c r="AQC78" s="14"/>
      <c r="AQD78" s="14"/>
      <c r="AQE78" s="14"/>
      <c r="AQF78" s="14"/>
      <c r="AQG78" s="14"/>
      <c r="AQH78" s="14"/>
      <c r="AQI78" s="14"/>
      <c r="AQJ78" s="14"/>
      <c r="AQK78" s="14"/>
      <c r="AQL78" s="14"/>
      <c r="AQM78" s="14"/>
      <c r="AQN78" s="14"/>
      <c r="AQO78" s="14"/>
      <c r="AQP78" s="14"/>
      <c r="AQQ78" s="14"/>
      <c r="AQR78" s="14"/>
      <c r="AQS78" s="14"/>
      <c r="AQT78" s="14"/>
      <c r="AQU78" s="14"/>
      <c r="AQV78" s="14"/>
      <c r="AQW78" s="14"/>
      <c r="AQX78" s="14"/>
      <c r="AQY78" s="14"/>
      <c r="AQZ78" s="14"/>
      <c r="ARA78" s="14"/>
      <c r="ARB78" s="14"/>
      <c r="ARC78" s="14"/>
      <c r="ARD78" s="14"/>
      <c r="ARE78" s="14"/>
      <c r="ARF78" s="14"/>
      <c r="ARG78" s="14"/>
      <c r="ARH78" s="14"/>
      <c r="ARI78" s="14"/>
      <c r="ARJ78" s="14"/>
      <c r="ARK78" s="14"/>
      <c r="ARL78" s="14"/>
      <c r="ARM78" s="14"/>
      <c r="ARN78" s="14"/>
      <c r="ARO78" s="14"/>
      <c r="ARP78" s="14"/>
      <c r="ARQ78" s="14"/>
      <c r="ARR78" s="14"/>
      <c r="ARS78" s="14"/>
      <c r="ART78" s="14"/>
      <c r="ARU78" s="14"/>
      <c r="ARV78" s="14"/>
      <c r="ARW78" s="14"/>
      <c r="ARX78" s="14"/>
      <c r="ARY78" s="14"/>
      <c r="ARZ78" s="14"/>
      <c r="ASA78" s="14"/>
      <c r="ASB78" s="14"/>
      <c r="ASC78" s="14"/>
      <c r="ASD78" s="14"/>
      <c r="ASE78" s="14"/>
      <c r="ASF78" s="14"/>
      <c r="ASG78" s="14"/>
      <c r="ASH78" s="14"/>
      <c r="ASI78" s="14"/>
      <c r="ASJ78" s="14"/>
      <c r="ASK78" s="14"/>
      <c r="ASL78" s="14"/>
      <c r="ASM78" s="14"/>
      <c r="ASN78" s="14"/>
      <c r="ASO78" s="14"/>
      <c r="ASP78" s="14"/>
      <c r="ASQ78" s="14"/>
      <c r="ASR78" s="14"/>
      <c r="ASS78" s="14"/>
      <c r="AST78" s="14"/>
      <c r="ASU78" s="14"/>
      <c r="ASV78" s="14"/>
      <c r="ASW78" s="14"/>
      <c r="ASX78" s="14"/>
      <c r="ASY78" s="14"/>
      <c r="ASZ78" s="14"/>
      <c r="ATA78" s="14"/>
      <c r="ATB78" s="14"/>
      <c r="ATC78" s="14"/>
      <c r="ATD78" s="14"/>
    </row>
    <row r="79" spans="63:1200">
      <c r="BK79" s="14" t="str">
        <f t="shared" si="2115"/>
        <v/>
      </c>
      <c r="ABO79" s="14"/>
      <c r="ABP79" s="14"/>
      <c r="ABQ79" s="14"/>
      <c r="ABR79" s="14"/>
      <c r="ABS79" s="14"/>
      <c r="ABT79" s="14"/>
      <c r="ABU79" s="14"/>
      <c r="ABV79" s="14"/>
      <c r="ABW79" s="14"/>
      <c r="ABX79" s="14"/>
      <c r="ABY79" s="14"/>
      <c r="ABZ79" s="14"/>
      <c r="ACA79" s="14"/>
      <c r="ACB79" s="14"/>
      <c r="ACC79" s="14"/>
      <c r="ACD79" s="14"/>
      <c r="ACE79" s="14"/>
      <c r="ACF79" s="14"/>
      <c r="ACG79" s="14"/>
      <c r="ACH79" s="14"/>
      <c r="ACI79" s="14"/>
      <c r="ACJ79" s="14"/>
      <c r="ACK79" s="14"/>
      <c r="ACL79" s="14"/>
      <c r="ACM79" s="14"/>
      <c r="ACN79" s="14"/>
      <c r="ACO79" s="14"/>
      <c r="ACP79" s="14"/>
      <c r="ACQ79" s="14"/>
      <c r="ACR79" s="14"/>
      <c r="ACS79" s="14"/>
      <c r="ACT79" s="14"/>
      <c r="ACU79" s="14"/>
      <c r="ACV79" s="14"/>
      <c r="ACW79" s="14"/>
      <c r="ACX79" s="14"/>
      <c r="ACY79" s="14"/>
      <c r="ACZ79" s="14"/>
      <c r="ADA79" s="14"/>
      <c r="ADB79" s="14"/>
      <c r="ADC79" s="14"/>
      <c r="ADD79" s="14"/>
      <c r="ADE79" s="14"/>
      <c r="ADF79" s="14"/>
      <c r="ADG79" s="14"/>
      <c r="ADH79" s="14"/>
      <c r="ADI79" s="14"/>
      <c r="ADJ79" s="14"/>
      <c r="ADK79" s="14"/>
      <c r="ADL79" s="14"/>
      <c r="ADM79" s="14"/>
      <c r="ADN79" s="14"/>
      <c r="ADO79" s="14"/>
      <c r="ADP79" s="14"/>
      <c r="ADQ79" s="14"/>
      <c r="ADR79" s="14"/>
      <c r="ADS79" s="14"/>
      <c r="ADT79" s="14"/>
      <c r="ADU79" s="14"/>
      <c r="ADV79" s="14"/>
      <c r="ADW79" s="14"/>
      <c r="ADX79" s="14"/>
      <c r="ADY79" s="14"/>
      <c r="ADZ79" s="14"/>
      <c r="AEA79" s="14"/>
      <c r="AEB79" s="14"/>
      <c r="AEC79" s="14"/>
      <c r="AED79" s="14"/>
      <c r="AEE79" s="14"/>
      <c r="AEF79" s="14"/>
      <c r="AEG79" s="14"/>
      <c r="AEH79" s="14"/>
      <c r="AEI79" s="14"/>
      <c r="AEJ79" s="14"/>
      <c r="AEK79" s="14"/>
      <c r="AEL79" s="14"/>
      <c r="AEM79" s="14"/>
      <c r="AEN79" s="14"/>
      <c r="AEO79" s="14"/>
      <c r="AEP79" s="14"/>
      <c r="AEQ79" s="14"/>
      <c r="AER79" s="14"/>
      <c r="AES79" s="14"/>
      <c r="AET79" s="14"/>
      <c r="AEU79" s="14"/>
      <c r="AEV79" s="14"/>
      <c r="AEW79" s="14"/>
      <c r="AEX79" s="14"/>
      <c r="AEY79" s="14"/>
      <c r="AEZ79" s="14"/>
      <c r="AFA79" s="14"/>
      <c r="AFB79" s="14"/>
      <c r="AFC79" s="14"/>
      <c r="AFD79" s="14"/>
      <c r="AFE79" s="14"/>
      <c r="AFF79" s="14"/>
      <c r="AFG79" s="14"/>
      <c r="AFH79" s="14"/>
      <c r="AFI79" s="14"/>
      <c r="AFJ79" s="14"/>
      <c r="AFK79" s="14"/>
      <c r="AFL79" s="14"/>
      <c r="AFM79" s="14"/>
      <c r="AFN79" s="14"/>
      <c r="AFO79" s="14"/>
      <c r="AFP79" s="14"/>
      <c r="AFQ79" s="14"/>
      <c r="AFR79" s="14"/>
      <c r="AFS79" s="14"/>
      <c r="AFT79" s="14"/>
      <c r="AFU79" s="14"/>
      <c r="AFV79" s="14"/>
      <c r="AFW79" s="14"/>
      <c r="AFX79" s="14"/>
      <c r="AFY79" s="14"/>
      <c r="AFZ79" s="14"/>
      <c r="AGA79" s="14"/>
      <c r="AGB79" s="14"/>
      <c r="AGC79" s="14"/>
      <c r="AGD79" s="14"/>
      <c r="AGE79" s="14"/>
      <c r="AGF79" s="14"/>
      <c r="AGG79" s="14"/>
      <c r="AGH79" s="14"/>
      <c r="AGI79" s="14"/>
      <c r="AGJ79" s="14"/>
      <c r="AGK79" s="14"/>
      <c r="AGL79" s="14"/>
      <c r="AGM79" s="14"/>
      <c r="AGN79" s="14"/>
      <c r="AGO79" s="14"/>
      <c r="AGP79" s="14"/>
      <c r="AGQ79" s="14"/>
      <c r="AGR79" s="14"/>
      <c r="AGS79" s="14"/>
      <c r="AGT79" s="14"/>
      <c r="AGU79" s="14"/>
      <c r="AGV79" s="14"/>
      <c r="AGW79" s="14"/>
      <c r="AGX79" s="14"/>
      <c r="AGY79" s="14"/>
      <c r="AGZ79" s="14"/>
      <c r="AHA79" s="14"/>
      <c r="AHB79" s="14"/>
      <c r="AHC79" s="14"/>
      <c r="AHD79" s="14"/>
      <c r="AHE79" s="14"/>
      <c r="AHF79" s="14"/>
      <c r="AHG79" s="14"/>
      <c r="AHH79" s="14"/>
      <c r="AHI79" s="14"/>
      <c r="AHJ79" s="14"/>
      <c r="AHK79" s="14"/>
      <c r="AHL79" s="14"/>
      <c r="AHM79" s="14"/>
      <c r="AHN79" s="14"/>
      <c r="AHO79" s="14"/>
      <c r="AHP79" s="14"/>
      <c r="AHQ79" s="14"/>
      <c r="AHR79" s="14"/>
      <c r="AHS79" s="14"/>
      <c r="AHT79" s="14"/>
      <c r="AHU79" s="14"/>
      <c r="AHV79" s="14"/>
      <c r="AHW79" s="14"/>
      <c r="AHX79" s="14"/>
      <c r="AHY79" s="14"/>
      <c r="AHZ79" s="14"/>
      <c r="AIA79" s="14"/>
      <c r="AIB79" s="14"/>
      <c r="AIC79" s="14"/>
      <c r="AID79" s="14"/>
      <c r="AIE79" s="14"/>
      <c r="AIF79" s="14"/>
      <c r="AIG79" s="14"/>
      <c r="AIH79" s="14"/>
      <c r="AII79" s="14"/>
      <c r="AIJ79" s="14"/>
      <c r="AIK79" s="14"/>
      <c r="AIL79" s="14"/>
      <c r="AIM79" s="14"/>
      <c r="AIN79" s="14"/>
      <c r="AIO79" s="14"/>
      <c r="AIP79" s="14"/>
      <c r="AIQ79" s="14"/>
      <c r="AIR79" s="14"/>
      <c r="AIS79" s="14"/>
      <c r="AIT79" s="14"/>
      <c r="AIU79" s="14"/>
      <c r="AIV79" s="14"/>
      <c r="AIW79" s="14"/>
      <c r="AIX79" s="14"/>
      <c r="AIY79" s="14"/>
      <c r="AIZ79" s="14"/>
      <c r="AJA79" s="14"/>
      <c r="AJB79" s="14"/>
      <c r="AJC79" s="14"/>
      <c r="AJD79" s="14"/>
      <c r="AJE79" s="14"/>
      <c r="AJF79" s="14"/>
      <c r="AJG79" s="14"/>
      <c r="AJH79" s="14"/>
      <c r="AJI79" s="14"/>
      <c r="AJJ79" s="14"/>
      <c r="AJK79" s="14"/>
      <c r="AJL79" s="14"/>
      <c r="AJM79" s="14"/>
      <c r="AJN79" s="14"/>
      <c r="AJO79" s="14"/>
      <c r="AJP79" s="14"/>
      <c r="AJQ79" s="14"/>
      <c r="AJR79" s="14"/>
      <c r="AJS79" s="14"/>
      <c r="AJT79" s="14"/>
      <c r="AJU79" s="14"/>
      <c r="AJV79" s="14"/>
      <c r="AJW79" s="14"/>
      <c r="AJX79" s="14"/>
      <c r="AJY79" s="14"/>
      <c r="AJZ79" s="14"/>
      <c r="AKA79" s="14"/>
      <c r="AKB79" s="14"/>
      <c r="AKC79" s="14"/>
      <c r="AKD79" s="14"/>
      <c r="AKE79" s="14"/>
      <c r="AKF79" s="14"/>
      <c r="AKG79" s="14"/>
      <c r="AKH79" s="14"/>
      <c r="AKI79" s="14"/>
      <c r="AKJ79" s="14"/>
      <c r="AKK79" s="14"/>
      <c r="AKL79" s="14"/>
      <c r="AKM79" s="14"/>
      <c r="AKN79" s="14"/>
      <c r="AKO79" s="14"/>
      <c r="AKP79" s="14"/>
      <c r="AKQ79" s="14"/>
      <c r="AKR79" s="14"/>
      <c r="AKS79" s="14"/>
      <c r="AKT79" s="14"/>
      <c r="AKU79" s="14"/>
      <c r="AKV79" s="14"/>
      <c r="AKW79" s="14"/>
      <c r="AKX79" s="14"/>
      <c r="AKY79" s="14"/>
      <c r="AKZ79" s="14"/>
      <c r="ALA79" s="14"/>
      <c r="ALB79" s="14"/>
      <c r="ALC79" s="14"/>
      <c r="ALD79" s="14"/>
      <c r="ALE79" s="14"/>
      <c r="ALF79" s="14"/>
      <c r="ALG79" s="14"/>
      <c r="ALH79" s="14"/>
      <c r="ALI79" s="14"/>
      <c r="ALJ79" s="14"/>
      <c r="ALK79" s="14"/>
      <c r="ALL79" s="14"/>
      <c r="ALM79" s="14"/>
      <c r="ALN79" s="14"/>
      <c r="ALO79" s="14"/>
      <c r="ALP79" s="14"/>
      <c r="ALQ79" s="14"/>
      <c r="ALR79" s="14"/>
      <c r="ALS79" s="14"/>
      <c r="ALT79" s="14"/>
      <c r="ALU79" s="14"/>
      <c r="ALV79" s="14"/>
      <c r="ALW79" s="14"/>
      <c r="ALX79" s="14"/>
      <c r="ALY79" s="14"/>
      <c r="ALZ79" s="14"/>
      <c r="AMA79" s="14"/>
      <c r="AMB79" s="14"/>
      <c r="AMC79" s="14"/>
      <c r="AMD79" s="14"/>
      <c r="AME79" s="14"/>
      <c r="AMF79" s="14"/>
      <c r="AMG79" s="14"/>
      <c r="AMH79" s="14"/>
      <c r="AMI79" s="14"/>
      <c r="AMJ79" s="14"/>
      <c r="AMK79" s="14"/>
      <c r="AML79" s="14"/>
      <c r="AMM79" s="14"/>
      <c r="AMN79" s="14"/>
      <c r="AMO79" s="14"/>
      <c r="AMP79" s="14"/>
      <c r="AMQ79" s="14"/>
      <c r="AMR79" s="14"/>
      <c r="AMS79" s="14"/>
      <c r="AMT79" s="14"/>
      <c r="AMU79" s="14"/>
      <c r="AMV79" s="14"/>
      <c r="AMW79" s="14"/>
      <c r="AMX79" s="14"/>
      <c r="AMY79" s="14"/>
      <c r="AMZ79" s="14"/>
      <c r="ANA79" s="14"/>
      <c r="ANB79" s="14"/>
      <c r="ANC79" s="14"/>
      <c r="AND79" s="14"/>
      <c r="ANE79" s="14"/>
      <c r="ANF79" s="14"/>
      <c r="ANG79" s="14"/>
      <c r="ANH79" s="14"/>
      <c r="ANI79" s="14"/>
      <c r="ANJ79" s="14"/>
      <c r="ANK79" s="14"/>
      <c r="ANL79" s="14"/>
      <c r="ANM79" s="14"/>
      <c r="ANN79" s="14"/>
      <c r="ANO79" s="14"/>
      <c r="ANP79" s="14"/>
      <c r="ANQ79" s="14"/>
      <c r="ANR79" s="14"/>
      <c r="ANS79" s="14"/>
      <c r="ANT79" s="14"/>
      <c r="ANU79" s="14"/>
      <c r="ANV79" s="14"/>
      <c r="ANW79" s="14"/>
      <c r="ANX79" s="14"/>
      <c r="ANY79" s="14"/>
      <c r="ANZ79" s="14"/>
      <c r="AOA79" s="14"/>
      <c r="AOB79" s="14"/>
      <c r="AOC79" s="14"/>
      <c r="AOD79" s="14"/>
      <c r="AOE79" s="14"/>
      <c r="AOF79" s="14"/>
      <c r="AOG79" s="14"/>
      <c r="AOH79" s="14"/>
      <c r="AOI79" s="14"/>
      <c r="AOJ79" s="14"/>
      <c r="AOK79" s="14"/>
      <c r="AOL79" s="14"/>
      <c r="AOM79" s="14"/>
      <c r="AON79" s="14"/>
      <c r="AOO79" s="14"/>
      <c r="AOP79" s="14"/>
      <c r="AOQ79" s="14"/>
      <c r="AOR79" s="14"/>
      <c r="AOS79" s="14"/>
      <c r="AOT79" s="14"/>
      <c r="AOU79" s="14"/>
      <c r="AOV79" s="14"/>
      <c r="AOW79" s="14"/>
      <c r="AOX79" s="14"/>
      <c r="AOY79" s="14"/>
      <c r="AOZ79" s="14"/>
      <c r="APA79" s="14"/>
      <c r="APB79" s="14"/>
      <c r="APC79" s="14"/>
      <c r="APD79" s="14"/>
      <c r="APE79" s="14"/>
      <c r="APF79" s="14"/>
      <c r="APG79" s="14"/>
      <c r="APH79" s="14"/>
      <c r="API79" s="14"/>
      <c r="APJ79" s="14"/>
      <c r="APK79" s="14"/>
      <c r="APL79" s="14"/>
      <c r="APM79" s="14"/>
      <c r="APN79" s="14"/>
      <c r="APO79" s="14"/>
      <c r="APP79" s="14"/>
      <c r="APQ79" s="14"/>
      <c r="APR79" s="14"/>
      <c r="APS79" s="14"/>
      <c r="APT79" s="14"/>
      <c r="APU79" s="14"/>
      <c r="APV79" s="14"/>
      <c r="APW79" s="14"/>
      <c r="APX79" s="14"/>
      <c r="APY79" s="14"/>
      <c r="APZ79" s="14"/>
      <c r="AQA79" s="14"/>
      <c r="AQB79" s="14"/>
      <c r="AQC79" s="14"/>
      <c r="AQD79" s="14"/>
      <c r="AQE79" s="14"/>
      <c r="AQF79" s="14"/>
      <c r="AQG79" s="14"/>
      <c r="AQH79" s="14"/>
      <c r="AQI79" s="14"/>
      <c r="AQJ79" s="14"/>
      <c r="AQK79" s="14"/>
      <c r="AQL79" s="14"/>
      <c r="AQM79" s="14"/>
      <c r="AQN79" s="14"/>
      <c r="AQO79" s="14"/>
      <c r="AQP79" s="14"/>
      <c r="AQQ79" s="14"/>
      <c r="AQR79" s="14"/>
      <c r="AQS79" s="14"/>
      <c r="AQT79" s="14"/>
      <c r="AQU79" s="14"/>
      <c r="AQV79" s="14"/>
      <c r="AQW79" s="14"/>
      <c r="AQX79" s="14"/>
      <c r="AQY79" s="14"/>
      <c r="AQZ79" s="14"/>
      <c r="ARA79" s="14"/>
      <c r="ARB79" s="14"/>
      <c r="ARC79" s="14"/>
      <c r="ARD79" s="14"/>
      <c r="ARE79" s="14"/>
      <c r="ARF79" s="14"/>
      <c r="ARG79" s="14"/>
      <c r="ARH79" s="14"/>
      <c r="ARI79" s="14"/>
      <c r="ARJ79" s="14"/>
      <c r="ARK79" s="14"/>
      <c r="ARL79" s="14"/>
      <c r="ARM79" s="14"/>
      <c r="ARN79" s="14"/>
      <c r="ARO79" s="14"/>
      <c r="ARP79" s="14"/>
      <c r="ARQ79" s="14"/>
      <c r="ARR79" s="14"/>
      <c r="ARS79" s="14"/>
      <c r="ART79" s="14"/>
      <c r="ARU79" s="14"/>
      <c r="ARV79" s="14"/>
      <c r="ARW79" s="14"/>
      <c r="ARX79" s="14"/>
      <c r="ARY79" s="14"/>
      <c r="ARZ79" s="14"/>
      <c r="ASA79" s="14"/>
      <c r="ASB79" s="14"/>
      <c r="ASC79" s="14"/>
      <c r="ASD79" s="14"/>
      <c r="ASE79" s="14"/>
      <c r="ASF79" s="14"/>
      <c r="ASG79" s="14"/>
      <c r="ASH79" s="14"/>
      <c r="ASI79" s="14"/>
      <c r="ASJ79" s="14"/>
      <c r="ASK79" s="14"/>
      <c r="ASL79" s="14"/>
      <c r="ASM79" s="14"/>
      <c r="ASN79" s="14"/>
      <c r="ASO79" s="14"/>
      <c r="ASP79" s="14"/>
      <c r="ASQ79" s="14"/>
      <c r="ASR79" s="14"/>
      <c r="ASS79" s="14"/>
      <c r="AST79" s="14"/>
      <c r="ASU79" s="14"/>
      <c r="ASV79" s="14"/>
      <c r="ASW79" s="14"/>
      <c r="ASX79" s="14"/>
      <c r="ASY79" s="14"/>
      <c r="ASZ79" s="14"/>
      <c r="ATA79" s="14"/>
      <c r="ATB79" s="14"/>
      <c r="ATC79" s="14"/>
      <c r="ATD79" s="14"/>
    </row>
    <row r="80" spans="63:1200">
      <c r="BK80" s="14" t="str">
        <f t="shared" si="2115"/>
        <v/>
      </c>
      <c r="ABO80" s="14"/>
      <c r="ABP80" s="14"/>
      <c r="ABQ80" s="14"/>
      <c r="ABR80" s="14"/>
      <c r="ABS80" s="14"/>
      <c r="ABT80" s="14"/>
      <c r="ABU80" s="14"/>
      <c r="ABV80" s="14"/>
      <c r="ABW80" s="14"/>
      <c r="ABX80" s="14"/>
      <c r="ABY80" s="14"/>
      <c r="ABZ80" s="14"/>
      <c r="ACA80" s="14"/>
      <c r="ACB80" s="14"/>
      <c r="ACC80" s="14"/>
      <c r="ACD80" s="14"/>
      <c r="ACE80" s="14"/>
      <c r="ACF80" s="14"/>
      <c r="ACG80" s="14"/>
      <c r="ACH80" s="14"/>
      <c r="ACI80" s="14"/>
      <c r="ACJ80" s="14"/>
      <c r="ACK80" s="14"/>
      <c r="ACL80" s="14"/>
      <c r="ACM80" s="14"/>
      <c r="ACN80" s="14"/>
      <c r="ACO80" s="14"/>
      <c r="ACP80" s="14"/>
      <c r="ACQ80" s="14"/>
      <c r="ACR80" s="14"/>
      <c r="ACS80" s="14"/>
      <c r="ACT80" s="14"/>
      <c r="ACU80" s="14"/>
      <c r="ACV80" s="14"/>
      <c r="ACW80" s="14"/>
      <c r="ACX80" s="14"/>
      <c r="ACY80" s="14"/>
      <c r="ACZ80" s="14"/>
      <c r="ADA80" s="14"/>
      <c r="ADB80" s="14"/>
      <c r="ADC80" s="14"/>
      <c r="ADD80" s="14"/>
      <c r="ADE80" s="14"/>
      <c r="ADF80" s="14"/>
      <c r="ADG80" s="14"/>
      <c r="ADH80" s="14"/>
      <c r="ADI80" s="14"/>
      <c r="ADJ80" s="14"/>
      <c r="ADK80" s="14"/>
      <c r="ADL80" s="14"/>
      <c r="ADM80" s="14"/>
      <c r="ADN80" s="14"/>
      <c r="ADO80" s="14"/>
      <c r="ADP80" s="14"/>
      <c r="ADQ80" s="14"/>
      <c r="ADR80" s="14"/>
      <c r="ADS80" s="14"/>
      <c r="ADT80" s="14"/>
      <c r="ADU80" s="14"/>
      <c r="ADV80" s="14"/>
      <c r="ADW80" s="14"/>
      <c r="ADX80" s="14"/>
      <c r="ADY80" s="14"/>
      <c r="ADZ80" s="14"/>
      <c r="AEA80" s="14"/>
      <c r="AEB80" s="14"/>
      <c r="AEC80" s="14"/>
      <c r="AED80" s="14"/>
      <c r="AEE80" s="14"/>
      <c r="AEF80" s="14"/>
      <c r="AEG80" s="14"/>
      <c r="AEH80" s="14"/>
      <c r="AEI80" s="14"/>
      <c r="AEJ80" s="14"/>
      <c r="AEK80" s="14"/>
      <c r="AEL80" s="14"/>
      <c r="AEM80" s="14"/>
      <c r="AEN80" s="14"/>
      <c r="AEO80" s="14"/>
      <c r="AEP80" s="14"/>
      <c r="AEQ80" s="14"/>
      <c r="AER80" s="14"/>
      <c r="AES80" s="14"/>
      <c r="AET80" s="14"/>
      <c r="AEU80" s="14"/>
      <c r="AEV80" s="14"/>
      <c r="AEW80" s="14"/>
      <c r="AEX80" s="14"/>
      <c r="AEY80" s="14"/>
      <c r="AEZ80" s="14"/>
      <c r="AFA80" s="14"/>
      <c r="AFB80" s="14"/>
      <c r="AFC80" s="14"/>
      <c r="AFD80" s="14"/>
      <c r="AFE80" s="14"/>
      <c r="AFF80" s="14"/>
      <c r="AFG80" s="14"/>
      <c r="AFH80" s="14"/>
      <c r="AFI80" s="14"/>
      <c r="AFJ80" s="14"/>
      <c r="AFK80" s="14"/>
      <c r="AFL80" s="14"/>
      <c r="AFM80" s="14"/>
      <c r="AFN80" s="14"/>
      <c r="AFO80" s="14"/>
      <c r="AFP80" s="14"/>
      <c r="AFQ80" s="14"/>
      <c r="AFR80" s="14"/>
      <c r="AFS80" s="14"/>
      <c r="AFT80" s="14"/>
      <c r="AFU80" s="14"/>
      <c r="AFV80" s="14"/>
      <c r="AFW80" s="14"/>
      <c r="AFX80" s="14"/>
      <c r="AFY80" s="14"/>
      <c r="AFZ80" s="14"/>
      <c r="AGA80" s="14"/>
      <c r="AGB80" s="14"/>
      <c r="AGC80" s="14"/>
      <c r="AGD80" s="14"/>
      <c r="AGE80" s="14"/>
      <c r="AGF80" s="14"/>
      <c r="AGG80" s="14"/>
      <c r="AGH80" s="14"/>
      <c r="AGI80" s="14"/>
      <c r="AGJ80" s="14"/>
      <c r="AGK80" s="14"/>
      <c r="AGL80" s="14"/>
      <c r="AGM80" s="14"/>
      <c r="AGN80" s="14"/>
      <c r="AGO80" s="14"/>
      <c r="AGP80" s="14"/>
      <c r="AGQ80" s="14"/>
      <c r="AGR80" s="14"/>
      <c r="AGS80" s="14"/>
      <c r="AGT80" s="14"/>
      <c r="AGU80" s="14"/>
      <c r="AGV80" s="14"/>
      <c r="AGW80" s="14"/>
      <c r="AGX80" s="14"/>
      <c r="AGY80" s="14"/>
      <c r="AGZ80" s="14"/>
      <c r="AHA80" s="14"/>
      <c r="AHB80" s="14"/>
      <c r="AHC80" s="14"/>
      <c r="AHD80" s="14"/>
      <c r="AHE80" s="14"/>
      <c r="AHF80" s="14"/>
      <c r="AHG80" s="14"/>
      <c r="AHH80" s="14"/>
      <c r="AHI80" s="14"/>
      <c r="AHJ80" s="14"/>
      <c r="AHK80" s="14"/>
      <c r="AHL80" s="14"/>
      <c r="AHM80" s="14"/>
      <c r="AHN80" s="14"/>
      <c r="AHO80" s="14"/>
      <c r="AHP80" s="14"/>
      <c r="AHQ80" s="14"/>
      <c r="AHR80" s="14"/>
      <c r="AHS80" s="14"/>
      <c r="AHT80" s="14"/>
      <c r="AHU80" s="14"/>
      <c r="AHV80" s="14"/>
      <c r="AHW80" s="14"/>
      <c r="AHX80" s="14"/>
      <c r="AHY80" s="14"/>
      <c r="AHZ80" s="14"/>
      <c r="AIA80" s="14"/>
      <c r="AIB80" s="14"/>
      <c r="AIC80" s="14"/>
      <c r="AID80" s="14"/>
      <c r="AIE80" s="14"/>
      <c r="AIF80" s="14"/>
      <c r="AIG80" s="14"/>
      <c r="AIH80" s="14"/>
      <c r="AII80" s="14"/>
      <c r="AIJ80" s="14"/>
      <c r="AIK80" s="14"/>
      <c r="AIL80" s="14"/>
      <c r="AIM80" s="14"/>
      <c r="AIN80" s="14"/>
      <c r="AIO80" s="14"/>
      <c r="AIP80" s="14"/>
      <c r="AIQ80" s="14"/>
      <c r="AIR80" s="14"/>
      <c r="AIS80" s="14"/>
      <c r="AIT80" s="14"/>
      <c r="AIU80" s="14"/>
      <c r="AIV80" s="14"/>
      <c r="AIW80" s="14"/>
      <c r="AIX80" s="14"/>
      <c r="AIY80" s="14"/>
      <c r="AIZ80" s="14"/>
      <c r="AJA80" s="14"/>
      <c r="AJB80" s="14"/>
      <c r="AJC80" s="14"/>
      <c r="AJD80" s="14"/>
      <c r="AJE80" s="14"/>
      <c r="AJF80" s="14"/>
      <c r="AJG80" s="14"/>
      <c r="AJH80" s="14"/>
      <c r="AJI80" s="14"/>
      <c r="AJJ80" s="14"/>
      <c r="AJK80" s="14"/>
      <c r="AJL80" s="14"/>
      <c r="AJM80" s="14"/>
      <c r="AJN80" s="14"/>
      <c r="AJO80" s="14"/>
      <c r="AJP80" s="14"/>
      <c r="AJQ80" s="14"/>
      <c r="AJR80" s="14"/>
      <c r="AJS80" s="14"/>
      <c r="AJT80" s="14"/>
      <c r="AJU80" s="14"/>
      <c r="AJV80" s="14"/>
      <c r="AJW80" s="14"/>
      <c r="AJX80" s="14"/>
      <c r="AJY80" s="14"/>
      <c r="AJZ80" s="14"/>
      <c r="AKA80" s="14"/>
      <c r="AKB80" s="14"/>
      <c r="AKC80" s="14"/>
      <c r="AKD80" s="14"/>
      <c r="AKE80" s="14"/>
      <c r="AKF80" s="14"/>
      <c r="AKG80" s="14"/>
      <c r="AKH80" s="14"/>
      <c r="AKI80" s="14"/>
      <c r="AKJ80" s="14"/>
      <c r="AKK80" s="14"/>
      <c r="AKL80" s="14"/>
      <c r="AKM80" s="14"/>
      <c r="AKN80" s="14"/>
      <c r="AKO80" s="14"/>
      <c r="AKP80" s="14"/>
      <c r="AKQ80" s="14"/>
      <c r="AKR80" s="14"/>
      <c r="AKS80" s="14"/>
      <c r="AKT80" s="14"/>
      <c r="AKU80" s="14"/>
      <c r="AKV80" s="14"/>
      <c r="AKW80" s="14"/>
      <c r="AKX80" s="14"/>
      <c r="AKY80" s="14"/>
      <c r="AKZ80" s="14"/>
      <c r="ALA80" s="14"/>
      <c r="ALB80" s="14"/>
      <c r="ALC80" s="14"/>
      <c r="ALD80" s="14"/>
      <c r="ALE80" s="14"/>
      <c r="ALF80" s="14"/>
      <c r="ALG80" s="14"/>
      <c r="ALH80" s="14"/>
      <c r="ALI80" s="14"/>
      <c r="ALJ80" s="14"/>
      <c r="ALK80" s="14"/>
      <c r="ALL80" s="14"/>
      <c r="ALM80" s="14"/>
      <c r="ALN80" s="14"/>
      <c r="ALO80" s="14"/>
      <c r="ALP80" s="14"/>
      <c r="ALQ80" s="14"/>
      <c r="ALR80" s="14"/>
      <c r="ALS80" s="14"/>
      <c r="ALT80" s="14"/>
      <c r="ALU80" s="14"/>
      <c r="ALV80" s="14"/>
      <c r="ALW80" s="14"/>
      <c r="ALX80" s="14"/>
      <c r="ALY80" s="14"/>
      <c r="ALZ80" s="14"/>
      <c r="AMA80" s="14"/>
      <c r="AMB80" s="14"/>
      <c r="AMC80" s="14"/>
      <c r="AMD80" s="14"/>
      <c r="AME80" s="14"/>
      <c r="AMF80" s="14"/>
      <c r="AMG80" s="14"/>
      <c r="AMH80" s="14"/>
      <c r="AMI80" s="14"/>
      <c r="AMJ80" s="14"/>
      <c r="AMK80" s="14"/>
      <c r="AML80" s="14"/>
      <c r="AMM80" s="14"/>
      <c r="AMN80" s="14"/>
      <c r="AMO80" s="14"/>
      <c r="AMP80" s="14"/>
      <c r="AMQ80" s="14"/>
      <c r="AMR80" s="14"/>
      <c r="AMS80" s="14"/>
      <c r="AMT80" s="14"/>
      <c r="AMU80" s="14"/>
      <c r="AMV80" s="14"/>
      <c r="AMW80" s="14"/>
      <c r="AMX80" s="14"/>
      <c r="AMY80" s="14"/>
      <c r="AMZ80" s="14"/>
      <c r="ANA80" s="14"/>
      <c r="ANB80" s="14"/>
      <c r="ANC80" s="14"/>
      <c r="AND80" s="14"/>
      <c r="ANE80" s="14"/>
      <c r="ANF80" s="14"/>
      <c r="ANG80" s="14"/>
      <c r="ANH80" s="14"/>
      <c r="ANI80" s="14"/>
      <c r="ANJ80" s="14"/>
      <c r="ANK80" s="14"/>
      <c r="ANL80" s="14"/>
      <c r="ANM80" s="14"/>
      <c r="ANN80" s="14"/>
      <c r="ANO80" s="14"/>
      <c r="ANP80" s="14"/>
      <c r="ANQ80" s="14"/>
      <c r="ANR80" s="14"/>
      <c r="ANS80" s="14"/>
      <c r="ANT80" s="14"/>
      <c r="ANU80" s="14"/>
      <c r="ANV80" s="14"/>
      <c r="ANW80" s="14"/>
      <c r="ANX80" s="14"/>
      <c r="ANY80" s="14"/>
      <c r="ANZ80" s="14"/>
      <c r="AOA80" s="14"/>
      <c r="AOB80" s="14"/>
      <c r="AOC80" s="14"/>
      <c r="AOD80" s="14"/>
      <c r="AOE80" s="14"/>
      <c r="AOF80" s="14"/>
      <c r="AOG80" s="14"/>
      <c r="AOH80" s="14"/>
      <c r="AOI80" s="14"/>
      <c r="AOJ80" s="14"/>
      <c r="AOK80" s="14"/>
      <c r="AOL80" s="14"/>
      <c r="AOM80" s="14"/>
      <c r="AON80" s="14"/>
      <c r="AOO80" s="14"/>
      <c r="AOP80" s="14"/>
      <c r="AOQ80" s="14"/>
      <c r="AOR80" s="14"/>
      <c r="AOS80" s="14"/>
      <c r="AOT80" s="14"/>
      <c r="AOU80" s="14"/>
      <c r="AOV80" s="14"/>
      <c r="AOW80" s="14"/>
      <c r="AOX80" s="14"/>
      <c r="AOY80" s="14"/>
      <c r="AOZ80" s="14"/>
      <c r="APA80" s="14"/>
      <c r="APB80" s="14"/>
      <c r="APC80" s="14"/>
      <c r="APD80" s="14"/>
      <c r="APE80" s="14"/>
      <c r="APF80" s="14"/>
      <c r="APG80" s="14"/>
      <c r="APH80" s="14"/>
      <c r="API80" s="14"/>
      <c r="APJ80" s="14"/>
      <c r="APK80" s="14"/>
      <c r="APL80" s="14"/>
      <c r="APM80" s="14"/>
      <c r="APN80" s="14"/>
      <c r="APO80" s="14"/>
      <c r="APP80" s="14"/>
      <c r="APQ80" s="14"/>
      <c r="APR80" s="14"/>
      <c r="APS80" s="14"/>
      <c r="APT80" s="14"/>
      <c r="APU80" s="14"/>
      <c r="APV80" s="14"/>
      <c r="APW80" s="14"/>
      <c r="APX80" s="14"/>
      <c r="APY80" s="14"/>
      <c r="APZ80" s="14"/>
      <c r="AQA80" s="14"/>
      <c r="AQB80" s="14"/>
      <c r="AQC80" s="14"/>
      <c r="AQD80" s="14"/>
      <c r="AQE80" s="14"/>
      <c r="AQF80" s="14"/>
      <c r="AQG80" s="14"/>
      <c r="AQH80" s="14"/>
      <c r="AQI80" s="14"/>
      <c r="AQJ80" s="14"/>
      <c r="AQK80" s="14"/>
      <c r="AQL80" s="14"/>
      <c r="AQM80" s="14"/>
      <c r="AQN80" s="14"/>
      <c r="AQO80" s="14"/>
      <c r="AQP80" s="14"/>
      <c r="AQQ80" s="14"/>
      <c r="AQR80" s="14"/>
      <c r="AQS80" s="14"/>
      <c r="AQT80" s="14"/>
      <c r="AQU80" s="14"/>
      <c r="AQV80" s="14"/>
      <c r="AQW80" s="14"/>
      <c r="AQX80" s="14"/>
      <c r="AQY80" s="14"/>
      <c r="AQZ80" s="14"/>
      <c r="ARA80" s="14"/>
      <c r="ARB80" s="14"/>
      <c r="ARC80" s="14"/>
      <c r="ARD80" s="14"/>
      <c r="ARE80" s="14"/>
      <c r="ARF80" s="14"/>
      <c r="ARG80" s="14"/>
      <c r="ARH80" s="14"/>
      <c r="ARI80" s="14"/>
      <c r="ARJ80" s="14"/>
      <c r="ARK80" s="14"/>
      <c r="ARL80" s="14"/>
      <c r="ARM80" s="14"/>
      <c r="ARN80" s="14"/>
      <c r="ARO80" s="14"/>
      <c r="ARP80" s="14"/>
      <c r="ARQ80" s="14"/>
      <c r="ARR80" s="14"/>
      <c r="ARS80" s="14"/>
      <c r="ART80" s="14"/>
      <c r="ARU80" s="14"/>
      <c r="ARV80" s="14"/>
      <c r="ARW80" s="14"/>
      <c r="ARX80" s="14"/>
      <c r="ARY80" s="14"/>
      <c r="ARZ80" s="14"/>
      <c r="ASA80" s="14"/>
      <c r="ASB80" s="14"/>
      <c r="ASC80" s="14"/>
      <c r="ASD80" s="14"/>
      <c r="ASE80" s="14"/>
      <c r="ASF80" s="14"/>
      <c r="ASG80" s="14"/>
      <c r="ASH80" s="14"/>
      <c r="ASI80" s="14"/>
      <c r="ASJ80" s="14"/>
      <c r="ASK80" s="14"/>
      <c r="ASL80" s="14"/>
      <c r="ASM80" s="14"/>
      <c r="ASN80" s="14"/>
      <c r="ASO80" s="14"/>
      <c r="ASP80" s="14"/>
      <c r="ASQ80" s="14"/>
      <c r="ASR80" s="14"/>
      <c r="ASS80" s="14"/>
      <c r="AST80" s="14"/>
      <c r="ASU80" s="14"/>
      <c r="ASV80" s="14"/>
      <c r="ASW80" s="14"/>
      <c r="ASX80" s="14"/>
      <c r="ASY80" s="14"/>
      <c r="ASZ80" s="14"/>
      <c r="ATA80" s="14"/>
      <c r="ATB80" s="14"/>
      <c r="ATC80" s="14"/>
      <c r="ATD80" s="14"/>
    </row>
    <row r="81" spans="63:1200">
      <c r="BK81" s="14" t="str">
        <f t="shared" si="2115"/>
        <v/>
      </c>
      <c r="ABO81" s="14"/>
      <c r="ABP81" s="14"/>
      <c r="ABQ81" s="14"/>
      <c r="ABR81" s="14"/>
      <c r="ABS81" s="14"/>
      <c r="ABT81" s="14"/>
      <c r="ABU81" s="14"/>
      <c r="ABV81" s="14"/>
      <c r="ABW81" s="14"/>
      <c r="ABX81" s="14"/>
      <c r="ABY81" s="14"/>
      <c r="ABZ81" s="14"/>
      <c r="ACA81" s="14"/>
      <c r="ACB81" s="14"/>
      <c r="ACC81" s="14"/>
      <c r="ACD81" s="14"/>
      <c r="ACE81" s="14"/>
      <c r="ACF81" s="14"/>
      <c r="ACG81" s="14"/>
      <c r="ACH81" s="14"/>
      <c r="ACI81" s="14"/>
      <c r="ACJ81" s="14"/>
      <c r="ACK81" s="14"/>
      <c r="ACL81" s="14"/>
      <c r="ACM81" s="14"/>
      <c r="ACN81" s="14"/>
      <c r="ACO81" s="14"/>
      <c r="ACP81" s="14"/>
      <c r="ACQ81" s="14"/>
      <c r="ACR81" s="14"/>
      <c r="ACS81" s="14"/>
      <c r="ACT81" s="14"/>
      <c r="ACU81" s="14"/>
      <c r="ACV81" s="14"/>
      <c r="ACW81" s="14"/>
      <c r="ACX81" s="14"/>
      <c r="ACY81" s="14"/>
      <c r="ACZ81" s="14"/>
      <c r="ADA81" s="14"/>
      <c r="ADB81" s="14"/>
      <c r="ADC81" s="14"/>
      <c r="ADD81" s="14"/>
      <c r="ADE81" s="14"/>
      <c r="ADF81" s="14"/>
      <c r="ADG81" s="14"/>
      <c r="ADH81" s="14"/>
      <c r="ADI81" s="14"/>
      <c r="ADJ81" s="14"/>
      <c r="ADK81" s="14"/>
      <c r="ADL81" s="14"/>
      <c r="ADM81" s="14"/>
      <c r="ADN81" s="14"/>
      <c r="ADO81" s="14"/>
      <c r="ADP81" s="14"/>
      <c r="ADQ81" s="14"/>
      <c r="ADR81" s="14"/>
      <c r="ADS81" s="14"/>
      <c r="ADT81" s="14"/>
      <c r="ADU81" s="14"/>
      <c r="ADV81" s="14"/>
      <c r="ADW81" s="14"/>
      <c r="ADX81" s="14"/>
      <c r="ADY81" s="14"/>
      <c r="ADZ81" s="14"/>
      <c r="AEA81" s="14"/>
      <c r="AEB81" s="14"/>
      <c r="AEC81" s="14"/>
      <c r="AED81" s="14"/>
      <c r="AEE81" s="14"/>
      <c r="AEF81" s="14"/>
      <c r="AEG81" s="14"/>
      <c r="AEH81" s="14"/>
      <c r="AEI81" s="14"/>
      <c r="AEJ81" s="14"/>
      <c r="AEK81" s="14"/>
      <c r="AEL81" s="14"/>
      <c r="AEM81" s="14"/>
      <c r="AEN81" s="14"/>
      <c r="AEO81" s="14"/>
      <c r="AEP81" s="14"/>
      <c r="AEQ81" s="14"/>
      <c r="AER81" s="14"/>
      <c r="AES81" s="14"/>
      <c r="AET81" s="14"/>
      <c r="AEU81" s="14"/>
      <c r="AEV81" s="14"/>
      <c r="AEW81" s="14"/>
      <c r="AEX81" s="14"/>
      <c r="AEY81" s="14"/>
      <c r="AEZ81" s="14"/>
      <c r="AFA81" s="14"/>
      <c r="AFB81" s="14"/>
      <c r="AFC81" s="14"/>
      <c r="AFD81" s="14"/>
      <c r="AFE81" s="14"/>
      <c r="AFF81" s="14"/>
      <c r="AFG81" s="14"/>
      <c r="AFH81" s="14"/>
      <c r="AFI81" s="14"/>
      <c r="AFJ81" s="14"/>
      <c r="AFK81" s="14"/>
      <c r="AFL81" s="14"/>
      <c r="AFM81" s="14"/>
      <c r="AFN81" s="14"/>
      <c r="AFO81" s="14"/>
      <c r="AFP81" s="14"/>
      <c r="AFQ81" s="14"/>
      <c r="AFR81" s="14"/>
      <c r="AFS81" s="14"/>
      <c r="AFT81" s="14"/>
      <c r="AFU81" s="14"/>
      <c r="AFV81" s="14"/>
      <c r="AFW81" s="14"/>
      <c r="AFX81" s="14"/>
      <c r="AFY81" s="14"/>
      <c r="AFZ81" s="14"/>
      <c r="AGA81" s="14"/>
      <c r="AGB81" s="14"/>
      <c r="AGC81" s="14"/>
      <c r="AGD81" s="14"/>
      <c r="AGE81" s="14"/>
      <c r="AGF81" s="14"/>
      <c r="AGG81" s="14"/>
      <c r="AGH81" s="14"/>
      <c r="AGI81" s="14"/>
      <c r="AGJ81" s="14"/>
      <c r="AGK81" s="14"/>
      <c r="AGL81" s="14"/>
      <c r="AGM81" s="14"/>
      <c r="AGN81" s="14"/>
      <c r="AGO81" s="14"/>
      <c r="AGP81" s="14"/>
      <c r="AGQ81" s="14"/>
      <c r="AGR81" s="14"/>
      <c r="AGS81" s="14"/>
      <c r="AGT81" s="14"/>
      <c r="AGU81" s="14"/>
      <c r="AGV81" s="14"/>
      <c r="AGW81" s="14"/>
      <c r="AGX81" s="14"/>
      <c r="AGY81" s="14"/>
      <c r="AGZ81" s="14"/>
      <c r="AHA81" s="14"/>
      <c r="AHB81" s="14"/>
      <c r="AHC81" s="14"/>
      <c r="AHD81" s="14"/>
      <c r="AHE81" s="14"/>
      <c r="AHF81" s="14"/>
      <c r="AHG81" s="14"/>
      <c r="AHH81" s="14"/>
      <c r="AHI81" s="14"/>
      <c r="AHJ81" s="14"/>
      <c r="AHK81" s="14"/>
      <c r="AHL81" s="14"/>
      <c r="AHM81" s="14"/>
      <c r="AHN81" s="14"/>
      <c r="AHO81" s="14"/>
      <c r="AHP81" s="14"/>
      <c r="AHQ81" s="14"/>
      <c r="AHR81" s="14"/>
      <c r="AHS81" s="14"/>
      <c r="AHT81" s="14"/>
      <c r="AHU81" s="14"/>
      <c r="AHV81" s="14"/>
      <c r="AHW81" s="14"/>
      <c r="AHX81" s="14"/>
      <c r="AHY81" s="14"/>
      <c r="AHZ81" s="14"/>
      <c r="AIA81" s="14"/>
      <c r="AIB81" s="14"/>
      <c r="AIC81" s="14"/>
      <c r="AID81" s="14"/>
      <c r="AIE81" s="14"/>
      <c r="AIF81" s="14"/>
      <c r="AIG81" s="14"/>
      <c r="AIH81" s="14"/>
      <c r="AII81" s="14"/>
      <c r="AIJ81" s="14"/>
      <c r="AIK81" s="14"/>
      <c r="AIL81" s="14"/>
      <c r="AIM81" s="14"/>
      <c r="AIN81" s="14"/>
      <c r="AIO81" s="14"/>
      <c r="AIP81" s="14"/>
      <c r="AIQ81" s="14"/>
      <c r="AIR81" s="14"/>
      <c r="AIS81" s="14"/>
      <c r="AIT81" s="14"/>
      <c r="AIU81" s="14"/>
      <c r="AIV81" s="14"/>
      <c r="AIW81" s="14"/>
      <c r="AIX81" s="14"/>
      <c r="AIY81" s="14"/>
      <c r="AIZ81" s="14"/>
      <c r="AJA81" s="14"/>
      <c r="AJB81" s="14"/>
      <c r="AJC81" s="14"/>
      <c r="AJD81" s="14"/>
      <c r="AJE81" s="14"/>
      <c r="AJF81" s="14"/>
      <c r="AJG81" s="14"/>
      <c r="AJH81" s="14"/>
      <c r="AJI81" s="14"/>
      <c r="AJJ81" s="14"/>
      <c r="AJK81" s="14"/>
      <c r="AJL81" s="14"/>
      <c r="AJM81" s="14"/>
      <c r="AJN81" s="14"/>
      <c r="AJO81" s="14"/>
      <c r="AJP81" s="14"/>
      <c r="AJQ81" s="14"/>
      <c r="AJR81" s="14"/>
      <c r="AJS81" s="14"/>
      <c r="AJT81" s="14"/>
      <c r="AJU81" s="14"/>
      <c r="AJV81" s="14"/>
      <c r="AJW81" s="14"/>
      <c r="AJX81" s="14"/>
      <c r="AJY81" s="14"/>
      <c r="AJZ81" s="14"/>
      <c r="AKA81" s="14"/>
      <c r="AKB81" s="14"/>
      <c r="AKC81" s="14"/>
      <c r="AKD81" s="14"/>
      <c r="AKE81" s="14"/>
      <c r="AKF81" s="14"/>
      <c r="AKG81" s="14"/>
      <c r="AKH81" s="14"/>
      <c r="AKI81" s="14"/>
      <c r="AKJ81" s="14"/>
      <c r="AKK81" s="14"/>
      <c r="AKL81" s="14"/>
      <c r="AKM81" s="14"/>
      <c r="AKN81" s="14"/>
      <c r="AKO81" s="14"/>
      <c r="AKP81" s="14"/>
      <c r="AKQ81" s="14"/>
      <c r="AKR81" s="14"/>
      <c r="AKS81" s="14"/>
      <c r="AKT81" s="14"/>
      <c r="AKU81" s="14"/>
      <c r="AKV81" s="14"/>
      <c r="AKW81" s="14"/>
      <c r="AKX81" s="14"/>
      <c r="AKY81" s="14"/>
      <c r="AKZ81" s="14"/>
      <c r="ALA81" s="14"/>
      <c r="ALB81" s="14"/>
      <c r="ALC81" s="14"/>
      <c r="ALD81" s="14"/>
      <c r="ALE81" s="14"/>
      <c r="ALF81" s="14"/>
      <c r="ALG81" s="14"/>
      <c r="ALH81" s="14"/>
      <c r="ALI81" s="14"/>
      <c r="ALJ81" s="14"/>
      <c r="ALK81" s="14"/>
      <c r="ALL81" s="14"/>
      <c r="ALM81" s="14"/>
      <c r="ALN81" s="14"/>
      <c r="ALO81" s="14"/>
      <c r="ALP81" s="14"/>
      <c r="ALQ81" s="14"/>
      <c r="ALR81" s="14"/>
      <c r="ALS81" s="14"/>
      <c r="ALT81" s="14"/>
      <c r="ALU81" s="14"/>
      <c r="ALV81" s="14"/>
      <c r="ALW81" s="14"/>
      <c r="ALX81" s="14"/>
      <c r="ALY81" s="14"/>
      <c r="ALZ81" s="14"/>
      <c r="AMA81" s="14"/>
      <c r="AMB81" s="14"/>
      <c r="AMC81" s="14"/>
      <c r="AMD81" s="14"/>
      <c r="AME81" s="14"/>
      <c r="AMF81" s="14"/>
      <c r="AMG81" s="14"/>
      <c r="AMH81" s="14"/>
      <c r="AMI81" s="14"/>
      <c r="AMJ81" s="14"/>
      <c r="AMK81" s="14"/>
      <c r="AML81" s="14"/>
      <c r="AMM81" s="14"/>
      <c r="AMN81" s="14"/>
      <c r="AMO81" s="14"/>
      <c r="AMP81" s="14"/>
      <c r="AMQ81" s="14"/>
      <c r="AMR81" s="14"/>
      <c r="AMS81" s="14"/>
      <c r="AMT81" s="14"/>
      <c r="AMU81" s="14"/>
      <c r="AMV81" s="14"/>
      <c r="AMW81" s="14"/>
      <c r="AMX81" s="14"/>
      <c r="AMY81" s="14"/>
      <c r="AMZ81" s="14"/>
      <c r="ANA81" s="14"/>
      <c r="ANB81" s="14"/>
      <c r="ANC81" s="14"/>
      <c r="AND81" s="14"/>
      <c r="ANE81" s="14"/>
      <c r="ANF81" s="14"/>
      <c r="ANG81" s="14"/>
      <c r="ANH81" s="14"/>
      <c r="ANI81" s="14"/>
      <c r="ANJ81" s="14"/>
      <c r="ANK81" s="14"/>
      <c r="ANL81" s="14"/>
      <c r="ANM81" s="14"/>
      <c r="ANN81" s="14"/>
      <c r="ANO81" s="14"/>
      <c r="ANP81" s="14"/>
      <c r="ANQ81" s="14"/>
      <c r="ANR81" s="14"/>
      <c r="ANS81" s="14"/>
      <c r="ANT81" s="14"/>
      <c r="ANU81" s="14"/>
      <c r="ANV81" s="14"/>
      <c r="ANW81" s="14"/>
      <c r="ANX81" s="14"/>
      <c r="ANY81" s="14"/>
      <c r="ANZ81" s="14"/>
      <c r="AOA81" s="14"/>
      <c r="AOB81" s="14"/>
      <c r="AOC81" s="14"/>
      <c r="AOD81" s="14"/>
      <c r="AOE81" s="14"/>
      <c r="AOF81" s="14"/>
      <c r="AOG81" s="14"/>
      <c r="AOH81" s="14"/>
      <c r="AOI81" s="14"/>
      <c r="AOJ81" s="14"/>
      <c r="AOK81" s="14"/>
      <c r="AOL81" s="14"/>
      <c r="AOM81" s="14"/>
      <c r="AON81" s="14"/>
      <c r="AOO81" s="14"/>
      <c r="AOP81" s="14"/>
      <c r="AOQ81" s="14"/>
      <c r="AOR81" s="14"/>
      <c r="AOS81" s="14"/>
      <c r="AOT81" s="14"/>
      <c r="AOU81" s="14"/>
      <c r="AOV81" s="14"/>
      <c r="AOW81" s="14"/>
      <c r="AOX81" s="14"/>
      <c r="AOY81" s="14"/>
      <c r="AOZ81" s="14"/>
      <c r="APA81" s="14"/>
      <c r="APB81" s="14"/>
      <c r="APC81" s="14"/>
      <c r="APD81" s="14"/>
      <c r="APE81" s="14"/>
      <c r="APF81" s="14"/>
      <c r="APG81" s="14"/>
      <c r="APH81" s="14"/>
      <c r="API81" s="14"/>
      <c r="APJ81" s="14"/>
      <c r="APK81" s="14"/>
      <c r="APL81" s="14"/>
      <c r="APM81" s="14"/>
      <c r="APN81" s="14"/>
      <c r="APO81" s="14"/>
      <c r="APP81" s="14"/>
      <c r="APQ81" s="14"/>
      <c r="APR81" s="14"/>
      <c r="APS81" s="14"/>
      <c r="APT81" s="14"/>
      <c r="APU81" s="14"/>
      <c r="APV81" s="14"/>
      <c r="APW81" s="14"/>
      <c r="APX81" s="14"/>
      <c r="APY81" s="14"/>
      <c r="APZ81" s="14"/>
      <c r="AQA81" s="14"/>
      <c r="AQB81" s="14"/>
      <c r="AQC81" s="14"/>
      <c r="AQD81" s="14"/>
      <c r="AQE81" s="14"/>
      <c r="AQF81" s="14"/>
      <c r="AQG81" s="14"/>
      <c r="AQH81" s="14"/>
      <c r="AQI81" s="14"/>
      <c r="AQJ81" s="14"/>
      <c r="AQK81" s="14"/>
      <c r="AQL81" s="14"/>
      <c r="AQM81" s="14"/>
      <c r="AQN81" s="14"/>
      <c r="AQO81" s="14"/>
      <c r="AQP81" s="14"/>
      <c r="AQQ81" s="14"/>
      <c r="AQR81" s="14"/>
      <c r="AQS81" s="14"/>
      <c r="AQT81" s="14"/>
      <c r="AQU81" s="14"/>
      <c r="AQV81" s="14"/>
      <c r="AQW81" s="14"/>
      <c r="AQX81" s="14"/>
      <c r="AQY81" s="14"/>
      <c r="AQZ81" s="14"/>
      <c r="ARA81" s="14"/>
      <c r="ARB81" s="14"/>
      <c r="ARC81" s="14"/>
      <c r="ARD81" s="14"/>
      <c r="ARE81" s="14"/>
      <c r="ARF81" s="14"/>
      <c r="ARG81" s="14"/>
      <c r="ARH81" s="14"/>
      <c r="ARI81" s="14"/>
      <c r="ARJ81" s="14"/>
      <c r="ARK81" s="14"/>
      <c r="ARL81" s="14"/>
      <c r="ARM81" s="14"/>
      <c r="ARN81" s="14"/>
      <c r="ARO81" s="14"/>
      <c r="ARP81" s="14"/>
      <c r="ARQ81" s="14"/>
      <c r="ARR81" s="14"/>
      <c r="ARS81" s="14"/>
      <c r="ART81" s="14"/>
      <c r="ARU81" s="14"/>
      <c r="ARV81" s="14"/>
      <c r="ARW81" s="14"/>
      <c r="ARX81" s="14"/>
      <c r="ARY81" s="14"/>
      <c r="ARZ81" s="14"/>
      <c r="ASA81" s="14"/>
      <c r="ASB81" s="14"/>
      <c r="ASC81" s="14"/>
      <c r="ASD81" s="14"/>
      <c r="ASE81" s="14"/>
      <c r="ASF81" s="14"/>
      <c r="ASG81" s="14"/>
      <c r="ASH81" s="14"/>
      <c r="ASI81" s="14"/>
      <c r="ASJ81" s="14"/>
      <c r="ASK81" s="14"/>
      <c r="ASL81" s="14"/>
      <c r="ASM81" s="14"/>
      <c r="ASN81" s="14"/>
      <c r="ASO81" s="14"/>
      <c r="ASP81" s="14"/>
      <c r="ASQ81" s="14"/>
      <c r="ASR81" s="14"/>
      <c r="ASS81" s="14"/>
      <c r="AST81" s="14"/>
      <c r="ASU81" s="14"/>
      <c r="ASV81" s="14"/>
      <c r="ASW81" s="14"/>
      <c r="ASX81" s="14"/>
      <c r="ASY81" s="14"/>
      <c r="ASZ81" s="14"/>
      <c r="ATA81" s="14"/>
      <c r="ATB81" s="14"/>
      <c r="ATC81" s="14"/>
      <c r="ATD81" s="14"/>
    </row>
    <row r="82" spans="63:1200">
      <c r="BK82" s="14" t="str">
        <f t="shared" si="2115"/>
        <v/>
      </c>
      <c r="ABO82" s="14"/>
      <c r="ABP82" s="14"/>
      <c r="ABQ82" s="14"/>
      <c r="ABR82" s="14"/>
      <c r="ABS82" s="14"/>
      <c r="ABT82" s="14"/>
      <c r="ABU82" s="14"/>
      <c r="ABV82" s="14"/>
      <c r="ABW82" s="14"/>
      <c r="ABX82" s="14"/>
      <c r="ABY82" s="14"/>
      <c r="ABZ82" s="14"/>
      <c r="ACA82" s="14"/>
      <c r="ACB82" s="14"/>
      <c r="ACC82" s="14"/>
      <c r="ACD82" s="14"/>
      <c r="ACE82" s="14"/>
      <c r="ACF82" s="14"/>
      <c r="ACG82" s="14"/>
      <c r="ACH82" s="14"/>
      <c r="ACI82" s="14"/>
      <c r="ACJ82" s="14"/>
      <c r="ACK82" s="14"/>
      <c r="ACL82" s="14"/>
      <c r="ACM82" s="14"/>
      <c r="ACN82" s="14"/>
      <c r="ACO82" s="14"/>
      <c r="ACP82" s="14"/>
      <c r="ACQ82" s="14"/>
      <c r="ACR82" s="14"/>
      <c r="ACS82" s="14"/>
      <c r="ACT82" s="14"/>
      <c r="ACU82" s="14"/>
      <c r="ACV82" s="14"/>
      <c r="ACW82" s="14"/>
      <c r="ACX82" s="14"/>
      <c r="ACY82" s="14"/>
      <c r="ACZ82" s="14"/>
      <c r="ADA82" s="14"/>
      <c r="ADB82" s="14"/>
      <c r="ADC82" s="14"/>
      <c r="ADD82" s="14"/>
      <c r="ADE82" s="14"/>
      <c r="ADF82" s="14"/>
      <c r="ADG82" s="14"/>
      <c r="ADH82" s="14"/>
      <c r="ADI82" s="14"/>
      <c r="ADJ82" s="14"/>
      <c r="ADK82" s="14"/>
      <c r="ADL82" s="14"/>
      <c r="ADM82" s="14"/>
      <c r="ADN82" s="14"/>
      <c r="ADO82" s="14"/>
      <c r="ADP82" s="14"/>
      <c r="ADQ82" s="14"/>
      <c r="ADR82" s="14"/>
      <c r="ADS82" s="14"/>
      <c r="ADT82" s="14"/>
      <c r="ADU82" s="14"/>
      <c r="ADV82" s="14"/>
      <c r="ADW82" s="14"/>
      <c r="ADX82" s="14"/>
      <c r="ADY82" s="14"/>
      <c r="ADZ82" s="14"/>
      <c r="AEA82" s="14"/>
      <c r="AEB82" s="14"/>
      <c r="AEC82" s="14"/>
      <c r="AED82" s="14"/>
      <c r="AEE82" s="14"/>
      <c r="AEF82" s="14"/>
      <c r="AEG82" s="14"/>
      <c r="AEH82" s="14"/>
      <c r="AEI82" s="14"/>
      <c r="AEJ82" s="14"/>
      <c r="AEK82" s="14"/>
      <c r="AEL82" s="14"/>
      <c r="AEM82" s="14"/>
      <c r="AEN82" s="14"/>
      <c r="AEO82" s="14"/>
      <c r="AEP82" s="14"/>
      <c r="AEQ82" s="14"/>
      <c r="AER82" s="14"/>
      <c r="AES82" s="14"/>
      <c r="AET82" s="14"/>
      <c r="AEU82" s="14"/>
      <c r="AEV82" s="14"/>
      <c r="AEW82" s="14"/>
      <c r="AEX82" s="14"/>
      <c r="AEY82" s="14"/>
      <c r="AEZ82" s="14"/>
      <c r="AFA82" s="14"/>
      <c r="AFB82" s="14"/>
      <c r="AFC82" s="14"/>
      <c r="AFD82" s="14"/>
      <c r="AFE82" s="14"/>
      <c r="AFF82" s="14"/>
      <c r="AFG82" s="14"/>
      <c r="AFH82" s="14"/>
      <c r="AFI82" s="14"/>
      <c r="AFJ82" s="14"/>
      <c r="AFK82" s="14"/>
      <c r="AFL82" s="14"/>
      <c r="AFM82" s="14"/>
      <c r="AFN82" s="14"/>
      <c r="AFO82" s="14"/>
      <c r="AFP82" s="14"/>
      <c r="AFQ82" s="14"/>
      <c r="AFR82" s="14"/>
      <c r="AFS82" s="14"/>
      <c r="AFT82" s="14"/>
      <c r="AFU82" s="14"/>
      <c r="AFV82" s="14"/>
      <c r="AFW82" s="14"/>
      <c r="AFX82" s="14"/>
      <c r="AFY82" s="14"/>
      <c r="AFZ82" s="14"/>
      <c r="AGA82" s="14"/>
      <c r="AGB82" s="14"/>
      <c r="AGC82" s="14"/>
      <c r="AGD82" s="14"/>
      <c r="AGE82" s="14"/>
      <c r="AGF82" s="14"/>
      <c r="AGG82" s="14"/>
      <c r="AGH82" s="14"/>
      <c r="AGI82" s="14"/>
      <c r="AGJ82" s="14"/>
      <c r="AGK82" s="14"/>
      <c r="AGL82" s="14"/>
      <c r="AGM82" s="14"/>
      <c r="AGN82" s="14"/>
      <c r="AGO82" s="14"/>
      <c r="AGP82" s="14"/>
      <c r="AGQ82" s="14"/>
      <c r="AGR82" s="14"/>
      <c r="AGS82" s="14"/>
      <c r="AGT82" s="14"/>
      <c r="AGU82" s="14"/>
      <c r="AGV82" s="14"/>
      <c r="AGW82" s="14"/>
      <c r="AGX82" s="14"/>
      <c r="AGY82" s="14"/>
      <c r="AGZ82" s="14"/>
      <c r="AHA82" s="14"/>
      <c r="AHB82" s="14"/>
      <c r="AHC82" s="14"/>
      <c r="AHD82" s="14"/>
      <c r="AHE82" s="14"/>
      <c r="AHF82" s="14"/>
      <c r="AHG82" s="14"/>
      <c r="AHH82" s="14"/>
      <c r="AHI82" s="14"/>
      <c r="AHJ82" s="14"/>
      <c r="AHK82" s="14"/>
      <c r="AHL82" s="14"/>
      <c r="AHM82" s="14"/>
      <c r="AHN82" s="14"/>
      <c r="AHO82" s="14"/>
      <c r="AHP82" s="14"/>
      <c r="AHQ82" s="14"/>
      <c r="AHR82" s="14"/>
      <c r="AHS82" s="14"/>
      <c r="AHT82" s="14"/>
      <c r="AHU82" s="14"/>
      <c r="AHV82" s="14"/>
      <c r="AHW82" s="14"/>
      <c r="AHX82" s="14"/>
      <c r="AHY82" s="14"/>
      <c r="AHZ82" s="14"/>
      <c r="AIA82" s="14"/>
      <c r="AIB82" s="14"/>
      <c r="AIC82" s="14"/>
      <c r="AID82" s="14"/>
      <c r="AIE82" s="14"/>
      <c r="AIF82" s="14"/>
      <c r="AIG82" s="14"/>
      <c r="AIH82" s="14"/>
      <c r="AII82" s="14"/>
      <c r="AIJ82" s="14"/>
      <c r="AIK82" s="14"/>
      <c r="AIL82" s="14"/>
      <c r="AIM82" s="14"/>
      <c r="AIN82" s="14"/>
      <c r="AIO82" s="14"/>
      <c r="AIP82" s="14"/>
      <c r="AIQ82" s="14"/>
      <c r="AIR82" s="14"/>
      <c r="AIS82" s="14"/>
      <c r="AIT82" s="14"/>
      <c r="AIU82" s="14"/>
      <c r="AIV82" s="14"/>
      <c r="AIW82" s="14"/>
      <c r="AIX82" s="14"/>
      <c r="AIY82" s="14"/>
      <c r="AIZ82" s="14"/>
      <c r="AJA82" s="14"/>
      <c r="AJB82" s="14"/>
      <c r="AJC82" s="14"/>
      <c r="AJD82" s="14"/>
      <c r="AJE82" s="14"/>
      <c r="AJF82" s="14"/>
      <c r="AJG82" s="14"/>
      <c r="AJH82" s="14"/>
      <c r="AJI82" s="14"/>
      <c r="AJJ82" s="14"/>
      <c r="AJK82" s="14"/>
      <c r="AJL82" s="14"/>
      <c r="AJM82" s="14"/>
      <c r="AJN82" s="14"/>
      <c r="AJO82" s="14"/>
      <c r="AJP82" s="14"/>
      <c r="AJQ82" s="14"/>
      <c r="AJR82" s="14"/>
      <c r="AJS82" s="14"/>
      <c r="AJT82" s="14"/>
      <c r="AJU82" s="14"/>
      <c r="AJV82" s="14"/>
      <c r="AJW82" s="14"/>
      <c r="AJX82" s="14"/>
      <c r="AJY82" s="14"/>
      <c r="AJZ82" s="14"/>
      <c r="AKA82" s="14"/>
      <c r="AKB82" s="14"/>
      <c r="AKC82" s="14"/>
      <c r="AKD82" s="14"/>
      <c r="AKE82" s="14"/>
      <c r="AKF82" s="14"/>
      <c r="AKG82" s="14"/>
      <c r="AKH82" s="14"/>
      <c r="AKI82" s="14"/>
      <c r="AKJ82" s="14"/>
      <c r="AKK82" s="14"/>
      <c r="AKL82" s="14"/>
      <c r="AKM82" s="14"/>
      <c r="AKN82" s="14"/>
      <c r="AKO82" s="14"/>
      <c r="AKP82" s="14"/>
      <c r="AKQ82" s="14"/>
      <c r="AKR82" s="14"/>
      <c r="AKS82" s="14"/>
      <c r="AKT82" s="14"/>
      <c r="AKU82" s="14"/>
      <c r="AKV82" s="14"/>
      <c r="AKW82" s="14"/>
      <c r="AKX82" s="14"/>
      <c r="AKY82" s="14"/>
      <c r="AKZ82" s="14"/>
      <c r="ALA82" s="14"/>
      <c r="ALB82" s="14"/>
      <c r="ALC82" s="14"/>
      <c r="ALD82" s="14"/>
      <c r="ALE82" s="14"/>
      <c r="ALF82" s="14"/>
      <c r="ALG82" s="14"/>
      <c r="ALH82" s="14"/>
      <c r="ALI82" s="14"/>
      <c r="ALJ82" s="14"/>
      <c r="ALK82" s="14"/>
      <c r="ALL82" s="14"/>
      <c r="ALM82" s="14"/>
      <c r="ALN82" s="14"/>
      <c r="ALO82" s="14"/>
      <c r="ALP82" s="14"/>
      <c r="ALQ82" s="14"/>
      <c r="ALR82" s="14"/>
      <c r="ALS82" s="14"/>
      <c r="ALT82" s="14"/>
      <c r="ALU82" s="14"/>
      <c r="ALV82" s="14"/>
      <c r="ALW82" s="14"/>
      <c r="ALX82" s="14"/>
      <c r="ALY82" s="14"/>
      <c r="ALZ82" s="14"/>
      <c r="AMA82" s="14"/>
      <c r="AMB82" s="14"/>
      <c r="AMC82" s="14"/>
      <c r="AMD82" s="14"/>
      <c r="AME82" s="14"/>
      <c r="AMF82" s="14"/>
      <c r="AMG82" s="14"/>
      <c r="AMH82" s="14"/>
      <c r="AMI82" s="14"/>
      <c r="AMJ82" s="14"/>
      <c r="AMK82" s="14"/>
      <c r="AML82" s="14"/>
      <c r="AMM82" s="14"/>
      <c r="AMN82" s="14"/>
      <c r="AMO82" s="14"/>
      <c r="AMP82" s="14"/>
      <c r="AMQ82" s="14"/>
      <c r="AMR82" s="14"/>
      <c r="AMS82" s="14"/>
      <c r="AMT82" s="14"/>
      <c r="AMU82" s="14"/>
      <c r="AMV82" s="14"/>
      <c r="AMW82" s="14"/>
      <c r="AMX82" s="14"/>
      <c r="AMY82" s="14"/>
      <c r="AMZ82" s="14"/>
      <c r="ANA82" s="14"/>
      <c r="ANB82" s="14"/>
      <c r="ANC82" s="14"/>
      <c r="AND82" s="14"/>
      <c r="ANE82" s="14"/>
      <c r="ANF82" s="14"/>
      <c r="ANG82" s="14"/>
      <c r="ANH82" s="14"/>
      <c r="ANI82" s="14"/>
      <c r="ANJ82" s="14"/>
      <c r="ANK82" s="14"/>
      <c r="ANL82" s="14"/>
      <c r="ANM82" s="14"/>
      <c r="ANN82" s="14"/>
      <c r="ANO82" s="14"/>
      <c r="ANP82" s="14"/>
      <c r="ANQ82" s="14"/>
      <c r="ANR82" s="14"/>
      <c r="ANS82" s="14"/>
      <c r="ANT82" s="14"/>
      <c r="ANU82" s="14"/>
      <c r="ANV82" s="14"/>
      <c r="ANW82" s="14"/>
      <c r="ANX82" s="14"/>
      <c r="ANY82" s="14"/>
      <c r="ANZ82" s="14"/>
      <c r="AOA82" s="14"/>
      <c r="AOB82" s="14"/>
      <c r="AOC82" s="14"/>
      <c r="AOD82" s="14"/>
      <c r="AOE82" s="14"/>
      <c r="AOF82" s="14"/>
      <c r="AOG82" s="14"/>
      <c r="AOH82" s="14"/>
      <c r="AOI82" s="14"/>
      <c r="AOJ82" s="14"/>
      <c r="AOK82" s="14"/>
      <c r="AOL82" s="14"/>
      <c r="AOM82" s="14"/>
      <c r="AON82" s="14"/>
      <c r="AOO82" s="14"/>
      <c r="AOP82" s="14"/>
      <c r="AOQ82" s="14"/>
      <c r="AOR82" s="14"/>
      <c r="AOS82" s="14"/>
      <c r="AOT82" s="14"/>
      <c r="AOU82" s="14"/>
      <c r="AOV82" s="14"/>
      <c r="AOW82" s="14"/>
      <c r="AOX82" s="14"/>
      <c r="AOY82" s="14"/>
      <c r="AOZ82" s="14"/>
      <c r="APA82" s="14"/>
      <c r="APB82" s="14"/>
      <c r="APC82" s="14"/>
      <c r="APD82" s="14"/>
      <c r="APE82" s="14"/>
      <c r="APF82" s="14"/>
      <c r="APG82" s="14"/>
      <c r="APH82" s="14"/>
      <c r="API82" s="14"/>
      <c r="APJ82" s="14"/>
      <c r="APK82" s="14"/>
      <c r="APL82" s="14"/>
      <c r="APM82" s="14"/>
      <c r="APN82" s="14"/>
      <c r="APO82" s="14"/>
      <c r="APP82" s="14"/>
      <c r="APQ82" s="14"/>
      <c r="APR82" s="14"/>
      <c r="APS82" s="14"/>
      <c r="APT82" s="14"/>
      <c r="APU82" s="14"/>
      <c r="APV82" s="14"/>
      <c r="APW82" s="14"/>
      <c r="APX82" s="14"/>
      <c r="APY82" s="14"/>
      <c r="APZ82" s="14"/>
      <c r="AQA82" s="14"/>
      <c r="AQB82" s="14"/>
      <c r="AQC82" s="14"/>
      <c r="AQD82" s="14"/>
      <c r="AQE82" s="14"/>
      <c r="AQF82" s="14"/>
      <c r="AQG82" s="14"/>
      <c r="AQH82" s="14"/>
      <c r="AQI82" s="14"/>
      <c r="AQJ82" s="14"/>
      <c r="AQK82" s="14"/>
      <c r="AQL82" s="14"/>
      <c r="AQM82" s="14"/>
      <c r="AQN82" s="14"/>
      <c r="AQO82" s="14"/>
      <c r="AQP82" s="14"/>
      <c r="AQQ82" s="14"/>
      <c r="AQR82" s="14"/>
      <c r="AQS82" s="14"/>
      <c r="AQT82" s="14"/>
      <c r="AQU82" s="14"/>
      <c r="AQV82" s="14"/>
      <c r="AQW82" s="14"/>
      <c r="AQX82" s="14"/>
      <c r="AQY82" s="14"/>
      <c r="AQZ82" s="14"/>
      <c r="ARA82" s="14"/>
      <c r="ARB82" s="14"/>
      <c r="ARC82" s="14"/>
      <c r="ARD82" s="14"/>
      <c r="ARE82" s="14"/>
      <c r="ARF82" s="14"/>
      <c r="ARG82" s="14"/>
      <c r="ARH82" s="14"/>
      <c r="ARI82" s="14"/>
      <c r="ARJ82" s="14"/>
      <c r="ARK82" s="14"/>
      <c r="ARL82" s="14"/>
      <c r="ARM82" s="14"/>
      <c r="ARN82" s="14"/>
      <c r="ARO82" s="14"/>
      <c r="ARP82" s="14"/>
      <c r="ARQ82" s="14"/>
      <c r="ARR82" s="14"/>
      <c r="ARS82" s="14"/>
      <c r="ART82" s="14"/>
      <c r="ARU82" s="14"/>
      <c r="ARV82" s="14"/>
      <c r="ARW82" s="14"/>
      <c r="ARX82" s="14"/>
      <c r="ARY82" s="14"/>
      <c r="ARZ82" s="14"/>
      <c r="ASA82" s="14"/>
      <c r="ASB82" s="14"/>
      <c r="ASC82" s="14"/>
      <c r="ASD82" s="14"/>
      <c r="ASE82" s="14"/>
      <c r="ASF82" s="14"/>
      <c r="ASG82" s="14"/>
      <c r="ASH82" s="14"/>
      <c r="ASI82" s="14"/>
      <c r="ASJ82" s="14"/>
      <c r="ASK82" s="14"/>
      <c r="ASL82" s="14"/>
      <c r="ASM82" s="14"/>
      <c r="ASN82" s="14"/>
      <c r="ASO82" s="14"/>
      <c r="ASP82" s="14"/>
      <c r="ASQ82" s="14"/>
      <c r="ASR82" s="14"/>
      <c r="ASS82" s="14"/>
      <c r="AST82" s="14"/>
      <c r="ASU82" s="14"/>
      <c r="ASV82" s="14"/>
      <c r="ASW82" s="14"/>
      <c r="ASX82" s="14"/>
      <c r="ASY82" s="14"/>
      <c r="ASZ82" s="14"/>
      <c r="ATA82" s="14"/>
      <c r="ATB82" s="14"/>
      <c r="ATC82" s="14"/>
      <c r="ATD82" s="14"/>
    </row>
    <row r="83" spans="63:1200">
      <c r="BK83" s="14" t="str">
        <f t="shared" si="2115"/>
        <v/>
      </c>
      <c r="ABO83" s="14"/>
      <c r="ABP83" s="14"/>
      <c r="ABQ83" s="14"/>
      <c r="ABR83" s="14"/>
      <c r="ABS83" s="14"/>
      <c r="ABT83" s="14"/>
      <c r="ABU83" s="14"/>
      <c r="ABV83" s="14"/>
      <c r="ABW83" s="14"/>
      <c r="ABX83" s="14"/>
      <c r="ABY83" s="14"/>
      <c r="ABZ83" s="14"/>
      <c r="ACA83" s="14"/>
      <c r="ACB83" s="14"/>
      <c r="ACC83" s="14"/>
      <c r="ACD83" s="14"/>
      <c r="ACE83" s="14"/>
      <c r="ACF83" s="14"/>
      <c r="ACG83" s="14"/>
      <c r="ACH83" s="14"/>
      <c r="ACI83" s="14"/>
      <c r="ACJ83" s="14"/>
      <c r="ACK83" s="14"/>
      <c r="ACL83" s="14"/>
      <c r="ACM83" s="14"/>
      <c r="ACN83" s="14"/>
      <c r="ACO83" s="14"/>
      <c r="ACP83" s="14"/>
      <c r="ACQ83" s="14"/>
      <c r="ACR83" s="14"/>
      <c r="ACS83" s="14"/>
      <c r="ACT83" s="14"/>
      <c r="ACU83" s="14"/>
      <c r="ACV83" s="14"/>
      <c r="ACW83" s="14"/>
      <c r="ACX83" s="14"/>
      <c r="ACY83" s="14"/>
      <c r="ACZ83" s="14"/>
      <c r="ADA83" s="14"/>
      <c r="ADB83" s="14"/>
      <c r="ADC83" s="14"/>
      <c r="ADD83" s="14"/>
      <c r="ADE83" s="14"/>
      <c r="ADF83" s="14"/>
      <c r="ADG83" s="14"/>
      <c r="ADH83" s="14"/>
      <c r="ADI83" s="14"/>
      <c r="ADJ83" s="14"/>
      <c r="ADK83" s="14"/>
      <c r="ADL83" s="14"/>
      <c r="ADM83" s="14"/>
      <c r="ADN83" s="14"/>
      <c r="ADO83" s="14"/>
      <c r="ADP83" s="14"/>
      <c r="ADQ83" s="14"/>
      <c r="ADR83" s="14"/>
      <c r="ADS83" s="14"/>
      <c r="ADT83" s="14"/>
      <c r="ADU83" s="14"/>
      <c r="ADV83" s="14"/>
      <c r="ADW83" s="14"/>
      <c r="ADX83" s="14"/>
      <c r="ADY83" s="14"/>
      <c r="ADZ83" s="14"/>
      <c r="AEA83" s="14"/>
      <c r="AEB83" s="14"/>
      <c r="AEC83" s="14"/>
      <c r="AED83" s="14"/>
      <c r="AEE83" s="14"/>
      <c r="AEF83" s="14"/>
      <c r="AEG83" s="14"/>
      <c r="AEH83" s="14"/>
      <c r="AEI83" s="14"/>
      <c r="AEJ83" s="14"/>
      <c r="AEK83" s="14"/>
      <c r="AEL83" s="14"/>
      <c r="AEM83" s="14"/>
      <c r="AEN83" s="14"/>
      <c r="AEO83" s="14"/>
      <c r="AEP83" s="14"/>
      <c r="AEQ83" s="14"/>
      <c r="AER83" s="14"/>
      <c r="AES83" s="14"/>
      <c r="AET83" s="14"/>
      <c r="AEU83" s="14"/>
      <c r="AEV83" s="14"/>
      <c r="AEW83" s="14"/>
      <c r="AEX83" s="14"/>
      <c r="AEY83" s="14"/>
      <c r="AEZ83" s="14"/>
      <c r="AFA83" s="14"/>
      <c r="AFB83" s="14"/>
      <c r="AFC83" s="14"/>
      <c r="AFD83" s="14"/>
      <c r="AFE83" s="14"/>
      <c r="AFF83" s="14"/>
      <c r="AFG83" s="14"/>
      <c r="AFH83" s="14"/>
      <c r="AFI83" s="14"/>
      <c r="AFJ83" s="14"/>
      <c r="AFK83" s="14"/>
      <c r="AFL83" s="14"/>
      <c r="AFM83" s="14"/>
      <c r="AFN83" s="14"/>
      <c r="AFO83" s="14"/>
      <c r="AFP83" s="14"/>
      <c r="AFQ83" s="14"/>
      <c r="AFR83" s="14"/>
      <c r="AFS83" s="14"/>
      <c r="AFT83" s="14"/>
      <c r="AFU83" s="14"/>
      <c r="AFV83" s="14"/>
      <c r="AFW83" s="14"/>
      <c r="AFX83" s="14"/>
      <c r="AFY83" s="14"/>
      <c r="AFZ83" s="14"/>
      <c r="AGA83" s="14"/>
      <c r="AGB83" s="14"/>
      <c r="AGC83" s="14"/>
      <c r="AGD83" s="14"/>
      <c r="AGE83" s="14"/>
      <c r="AGF83" s="14"/>
      <c r="AGG83" s="14"/>
      <c r="AGH83" s="14"/>
      <c r="AGI83" s="14"/>
      <c r="AGJ83" s="14"/>
      <c r="AGK83" s="14"/>
      <c r="AGL83" s="14"/>
      <c r="AGM83" s="14"/>
      <c r="AGN83" s="14"/>
      <c r="AGO83" s="14"/>
      <c r="AGP83" s="14"/>
      <c r="AGQ83" s="14"/>
      <c r="AGR83" s="14"/>
      <c r="AGS83" s="14"/>
      <c r="AGT83" s="14"/>
      <c r="AGU83" s="14"/>
      <c r="AGV83" s="14"/>
      <c r="AGW83" s="14"/>
      <c r="AGX83" s="14"/>
      <c r="AGY83" s="14"/>
      <c r="AGZ83" s="14"/>
      <c r="AHA83" s="14"/>
      <c r="AHB83" s="14"/>
      <c r="AHC83" s="14"/>
      <c r="AHD83" s="14"/>
      <c r="AHE83" s="14"/>
      <c r="AHF83" s="14"/>
      <c r="AHG83" s="14"/>
      <c r="AHH83" s="14"/>
      <c r="AHI83" s="14"/>
      <c r="AHJ83" s="14"/>
      <c r="AHK83" s="14"/>
      <c r="AHL83" s="14"/>
      <c r="AHM83" s="14"/>
      <c r="AHN83" s="14"/>
      <c r="AHO83" s="14"/>
      <c r="AHP83" s="14"/>
      <c r="AHQ83" s="14"/>
      <c r="AHR83" s="14"/>
      <c r="AHS83" s="14"/>
      <c r="AHT83" s="14"/>
      <c r="AHU83" s="14"/>
      <c r="AHV83" s="14"/>
      <c r="AHW83" s="14"/>
      <c r="AHX83" s="14"/>
      <c r="AHY83" s="14"/>
      <c r="AHZ83" s="14"/>
      <c r="AIA83" s="14"/>
      <c r="AIB83" s="14"/>
      <c r="AIC83" s="14"/>
      <c r="AID83" s="14"/>
      <c r="AIE83" s="14"/>
      <c r="AIF83" s="14"/>
      <c r="AIG83" s="14"/>
      <c r="AIH83" s="14"/>
      <c r="AII83" s="14"/>
      <c r="AIJ83" s="14"/>
      <c r="AIK83" s="14"/>
      <c r="AIL83" s="14"/>
      <c r="AIM83" s="14"/>
      <c r="AIN83" s="14"/>
      <c r="AIO83" s="14"/>
      <c r="AIP83" s="14"/>
      <c r="AIQ83" s="14"/>
      <c r="AIR83" s="14"/>
      <c r="AIS83" s="14"/>
      <c r="AIT83" s="14"/>
      <c r="AIU83" s="14"/>
      <c r="AIV83" s="14"/>
      <c r="AIW83" s="14"/>
      <c r="AIX83" s="14"/>
      <c r="AIY83" s="14"/>
      <c r="AIZ83" s="14"/>
      <c r="AJA83" s="14"/>
      <c r="AJB83" s="14"/>
      <c r="AJC83" s="14"/>
      <c r="AJD83" s="14"/>
      <c r="AJE83" s="14"/>
      <c r="AJF83" s="14"/>
      <c r="AJG83" s="14"/>
      <c r="AJH83" s="14"/>
      <c r="AJI83" s="14"/>
      <c r="AJJ83" s="14"/>
      <c r="AJK83" s="14"/>
      <c r="AJL83" s="14"/>
      <c r="AJM83" s="14"/>
      <c r="AJN83" s="14"/>
      <c r="AJO83" s="14"/>
      <c r="AJP83" s="14"/>
      <c r="AJQ83" s="14"/>
      <c r="AJR83" s="14"/>
      <c r="AJS83" s="14"/>
      <c r="AJT83" s="14"/>
      <c r="AJU83" s="14"/>
      <c r="AJV83" s="14"/>
      <c r="AJW83" s="14"/>
      <c r="AJX83" s="14"/>
      <c r="AJY83" s="14"/>
      <c r="AJZ83" s="14"/>
      <c r="AKA83" s="14"/>
      <c r="AKB83" s="14"/>
      <c r="AKC83" s="14"/>
      <c r="AKD83" s="14"/>
      <c r="AKE83" s="14"/>
      <c r="AKF83" s="14"/>
      <c r="AKG83" s="14"/>
      <c r="AKH83" s="14"/>
      <c r="AKI83" s="14"/>
      <c r="AKJ83" s="14"/>
      <c r="AKK83" s="14"/>
      <c r="AKL83" s="14"/>
      <c r="AKM83" s="14"/>
      <c r="AKN83" s="14"/>
      <c r="AKO83" s="14"/>
      <c r="AKP83" s="14"/>
      <c r="AKQ83" s="14"/>
      <c r="AKR83" s="14"/>
      <c r="AKS83" s="14"/>
      <c r="AKT83" s="14"/>
      <c r="AKU83" s="14"/>
      <c r="AKV83" s="14"/>
      <c r="AKW83" s="14"/>
      <c r="AKX83" s="14"/>
      <c r="AKY83" s="14"/>
      <c r="AKZ83" s="14"/>
      <c r="ALA83" s="14"/>
      <c r="ALB83" s="14"/>
      <c r="ALC83" s="14"/>
      <c r="ALD83" s="14"/>
      <c r="ALE83" s="14"/>
      <c r="ALF83" s="14"/>
      <c r="ALG83" s="14"/>
      <c r="ALH83" s="14"/>
      <c r="ALI83" s="14"/>
      <c r="ALJ83" s="14"/>
      <c r="ALK83" s="14"/>
      <c r="ALL83" s="14"/>
      <c r="ALM83" s="14"/>
      <c r="ALN83" s="14"/>
      <c r="ALO83" s="14"/>
      <c r="ALP83" s="14"/>
      <c r="ALQ83" s="14"/>
      <c r="ALR83" s="14"/>
      <c r="ALS83" s="14"/>
      <c r="ALT83" s="14"/>
      <c r="ALU83" s="14"/>
      <c r="ALV83" s="14"/>
      <c r="ALW83" s="14"/>
      <c r="ALX83" s="14"/>
      <c r="ALY83" s="14"/>
      <c r="ALZ83" s="14"/>
      <c r="AMA83" s="14"/>
      <c r="AMB83" s="14"/>
      <c r="AMC83" s="14"/>
      <c r="AMD83" s="14"/>
      <c r="AME83" s="14"/>
      <c r="AMF83" s="14"/>
      <c r="AMG83" s="14"/>
      <c r="AMH83" s="14"/>
      <c r="AMI83" s="14"/>
      <c r="AMJ83" s="14"/>
      <c r="AMK83" s="14"/>
      <c r="AML83" s="14"/>
      <c r="AMM83" s="14"/>
      <c r="AMN83" s="14"/>
      <c r="AMO83" s="14"/>
      <c r="AMP83" s="14"/>
      <c r="AMQ83" s="14"/>
      <c r="AMR83" s="14"/>
      <c r="AMS83" s="14"/>
      <c r="AMT83" s="14"/>
      <c r="AMU83" s="14"/>
      <c r="AMV83" s="14"/>
      <c r="AMW83" s="14"/>
      <c r="AMX83" s="14"/>
      <c r="AMY83" s="14"/>
      <c r="AMZ83" s="14"/>
      <c r="ANA83" s="14"/>
      <c r="ANB83" s="14"/>
      <c r="ANC83" s="14"/>
      <c r="AND83" s="14"/>
      <c r="ANE83" s="14"/>
      <c r="ANF83" s="14"/>
      <c r="ANG83" s="14"/>
      <c r="ANH83" s="14"/>
      <c r="ANI83" s="14"/>
      <c r="ANJ83" s="14"/>
      <c r="ANK83" s="14"/>
      <c r="ANL83" s="14"/>
      <c r="ANM83" s="14"/>
      <c r="ANN83" s="14"/>
      <c r="ANO83" s="14"/>
      <c r="ANP83" s="14"/>
      <c r="ANQ83" s="14"/>
      <c r="ANR83" s="14"/>
      <c r="ANS83" s="14"/>
      <c r="ANT83" s="14"/>
      <c r="ANU83" s="14"/>
      <c r="ANV83" s="14"/>
      <c r="ANW83" s="14"/>
      <c r="ANX83" s="14"/>
      <c r="ANY83" s="14"/>
      <c r="ANZ83" s="14"/>
      <c r="AOA83" s="14"/>
      <c r="AOB83" s="14"/>
      <c r="AOC83" s="14"/>
      <c r="AOD83" s="14"/>
      <c r="AOE83" s="14"/>
      <c r="AOF83" s="14"/>
      <c r="AOG83" s="14"/>
      <c r="AOH83" s="14"/>
      <c r="AOI83" s="14"/>
      <c r="AOJ83" s="14"/>
      <c r="AOK83" s="14"/>
      <c r="AOL83" s="14"/>
      <c r="AOM83" s="14"/>
      <c r="AON83" s="14"/>
      <c r="AOO83" s="14"/>
      <c r="AOP83" s="14"/>
      <c r="AOQ83" s="14"/>
      <c r="AOR83" s="14"/>
      <c r="AOS83" s="14"/>
      <c r="AOT83" s="14"/>
      <c r="AOU83" s="14"/>
      <c r="AOV83" s="14"/>
      <c r="AOW83" s="14"/>
      <c r="AOX83" s="14"/>
      <c r="AOY83" s="14"/>
      <c r="AOZ83" s="14"/>
      <c r="APA83" s="14"/>
      <c r="APB83" s="14"/>
      <c r="APC83" s="14"/>
      <c r="APD83" s="14"/>
      <c r="APE83" s="14"/>
      <c r="APF83" s="14"/>
      <c r="APG83" s="14"/>
      <c r="APH83" s="14"/>
      <c r="API83" s="14"/>
      <c r="APJ83" s="14"/>
      <c r="APK83" s="14"/>
      <c r="APL83" s="14"/>
      <c r="APM83" s="14"/>
      <c r="APN83" s="14"/>
      <c r="APO83" s="14"/>
      <c r="APP83" s="14"/>
      <c r="APQ83" s="14"/>
      <c r="APR83" s="14"/>
      <c r="APS83" s="14"/>
      <c r="APT83" s="14"/>
      <c r="APU83" s="14"/>
      <c r="APV83" s="14"/>
      <c r="APW83" s="14"/>
      <c r="APX83" s="14"/>
      <c r="APY83" s="14"/>
      <c r="APZ83" s="14"/>
      <c r="AQA83" s="14"/>
      <c r="AQB83" s="14"/>
      <c r="AQC83" s="14"/>
      <c r="AQD83" s="14"/>
      <c r="AQE83" s="14"/>
      <c r="AQF83" s="14"/>
      <c r="AQG83" s="14"/>
      <c r="AQH83" s="14"/>
      <c r="AQI83" s="14"/>
      <c r="AQJ83" s="14"/>
      <c r="AQK83" s="14"/>
      <c r="AQL83" s="14"/>
      <c r="AQM83" s="14"/>
      <c r="AQN83" s="14"/>
      <c r="AQO83" s="14"/>
      <c r="AQP83" s="14"/>
      <c r="AQQ83" s="14"/>
      <c r="AQR83" s="14"/>
      <c r="AQS83" s="14"/>
      <c r="AQT83" s="14"/>
      <c r="AQU83" s="14"/>
      <c r="AQV83" s="14"/>
      <c r="AQW83" s="14"/>
      <c r="AQX83" s="14"/>
      <c r="AQY83" s="14"/>
      <c r="AQZ83" s="14"/>
      <c r="ARA83" s="14"/>
      <c r="ARB83" s="14"/>
      <c r="ARC83" s="14"/>
      <c r="ARD83" s="14"/>
      <c r="ARE83" s="14"/>
      <c r="ARF83" s="14"/>
      <c r="ARG83" s="14"/>
      <c r="ARH83" s="14"/>
      <c r="ARI83" s="14"/>
      <c r="ARJ83" s="14"/>
      <c r="ARK83" s="14"/>
      <c r="ARL83" s="14"/>
      <c r="ARM83" s="14"/>
      <c r="ARN83" s="14"/>
      <c r="ARO83" s="14"/>
      <c r="ARP83" s="14"/>
      <c r="ARQ83" s="14"/>
      <c r="ARR83" s="14"/>
      <c r="ARS83" s="14"/>
      <c r="ART83" s="14"/>
      <c r="ARU83" s="14"/>
      <c r="ARV83" s="14"/>
      <c r="ARW83" s="14"/>
      <c r="ARX83" s="14"/>
      <c r="ARY83" s="14"/>
      <c r="ARZ83" s="14"/>
      <c r="ASA83" s="14"/>
      <c r="ASB83" s="14"/>
      <c r="ASC83" s="14"/>
      <c r="ASD83" s="14"/>
      <c r="ASE83" s="14"/>
      <c r="ASF83" s="14"/>
      <c r="ASG83" s="14"/>
      <c r="ASH83" s="14"/>
      <c r="ASI83" s="14"/>
      <c r="ASJ83" s="14"/>
      <c r="ASK83" s="14"/>
      <c r="ASL83" s="14"/>
      <c r="ASM83" s="14"/>
      <c r="ASN83" s="14"/>
      <c r="ASO83" s="14"/>
      <c r="ASP83" s="14"/>
      <c r="ASQ83" s="14"/>
      <c r="ASR83" s="14"/>
      <c r="ASS83" s="14"/>
      <c r="AST83" s="14"/>
      <c r="ASU83" s="14"/>
      <c r="ASV83" s="14"/>
      <c r="ASW83" s="14"/>
      <c r="ASX83" s="14"/>
      <c r="ASY83" s="14"/>
      <c r="ASZ83" s="14"/>
      <c r="ATA83" s="14"/>
      <c r="ATB83" s="14"/>
      <c r="ATC83" s="14"/>
      <c r="ATD83" s="14"/>
    </row>
    <row r="84" spans="63:1200">
      <c r="BK84" s="14" t="str">
        <f t="shared" si="2115"/>
        <v/>
      </c>
      <c r="ABO84" s="14"/>
      <c r="ABP84" s="14"/>
      <c r="ABQ84" s="14"/>
      <c r="ABR84" s="14"/>
      <c r="ABS84" s="14"/>
      <c r="ABT84" s="14"/>
      <c r="ABU84" s="14"/>
      <c r="ABV84" s="14"/>
      <c r="ABW84" s="14"/>
      <c r="ABX84" s="14"/>
      <c r="ABY84" s="14"/>
      <c r="ABZ84" s="14"/>
      <c r="ACA84" s="14"/>
      <c r="ACB84" s="14"/>
      <c r="ACC84" s="14"/>
      <c r="ACD84" s="14"/>
      <c r="ACE84" s="14"/>
      <c r="ACF84" s="14"/>
      <c r="ACG84" s="14"/>
      <c r="ACH84" s="14"/>
      <c r="ACI84" s="14"/>
      <c r="ACJ84" s="14"/>
      <c r="ACK84" s="14"/>
      <c r="ACL84" s="14"/>
      <c r="ACM84" s="14"/>
      <c r="ACN84" s="14"/>
      <c r="ACO84" s="14"/>
      <c r="ACP84" s="14"/>
      <c r="ACQ84" s="14"/>
      <c r="ACR84" s="14"/>
      <c r="ACS84" s="14"/>
      <c r="ACT84" s="14"/>
      <c r="ACU84" s="14"/>
      <c r="ACV84" s="14"/>
      <c r="ACW84" s="14"/>
      <c r="ACX84" s="14"/>
      <c r="ACY84" s="14"/>
      <c r="ACZ84" s="14"/>
      <c r="ADA84" s="14"/>
      <c r="ADB84" s="14"/>
      <c r="ADC84" s="14"/>
      <c r="ADD84" s="14"/>
      <c r="ADE84" s="14"/>
      <c r="ADF84" s="14"/>
      <c r="ADG84" s="14"/>
      <c r="ADH84" s="14"/>
      <c r="ADI84" s="14"/>
      <c r="ADJ84" s="14"/>
      <c r="ADK84" s="14"/>
      <c r="ADL84" s="14"/>
      <c r="ADM84" s="14"/>
      <c r="ADN84" s="14"/>
      <c r="ADO84" s="14"/>
      <c r="ADP84" s="14"/>
      <c r="ADQ84" s="14"/>
      <c r="ADR84" s="14"/>
      <c r="ADS84" s="14"/>
      <c r="ADT84" s="14"/>
      <c r="ADU84" s="14"/>
      <c r="ADV84" s="14"/>
      <c r="ADW84" s="14"/>
      <c r="ADX84" s="14"/>
      <c r="ADY84" s="14"/>
      <c r="ADZ84" s="14"/>
      <c r="AEA84" s="14"/>
      <c r="AEB84" s="14"/>
      <c r="AEC84" s="14"/>
      <c r="AED84" s="14"/>
      <c r="AEE84" s="14"/>
      <c r="AEF84" s="14"/>
      <c r="AEG84" s="14"/>
      <c r="AEH84" s="14"/>
      <c r="AEI84" s="14"/>
      <c r="AEJ84" s="14"/>
      <c r="AEK84" s="14"/>
      <c r="AEL84" s="14"/>
      <c r="AEM84" s="14"/>
      <c r="AEN84" s="14"/>
      <c r="AEO84" s="14"/>
      <c r="AEP84" s="14"/>
      <c r="AEQ84" s="14"/>
      <c r="AER84" s="14"/>
      <c r="AES84" s="14"/>
      <c r="AET84" s="14"/>
      <c r="AEU84" s="14"/>
      <c r="AEV84" s="14"/>
      <c r="AEW84" s="14"/>
      <c r="AEX84" s="14"/>
      <c r="AEY84" s="14"/>
      <c r="AEZ84" s="14"/>
      <c r="AFA84" s="14"/>
      <c r="AFB84" s="14"/>
      <c r="AFC84" s="14"/>
      <c r="AFD84" s="14"/>
      <c r="AFE84" s="14"/>
      <c r="AFF84" s="14"/>
      <c r="AFG84" s="14"/>
      <c r="AFH84" s="14"/>
      <c r="AFI84" s="14"/>
      <c r="AFJ84" s="14"/>
      <c r="AFK84" s="14"/>
      <c r="AFL84" s="14"/>
      <c r="AFM84" s="14"/>
      <c r="AFN84" s="14"/>
      <c r="AFO84" s="14"/>
      <c r="AFP84" s="14"/>
      <c r="AFQ84" s="14"/>
      <c r="AFR84" s="14"/>
      <c r="AFS84" s="14"/>
      <c r="AFT84" s="14"/>
      <c r="AFU84" s="14"/>
      <c r="AFV84" s="14"/>
      <c r="AFW84" s="14"/>
      <c r="AFX84" s="14"/>
      <c r="AFY84" s="14"/>
      <c r="AFZ84" s="14"/>
      <c r="AGA84" s="14"/>
      <c r="AGB84" s="14"/>
      <c r="AGC84" s="14"/>
      <c r="AGD84" s="14"/>
      <c r="AGE84" s="14"/>
      <c r="AGF84" s="14"/>
      <c r="AGG84" s="14"/>
      <c r="AGH84" s="14"/>
      <c r="AGI84" s="14"/>
      <c r="AGJ84" s="14"/>
      <c r="AGK84" s="14"/>
      <c r="AGL84" s="14"/>
      <c r="AGM84" s="14"/>
      <c r="AGN84" s="14"/>
      <c r="AGO84" s="14"/>
      <c r="AGP84" s="14"/>
      <c r="AGQ84" s="14"/>
      <c r="AGR84" s="14"/>
      <c r="AGS84" s="14"/>
      <c r="AGT84" s="14"/>
      <c r="AGU84" s="14"/>
      <c r="AGV84" s="14"/>
      <c r="AGW84" s="14"/>
      <c r="AGX84" s="14"/>
      <c r="AGY84" s="14"/>
      <c r="AGZ84" s="14"/>
      <c r="AHA84" s="14"/>
      <c r="AHB84" s="14"/>
      <c r="AHC84" s="14"/>
      <c r="AHD84" s="14"/>
      <c r="AHE84" s="14"/>
      <c r="AHF84" s="14"/>
      <c r="AHG84" s="14"/>
      <c r="AHH84" s="14"/>
      <c r="AHI84" s="14"/>
      <c r="AHJ84" s="14"/>
      <c r="AHK84" s="14"/>
      <c r="AHL84" s="14"/>
      <c r="AHM84" s="14"/>
      <c r="AHN84" s="14"/>
      <c r="AHO84" s="14"/>
      <c r="AHP84" s="14"/>
      <c r="AHQ84" s="14"/>
      <c r="AHR84" s="14"/>
      <c r="AHS84" s="14"/>
      <c r="AHT84" s="14"/>
      <c r="AHU84" s="14"/>
      <c r="AHV84" s="14"/>
      <c r="AHW84" s="14"/>
      <c r="AHX84" s="14"/>
      <c r="AHY84" s="14"/>
      <c r="AHZ84" s="14"/>
      <c r="AIA84" s="14"/>
      <c r="AIB84" s="14"/>
      <c r="AIC84" s="14"/>
      <c r="AID84" s="14"/>
      <c r="AIE84" s="14"/>
      <c r="AIF84" s="14"/>
      <c r="AIG84" s="14"/>
      <c r="AIH84" s="14"/>
      <c r="AII84" s="14"/>
      <c r="AIJ84" s="14"/>
      <c r="AIK84" s="14"/>
      <c r="AIL84" s="14"/>
      <c r="AIM84" s="14"/>
      <c r="AIN84" s="14"/>
      <c r="AIO84" s="14"/>
      <c r="AIP84" s="14"/>
      <c r="AIQ84" s="14"/>
      <c r="AIR84" s="14"/>
      <c r="AIS84" s="14"/>
      <c r="AIT84" s="14"/>
      <c r="AIU84" s="14"/>
      <c r="AIV84" s="14"/>
      <c r="AIW84" s="14"/>
      <c r="AIX84" s="14"/>
      <c r="AIY84" s="14"/>
      <c r="AIZ84" s="14"/>
      <c r="AJA84" s="14"/>
      <c r="AJB84" s="14"/>
      <c r="AJC84" s="14"/>
      <c r="AJD84" s="14"/>
      <c r="AJE84" s="14"/>
      <c r="AJF84" s="14"/>
      <c r="AJG84" s="14"/>
      <c r="AJH84" s="14"/>
      <c r="AJI84" s="14"/>
      <c r="AJJ84" s="14"/>
      <c r="AJK84" s="14"/>
      <c r="AJL84" s="14"/>
      <c r="AJM84" s="14"/>
      <c r="AJN84" s="14"/>
      <c r="AJO84" s="14"/>
      <c r="AJP84" s="14"/>
      <c r="AJQ84" s="14"/>
      <c r="AJR84" s="14"/>
      <c r="AJS84" s="14"/>
      <c r="AJT84" s="14"/>
      <c r="AJU84" s="14"/>
      <c r="AJV84" s="14"/>
      <c r="AJW84" s="14"/>
      <c r="AJX84" s="14"/>
      <c r="AJY84" s="14"/>
      <c r="AJZ84" s="14"/>
      <c r="AKA84" s="14"/>
      <c r="AKB84" s="14"/>
      <c r="AKC84" s="14"/>
      <c r="AKD84" s="14"/>
      <c r="AKE84" s="14"/>
      <c r="AKF84" s="14"/>
      <c r="AKG84" s="14"/>
      <c r="AKH84" s="14"/>
      <c r="AKI84" s="14"/>
      <c r="AKJ84" s="14"/>
      <c r="AKK84" s="14"/>
      <c r="AKL84" s="14"/>
      <c r="AKM84" s="14"/>
      <c r="AKN84" s="14"/>
      <c r="AKO84" s="14"/>
      <c r="AKP84" s="14"/>
      <c r="AKQ84" s="14"/>
      <c r="AKR84" s="14"/>
      <c r="AKS84" s="14"/>
      <c r="AKT84" s="14"/>
      <c r="AKU84" s="14"/>
      <c r="AKV84" s="14"/>
      <c r="AKW84" s="14"/>
      <c r="AKX84" s="14"/>
      <c r="AKY84" s="14"/>
      <c r="AKZ84" s="14"/>
      <c r="ALA84" s="14"/>
      <c r="ALB84" s="14"/>
      <c r="ALC84" s="14"/>
      <c r="ALD84" s="14"/>
      <c r="ALE84" s="14"/>
      <c r="ALF84" s="14"/>
      <c r="ALG84" s="14"/>
      <c r="ALH84" s="14"/>
      <c r="ALI84" s="14"/>
      <c r="ALJ84" s="14"/>
      <c r="ALK84" s="14"/>
      <c r="ALL84" s="14"/>
      <c r="ALM84" s="14"/>
      <c r="ALN84" s="14"/>
      <c r="ALO84" s="14"/>
      <c r="ALP84" s="14"/>
      <c r="ALQ84" s="14"/>
      <c r="ALR84" s="14"/>
      <c r="ALS84" s="14"/>
      <c r="ALT84" s="14"/>
      <c r="ALU84" s="14"/>
      <c r="ALV84" s="14"/>
      <c r="ALW84" s="14"/>
      <c r="ALX84" s="14"/>
      <c r="ALY84" s="14"/>
      <c r="ALZ84" s="14"/>
      <c r="AMA84" s="14"/>
      <c r="AMB84" s="14"/>
      <c r="AMC84" s="14"/>
      <c r="AMD84" s="14"/>
      <c r="AME84" s="14"/>
      <c r="AMF84" s="14"/>
      <c r="AMG84" s="14"/>
      <c r="AMH84" s="14"/>
      <c r="AMI84" s="14"/>
      <c r="AMJ84" s="14"/>
      <c r="AMK84" s="14"/>
      <c r="AML84" s="14"/>
      <c r="AMM84" s="14"/>
      <c r="AMN84" s="14"/>
      <c r="AMO84" s="14"/>
      <c r="AMP84" s="14"/>
      <c r="AMQ84" s="14"/>
      <c r="AMR84" s="14"/>
      <c r="AMS84" s="14"/>
      <c r="AMT84" s="14"/>
      <c r="AMU84" s="14"/>
      <c r="AMV84" s="14"/>
      <c r="AMW84" s="14"/>
      <c r="AMX84" s="14"/>
      <c r="AMY84" s="14"/>
      <c r="AMZ84" s="14"/>
      <c r="ANA84" s="14"/>
      <c r="ANB84" s="14"/>
      <c r="ANC84" s="14"/>
      <c r="AND84" s="14"/>
      <c r="ANE84" s="14"/>
      <c r="ANF84" s="14"/>
      <c r="ANG84" s="14"/>
      <c r="ANH84" s="14"/>
      <c r="ANI84" s="14"/>
      <c r="ANJ84" s="14"/>
      <c r="ANK84" s="14"/>
      <c r="ANL84" s="14"/>
      <c r="ANM84" s="14"/>
      <c r="ANN84" s="14"/>
      <c r="ANO84" s="14"/>
      <c r="ANP84" s="14"/>
      <c r="ANQ84" s="14"/>
      <c r="ANR84" s="14"/>
      <c r="ANS84" s="14"/>
      <c r="ANT84" s="14"/>
      <c r="ANU84" s="14"/>
      <c r="ANV84" s="14"/>
      <c r="ANW84" s="14"/>
      <c r="ANX84" s="14"/>
      <c r="ANY84" s="14"/>
      <c r="ANZ84" s="14"/>
      <c r="AOA84" s="14"/>
      <c r="AOB84" s="14"/>
      <c r="AOC84" s="14"/>
      <c r="AOD84" s="14"/>
      <c r="AOE84" s="14"/>
      <c r="AOF84" s="14"/>
      <c r="AOG84" s="14"/>
      <c r="AOH84" s="14"/>
      <c r="AOI84" s="14"/>
      <c r="AOJ84" s="14"/>
      <c r="AOK84" s="14"/>
      <c r="AOL84" s="14"/>
      <c r="AOM84" s="14"/>
      <c r="AON84" s="14"/>
      <c r="AOO84" s="14"/>
      <c r="AOP84" s="14"/>
      <c r="AOQ84" s="14"/>
      <c r="AOR84" s="14"/>
      <c r="AOS84" s="14"/>
      <c r="AOT84" s="14"/>
      <c r="AOU84" s="14"/>
      <c r="AOV84" s="14"/>
      <c r="AOW84" s="14"/>
      <c r="AOX84" s="14"/>
      <c r="AOY84" s="14"/>
      <c r="AOZ84" s="14"/>
      <c r="APA84" s="14"/>
      <c r="APB84" s="14"/>
      <c r="APC84" s="14"/>
      <c r="APD84" s="14"/>
      <c r="APE84" s="14"/>
      <c r="APF84" s="14"/>
      <c r="APG84" s="14"/>
      <c r="APH84" s="14"/>
      <c r="API84" s="14"/>
      <c r="APJ84" s="14"/>
      <c r="APK84" s="14"/>
      <c r="APL84" s="14"/>
      <c r="APM84" s="14"/>
      <c r="APN84" s="14"/>
      <c r="APO84" s="14"/>
      <c r="APP84" s="14"/>
      <c r="APQ84" s="14"/>
      <c r="APR84" s="14"/>
      <c r="APS84" s="14"/>
      <c r="APT84" s="14"/>
      <c r="APU84" s="14"/>
      <c r="APV84" s="14"/>
      <c r="APW84" s="14"/>
      <c r="APX84" s="14"/>
      <c r="APY84" s="14"/>
      <c r="APZ84" s="14"/>
      <c r="AQA84" s="14"/>
      <c r="AQB84" s="14"/>
      <c r="AQC84" s="14"/>
      <c r="AQD84" s="14"/>
      <c r="AQE84" s="14"/>
      <c r="AQF84" s="14"/>
      <c r="AQG84" s="14"/>
      <c r="AQH84" s="14"/>
      <c r="AQI84" s="14"/>
      <c r="AQJ84" s="14"/>
      <c r="AQK84" s="14"/>
      <c r="AQL84" s="14"/>
      <c r="AQM84" s="14"/>
      <c r="AQN84" s="14"/>
      <c r="AQO84" s="14"/>
      <c r="AQP84" s="14"/>
      <c r="AQQ84" s="14"/>
      <c r="AQR84" s="14"/>
      <c r="AQS84" s="14"/>
      <c r="AQT84" s="14"/>
      <c r="AQU84" s="14"/>
      <c r="AQV84" s="14"/>
      <c r="AQW84" s="14"/>
      <c r="AQX84" s="14"/>
      <c r="AQY84" s="14"/>
      <c r="AQZ84" s="14"/>
      <c r="ARA84" s="14"/>
      <c r="ARB84" s="14"/>
      <c r="ARC84" s="14"/>
      <c r="ARD84" s="14"/>
      <c r="ARE84" s="14"/>
      <c r="ARF84" s="14"/>
      <c r="ARG84" s="14"/>
      <c r="ARH84" s="14"/>
      <c r="ARI84" s="14"/>
      <c r="ARJ84" s="14"/>
      <c r="ARK84" s="14"/>
      <c r="ARL84" s="14"/>
      <c r="ARM84" s="14"/>
      <c r="ARN84" s="14"/>
      <c r="ARO84" s="14"/>
      <c r="ARP84" s="14"/>
      <c r="ARQ84" s="14"/>
      <c r="ARR84" s="14"/>
      <c r="ARS84" s="14"/>
      <c r="ART84" s="14"/>
      <c r="ARU84" s="14"/>
      <c r="ARV84" s="14"/>
      <c r="ARW84" s="14"/>
      <c r="ARX84" s="14"/>
      <c r="ARY84" s="14"/>
      <c r="ARZ84" s="14"/>
      <c r="ASA84" s="14"/>
      <c r="ASB84" s="14"/>
      <c r="ASC84" s="14"/>
      <c r="ASD84" s="14"/>
      <c r="ASE84" s="14"/>
      <c r="ASF84" s="14"/>
      <c r="ASG84" s="14"/>
      <c r="ASH84" s="14"/>
      <c r="ASI84" s="14"/>
      <c r="ASJ84" s="14"/>
      <c r="ASK84" s="14"/>
      <c r="ASL84" s="14"/>
      <c r="ASM84" s="14"/>
      <c r="ASN84" s="14"/>
      <c r="ASO84" s="14"/>
      <c r="ASP84" s="14"/>
      <c r="ASQ84" s="14"/>
      <c r="ASR84" s="14"/>
      <c r="ASS84" s="14"/>
      <c r="AST84" s="14"/>
      <c r="ASU84" s="14"/>
      <c r="ASV84" s="14"/>
      <c r="ASW84" s="14"/>
      <c r="ASX84" s="14"/>
      <c r="ASY84" s="14"/>
      <c r="ASZ84" s="14"/>
      <c r="ATA84" s="14"/>
      <c r="ATB84" s="14"/>
      <c r="ATC84" s="14"/>
      <c r="ATD84" s="14"/>
    </row>
    <row r="85" spans="63:1200">
      <c r="BK85" s="14" t="str">
        <f t="shared" si="2115"/>
        <v/>
      </c>
      <c r="ABO85" s="14"/>
      <c r="ABP85" s="14"/>
      <c r="ABQ85" s="14"/>
      <c r="ABR85" s="14"/>
      <c r="ABS85" s="14"/>
      <c r="ABT85" s="14"/>
      <c r="ABU85" s="14"/>
      <c r="ABV85" s="14"/>
      <c r="ABW85" s="14"/>
      <c r="ABX85" s="14"/>
      <c r="ABY85" s="14"/>
      <c r="ABZ85" s="14"/>
      <c r="ACA85" s="14"/>
      <c r="ACB85" s="14"/>
      <c r="ACC85" s="14"/>
      <c r="ACD85" s="14"/>
      <c r="ACE85" s="14"/>
      <c r="ACF85" s="14"/>
      <c r="ACG85" s="14"/>
      <c r="ACH85" s="14"/>
      <c r="ACI85" s="14"/>
      <c r="ACJ85" s="14"/>
      <c r="ACK85" s="14"/>
      <c r="ACL85" s="14"/>
      <c r="ACM85" s="14"/>
      <c r="ACN85" s="14"/>
      <c r="ACO85" s="14"/>
      <c r="ACP85" s="14"/>
      <c r="ACQ85" s="14"/>
      <c r="ACR85" s="14"/>
      <c r="ACS85" s="14"/>
      <c r="ACT85" s="14"/>
      <c r="ACU85" s="14"/>
      <c r="ACV85" s="14"/>
      <c r="ACW85" s="14"/>
      <c r="ACX85" s="14"/>
      <c r="ACY85" s="14"/>
      <c r="ACZ85" s="14"/>
      <c r="ADA85" s="14"/>
      <c r="ADB85" s="14"/>
      <c r="ADC85" s="14"/>
      <c r="ADD85" s="14"/>
      <c r="ADE85" s="14"/>
      <c r="ADF85" s="14"/>
      <c r="ADG85" s="14"/>
      <c r="ADH85" s="14"/>
      <c r="ADI85" s="14"/>
      <c r="ADJ85" s="14"/>
      <c r="ADK85" s="14"/>
      <c r="ADL85" s="14"/>
      <c r="ADM85" s="14"/>
      <c r="ADN85" s="14"/>
      <c r="ADO85" s="14"/>
      <c r="ADP85" s="14"/>
      <c r="ADQ85" s="14"/>
      <c r="ADR85" s="14"/>
      <c r="ADS85" s="14"/>
      <c r="ADT85" s="14"/>
      <c r="ADU85" s="14"/>
      <c r="ADV85" s="14"/>
      <c r="ADW85" s="14"/>
      <c r="ADX85" s="14"/>
      <c r="ADY85" s="14"/>
      <c r="ADZ85" s="14"/>
      <c r="AEA85" s="14"/>
      <c r="AEB85" s="14"/>
      <c r="AEC85" s="14"/>
      <c r="AED85" s="14"/>
      <c r="AEE85" s="14"/>
      <c r="AEF85" s="14"/>
      <c r="AEG85" s="14"/>
      <c r="AEH85" s="14"/>
      <c r="AEI85" s="14"/>
      <c r="AEJ85" s="14"/>
      <c r="AEK85" s="14"/>
      <c r="AEL85" s="14"/>
      <c r="AEM85" s="14"/>
      <c r="AEN85" s="14"/>
      <c r="AEO85" s="14"/>
      <c r="AEP85" s="14"/>
      <c r="AEQ85" s="14"/>
      <c r="AER85" s="14"/>
      <c r="AES85" s="14"/>
      <c r="AET85" s="14"/>
      <c r="AEU85" s="14"/>
      <c r="AEV85" s="14"/>
      <c r="AEW85" s="14"/>
      <c r="AEX85" s="14"/>
      <c r="AEY85" s="14"/>
      <c r="AEZ85" s="14"/>
      <c r="AFA85" s="14"/>
      <c r="AFB85" s="14"/>
      <c r="AFC85" s="14"/>
      <c r="AFD85" s="14"/>
      <c r="AFE85" s="14"/>
      <c r="AFF85" s="14"/>
      <c r="AFG85" s="14"/>
      <c r="AFH85" s="14"/>
      <c r="AFI85" s="14"/>
      <c r="AFJ85" s="14"/>
      <c r="AFK85" s="14"/>
      <c r="AFL85" s="14"/>
      <c r="AFM85" s="14"/>
      <c r="AFN85" s="14"/>
      <c r="AFO85" s="14"/>
      <c r="AFP85" s="14"/>
      <c r="AFQ85" s="14"/>
      <c r="AFR85" s="14"/>
      <c r="AFS85" s="14"/>
      <c r="AFT85" s="14"/>
      <c r="AFU85" s="14"/>
      <c r="AFV85" s="14"/>
      <c r="AFW85" s="14"/>
      <c r="AFX85" s="14"/>
      <c r="AFY85" s="14"/>
      <c r="AFZ85" s="14"/>
      <c r="AGA85" s="14"/>
      <c r="AGB85" s="14"/>
      <c r="AGC85" s="14"/>
      <c r="AGD85" s="14"/>
      <c r="AGE85" s="14"/>
      <c r="AGF85" s="14"/>
      <c r="AGG85" s="14"/>
      <c r="AGH85" s="14"/>
      <c r="AGI85" s="14"/>
      <c r="AGJ85" s="14"/>
      <c r="AGK85" s="14"/>
      <c r="AGL85" s="14"/>
      <c r="AGM85" s="14"/>
      <c r="AGN85" s="14"/>
      <c r="AGO85" s="14"/>
      <c r="AGP85" s="14"/>
      <c r="AGQ85" s="14"/>
      <c r="AGR85" s="14"/>
      <c r="AGS85" s="14"/>
      <c r="AGT85" s="14"/>
      <c r="AGU85" s="14"/>
      <c r="AGV85" s="14"/>
      <c r="AGW85" s="14"/>
      <c r="AGX85" s="14"/>
      <c r="AGY85" s="14"/>
      <c r="AGZ85" s="14"/>
      <c r="AHA85" s="14"/>
      <c r="AHB85" s="14"/>
      <c r="AHC85" s="14"/>
      <c r="AHD85" s="14"/>
      <c r="AHE85" s="14"/>
      <c r="AHF85" s="14"/>
      <c r="AHG85" s="14"/>
      <c r="AHH85" s="14"/>
      <c r="AHI85" s="14"/>
      <c r="AHJ85" s="14"/>
      <c r="AHK85" s="14"/>
      <c r="AHL85" s="14"/>
      <c r="AHM85" s="14"/>
      <c r="AHN85" s="14"/>
      <c r="AHO85" s="14"/>
      <c r="AHP85" s="14"/>
      <c r="AHQ85" s="14"/>
      <c r="AHR85" s="14"/>
      <c r="AHS85" s="14"/>
      <c r="AHT85" s="14"/>
      <c r="AHU85" s="14"/>
      <c r="AHV85" s="14"/>
      <c r="AHW85" s="14"/>
      <c r="AHX85" s="14"/>
      <c r="AHY85" s="14"/>
      <c r="AHZ85" s="14"/>
      <c r="AIA85" s="14"/>
      <c r="AIB85" s="14"/>
      <c r="AIC85" s="14"/>
      <c r="AID85" s="14"/>
      <c r="AIE85" s="14"/>
      <c r="AIF85" s="14"/>
      <c r="AIG85" s="14"/>
      <c r="AIH85" s="14"/>
      <c r="AII85" s="14"/>
      <c r="AIJ85" s="14"/>
      <c r="AIK85" s="14"/>
      <c r="AIL85" s="14"/>
      <c r="AIM85" s="14"/>
      <c r="AIN85" s="14"/>
      <c r="AIO85" s="14"/>
      <c r="AIP85" s="14"/>
      <c r="AIQ85" s="14"/>
      <c r="AIR85" s="14"/>
      <c r="AIS85" s="14"/>
      <c r="AIT85" s="14"/>
      <c r="AIU85" s="14"/>
      <c r="AIV85" s="14"/>
      <c r="AIW85" s="14"/>
      <c r="AIX85" s="14"/>
      <c r="AIY85" s="14"/>
      <c r="AIZ85" s="14"/>
      <c r="AJA85" s="14"/>
      <c r="AJB85" s="14"/>
      <c r="AJC85" s="14"/>
      <c r="AJD85" s="14"/>
      <c r="AJE85" s="14"/>
      <c r="AJF85" s="14"/>
      <c r="AJG85" s="14"/>
      <c r="AJH85" s="14"/>
      <c r="AJI85" s="14"/>
      <c r="AJJ85" s="14"/>
      <c r="AJK85" s="14"/>
      <c r="AJL85" s="14"/>
      <c r="AJM85" s="14"/>
      <c r="AJN85" s="14"/>
      <c r="AJO85" s="14"/>
      <c r="AJP85" s="14"/>
      <c r="AJQ85" s="14"/>
      <c r="AJR85" s="14"/>
      <c r="AJS85" s="14"/>
      <c r="AJT85" s="14"/>
      <c r="AJU85" s="14"/>
      <c r="AJV85" s="14"/>
      <c r="AJW85" s="14"/>
      <c r="AJX85" s="14"/>
      <c r="AJY85" s="14"/>
      <c r="AJZ85" s="14"/>
      <c r="AKA85" s="14"/>
      <c r="AKB85" s="14"/>
      <c r="AKC85" s="14"/>
      <c r="AKD85" s="14"/>
      <c r="AKE85" s="14"/>
      <c r="AKF85" s="14"/>
      <c r="AKG85" s="14"/>
      <c r="AKH85" s="14"/>
      <c r="AKI85" s="14"/>
      <c r="AKJ85" s="14"/>
      <c r="AKK85" s="14"/>
      <c r="AKL85" s="14"/>
      <c r="AKM85" s="14"/>
      <c r="AKN85" s="14"/>
      <c r="AKO85" s="14"/>
      <c r="AKP85" s="14"/>
      <c r="AKQ85" s="14"/>
      <c r="AKR85" s="14"/>
      <c r="AKS85" s="14"/>
      <c r="AKT85" s="14"/>
      <c r="AKU85" s="14"/>
      <c r="AKV85" s="14"/>
      <c r="AKW85" s="14"/>
      <c r="AKX85" s="14"/>
      <c r="AKY85" s="14"/>
      <c r="AKZ85" s="14"/>
      <c r="ALA85" s="14"/>
      <c r="ALB85" s="14"/>
      <c r="ALC85" s="14"/>
      <c r="ALD85" s="14"/>
      <c r="ALE85" s="14"/>
      <c r="ALF85" s="14"/>
      <c r="ALG85" s="14"/>
      <c r="ALH85" s="14"/>
      <c r="ALI85" s="14"/>
      <c r="ALJ85" s="14"/>
      <c r="ALK85" s="14"/>
      <c r="ALL85" s="14"/>
      <c r="ALM85" s="14"/>
      <c r="ALN85" s="14"/>
      <c r="ALO85" s="14"/>
      <c r="ALP85" s="14"/>
      <c r="ALQ85" s="14"/>
      <c r="ALR85" s="14"/>
      <c r="ALS85" s="14"/>
      <c r="ALT85" s="14"/>
      <c r="ALU85" s="14"/>
      <c r="ALV85" s="14"/>
      <c r="ALW85" s="14"/>
      <c r="ALX85" s="14"/>
      <c r="ALY85" s="14"/>
      <c r="ALZ85" s="14"/>
      <c r="AMA85" s="14"/>
      <c r="AMB85" s="14"/>
      <c r="AMC85" s="14"/>
      <c r="AMD85" s="14"/>
      <c r="AME85" s="14"/>
      <c r="AMF85" s="14"/>
      <c r="AMG85" s="14"/>
      <c r="AMH85" s="14"/>
      <c r="AMI85" s="14"/>
      <c r="AMJ85" s="14"/>
      <c r="AMK85" s="14"/>
      <c r="AML85" s="14"/>
      <c r="AMM85" s="14"/>
      <c r="AMN85" s="14"/>
      <c r="AMO85" s="14"/>
      <c r="AMP85" s="14"/>
      <c r="AMQ85" s="14"/>
      <c r="AMR85" s="14"/>
      <c r="AMS85" s="14"/>
      <c r="AMT85" s="14"/>
      <c r="AMU85" s="14"/>
      <c r="AMV85" s="14"/>
      <c r="AMW85" s="14"/>
      <c r="AMX85" s="14"/>
      <c r="AMY85" s="14"/>
      <c r="AMZ85" s="14"/>
      <c r="ANA85" s="14"/>
      <c r="ANB85" s="14"/>
      <c r="ANC85" s="14"/>
      <c r="AND85" s="14"/>
      <c r="ANE85" s="14"/>
      <c r="ANF85" s="14"/>
      <c r="ANG85" s="14"/>
      <c r="ANH85" s="14"/>
      <c r="ANI85" s="14"/>
      <c r="ANJ85" s="14"/>
      <c r="ANK85" s="14"/>
      <c r="ANL85" s="14"/>
      <c r="ANM85" s="14"/>
      <c r="ANN85" s="14"/>
      <c r="ANO85" s="14"/>
      <c r="ANP85" s="14"/>
      <c r="ANQ85" s="14"/>
      <c r="ANR85" s="14"/>
      <c r="ANS85" s="14"/>
      <c r="ANT85" s="14"/>
      <c r="ANU85" s="14"/>
      <c r="ANV85" s="14"/>
      <c r="ANW85" s="14"/>
      <c r="ANX85" s="14"/>
      <c r="ANY85" s="14"/>
      <c r="ANZ85" s="14"/>
      <c r="AOA85" s="14"/>
      <c r="AOB85" s="14"/>
      <c r="AOC85" s="14"/>
      <c r="AOD85" s="14"/>
      <c r="AOE85" s="14"/>
      <c r="AOF85" s="14"/>
      <c r="AOG85" s="14"/>
      <c r="AOH85" s="14"/>
      <c r="AOI85" s="14"/>
      <c r="AOJ85" s="14"/>
      <c r="AOK85" s="14"/>
      <c r="AOL85" s="14"/>
      <c r="AOM85" s="14"/>
      <c r="AON85" s="14"/>
      <c r="AOO85" s="14"/>
      <c r="AOP85" s="14"/>
      <c r="AOQ85" s="14"/>
      <c r="AOR85" s="14"/>
      <c r="AOS85" s="14"/>
      <c r="AOT85" s="14"/>
      <c r="AOU85" s="14"/>
      <c r="AOV85" s="14"/>
      <c r="AOW85" s="14"/>
      <c r="AOX85" s="14"/>
      <c r="AOY85" s="14"/>
      <c r="AOZ85" s="14"/>
      <c r="APA85" s="14"/>
      <c r="APB85" s="14"/>
      <c r="APC85" s="14"/>
      <c r="APD85" s="14"/>
      <c r="APE85" s="14"/>
      <c r="APF85" s="14"/>
      <c r="APG85" s="14"/>
      <c r="APH85" s="14"/>
      <c r="API85" s="14"/>
      <c r="APJ85" s="14"/>
      <c r="APK85" s="14"/>
      <c r="APL85" s="14"/>
      <c r="APM85" s="14"/>
      <c r="APN85" s="14"/>
      <c r="APO85" s="14"/>
      <c r="APP85" s="14"/>
      <c r="APQ85" s="14"/>
      <c r="APR85" s="14"/>
      <c r="APS85" s="14"/>
      <c r="APT85" s="14"/>
      <c r="APU85" s="14"/>
      <c r="APV85" s="14"/>
      <c r="APW85" s="14"/>
      <c r="APX85" s="14"/>
      <c r="APY85" s="14"/>
      <c r="APZ85" s="14"/>
      <c r="AQA85" s="14"/>
      <c r="AQB85" s="14"/>
      <c r="AQC85" s="14"/>
      <c r="AQD85" s="14"/>
      <c r="AQE85" s="14"/>
      <c r="AQF85" s="14"/>
      <c r="AQG85" s="14"/>
      <c r="AQH85" s="14"/>
      <c r="AQI85" s="14"/>
      <c r="AQJ85" s="14"/>
      <c r="AQK85" s="14"/>
      <c r="AQL85" s="14"/>
      <c r="AQM85" s="14"/>
      <c r="AQN85" s="14"/>
      <c r="AQO85" s="14"/>
      <c r="AQP85" s="14"/>
      <c r="AQQ85" s="14"/>
      <c r="AQR85" s="14"/>
      <c r="AQS85" s="14"/>
      <c r="AQT85" s="14"/>
      <c r="AQU85" s="14"/>
      <c r="AQV85" s="14"/>
      <c r="AQW85" s="14"/>
      <c r="AQX85" s="14"/>
      <c r="AQY85" s="14"/>
      <c r="AQZ85" s="14"/>
      <c r="ARA85" s="14"/>
      <c r="ARB85" s="14"/>
      <c r="ARC85" s="14"/>
      <c r="ARD85" s="14"/>
      <c r="ARE85" s="14"/>
      <c r="ARF85" s="14"/>
      <c r="ARG85" s="14"/>
      <c r="ARH85" s="14"/>
      <c r="ARI85" s="14"/>
      <c r="ARJ85" s="14"/>
      <c r="ARK85" s="14"/>
      <c r="ARL85" s="14"/>
      <c r="ARM85" s="14"/>
      <c r="ARN85" s="14"/>
      <c r="ARO85" s="14"/>
      <c r="ARP85" s="14"/>
      <c r="ARQ85" s="14"/>
      <c r="ARR85" s="14"/>
      <c r="ARS85" s="14"/>
      <c r="ART85" s="14"/>
      <c r="ARU85" s="14"/>
      <c r="ARV85" s="14"/>
      <c r="ARW85" s="14"/>
      <c r="ARX85" s="14"/>
      <c r="ARY85" s="14"/>
      <c r="ARZ85" s="14"/>
      <c r="ASA85" s="14"/>
      <c r="ASB85" s="14"/>
      <c r="ASC85" s="14"/>
      <c r="ASD85" s="14"/>
      <c r="ASE85" s="14"/>
      <c r="ASF85" s="14"/>
      <c r="ASG85" s="14"/>
      <c r="ASH85" s="14"/>
      <c r="ASI85" s="14"/>
      <c r="ASJ85" s="14"/>
      <c r="ASK85" s="14"/>
      <c r="ASL85" s="14"/>
      <c r="ASM85" s="14"/>
      <c r="ASN85" s="14"/>
      <c r="ASO85" s="14"/>
      <c r="ASP85" s="14"/>
      <c r="ASQ85" s="14"/>
      <c r="ASR85" s="14"/>
      <c r="ASS85" s="14"/>
      <c r="AST85" s="14"/>
      <c r="ASU85" s="14"/>
      <c r="ASV85" s="14"/>
      <c r="ASW85" s="14"/>
      <c r="ASX85" s="14"/>
      <c r="ASY85" s="14"/>
      <c r="ASZ85" s="14"/>
      <c r="ATA85" s="14"/>
      <c r="ATB85" s="14"/>
      <c r="ATC85" s="14"/>
      <c r="ATD85" s="14"/>
    </row>
    <row r="86" spans="63:1200">
      <c r="BK86" s="14" t="str">
        <f t="shared" si="2115"/>
        <v/>
      </c>
      <c r="ABO86" s="14"/>
      <c r="ABP86" s="14"/>
      <c r="ABQ86" s="14"/>
      <c r="ABR86" s="14"/>
      <c r="ABS86" s="14"/>
      <c r="ABT86" s="14"/>
      <c r="ABU86" s="14"/>
      <c r="ABV86" s="14"/>
      <c r="ABW86" s="14"/>
      <c r="ABX86" s="14"/>
      <c r="ABY86" s="14"/>
      <c r="ABZ86" s="14"/>
      <c r="ACA86" s="14"/>
      <c r="ACB86" s="14"/>
      <c r="ACC86" s="14"/>
      <c r="ACD86" s="14"/>
      <c r="ACE86" s="14"/>
      <c r="ACF86" s="14"/>
      <c r="ACG86" s="14"/>
      <c r="ACH86" s="14"/>
      <c r="ACI86" s="14"/>
      <c r="ACJ86" s="14"/>
      <c r="ACK86" s="14"/>
      <c r="ACL86" s="14"/>
      <c r="ACM86" s="14"/>
      <c r="ACN86" s="14"/>
      <c r="ACO86" s="14"/>
      <c r="ACP86" s="14"/>
      <c r="ACQ86" s="14"/>
      <c r="ACR86" s="14"/>
      <c r="ACS86" s="14"/>
      <c r="ACT86" s="14"/>
      <c r="ACU86" s="14"/>
      <c r="ACV86" s="14"/>
      <c r="ACW86" s="14"/>
      <c r="ACX86" s="14"/>
      <c r="ACY86" s="14"/>
      <c r="ACZ86" s="14"/>
      <c r="ADA86" s="14"/>
      <c r="ADB86" s="14"/>
      <c r="ADC86" s="14"/>
      <c r="ADD86" s="14"/>
      <c r="ADE86" s="14"/>
      <c r="ADF86" s="14"/>
      <c r="ADG86" s="14"/>
      <c r="ADH86" s="14"/>
      <c r="ADI86" s="14"/>
      <c r="ADJ86" s="14"/>
      <c r="ADK86" s="14"/>
      <c r="ADL86" s="14"/>
      <c r="ADM86" s="14"/>
      <c r="ADN86" s="14"/>
      <c r="ADO86" s="14"/>
      <c r="ADP86" s="14"/>
      <c r="ADQ86" s="14"/>
      <c r="ADR86" s="14"/>
      <c r="ADS86" s="14"/>
      <c r="ADT86" s="14"/>
      <c r="ADU86" s="14"/>
      <c r="ADV86" s="14"/>
      <c r="ADW86" s="14"/>
      <c r="ADX86" s="14"/>
      <c r="ADY86" s="14"/>
      <c r="ADZ86" s="14"/>
      <c r="AEA86" s="14"/>
      <c r="AEB86" s="14"/>
      <c r="AEC86" s="14"/>
      <c r="AED86" s="14"/>
      <c r="AEE86" s="14"/>
      <c r="AEF86" s="14"/>
      <c r="AEG86" s="14"/>
      <c r="AEH86" s="14"/>
      <c r="AEI86" s="14"/>
      <c r="AEJ86" s="14"/>
      <c r="AEK86" s="14"/>
      <c r="AEL86" s="14"/>
      <c r="AEM86" s="14"/>
      <c r="AEN86" s="14"/>
      <c r="AEO86" s="14"/>
      <c r="AEP86" s="14"/>
      <c r="AEQ86" s="14"/>
      <c r="AER86" s="14"/>
      <c r="AES86" s="14"/>
      <c r="AET86" s="14"/>
      <c r="AEU86" s="14"/>
      <c r="AEV86" s="14"/>
      <c r="AEW86" s="14"/>
      <c r="AEX86" s="14"/>
      <c r="AEY86" s="14"/>
      <c r="AEZ86" s="14"/>
      <c r="AFA86" s="14"/>
      <c r="AFB86" s="14"/>
      <c r="AFC86" s="14"/>
      <c r="AFD86" s="14"/>
      <c r="AFE86" s="14"/>
      <c r="AFF86" s="14"/>
      <c r="AFG86" s="14"/>
      <c r="AFH86" s="14"/>
      <c r="AFI86" s="14"/>
      <c r="AFJ86" s="14"/>
      <c r="AFK86" s="14"/>
      <c r="AFL86" s="14"/>
      <c r="AFM86" s="14"/>
      <c r="AFN86" s="14"/>
      <c r="AFO86" s="14"/>
      <c r="AFP86" s="14"/>
      <c r="AFQ86" s="14"/>
      <c r="AFR86" s="14"/>
      <c r="AFS86" s="14"/>
      <c r="AFT86" s="14"/>
      <c r="AFU86" s="14"/>
      <c r="AFV86" s="14"/>
      <c r="AFW86" s="14"/>
      <c r="AFX86" s="14"/>
      <c r="AFY86" s="14"/>
      <c r="AFZ86" s="14"/>
      <c r="AGA86" s="14"/>
      <c r="AGB86" s="14"/>
      <c r="AGC86" s="14"/>
      <c r="AGD86" s="14"/>
      <c r="AGE86" s="14"/>
      <c r="AGF86" s="14"/>
      <c r="AGG86" s="14"/>
      <c r="AGH86" s="14"/>
      <c r="AGI86" s="14"/>
      <c r="AGJ86" s="14"/>
      <c r="AGK86" s="14"/>
      <c r="AGL86" s="14"/>
      <c r="AGM86" s="14"/>
      <c r="AGN86" s="14"/>
      <c r="AGO86" s="14"/>
      <c r="AGP86" s="14"/>
      <c r="AGQ86" s="14"/>
      <c r="AGR86" s="14"/>
      <c r="AGS86" s="14"/>
      <c r="AGT86" s="14"/>
      <c r="AGU86" s="14"/>
      <c r="AGV86" s="14"/>
      <c r="AGW86" s="14"/>
      <c r="AGX86" s="14"/>
      <c r="AGY86" s="14"/>
      <c r="AGZ86" s="14"/>
      <c r="AHA86" s="14"/>
      <c r="AHB86" s="14"/>
      <c r="AHC86" s="14"/>
      <c r="AHD86" s="14"/>
      <c r="AHE86" s="14"/>
      <c r="AHF86" s="14"/>
      <c r="AHG86" s="14"/>
      <c r="AHH86" s="14"/>
      <c r="AHI86" s="14"/>
      <c r="AHJ86" s="14"/>
      <c r="AHK86" s="14"/>
      <c r="AHL86" s="14"/>
      <c r="AHM86" s="14"/>
      <c r="AHN86" s="14"/>
      <c r="AHO86" s="14"/>
      <c r="AHP86" s="14"/>
      <c r="AHQ86" s="14"/>
      <c r="AHR86" s="14"/>
      <c r="AHS86" s="14"/>
      <c r="AHT86" s="14"/>
      <c r="AHU86" s="14"/>
      <c r="AHV86" s="14"/>
      <c r="AHW86" s="14"/>
      <c r="AHX86" s="14"/>
      <c r="AHY86" s="14"/>
      <c r="AHZ86" s="14"/>
      <c r="AIA86" s="14"/>
      <c r="AIB86" s="14"/>
      <c r="AIC86" s="14"/>
      <c r="AID86" s="14"/>
      <c r="AIE86" s="14"/>
      <c r="AIF86" s="14"/>
      <c r="AIG86" s="14"/>
      <c r="AIH86" s="14"/>
      <c r="AII86" s="14"/>
      <c r="AIJ86" s="14"/>
      <c r="AIK86" s="14"/>
      <c r="AIL86" s="14"/>
      <c r="AIM86" s="14"/>
      <c r="AIN86" s="14"/>
      <c r="AIO86" s="14"/>
      <c r="AIP86" s="14"/>
      <c r="AIQ86" s="14"/>
      <c r="AIR86" s="14"/>
      <c r="AIS86" s="14"/>
      <c r="AIT86" s="14"/>
      <c r="AIU86" s="14"/>
      <c r="AIV86" s="14"/>
      <c r="AIW86" s="14"/>
      <c r="AIX86" s="14"/>
      <c r="AIY86" s="14"/>
      <c r="AIZ86" s="14"/>
      <c r="AJA86" s="14"/>
      <c r="AJB86" s="14"/>
      <c r="AJC86" s="14"/>
      <c r="AJD86" s="14"/>
      <c r="AJE86" s="14"/>
      <c r="AJF86" s="14"/>
      <c r="AJG86" s="14"/>
      <c r="AJH86" s="14"/>
      <c r="AJI86" s="14"/>
      <c r="AJJ86" s="14"/>
      <c r="AJK86" s="14"/>
      <c r="AJL86" s="14"/>
      <c r="AJM86" s="14"/>
      <c r="AJN86" s="14"/>
      <c r="AJO86" s="14"/>
      <c r="AJP86" s="14"/>
      <c r="AJQ86" s="14"/>
      <c r="AJR86" s="14"/>
      <c r="AJS86" s="14"/>
      <c r="AJT86" s="14"/>
      <c r="AJU86" s="14"/>
      <c r="AJV86" s="14"/>
      <c r="AJW86" s="14"/>
      <c r="AJX86" s="14"/>
      <c r="AJY86" s="14"/>
      <c r="AJZ86" s="14"/>
      <c r="AKA86" s="14"/>
      <c r="AKB86" s="14"/>
      <c r="AKC86" s="14"/>
      <c r="AKD86" s="14"/>
      <c r="AKE86" s="14"/>
      <c r="AKF86" s="14"/>
      <c r="AKG86" s="14"/>
      <c r="AKH86" s="14"/>
      <c r="AKI86" s="14"/>
      <c r="AKJ86" s="14"/>
      <c r="AKK86" s="14"/>
      <c r="AKL86" s="14"/>
      <c r="AKM86" s="14"/>
      <c r="AKN86" s="14"/>
      <c r="AKO86" s="14"/>
      <c r="AKP86" s="14"/>
      <c r="AKQ86" s="14"/>
      <c r="AKR86" s="14"/>
      <c r="AKS86" s="14"/>
      <c r="AKT86" s="14"/>
      <c r="AKU86" s="14"/>
      <c r="AKV86" s="14"/>
      <c r="AKW86" s="14"/>
      <c r="AKX86" s="14"/>
      <c r="AKY86" s="14"/>
      <c r="AKZ86" s="14"/>
      <c r="ALA86" s="14"/>
      <c r="ALB86" s="14"/>
      <c r="ALC86" s="14"/>
      <c r="ALD86" s="14"/>
      <c r="ALE86" s="14"/>
      <c r="ALF86" s="14"/>
      <c r="ALG86" s="14"/>
      <c r="ALH86" s="14"/>
      <c r="ALI86" s="14"/>
      <c r="ALJ86" s="14"/>
      <c r="ALK86" s="14"/>
      <c r="ALL86" s="14"/>
      <c r="ALM86" s="14"/>
      <c r="ALN86" s="14"/>
      <c r="ALO86" s="14"/>
      <c r="ALP86" s="14"/>
      <c r="ALQ86" s="14"/>
      <c r="ALR86" s="14"/>
      <c r="ALS86" s="14"/>
      <c r="ALT86" s="14"/>
      <c r="ALU86" s="14"/>
      <c r="ALV86" s="14"/>
      <c r="ALW86" s="14"/>
      <c r="ALX86" s="14"/>
      <c r="ALY86" s="14"/>
      <c r="ALZ86" s="14"/>
      <c r="AMA86" s="14"/>
      <c r="AMB86" s="14"/>
      <c r="AMC86" s="14"/>
      <c r="AMD86" s="14"/>
      <c r="AME86" s="14"/>
      <c r="AMF86" s="14"/>
      <c r="AMG86" s="14"/>
      <c r="AMH86" s="14"/>
      <c r="AMI86" s="14"/>
      <c r="AMJ86" s="14"/>
      <c r="AMK86" s="14"/>
      <c r="AML86" s="14"/>
      <c r="AMM86" s="14"/>
      <c r="AMN86" s="14"/>
      <c r="AMO86" s="14"/>
      <c r="AMP86" s="14"/>
      <c r="AMQ86" s="14"/>
      <c r="AMR86" s="14"/>
      <c r="AMS86" s="14"/>
      <c r="AMT86" s="14"/>
      <c r="AMU86" s="14"/>
      <c r="AMV86" s="14"/>
      <c r="AMW86" s="14"/>
      <c r="AMX86" s="14"/>
      <c r="AMY86" s="14"/>
      <c r="AMZ86" s="14"/>
      <c r="ANA86" s="14"/>
      <c r="ANB86" s="14"/>
      <c r="ANC86" s="14"/>
      <c r="AND86" s="14"/>
      <c r="ANE86" s="14"/>
      <c r="ANF86" s="14"/>
      <c r="ANG86" s="14"/>
      <c r="ANH86" s="14"/>
      <c r="ANI86" s="14"/>
      <c r="ANJ86" s="14"/>
      <c r="ANK86" s="14"/>
      <c r="ANL86" s="14"/>
      <c r="ANM86" s="14"/>
      <c r="ANN86" s="14"/>
      <c r="ANO86" s="14"/>
      <c r="ANP86" s="14"/>
      <c r="ANQ86" s="14"/>
      <c r="ANR86" s="14"/>
      <c r="ANS86" s="14"/>
      <c r="ANT86" s="14"/>
      <c r="ANU86" s="14"/>
      <c r="ANV86" s="14"/>
      <c r="ANW86" s="14"/>
      <c r="ANX86" s="14"/>
      <c r="ANY86" s="14"/>
      <c r="ANZ86" s="14"/>
      <c r="AOA86" s="14"/>
      <c r="AOB86" s="14"/>
      <c r="AOC86" s="14"/>
      <c r="AOD86" s="14"/>
      <c r="AOE86" s="14"/>
      <c r="AOF86" s="14"/>
      <c r="AOG86" s="14"/>
      <c r="AOH86" s="14"/>
      <c r="AOI86" s="14"/>
      <c r="AOJ86" s="14"/>
      <c r="AOK86" s="14"/>
      <c r="AOL86" s="14"/>
      <c r="AOM86" s="14"/>
      <c r="AON86" s="14"/>
      <c r="AOO86" s="14"/>
      <c r="AOP86" s="14"/>
      <c r="AOQ86" s="14"/>
      <c r="AOR86" s="14"/>
      <c r="AOS86" s="14"/>
      <c r="AOT86" s="14"/>
      <c r="AOU86" s="14"/>
      <c r="AOV86" s="14"/>
      <c r="AOW86" s="14"/>
      <c r="AOX86" s="14"/>
      <c r="AOY86" s="14"/>
      <c r="AOZ86" s="14"/>
      <c r="APA86" s="14"/>
      <c r="APB86" s="14"/>
      <c r="APC86" s="14"/>
      <c r="APD86" s="14"/>
      <c r="APE86" s="14"/>
      <c r="APF86" s="14"/>
      <c r="APG86" s="14"/>
      <c r="APH86" s="14"/>
      <c r="API86" s="14"/>
      <c r="APJ86" s="14"/>
      <c r="APK86" s="14"/>
      <c r="APL86" s="14"/>
      <c r="APM86" s="14"/>
      <c r="APN86" s="14"/>
      <c r="APO86" s="14"/>
      <c r="APP86" s="14"/>
      <c r="APQ86" s="14"/>
      <c r="APR86" s="14"/>
      <c r="APS86" s="14"/>
      <c r="APT86" s="14"/>
      <c r="APU86" s="14"/>
      <c r="APV86" s="14"/>
      <c r="APW86" s="14"/>
      <c r="APX86" s="14"/>
      <c r="APY86" s="14"/>
      <c r="APZ86" s="14"/>
      <c r="AQA86" s="14"/>
      <c r="AQB86" s="14"/>
      <c r="AQC86" s="14"/>
      <c r="AQD86" s="14"/>
      <c r="AQE86" s="14"/>
      <c r="AQF86" s="14"/>
      <c r="AQG86" s="14"/>
      <c r="AQH86" s="14"/>
      <c r="AQI86" s="14"/>
      <c r="AQJ86" s="14"/>
      <c r="AQK86" s="14"/>
      <c r="AQL86" s="14"/>
      <c r="AQM86" s="14"/>
      <c r="AQN86" s="14"/>
      <c r="AQO86" s="14"/>
      <c r="AQP86" s="14"/>
      <c r="AQQ86" s="14"/>
      <c r="AQR86" s="14"/>
      <c r="AQS86" s="14"/>
      <c r="AQT86" s="14"/>
      <c r="AQU86" s="14"/>
      <c r="AQV86" s="14"/>
      <c r="AQW86" s="14"/>
      <c r="AQX86" s="14"/>
      <c r="AQY86" s="14"/>
      <c r="AQZ86" s="14"/>
      <c r="ARA86" s="14"/>
      <c r="ARB86" s="14"/>
      <c r="ARC86" s="14"/>
      <c r="ARD86" s="14"/>
      <c r="ARE86" s="14"/>
      <c r="ARF86" s="14"/>
      <c r="ARG86" s="14"/>
      <c r="ARH86" s="14"/>
      <c r="ARI86" s="14"/>
      <c r="ARJ86" s="14"/>
      <c r="ARK86" s="14"/>
      <c r="ARL86" s="14"/>
      <c r="ARM86" s="14"/>
      <c r="ARN86" s="14"/>
      <c r="ARO86" s="14"/>
      <c r="ARP86" s="14"/>
      <c r="ARQ86" s="14"/>
      <c r="ARR86" s="14"/>
      <c r="ARS86" s="14"/>
      <c r="ART86" s="14"/>
      <c r="ARU86" s="14"/>
      <c r="ARV86" s="14"/>
      <c r="ARW86" s="14"/>
      <c r="ARX86" s="14"/>
      <c r="ARY86" s="14"/>
      <c r="ARZ86" s="14"/>
      <c r="ASA86" s="14"/>
      <c r="ASB86" s="14"/>
      <c r="ASC86" s="14"/>
      <c r="ASD86" s="14"/>
      <c r="ASE86" s="14"/>
      <c r="ASF86" s="14"/>
      <c r="ASG86" s="14"/>
      <c r="ASH86" s="14"/>
      <c r="ASI86" s="14"/>
      <c r="ASJ86" s="14"/>
      <c r="ASK86" s="14"/>
      <c r="ASL86" s="14"/>
      <c r="ASM86" s="14"/>
      <c r="ASN86" s="14"/>
      <c r="ASO86" s="14"/>
      <c r="ASP86" s="14"/>
      <c r="ASQ86" s="14"/>
      <c r="ASR86" s="14"/>
      <c r="ASS86" s="14"/>
      <c r="AST86" s="14"/>
      <c r="ASU86" s="14"/>
      <c r="ASV86" s="14"/>
      <c r="ASW86" s="14"/>
      <c r="ASX86" s="14"/>
      <c r="ASY86" s="14"/>
      <c r="ASZ86" s="14"/>
      <c r="ATA86" s="14"/>
      <c r="ATB86" s="14"/>
      <c r="ATC86" s="14"/>
      <c r="ATD86" s="14"/>
    </row>
    <row r="87" spans="63:1200">
      <c r="BK87" s="14" t="str">
        <f t="shared" si="2115"/>
        <v/>
      </c>
      <c r="ABO87" s="14"/>
      <c r="ABP87" s="14"/>
      <c r="ABQ87" s="14"/>
      <c r="ABR87" s="14"/>
      <c r="ABS87" s="14"/>
      <c r="ABT87" s="14"/>
      <c r="ABU87" s="14"/>
      <c r="ABV87" s="14"/>
      <c r="ABW87" s="14"/>
      <c r="ABX87" s="14"/>
      <c r="ABY87" s="14"/>
      <c r="ABZ87" s="14"/>
      <c r="ACA87" s="14"/>
      <c r="ACB87" s="14"/>
      <c r="ACC87" s="14"/>
      <c r="ACD87" s="14"/>
      <c r="ACE87" s="14"/>
      <c r="ACF87" s="14"/>
      <c r="ACG87" s="14"/>
      <c r="ACH87" s="14"/>
      <c r="ACI87" s="14"/>
      <c r="ACJ87" s="14"/>
      <c r="ACK87" s="14"/>
      <c r="ACL87" s="14"/>
      <c r="ACM87" s="14"/>
      <c r="ACN87" s="14"/>
      <c r="ACO87" s="14"/>
      <c r="ACP87" s="14"/>
      <c r="ACQ87" s="14"/>
      <c r="ACR87" s="14"/>
      <c r="ACS87" s="14"/>
      <c r="ACT87" s="14"/>
      <c r="ACU87" s="14"/>
      <c r="ACV87" s="14"/>
      <c r="ACW87" s="14"/>
      <c r="ACX87" s="14"/>
      <c r="ACY87" s="14"/>
      <c r="ACZ87" s="14"/>
      <c r="ADA87" s="14"/>
      <c r="ADB87" s="14"/>
      <c r="ADC87" s="14"/>
      <c r="ADD87" s="14"/>
      <c r="ADE87" s="14"/>
      <c r="ADF87" s="14"/>
      <c r="ADG87" s="14"/>
      <c r="ADH87" s="14"/>
      <c r="ADI87" s="14"/>
      <c r="ADJ87" s="14"/>
      <c r="ADK87" s="14"/>
      <c r="ADL87" s="14"/>
      <c r="ADM87" s="14"/>
      <c r="ADN87" s="14"/>
      <c r="ADO87" s="14"/>
      <c r="ADP87" s="14"/>
      <c r="ADQ87" s="14"/>
      <c r="ADR87" s="14"/>
      <c r="ADS87" s="14"/>
      <c r="ADT87" s="14"/>
      <c r="ADU87" s="14"/>
      <c r="ADV87" s="14"/>
      <c r="ADW87" s="14"/>
      <c r="ADX87" s="14"/>
      <c r="ADY87" s="14"/>
      <c r="ADZ87" s="14"/>
      <c r="AEA87" s="14"/>
      <c r="AEB87" s="14"/>
      <c r="AEC87" s="14"/>
      <c r="AED87" s="14"/>
      <c r="AEE87" s="14"/>
      <c r="AEF87" s="14"/>
      <c r="AEG87" s="14"/>
      <c r="AEH87" s="14"/>
      <c r="AEI87" s="14"/>
      <c r="AEJ87" s="14"/>
      <c r="AEK87" s="14"/>
      <c r="AEL87" s="14"/>
      <c r="AEM87" s="14"/>
      <c r="AEN87" s="14"/>
      <c r="AEO87" s="14"/>
      <c r="AEP87" s="14"/>
      <c r="AEQ87" s="14"/>
      <c r="AER87" s="14"/>
      <c r="AES87" s="14"/>
      <c r="AET87" s="14"/>
      <c r="AEU87" s="14"/>
      <c r="AEV87" s="14"/>
      <c r="AEW87" s="14"/>
      <c r="AEX87" s="14"/>
      <c r="AEY87" s="14"/>
      <c r="AEZ87" s="14"/>
      <c r="AFA87" s="14"/>
      <c r="AFB87" s="14"/>
      <c r="AFC87" s="14"/>
      <c r="AFD87" s="14"/>
      <c r="AFE87" s="14"/>
      <c r="AFF87" s="14"/>
      <c r="AFG87" s="14"/>
      <c r="AFH87" s="14"/>
      <c r="AFI87" s="14"/>
      <c r="AFJ87" s="14"/>
      <c r="AFK87" s="14"/>
      <c r="AFL87" s="14"/>
      <c r="AFM87" s="14"/>
      <c r="AFN87" s="14"/>
      <c r="AFO87" s="14"/>
      <c r="AFP87" s="14"/>
      <c r="AFQ87" s="14"/>
      <c r="AFR87" s="14"/>
      <c r="AFS87" s="14"/>
      <c r="AFT87" s="14"/>
      <c r="AFU87" s="14"/>
      <c r="AFV87" s="14"/>
      <c r="AFW87" s="14"/>
      <c r="AFX87" s="14"/>
      <c r="AFY87" s="14"/>
      <c r="AFZ87" s="14"/>
      <c r="AGA87" s="14"/>
      <c r="AGB87" s="14"/>
      <c r="AGC87" s="14"/>
      <c r="AGD87" s="14"/>
      <c r="AGE87" s="14"/>
      <c r="AGF87" s="14"/>
      <c r="AGG87" s="14"/>
      <c r="AGH87" s="14"/>
      <c r="AGI87" s="14"/>
      <c r="AGJ87" s="14"/>
      <c r="AGK87" s="14"/>
      <c r="AGL87" s="14"/>
      <c r="AGM87" s="14"/>
      <c r="AGN87" s="14"/>
      <c r="AGO87" s="14"/>
      <c r="AGP87" s="14"/>
      <c r="AGQ87" s="14"/>
      <c r="AGR87" s="14"/>
      <c r="AGS87" s="14"/>
      <c r="AGT87" s="14"/>
      <c r="AGU87" s="14"/>
      <c r="AGV87" s="14"/>
      <c r="AGW87" s="14"/>
      <c r="AGX87" s="14"/>
      <c r="AGY87" s="14"/>
      <c r="AGZ87" s="14"/>
      <c r="AHA87" s="14"/>
      <c r="AHB87" s="14"/>
      <c r="AHC87" s="14"/>
      <c r="AHD87" s="14"/>
      <c r="AHE87" s="14"/>
      <c r="AHF87" s="14"/>
      <c r="AHG87" s="14"/>
      <c r="AHH87" s="14"/>
      <c r="AHI87" s="14"/>
      <c r="AHJ87" s="14"/>
      <c r="AHK87" s="14"/>
      <c r="AHL87" s="14"/>
      <c r="AHM87" s="14"/>
      <c r="AHN87" s="14"/>
      <c r="AHO87" s="14"/>
      <c r="AHP87" s="14"/>
      <c r="AHQ87" s="14"/>
      <c r="AHR87" s="14"/>
      <c r="AHS87" s="14"/>
      <c r="AHT87" s="14"/>
      <c r="AHU87" s="14"/>
      <c r="AHV87" s="14"/>
      <c r="AHW87" s="14"/>
      <c r="AHX87" s="14"/>
      <c r="AHY87" s="14"/>
      <c r="AHZ87" s="14"/>
      <c r="AIA87" s="14"/>
      <c r="AIB87" s="14"/>
      <c r="AIC87" s="14"/>
      <c r="AID87" s="14"/>
      <c r="AIE87" s="14"/>
      <c r="AIF87" s="14"/>
      <c r="AIG87" s="14"/>
      <c r="AIH87" s="14"/>
      <c r="AII87" s="14"/>
      <c r="AIJ87" s="14"/>
      <c r="AIK87" s="14"/>
      <c r="AIL87" s="14"/>
      <c r="AIM87" s="14"/>
      <c r="AIN87" s="14"/>
      <c r="AIO87" s="14"/>
      <c r="AIP87" s="14"/>
      <c r="AIQ87" s="14"/>
      <c r="AIR87" s="14"/>
      <c r="AIS87" s="14"/>
      <c r="AIT87" s="14"/>
      <c r="AIU87" s="14"/>
      <c r="AIV87" s="14"/>
      <c r="AIW87" s="14"/>
      <c r="AIX87" s="14"/>
      <c r="AIY87" s="14"/>
      <c r="AIZ87" s="14"/>
      <c r="AJA87" s="14"/>
      <c r="AJB87" s="14"/>
      <c r="AJC87" s="14"/>
      <c r="AJD87" s="14"/>
      <c r="AJE87" s="14"/>
      <c r="AJF87" s="14"/>
      <c r="AJG87" s="14"/>
      <c r="AJH87" s="14"/>
      <c r="AJI87" s="14"/>
      <c r="AJJ87" s="14"/>
      <c r="AJK87" s="14"/>
      <c r="AJL87" s="14"/>
      <c r="AJM87" s="14"/>
      <c r="AJN87" s="14"/>
      <c r="AJO87" s="14"/>
      <c r="AJP87" s="14"/>
      <c r="AJQ87" s="14"/>
      <c r="AJR87" s="14"/>
      <c r="AJS87" s="14"/>
      <c r="AJT87" s="14"/>
      <c r="AJU87" s="14"/>
      <c r="AJV87" s="14"/>
      <c r="AJW87" s="14"/>
      <c r="AJX87" s="14"/>
      <c r="AJY87" s="14"/>
      <c r="AJZ87" s="14"/>
      <c r="AKA87" s="14"/>
      <c r="AKB87" s="14"/>
      <c r="AKC87" s="14"/>
      <c r="AKD87" s="14"/>
      <c r="AKE87" s="14"/>
      <c r="AKF87" s="14"/>
      <c r="AKG87" s="14"/>
      <c r="AKH87" s="14"/>
      <c r="AKI87" s="14"/>
      <c r="AKJ87" s="14"/>
      <c r="AKK87" s="14"/>
      <c r="AKL87" s="14"/>
      <c r="AKM87" s="14"/>
      <c r="AKN87" s="14"/>
      <c r="AKO87" s="14"/>
      <c r="AKP87" s="14"/>
      <c r="AKQ87" s="14"/>
      <c r="AKR87" s="14"/>
      <c r="AKS87" s="14"/>
      <c r="AKT87" s="14"/>
      <c r="AKU87" s="14"/>
      <c r="AKV87" s="14"/>
      <c r="AKW87" s="14"/>
      <c r="AKX87" s="14"/>
      <c r="AKY87" s="14"/>
      <c r="AKZ87" s="14"/>
      <c r="ALA87" s="14"/>
      <c r="ALB87" s="14"/>
      <c r="ALC87" s="14"/>
      <c r="ALD87" s="14"/>
      <c r="ALE87" s="14"/>
      <c r="ALF87" s="14"/>
      <c r="ALG87" s="14"/>
      <c r="ALH87" s="14"/>
      <c r="ALI87" s="14"/>
      <c r="ALJ87" s="14"/>
      <c r="ALK87" s="14"/>
      <c r="ALL87" s="14"/>
      <c r="ALM87" s="14"/>
      <c r="ALN87" s="14"/>
      <c r="ALO87" s="14"/>
      <c r="ALP87" s="14"/>
      <c r="ALQ87" s="14"/>
      <c r="ALR87" s="14"/>
      <c r="ALS87" s="14"/>
      <c r="ALT87" s="14"/>
      <c r="ALU87" s="14"/>
      <c r="ALV87" s="14"/>
      <c r="ALW87" s="14"/>
      <c r="ALX87" s="14"/>
      <c r="ALY87" s="14"/>
      <c r="ALZ87" s="14"/>
      <c r="AMA87" s="14"/>
      <c r="AMB87" s="14"/>
      <c r="AMC87" s="14"/>
      <c r="AMD87" s="14"/>
      <c r="AME87" s="14"/>
      <c r="AMF87" s="14"/>
      <c r="AMG87" s="14"/>
      <c r="AMH87" s="14"/>
      <c r="AMI87" s="14"/>
      <c r="AMJ87" s="14"/>
      <c r="AMK87" s="14"/>
      <c r="AML87" s="14"/>
      <c r="AMM87" s="14"/>
      <c r="AMN87" s="14"/>
      <c r="AMO87" s="14"/>
      <c r="AMP87" s="14"/>
      <c r="AMQ87" s="14"/>
      <c r="AMR87" s="14"/>
      <c r="AMS87" s="14"/>
      <c r="AMT87" s="14"/>
      <c r="AMU87" s="14"/>
      <c r="AMV87" s="14"/>
      <c r="AMW87" s="14"/>
      <c r="AMX87" s="14"/>
      <c r="AMY87" s="14"/>
      <c r="AMZ87" s="14"/>
      <c r="ANA87" s="14"/>
      <c r="ANB87" s="14"/>
      <c r="ANC87" s="14"/>
      <c r="AND87" s="14"/>
      <c r="ANE87" s="14"/>
      <c r="ANF87" s="14"/>
      <c r="ANG87" s="14"/>
      <c r="ANH87" s="14"/>
      <c r="ANI87" s="14"/>
      <c r="ANJ87" s="14"/>
      <c r="ANK87" s="14"/>
      <c r="ANL87" s="14"/>
      <c r="ANM87" s="14"/>
      <c r="ANN87" s="14"/>
      <c r="ANO87" s="14"/>
      <c r="ANP87" s="14"/>
      <c r="ANQ87" s="14"/>
      <c r="ANR87" s="14"/>
      <c r="ANS87" s="14"/>
      <c r="ANT87" s="14"/>
      <c r="ANU87" s="14"/>
      <c r="ANV87" s="14"/>
      <c r="ANW87" s="14"/>
      <c r="ANX87" s="14"/>
      <c r="ANY87" s="14"/>
      <c r="ANZ87" s="14"/>
      <c r="AOA87" s="14"/>
      <c r="AOB87" s="14"/>
      <c r="AOC87" s="14"/>
      <c r="AOD87" s="14"/>
      <c r="AOE87" s="14"/>
      <c r="AOF87" s="14"/>
      <c r="AOG87" s="14"/>
      <c r="AOH87" s="14"/>
      <c r="AOI87" s="14"/>
      <c r="AOJ87" s="14"/>
      <c r="AOK87" s="14"/>
      <c r="AOL87" s="14"/>
      <c r="AOM87" s="14"/>
      <c r="AON87" s="14"/>
      <c r="AOO87" s="14"/>
      <c r="AOP87" s="14"/>
      <c r="AOQ87" s="14"/>
      <c r="AOR87" s="14"/>
      <c r="AOS87" s="14"/>
      <c r="AOT87" s="14"/>
      <c r="AOU87" s="14"/>
      <c r="AOV87" s="14"/>
      <c r="AOW87" s="14"/>
      <c r="AOX87" s="14"/>
      <c r="AOY87" s="14"/>
      <c r="AOZ87" s="14"/>
      <c r="APA87" s="14"/>
      <c r="APB87" s="14"/>
      <c r="APC87" s="14"/>
      <c r="APD87" s="14"/>
      <c r="APE87" s="14"/>
      <c r="APF87" s="14"/>
      <c r="APG87" s="14"/>
      <c r="APH87" s="14"/>
      <c r="API87" s="14"/>
      <c r="APJ87" s="14"/>
      <c r="APK87" s="14"/>
      <c r="APL87" s="14"/>
      <c r="APM87" s="14"/>
      <c r="APN87" s="14"/>
      <c r="APO87" s="14"/>
      <c r="APP87" s="14"/>
      <c r="APQ87" s="14"/>
      <c r="APR87" s="14"/>
      <c r="APS87" s="14"/>
      <c r="APT87" s="14"/>
      <c r="APU87" s="14"/>
      <c r="APV87" s="14"/>
      <c r="APW87" s="14"/>
      <c r="APX87" s="14"/>
      <c r="APY87" s="14"/>
      <c r="APZ87" s="14"/>
      <c r="AQA87" s="14"/>
      <c r="AQB87" s="14"/>
      <c r="AQC87" s="14"/>
      <c r="AQD87" s="14"/>
      <c r="AQE87" s="14"/>
      <c r="AQF87" s="14"/>
      <c r="AQG87" s="14"/>
      <c r="AQH87" s="14"/>
      <c r="AQI87" s="14"/>
      <c r="AQJ87" s="14"/>
      <c r="AQK87" s="14"/>
      <c r="AQL87" s="14"/>
      <c r="AQM87" s="14"/>
      <c r="AQN87" s="14"/>
      <c r="AQO87" s="14"/>
      <c r="AQP87" s="14"/>
      <c r="AQQ87" s="14"/>
      <c r="AQR87" s="14"/>
      <c r="AQS87" s="14"/>
      <c r="AQT87" s="14"/>
      <c r="AQU87" s="14"/>
      <c r="AQV87" s="14"/>
      <c r="AQW87" s="14"/>
      <c r="AQX87" s="14"/>
      <c r="AQY87" s="14"/>
      <c r="AQZ87" s="14"/>
      <c r="ARA87" s="14"/>
      <c r="ARB87" s="14"/>
      <c r="ARC87" s="14"/>
      <c r="ARD87" s="14"/>
      <c r="ARE87" s="14"/>
      <c r="ARF87" s="14"/>
      <c r="ARG87" s="14"/>
      <c r="ARH87" s="14"/>
      <c r="ARI87" s="14"/>
      <c r="ARJ87" s="14"/>
      <c r="ARK87" s="14"/>
      <c r="ARL87" s="14"/>
      <c r="ARM87" s="14"/>
      <c r="ARN87" s="14"/>
      <c r="ARO87" s="14"/>
      <c r="ARP87" s="14"/>
      <c r="ARQ87" s="14"/>
      <c r="ARR87" s="14"/>
      <c r="ARS87" s="14"/>
      <c r="ART87" s="14"/>
      <c r="ARU87" s="14"/>
      <c r="ARV87" s="14"/>
      <c r="ARW87" s="14"/>
      <c r="ARX87" s="14"/>
      <c r="ARY87" s="14"/>
      <c r="ARZ87" s="14"/>
      <c r="ASA87" s="14"/>
      <c r="ASB87" s="14"/>
      <c r="ASC87" s="14"/>
      <c r="ASD87" s="14"/>
      <c r="ASE87" s="14"/>
      <c r="ASF87" s="14"/>
      <c r="ASG87" s="14"/>
      <c r="ASH87" s="14"/>
      <c r="ASI87" s="14"/>
      <c r="ASJ87" s="14"/>
      <c r="ASK87" s="14"/>
      <c r="ASL87" s="14"/>
      <c r="ASM87" s="14"/>
      <c r="ASN87" s="14"/>
      <c r="ASO87" s="14"/>
      <c r="ASP87" s="14"/>
      <c r="ASQ87" s="14"/>
      <c r="ASR87" s="14"/>
      <c r="ASS87" s="14"/>
      <c r="AST87" s="14"/>
      <c r="ASU87" s="14"/>
      <c r="ASV87" s="14"/>
      <c r="ASW87" s="14"/>
      <c r="ASX87" s="14"/>
      <c r="ASY87" s="14"/>
      <c r="ASZ87" s="14"/>
      <c r="ATA87" s="14"/>
      <c r="ATB87" s="14"/>
      <c r="ATC87" s="14"/>
      <c r="ATD87" s="14"/>
    </row>
    <row r="88" spans="63:1200">
      <c r="BK88" s="14" t="str">
        <f t="shared" si="2115"/>
        <v/>
      </c>
      <c r="ABO88" s="14"/>
      <c r="ABP88" s="14"/>
      <c r="ABQ88" s="14"/>
      <c r="ABR88" s="14"/>
      <c r="ABS88" s="14"/>
      <c r="ABT88" s="14"/>
      <c r="ABU88" s="14"/>
      <c r="ABV88" s="14"/>
      <c r="ABW88" s="14"/>
      <c r="ABX88" s="14"/>
      <c r="ABY88" s="14"/>
      <c r="ABZ88" s="14"/>
      <c r="ACA88" s="14"/>
      <c r="ACB88" s="14"/>
      <c r="ACC88" s="14"/>
      <c r="ACD88" s="14"/>
      <c r="ACE88" s="14"/>
      <c r="ACF88" s="14"/>
      <c r="ACG88" s="14"/>
      <c r="ACH88" s="14"/>
      <c r="ACI88" s="14"/>
      <c r="ACJ88" s="14"/>
      <c r="ACK88" s="14"/>
      <c r="ACL88" s="14"/>
      <c r="ACM88" s="14"/>
      <c r="ACN88" s="14"/>
      <c r="ACO88" s="14"/>
      <c r="ACP88" s="14"/>
      <c r="ACQ88" s="14"/>
      <c r="ACR88" s="14"/>
      <c r="ACS88" s="14"/>
      <c r="ACT88" s="14"/>
      <c r="ACU88" s="14"/>
      <c r="ACV88" s="14"/>
      <c r="ACW88" s="14"/>
      <c r="ACX88" s="14"/>
      <c r="ACY88" s="14"/>
      <c r="ACZ88" s="14"/>
      <c r="ADA88" s="14"/>
      <c r="ADB88" s="14"/>
      <c r="ADC88" s="14"/>
      <c r="ADD88" s="14"/>
      <c r="ADE88" s="14"/>
      <c r="ADF88" s="14"/>
      <c r="ADG88" s="14"/>
      <c r="ADH88" s="14"/>
      <c r="ADI88" s="14"/>
      <c r="ADJ88" s="14"/>
      <c r="ADK88" s="14"/>
      <c r="ADL88" s="14"/>
      <c r="ADM88" s="14"/>
      <c r="ADN88" s="14"/>
      <c r="ADO88" s="14"/>
      <c r="ADP88" s="14"/>
      <c r="ADQ88" s="14"/>
      <c r="ADR88" s="14"/>
      <c r="ADS88" s="14"/>
      <c r="ADT88" s="14"/>
      <c r="ADU88" s="14"/>
      <c r="ADV88" s="14"/>
      <c r="ADW88" s="14"/>
      <c r="ADX88" s="14"/>
      <c r="ADY88" s="14"/>
      <c r="ADZ88" s="14"/>
      <c r="AEA88" s="14"/>
      <c r="AEB88" s="14"/>
      <c r="AEC88" s="14"/>
      <c r="AED88" s="14"/>
      <c r="AEE88" s="14"/>
      <c r="AEF88" s="14"/>
      <c r="AEG88" s="14"/>
      <c r="AEH88" s="14"/>
      <c r="AEI88" s="14"/>
      <c r="AEJ88" s="14"/>
      <c r="AEK88" s="14"/>
      <c r="AEL88" s="14"/>
      <c r="AEM88" s="14"/>
      <c r="AEN88" s="14"/>
      <c r="AEO88" s="14"/>
      <c r="AEP88" s="14"/>
      <c r="AEQ88" s="14"/>
      <c r="AER88" s="14"/>
      <c r="AES88" s="14"/>
      <c r="AET88" s="14"/>
      <c r="AEU88" s="14"/>
      <c r="AEV88" s="14"/>
      <c r="AEW88" s="14"/>
      <c r="AEX88" s="14"/>
      <c r="AEY88" s="14"/>
      <c r="AEZ88" s="14"/>
      <c r="AFA88" s="14"/>
      <c r="AFB88" s="14"/>
      <c r="AFC88" s="14"/>
      <c r="AFD88" s="14"/>
      <c r="AFE88" s="14"/>
      <c r="AFF88" s="14"/>
      <c r="AFG88" s="14"/>
      <c r="AFH88" s="14"/>
      <c r="AFI88" s="14"/>
      <c r="AFJ88" s="14"/>
      <c r="AFK88" s="14"/>
      <c r="AFL88" s="14"/>
      <c r="AFM88" s="14"/>
      <c r="AFN88" s="14"/>
      <c r="AFO88" s="14"/>
      <c r="AFP88" s="14"/>
      <c r="AFQ88" s="14"/>
      <c r="AFR88" s="14"/>
      <c r="AFS88" s="14"/>
      <c r="AFT88" s="14"/>
      <c r="AFU88" s="14"/>
      <c r="AFV88" s="14"/>
      <c r="AFW88" s="14"/>
      <c r="AFX88" s="14"/>
      <c r="AFY88" s="14"/>
      <c r="AFZ88" s="14"/>
      <c r="AGA88" s="14"/>
      <c r="AGB88" s="14"/>
      <c r="AGC88" s="14"/>
      <c r="AGD88" s="14"/>
      <c r="AGE88" s="14"/>
      <c r="AGF88" s="14"/>
      <c r="AGG88" s="14"/>
      <c r="AGH88" s="14"/>
      <c r="AGI88" s="14"/>
      <c r="AGJ88" s="14"/>
      <c r="AGK88" s="14"/>
      <c r="AGL88" s="14"/>
      <c r="AGM88" s="14"/>
      <c r="AGN88" s="14"/>
      <c r="AGO88" s="14"/>
      <c r="AGP88" s="14"/>
      <c r="AGQ88" s="14"/>
      <c r="AGR88" s="14"/>
      <c r="AGS88" s="14"/>
      <c r="AGT88" s="14"/>
      <c r="AGU88" s="14"/>
      <c r="AGV88" s="14"/>
      <c r="AGW88" s="14"/>
      <c r="AGX88" s="14"/>
      <c r="AGY88" s="14"/>
      <c r="AGZ88" s="14"/>
      <c r="AHA88" s="14"/>
      <c r="AHB88" s="14"/>
      <c r="AHC88" s="14"/>
      <c r="AHD88" s="14"/>
      <c r="AHE88" s="14"/>
      <c r="AHF88" s="14"/>
      <c r="AHG88" s="14"/>
      <c r="AHH88" s="14"/>
      <c r="AHI88" s="14"/>
      <c r="AHJ88" s="14"/>
      <c r="AHK88" s="14"/>
      <c r="AHL88" s="14"/>
      <c r="AHM88" s="14"/>
      <c r="AHN88" s="14"/>
      <c r="AHO88" s="14"/>
      <c r="AHP88" s="14"/>
      <c r="AHQ88" s="14"/>
      <c r="AHR88" s="14"/>
      <c r="AHS88" s="14"/>
      <c r="AHT88" s="14"/>
      <c r="AHU88" s="14"/>
      <c r="AHV88" s="14"/>
      <c r="AHW88" s="14"/>
      <c r="AHX88" s="14"/>
      <c r="AHY88" s="14"/>
      <c r="AHZ88" s="14"/>
      <c r="AIA88" s="14"/>
      <c r="AIB88" s="14"/>
      <c r="AIC88" s="14"/>
      <c r="AID88" s="14"/>
      <c r="AIE88" s="14"/>
      <c r="AIF88" s="14"/>
      <c r="AIG88" s="14"/>
      <c r="AIH88" s="14"/>
      <c r="AII88" s="14"/>
      <c r="AIJ88" s="14"/>
      <c r="AIK88" s="14"/>
      <c r="AIL88" s="14"/>
      <c r="AIM88" s="14"/>
      <c r="AIN88" s="14"/>
      <c r="AIO88" s="14"/>
      <c r="AIP88" s="14"/>
      <c r="AIQ88" s="14"/>
      <c r="AIR88" s="14"/>
      <c r="AIS88" s="14"/>
      <c r="AIT88" s="14"/>
      <c r="AIU88" s="14"/>
      <c r="AIV88" s="14"/>
      <c r="AIW88" s="14"/>
      <c r="AIX88" s="14"/>
      <c r="AIY88" s="14"/>
      <c r="AIZ88" s="14"/>
      <c r="AJA88" s="14"/>
      <c r="AJB88" s="14"/>
      <c r="AJC88" s="14"/>
      <c r="AJD88" s="14"/>
      <c r="AJE88" s="14"/>
      <c r="AJF88" s="14"/>
      <c r="AJG88" s="14"/>
      <c r="AJH88" s="14"/>
      <c r="AJI88" s="14"/>
      <c r="AJJ88" s="14"/>
      <c r="AJK88" s="14"/>
      <c r="AJL88" s="14"/>
      <c r="AJM88" s="14"/>
      <c r="AJN88" s="14"/>
      <c r="AJO88" s="14"/>
      <c r="AJP88" s="14"/>
      <c r="AJQ88" s="14"/>
      <c r="AJR88" s="14"/>
      <c r="AJS88" s="14"/>
      <c r="AJT88" s="14"/>
      <c r="AJU88" s="14"/>
      <c r="AJV88" s="14"/>
      <c r="AJW88" s="14"/>
      <c r="AJX88" s="14"/>
      <c r="AJY88" s="14"/>
      <c r="AJZ88" s="14"/>
      <c r="AKA88" s="14"/>
      <c r="AKB88" s="14"/>
      <c r="AKC88" s="14"/>
      <c r="AKD88" s="14"/>
      <c r="AKE88" s="14"/>
      <c r="AKF88" s="14"/>
      <c r="AKG88" s="14"/>
      <c r="AKH88" s="14"/>
      <c r="AKI88" s="14"/>
      <c r="AKJ88" s="14"/>
      <c r="AKK88" s="14"/>
      <c r="AKL88" s="14"/>
      <c r="AKM88" s="14"/>
      <c r="AKN88" s="14"/>
      <c r="AKO88" s="14"/>
      <c r="AKP88" s="14"/>
      <c r="AKQ88" s="14"/>
      <c r="AKR88" s="14"/>
      <c r="AKS88" s="14"/>
      <c r="AKT88" s="14"/>
      <c r="AKU88" s="14"/>
      <c r="AKV88" s="14"/>
      <c r="AKW88" s="14"/>
      <c r="AKX88" s="14"/>
      <c r="AKY88" s="14"/>
      <c r="AKZ88" s="14"/>
      <c r="ALA88" s="14"/>
      <c r="ALB88" s="14"/>
      <c r="ALC88" s="14"/>
      <c r="ALD88" s="14"/>
      <c r="ALE88" s="14"/>
      <c r="ALF88" s="14"/>
      <c r="ALG88" s="14"/>
      <c r="ALH88" s="14"/>
      <c r="ALI88" s="14"/>
      <c r="ALJ88" s="14"/>
      <c r="ALK88" s="14"/>
      <c r="ALL88" s="14"/>
      <c r="ALM88" s="14"/>
      <c r="ALN88" s="14"/>
      <c r="ALO88" s="14"/>
      <c r="ALP88" s="14"/>
      <c r="ALQ88" s="14"/>
      <c r="ALR88" s="14"/>
      <c r="ALS88" s="14"/>
      <c r="ALT88" s="14"/>
      <c r="ALU88" s="14"/>
      <c r="ALV88" s="14"/>
      <c r="ALW88" s="14"/>
      <c r="ALX88" s="14"/>
      <c r="ALY88" s="14"/>
      <c r="ALZ88" s="14"/>
      <c r="AMA88" s="14"/>
      <c r="AMB88" s="14"/>
      <c r="AMC88" s="14"/>
      <c r="AMD88" s="14"/>
      <c r="AME88" s="14"/>
      <c r="AMF88" s="14"/>
      <c r="AMG88" s="14"/>
      <c r="AMH88" s="14"/>
      <c r="AMI88" s="14"/>
      <c r="AMJ88" s="14"/>
      <c r="AMK88" s="14"/>
      <c r="AML88" s="14"/>
      <c r="AMM88" s="14"/>
      <c r="AMN88" s="14"/>
      <c r="AMO88" s="14"/>
      <c r="AMP88" s="14"/>
      <c r="AMQ88" s="14"/>
      <c r="AMR88" s="14"/>
      <c r="AMS88" s="14"/>
      <c r="AMT88" s="14"/>
      <c r="AMU88" s="14"/>
      <c r="AMV88" s="14"/>
      <c r="AMW88" s="14"/>
      <c r="AMX88" s="14"/>
      <c r="AMY88" s="14"/>
      <c r="AMZ88" s="14"/>
      <c r="ANA88" s="14"/>
      <c r="ANB88" s="14"/>
      <c r="ANC88" s="14"/>
      <c r="AND88" s="14"/>
      <c r="ANE88" s="14"/>
      <c r="ANF88" s="14"/>
      <c r="ANG88" s="14"/>
      <c r="ANH88" s="14"/>
      <c r="ANI88" s="14"/>
      <c r="ANJ88" s="14"/>
      <c r="ANK88" s="14"/>
      <c r="ANL88" s="14"/>
      <c r="ANM88" s="14"/>
      <c r="ANN88" s="14"/>
      <c r="ANO88" s="14"/>
      <c r="ANP88" s="14"/>
      <c r="ANQ88" s="14"/>
      <c r="ANR88" s="14"/>
      <c r="ANS88" s="14"/>
      <c r="ANT88" s="14"/>
      <c r="ANU88" s="14"/>
      <c r="ANV88" s="14"/>
      <c r="ANW88" s="14"/>
      <c r="ANX88" s="14"/>
      <c r="ANY88" s="14"/>
      <c r="ANZ88" s="14"/>
      <c r="AOA88" s="14"/>
      <c r="AOB88" s="14"/>
      <c r="AOC88" s="14"/>
      <c r="AOD88" s="14"/>
      <c r="AOE88" s="14"/>
      <c r="AOF88" s="14"/>
      <c r="AOG88" s="14"/>
      <c r="AOH88" s="14"/>
      <c r="AOI88" s="14"/>
      <c r="AOJ88" s="14"/>
      <c r="AOK88" s="14"/>
      <c r="AOL88" s="14"/>
      <c r="AOM88" s="14"/>
      <c r="AON88" s="14"/>
      <c r="AOO88" s="14"/>
      <c r="AOP88" s="14"/>
      <c r="AOQ88" s="14"/>
      <c r="AOR88" s="14"/>
      <c r="AOS88" s="14"/>
      <c r="AOT88" s="14"/>
      <c r="AOU88" s="14"/>
      <c r="AOV88" s="14"/>
      <c r="AOW88" s="14"/>
      <c r="AOX88" s="14"/>
      <c r="AOY88" s="14"/>
      <c r="AOZ88" s="14"/>
      <c r="APA88" s="14"/>
      <c r="APB88" s="14"/>
      <c r="APC88" s="14"/>
      <c r="APD88" s="14"/>
      <c r="APE88" s="14"/>
      <c r="APF88" s="14"/>
      <c r="APG88" s="14"/>
      <c r="APH88" s="14"/>
      <c r="API88" s="14"/>
      <c r="APJ88" s="14"/>
      <c r="APK88" s="14"/>
      <c r="APL88" s="14"/>
      <c r="APM88" s="14"/>
      <c r="APN88" s="14"/>
      <c r="APO88" s="14"/>
      <c r="APP88" s="14"/>
      <c r="APQ88" s="14"/>
      <c r="APR88" s="14"/>
      <c r="APS88" s="14"/>
      <c r="APT88" s="14"/>
      <c r="APU88" s="14"/>
      <c r="APV88" s="14"/>
      <c r="APW88" s="14"/>
      <c r="APX88" s="14"/>
      <c r="APY88" s="14"/>
      <c r="APZ88" s="14"/>
      <c r="AQA88" s="14"/>
      <c r="AQB88" s="14"/>
      <c r="AQC88" s="14"/>
      <c r="AQD88" s="14"/>
      <c r="AQE88" s="14"/>
      <c r="AQF88" s="14"/>
      <c r="AQG88" s="14"/>
      <c r="AQH88" s="14"/>
      <c r="AQI88" s="14"/>
      <c r="AQJ88" s="14"/>
      <c r="AQK88" s="14"/>
      <c r="AQL88" s="14"/>
      <c r="AQM88" s="14"/>
      <c r="AQN88" s="14"/>
      <c r="AQO88" s="14"/>
      <c r="AQP88" s="14"/>
      <c r="AQQ88" s="14"/>
      <c r="AQR88" s="14"/>
      <c r="AQS88" s="14"/>
      <c r="AQT88" s="14"/>
      <c r="AQU88" s="14"/>
      <c r="AQV88" s="14"/>
      <c r="AQW88" s="14"/>
      <c r="AQX88" s="14"/>
      <c r="AQY88" s="14"/>
      <c r="AQZ88" s="14"/>
      <c r="ARA88" s="14"/>
      <c r="ARB88" s="14"/>
      <c r="ARC88" s="14"/>
      <c r="ARD88" s="14"/>
      <c r="ARE88" s="14"/>
      <c r="ARF88" s="14"/>
      <c r="ARG88" s="14"/>
      <c r="ARH88" s="14"/>
      <c r="ARI88" s="14"/>
      <c r="ARJ88" s="14"/>
      <c r="ARK88" s="14"/>
      <c r="ARL88" s="14"/>
      <c r="ARM88" s="14"/>
      <c r="ARN88" s="14"/>
      <c r="ARO88" s="14"/>
      <c r="ARP88" s="14"/>
      <c r="ARQ88" s="14"/>
      <c r="ARR88" s="14"/>
      <c r="ARS88" s="14"/>
      <c r="ART88" s="14"/>
      <c r="ARU88" s="14"/>
      <c r="ARV88" s="14"/>
      <c r="ARW88" s="14"/>
      <c r="ARX88" s="14"/>
      <c r="ARY88" s="14"/>
      <c r="ARZ88" s="14"/>
      <c r="ASA88" s="14"/>
      <c r="ASB88" s="14"/>
      <c r="ASC88" s="14"/>
      <c r="ASD88" s="14"/>
      <c r="ASE88" s="14"/>
      <c r="ASF88" s="14"/>
      <c r="ASG88" s="14"/>
      <c r="ASH88" s="14"/>
      <c r="ASI88" s="14"/>
      <c r="ASJ88" s="14"/>
      <c r="ASK88" s="14"/>
      <c r="ASL88" s="14"/>
      <c r="ASM88" s="14"/>
      <c r="ASN88" s="14"/>
      <c r="ASO88" s="14"/>
      <c r="ASP88" s="14"/>
      <c r="ASQ88" s="14"/>
      <c r="ASR88" s="14"/>
      <c r="ASS88" s="14"/>
      <c r="AST88" s="14"/>
      <c r="ASU88" s="14"/>
      <c r="ASV88" s="14"/>
      <c r="ASW88" s="14"/>
      <c r="ASX88" s="14"/>
      <c r="ASY88" s="14"/>
      <c r="ASZ88" s="14"/>
      <c r="ATA88" s="14"/>
      <c r="ATB88" s="14"/>
      <c r="ATC88" s="14"/>
      <c r="ATD88" s="14"/>
    </row>
    <row r="89" spans="63:1200">
      <c r="BK89" s="14" t="str">
        <f t="shared" si="2115"/>
        <v/>
      </c>
      <c r="ABO89" s="14"/>
      <c r="ABP89" s="14"/>
      <c r="ABQ89" s="14"/>
      <c r="ABR89" s="14"/>
      <c r="ABS89" s="14"/>
      <c r="ABT89" s="14"/>
      <c r="ABU89" s="14"/>
      <c r="ABV89" s="14"/>
      <c r="ABW89" s="14"/>
      <c r="ABX89" s="14"/>
      <c r="ABY89" s="14"/>
      <c r="ABZ89" s="14"/>
      <c r="ACA89" s="14"/>
      <c r="ACB89" s="14"/>
      <c r="ACC89" s="14"/>
      <c r="ACD89" s="14"/>
      <c r="ACE89" s="14"/>
      <c r="ACF89" s="14"/>
      <c r="ACG89" s="14"/>
      <c r="ACH89" s="14"/>
      <c r="ACI89" s="14"/>
      <c r="ACJ89" s="14"/>
      <c r="ACK89" s="14"/>
      <c r="ACL89" s="14"/>
      <c r="ACM89" s="14"/>
      <c r="ACN89" s="14"/>
      <c r="ACO89" s="14"/>
      <c r="ACP89" s="14"/>
      <c r="ACQ89" s="14"/>
      <c r="ACR89" s="14"/>
      <c r="ACS89" s="14"/>
      <c r="ACT89" s="14"/>
      <c r="ACU89" s="14"/>
      <c r="ACV89" s="14"/>
      <c r="ACW89" s="14"/>
      <c r="ACX89" s="14"/>
      <c r="ACY89" s="14"/>
      <c r="ACZ89" s="14"/>
      <c r="ADA89" s="14"/>
      <c r="ADB89" s="14"/>
      <c r="ADC89" s="14"/>
      <c r="ADD89" s="14"/>
      <c r="ADE89" s="14"/>
      <c r="ADF89" s="14"/>
      <c r="ADG89" s="14"/>
      <c r="ADH89" s="14"/>
      <c r="ADI89" s="14"/>
      <c r="ADJ89" s="14"/>
      <c r="ADK89" s="14"/>
      <c r="ADL89" s="14"/>
      <c r="ADM89" s="14"/>
      <c r="ADN89" s="14"/>
      <c r="ADO89" s="14"/>
      <c r="ADP89" s="14"/>
      <c r="ADQ89" s="14"/>
      <c r="ADR89" s="14"/>
      <c r="ADS89" s="14"/>
      <c r="ADT89" s="14"/>
      <c r="ADU89" s="14"/>
      <c r="ADV89" s="14"/>
      <c r="ADW89" s="14"/>
      <c r="ADX89" s="14"/>
      <c r="ADY89" s="14"/>
      <c r="ADZ89" s="14"/>
      <c r="AEA89" s="14"/>
      <c r="AEB89" s="14"/>
      <c r="AEC89" s="14"/>
      <c r="AED89" s="14"/>
      <c r="AEE89" s="14"/>
      <c r="AEF89" s="14"/>
      <c r="AEG89" s="14"/>
      <c r="AEH89" s="14"/>
      <c r="AEI89" s="14"/>
      <c r="AEJ89" s="14"/>
      <c r="AEK89" s="14"/>
      <c r="AEL89" s="14"/>
      <c r="AEM89" s="14"/>
      <c r="AEN89" s="14"/>
      <c r="AEO89" s="14"/>
      <c r="AEP89" s="14"/>
      <c r="AEQ89" s="14"/>
      <c r="AER89" s="14"/>
      <c r="AES89" s="14"/>
      <c r="AET89" s="14"/>
      <c r="AEU89" s="14"/>
      <c r="AEV89" s="14"/>
      <c r="AEW89" s="14"/>
      <c r="AEX89" s="14"/>
      <c r="AEY89" s="14"/>
      <c r="AEZ89" s="14"/>
      <c r="AFA89" s="14"/>
      <c r="AFB89" s="14"/>
      <c r="AFC89" s="14"/>
      <c r="AFD89" s="14"/>
      <c r="AFE89" s="14"/>
      <c r="AFF89" s="14"/>
      <c r="AFG89" s="14"/>
      <c r="AFH89" s="14"/>
      <c r="AFI89" s="14"/>
      <c r="AFJ89" s="14"/>
      <c r="AFK89" s="14"/>
      <c r="AFL89" s="14"/>
      <c r="AFM89" s="14"/>
      <c r="AFN89" s="14"/>
      <c r="AFO89" s="14"/>
      <c r="AFP89" s="14"/>
      <c r="AFQ89" s="14"/>
      <c r="AFR89" s="14"/>
      <c r="AFS89" s="14"/>
      <c r="AFT89" s="14"/>
      <c r="AFU89" s="14"/>
      <c r="AFV89" s="14"/>
      <c r="AFW89" s="14"/>
      <c r="AFX89" s="14"/>
      <c r="AFY89" s="14"/>
      <c r="AFZ89" s="14"/>
      <c r="AGA89" s="14"/>
      <c r="AGB89" s="14"/>
      <c r="AGC89" s="14"/>
      <c r="AGD89" s="14"/>
      <c r="AGE89" s="14"/>
      <c r="AGF89" s="14"/>
      <c r="AGG89" s="14"/>
      <c r="AGH89" s="14"/>
      <c r="AGI89" s="14"/>
      <c r="AGJ89" s="14"/>
      <c r="AGK89" s="14"/>
      <c r="AGL89" s="14"/>
      <c r="AGM89" s="14"/>
      <c r="AGN89" s="14"/>
      <c r="AGO89" s="14"/>
      <c r="AGP89" s="14"/>
      <c r="AGQ89" s="14"/>
      <c r="AGR89" s="14"/>
      <c r="AGS89" s="14"/>
      <c r="AGT89" s="14"/>
      <c r="AGU89" s="14"/>
      <c r="AGV89" s="14"/>
      <c r="AGW89" s="14"/>
      <c r="AGX89" s="14"/>
      <c r="AGY89" s="14"/>
      <c r="AGZ89" s="14"/>
      <c r="AHA89" s="14"/>
      <c r="AHB89" s="14"/>
      <c r="AHC89" s="14"/>
      <c r="AHD89" s="14"/>
      <c r="AHE89" s="14"/>
      <c r="AHF89" s="14"/>
      <c r="AHG89" s="14"/>
      <c r="AHH89" s="14"/>
      <c r="AHI89" s="14"/>
      <c r="AHJ89" s="14"/>
      <c r="AHK89" s="14"/>
      <c r="AHL89" s="14"/>
      <c r="AHM89" s="14"/>
      <c r="AHN89" s="14"/>
      <c r="AHO89" s="14"/>
      <c r="AHP89" s="14"/>
      <c r="AHQ89" s="14"/>
      <c r="AHR89" s="14"/>
      <c r="AHS89" s="14"/>
      <c r="AHT89" s="14"/>
      <c r="AHU89" s="14"/>
      <c r="AHV89" s="14"/>
      <c r="AHW89" s="14"/>
      <c r="AHX89" s="14"/>
      <c r="AHY89" s="14"/>
      <c r="AHZ89" s="14"/>
      <c r="AIA89" s="14"/>
      <c r="AIB89" s="14"/>
      <c r="AIC89" s="14"/>
      <c r="AID89" s="14"/>
      <c r="AIE89" s="14"/>
      <c r="AIF89" s="14"/>
      <c r="AIG89" s="14"/>
      <c r="AIH89" s="14"/>
      <c r="AII89" s="14"/>
      <c r="AIJ89" s="14"/>
      <c r="AIK89" s="14"/>
      <c r="AIL89" s="14"/>
      <c r="AIM89" s="14"/>
      <c r="AIN89" s="14"/>
      <c r="AIO89" s="14"/>
      <c r="AIP89" s="14"/>
      <c r="AIQ89" s="14"/>
      <c r="AIR89" s="14"/>
      <c r="AIS89" s="14"/>
      <c r="AIT89" s="14"/>
      <c r="AIU89" s="14"/>
      <c r="AIV89" s="14"/>
      <c r="AIW89" s="14"/>
      <c r="AIX89" s="14"/>
      <c r="AIY89" s="14"/>
      <c r="AIZ89" s="14"/>
      <c r="AJA89" s="14"/>
      <c r="AJB89" s="14"/>
      <c r="AJC89" s="14"/>
      <c r="AJD89" s="14"/>
      <c r="AJE89" s="14"/>
      <c r="AJF89" s="14"/>
      <c r="AJG89" s="14"/>
      <c r="AJH89" s="14"/>
      <c r="AJI89" s="14"/>
      <c r="AJJ89" s="14"/>
      <c r="AJK89" s="14"/>
      <c r="AJL89" s="14"/>
      <c r="AJM89" s="14"/>
      <c r="AJN89" s="14"/>
      <c r="AJO89" s="14"/>
      <c r="AJP89" s="14"/>
      <c r="AJQ89" s="14"/>
      <c r="AJR89" s="14"/>
      <c r="AJS89" s="14"/>
      <c r="AJT89" s="14"/>
      <c r="AJU89" s="14"/>
      <c r="AJV89" s="14"/>
      <c r="AJW89" s="14"/>
      <c r="AJX89" s="14"/>
      <c r="AJY89" s="14"/>
      <c r="AJZ89" s="14"/>
      <c r="AKA89" s="14"/>
      <c r="AKB89" s="14"/>
      <c r="AKC89" s="14"/>
      <c r="AKD89" s="14"/>
      <c r="AKE89" s="14"/>
      <c r="AKF89" s="14"/>
      <c r="AKG89" s="14"/>
      <c r="AKH89" s="14"/>
      <c r="AKI89" s="14"/>
      <c r="AKJ89" s="14"/>
      <c r="AKK89" s="14"/>
      <c r="AKL89" s="14"/>
      <c r="AKM89" s="14"/>
      <c r="AKN89" s="14"/>
      <c r="AKO89" s="14"/>
      <c r="AKP89" s="14"/>
      <c r="AKQ89" s="14"/>
      <c r="AKR89" s="14"/>
      <c r="AKS89" s="14"/>
      <c r="AKT89" s="14"/>
      <c r="AKU89" s="14"/>
      <c r="AKV89" s="14"/>
      <c r="AKW89" s="14"/>
      <c r="AKX89" s="14"/>
      <c r="AKY89" s="14"/>
      <c r="AKZ89" s="14"/>
      <c r="ALA89" s="14"/>
      <c r="ALB89" s="14"/>
      <c r="ALC89" s="14"/>
      <c r="ALD89" s="14"/>
      <c r="ALE89" s="14"/>
      <c r="ALF89" s="14"/>
      <c r="ALG89" s="14"/>
      <c r="ALH89" s="14"/>
      <c r="ALI89" s="14"/>
      <c r="ALJ89" s="14"/>
      <c r="ALK89" s="14"/>
      <c r="ALL89" s="14"/>
      <c r="ALM89" s="14"/>
      <c r="ALN89" s="14"/>
      <c r="ALO89" s="14"/>
      <c r="ALP89" s="14"/>
      <c r="ALQ89" s="14"/>
      <c r="ALR89" s="14"/>
      <c r="ALS89" s="14"/>
      <c r="ALT89" s="14"/>
      <c r="ALU89" s="14"/>
      <c r="ALV89" s="14"/>
      <c r="ALW89" s="14"/>
      <c r="ALX89" s="14"/>
      <c r="ALY89" s="14"/>
      <c r="ALZ89" s="14"/>
      <c r="AMA89" s="14"/>
      <c r="AMB89" s="14"/>
      <c r="AMC89" s="14"/>
      <c r="AMD89" s="14"/>
      <c r="AME89" s="14"/>
      <c r="AMF89" s="14"/>
      <c r="AMG89" s="14"/>
      <c r="AMH89" s="14"/>
      <c r="AMI89" s="14"/>
      <c r="AMJ89" s="14"/>
      <c r="AMK89" s="14"/>
      <c r="AML89" s="14"/>
      <c r="AMM89" s="14"/>
      <c r="AMN89" s="14"/>
      <c r="AMO89" s="14"/>
      <c r="AMP89" s="14"/>
      <c r="AMQ89" s="14"/>
      <c r="AMR89" s="14"/>
      <c r="AMS89" s="14"/>
      <c r="AMT89" s="14"/>
      <c r="AMU89" s="14"/>
      <c r="AMV89" s="14"/>
      <c r="AMW89" s="14"/>
      <c r="AMX89" s="14"/>
      <c r="AMY89" s="14"/>
      <c r="AMZ89" s="14"/>
      <c r="ANA89" s="14"/>
      <c r="ANB89" s="14"/>
      <c r="ANC89" s="14"/>
      <c r="AND89" s="14"/>
      <c r="ANE89" s="14"/>
      <c r="ANF89" s="14"/>
      <c r="ANG89" s="14"/>
      <c r="ANH89" s="14"/>
      <c r="ANI89" s="14"/>
      <c r="ANJ89" s="14"/>
      <c r="ANK89" s="14"/>
      <c r="ANL89" s="14"/>
      <c r="ANM89" s="14"/>
      <c r="ANN89" s="14"/>
      <c r="ANO89" s="14"/>
      <c r="ANP89" s="14"/>
      <c r="ANQ89" s="14"/>
      <c r="ANR89" s="14"/>
      <c r="ANS89" s="14"/>
      <c r="ANT89" s="14"/>
      <c r="ANU89" s="14"/>
      <c r="ANV89" s="14"/>
      <c r="ANW89" s="14"/>
      <c r="ANX89" s="14"/>
      <c r="ANY89" s="14"/>
      <c r="ANZ89" s="14"/>
      <c r="AOA89" s="14"/>
      <c r="AOB89" s="14"/>
      <c r="AOC89" s="14"/>
      <c r="AOD89" s="14"/>
      <c r="AOE89" s="14"/>
      <c r="AOF89" s="14"/>
      <c r="AOG89" s="14"/>
      <c r="AOH89" s="14"/>
      <c r="AOI89" s="14"/>
      <c r="AOJ89" s="14"/>
      <c r="AOK89" s="14"/>
      <c r="AOL89" s="14"/>
      <c r="AOM89" s="14"/>
      <c r="AON89" s="14"/>
      <c r="AOO89" s="14"/>
      <c r="AOP89" s="14"/>
      <c r="AOQ89" s="14"/>
      <c r="AOR89" s="14"/>
      <c r="AOS89" s="14"/>
      <c r="AOT89" s="14"/>
      <c r="AOU89" s="14"/>
      <c r="AOV89" s="14"/>
      <c r="AOW89" s="14"/>
      <c r="AOX89" s="14"/>
      <c r="AOY89" s="14"/>
      <c r="AOZ89" s="14"/>
      <c r="APA89" s="14"/>
      <c r="APB89" s="14"/>
      <c r="APC89" s="14"/>
      <c r="APD89" s="14"/>
      <c r="APE89" s="14"/>
      <c r="APF89" s="14"/>
      <c r="APG89" s="14"/>
      <c r="APH89" s="14"/>
      <c r="API89" s="14"/>
      <c r="APJ89" s="14"/>
      <c r="APK89" s="14"/>
      <c r="APL89" s="14"/>
      <c r="APM89" s="14"/>
      <c r="APN89" s="14"/>
      <c r="APO89" s="14"/>
      <c r="APP89" s="14"/>
      <c r="APQ89" s="14"/>
      <c r="APR89" s="14"/>
      <c r="APS89" s="14"/>
      <c r="APT89" s="14"/>
      <c r="APU89" s="14"/>
      <c r="APV89" s="14"/>
      <c r="APW89" s="14"/>
      <c r="APX89" s="14"/>
      <c r="APY89" s="14"/>
      <c r="APZ89" s="14"/>
      <c r="AQA89" s="14"/>
      <c r="AQB89" s="14"/>
      <c r="AQC89" s="14"/>
      <c r="AQD89" s="14"/>
      <c r="AQE89" s="14"/>
      <c r="AQF89" s="14"/>
      <c r="AQG89" s="14"/>
      <c r="AQH89" s="14"/>
      <c r="AQI89" s="14"/>
      <c r="AQJ89" s="14"/>
      <c r="AQK89" s="14"/>
      <c r="AQL89" s="14"/>
      <c r="AQM89" s="14"/>
      <c r="AQN89" s="14"/>
      <c r="AQO89" s="14"/>
      <c r="AQP89" s="14"/>
      <c r="AQQ89" s="14"/>
      <c r="AQR89" s="14"/>
      <c r="AQS89" s="14"/>
      <c r="AQT89" s="14"/>
      <c r="AQU89" s="14"/>
      <c r="AQV89" s="14"/>
      <c r="AQW89" s="14"/>
      <c r="AQX89" s="14"/>
      <c r="AQY89" s="14"/>
      <c r="AQZ89" s="14"/>
      <c r="ARA89" s="14"/>
      <c r="ARB89" s="14"/>
      <c r="ARC89" s="14"/>
      <c r="ARD89" s="14"/>
      <c r="ARE89" s="14"/>
      <c r="ARF89" s="14"/>
      <c r="ARG89" s="14"/>
      <c r="ARH89" s="14"/>
      <c r="ARI89" s="14"/>
      <c r="ARJ89" s="14"/>
      <c r="ARK89" s="14"/>
      <c r="ARL89" s="14"/>
      <c r="ARM89" s="14"/>
      <c r="ARN89" s="14"/>
      <c r="ARO89" s="14"/>
      <c r="ARP89" s="14"/>
      <c r="ARQ89" s="14"/>
      <c r="ARR89" s="14"/>
      <c r="ARS89" s="14"/>
      <c r="ART89" s="14"/>
      <c r="ARU89" s="14"/>
      <c r="ARV89" s="14"/>
      <c r="ARW89" s="14"/>
      <c r="ARX89" s="14"/>
      <c r="ARY89" s="14"/>
      <c r="ARZ89" s="14"/>
      <c r="ASA89" s="14"/>
      <c r="ASB89" s="14"/>
      <c r="ASC89" s="14"/>
      <c r="ASD89" s="14"/>
      <c r="ASE89" s="14"/>
      <c r="ASF89" s="14"/>
      <c r="ASG89" s="14"/>
      <c r="ASH89" s="14"/>
      <c r="ASI89" s="14"/>
      <c r="ASJ89" s="14"/>
      <c r="ASK89" s="14"/>
      <c r="ASL89" s="14"/>
      <c r="ASM89" s="14"/>
      <c r="ASN89" s="14"/>
      <c r="ASO89" s="14"/>
      <c r="ASP89" s="14"/>
      <c r="ASQ89" s="14"/>
      <c r="ASR89" s="14"/>
      <c r="ASS89" s="14"/>
      <c r="AST89" s="14"/>
      <c r="ASU89" s="14"/>
      <c r="ASV89" s="14"/>
      <c r="ASW89" s="14"/>
      <c r="ASX89" s="14"/>
      <c r="ASY89" s="14"/>
      <c r="ASZ89" s="14"/>
      <c r="ATA89" s="14"/>
      <c r="ATB89" s="14"/>
      <c r="ATC89" s="14"/>
      <c r="ATD89" s="14"/>
    </row>
    <row r="90" spans="63:1200">
      <c r="BK90" s="14" t="str">
        <f t="shared" si="2115"/>
        <v/>
      </c>
      <c r="ABO90" s="14"/>
      <c r="ABP90" s="14"/>
      <c r="ABQ90" s="14"/>
      <c r="ABR90" s="14"/>
      <c r="ABS90" s="14"/>
      <c r="ABT90" s="14"/>
      <c r="ABU90" s="14"/>
      <c r="ABV90" s="14"/>
      <c r="ABW90" s="14"/>
      <c r="ABX90" s="14"/>
      <c r="ABY90" s="14"/>
      <c r="ABZ90" s="14"/>
      <c r="ACA90" s="14"/>
      <c r="ACB90" s="14"/>
      <c r="ACC90" s="14"/>
      <c r="ACD90" s="14"/>
      <c r="ACE90" s="14"/>
      <c r="ACF90" s="14"/>
      <c r="ACG90" s="14"/>
      <c r="ACH90" s="14"/>
      <c r="ACI90" s="14"/>
      <c r="ACJ90" s="14"/>
      <c r="ACK90" s="14"/>
      <c r="ACL90" s="14"/>
      <c r="ACM90" s="14"/>
      <c r="ACN90" s="14"/>
      <c r="ACO90" s="14"/>
      <c r="ACP90" s="14"/>
      <c r="ACQ90" s="14"/>
      <c r="ACR90" s="14"/>
      <c r="ACS90" s="14"/>
      <c r="ACT90" s="14"/>
      <c r="ACU90" s="14"/>
      <c r="ACV90" s="14"/>
      <c r="ACW90" s="14"/>
      <c r="ACX90" s="14"/>
      <c r="ACY90" s="14"/>
      <c r="ACZ90" s="14"/>
      <c r="ADA90" s="14"/>
      <c r="ADB90" s="14"/>
      <c r="ADC90" s="14"/>
      <c r="ADD90" s="14"/>
      <c r="ADE90" s="14"/>
      <c r="ADF90" s="14"/>
      <c r="ADG90" s="14"/>
      <c r="ADH90" s="14"/>
      <c r="ADI90" s="14"/>
      <c r="ADJ90" s="14"/>
      <c r="ADK90" s="14"/>
      <c r="ADL90" s="14"/>
      <c r="ADM90" s="14"/>
      <c r="ADN90" s="14"/>
      <c r="ADO90" s="14"/>
      <c r="ADP90" s="14"/>
      <c r="ADQ90" s="14"/>
      <c r="ADR90" s="14"/>
      <c r="ADS90" s="14"/>
      <c r="ADT90" s="14"/>
      <c r="ADU90" s="14"/>
      <c r="ADV90" s="14"/>
      <c r="ADW90" s="14"/>
      <c r="ADX90" s="14"/>
      <c r="ADY90" s="14"/>
      <c r="ADZ90" s="14"/>
      <c r="AEA90" s="14"/>
      <c r="AEB90" s="14"/>
      <c r="AEC90" s="14"/>
      <c r="AED90" s="14"/>
      <c r="AEE90" s="14"/>
      <c r="AEF90" s="14"/>
      <c r="AEG90" s="14"/>
      <c r="AEH90" s="14"/>
      <c r="AEI90" s="14"/>
      <c r="AEJ90" s="14"/>
      <c r="AEK90" s="14"/>
      <c r="AEL90" s="14"/>
      <c r="AEM90" s="14"/>
      <c r="AEN90" s="14"/>
      <c r="AEO90" s="14"/>
      <c r="AEP90" s="14"/>
      <c r="AEQ90" s="14"/>
      <c r="AER90" s="14"/>
      <c r="AES90" s="14"/>
      <c r="AET90" s="14"/>
      <c r="AEU90" s="14"/>
      <c r="AEV90" s="14"/>
      <c r="AEW90" s="14"/>
      <c r="AEX90" s="14"/>
      <c r="AEY90" s="14"/>
      <c r="AEZ90" s="14"/>
      <c r="AFA90" s="14"/>
      <c r="AFB90" s="14"/>
      <c r="AFC90" s="14"/>
      <c r="AFD90" s="14"/>
      <c r="AFE90" s="14"/>
      <c r="AFF90" s="14"/>
      <c r="AFG90" s="14"/>
      <c r="AFH90" s="14"/>
      <c r="AFI90" s="14"/>
      <c r="AFJ90" s="14"/>
      <c r="AFK90" s="14"/>
      <c r="AFL90" s="14"/>
      <c r="AFM90" s="14"/>
      <c r="AFN90" s="14"/>
      <c r="AFO90" s="14"/>
      <c r="AFP90" s="14"/>
      <c r="AFQ90" s="14"/>
      <c r="AFR90" s="14"/>
      <c r="AFS90" s="14"/>
      <c r="AFT90" s="14"/>
      <c r="AFU90" s="14"/>
      <c r="AFV90" s="14"/>
      <c r="AFW90" s="14"/>
      <c r="AFX90" s="14"/>
      <c r="AFY90" s="14"/>
      <c r="AFZ90" s="14"/>
      <c r="AGA90" s="14"/>
      <c r="AGB90" s="14"/>
      <c r="AGC90" s="14"/>
      <c r="AGD90" s="14"/>
      <c r="AGE90" s="14"/>
      <c r="AGF90" s="14"/>
      <c r="AGG90" s="14"/>
      <c r="AGH90" s="14"/>
      <c r="AGI90" s="14"/>
      <c r="AGJ90" s="14"/>
      <c r="AGK90" s="14"/>
      <c r="AGL90" s="14"/>
      <c r="AGM90" s="14"/>
      <c r="AGN90" s="14"/>
      <c r="AGO90" s="14"/>
      <c r="AGP90" s="14"/>
      <c r="AGQ90" s="14"/>
      <c r="AGR90" s="14"/>
      <c r="AGS90" s="14"/>
      <c r="AGT90" s="14"/>
      <c r="AGU90" s="14"/>
      <c r="AGV90" s="14"/>
      <c r="AGW90" s="14"/>
      <c r="AGX90" s="14"/>
      <c r="AGY90" s="14"/>
      <c r="AGZ90" s="14"/>
      <c r="AHA90" s="14"/>
      <c r="AHB90" s="14"/>
      <c r="AHC90" s="14"/>
      <c r="AHD90" s="14"/>
      <c r="AHE90" s="14"/>
      <c r="AHF90" s="14"/>
      <c r="AHG90" s="14"/>
      <c r="AHH90" s="14"/>
      <c r="AHI90" s="14"/>
      <c r="AHJ90" s="14"/>
      <c r="AHK90" s="14"/>
      <c r="AHL90" s="14"/>
      <c r="AHM90" s="14"/>
      <c r="AHN90" s="14"/>
      <c r="AHO90" s="14"/>
      <c r="AHP90" s="14"/>
      <c r="AHQ90" s="14"/>
      <c r="AHR90" s="14"/>
      <c r="AHS90" s="14"/>
      <c r="AHT90" s="14"/>
      <c r="AHU90" s="14"/>
      <c r="AHV90" s="14"/>
      <c r="AHW90" s="14"/>
      <c r="AHX90" s="14"/>
      <c r="AHY90" s="14"/>
      <c r="AHZ90" s="14"/>
      <c r="AIA90" s="14"/>
      <c r="AIB90" s="14"/>
      <c r="AIC90" s="14"/>
      <c r="AID90" s="14"/>
      <c r="AIE90" s="14"/>
      <c r="AIF90" s="14"/>
      <c r="AIG90" s="14"/>
      <c r="AIH90" s="14"/>
      <c r="AII90" s="14"/>
      <c r="AIJ90" s="14"/>
      <c r="AIK90" s="14"/>
      <c r="AIL90" s="14"/>
      <c r="AIM90" s="14"/>
      <c r="AIN90" s="14"/>
      <c r="AIO90" s="14"/>
      <c r="AIP90" s="14"/>
      <c r="AIQ90" s="14"/>
      <c r="AIR90" s="14"/>
      <c r="AIS90" s="14"/>
      <c r="AIT90" s="14"/>
      <c r="AIU90" s="14"/>
      <c r="AIV90" s="14"/>
      <c r="AIW90" s="14"/>
      <c r="AIX90" s="14"/>
      <c r="AIY90" s="14"/>
      <c r="AIZ90" s="14"/>
      <c r="AJA90" s="14"/>
      <c r="AJB90" s="14"/>
      <c r="AJC90" s="14"/>
      <c r="AJD90" s="14"/>
      <c r="AJE90" s="14"/>
      <c r="AJF90" s="14"/>
      <c r="AJG90" s="14"/>
      <c r="AJH90" s="14"/>
      <c r="AJI90" s="14"/>
      <c r="AJJ90" s="14"/>
      <c r="AJK90" s="14"/>
      <c r="AJL90" s="14"/>
      <c r="AJM90" s="14"/>
      <c r="AJN90" s="14"/>
      <c r="AJO90" s="14"/>
      <c r="AJP90" s="14"/>
      <c r="AJQ90" s="14"/>
      <c r="AJR90" s="14"/>
      <c r="AJS90" s="14"/>
      <c r="AJT90" s="14"/>
      <c r="AJU90" s="14"/>
      <c r="AJV90" s="14"/>
      <c r="AJW90" s="14"/>
      <c r="AJX90" s="14"/>
      <c r="AJY90" s="14"/>
      <c r="AJZ90" s="14"/>
      <c r="AKA90" s="14"/>
      <c r="AKB90" s="14"/>
      <c r="AKC90" s="14"/>
      <c r="AKD90" s="14"/>
      <c r="AKE90" s="14"/>
      <c r="AKF90" s="14"/>
      <c r="AKG90" s="14"/>
      <c r="AKH90" s="14"/>
      <c r="AKI90" s="14"/>
      <c r="AKJ90" s="14"/>
      <c r="AKK90" s="14"/>
      <c r="AKL90" s="14"/>
      <c r="AKM90" s="14"/>
      <c r="AKN90" s="14"/>
      <c r="AKO90" s="14"/>
      <c r="AKP90" s="14"/>
      <c r="AKQ90" s="14"/>
      <c r="AKR90" s="14"/>
      <c r="AKS90" s="14"/>
      <c r="AKT90" s="14"/>
      <c r="AKU90" s="14"/>
      <c r="AKV90" s="14"/>
      <c r="AKW90" s="14"/>
      <c r="AKX90" s="14"/>
      <c r="AKY90" s="14"/>
      <c r="AKZ90" s="14"/>
      <c r="ALA90" s="14"/>
      <c r="ALB90" s="14"/>
      <c r="ALC90" s="14"/>
      <c r="ALD90" s="14"/>
      <c r="ALE90" s="14"/>
      <c r="ALF90" s="14"/>
      <c r="ALG90" s="14"/>
      <c r="ALH90" s="14"/>
      <c r="ALI90" s="14"/>
      <c r="ALJ90" s="14"/>
      <c r="ALK90" s="14"/>
      <c r="ALL90" s="14"/>
      <c r="ALM90" s="14"/>
      <c r="ALN90" s="14"/>
      <c r="ALO90" s="14"/>
      <c r="ALP90" s="14"/>
      <c r="ALQ90" s="14"/>
      <c r="ALR90" s="14"/>
      <c r="ALS90" s="14"/>
      <c r="ALT90" s="14"/>
      <c r="ALU90" s="14"/>
      <c r="ALV90" s="14"/>
      <c r="ALW90" s="14"/>
      <c r="ALX90" s="14"/>
      <c r="ALY90" s="14"/>
      <c r="ALZ90" s="14"/>
      <c r="AMA90" s="14"/>
      <c r="AMB90" s="14"/>
      <c r="AMC90" s="14"/>
      <c r="AMD90" s="14"/>
      <c r="AME90" s="14"/>
      <c r="AMF90" s="14"/>
      <c r="AMG90" s="14"/>
      <c r="AMH90" s="14"/>
      <c r="AMI90" s="14"/>
      <c r="AMJ90" s="14"/>
      <c r="AMK90" s="14"/>
      <c r="AML90" s="14"/>
      <c r="AMM90" s="14"/>
      <c r="AMN90" s="14"/>
      <c r="AMO90" s="14"/>
      <c r="AMP90" s="14"/>
      <c r="AMQ90" s="14"/>
      <c r="AMR90" s="14"/>
      <c r="AMS90" s="14"/>
      <c r="AMT90" s="14"/>
      <c r="AMU90" s="14"/>
      <c r="AMV90" s="14"/>
      <c r="AMW90" s="14"/>
      <c r="AMX90" s="14"/>
      <c r="AMY90" s="14"/>
      <c r="AMZ90" s="14"/>
      <c r="ANA90" s="14"/>
      <c r="ANB90" s="14"/>
      <c r="ANC90" s="14"/>
      <c r="AND90" s="14"/>
      <c r="ANE90" s="14"/>
      <c r="ANF90" s="14"/>
      <c r="ANG90" s="14"/>
      <c r="ANH90" s="14"/>
      <c r="ANI90" s="14"/>
      <c r="ANJ90" s="14"/>
      <c r="ANK90" s="14"/>
      <c r="ANL90" s="14"/>
      <c r="ANM90" s="14"/>
      <c r="ANN90" s="14"/>
      <c r="ANO90" s="14"/>
      <c r="ANP90" s="14"/>
      <c r="ANQ90" s="14"/>
      <c r="ANR90" s="14"/>
      <c r="ANS90" s="14"/>
      <c r="ANT90" s="14"/>
      <c r="ANU90" s="14"/>
      <c r="ANV90" s="14"/>
      <c r="ANW90" s="14"/>
      <c r="ANX90" s="14"/>
      <c r="ANY90" s="14"/>
      <c r="ANZ90" s="14"/>
      <c r="AOA90" s="14"/>
      <c r="AOB90" s="14"/>
      <c r="AOC90" s="14"/>
      <c r="AOD90" s="14"/>
      <c r="AOE90" s="14"/>
      <c r="AOF90" s="14"/>
      <c r="AOG90" s="14"/>
      <c r="AOH90" s="14"/>
      <c r="AOI90" s="14"/>
      <c r="AOJ90" s="14"/>
      <c r="AOK90" s="14"/>
      <c r="AOL90" s="14"/>
      <c r="AOM90" s="14"/>
      <c r="AON90" s="14"/>
      <c r="AOO90" s="14"/>
      <c r="AOP90" s="14"/>
      <c r="AOQ90" s="14"/>
      <c r="AOR90" s="14"/>
      <c r="AOS90" s="14"/>
      <c r="AOT90" s="14"/>
      <c r="AOU90" s="14"/>
      <c r="AOV90" s="14"/>
      <c r="AOW90" s="14"/>
      <c r="AOX90" s="14"/>
      <c r="AOY90" s="14"/>
      <c r="AOZ90" s="14"/>
      <c r="APA90" s="14"/>
      <c r="APB90" s="14"/>
      <c r="APC90" s="14"/>
      <c r="APD90" s="14"/>
      <c r="APE90" s="14"/>
      <c r="APF90" s="14"/>
      <c r="APG90" s="14"/>
      <c r="APH90" s="14"/>
      <c r="API90" s="14"/>
      <c r="APJ90" s="14"/>
      <c r="APK90" s="14"/>
      <c r="APL90" s="14"/>
      <c r="APM90" s="14"/>
      <c r="APN90" s="14"/>
      <c r="APO90" s="14"/>
      <c r="APP90" s="14"/>
      <c r="APQ90" s="14"/>
      <c r="APR90" s="14"/>
      <c r="APS90" s="14"/>
      <c r="APT90" s="14"/>
      <c r="APU90" s="14"/>
      <c r="APV90" s="14"/>
      <c r="APW90" s="14"/>
      <c r="APX90" s="14"/>
      <c r="APY90" s="14"/>
      <c r="APZ90" s="14"/>
      <c r="AQA90" s="14"/>
      <c r="AQB90" s="14"/>
      <c r="AQC90" s="14"/>
      <c r="AQD90" s="14"/>
      <c r="AQE90" s="14"/>
      <c r="AQF90" s="14"/>
      <c r="AQG90" s="14"/>
      <c r="AQH90" s="14"/>
      <c r="AQI90" s="14"/>
      <c r="AQJ90" s="14"/>
      <c r="AQK90" s="14"/>
      <c r="AQL90" s="14"/>
      <c r="AQM90" s="14"/>
      <c r="AQN90" s="14"/>
      <c r="AQO90" s="14"/>
      <c r="AQP90" s="14"/>
      <c r="AQQ90" s="14"/>
      <c r="AQR90" s="14"/>
      <c r="AQS90" s="14"/>
      <c r="AQT90" s="14"/>
      <c r="AQU90" s="14"/>
      <c r="AQV90" s="14"/>
      <c r="AQW90" s="14"/>
      <c r="AQX90" s="14"/>
      <c r="AQY90" s="14"/>
      <c r="AQZ90" s="14"/>
      <c r="ARA90" s="14"/>
      <c r="ARB90" s="14"/>
      <c r="ARC90" s="14"/>
      <c r="ARD90" s="14"/>
      <c r="ARE90" s="14"/>
      <c r="ARF90" s="14"/>
      <c r="ARG90" s="14"/>
      <c r="ARH90" s="14"/>
      <c r="ARI90" s="14"/>
      <c r="ARJ90" s="14"/>
      <c r="ARK90" s="14"/>
      <c r="ARL90" s="14"/>
      <c r="ARM90" s="14"/>
      <c r="ARN90" s="14"/>
      <c r="ARO90" s="14"/>
      <c r="ARP90" s="14"/>
      <c r="ARQ90" s="14"/>
      <c r="ARR90" s="14"/>
      <c r="ARS90" s="14"/>
      <c r="ART90" s="14"/>
      <c r="ARU90" s="14"/>
      <c r="ARV90" s="14"/>
      <c r="ARW90" s="14"/>
      <c r="ARX90" s="14"/>
      <c r="ARY90" s="14"/>
      <c r="ARZ90" s="14"/>
      <c r="ASA90" s="14"/>
      <c r="ASB90" s="14"/>
      <c r="ASC90" s="14"/>
      <c r="ASD90" s="14"/>
      <c r="ASE90" s="14"/>
      <c r="ASF90" s="14"/>
      <c r="ASG90" s="14"/>
      <c r="ASH90" s="14"/>
      <c r="ASI90" s="14"/>
      <c r="ASJ90" s="14"/>
      <c r="ASK90" s="14"/>
      <c r="ASL90" s="14"/>
      <c r="ASM90" s="14"/>
      <c r="ASN90" s="14"/>
      <c r="ASO90" s="14"/>
      <c r="ASP90" s="14"/>
      <c r="ASQ90" s="14"/>
      <c r="ASR90" s="14"/>
      <c r="ASS90" s="14"/>
      <c r="AST90" s="14"/>
      <c r="ASU90" s="14"/>
      <c r="ASV90" s="14"/>
      <c r="ASW90" s="14"/>
      <c r="ASX90" s="14"/>
      <c r="ASY90" s="14"/>
      <c r="ASZ90" s="14"/>
      <c r="ATA90" s="14"/>
      <c r="ATB90" s="14"/>
      <c r="ATC90" s="14"/>
      <c r="ATD90" s="14"/>
    </row>
    <row r="91" spans="63:1200">
      <c r="BK91" s="14" t="str">
        <f t="shared" si="2115"/>
        <v/>
      </c>
      <c r="ABO91" s="14"/>
      <c r="ABP91" s="14"/>
      <c r="ABQ91" s="14"/>
      <c r="ABR91" s="14"/>
      <c r="ABS91" s="14"/>
      <c r="ABT91" s="14"/>
      <c r="ABU91" s="14"/>
      <c r="ABV91" s="14"/>
      <c r="ABW91" s="14"/>
      <c r="ABX91" s="14"/>
      <c r="ABY91" s="14"/>
      <c r="ABZ91" s="14"/>
      <c r="ACA91" s="14"/>
      <c r="ACB91" s="14"/>
      <c r="ACC91" s="14"/>
      <c r="ACD91" s="14"/>
      <c r="ACE91" s="14"/>
      <c r="ACF91" s="14"/>
      <c r="ACG91" s="14"/>
      <c r="ACH91" s="14"/>
      <c r="ACI91" s="14"/>
      <c r="ACJ91" s="14"/>
      <c r="ACK91" s="14"/>
      <c r="ACL91" s="14"/>
      <c r="ACM91" s="14"/>
      <c r="ACN91" s="14"/>
      <c r="ACO91" s="14"/>
      <c r="ACP91" s="14"/>
      <c r="ACQ91" s="14"/>
      <c r="ACR91" s="14"/>
      <c r="ACS91" s="14"/>
      <c r="ACT91" s="14"/>
      <c r="ACU91" s="14"/>
      <c r="ACV91" s="14"/>
      <c r="ACW91" s="14"/>
      <c r="ACX91" s="14"/>
      <c r="ACY91" s="14"/>
      <c r="ACZ91" s="14"/>
      <c r="ADA91" s="14"/>
      <c r="ADB91" s="14"/>
      <c r="ADC91" s="14"/>
      <c r="ADD91" s="14"/>
      <c r="ADE91" s="14"/>
      <c r="ADF91" s="14"/>
      <c r="ADG91" s="14"/>
      <c r="ADH91" s="14"/>
      <c r="ADI91" s="14"/>
      <c r="ADJ91" s="14"/>
      <c r="ADK91" s="14"/>
      <c r="ADL91" s="14"/>
      <c r="ADM91" s="14"/>
      <c r="ADN91" s="14"/>
      <c r="ADO91" s="14"/>
      <c r="ADP91" s="14"/>
      <c r="ADQ91" s="14"/>
      <c r="ADR91" s="14"/>
      <c r="ADS91" s="14"/>
      <c r="ADT91" s="14"/>
      <c r="ADU91" s="14"/>
      <c r="ADV91" s="14"/>
      <c r="ADW91" s="14"/>
      <c r="ADX91" s="14"/>
      <c r="ADY91" s="14"/>
      <c r="ADZ91" s="14"/>
      <c r="AEA91" s="14"/>
      <c r="AEB91" s="14"/>
      <c r="AEC91" s="14"/>
      <c r="AED91" s="14"/>
      <c r="AEE91" s="14"/>
      <c r="AEF91" s="14"/>
      <c r="AEG91" s="14"/>
      <c r="AEH91" s="14"/>
      <c r="AEI91" s="14"/>
      <c r="AEJ91" s="14"/>
      <c r="AEK91" s="14"/>
      <c r="AEL91" s="14"/>
      <c r="AEM91" s="14"/>
      <c r="AEN91" s="14"/>
      <c r="AEO91" s="14"/>
      <c r="AEP91" s="14"/>
      <c r="AEQ91" s="14"/>
      <c r="AER91" s="14"/>
      <c r="AES91" s="14"/>
      <c r="AET91" s="14"/>
      <c r="AEU91" s="14"/>
      <c r="AEV91" s="14"/>
      <c r="AEW91" s="14"/>
      <c r="AEX91" s="14"/>
      <c r="AEY91" s="14"/>
      <c r="AEZ91" s="14"/>
      <c r="AFA91" s="14"/>
      <c r="AFB91" s="14"/>
      <c r="AFC91" s="14"/>
      <c r="AFD91" s="14"/>
      <c r="AFE91" s="14"/>
      <c r="AFF91" s="14"/>
      <c r="AFG91" s="14"/>
      <c r="AFH91" s="14"/>
      <c r="AFI91" s="14"/>
      <c r="AFJ91" s="14"/>
      <c r="AFK91" s="14"/>
      <c r="AFL91" s="14"/>
      <c r="AFM91" s="14"/>
      <c r="AFN91" s="14"/>
      <c r="AFO91" s="14"/>
      <c r="AFP91" s="14"/>
      <c r="AFQ91" s="14"/>
      <c r="AFR91" s="14"/>
      <c r="AFS91" s="14"/>
      <c r="AFT91" s="14"/>
      <c r="AFU91" s="14"/>
      <c r="AFV91" s="14"/>
      <c r="AFW91" s="14"/>
      <c r="AFX91" s="14"/>
      <c r="AFY91" s="14"/>
      <c r="AFZ91" s="14"/>
      <c r="AGA91" s="14"/>
      <c r="AGB91" s="14"/>
      <c r="AGC91" s="14"/>
      <c r="AGD91" s="14"/>
      <c r="AGE91" s="14"/>
      <c r="AGF91" s="14"/>
      <c r="AGG91" s="14"/>
      <c r="AGH91" s="14"/>
      <c r="AGI91" s="14"/>
      <c r="AGJ91" s="14"/>
      <c r="AGK91" s="14"/>
      <c r="AGL91" s="14"/>
      <c r="AGM91" s="14"/>
      <c r="AGN91" s="14"/>
      <c r="AGO91" s="14"/>
      <c r="AGP91" s="14"/>
      <c r="AGQ91" s="14"/>
      <c r="AGR91" s="14"/>
      <c r="AGS91" s="14"/>
      <c r="AGT91" s="14"/>
      <c r="AGU91" s="14"/>
      <c r="AGV91" s="14"/>
      <c r="AGW91" s="14"/>
      <c r="AGX91" s="14"/>
      <c r="AGY91" s="14"/>
      <c r="AGZ91" s="14"/>
      <c r="AHA91" s="14"/>
      <c r="AHB91" s="14"/>
      <c r="AHC91" s="14"/>
      <c r="AHD91" s="14"/>
      <c r="AHE91" s="14"/>
      <c r="AHF91" s="14"/>
      <c r="AHG91" s="14"/>
      <c r="AHH91" s="14"/>
      <c r="AHI91" s="14"/>
      <c r="AHJ91" s="14"/>
      <c r="AHK91" s="14"/>
      <c r="AHL91" s="14"/>
      <c r="AHM91" s="14"/>
      <c r="AHN91" s="14"/>
      <c r="AHO91" s="14"/>
      <c r="AHP91" s="14"/>
      <c r="AHQ91" s="14"/>
      <c r="AHR91" s="14"/>
      <c r="AHS91" s="14"/>
      <c r="AHT91" s="14"/>
      <c r="AHU91" s="14"/>
      <c r="AHV91" s="14"/>
      <c r="AHW91" s="14"/>
      <c r="AHX91" s="14"/>
      <c r="AHY91" s="14"/>
      <c r="AHZ91" s="14"/>
      <c r="AIA91" s="14"/>
      <c r="AIB91" s="14"/>
      <c r="AIC91" s="14"/>
      <c r="AID91" s="14"/>
      <c r="AIE91" s="14"/>
      <c r="AIF91" s="14"/>
      <c r="AIG91" s="14"/>
      <c r="AIH91" s="14"/>
      <c r="AII91" s="14"/>
      <c r="AIJ91" s="14"/>
      <c r="AIK91" s="14"/>
      <c r="AIL91" s="14"/>
      <c r="AIM91" s="14"/>
      <c r="AIN91" s="14"/>
      <c r="AIO91" s="14"/>
      <c r="AIP91" s="14"/>
      <c r="AIQ91" s="14"/>
      <c r="AIR91" s="14"/>
      <c r="AIS91" s="14"/>
      <c r="AIT91" s="14"/>
      <c r="AIU91" s="14"/>
      <c r="AIV91" s="14"/>
      <c r="AIW91" s="14"/>
      <c r="AIX91" s="14"/>
      <c r="AIY91" s="14"/>
      <c r="AIZ91" s="14"/>
      <c r="AJA91" s="14"/>
      <c r="AJB91" s="14"/>
      <c r="AJC91" s="14"/>
      <c r="AJD91" s="14"/>
      <c r="AJE91" s="14"/>
      <c r="AJF91" s="14"/>
      <c r="AJG91" s="14"/>
      <c r="AJH91" s="14"/>
      <c r="AJI91" s="14"/>
      <c r="AJJ91" s="14"/>
      <c r="AJK91" s="14"/>
      <c r="AJL91" s="14"/>
      <c r="AJM91" s="14"/>
      <c r="AJN91" s="14"/>
      <c r="AJO91" s="14"/>
      <c r="AJP91" s="14"/>
      <c r="AJQ91" s="14"/>
      <c r="AJR91" s="14"/>
      <c r="AJS91" s="14"/>
      <c r="AJT91" s="14"/>
      <c r="AJU91" s="14"/>
      <c r="AJV91" s="14"/>
      <c r="AJW91" s="14"/>
      <c r="AJX91" s="14"/>
      <c r="AJY91" s="14"/>
      <c r="AJZ91" s="14"/>
      <c r="AKA91" s="14"/>
      <c r="AKB91" s="14"/>
      <c r="AKC91" s="14"/>
      <c r="AKD91" s="14"/>
      <c r="AKE91" s="14"/>
      <c r="AKF91" s="14"/>
      <c r="AKG91" s="14"/>
      <c r="AKH91" s="14"/>
      <c r="AKI91" s="14"/>
      <c r="AKJ91" s="14"/>
      <c r="AKK91" s="14"/>
      <c r="AKL91" s="14"/>
      <c r="AKM91" s="14"/>
      <c r="AKN91" s="14"/>
      <c r="AKO91" s="14"/>
      <c r="AKP91" s="14"/>
      <c r="AKQ91" s="14"/>
      <c r="AKR91" s="14"/>
      <c r="AKS91" s="14"/>
      <c r="AKT91" s="14"/>
      <c r="AKU91" s="14"/>
      <c r="AKV91" s="14"/>
      <c r="AKW91" s="14"/>
      <c r="AKX91" s="14"/>
      <c r="AKY91" s="14"/>
      <c r="AKZ91" s="14"/>
      <c r="ALA91" s="14"/>
      <c r="ALB91" s="14"/>
      <c r="ALC91" s="14"/>
      <c r="ALD91" s="14"/>
      <c r="ALE91" s="14"/>
      <c r="ALF91" s="14"/>
      <c r="ALG91" s="14"/>
      <c r="ALH91" s="14"/>
      <c r="ALI91" s="14"/>
      <c r="ALJ91" s="14"/>
      <c r="ALK91" s="14"/>
      <c r="ALL91" s="14"/>
      <c r="ALM91" s="14"/>
      <c r="ALN91" s="14"/>
      <c r="ALO91" s="14"/>
      <c r="ALP91" s="14"/>
      <c r="ALQ91" s="14"/>
      <c r="ALR91" s="14"/>
      <c r="ALS91" s="14"/>
      <c r="ALT91" s="14"/>
      <c r="ALU91" s="14"/>
      <c r="ALV91" s="14"/>
      <c r="ALW91" s="14"/>
      <c r="ALX91" s="14"/>
      <c r="ALY91" s="14"/>
      <c r="ALZ91" s="14"/>
      <c r="AMA91" s="14"/>
      <c r="AMB91" s="14"/>
      <c r="AMC91" s="14"/>
      <c r="AMD91" s="14"/>
      <c r="AME91" s="14"/>
      <c r="AMF91" s="14"/>
      <c r="AMG91" s="14"/>
      <c r="AMH91" s="14"/>
      <c r="AMI91" s="14"/>
      <c r="AMJ91" s="14"/>
      <c r="AMK91" s="14"/>
      <c r="AML91" s="14"/>
      <c r="AMM91" s="14"/>
      <c r="AMN91" s="14"/>
      <c r="AMO91" s="14"/>
      <c r="AMP91" s="14"/>
      <c r="AMQ91" s="14"/>
      <c r="AMR91" s="14"/>
      <c r="AMS91" s="14"/>
      <c r="AMT91" s="14"/>
      <c r="AMU91" s="14"/>
      <c r="AMV91" s="14"/>
      <c r="AMW91" s="14"/>
      <c r="AMX91" s="14"/>
      <c r="AMY91" s="14"/>
      <c r="AMZ91" s="14"/>
      <c r="ANA91" s="14"/>
      <c r="ANB91" s="14"/>
      <c r="ANC91" s="14"/>
      <c r="AND91" s="14"/>
      <c r="ANE91" s="14"/>
      <c r="ANF91" s="14"/>
      <c r="ANG91" s="14"/>
      <c r="ANH91" s="14"/>
      <c r="ANI91" s="14"/>
      <c r="ANJ91" s="14"/>
      <c r="ANK91" s="14"/>
      <c r="ANL91" s="14"/>
      <c r="ANM91" s="14"/>
      <c r="ANN91" s="14"/>
      <c r="ANO91" s="14"/>
      <c r="ANP91" s="14"/>
      <c r="ANQ91" s="14"/>
      <c r="ANR91" s="14"/>
      <c r="ANS91" s="14"/>
      <c r="ANT91" s="14"/>
      <c r="ANU91" s="14"/>
      <c r="ANV91" s="14"/>
      <c r="ANW91" s="14"/>
      <c r="ANX91" s="14"/>
      <c r="ANY91" s="14"/>
      <c r="ANZ91" s="14"/>
      <c r="AOA91" s="14"/>
      <c r="AOB91" s="14"/>
      <c r="AOC91" s="14"/>
      <c r="AOD91" s="14"/>
      <c r="AOE91" s="14"/>
      <c r="AOF91" s="14"/>
      <c r="AOG91" s="14"/>
      <c r="AOH91" s="14"/>
      <c r="AOI91" s="14"/>
      <c r="AOJ91" s="14"/>
      <c r="AOK91" s="14"/>
      <c r="AOL91" s="14"/>
      <c r="AOM91" s="14"/>
      <c r="AON91" s="14"/>
      <c r="AOO91" s="14"/>
      <c r="AOP91" s="14"/>
      <c r="AOQ91" s="14"/>
      <c r="AOR91" s="14"/>
      <c r="AOS91" s="14"/>
      <c r="AOT91" s="14"/>
      <c r="AOU91" s="14"/>
      <c r="AOV91" s="14"/>
      <c r="AOW91" s="14"/>
      <c r="AOX91" s="14"/>
      <c r="AOY91" s="14"/>
      <c r="AOZ91" s="14"/>
      <c r="APA91" s="14"/>
      <c r="APB91" s="14"/>
      <c r="APC91" s="14"/>
      <c r="APD91" s="14"/>
      <c r="APE91" s="14"/>
      <c r="APF91" s="14"/>
      <c r="APG91" s="14"/>
      <c r="APH91" s="14"/>
      <c r="API91" s="14"/>
      <c r="APJ91" s="14"/>
      <c r="APK91" s="14"/>
      <c r="APL91" s="14"/>
      <c r="APM91" s="14"/>
      <c r="APN91" s="14"/>
      <c r="APO91" s="14"/>
      <c r="APP91" s="14"/>
      <c r="APQ91" s="14"/>
      <c r="APR91" s="14"/>
      <c r="APS91" s="14"/>
      <c r="APT91" s="14"/>
      <c r="APU91" s="14"/>
      <c r="APV91" s="14"/>
      <c r="APW91" s="14"/>
      <c r="APX91" s="14"/>
      <c r="APY91" s="14"/>
      <c r="APZ91" s="14"/>
      <c r="AQA91" s="14"/>
      <c r="AQB91" s="14"/>
      <c r="AQC91" s="14"/>
      <c r="AQD91" s="14"/>
      <c r="AQE91" s="14"/>
      <c r="AQF91" s="14"/>
      <c r="AQG91" s="14"/>
      <c r="AQH91" s="14"/>
      <c r="AQI91" s="14"/>
      <c r="AQJ91" s="14"/>
      <c r="AQK91" s="14"/>
      <c r="AQL91" s="14"/>
      <c r="AQM91" s="14"/>
      <c r="AQN91" s="14"/>
      <c r="AQO91" s="14"/>
      <c r="AQP91" s="14"/>
      <c r="AQQ91" s="14"/>
      <c r="AQR91" s="14"/>
      <c r="AQS91" s="14"/>
      <c r="AQT91" s="14"/>
      <c r="AQU91" s="14"/>
      <c r="AQV91" s="14"/>
      <c r="AQW91" s="14"/>
      <c r="AQX91" s="14"/>
      <c r="AQY91" s="14"/>
      <c r="AQZ91" s="14"/>
      <c r="ARA91" s="14"/>
      <c r="ARB91" s="14"/>
      <c r="ARC91" s="14"/>
      <c r="ARD91" s="14"/>
      <c r="ARE91" s="14"/>
      <c r="ARF91" s="14"/>
      <c r="ARG91" s="14"/>
      <c r="ARH91" s="14"/>
      <c r="ARI91" s="14"/>
      <c r="ARJ91" s="14"/>
      <c r="ARK91" s="14"/>
      <c r="ARL91" s="14"/>
      <c r="ARM91" s="14"/>
      <c r="ARN91" s="14"/>
      <c r="ARO91" s="14"/>
      <c r="ARP91" s="14"/>
      <c r="ARQ91" s="14"/>
      <c r="ARR91" s="14"/>
      <c r="ARS91" s="14"/>
      <c r="ART91" s="14"/>
      <c r="ARU91" s="14"/>
      <c r="ARV91" s="14"/>
      <c r="ARW91" s="14"/>
      <c r="ARX91" s="14"/>
      <c r="ARY91" s="14"/>
      <c r="ARZ91" s="14"/>
      <c r="ASA91" s="14"/>
      <c r="ASB91" s="14"/>
      <c r="ASC91" s="14"/>
      <c r="ASD91" s="14"/>
      <c r="ASE91" s="14"/>
      <c r="ASF91" s="14"/>
      <c r="ASG91" s="14"/>
      <c r="ASH91" s="14"/>
      <c r="ASI91" s="14"/>
      <c r="ASJ91" s="14"/>
      <c r="ASK91" s="14"/>
      <c r="ASL91" s="14"/>
      <c r="ASM91" s="14"/>
      <c r="ASN91" s="14"/>
      <c r="ASO91" s="14"/>
      <c r="ASP91" s="14"/>
      <c r="ASQ91" s="14"/>
      <c r="ASR91" s="14"/>
      <c r="ASS91" s="14"/>
      <c r="AST91" s="14"/>
      <c r="ASU91" s="14"/>
      <c r="ASV91" s="14"/>
      <c r="ASW91" s="14"/>
      <c r="ASX91" s="14"/>
      <c r="ASY91" s="14"/>
      <c r="ASZ91" s="14"/>
      <c r="ATA91" s="14"/>
      <c r="ATB91" s="14"/>
      <c r="ATC91" s="14"/>
      <c r="ATD91" s="14"/>
    </row>
    <row r="92" spans="63:1200">
      <c r="BK92" s="14" t="str">
        <f t="shared" si="2115"/>
        <v/>
      </c>
      <c r="ABO92" s="14"/>
      <c r="ABP92" s="14"/>
      <c r="ABQ92" s="14"/>
      <c r="ABR92" s="14"/>
      <c r="ABS92" s="14"/>
      <c r="ABT92" s="14"/>
      <c r="ABU92" s="14"/>
      <c r="ABV92" s="14"/>
      <c r="ABW92" s="14"/>
      <c r="ABX92" s="14"/>
      <c r="ABY92" s="14"/>
      <c r="ABZ92" s="14"/>
      <c r="ACA92" s="14"/>
      <c r="ACB92" s="14"/>
      <c r="ACC92" s="14"/>
      <c r="ACD92" s="14"/>
      <c r="ACE92" s="14"/>
      <c r="ACF92" s="14"/>
      <c r="ACG92" s="14"/>
      <c r="ACH92" s="14"/>
      <c r="ACI92" s="14"/>
      <c r="ACJ92" s="14"/>
      <c r="ACK92" s="14"/>
      <c r="ACL92" s="14"/>
      <c r="ACM92" s="14"/>
      <c r="ACN92" s="14"/>
      <c r="ACO92" s="14"/>
      <c r="ACP92" s="14"/>
      <c r="ACQ92" s="14"/>
      <c r="ACR92" s="14"/>
      <c r="ACS92" s="14"/>
      <c r="ACT92" s="14"/>
      <c r="ACU92" s="14"/>
      <c r="ACV92" s="14"/>
      <c r="ACW92" s="14"/>
      <c r="ACX92" s="14"/>
      <c r="ACY92" s="14"/>
      <c r="ACZ92" s="14"/>
      <c r="ADA92" s="14"/>
      <c r="ADB92" s="14"/>
      <c r="ADC92" s="14"/>
      <c r="ADD92" s="14"/>
      <c r="ADE92" s="14"/>
      <c r="ADF92" s="14"/>
      <c r="ADG92" s="14"/>
      <c r="ADH92" s="14"/>
      <c r="ADI92" s="14"/>
      <c r="ADJ92" s="14"/>
      <c r="ADK92" s="14"/>
      <c r="ADL92" s="14"/>
      <c r="ADM92" s="14"/>
      <c r="ADN92" s="14"/>
      <c r="ADO92" s="14"/>
      <c r="ADP92" s="14"/>
      <c r="ADQ92" s="14"/>
      <c r="ADR92" s="14"/>
      <c r="ADS92" s="14"/>
      <c r="ADT92" s="14"/>
      <c r="ADU92" s="14"/>
      <c r="ADV92" s="14"/>
      <c r="ADW92" s="14"/>
      <c r="ADX92" s="14"/>
      <c r="ADY92" s="14"/>
      <c r="ADZ92" s="14"/>
      <c r="AEA92" s="14"/>
      <c r="AEB92" s="14"/>
      <c r="AEC92" s="14"/>
      <c r="AED92" s="14"/>
      <c r="AEE92" s="14"/>
      <c r="AEF92" s="14"/>
      <c r="AEG92" s="14"/>
      <c r="AEH92" s="14"/>
      <c r="AEI92" s="14"/>
      <c r="AEJ92" s="14"/>
      <c r="AEK92" s="14"/>
      <c r="AEL92" s="14"/>
      <c r="AEM92" s="14"/>
      <c r="AEN92" s="14"/>
      <c r="AEO92" s="14"/>
      <c r="AEP92" s="14"/>
      <c r="AEQ92" s="14"/>
      <c r="AER92" s="14"/>
      <c r="AES92" s="14"/>
      <c r="AET92" s="14"/>
      <c r="AEU92" s="14"/>
      <c r="AEV92" s="14"/>
      <c r="AEW92" s="14"/>
      <c r="AEX92" s="14"/>
      <c r="AEY92" s="14"/>
      <c r="AEZ92" s="14"/>
      <c r="AFA92" s="14"/>
      <c r="AFB92" s="14"/>
      <c r="AFC92" s="14"/>
      <c r="AFD92" s="14"/>
      <c r="AFE92" s="14"/>
      <c r="AFF92" s="14"/>
      <c r="AFG92" s="14"/>
      <c r="AFH92" s="14"/>
      <c r="AFI92" s="14"/>
      <c r="AFJ92" s="14"/>
      <c r="AFK92" s="14"/>
      <c r="AFL92" s="14"/>
      <c r="AFM92" s="14"/>
      <c r="AFN92" s="14"/>
      <c r="AFO92" s="14"/>
      <c r="AFP92" s="14"/>
      <c r="AFQ92" s="14"/>
      <c r="AFR92" s="14"/>
      <c r="AFS92" s="14"/>
      <c r="AFT92" s="14"/>
      <c r="AFU92" s="14"/>
      <c r="AFV92" s="14"/>
      <c r="AFW92" s="14"/>
      <c r="AFX92" s="14"/>
      <c r="AFY92" s="14"/>
      <c r="AFZ92" s="14"/>
      <c r="AGA92" s="14"/>
      <c r="AGB92" s="14"/>
      <c r="AGC92" s="14"/>
      <c r="AGD92" s="14"/>
      <c r="AGE92" s="14"/>
      <c r="AGF92" s="14"/>
      <c r="AGG92" s="14"/>
      <c r="AGH92" s="14"/>
      <c r="AGI92" s="14"/>
      <c r="AGJ92" s="14"/>
      <c r="AGK92" s="14"/>
      <c r="AGL92" s="14"/>
      <c r="AGM92" s="14"/>
      <c r="AGN92" s="14"/>
      <c r="AGO92" s="14"/>
      <c r="AGP92" s="14"/>
      <c r="AGQ92" s="14"/>
      <c r="AGR92" s="14"/>
      <c r="AGS92" s="14"/>
      <c r="AGT92" s="14"/>
      <c r="AGU92" s="14"/>
      <c r="AGV92" s="14"/>
      <c r="AGW92" s="14"/>
      <c r="AGX92" s="14"/>
      <c r="AGY92" s="14"/>
      <c r="AGZ92" s="14"/>
      <c r="AHA92" s="14"/>
      <c r="AHB92" s="14"/>
      <c r="AHC92" s="14"/>
      <c r="AHD92" s="14"/>
      <c r="AHE92" s="14"/>
      <c r="AHF92" s="14"/>
      <c r="AHG92" s="14"/>
      <c r="AHH92" s="14"/>
      <c r="AHI92" s="14"/>
      <c r="AHJ92" s="14"/>
      <c r="AHK92" s="14"/>
      <c r="AHL92" s="14"/>
      <c r="AHM92" s="14"/>
      <c r="AHN92" s="14"/>
      <c r="AHO92" s="14"/>
      <c r="AHP92" s="14"/>
      <c r="AHQ92" s="14"/>
      <c r="AHR92" s="14"/>
      <c r="AHS92" s="14"/>
      <c r="AHT92" s="14"/>
      <c r="AHU92" s="14"/>
      <c r="AHV92" s="14"/>
      <c r="AHW92" s="14"/>
      <c r="AHX92" s="14"/>
      <c r="AHY92" s="14"/>
      <c r="AHZ92" s="14"/>
      <c r="AIA92" s="14"/>
      <c r="AIB92" s="14"/>
      <c r="AIC92" s="14"/>
      <c r="AID92" s="14"/>
      <c r="AIE92" s="14"/>
      <c r="AIF92" s="14"/>
      <c r="AIG92" s="14"/>
      <c r="AIH92" s="14"/>
      <c r="AII92" s="14"/>
      <c r="AIJ92" s="14"/>
      <c r="AIK92" s="14"/>
      <c r="AIL92" s="14"/>
      <c r="AIM92" s="14"/>
      <c r="AIN92" s="14"/>
      <c r="AIO92" s="14"/>
      <c r="AIP92" s="14"/>
      <c r="AIQ92" s="14"/>
      <c r="AIR92" s="14"/>
      <c r="AIS92" s="14"/>
      <c r="AIT92" s="14"/>
      <c r="AIU92" s="14"/>
      <c r="AIV92" s="14"/>
      <c r="AIW92" s="14"/>
      <c r="AIX92" s="14"/>
      <c r="AIY92" s="14"/>
      <c r="AIZ92" s="14"/>
      <c r="AJA92" s="14"/>
      <c r="AJB92" s="14"/>
      <c r="AJC92" s="14"/>
      <c r="AJD92" s="14"/>
      <c r="AJE92" s="14"/>
      <c r="AJF92" s="14"/>
      <c r="AJG92" s="14"/>
      <c r="AJH92" s="14"/>
      <c r="AJI92" s="14"/>
      <c r="AJJ92" s="14"/>
      <c r="AJK92" s="14"/>
      <c r="AJL92" s="14"/>
      <c r="AJM92" s="14"/>
      <c r="AJN92" s="14"/>
      <c r="AJO92" s="14"/>
      <c r="AJP92" s="14"/>
      <c r="AJQ92" s="14"/>
      <c r="AJR92" s="14"/>
      <c r="AJS92" s="14"/>
      <c r="AJT92" s="14"/>
      <c r="AJU92" s="14"/>
      <c r="AJV92" s="14"/>
      <c r="AJW92" s="14"/>
      <c r="AJX92" s="14"/>
      <c r="AJY92" s="14"/>
      <c r="AJZ92" s="14"/>
      <c r="AKA92" s="14"/>
      <c r="AKB92" s="14"/>
      <c r="AKC92" s="14"/>
      <c r="AKD92" s="14"/>
      <c r="AKE92" s="14"/>
      <c r="AKF92" s="14"/>
      <c r="AKG92" s="14"/>
      <c r="AKH92" s="14"/>
      <c r="AKI92" s="14"/>
      <c r="AKJ92" s="14"/>
      <c r="AKK92" s="14"/>
      <c r="AKL92" s="14"/>
      <c r="AKM92" s="14"/>
      <c r="AKN92" s="14"/>
      <c r="AKO92" s="14"/>
      <c r="AKP92" s="14"/>
      <c r="AKQ92" s="14"/>
      <c r="AKR92" s="14"/>
      <c r="AKS92" s="14"/>
      <c r="AKT92" s="14"/>
      <c r="AKU92" s="14"/>
      <c r="AKV92" s="14"/>
      <c r="AKW92" s="14"/>
      <c r="AKX92" s="14"/>
      <c r="AKY92" s="14"/>
      <c r="AKZ92" s="14"/>
      <c r="ALA92" s="14"/>
      <c r="ALB92" s="14"/>
      <c r="ALC92" s="14"/>
      <c r="ALD92" s="14"/>
      <c r="ALE92" s="14"/>
      <c r="ALF92" s="14"/>
      <c r="ALG92" s="14"/>
      <c r="ALH92" s="14"/>
      <c r="ALI92" s="14"/>
      <c r="ALJ92" s="14"/>
      <c r="ALK92" s="14"/>
      <c r="ALL92" s="14"/>
      <c r="ALM92" s="14"/>
      <c r="ALN92" s="14"/>
      <c r="ALO92" s="14"/>
      <c r="ALP92" s="14"/>
      <c r="ALQ92" s="14"/>
      <c r="ALR92" s="14"/>
      <c r="ALS92" s="14"/>
      <c r="ALT92" s="14"/>
      <c r="ALU92" s="14"/>
      <c r="ALV92" s="14"/>
      <c r="ALW92" s="14"/>
      <c r="ALX92" s="14"/>
      <c r="ALY92" s="14"/>
      <c r="ALZ92" s="14"/>
      <c r="AMA92" s="14"/>
      <c r="AMB92" s="14"/>
      <c r="AMC92" s="14"/>
      <c r="AMD92" s="14"/>
      <c r="AME92" s="14"/>
      <c r="AMF92" s="14"/>
      <c r="AMG92" s="14"/>
      <c r="AMH92" s="14"/>
      <c r="AMI92" s="14"/>
      <c r="AMJ92" s="14"/>
      <c r="AMK92" s="14"/>
      <c r="AML92" s="14"/>
      <c r="AMM92" s="14"/>
      <c r="AMN92" s="14"/>
      <c r="AMO92" s="14"/>
      <c r="AMP92" s="14"/>
      <c r="AMQ92" s="14"/>
      <c r="AMR92" s="14"/>
      <c r="AMS92" s="14"/>
      <c r="AMT92" s="14"/>
      <c r="AMU92" s="14"/>
      <c r="AMV92" s="14"/>
      <c r="AMW92" s="14"/>
      <c r="AMX92" s="14"/>
      <c r="AMY92" s="14"/>
      <c r="AMZ92" s="14"/>
      <c r="ANA92" s="14"/>
      <c r="ANB92" s="14"/>
      <c r="ANC92" s="14"/>
      <c r="AND92" s="14"/>
      <c r="ANE92" s="14"/>
      <c r="ANF92" s="14"/>
      <c r="ANG92" s="14"/>
      <c r="ANH92" s="14"/>
      <c r="ANI92" s="14"/>
      <c r="ANJ92" s="14"/>
      <c r="ANK92" s="14"/>
      <c r="ANL92" s="14"/>
      <c r="ANM92" s="14"/>
      <c r="ANN92" s="14"/>
      <c r="ANO92" s="14"/>
      <c r="ANP92" s="14"/>
      <c r="ANQ92" s="14"/>
      <c r="ANR92" s="14"/>
      <c r="ANS92" s="14"/>
      <c r="ANT92" s="14"/>
      <c r="ANU92" s="14"/>
      <c r="ANV92" s="14"/>
      <c r="ANW92" s="14"/>
      <c r="ANX92" s="14"/>
      <c r="ANY92" s="14"/>
      <c r="ANZ92" s="14"/>
      <c r="AOA92" s="14"/>
      <c r="AOB92" s="14"/>
      <c r="AOC92" s="14"/>
      <c r="AOD92" s="14"/>
      <c r="AOE92" s="14"/>
      <c r="AOF92" s="14"/>
      <c r="AOG92" s="14"/>
      <c r="AOH92" s="14"/>
      <c r="AOI92" s="14"/>
      <c r="AOJ92" s="14"/>
      <c r="AOK92" s="14"/>
      <c r="AOL92" s="14"/>
      <c r="AOM92" s="14"/>
      <c r="AON92" s="14"/>
      <c r="AOO92" s="14"/>
      <c r="AOP92" s="14"/>
      <c r="AOQ92" s="14"/>
      <c r="AOR92" s="14"/>
      <c r="AOS92" s="14"/>
      <c r="AOT92" s="14"/>
      <c r="AOU92" s="14"/>
      <c r="AOV92" s="14"/>
      <c r="AOW92" s="14"/>
      <c r="AOX92" s="14"/>
      <c r="AOY92" s="14"/>
      <c r="AOZ92" s="14"/>
      <c r="APA92" s="14"/>
      <c r="APB92" s="14"/>
      <c r="APC92" s="14"/>
      <c r="APD92" s="14"/>
      <c r="APE92" s="14"/>
      <c r="APF92" s="14"/>
      <c r="APG92" s="14"/>
      <c r="APH92" s="14"/>
      <c r="API92" s="14"/>
      <c r="APJ92" s="14"/>
      <c r="APK92" s="14"/>
      <c r="APL92" s="14"/>
      <c r="APM92" s="14"/>
      <c r="APN92" s="14"/>
      <c r="APO92" s="14"/>
      <c r="APP92" s="14"/>
      <c r="APQ92" s="14"/>
      <c r="APR92" s="14"/>
      <c r="APS92" s="14"/>
      <c r="APT92" s="14"/>
      <c r="APU92" s="14"/>
      <c r="APV92" s="14"/>
      <c r="APW92" s="14"/>
      <c r="APX92" s="14"/>
      <c r="APY92" s="14"/>
      <c r="APZ92" s="14"/>
      <c r="AQA92" s="14"/>
      <c r="AQB92" s="14"/>
      <c r="AQC92" s="14"/>
      <c r="AQD92" s="14"/>
      <c r="AQE92" s="14"/>
      <c r="AQF92" s="14"/>
      <c r="AQG92" s="14"/>
      <c r="AQH92" s="14"/>
      <c r="AQI92" s="14"/>
      <c r="AQJ92" s="14"/>
      <c r="AQK92" s="14"/>
      <c r="AQL92" s="14"/>
      <c r="AQM92" s="14"/>
      <c r="AQN92" s="14"/>
      <c r="AQO92" s="14"/>
      <c r="AQP92" s="14"/>
      <c r="AQQ92" s="14"/>
      <c r="AQR92" s="14"/>
      <c r="AQS92" s="14"/>
      <c r="AQT92" s="14"/>
      <c r="AQU92" s="14"/>
      <c r="AQV92" s="14"/>
      <c r="AQW92" s="14"/>
      <c r="AQX92" s="14"/>
      <c r="AQY92" s="14"/>
      <c r="AQZ92" s="14"/>
      <c r="ARA92" s="14"/>
      <c r="ARB92" s="14"/>
      <c r="ARC92" s="14"/>
      <c r="ARD92" s="14"/>
      <c r="ARE92" s="14"/>
      <c r="ARF92" s="14"/>
      <c r="ARG92" s="14"/>
      <c r="ARH92" s="14"/>
      <c r="ARI92" s="14"/>
      <c r="ARJ92" s="14"/>
      <c r="ARK92" s="14"/>
      <c r="ARL92" s="14"/>
      <c r="ARM92" s="14"/>
      <c r="ARN92" s="14"/>
      <c r="ARO92" s="14"/>
      <c r="ARP92" s="14"/>
      <c r="ARQ92" s="14"/>
      <c r="ARR92" s="14"/>
      <c r="ARS92" s="14"/>
      <c r="ART92" s="14"/>
      <c r="ARU92" s="14"/>
      <c r="ARV92" s="14"/>
      <c r="ARW92" s="14"/>
      <c r="ARX92" s="14"/>
      <c r="ARY92" s="14"/>
      <c r="ARZ92" s="14"/>
      <c r="ASA92" s="14"/>
      <c r="ASB92" s="14"/>
      <c r="ASC92" s="14"/>
      <c r="ASD92" s="14"/>
      <c r="ASE92" s="14"/>
      <c r="ASF92" s="14"/>
      <c r="ASG92" s="14"/>
      <c r="ASH92" s="14"/>
      <c r="ASI92" s="14"/>
      <c r="ASJ92" s="14"/>
      <c r="ASK92" s="14"/>
      <c r="ASL92" s="14"/>
      <c r="ASM92" s="14"/>
      <c r="ASN92" s="14"/>
      <c r="ASO92" s="14"/>
      <c r="ASP92" s="14"/>
      <c r="ASQ92" s="14"/>
      <c r="ASR92" s="14"/>
      <c r="ASS92" s="14"/>
      <c r="AST92" s="14"/>
      <c r="ASU92" s="14"/>
      <c r="ASV92" s="14"/>
      <c r="ASW92" s="14"/>
      <c r="ASX92" s="14"/>
      <c r="ASY92" s="14"/>
      <c r="ASZ92" s="14"/>
      <c r="ATA92" s="14"/>
      <c r="ATB92" s="14"/>
      <c r="ATC92" s="14"/>
      <c r="ATD92" s="14"/>
    </row>
    <row r="93" spans="63:1200">
      <c r="BK93" s="14" t="str">
        <f t="shared" si="2115"/>
        <v/>
      </c>
      <c r="ABO93" s="14"/>
      <c r="ABP93" s="14"/>
      <c r="ABQ93" s="14"/>
      <c r="ABR93" s="14"/>
      <c r="ABS93" s="14"/>
      <c r="ABT93" s="14"/>
      <c r="ABU93" s="14"/>
      <c r="ABV93" s="14"/>
      <c r="ABW93" s="14"/>
      <c r="ABX93" s="14"/>
      <c r="ABY93" s="14"/>
      <c r="ABZ93" s="14"/>
      <c r="ACA93" s="14"/>
      <c r="ACB93" s="14"/>
      <c r="ACC93" s="14"/>
      <c r="ACD93" s="14"/>
      <c r="ACE93" s="14"/>
      <c r="ACF93" s="14"/>
      <c r="ACG93" s="14"/>
      <c r="ACH93" s="14"/>
      <c r="ACI93" s="14"/>
      <c r="ACJ93" s="14"/>
      <c r="ACK93" s="14"/>
      <c r="ACL93" s="14"/>
      <c r="ACM93" s="14"/>
      <c r="ACN93" s="14"/>
      <c r="ACO93" s="14"/>
      <c r="ACP93" s="14"/>
      <c r="ACQ93" s="14"/>
      <c r="ACR93" s="14"/>
      <c r="ACS93" s="14"/>
      <c r="ACT93" s="14"/>
      <c r="ACU93" s="14"/>
      <c r="ACV93" s="14"/>
      <c r="ACW93" s="14"/>
      <c r="ACX93" s="14"/>
      <c r="ACY93" s="14"/>
      <c r="ACZ93" s="14"/>
      <c r="ADA93" s="14"/>
      <c r="ADB93" s="14"/>
      <c r="ADC93" s="14"/>
      <c r="ADD93" s="14"/>
      <c r="ADE93" s="14"/>
      <c r="ADF93" s="14"/>
      <c r="ADG93" s="14"/>
      <c r="ADH93" s="14"/>
      <c r="ADI93" s="14"/>
      <c r="ADJ93" s="14"/>
      <c r="ADK93" s="14"/>
      <c r="ADL93" s="14"/>
      <c r="ADM93" s="14"/>
      <c r="ADN93" s="14"/>
      <c r="ADO93" s="14"/>
      <c r="ADP93" s="14"/>
      <c r="ADQ93" s="14"/>
      <c r="ADR93" s="14"/>
      <c r="ADS93" s="14"/>
      <c r="ADT93" s="14"/>
      <c r="ADU93" s="14"/>
      <c r="ADV93" s="14"/>
      <c r="ADW93" s="14"/>
      <c r="ADX93" s="14"/>
      <c r="ADY93" s="14"/>
      <c r="ADZ93" s="14"/>
      <c r="AEA93" s="14"/>
      <c r="AEB93" s="14"/>
      <c r="AEC93" s="14"/>
      <c r="AED93" s="14"/>
      <c r="AEE93" s="14"/>
      <c r="AEF93" s="14"/>
      <c r="AEG93" s="14"/>
      <c r="AEH93" s="14"/>
      <c r="AEI93" s="14"/>
      <c r="AEJ93" s="14"/>
      <c r="AEK93" s="14"/>
      <c r="AEL93" s="14"/>
      <c r="AEM93" s="14"/>
      <c r="AEN93" s="14"/>
      <c r="AEO93" s="14"/>
      <c r="AEP93" s="14"/>
      <c r="AEQ93" s="14"/>
      <c r="AER93" s="14"/>
      <c r="AES93" s="14"/>
      <c r="AET93" s="14"/>
      <c r="AEU93" s="14"/>
      <c r="AEV93" s="14"/>
      <c r="AEW93" s="14"/>
      <c r="AEX93" s="14"/>
      <c r="AEY93" s="14"/>
      <c r="AEZ93" s="14"/>
      <c r="AFA93" s="14"/>
      <c r="AFB93" s="14"/>
      <c r="AFC93" s="14"/>
      <c r="AFD93" s="14"/>
      <c r="AFE93" s="14"/>
      <c r="AFF93" s="14"/>
      <c r="AFG93" s="14"/>
      <c r="AFH93" s="14"/>
      <c r="AFI93" s="14"/>
      <c r="AFJ93" s="14"/>
      <c r="AFK93" s="14"/>
      <c r="AFL93" s="14"/>
      <c r="AFM93" s="14"/>
      <c r="AFN93" s="14"/>
      <c r="AFO93" s="14"/>
      <c r="AFP93" s="14"/>
      <c r="AFQ93" s="14"/>
      <c r="AFR93" s="14"/>
      <c r="AFS93" s="14"/>
      <c r="AFT93" s="14"/>
      <c r="AFU93" s="14"/>
      <c r="AFV93" s="14"/>
      <c r="AFW93" s="14"/>
      <c r="AFX93" s="14"/>
      <c r="AFY93" s="14"/>
      <c r="AFZ93" s="14"/>
      <c r="AGA93" s="14"/>
      <c r="AGB93" s="14"/>
      <c r="AGC93" s="14"/>
      <c r="AGD93" s="14"/>
      <c r="AGE93" s="14"/>
      <c r="AGF93" s="14"/>
      <c r="AGG93" s="14"/>
      <c r="AGH93" s="14"/>
      <c r="AGI93" s="14"/>
      <c r="AGJ93" s="14"/>
      <c r="AGK93" s="14"/>
      <c r="AGL93" s="14"/>
      <c r="AGM93" s="14"/>
      <c r="AGN93" s="14"/>
      <c r="AGO93" s="14"/>
      <c r="AGP93" s="14"/>
      <c r="AGQ93" s="14"/>
      <c r="AGR93" s="14"/>
      <c r="AGS93" s="14"/>
      <c r="AGT93" s="14"/>
      <c r="AGU93" s="14"/>
      <c r="AGV93" s="14"/>
      <c r="AGW93" s="14"/>
      <c r="AGX93" s="14"/>
      <c r="AGY93" s="14"/>
      <c r="AGZ93" s="14"/>
      <c r="AHA93" s="14"/>
      <c r="AHB93" s="14"/>
      <c r="AHC93" s="14"/>
      <c r="AHD93" s="14"/>
      <c r="AHE93" s="14"/>
      <c r="AHF93" s="14"/>
      <c r="AHG93" s="14"/>
      <c r="AHH93" s="14"/>
      <c r="AHI93" s="14"/>
      <c r="AHJ93" s="14"/>
      <c r="AHK93" s="14"/>
      <c r="AHL93" s="14"/>
      <c r="AHM93" s="14"/>
      <c r="AHN93" s="14"/>
      <c r="AHO93" s="14"/>
      <c r="AHP93" s="14"/>
      <c r="AHQ93" s="14"/>
      <c r="AHR93" s="14"/>
      <c r="AHS93" s="14"/>
      <c r="AHT93" s="14"/>
      <c r="AHU93" s="14"/>
      <c r="AHV93" s="14"/>
      <c r="AHW93" s="14"/>
      <c r="AHX93" s="14"/>
      <c r="AHY93" s="14"/>
      <c r="AHZ93" s="14"/>
      <c r="AIA93" s="14"/>
      <c r="AIB93" s="14"/>
      <c r="AIC93" s="14"/>
      <c r="AID93" s="14"/>
      <c r="AIE93" s="14"/>
      <c r="AIF93" s="14"/>
      <c r="AIG93" s="14"/>
      <c r="AIH93" s="14"/>
      <c r="AII93" s="14"/>
      <c r="AIJ93" s="14"/>
      <c r="AIK93" s="14"/>
      <c r="AIL93" s="14"/>
      <c r="AIM93" s="14"/>
      <c r="AIN93" s="14"/>
      <c r="AIO93" s="14"/>
      <c r="AIP93" s="14"/>
      <c r="AIQ93" s="14"/>
      <c r="AIR93" s="14"/>
      <c r="AIS93" s="14"/>
      <c r="AIT93" s="14"/>
      <c r="AIU93" s="14"/>
      <c r="AIV93" s="14"/>
      <c r="AIW93" s="14"/>
      <c r="AIX93" s="14"/>
      <c r="AIY93" s="14"/>
      <c r="AIZ93" s="14"/>
      <c r="AJA93" s="14"/>
      <c r="AJB93" s="14"/>
      <c r="AJC93" s="14"/>
      <c r="AJD93" s="14"/>
      <c r="AJE93" s="14"/>
      <c r="AJF93" s="14"/>
      <c r="AJG93" s="14"/>
      <c r="AJH93" s="14"/>
      <c r="AJI93" s="14"/>
      <c r="AJJ93" s="14"/>
      <c r="AJK93" s="14"/>
      <c r="AJL93" s="14"/>
      <c r="AJM93" s="14"/>
      <c r="AJN93" s="14"/>
      <c r="AJO93" s="14"/>
      <c r="AJP93" s="14"/>
      <c r="AJQ93" s="14"/>
      <c r="AJR93" s="14"/>
      <c r="AJS93" s="14"/>
      <c r="AJT93" s="14"/>
      <c r="AJU93" s="14"/>
      <c r="AJV93" s="14"/>
      <c r="AJW93" s="14"/>
      <c r="AJX93" s="14"/>
      <c r="AJY93" s="14"/>
      <c r="AJZ93" s="14"/>
      <c r="AKA93" s="14"/>
      <c r="AKB93" s="14"/>
      <c r="AKC93" s="14"/>
      <c r="AKD93" s="14"/>
      <c r="AKE93" s="14"/>
      <c r="AKF93" s="14"/>
      <c r="AKG93" s="14"/>
      <c r="AKH93" s="14"/>
      <c r="AKI93" s="14"/>
      <c r="AKJ93" s="14"/>
      <c r="AKK93" s="14"/>
      <c r="AKL93" s="14"/>
      <c r="AKM93" s="14"/>
      <c r="AKN93" s="14"/>
      <c r="AKO93" s="14"/>
      <c r="AKP93" s="14"/>
      <c r="AKQ93" s="14"/>
      <c r="AKR93" s="14"/>
      <c r="AKS93" s="14"/>
      <c r="AKT93" s="14"/>
      <c r="AKU93" s="14"/>
      <c r="AKV93" s="14"/>
      <c r="AKW93" s="14"/>
      <c r="AKX93" s="14"/>
      <c r="AKY93" s="14"/>
      <c r="AKZ93" s="14"/>
      <c r="ALA93" s="14"/>
      <c r="ALB93" s="14"/>
      <c r="ALC93" s="14"/>
      <c r="ALD93" s="14"/>
      <c r="ALE93" s="14"/>
      <c r="ALF93" s="14"/>
      <c r="ALG93" s="14"/>
      <c r="ALH93" s="14"/>
      <c r="ALI93" s="14"/>
      <c r="ALJ93" s="14"/>
      <c r="ALK93" s="14"/>
      <c r="ALL93" s="14"/>
      <c r="ALM93" s="14"/>
      <c r="ALN93" s="14"/>
      <c r="ALO93" s="14"/>
      <c r="ALP93" s="14"/>
      <c r="ALQ93" s="14"/>
      <c r="ALR93" s="14"/>
      <c r="ALS93" s="14"/>
      <c r="ALT93" s="14"/>
      <c r="ALU93" s="14"/>
      <c r="ALV93" s="14"/>
      <c r="ALW93" s="14"/>
      <c r="ALX93" s="14"/>
      <c r="ALY93" s="14"/>
      <c r="ALZ93" s="14"/>
      <c r="AMA93" s="14"/>
      <c r="AMB93" s="14"/>
      <c r="AMC93" s="14"/>
      <c r="AMD93" s="14"/>
      <c r="AME93" s="14"/>
      <c r="AMF93" s="14"/>
      <c r="AMG93" s="14"/>
      <c r="AMH93" s="14"/>
      <c r="AMI93" s="14"/>
      <c r="AMJ93" s="14"/>
      <c r="AMK93" s="14"/>
      <c r="AML93" s="14"/>
      <c r="AMM93" s="14"/>
      <c r="AMN93" s="14"/>
      <c r="AMO93" s="14"/>
      <c r="AMP93" s="14"/>
      <c r="AMQ93" s="14"/>
      <c r="AMR93" s="14"/>
      <c r="AMS93" s="14"/>
      <c r="AMT93" s="14"/>
      <c r="AMU93" s="14"/>
      <c r="AMV93" s="14"/>
      <c r="AMW93" s="14"/>
      <c r="AMX93" s="14"/>
      <c r="AMY93" s="14"/>
      <c r="AMZ93" s="14"/>
      <c r="ANA93" s="14"/>
      <c r="ANB93" s="14"/>
      <c r="ANC93" s="14"/>
      <c r="AND93" s="14"/>
      <c r="ANE93" s="14"/>
      <c r="ANF93" s="14"/>
      <c r="ANG93" s="14"/>
      <c r="ANH93" s="14"/>
      <c r="ANI93" s="14"/>
      <c r="ANJ93" s="14"/>
      <c r="ANK93" s="14"/>
      <c r="ANL93" s="14"/>
      <c r="ANM93" s="14"/>
      <c r="ANN93" s="14"/>
      <c r="ANO93" s="14"/>
      <c r="ANP93" s="14"/>
      <c r="ANQ93" s="14"/>
      <c r="ANR93" s="14"/>
      <c r="ANS93" s="14"/>
      <c r="ANT93" s="14"/>
      <c r="ANU93" s="14"/>
      <c r="ANV93" s="14"/>
      <c r="ANW93" s="14"/>
      <c r="ANX93" s="14"/>
      <c r="ANY93" s="14"/>
      <c r="ANZ93" s="14"/>
      <c r="AOA93" s="14"/>
      <c r="AOB93" s="14"/>
      <c r="AOC93" s="14"/>
      <c r="AOD93" s="14"/>
      <c r="AOE93" s="14"/>
      <c r="AOF93" s="14"/>
      <c r="AOG93" s="14"/>
      <c r="AOH93" s="14"/>
      <c r="AOI93" s="14"/>
      <c r="AOJ93" s="14"/>
      <c r="AOK93" s="14"/>
      <c r="AOL93" s="14"/>
      <c r="AOM93" s="14"/>
      <c r="AON93" s="14"/>
      <c r="AOO93" s="14"/>
      <c r="AOP93" s="14"/>
      <c r="AOQ93" s="14"/>
      <c r="AOR93" s="14"/>
      <c r="AOS93" s="14"/>
      <c r="AOT93" s="14"/>
      <c r="AOU93" s="14"/>
      <c r="AOV93" s="14"/>
      <c r="AOW93" s="14"/>
      <c r="AOX93" s="14"/>
      <c r="AOY93" s="14"/>
      <c r="AOZ93" s="14"/>
      <c r="APA93" s="14"/>
      <c r="APB93" s="14"/>
      <c r="APC93" s="14"/>
      <c r="APD93" s="14"/>
      <c r="APE93" s="14"/>
      <c r="APF93" s="14"/>
      <c r="APG93" s="14"/>
      <c r="APH93" s="14"/>
      <c r="API93" s="14"/>
      <c r="APJ93" s="14"/>
      <c r="APK93" s="14"/>
      <c r="APL93" s="14"/>
      <c r="APM93" s="14"/>
      <c r="APN93" s="14"/>
      <c r="APO93" s="14"/>
      <c r="APP93" s="14"/>
      <c r="APQ93" s="14"/>
      <c r="APR93" s="14"/>
      <c r="APS93" s="14"/>
      <c r="APT93" s="14"/>
      <c r="APU93" s="14"/>
      <c r="APV93" s="14"/>
      <c r="APW93" s="14"/>
      <c r="APX93" s="14"/>
      <c r="APY93" s="14"/>
      <c r="APZ93" s="14"/>
      <c r="AQA93" s="14"/>
      <c r="AQB93" s="14"/>
      <c r="AQC93" s="14"/>
      <c r="AQD93" s="14"/>
      <c r="AQE93" s="14"/>
      <c r="AQF93" s="14"/>
      <c r="AQG93" s="14"/>
      <c r="AQH93" s="14"/>
      <c r="AQI93" s="14"/>
      <c r="AQJ93" s="14"/>
      <c r="AQK93" s="14"/>
      <c r="AQL93" s="14"/>
      <c r="AQM93" s="14"/>
      <c r="AQN93" s="14"/>
      <c r="AQO93" s="14"/>
      <c r="AQP93" s="14"/>
      <c r="AQQ93" s="14"/>
      <c r="AQR93" s="14"/>
      <c r="AQS93" s="14"/>
      <c r="AQT93" s="14"/>
      <c r="AQU93" s="14"/>
      <c r="AQV93" s="14"/>
      <c r="AQW93" s="14"/>
      <c r="AQX93" s="14"/>
      <c r="AQY93" s="14"/>
      <c r="AQZ93" s="14"/>
      <c r="ARA93" s="14"/>
      <c r="ARB93" s="14"/>
      <c r="ARC93" s="14"/>
      <c r="ARD93" s="14"/>
      <c r="ARE93" s="14"/>
      <c r="ARF93" s="14"/>
      <c r="ARG93" s="14"/>
      <c r="ARH93" s="14"/>
      <c r="ARI93" s="14"/>
      <c r="ARJ93" s="14"/>
      <c r="ARK93" s="14"/>
      <c r="ARL93" s="14"/>
      <c r="ARM93" s="14"/>
      <c r="ARN93" s="14"/>
      <c r="ARO93" s="14"/>
      <c r="ARP93" s="14"/>
      <c r="ARQ93" s="14"/>
      <c r="ARR93" s="14"/>
      <c r="ARS93" s="14"/>
      <c r="ART93" s="14"/>
      <c r="ARU93" s="14"/>
      <c r="ARV93" s="14"/>
      <c r="ARW93" s="14"/>
      <c r="ARX93" s="14"/>
      <c r="ARY93" s="14"/>
      <c r="ARZ93" s="14"/>
      <c r="ASA93" s="14"/>
      <c r="ASB93" s="14"/>
      <c r="ASC93" s="14"/>
      <c r="ASD93" s="14"/>
      <c r="ASE93" s="14"/>
      <c r="ASF93" s="14"/>
      <c r="ASG93" s="14"/>
      <c r="ASH93" s="14"/>
      <c r="ASI93" s="14"/>
      <c r="ASJ93" s="14"/>
      <c r="ASK93" s="14"/>
      <c r="ASL93" s="14"/>
      <c r="ASM93" s="14"/>
      <c r="ASN93" s="14"/>
      <c r="ASO93" s="14"/>
      <c r="ASP93" s="14"/>
      <c r="ASQ93" s="14"/>
      <c r="ASR93" s="14"/>
      <c r="ASS93" s="14"/>
      <c r="AST93" s="14"/>
      <c r="ASU93" s="14"/>
      <c r="ASV93" s="14"/>
      <c r="ASW93" s="14"/>
      <c r="ASX93" s="14"/>
      <c r="ASY93" s="14"/>
      <c r="ASZ93" s="14"/>
      <c r="ATA93" s="14"/>
      <c r="ATB93" s="14"/>
      <c r="ATC93" s="14"/>
      <c r="ATD93" s="14"/>
    </row>
    <row r="94" spans="63:1200">
      <c r="BK94" s="14" t="str">
        <f t="shared" si="2115"/>
        <v/>
      </c>
      <c r="ABO94" s="14"/>
      <c r="ABP94" s="14"/>
      <c r="ABQ94" s="14"/>
      <c r="ABR94" s="14"/>
      <c r="ABS94" s="14"/>
      <c r="ABT94" s="14"/>
      <c r="ABU94" s="14"/>
      <c r="ABV94" s="14"/>
      <c r="ABW94" s="14"/>
      <c r="ABX94" s="14"/>
      <c r="ABY94" s="14"/>
      <c r="ABZ94" s="14"/>
      <c r="ACA94" s="14"/>
      <c r="ACB94" s="14"/>
      <c r="ACC94" s="14"/>
      <c r="ACD94" s="14"/>
      <c r="ACE94" s="14"/>
      <c r="ACF94" s="14"/>
      <c r="ACG94" s="14"/>
      <c r="ACH94" s="14"/>
      <c r="ACI94" s="14"/>
      <c r="ACJ94" s="14"/>
      <c r="ACK94" s="14"/>
      <c r="ACL94" s="14"/>
      <c r="ACM94" s="14"/>
      <c r="ACN94" s="14"/>
      <c r="ACO94" s="14"/>
      <c r="ACP94" s="14"/>
      <c r="ACQ94" s="14"/>
      <c r="ACR94" s="14"/>
      <c r="ACS94" s="14"/>
      <c r="ACT94" s="14"/>
      <c r="ACU94" s="14"/>
      <c r="ACV94" s="14"/>
      <c r="ACW94" s="14"/>
      <c r="ACX94" s="14"/>
      <c r="ACY94" s="14"/>
      <c r="ACZ94" s="14"/>
      <c r="ADA94" s="14"/>
      <c r="ADB94" s="14"/>
      <c r="ADC94" s="14"/>
      <c r="ADD94" s="14"/>
      <c r="ADE94" s="14"/>
      <c r="ADF94" s="14"/>
      <c r="ADG94" s="14"/>
      <c r="ADH94" s="14"/>
      <c r="ADI94" s="14"/>
      <c r="ADJ94" s="14"/>
      <c r="ADK94" s="14"/>
      <c r="ADL94" s="14"/>
      <c r="ADM94" s="14"/>
      <c r="ADN94" s="14"/>
      <c r="ADO94" s="14"/>
      <c r="ADP94" s="14"/>
      <c r="ADQ94" s="14"/>
      <c r="ADR94" s="14"/>
      <c r="ADS94" s="14"/>
      <c r="ADT94" s="14"/>
      <c r="ADU94" s="14"/>
      <c r="ADV94" s="14"/>
      <c r="ADW94" s="14"/>
      <c r="ADX94" s="14"/>
      <c r="ADY94" s="14"/>
      <c r="ADZ94" s="14"/>
      <c r="AEA94" s="14"/>
      <c r="AEB94" s="14"/>
      <c r="AEC94" s="14"/>
      <c r="AED94" s="14"/>
      <c r="AEE94" s="14"/>
      <c r="AEF94" s="14"/>
      <c r="AEG94" s="14"/>
      <c r="AEH94" s="14"/>
      <c r="AEI94" s="14"/>
      <c r="AEJ94" s="14"/>
      <c r="AEK94" s="14"/>
      <c r="AEL94" s="14"/>
      <c r="AEM94" s="14"/>
      <c r="AEN94" s="14"/>
      <c r="AEO94" s="14"/>
      <c r="AEP94" s="14"/>
      <c r="AEQ94" s="14"/>
      <c r="AER94" s="14"/>
      <c r="AES94" s="14"/>
      <c r="AET94" s="14"/>
      <c r="AEU94" s="14"/>
      <c r="AEV94" s="14"/>
      <c r="AEW94" s="14"/>
      <c r="AEX94" s="14"/>
      <c r="AEY94" s="14"/>
      <c r="AEZ94" s="14"/>
      <c r="AFA94" s="14"/>
      <c r="AFB94" s="14"/>
      <c r="AFC94" s="14"/>
      <c r="AFD94" s="14"/>
      <c r="AFE94" s="14"/>
      <c r="AFF94" s="14"/>
      <c r="AFG94" s="14"/>
      <c r="AFH94" s="14"/>
      <c r="AFI94" s="14"/>
      <c r="AFJ94" s="14"/>
      <c r="AFK94" s="14"/>
      <c r="AFL94" s="14"/>
      <c r="AFM94" s="14"/>
      <c r="AFN94" s="14"/>
      <c r="AFO94" s="14"/>
      <c r="AFP94" s="14"/>
      <c r="AFQ94" s="14"/>
      <c r="AFR94" s="14"/>
      <c r="AFS94" s="14"/>
      <c r="AFT94" s="14"/>
      <c r="AFU94" s="14"/>
      <c r="AFV94" s="14"/>
      <c r="AFW94" s="14"/>
      <c r="AFX94" s="14"/>
      <c r="AFY94" s="14"/>
      <c r="AFZ94" s="14"/>
      <c r="AGA94" s="14"/>
      <c r="AGB94" s="14"/>
      <c r="AGC94" s="14"/>
      <c r="AGD94" s="14"/>
      <c r="AGE94" s="14"/>
      <c r="AGF94" s="14"/>
      <c r="AGG94" s="14"/>
      <c r="AGH94" s="14"/>
      <c r="AGI94" s="14"/>
      <c r="AGJ94" s="14"/>
      <c r="AGK94" s="14"/>
      <c r="AGL94" s="14"/>
      <c r="AGM94" s="14"/>
      <c r="AGN94" s="14"/>
      <c r="AGO94" s="14"/>
      <c r="AGP94" s="14"/>
      <c r="AGQ94" s="14"/>
      <c r="AGR94" s="14"/>
      <c r="AGS94" s="14"/>
      <c r="AGT94" s="14"/>
      <c r="AGU94" s="14"/>
      <c r="AGV94" s="14"/>
      <c r="AGW94" s="14"/>
      <c r="AGX94" s="14"/>
      <c r="AGY94" s="14"/>
      <c r="AGZ94" s="14"/>
      <c r="AHA94" s="14"/>
      <c r="AHB94" s="14"/>
      <c r="AHC94" s="14"/>
      <c r="AHD94" s="14"/>
      <c r="AHE94" s="14"/>
      <c r="AHF94" s="14"/>
      <c r="AHG94" s="14"/>
      <c r="AHH94" s="14"/>
      <c r="AHI94" s="14"/>
      <c r="AHJ94" s="14"/>
      <c r="AHK94" s="14"/>
      <c r="AHL94" s="14"/>
      <c r="AHM94" s="14"/>
      <c r="AHN94" s="14"/>
      <c r="AHO94" s="14"/>
      <c r="AHP94" s="14"/>
      <c r="AHQ94" s="14"/>
      <c r="AHR94" s="14"/>
      <c r="AHS94" s="14"/>
      <c r="AHT94" s="14"/>
      <c r="AHU94" s="14"/>
      <c r="AHV94" s="14"/>
      <c r="AHW94" s="14"/>
      <c r="AHX94" s="14"/>
      <c r="AHY94" s="14"/>
      <c r="AHZ94" s="14"/>
      <c r="AIA94" s="14"/>
      <c r="AIB94" s="14"/>
      <c r="AIC94" s="14"/>
      <c r="AID94" s="14"/>
      <c r="AIE94" s="14"/>
      <c r="AIF94" s="14"/>
      <c r="AIG94" s="14"/>
      <c r="AIH94" s="14"/>
      <c r="AII94" s="14"/>
      <c r="AIJ94" s="14"/>
      <c r="AIK94" s="14"/>
      <c r="AIL94" s="14"/>
      <c r="AIM94" s="14"/>
      <c r="AIN94" s="14"/>
      <c r="AIO94" s="14"/>
      <c r="AIP94" s="14"/>
      <c r="AIQ94" s="14"/>
      <c r="AIR94" s="14"/>
      <c r="AIS94" s="14"/>
      <c r="AIT94" s="14"/>
      <c r="AIU94" s="14"/>
      <c r="AIV94" s="14"/>
      <c r="AIW94" s="14"/>
      <c r="AIX94" s="14"/>
      <c r="AIY94" s="14"/>
      <c r="AIZ94" s="14"/>
      <c r="AJA94" s="14"/>
      <c r="AJB94" s="14"/>
      <c r="AJC94" s="14"/>
      <c r="AJD94" s="14"/>
      <c r="AJE94" s="14"/>
      <c r="AJF94" s="14"/>
      <c r="AJG94" s="14"/>
      <c r="AJH94" s="14"/>
      <c r="AJI94" s="14"/>
      <c r="AJJ94" s="14"/>
      <c r="AJK94" s="14"/>
      <c r="AJL94" s="14"/>
      <c r="AJM94" s="14"/>
      <c r="AJN94" s="14"/>
      <c r="AJO94" s="14"/>
      <c r="AJP94" s="14"/>
      <c r="AJQ94" s="14"/>
      <c r="AJR94" s="14"/>
      <c r="AJS94" s="14"/>
      <c r="AJT94" s="14"/>
      <c r="AJU94" s="14"/>
      <c r="AJV94" s="14"/>
      <c r="AJW94" s="14"/>
      <c r="AJX94" s="14"/>
      <c r="AJY94" s="14"/>
      <c r="AJZ94" s="14"/>
      <c r="AKA94" s="14"/>
      <c r="AKB94" s="14"/>
      <c r="AKC94" s="14"/>
      <c r="AKD94" s="14"/>
      <c r="AKE94" s="14"/>
      <c r="AKF94" s="14"/>
      <c r="AKG94" s="14"/>
      <c r="AKH94" s="14"/>
      <c r="AKI94" s="14"/>
      <c r="AKJ94" s="14"/>
      <c r="AKK94" s="14"/>
      <c r="AKL94" s="14"/>
      <c r="AKM94" s="14"/>
      <c r="AKN94" s="14"/>
      <c r="AKO94" s="14"/>
      <c r="AKP94" s="14"/>
      <c r="AKQ94" s="14"/>
      <c r="AKR94" s="14"/>
      <c r="AKS94" s="14"/>
      <c r="AKT94" s="14"/>
      <c r="AKU94" s="14"/>
      <c r="AKV94" s="14"/>
      <c r="AKW94" s="14"/>
      <c r="AKX94" s="14"/>
      <c r="AKY94" s="14"/>
      <c r="AKZ94" s="14"/>
      <c r="ALA94" s="14"/>
      <c r="ALB94" s="14"/>
      <c r="ALC94" s="14"/>
      <c r="ALD94" s="14"/>
      <c r="ALE94" s="14"/>
      <c r="ALF94" s="14"/>
      <c r="ALG94" s="14"/>
      <c r="ALH94" s="14"/>
      <c r="ALI94" s="14"/>
      <c r="ALJ94" s="14"/>
      <c r="ALK94" s="14"/>
      <c r="ALL94" s="14"/>
      <c r="ALM94" s="14"/>
      <c r="ALN94" s="14"/>
      <c r="ALO94" s="14"/>
      <c r="ALP94" s="14"/>
      <c r="ALQ94" s="14"/>
      <c r="ALR94" s="14"/>
      <c r="ALS94" s="14"/>
      <c r="ALT94" s="14"/>
      <c r="ALU94" s="14"/>
      <c r="ALV94" s="14"/>
      <c r="ALW94" s="14"/>
      <c r="ALX94" s="14"/>
      <c r="ALY94" s="14"/>
      <c r="ALZ94" s="14"/>
      <c r="AMA94" s="14"/>
      <c r="AMB94" s="14"/>
      <c r="AMC94" s="14"/>
      <c r="AMD94" s="14"/>
      <c r="AME94" s="14"/>
      <c r="AMF94" s="14"/>
      <c r="AMG94" s="14"/>
      <c r="AMH94" s="14"/>
      <c r="AMI94" s="14"/>
      <c r="AMJ94" s="14"/>
      <c r="AMK94" s="14"/>
      <c r="AML94" s="14"/>
      <c r="AMM94" s="14"/>
      <c r="AMN94" s="14"/>
      <c r="AMO94" s="14"/>
      <c r="AMP94" s="14"/>
      <c r="AMQ94" s="14"/>
      <c r="AMR94" s="14"/>
      <c r="AMS94" s="14"/>
      <c r="AMT94" s="14"/>
      <c r="AMU94" s="14"/>
      <c r="AMV94" s="14"/>
      <c r="AMW94" s="14"/>
      <c r="AMX94" s="14"/>
      <c r="AMY94" s="14"/>
      <c r="AMZ94" s="14"/>
      <c r="ANA94" s="14"/>
      <c r="ANB94" s="14"/>
      <c r="ANC94" s="14"/>
      <c r="AND94" s="14"/>
      <c r="ANE94" s="14"/>
      <c r="ANF94" s="14"/>
      <c r="ANG94" s="14"/>
      <c r="ANH94" s="14"/>
      <c r="ANI94" s="14"/>
      <c r="ANJ94" s="14"/>
      <c r="ANK94" s="14"/>
      <c r="ANL94" s="14"/>
      <c r="ANM94" s="14"/>
      <c r="ANN94" s="14"/>
      <c r="ANO94" s="14"/>
      <c r="ANP94" s="14"/>
      <c r="ANQ94" s="14"/>
      <c r="ANR94" s="14"/>
      <c r="ANS94" s="14"/>
      <c r="ANT94" s="14"/>
      <c r="ANU94" s="14"/>
      <c r="ANV94" s="14"/>
      <c r="ANW94" s="14"/>
      <c r="ANX94" s="14"/>
      <c r="ANY94" s="14"/>
      <c r="ANZ94" s="14"/>
      <c r="AOA94" s="14"/>
      <c r="AOB94" s="14"/>
      <c r="AOC94" s="14"/>
      <c r="AOD94" s="14"/>
      <c r="AOE94" s="14"/>
      <c r="AOF94" s="14"/>
      <c r="AOG94" s="14"/>
      <c r="AOH94" s="14"/>
      <c r="AOI94" s="14"/>
      <c r="AOJ94" s="14"/>
      <c r="AOK94" s="14"/>
      <c r="AOL94" s="14"/>
      <c r="AOM94" s="14"/>
      <c r="AON94" s="14"/>
      <c r="AOO94" s="14"/>
      <c r="AOP94" s="14"/>
      <c r="AOQ94" s="14"/>
      <c r="AOR94" s="14"/>
      <c r="AOS94" s="14"/>
      <c r="AOT94" s="14"/>
      <c r="AOU94" s="14"/>
      <c r="AOV94" s="14"/>
      <c r="AOW94" s="14"/>
      <c r="AOX94" s="14"/>
      <c r="AOY94" s="14"/>
      <c r="AOZ94" s="14"/>
      <c r="APA94" s="14"/>
      <c r="APB94" s="14"/>
      <c r="APC94" s="14"/>
      <c r="APD94" s="14"/>
      <c r="APE94" s="14"/>
      <c r="APF94" s="14"/>
      <c r="APG94" s="14"/>
      <c r="APH94" s="14"/>
      <c r="API94" s="14"/>
      <c r="APJ94" s="14"/>
      <c r="APK94" s="14"/>
      <c r="APL94" s="14"/>
      <c r="APM94" s="14"/>
      <c r="APN94" s="14"/>
      <c r="APO94" s="14"/>
      <c r="APP94" s="14"/>
      <c r="APQ94" s="14"/>
      <c r="APR94" s="14"/>
      <c r="APS94" s="14"/>
      <c r="APT94" s="14"/>
      <c r="APU94" s="14"/>
      <c r="APV94" s="14"/>
      <c r="APW94" s="14"/>
      <c r="APX94" s="14"/>
      <c r="APY94" s="14"/>
      <c r="APZ94" s="14"/>
      <c r="AQA94" s="14"/>
      <c r="AQB94" s="14"/>
      <c r="AQC94" s="14"/>
      <c r="AQD94" s="14"/>
      <c r="AQE94" s="14"/>
      <c r="AQF94" s="14"/>
      <c r="AQG94" s="14"/>
      <c r="AQH94" s="14"/>
      <c r="AQI94" s="14"/>
      <c r="AQJ94" s="14"/>
      <c r="AQK94" s="14"/>
      <c r="AQL94" s="14"/>
      <c r="AQM94" s="14"/>
      <c r="AQN94" s="14"/>
      <c r="AQO94" s="14"/>
      <c r="AQP94" s="14"/>
      <c r="AQQ94" s="14"/>
      <c r="AQR94" s="14"/>
      <c r="AQS94" s="14"/>
      <c r="AQT94" s="14"/>
      <c r="AQU94" s="14"/>
      <c r="AQV94" s="14"/>
      <c r="AQW94" s="14"/>
      <c r="AQX94" s="14"/>
      <c r="AQY94" s="14"/>
      <c r="AQZ94" s="14"/>
      <c r="ARA94" s="14"/>
      <c r="ARB94" s="14"/>
      <c r="ARC94" s="14"/>
      <c r="ARD94" s="14"/>
      <c r="ARE94" s="14"/>
      <c r="ARF94" s="14"/>
      <c r="ARG94" s="14"/>
      <c r="ARH94" s="14"/>
      <c r="ARI94" s="14"/>
      <c r="ARJ94" s="14"/>
      <c r="ARK94" s="14"/>
      <c r="ARL94" s="14"/>
      <c r="ARM94" s="14"/>
      <c r="ARN94" s="14"/>
      <c r="ARO94" s="14"/>
      <c r="ARP94" s="14"/>
      <c r="ARQ94" s="14"/>
      <c r="ARR94" s="14"/>
      <c r="ARS94" s="14"/>
      <c r="ART94" s="14"/>
      <c r="ARU94" s="14"/>
      <c r="ARV94" s="14"/>
      <c r="ARW94" s="14"/>
      <c r="ARX94" s="14"/>
      <c r="ARY94" s="14"/>
      <c r="ARZ94" s="14"/>
      <c r="ASA94" s="14"/>
      <c r="ASB94" s="14"/>
      <c r="ASC94" s="14"/>
      <c r="ASD94" s="14"/>
      <c r="ASE94" s="14"/>
      <c r="ASF94" s="14"/>
      <c r="ASG94" s="14"/>
      <c r="ASH94" s="14"/>
      <c r="ASI94" s="14"/>
      <c r="ASJ94" s="14"/>
      <c r="ASK94" s="14"/>
      <c r="ASL94" s="14"/>
      <c r="ASM94" s="14"/>
      <c r="ASN94" s="14"/>
      <c r="ASO94" s="14"/>
      <c r="ASP94" s="14"/>
      <c r="ASQ94" s="14"/>
      <c r="ASR94" s="14"/>
      <c r="ASS94" s="14"/>
      <c r="AST94" s="14"/>
      <c r="ASU94" s="14"/>
      <c r="ASV94" s="14"/>
      <c r="ASW94" s="14"/>
      <c r="ASX94" s="14"/>
      <c r="ASY94" s="14"/>
      <c r="ASZ94" s="14"/>
      <c r="ATA94" s="14"/>
      <c r="ATB94" s="14"/>
      <c r="ATC94" s="14"/>
      <c r="ATD94" s="14"/>
    </row>
    <row r="95" spans="63:1200">
      <c r="BK95" s="14" t="str">
        <f t="shared" si="2115"/>
        <v/>
      </c>
      <c r="ABO95" s="14"/>
      <c r="ABP95" s="14"/>
      <c r="ABQ95" s="14"/>
      <c r="ABR95" s="14"/>
      <c r="ABS95" s="14"/>
      <c r="ABT95" s="14"/>
      <c r="ABU95" s="14"/>
      <c r="ABV95" s="14"/>
      <c r="ABW95" s="14"/>
      <c r="ABX95" s="14"/>
      <c r="ABY95" s="14"/>
      <c r="ABZ95" s="14"/>
      <c r="ACA95" s="14"/>
      <c r="ACB95" s="14"/>
      <c r="ACC95" s="14"/>
      <c r="ACD95" s="14"/>
      <c r="ACE95" s="14"/>
      <c r="ACF95" s="14"/>
      <c r="ACG95" s="14"/>
      <c r="ACH95" s="14"/>
      <c r="ACI95" s="14"/>
      <c r="ACJ95" s="14"/>
      <c r="ACK95" s="14"/>
      <c r="ACL95" s="14"/>
      <c r="ACM95" s="14"/>
      <c r="ACN95" s="14"/>
      <c r="ACO95" s="14"/>
      <c r="ACP95" s="14"/>
      <c r="ACQ95" s="14"/>
      <c r="ACR95" s="14"/>
      <c r="ACS95" s="14"/>
      <c r="ACT95" s="14"/>
      <c r="ACU95" s="14"/>
      <c r="ACV95" s="14"/>
      <c r="ACW95" s="14"/>
      <c r="ACX95" s="14"/>
      <c r="ACY95" s="14"/>
      <c r="ACZ95" s="14"/>
      <c r="ADA95" s="14"/>
      <c r="ADB95" s="14"/>
      <c r="ADC95" s="14"/>
      <c r="ADD95" s="14"/>
      <c r="ADE95" s="14"/>
      <c r="ADF95" s="14"/>
      <c r="ADG95" s="14"/>
      <c r="ADH95" s="14"/>
      <c r="ADI95" s="14"/>
      <c r="ADJ95" s="14"/>
      <c r="ADK95" s="14"/>
      <c r="ADL95" s="14"/>
      <c r="ADM95" s="14"/>
      <c r="ADN95" s="14"/>
      <c r="ADO95" s="14"/>
      <c r="ADP95" s="14"/>
      <c r="ADQ95" s="14"/>
      <c r="ADR95" s="14"/>
      <c r="ADS95" s="14"/>
      <c r="ADT95" s="14"/>
      <c r="ADU95" s="14"/>
      <c r="ADV95" s="14"/>
      <c r="ADW95" s="14"/>
      <c r="ADX95" s="14"/>
      <c r="ADY95" s="14"/>
      <c r="ADZ95" s="14"/>
      <c r="AEA95" s="14"/>
      <c r="AEB95" s="14"/>
      <c r="AEC95" s="14"/>
      <c r="AED95" s="14"/>
      <c r="AEE95" s="14"/>
      <c r="AEF95" s="14"/>
      <c r="AEG95" s="14"/>
      <c r="AEH95" s="14"/>
      <c r="AEI95" s="14"/>
      <c r="AEJ95" s="14"/>
      <c r="AEK95" s="14"/>
      <c r="AEL95" s="14"/>
      <c r="AEM95" s="14"/>
      <c r="AEN95" s="14"/>
      <c r="AEO95" s="14"/>
      <c r="AEP95" s="14"/>
      <c r="AEQ95" s="14"/>
      <c r="AER95" s="14"/>
      <c r="AES95" s="14"/>
      <c r="AET95" s="14"/>
      <c r="AEU95" s="14"/>
      <c r="AEV95" s="14"/>
      <c r="AEW95" s="14"/>
      <c r="AEX95" s="14"/>
      <c r="AEY95" s="14"/>
      <c r="AEZ95" s="14"/>
      <c r="AFA95" s="14"/>
      <c r="AFB95" s="14"/>
      <c r="AFC95" s="14"/>
      <c r="AFD95" s="14"/>
      <c r="AFE95" s="14"/>
      <c r="AFF95" s="14"/>
      <c r="AFG95" s="14"/>
      <c r="AFH95" s="14"/>
      <c r="AFI95" s="14"/>
      <c r="AFJ95" s="14"/>
      <c r="AFK95" s="14"/>
      <c r="AFL95" s="14"/>
      <c r="AFM95" s="14"/>
      <c r="AFN95" s="14"/>
      <c r="AFO95" s="14"/>
      <c r="AFP95" s="14"/>
      <c r="AFQ95" s="14"/>
      <c r="AFR95" s="14"/>
      <c r="AFS95" s="14"/>
      <c r="AFT95" s="14"/>
      <c r="AFU95" s="14"/>
      <c r="AFV95" s="14"/>
      <c r="AFW95" s="14"/>
      <c r="AFX95" s="14"/>
      <c r="AFY95" s="14"/>
      <c r="AFZ95" s="14"/>
      <c r="AGA95" s="14"/>
      <c r="AGB95" s="14"/>
      <c r="AGC95" s="14"/>
      <c r="AGD95" s="14"/>
      <c r="AGE95" s="14"/>
      <c r="AGF95" s="14"/>
      <c r="AGG95" s="14"/>
      <c r="AGH95" s="14"/>
      <c r="AGI95" s="14"/>
      <c r="AGJ95" s="14"/>
      <c r="AGK95" s="14"/>
      <c r="AGL95" s="14"/>
      <c r="AGM95" s="14"/>
      <c r="AGN95" s="14"/>
      <c r="AGO95" s="14"/>
      <c r="AGP95" s="14"/>
      <c r="AGQ95" s="14"/>
      <c r="AGR95" s="14"/>
      <c r="AGS95" s="14"/>
      <c r="AGT95" s="14"/>
      <c r="AGU95" s="14"/>
      <c r="AGV95" s="14"/>
      <c r="AGW95" s="14"/>
      <c r="AGX95" s="14"/>
      <c r="AGY95" s="14"/>
      <c r="AGZ95" s="14"/>
      <c r="AHA95" s="14"/>
      <c r="AHB95" s="14"/>
      <c r="AHC95" s="14"/>
      <c r="AHD95" s="14"/>
      <c r="AHE95" s="14"/>
      <c r="AHF95" s="14"/>
      <c r="AHG95" s="14"/>
      <c r="AHH95" s="14"/>
      <c r="AHI95" s="14"/>
      <c r="AHJ95" s="14"/>
      <c r="AHK95" s="14"/>
      <c r="AHL95" s="14"/>
      <c r="AHM95" s="14"/>
      <c r="AHN95" s="14"/>
      <c r="AHO95" s="14"/>
      <c r="AHP95" s="14"/>
      <c r="AHQ95" s="14"/>
      <c r="AHR95" s="14"/>
      <c r="AHS95" s="14"/>
      <c r="AHT95" s="14"/>
      <c r="AHU95" s="14"/>
      <c r="AHV95" s="14"/>
      <c r="AHW95" s="14"/>
      <c r="AHX95" s="14"/>
      <c r="AHY95" s="14"/>
      <c r="AHZ95" s="14"/>
      <c r="AIA95" s="14"/>
      <c r="AIB95" s="14"/>
      <c r="AIC95" s="14"/>
      <c r="AID95" s="14"/>
      <c r="AIE95" s="14"/>
      <c r="AIF95" s="14"/>
      <c r="AIG95" s="14"/>
      <c r="AIH95" s="14"/>
      <c r="AII95" s="14"/>
      <c r="AIJ95" s="14"/>
      <c r="AIK95" s="14"/>
      <c r="AIL95" s="14"/>
      <c r="AIM95" s="14"/>
      <c r="AIN95" s="14"/>
      <c r="AIO95" s="14"/>
      <c r="AIP95" s="14"/>
      <c r="AIQ95" s="14"/>
      <c r="AIR95" s="14"/>
      <c r="AIS95" s="14"/>
      <c r="AIT95" s="14"/>
      <c r="AIU95" s="14"/>
      <c r="AIV95" s="14"/>
      <c r="AIW95" s="14"/>
      <c r="AIX95" s="14"/>
      <c r="AIY95" s="14"/>
      <c r="AIZ95" s="14"/>
      <c r="AJA95" s="14"/>
      <c r="AJB95" s="14"/>
      <c r="AJC95" s="14"/>
      <c r="AJD95" s="14"/>
      <c r="AJE95" s="14"/>
      <c r="AJF95" s="14"/>
      <c r="AJG95" s="14"/>
      <c r="AJH95" s="14"/>
      <c r="AJI95" s="14"/>
      <c r="AJJ95" s="14"/>
      <c r="AJK95" s="14"/>
      <c r="AJL95" s="14"/>
      <c r="AJM95" s="14"/>
      <c r="AJN95" s="14"/>
      <c r="AJO95" s="14"/>
      <c r="AJP95" s="14"/>
      <c r="AJQ95" s="14"/>
      <c r="AJR95" s="14"/>
      <c r="AJS95" s="14"/>
      <c r="AJT95" s="14"/>
      <c r="AJU95" s="14"/>
      <c r="AJV95" s="14"/>
      <c r="AJW95" s="14"/>
      <c r="AJX95" s="14"/>
      <c r="AJY95" s="14"/>
      <c r="AJZ95" s="14"/>
      <c r="AKA95" s="14"/>
      <c r="AKB95" s="14"/>
      <c r="AKC95" s="14"/>
      <c r="AKD95" s="14"/>
      <c r="AKE95" s="14"/>
      <c r="AKF95" s="14"/>
      <c r="AKG95" s="14"/>
      <c r="AKH95" s="14"/>
      <c r="AKI95" s="14"/>
      <c r="AKJ95" s="14"/>
      <c r="AKK95" s="14"/>
      <c r="AKL95" s="14"/>
      <c r="AKM95" s="14"/>
      <c r="AKN95" s="14"/>
      <c r="AKO95" s="14"/>
      <c r="AKP95" s="14"/>
      <c r="AKQ95" s="14"/>
      <c r="AKR95" s="14"/>
      <c r="AKS95" s="14"/>
      <c r="AKT95" s="14"/>
      <c r="AKU95" s="14"/>
      <c r="AKV95" s="14"/>
      <c r="AKW95" s="14"/>
      <c r="AKX95" s="14"/>
      <c r="AKY95" s="14"/>
      <c r="AKZ95" s="14"/>
      <c r="ALA95" s="14"/>
      <c r="ALB95" s="14"/>
      <c r="ALC95" s="14"/>
      <c r="ALD95" s="14"/>
      <c r="ALE95" s="14"/>
      <c r="ALF95" s="14"/>
      <c r="ALG95" s="14"/>
      <c r="ALH95" s="14"/>
      <c r="ALI95" s="14"/>
      <c r="ALJ95" s="14"/>
      <c r="ALK95" s="14"/>
      <c r="ALL95" s="14"/>
      <c r="ALM95" s="14"/>
      <c r="ALN95" s="14"/>
      <c r="ALO95" s="14"/>
      <c r="ALP95" s="14"/>
      <c r="ALQ95" s="14"/>
      <c r="ALR95" s="14"/>
      <c r="ALS95" s="14"/>
      <c r="ALT95" s="14"/>
      <c r="ALU95" s="14"/>
      <c r="ALV95" s="14"/>
      <c r="ALW95" s="14"/>
      <c r="ALX95" s="14"/>
      <c r="ALY95" s="14"/>
      <c r="ALZ95" s="14"/>
      <c r="AMA95" s="14"/>
      <c r="AMB95" s="14"/>
      <c r="AMC95" s="14"/>
      <c r="AMD95" s="14"/>
      <c r="AME95" s="14"/>
      <c r="AMF95" s="14"/>
      <c r="AMG95" s="14"/>
      <c r="AMH95" s="14"/>
      <c r="AMI95" s="14"/>
      <c r="AMJ95" s="14"/>
      <c r="AMK95" s="14"/>
      <c r="AML95" s="14"/>
      <c r="AMM95" s="14"/>
      <c r="AMN95" s="14"/>
      <c r="AMO95" s="14"/>
      <c r="AMP95" s="14"/>
      <c r="AMQ95" s="14"/>
      <c r="AMR95" s="14"/>
      <c r="AMS95" s="14"/>
      <c r="AMT95" s="14"/>
      <c r="AMU95" s="14"/>
      <c r="AMV95" s="14"/>
      <c r="AMW95" s="14"/>
      <c r="AMX95" s="14"/>
      <c r="AMY95" s="14"/>
      <c r="AMZ95" s="14"/>
      <c r="ANA95" s="14"/>
      <c r="ANB95" s="14"/>
      <c r="ANC95" s="14"/>
      <c r="AND95" s="14"/>
      <c r="ANE95" s="14"/>
      <c r="ANF95" s="14"/>
      <c r="ANG95" s="14"/>
      <c r="ANH95" s="14"/>
      <c r="ANI95" s="14"/>
      <c r="ANJ95" s="14"/>
      <c r="ANK95" s="14"/>
      <c r="ANL95" s="14"/>
      <c r="ANM95" s="14"/>
      <c r="ANN95" s="14"/>
      <c r="ANO95" s="14"/>
      <c r="ANP95" s="14"/>
      <c r="ANQ95" s="14"/>
      <c r="ANR95" s="14"/>
      <c r="ANS95" s="14"/>
      <c r="ANT95" s="14"/>
      <c r="ANU95" s="14"/>
      <c r="ANV95" s="14"/>
      <c r="ANW95" s="14"/>
      <c r="ANX95" s="14"/>
      <c r="ANY95" s="14"/>
      <c r="ANZ95" s="14"/>
      <c r="AOA95" s="14"/>
      <c r="AOB95" s="14"/>
      <c r="AOC95" s="14"/>
      <c r="AOD95" s="14"/>
      <c r="AOE95" s="14"/>
      <c r="AOF95" s="14"/>
      <c r="AOG95" s="14"/>
      <c r="AOH95" s="14"/>
      <c r="AOI95" s="14"/>
      <c r="AOJ95" s="14"/>
      <c r="AOK95" s="14"/>
      <c r="AOL95" s="14"/>
      <c r="AOM95" s="14"/>
      <c r="AON95" s="14"/>
      <c r="AOO95" s="14"/>
      <c r="AOP95" s="14"/>
      <c r="AOQ95" s="14"/>
      <c r="AOR95" s="14"/>
      <c r="AOS95" s="14"/>
      <c r="AOT95" s="14"/>
      <c r="AOU95" s="14"/>
      <c r="AOV95" s="14"/>
      <c r="AOW95" s="14"/>
      <c r="AOX95" s="14"/>
      <c r="AOY95" s="14"/>
      <c r="AOZ95" s="14"/>
      <c r="APA95" s="14"/>
      <c r="APB95" s="14"/>
      <c r="APC95" s="14"/>
      <c r="APD95" s="14"/>
      <c r="APE95" s="14"/>
      <c r="APF95" s="14"/>
      <c r="APG95" s="14"/>
      <c r="APH95" s="14"/>
      <c r="API95" s="14"/>
      <c r="APJ95" s="14"/>
      <c r="APK95" s="14"/>
      <c r="APL95" s="14"/>
      <c r="APM95" s="14"/>
      <c r="APN95" s="14"/>
      <c r="APO95" s="14"/>
      <c r="APP95" s="14"/>
      <c r="APQ95" s="14"/>
      <c r="APR95" s="14"/>
      <c r="APS95" s="14"/>
      <c r="APT95" s="14"/>
      <c r="APU95" s="14"/>
      <c r="APV95" s="14"/>
      <c r="APW95" s="14"/>
      <c r="APX95" s="14"/>
      <c r="APY95" s="14"/>
      <c r="APZ95" s="14"/>
      <c r="AQA95" s="14"/>
      <c r="AQB95" s="14"/>
      <c r="AQC95" s="14"/>
      <c r="AQD95" s="14"/>
      <c r="AQE95" s="14"/>
      <c r="AQF95" s="14"/>
      <c r="AQG95" s="14"/>
      <c r="AQH95" s="14"/>
      <c r="AQI95" s="14"/>
      <c r="AQJ95" s="14"/>
      <c r="AQK95" s="14"/>
      <c r="AQL95" s="14"/>
      <c r="AQM95" s="14"/>
      <c r="AQN95" s="14"/>
      <c r="AQO95" s="14"/>
      <c r="AQP95" s="14"/>
      <c r="AQQ95" s="14"/>
      <c r="AQR95" s="14"/>
      <c r="AQS95" s="14"/>
      <c r="AQT95" s="14"/>
      <c r="AQU95" s="14"/>
      <c r="AQV95" s="14"/>
      <c r="AQW95" s="14"/>
      <c r="AQX95" s="14"/>
      <c r="AQY95" s="14"/>
      <c r="AQZ95" s="14"/>
      <c r="ARA95" s="14"/>
      <c r="ARB95" s="14"/>
      <c r="ARC95" s="14"/>
      <c r="ARD95" s="14"/>
      <c r="ARE95" s="14"/>
      <c r="ARF95" s="14"/>
      <c r="ARG95" s="14"/>
      <c r="ARH95" s="14"/>
      <c r="ARI95" s="14"/>
      <c r="ARJ95" s="14"/>
      <c r="ARK95" s="14"/>
      <c r="ARL95" s="14"/>
      <c r="ARM95" s="14"/>
      <c r="ARN95" s="14"/>
      <c r="ARO95" s="14"/>
      <c r="ARP95" s="14"/>
      <c r="ARQ95" s="14"/>
      <c r="ARR95" s="14"/>
      <c r="ARS95" s="14"/>
      <c r="ART95" s="14"/>
      <c r="ARU95" s="14"/>
      <c r="ARV95" s="14"/>
      <c r="ARW95" s="14"/>
      <c r="ARX95" s="14"/>
      <c r="ARY95" s="14"/>
      <c r="ARZ95" s="14"/>
      <c r="ASA95" s="14"/>
      <c r="ASB95" s="14"/>
      <c r="ASC95" s="14"/>
      <c r="ASD95" s="14"/>
      <c r="ASE95" s="14"/>
      <c r="ASF95" s="14"/>
      <c r="ASG95" s="14"/>
      <c r="ASH95" s="14"/>
      <c r="ASI95" s="14"/>
      <c r="ASJ95" s="14"/>
      <c r="ASK95" s="14"/>
      <c r="ASL95" s="14"/>
      <c r="ASM95" s="14"/>
      <c r="ASN95" s="14"/>
      <c r="ASO95" s="14"/>
      <c r="ASP95" s="14"/>
      <c r="ASQ95" s="14"/>
      <c r="ASR95" s="14"/>
      <c r="ASS95" s="14"/>
      <c r="AST95" s="14"/>
      <c r="ASU95" s="14"/>
      <c r="ASV95" s="14"/>
      <c r="ASW95" s="14"/>
      <c r="ASX95" s="14"/>
      <c r="ASY95" s="14"/>
      <c r="ASZ95" s="14"/>
      <c r="ATA95" s="14"/>
      <c r="ATB95" s="14"/>
      <c r="ATC95" s="14"/>
      <c r="ATD95" s="14"/>
    </row>
    <row r="96" spans="63:1200">
      <c r="BK96" s="14" t="str">
        <f t="shared" si="2115"/>
        <v/>
      </c>
      <c r="ABO96" s="14"/>
      <c r="ABP96" s="14"/>
      <c r="ABQ96" s="14"/>
      <c r="ABR96" s="14"/>
      <c r="ABS96" s="14"/>
      <c r="ABT96" s="14"/>
      <c r="ABU96" s="14"/>
      <c r="ABV96" s="14"/>
      <c r="ABW96" s="14"/>
      <c r="ABX96" s="14"/>
      <c r="ABY96" s="14"/>
      <c r="ABZ96" s="14"/>
      <c r="ACA96" s="14"/>
      <c r="ACB96" s="14"/>
      <c r="ACC96" s="14"/>
      <c r="ACD96" s="14"/>
      <c r="ACE96" s="14"/>
      <c r="ACF96" s="14"/>
      <c r="ACG96" s="14"/>
      <c r="ACH96" s="14"/>
      <c r="ACI96" s="14"/>
      <c r="ACJ96" s="14"/>
      <c r="ACK96" s="14"/>
      <c r="ACL96" s="14"/>
      <c r="ACM96" s="14"/>
      <c r="ACN96" s="14"/>
      <c r="ACO96" s="14"/>
      <c r="ACP96" s="14"/>
      <c r="ACQ96" s="14"/>
      <c r="ACR96" s="14"/>
      <c r="ACS96" s="14"/>
      <c r="ACT96" s="14"/>
      <c r="ACU96" s="14"/>
      <c r="ACV96" s="14"/>
      <c r="ACW96" s="14"/>
      <c r="ACX96" s="14"/>
      <c r="ACY96" s="14"/>
      <c r="ACZ96" s="14"/>
      <c r="ADA96" s="14"/>
      <c r="ADB96" s="14"/>
      <c r="ADC96" s="14"/>
      <c r="ADD96" s="14"/>
      <c r="ADE96" s="14"/>
      <c r="ADF96" s="14"/>
      <c r="ADG96" s="14"/>
      <c r="ADH96" s="14"/>
      <c r="ADI96" s="14"/>
      <c r="ADJ96" s="14"/>
      <c r="ADK96" s="14"/>
      <c r="ADL96" s="14"/>
      <c r="ADM96" s="14"/>
      <c r="ADN96" s="14"/>
      <c r="ADO96" s="14"/>
      <c r="ADP96" s="14"/>
      <c r="ADQ96" s="14"/>
      <c r="ADR96" s="14"/>
      <c r="ADS96" s="14"/>
      <c r="ADT96" s="14"/>
      <c r="ADU96" s="14"/>
      <c r="ADV96" s="14"/>
      <c r="ADW96" s="14"/>
      <c r="ADX96" s="14"/>
      <c r="ADY96" s="14"/>
      <c r="ADZ96" s="14"/>
      <c r="AEA96" s="14"/>
      <c r="AEB96" s="14"/>
      <c r="AEC96" s="14"/>
      <c r="AED96" s="14"/>
      <c r="AEE96" s="14"/>
      <c r="AEF96" s="14"/>
      <c r="AEG96" s="14"/>
      <c r="AEH96" s="14"/>
      <c r="AEI96" s="14"/>
      <c r="AEJ96" s="14"/>
      <c r="AEK96" s="14"/>
      <c r="AEL96" s="14"/>
      <c r="AEM96" s="14"/>
      <c r="AEN96" s="14"/>
      <c r="AEO96" s="14"/>
      <c r="AEP96" s="14"/>
      <c r="AEQ96" s="14"/>
      <c r="AER96" s="14"/>
      <c r="AES96" s="14"/>
      <c r="AET96" s="14"/>
      <c r="AEU96" s="14"/>
      <c r="AEV96" s="14"/>
      <c r="AEW96" s="14"/>
      <c r="AEX96" s="14"/>
      <c r="AEY96" s="14"/>
      <c r="AEZ96" s="14"/>
      <c r="AFA96" s="14"/>
      <c r="AFB96" s="14"/>
      <c r="AFC96" s="14"/>
      <c r="AFD96" s="14"/>
      <c r="AFE96" s="14"/>
      <c r="AFF96" s="14"/>
      <c r="AFG96" s="14"/>
      <c r="AFH96" s="14"/>
      <c r="AFI96" s="14"/>
      <c r="AFJ96" s="14"/>
      <c r="AFK96" s="14"/>
      <c r="AFL96" s="14"/>
      <c r="AFM96" s="14"/>
      <c r="AFN96" s="14"/>
      <c r="AFO96" s="14"/>
      <c r="AFP96" s="14"/>
      <c r="AFQ96" s="14"/>
      <c r="AFR96" s="14"/>
      <c r="AFS96" s="14"/>
      <c r="AFT96" s="14"/>
      <c r="AFU96" s="14"/>
      <c r="AFV96" s="14"/>
      <c r="AFW96" s="14"/>
      <c r="AFX96" s="14"/>
      <c r="AFY96" s="14"/>
      <c r="AFZ96" s="14"/>
      <c r="AGA96" s="14"/>
      <c r="AGB96" s="14"/>
      <c r="AGC96" s="14"/>
      <c r="AGD96" s="14"/>
      <c r="AGE96" s="14"/>
      <c r="AGF96" s="14"/>
      <c r="AGG96" s="14"/>
      <c r="AGH96" s="14"/>
      <c r="AGI96" s="14"/>
      <c r="AGJ96" s="14"/>
      <c r="AGK96" s="14"/>
      <c r="AGL96" s="14"/>
      <c r="AGM96" s="14"/>
      <c r="AGN96" s="14"/>
      <c r="AGO96" s="14"/>
      <c r="AGP96" s="14"/>
      <c r="AGQ96" s="14"/>
      <c r="AGR96" s="14"/>
      <c r="AGS96" s="14"/>
      <c r="AGT96" s="14"/>
      <c r="AGU96" s="14"/>
      <c r="AGV96" s="14"/>
      <c r="AGW96" s="14"/>
      <c r="AGX96" s="14"/>
      <c r="AGY96" s="14"/>
      <c r="AGZ96" s="14"/>
      <c r="AHA96" s="14"/>
      <c r="AHB96" s="14"/>
      <c r="AHC96" s="14"/>
      <c r="AHD96" s="14"/>
      <c r="AHE96" s="14"/>
      <c r="AHF96" s="14"/>
      <c r="AHG96" s="14"/>
      <c r="AHH96" s="14"/>
      <c r="AHI96" s="14"/>
      <c r="AHJ96" s="14"/>
      <c r="AHK96" s="14"/>
      <c r="AHL96" s="14"/>
      <c r="AHM96" s="14"/>
      <c r="AHN96" s="14"/>
      <c r="AHO96" s="14"/>
      <c r="AHP96" s="14"/>
      <c r="AHQ96" s="14"/>
      <c r="AHR96" s="14"/>
      <c r="AHS96" s="14"/>
      <c r="AHT96" s="14"/>
      <c r="AHU96" s="14"/>
      <c r="AHV96" s="14"/>
      <c r="AHW96" s="14"/>
      <c r="AHX96" s="14"/>
      <c r="AHY96" s="14"/>
      <c r="AHZ96" s="14"/>
      <c r="AIA96" s="14"/>
      <c r="AIB96" s="14"/>
      <c r="AIC96" s="14"/>
      <c r="AID96" s="14"/>
      <c r="AIE96" s="14"/>
      <c r="AIF96" s="14"/>
      <c r="AIG96" s="14"/>
      <c r="AIH96" s="14"/>
      <c r="AII96" s="14"/>
      <c r="AIJ96" s="14"/>
      <c r="AIK96" s="14"/>
      <c r="AIL96" s="14"/>
      <c r="AIM96" s="14"/>
      <c r="AIN96" s="14"/>
      <c r="AIO96" s="14"/>
      <c r="AIP96" s="14"/>
      <c r="AIQ96" s="14"/>
      <c r="AIR96" s="14"/>
      <c r="AIS96" s="14"/>
      <c r="AIT96" s="14"/>
      <c r="AIU96" s="14"/>
      <c r="AIV96" s="14"/>
      <c r="AIW96" s="14"/>
      <c r="AIX96" s="14"/>
      <c r="AIY96" s="14"/>
      <c r="AIZ96" s="14"/>
      <c r="AJA96" s="14"/>
      <c r="AJB96" s="14"/>
      <c r="AJC96" s="14"/>
      <c r="AJD96" s="14"/>
      <c r="AJE96" s="14"/>
      <c r="AJF96" s="14"/>
      <c r="AJG96" s="14"/>
      <c r="AJH96" s="14"/>
      <c r="AJI96" s="14"/>
      <c r="AJJ96" s="14"/>
      <c r="AJK96" s="14"/>
      <c r="AJL96" s="14"/>
      <c r="AJM96" s="14"/>
      <c r="AJN96" s="14"/>
      <c r="AJO96" s="14"/>
      <c r="AJP96" s="14"/>
      <c r="AJQ96" s="14"/>
      <c r="AJR96" s="14"/>
      <c r="AJS96" s="14"/>
      <c r="AJT96" s="14"/>
      <c r="AJU96" s="14"/>
      <c r="AJV96" s="14"/>
      <c r="AJW96" s="14"/>
      <c r="AJX96" s="14"/>
      <c r="AJY96" s="14"/>
      <c r="AJZ96" s="14"/>
      <c r="AKA96" s="14"/>
      <c r="AKB96" s="14"/>
      <c r="AKC96" s="14"/>
      <c r="AKD96" s="14"/>
      <c r="AKE96" s="14"/>
      <c r="AKF96" s="14"/>
      <c r="AKG96" s="14"/>
      <c r="AKH96" s="14"/>
      <c r="AKI96" s="14"/>
      <c r="AKJ96" s="14"/>
      <c r="AKK96" s="14"/>
      <c r="AKL96" s="14"/>
      <c r="AKM96" s="14"/>
      <c r="AKN96" s="14"/>
      <c r="AKO96" s="14"/>
      <c r="AKP96" s="14"/>
      <c r="AKQ96" s="14"/>
      <c r="AKR96" s="14"/>
      <c r="AKS96" s="14"/>
      <c r="AKT96" s="14"/>
      <c r="AKU96" s="14"/>
      <c r="AKV96" s="14"/>
      <c r="AKW96" s="14"/>
      <c r="AKX96" s="14"/>
      <c r="AKY96" s="14"/>
      <c r="AKZ96" s="14"/>
      <c r="ALA96" s="14"/>
      <c r="ALB96" s="14"/>
      <c r="ALC96" s="14"/>
      <c r="ALD96" s="14"/>
      <c r="ALE96" s="14"/>
      <c r="ALF96" s="14"/>
      <c r="ALG96" s="14"/>
      <c r="ALH96" s="14"/>
      <c r="ALI96" s="14"/>
      <c r="ALJ96" s="14"/>
      <c r="ALK96" s="14"/>
      <c r="ALL96" s="14"/>
      <c r="ALM96" s="14"/>
      <c r="ALN96" s="14"/>
      <c r="ALO96" s="14"/>
      <c r="ALP96" s="14"/>
      <c r="ALQ96" s="14"/>
      <c r="ALR96" s="14"/>
      <c r="ALS96" s="14"/>
      <c r="ALT96" s="14"/>
      <c r="ALU96" s="14"/>
      <c r="ALV96" s="14"/>
      <c r="ALW96" s="14"/>
      <c r="ALX96" s="14"/>
      <c r="ALY96" s="14"/>
      <c r="ALZ96" s="14"/>
      <c r="AMA96" s="14"/>
      <c r="AMB96" s="14"/>
      <c r="AMC96" s="14"/>
      <c r="AMD96" s="14"/>
      <c r="AME96" s="14"/>
      <c r="AMF96" s="14"/>
      <c r="AMG96" s="14"/>
      <c r="AMH96" s="14"/>
      <c r="AMI96" s="14"/>
      <c r="AMJ96" s="14"/>
      <c r="AMK96" s="14"/>
      <c r="AML96" s="14"/>
      <c r="AMM96" s="14"/>
      <c r="AMN96" s="14"/>
      <c r="AMO96" s="14"/>
      <c r="AMP96" s="14"/>
      <c r="AMQ96" s="14"/>
      <c r="AMR96" s="14"/>
      <c r="AMS96" s="14"/>
      <c r="AMT96" s="14"/>
      <c r="AMU96" s="14"/>
      <c r="AMV96" s="14"/>
      <c r="AMW96" s="14"/>
      <c r="AMX96" s="14"/>
      <c r="AMY96" s="14"/>
      <c r="AMZ96" s="14"/>
      <c r="ANA96" s="14"/>
      <c r="ANB96" s="14"/>
      <c r="ANC96" s="14"/>
      <c r="AND96" s="14"/>
      <c r="ANE96" s="14"/>
      <c r="ANF96" s="14"/>
      <c r="ANG96" s="14"/>
      <c r="ANH96" s="14"/>
      <c r="ANI96" s="14"/>
      <c r="ANJ96" s="14"/>
      <c r="ANK96" s="14"/>
      <c r="ANL96" s="14"/>
      <c r="ANM96" s="14"/>
      <c r="ANN96" s="14"/>
      <c r="ANO96" s="14"/>
      <c r="ANP96" s="14"/>
      <c r="ANQ96" s="14"/>
      <c r="ANR96" s="14"/>
      <c r="ANS96" s="14"/>
      <c r="ANT96" s="14"/>
      <c r="ANU96" s="14"/>
      <c r="ANV96" s="14"/>
      <c r="ANW96" s="14"/>
      <c r="ANX96" s="14"/>
      <c r="ANY96" s="14"/>
      <c r="ANZ96" s="14"/>
      <c r="AOA96" s="14"/>
      <c r="AOB96" s="14"/>
      <c r="AOC96" s="14"/>
      <c r="AOD96" s="14"/>
      <c r="AOE96" s="14"/>
      <c r="AOF96" s="14"/>
      <c r="AOG96" s="14"/>
      <c r="AOH96" s="14"/>
      <c r="AOI96" s="14"/>
      <c r="AOJ96" s="14"/>
      <c r="AOK96" s="14"/>
      <c r="AOL96" s="14"/>
      <c r="AOM96" s="14"/>
      <c r="AON96" s="14"/>
      <c r="AOO96" s="14"/>
      <c r="AOP96" s="14"/>
      <c r="AOQ96" s="14"/>
      <c r="AOR96" s="14"/>
      <c r="AOS96" s="14"/>
      <c r="AOT96" s="14"/>
      <c r="AOU96" s="14"/>
      <c r="AOV96" s="14"/>
      <c r="AOW96" s="14"/>
      <c r="AOX96" s="14"/>
      <c r="AOY96" s="14"/>
      <c r="AOZ96" s="14"/>
      <c r="APA96" s="14"/>
      <c r="APB96" s="14"/>
      <c r="APC96" s="14"/>
      <c r="APD96" s="14"/>
      <c r="APE96" s="14"/>
      <c r="APF96" s="14"/>
      <c r="APG96" s="14"/>
      <c r="APH96" s="14"/>
      <c r="API96" s="14"/>
      <c r="APJ96" s="14"/>
      <c r="APK96" s="14"/>
      <c r="APL96" s="14"/>
      <c r="APM96" s="14"/>
      <c r="APN96" s="14"/>
      <c r="APO96" s="14"/>
      <c r="APP96" s="14"/>
      <c r="APQ96" s="14"/>
      <c r="APR96" s="14"/>
      <c r="APS96" s="14"/>
      <c r="APT96" s="14"/>
      <c r="APU96" s="14"/>
      <c r="APV96" s="14"/>
      <c r="APW96" s="14"/>
      <c r="APX96" s="14"/>
      <c r="APY96" s="14"/>
      <c r="APZ96" s="14"/>
      <c r="AQA96" s="14"/>
      <c r="AQB96" s="14"/>
      <c r="AQC96" s="14"/>
      <c r="AQD96" s="14"/>
      <c r="AQE96" s="14"/>
      <c r="AQF96" s="14"/>
      <c r="AQG96" s="14"/>
      <c r="AQH96" s="14"/>
      <c r="AQI96" s="14"/>
      <c r="AQJ96" s="14"/>
      <c r="AQK96" s="14"/>
      <c r="AQL96" s="14"/>
      <c r="AQM96" s="14"/>
      <c r="AQN96" s="14"/>
      <c r="AQO96" s="14"/>
      <c r="AQP96" s="14"/>
      <c r="AQQ96" s="14"/>
      <c r="AQR96" s="14"/>
      <c r="AQS96" s="14"/>
      <c r="AQT96" s="14"/>
      <c r="AQU96" s="14"/>
      <c r="AQV96" s="14"/>
      <c r="AQW96" s="14"/>
      <c r="AQX96" s="14"/>
      <c r="AQY96" s="14"/>
      <c r="AQZ96" s="14"/>
      <c r="ARA96" s="14"/>
      <c r="ARB96" s="14"/>
      <c r="ARC96" s="14"/>
      <c r="ARD96" s="14"/>
      <c r="ARE96" s="14"/>
      <c r="ARF96" s="14"/>
      <c r="ARG96" s="14"/>
      <c r="ARH96" s="14"/>
      <c r="ARI96" s="14"/>
      <c r="ARJ96" s="14"/>
      <c r="ARK96" s="14"/>
      <c r="ARL96" s="14"/>
      <c r="ARM96" s="14"/>
      <c r="ARN96" s="14"/>
      <c r="ARO96" s="14"/>
      <c r="ARP96" s="14"/>
      <c r="ARQ96" s="14"/>
      <c r="ARR96" s="14"/>
      <c r="ARS96" s="14"/>
      <c r="ART96" s="14"/>
      <c r="ARU96" s="14"/>
      <c r="ARV96" s="14"/>
      <c r="ARW96" s="14"/>
      <c r="ARX96" s="14"/>
      <c r="ARY96" s="14"/>
      <c r="ARZ96" s="14"/>
      <c r="ASA96" s="14"/>
      <c r="ASB96" s="14"/>
      <c r="ASC96" s="14"/>
      <c r="ASD96" s="14"/>
      <c r="ASE96" s="14"/>
      <c r="ASF96" s="14"/>
      <c r="ASG96" s="14"/>
      <c r="ASH96" s="14"/>
      <c r="ASI96" s="14"/>
      <c r="ASJ96" s="14"/>
      <c r="ASK96" s="14"/>
      <c r="ASL96" s="14"/>
      <c r="ASM96" s="14"/>
      <c r="ASN96" s="14"/>
      <c r="ASO96" s="14"/>
      <c r="ASP96" s="14"/>
      <c r="ASQ96" s="14"/>
      <c r="ASR96" s="14"/>
      <c r="ASS96" s="14"/>
      <c r="AST96" s="14"/>
      <c r="ASU96" s="14"/>
      <c r="ASV96" s="14"/>
      <c r="ASW96" s="14"/>
      <c r="ASX96" s="14"/>
      <c r="ASY96" s="14"/>
      <c r="ASZ96" s="14"/>
      <c r="ATA96" s="14"/>
      <c r="ATB96" s="14"/>
      <c r="ATC96" s="14"/>
      <c r="ATD96" s="14"/>
    </row>
    <row r="97" spans="63:1200">
      <c r="BK97" s="14" t="str">
        <f t="shared" si="2115"/>
        <v/>
      </c>
      <c r="ABO97" s="14"/>
      <c r="ABP97" s="14"/>
      <c r="ABQ97" s="14"/>
      <c r="ABR97" s="14"/>
      <c r="ABS97" s="14"/>
      <c r="ABT97" s="14"/>
      <c r="ABU97" s="14"/>
      <c r="ABV97" s="14"/>
      <c r="ABW97" s="14"/>
      <c r="ABX97" s="14"/>
      <c r="ABY97" s="14"/>
      <c r="ABZ97" s="14"/>
      <c r="ACA97" s="14"/>
      <c r="ACB97" s="14"/>
      <c r="ACC97" s="14"/>
      <c r="ACD97" s="14"/>
      <c r="ACE97" s="14"/>
      <c r="ACF97" s="14"/>
      <c r="ACG97" s="14"/>
      <c r="ACH97" s="14"/>
      <c r="ACI97" s="14"/>
      <c r="ACJ97" s="14"/>
      <c r="ACK97" s="14"/>
      <c r="ACL97" s="14"/>
      <c r="ACM97" s="14"/>
      <c r="ACN97" s="14"/>
      <c r="ACO97" s="14"/>
      <c r="ACP97" s="14"/>
      <c r="ACQ97" s="14"/>
      <c r="ACR97" s="14"/>
      <c r="ACS97" s="14"/>
      <c r="ACT97" s="14"/>
      <c r="ACU97" s="14"/>
      <c r="ACV97" s="14"/>
      <c r="ACW97" s="14"/>
      <c r="ACX97" s="14"/>
      <c r="ACY97" s="14"/>
      <c r="ACZ97" s="14"/>
      <c r="ADA97" s="14"/>
      <c r="ADB97" s="14"/>
      <c r="ADC97" s="14"/>
      <c r="ADD97" s="14"/>
      <c r="ADE97" s="14"/>
      <c r="ADF97" s="14"/>
      <c r="ADG97" s="14"/>
      <c r="ADH97" s="14"/>
      <c r="ADI97" s="14"/>
      <c r="ADJ97" s="14"/>
      <c r="ADK97" s="14"/>
      <c r="ADL97" s="14"/>
      <c r="ADM97" s="14"/>
      <c r="ADN97" s="14"/>
      <c r="ADO97" s="14"/>
      <c r="ADP97" s="14"/>
      <c r="ADQ97" s="14"/>
      <c r="ADR97" s="14"/>
      <c r="ADS97" s="14"/>
      <c r="ADT97" s="14"/>
      <c r="ADU97" s="14"/>
      <c r="ADV97" s="14"/>
      <c r="ADW97" s="14"/>
      <c r="ADX97" s="14"/>
      <c r="ADY97" s="14"/>
      <c r="ADZ97" s="14"/>
      <c r="AEA97" s="14"/>
      <c r="AEB97" s="14"/>
      <c r="AEC97" s="14"/>
      <c r="AED97" s="14"/>
      <c r="AEE97" s="14"/>
      <c r="AEF97" s="14"/>
      <c r="AEG97" s="14"/>
      <c r="AEH97" s="14"/>
      <c r="AEI97" s="14"/>
      <c r="AEJ97" s="14"/>
      <c r="AEK97" s="14"/>
      <c r="AEL97" s="14"/>
      <c r="AEM97" s="14"/>
      <c r="AEN97" s="14"/>
      <c r="AEO97" s="14"/>
      <c r="AEP97" s="14"/>
      <c r="AEQ97" s="14"/>
      <c r="AER97" s="14"/>
      <c r="AES97" s="14"/>
      <c r="AET97" s="14"/>
      <c r="AEU97" s="14"/>
      <c r="AEV97" s="14"/>
      <c r="AEW97" s="14"/>
      <c r="AEX97" s="14"/>
      <c r="AEY97" s="14"/>
      <c r="AEZ97" s="14"/>
      <c r="AFA97" s="14"/>
      <c r="AFB97" s="14"/>
      <c r="AFC97" s="14"/>
      <c r="AFD97" s="14"/>
      <c r="AFE97" s="14"/>
      <c r="AFF97" s="14"/>
      <c r="AFG97" s="14"/>
      <c r="AFH97" s="14"/>
      <c r="AFI97" s="14"/>
      <c r="AFJ97" s="14"/>
      <c r="AFK97" s="14"/>
      <c r="AFL97" s="14"/>
      <c r="AFM97" s="14"/>
      <c r="AFN97" s="14"/>
      <c r="AFO97" s="14"/>
      <c r="AFP97" s="14"/>
      <c r="AFQ97" s="14"/>
      <c r="AFR97" s="14"/>
      <c r="AFS97" s="14"/>
      <c r="AFT97" s="14"/>
      <c r="AFU97" s="14"/>
      <c r="AFV97" s="14"/>
      <c r="AFW97" s="14"/>
      <c r="AFX97" s="14"/>
      <c r="AFY97" s="14"/>
      <c r="AFZ97" s="14"/>
      <c r="AGA97" s="14"/>
      <c r="AGB97" s="14"/>
      <c r="AGC97" s="14"/>
      <c r="AGD97" s="14"/>
      <c r="AGE97" s="14"/>
      <c r="AGF97" s="14"/>
      <c r="AGG97" s="14"/>
      <c r="AGH97" s="14"/>
      <c r="AGI97" s="14"/>
      <c r="AGJ97" s="14"/>
      <c r="AGK97" s="14"/>
      <c r="AGL97" s="14"/>
      <c r="AGM97" s="14"/>
      <c r="AGN97" s="14"/>
      <c r="AGO97" s="14"/>
      <c r="AGP97" s="14"/>
      <c r="AGQ97" s="14"/>
      <c r="AGR97" s="14"/>
      <c r="AGS97" s="14"/>
      <c r="AGT97" s="14"/>
      <c r="AGU97" s="14"/>
      <c r="AGV97" s="14"/>
      <c r="AGW97" s="14"/>
      <c r="AGX97" s="14"/>
      <c r="AGY97" s="14"/>
      <c r="AGZ97" s="14"/>
      <c r="AHA97" s="14"/>
      <c r="AHB97" s="14"/>
      <c r="AHC97" s="14"/>
      <c r="AHD97" s="14"/>
      <c r="AHE97" s="14"/>
      <c r="AHF97" s="14"/>
      <c r="AHG97" s="14"/>
      <c r="AHH97" s="14"/>
      <c r="AHI97" s="14"/>
      <c r="AHJ97" s="14"/>
      <c r="AHK97" s="14"/>
      <c r="AHL97" s="14"/>
      <c r="AHM97" s="14"/>
      <c r="AHN97" s="14"/>
      <c r="AHO97" s="14"/>
      <c r="AHP97" s="14"/>
      <c r="AHQ97" s="14"/>
      <c r="AHR97" s="14"/>
      <c r="AHS97" s="14"/>
      <c r="AHT97" s="14"/>
      <c r="AHU97" s="14"/>
      <c r="AHV97" s="14"/>
      <c r="AHW97" s="14"/>
      <c r="AHX97" s="14"/>
      <c r="AHY97" s="14"/>
      <c r="AHZ97" s="14"/>
      <c r="AIA97" s="14"/>
      <c r="AIB97" s="14"/>
      <c r="AIC97" s="14"/>
      <c r="AID97" s="14"/>
      <c r="AIE97" s="14"/>
      <c r="AIF97" s="14"/>
      <c r="AIG97" s="14"/>
      <c r="AIH97" s="14"/>
      <c r="AII97" s="14"/>
      <c r="AIJ97" s="14"/>
      <c r="AIK97" s="14"/>
      <c r="AIL97" s="14"/>
      <c r="AIM97" s="14"/>
      <c r="AIN97" s="14"/>
      <c r="AIO97" s="14"/>
      <c r="AIP97" s="14"/>
      <c r="AIQ97" s="14"/>
      <c r="AIR97" s="14"/>
      <c r="AIS97" s="14"/>
      <c r="AIT97" s="14"/>
      <c r="AIU97" s="14"/>
      <c r="AIV97" s="14"/>
      <c r="AIW97" s="14"/>
      <c r="AIX97" s="14"/>
      <c r="AIY97" s="14"/>
      <c r="AIZ97" s="14"/>
      <c r="AJA97" s="14"/>
      <c r="AJB97" s="14"/>
      <c r="AJC97" s="14"/>
      <c r="AJD97" s="14"/>
      <c r="AJE97" s="14"/>
      <c r="AJF97" s="14"/>
      <c r="AJG97" s="14"/>
      <c r="AJH97" s="14"/>
      <c r="AJI97" s="14"/>
      <c r="AJJ97" s="14"/>
      <c r="AJK97" s="14"/>
      <c r="AJL97" s="14"/>
      <c r="AJM97" s="14"/>
      <c r="AJN97" s="14"/>
      <c r="AJO97" s="14"/>
      <c r="AJP97" s="14"/>
      <c r="AJQ97" s="14"/>
      <c r="AJR97" s="14"/>
      <c r="AJS97" s="14"/>
      <c r="AJT97" s="14"/>
      <c r="AJU97" s="14"/>
      <c r="AJV97" s="14"/>
      <c r="AJW97" s="14"/>
      <c r="AJX97" s="14"/>
      <c r="AJY97" s="14"/>
      <c r="AJZ97" s="14"/>
      <c r="AKA97" s="14"/>
      <c r="AKB97" s="14"/>
      <c r="AKC97" s="14"/>
      <c r="AKD97" s="14"/>
      <c r="AKE97" s="14"/>
      <c r="AKF97" s="14"/>
      <c r="AKG97" s="14"/>
      <c r="AKH97" s="14"/>
      <c r="AKI97" s="14"/>
      <c r="AKJ97" s="14"/>
      <c r="AKK97" s="14"/>
      <c r="AKL97" s="14"/>
      <c r="AKM97" s="14"/>
      <c r="AKN97" s="14"/>
      <c r="AKO97" s="14"/>
      <c r="AKP97" s="14"/>
      <c r="AKQ97" s="14"/>
      <c r="AKR97" s="14"/>
      <c r="AKS97" s="14"/>
      <c r="AKT97" s="14"/>
      <c r="AKU97" s="14"/>
      <c r="AKV97" s="14"/>
      <c r="AKW97" s="14"/>
      <c r="AKX97" s="14"/>
      <c r="AKY97" s="14"/>
      <c r="AKZ97" s="14"/>
      <c r="ALA97" s="14"/>
      <c r="ALB97" s="14"/>
      <c r="ALC97" s="14"/>
      <c r="ALD97" s="14"/>
      <c r="ALE97" s="14"/>
      <c r="ALF97" s="14"/>
      <c r="ALG97" s="14"/>
      <c r="ALH97" s="14"/>
      <c r="ALI97" s="14"/>
      <c r="ALJ97" s="14"/>
      <c r="ALK97" s="14"/>
      <c r="ALL97" s="14"/>
      <c r="ALM97" s="14"/>
      <c r="ALN97" s="14"/>
      <c r="ALO97" s="14"/>
      <c r="ALP97" s="14"/>
      <c r="ALQ97" s="14"/>
      <c r="ALR97" s="14"/>
      <c r="ALS97" s="14"/>
      <c r="ALT97" s="14"/>
      <c r="ALU97" s="14"/>
      <c r="ALV97" s="14"/>
      <c r="ALW97" s="14"/>
      <c r="ALX97" s="14"/>
      <c r="ALY97" s="14"/>
      <c r="ALZ97" s="14"/>
      <c r="AMA97" s="14"/>
      <c r="AMB97" s="14"/>
      <c r="AMC97" s="14"/>
      <c r="AMD97" s="14"/>
      <c r="AME97" s="14"/>
      <c r="AMF97" s="14"/>
      <c r="AMG97" s="14"/>
      <c r="AMH97" s="14"/>
      <c r="AMI97" s="14"/>
      <c r="AMJ97" s="14"/>
      <c r="AMK97" s="14"/>
      <c r="AML97" s="14"/>
      <c r="AMM97" s="14"/>
      <c r="AMN97" s="14"/>
      <c r="AMO97" s="14"/>
      <c r="AMP97" s="14"/>
      <c r="AMQ97" s="14"/>
      <c r="AMR97" s="14"/>
      <c r="AMS97" s="14"/>
      <c r="AMT97" s="14"/>
      <c r="AMU97" s="14"/>
      <c r="AMV97" s="14"/>
      <c r="AMW97" s="14"/>
      <c r="AMX97" s="14"/>
      <c r="AMY97" s="14"/>
      <c r="AMZ97" s="14"/>
      <c r="ANA97" s="14"/>
      <c r="ANB97" s="14"/>
      <c r="ANC97" s="14"/>
      <c r="AND97" s="14"/>
      <c r="ANE97" s="14"/>
      <c r="ANF97" s="14"/>
      <c r="ANG97" s="14"/>
      <c r="ANH97" s="14"/>
      <c r="ANI97" s="14"/>
      <c r="ANJ97" s="14"/>
      <c r="ANK97" s="14"/>
      <c r="ANL97" s="14"/>
      <c r="ANM97" s="14"/>
      <c r="ANN97" s="14"/>
      <c r="ANO97" s="14"/>
      <c r="ANP97" s="14"/>
      <c r="ANQ97" s="14"/>
      <c r="ANR97" s="14"/>
      <c r="ANS97" s="14"/>
      <c r="ANT97" s="14"/>
      <c r="ANU97" s="14"/>
      <c r="ANV97" s="14"/>
      <c r="ANW97" s="14"/>
      <c r="ANX97" s="14"/>
      <c r="ANY97" s="14"/>
      <c r="ANZ97" s="14"/>
      <c r="AOA97" s="14"/>
      <c r="AOB97" s="14"/>
      <c r="AOC97" s="14"/>
      <c r="AOD97" s="14"/>
      <c r="AOE97" s="14"/>
      <c r="AOF97" s="14"/>
      <c r="AOG97" s="14"/>
      <c r="AOH97" s="14"/>
      <c r="AOI97" s="14"/>
      <c r="AOJ97" s="14"/>
      <c r="AOK97" s="14"/>
      <c r="AOL97" s="14"/>
      <c r="AOM97" s="14"/>
      <c r="AON97" s="14"/>
      <c r="AOO97" s="14"/>
      <c r="AOP97" s="14"/>
      <c r="AOQ97" s="14"/>
      <c r="AOR97" s="14"/>
      <c r="AOS97" s="14"/>
      <c r="AOT97" s="14"/>
      <c r="AOU97" s="14"/>
      <c r="AOV97" s="14"/>
      <c r="AOW97" s="14"/>
      <c r="AOX97" s="14"/>
      <c r="AOY97" s="14"/>
      <c r="AOZ97" s="14"/>
      <c r="APA97" s="14"/>
      <c r="APB97" s="14"/>
      <c r="APC97" s="14"/>
      <c r="APD97" s="14"/>
      <c r="APE97" s="14"/>
      <c r="APF97" s="14"/>
      <c r="APG97" s="14"/>
      <c r="APH97" s="14"/>
      <c r="API97" s="14"/>
      <c r="APJ97" s="14"/>
      <c r="APK97" s="14"/>
      <c r="APL97" s="14"/>
      <c r="APM97" s="14"/>
      <c r="APN97" s="14"/>
      <c r="APO97" s="14"/>
      <c r="APP97" s="14"/>
      <c r="APQ97" s="14"/>
      <c r="APR97" s="14"/>
      <c r="APS97" s="14"/>
      <c r="APT97" s="14"/>
      <c r="APU97" s="14"/>
      <c r="APV97" s="14"/>
      <c r="APW97" s="14"/>
      <c r="APX97" s="14"/>
      <c r="APY97" s="14"/>
      <c r="APZ97" s="14"/>
      <c r="AQA97" s="14"/>
      <c r="AQB97" s="14"/>
      <c r="AQC97" s="14"/>
      <c r="AQD97" s="14"/>
      <c r="AQE97" s="14"/>
      <c r="AQF97" s="14"/>
      <c r="AQG97" s="14"/>
      <c r="AQH97" s="14"/>
      <c r="AQI97" s="14"/>
      <c r="AQJ97" s="14"/>
      <c r="AQK97" s="14"/>
      <c r="AQL97" s="14"/>
      <c r="AQM97" s="14"/>
      <c r="AQN97" s="14"/>
      <c r="AQO97" s="14"/>
      <c r="AQP97" s="14"/>
      <c r="AQQ97" s="14"/>
      <c r="AQR97" s="14"/>
      <c r="AQS97" s="14"/>
      <c r="AQT97" s="14"/>
      <c r="AQU97" s="14"/>
      <c r="AQV97" s="14"/>
      <c r="AQW97" s="14"/>
      <c r="AQX97" s="14"/>
      <c r="AQY97" s="14"/>
      <c r="AQZ97" s="14"/>
      <c r="ARA97" s="14"/>
      <c r="ARB97" s="14"/>
      <c r="ARC97" s="14"/>
      <c r="ARD97" s="14"/>
      <c r="ARE97" s="14"/>
      <c r="ARF97" s="14"/>
      <c r="ARG97" s="14"/>
      <c r="ARH97" s="14"/>
      <c r="ARI97" s="14"/>
      <c r="ARJ97" s="14"/>
      <c r="ARK97" s="14"/>
      <c r="ARL97" s="14"/>
      <c r="ARM97" s="14"/>
      <c r="ARN97" s="14"/>
      <c r="ARO97" s="14"/>
      <c r="ARP97" s="14"/>
      <c r="ARQ97" s="14"/>
      <c r="ARR97" s="14"/>
      <c r="ARS97" s="14"/>
      <c r="ART97" s="14"/>
      <c r="ARU97" s="14"/>
      <c r="ARV97" s="14"/>
      <c r="ARW97" s="14"/>
      <c r="ARX97" s="14"/>
      <c r="ARY97" s="14"/>
      <c r="ARZ97" s="14"/>
      <c r="ASA97" s="14"/>
      <c r="ASB97" s="14"/>
      <c r="ASC97" s="14"/>
      <c r="ASD97" s="14"/>
      <c r="ASE97" s="14"/>
      <c r="ASF97" s="14"/>
      <c r="ASG97" s="14"/>
      <c r="ASH97" s="14"/>
      <c r="ASI97" s="14"/>
      <c r="ASJ97" s="14"/>
      <c r="ASK97" s="14"/>
      <c r="ASL97" s="14"/>
      <c r="ASM97" s="14"/>
      <c r="ASN97" s="14"/>
      <c r="ASO97" s="14"/>
      <c r="ASP97" s="14"/>
      <c r="ASQ97" s="14"/>
      <c r="ASR97" s="14"/>
      <c r="ASS97" s="14"/>
      <c r="AST97" s="14"/>
      <c r="ASU97" s="14"/>
      <c r="ASV97" s="14"/>
      <c r="ASW97" s="14"/>
      <c r="ASX97" s="14"/>
      <c r="ASY97" s="14"/>
      <c r="ASZ97" s="14"/>
      <c r="ATA97" s="14"/>
      <c r="ATB97" s="14"/>
      <c r="ATC97" s="14"/>
      <c r="ATD97" s="14"/>
    </row>
    <row r="98" spans="63:1200">
      <c r="BK98" s="14" t="str">
        <f t="shared" si="2115"/>
        <v/>
      </c>
      <c r="ABO98" s="14"/>
      <c r="ABP98" s="14"/>
      <c r="ABQ98" s="14"/>
      <c r="ABR98" s="14"/>
      <c r="ABS98" s="14"/>
      <c r="ABT98" s="14"/>
      <c r="ABU98" s="14"/>
      <c r="ABV98" s="14"/>
      <c r="ABW98" s="14"/>
      <c r="ABX98" s="14"/>
      <c r="ABY98" s="14"/>
      <c r="ABZ98" s="14"/>
      <c r="ACA98" s="14"/>
      <c r="ACB98" s="14"/>
      <c r="ACC98" s="14"/>
      <c r="ACD98" s="14"/>
      <c r="ACE98" s="14"/>
      <c r="ACF98" s="14"/>
      <c r="ACG98" s="14"/>
      <c r="ACH98" s="14"/>
      <c r="ACI98" s="14"/>
      <c r="ACJ98" s="14"/>
      <c r="ACK98" s="14"/>
      <c r="ACL98" s="14"/>
      <c r="ACM98" s="14"/>
      <c r="ACN98" s="14"/>
      <c r="ACO98" s="14"/>
      <c r="ACP98" s="14"/>
      <c r="ACQ98" s="14"/>
      <c r="ACR98" s="14"/>
      <c r="ACS98" s="14"/>
      <c r="ACT98" s="14"/>
      <c r="ACU98" s="14"/>
      <c r="ACV98" s="14"/>
      <c r="ACW98" s="14"/>
      <c r="ACX98" s="14"/>
      <c r="ACY98" s="14"/>
      <c r="ACZ98" s="14"/>
      <c r="ADA98" s="14"/>
      <c r="ADB98" s="14"/>
      <c r="ADC98" s="14"/>
      <c r="ADD98" s="14"/>
      <c r="ADE98" s="14"/>
      <c r="ADF98" s="14"/>
      <c r="ADG98" s="14"/>
      <c r="ADH98" s="14"/>
      <c r="ADI98" s="14"/>
      <c r="ADJ98" s="14"/>
      <c r="ADK98" s="14"/>
      <c r="ADL98" s="14"/>
      <c r="ADM98" s="14"/>
      <c r="ADN98" s="14"/>
      <c r="ADO98" s="14"/>
      <c r="ADP98" s="14"/>
      <c r="ADQ98" s="14"/>
      <c r="ADR98" s="14"/>
      <c r="ADS98" s="14"/>
      <c r="ADT98" s="14"/>
      <c r="ADU98" s="14"/>
      <c r="ADV98" s="14"/>
      <c r="ADW98" s="14"/>
      <c r="ADX98" s="14"/>
      <c r="ADY98" s="14"/>
      <c r="ADZ98" s="14"/>
      <c r="AEA98" s="14"/>
      <c r="AEB98" s="14"/>
      <c r="AEC98" s="14"/>
      <c r="AED98" s="14"/>
      <c r="AEE98" s="14"/>
      <c r="AEF98" s="14"/>
      <c r="AEG98" s="14"/>
      <c r="AEH98" s="14"/>
      <c r="AEI98" s="14"/>
      <c r="AEJ98" s="14"/>
      <c r="AEK98" s="14"/>
      <c r="AEL98" s="14"/>
      <c r="AEM98" s="14"/>
      <c r="AEN98" s="14"/>
      <c r="AEO98" s="14"/>
      <c r="AEP98" s="14"/>
      <c r="AEQ98" s="14"/>
      <c r="AER98" s="14"/>
      <c r="AES98" s="14"/>
      <c r="AET98" s="14"/>
      <c r="AEU98" s="14"/>
      <c r="AEV98" s="14"/>
      <c r="AEW98" s="14"/>
      <c r="AEX98" s="14"/>
      <c r="AEY98" s="14"/>
      <c r="AEZ98" s="14"/>
      <c r="AFA98" s="14"/>
      <c r="AFB98" s="14"/>
      <c r="AFC98" s="14"/>
      <c r="AFD98" s="14"/>
      <c r="AFE98" s="14"/>
      <c r="AFF98" s="14"/>
      <c r="AFG98" s="14"/>
      <c r="AFH98" s="14"/>
      <c r="AFI98" s="14"/>
      <c r="AFJ98" s="14"/>
      <c r="AFK98" s="14"/>
      <c r="AFL98" s="14"/>
      <c r="AFM98" s="14"/>
      <c r="AFN98" s="14"/>
      <c r="AFO98" s="14"/>
      <c r="AFP98" s="14"/>
      <c r="AFQ98" s="14"/>
      <c r="AFR98" s="14"/>
      <c r="AFS98" s="14"/>
      <c r="AFT98" s="14"/>
      <c r="AFU98" s="14"/>
      <c r="AFV98" s="14"/>
      <c r="AFW98" s="14"/>
      <c r="AFX98" s="14"/>
      <c r="AFY98" s="14"/>
      <c r="AFZ98" s="14"/>
      <c r="AGA98" s="14"/>
      <c r="AGB98" s="14"/>
      <c r="AGC98" s="14"/>
      <c r="AGD98" s="14"/>
      <c r="AGE98" s="14"/>
      <c r="AGF98" s="14"/>
      <c r="AGG98" s="14"/>
      <c r="AGH98" s="14"/>
      <c r="AGI98" s="14"/>
      <c r="AGJ98" s="14"/>
      <c r="AGK98" s="14"/>
      <c r="AGL98" s="14"/>
      <c r="AGM98" s="14"/>
      <c r="AGN98" s="14"/>
      <c r="AGO98" s="14"/>
      <c r="AGP98" s="14"/>
      <c r="AGQ98" s="14"/>
      <c r="AGR98" s="14"/>
      <c r="AGS98" s="14"/>
      <c r="AGT98" s="14"/>
      <c r="AGU98" s="14"/>
      <c r="AGV98" s="14"/>
      <c r="AGW98" s="14"/>
      <c r="AGX98" s="14"/>
      <c r="AGY98" s="14"/>
      <c r="AGZ98" s="14"/>
      <c r="AHA98" s="14"/>
      <c r="AHB98" s="14"/>
      <c r="AHC98" s="14"/>
      <c r="AHD98" s="14"/>
      <c r="AHE98" s="14"/>
      <c r="AHF98" s="14"/>
      <c r="AHG98" s="14"/>
      <c r="AHH98" s="14"/>
      <c r="AHI98" s="14"/>
      <c r="AHJ98" s="14"/>
      <c r="AHK98" s="14"/>
      <c r="AHL98" s="14"/>
      <c r="AHM98" s="14"/>
      <c r="AHN98" s="14"/>
      <c r="AHO98" s="14"/>
      <c r="AHP98" s="14"/>
      <c r="AHQ98" s="14"/>
      <c r="AHR98" s="14"/>
      <c r="AHS98" s="14"/>
      <c r="AHT98" s="14"/>
      <c r="AHU98" s="14"/>
      <c r="AHV98" s="14"/>
      <c r="AHW98" s="14"/>
      <c r="AHX98" s="14"/>
      <c r="AHY98" s="14"/>
      <c r="AHZ98" s="14"/>
      <c r="AIA98" s="14"/>
      <c r="AIB98" s="14"/>
      <c r="AIC98" s="14"/>
      <c r="AID98" s="14"/>
      <c r="AIE98" s="14"/>
      <c r="AIF98" s="14"/>
      <c r="AIG98" s="14"/>
      <c r="AIH98" s="14"/>
      <c r="AII98" s="14"/>
      <c r="AIJ98" s="14"/>
      <c r="AIK98" s="14"/>
      <c r="AIL98" s="14"/>
      <c r="AIM98" s="14"/>
      <c r="AIN98" s="14"/>
      <c r="AIO98" s="14"/>
      <c r="AIP98" s="14"/>
      <c r="AIQ98" s="14"/>
      <c r="AIR98" s="14"/>
      <c r="AIS98" s="14"/>
      <c r="AIT98" s="14"/>
      <c r="AIU98" s="14"/>
      <c r="AIV98" s="14"/>
      <c r="AIW98" s="14"/>
      <c r="AIX98" s="14"/>
      <c r="AIY98" s="14"/>
      <c r="AIZ98" s="14"/>
      <c r="AJA98" s="14"/>
      <c r="AJB98" s="14"/>
      <c r="AJC98" s="14"/>
      <c r="AJD98" s="14"/>
      <c r="AJE98" s="14"/>
      <c r="AJF98" s="14"/>
      <c r="AJG98" s="14"/>
      <c r="AJH98" s="14"/>
      <c r="AJI98" s="14"/>
      <c r="AJJ98" s="14"/>
      <c r="AJK98" s="14"/>
      <c r="AJL98" s="14"/>
      <c r="AJM98" s="14"/>
      <c r="AJN98" s="14"/>
      <c r="AJO98" s="14"/>
      <c r="AJP98" s="14"/>
      <c r="AJQ98" s="14"/>
      <c r="AJR98" s="14"/>
      <c r="AJS98" s="14"/>
      <c r="AJT98" s="14"/>
      <c r="AJU98" s="14"/>
      <c r="AJV98" s="14"/>
      <c r="AJW98" s="14"/>
      <c r="AJX98" s="14"/>
      <c r="AJY98" s="14"/>
      <c r="AJZ98" s="14"/>
      <c r="AKA98" s="14"/>
      <c r="AKB98" s="14"/>
      <c r="AKC98" s="14"/>
      <c r="AKD98" s="14"/>
      <c r="AKE98" s="14"/>
      <c r="AKF98" s="14"/>
      <c r="AKG98" s="14"/>
      <c r="AKH98" s="14"/>
      <c r="AKI98" s="14"/>
      <c r="AKJ98" s="14"/>
      <c r="AKK98" s="14"/>
      <c r="AKL98" s="14"/>
      <c r="AKM98" s="14"/>
      <c r="AKN98" s="14"/>
      <c r="AKO98" s="14"/>
      <c r="AKP98" s="14"/>
      <c r="AKQ98" s="14"/>
      <c r="AKR98" s="14"/>
      <c r="AKS98" s="14"/>
      <c r="AKT98" s="14"/>
      <c r="AKU98" s="14"/>
      <c r="AKV98" s="14"/>
      <c r="AKW98" s="14"/>
      <c r="AKX98" s="14"/>
      <c r="AKY98" s="14"/>
      <c r="AKZ98" s="14"/>
      <c r="ALA98" s="14"/>
      <c r="ALB98" s="14"/>
      <c r="ALC98" s="14"/>
      <c r="ALD98" s="14"/>
      <c r="ALE98" s="14"/>
      <c r="ALF98" s="14"/>
      <c r="ALG98" s="14"/>
      <c r="ALH98" s="14"/>
      <c r="ALI98" s="14"/>
      <c r="ALJ98" s="14"/>
      <c r="ALK98" s="14"/>
      <c r="ALL98" s="14"/>
      <c r="ALM98" s="14"/>
      <c r="ALN98" s="14"/>
      <c r="ALO98" s="14"/>
      <c r="ALP98" s="14"/>
      <c r="ALQ98" s="14"/>
      <c r="ALR98" s="14"/>
      <c r="ALS98" s="14"/>
      <c r="ALT98" s="14"/>
      <c r="ALU98" s="14"/>
      <c r="ALV98" s="14"/>
      <c r="ALW98" s="14"/>
      <c r="ALX98" s="14"/>
      <c r="ALY98" s="14"/>
      <c r="ALZ98" s="14"/>
      <c r="AMA98" s="14"/>
      <c r="AMB98" s="14"/>
      <c r="AMC98" s="14"/>
      <c r="AMD98" s="14"/>
      <c r="AME98" s="14"/>
      <c r="AMF98" s="14"/>
      <c r="AMG98" s="14"/>
      <c r="AMH98" s="14"/>
      <c r="AMI98" s="14"/>
      <c r="AMJ98" s="14"/>
      <c r="AMK98" s="14"/>
      <c r="AML98" s="14"/>
      <c r="AMM98" s="14"/>
      <c r="AMN98" s="14"/>
      <c r="AMO98" s="14"/>
      <c r="AMP98" s="14"/>
      <c r="AMQ98" s="14"/>
      <c r="AMR98" s="14"/>
      <c r="AMS98" s="14"/>
      <c r="AMT98" s="14"/>
      <c r="AMU98" s="14"/>
      <c r="AMV98" s="14"/>
      <c r="AMW98" s="14"/>
      <c r="AMX98" s="14"/>
      <c r="AMY98" s="14"/>
      <c r="AMZ98" s="14"/>
      <c r="ANA98" s="14"/>
      <c r="ANB98" s="14"/>
      <c r="ANC98" s="14"/>
      <c r="AND98" s="14"/>
      <c r="ANE98" s="14"/>
      <c r="ANF98" s="14"/>
      <c r="ANG98" s="14"/>
      <c r="ANH98" s="14"/>
      <c r="ANI98" s="14"/>
      <c r="ANJ98" s="14"/>
      <c r="ANK98" s="14"/>
      <c r="ANL98" s="14"/>
      <c r="ANM98" s="14"/>
      <c r="ANN98" s="14"/>
      <c r="ANO98" s="14"/>
      <c r="ANP98" s="14"/>
      <c r="ANQ98" s="14"/>
      <c r="ANR98" s="14"/>
      <c r="ANS98" s="14"/>
      <c r="ANT98" s="14"/>
      <c r="ANU98" s="14"/>
      <c r="ANV98" s="14"/>
      <c r="ANW98" s="14"/>
      <c r="ANX98" s="14"/>
      <c r="ANY98" s="14"/>
      <c r="ANZ98" s="14"/>
      <c r="AOA98" s="14"/>
      <c r="AOB98" s="14"/>
      <c r="AOC98" s="14"/>
      <c r="AOD98" s="14"/>
      <c r="AOE98" s="14"/>
      <c r="AOF98" s="14"/>
      <c r="AOG98" s="14"/>
      <c r="AOH98" s="14"/>
      <c r="AOI98" s="14"/>
      <c r="AOJ98" s="14"/>
      <c r="AOK98" s="14"/>
      <c r="AOL98" s="14"/>
      <c r="AOM98" s="14"/>
      <c r="AON98" s="14"/>
      <c r="AOO98" s="14"/>
      <c r="AOP98" s="14"/>
      <c r="AOQ98" s="14"/>
      <c r="AOR98" s="14"/>
      <c r="AOS98" s="14"/>
      <c r="AOT98" s="14"/>
      <c r="AOU98" s="14"/>
      <c r="AOV98" s="14"/>
      <c r="AOW98" s="14"/>
      <c r="AOX98" s="14"/>
      <c r="AOY98" s="14"/>
      <c r="AOZ98" s="14"/>
      <c r="APA98" s="14"/>
      <c r="APB98" s="14"/>
      <c r="APC98" s="14"/>
      <c r="APD98" s="14"/>
      <c r="APE98" s="14"/>
      <c r="APF98" s="14"/>
      <c r="APG98" s="14"/>
      <c r="APH98" s="14"/>
      <c r="API98" s="14"/>
      <c r="APJ98" s="14"/>
      <c r="APK98" s="14"/>
      <c r="APL98" s="14"/>
      <c r="APM98" s="14"/>
      <c r="APN98" s="14"/>
      <c r="APO98" s="14"/>
      <c r="APP98" s="14"/>
      <c r="APQ98" s="14"/>
      <c r="APR98" s="14"/>
      <c r="APS98" s="14"/>
      <c r="APT98" s="14"/>
      <c r="APU98" s="14"/>
      <c r="APV98" s="14"/>
      <c r="APW98" s="14"/>
      <c r="APX98" s="14"/>
      <c r="APY98" s="14"/>
      <c r="APZ98" s="14"/>
      <c r="AQA98" s="14"/>
      <c r="AQB98" s="14"/>
      <c r="AQC98" s="14"/>
      <c r="AQD98" s="14"/>
      <c r="AQE98" s="14"/>
      <c r="AQF98" s="14"/>
      <c r="AQG98" s="14"/>
      <c r="AQH98" s="14"/>
      <c r="AQI98" s="14"/>
      <c r="AQJ98" s="14"/>
      <c r="AQK98" s="14"/>
      <c r="AQL98" s="14"/>
      <c r="AQM98" s="14"/>
      <c r="AQN98" s="14"/>
      <c r="AQO98" s="14"/>
      <c r="AQP98" s="14"/>
      <c r="AQQ98" s="14"/>
      <c r="AQR98" s="14"/>
      <c r="AQS98" s="14"/>
      <c r="AQT98" s="14"/>
      <c r="AQU98" s="14"/>
      <c r="AQV98" s="14"/>
      <c r="AQW98" s="14"/>
      <c r="AQX98" s="14"/>
      <c r="AQY98" s="14"/>
      <c r="AQZ98" s="14"/>
      <c r="ARA98" s="14"/>
      <c r="ARB98" s="14"/>
      <c r="ARC98" s="14"/>
      <c r="ARD98" s="14"/>
      <c r="ARE98" s="14"/>
      <c r="ARF98" s="14"/>
      <c r="ARG98" s="14"/>
      <c r="ARH98" s="14"/>
      <c r="ARI98" s="14"/>
      <c r="ARJ98" s="14"/>
      <c r="ARK98" s="14"/>
      <c r="ARL98" s="14"/>
      <c r="ARM98" s="14"/>
      <c r="ARN98" s="14"/>
      <c r="ARO98" s="14"/>
      <c r="ARP98" s="14"/>
      <c r="ARQ98" s="14"/>
      <c r="ARR98" s="14"/>
      <c r="ARS98" s="14"/>
      <c r="ART98" s="14"/>
      <c r="ARU98" s="14"/>
      <c r="ARV98" s="14"/>
      <c r="ARW98" s="14"/>
      <c r="ARX98" s="14"/>
      <c r="ARY98" s="14"/>
      <c r="ARZ98" s="14"/>
      <c r="ASA98" s="14"/>
      <c r="ASB98" s="14"/>
      <c r="ASC98" s="14"/>
      <c r="ASD98" s="14"/>
      <c r="ASE98" s="14"/>
      <c r="ASF98" s="14"/>
      <c r="ASG98" s="14"/>
      <c r="ASH98" s="14"/>
      <c r="ASI98" s="14"/>
      <c r="ASJ98" s="14"/>
      <c r="ASK98" s="14"/>
      <c r="ASL98" s="14"/>
      <c r="ASM98" s="14"/>
      <c r="ASN98" s="14"/>
      <c r="ASO98" s="14"/>
      <c r="ASP98" s="14"/>
      <c r="ASQ98" s="14"/>
      <c r="ASR98" s="14"/>
      <c r="ASS98" s="14"/>
      <c r="AST98" s="14"/>
      <c r="ASU98" s="14"/>
      <c r="ASV98" s="14"/>
      <c r="ASW98" s="14"/>
      <c r="ASX98" s="14"/>
      <c r="ASY98" s="14"/>
      <c r="ASZ98" s="14"/>
      <c r="ATA98" s="14"/>
      <c r="ATB98" s="14"/>
      <c r="ATC98" s="14"/>
      <c r="ATD98" s="14"/>
    </row>
    <row r="99" spans="63:1200">
      <c r="BK99" s="14" t="str">
        <f t="shared" si="2115"/>
        <v/>
      </c>
      <c r="ABO99" s="14"/>
      <c r="ABP99" s="14"/>
      <c r="ABQ99" s="14"/>
      <c r="ABR99" s="14"/>
      <c r="ABS99" s="14"/>
      <c r="ABT99" s="14"/>
      <c r="ABU99" s="14"/>
      <c r="ABV99" s="14"/>
      <c r="ABW99" s="14"/>
      <c r="ABX99" s="14"/>
      <c r="ABY99" s="14"/>
      <c r="ABZ99" s="14"/>
      <c r="ACA99" s="14"/>
      <c r="ACB99" s="14"/>
      <c r="ACC99" s="14"/>
      <c r="ACD99" s="14"/>
      <c r="ACE99" s="14"/>
      <c r="ACF99" s="14"/>
      <c r="ACG99" s="14"/>
      <c r="ACH99" s="14"/>
      <c r="ACI99" s="14"/>
      <c r="ACJ99" s="14"/>
      <c r="ACK99" s="14"/>
      <c r="ACL99" s="14"/>
      <c r="ACM99" s="14"/>
      <c r="ACN99" s="14"/>
      <c r="ACO99" s="14"/>
      <c r="ACP99" s="14"/>
      <c r="ACQ99" s="14"/>
      <c r="ACR99" s="14"/>
      <c r="ACS99" s="14"/>
      <c r="ACT99" s="14"/>
      <c r="ACU99" s="14"/>
      <c r="ACV99" s="14"/>
      <c r="ACW99" s="14"/>
      <c r="ACX99" s="14"/>
      <c r="ACY99" s="14"/>
      <c r="ACZ99" s="14"/>
      <c r="ADA99" s="14"/>
      <c r="ADB99" s="14"/>
      <c r="ADC99" s="14"/>
      <c r="ADD99" s="14"/>
      <c r="ADE99" s="14"/>
      <c r="ADF99" s="14"/>
      <c r="ADG99" s="14"/>
      <c r="ADH99" s="14"/>
      <c r="ADI99" s="14"/>
      <c r="ADJ99" s="14"/>
      <c r="ADK99" s="14"/>
      <c r="ADL99" s="14"/>
      <c r="ADM99" s="14"/>
      <c r="ADN99" s="14"/>
      <c r="ADO99" s="14"/>
      <c r="ADP99" s="14"/>
      <c r="ADQ99" s="14"/>
      <c r="ADR99" s="14"/>
      <c r="ADS99" s="14"/>
      <c r="ADT99" s="14"/>
      <c r="ADU99" s="14"/>
      <c r="ADV99" s="14"/>
      <c r="ADW99" s="14"/>
      <c r="ADX99" s="14"/>
      <c r="ADY99" s="14"/>
      <c r="ADZ99" s="14"/>
      <c r="AEA99" s="14"/>
      <c r="AEB99" s="14"/>
      <c r="AEC99" s="14"/>
      <c r="AED99" s="14"/>
      <c r="AEE99" s="14"/>
      <c r="AEF99" s="14"/>
      <c r="AEG99" s="14"/>
      <c r="AEH99" s="14"/>
      <c r="AEI99" s="14"/>
      <c r="AEJ99" s="14"/>
      <c r="AEK99" s="14"/>
      <c r="AEL99" s="14"/>
      <c r="AEM99" s="14"/>
      <c r="AEN99" s="14"/>
      <c r="AEO99" s="14"/>
      <c r="AEP99" s="14"/>
      <c r="AEQ99" s="14"/>
      <c r="AER99" s="14"/>
      <c r="AES99" s="14"/>
      <c r="AET99" s="14"/>
      <c r="AEU99" s="14"/>
      <c r="AEV99" s="14"/>
      <c r="AEW99" s="14"/>
      <c r="AEX99" s="14"/>
      <c r="AEY99" s="14"/>
      <c r="AEZ99" s="14"/>
      <c r="AFA99" s="14"/>
      <c r="AFB99" s="14"/>
      <c r="AFC99" s="14"/>
      <c r="AFD99" s="14"/>
      <c r="AFE99" s="14"/>
      <c r="AFF99" s="14"/>
      <c r="AFG99" s="14"/>
      <c r="AFH99" s="14"/>
      <c r="AFI99" s="14"/>
      <c r="AFJ99" s="14"/>
      <c r="AFK99" s="14"/>
      <c r="AFL99" s="14"/>
      <c r="AFM99" s="14"/>
      <c r="AFN99" s="14"/>
      <c r="AFO99" s="14"/>
      <c r="AFP99" s="14"/>
      <c r="AFQ99" s="14"/>
      <c r="AFR99" s="14"/>
      <c r="AFS99" s="14"/>
      <c r="AFT99" s="14"/>
      <c r="AFU99" s="14"/>
      <c r="AFV99" s="14"/>
      <c r="AFW99" s="14"/>
      <c r="AFX99" s="14"/>
      <c r="AFY99" s="14"/>
      <c r="AFZ99" s="14"/>
      <c r="AGA99" s="14"/>
      <c r="AGB99" s="14"/>
      <c r="AGC99" s="14"/>
      <c r="AGD99" s="14"/>
      <c r="AGE99" s="14"/>
      <c r="AGF99" s="14"/>
      <c r="AGG99" s="14"/>
      <c r="AGH99" s="14"/>
      <c r="AGI99" s="14"/>
      <c r="AGJ99" s="14"/>
      <c r="AGK99" s="14"/>
      <c r="AGL99" s="14"/>
      <c r="AGM99" s="14"/>
      <c r="AGN99" s="14"/>
      <c r="AGO99" s="14"/>
      <c r="AGP99" s="14"/>
      <c r="AGQ99" s="14"/>
      <c r="AGR99" s="14"/>
      <c r="AGS99" s="14"/>
      <c r="AGT99" s="14"/>
      <c r="AGU99" s="14"/>
      <c r="AGV99" s="14"/>
      <c r="AGW99" s="14"/>
      <c r="AGX99" s="14"/>
      <c r="AGY99" s="14"/>
      <c r="AGZ99" s="14"/>
      <c r="AHA99" s="14"/>
      <c r="AHB99" s="14"/>
      <c r="AHC99" s="14"/>
      <c r="AHD99" s="14"/>
      <c r="AHE99" s="14"/>
      <c r="AHF99" s="14"/>
      <c r="AHG99" s="14"/>
      <c r="AHH99" s="14"/>
      <c r="AHI99" s="14"/>
      <c r="AHJ99" s="14"/>
      <c r="AHK99" s="14"/>
      <c r="AHL99" s="14"/>
      <c r="AHM99" s="14"/>
      <c r="AHN99" s="14"/>
      <c r="AHO99" s="14"/>
      <c r="AHP99" s="14"/>
      <c r="AHQ99" s="14"/>
      <c r="AHR99" s="14"/>
      <c r="AHS99" s="14"/>
      <c r="AHT99" s="14"/>
      <c r="AHU99" s="14"/>
      <c r="AHV99" s="14"/>
      <c r="AHW99" s="14"/>
      <c r="AHX99" s="14"/>
      <c r="AHY99" s="14"/>
      <c r="AHZ99" s="14"/>
      <c r="AIA99" s="14"/>
      <c r="AIB99" s="14"/>
      <c r="AIC99" s="14"/>
      <c r="AID99" s="14"/>
      <c r="AIE99" s="14"/>
      <c r="AIF99" s="14"/>
      <c r="AIG99" s="14"/>
      <c r="AIH99" s="14"/>
      <c r="AII99" s="14"/>
      <c r="AIJ99" s="14"/>
      <c r="AIK99" s="14"/>
      <c r="AIL99" s="14"/>
      <c r="AIM99" s="14"/>
      <c r="AIN99" s="14"/>
      <c r="AIO99" s="14"/>
      <c r="AIP99" s="14"/>
      <c r="AIQ99" s="14"/>
      <c r="AIR99" s="14"/>
      <c r="AIS99" s="14"/>
      <c r="AIT99" s="14"/>
      <c r="AIU99" s="14"/>
      <c r="AIV99" s="14"/>
      <c r="AIW99" s="14"/>
      <c r="AIX99" s="14"/>
      <c r="AIY99" s="14"/>
      <c r="AIZ99" s="14"/>
      <c r="AJA99" s="14"/>
      <c r="AJB99" s="14"/>
      <c r="AJC99" s="14"/>
      <c r="AJD99" s="14"/>
      <c r="AJE99" s="14"/>
      <c r="AJF99" s="14"/>
      <c r="AJG99" s="14"/>
      <c r="AJH99" s="14"/>
      <c r="AJI99" s="14"/>
      <c r="AJJ99" s="14"/>
      <c r="AJK99" s="14"/>
      <c r="AJL99" s="14"/>
      <c r="AJM99" s="14"/>
      <c r="AJN99" s="14"/>
      <c r="AJO99" s="14"/>
      <c r="AJP99" s="14"/>
      <c r="AJQ99" s="14"/>
      <c r="AJR99" s="14"/>
      <c r="AJS99" s="14"/>
      <c r="AJT99" s="14"/>
      <c r="AJU99" s="14"/>
      <c r="AJV99" s="14"/>
      <c r="AJW99" s="14"/>
      <c r="AJX99" s="14"/>
      <c r="AJY99" s="14"/>
      <c r="AJZ99" s="14"/>
      <c r="AKA99" s="14"/>
      <c r="AKB99" s="14"/>
      <c r="AKC99" s="14"/>
      <c r="AKD99" s="14"/>
      <c r="AKE99" s="14"/>
      <c r="AKF99" s="14"/>
      <c r="AKG99" s="14"/>
      <c r="AKH99" s="14"/>
      <c r="AKI99" s="14"/>
      <c r="AKJ99" s="14"/>
      <c r="AKK99" s="14"/>
      <c r="AKL99" s="14"/>
      <c r="AKM99" s="14"/>
      <c r="AKN99" s="14"/>
      <c r="AKO99" s="14"/>
      <c r="AKP99" s="14"/>
      <c r="AKQ99" s="14"/>
      <c r="AKR99" s="14"/>
      <c r="AKS99" s="14"/>
      <c r="AKT99" s="14"/>
      <c r="AKU99" s="14"/>
      <c r="AKV99" s="14"/>
      <c r="AKW99" s="14"/>
      <c r="AKX99" s="14"/>
      <c r="AKY99" s="14"/>
      <c r="AKZ99" s="14"/>
      <c r="ALA99" s="14"/>
      <c r="ALB99" s="14"/>
      <c r="ALC99" s="14"/>
      <c r="ALD99" s="14"/>
      <c r="ALE99" s="14"/>
      <c r="ALF99" s="14"/>
      <c r="ALG99" s="14"/>
      <c r="ALH99" s="14"/>
      <c r="ALI99" s="14"/>
      <c r="ALJ99" s="14"/>
      <c r="ALK99" s="14"/>
      <c r="ALL99" s="14"/>
      <c r="ALM99" s="14"/>
      <c r="ALN99" s="14"/>
      <c r="ALO99" s="14"/>
      <c r="ALP99" s="14"/>
      <c r="ALQ99" s="14"/>
      <c r="ALR99" s="14"/>
      <c r="ALS99" s="14"/>
      <c r="ALT99" s="14"/>
      <c r="ALU99" s="14"/>
      <c r="ALV99" s="14"/>
      <c r="ALW99" s="14"/>
      <c r="ALX99" s="14"/>
      <c r="ALY99" s="14"/>
      <c r="ALZ99" s="14"/>
      <c r="AMA99" s="14"/>
      <c r="AMB99" s="14"/>
      <c r="AMC99" s="14"/>
      <c r="AMD99" s="14"/>
      <c r="AME99" s="14"/>
      <c r="AMF99" s="14"/>
      <c r="AMG99" s="14"/>
      <c r="AMH99" s="14"/>
      <c r="AMI99" s="14"/>
      <c r="AMJ99" s="14"/>
      <c r="AMK99" s="14"/>
      <c r="AML99" s="14"/>
      <c r="AMM99" s="14"/>
      <c r="AMN99" s="14"/>
      <c r="AMO99" s="14"/>
      <c r="AMP99" s="14"/>
      <c r="AMQ99" s="14"/>
      <c r="AMR99" s="14"/>
      <c r="AMS99" s="14"/>
      <c r="AMT99" s="14"/>
      <c r="AMU99" s="14"/>
      <c r="AMV99" s="14"/>
      <c r="AMW99" s="14"/>
      <c r="AMX99" s="14"/>
      <c r="AMY99" s="14"/>
      <c r="AMZ99" s="14"/>
      <c r="ANA99" s="14"/>
      <c r="ANB99" s="14"/>
      <c r="ANC99" s="14"/>
      <c r="AND99" s="14"/>
      <c r="ANE99" s="14"/>
      <c r="ANF99" s="14"/>
      <c r="ANG99" s="14"/>
      <c r="ANH99" s="14"/>
      <c r="ANI99" s="14"/>
      <c r="ANJ99" s="14"/>
      <c r="ANK99" s="14"/>
      <c r="ANL99" s="14"/>
      <c r="ANM99" s="14"/>
      <c r="ANN99" s="14"/>
      <c r="ANO99" s="14"/>
      <c r="ANP99" s="14"/>
      <c r="ANQ99" s="14"/>
      <c r="ANR99" s="14"/>
      <c r="ANS99" s="14"/>
      <c r="ANT99" s="14"/>
      <c r="ANU99" s="14"/>
      <c r="ANV99" s="14"/>
      <c r="ANW99" s="14"/>
      <c r="ANX99" s="14"/>
      <c r="ANY99" s="14"/>
      <c r="ANZ99" s="14"/>
      <c r="AOA99" s="14"/>
      <c r="AOB99" s="14"/>
      <c r="AOC99" s="14"/>
      <c r="AOD99" s="14"/>
      <c r="AOE99" s="14"/>
      <c r="AOF99" s="14"/>
      <c r="AOG99" s="14"/>
      <c r="AOH99" s="14"/>
      <c r="AOI99" s="14"/>
      <c r="AOJ99" s="14"/>
      <c r="AOK99" s="14"/>
      <c r="AOL99" s="14"/>
      <c r="AOM99" s="14"/>
      <c r="AON99" s="14"/>
      <c r="AOO99" s="14"/>
      <c r="AOP99" s="14"/>
      <c r="AOQ99" s="14"/>
      <c r="AOR99" s="14"/>
      <c r="AOS99" s="14"/>
      <c r="AOT99" s="14"/>
      <c r="AOU99" s="14"/>
      <c r="AOV99" s="14"/>
      <c r="AOW99" s="14"/>
      <c r="AOX99" s="14"/>
      <c r="AOY99" s="14"/>
      <c r="AOZ99" s="14"/>
      <c r="APA99" s="14"/>
      <c r="APB99" s="14"/>
      <c r="APC99" s="14"/>
      <c r="APD99" s="14"/>
      <c r="APE99" s="14"/>
      <c r="APF99" s="14"/>
      <c r="APG99" s="14"/>
      <c r="APH99" s="14"/>
      <c r="API99" s="14"/>
      <c r="APJ99" s="14"/>
      <c r="APK99" s="14"/>
      <c r="APL99" s="14"/>
      <c r="APM99" s="14"/>
      <c r="APN99" s="14"/>
      <c r="APO99" s="14"/>
      <c r="APP99" s="14"/>
      <c r="APQ99" s="14"/>
      <c r="APR99" s="14"/>
      <c r="APS99" s="14"/>
      <c r="APT99" s="14"/>
      <c r="APU99" s="14"/>
      <c r="APV99" s="14"/>
      <c r="APW99" s="14"/>
      <c r="APX99" s="14"/>
      <c r="APY99" s="14"/>
      <c r="APZ99" s="14"/>
      <c r="AQA99" s="14"/>
      <c r="AQB99" s="14"/>
      <c r="AQC99" s="14"/>
      <c r="AQD99" s="14"/>
      <c r="AQE99" s="14"/>
      <c r="AQF99" s="14"/>
      <c r="AQG99" s="14"/>
      <c r="AQH99" s="14"/>
      <c r="AQI99" s="14"/>
      <c r="AQJ99" s="14"/>
      <c r="AQK99" s="14"/>
      <c r="AQL99" s="14"/>
      <c r="AQM99" s="14"/>
      <c r="AQN99" s="14"/>
      <c r="AQO99" s="14"/>
      <c r="AQP99" s="14"/>
      <c r="AQQ99" s="14"/>
      <c r="AQR99" s="14"/>
      <c r="AQS99" s="14"/>
      <c r="AQT99" s="14"/>
      <c r="AQU99" s="14"/>
      <c r="AQV99" s="14"/>
      <c r="AQW99" s="14"/>
      <c r="AQX99" s="14"/>
      <c r="AQY99" s="14"/>
      <c r="AQZ99" s="14"/>
      <c r="ARA99" s="14"/>
      <c r="ARB99" s="14"/>
      <c r="ARC99" s="14"/>
      <c r="ARD99" s="14"/>
      <c r="ARE99" s="14"/>
      <c r="ARF99" s="14"/>
      <c r="ARG99" s="14"/>
      <c r="ARH99" s="14"/>
      <c r="ARI99" s="14"/>
      <c r="ARJ99" s="14"/>
      <c r="ARK99" s="14"/>
      <c r="ARL99" s="14"/>
      <c r="ARM99" s="14"/>
      <c r="ARN99" s="14"/>
      <c r="ARO99" s="14"/>
      <c r="ARP99" s="14"/>
      <c r="ARQ99" s="14"/>
      <c r="ARR99" s="14"/>
      <c r="ARS99" s="14"/>
      <c r="ART99" s="14"/>
      <c r="ARU99" s="14"/>
      <c r="ARV99" s="14"/>
      <c r="ARW99" s="14"/>
      <c r="ARX99" s="14"/>
      <c r="ARY99" s="14"/>
      <c r="ARZ99" s="14"/>
      <c r="ASA99" s="14"/>
      <c r="ASB99" s="14"/>
      <c r="ASC99" s="14"/>
      <c r="ASD99" s="14"/>
      <c r="ASE99" s="14"/>
      <c r="ASF99" s="14"/>
      <c r="ASG99" s="14"/>
      <c r="ASH99" s="14"/>
      <c r="ASI99" s="14"/>
      <c r="ASJ99" s="14"/>
      <c r="ASK99" s="14"/>
      <c r="ASL99" s="14"/>
      <c r="ASM99" s="14"/>
      <c r="ASN99" s="14"/>
      <c r="ASO99" s="14"/>
      <c r="ASP99" s="14"/>
      <c r="ASQ99" s="14"/>
      <c r="ASR99" s="14"/>
      <c r="ASS99" s="14"/>
      <c r="AST99" s="14"/>
      <c r="ASU99" s="14"/>
      <c r="ASV99" s="14"/>
      <c r="ASW99" s="14"/>
      <c r="ASX99" s="14"/>
      <c r="ASY99" s="14"/>
      <c r="ASZ99" s="14"/>
      <c r="ATA99" s="14"/>
      <c r="ATB99" s="14"/>
      <c r="ATC99" s="14"/>
      <c r="ATD99" s="14"/>
    </row>
    <row r="100" spans="63:1200">
      <c r="BK100" s="14" t="str">
        <f t="shared" si="2115"/>
        <v/>
      </c>
      <c r="ABO100" s="14"/>
      <c r="ABP100" s="14"/>
      <c r="ABQ100" s="14"/>
      <c r="ABR100" s="14"/>
      <c r="ABS100" s="14"/>
      <c r="ABT100" s="14"/>
      <c r="ABU100" s="14"/>
      <c r="ABV100" s="14"/>
      <c r="ABW100" s="14"/>
      <c r="ABX100" s="14"/>
      <c r="ABY100" s="14"/>
      <c r="ABZ100" s="14"/>
      <c r="ACA100" s="14"/>
      <c r="ACB100" s="14"/>
      <c r="ACC100" s="14"/>
      <c r="ACD100" s="14"/>
      <c r="ACE100" s="14"/>
      <c r="ACF100" s="14"/>
      <c r="ACG100" s="14"/>
      <c r="ACH100" s="14"/>
      <c r="ACI100" s="14"/>
      <c r="ACJ100" s="14"/>
      <c r="ACK100" s="14"/>
      <c r="ACL100" s="14"/>
      <c r="ACM100" s="14"/>
      <c r="ACN100" s="14"/>
      <c r="ACO100" s="14"/>
      <c r="ACP100" s="14"/>
      <c r="ACQ100" s="14"/>
      <c r="ACR100" s="14"/>
      <c r="ACS100" s="14"/>
      <c r="ACT100" s="14"/>
      <c r="ACU100" s="14"/>
      <c r="ACV100" s="14"/>
      <c r="ACW100" s="14"/>
      <c r="ACX100" s="14"/>
      <c r="ACY100" s="14"/>
      <c r="ACZ100" s="14"/>
      <c r="ADA100" s="14"/>
      <c r="ADB100" s="14"/>
      <c r="ADC100" s="14"/>
      <c r="ADD100" s="14"/>
      <c r="ADE100" s="14"/>
      <c r="ADF100" s="14"/>
      <c r="ADG100" s="14"/>
      <c r="ADH100" s="14"/>
      <c r="ADI100" s="14"/>
      <c r="ADJ100" s="14"/>
      <c r="ADK100" s="14"/>
      <c r="ADL100" s="14"/>
      <c r="ADM100" s="14"/>
      <c r="ADN100" s="14"/>
      <c r="ADO100" s="14"/>
      <c r="ADP100" s="14"/>
      <c r="ADQ100" s="14"/>
      <c r="ADR100" s="14"/>
      <c r="ADS100" s="14"/>
      <c r="ADT100" s="14"/>
      <c r="ADU100" s="14"/>
      <c r="ADV100" s="14"/>
      <c r="ADW100" s="14"/>
      <c r="ADX100" s="14"/>
      <c r="ADY100" s="14"/>
      <c r="ADZ100" s="14"/>
      <c r="AEA100" s="14"/>
      <c r="AEB100" s="14"/>
      <c r="AEC100" s="14"/>
      <c r="AED100" s="14"/>
      <c r="AEE100" s="14"/>
      <c r="AEF100" s="14"/>
      <c r="AEG100" s="14"/>
      <c r="AEH100" s="14"/>
      <c r="AEI100" s="14"/>
      <c r="AEJ100" s="14"/>
      <c r="AEK100" s="14"/>
      <c r="AEL100" s="14"/>
      <c r="AEM100" s="14"/>
      <c r="AEN100" s="14"/>
      <c r="AEO100" s="14"/>
      <c r="AEP100" s="14"/>
      <c r="AEQ100" s="14"/>
      <c r="AER100" s="14"/>
      <c r="AES100" s="14"/>
      <c r="AET100" s="14"/>
      <c r="AEU100" s="14"/>
      <c r="AEV100" s="14"/>
      <c r="AEW100" s="14"/>
      <c r="AEX100" s="14"/>
      <c r="AEY100" s="14"/>
      <c r="AEZ100" s="14"/>
      <c r="AFA100" s="14"/>
      <c r="AFB100" s="14"/>
      <c r="AFC100" s="14"/>
      <c r="AFD100" s="14"/>
      <c r="AFE100" s="14"/>
      <c r="AFF100" s="14"/>
      <c r="AFG100" s="14"/>
      <c r="AFH100" s="14"/>
      <c r="AFI100" s="14"/>
      <c r="AFJ100" s="14"/>
      <c r="AFK100" s="14"/>
      <c r="AFL100" s="14"/>
      <c r="AFM100" s="14"/>
      <c r="AFN100" s="14"/>
      <c r="AFO100" s="14"/>
      <c r="AFP100" s="14"/>
      <c r="AFQ100" s="14"/>
      <c r="AFR100" s="14"/>
      <c r="AFS100" s="14"/>
      <c r="AFT100" s="14"/>
      <c r="AFU100" s="14"/>
      <c r="AFV100" s="14"/>
      <c r="AFW100" s="14"/>
      <c r="AFX100" s="14"/>
      <c r="AFY100" s="14"/>
      <c r="AFZ100" s="14"/>
      <c r="AGA100" s="14"/>
      <c r="AGB100" s="14"/>
      <c r="AGC100" s="14"/>
      <c r="AGD100" s="14"/>
      <c r="AGE100" s="14"/>
      <c r="AGF100" s="14"/>
      <c r="AGG100" s="14"/>
      <c r="AGH100" s="14"/>
      <c r="AGI100" s="14"/>
      <c r="AGJ100" s="14"/>
      <c r="AGK100" s="14"/>
      <c r="AGL100" s="14"/>
      <c r="AGM100" s="14"/>
      <c r="AGN100" s="14"/>
      <c r="AGO100" s="14"/>
      <c r="AGP100" s="14"/>
      <c r="AGQ100" s="14"/>
      <c r="AGR100" s="14"/>
      <c r="AGS100" s="14"/>
      <c r="AGT100" s="14"/>
      <c r="AGU100" s="14"/>
      <c r="AGV100" s="14"/>
      <c r="AGW100" s="14"/>
      <c r="AGX100" s="14"/>
      <c r="AGY100" s="14"/>
      <c r="AGZ100" s="14"/>
      <c r="AHA100" s="14"/>
      <c r="AHB100" s="14"/>
      <c r="AHC100" s="14"/>
      <c r="AHD100" s="14"/>
      <c r="AHE100" s="14"/>
      <c r="AHF100" s="14"/>
      <c r="AHG100" s="14"/>
      <c r="AHH100" s="14"/>
      <c r="AHI100" s="14"/>
      <c r="AHJ100" s="14"/>
      <c r="AHK100" s="14"/>
      <c r="AHL100" s="14"/>
      <c r="AHM100" s="14"/>
      <c r="AHN100" s="14"/>
      <c r="AHO100" s="14"/>
      <c r="AHP100" s="14"/>
      <c r="AHQ100" s="14"/>
      <c r="AHR100" s="14"/>
      <c r="AHS100" s="14"/>
      <c r="AHT100" s="14"/>
      <c r="AHU100" s="14"/>
      <c r="AHV100" s="14"/>
      <c r="AHW100" s="14"/>
      <c r="AHX100" s="14"/>
      <c r="AHY100" s="14"/>
      <c r="AHZ100" s="14"/>
      <c r="AIA100" s="14"/>
      <c r="AIB100" s="14"/>
      <c r="AIC100" s="14"/>
      <c r="AID100" s="14"/>
      <c r="AIE100" s="14"/>
      <c r="AIF100" s="14"/>
      <c r="AIG100" s="14"/>
      <c r="AIH100" s="14"/>
      <c r="AII100" s="14"/>
      <c r="AIJ100" s="14"/>
      <c r="AIK100" s="14"/>
      <c r="AIL100" s="14"/>
      <c r="AIM100" s="14"/>
      <c r="AIN100" s="14"/>
      <c r="AIO100" s="14"/>
      <c r="AIP100" s="14"/>
      <c r="AIQ100" s="14"/>
      <c r="AIR100" s="14"/>
      <c r="AIS100" s="14"/>
      <c r="AIT100" s="14"/>
      <c r="AIU100" s="14"/>
      <c r="AIV100" s="14"/>
      <c r="AIW100" s="14"/>
      <c r="AIX100" s="14"/>
      <c r="AIY100" s="14"/>
      <c r="AIZ100" s="14"/>
      <c r="AJA100" s="14"/>
      <c r="AJB100" s="14"/>
      <c r="AJC100" s="14"/>
      <c r="AJD100" s="14"/>
      <c r="AJE100" s="14"/>
      <c r="AJF100" s="14"/>
      <c r="AJG100" s="14"/>
      <c r="AJH100" s="14"/>
      <c r="AJI100" s="14"/>
      <c r="AJJ100" s="14"/>
      <c r="AJK100" s="14"/>
      <c r="AJL100" s="14"/>
      <c r="AJM100" s="14"/>
      <c r="AJN100" s="14"/>
      <c r="AJO100" s="14"/>
      <c r="AJP100" s="14"/>
      <c r="AJQ100" s="14"/>
      <c r="AJR100" s="14"/>
      <c r="AJS100" s="14"/>
      <c r="AJT100" s="14"/>
      <c r="AJU100" s="14"/>
      <c r="AJV100" s="14"/>
      <c r="AJW100" s="14"/>
      <c r="AJX100" s="14"/>
      <c r="AJY100" s="14"/>
      <c r="AJZ100" s="14"/>
      <c r="AKA100" s="14"/>
      <c r="AKB100" s="14"/>
      <c r="AKC100" s="14"/>
      <c r="AKD100" s="14"/>
      <c r="AKE100" s="14"/>
      <c r="AKF100" s="14"/>
      <c r="AKG100" s="14"/>
      <c r="AKH100" s="14"/>
      <c r="AKI100" s="14"/>
      <c r="AKJ100" s="14"/>
      <c r="AKK100" s="14"/>
      <c r="AKL100" s="14"/>
      <c r="AKM100" s="14"/>
      <c r="AKN100" s="14"/>
      <c r="AKO100" s="14"/>
      <c r="AKP100" s="14"/>
      <c r="AKQ100" s="14"/>
      <c r="AKR100" s="14"/>
      <c r="AKS100" s="14"/>
      <c r="AKT100" s="14"/>
      <c r="AKU100" s="14"/>
      <c r="AKV100" s="14"/>
      <c r="AKW100" s="14"/>
      <c r="AKX100" s="14"/>
      <c r="AKY100" s="14"/>
      <c r="AKZ100" s="14"/>
      <c r="ALA100" s="14"/>
      <c r="ALB100" s="14"/>
      <c r="ALC100" s="14"/>
      <c r="ALD100" s="14"/>
      <c r="ALE100" s="14"/>
      <c r="ALF100" s="14"/>
      <c r="ALG100" s="14"/>
      <c r="ALH100" s="14"/>
      <c r="ALI100" s="14"/>
      <c r="ALJ100" s="14"/>
      <c r="ALK100" s="14"/>
      <c r="ALL100" s="14"/>
      <c r="ALM100" s="14"/>
      <c r="ALN100" s="14"/>
      <c r="ALO100" s="14"/>
      <c r="ALP100" s="14"/>
      <c r="ALQ100" s="14"/>
      <c r="ALR100" s="14"/>
      <c r="ALS100" s="14"/>
      <c r="ALT100" s="14"/>
      <c r="ALU100" s="14"/>
      <c r="ALV100" s="14"/>
      <c r="ALW100" s="14"/>
      <c r="ALX100" s="14"/>
      <c r="ALY100" s="14"/>
      <c r="ALZ100" s="14"/>
      <c r="AMA100" s="14"/>
      <c r="AMB100" s="14"/>
      <c r="AMC100" s="14"/>
      <c r="AMD100" s="14"/>
      <c r="AME100" s="14"/>
      <c r="AMF100" s="14"/>
      <c r="AMG100" s="14"/>
      <c r="AMH100" s="14"/>
      <c r="AMI100" s="14"/>
      <c r="AMJ100" s="14"/>
      <c r="AMK100" s="14"/>
      <c r="AML100" s="14"/>
      <c r="AMM100" s="14"/>
      <c r="AMN100" s="14"/>
      <c r="AMO100" s="14"/>
      <c r="AMP100" s="14"/>
      <c r="AMQ100" s="14"/>
      <c r="AMR100" s="14"/>
      <c r="AMS100" s="14"/>
      <c r="AMT100" s="14"/>
      <c r="AMU100" s="14"/>
      <c r="AMV100" s="14"/>
      <c r="AMW100" s="14"/>
      <c r="AMX100" s="14"/>
      <c r="AMY100" s="14"/>
      <c r="AMZ100" s="14"/>
      <c r="ANA100" s="14"/>
      <c r="ANB100" s="14"/>
      <c r="ANC100" s="14"/>
      <c r="AND100" s="14"/>
      <c r="ANE100" s="14"/>
      <c r="ANF100" s="14"/>
      <c r="ANG100" s="14"/>
      <c r="ANH100" s="14"/>
      <c r="ANI100" s="14"/>
      <c r="ANJ100" s="14"/>
      <c r="ANK100" s="14"/>
      <c r="ANL100" s="14"/>
      <c r="ANM100" s="14"/>
      <c r="ANN100" s="14"/>
      <c r="ANO100" s="14"/>
      <c r="ANP100" s="14"/>
      <c r="ANQ100" s="14"/>
      <c r="ANR100" s="14"/>
      <c r="ANS100" s="14"/>
      <c r="ANT100" s="14"/>
      <c r="ANU100" s="14"/>
      <c r="ANV100" s="14"/>
      <c r="ANW100" s="14"/>
      <c r="ANX100" s="14"/>
      <c r="ANY100" s="14"/>
      <c r="ANZ100" s="14"/>
      <c r="AOA100" s="14"/>
      <c r="AOB100" s="14"/>
      <c r="AOC100" s="14"/>
      <c r="AOD100" s="14"/>
      <c r="AOE100" s="14"/>
      <c r="AOF100" s="14"/>
      <c r="AOG100" s="14"/>
      <c r="AOH100" s="14"/>
      <c r="AOI100" s="14"/>
      <c r="AOJ100" s="14"/>
      <c r="AOK100" s="14"/>
      <c r="AOL100" s="14"/>
      <c r="AOM100" s="14"/>
      <c r="AON100" s="14"/>
      <c r="AOO100" s="14"/>
      <c r="AOP100" s="14"/>
      <c r="AOQ100" s="14"/>
      <c r="AOR100" s="14"/>
      <c r="AOS100" s="14"/>
      <c r="AOT100" s="14"/>
      <c r="AOU100" s="14"/>
      <c r="AOV100" s="14"/>
      <c r="AOW100" s="14"/>
      <c r="AOX100" s="14"/>
      <c r="AOY100" s="14"/>
      <c r="AOZ100" s="14"/>
      <c r="APA100" s="14"/>
      <c r="APB100" s="14"/>
      <c r="APC100" s="14"/>
      <c r="APD100" s="14"/>
      <c r="APE100" s="14"/>
      <c r="APF100" s="14"/>
      <c r="APG100" s="14"/>
      <c r="APH100" s="14"/>
      <c r="API100" s="14"/>
      <c r="APJ100" s="14"/>
      <c r="APK100" s="14"/>
      <c r="APL100" s="14"/>
      <c r="APM100" s="14"/>
      <c r="APN100" s="14"/>
      <c r="APO100" s="14"/>
      <c r="APP100" s="14"/>
      <c r="APQ100" s="14"/>
      <c r="APR100" s="14"/>
      <c r="APS100" s="14"/>
      <c r="APT100" s="14"/>
      <c r="APU100" s="14"/>
      <c r="APV100" s="14"/>
      <c r="APW100" s="14"/>
      <c r="APX100" s="14"/>
      <c r="APY100" s="14"/>
      <c r="APZ100" s="14"/>
      <c r="AQA100" s="14"/>
      <c r="AQB100" s="14"/>
      <c r="AQC100" s="14"/>
      <c r="AQD100" s="14"/>
      <c r="AQE100" s="14"/>
      <c r="AQF100" s="14"/>
      <c r="AQG100" s="14"/>
      <c r="AQH100" s="14"/>
      <c r="AQI100" s="14"/>
      <c r="AQJ100" s="14"/>
      <c r="AQK100" s="14"/>
      <c r="AQL100" s="14"/>
      <c r="AQM100" s="14"/>
      <c r="AQN100" s="14"/>
      <c r="AQO100" s="14"/>
      <c r="AQP100" s="14"/>
      <c r="AQQ100" s="14"/>
      <c r="AQR100" s="14"/>
      <c r="AQS100" s="14"/>
      <c r="AQT100" s="14"/>
      <c r="AQU100" s="14"/>
      <c r="AQV100" s="14"/>
      <c r="AQW100" s="14"/>
      <c r="AQX100" s="14"/>
      <c r="AQY100" s="14"/>
      <c r="AQZ100" s="14"/>
      <c r="ARA100" s="14"/>
      <c r="ARB100" s="14"/>
      <c r="ARC100" s="14"/>
      <c r="ARD100" s="14"/>
      <c r="ARE100" s="14"/>
      <c r="ARF100" s="14"/>
      <c r="ARG100" s="14"/>
      <c r="ARH100" s="14"/>
      <c r="ARI100" s="14"/>
      <c r="ARJ100" s="14"/>
      <c r="ARK100" s="14"/>
      <c r="ARL100" s="14"/>
      <c r="ARM100" s="14"/>
      <c r="ARN100" s="14"/>
      <c r="ARO100" s="14"/>
      <c r="ARP100" s="14"/>
      <c r="ARQ100" s="14"/>
      <c r="ARR100" s="14"/>
      <c r="ARS100" s="14"/>
      <c r="ART100" s="14"/>
      <c r="ARU100" s="14"/>
      <c r="ARV100" s="14"/>
      <c r="ARW100" s="14"/>
      <c r="ARX100" s="14"/>
      <c r="ARY100" s="14"/>
      <c r="ARZ100" s="14"/>
      <c r="ASA100" s="14"/>
      <c r="ASB100" s="14"/>
      <c r="ASC100" s="14"/>
      <c r="ASD100" s="14"/>
      <c r="ASE100" s="14"/>
      <c r="ASF100" s="14"/>
      <c r="ASG100" s="14"/>
      <c r="ASH100" s="14"/>
      <c r="ASI100" s="14"/>
      <c r="ASJ100" s="14"/>
      <c r="ASK100" s="14"/>
      <c r="ASL100" s="14"/>
      <c r="ASM100" s="14"/>
      <c r="ASN100" s="14"/>
      <c r="ASO100" s="14"/>
      <c r="ASP100" s="14"/>
      <c r="ASQ100" s="14"/>
      <c r="ASR100" s="14"/>
      <c r="ASS100" s="14"/>
      <c r="AST100" s="14"/>
      <c r="ASU100" s="14"/>
      <c r="ASV100" s="14"/>
      <c r="ASW100" s="14"/>
      <c r="ASX100" s="14"/>
      <c r="ASY100" s="14"/>
      <c r="ASZ100" s="14"/>
      <c r="ATA100" s="14"/>
      <c r="ATB100" s="14"/>
      <c r="ATC100" s="14"/>
      <c r="ATD100" s="14"/>
    </row>
    <row r="101" spans="63:1200">
      <c r="BK101" s="14" t="str">
        <f t="shared" si="2115"/>
        <v/>
      </c>
      <c r="ABO101" s="14"/>
      <c r="ABP101" s="14"/>
      <c r="ABQ101" s="14"/>
      <c r="ABR101" s="14"/>
      <c r="ABS101" s="14"/>
      <c r="ABT101" s="14"/>
      <c r="ABU101" s="14"/>
      <c r="ABV101" s="14"/>
      <c r="ABW101" s="14"/>
      <c r="ABX101" s="14"/>
      <c r="ABY101" s="14"/>
      <c r="ABZ101" s="14"/>
      <c r="ACA101" s="14"/>
      <c r="ACB101" s="14"/>
      <c r="ACC101" s="14"/>
      <c r="ACD101" s="14"/>
      <c r="ACE101" s="14"/>
      <c r="ACF101" s="14"/>
      <c r="ACG101" s="14"/>
      <c r="ACH101" s="14"/>
      <c r="ACI101" s="14"/>
      <c r="ACJ101" s="14"/>
      <c r="ACK101" s="14"/>
      <c r="ACL101" s="14"/>
      <c r="ACM101" s="14"/>
      <c r="ACN101" s="14"/>
      <c r="ACO101" s="14"/>
      <c r="ACP101" s="14"/>
      <c r="ACQ101" s="14"/>
      <c r="ACR101" s="14"/>
      <c r="ACS101" s="14"/>
      <c r="ACT101" s="14"/>
      <c r="ACU101" s="14"/>
      <c r="ACV101" s="14"/>
      <c r="ACW101" s="14"/>
      <c r="ACX101" s="14"/>
      <c r="ACY101" s="14"/>
      <c r="ACZ101" s="14"/>
      <c r="ADA101" s="14"/>
      <c r="ADB101" s="14"/>
      <c r="ADC101" s="14"/>
      <c r="ADD101" s="14"/>
      <c r="ADE101" s="14"/>
      <c r="ADF101" s="14"/>
      <c r="ADG101" s="14"/>
      <c r="ADH101" s="14"/>
      <c r="ADI101" s="14"/>
      <c r="ADJ101" s="14"/>
      <c r="ADK101" s="14"/>
      <c r="ADL101" s="14"/>
      <c r="ADM101" s="14"/>
      <c r="ADN101" s="14"/>
      <c r="ADO101" s="14"/>
      <c r="ADP101" s="14"/>
      <c r="ADQ101" s="14"/>
      <c r="ADR101" s="14"/>
      <c r="ADS101" s="14"/>
      <c r="ADT101" s="14"/>
      <c r="ADU101" s="14"/>
      <c r="ADV101" s="14"/>
      <c r="ADW101" s="14"/>
      <c r="ADX101" s="14"/>
      <c r="ADY101" s="14"/>
      <c r="ADZ101" s="14"/>
      <c r="AEA101" s="14"/>
      <c r="AEB101" s="14"/>
      <c r="AEC101" s="14"/>
      <c r="AED101" s="14"/>
      <c r="AEE101" s="14"/>
      <c r="AEF101" s="14"/>
      <c r="AEG101" s="14"/>
      <c r="AEH101" s="14"/>
      <c r="AEI101" s="14"/>
      <c r="AEJ101" s="14"/>
      <c r="AEK101" s="14"/>
      <c r="AEL101" s="14"/>
      <c r="AEM101" s="14"/>
      <c r="AEN101" s="14"/>
      <c r="AEO101" s="14"/>
      <c r="AEP101" s="14"/>
      <c r="AEQ101" s="14"/>
      <c r="AER101" s="14"/>
      <c r="AES101" s="14"/>
      <c r="AET101" s="14"/>
      <c r="AEU101" s="14"/>
      <c r="AEV101" s="14"/>
      <c r="AEW101" s="14"/>
      <c r="AEX101" s="14"/>
      <c r="AEY101" s="14"/>
      <c r="AEZ101" s="14"/>
      <c r="AFA101" s="14"/>
      <c r="AFB101" s="14"/>
      <c r="AFC101" s="14"/>
      <c r="AFD101" s="14"/>
      <c r="AFE101" s="14"/>
      <c r="AFF101" s="14"/>
      <c r="AFG101" s="14"/>
      <c r="AFH101" s="14"/>
      <c r="AFI101" s="14"/>
      <c r="AFJ101" s="14"/>
      <c r="AFK101" s="14"/>
      <c r="AFL101" s="14"/>
      <c r="AFM101" s="14"/>
      <c r="AFN101" s="14"/>
      <c r="AFO101" s="14"/>
      <c r="AFP101" s="14"/>
      <c r="AFQ101" s="14"/>
      <c r="AFR101" s="14"/>
      <c r="AFS101" s="14"/>
      <c r="AFT101" s="14"/>
      <c r="AFU101" s="14"/>
      <c r="AFV101" s="14"/>
      <c r="AFW101" s="14"/>
      <c r="AFX101" s="14"/>
      <c r="AFY101" s="14"/>
      <c r="AFZ101" s="14"/>
      <c r="AGA101" s="14"/>
      <c r="AGB101" s="14"/>
      <c r="AGC101" s="14"/>
      <c r="AGD101" s="14"/>
      <c r="AGE101" s="14"/>
      <c r="AGF101" s="14"/>
      <c r="AGG101" s="14"/>
      <c r="AGH101" s="14"/>
      <c r="AGI101" s="14"/>
      <c r="AGJ101" s="14"/>
      <c r="AGK101" s="14"/>
      <c r="AGL101" s="14"/>
      <c r="AGM101" s="14"/>
      <c r="AGN101" s="14"/>
      <c r="AGO101" s="14"/>
      <c r="AGP101" s="14"/>
      <c r="AGQ101" s="14"/>
      <c r="AGR101" s="14"/>
      <c r="AGS101" s="14"/>
      <c r="AGT101" s="14"/>
      <c r="AGU101" s="14"/>
      <c r="AGV101" s="14"/>
      <c r="AGW101" s="14"/>
      <c r="AGX101" s="14"/>
      <c r="AGY101" s="14"/>
      <c r="AGZ101" s="14"/>
      <c r="AHA101" s="14"/>
      <c r="AHB101" s="14"/>
      <c r="AHC101" s="14"/>
      <c r="AHD101" s="14"/>
      <c r="AHE101" s="14"/>
      <c r="AHF101" s="14"/>
      <c r="AHG101" s="14"/>
      <c r="AHH101" s="14"/>
      <c r="AHI101" s="14"/>
      <c r="AHJ101" s="14"/>
      <c r="AHK101" s="14"/>
      <c r="AHL101" s="14"/>
      <c r="AHM101" s="14"/>
      <c r="AHN101" s="14"/>
      <c r="AHO101" s="14"/>
      <c r="AHP101" s="14"/>
      <c r="AHQ101" s="14"/>
      <c r="AHR101" s="14"/>
      <c r="AHS101" s="14"/>
      <c r="AHT101" s="14"/>
      <c r="AHU101" s="14"/>
      <c r="AHV101" s="14"/>
      <c r="AHW101" s="14"/>
      <c r="AHX101" s="14"/>
      <c r="AHY101" s="14"/>
      <c r="AHZ101" s="14"/>
      <c r="AIA101" s="14"/>
      <c r="AIB101" s="14"/>
      <c r="AIC101" s="14"/>
      <c r="AID101" s="14"/>
      <c r="AIE101" s="14"/>
      <c r="AIF101" s="14"/>
      <c r="AIG101" s="14"/>
      <c r="AIH101" s="14"/>
      <c r="AII101" s="14"/>
      <c r="AIJ101" s="14"/>
      <c r="AIK101" s="14"/>
      <c r="AIL101" s="14"/>
      <c r="AIM101" s="14"/>
      <c r="AIN101" s="14"/>
      <c r="AIO101" s="14"/>
      <c r="AIP101" s="14"/>
      <c r="AIQ101" s="14"/>
      <c r="AIR101" s="14"/>
      <c r="AIS101" s="14"/>
      <c r="AIT101" s="14"/>
      <c r="AIU101" s="14"/>
      <c r="AIV101" s="14"/>
      <c r="AIW101" s="14"/>
      <c r="AIX101" s="14"/>
      <c r="AIY101" s="14"/>
      <c r="AIZ101" s="14"/>
      <c r="AJA101" s="14"/>
      <c r="AJB101" s="14"/>
      <c r="AJC101" s="14"/>
      <c r="AJD101" s="14"/>
      <c r="AJE101" s="14"/>
      <c r="AJF101" s="14"/>
      <c r="AJG101" s="14"/>
      <c r="AJH101" s="14"/>
      <c r="AJI101" s="14"/>
      <c r="AJJ101" s="14"/>
      <c r="AJK101" s="14"/>
      <c r="AJL101" s="14"/>
      <c r="AJM101" s="14"/>
      <c r="AJN101" s="14"/>
      <c r="AJO101" s="14"/>
      <c r="AJP101" s="14"/>
      <c r="AJQ101" s="14"/>
      <c r="AJR101" s="14"/>
      <c r="AJS101" s="14"/>
      <c r="AJT101" s="14"/>
      <c r="AJU101" s="14"/>
      <c r="AJV101" s="14"/>
      <c r="AJW101" s="14"/>
      <c r="AJX101" s="14"/>
      <c r="AJY101" s="14"/>
      <c r="AJZ101" s="14"/>
      <c r="AKA101" s="14"/>
      <c r="AKB101" s="14"/>
      <c r="AKC101" s="14"/>
      <c r="AKD101" s="14"/>
      <c r="AKE101" s="14"/>
      <c r="AKF101" s="14"/>
      <c r="AKG101" s="14"/>
      <c r="AKH101" s="14"/>
      <c r="AKI101" s="14"/>
      <c r="AKJ101" s="14"/>
      <c r="AKK101" s="14"/>
      <c r="AKL101" s="14"/>
      <c r="AKM101" s="14"/>
      <c r="AKN101" s="14"/>
      <c r="AKO101" s="14"/>
      <c r="AKP101" s="14"/>
      <c r="AKQ101" s="14"/>
      <c r="AKR101" s="14"/>
      <c r="AKS101" s="14"/>
      <c r="AKT101" s="14"/>
      <c r="AKU101" s="14"/>
      <c r="AKV101" s="14"/>
      <c r="AKW101" s="14"/>
      <c r="AKX101" s="14"/>
      <c r="AKY101" s="14"/>
      <c r="AKZ101" s="14"/>
      <c r="ALA101" s="14"/>
      <c r="ALB101" s="14"/>
      <c r="ALC101" s="14"/>
      <c r="ALD101" s="14"/>
      <c r="ALE101" s="14"/>
      <c r="ALF101" s="14"/>
      <c r="ALG101" s="14"/>
      <c r="ALH101" s="14"/>
      <c r="ALI101" s="14"/>
      <c r="ALJ101" s="14"/>
      <c r="ALK101" s="14"/>
      <c r="ALL101" s="14"/>
      <c r="ALM101" s="14"/>
      <c r="ALN101" s="14"/>
      <c r="ALO101" s="14"/>
      <c r="ALP101" s="14"/>
      <c r="ALQ101" s="14"/>
      <c r="ALR101" s="14"/>
      <c r="ALS101" s="14"/>
      <c r="ALT101" s="14"/>
      <c r="ALU101" s="14"/>
      <c r="ALV101" s="14"/>
      <c r="ALW101" s="14"/>
      <c r="ALX101" s="14"/>
      <c r="ALY101" s="14"/>
      <c r="ALZ101" s="14"/>
      <c r="AMA101" s="14"/>
      <c r="AMB101" s="14"/>
      <c r="AMC101" s="14"/>
      <c r="AMD101" s="14"/>
      <c r="AME101" s="14"/>
      <c r="AMF101" s="14"/>
      <c r="AMG101" s="14"/>
      <c r="AMH101" s="14"/>
      <c r="AMI101" s="14"/>
      <c r="AMJ101" s="14"/>
      <c r="AMK101" s="14"/>
      <c r="AML101" s="14"/>
      <c r="AMM101" s="14"/>
      <c r="AMN101" s="14"/>
      <c r="AMO101" s="14"/>
      <c r="AMP101" s="14"/>
      <c r="AMQ101" s="14"/>
      <c r="AMR101" s="14"/>
      <c r="AMS101" s="14"/>
      <c r="AMT101" s="14"/>
      <c r="AMU101" s="14"/>
      <c r="AMV101" s="14"/>
      <c r="AMW101" s="14"/>
      <c r="AMX101" s="14"/>
      <c r="AMY101" s="14"/>
      <c r="AMZ101" s="14"/>
      <c r="ANA101" s="14"/>
      <c r="ANB101" s="14"/>
      <c r="ANC101" s="14"/>
      <c r="AND101" s="14"/>
      <c r="ANE101" s="14"/>
      <c r="ANF101" s="14"/>
      <c r="ANG101" s="14"/>
      <c r="ANH101" s="14"/>
      <c r="ANI101" s="14"/>
      <c r="ANJ101" s="14"/>
      <c r="ANK101" s="14"/>
      <c r="ANL101" s="14"/>
      <c r="ANM101" s="14"/>
      <c r="ANN101" s="14"/>
      <c r="ANO101" s="14"/>
      <c r="ANP101" s="14"/>
      <c r="ANQ101" s="14"/>
      <c r="ANR101" s="14"/>
      <c r="ANS101" s="14"/>
      <c r="ANT101" s="14"/>
      <c r="ANU101" s="14"/>
      <c r="ANV101" s="14"/>
      <c r="ANW101" s="14"/>
      <c r="ANX101" s="14"/>
      <c r="ANY101" s="14"/>
      <c r="ANZ101" s="14"/>
      <c r="AOA101" s="14"/>
      <c r="AOB101" s="14"/>
      <c r="AOC101" s="14"/>
      <c r="AOD101" s="14"/>
      <c r="AOE101" s="14"/>
      <c r="AOF101" s="14"/>
      <c r="AOG101" s="14"/>
      <c r="AOH101" s="14"/>
      <c r="AOI101" s="14"/>
      <c r="AOJ101" s="14"/>
      <c r="AOK101" s="14"/>
      <c r="AOL101" s="14"/>
      <c r="AOM101" s="14"/>
      <c r="AON101" s="14"/>
      <c r="AOO101" s="14"/>
      <c r="AOP101" s="14"/>
      <c r="AOQ101" s="14"/>
      <c r="AOR101" s="14"/>
      <c r="AOS101" s="14"/>
      <c r="AOT101" s="14"/>
      <c r="AOU101" s="14"/>
      <c r="AOV101" s="14"/>
      <c r="AOW101" s="14"/>
      <c r="AOX101" s="14"/>
      <c r="AOY101" s="14"/>
      <c r="AOZ101" s="14"/>
      <c r="APA101" s="14"/>
      <c r="APB101" s="14"/>
      <c r="APC101" s="14"/>
      <c r="APD101" s="14"/>
      <c r="APE101" s="14"/>
      <c r="APF101" s="14"/>
      <c r="APG101" s="14"/>
      <c r="APH101" s="14"/>
      <c r="API101" s="14"/>
      <c r="APJ101" s="14"/>
      <c r="APK101" s="14"/>
      <c r="APL101" s="14"/>
      <c r="APM101" s="14"/>
      <c r="APN101" s="14"/>
      <c r="APO101" s="14"/>
      <c r="APP101" s="14"/>
      <c r="APQ101" s="14"/>
      <c r="APR101" s="14"/>
      <c r="APS101" s="14"/>
      <c r="APT101" s="14"/>
      <c r="APU101" s="14"/>
      <c r="APV101" s="14"/>
      <c r="APW101" s="14"/>
      <c r="APX101" s="14"/>
      <c r="APY101" s="14"/>
      <c r="APZ101" s="14"/>
      <c r="AQA101" s="14"/>
      <c r="AQB101" s="14"/>
      <c r="AQC101" s="14"/>
      <c r="AQD101" s="14"/>
      <c r="AQE101" s="14"/>
      <c r="AQF101" s="14"/>
      <c r="AQG101" s="14"/>
      <c r="AQH101" s="14"/>
      <c r="AQI101" s="14"/>
      <c r="AQJ101" s="14"/>
      <c r="AQK101" s="14"/>
      <c r="AQL101" s="14"/>
      <c r="AQM101" s="14"/>
      <c r="AQN101" s="14"/>
      <c r="AQO101" s="14"/>
      <c r="AQP101" s="14"/>
      <c r="AQQ101" s="14"/>
      <c r="AQR101" s="14"/>
      <c r="AQS101" s="14"/>
      <c r="AQT101" s="14"/>
      <c r="AQU101" s="14"/>
      <c r="AQV101" s="14"/>
      <c r="AQW101" s="14"/>
      <c r="AQX101" s="14"/>
      <c r="AQY101" s="14"/>
      <c r="AQZ101" s="14"/>
      <c r="ARA101" s="14"/>
      <c r="ARB101" s="14"/>
      <c r="ARC101" s="14"/>
      <c r="ARD101" s="14"/>
      <c r="ARE101" s="14"/>
      <c r="ARF101" s="14"/>
      <c r="ARG101" s="14"/>
      <c r="ARH101" s="14"/>
      <c r="ARI101" s="14"/>
      <c r="ARJ101" s="14"/>
      <c r="ARK101" s="14"/>
      <c r="ARL101" s="14"/>
      <c r="ARM101" s="14"/>
      <c r="ARN101" s="14"/>
      <c r="ARO101" s="14"/>
      <c r="ARP101" s="14"/>
      <c r="ARQ101" s="14"/>
      <c r="ARR101" s="14"/>
      <c r="ARS101" s="14"/>
      <c r="ART101" s="14"/>
      <c r="ARU101" s="14"/>
      <c r="ARV101" s="14"/>
      <c r="ARW101" s="14"/>
      <c r="ARX101" s="14"/>
      <c r="ARY101" s="14"/>
      <c r="ARZ101" s="14"/>
      <c r="ASA101" s="14"/>
      <c r="ASB101" s="14"/>
      <c r="ASC101" s="14"/>
      <c r="ASD101" s="14"/>
      <c r="ASE101" s="14"/>
      <c r="ASF101" s="14"/>
      <c r="ASG101" s="14"/>
      <c r="ASH101" s="14"/>
      <c r="ASI101" s="14"/>
      <c r="ASJ101" s="14"/>
      <c r="ASK101" s="14"/>
      <c r="ASL101" s="14"/>
      <c r="ASM101" s="14"/>
      <c r="ASN101" s="14"/>
      <c r="ASO101" s="14"/>
      <c r="ASP101" s="14"/>
      <c r="ASQ101" s="14"/>
      <c r="ASR101" s="14"/>
      <c r="ASS101" s="14"/>
      <c r="AST101" s="14"/>
      <c r="ASU101" s="14"/>
      <c r="ASV101" s="14"/>
      <c r="ASW101" s="14"/>
      <c r="ASX101" s="14"/>
      <c r="ASY101" s="14"/>
      <c r="ASZ101" s="14"/>
      <c r="ATA101" s="14"/>
      <c r="ATB101" s="14"/>
      <c r="ATC101" s="14"/>
      <c r="ATD101" s="14"/>
    </row>
    <row r="102" spans="63:1200">
      <c r="BK102" s="14" t="str">
        <f t="shared" si="2115"/>
        <v/>
      </c>
      <c r="ABO102" s="14"/>
      <c r="ABP102" s="14"/>
      <c r="ABQ102" s="14"/>
      <c r="ABR102" s="14"/>
      <c r="ABS102" s="14"/>
      <c r="ABT102" s="14"/>
      <c r="ABU102" s="14"/>
      <c r="ABV102" s="14"/>
      <c r="ABW102" s="14"/>
      <c r="ABX102" s="14"/>
      <c r="ABY102" s="14"/>
      <c r="ABZ102" s="14"/>
      <c r="ACA102" s="14"/>
      <c r="ACB102" s="14"/>
      <c r="ACC102" s="14"/>
      <c r="ACD102" s="14"/>
      <c r="ACE102" s="14"/>
      <c r="ACF102" s="14"/>
      <c r="ACG102" s="14"/>
      <c r="ACH102" s="14"/>
      <c r="ACI102" s="14"/>
      <c r="ACJ102" s="14"/>
      <c r="ACK102" s="14"/>
      <c r="ACL102" s="14"/>
      <c r="ACM102" s="14"/>
      <c r="ACN102" s="14"/>
      <c r="ACO102" s="14"/>
      <c r="ACP102" s="14"/>
      <c r="ACQ102" s="14"/>
      <c r="ACR102" s="14"/>
      <c r="ACS102" s="14"/>
      <c r="ACT102" s="14"/>
      <c r="ACU102" s="14"/>
      <c r="ACV102" s="14"/>
      <c r="ACW102" s="14"/>
      <c r="ACX102" s="14"/>
      <c r="ACY102" s="14"/>
      <c r="ACZ102" s="14"/>
      <c r="ADA102" s="14"/>
      <c r="ADB102" s="14"/>
      <c r="ADC102" s="14"/>
      <c r="ADD102" s="14"/>
      <c r="ADE102" s="14"/>
      <c r="ADF102" s="14"/>
      <c r="ADG102" s="14"/>
      <c r="ADH102" s="14"/>
      <c r="ADI102" s="14"/>
      <c r="ADJ102" s="14"/>
      <c r="ADK102" s="14"/>
      <c r="ADL102" s="14"/>
      <c r="ADM102" s="14"/>
      <c r="ADN102" s="14"/>
      <c r="ADO102" s="14"/>
      <c r="ADP102" s="14"/>
      <c r="ADQ102" s="14"/>
      <c r="ADR102" s="14"/>
      <c r="ADS102" s="14"/>
      <c r="ADT102" s="14"/>
      <c r="ADU102" s="14"/>
      <c r="ADV102" s="14"/>
      <c r="ADW102" s="14"/>
      <c r="ADX102" s="14"/>
      <c r="ADY102" s="14"/>
      <c r="ADZ102" s="14"/>
      <c r="AEA102" s="14"/>
      <c r="AEB102" s="14"/>
      <c r="AEC102" s="14"/>
      <c r="AED102" s="14"/>
      <c r="AEE102" s="14"/>
      <c r="AEF102" s="14"/>
      <c r="AEG102" s="14"/>
      <c r="AEH102" s="14"/>
      <c r="AEI102" s="14"/>
      <c r="AEJ102" s="14"/>
      <c r="AEK102" s="14"/>
      <c r="AEL102" s="14"/>
      <c r="AEM102" s="14"/>
      <c r="AEN102" s="14"/>
      <c r="AEO102" s="14"/>
      <c r="AEP102" s="14"/>
      <c r="AEQ102" s="14"/>
      <c r="AER102" s="14"/>
      <c r="AES102" s="14"/>
      <c r="AET102" s="14"/>
      <c r="AEU102" s="14"/>
      <c r="AEV102" s="14"/>
      <c r="AEW102" s="14"/>
      <c r="AEX102" s="14"/>
      <c r="AEY102" s="14"/>
      <c r="AEZ102" s="14"/>
      <c r="AFA102" s="14"/>
      <c r="AFB102" s="14"/>
      <c r="AFC102" s="14"/>
      <c r="AFD102" s="14"/>
      <c r="AFE102" s="14"/>
      <c r="AFF102" s="14"/>
      <c r="AFG102" s="14"/>
      <c r="AFH102" s="14"/>
      <c r="AFI102" s="14"/>
      <c r="AFJ102" s="14"/>
      <c r="AFK102" s="14"/>
      <c r="AFL102" s="14"/>
      <c r="AFM102" s="14"/>
      <c r="AFN102" s="14"/>
      <c r="AFO102" s="14"/>
      <c r="AFP102" s="14"/>
      <c r="AFQ102" s="14"/>
      <c r="AFR102" s="14"/>
      <c r="AFS102" s="14"/>
      <c r="AFT102" s="14"/>
      <c r="AFU102" s="14"/>
      <c r="AFV102" s="14"/>
      <c r="AFW102" s="14"/>
      <c r="AFX102" s="14"/>
      <c r="AFY102" s="14"/>
      <c r="AFZ102" s="14"/>
      <c r="AGA102" s="14"/>
      <c r="AGB102" s="14"/>
      <c r="AGC102" s="14"/>
      <c r="AGD102" s="14"/>
      <c r="AGE102" s="14"/>
      <c r="AGF102" s="14"/>
      <c r="AGG102" s="14"/>
      <c r="AGH102" s="14"/>
      <c r="AGI102" s="14"/>
      <c r="AGJ102" s="14"/>
      <c r="AGK102" s="14"/>
      <c r="AGL102" s="14"/>
      <c r="AGM102" s="14"/>
      <c r="AGN102" s="14"/>
      <c r="AGO102" s="14"/>
      <c r="AGP102" s="14"/>
      <c r="AGQ102" s="14"/>
      <c r="AGR102" s="14"/>
      <c r="AGS102" s="14"/>
      <c r="AGT102" s="14"/>
      <c r="AGU102" s="14"/>
      <c r="AGV102" s="14"/>
      <c r="AGW102" s="14"/>
      <c r="AGX102" s="14"/>
      <c r="AGY102" s="14"/>
      <c r="AGZ102" s="14"/>
      <c r="AHA102" s="14"/>
      <c r="AHB102" s="14"/>
      <c r="AHC102" s="14"/>
      <c r="AHD102" s="14"/>
      <c r="AHE102" s="14"/>
      <c r="AHF102" s="14"/>
      <c r="AHG102" s="14"/>
      <c r="AHH102" s="14"/>
      <c r="AHI102" s="14"/>
      <c r="AHJ102" s="14"/>
      <c r="AHK102" s="14"/>
      <c r="AHL102" s="14"/>
      <c r="AHM102" s="14"/>
      <c r="AHN102" s="14"/>
      <c r="AHO102" s="14"/>
      <c r="AHP102" s="14"/>
      <c r="AHQ102" s="14"/>
      <c r="AHR102" s="14"/>
      <c r="AHS102" s="14"/>
      <c r="AHT102" s="14"/>
      <c r="AHU102" s="14"/>
      <c r="AHV102" s="14"/>
      <c r="AHW102" s="14"/>
      <c r="AHX102" s="14"/>
      <c r="AHY102" s="14"/>
      <c r="AHZ102" s="14"/>
      <c r="AIA102" s="14"/>
      <c r="AIB102" s="14"/>
      <c r="AIC102" s="14"/>
      <c r="AID102" s="14"/>
      <c r="AIE102" s="14"/>
      <c r="AIF102" s="14"/>
      <c r="AIG102" s="14"/>
      <c r="AIH102" s="14"/>
      <c r="AII102" s="14"/>
      <c r="AIJ102" s="14"/>
      <c r="AIK102" s="14"/>
      <c r="AIL102" s="14"/>
      <c r="AIM102" s="14"/>
      <c r="AIN102" s="14"/>
      <c r="AIO102" s="14"/>
      <c r="AIP102" s="14"/>
      <c r="AIQ102" s="14"/>
      <c r="AIR102" s="14"/>
      <c r="AIS102" s="14"/>
      <c r="AIT102" s="14"/>
      <c r="AIU102" s="14"/>
      <c r="AIV102" s="14"/>
      <c r="AIW102" s="14"/>
      <c r="AIX102" s="14"/>
      <c r="AIY102" s="14"/>
      <c r="AIZ102" s="14"/>
      <c r="AJA102" s="14"/>
      <c r="AJB102" s="14"/>
      <c r="AJC102" s="14"/>
      <c r="AJD102" s="14"/>
      <c r="AJE102" s="14"/>
      <c r="AJF102" s="14"/>
      <c r="AJG102" s="14"/>
      <c r="AJH102" s="14"/>
      <c r="AJI102" s="14"/>
      <c r="AJJ102" s="14"/>
      <c r="AJK102" s="14"/>
      <c r="AJL102" s="14"/>
      <c r="AJM102" s="14"/>
      <c r="AJN102" s="14"/>
      <c r="AJO102" s="14"/>
      <c r="AJP102" s="14"/>
      <c r="AJQ102" s="14"/>
      <c r="AJR102" s="14"/>
      <c r="AJS102" s="14"/>
      <c r="AJT102" s="14"/>
      <c r="AJU102" s="14"/>
      <c r="AJV102" s="14"/>
      <c r="AJW102" s="14"/>
      <c r="AJX102" s="14"/>
      <c r="AJY102" s="14"/>
      <c r="AJZ102" s="14"/>
      <c r="AKA102" s="14"/>
      <c r="AKB102" s="14"/>
      <c r="AKC102" s="14"/>
      <c r="AKD102" s="14"/>
      <c r="AKE102" s="14"/>
      <c r="AKF102" s="14"/>
      <c r="AKG102" s="14"/>
      <c r="AKH102" s="14"/>
      <c r="AKI102" s="14"/>
      <c r="AKJ102" s="14"/>
      <c r="AKK102" s="14"/>
      <c r="AKL102" s="14"/>
      <c r="AKM102" s="14"/>
      <c r="AKN102" s="14"/>
      <c r="AKO102" s="14"/>
      <c r="AKP102" s="14"/>
      <c r="AKQ102" s="14"/>
      <c r="AKR102" s="14"/>
      <c r="AKS102" s="14"/>
      <c r="AKT102" s="14"/>
      <c r="AKU102" s="14"/>
      <c r="AKV102" s="14"/>
      <c r="AKW102" s="14"/>
      <c r="AKX102" s="14"/>
      <c r="AKY102" s="14"/>
      <c r="AKZ102" s="14"/>
      <c r="ALA102" s="14"/>
      <c r="ALB102" s="14"/>
      <c r="ALC102" s="14"/>
      <c r="ALD102" s="14"/>
      <c r="ALE102" s="14"/>
      <c r="ALF102" s="14"/>
      <c r="ALG102" s="14"/>
      <c r="ALH102" s="14"/>
      <c r="ALI102" s="14"/>
      <c r="ALJ102" s="14"/>
      <c r="ALK102" s="14"/>
      <c r="ALL102" s="14"/>
      <c r="ALM102" s="14"/>
      <c r="ALN102" s="14"/>
      <c r="ALO102" s="14"/>
      <c r="ALP102" s="14"/>
      <c r="ALQ102" s="14"/>
      <c r="ALR102" s="14"/>
      <c r="ALS102" s="14"/>
      <c r="ALT102" s="14"/>
      <c r="ALU102" s="14"/>
      <c r="ALV102" s="14"/>
      <c r="ALW102" s="14"/>
      <c r="ALX102" s="14"/>
      <c r="ALY102" s="14"/>
      <c r="ALZ102" s="14"/>
      <c r="AMA102" s="14"/>
      <c r="AMB102" s="14"/>
      <c r="AMC102" s="14"/>
      <c r="AMD102" s="14"/>
      <c r="AME102" s="14"/>
      <c r="AMF102" s="14"/>
      <c r="AMG102" s="14"/>
      <c r="AMH102" s="14"/>
      <c r="AMI102" s="14"/>
      <c r="AMJ102" s="14"/>
      <c r="AMK102" s="14"/>
      <c r="AML102" s="14"/>
      <c r="AMM102" s="14"/>
      <c r="AMN102" s="14"/>
      <c r="AMO102" s="14"/>
      <c r="AMP102" s="14"/>
      <c r="AMQ102" s="14"/>
      <c r="AMR102" s="14"/>
      <c r="AMS102" s="14"/>
      <c r="AMT102" s="14"/>
      <c r="AMU102" s="14"/>
      <c r="AMV102" s="14"/>
      <c r="AMW102" s="14"/>
      <c r="AMX102" s="14"/>
      <c r="AMY102" s="14"/>
      <c r="AMZ102" s="14"/>
      <c r="ANA102" s="14"/>
      <c r="ANB102" s="14"/>
      <c r="ANC102" s="14"/>
      <c r="AND102" s="14"/>
      <c r="ANE102" s="14"/>
      <c r="ANF102" s="14"/>
      <c r="ANG102" s="14"/>
      <c r="ANH102" s="14"/>
      <c r="ANI102" s="14"/>
      <c r="ANJ102" s="14"/>
      <c r="ANK102" s="14"/>
      <c r="ANL102" s="14"/>
      <c r="ANM102" s="14"/>
      <c r="ANN102" s="14"/>
      <c r="ANO102" s="14"/>
      <c r="ANP102" s="14"/>
      <c r="ANQ102" s="14"/>
      <c r="ANR102" s="14"/>
      <c r="ANS102" s="14"/>
      <c r="ANT102" s="14"/>
      <c r="ANU102" s="14"/>
      <c r="ANV102" s="14"/>
      <c r="ANW102" s="14"/>
      <c r="ANX102" s="14"/>
      <c r="ANY102" s="14"/>
      <c r="ANZ102" s="14"/>
      <c r="AOA102" s="14"/>
      <c r="AOB102" s="14"/>
      <c r="AOC102" s="14"/>
      <c r="AOD102" s="14"/>
      <c r="AOE102" s="14"/>
      <c r="AOF102" s="14"/>
      <c r="AOG102" s="14"/>
      <c r="AOH102" s="14"/>
      <c r="AOI102" s="14"/>
      <c r="AOJ102" s="14"/>
      <c r="AOK102" s="14"/>
      <c r="AOL102" s="14"/>
      <c r="AOM102" s="14"/>
      <c r="AON102" s="14"/>
      <c r="AOO102" s="14"/>
      <c r="AOP102" s="14"/>
      <c r="AOQ102" s="14"/>
      <c r="AOR102" s="14"/>
      <c r="AOS102" s="14"/>
      <c r="AOT102" s="14"/>
      <c r="AOU102" s="14"/>
      <c r="AOV102" s="14"/>
      <c r="AOW102" s="14"/>
      <c r="AOX102" s="14"/>
      <c r="AOY102" s="14"/>
      <c r="AOZ102" s="14"/>
      <c r="APA102" s="14"/>
      <c r="APB102" s="14"/>
      <c r="APC102" s="14"/>
      <c r="APD102" s="14"/>
      <c r="APE102" s="14"/>
      <c r="APF102" s="14"/>
      <c r="APG102" s="14"/>
      <c r="APH102" s="14"/>
      <c r="API102" s="14"/>
      <c r="APJ102" s="14"/>
      <c r="APK102" s="14"/>
      <c r="APL102" s="14"/>
      <c r="APM102" s="14"/>
      <c r="APN102" s="14"/>
      <c r="APO102" s="14"/>
      <c r="APP102" s="14"/>
      <c r="APQ102" s="14"/>
      <c r="APR102" s="14"/>
      <c r="APS102" s="14"/>
      <c r="APT102" s="14"/>
      <c r="APU102" s="14"/>
      <c r="APV102" s="14"/>
      <c r="APW102" s="14"/>
      <c r="APX102" s="14"/>
      <c r="APY102" s="14"/>
      <c r="APZ102" s="14"/>
      <c r="AQA102" s="14"/>
      <c r="AQB102" s="14"/>
      <c r="AQC102" s="14"/>
      <c r="AQD102" s="14"/>
      <c r="AQE102" s="14"/>
      <c r="AQF102" s="14"/>
      <c r="AQG102" s="14"/>
      <c r="AQH102" s="14"/>
      <c r="AQI102" s="14"/>
      <c r="AQJ102" s="14"/>
      <c r="AQK102" s="14"/>
      <c r="AQL102" s="14"/>
      <c r="AQM102" s="14"/>
      <c r="AQN102" s="14"/>
      <c r="AQO102" s="14"/>
      <c r="AQP102" s="14"/>
      <c r="AQQ102" s="14"/>
      <c r="AQR102" s="14"/>
      <c r="AQS102" s="14"/>
      <c r="AQT102" s="14"/>
      <c r="AQU102" s="14"/>
      <c r="AQV102" s="14"/>
      <c r="AQW102" s="14"/>
      <c r="AQX102" s="14"/>
      <c r="AQY102" s="14"/>
      <c r="AQZ102" s="14"/>
      <c r="ARA102" s="14"/>
      <c r="ARB102" s="14"/>
      <c r="ARC102" s="14"/>
      <c r="ARD102" s="14"/>
      <c r="ARE102" s="14"/>
      <c r="ARF102" s="14"/>
      <c r="ARG102" s="14"/>
      <c r="ARH102" s="14"/>
      <c r="ARI102" s="14"/>
      <c r="ARJ102" s="14"/>
      <c r="ARK102" s="14"/>
      <c r="ARL102" s="14"/>
      <c r="ARM102" s="14"/>
      <c r="ARN102" s="14"/>
      <c r="ARO102" s="14"/>
      <c r="ARP102" s="14"/>
      <c r="ARQ102" s="14"/>
      <c r="ARR102" s="14"/>
      <c r="ARS102" s="14"/>
      <c r="ART102" s="14"/>
      <c r="ARU102" s="14"/>
      <c r="ARV102" s="14"/>
      <c r="ARW102" s="14"/>
      <c r="ARX102" s="14"/>
      <c r="ARY102" s="14"/>
      <c r="ARZ102" s="14"/>
      <c r="ASA102" s="14"/>
      <c r="ASB102" s="14"/>
      <c r="ASC102" s="14"/>
      <c r="ASD102" s="14"/>
      <c r="ASE102" s="14"/>
      <c r="ASF102" s="14"/>
      <c r="ASG102" s="14"/>
      <c r="ASH102" s="14"/>
      <c r="ASI102" s="14"/>
      <c r="ASJ102" s="14"/>
      <c r="ASK102" s="14"/>
      <c r="ASL102" s="14"/>
      <c r="ASM102" s="14"/>
      <c r="ASN102" s="14"/>
      <c r="ASO102" s="14"/>
      <c r="ASP102" s="14"/>
      <c r="ASQ102" s="14"/>
      <c r="ASR102" s="14"/>
      <c r="ASS102" s="14"/>
      <c r="AST102" s="14"/>
      <c r="ASU102" s="14"/>
      <c r="ASV102" s="14"/>
      <c r="ASW102" s="14"/>
      <c r="ASX102" s="14"/>
      <c r="ASY102" s="14"/>
      <c r="ASZ102" s="14"/>
      <c r="ATA102" s="14"/>
      <c r="ATB102" s="14"/>
      <c r="ATC102" s="14"/>
      <c r="ATD102" s="14"/>
    </row>
    <row r="103" spans="63:1200">
      <c r="BK103" s="14" t="str">
        <f t="shared" si="2115"/>
        <v/>
      </c>
      <c r="ABO103" s="14"/>
      <c r="ABP103" s="14"/>
      <c r="ABQ103" s="14"/>
      <c r="ABR103" s="14"/>
      <c r="ABS103" s="14"/>
      <c r="ABT103" s="14"/>
      <c r="ABU103" s="14"/>
      <c r="ABV103" s="14"/>
      <c r="ABW103" s="14"/>
      <c r="ABX103" s="14"/>
      <c r="ABY103" s="14"/>
      <c r="ABZ103" s="14"/>
      <c r="ACA103" s="14"/>
      <c r="ACB103" s="14"/>
      <c r="ACC103" s="14"/>
      <c r="ACD103" s="14"/>
      <c r="ACE103" s="14"/>
      <c r="ACF103" s="14"/>
      <c r="ACG103" s="14"/>
      <c r="ACH103" s="14"/>
      <c r="ACI103" s="14"/>
      <c r="ACJ103" s="14"/>
      <c r="ACK103" s="14"/>
      <c r="ACL103" s="14"/>
      <c r="ACM103" s="14"/>
      <c r="ACN103" s="14"/>
      <c r="ACO103" s="14"/>
      <c r="ACP103" s="14"/>
      <c r="ACQ103" s="14"/>
      <c r="ACR103" s="14"/>
      <c r="ACS103" s="14"/>
      <c r="ACT103" s="14"/>
      <c r="ACU103" s="14"/>
      <c r="ACV103" s="14"/>
      <c r="ACW103" s="14"/>
      <c r="ACX103" s="14"/>
      <c r="ACY103" s="14"/>
      <c r="ACZ103" s="14"/>
      <c r="ADA103" s="14"/>
      <c r="ADB103" s="14"/>
      <c r="ADC103" s="14"/>
      <c r="ADD103" s="14"/>
      <c r="ADE103" s="14"/>
      <c r="ADF103" s="14"/>
      <c r="ADG103" s="14"/>
      <c r="ADH103" s="14"/>
      <c r="ADI103" s="14"/>
      <c r="ADJ103" s="14"/>
      <c r="ADK103" s="14"/>
      <c r="ADL103" s="14"/>
      <c r="ADM103" s="14"/>
      <c r="ADN103" s="14"/>
      <c r="ADO103" s="14"/>
      <c r="ADP103" s="14"/>
      <c r="ADQ103" s="14"/>
      <c r="ADR103" s="14"/>
      <c r="ADS103" s="14"/>
      <c r="ADT103" s="14"/>
      <c r="ADU103" s="14"/>
      <c r="ADV103" s="14"/>
      <c r="ADW103" s="14"/>
      <c r="ADX103" s="14"/>
      <c r="ADY103" s="14"/>
      <c r="ADZ103" s="14"/>
      <c r="AEA103" s="14"/>
      <c r="AEB103" s="14"/>
      <c r="AEC103" s="14"/>
      <c r="AED103" s="14"/>
      <c r="AEE103" s="14"/>
      <c r="AEF103" s="14"/>
      <c r="AEG103" s="14"/>
      <c r="AEH103" s="14"/>
      <c r="AEI103" s="14"/>
      <c r="AEJ103" s="14"/>
      <c r="AEK103" s="14"/>
      <c r="AEL103" s="14"/>
      <c r="AEM103" s="14"/>
      <c r="AEN103" s="14"/>
      <c r="AEO103" s="14"/>
      <c r="AEP103" s="14"/>
      <c r="AEQ103" s="14"/>
      <c r="AER103" s="14"/>
      <c r="AES103" s="14"/>
      <c r="AET103" s="14"/>
      <c r="AEU103" s="14"/>
      <c r="AEV103" s="14"/>
      <c r="AEW103" s="14"/>
      <c r="AEX103" s="14"/>
      <c r="AEY103" s="14"/>
      <c r="AEZ103" s="14"/>
      <c r="AFA103" s="14"/>
      <c r="AFB103" s="14"/>
      <c r="AFC103" s="14"/>
      <c r="AFD103" s="14"/>
      <c r="AFE103" s="14"/>
      <c r="AFF103" s="14"/>
      <c r="AFG103" s="14"/>
      <c r="AFH103" s="14"/>
      <c r="AFI103" s="14"/>
      <c r="AFJ103" s="14"/>
      <c r="AFK103" s="14"/>
      <c r="AFL103" s="14"/>
      <c r="AFM103" s="14"/>
      <c r="AFN103" s="14"/>
      <c r="AFO103" s="14"/>
      <c r="AFP103" s="14"/>
      <c r="AFQ103" s="14"/>
      <c r="AFR103" s="14"/>
      <c r="AFS103" s="14"/>
      <c r="AFT103" s="14"/>
      <c r="AFU103" s="14"/>
      <c r="AFV103" s="14"/>
      <c r="AFW103" s="14"/>
      <c r="AFX103" s="14"/>
      <c r="AFY103" s="14"/>
      <c r="AFZ103" s="14"/>
      <c r="AGA103" s="14"/>
      <c r="AGB103" s="14"/>
      <c r="AGC103" s="14"/>
      <c r="AGD103" s="14"/>
      <c r="AGE103" s="14"/>
      <c r="AGF103" s="14"/>
      <c r="AGG103" s="14"/>
      <c r="AGH103" s="14"/>
      <c r="AGI103" s="14"/>
      <c r="AGJ103" s="14"/>
      <c r="AGK103" s="14"/>
      <c r="AGL103" s="14"/>
      <c r="AGM103" s="14"/>
      <c r="AGN103" s="14"/>
      <c r="AGO103" s="14"/>
      <c r="AGP103" s="14"/>
      <c r="AGQ103" s="14"/>
      <c r="AGR103" s="14"/>
      <c r="AGS103" s="14"/>
      <c r="AGT103" s="14"/>
      <c r="AGU103" s="14"/>
      <c r="AGV103" s="14"/>
      <c r="AGW103" s="14"/>
      <c r="AGX103" s="14"/>
      <c r="AGY103" s="14"/>
      <c r="AGZ103" s="14"/>
      <c r="AHA103" s="14"/>
      <c r="AHB103" s="14"/>
      <c r="AHC103" s="14"/>
      <c r="AHD103" s="14"/>
      <c r="AHE103" s="14"/>
      <c r="AHF103" s="14"/>
      <c r="AHG103" s="14"/>
      <c r="AHH103" s="14"/>
      <c r="AHI103" s="14"/>
      <c r="AHJ103" s="14"/>
      <c r="AHK103" s="14"/>
      <c r="AHL103" s="14"/>
      <c r="AHM103" s="14"/>
      <c r="AHN103" s="14"/>
      <c r="AHO103" s="14"/>
      <c r="AHP103" s="14"/>
      <c r="AHQ103" s="14"/>
      <c r="AHR103" s="14"/>
      <c r="AHS103" s="14"/>
      <c r="AHT103" s="14"/>
      <c r="AHU103" s="14"/>
      <c r="AHV103" s="14"/>
      <c r="AHW103" s="14"/>
      <c r="AHX103" s="14"/>
      <c r="AHY103" s="14"/>
      <c r="AHZ103" s="14"/>
      <c r="AIA103" s="14"/>
      <c r="AIB103" s="14"/>
      <c r="AIC103" s="14"/>
      <c r="AID103" s="14"/>
      <c r="AIE103" s="14"/>
      <c r="AIF103" s="14"/>
      <c r="AIG103" s="14"/>
      <c r="AIH103" s="14"/>
      <c r="AII103" s="14"/>
      <c r="AIJ103" s="14"/>
      <c r="AIK103" s="14"/>
      <c r="AIL103" s="14"/>
      <c r="AIM103" s="14"/>
      <c r="AIN103" s="14"/>
      <c r="AIO103" s="14"/>
      <c r="AIP103" s="14"/>
      <c r="AIQ103" s="14"/>
      <c r="AIR103" s="14"/>
      <c r="AIS103" s="14"/>
      <c r="AIT103" s="14"/>
      <c r="AIU103" s="14"/>
      <c r="AIV103" s="14"/>
      <c r="AIW103" s="14"/>
      <c r="AIX103" s="14"/>
      <c r="AIY103" s="14"/>
      <c r="AIZ103" s="14"/>
      <c r="AJA103" s="14"/>
      <c r="AJB103" s="14"/>
      <c r="AJC103" s="14"/>
      <c r="AJD103" s="14"/>
      <c r="AJE103" s="14"/>
      <c r="AJF103" s="14"/>
      <c r="AJG103" s="14"/>
      <c r="AJH103" s="14"/>
      <c r="AJI103" s="14"/>
      <c r="AJJ103" s="14"/>
      <c r="AJK103" s="14"/>
      <c r="AJL103" s="14"/>
      <c r="AJM103" s="14"/>
      <c r="AJN103" s="14"/>
      <c r="AJO103" s="14"/>
      <c r="AJP103" s="14"/>
      <c r="AJQ103" s="14"/>
      <c r="AJR103" s="14"/>
      <c r="AJS103" s="14"/>
      <c r="AJT103" s="14"/>
      <c r="AJU103" s="14"/>
      <c r="AJV103" s="14"/>
      <c r="AJW103" s="14"/>
      <c r="AJX103" s="14"/>
      <c r="AJY103" s="14"/>
      <c r="AJZ103" s="14"/>
      <c r="AKA103" s="14"/>
      <c r="AKB103" s="14"/>
      <c r="AKC103" s="14"/>
      <c r="AKD103" s="14"/>
      <c r="AKE103" s="14"/>
      <c r="AKF103" s="14"/>
      <c r="AKG103" s="14"/>
      <c r="AKH103" s="14"/>
      <c r="AKI103" s="14"/>
      <c r="AKJ103" s="14"/>
      <c r="AKK103" s="14"/>
      <c r="AKL103" s="14"/>
      <c r="AKM103" s="14"/>
      <c r="AKN103" s="14"/>
      <c r="AKO103" s="14"/>
      <c r="AKP103" s="14"/>
      <c r="AKQ103" s="14"/>
      <c r="AKR103" s="14"/>
      <c r="AKS103" s="14"/>
      <c r="AKT103" s="14"/>
      <c r="AKU103" s="14"/>
      <c r="AKV103" s="14"/>
      <c r="AKW103" s="14"/>
      <c r="AKX103" s="14"/>
      <c r="AKY103" s="14"/>
      <c r="AKZ103" s="14"/>
      <c r="ALA103" s="14"/>
      <c r="ALB103" s="14"/>
      <c r="ALC103" s="14"/>
      <c r="ALD103" s="14"/>
      <c r="ALE103" s="14"/>
      <c r="ALF103" s="14"/>
      <c r="ALG103" s="14"/>
      <c r="ALH103" s="14"/>
      <c r="ALI103" s="14"/>
      <c r="ALJ103" s="14"/>
      <c r="ALK103" s="14"/>
      <c r="ALL103" s="14"/>
      <c r="ALM103" s="14"/>
      <c r="ALN103" s="14"/>
      <c r="ALO103" s="14"/>
      <c r="ALP103" s="14"/>
      <c r="ALQ103" s="14"/>
      <c r="ALR103" s="14"/>
      <c r="ALS103" s="14"/>
      <c r="ALT103" s="14"/>
      <c r="ALU103" s="14"/>
      <c r="ALV103" s="14"/>
      <c r="ALW103" s="14"/>
      <c r="ALX103" s="14"/>
      <c r="ALY103" s="14"/>
      <c r="ALZ103" s="14"/>
      <c r="AMA103" s="14"/>
      <c r="AMB103" s="14"/>
      <c r="AMC103" s="14"/>
      <c r="AMD103" s="14"/>
      <c r="AME103" s="14"/>
      <c r="AMF103" s="14"/>
      <c r="AMG103" s="14"/>
      <c r="AMH103" s="14"/>
      <c r="AMI103" s="14"/>
      <c r="AMJ103" s="14"/>
      <c r="AMK103" s="14"/>
      <c r="AML103" s="14"/>
      <c r="AMM103" s="14"/>
      <c r="AMN103" s="14"/>
      <c r="AMO103" s="14"/>
      <c r="AMP103" s="14"/>
      <c r="AMQ103" s="14"/>
      <c r="AMR103" s="14"/>
      <c r="AMS103" s="14"/>
      <c r="AMT103" s="14"/>
      <c r="AMU103" s="14"/>
      <c r="AMV103" s="14"/>
      <c r="AMW103" s="14"/>
      <c r="AMX103" s="14"/>
      <c r="AMY103" s="14"/>
      <c r="AMZ103" s="14"/>
      <c r="ANA103" s="14"/>
      <c r="ANB103" s="14"/>
      <c r="ANC103" s="14"/>
      <c r="AND103" s="14"/>
      <c r="ANE103" s="14"/>
      <c r="ANF103" s="14"/>
      <c r="ANG103" s="14"/>
      <c r="ANH103" s="14"/>
      <c r="ANI103" s="14"/>
      <c r="ANJ103" s="14"/>
      <c r="ANK103" s="14"/>
      <c r="ANL103" s="14"/>
      <c r="ANM103" s="14"/>
      <c r="ANN103" s="14"/>
      <c r="ANO103" s="14"/>
      <c r="ANP103" s="14"/>
      <c r="ANQ103" s="14"/>
      <c r="ANR103" s="14"/>
      <c r="ANS103" s="14"/>
      <c r="ANT103" s="14"/>
      <c r="ANU103" s="14"/>
      <c r="ANV103" s="14"/>
      <c r="ANW103" s="14"/>
      <c r="ANX103" s="14"/>
      <c r="ANY103" s="14"/>
      <c r="ANZ103" s="14"/>
      <c r="AOA103" s="14"/>
      <c r="AOB103" s="14"/>
      <c r="AOC103" s="14"/>
      <c r="AOD103" s="14"/>
      <c r="AOE103" s="14"/>
      <c r="AOF103" s="14"/>
      <c r="AOG103" s="14"/>
      <c r="AOH103" s="14"/>
      <c r="AOI103" s="14"/>
      <c r="AOJ103" s="14"/>
      <c r="AOK103" s="14"/>
      <c r="AOL103" s="14"/>
      <c r="AOM103" s="14"/>
      <c r="AON103" s="14"/>
      <c r="AOO103" s="14"/>
      <c r="AOP103" s="14"/>
      <c r="AOQ103" s="14"/>
      <c r="AOR103" s="14"/>
      <c r="AOS103" s="14"/>
      <c r="AOT103" s="14"/>
      <c r="AOU103" s="14"/>
      <c r="AOV103" s="14"/>
      <c r="AOW103" s="14"/>
      <c r="AOX103" s="14"/>
      <c r="AOY103" s="14"/>
      <c r="AOZ103" s="14"/>
      <c r="APA103" s="14"/>
      <c r="APB103" s="14"/>
      <c r="APC103" s="14"/>
      <c r="APD103" s="14"/>
      <c r="APE103" s="14"/>
      <c r="APF103" s="14"/>
      <c r="APG103" s="14"/>
      <c r="APH103" s="14"/>
      <c r="API103" s="14"/>
      <c r="APJ103" s="14"/>
      <c r="APK103" s="14"/>
      <c r="APL103" s="14"/>
      <c r="APM103" s="14"/>
      <c r="APN103" s="14"/>
      <c r="APO103" s="14"/>
      <c r="APP103" s="14"/>
      <c r="APQ103" s="14"/>
      <c r="APR103" s="14"/>
      <c r="APS103" s="14"/>
      <c r="APT103" s="14"/>
      <c r="APU103" s="14"/>
      <c r="APV103" s="14"/>
      <c r="APW103" s="14"/>
      <c r="APX103" s="14"/>
      <c r="APY103" s="14"/>
      <c r="APZ103" s="14"/>
      <c r="AQA103" s="14"/>
      <c r="AQB103" s="14"/>
      <c r="AQC103" s="14"/>
      <c r="AQD103" s="14"/>
      <c r="AQE103" s="14"/>
      <c r="AQF103" s="14"/>
      <c r="AQG103" s="14"/>
      <c r="AQH103" s="14"/>
      <c r="AQI103" s="14"/>
      <c r="AQJ103" s="14"/>
      <c r="AQK103" s="14"/>
      <c r="AQL103" s="14"/>
      <c r="AQM103" s="14"/>
      <c r="AQN103" s="14"/>
      <c r="AQO103" s="14"/>
      <c r="AQP103" s="14"/>
      <c r="AQQ103" s="14"/>
      <c r="AQR103" s="14"/>
      <c r="AQS103" s="14"/>
      <c r="AQT103" s="14"/>
      <c r="AQU103" s="14"/>
      <c r="AQV103" s="14"/>
      <c r="AQW103" s="14"/>
      <c r="AQX103" s="14"/>
      <c r="AQY103" s="14"/>
      <c r="AQZ103" s="14"/>
      <c r="ARA103" s="14"/>
      <c r="ARB103" s="14"/>
      <c r="ARC103" s="14"/>
      <c r="ARD103" s="14"/>
      <c r="ARE103" s="14"/>
      <c r="ARF103" s="14"/>
      <c r="ARG103" s="14"/>
      <c r="ARH103" s="14"/>
      <c r="ARI103" s="14"/>
      <c r="ARJ103" s="14"/>
      <c r="ARK103" s="14"/>
      <c r="ARL103" s="14"/>
      <c r="ARM103" s="14"/>
      <c r="ARN103" s="14"/>
      <c r="ARO103" s="14"/>
      <c r="ARP103" s="14"/>
      <c r="ARQ103" s="14"/>
      <c r="ARR103" s="14"/>
      <c r="ARS103" s="14"/>
      <c r="ART103" s="14"/>
      <c r="ARU103" s="14"/>
      <c r="ARV103" s="14"/>
      <c r="ARW103" s="14"/>
      <c r="ARX103" s="14"/>
      <c r="ARY103" s="14"/>
      <c r="ARZ103" s="14"/>
      <c r="ASA103" s="14"/>
      <c r="ASB103" s="14"/>
      <c r="ASC103" s="14"/>
      <c r="ASD103" s="14"/>
      <c r="ASE103" s="14"/>
      <c r="ASF103" s="14"/>
      <c r="ASG103" s="14"/>
      <c r="ASH103" s="14"/>
      <c r="ASI103" s="14"/>
      <c r="ASJ103" s="14"/>
      <c r="ASK103" s="14"/>
      <c r="ASL103" s="14"/>
      <c r="ASM103" s="14"/>
      <c r="ASN103" s="14"/>
      <c r="ASO103" s="14"/>
      <c r="ASP103" s="14"/>
      <c r="ASQ103" s="14"/>
      <c r="ASR103" s="14"/>
      <c r="ASS103" s="14"/>
      <c r="AST103" s="14"/>
      <c r="ASU103" s="14"/>
      <c r="ASV103" s="14"/>
      <c r="ASW103" s="14"/>
      <c r="ASX103" s="14"/>
      <c r="ASY103" s="14"/>
      <c r="ASZ103" s="14"/>
      <c r="ATA103" s="14"/>
      <c r="ATB103" s="14"/>
      <c r="ATC103" s="14"/>
      <c r="ATD103" s="14"/>
    </row>
    <row r="104" spans="63:1200">
      <c r="BK104" s="14" t="str">
        <f t="shared" si="2115"/>
        <v/>
      </c>
      <c r="ABO104" s="14"/>
      <c r="ABP104" s="14"/>
      <c r="ABQ104" s="14"/>
      <c r="ABR104" s="14"/>
      <c r="ABS104" s="14"/>
      <c r="ABT104" s="14"/>
      <c r="ABU104" s="14"/>
      <c r="ABV104" s="14"/>
      <c r="ABW104" s="14"/>
      <c r="ABX104" s="14"/>
      <c r="ABY104" s="14"/>
      <c r="ABZ104" s="14"/>
      <c r="ACA104" s="14"/>
      <c r="ACB104" s="14"/>
      <c r="ACC104" s="14"/>
      <c r="ACD104" s="14"/>
      <c r="ACE104" s="14"/>
      <c r="ACF104" s="14"/>
      <c r="ACG104" s="14"/>
      <c r="ACH104" s="14"/>
      <c r="ACI104" s="14"/>
      <c r="ACJ104" s="14"/>
      <c r="ACK104" s="14"/>
      <c r="ACL104" s="14"/>
      <c r="ACM104" s="14"/>
      <c r="ACN104" s="14"/>
      <c r="ACO104" s="14"/>
      <c r="ACP104" s="14"/>
      <c r="ACQ104" s="14"/>
      <c r="ACR104" s="14"/>
      <c r="ACS104" s="14"/>
      <c r="ACT104" s="14"/>
      <c r="ACU104" s="14"/>
      <c r="ACV104" s="14"/>
      <c r="ACW104" s="14"/>
      <c r="ACX104" s="14"/>
      <c r="ACY104" s="14"/>
      <c r="ACZ104" s="14"/>
      <c r="ADA104" s="14"/>
      <c r="ADB104" s="14"/>
      <c r="ADC104" s="14"/>
      <c r="ADD104" s="14"/>
      <c r="ADE104" s="14"/>
      <c r="ADF104" s="14"/>
      <c r="ADG104" s="14"/>
      <c r="ADH104" s="14"/>
      <c r="ADI104" s="14"/>
      <c r="ADJ104" s="14"/>
      <c r="ADK104" s="14"/>
      <c r="ADL104" s="14"/>
      <c r="ADM104" s="14"/>
      <c r="ADN104" s="14"/>
      <c r="ADO104" s="14"/>
      <c r="ADP104" s="14"/>
      <c r="ADQ104" s="14"/>
      <c r="ADR104" s="14"/>
      <c r="ADS104" s="14"/>
      <c r="ADT104" s="14"/>
      <c r="ADU104" s="14"/>
      <c r="ADV104" s="14"/>
      <c r="ADW104" s="14"/>
      <c r="ADX104" s="14"/>
      <c r="ADY104" s="14"/>
      <c r="ADZ104" s="14"/>
      <c r="AEA104" s="14"/>
      <c r="AEB104" s="14"/>
      <c r="AEC104" s="14"/>
      <c r="AED104" s="14"/>
      <c r="AEE104" s="14"/>
      <c r="AEF104" s="14"/>
      <c r="AEG104" s="14"/>
      <c r="AEH104" s="14"/>
      <c r="AEI104" s="14"/>
      <c r="AEJ104" s="14"/>
      <c r="AEK104" s="14"/>
      <c r="AEL104" s="14"/>
      <c r="AEM104" s="14"/>
      <c r="AEN104" s="14"/>
      <c r="AEO104" s="14"/>
      <c r="AEP104" s="14"/>
      <c r="AEQ104" s="14"/>
      <c r="AER104" s="14"/>
      <c r="AES104" s="14"/>
      <c r="AET104" s="14"/>
      <c r="AEU104" s="14"/>
      <c r="AEV104" s="14"/>
      <c r="AEW104" s="14"/>
      <c r="AEX104" s="14"/>
      <c r="AEY104" s="14"/>
      <c r="AEZ104" s="14"/>
      <c r="AFA104" s="14"/>
      <c r="AFB104" s="14"/>
      <c r="AFC104" s="14"/>
      <c r="AFD104" s="14"/>
      <c r="AFE104" s="14"/>
      <c r="AFF104" s="14"/>
      <c r="AFG104" s="14"/>
      <c r="AFH104" s="14"/>
      <c r="AFI104" s="14"/>
      <c r="AFJ104" s="14"/>
      <c r="AFK104" s="14"/>
      <c r="AFL104" s="14"/>
      <c r="AFM104" s="14"/>
      <c r="AFN104" s="14"/>
      <c r="AFO104" s="14"/>
      <c r="AFP104" s="14"/>
      <c r="AFQ104" s="14"/>
      <c r="AFR104" s="14"/>
      <c r="AFS104" s="14"/>
      <c r="AFT104" s="14"/>
      <c r="AFU104" s="14"/>
      <c r="AFV104" s="14"/>
      <c r="AFW104" s="14"/>
      <c r="AFX104" s="14"/>
      <c r="AFY104" s="14"/>
      <c r="AFZ104" s="14"/>
      <c r="AGA104" s="14"/>
      <c r="AGB104" s="14"/>
      <c r="AGC104" s="14"/>
      <c r="AGD104" s="14"/>
      <c r="AGE104" s="14"/>
      <c r="AGF104" s="14"/>
      <c r="AGG104" s="14"/>
      <c r="AGH104" s="14"/>
      <c r="AGI104" s="14"/>
      <c r="AGJ104" s="14"/>
      <c r="AGK104" s="14"/>
      <c r="AGL104" s="14"/>
      <c r="AGM104" s="14"/>
      <c r="AGN104" s="14"/>
      <c r="AGO104" s="14"/>
      <c r="AGP104" s="14"/>
      <c r="AGQ104" s="14"/>
      <c r="AGR104" s="14"/>
      <c r="AGS104" s="14"/>
      <c r="AGT104" s="14"/>
      <c r="AGU104" s="14"/>
      <c r="AGV104" s="14"/>
      <c r="AGW104" s="14"/>
      <c r="AGX104" s="14"/>
      <c r="AGY104" s="14"/>
      <c r="AGZ104" s="14"/>
      <c r="AHA104" s="14"/>
      <c r="AHB104" s="14"/>
      <c r="AHC104" s="14"/>
      <c r="AHD104" s="14"/>
      <c r="AHE104" s="14"/>
      <c r="AHF104" s="14"/>
      <c r="AHG104" s="14"/>
      <c r="AHH104" s="14"/>
      <c r="AHI104" s="14"/>
      <c r="AHJ104" s="14"/>
      <c r="AHK104" s="14"/>
      <c r="AHL104" s="14"/>
      <c r="AHM104" s="14"/>
      <c r="AHN104" s="14"/>
      <c r="AHO104" s="14"/>
      <c r="AHP104" s="14"/>
      <c r="AHQ104" s="14"/>
      <c r="AHR104" s="14"/>
      <c r="AHS104" s="14"/>
      <c r="AHT104" s="14"/>
      <c r="AHU104" s="14"/>
      <c r="AHV104" s="14"/>
      <c r="AHW104" s="14"/>
      <c r="AHX104" s="14"/>
      <c r="AHY104" s="14"/>
      <c r="AHZ104" s="14"/>
      <c r="AIA104" s="14"/>
      <c r="AIB104" s="14"/>
      <c r="AIC104" s="14"/>
      <c r="AID104" s="14"/>
      <c r="AIE104" s="14"/>
      <c r="AIF104" s="14"/>
      <c r="AIG104" s="14"/>
      <c r="AIH104" s="14"/>
      <c r="AII104" s="14"/>
      <c r="AIJ104" s="14"/>
      <c r="AIK104" s="14"/>
      <c r="AIL104" s="14"/>
      <c r="AIM104" s="14"/>
      <c r="AIN104" s="14"/>
      <c r="AIO104" s="14"/>
      <c r="AIP104" s="14"/>
      <c r="AIQ104" s="14"/>
      <c r="AIR104" s="14"/>
      <c r="AIS104" s="14"/>
      <c r="AIT104" s="14"/>
      <c r="AIU104" s="14"/>
      <c r="AIV104" s="14"/>
      <c r="AIW104" s="14"/>
      <c r="AIX104" s="14"/>
      <c r="AIY104" s="14"/>
      <c r="AIZ104" s="14"/>
      <c r="AJA104" s="14"/>
      <c r="AJB104" s="14"/>
      <c r="AJC104" s="14"/>
      <c r="AJD104" s="14"/>
      <c r="AJE104" s="14"/>
      <c r="AJF104" s="14"/>
      <c r="AJG104" s="14"/>
      <c r="AJH104" s="14"/>
      <c r="AJI104" s="14"/>
      <c r="AJJ104" s="14"/>
      <c r="AJK104" s="14"/>
      <c r="AJL104" s="14"/>
      <c r="AJM104" s="14"/>
      <c r="AJN104" s="14"/>
      <c r="AJO104" s="14"/>
      <c r="AJP104" s="14"/>
      <c r="AJQ104" s="14"/>
      <c r="AJR104" s="14"/>
      <c r="AJS104" s="14"/>
      <c r="AJT104" s="14"/>
      <c r="AJU104" s="14"/>
      <c r="AJV104" s="14"/>
      <c r="AJW104" s="14"/>
      <c r="AJX104" s="14"/>
      <c r="AJY104" s="14"/>
      <c r="AJZ104" s="14"/>
      <c r="AKA104" s="14"/>
      <c r="AKB104" s="14"/>
      <c r="AKC104" s="14"/>
      <c r="AKD104" s="14"/>
      <c r="AKE104" s="14"/>
      <c r="AKF104" s="14"/>
      <c r="AKG104" s="14"/>
      <c r="AKH104" s="14"/>
      <c r="AKI104" s="14"/>
      <c r="AKJ104" s="14"/>
      <c r="AKK104" s="14"/>
      <c r="AKL104" s="14"/>
      <c r="AKM104" s="14"/>
      <c r="AKN104" s="14"/>
      <c r="AKO104" s="14"/>
      <c r="AKP104" s="14"/>
      <c r="AKQ104" s="14"/>
      <c r="AKR104" s="14"/>
      <c r="AKS104" s="14"/>
      <c r="AKT104" s="14"/>
      <c r="AKU104" s="14"/>
      <c r="AKV104" s="14"/>
      <c r="AKW104" s="14"/>
      <c r="AKX104" s="14"/>
      <c r="AKY104" s="14"/>
      <c r="AKZ104" s="14"/>
      <c r="ALA104" s="14"/>
      <c r="ALB104" s="14"/>
      <c r="ALC104" s="14"/>
      <c r="ALD104" s="14"/>
      <c r="ALE104" s="14"/>
      <c r="ALF104" s="14"/>
      <c r="ALG104" s="14"/>
      <c r="ALH104" s="14"/>
      <c r="ALI104" s="14"/>
      <c r="ALJ104" s="14"/>
      <c r="ALK104" s="14"/>
      <c r="ALL104" s="14"/>
      <c r="ALM104" s="14"/>
      <c r="ALN104" s="14"/>
      <c r="ALO104" s="14"/>
      <c r="ALP104" s="14"/>
      <c r="ALQ104" s="14"/>
      <c r="ALR104" s="14"/>
      <c r="ALS104" s="14"/>
      <c r="ALT104" s="14"/>
      <c r="ALU104" s="14"/>
      <c r="ALV104" s="14"/>
      <c r="ALW104" s="14"/>
      <c r="ALX104" s="14"/>
      <c r="ALY104" s="14"/>
      <c r="ALZ104" s="14"/>
      <c r="AMA104" s="14"/>
      <c r="AMB104" s="14"/>
      <c r="AMC104" s="14"/>
      <c r="AMD104" s="14"/>
      <c r="AME104" s="14"/>
      <c r="AMF104" s="14"/>
      <c r="AMG104" s="14"/>
      <c r="AMH104" s="14"/>
      <c r="AMI104" s="14"/>
      <c r="AMJ104" s="14"/>
      <c r="AMK104" s="14"/>
      <c r="AML104" s="14"/>
      <c r="AMM104" s="14"/>
      <c r="AMN104" s="14"/>
      <c r="AMO104" s="14"/>
      <c r="AMP104" s="14"/>
      <c r="AMQ104" s="14"/>
      <c r="AMR104" s="14"/>
      <c r="AMS104" s="14"/>
      <c r="AMT104" s="14"/>
      <c r="AMU104" s="14"/>
      <c r="AMV104" s="14"/>
      <c r="AMW104" s="14"/>
      <c r="AMX104" s="14"/>
      <c r="AMY104" s="14"/>
      <c r="AMZ104" s="14"/>
      <c r="ANA104" s="14"/>
      <c r="ANB104" s="14"/>
      <c r="ANC104" s="14"/>
      <c r="AND104" s="14"/>
      <c r="ANE104" s="14"/>
      <c r="ANF104" s="14"/>
      <c r="ANG104" s="14"/>
      <c r="ANH104" s="14"/>
      <c r="ANI104" s="14"/>
      <c r="ANJ104" s="14"/>
      <c r="ANK104" s="14"/>
      <c r="ANL104" s="14"/>
      <c r="ANM104" s="14"/>
      <c r="ANN104" s="14"/>
      <c r="ANO104" s="14"/>
      <c r="ANP104" s="14"/>
      <c r="ANQ104" s="14"/>
      <c r="ANR104" s="14"/>
      <c r="ANS104" s="14"/>
      <c r="ANT104" s="14"/>
      <c r="ANU104" s="14"/>
      <c r="ANV104" s="14"/>
      <c r="ANW104" s="14"/>
      <c r="ANX104" s="14"/>
      <c r="ANY104" s="14"/>
      <c r="ANZ104" s="14"/>
      <c r="AOA104" s="14"/>
      <c r="AOB104" s="14"/>
      <c r="AOC104" s="14"/>
      <c r="AOD104" s="14"/>
      <c r="AOE104" s="14"/>
      <c r="AOF104" s="14"/>
      <c r="AOG104" s="14"/>
      <c r="AOH104" s="14"/>
      <c r="AOI104" s="14"/>
      <c r="AOJ104" s="14"/>
      <c r="AOK104" s="14"/>
      <c r="AOL104" s="14"/>
      <c r="AOM104" s="14"/>
      <c r="AON104" s="14"/>
      <c r="AOO104" s="14"/>
      <c r="AOP104" s="14"/>
      <c r="AOQ104" s="14"/>
      <c r="AOR104" s="14"/>
      <c r="AOS104" s="14"/>
      <c r="AOT104" s="14"/>
      <c r="AOU104" s="14"/>
      <c r="AOV104" s="14"/>
      <c r="AOW104" s="14"/>
      <c r="AOX104" s="14"/>
      <c r="AOY104" s="14"/>
      <c r="AOZ104" s="14"/>
      <c r="APA104" s="14"/>
      <c r="APB104" s="14"/>
      <c r="APC104" s="14"/>
      <c r="APD104" s="14"/>
      <c r="APE104" s="14"/>
      <c r="APF104" s="14"/>
      <c r="APG104" s="14"/>
      <c r="APH104" s="14"/>
      <c r="API104" s="14"/>
      <c r="APJ104" s="14"/>
      <c r="APK104" s="14"/>
      <c r="APL104" s="14"/>
      <c r="APM104" s="14"/>
      <c r="APN104" s="14"/>
      <c r="APO104" s="14"/>
      <c r="APP104" s="14"/>
      <c r="APQ104" s="14"/>
      <c r="APR104" s="14"/>
      <c r="APS104" s="14"/>
      <c r="APT104" s="14"/>
      <c r="APU104" s="14"/>
      <c r="APV104" s="14"/>
      <c r="APW104" s="14"/>
      <c r="APX104" s="14"/>
      <c r="APY104" s="14"/>
      <c r="APZ104" s="14"/>
      <c r="AQA104" s="14"/>
      <c r="AQB104" s="14"/>
      <c r="AQC104" s="14"/>
      <c r="AQD104" s="14"/>
      <c r="AQE104" s="14"/>
      <c r="AQF104" s="14"/>
      <c r="AQG104" s="14"/>
      <c r="AQH104" s="14"/>
      <c r="AQI104" s="14"/>
      <c r="AQJ104" s="14"/>
      <c r="AQK104" s="14"/>
      <c r="AQL104" s="14"/>
      <c r="AQM104" s="14"/>
      <c r="AQN104" s="14"/>
      <c r="AQO104" s="14"/>
      <c r="AQP104" s="14"/>
      <c r="AQQ104" s="14"/>
      <c r="AQR104" s="14"/>
      <c r="AQS104" s="14"/>
      <c r="AQT104" s="14"/>
      <c r="AQU104" s="14"/>
      <c r="AQV104" s="14"/>
      <c r="AQW104" s="14"/>
      <c r="AQX104" s="14"/>
      <c r="AQY104" s="14"/>
      <c r="AQZ104" s="14"/>
      <c r="ARA104" s="14"/>
      <c r="ARB104" s="14"/>
      <c r="ARC104" s="14"/>
      <c r="ARD104" s="14"/>
      <c r="ARE104" s="14"/>
      <c r="ARF104" s="14"/>
      <c r="ARG104" s="14"/>
      <c r="ARH104" s="14"/>
      <c r="ARI104" s="14"/>
      <c r="ARJ104" s="14"/>
      <c r="ARK104" s="14"/>
      <c r="ARL104" s="14"/>
      <c r="ARM104" s="14"/>
      <c r="ARN104" s="14"/>
      <c r="ARO104" s="14"/>
      <c r="ARP104" s="14"/>
      <c r="ARQ104" s="14"/>
      <c r="ARR104" s="14"/>
      <c r="ARS104" s="14"/>
      <c r="ART104" s="14"/>
      <c r="ARU104" s="14"/>
      <c r="ARV104" s="14"/>
      <c r="ARW104" s="14"/>
      <c r="ARX104" s="14"/>
      <c r="ARY104" s="14"/>
      <c r="ARZ104" s="14"/>
      <c r="ASA104" s="14"/>
      <c r="ASB104" s="14"/>
      <c r="ASC104" s="14"/>
      <c r="ASD104" s="14"/>
      <c r="ASE104" s="14"/>
      <c r="ASF104" s="14"/>
      <c r="ASG104" s="14"/>
      <c r="ASH104" s="14"/>
      <c r="ASI104" s="14"/>
      <c r="ASJ104" s="14"/>
      <c r="ASK104" s="14"/>
      <c r="ASL104" s="14"/>
      <c r="ASM104" s="14"/>
      <c r="ASN104" s="14"/>
      <c r="ASO104" s="14"/>
      <c r="ASP104" s="14"/>
      <c r="ASQ104" s="14"/>
      <c r="ASR104" s="14"/>
      <c r="ASS104" s="14"/>
      <c r="AST104" s="14"/>
      <c r="ASU104" s="14"/>
      <c r="ASV104" s="14"/>
      <c r="ASW104" s="14"/>
      <c r="ASX104" s="14"/>
      <c r="ASY104" s="14"/>
      <c r="ASZ104" s="14"/>
      <c r="ATA104" s="14"/>
      <c r="ATB104" s="14"/>
      <c r="ATC104" s="14"/>
      <c r="ATD104" s="14"/>
    </row>
    <row r="105" spans="63:1200">
      <c r="BK105" s="14" t="str">
        <f t="shared" si="2115"/>
        <v/>
      </c>
      <c r="ABO105" s="14"/>
      <c r="ABP105" s="14"/>
      <c r="ABQ105" s="14"/>
      <c r="ABR105" s="14"/>
      <c r="ABS105" s="14"/>
      <c r="ABT105" s="14"/>
      <c r="ABU105" s="14"/>
      <c r="ABV105" s="14"/>
      <c r="ABW105" s="14"/>
      <c r="ABX105" s="14"/>
      <c r="ABY105" s="14"/>
      <c r="ABZ105" s="14"/>
      <c r="ACA105" s="14"/>
      <c r="ACB105" s="14"/>
      <c r="ACC105" s="14"/>
      <c r="ACD105" s="14"/>
      <c r="ACE105" s="14"/>
      <c r="ACF105" s="14"/>
      <c r="ACG105" s="14"/>
      <c r="ACH105" s="14"/>
      <c r="ACI105" s="14"/>
      <c r="ACJ105" s="14"/>
      <c r="ACK105" s="14"/>
      <c r="ACL105" s="14"/>
      <c r="ACM105" s="14"/>
      <c r="ACN105" s="14"/>
      <c r="ACO105" s="14"/>
      <c r="ACP105" s="14"/>
      <c r="ACQ105" s="14"/>
      <c r="ACR105" s="14"/>
      <c r="ACS105" s="14"/>
      <c r="ACT105" s="14"/>
      <c r="ACU105" s="14"/>
      <c r="ACV105" s="14"/>
      <c r="ACW105" s="14"/>
      <c r="ACX105" s="14"/>
      <c r="ACY105" s="14"/>
      <c r="ACZ105" s="14"/>
      <c r="ADA105" s="14"/>
      <c r="ADB105" s="14"/>
      <c r="ADC105" s="14"/>
      <c r="ADD105" s="14"/>
      <c r="ADE105" s="14"/>
      <c r="ADF105" s="14"/>
      <c r="ADG105" s="14"/>
      <c r="ADH105" s="14"/>
      <c r="ADI105" s="14"/>
      <c r="ADJ105" s="14"/>
      <c r="ADK105" s="14"/>
      <c r="ADL105" s="14"/>
      <c r="ADM105" s="14"/>
      <c r="ADN105" s="14"/>
      <c r="ADO105" s="14"/>
      <c r="ADP105" s="14"/>
      <c r="ADQ105" s="14"/>
      <c r="ADR105" s="14"/>
      <c r="ADS105" s="14"/>
      <c r="ADT105" s="14"/>
      <c r="ADU105" s="14"/>
      <c r="ADV105" s="14"/>
      <c r="ADW105" s="14"/>
      <c r="ADX105" s="14"/>
      <c r="ADY105" s="14"/>
      <c r="ADZ105" s="14"/>
      <c r="AEA105" s="14"/>
      <c r="AEB105" s="14"/>
      <c r="AEC105" s="14"/>
      <c r="AED105" s="14"/>
      <c r="AEE105" s="14"/>
      <c r="AEF105" s="14"/>
      <c r="AEG105" s="14"/>
      <c r="AEH105" s="14"/>
      <c r="AEI105" s="14"/>
      <c r="AEJ105" s="14"/>
      <c r="AEK105" s="14"/>
      <c r="AEL105" s="14"/>
      <c r="AEM105" s="14"/>
      <c r="AEN105" s="14"/>
      <c r="AEO105" s="14"/>
      <c r="AEP105" s="14"/>
      <c r="AEQ105" s="14"/>
      <c r="AER105" s="14"/>
      <c r="AES105" s="14"/>
      <c r="AET105" s="14"/>
      <c r="AEU105" s="14"/>
      <c r="AEV105" s="14"/>
      <c r="AEW105" s="14"/>
      <c r="AEX105" s="14"/>
      <c r="AEY105" s="14"/>
      <c r="AEZ105" s="14"/>
      <c r="AFA105" s="14"/>
      <c r="AFB105" s="14"/>
      <c r="AFC105" s="14"/>
      <c r="AFD105" s="14"/>
      <c r="AFE105" s="14"/>
      <c r="AFF105" s="14"/>
      <c r="AFG105" s="14"/>
      <c r="AFH105" s="14"/>
      <c r="AFI105" s="14"/>
      <c r="AFJ105" s="14"/>
      <c r="AFK105" s="14"/>
      <c r="AFL105" s="14"/>
      <c r="AFM105" s="14"/>
      <c r="AFN105" s="14"/>
      <c r="AFO105" s="14"/>
      <c r="AFP105" s="14"/>
      <c r="AFQ105" s="14"/>
      <c r="AFR105" s="14"/>
      <c r="AFS105" s="14"/>
      <c r="AFT105" s="14"/>
      <c r="AFU105" s="14"/>
      <c r="AFV105" s="14"/>
      <c r="AFW105" s="14"/>
      <c r="AFX105" s="14"/>
      <c r="AFY105" s="14"/>
      <c r="AFZ105" s="14"/>
      <c r="AGA105" s="14"/>
      <c r="AGB105" s="14"/>
      <c r="AGC105" s="14"/>
      <c r="AGD105" s="14"/>
      <c r="AGE105" s="14"/>
      <c r="AGF105" s="14"/>
      <c r="AGG105" s="14"/>
      <c r="AGH105" s="14"/>
      <c r="AGI105" s="14"/>
      <c r="AGJ105" s="14"/>
      <c r="AGK105" s="14"/>
      <c r="AGL105" s="14"/>
      <c r="AGM105" s="14"/>
      <c r="AGN105" s="14"/>
      <c r="AGO105" s="14"/>
      <c r="AGP105" s="14"/>
      <c r="AGQ105" s="14"/>
      <c r="AGR105" s="14"/>
      <c r="AGS105" s="14"/>
      <c r="AGT105" s="14"/>
      <c r="AGU105" s="14"/>
      <c r="AGV105" s="14"/>
      <c r="AGW105" s="14"/>
      <c r="AGX105" s="14"/>
      <c r="AGY105" s="14"/>
      <c r="AGZ105" s="14"/>
      <c r="AHA105" s="14"/>
      <c r="AHB105" s="14"/>
      <c r="AHC105" s="14"/>
      <c r="AHD105" s="14"/>
      <c r="AHE105" s="14"/>
      <c r="AHF105" s="14"/>
      <c r="AHG105" s="14"/>
      <c r="AHH105" s="14"/>
      <c r="AHI105" s="14"/>
      <c r="AHJ105" s="14"/>
      <c r="AHK105" s="14"/>
      <c r="AHL105" s="14"/>
      <c r="AHM105" s="14"/>
      <c r="AHN105" s="14"/>
      <c r="AHO105" s="14"/>
      <c r="AHP105" s="14"/>
      <c r="AHQ105" s="14"/>
      <c r="AHR105" s="14"/>
      <c r="AHS105" s="14"/>
      <c r="AHT105" s="14"/>
      <c r="AHU105" s="14"/>
      <c r="AHV105" s="14"/>
      <c r="AHW105" s="14"/>
      <c r="AHX105" s="14"/>
      <c r="AHY105" s="14"/>
      <c r="AHZ105" s="14"/>
      <c r="AIA105" s="14"/>
      <c r="AIB105" s="14"/>
      <c r="AIC105" s="14"/>
      <c r="AID105" s="14"/>
      <c r="AIE105" s="14"/>
      <c r="AIF105" s="14"/>
      <c r="AIG105" s="14"/>
      <c r="AIH105" s="14"/>
      <c r="AII105" s="14"/>
      <c r="AIJ105" s="14"/>
      <c r="AIK105" s="14"/>
      <c r="AIL105" s="14"/>
      <c r="AIM105" s="14"/>
      <c r="AIN105" s="14"/>
      <c r="AIO105" s="14"/>
      <c r="AIP105" s="14"/>
      <c r="AIQ105" s="14"/>
      <c r="AIR105" s="14"/>
      <c r="AIS105" s="14"/>
      <c r="AIT105" s="14"/>
      <c r="AIU105" s="14"/>
      <c r="AIV105" s="14"/>
      <c r="AIW105" s="14"/>
      <c r="AIX105" s="14"/>
      <c r="AIY105" s="14"/>
      <c r="AIZ105" s="14"/>
      <c r="AJA105" s="14"/>
      <c r="AJB105" s="14"/>
      <c r="AJC105" s="14"/>
      <c r="AJD105" s="14"/>
      <c r="AJE105" s="14"/>
      <c r="AJF105" s="14"/>
      <c r="AJG105" s="14"/>
      <c r="AJH105" s="14"/>
      <c r="AJI105" s="14"/>
      <c r="AJJ105" s="14"/>
      <c r="AJK105" s="14"/>
      <c r="AJL105" s="14"/>
      <c r="AJM105" s="14"/>
      <c r="AJN105" s="14"/>
      <c r="AJO105" s="14"/>
      <c r="AJP105" s="14"/>
      <c r="AJQ105" s="14"/>
      <c r="AJR105" s="14"/>
      <c r="AJS105" s="14"/>
      <c r="AJT105" s="14"/>
      <c r="AJU105" s="14"/>
      <c r="AJV105" s="14"/>
      <c r="AJW105" s="14"/>
      <c r="AJX105" s="14"/>
      <c r="AJY105" s="14"/>
      <c r="AJZ105" s="14"/>
      <c r="AKA105" s="14"/>
      <c r="AKB105" s="14"/>
      <c r="AKC105" s="14"/>
      <c r="AKD105" s="14"/>
      <c r="AKE105" s="14"/>
      <c r="AKF105" s="14"/>
      <c r="AKG105" s="14"/>
      <c r="AKH105" s="14"/>
      <c r="AKI105" s="14"/>
      <c r="AKJ105" s="14"/>
      <c r="AKK105" s="14"/>
      <c r="AKL105" s="14"/>
      <c r="AKM105" s="14"/>
      <c r="AKN105" s="14"/>
      <c r="AKO105" s="14"/>
      <c r="AKP105" s="14"/>
      <c r="AKQ105" s="14"/>
      <c r="AKR105" s="14"/>
      <c r="AKS105" s="14"/>
      <c r="AKT105" s="14"/>
      <c r="AKU105" s="14"/>
      <c r="AKV105" s="14"/>
      <c r="AKW105" s="14"/>
      <c r="AKX105" s="14"/>
      <c r="AKY105" s="14"/>
      <c r="AKZ105" s="14"/>
      <c r="ALA105" s="14"/>
      <c r="ALB105" s="14"/>
      <c r="ALC105" s="14"/>
      <c r="ALD105" s="14"/>
      <c r="ALE105" s="14"/>
      <c r="ALF105" s="14"/>
      <c r="ALG105" s="14"/>
      <c r="ALH105" s="14"/>
      <c r="ALI105" s="14"/>
      <c r="ALJ105" s="14"/>
      <c r="ALK105" s="14"/>
      <c r="ALL105" s="14"/>
      <c r="ALM105" s="14"/>
      <c r="ALN105" s="14"/>
      <c r="ALO105" s="14"/>
      <c r="ALP105" s="14"/>
      <c r="ALQ105" s="14"/>
      <c r="ALR105" s="14"/>
      <c r="ALS105" s="14"/>
      <c r="ALT105" s="14"/>
      <c r="ALU105" s="14"/>
      <c r="ALV105" s="14"/>
      <c r="ALW105" s="14"/>
      <c r="ALX105" s="14"/>
      <c r="ALY105" s="14"/>
      <c r="ALZ105" s="14"/>
      <c r="AMA105" s="14"/>
      <c r="AMB105" s="14"/>
      <c r="AMC105" s="14"/>
      <c r="AMD105" s="14"/>
      <c r="AME105" s="14"/>
      <c r="AMF105" s="14"/>
      <c r="AMG105" s="14"/>
      <c r="AMH105" s="14"/>
      <c r="AMI105" s="14"/>
      <c r="AMJ105" s="14"/>
      <c r="AMK105" s="14"/>
      <c r="AML105" s="14"/>
      <c r="AMM105" s="14"/>
      <c r="AMN105" s="14"/>
      <c r="AMO105" s="14"/>
      <c r="AMP105" s="14"/>
      <c r="AMQ105" s="14"/>
      <c r="AMR105" s="14"/>
      <c r="AMS105" s="14"/>
      <c r="AMT105" s="14"/>
      <c r="AMU105" s="14"/>
      <c r="AMV105" s="14"/>
      <c r="AMW105" s="14"/>
      <c r="AMX105" s="14"/>
      <c r="AMY105" s="14"/>
      <c r="AMZ105" s="14"/>
      <c r="ANA105" s="14"/>
      <c r="ANB105" s="14"/>
      <c r="ANC105" s="14"/>
      <c r="AND105" s="14"/>
      <c r="ANE105" s="14"/>
      <c r="ANF105" s="14"/>
      <c r="ANG105" s="14"/>
      <c r="ANH105" s="14"/>
      <c r="ANI105" s="14"/>
      <c r="ANJ105" s="14"/>
      <c r="ANK105" s="14"/>
      <c r="ANL105" s="14"/>
      <c r="ANM105" s="14"/>
      <c r="ANN105" s="14"/>
      <c r="ANO105" s="14"/>
      <c r="ANP105" s="14"/>
      <c r="ANQ105" s="14"/>
      <c r="ANR105" s="14"/>
      <c r="ANS105" s="14"/>
      <c r="ANT105" s="14"/>
      <c r="ANU105" s="14"/>
      <c r="ANV105" s="14"/>
      <c r="ANW105" s="14"/>
      <c r="ANX105" s="14"/>
      <c r="ANY105" s="14"/>
      <c r="ANZ105" s="14"/>
      <c r="AOA105" s="14"/>
      <c r="AOB105" s="14"/>
      <c r="AOC105" s="14"/>
      <c r="AOD105" s="14"/>
      <c r="AOE105" s="14"/>
      <c r="AOF105" s="14"/>
      <c r="AOG105" s="14"/>
      <c r="AOH105" s="14"/>
      <c r="AOI105" s="14"/>
      <c r="AOJ105" s="14"/>
      <c r="AOK105" s="14"/>
      <c r="AOL105" s="14"/>
      <c r="AOM105" s="14"/>
      <c r="AON105" s="14"/>
      <c r="AOO105" s="14"/>
      <c r="AOP105" s="14"/>
      <c r="AOQ105" s="14"/>
      <c r="AOR105" s="14"/>
      <c r="AOS105" s="14"/>
      <c r="AOT105" s="14"/>
      <c r="AOU105" s="14"/>
      <c r="AOV105" s="14"/>
      <c r="AOW105" s="14"/>
      <c r="AOX105" s="14"/>
      <c r="AOY105" s="14"/>
      <c r="AOZ105" s="14"/>
      <c r="APA105" s="14"/>
      <c r="APB105" s="14"/>
      <c r="APC105" s="14"/>
      <c r="APD105" s="14"/>
      <c r="APE105" s="14"/>
      <c r="APF105" s="14"/>
      <c r="APG105" s="14"/>
      <c r="APH105" s="14"/>
      <c r="API105" s="14"/>
      <c r="APJ105" s="14"/>
      <c r="APK105" s="14"/>
      <c r="APL105" s="14"/>
      <c r="APM105" s="14"/>
      <c r="APN105" s="14"/>
      <c r="APO105" s="14"/>
      <c r="APP105" s="14"/>
      <c r="APQ105" s="14"/>
      <c r="APR105" s="14"/>
      <c r="APS105" s="14"/>
      <c r="APT105" s="14"/>
      <c r="APU105" s="14"/>
      <c r="APV105" s="14"/>
      <c r="APW105" s="14"/>
      <c r="APX105" s="14"/>
      <c r="APY105" s="14"/>
      <c r="APZ105" s="14"/>
      <c r="AQA105" s="14"/>
      <c r="AQB105" s="14"/>
      <c r="AQC105" s="14"/>
      <c r="AQD105" s="14"/>
      <c r="AQE105" s="14"/>
      <c r="AQF105" s="14"/>
      <c r="AQG105" s="14"/>
      <c r="AQH105" s="14"/>
      <c r="AQI105" s="14"/>
      <c r="AQJ105" s="14"/>
      <c r="AQK105" s="14"/>
      <c r="AQL105" s="14"/>
      <c r="AQM105" s="14"/>
      <c r="AQN105" s="14"/>
      <c r="AQO105" s="14"/>
      <c r="AQP105" s="14"/>
      <c r="AQQ105" s="14"/>
      <c r="AQR105" s="14"/>
      <c r="AQS105" s="14"/>
      <c r="AQT105" s="14"/>
      <c r="AQU105" s="14"/>
      <c r="AQV105" s="14"/>
      <c r="AQW105" s="14"/>
      <c r="AQX105" s="14"/>
      <c r="AQY105" s="14"/>
      <c r="AQZ105" s="14"/>
      <c r="ARA105" s="14"/>
      <c r="ARB105" s="14"/>
      <c r="ARC105" s="14"/>
      <c r="ARD105" s="14"/>
      <c r="ARE105" s="14"/>
      <c r="ARF105" s="14"/>
      <c r="ARG105" s="14"/>
      <c r="ARH105" s="14"/>
      <c r="ARI105" s="14"/>
      <c r="ARJ105" s="14"/>
      <c r="ARK105" s="14"/>
      <c r="ARL105" s="14"/>
      <c r="ARM105" s="14"/>
      <c r="ARN105" s="14"/>
      <c r="ARO105" s="14"/>
      <c r="ARP105" s="14"/>
      <c r="ARQ105" s="14"/>
      <c r="ARR105" s="14"/>
      <c r="ARS105" s="14"/>
      <c r="ART105" s="14"/>
      <c r="ARU105" s="14"/>
      <c r="ARV105" s="14"/>
      <c r="ARW105" s="14"/>
      <c r="ARX105" s="14"/>
      <c r="ARY105" s="14"/>
      <c r="ARZ105" s="14"/>
      <c r="ASA105" s="14"/>
      <c r="ASB105" s="14"/>
      <c r="ASC105" s="14"/>
      <c r="ASD105" s="14"/>
      <c r="ASE105" s="14"/>
      <c r="ASF105" s="14"/>
      <c r="ASG105" s="14"/>
      <c r="ASH105" s="14"/>
      <c r="ASI105" s="14"/>
      <c r="ASJ105" s="14"/>
      <c r="ASK105" s="14"/>
      <c r="ASL105" s="14"/>
      <c r="ASM105" s="14"/>
      <c r="ASN105" s="14"/>
      <c r="ASO105" s="14"/>
      <c r="ASP105" s="14"/>
      <c r="ASQ105" s="14"/>
      <c r="ASR105" s="14"/>
      <c r="ASS105" s="14"/>
      <c r="AST105" s="14"/>
      <c r="ASU105" s="14"/>
      <c r="ASV105" s="14"/>
      <c r="ASW105" s="14"/>
      <c r="ASX105" s="14"/>
      <c r="ASY105" s="14"/>
      <c r="ASZ105" s="14"/>
      <c r="ATA105" s="14"/>
      <c r="ATB105" s="14"/>
      <c r="ATC105" s="14"/>
      <c r="ATD105" s="14"/>
    </row>
    <row r="106" spans="63:1200">
      <c r="BK106" s="14" t="str">
        <f t="shared" si="2115"/>
        <v/>
      </c>
      <c r="ABO106" s="14"/>
      <c r="ABP106" s="14"/>
      <c r="ABQ106" s="14"/>
      <c r="ABR106" s="14"/>
      <c r="ABS106" s="14"/>
      <c r="ABT106" s="14"/>
      <c r="ABU106" s="14"/>
      <c r="ABV106" s="14"/>
      <c r="ABW106" s="14"/>
      <c r="ABX106" s="14"/>
      <c r="ABY106" s="14"/>
      <c r="ABZ106" s="14"/>
      <c r="ACA106" s="14"/>
      <c r="ACB106" s="14"/>
      <c r="ACC106" s="14"/>
      <c r="ACD106" s="14"/>
      <c r="ACE106" s="14"/>
      <c r="ACF106" s="14"/>
      <c r="ACG106" s="14"/>
      <c r="ACH106" s="14"/>
      <c r="ACI106" s="14"/>
      <c r="ACJ106" s="14"/>
      <c r="ACK106" s="14"/>
      <c r="ACL106" s="14"/>
      <c r="ACM106" s="14"/>
      <c r="ACN106" s="14"/>
      <c r="ACO106" s="14"/>
      <c r="ACP106" s="14"/>
      <c r="ACQ106" s="14"/>
      <c r="ACR106" s="14"/>
      <c r="ACS106" s="14"/>
      <c r="ACT106" s="14"/>
      <c r="ACU106" s="14"/>
      <c r="ACV106" s="14"/>
      <c r="ACW106" s="14"/>
      <c r="ACX106" s="14"/>
      <c r="ACY106" s="14"/>
      <c r="ACZ106" s="14"/>
      <c r="ADA106" s="14"/>
      <c r="ADB106" s="14"/>
      <c r="ADC106" s="14"/>
      <c r="ADD106" s="14"/>
      <c r="ADE106" s="14"/>
      <c r="ADF106" s="14"/>
      <c r="ADG106" s="14"/>
      <c r="ADH106" s="14"/>
      <c r="ADI106" s="14"/>
      <c r="ADJ106" s="14"/>
      <c r="ADK106" s="14"/>
      <c r="ADL106" s="14"/>
      <c r="ADM106" s="14"/>
      <c r="ADN106" s="14"/>
      <c r="ADO106" s="14"/>
      <c r="ADP106" s="14"/>
      <c r="ADQ106" s="14"/>
      <c r="ADR106" s="14"/>
      <c r="ADS106" s="14"/>
      <c r="ADT106" s="14"/>
      <c r="ADU106" s="14"/>
      <c r="ADV106" s="14"/>
      <c r="ADW106" s="14"/>
      <c r="ADX106" s="14"/>
      <c r="ADY106" s="14"/>
      <c r="ADZ106" s="14"/>
      <c r="AEA106" s="14"/>
      <c r="AEB106" s="14"/>
      <c r="AEC106" s="14"/>
      <c r="AED106" s="14"/>
      <c r="AEE106" s="14"/>
      <c r="AEF106" s="14"/>
      <c r="AEG106" s="14"/>
      <c r="AEH106" s="14"/>
      <c r="AEI106" s="14"/>
      <c r="AEJ106" s="14"/>
      <c r="AEK106" s="14"/>
      <c r="AEL106" s="14"/>
      <c r="AEM106" s="14"/>
      <c r="AEN106" s="14"/>
      <c r="AEO106" s="14"/>
      <c r="AEP106" s="14"/>
      <c r="AEQ106" s="14"/>
      <c r="AER106" s="14"/>
      <c r="AES106" s="14"/>
      <c r="AET106" s="14"/>
      <c r="AEU106" s="14"/>
      <c r="AEV106" s="14"/>
      <c r="AEW106" s="14"/>
      <c r="AEX106" s="14"/>
      <c r="AEY106" s="14"/>
      <c r="AEZ106" s="14"/>
      <c r="AFA106" s="14"/>
      <c r="AFB106" s="14"/>
      <c r="AFC106" s="14"/>
      <c r="AFD106" s="14"/>
      <c r="AFE106" s="14"/>
      <c r="AFF106" s="14"/>
      <c r="AFG106" s="14"/>
      <c r="AFH106" s="14"/>
      <c r="AFI106" s="14"/>
      <c r="AFJ106" s="14"/>
      <c r="AFK106" s="14"/>
      <c r="AFL106" s="14"/>
      <c r="AFM106" s="14"/>
      <c r="AFN106" s="14"/>
      <c r="AFO106" s="14"/>
      <c r="AFP106" s="14"/>
      <c r="AFQ106" s="14"/>
      <c r="AFR106" s="14"/>
      <c r="AFS106" s="14"/>
      <c r="AFT106" s="14"/>
      <c r="AFU106" s="14"/>
      <c r="AFV106" s="14"/>
      <c r="AFW106" s="14"/>
      <c r="AFX106" s="14"/>
      <c r="AFY106" s="14"/>
      <c r="AFZ106" s="14"/>
      <c r="AGA106" s="14"/>
      <c r="AGB106" s="14"/>
      <c r="AGC106" s="14"/>
      <c r="AGD106" s="14"/>
      <c r="AGE106" s="14"/>
      <c r="AGF106" s="14"/>
      <c r="AGG106" s="14"/>
      <c r="AGH106" s="14"/>
      <c r="AGI106" s="14"/>
      <c r="AGJ106" s="14"/>
      <c r="AGK106" s="14"/>
      <c r="AGL106" s="14"/>
      <c r="AGM106" s="14"/>
      <c r="AGN106" s="14"/>
      <c r="AGO106" s="14"/>
      <c r="AGP106" s="14"/>
      <c r="AGQ106" s="14"/>
      <c r="AGR106" s="14"/>
      <c r="AGS106" s="14"/>
      <c r="AGT106" s="14"/>
      <c r="AGU106" s="14"/>
      <c r="AGV106" s="14"/>
      <c r="AGW106" s="14"/>
      <c r="AGX106" s="14"/>
      <c r="AGY106" s="14"/>
      <c r="AGZ106" s="14"/>
      <c r="AHA106" s="14"/>
      <c r="AHB106" s="14"/>
      <c r="AHC106" s="14"/>
      <c r="AHD106" s="14"/>
      <c r="AHE106" s="14"/>
      <c r="AHF106" s="14"/>
      <c r="AHG106" s="14"/>
      <c r="AHH106" s="14"/>
      <c r="AHI106" s="14"/>
      <c r="AHJ106" s="14"/>
      <c r="AHK106" s="14"/>
      <c r="AHL106" s="14"/>
      <c r="AHM106" s="14"/>
      <c r="AHN106" s="14"/>
      <c r="AHO106" s="14"/>
      <c r="AHP106" s="14"/>
      <c r="AHQ106" s="14"/>
      <c r="AHR106" s="14"/>
      <c r="AHS106" s="14"/>
      <c r="AHT106" s="14"/>
      <c r="AHU106" s="14"/>
      <c r="AHV106" s="14"/>
      <c r="AHW106" s="14"/>
      <c r="AHX106" s="14"/>
      <c r="AHY106" s="14"/>
      <c r="AHZ106" s="14"/>
      <c r="AIA106" s="14"/>
      <c r="AIB106" s="14"/>
      <c r="AIC106" s="14"/>
      <c r="AID106" s="14"/>
      <c r="AIE106" s="14"/>
      <c r="AIF106" s="14"/>
      <c r="AIG106" s="14"/>
      <c r="AIH106" s="14"/>
      <c r="AII106" s="14"/>
      <c r="AIJ106" s="14"/>
      <c r="AIK106" s="14"/>
      <c r="AIL106" s="14"/>
      <c r="AIM106" s="14"/>
      <c r="AIN106" s="14"/>
      <c r="AIO106" s="14"/>
      <c r="AIP106" s="14"/>
      <c r="AIQ106" s="14"/>
      <c r="AIR106" s="14"/>
      <c r="AIS106" s="14"/>
      <c r="AIT106" s="14"/>
      <c r="AIU106" s="14"/>
      <c r="AIV106" s="14"/>
      <c r="AIW106" s="14"/>
      <c r="AIX106" s="14"/>
      <c r="AIY106" s="14"/>
      <c r="AIZ106" s="14"/>
      <c r="AJA106" s="14"/>
      <c r="AJB106" s="14"/>
      <c r="AJC106" s="14"/>
      <c r="AJD106" s="14"/>
      <c r="AJE106" s="14"/>
      <c r="AJF106" s="14"/>
      <c r="AJG106" s="14"/>
      <c r="AJH106" s="14"/>
      <c r="AJI106" s="14"/>
      <c r="AJJ106" s="14"/>
      <c r="AJK106" s="14"/>
      <c r="AJL106" s="14"/>
      <c r="AJM106" s="14"/>
      <c r="AJN106" s="14"/>
      <c r="AJO106" s="14"/>
      <c r="AJP106" s="14"/>
      <c r="AJQ106" s="14"/>
      <c r="AJR106" s="14"/>
      <c r="AJS106" s="14"/>
      <c r="AJT106" s="14"/>
      <c r="AJU106" s="14"/>
      <c r="AJV106" s="14"/>
      <c r="AJW106" s="14"/>
      <c r="AJX106" s="14"/>
      <c r="AJY106" s="14"/>
      <c r="AJZ106" s="14"/>
      <c r="AKA106" s="14"/>
      <c r="AKB106" s="14"/>
      <c r="AKC106" s="14"/>
      <c r="AKD106" s="14"/>
      <c r="AKE106" s="14"/>
      <c r="AKF106" s="14"/>
      <c r="AKG106" s="14"/>
      <c r="AKH106" s="14"/>
      <c r="AKI106" s="14"/>
      <c r="AKJ106" s="14"/>
      <c r="AKK106" s="14"/>
      <c r="AKL106" s="14"/>
      <c r="AKM106" s="14"/>
      <c r="AKN106" s="14"/>
      <c r="AKO106" s="14"/>
      <c r="AKP106" s="14"/>
      <c r="AKQ106" s="14"/>
      <c r="AKR106" s="14"/>
      <c r="AKS106" s="14"/>
      <c r="AKT106" s="14"/>
      <c r="AKU106" s="14"/>
      <c r="AKV106" s="14"/>
      <c r="AKW106" s="14"/>
      <c r="AKX106" s="14"/>
      <c r="AKY106" s="14"/>
      <c r="AKZ106" s="14"/>
      <c r="ALA106" s="14"/>
      <c r="ALB106" s="14"/>
      <c r="ALC106" s="14"/>
      <c r="ALD106" s="14"/>
      <c r="ALE106" s="14"/>
      <c r="ALF106" s="14"/>
      <c r="ALG106" s="14"/>
      <c r="ALH106" s="14"/>
      <c r="ALI106" s="14"/>
      <c r="ALJ106" s="14"/>
      <c r="ALK106" s="14"/>
      <c r="ALL106" s="14"/>
      <c r="ALM106" s="14"/>
      <c r="ALN106" s="14"/>
      <c r="ALO106" s="14"/>
      <c r="ALP106" s="14"/>
      <c r="ALQ106" s="14"/>
      <c r="ALR106" s="14"/>
      <c r="ALS106" s="14"/>
      <c r="ALT106" s="14"/>
      <c r="ALU106" s="14"/>
      <c r="ALV106" s="14"/>
      <c r="ALW106" s="14"/>
      <c r="ALX106" s="14"/>
      <c r="ALY106" s="14"/>
      <c r="ALZ106" s="14"/>
      <c r="AMA106" s="14"/>
      <c r="AMB106" s="14"/>
      <c r="AMC106" s="14"/>
      <c r="AMD106" s="14"/>
      <c r="AME106" s="14"/>
      <c r="AMF106" s="14"/>
      <c r="AMG106" s="14"/>
      <c r="AMH106" s="14"/>
      <c r="AMI106" s="14"/>
      <c r="AMJ106" s="14"/>
      <c r="AMK106" s="14"/>
      <c r="AML106" s="14"/>
      <c r="AMM106" s="14"/>
      <c r="AMN106" s="14"/>
      <c r="AMO106" s="14"/>
      <c r="AMP106" s="14"/>
      <c r="AMQ106" s="14"/>
      <c r="AMR106" s="14"/>
      <c r="AMS106" s="14"/>
      <c r="AMT106" s="14"/>
      <c r="AMU106" s="14"/>
      <c r="AMV106" s="14"/>
      <c r="AMW106" s="14"/>
      <c r="AMX106" s="14"/>
      <c r="AMY106" s="14"/>
      <c r="AMZ106" s="14"/>
      <c r="ANA106" s="14"/>
      <c r="ANB106" s="14"/>
      <c r="ANC106" s="14"/>
      <c r="AND106" s="14"/>
      <c r="ANE106" s="14"/>
      <c r="ANF106" s="14"/>
      <c r="ANG106" s="14"/>
      <c r="ANH106" s="14"/>
      <c r="ANI106" s="14"/>
      <c r="ANJ106" s="14"/>
      <c r="ANK106" s="14"/>
      <c r="ANL106" s="14"/>
      <c r="ANM106" s="14"/>
      <c r="ANN106" s="14"/>
      <c r="ANO106" s="14"/>
      <c r="ANP106" s="14"/>
      <c r="ANQ106" s="14"/>
      <c r="ANR106" s="14"/>
      <c r="ANS106" s="14"/>
      <c r="ANT106" s="14"/>
      <c r="ANU106" s="14"/>
      <c r="ANV106" s="14"/>
      <c r="ANW106" s="14"/>
      <c r="ANX106" s="14"/>
      <c r="ANY106" s="14"/>
      <c r="ANZ106" s="14"/>
      <c r="AOA106" s="14"/>
      <c r="AOB106" s="14"/>
      <c r="AOC106" s="14"/>
      <c r="AOD106" s="14"/>
      <c r="AOE106" s="14"/>
      <c r="AOF106" s="14"/>
      <c r="AOG106" s="14"/>
      <c r="AOH106" s="14"/>
      <c r="AOI106" s="14"/>
      <c r="AOJ106" s="14"/>
      <c r="AOK106" s="14"/>
      <c r="AOL106" s="14"/>
      <c r="AOM106" s="14"/>
      <c r="AON106" s="14"/>
      <c r="AOO106" s="14"/>
      <c r="AOP106" s="14"/>
      <c r="AOQ106" s="14"/>
      <c r="AOR106" s="14"/>
      <c r="AOS106" s="14"/>
      <c r="AOT106" s="14"/>
      <c r="AOU106" s="14"/>
      <c r="AOV106" s="14"/>
      <c r="AOW106" s="14"/>
      <c r="AOX106" s="14"/>
      <c r="AOY106" s="14"/>
      <c r="AOZ106" s="14"/>
      <c r="APA106" s="14"/>
      <c r="APB106" s="14"/>
      <c r="APC106" s="14"/>
      <c r="APD106" s="14"/>
      <c r="APE106" s="14"/>
      <c r="APF106" s="14"/>
      <c r="APG106" s="14"/>
      <c r="APH106" s="14"/>
      <c r="API106" s="14"/>
      <c r="APJ106" s="14"/>
      <c r="APK106" s="14"/>
      <c r="APL106" s="14"/>
      <c r="APM106" s="14"/>
      <c r="APN106" s="14"/>
      <c r="APO106" s="14"/>
      <c r="APP106" s="14"/>
      <c r="APQ106" s="14"/>
      <c r="APR106" s="14"/>
      <c r="APS106" s="14"/>
      <c r="APT106" s="14"/>
      <c r="APU106" s="14"/>
      <c r="APV106" s="14"/>
      <c r="APW106" s="14"/>
      <c r="APX106" s="14"/>
      <c r="APY106" s="14"/>
      <c r="APZ106" s="14"/>
      <c r="AQA106" s="14"/>
      <c r="AQB106" s="14"/>
      <c r="AQC106" s="14"/>
      <c r="AQD106" s="14"/>
      <c r="AQE106" s="14"/>
      <c r="AQF106" s="14"/>
      <c r="AQG106" s="14"/>
      <c r="AQH106" s="14"/>
      <c r="AQI106" s="14"/>
      <c r="AQJ106" s="14"/>
      <c r="AQK106" s="14"/>
      <c r="AQL106" s="14"/>
      <c r="AQM106" s="14"/>
      <c r="AQN106" s="14"/>
      <c r="AQO106" s="14"/>
      <c r="AQP106" s="14"/>
      <c r="AQQ106" s="14"/>
      <c r="AQR106" s="14"/>
      <c r="AQS106" s="14"/>
      <c r="AQT106" s="14"/>
      <c r="AQU106" s="14"/>
      <c r="AQV106" s="14"/>
      <c r="AQW106" s="14"/>
      <c r="AQX106" s="14"/>
      <c r="AQY106" s="14"/>
      <c r="AQZ106" s="14"/>
      <c r="ARA106" s="14"/>
      <c r="ARB106" s="14"/>
      <c r="ARC106" s="14"/>
      <c r="ARD106" s="14"/>
      <c r="ARE106" s="14"/>
      <c r="ARF106" s="14"/>
      <c r="ARG106" s="14"/>
      <c r="ARH106" s="14"/>
      <c r="ARI106" s="14"/>
      <c r="ARJ106" s="14"/>
      <c r="ARK106" s="14"/>
      <c r="ARL106" s="14"/>
      <c r="ARM106" s="14"/>
      <c r="ARN106" s="14"/>
      <c r="ARO106" s="14"/>
      <c r="ARP106" s="14"/>
      <c r="ARQ106" s="14"/>
      <c r="ARR106" s="14"/>
      <c r="ARS106" s="14"/>
      <c r="ART106" s="14"/>
      <c r="ARU106" s="14"/>
      <c r="ARV106" s="14"/>
      <c r="ARW106" s="14"/>
      <c r="ARX106" s="14"/>
      <c r="ARY106" s="14"/>
      <c r="ARZ106" s="14"/>
      <c r="ASA106" s="14"/>
      <c r="ASB106" s="14"/>
      <c r="ASC106" s="14"/>
      <c r="ASD106" s="14"/>
      <c r="ASE106" s="14"/>
      <c r="ASF106" s="14"/>
      <c r="ASG106" s="14"/>
      <c r="ASH106" s="14"/>
      <c r="ASI106" s="14"/>
      <c r="ASJ106" s="14"/>
      <c r="ASK106" s="14"/>
      <c r="ASL106" s="14"/>
      <c r="ASM106" s="14"/>
      <c r="ASN106" s="14"/>
      <c r="ASO106" s="14"/>
      <c r="ASP106" s="14"/>
      <c r="ASQ106" s="14"/>
      <c r="ASR106" s="14"/>
      <c r="ASS106" s="14"/>
      <c r="AST106" s="14"/>
      <c r="ASU106" s="14"/>
      <c r="ASV106" s="14"/>
      <c r="ASW106" s="14"/>
      <c r="ASX106" s="14"/>
      <c r="ASY106" s="14"/>
      <c r="ASZ106" s="14"/>
      <c r="ATA106" s="14"/>
      <c r="ATB106" s="14"/>
      <c r="ATC106" s="14"/>
      <c r="ATD106" s="14"/>
    </row>
    <row r="107" spans="63:1200">
      <c r="BK107" s="14" t="str">
        <f t="shared" si="2115"/>
        <v/>
      </c>
      <c r="ABO107" s="14"/>
      <c r="ABP107" s="14"/>
      <c r="ABQ107" s="14"/>
      <c r="ABR107" s="14"/>
      <c r="ABS107" s="14"/>
      <c r="ABT107" s="14"/>
      <c r="ABU107" s="14"/>
      <c r="ABV107" s="14"/>
      <c r="ABW107" s="14"/>
      <c r="ABX107" s="14"/>
      <c r="ABY107" s="14"/>
      <c r="ABZ107" s="14"/>
      <c r="ACA107" s="14"/>
      <c r="ACB107" s="14"/>
      <c r="ACC107" s="14"/>
      <c r="ACD107" s="14"/>
      <c r="ACE107" s="14"/>
      <c r="ACF107" s="14"/>
      <c r="ACG107" s="14"/>
      <c r="ACH107" s="14"/>
      <c r="ACI107" s="14"/>
      <c r="ACJ107" s="14"/>
      <c r="ACK107" s="14"/>
      <c r="ACL107" s="14"/>
      <c r="ACM107" s="14"/>
      <c r="ACN107" s="14"/>
      <c r="ACO107" s="14"/>
      <c r="ACP107" s="14"/>
      <c r="ACQ107" s="14"/>
      <c r="ACR107" s="14"/>
      <c r="ACS107" s="14"/>
      <c r="ACT107" s="14"/>
      <c r="ACU107" s="14"/>
      <c r="ACV107" s="14"/>
      <c r="ACW107" s="14"/>
      <c r="ACX107" s="14"/>
      <c r="ACY107" s="14"/>
      <c r="ACZ107" s="14"/>
      <c r="ADA107" s="14"/>
      <c r="ADB107" s="14"/>
      <c r="ADC107" s="14"/>
      <c r="ADD107" s="14"/>
      <c r="ADE107" s="14"/>
      <c r="ADF107" s="14"/>
      <c r="ADG107" s="14"/>
      <c r="ADH107" s="14"/>
      <c r="ADI107" s="14"/>
      <c r="ADJ107" s="14"/>
      <c r="ADK107" s="14"/>
      <c r="ADL107" s="14"/>
      <c r="ADM107" s="14"/>
      <c r="ADN107" s="14"/>
      <c r="ADO107" s="14"/>
      <c r="ADP107" s="14"/>
      <c r="ADQ107" s="14"/>
      <c r="ADR107" s="14"/>
      <c r="ADS107" s="14"/>
      <c r="ADT107" s="14"/>
      <c r="ADU107" s="14"/>
      <c r="ADV107" s="14"/>
      <c r="ADW107" s="14"/>
      <c r="ADX107" s="14"/>
      <c r="ADY107" s="14"/>
      <c r="ADZ107" s="14"/>
      <c r="AEA107" s="14"/>
      <c r="AEB107" s="14"/>
      <c r="AEC107" s="14"/>
      <c r="AED107" s="14"/>
      <c r="AEE107" s="14"/>
      <c r="AEF107" s="14"/>
      <c r="AEG107" s="14"/>
      <c r="AEH107" s="14"/>
      <c r="AEI107" s="14"/>
      <c r="AEJ107" s="14"/>
      <c r="AEK107" s="14"/>
      <c r="AEL107" s="14"/>
      <c r="AEM107" s="14"/>
      <c r="AEN107" s="14"/>
      <c r="AEO107" s="14"/>
      <c r="AEP107" s="14"/>
      <c r="AEQ107" s="14"/>
      <c r="AER107" s="14"/>
      <c r="AES107" s="14"/>
      <c r="AET107" s="14"/>
      <c r="AEU107" s="14"/>
      <c r="AEV107" s="14"/>
      <c r="AEW107" s="14"/>
      <c r="AEX107" s="14"/>
      <c r="AEY107" s="14"/>
      <c r="AEZ107" s="14"/>
      <c r="AFA107" s="14"/>
      <c r="AFB107" s="14"/>
      <c r="AFC107" s="14"/>
      <c r="AFD107" s="14"/>
      <c r="AFE107" s="14"/>
      <c r="AFF107" s="14"/>
      <c r="AFG107" s="14"/>
      <c r="AFH107" s="14"/>
      <c r="AFI107" s="14"/>
      <c r="AFJ107" s="14"/>
      <c r="AFK107" s="14"/>
      <c r="AFL107" s="14"/>
      <c r="AFM107" s="14"/>
      <c r="AFN107" s="14"/>
      <c r="AFO107" s="14"/>
      <c r="AFP107" s="14"/>
      <c r="AFQ107" s="14"/>
      <c r="AFR107" s="14"/>
      <c r="AFS107" s="14"/>
      <c r="AFT107" s="14"/>
      <c r="AFU107" s="14"/>
      <c r="AFV107" s="14"/>
      <c r="AFW107" s="14"/>
      <c r="AFX107" s="14"/>
      <c r="AFY107" s="14"/>
      <c r="AFZ107" s="14"/>
      <c r="AGA107" s="14"/>
      <c r="AGB107" s="14"/>
      <c r="AGC107" s="14"/>
      <c r="AGD107" s="14"/>
      <c r="AGE107" s="14"/>
      <c r="AGF107" s="14"/>
      <c r="AGG107" s="14"/>
      <c r="AGH107" s="14"/>
      <c r="AGI107" s="14"/>
      <c r="AGJ107" s="14"/>
      <c r="AGK107" s="14"/>
      <c r="AGL107" s="14"/>
      <c r="AGM107" s="14"/>
      <c r="AGN107" s="14"/>
      <c r="AGO107" s="14"/>
      <c r="AGP107" s="14"/>
      <c r="AGQ107" s="14"/>
      <c r="AGR107" s="14"/>
      <c r="AGS107" s="14"/>
      <c r="AGT107" s="14"/>
      <c r="AGU107" s="14"/>
      <c r="AGV107" s="14"/>
      <c r="AGW107" s="14"/>
      <c r="AGX107" s="14"/>
      <c r="AGY107" s="14"/>
      <c r="AGZ107" s="14"/>
      <c r="AHA107" s="14"/>
      <c r="AHB107" s="14"/>
      <c r="AHC107" s="14"/>
      <c r="AHD107" s="14"/>
      <c r="AHE107" s="14"/>
      <c r="AHF107" s="14"/>
      <c r="AHG107" s="14"/>
      <c r="AHH107" s="14"/>
      <c r="AHI107" s="14"/>
      <c r="AHJ107" s="14"/>
      <c r="AHK107" s="14"/>
      <c r="AHL107" s="14"/>
      <c r="AHM107" s="14"/>
      <c r="AHN107" s="14"/>
      <c r="AHO107" s="14"/>
      <c r="AHP107" s="14"/>
      <c r="AHQ107" s="14"/>
      <c r="AHR107" s="14"/>
      <c r="AHS107" s="14"/>
      <c r="AHT107" s="14"/>
      <c r="AHU107" s="14"/>
      <c r="AHV107" s="14"/>
      <c r="AHW107" s="14"/>
      <c r="AHX107" s="14"/>
      <c r="AHY107" s="14"/>
      <c r="AHZ107" s="14"/>
      <c r="AIA107" s="14"/>
      <c r="AIB107" s="14"/>
      <c r="AIC107" s="14"/>
      <c r="AID107" s="14"/>
      <c r="AIE107" s="14"/>
      <c r="AIF107" s="14"/>
      <c r="AIG107" s="14"/>
      <c r="AIH107" s="14"/>
      <c r="AII107" s="14"/>
      <c r="AIJ107" s="14"/>
      <c r="AIK107" s="14"/>
      <c r="AIL107" s="14"/>
      <c r="AIM107" s="14"/>
      <c r="AIN107" s="14"/>
      <c r="AIO107" s="14"/>
      <c r="AIP107" s="14"/>
      <c r="AIQ107" s="14"/>
      <c r="AIR107" s="14"/>
      <c r="AIS107" s="14"/>
      <c r="AIT107" s="14"/>
      <c r="AIU107" s="14"/>
      <c r="AIV107" s="14"/>
      <c r="AIW107" s="14"/>
      <c r="AIX107" s="14"/>
      <c r="AIY107" s="14"/>
      <c r="AIZ107" s="14"/>
      <c r="AJA107" s="14"/>
      <c r="AJB107" s="14"/>
      <c r="AJC107" s="14"/>
      <c r="AJD107" s="14"/>
      <c r="AJE107" s="14"/>
      <c r="AJF107" s="14"/>
      <c r="AJG107" s="14"/>
      <c r="AJH107" s="14"/>
      <c r="AJI107" s="14"/>
      <c r="AJJ107" s="14"/>
      <c r="AJK107" s="14"/>
      <c r="AJL107" s="14"/>
      <c r="AJM107" s="14"/>
      <c r="AJN107" s="14"/>
      <c r="AJO107" s="14"/>
      <c r="AJP107" s="14"/>
      <c r="AJQ107" s="14"/>
      <c r="AJR107" s="14"/>
      <c r="AJS107" s="14"/>
      <c r="AJT107" s="14"/>
      <c r="AJU107" s="14"/>
      <c r="AJV107" s="14"/>
      <c r="AJW107" s="14"/>
      <c r="AJX107" s="14"/>
      <c r="AJY107" s="14"/>
      <c r="AJZ107" s="14"/>
      <c r="AKA107" s="14"/>
      <c r="AKB107" s="14"/>
      <c r="AKC107" s="14"/>
      <c r="AKD107" s="14"/>
      <c r="AKE107" s="14"/>
      <c r="AKF107" s="14"/>
      <c r="AKG107" s="14"/>
      <c r="AKH107" s="14"/>
      <c r="AKI107" s="14"/>
      <c r="AKJ107" s="14"/>
      <c r="AKK107" s="14"/>
      <c r="AKL107" s="14"/>
      <c r="AKM107" s="14"/>
      <c r="AKN107" s="14"/>
      <c r="AKO107" s="14"/>
      <c r="AKP107" s="14"/>
      <c r="AKQ107" s="14"/>
      <c r="AKR107" s="14"/>
      <c r="AKS107" s="14"/>
      <c r="AKT107" s="14"/>
      <c r="AKU107" s="14"/>
      <c r="AKV107" s="14"/>
      <c r="AKW107" s="14"/>
      <c r="AKX107" s="14"/>
      <c r="AKY107" s="14"/>
      <c r="AKZ107" s="14"/>
      <c r="ALA107" s="14"/>
      <c r="ALB107" s="14"/>
      <c r="ALC107" s="14"/>
      <c r="ALD107" s="14"/>
      <c r="ALE107" s="14"/>
      <c r="ALF107" s="14"/>
      <c r="ALG107" s="14"/>
      <c r="ALH107" s="14"/>
      <c r="ALI107" s="14"/>
      <c r="ALJ107" s="14"/>
      <c r="ALK107" s="14"/>
      <c r="ALL107" s="14"/>
      <c r="ALM107" s="14"/>
      <c r="ALN107" s="14"/>
      <c r="ALO107" s="14"/>
      <c r="ALP107" s="14"/>
      <c r="ALQ107" s="14"/>
      <c r="ALR107" s="14"/>
      <c r="ALS107" s="14"/>
      <c r="ALT107" s="14"/>
      <c r="ALU107" s="14"/>
      <c r="ALV107" s="14"/>
      <c r="ALW107" s="14"/>
      <c r="ALX107" s="14"/>
      <c r="ALY107" s="14"/>
      <c r="ALZ107" s="14"/>
      <c r="AMA107" s="14"/>
      <c r="AMB107" s="14"/>
      <c r="AMC107" s="14"/>
      <c r="AMD107" s="14"/>
      <c r="AME107" s="14"/>
      <c r="AMF107" s="14"/>
      <c r="AMG107" s="14"/>
      <c r="AMH107" s="14"/>
      <c r="AMI107" s="14"/>
      <c r="AMJ107" s="14"/>
      <c r="AMK107" s="14"/>
      <c r="AML107" s="14"/>
      <c r="AMM107" s="14"/>
      <c r="AMN107" s="14"/>
      <c r="AMO107" s="14"/>
      <c r="AMP107" s="14"/>
      <c r="AMQ107" s="14"/>
      <c r="AMR107" s="14"/>
      <c r="AMS107" s="14"/>
      <c r="AMT107" s="14"/>
      <c r="AMU107" s="14"/>
      <c r="AMV107" s="14"/>
      <c r="AMW107" s="14"/>
      <c r="AMX107" s="14"/>
      <c r="AMY107" s="14"/>
      <c r="AMZ107" s="14"/>
      <c r="ANA107" s="14"/>
      <c r="ANB107" s="14"/>
      <c r="ANC107" s="14"/>
      <c r="AND107" s="14"/>
      <c r="ANE107" s="14"/>
      <c r="ANF107" s="14"/>
      <c r="ANG107" s="14"/>
      <c r="ANH107" s="14"/>
      <c r="ANI107" s="14"/>
      <c r="ANJ107" s="14"/>
      <c r="ANK107" s="14"/>
      <c r="ANL107" s="14"/>
      <c r="ANM107" s="14"/>
      <c r="ANN107" s="14"/>
      <c r="ANO107" s="14"/>
      <c r="ANP107" s="14"/>
      <c r="ANQ107" s="14"/>
      <c r="ANR107" s="14"/>
      <c r="ANS107" s="14"/>
      <c r="ANT107" s="14"/>
      <c r="ANU107" s="14"/>
      <c r="ANV107" s="14"/>
      <c r="ANW107" s="14"/>
      <c r="ANX107" s="14"/>
      <c r="ANY107" s="14"/>
      <c r="ANZ107" s="14"/>
      <c r="AOA107" s="14"/>
      <c r="AOB107" s="14"/>
      <c r="AOC107" s="14"/>
      <c r="AOD107" s="14"/>
      <c r="AOE107" s="14"/>
      <c r="AOF107" s="14"/>
      <c r="AOG107" s="14"/>
      <c r="AOH107" s="14"/>
      <c r="AOI107" s="14"/>
      <c r="AOJ107" s="14"/>
      <c r="AOK107" s="14"/>
      <c r="AOL107" s="14"/>
      <c r="AOM107" s="14"/>
      <c r="AON107" s="14"/>
      <c r="AOO107" s="14"/>
      <c r="AOP107" s="14"/>
      <c r="AOQ107" s="14"/>
      <c r="AOR107" s="14"/>
      <c r="AOS107" s="14"/>
      <c r="AOT107" s="14"/>
      <c r="AOU107" s="14"/>
      <c r="AOV107" s="14"/>
      <c r="AOW107" s="14"/>
      <c r="AOX107" s="14"/>
      <c r="AOY107" s="14"/>
      <c r="AOZ107" s="14"/>
      <c r="APA107" s="14"/>
      <c r="APB107" s="14"/>
      <c r="APC107" s="14"/>
      <c r="APD107" s="14"/>
      <c r="APE107" s="14"/>
      <c r="APF107" s="14"/>
      <c r="APG107" s="14"/>
      <c r="APH107" s="14"/>
      <c r="API107" s="14"/>
      <c r="APJ107" s="14"/>
      <c r="APK107" s="14"/>
      <c r="APL107" s="14"/>
      <c r="APM107" s="14"/>
      <c r="APN107" s="14"/>
      <c r="APO107" s="14"/>
      <c r="APP107" s="14"/>
      <c r="APQ107" s="14"/>
      <c r="APR107" s="14"/>
      <c r="APS107" s="14"/>
      <c r="APT107" s="14"/>
      <c r="APU107" s="14"/>
      <c r="APV107" s="14"/>
      <c r="APW107" s="14"/>
      <c r="APX107" s="14"/>
      <c r="APY107" s="14"/>
      <c r="APZ107" s="14"/>
      <c r="AQA107" s="14"/>
      <c r="AQB107" s="14"/>
      <c r="AQC107" s="14"/>
      <c r="AQD107" s="14"/>
      <c r="AQE107" s="14"/>
      <c r="AQF107" s="14"/>
      <c r="AQG107" s="14"/>
      <c r="AQH107" s="14"/>
      <c r="AQI107" s="14"/>
      <c r="AQJ107" s="14"/>
      <c r="AQK107" s="14"/>
      <c r="AQL107" s="14"/>
      <c r="AQM107" s="14"/>
      <c r="AQN107" s="14"/>
      <c r="AQO107" s="14"/>
      <c r="AQP107" s="14"/>
      <c r="AQQ107" s="14"/>
      <c r="AQR107" s="14"/>
      <c r="AQS107" s="14"/>
      <c r="AQT107" s="14"/>
      <c r="AQU107" s="14"/>
      <c r="AQV107" s="14"/>
      <c r="AQW107" s="14"/>
      <c r="AQX107" s="14"/>
      <c r="AQY107" s="14"/>
      <c r="AQZ107" s="14"/>
      <c r="ARA107" s="14"/>
      <c r="ARB107" s="14"/>
      <c r="ARC107" s="14"/>
      <c r="ARD107" s="14"/>
      <c r="ARE107" s="14"/>
      <c r="ARF107" s="14"/>
      <c r="ARG107" s="14"/>
      <c r="ARH107" s="14"/>
      <c r="ARI107" s="14"/>
      <c r="ARJ107" s="14"/>
      <c r="ARK107" s="14"/>
      <c r="ARL107" s="14"/>
      <c r="ARM107" s="14"/>
      <c r="ARN107" s="14"/>
      <c r="ARO107" s="14"/>
      <c r="ARP107" s="14"/>
      <c r="ARQ107" s="14"/>
      <c r="ARR107" s="14"/>
      <c r="ARS107" s="14"/>
      <c r="ART107" s="14"/>
      <c r="ARU107" s="14"/>
      <c r="ARV107" s="14"/>
      <c r="ARW107" s="14"/>
      <c r="ARX107" s="14"/>
      <c r="ARY107" s="14"/>
      <c r="ARZ107" s="14"/>
      <c r="ASA107" s="14"/>
      <c r="ASB107" s="14"/>
      <c r="ASC107" s="14"/>
      <c r="ASD107" s="14"/>
      <c r="ASE107" s="14"/>
      <c r="ASF107" s="14"/>
      <c r="ASG107" s="14"/>
      <c r="ASH107" s="14"/>
      <c r="ASI107" s="14"/>
      <c r="ASJ107" s="14"/>
      <c r="ASK107" s="14"/>
      <c r="ASL107" s="14"/>
      <c r="ASM107" s="14"/>
      <c r="ASN107" s="14"/>
      <c r="ASO107" s="14"/>
      <c r="ASP107" s="14"/>
      <c r="ASQ107" s="14"/>
      <c r="ASR107" s="14"/>
      <c r="ASS107" s="14"/>
      <c r="AST107" s="14"/>
      <c r="ASU107" s="14"/>
      <c r="ASV107" s="14"/>
      <c r="ASW107" s="14"/>
      <c r="ASX107" s="14"/>
      <c r="ASY107" s="14"/>
      <c r="ASZ107" s="14"/>
      <c r="ATA107" s="14"/>
      <c r="ATB107" s="14"/>
      <c r="ATC107" s="14"/>
      <c r="ATD107" s="14"/>
    </row>
    <row r="108" spans="63:1200">
      <c r="BK108" s="14" t="str">
        <f t="shared" si="2115"/>
        <v/>
      </c>
      <c r="ABO108" s="14"/>
      <c r="ABP108" s="14"/>
      <c r="ABQ108" s="14"/>
      <c r="ABR108" s="14"/>
      <c r="ABS108" s="14"/>
      <c r="ABT108" s="14"/>
      <c r="ABU108" s="14"/>
      <c r="ABV108" s="14"/>
      <c r="ABW108" s="14"/>
      <c r="ABX108" s="14"/>
      <c r="ABY108" s="14"/>
      <c r="ABZ108" s="14"/>
      <c r="ACA108" s="14"/>
      <c r="ACB108" s="14"/>
      <c r="ACC108" s="14"/>
      <c r="ACD108" s="14"/>
      <c r="ACE108" s="14"/>
      <c r="ACF108" s="14"/>
      <c r="ACG108" s="14"/>
      <c r="ACH108" s="14"/>
      <c r="ACI108" s="14"/>
      <c r="ACJ108" s="14"/>
      <c r="ACK108" s="14"/>
      <c r="ACL108" s="14"/>
      <c r="ACM108" s="14"/>
      <c r="ACN108" s="14"/>
      <c r="ACO108" s="14"/>
      <c r="ACP108" s="14"/>
      <c r="ACQ108" s="14"/>
      <c r="ACR108" s="14"/>
      <c r="ACS108" s="14"/>
      <c r="ACT108" s="14"/>
      <c r="ACU108" s="14"/>
      <c r="ACV108" s="14"/>
      <c r="ACW108" s="14"/>
      <c r="ACX108" s="14"/>
      <c r="ACY108" s="14"/>
      <c r="ACZ108" s="14"/>
      <c r="ADA108" s="14"/>
      <c r="ADB108" s="14"/>
      <c r="ADC108" s="14"/>
      <c r="ADD108" s="14"/>
      <c r="ADE108" s="14"/>
      <c r="ADF108" s="14"/>
      <c r="ADG108" s="14"/>
      <c r="ADH108" s="14"/>
      <c r="ADI108" s="14"/>
      <c r="ADJ108" s="14"/>
      <c r="ADK108" s="14"/>
      <c r="ADL108" s="14"/>
      <c r="ADM108" s="14"/>
      <c r="ADN108" s="14"/>
      <c r="ADO108" s="14"/>
      <c r="ADP108" s="14"/>
      <c r="ADQ108" s="14"/>
      <c r="ADR108" s="14"/>
      <c r="ADS108" s="14"/>
      <c r="ADT108" s="14"/>
      <c r="ADU108" s="14"/>
      <c r="ADV108" s="14"/>
      <c r="ADW108" s="14"/>
      <c r="ADX108" s="14"/>
      <c r="ADY108" s="14"/>
      <c r="ADZ108" s="14"/>
      <c r="AEA108" s="14"/>
      <c r="AEB108" s="14"/>
      <c r="AEC108" s="14"/>
      <c r="AED108" s="14"/>
      <c r="AEE108" s="14"/>
      <c r="AEF108" s="14"/>
      <c r="AEG108" s="14"/>
      <c r="AEH108" s="14"/>
      <c r="AEI108" s="14"/>
      <c r="AEJ108" s="14"/>
      <c r="AEK108" s="14"/>
      <c r="AEL108" s="14"/>
      <c r="AEM108" s="14"/>
      <c r="AEN108" s="14"/>
      <c r="AEO108" s="14"/>
      <c r="AEP108" s="14"/>
      <c r="AEQ108" s="14"/>
      <c r="AER108" s="14"/>
      <c r="AES108" s="14"/>
      <c r="AET108" s="14"/>
      <c r="AEU108" s="14"/>
      <c r="AEV108" s="14"/>
      <c r="AEW108" s="14"/>
      <c r="AEX108" s="14"/>
      <c r="AEY108" s="14"/>
      <c r="AEZ108" s="14"/>
      <c r="AFA108" s="14"/>
      <c r="AFB108" s="14"/>
      <c r="AFC108" s="14"/>
      <c r="AFD108" s="14"/>
      <c r="AFE108" s="14"/>
      <c r="AFF108" s="14"/>
      <c r="AFG108" s="14"/>
      <c r="AFH108" s="14"/>
      <c r="AFI108" s="14"/>
      <c r="AFJ108" s="14"/>
      <c r="AFK108" s="14"/>
      <c r="AFL108" s="14"/>
      <c r="AFM108" s="14"/>
      <c r="AFN108" s="14"/>
      <c r="AFO108" s="14"/>
      <c r="AFP108" s="14"/>
      <c r="AFQ108" s="14"/>
      <c r="AFR108" s="14"/>
      <c r="AFS108" s="14"/>
      <c r="AFT108" s="14"/>
      <c r="AFU108" s="14"/>
      <c r="AFV108" s="14"/>
      <c r="AFW108" s="14"/>
      <c r="AFX108" s="14"/>
      <c r="AFY108" s="14"/>
      <c r="AFZ108" s="14"/>
      <c r="AGA108" s="14"/>
      <c r="AGB108" s="14"/>
      <c r="AGC108" s="14"/>
      <c r="AGD108" s="14"/>
      <c r="AGE108" s="14"/>
      <c r="AGF108" s="14"/>
      <c r="AGG108" s="14"/>
      <c r="AGH108" s="14"/>
      <c r="AGI108" s="14"/>
      <c r="AGJ108" s="14"/>
      <c r="AGK108" s="14"/>
      <c r="AGL108" s="14"/>
      <c r="AGM108" s="14"/>
      <c r="AGN108" s="14"/>
      <c r="AGO108" s="14"/>
      <c r="AGP108" s="14"/>
      <c r="AGQ108" s="14"/>
      <c r="AGR108" s="14"/>
      <c r="AGS108" s="14"/>
      <c r="AGT108" s="14"/>
      <c r="AGU108" s="14"/>
      <c r="AGV108" s="14"/>
      <c r="AGW108" s="14"/>
      <c r="AGX108" s="14"/>
      <c r="AGY108" s="14"/>
      <c r="AGZ108" s="14"/>
      <c r="AHA108" s="14"/>
      <c r="AHB108" s="14"/>
      <c r="AHC108" s="14"/>
      <c r="AHD108" s="14"/>
      <c r="AHE108" s="14"/>
      <c r="AHF108" s="14"/>
      <c r="AHG108" s="14"/>
      <c r="AHH108" s="14"/>
      <c r="AHI108" s="14"/>
      <c r="AHJ108" s="14"/>
      <c r="AHK108" s="14"/>
      <c r="AHL108" s="14"/>
      <c r="AHM108" s="14"/>
      <c r="AHN108" s="14"/>
      <c r="AHO108" s="14"/>
      <c r="AHP108" s="14"/>
      <c r="AHQ108" s="14"/>
      <c r="AHR108" s="14"/>
      <c r="AHS108" s="14"/>
      <c r="AHT108" s="14"/>
      <c r="AHU108" s="14"/>
      <c r="AHV108" s="14"/>
      <c r="AHW108" s="14"/>
      <c r="AHX108" s="14"/>
      <c r="AHY108" s="14"/>
      <c r="AHZ108" s="14"/>
      <c r="AIA108" s="14"/>
      <c r="AIB108" s="14"/>
      <c r="AIC108" s="14"/>
      <c r="AID108" s="14"/>
      <c r="AIE108" s="14"/>
      <c r="AIF108" s="14"/>
      <c r="AIG108" s="14"/>
      <c r="AIH108" s="14"/>
      <c r="AII108" s="14"/>
      <c r="AIJ108" s="14"/>
      <c r="AIK108" s="14"/>
      <c r="AIL108" s="14"/>
      <c r="AIM108" s="14"/>
      <c r="AIN108" s="14"/>
      <c r="AIO108" s="14"/>
      <c r="AIP108" s="14"/>
      <c r="AIQ108" s="14"/>
      <c r="AIR108" s="14"/>
      <c r="AIS108" s="14"/>
      <c r="AIT108" s="14"/>
      <c r="AIU108" s="14"/>
      <c r="AIV108" s="14"/>
      <c r="AIW108" s="14"/>
      <c r="AIX108" s="14"/>
      <c r="AIY108" s="14"/>
      <c r="AIZ108" s="14"/>
      <c r="AJA108" s="14"/>
      <c r="AJB108" s="14"/>
      <c r="AJC108" s="14"/>
      <c r="AJD108" s="14"/>
      <c r="AJE108" s="14"/>
      <c r="AJF108" s="14"/>
      <c r="AJG108" s="14"/>
      <c r="AJH108" s="14"/>
      <c r="AJI108" s="14"/>
      <c r="AJJ108" s="14"/>
      <c r="AJK108" s="14"/>
      <c r="AJL108" s="14"/>
      <c r="AJM108" s="14"/>
      <c r="AJN108" s="14"/>
      <c r="AJO108" s="14"/>
      <c r="AJP108" s="14"/>
      <c r="AJQ108" s="14"/>
      <c r="AJR108" s="14"/>
      <c r="AJS108" s="14"/>
      <c r="AJT108" s="14"/>
      <c r="AJU108" s="14"/>
      <c r="AJV108" s="14"/>
      <c r="AJW108" s="14"/>
      <c r="AJX108" s="14"/>
      <c r="AJY108" s="14"/>
      <c r="AJZ108" s="14"/>
      <c r="AKA108" s="14"/>
      <c r="AKB108" s="14"/>
      <c r="AKC108" s="14"/>
      <c r="AKD108" s="14"/>
      <c r="AKE108" s="14"/>
      <c r="AKF108" s="14"/>
      <c r="AKG108" s="14"/>
      <c r="AKH108" s="14"/>
      <c r="AKI108" s="14"/>
      <c r="AKJ108" s="14"/>
      <c r="AKK108" s="14"/>
      <c r="AKL108" s="14"/>
      <c r="AKM108" s="14"/>
      <c r="AKN108" s="14"/>
      <c r="AKO108" s="14"/>
      <c r="AKP108" s="14"/>
      <c r="AKQ108" s="14"/>
      <c r="AKR108" s="14"/>
      <c r="AKS108" s="14"/>
      <c r="AKT108" s="14"/>
      <c r="AKU108" s="14"/>
      <c r="AKV108" s="14"/>
      <c r="AKW108" s="14"/>
      <c r="AKX108" s="14"/>
      <c r="AKY108" s="14"/>
      <c r="AKZ108" s="14"/>
      <c r="ALA108" s="14"/>
      <c r="ALB108" s="14"/>
      <c r="ALC108" s="14"/>
      <c r="ALD108" s="14"/>
      <c r="ALE108" s="14"/>
      <c r="ALF108" s="14"/>
      <c r="ALG108" s="14"/>
      <c r="ALH108" s="14"/>
      <c r="ALI108" s="14"/>
      <c r="ALJ108" s="14"/>
      <c r="ALK108" s="14"/>
      <c r="ALL108" s="14"/>
      <c r="ALM108" s="14"/>
      <c r="ALN108" s="14"/>
      <c r="ALO108" s="14"/>
      <c r="ALP108" s="14"/>
      <c r="ALQ108" s="14"/>
      <c r="ALR108" s="14"/>
      <c r="ALS108" s="14"/>
      <c r="ALT108" s="14"/>
      <c r="ALU108" s="14"/>
      <c r="ALV108" s="14"/>
      <c r="ALW108" s="14"/>
      <c r="ALX108" s="14"/>
      <c r="ALY108" s="14"/>
      <c r="ALZ108" s="14"/>
      <c r="AMA108" s="14"/>
      <c r="AMB108" s="14"/>
      <c r="AMC108" s="14"/>
      <c r="AMD108" s="14"/>
      <c r="AME108" s="14"/>
      <c r="AMF108" s="14"/>
      <c r="AMG108" s="14"/>
      <c r="AMH108" s="14"/>
      <c r="AMI108" s="14"/>
      <c r="AMJ108" s="14"/>
      <c r="AMK108" s="14"/>
      <c r="AML108" s="14"/>
      <c r="AMM108" s="14"/>
      <c r="AMN108" s="14"/>
      <c r="AMO108" s="14"/>
      <c r="AMP108" s="14"/>
      <c r="AMQ108" s="14"/>
      <c r="AMR108" s="14"/>
      <c r="AMS108" s="14"/>
      <c r="AMT108" s="14"/>
      <c r="AMU108" s="14"/>
      <c r="AMV108" s="14"/>
      <c r="AMW108" s="14"/>
      <c r="AMX108" s="14"/>
      <c r="AMY108" s="14"/>
      <c r="AMZ108" s="14"/>
      <c r="ANA108" s="14"/>
      <c r="ANB108" s="14"/>
      <c r="ANC108" s="14"/>
      <c r="AND108" s="14"/>
      <c r="ANE108" s="14"/>
      <c r="ANF108" s="14"/>
      <c r="ANG108" s="14"/>
      <c r="ANH108" s="14"/>
      <c r="ANI108" s="14"/>
      <c r="ANJ108" s="14"/>
      <c r="ANK108" s="14"/>
      <c r="ANL108" s="14"/>
      <c r="ANM108" s="14"/>
      <c r="ANN108" s="14"/>
      <c r="ANO108" s="14"/>
      <c r="ANP108" s="14"/>
      <c r="ANQ108" s="14"/>
      <c r="ANR108" s="14"/>
      <c r="ANS108" s="14"/>
      <c r="ANT108" s="14"/>
      <c r="ANU108" s="14"/>
      <c r="ANV108" s="14"/>
      <c r="ANW108" s="14"/>
      <c r="ANX108" s="14"/>
      <c r="ANY108" s="14"/>
      <c r="ANZ108" s="14"/>
      <c r="AOA108" s="14"/>
      <c r="AOB108" s="14"/>
      <c r="AOC108" s="14"/>
      <c r="AOD108" s="14"/>
      <c r="AOE108" s="14"/>
      <c r="AOF108" s="14"/>
      <c r="AOG108" s="14"/>
      <c r="AOH108" s="14"/>
      <c r="AOI108" s="14"/>
      <c r="AOJ108" s="14"/>
      <c r="AOK108" s="14"/>
      <c r="AOL108" s="14"/>
      <c r="AOM108" s="14"/>
      <c r="AON108" s="14"/>
      <c r="AOO108" s="14"/>
      <c r="AOP108" s="14"/>
      <c r="AOQ108" s="14"/>
      <c r="AOR108" s="14"/>
      <c r="AOS108" s="14"/>
      <c r="AOT108" s="14"/>
      <c r="AOU108" s="14"/>
      <c r="AOV108" s="14"/>
      <c r="AOW108" s="14"/>
      <c r="AOX108" s="14"/>
      <c r="AOY108" s="14"/>
      <c r="AOZ108" s="14"/>
      <c r="APA108" s="14"/>
      <c r="APB108" s="14"/>
      <c r="APC108" s="14"/>
      <c r="APD108" s="14"/>
      <c r="APE108" s="14"/>
      <c r="APF108" s="14"/>
      <c r="APG108" s="14"/>
      <c r="APH108" s="14"/>
      <c r="API108" s="14"/>
      <c r="APJ108" s="14"/>
      <c r="APK108" s="14"/>
      <c r="APL108" s="14"/>
      <c r="APM108" s="14"/>
      <c r="APN108" s="14"/>
      <c r="APO108" s="14"/>
      <c r="APP108" s="14"/>
      <c r="APQ108" s="14"/>
      <c r="APR108" s="14"/>
      <c r="APS108" s="14"/>
      <c r="APT108" s="14"/>
      <c r="APU108" s="14"/>
      <c r="APV108" s="14"/>
      <c r="APW108" s="14"/>
      <c r="APX108" s="14"/>
      <c r="APY108" s="14"/>
      <c r="APZ108" s="14"/>
      <c r="AQA108" s="14"/>
      <c r="AQB108" s="14"/>
      <c r="AQC108" s="14"/>
      <c r="AQD108" s="14"/>
      <c r="AQE108" s="14"/>
      <c r="AQF108" s="14"/>
      <c r="AQG108" s="14"/>
      <c r="AQH108" s="14"/>
      <c r="AQI108" s="14"/>
      <c r="AQJ108" s="14"/>
      <c r="AQK108" s="14"/>
      <c r="AQL108" s="14"/>
      <c r="AQM108" s="14"/>
      <c r="AQN108" s="14"/>
      <c r="AQO108" s="14"/>
      <c r="AQP108" s="14"/>
      <c r="AQQ108" s="14"/>
      <c r="AQR108" s="14"/>
      <c r="AQS108" s="14"/>
      <c r="AQT108" s="14"/>
      <c r="AQU108" s="14"/>
      <c r="AQV108" s="14"/>
      <c r="AQW108" s="14"/>
      <c r="AQX108" s="14"/>
      <c r="AQY108" s="14"/>
      <c r="AQZ108" s="14"/>
      <c r="ARA108" s="14"/>
      <c r="ARB108" s="14"/>
      <c r="ARC108" s="14"/>
      <c r="ARD108" s="14"/>
      <c r="ARE108" s="14"/>
      <c r="ARF108" s="14"/>
      <c r="ARG108" s="14"/>
      <c r="ARH108" s="14"/>
      <c r="ARI108" s="14"/>
      <c r="ARJ108" s="14"/>
      <c r="ARK108" s="14"/>
      <c r="ARL108" s="14"/>
      <c r="ARM108" s="14"/>
      <c r="ARN108" s="14"/>
      <c r="ARO108" s="14"/>
      <c r="ARP108" s="14"/>
      <c r="ARQ108" s="14"/>
      <c r="ARR108" s="14"/>
      <c r="ARS108" s="14"/>
      <c r="ART108" s="14"/>
      <c r="ARU108" s="14"/>
      <c r="ARV108" s="14"/>
      <c r="ARW108" s="14"/>
      <c r="ARX108" s="14"/>
      <c r="ARY108" s="14"/>
      <c r="ARZ108" s="14"/>
      <c r="ASA108" s="14"/>
      <c r="ASB108" s="14"/>
      <c r="ASC108" s="14"/>
      <c r="ASD108" s="14"/>
      <c r="ASE108" s="14"/>
      <c r="ASF108" s="14"/>
      <c r="ASG108" s="14"/>
      <c r="ASH108" s="14"/>
      <c r="ASI108" s="14"/>
      <c r="ASJ108" s="14"/>
      <c r="ASK108" s="14"/>
      <c r="ASL108" s="14"/>
      <c r="ASM108" s="14"/>
      <c r="ASN108" s="14"/>
      <c r="ASO108" s="14"/>
      <c r="ASP108" s="14"/>
      <c r="ASQ108" s="14"/>
      <c r="ASR108" s="14"/>
      <c r="ASS108" s="14"/>
      <c r="AST108" s="14"/>
      <c r="ASU108" s="14"/>
      <c r="ASV108" s="14"/>
      <c r="ASW108" s="14"/>
      <c r="ASX108" s="14"/>
      <c r="ASY108" s="14"/>
      <c r="ASZ108" s="14"/>
      <c r="ATA108" s="14"/>
      <c r="ATB108" s="14"/>
      <c r="ATC108" s="14"/>
      <c r="ATD108" s="14"/>
    </row>
    <row r="109" spans="63:1200">
      <c r="BK109" s="14" t="str">
        <f t="shared" si="2115"/>
        <v/>
      </c>
      <c r="ABO109" s="14"/>
      <c r="ABP109" s="14"/>
      <c r="ABQ109" s="14"/>
      <c r="ABR109" s="14"/>
      <c r="ABS109" s="14"/>
      <c r="ABT109" s="14"/>
      <c r="ABU109" s="14"/>
      <c r="ABV109" s="14"/>
      <c r="ABW109" s="14"/>
      <c r="ABX109" s="14"/>
      <c r="ABY109" s="14"/>
      <c r="ABZ109" s="14"/>
      <c r="ACA109" s="14"/>
      <c r="ACB109" s="14"/>
      <c r="ACC109" s="14"/>
      <c r="ACD109" s="14"/>
      <c r="ACE109" s="14"/>
      <c r="ACF109" s="14"/>
      <c r="ACG109" s="14"/>
      <c r="ACH109" s="14"/>
      <c r="ACI109" s="14"/>
      <c r="ACJ109" s="14"/>
      <c r="ACK109" s="14"/>
      <c r="ACL109" s="14"/>
      <c r="ACM109" s="14"/>
      <c r="ACN109" s="14"/>
      <c r="ACO109" s="14"/>
      <c r="ACP109" s="14"/>
      <c r="ACQ109" s="14"/>
      <c r="ACR109" s="14"/>
      <c r="ACS109" s="14"/>
      <c r="ACT109" s="14"/>
      <c r="ACU109" s="14"/>
      <c r="ACV109" s="14"/>
      <c r="ACW109" s="14"/>
      <c r="ACX109" s="14"/>
      <c r="ACY109" s="14"/>
      <c r="ACZ109" s="14"/>
      <c r="ADA109" s="14"/>
      <c r="ADB109" s="14"/>
      <c r="ADC109" s="14"/>
      <c r="ADD109" s="14"/>
      <c r="ADE109" s="14"/>
      <c r="ADF109" s="14"/>
      <c r="ADG109" s="14"/>
      <c r="ADH109" s="14"/>
      <c r="ADI109" s="14"/>
      <c r="ADJ109" s="14"/>
      <c r="ADK109" s="14"/>
      <c r="ADL109" s="14"/>
      <c r="ADM109" s="14"/>
      <c r="ADN109" s="14"/>
      <c r="ADO109" s="14"/>
      <c r="ADP109" s="14"/>
      <c r="ADQ109" s="14"/>
      <c r="ADR109" s="14"/>
      <c r="ADS109" s="14"/>
      <c r="ADT109" s="14"/>
      <c r="ADU109" s="14"/>
      <c r="ADV109" s="14"/>
      <c r="ADW109" s="14"/>
      <c r="ADX109" s="14"/>
      <c r="ADY109" s="14"/>
      <c r="ADZ109" s="14"/>
      <c r="AEA109" s="14"/>
      <c r="AEB109" s="14"/>
      <c r="AEC109" s="14"/>
      <c r="AED109" s="14"/>
      <c r="AEE109" s="14"/>
      <c r="AEF109" s="14"/>
      <c r="AEG109" s="14"/>
      <c r="AEH109" s="14"/>
      <c r="AEI109" s="14"/>
      <c r="AEJ109" s="14"/>
      <c r="AEK109" s="14"/>
      <c r="AEL109" s="14"/>
      <c r="AEM109" s="14"/>
      <c r="AEN109" s="14"/>
      <c r="AEO109" s="14"/>
      <c r="AEP109" s="14"/>
      <c r="AEQ109" s="14"/>
      <c r="AER109" s="14"/>
      <c r="AES109" s="14"/>
      <c r="AET109" s="14"/>
      <c r="AEU109" s="14"/>
      <c r="AEV109" s="14"/>
      <c r="AEW109" s="14"/>
      <c r="AEX109" s="14"/>
      <c r="AEY109" s="14"/>
      <c r="AEZ109" s="14"/>
      <c r="AFA109" s="14"/>
      <c r="AFB109" s="14"/>
      <c r="AFC109" s="14"/>
      <c r="AFD109" s="14"/>
      <c r="AFE109" s="14"/>
      <c r="AFF109" s="14"/>
      <c r="AFG109" s="14"/>
      <c r="AFH109" s="14"/>
      <c r="AFI109" s="14"/>
      <c r="AFJ109" s="14"/>
      <c r="AFK109" s="14"/>
      <c r="AFL109" s="14"/>
      <c r="AFM109" s="14"/>
      <c r="AFN109" s="14"/>
      <c r="AFO109" s="14"/>
      <c r="AFP109" s="14"/>
      <c r="AFQ109" s="14"/>
      <c r="AFR109" s="14"/>
      <c r="AFS109" s="14"/>
      <c r="AFT109" s="14"/>
      <c r="AFU109" s="14"/>
      <c r="AFV109" s="14"/>
      <c r="AFW109" s="14"/>
      <c r="AFX109" s="14"/>
      <c r="AFY109" s="14"/>
      <c r="AFZ109" s="14"/>
      <c r="AGA109" s="14"/>
      <c r="AGB109" s="14"/>
      <c r="AGC109" s="14"/>
      <c r="AGD109" s="14"/>
      <c r="AGE109" s="14"/>
      <c r="AGF109" s="14"/>
      <c r="AGG109" s="14"/>
      <c r="AGH109" s="14"/>
      <c r="AGI109" s="14"/>
      <c r="AGJ109" s="14"/>
      <c r="AGK109" s="14"/>
      <c r="AGL109" s="14"/>
      <c r="AGM109" s="14"/>
      <c r="AGN109" s="14"/>
      <c r="AGO109" s="14"/>
      <c r="AGP109" s="14"/>
      <c r="AGQ109" s="14"/>
      <c r="AGR109" s="14"/>
      <c r="AGS109" s="14"/>
      <c r="AGT109" s="14"/>
      <c r="AGU109" s="14"/>
      <c r="AGV109" s="14"/>
      <c r="AGW109" s="14"/>
      <c r="AGX109" s="14"/>
      <c r="AGY109" s="14"/>
      <c r="AGZ109" s="14"/>
      <c r="AHA109" s="14"/>
      <c r="AHB109" s="14"/>
      <c r="AHC109" s="14"/>
      <c r="AHD109" s="14"/>
      <c r="AHE109" s="14"/>
      <c r="AHF109" s="14"/>
      <c r="AHG109" s="14"/>
      <c r="AHH109" s="14"/>
      <c r="AHI109" s="14"/>
      <c r="AHJ109" s="14"/>
      <c r="AHK109" s="14"/>
      <c r="AHL109" s="14"/>
      <c r="AHM109" s="14"/>
      <c r="AHN109" s="14"/>
      <c r="AHO109" s="14"/>
      <c r="AHP109" s="14"/>
      <c r="AHQ109" s="14"/>
      <c r="AHR109" s="14"/>
      <c r="AHS109" s="14"/>
      <c r="AHT109" s="14"/>
      <c r="AHU109" s="14"/>
      <c r="AHV109" s="14"/>
      <c r="AHW109" s="14"/>
      <c r="AHX109" s="14"/>
      <c r="AHY109" s="14"/>
      <c r="AHZ109" s="14"/>
      <c r="AIA109" s="14"/>
      <c r="AIB109" s="14"/>
      <c r="AIC109" s="14"/>
      <c r="AID109" s="14"/>
      <c r="AIE109" s="14"/>
      <c r="AIF109" s="14"/>
      <c r="AIG109" s="14"/>
      <c r="AIH109" s="14"/>
      <c r="AII109" s="14"/>
      <c r="AIJ109" s="14"/>
      <c r="AIK109" s="14"/>
      <c r="AIL109" s="14"/>
      <c r="AIM109" s="14"/>
      <c r="AIN109" s="14"/>
      <c r="AIO109" s="14"/>
      <c r="AIP109" s="14"/>
      <c r="AIQ109" s="14"/>
      <c r="AIR109" s="14"/>
      <c r="AIS109" s="14"/>
      <c r="AIT109" s="14"/>
      <c r="AIU109" s="14"/>
      <c r="AIV109" s="14"/>
      <c r="AIW109" s="14"/>
      <c r="AIX109" s="14"/>
      <c r="AIY109" s="14"/>
      <c r="AIZ109" s="14"/>
      <c r="AJA109" s="14"/>
      <c r="AJB109" s="14"/>
      <c r="AJC109" s="14"/>
      <c r="AJD109" s="14"/>
      <c r="AJE109" s="14"/>
      <c r="AJF109" s="14"/>
      <c r="AJG109" s="14"/>
      <c r="AJH109" s="14"/>
      <c r="AJI109" s="14"/>
      <c r="AJJ109" s="14"/>
      <c r="AJK109" s="14"/>
      <c r="AJL109" s="14"/>
      <c r="AJM109" s="14"/>
      <c r="AJN109" s="14"/>
      <c r="AJO109" s="14"/>
      <c r="AJP109" s="14"/>
      <c r="AJQ109" s="14"/>
      <c r="AJR109" s="14"/>
      <c r="AJS109" s="14"/>
      <c r="AJT109" s="14"/>
      <c r="AJU109" s="14"/>
      <c r="AJV109" s="14"/>
      <c r="AJW109" s="14"/>
      <c r="AJX109" s="14"/>
      <c r="AJY109" s="14"/>
      <c r="AJZ109" s="14"/>
      <c r="AKA109" s="14"/>
      <c r="AKB109" s="14"/>
      <c r="AKC109" s="14"/>
      <c r="AKD109" s="14"/>
      <c r="AKE109" s="14"/>
      <c r="AKF109" s="14"/>
      <c r="AKG109" s="14"/>
      <c r="AKH109" s="14"/>
      <c r="AKI109" s="14"/>
      <c r="AKJ109" s="14"/>
      <c r="AKK109" s="14"/>
      <c r="AKL109" s="14"/>
      <c r="AKM109" s="14"/>
      <c r="AKN109" s="14"/>
      <c r="AKO109" s="14"/>
      <c r="AKP109" s="14"/>
      <c r="AKQ109" s="14"/>
      <c r="AKR109" s="14"/>
      <c r="AKS109" s="14"/>
      <c r="AKT109" s="14"/>
      <c r="AKU109" s="14"/>
      <c r="AKV109" s="14"/>
      <c r="AKW109" s="14"/>
      <c r="AKX109" s="14"/>
      <c r="AKY109" s="14"/>
      <c r="AKZ109" s="14"/>
      <c r="ALA109" s="14"/>
      <c r="ALB109" s="14"/>
      <c r="ALC109" s="14"/>
      <c r="ALD109" s="14"/>
      <c r="ALE109" s="14"/>
      <c r="ALF109" s="14"/>
      <c r="ALG109" s="14"/>
      <c r="ALH109" s="14"/>
      <c r="ALI109" s="14"/>
      <c r="ALJ109" s="14"/>
      <c r="ALK109" s="14"/>
      <c r="ALL109" s="14"/>
      <c r="ALM109" s="14"/>
      <c r="ALN109" s="14"/>
      <c r="ALO109" s="14"/>
      <c r="ALP109" s="14"/>
      <c r="ALQ109" s="14"/>
      <c r="ALR109" s="14"/>
      <c r="ALS109" s="14"/>
      <c r="ALT109" s="14"/>
      <c r="ALU109" s="14"/>
      <c r="ALV109" s="14"/>
      <c r="ALW109" s="14"/>
      <c r="ALX109" s="14"/>
      <c r="ALY109" s="14"/>
      <c r="ALZ109" s="14"/>
      <c r="AMA109" s="14"/>
      <c r="AMB109" s="14"/>
      <c r="AMC109" s="14"/>
      <c r="AMD109" s="14"/>
      <c r="AME109" s="14"/>
      <c r="AMF109" s="14"/>
      <c r="AMG109" s="14"/>
      <c r="AMH109" s="14"/>
      <c r="AMI109" s="14"/>
      <c r="AMJ109" s="14"/>
      <c r="AMK109" s="14"/>
      <c r="AML109" s="14"/>
      <c r="AMM109" s="14"/>
      <c r="AMN109" s="14"/>
      <c r="AMO109" s="14"/>
      <c r="AMP109" s="14"/>
      <c r="AMQ109" s="14"/>
      <c r="AMR109" s="14"/>
      <c r="AMS109" s="14"/>
      <c r="AMT109" s="14"/>
      <c r="AMU109" s="14"/>
      <c r="AMV109" s="14"/>
      <c r="AMW109" s="14"/>
      <c r="AMX109" s="14"/>
      <c r="AMY109" s="14"/>
      <c r="AMZ109" s="14"/>
      <c r="ANA109" s="14"/>
      <c r="ANB109" s="14"/>
      <c r="ANC109" s="14"/>
      <c r="AND109" s="14"/>
      <c r="ANE109" s="14"/>
      <c r="ANF109" s="14"/>
      <c r="ANG109" s="14"/>
      <c r="ANH109" s="14"/>
      <c r="ANI109" s="14"/>
      <c r="ANJ109" s="14"/>
      <c r="ANK109" s="14"/>
      <c r="ANL109" s="14"/>
      <c r="ANM109" s="14"/>
      <c r="ANN109" s="14"/>
      <c r="ANO109" s="14"/>
      <c r="ANP109" s="14"/>
      <c r="ANQ109" s="14"/>
      <c r="ANR109" s="14"/>
      <c r="ANS109" s="14"/>
      <c r="ANT109" s="14"/>
      <c r="ANU109" s="14"/>
      <c r="ANV109" s="14"/>
      <c r="ANW109" s="14"/>
      <c r="ANX109" s="14"/>
      <c r="ANY109" s="14"/>
      <c r="ANZ109" s="14"/>
      <c r="AOA109" s="14"/>
      <c r="AOB109" s="14"/>
      <c r="AOC109" s="14"/>
      <c r="AOD109" s="14"/>
      <c r="AOE109" s="14"/>
      <c r="AOF109" s="14"/>
      <c r="AOG109" s="14"/>
      <c r="AOH109" s="14"/>
      <c r="AOI109" s="14"/>
      <c r="AOJ109" s="14"/>
      <c r="AOK109" s="14"/>
      <c r="AOL109" s="14"/>
      <c r="AOM109" s="14"/>
      <c r="AON109" s="14"/>
      <c r="AOO109" s="14"/>
      <c r="AOP109" s="14"/>
      <c r="AOQ109" s="14"/>
      <c r="AOR109" s="14"/>
      <c r="AOS109" s="14"/>
      <c r="AOT109" s="14"/>
      <c r="AOU109" s="14"/>
      <c r="AOV109" s="14"/>
      <c r="AOW109" s="14"/>
      <c r="AOX109" s="14"/>
      <c r="AOY109" s="14"/>
      <c r="AOZ109" s="14"/>
      <c r="APA109" s="14"/>
      <c r="APB109" s="14"/>
      <c r="APC109" s="14"/>
      <c r="APD109" s="14"/>
      <c r="APE109" s="14"/>
      <c r="APF109" s="14"/>
      <c r="APG109" s="14"/>
      <c r="APH109" s="14"/>
      <c r="API109" s="14"/>
      <c r="APJ109" s="14"/>
      <c r="APK109" s="14"/>
      <c r="APL109" s="14"/>
      <c r="APM109" s="14"/>
      <c r="APN109" s="14"/>
      <c r="APO109" s="14"/>
      <c r="APP109" s="14"/>
      <c r="APQ109" s="14"/>
      <c r="APR109" s="14"/>
      <c r="APS109" s="14"/>
      <c r="APT109" s="14"/>
      <c r="APU109" s="14"/>
      <c r="APV109" s="14"/>
      <c r="APW109" s="14"/>
      <c r="APX109" s="14"/>
      <c r="APY109" s="14"/>
      <c r="APZ109" s="14"/>
      <c r="AQA109" s="14"/>
      <c r="AQB109" s="14"/>
      <c r="AQC109" s="14"/>
      <c r="AQD109" s="14"/>
      <c r="AQE109" s="14"/>
      <c r="AQF109" s="14"/>
      <c r="AQG109" s="14"/>
      <c r="AQH109" s="14"/>
      <c r="AQI109" s="14"/>
      <c r="AQJ109" s="14"/>
      <c r="AQK109" s="14"/>
      <c r="AQL109" s="14"/>
      <c r="AQM109" s="14"/>
      <c r="AQN109" s="14"/>
      <c r="AQO109" s="14"/>
      <c r="AQP109" s="14"/>
      <c r="AQQ109" s="14"/>
      <c r="AQR109" s="14"/>
      <c r="AQS109" s="14"/>
      <c r="AQT109" s="14"/>
      <c r="AQU109" s="14"/>
      <c r="AQV109" s="14"/>
      <c r="AQW109" s="14"/>
      <c r="AQX109" s="14"/>
      <c r="AQY109" s="14"/>
      <c r="AQZ109" s="14"/>
      <c r="ARA109" s="14"/>
      <c r="ARB109" s="14"/>
      <c r="ARC109" s="14"/>
      <c r="ARD109" s="14"/>
      <c r="ARE109" s="14"/>
      <c r="ARF109" s="14"/>
      <c r="ARG109" s="14"/>
      <c r="ARH109" s="14"/>
      <c r="ARI109" s="14"/>
      <c r="ARJ109" s="14"/>
      <c r="ARK109" s="14"/>
      <c r="ARL109" s="14"/>
      <c r="ARM109" s="14"/>
      <c r="ARN109" s="14"/>
      <c r="ARO109" s="14"/>
      <c r="ARP109" s="14"/>
      <c r="ARQ109" s="14"/>
      <c r="ARR109" s="14"/>
      <c r="ARS109" s="14"/>
      <c r="ART109" s="14"/>
      <c r="ARU109" s="14"/>
      <c r="ARV109" s="14"/>
      <c r="ARW109" s="14"/>
      <c r="ARX109" s="14"/>
      <c r="ARY109" s="14"/>
      <c r="ARZ109" s="14"/>
      <c r="ASA109" s="14"/>
      <c r="ASB109" s="14"/>
      <c r="ASC109" s="14"/>
      <c r="ASD109" s="14"/>
      <c r="ASE109" s="14"/>
      <c r="ASF109" s="14"/>
      <c r="ASG109" s="14"/>
      <c r="ASH109" s="14"/>
      <c r="ASI109" s="14"/>
      <c r="ASJ109" s="14"/>
      <c r="ASK109" s="14"/>
      <c r="ASL109" s="14"/>
      <c r="ASM109" s="14"/>
      <c r="ASN109" s="14"/>
      <c r="ASO109" s="14"/>
      <c r="ASP109" s="14"/>
      <c r="ASQ109" s="14"/>
      <c r="ASR109" s="14"/>
      <c r="ASS109" s="14"/>
      <c r="AST109" s="14"/>
      <c r="ASU109" s="14"/>
      <c r="ASV109" s="14"/>
      <c r="ASW109" s="14"/>
      <c r="ASX109" s="14"/>
      <c r="ASY109" s="14"/>
      <c r="ASZ109" s="14"/>
      <c r="ATA109" s="14"/>
      <c r="ATB109" s="14"/>
      <c r="ATC109" s="14"/>
      <c r="ATD109" s="14"/>
    </row>
    <row r="110" spans="63:1200">
      <c r="BK110" s="14" t="str">
        <f t="shared" si="2115"/>
        <v/>
      </c>
      <c r="ABO110" s="14"/>
      <c r="ABP110" s="14"/>
      <c r="ABQ110" s="14"/>
      <c r="ABR110" s="14"/>
      <c r="ABS110" s="14"/>
      <c r="ABT110" s="14"/>
      <c r="ABU110" s="14"/>
      <c r="ABV110" s="14"/>
      <c r="ABW110" s="14"/>
      <c r="ABX110" s="14"/>
      <c r="ABY110" s="14"/>
      <c r="ABZ110" s="14"/>
      <c r="ACA110" s="14"/>
      <c r="ACB110" s="14"/>
      <c r="ACC110" s="14"/>
      <c r="ACD110" s="14"/>
      <c r="ACE110" s="14"/>
      <c r="ACF110" s="14"/>
      <c r="ACG110" s="14"/>
      <c r="ACH110" s="14"/>
      <c r="ACI110" s="14"/>
      <c r="ACJ110" s="14"/>
      <c r="ACK110" s="14"/>
      <c r="ACL110" s="14"/>
      <c r="ACM110" s="14"/>
      <c r="ACN110" s="14"/>
      <c r="ACO110" s="14"/>
      <c r="ACP110" s="14"/>
      <c r="ACQ110" s="14"/>
      <c r="ACR110" s="14"/>
      <c r="ACS110" s="14"/>
      <c r="ACT110" s="14"/>
      <c r="ACU110" s="14"/>
      <c r="ACV110" s="14"/>
      <c r="ACW110" s="14"/>
      <c r="ACX110" s="14"/>
      <c r="ACY110" s="14"/>
      <c r="ACZ110" s="14"/>
      <c r="ADA110" s="14"/>
      <c r="ADB110" s="14"/>
      <c r="ADC110" s="14"/>
      <c r="ADD110" s="14"/>
      <c r="ADE110" s="14"/>
      <c r="ADF110" s="14"/>
      <c r="ADG110" s="14"/>
      <c r="ADH110" s="14"/>
      <c r="ADI110" s="14"/>
      <c r="ADJ110" s="14"/>
      <c r="ADK110" s="14"/>
      <c r="ADL110" s="14"/>
      <c r="ADM110" s="14"/>
      <c r="ADN110" s="14"/>
      <c r="ADO110" s="14"/>
      <c r="ADP110" s="14"/>
      <c r="ADQ110" s="14"/>
      <c r="ADR110" s="14"/>
      <c r="ADS110" s="14"/>
      <c r="ADT110" s="14"/>
      <c r="ADU110" s="14"/>
      <c r="ADV110" s="14"/>
      <c r="ADW110" s="14"/>
      <c r="ADX110" s="14"/>
      <c r="ADY110" s="14"/>
      <c r="ADZ110" s="14"/>
      <c r="AEA110" s="14"/>
      <c r="AEB110" s="14"/>
      <c r="AEC110" s="14"/>
      <c r="AED110" s="14"/>
      <c r="AEE110" s="14"/>
      <c r="AEF110" s="14"/>
      <c r="AEG110" s="14"/>
      <c r="AEH110" s="14"/>
      <c r="AEI110" s="14"/>
      <c r="AEJ110" s="14"/>
      <c r="AEK110" s="14"/>
      <c r="AEL110" s="14"/>
      <c r="AEM110" s="14"/>
      <c r="AEN110" s="14"/>
      <c r="AEO110" s="14"/>
      <c r="AEP110" s="14"/>
      <c r="AEQ110" s="14"/>
      <c r="AER110" s="14"/>
      <c r="AES110" s="14"/>
      <c r="AET110" s="14"/>
      <c r="AEU110" s="14"/>
      <c r="AEV110" s="14"/>
      <c r="AEW110" s="14"/>
      <c r="AEX110" s="14"/>
      <c r="AEY110" s="14"/>
      <c r="AEZ110" s="14"/>
      <c r="AFA110" s="14"/>
      <c r="AFB110" s="14"/>
      <c r="AFC110" s="14"/>
      <c r="AFD110" s="14"/>
      <c r="AFE110" s="14"/>
      <c r="AFF110" s="14"/>
      <c r="AFG110" s="14"/>
      <c r="AFH110" s="14"/>
      <c r="AFI110" s="14"/>
      <c r="AFJ110" s="14"/>
      <c r="AFK110" s="14"/>
      <c r="AFL110" s="14"/>
      <c r="AFM110" s="14"/>
      <c r="AFN110" s="14"/>
      <c r="AFO110" s="14"/>
      <c r="AFP110" s="14"/>
      <c r="AFQ110" s="14"/>
      <c r="AFR110" s="14"/>
      <c r="AFS110" s="14"/>
      <c r="AFT110" s="14"/>
      <c r="AFU110" s="14"/>
      <c r="AFV110" s="14"/>
      <c r="AFW110" s="14"/>
      <c r="AFX110" s="14"/>
      <c r="AFY110" s="14"/>
      <c r="AFZ110" s="14"/>
      <c r="AGA110" s="14"/>
      <c r="AGB110" s="14"/>
      <c r="AGC110" s="14"/>
      <c r="AGD110" s="14"/>
      <c r="AGE110" s="14"/>
      <c r="AGF110" s="14"/>
      <c r="AGG110" s="14"/>
      <c r="AGH110" s="14"/>
      <c r="AGI110" s="14"/>
      <c r="AGJ110" s="14"/>
      <c r="AGK110" s="14"/>
      <c r="AGL110" s="14"/>
      <c r="AGM110" s="14"/>
      <c r="AGN110" s="14"/>
      <c r="AGO110" s="14"/>
      <c r="AGP110" s="14"/>
      <c r="AGQ110" s="14"/>
      <c r="AGR110" s="14"/>
      <c r="AGS110" s="14"/>
      <c r="AGT110" s="14"/>
      <c r="AGU110" s="14"/>
      <c r="AGV110" s="14"/>
      <c r="AGW110" s="14"/>
      <c r="AGX110" s="14"/>
      <c r="AGY110" s="14"/>
      <c r="AGZ110" s="14"/>
      <c r="AHA110" s="14"/>
      <c r="AHB110" s="14"/>
      <c r="AHC110" s="14"/>
      <c r="AHD110" s="14"/>
      <c r="AHE110" s="14"/>
      <c r="AHF110" s="14"/>
      <c r="AHG110" s="14"/>
      <c r="AHH110" s="14"/>
      <c r="AHI110" s="14"/>
      <c r="AHJ110" s="14"/>
      <c r="AHK110" s="14"/>
      <c r="AHL110" s="14"/>
      <c r="AHM110" s="14"/>
      <c r="AHN110" s="14"/>
      <c r="AHO110" s="14"/>
      <c r="AHP110" s="14"/>
      <c r="AHQ110" s="14"/>
      <c r="AHR110" s="14"/>
      <c r="AHS110" s="14"/>
      <c r="AHT110" s="14"/>
      <c r="AHU110" s="14"/>
      <c r="AHV110" s="14"/>
      <c r="AHW110" s="14"/>
      <c r="AHX110" s="14"/>
      <c r="AHY110" s="14"/>
      <c r="AHZ110" s="14"/>
      <c r="AIA110" s="14"/>
      <c r="AIB110" s="14"/>
      <c r="AIC110" s="14"/>
      <c r="AID110" s="14"/>
      <c r="AIE110" s="14"/>
      <c r="AIF110" s="14"/>
      <c r="AIG110" s="14"/>
      <c r="AIH110" s="14"/>
      <c r="AII110" s="14"/>
      <c r="AIJ110" s="14"/>
      <c r="AIK110" s="14"/>
      <c r="AIL110" s="14"/>
      <c r="AIM110" s="14"/>
      <c r="AIN110" s="14"/>
      <c r="AIO110" s="14"/>
      <c r="AIP110" s="14"/>
      <c r="AIQ110" s="14"/>
      <c r="AIR110" s="14"/>
      <c r="AIS110" s="14"/>
      <c r="AIT110" s="14"/>
      <c r="AIU110" s="14"/>
      <c r="AIV110" s="14"/>
      <c r="AIW110" s="14"/>
      <c r="AIX110" s="14"/>
      <c r="AIY110" s="14"/>
      <c r="AIZ110" s="14"/>
      <c r="AJA110" s="14"/>
      <c r="AJB110" s="14"/>
      <c r="AJC110" s="14"/>
      <c r="AJD110" s="14"/>
      <c r="AJE110" s="14"/>
      <c r="AJF110" s="14"/>
      <c r="AJG110" s="14"/>
      <c r="AJH110" s="14"/>
      <c r="AJI110" s="14"/>
      <c r="AJJ110" s="14"/>
      <c r="AJK110" s="14"/>
      <c r="AJL110" s="14"/>
      <c r="AJM110" s="14"/>
      <c r="AJN110" s="14"/>
      <c r="AJO110" s="14"/>
      <c r="AJP110" s="14"/>
      <c r="AJQ110" s="14"/>
      <c r="AJR110" s="14"/>
      <c r="AJS110" s="14"/>
      <c r="AJT110" s="14"/>
      <c r="AJU110" s="14"/>
      <c r="AJV110" s="14"/>
      <c r="AJW110" s="14"/>
      <c r="AJX110" s="14"/>
      <c r="AJY110" s="14"/>
      <c r="AJZ110" s="14"/>
      <c r="AKA110" s="14"/>
      <c r="AKB110" s="14"/>
      <c r="AKC110" s="14"/>
      <c r="AKD110" s="14"/>
      <c r="AKE110" s="14"/>
      <c r="AKF110" s="14"/>
      <c r="AKG110" s="14"/>
      <c r="AKH110" s="14"/>
      <c r="AKI110" s="14"/>
      <c r="AKJ110" s="14"/>
      <c r="AKK110" s="14"/>
      <c r="AKL110" s="14"/>
      <c r="AKM110" s="14"/>
      <c r="AKN110" s="14"/>
      <c r="AKO110" s="14"/>
      <c r="AKP110" s="14"/>
      <c r="AKQ110" s="14"/>
      <c r="AKR110" s="14"/>
      <c r="AKS110" s="14"/>
      <c r="AKT110" s="14"/>
      <c r="AKU110" s="14"/>
      <c r="AKV110" s="14"/>
      <c r="AKW110" s="14"/>
      <c r="AKX110" s="14"/>
      <c r="AKY110" s="14"/>
      <c r="AKZ110" s="14"/>
      <c r="ALA110" s="14"/>
      <c r="ALB110" s="14"/>
      <c r="ALC110" s="14"/>
      <c r="ALD110" s="14"/>
      <c r="ALE110" s="14"/>
      <c r="ALF110" s="14"/>
      <c r="ALG110" s="14"/>
      <c r="ALH110" s="14"/>
      <c r="ALI110" s="14"/>
      <c r="ALJ110" s="14"/>
      <c r="ALK110" s="14"/>
      <c r="ALL110" s="14"/>
      <c r="ALM110" s="14"/>
      <c r="ALN110" s="14"/>
      <c r="ALO110" s="14"/>
      <c r="ALP110" s="14"/>
      <c r="ALQ110" s="14"/>
      <c r="ALR110" s="14"/>
      <c r="ALS110" s="14"/>
      <c r="ALT110" s="14"/>
      <c r="ALU110" s="14"/>
      <c r="ALV110" s="14"/>
      <c r="ALW110" s="14"/>
      <c r="ALX110" s="14"/>
      <c r="ALY110" s="14"/>
      <c r="ALZ110" s="14"/>
      <c r="AMA110" s="14"/>
      <c r="AMB110" s="14"/>
      <c r="AMC110" s="14"/>
      <c r="AMD110" s="14"/>
      <c r="AME110" s="14"/>
      <c r="AMF110" s="14"/>
      <c r="AMG110" s="14"/>
      <c r="AMH110" s="14"/>
      <c r="AMI110" s="14"/>
      <c r="AMJ110" s="14"/>
      <c r="AMK110" s="14"/>
      <c r="AML110" s="14"/>
      <c r="AMM110" s="14"/>
      <c r="AMN110" s="14"/>
      <c r="AMO110" s="14"/>
      <c r="AMP110" s="14"/>
      <c r="AMQ110" s="14"/>
      <c r="AMR110" s="14"/>
      <c r="AMS110" s="14"/>
      <c r="AMT110" s="14"/>
      <c r="AMU110" s="14"/>
      <c r="AMV110" s="14"/>
      <c r="AMW110" s="14"/>
      <c r="AMX110" s="14"/>
      <c r="AMY110" s="14"/>
      <c r="AMZ110" s="14"/>
      <c r="ANA110" s="14"/>
      <c r="ANB110" s="14"/>
      <c r="ANC110" s="14"/>
      <c r="AND110" s="14"/>
      <c r="ANE110" s="14"/>
      <c r="ANF110" s="14"/>
      <c r="ANG110" s="14"/>
      <c r="ANH110" s="14"/>
      <c r="ANI110" s="14"/>
      <c r="ANJ110" s="14"/>
      <c r="ANK110" s="14"/>
      <c r="ANL110" s="14"/>
      <c r="ANM110" s="14"/>
      <c r="ANN110" s="14"/>
      <c r="ANO110" s="14"/>
      <c r="ANP110" s="14"/>
      <c r="ANQ110" s="14"/>
      <c r="ANR110" s="14"/>
      <c r="ANS110" s="14"/>
      <c r="ANT110" s="14"/>
      <c r="ANU110" s="14"/>
      <c r="ANV110" s="14"/>
      <c r="ANW110" s="14"/>
      <c r="ANX110" s="14"/>
      <c r="ANY110" s="14"/>
      <c r="ANZ110" s="14"/>
      <c r="AOA110" s="14"/>
      <c r="AOB110" s="14"/>
      <c r="AOC110" s="14"/>
      <c r="AOD110" s="14"/>
      <c r="AOE110" s="14"/>
      <c r="AOF110" s="14"/>
      <c r="AOG110" s="14"/>
      <c r="AOH110" s="14"/>
      <c r="AOI110" s="14"/>
      <c r="AOJ110" s="14"/>
      <c r="AOK110" s="14"/>
      <c r="AOL110" s="14"/>
      <c r="AOM110" s="14"/>
      <c r="AON110" s="14"/>
      <c r="AOO110" s="14"/>
      <c r="AOP110" s="14"/>
      <c r="AOQ110" s="14"/>
      <c r="AOR110" s="14"/>
      <c r="AOS110" s="14"/>
      <c r="AOT110" s="14"/>
      <c r="AOU110" s="14"/>
      <c r="AOV110" s="14"/>
      <c r="AOW110" s="14"/>
      <c r="AOX110" s="14"/>
      <c r="AOY110" s="14"/>
      <c r="AOZ110" s="14"/>
      <c r="APA110" s="14"/>
      <c r="APB110" s="14"/>
      <c r="APC110" s="14"/>
      <c r="APD110" s="14"/>
      <c r="APE110" s="14"/>
      <c r="APF110" s="14"/>
      <c r="APG110" s="14"/>
      <c r="APH110" s="14"/>
      <c r="API110" s="14"/>
      <c r="APJ110" s="14"/>
      <c r="APK110" s="14"/>
      <c r="APL110" s="14"/>
      <c r="APM110" s="14"/>
      <c r="APN110" s="14"/>
      <c r="APO110" s="14"/>
      <c r="APP110" s="14"/>
      <c r="APQ110" s="14"/>
      <c r="APR110" s="14"/>
      <c r="APS110" s="14"/>
      <c r="APT110" s="14"/>
      <c r="APU110" s="14"/>
      <c r="APV110" s="14"/>
      <c r="APW110" s="14"/>
      <c r="APX110" s="14"/>
      <c r="APY110" s="14"/>
      <c r="APZ110" s="14"/>
      <c r="AQA110" s="14"/>
      <c r="AQB110" s="14"/>
      <c r="AQC110" s="14"/>
      <c r="AQD110" s="14"/>
      <c r="AQE110" s="14"/>
      <c r="AQF110" s="14"/>
      <c r="AQG110" s="14"/>
      <c r="AQH110" s="14"/>
      <c r="AQI110" s="14"/>
      <c r="AQJ110" s="14"/>
      <c r="AQK110" s="14"/>
      <c r="AQL110" s="14"/>
      <c r="AQM110" s="14"/>
      <c r="AQN110" s="14"/>
      <c r="AQO110" s="14"/>
      <c r="AQP110" s="14"/>
      <c r="AQQ110" s="14"/>
      <c r="AQR110" s="14"/>
      <c r="AQS110" s="14"/>
      <c r="AQT110" s="14"/>
      <c r="AQU110" s="14"/>
      <c r="AQV110" s="14"/>
      <c r="AQW110" s="14"/>
      <c r="AQX110" s="14"/>
      <c r="AQY110" s="14"/>
      <c r="AQZ110" s="14"/>
      <c r="ARA110" s="14"/>
      <c r="ARB110" s="14"/>
      <c r="ARC110" s="14"/>
      <c r="ARD110" s="14"/>
      <c r="ARE110" s="14"/>
      <c r="ARF110" s="14"/>
      <c r="ARG110" s="14"/>
      <c r="ARH110" s="14"/>
      <c r="ARI110" s="14"/>
      <c r="ARJ110" s="14"/>
      <c r="ARK110" s="14"/>
      <c r="ARL110" s="14"/>
      <c r="ARM110" s="14"/>
      <c r="ARN110" s="14"/>
      <c r="ARO110" s="14"/>
      <c r="ARP110" s="14"/>
      <c r="ARQ110" s="14"/>
      <c r="ARR110" s="14"/>
      <c r="ARS110" s="14"/>
      <c r="ART110" s="14"/>
      <c r="ARU110" s="14"/>
      <c r="ARV110" s="14"/>
      <c r="ARW110" s="14"/>
      <c r="ARX110" s="14"/>
      <c r="ARY110" s="14"/>
      <c r="ARZ110" s="14"/>
      <c r="ASA110" s="14"/>
      <c r="ASB110" s="14"/>
      <c r="ASC110" s="14"/>
      <c r="ASD110" s="14"/>
      <c r="ASE110" s="14"/>
      <c r="ASF110" s="14"/>
      <c r="ASG110" s="14"/>
      <c r="ASH110" s="14"/>
      <c r="ASI110" s="14"/>
      <c r="ASJ110" s="14"/>
      <c r="ASK110" s="14"/>
      <c r="ASL110" s="14"/>
      <c r="ASM110" s="14"/>
      <c r="ASN110" s="14"/>
      <c r="ASO110" s="14"/>
      <c r="ASP110" s="14"/>
      <c r="ASQ110" s="14"/>
      <c r="ASR110" s="14"/>
      <c r="ASS110" s="14"/>
      <c r="AST110" s="14"/>
      <c r="ASU110" s="14"/>
      <c r="ASV110" s="14"/>
      <c r="ASW110" s="14"/>
      <c r="ASX110" s="14"/>
      <c r="ASY110" s="14"/>
      <c r="ASZ110" s="14"/>
      <c r="ATA110" s="14"/>
      <c r="ATB110" s="14"/>
      <c r="ATC110" s="14"/>
      <c r="ATD110" s="14"/>
    </row>
    <row r="111" spans="63:1200">
      <c r="BK111" s="14" t="str">
        <f t="shared" si="2115"/>
        <v/>
      </c>
      <c r="ABO111" s="14"/>
      <c r="ABP111" s="14"/>
      <c r="ABQ111" s="14"/>
      <c r="ABR111" s="14"/>
      <c r="ABS111" s="14"/>
      <c r="ABT111" s="14"/>
      <c r="ABU111" s="14"/>
      <c r="ABV111" s="14"/>
      <c r="ABW111" s="14"/>
      <c r="ABX111" s="14"/>
      <c r="ABY111" s="14"/>
      <c r="ABZ111" s="14"/>
      <c r="ACA111" s="14"/>
      <c r="ACB111" s="14"/>
      <c r="ACC111" s="14"/>
      <c r="ACD111" s="14"/>
      <c r="ACE111" s="14"/>
      <c r="ACF111" s="14"/>
      <c r="ACG111" s="14"/>
      <c r="ACH111" s="14"/>
      <c r="ACI111" s="14"/>
      <c r="ACJ111" s="14"/>
      <c r="ACK111" s="14"/>
      <c r="ACL111" s="14"/>
      <c r="ACM111" s="14"/>
      <c r="ACN111" s="14"/>
      <c r="ACO111" s="14"/>
      <c r="ACP111" s="14"/>
      <c r="ACQ111" s="14"/>
      <c r="ACR111" s="14"/>
      <c r="ACS111" s="14"/>
      <c r="ACT111" s="14"/>
      <c r="ACU111" s="14"/>
      <c r="ACV111" s="14"/>
      <c r="ACW111" s="14"/>
      <c r="ACX111" s="14"/>
      <c r="ACY111" s="14"/>
      <c r="ACZ111" s="14"/>
      <c r="ADA111" s="14"/>
      <c r="ADB111" s="14"/>
      <c r="ADC111" s="14"/>
      <c r="ADD111" s="14"/>
      <c r="ADE111" s="14"/>
      <c r="ADF111" s="14"/>
      <c r="ADG111" s="14"/>
      <c r="ADH111" s="14"/>
      <c r="ADI111" s="14"/>
      <c r="ADJ111" s="14"/>
      <c r="ADK111" s="14"/>
      <c r="ADL111" s="14"/>
      <c r="ADM111" s="14"/>
      <c r="ADN111" s="14"/>
      <c r="ADO111" s="14"/>
      <c r="ADP111" s="14"/>
      <c r="ADQ111" s="14"/>
      <c r="ADR111" s="14"/>
      <c r="ADS111" s="14"/>
      <c r="ADT111" s="14"/>
      <c r="ADU111" s="14"/>
      <c r="ADV111" s="14"/>
      <c r="ADW111" s="14"/>
      <c r="ADX111" s="14"/>
      <c r="ADY111" s="14"/>
      <c r="ADZ111" s="14"/>
      <c r="AEA111" s="14"/>
      <c r="AEB111" s="14"/>
      <c r="AEC111" s="14"/>
      <c r="AED111" s="14"/>
      <c r="AEE111" s="14"/>
      <c r="AEF111" s="14"/>
      <c r="AEG111" s="14"/>
      <c r="AEH111" s="14"/>
      <c r="AEI111" s="14"/>
      <c r="AEJ111" s="14"/>
      <c r="AEK111" s="14"/>
      <c r="AEL111" s="14"/>
      <c r="AEM111" s="14"/>
      <c r="AEN111" s="14"/>
      <c r="AEO111" s="14"/>
      <c r="AEP111" s="14"/>
      <c r="AEQ111" s="14"/>
      <c r="AER111" s="14"/>
      <c r="AES111" s="14"/>
      <c r="AET111" s="14"/>
      <c r="AEU111" s="14"/>
      <c r="AEV111" s="14"/>
      <c r="AEW111" s="14"/>
      <c r="AEX111" s="14"/>
      <c r="AEY111" s="14"/>
      <c r="AEZ111" s="14"/>
      <c r="AFA111" s="14"/>
      <c r="AFB111" s="14"/>
      <c r="AFC111" s="14"/>
      <c r="AFD111" s="14"/>
      <c r="AFE111" s="14"/>
      <c r="AFF111" s="14"/>
      <c r="AFG111" s="14"/>
      <c r="AFH111" s="14"/>
      <c r="AFI111" s="14"/>
      <c r="AFJ111" s="14"/>
      <c r="AFK111" s="14"/>
      <c r="AFL111" s="14"/>
      <c r="AFM111" s="14"/>
      <c r="AFN111" s="14"/>
      <c r="AFO111" s="14"/>
      <c r="AFP111" s="14"/>
      <c r="AFQ111" s="14"/>
      <c r="AFR111" s="14"/>
      <c r="AFS111" s="14"/>
      <c r="AFT111" s="14"/>
      <c r="AFU111" s="14"/>
      <c r="AFV111" s="14"/>
      <c r="AFW111" s="14"/>
      <c r="AFX111" s="14"/>
      <c r="AFY111" s="14"/>
      <c r="AFZ111" s="14"/>
      <c r="AGA111" s="14"/>
      <c r="AGB111" s="14"/>
      <c r="AGC111" s="14"/>
      <c r="AGD111" s="14"/>
      <c r="AGE111" s="14"/>
      <c r="AGF111" s="14"/>
      <c r="AGG111" s="14"/>
      <c r="AGH111" s="14"/>
      <c r="AGI111" s="14"/>
      <c r="AGJ111" s="14"/>
      <c r="AGK111" s="14"/>
      <c r="AGL111" s="14"/>
      <c r="AGM111" s="14"/>
      <c r="AGN111" s="14"/>
      <c r="AGO111" s="14"/>
      <c r="AGP111" s="14"/>
      <c r="AGQ111" s="14"/>
      <c r="AGR111" s="14"/>
      <c r="AGS111" s="14"/>
      <c r="AGT111" s="14"/>
      <c r="AGU111" s="14"/>
      <c r="AGV111" s="14"/>
      <c r="AGW111" s="14"/>
      <c r="AGX111" s="14"/>
      <c r="AGY111" s="14"/>
      <c r="AGZ111" s="14"/>
      <c r="AHA111" s="14"/>
      <c r="AHB111" s="14"/>
      <c r="AHC111" s="14"/>
      <c r="AHD111" s="14"/>
      <c r="AHE111" s="14"/>
      <c r="AHF111" s="14"/>
      <c r="AHG111" s="14"/>
      <c r="AHH111" s="14"/>
      <c r="AHI111" s="14"/>
      <c r="AHJ111" s="14"/>
      <c r="AHK111" s="14"/>
      <c r="AHL111" s="14"/>
      <c r="AHM111" s="14"/>
      <c r="AHN111" s="14"/>
      <c r="AHO111" s="14"/>
      <c r="AHP111" s="14"/>
      <c r="AHQ111" s="14"/>
      <c r="AHR111" s="14"/>
      <c r="AHS111" s="14"/>
      <c r="AHT111" s="14"/>
      <c r="AHU111" s="14"/>
      <c r="AHV111" s="14"/>
      <c r="AHW111" s="14"/>
      <c r="AHX111" s="14"/>
      <c r="AHY111" s="14"/>
      <c r="AHZ111" s="14"/>
      <c r="AIA111" s="14"/>
      <c r="AIB111" s="14"/>
      <c r="AIC111" s="14"/>
      <c r="AID111" s="14"/>
      <c r="AIE111" s="14"/>
      <c r="AIF111" s="14"/>
      <c r="AIG111" s="14"/>
      <c r="AIH111" s="14"/>
      <c r="AII111" s="14"/>
      <c r="AIJ111" s="14"/>
      <c r="AIK111" s="14"/>
      <c r="AIL111" s="14"/>
      <c r="AIM111" s="14"/>
      <c r="AIN111" s="14"/>
      <c r="AIO111" s="14"/>
      <c r="AIP111" s="14"/>
      <c r="AIQ111" s="14"/>
      <c r="AIR111" s="14"/>
      <c r="AIS111" s="14"/>
      <c r="AIT111" s="14"/>
      <c r="AIU111" s="14"/>
      <c r="AIV111" s="14"/>
      <c r="AIW111" s="14"/>
      <c r="AIX111" s="14"/>
      <c r="AIY111" s="14"/>
      <c r="AIZ111" s="14"/>
      <c r="AJA111" s="14"/>
      <c r="AJB111" s="14"/>
      <c r="AJC111" s="14"/>
      <c r="AJD111" s="14"/>
      <c r="AJE111" s="14"/>
      <c r="AJF111" s="14"/>
      <c r="AJG111" s="14"/>
      <c r="AJH111" s="14"/>
      <c r="AJI111" s="14"/>
      <c r="AJJ111" s="14"/>
      <c r="AJK111" s="14"/>
      <c r="AJL111" s="14"/>
      <c r="AJM111" s="14"/>
      <c r="AJN111" s="14"/>
      <c r="AJO111" s="14"/>
      <c r="AJP111" s="14"/>
      <c r="AJQ111" s="14"/>
      <c r="AJR111" s="14"/>
      <c r="AJS111" s="14"/>
      <c r="AJT111" s="14"/>
      <c r="AJU111" s="14"/>
      <c r="AJV111" s="14"/>
      <c r="AJW111" s="14"/>
      <c r="AJX111" s="14"/>
      <c r="AJY111" s="14"/>
      <c r="AJZ111" s="14"/>
      <c r="AKA111" s="14"/>
      <c r="AKB111" s="14"/>
      <c r="AKC111" s="14"/>
      <c r="AKD111" s="14"/>
      <c r="AKE111" s="14"/>
      <c r="AKF111" s="14"/>
      <c r="AKG111" s="14"/>
      <c r="AKH111" s="14"/>
      <c r="AKI111" s="14"/>
      <c r="AKJ111" s="14"/>
      <c r="AKK111" s="14"/>
      <c r="AKL111" s="14"/>
      <c r="AKM111" s="14"/>
      <c r="AKN111" s="14"/>
      <c r="AKO111" s="14"/>
      <c r="AKP111" s="14"/>
      <c r="AKQ111" s="14"/>
      <c r="AKR111" s="14"/>
      <c r="AKS111" s="14"/>
      <c r="AKT111" s="14"/>
      <c r="AKU111" s="14"/>
      <c r="AKV111" s="14"/>
      <c r="AKW111" s="14"/>
      <c r="AKX111" s="14"/>
      <c r="AKY111" s="14"/>
      <c r="AKZ111" s="14"/>
      <c r="ALA111" s="14"/>
      <c r="ALB111" s="14"/>
      <c r="ALC111" s="14"/>
      <c r="ALD111" s="14"/>
      <c r="ALE111" s="14"/>
      <c r="ALF111" s="14"/>
      <c r="ALG111" s="14"/>
      <c r="ALH111" s="14"/>
      <c r="ALI111" s="14"/>
      <c r="ALJ111" s="14"/>
      <c r="ALK111" s="14"/>
      <c r="ALL111" s="14"/>
      <c r="ALM111" s="14"/>
      <c r="ALN111" s="14"/>
      <c r="ALO111" s="14"/>
      <c r="ALP111" s="14"/>
      <c r="ALQ111" s="14"/>
      <c r="ALR111" s="14"/>
      <c r="ALS111" s="14"/>
      <c r="ALT111" s="14"/>
      <c r="ALU111" s="14"/>
      <c r="ALV111" s="14"/>
      <c r="ALW111" s="14"/>
      <c r="ALX111" s="14"/>
      <c r="ALY111" s="14"/>
      <c r="ALZ111" s="14"/>
      <c r="AMA111" s="14"/>
      <c r="AMB111" s="14"/>
      <c r="AMC111" s="14"/>
      <c r="AMD111" s="14"/>
      <c r="AME111" s="14"/>
      <c r="AMF111" s="14"/>
      <c r="AMG111" s="14"/>
      <c r="AMH111" s="14"/>
      <c r="AMI111" s="14"/>
      <c r="AMJ111" s="14"/>
      <c r="AMK111" s="14"/>
      <c r="AML111" s="14"/>
      <c r="AMM111" s="14"/>
      <c r="AMN111" s="14"/>
      <c r="AMO111" s="14"/>
      <c r="AMP111" s="14"/>
      <c r="AMQ111" s="14"/>
      <c r="AMR111" s="14"/>
      <c r="AMS111" s="14"/>
      <c r="AMT111" s="14"/>
      <c r="AMU111" s="14"/>
      <c r="AMV111" s="14"/>
      <c r="AMW111" s="14"/>
      <c r="AMX111" s="14"/>
      <c r="AMY111" s="14"/>
      <c r="AMZ111" s="14"/>
      <c r="ANA111" s="14"/>
      <c r="ANB111" s="14"/>
      <c r="ANC111" s="14"/>
      <c r="AND111" s="14"/>
      <c r="ANE111" s="14"/>
      <c r="ANF111" s="14"/>
      <c r="ANG111" s="14"/>
      <c r="ANH111" s="14"/>
      <c r="ANI111" s="14"/>
      <c r="ANJ111" s="14"/>
      <c r="ANK111" s="14"/>
      <c r="ANL111" s="14"/>
      <c r="ANM111" s="14"/>
      <c r="ANN111" s="14"/>
      <c r="ANO111" s="14"/>
      <c r="ANP111" s="14"/>
      <c r="ANQ111" s="14"/>
      <c r="ANR111" s="14"/>
      <c r="ANS111" s="14"/>
      <c r="ANT111" s="14"/>
      <c r="ANU111" s="14"/>
      <c r="ANV111" s="14"/>
      <c r="ANW111" s="14"/>
      <c r="ANX111" s="14"/>
      <c r="ANY111" s="14"/>
      <c r="ANZ111" s="14"/>
      <c r="AOA111" s="14"/>
      <c r="AOB111" s="14"/>
      <c r="AOC111" s="14"/>
      <c r="AOD111" s="14"/>
      <c r="AOE111" s="14"/>
      <c r="AOF111" s="14"/>
      <c r="AOG111" s="14"/>
      <c r="AOH111" s="14"/>
      <c r="AOI111" s="14"/>
      <c r="AOJ111" s="14"/>
      <c r="AOK111" s="14"/>
      <c r="AOL111" s="14"/>
      <c r="AOM111" s="14"/>
      <c r="AON111" s="14"/>
      <c r="AOO111" s="14"/>
      <c r="AOP111" s="14"/>
      <c r="AOQ111" s="14"/>
      <c r="AOR111" s="14"/>
      <c r="AOS111" s="14"/>
      <c r="AOT111" s="14"/>
      <c r="AOU111" s="14"/>
      <c r="AOV111" s="14"/>
      <c r="AOW111" s="14"/>
      <c r="AOX111" s="14"/>
      <c r="AOY111" s="14"/>
      <c r="AOZ111" s="14"/>
      <c r="APA111" s="14"/>
      <c r="APB111" s="14"/>
      <c r="APC111" s="14"/>
      <c r="APD111" s="14"/>
      <c r="APE111" s="14"/>
      <c r="APF111" s="14"/>
      <c r="APG111" s="14"/>
      <c r="APH111" s="14"/>
      <c r="API111" s="14"/>
      <c r="APJ111" s="14"/>
      <c r="APK111" s="14"/>
      <c r="APL111" s="14"/>
      <c r="APM111" s="14"/>
      <c r="APN111" s="14"/>
      <c r="APO111" s="14"/>
      <c r="APP111" s="14"/>
      <c r="APQ111" s="14"/>
      <c r="APR111" s="14"/>
      <c r="APS111" s="14"/>
      <c r="APT111" s="14"/>
      <c r="APU111" s="14"/>
      <c r="APV111" s="14"/>
      <c r="APW111" s="14"/>
      <c r="APX111" s="14"/>
      <c r="APY111" s="14"/>
      <c r="APZ111" s="14"/>
      <c r="AQA111" s="14"/>
      <c r="AQB111" s="14"/>
      <c r="AQC111" s="14"/>
      <c r="AQD111" s="14"/>
      <c r="AQE111" s="14"/>
      <c r="AQF111" s="14"/>
      <c r="AQG111" s="14"/>
      <c r="AQH111" s="14"/>
      <c r="AQI111" s="14"/>
      <c r="AQJ111" s="14"/>
      <c r="AQK111" s="14"/>
      <c r="AQL111" s="14"/>
      <c r="AQM111" s="14"/>
      <c r="AQN111" s="14"/>
      <c r="AQO111" s="14"/>
      <c r="AQP111" s="14"/>
      <c r="AQQ111" s="14"/>
      <c r="AQR111" s="14"/>
      <c r="AQS111" s="14"/>
      <c r="AQT111" s="14"/>
      <c r="AQU111" s="14"/>
      <c r="AQV111" s="14"/>
      <c r="AQW111" s="14"/>
      <c r="AQX111" s="14"/>
      <c r="AQY111" s="14"/>
      <c r="AQZ111" s="14"/>
      <c r="ARA111" s="14"/>
      <c r="ARB111" s="14"/>
      <c r="ARC111" s="14"/>
      <c r="ARD111" s="14"/>
      <c r="ARE111" s="14"/>
      <c r="ARF111" s="14"/>
      <c r="ARG111" s="14"/>
      <c r="ARH111" s="14"/>
      <c r="ARI111" s="14"/>
      <c r="ARJ111" s="14"/>
      <c r="ARK111" s="14"/>
      <c r="ARL111" s="14"/>
      <c r="ARM111" s="14"/>
      <c r="ARN111" s="14"/>
      <c r="ARO111" s="14"/>
      <c r="ARP111" s="14"/>
      <c r="ARQ111" s="14"/>
      <c r="ARR111" s="14"/>
      <c r="ARS111" s="14"/>
      <c r="ART111" s="14"/>
      <c r="ARU111" s="14"/>
      <c r="ARV111" s="14"/>
      <c r="ARW111" s="14"/>
      <c r="ARX111" s="14"/>
      <c r="ARY111" s="14"/>
      <c r="ARZ111" s="14"/>
      <c r="ASA111" s="14"/>
      <c r="ASB111" s="14"/>
      <c r="ASC111" s="14"/>
      <c r="ASD111" s="14"/>
      <c r="ASE111" s="14"/>
      <c r="ASF111" s="14"/>
      <c r="ASG111" s="14"/>
      <c r="ASH111" s="14"/>
      <c r="ASI111" s="14"/>
      <c r="ASJ111" s="14"/>
      <c r="ASK111" s="14"/>
      <c r="ASL111" s="14"/>
      <c r="ASM111" s="14"/>
      <c r="ASN111" s="14"/>
      <c r="ASO111" s="14"/>
      <c r="ASP111" s="14"/>
      <c r="ASQ111" s="14"/>
      <c r="ASR111" s="14"/>
      <c r="ASS111" s="14"/>
      <c r="AST111" s="14"/>
      <c r="ASU111" s="14"/>
      <c r="ASV111" s="14"/>
      <c r="ASW111" s="14"/>
      <c r="ASX111" s="14"/>
      <c r="ASY111" s="14"/>
      <c r="ASZ111" s="14"/>
      <c r="ATA111" s="14"/>
      <c r="ATB111" s="14"/>
      <c r="ATC111" s="14"/>
      <c r="ATD111" s="14"/>
    </row>
    <row r="112" spans="63:1200">
      <c r="BK112" s="14" t="str">
        <f t="shared" si="2115"/>
        <v/>
      </c>
      <c r="ABO112" s="14"/>
      <c r="ABP112" s="14"/>
      <c r="ABQ112" s="14"/>
      <c r="ABR112" s="14"/>
      <c r="ABS112" s="14"/>
      <c r="ABT112" s="14"/>
      <c r="ABU112" s="14"/>
      <c r="ABV112" s="14"/>
      <c r="ABW112" s="14"/>
      <c r="ABX112" s="14"/>
      <c r="ABY112" s="14"/>
      <c r="ABZ112" s="14"/>
      <c r="ACA112" s="14"/>
      <c r="ACB112" s="14"/>
      <c r="ACC112" s="14"/>
      <c r="ACD112" s="14"/>
      <c r="ACE112" s="14"/>
      <c r="ACF112" s="14"/>
      <c r="ACG112" s="14"/>
      <c r="ACH112" s="14"/>
      <c r="ACI112" s="14"/>
      <c r="ACJ112" s="14"/>
      <c r="ACK112" s="14"/>
      <c r="ACL112" s="14"/>
      <c r="ACM112" s="14"/>
      <c r="ACN112" s="14"/>
      <c r="ACO112" s="14"/>
      <c r="ACP112" s="14"/>
      <c r="ACQ112" s="14"/>
      <c r="ACR112" s="14"/>
      <c r="ACS112" s="14"/>
      <c r="ACT112" s="14"/>
      <c r="ACU112" s="14"/>
      <c r="ACV112" s="14"/>
      <c r="ACW112" s="14"/>
      <c r="ACX112" s="14"/>
      <c r="ACY112" s="14"/>
      <c r="ACZ112" s="14"/>
      <c r="ADA112" s="14"/>
      <c r="ADB112" s="14"/>
      <c r="ADC112" s="14"/>
      <c r="ADD112" s="14"/>
      <c r="ADE112" s="14"/>
      <c r="ADF112" s="14"/>
      <c r="ADG112" s="14"/>
      <c r="ADH112" s="14"/>
      <c r="ADI112" s="14"/>
      <c r="ADJ112" s="14"/>
      <c r="ADK112" s="14"/>
      <c r="ADL112" s="14"/>
      <c r="ADM112" s="14"/>
      <c r="ADN112" s="14"/>
      <c r="ADO112" s="14"/>
      <c r="ADP112" s="14"/>
      <c r="ADQ112" s="14"/>
      <c r="ADR112" s="14"/>
      <c r="ADS112" s="14"/>
      <c r="ADT112" s="14"/>
      <c r="ADU112" s="14"/>
      <c r="ADV112" s="14"/>
      <c r="ADW112" s="14"/>
      <c r="ADX112" s="14"/>
      <c r="ADY112" s="14"/>
      <c r="ADZ112" s="14"/>
      <c r="AEA112" s="14"/>
      <c r="AEB112" s="14"/>
      <c r="AEC112" s="14"/>
      <c r="AED112" s="14"/>
      <c r="AEE112" s="14"/>
      <c r="AEF112" s="14"/>
      <c r="AEG112" s="14"/>
      <c r="AEH112" s="14"/>
      <c r="AEI112" s="14"/>
      <c r="AEJ112" s="14"/>
      <c r="AEK112" s="14"/>
      <c r="AEL112" s="14"/>
      <c r="AEM112" s="14"/>
      <c r="AEN112" s="14"/>
      <c r="AEO112" s="14"/>
      <c r="AEP112" s="14"/>
      <c r="AEQ112" s="14"/>
      <c r="AER112" s="14"/>
      <c r="AES112" s="14"/>
      <c r="AET112" s="14"/>
      <c r="AEU112" s="14"/>
      <c r="AEV112" s="14"/>
      <c r="AEW112" s="14"/>
      <c r="AEX112" s="14"/>
      <c r="AEY112" s="14"/>
      <c r="AEZ112" s="14"/>
      <c r="AFA112" s="14"/>
      <c r="AFB112" s="14"/>
      <c r="AFC112" s="14"/>
      <c r="AFD112" s="14"/>
      <c r="AFE112" s="14"/>
      <c r="AFF112" s="14"/>
      <c r="AFG112" s="14"/>
      <c r="AFH112" s="14"/>
      <c r="AFI112" s="14"/>
      <c r="AFJ112" s="14"/>
      <c r="AFK112" s="14"/>
      <c r="AFL112" s="14"/>
      <c r="AFM112" s="14"/>
      <c r="AFN112" s="14"/>
      <c r="AFO112" s="14"/>
      <c r="AFP112" s="14"/>
      <c r="AFQ112" s="14"/>
      <c r="AFR112" s="14"/>
      <c r="AFS112" s="14"/>
      <c r="AFT112" s="14"/>
      <c r="AFU112" s="14"/>
      <c r="AFV112" s="14"/>
      <c r="AFW112" s="14"/>
      <c r="AFX112" s="14"/>
      <c r="AFY112" s="14"/>
      <c r="AFZ112" s="14"/>
      <c r="AGA112" s="14"/>
      <c r="AGB112" s="14"/>
      <c r="AGC112" s="14"/>
      <c r="AGD112" s="14"/>
      <c r="AGE112" s="14"/>
      <c r="AGF112" s="14"/>
      <c r="AGG112" s="14"/>
      <c r="AGH112" s="14"/>
      <c r="AGI112" s="14"/>
      <c r="AGJ112" s="14"/>
      <c r="AGK112" s="14"/>
      <c r="AGL112" s="14"/>
      <c r="AGM112" s="14"/>
      <c r="AGN112" s="14"/>
      <c r="AGO112" s="14"/>
      <c r="AGP112" s="14"/>
      <c r="AGQ112" s="14"/>
      <c r="AGR112" s="14"/>
      <c r="AGS112" s="14"/>
      <c r="AGT112" s="14"/>
      <c r="AGU112" s="14"/>
      <c r="AGV112" s="14"/>
      <c r="AGW112" s="14"/>
      <c r="AGX112" s="14"/>
      <c r="AGY112" s="14"/>
      <c r="AGZ112" s="14"/>
      <c r="AHA112" s="14"/>
      <c r="AHB112" s="14"/>
      <c r="AHC112" s="14"/>
      <c r="AHD112" s="14"/>
      <c r="AHE112" s="14"/>
      <c r="AHF112" s="14"/>
      <c r="AHG112" s="14"/>
      <c r="AHH112" s="14"/>
      <c r="AHI112" s="14"/>
      <c r="AHJ112" s="14"/>
      <c r="AHK112" s="14"/>
      <c r="AHL112" s="14"/>
      <c r="AHM112" s="14"/>
      <c r="AHN112" s="14"/>
      <c r="AHO112" s="14"/>
      <c r="AHP112" s="14"/>
      <c r="AHQ112" s="14"/>
      <c r="AHR112" s="14"/>
      <c r="AHS112" s="14"/>
      <c r="AHT112" s="14"/>
      <c r="AHU112" s="14"/>
      <c r="AHV112" s="14"/>
      <c r="AHW112" s="14"/>
      <c r="AHX112" s="14"/>
      <c r="AHY112" s="14"/>
      <c r="AHZ112" s="14"/>
      <c r="AIA112" s="14"/>
      <c r="AIB112" s="14"/>
      <c r="AIC112" s="14"/>
      <c r="AID112" s="14"/>
      <c r="AIE112" s="14"/>
      <c r="AIF112" s="14"/>
      <c r="AIG112" s="14"/>
      <c r="AIH112" s="14"/>
      <c r="AII112" s="14"/>
      <c r="AIJ112" s="14"/>
      <c r="AIK112" s="14"/>
      <c r="AIL112" s="14"/>
      <c r="AIM112" s="14"/>
      <c r="AIN112" s="14"/>
      <c r="AIO112" s="14"/>
      <c r="AIP112" s="14"/>
      <c r="AIQ112" s="14"/>
      <c r="AIR112" s="14"/>
      <c r="AIS112" s="14"/>
      <c r="AIT112" s="14"/>
      <c r="AIU112" s="14"/>
      <c r="AIV112" s="14"/>
      <c r="AIW112" s="14"/>
      <c r="AIX112" s="14"/>
      <c r="AIY112" s="14"/>
      <c r="AIZ112" s="14"/>
      <c r="AJA112" s="14"/>
      <c r="AJB112" s="14"/>
      <c r="AJC112" s="14"/>
      <c r="AJD112" s="14"/>
      <c r="AJE112" s="14"/>
      <c r="AJF112" s="14"/>
      <c r="AJG112" s="14"/>
      <c r="AJH112" s="14"/>
      <c r="AJI112" s="14"/>
      <c r="AJJ112" s="14"/>
      <c r="AJK112" s="14"/>
      <c r="AJL112" s="14"/>
      <c r="AJM112" s="14"/>
      <c r="AJN112" s="14"/>
      <c r="AJO112" s="14"/>
      <c r="AJP112" s="14"/>
      <c r="AJQ112" s="14"/>
      <c r="AJR112" s="14"/>
      <c r="AJS112" s="14"/>
      <c r="AJT112" s="14"/>
      <c r="AJU112" s="14"/>
      <c r="AJV112" s="14"/>
      <c r="AJW112" s="14"/>
      <c r="AJX112" s="14"/>
      <c r="AJY112" s="14"/>
      <c r="AJZ112" s="14"/>
      <c r="AKA112" s="14"/>
      <c r="AKB112" s="14"/>
      <c r="AKC112" s="14"/>
      <c r="AKD112" s="14"/>
      <c r="AKE112" s="14"/>
      <c r="AKF112" s="14"/>
      <c r="AKG112" s="14"/>
      <c r="AKH112" s="14"/>
      <c r="AKI112" s="14"/>
      <c r="AKJ112" s="14"/>
      <c r="AKK112" s="14"/>
      <c r="AKL112" s="14"/>
      <c r="AKM112" s="14"/>
      <c r="AKN112" s="14"/>
      <c r="AKO112" s="14"/>
      <c r="AKP112" s="14"/>
      <c r="AKQ112" s="14"/>
      <c r="AKR112" s="14"/>
      <c r="AKS112" s="14"/>
      <c r="AKT112" s="14"/>
      <c r="AKU112" s="14"/>
      <c r="AKV112" s="14"/>
      <c r="AKW112" s="14"/>
      <c r="AKX112" s="14"/>
      <c r="AKY112" s="14"/>
      <c r="AKZ112" s="14"/>
      <c r="ALA112" s="14"/>
      <c r="ALB112" s="14"/>
      <c r="ALC112" s="14"/>
      <c r="ALD112" s="14"/>
      <c r="ALE112" s="14"/>
      <c r="ALF112" s="14"/>
      <c r="ALG112" s="14"/>
      <c r="ALH112" s="14"/>
      <c r="ALI112" s="14"/>
      <c r="ALJ112" s="14"/>
      <c r="ALK112" s="14"/>
      <c r="ALL112" s="14"/>
      <c r="ALM112" s="14"/>
      <c r="ALN112" s="14"/>
      <c r="ALO112" s="14"/>
      <c r="ALP112" s="14"/>
      <c r="ALQ112" s="14"/>
      <c r="ALR112" s="14"/>
      <c r="ALS112" s="14"/>
      <c r="ALT112" s="14"/>
      <c r="ALU112" s="14"/>
      <c r="ALV112" s="14"/>
      <c r="ALW112" s="14"/>
      <c r="ALX112" s="14"/>
      <c r="ALY112" s="14"/>
      <c r="ALZ112" s="14"/>
      <c r="AMA112" s="14"/>
      <c r="AMB112" s="14"/>
      <c r="AMC112" s="14"/>
      <c r="AMD112" s="14"/>
      <c r="AME112" s="14"/>
      <c r="AMF112" s="14"/>
      <c r="AMG112" s="14"/>
      <c r="AMH112" s="14"/>
      <c r="AMI112" s="14"/>
      <c r="AMJ112" s="14"/>
      <c r="AMK112" s="14"/>
      <c r="AML112" s="14"/>
      <c r="AMM112" s="14"/>
      <c r="AMN112" s="14"/>
      <c r="AMO112" s="14"/>
      <c r="AMP112" s="14"/>
      <c r="AMQ112" s="14"/>
      <c r="AMR112" s="14"/>
      <c r="AMS112" s="14"/>
      <c r="AMT112" s="14"/>
      <c r="AMU112" s="14"/>
      <c r="AMV112" s="14"/>
      <c r="AMW112" s="14"/>
      <c r="AMX112" s="14"/>
      <c r="AMY112" s="14"/>
      <c r="AMZ112" s="14"/>
      <c r="ANA112" s="14"/>
      <c r="ANB112" s="14"/>
      <c r="ANC112" s="14"/>
      <c r="AND112" s="14"/>
      <c r="ANE112" s="14"/>
      <c r="ANF112" s="14"/>
      <c r="ANG112" s="14"/>
      <c r="ANH112" s="14"/>
      <c r="ANI112" s="14"/>
      <c r="ANJ112" s="14"/>
      <c r="ANK112" s="14"/>
      <c r="ANL112" s="14"/>
      <c r="ANM112" s="14"/>
      <c r="ANN112" s="14"/>
      <c r="ANO112" s="14"/>
      <c r="ANP112" s="14"/>
      <c r="ANQ112" s="14"/>
      <c r="ANR112" s="14"/>
      <c r="ANS112" s="14"/>
      <c r="ANT112" s="14"/>
      <c r="ANU112" s="14"/>
      <c r="ANV112" s="14"/>
      <c r="ANW112" s="14"/>
      <c r="ANX112" s="14"/>
      <c r="ANY112" s="14"/>
      <c r="ANZ112" s="14"/>
      <c r="AOA112" s="14"/>
      <c r="AOB112" s="14"/>
      <c r="AOC112" s="14"/>
      <c r="AOD112" s="14"/>
      <c r="AOE112" s="14"/>
      <c r="AOF112" s="14"/>
      <c r="AOG112" s="14"/>
      <c r="AOH112" s="14"/>
      <c r="AOI112" s="14"/>
      <c r="AOJ112" s="14"/>
      <c r="AOK112" s="14"/>
      <c r="AOL112" s="14"/>
      <c r="AOM112" s="14"/>
      <c r="AON112" s="14"/>
      <c r="AOO112" s="14"/>
      <c r="AOP112" s="14"/>
      <c r="AOQ112" s="14"/>
      <c r="AOR112" s="14"/>
      <c r="AOS112" s="14"/>
      <c r="AOT112" s="14"/>
      <c r="AOU112" s="14"/>
      <c r="AOV112" s="14"/>
      <c r="AOW112" s="14"/>
      <c r="AOX112" s="14"/>
      <c r="AOY112" s="14"/>
      <c r="AOZ112" s="14"/>
      <c r="APA112" s="14"/>
      <c r="APB112" s="14"/>
      <c r="APC112" s="14"/>
      <c r="APD112" s="14"/>
      <c r="APE112" s="14"/>
      <c r="APF112" s="14"/>
      <c r="APG112" s="14"/>
      <c r="APH112" s="14"/>
      <c r="API112" s="14"/>
      <c r="APJ112" s="14"/>
      <c r="APK112" s="14"/>
      <c r="APL112" s="14"/>
      <c r="APM112" s="14"/>
      <c r="APN112" s="14"/>
      <c r="APO112" s="14"/>
      <c r="APP112" s="14"/>
      <c r="APQ112" s="14"/>
      <c r="APR112" s="14"/>
      <c r="APS112" s="14"/>
      <c r="APT112" s="14"/>
      <c r="APU112" s="14"/>
      <c r="APV112" s="14"/>
      <c r="APW112" s="14"/>
      <c r="APX112" s="14"/>
      <c r="APY112" s="14"/>
      <c r="APZ112" s="14"/>
      <c r="AQA112" s="14"/>
      <c r="AQB112" s="14"/>
      <c r="AQC112" s="14"/>
      <c r="AQD112" s="14"/>
      <c r="AQE112" s="14"/>
      <c r="AQF112" s="14"/>
      <c r="AQG112" s="14"/>
      <c r="AQH112" s="14"/>
      <c r="AQI112" s="14"/>
      <c r="AQJ112" s="14"/>
      <c r="AQK112" s="14"/>
      <c r="AQL112" s="14"/>
      <c r="AQM112" s="14"/>
      <c r="AQN112" s="14"/>
      <c r="AQO112" s="14"/>
      <c r="AQP112" s="14"/>
      <c r="AQQ112" s="14"/>
      <c r="AQR112" s="14"/>
      <c r="AQS112" s="14"/>
      <c r="AQT112" s="14"/>
      <c r="AQU112" s="14"/>
      <c r="AQV112" s="14"/>
      <c r="AQW112" s="14"/>
      <c r="AQX112" s="14"/>
      <c r="AQY112" s="14"/>
      <c r="AQZ112" s="14"/>
      <c r="ARA112" s="14"/>
      <c r="ARB112" s="14"/>
      <c r="ARC112" s="14"/>
      <c r="ARD112" s="14"/>
      <c r="ARE112" s="14"/>
      <c r="ARF112" s="14"/>
      <c r="ARG112" s="14"/>
      <c r="ARH112" s="14"/>
      <c r="ARI112" s="14"/>
      <c r="ARJ112" s="14"/>
      <c r="ARK112" s="14"/>
      <c r="ARL112" s="14"/>
      <c r="ARM112" s="14"/>
      <c r="ARN112" s="14"/>
      <c r="ARO112" s="14"/>
      <c r="ARP112" s="14"/>
      <c r="ARQ112" s="14"/>
      <c r="ARR112" s="14"/>
      <c r="ARS112" s="14"/>
      <c r="ART112" s="14"/>
      <c r="ARU112" s="14"/>
      <c r="ARV112" s="14"/>
      <c r="ARW112" s="14"/>
      <c r="ARX112" s="14"/>
      <c r="ARY112" s="14"/>
      <c r="ARZ112" s="14"/>
      <c r="ASA112" s="14"/>
      <c r="ASB112" s="14"/>
      <c r="ASC112" s="14"/>
      <c r="ASD112" s="14"/>
      <c r="ASE112" s="14"/>
      <c r="ASF112" s="14"/>
      <c r="ASG112" s="14"/>
      <c r="ASH112" s="14"/>
      <c r="ASI112" s="14"/>
      <c r="ASJ112" s="14"/>
      <c r="ASK112" s="14"/>
      <c r="ASL112" s="14"/>
      <c r="ASM112" s="14"/>
      <c r="ASN112" s="14"/>
      <c r="ASO112" s="14"/>
      <c r="ASP112" s="14"/>
      <c r="ASQ112" s="14"/>
      <c r="ASR112" s="14"/>
      <c r="ASS112" s="14"/>
      <c r="AST112" s="14"/>
      <c r="ASU112" s="14"/>
      <c r="ASV112" s="14"/>
      <c r="ASW112" s="14"/>
      <c r="ASX112" s="14"/>
      <c r="ASY112" s="14"/>
      <c r="ASZ112" s="14"/>
      <c r="ATA112" s="14"/>
      <c r="ATB112" s="14"/>
      <c r="ATC112" s="14"/>
      <c r="ATD112" s="14"/>
    </row>
    <row r="113" spans="63:1200">
      <c r="BK113" s="14" t="str">
        <f t="shared" si="2115"/>
        <v/>
      </c>
      <c r="ABO113" s="14"/>
      <c r="ABP113" s="14"/>
      <c r="ABQ113" s="14"/>
      <c r="ABR113" s="14"/>
      <c r="ABS113" s="14"/>
      <c r="ABT113" s="14"/>
      <c r="ABU113" s="14"/>
      <c r="ABV113" s="14"/>
      <c r="ABW113" s="14"/>
      <c r="ABX113" s="14"/>
      <c r="ABY113" s="14"/>
      <c r="ABZ113" s="14"/>
      <c r="ACA113" s="14"/>
      <c r="ACB113" s="14"/>
      <c r="ACC113" s="14"/>
      <c r="ACD113" s="14"/>
      <c r="ACE113" s="14"/>
      <c r="ACF113" s="14"/>
      <c r="ACG113" s="14"/>
      <c r="ACH113" s="14"/>
      <c r="ACI113" s="14"/>
      <c r="ACJ113" s="14"/>
      <c r="ACK113" s="14"/>
      <c r="ACL113" s="14"/>
      <c r="ACM113" s="14"/>
      <c r="ACN113" s="14"/>
      <c r="ACO113" s="14"/>
      <c r="ACP113" s="14"/>
      <c r="ACQ113" s="14"/>
      <c r="ACR113" s="14"/>
      <c r="ACS113" s="14"/>
      <c r="ACT113" s="14"/>
      <c r="ACU113" s="14"/>
      <c r="ACV113" s="14"/>
      <c r="ACW113" s="14"/>
      <c r="ACX113" s="14"/>
      <c r="ACY113" s="14"/>
      <c r="ACZ113" s="14"/>
      <c r="ADA113" s="14"/>
      <c r="ADB113" s="14"/>
      <c r="ADC113" s="14"/>
      <c r="ADD113" s="14"/>
      <c r="ADE113" s="14"/>
      <c r="ADF113" s="14"/>
      <c r="ADG113" s="14"/>
      <c r="ADH113" s="14"/>
      <c r="ADI113" s="14"/>
      <c r="ADJ113" s="14"/>
      <c r="ADK113" s="14"/>
      <c r="ADL113" s="14"/>
      <c r="ADM113" s="14"/>
      <c r="ADN113" s="14"/>
      <c r="ADO113" s="14"/>
      <c r="ADP113" s="14"/>
      <c r="ADQ113" s="14"/>
      <c r="ADR113" s="14"/>
      <c r="ADS113" s="14"/>
      <c r="ADT113" s="14"/>
      <c r="ADU113" s="14"/>
      <c r="ADV113" s="14"/>
      <c r="ADW113" s="14"/>
      <c r="ADX113" s="14"/>
      <c r="ADY113" s="14"/>
      <c r="ADZ113" s="14"/>
      <c r="AEA113" s="14"/>
      <c r="AEB113" s="14"/>
      <c r="AEC113" s="14"/>
      <c r="AED113" s="14"/>
      <c r="AEE113" s="14"/>
      <c r="AEF113" s="14"/>
      <c r="AEG113" s="14"/>
      <c r="AEH113" s="14"/>
      <c r="AEI113" s="14"/>
      <c r="AEJ113" s="14"/>
      <c r="AEK113" s="14"/>
      <c r="AEL113" s="14"/>
      <c r="AEM113" s="14"/>
      <c r="AEN113" s="14"/>
      <c r="AEO113" s="14"/>
      <c r="AEP113" s="14"/>
      <c r="AEQ113" s="14"/>
      <c r="AER113" s="14"/>
      <c r="AES113" s="14"/>
      <c r="AET113" s="14"/>
      <c r="AEU113" s="14"/>
      <c r="AEV113" s="14"/>
      <c r="AEW113" s="14"/>
      <c r="AEX113" s="14"/>
      <c r="AEY113" s="14"/>
      <c r="AEZ113" s="14"/>
      <c r="AFA113" s="14"/>
      <c r="AFB113" s="14"/>
      <c r="AFC113" s="14"/>
      <c r="AFD113" s="14"/>
      <c r="AFE113" s="14"/>
      <c r="AFF113" s="14"/>
      <c r="AFG113" s="14"/>
      <c r="AFH113" s="14"/>
      <c r="AFI113" s="14"/>
      <c r="AFJ113" s="14"/>
      <c r="AFK113" s="14"/>
      <c r="AFL113" s="14"/>
      <c r="AFM113" s="14"/>
      <c r="AFN113" s="14"/>
      <c r="AFO113" s="14"/>
      <c r="AFP113" s="14"/>
      <c r="AFQ113" s="14"/>
      <c r="AFR113" s="14"/>
      <c r="AFS113" s="14"/>
      <c r="AFT113" s="14"/>
      <c r="AFU113" s="14"/>
      <c r="AFV113" s="14"/>
      <c r="AFW113" s="14"/>
      <c r="AFX113" s="14"/>
      <c r="AFY113" s="14"/>
      <c r="AFZ113" s="14"/>
      <c r="AGA113" s="14"/>
      <c r="AGB113" s="14"/>
      <c r="AGC113" s="14"/>
      <c r="AGD113" s="14"/>
      <c r="AGE113" s="14"/>
      <c r="AGF113" s="14"/>
      <c r="AGG113" s="14"/>
      <c r="AGH113" s="14"/>
      <c r="AGI113" s="14"/>
      <c r="AGJ113" s="14"/>
      <c r="AGK113" s="14"/>
      <c r="AGL113" s="14"/>
      <c r="AGM113" s="14"/>
      <c r="AGN113" s="14"/>
      <c r="AGO113" s="14"/>
      <c r="AGP113" s="14"/>
      <c r="AGQ113" s="14"/>
      <c r="AGR113" s="14"/>
      <c r="AGS113" s="14"/>
      <c r="AGT113" s="14"/>
      <c r="AGU113" s="14"/>
      <c r="AGV113" s="14"/>
      <c r="AGW113" s="14"/>
      <c r="AGX113" s="14"/>
      <c r="AGY113" s="14"/>
      <c r="AGZ113" s="14"/>
      <c r="AHA113" s="14"/>
      <c r="AHB113" s="14"/>
      <c r="AHC113" s="14"/>
      <c r="AHD113" s="14"/>
      <c r="AHE113" s="14"/>
      <c r="AHF113" s="14"/>
      <c r="AHG113" s="14"/>
      <c r="AHH113" s="14"/>
      <c r="AHI113" s="14"/>
      <c r="AHJ113" s="14"/>
      <c r="AHK113" s="14"/>
      <c r="AHL113" s="14"/>
      <c r="AHM113" s="14"/>
      <c r="AHN113" s="14"/>
      <c r="AHO113" s="14"/>
      <c r="AHP113" s="14"/>
      <c r="AHQ113" s="14"/>
      <c r="AHR113" s="14"/>
      <c r="AHS113" s="14"/>
      <c r="AHT113" s="14"/>
      <c r="AHU113" s="14"/>
      <c r="AHV113" s="14"/>
      <c r="AHW113" s="14"/>
      <c r="AHX113" s="14"/>
      <c r="AHY113" s="14"/>
      <c r="AHZ113" s="14"/>
      <c r="AIA113" s="14"/>
      <c r="AIB113" s="14"/>
      <c r="AIC113" s="14"/>
      <c r="AID113" s="14"/>
      <c r="AIE113" s="14"/>
      <c r="AIF113" s="14"/>
      <c r="AIG113" s="14"/>
      <c r="AIH113" s="14"/>
      <c r="AII113" s="14"/>
      <c r="AIJ113" s="14"/>
      <c r="AIK113" s="14"/>
      <c r="AIL113" s="14"/>
      <c r="AIM113" s="14"/>
      <c r="AIN113" s="14"/>
      <c r="AIO113" s="14"/>
      <c r="AIP113" s="14"/>
      <c r="AIQ113" s="14"/>
      <c r="AIR113" s="14"/>
      <c r="AIS113" s="14"/>
      <c r="AIT113" s="14"/>
      <c r="AIU113" s="14"/>
      <c r="AIV113" s="14"/>
      <c r="AIW113" s="14"/>
      <c r="AIX113" s="14"/>
      <c r="AIY113" s="14"/>
      <c r="AIZ113" s="14"/>
      <c r="AJA113" s="14"/>
      <c r="AJB113" s="14"/>
      <c r="AJC113" s="14"/>
      <c r="AJD113" s="14"/>
      <c r="AJE113" s="14"/>
      <c r="AJF113" s="14"/>
      <c r="AJG113" s="14"/>
      <c r="AJH113" s="14"/>
      <c r="AJI113" s="14"/>
      <c r="AJJ113" s="14"/>
      <c r="AJK113" s="14"/>
      <c r="AJL113" s="14"/>
      <c r="AJM113" s="14"/>
      <c r="AJN113" s="14"/>
      <c r="AJO113" s="14"/>
      <c r="AJP113" s="14"/>
      <c r="AJQ113" s="14"/>
      <c r="AJR113" s="14"/>
      <c r="AJS113" s="14"/>
      <c r="AJT113" s="14"/>
      <c r="AJU113" s="14"/>
      <c r="AJV113" s="14"/>
      <c r="AJW113" s="14"/>
      <c r="AJX113" s="14"/>
      <c r="AJY113" s="14"/>
      <c r="AJZ113" s="14"/>
      <c r="AKA113" s="14"/>
      <c r="AKB113" s="14"/>
      <c r="AKC113" s="14"/>
      <c r="AKD113" s="14"/>
      <c r="AKE113" s="14"/>
      <c r="AKF113" s="14"/>
      <c r="AKG113" s="14"/>
      <c r="AKH113" s="14"/>
      <c r="AKI113" s="14"/>
      <c r="AKJ113" s="14"/>
      <c r="AKK113" s="14"/>
      <c r="AKL113" s="14"/>
      <c r="AKM113" s="14"/>
      <c r="AKN113" s="14"/>
      <c r="AKO113" s="14"/>
      <c r="AKP113" s="14"/>
      <c r="AKQ113" s="14"/>
      <c r="AKR113" s="14"/>
      <c r="AKS113" s="14"/>
      <c r="AKT113" s="14"/>
      <c r="AKU113" s="14"/>
      <c r="AKV113" s="14"/>
      <c r="AKW113" s="14"/>
      <c r="AKX113" s="14"/>
      <c r="AKY113" s="14"/>
      <c r="AKZ113" s="14"/>
      <c r="ALA113" s="14"/>
      <c r="ALB113" s="14"/>
      <c r="ALC113" s="14"/>
      <c r="ALD113" s="14"/>
      <c r="ALE113" s="14"/>
      <c r="ALF113" s="14"/>
      <c r="ALG113" s="14"/>
      <c r="ALH113" s="14"/>
      <c r="ALI113" s="14"/>
      <c r="ALJ113" s="14"/>
      <c r="ALK113" s="14"/>
      <c r="ALL113" s="14"/>
      <c r="ALM113" s="14"/>
      <c r="ALN113" s="14"/>
      <c r="ALO113" s="14"/>
      <c r="ALP113" s="14"/>
      <c r="ALQ113" s="14"/>
      <c r="ALR113" s="14"/>
      <c r="ALS113" s="14"/>
      <c r="ALT113" s="14"/>
      <c r="ALU113" s="14"/>
      <c r="ALV113" s="14"/>
      <c r="ALW113" s="14"/>
      <c r="ALX113" s="14"/>
      <c r="ALY113" s="14"/>
      <c r="ALZ113" s="14"/>
      <c r="AMA113" s="14"/>
      <c r="AMB113" s="14"/>
      <c r="AMC113" s="14"/>
      <c r="AMD113" s="14"/>
      <c r="AME113" s="14"/>
      <c r="AMF113" s="14"/>
      <c r="AMG113" s="14"/>
      <c r="AMH113" s="14"/>
      <c r="AMI113" s="14"/>
      <c r="AMJ113" s="14"/>
      <c r="AMK113" s="14"/>
      <c r="AML113" s="14"/>
      <c r="AMM113" s="14"/>
      <c r="AMN113" s="14"/>
      <c r="AMO113" s="14"/>
      <c r="AMP113" s="14"/>
      <c r="AMQ113" s="14"/>
      <c r="AMR113" s="14"/>
      <c r="AMS113" s="14"/>
      <c r="AMT113" s="14"/>
      <c r="AMU113" s="14"/>
      <c r="AMV113" s="14"/>
      <c r="AMW113" s="14"/>
      <c r="AMX113" s="14"/>
      <c r="AMY113" s="14"/>
      <c r="AMZ113" s="14"/>
      <c r="ANA113" s="14"/>
      <c r="ANB113" s="14"/>
      <c r="ANC113" s="14"/>
      <c r="AND113" s="14"/>
      <c r="ANE113" s="14"/>
      <c r="ANF113" s="14"/>
      <c r="ANG113" s="14"/>
      <c r="ANH113" s="14"/>
      <c r="ANI113" s="14"/>
      <c r="ANJ113" s="14"/>
      <c r="ANK113" s="14"/>
      <c r="ANL113" s="14"/>
      <c r="ANM113" s="14"/>
      <c r="ANN113" s="14"/>
      <c r="ANO113" s="14"/>
      <c r="ANP113" s="14"/>
      <c r="ANQ113" s="14"/>
      <c r="ANR113" s="14"/>
      <c r="ANS113" s="14"/>
      <c r="ANT113" s="14"/>
      <c r="ANU113" s="14"/>
      <c r="ANV113" s="14"/>
      <c r="ANW113" s="14"/>
      <c r="ANX113" s="14"/>
      <c r="ANY113" s="14"/>
      <c r="ANZ113" s="14"/>
      <c r="AOA113" s="14"/>
      <c r="AOB113" s="14"/>
      <c r="AOC113" s="14"/>
      <c r="AOD113" s="14"/>
      <c r="AOE113" s="14"/>
      <c r="AOF113" s="14"/>
      <c r="AOG113" s="14"/>
      <c r="AOH113" s="14"/>
      <c r="AOI113" s="14"/>
      <c r="AOJ113" s="14"/>
      <c r="AOK113" s="14"/>
      <c r="AOL113" s="14"/>
      <c r="AOM113" s="14"/>
      <c r="AON113" s="14"/>
      <c r="AOO113" s="14"/>
      <c r="AOP113" s="14"/>
      <c r="AOQ113" s="14"/>
      <c r="AOR113" s="14"/>
      <c r="AOS113" s="14"/>
      <c r="AOT113" s="14"/>
      <c r="AOU113" s="14"/>
      <c r="AOV113" s="14"/>
      <c r="AOW113" s="14"/>
      <c r="AOX113" s="14"/>
      <c r="AOY113" s="14"/>
      <c r="AOZ113" s="14"/>
      <c r="APA113" s="14"/>
      <c r="APB113" s="14"/>
      <c r="APC113" s="14"/>
      <c r="APD113" s="14"/>
      <c r="APE113" s="14"/>
      <c r="APF113" s="14"/>
      <c r="APG113" s="14"/>
      <c r="APH113" s="14"/>
      <c r="API113" s="14"/>
      <c r="APJ113" s="14"/>
      <c r="APK113" s="14"/>
      <c r="APL113" s="14"/>
      <c r="APM113" s="14"/>
      <c r="APN113" s="14"/>
      <c r="APO113" s="14"/>
      <c r="APP113" s="14"/>
      <c r="APQ113" s="14"/>
      <c r="APR113" s="14"/>
      <c r="APS113" s="14"/>
      <c r="APT113" s="14"/>
      <c r="APU113" s="14"/>
      <c r="APV113" s="14"/>
      <c r="APW113" s="14"/>
      <c r="APX113" s="14"/>
      <c r="APY113" s="14"/>
      <c r="APZ113" s="14"/>
      <c r="AQA113" s="14"/>
      <c r="AQB113" s="14"/>
      <c r="AQC113" s="14"/>
      <c r="AQD113" s="14"/>
      <c r="AQE113" s="14"/>
      <c r="AQF113" s="14"/>
      <c r="AQG113" s="14"/>
      <c r="AQH113" s="14"/>
      <c r="AQI113" s="14"/>
      <c r="AQJ113" s="14"/>
      <c r="AQK113" s="14"/>
      <c r="AQL113" s="14"/>
      <c r="AQM113" s="14"/>
      <c r="AQN113" s="14"/>
      <c r="AQO113" s="14"/>
      <c r="AQP113" s="14"/>
      <c r="AQQ113" s="14"/>
      <c r="AQR113" s="14"/>
      <c r="AQS113" s="14"/>
      <c r="AQT113" s="14"/>
      <c r="AQU113" s="14"/>
      <c r="AQV113" s="14"/>
      <c r="AQW113" s="14"/>
      <c r="AQX113" s="14"/>
      <c r="AQY113" s="14"/>
      <c r="AQZ113" s="14"/>
      <c r="ARA113" s="14"/>
      <c r="ARB113" s="14"/>
      <c r="ARC113" s="14"/>
      <c r="ARD113" s="14"/>
      <c r="ARE113" s="14"/>
      <c r="ARF113" s="14"/>
      <c r="ARG113" s="14"/>
      <c r="ARH113" s="14"/>
      <c r="ARI113" s="14"/>
      <c r="ARJ113" s="14"/>
      <c r="ARK113" s="14"/>
      <c r="ARL113" s="14"/>
      <c r="ARM113" s="14"/>
      <c r="ARN113" s="14"/>
      <c r="ARO113" s="14"/>
      <c r="ARP113" s="14"/>
      <c r="ARQ113" s="14"/>
      <c r="ARR113" s="14"/>
      <c r="ARS113" s="14"/>
      <c r="ART113" s="14"/>
      <c r="ARU113" s="14"/>
      <c r="ARV113" s="14"/>
      <c r="ARW113" s="14"/>
      <c r="ARX113" s="14"/>
      <c r="ARY113" s="14"/>
      <c r="ARZ113" s="14"/>
      <c r="ASA113" s="14"/>
      <c r="ASB113" s="14"/>
      <c r="ASC113" s="14"/>
      <c r="ASD113" s="14"/>
      <c r="ASE113" s="14"/>
      <c r="ASF113" s="14"/>
      <c r="ASG113" s="14"/>
      <c r="ASH113" s="14"/>
      <c r="ASI113" s="14"/>
      <c r="ASJ113" s="14"/>
      <c r="ASK113" s="14"/>
      <c r="ASL113" s="14"/>
      <c r="ASM113" s="14"/>
      <c r="ASN113" s="14"/>
      <c r="ASO113" s="14"/>
      <c r="ASP113" s="14"/>
      <c r="ASQ113" s="14"/>
      <c r="ASR113" s="14"/>
      <c r="ASS113" s="14"/>
      <c r="AST113" s="14"/>
      <c r="ASU113" s="14"/>
      <c r="ASV113" s="14"/>
      <c r="ASW113" s="14"/>
      <c r="ASX113" s="14"/>
      <c r="ASY113" s="14"/>
      <c r="ASZ113" s="14"/>
      <c r="ATA113" s="14"/>
      <c r="ATB113" s="14"/>
      <c r="ATC113" s="14"/>
      <c r="ATD113" s="14"/>
    </row>
    <row r="114" spans="63:1200">
      <c r="BK114" s="14" t="str">
        <f t="shared" si="2115"/>
        <v/>
      </c>
      <c r="ABO114" s="14"/>
      <c r="ABP114" s="14"/>
      <c r="ABQ114" s="14"/>
      <c r="ABR114" s="14"/>
      <c r="ABS114" s="14"/>
      <c r="ABT114" s="14"/>
      <c r="ABU114" s="14"/>
      <c r="ABV114" s="14"/>
      <c r="ABW114" s="14"/>
      <c r="ABX114" s="14"/>
      <c r="ABY114" s="14"/>
      <c r="ABZ114" s="14"/>
      <c r="ACA114" s="14"/>
      <c r="ACB114" s="14"/>
      <c r="ACC114" s="14"/>
      <c r="ACD114" s="14"/>
      <c r="ACE114" s="14"/>
      <c r="ACF114" s="14"/>
      <c r="ACG114" s="14"/>
      <c r="ACH114" s="14"/>
      <c r="ACI114" s="14"/>
      <c r="ACJ114" s="14"/>
      <c r="ACK114" s="14"/>
      <c r="ACL114" s="14"/>
      <c r="ACM114" s="14"/>
      <c r="ACN114" s="14"/>
      <c r="ACO114" s="14"/>
      <c r="ACP114" s="14"/>
      <c r="ACQ114" s="14"/>
      <c r="ACR114" s="14"/>
      <c r="ACS114" s="14"/>
      <c r="ACT114" s="14"/>
      <c r="ACU114" s="14"/>
      <c r="ACV114" s="14"/>
      <c r="ACW114" s="14"/>
      <c r="ACX114" s="14"/>
      <c r="ACY114" s="14"/>
      <c r="ACZ114" s="14"/>
      <c r="ADA114" s="14"/>
      <c r="ADB114" s="14"/>
      <c r="ADC114" s="14"/>
      <c r="ADD114" s="14"/>
      <c r="ADE114" s="14"/>
      <c r="ADF114" s="14"/>
      <c r="ADG114" s="14"/>
      <c r="ADH114" s="14"/>
      <c r="ADI114" s="14"/>
      <c r="ADJ114" s="14"/>
      <c r="ADK114" s="14"/>
      <c r="ADL114" s="14"/>
      <c r="ADM114" s="14"/>
      <c r="ADN114" s="14"/>
      <c r="ADO114" s="14"/>
      <c r="ADP114" s="14"/>
      <c r="ADQ114" s="14"/>
      <c r="ADR114" s="14"/>
      <c r="ADS114" s="14"/>
      <c r="ADT114" s="14"/>
      <c r="ADU114" s="14"/>
      <c r="ADV114" s="14"/>
      <c r="ADW114" s="14"/>
      <c r="ADX114" s="14"/>
      <c r="ADY114" s="14"/>
      <c r="ADZ114" s="14"/>
      <c r="AEA114" s="14"/>
      <c r="AEB114" s="14"/>
      <c r="AEC114" s="14"/>
      <c r="AED114" s="14"/>
      <c r="AEE114" s="14"/>
      <c r="AEF114" s="14"/>
      <c r="AEG114" s="14"/>
      <c r="AEH114" s="14"/>
      <c r="AEI114" s="14"/>
      <c r="AEJ114" s="14"/>
      <c r="AEK114" s="14"/>
      <c r="AEL114" s="14"/>
      <c r="AEM114" s="14"/>
      <c r="AEN114" s="14"/>
      <c r="AEO114" s="14"/>
      <c r="AEP114" s="14"/>
      <c r="AEQ114" s="14"/>
      <c r="AER114" s="14"/>
      <c r="AES114" s="14"/>
      <c r="AET114" s="14"/>
      <c r="AEU114" s="14"/>
      <c r="AEV114" s="14"/>
      <c r="AEW114" s="14"/>
      <c r="AEX114" s="14"/>
      <c r="AEY114" s="14"/>
      <c r="AEZ114" s="14"/>
      <c r="AFA114" s="14"/>
      <c r="AFB114" s="14"/>
      <c r="AFC114" s="14"/>
      <c r="AFD114" s="14"/>
      <c r="AFE114" s="14"/>
      <c r="AFF114" s="14"/>
      <c r="AFG114" s="14"/>
      <c r="AFH114" s="14"/>
      <c r="AFI114" s="14"/>
      <c r="AFJ114" s="14"/>
      <c r="AFK114" s="14"/>
      <c r="AFL114" s="14"/>
      <c r="AFM114" s="14"/>
      <c r="AFN114" s="14"/>
      <c r="AFO114" s="14"/>
      <c r="AFP114" s="14"/>
      <c r="AFQ114" s="14"/>
      <c r="AFR114" s="14"/>
      <c r="AFS114" s="14"/>
      <c r="AFT114" s="14"/>
      <c r="AFU114" s="14"/>
      <c r="AFV114" s="14"/>
      <c r="AFW114" s="14"/>
      <c r="AFX114" s="14"/>
      <c r="AFY114" s="14"/>
      <c r="AFZ114" s="14"/>
      <c r="AGA114" s="14"/>
      <c r="AGB114" s="14"/>
      <c r="AGC114" s="14"/>
      <c r="AGD114" s="14"/>
      <c r="AGE114" s="14"/>
      <c r="AGF114" s="14"/>
      <c r="AGG114" s="14"/>
      <c r="AGH114" s="14"/>
      <c r="AGI114" s="14"/>
      <c r="AGJ114" s="14"/>
      <c r="AGK114" s="14"/>
      <c r="AGL114" s="14"/>
      <c r="AGM114" s="14"/>
      <c r="AGN114" s="14"/>
      <c r="AGO114" s="14"/>
      <c r="AGP114" s="14"/>
      <c r="AGQ114" s="14"/>
      <c r="AGR114" s="14"/>
      <c r="AGS114" s="14"/>
      <c r="AGT114" s="14"/>
      <c r="AGU114" s="14"/>
      <c r="AGV114" s="14"/>
      <c r="AGW114" s="14"/>
      <c r="AGX114" s="14"/>
      <c r="AGY114" s="14"/>
      <c r="AGZ114" s="14"/>
      <c r="AHA114" s="14"/>
      <c r="AHB114" s="14"/>
      <c r="AHC114" s="14"/>
      <c r="AHD114" s="14"/>
      <c r="AHE114" s="14"/>
      <c r="AHF114" s="14"/>
      <c r="AHG114" s="14"/>
      <c r="AHH114" s="14"/>
      <c r="AHI114" s="14"/>
      <c r="AHJ114" s="14"/>
      <c r="AHK114" s="14"/>
      <c r="AHL114" s="14"/>
      <c r="AHM114" s="14"/>
      <c r="AHN114" s="14"/>
      <c r="AHO114" s="14"/>
      <c r="AHP114" s="14"/>
      <c r="AHQ114" s="14"/>
      <c r="AHR114" s="14"/>
      <c r="AHS114" s="14"/>
      <c r="AHT114" s="14"/>
      <c r="AHU114" s="14"/>
      <c r="AHV114" s="14"/>
      <c r="AHW114" s="14"/>
      <c r="AHX114" s="14"/>
      <c r="AHY114" s="14"/>
      <c r="AHZ114" s="14"/>
      <c r="AIA114" s="14"/>
      <c r="AIB114" s="14"/>
      <c r="AIC114" s="14"/>
      <c r="AID114" s="14"/>
      <c r="AIE114" s="14"/>
      <c r="AIF114" s="14"/>
      <c r="AIG114" s="14"/>
      <c r="AIH114" s="14"/>
      <c r="AII114" s="14"/>
      <c r="AIJ114" s="14"/>
      <c r="AIK114" s="14"/>
      <c r="AIL114" s="14"/>
      <c r="AIM114" s="14"/>
      <c r="AIN114" s="14"/>
      <c r="AIO114" s="14"/>
      <c r="AIP114" s="14"/>
      <c r="AIQ114" s="14"/>
      <c r="AIR114" s="14"/>
      <c r="AIS114" s="14"/>
      <c r="AIT114" s="14"/>
      <c r="AIU114" s="14"/>
      <c r="AIV114" s="14"/>
      <c r="AIW114" s="14"/>
      <c r="AIX114" s="14"/>
      <c r="AIY114" s="14"/>
      <c r="AIZ114" s="14"/>
      <c r="AJA114" s="14"/>
      <c r="AJB114" s="14"/>
      <c r="AJC114" s="14"/>
      <c r="AJD114" s="14"/>
      <c r="AJE114" s="14"/>
      <c r="AJF114" s="14"/>
      <c r="AJG114" s="14"/>
      <c r="AJH114" s="14"/>
      <c r="AJI114" s="14"/>
      <c r="AJJ114" s="14"/>
      <c r="AJK114" s="14"/>
      <c r="AJL114" s="14"/>
      <c r="AJM114" s="14"/>
      <c r="AJN114" s="14"/>
      <c r="AJO114" s="14"/>
      <c r="AJP114" s="14"/>
      <c r="AJQ114" s="14"/>
      <c r="AJR114" s="14"/>
      <c r="AJS114" s="14"/>
      <c r="AJT114" s="14"/>
      <c r="AJU114" s="14"/>
      <c r="AJV114" s="14"/>
      <c r="AJW114" s="14"/>
      <c r="AJX114" s="14"/>
      <c r="AJY114" s="14"/>
      <c r="AJZ114" s="14"/>
      <c r="AKA114" s="14"/>
      <c r="AKB114" s="14"/>
      <c r="AKC114" s="14"/>
      <c r="AKD114" s="14"/>
      <c r="AKE114" s="14"/>
      <c r="AKF114" s="14"/>
      <c r="AKG114" s="14"/>
      <c r="AKH114" s="14"/>
      <c r="AKI114" s="14"/>
      <c r="AKJ114" s="14"/>
      <c r="AKK114" s="14"/>
      <c r="AKL114" s="14"/>
      <c r="AKM114" s="14"/>
      <c r="AKN114" s="14"/>
      <c r="AKO114" s="14"/>
      <c r="AKP114" s="14"/>
      <c r="AKQ114" s="14"/>
      <c r="AKR114" s="14"/>
      <c r="AKS114" s="14"/>
      <c r="AKT114" s="14"/>
      <c r="AKU114" s="14"/>
      <c r="AKV114" s="14"/>
      <c r="AKW114" s="14"/>
      <c r="AKX114" s="14"/>
      <c r="AKY114" s="14"/>
      <c r="AKZ114" s="14"/>
      <c r="ALA114" s="14"/>
      <c r="ALB114" s="14"/>
      <c r="ALC114" s="14"/>
      <c r="ALD114" s="14"/>
      <c r="ALE114" s="14"/>
      <c r="ALF114" s="14"/>
      <c r="ALG114" s="14"/>
      <c r="ALH114" s="14"/>
      <c r="ALI114" s="14"/>
      <c r="ALJ114" s="14"/>
      <c r="ALK114" s="14"/>
      <c r="ALL114" s="14"/>
      <c r="ALM114" s="14"/>
      <c r="ALN114" s="14"/>
      <c r="ALO114" s="14"/>
      <c r="ALP114" s="14"/>
      <c r="ALQ114" s="14"/>
      <c r="ALR114" s="14"/>
      <c r="ALS114" s="14"/>
      <c r="ALT114" s="14"/>
      <c r="ALU114" s="14"/>
      <c r="ALV114" s="14"/>
      <c r="ALW114" s="14"/>
      <c r="ALX114" s="14"/>
      <c r="ALY114" s="14"/>
      <c r="ALZ114" s="14"/>
      <c r="AMA114" s="14"/>
      <c r="AMB114" s="14"/>
      <c r="AMC114" s="14"/>
      <c r="AMD114" s="14"/>
      <c r="AME114" s="14"/>
      <c r="AMF114" s="14"/>
      <c r="AMG114" s="14"/>
      <c r="AMH114" s="14"/>
      <c r="AMI114" s="14"/>
      <c r="AMJ114" s="14"/>
      <c r="AMK114" s="14"/>
      <c r="AML114" s="14"/>
      <c r="AMM114" s="14"/>
      <c r="AMN114" s="14"/>
      <c r="AMO114" s="14"/>
      <c r="AMP114" s="14"/>
      <c r="AMQ114" s="14"/>
      <c r="AMR114" s="14"/>
      <c r="AMS114" s="14"/>
      <c r="AMT114" s="14"/>
      <c r="AMU114" s="14"/>
      <c r="AMV114" s="14"/>
      <c r="AMW114" s="14"/>
      <c r="AMX114" s="14"/>
      <c r="AMY114" s="14"/>
      <c r="AMZ114" s="14"/>
      <c r="ANA114" s="14"/>
      <c r="ANB114" s="14"/>
      <c r="ANC114" s="14"/>
      <c r="AND114" s="14"/>
      <c r="ANE114" s="14"/>
      <c r="ANF114" s="14"/>
      <c r="ANG114" s="14"/>
      <c r="ANH114" s="14"/>
      <c r="ANI114" s="14"/>
      <c r="ANJ114" s="14"/>
      <c r="ANK114" s="14"/>
      <c r="ANL114" s="14"/>
      <c r="ANM114" s="14"/>
      <c r="ANN114" s="14"/>
      <c r="ANO114" s="14"/>
      <c r="ANP114" s="14"/>
      <c r="ANQ114" s="14"/>
      <c r="ANR114" s="14"/>
      <c r="ANS114" s="14"/>
      <c r="ANT114" s="14"/>
      <c r="ANU114" s="14"/>
      <c r="ANV114" s="14"/>
      <c r="ANW114" s="14"/>
      <c r="ANX114" s="14"/>
      <c r="ANY114" s="14"/>
      <c r="ANZ114" s="14"/>
      <c r="AOA114" s="14"/>
      <c r="AOB114" s="14"/>
      <c r="AOC114" s="14"/>
      <c r="AOD114" s="14"/>
      <c r="AOE114" s="14"/>
      <c r="AOF114" s="14"/>
      <c r="AOG114" s="14"/>
      <c r="AOH114" s="14"/>
      <c r="AOI114" s="14"/>
      <c r="AOJ114" s="14"/>
      <c r="AOK114" s="14"/>
      <c r="AOL114" s="14"/>
      <c r="AOM114" s="14"/>
      <c r="AON114" s="14"/>
      <c r="AOO114" s="14"/>
      <c r="AOP114" s="14"/>
      <c r="AOQ114" s="14"/>
      <c r="AOR114" s="14"/>
      <c r="AOS114" s="14"/>
      <c r="AOT114" s="14"/>
      <c r="AOU114" s="14"/>
      <c r="AOV114" s="14"/>
      <c r="AOW114" s="14"/>
      <c r="AOX114" s="14"/>
      <c r="AOY114" s="14"/>
      <c r="AOZ114" s="14"/>
      <c r="APA114" s="14"/>
      <c r="APB114" s="14"/>
      <c r="APC114" s="14"/>
      <c r="APD114" s="14"/>
      <c r="APE114" s="14"/>
      <c r="APF114" s="14"/>
      <c r="APG114" s="14"/>
      <c r="APH114" s="14"/>
      <c r="API114" s="14"/>
      <c r="APJ114" s="14"/>
      <c r="APK114" s="14"/>
      <c r="APL114" s="14"/>
      <c r="APM114" s="14"/>
      <c r="APN114" s="14"/>
      <c r="APO114" s="14"/>
      <c r="APP114" s="14"/>
      <c r="APQ114" s="14"/>
      <c r="APR114" s="14"/>
      <c r="APS114" s="14"/>
      <c r="APT114" s="14"/>
      <c r="APU114" s="14"/>
      <c r="APV114" s="14"/>
      <c r="APW114" s="14"/>
      <c r="APX114" s="14"/>
      <c r="APY114" s="14"/>
      <c r="APZ114" s="14"/>
      <c r="AQA114" s="14"/>
      <c r="AQB114" s="14"/>
      <c r="AQC114" s="14"/>
      <c r="AQD114" s="14"/>
      <c r="AQE114" s="14"/>
      <c r="AQF114" s="14"/>
      <c r="AQG114" s="14"/>
      <c r="AQH114" s="14"/>
      <c r="AQI114" s="14"/>
      <c r="AQJ114" s="14"/>
      <c r="AQK114" s="14"/>
      <c r="AQL114" s="14"/>
      <c r="AQM114" s="14"/>
      <c r="AQN114" s="14"/>
      <c r="AQO114" s="14"/>
      <c r="AQP114" s="14"/>
      <c r="AQQ114" s="14"/>
      <c r="AQR114" s="14"/>
      <c r="AQS114" s="14"/>
      <c r="AQT114" s="14"/>
      <c r="AQU114" s="14"/>
      <c r="AQV114" s="14"/>
      <c r="AQW114" s="14"/>
      <c r="AQX114" s="14"/>
      <c r="AQY114" s="14"/>
      <c r="AQZ114" s="14"/>
      <c r="ARA114" s="14"/>
      <c r="ARB114" s="14"/>
      <c r="ARC114" s="14"/>
      <c r="ARD114" s="14"/>
      <c r="ARE114" s="14"/>
      <c r="ARF114" s="14"/>
      <c r="ARG114" s="14"/>
      <c r="ARH114" s="14"/>
      <c r="ARI114" s="14"/>
      <c r="ARJ114" s="14"/>
      <c r="ARK114" s="14"/>
      <c r="ARL114" s="14"/>
      <c r="ARM114" s="14"/>
      <c r="ARN114" s="14"/>
      <c r="ARO114" s="14"/>
      <c r="ARP114" s="14"/>
      <c r="ARQ114" s="14"/>
      <c r="ARR114" s="14"/>
      <c r="ARS114" s="14"/>
      <c r="ART114" s="14"/>
      <c r="ARU114" s="14"/>
      <c r="ARV114" s="14"/>
      <c r="ARW114" s="14"/>
      <c r="ARX114" s="14"/>
      <c r="ARY114" s="14"/>
      <c r="ARZ114" s="14"/>
      <c r="ASA114" s="14"/>
      <c r="ASB114" s="14"/>
      <c r="ASC114" s="14"/>
      <c r="ASD114" s="14"/>
      <c r="ASE114" s="14"/>
      <c r="ASF114" s="14"/>
      <c r="ASG114" s="14"/>
      <c r="ASH114" s="14"/>
      <c r="ASI114" s="14"/>
      <c r="ASJ114" s="14"/>
      <c r="ASK114" s="14"/>
      <c r="ASL114" s="14"/>
      <c r="ASM114" s="14"/>
      <c r="ASN114" s="14"/>
      <c r="ASO114" s="14"/>
      <c r="ASP114" s="14"/>
      <c r="ASQ114" s="14"/>
      <c r="ASR114" s="14"/>
      <c r="ASS114" s="14"/>
      <c r="AST114" s="14"/>
      <c r="ASU114" s="14"/>
      <c r="ASV114" s="14"/>
      <c r="ASW114" s="14"/>
      <c r="ASX114" s="14"/>
      <c r="ASY114" s="14"/>
      <c r="ASZ114" s="14"/>
      <c r="ATA114" s="14"/>
      <c r="ATB114" s="14"/>
      <c r="ATC114" s="14"/>
      <c r="ATD114" s="14"/>
    </row>
    <row r="115" spans="63:1200">
      <c r="BK115" s="14" t="str">
        <f t="shared" si="2115"/>
        <v/>
      </c>
      <c r="ABO115" s="14"/>
      <c r="ABP115" s="14"/>
      <c r="ABQ115" s="14"/>
      <c r="ABR115" s="14"/>
      <c r="ABS115" s="14"/>
      <c r="ABT115" s="14"/>
      <c r="ABU115" s="14"/>
      <c r="ABV115" s="14"/>
      <c r="ABW115" s="14"/>
      <c r="ABX115" s="14"/>
      <c r="ABY115" s="14"/>
      <c r="ABZ115" s="14"/>
      <c r="ACA115" s="14"/>
      <c r="ACB115" s="14"/>
      <c r="ACC115" s="14"/>
      <c r="ACD115" s="14"/>
      <c r="ACE115" s="14"/>
      <c r="ACF115" s="14"/>
      <c r="ACG115" s="14"/>
      <c r="ACH115" s="14"/>
      <c r="ACI115" s="14"/>
      <c r="ACJ115" s="14"/>
      <c r="ACK115" s="14"/>
      <c r="ACL115" s="14"/>
      <c r="ACM115" s="14"/>
      <c r="ACN115" s="14"/>
      <c r="ACO115" s="14"/>
      <c r="ACP115" s="14"/>
      <c r="ACQ115" s="14"/>
      <c r="ACR115" s="14"/>
      <c r="ACS115" s="14"/>
      <c r="ACT115" s="14"/>
      <c r="ACU115" s="14"/>
      <c r="ACV115" s="14"/>
      <c r="ACW115" s="14"/>
      <c r="ACX115" s="14"/>
      <c r="ACY115" s="14"/>
      <c r="ACZ115" s="14"/>
      <c r="ADA115" s="14"/>
      <c r="ADB115" s="14"/>
      <c r="ADC115" s="14"/>
      <c r="ADD115" s="14"/>
      <c r="ADE115" s="14"/>
      <c r="ADF115" s="14"/>
      <c r="ADG115" s="14"/>
      <c r="ADH115" s="14"/>
      <c r="ADI115" s="14"/>
      <c r="ADJ115" s="14"/>
      <c r="ADK115" s="14"/>
      <c r="ADL115" s="14"/>
      <c r="ADM115" s="14"/>
      <c r="ADN115" s="14"/>
      <c r="ADO115" s="14"/>
      <c r="ADP115" s="14"/>
      <c r="ADQ115" s="14"/>
      <c r="ADR115" s="14"/>
      <c r="ADS115" s="14"/>
      <c r="ADT115" s="14"/>
      <c r="ADU115" s="14"/>
      <c r="ADV115" s="14"/>
      <c r="ADW115" s="14"/>
      <c r="ADX115" s="14"/>
      <c r="ADY115" s="14"/>
      <c r="ADZ115" s="14"/>
      <c r="AEA115" s="14"/>
      <c r="AEB115" s="14"/>
      <c r="AEC115" s="14"/>
      <c r="AED115" s="14"/>
      <c r="AEE115" s="14"/>
      <c r="AEF115" s="14"/>
      <c r="AEG115" s="14"/>
      <c r="AEH115" s="14"/>
      <c r="AEI115" s="14"/>
      <c r="AEJ115" s="14"/>
      <c r="AEK115" s="14"/>
      <c r="AEL115" s="14"/>
      <c r="AEM115" s="14"/>
      <c r="AEN115" s="14"/>
      <c r="AEO115" s="14"/>
      <c r="AEP115" s="14"/>
      <c r="AEQ115" s="14"/>
      <c r="AER115" s="14"/>
      <c r="AES115" s="14"/>
      <c r="AET115" s="14"/>
      <c r="AEU115" s="14"/>
      <c r="AEV115" s="14"/>
      <c r="AEW115" s="14"/>
      <c r="AEX115" s="14"/>
      <c r="AEY115" s="14"/>
      <c r="AEZ115" s="14"/>
      <c r="AFA115" s="14"/>
      <c r="AFB115" s="14"/>
      <c r="AFC115" s="14"/>
      <c r="AFD115" s="14"/>
      <c r="AFE115" s="14"/>
      <c r="AFF115" s="14"/>
      <c r="AFG115" s="14"/>
      <c r="AFH115" s="14"/>
      <c r="AFI115" s="14"/>
      <c r="AFJ115" s="14"/>
      <c r="AFK115" s="14"/>
      <c r="AFL115" s="14"/>
      <c r="AFM115" s="14"/>
      <c r="AFN115" s="14"/>
      <c r="AFO115" s="14"/>
      <c r="AFP115" s="14"/>
      <c r="AFQ115" s="14"/>
      <c r="AFR115" s="14"/>
      <c r="AFS115" s="14"/>
      <c r="AFT115" s="14"/>
      <c r="AFU115" s="14"/>
      <c r="AFV115" s="14"/>
      <c r="AFW115" s="14"/>
      <c r="AFX115" s="14"/>
      <c r="AFY115" s="14"/>
      <c r="AFZ115" s="14"/>
      <c r="AGA115" s="14"/>
      <c r="AGB115" s="14"/>
      <c r="AGC115" s="14"/>
      <c r="AGD115" s="14"/>
      <c r="AGE115" s="14"/>
      <c r="AGF115" s="14"/>
      <c r="AGG115" s="14"/>
      <c r="AGH115" s="14"/>
      <c r="AGI115" s="14"/>
      <c r="AGJ115" s="14"/>
      <c r="AGK115" s="14"/>
      <c r="AGL115" s="14"/>
      <c r="AGM115" s="14"/>
      <c r="AGN115" s="14"/>
      <c r="AGO115" s="14"/>
      <c r="AGP115" s="14"/>
      <c r="AGQ115" s="14"/>
      <c r="AGR115" s="14"/>
      <c r="AGS115" s="14"/>
      <c r="AGT115" s="14"/>
      <c r="AGU115" s="14"/>
      <c r="AGV115" s="14"/>
      <c r="AGW115" s="14"/>
      <c r="AGX115" s="14"/>
      <c r="AGY115" s="14"/>
      <c r="AGZ115" s="14"/>
      <c r="AHA115" s="14"/>
      <c r="AHB115" s="14"/>
      <c r="AHC115" s="14"/>
      <c r="AHD115" s="14"/>
      <c r="AHE115" s="14"/>
      <c r="AHF115" s="14"/>
      <c r="AHG115" s="14"/>
      <c r="AHH115" s="14"/>
      <c r="AHI115" s="14"/>
      <c r="AHJ115" s="14"/>
      <c r="AHK115" s="14"/>
      <c r="AHL115" s="14"/>
      <c r="AHM115" s="14"/>
      <c r="AHN115" s="14"/>
      <c r="AHO115" s="14"/>
      <c r="AHP115" s="14"/>
      <c r="AHQ115" s="14"/>
      <c r="AHR115" s="14"/>
      <c r="AHS115" s="14"/>
      <c r="AHT115" s="14"/>
      <c r="AHU115" s="14"/>
      <c r="AHV115" s="14"/>
      <c r="AHW115" s="14"/>
      <c r="AHX115" s="14"/>
      <c r="AHY115" s="14"/>
      <c r="AHZ115" s="14"/>
      <c r="AIA115" s="14"/>
      <c r="AIB115" s="14"/>
      <c r="AIC115" s="14"/>
      <c r="AID115" s="14"/>
      <c r="AIE115" s="14"/>
      <c r="AIF115" s="14"/>
      <c 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
      <c r="AIQ115" s="14"/>
      <c r="AIR115" s="14"/>
      <c r="AIS115" s="14"/>
      <c r="AIT115" s="14"/>
      <c r="AIU115" s="14"/>
      <c r="AIV115" s="14"/>
      <c r="AIW115" s="14"/>
      <c r="AIX115" s="14"/>
      <c r="AIY115" s="14"/>
      <c r="AIZ115" s="14"/>
      <c r="AJA115" s="14"/>
      <c r="AJB115" s="14"/>
      <c r="AJC115" s="14"/>
      <c r="AJD115" s="14"/>
      <c r="AJE115" s="14"/>
      <c r="AJF115" s="14"/>
      <c r="AJG115" s="14"/>
      <c r="AJH115" s="14"/>
      <c r="AJI115" s="14"/>
      <c r="AJJ115" s="14"/>
      <c r="AJK115" s="14"/>
      <c r="AJL115" s="14"/>
      <c r="AJM115" s="14"/>
      <c r="AJN115" s="14"/>
      <c r="AJO115" s="14"/>
      <c r="AJP115" s="14"/>
      <c r="AJQ115" s="14"/>
      <c r="AJR115" s="14"/>
      <c r="AJS115" s="14"/>
      <c r="AJT115" s="14"/>
      <c r="AJU115" s="14"/>
      <c r="AJV115" s="14"/>
      <c r="AJW115" s="14"/>
      <c r="AJX115" s="14"/>
      <c r="AJY115" s="14"/>
      <c r="AJZ115" s="14"/>
      <c r="AKA115" s="14"/>
      <c r="AKB115" s="14"/>
      <c r="AKC115" s="14"/>
      <c r="AKD115" s="14"/>
      <c r="AKE115" s="14"/>
      <c r="AKF115" s="14"/>
      <c r="AKG115" s="14"/>
      <c r="AKH115" s="14"/>
      <c r="AKI115" s="14"/>
      <c r="AKJ115" s="14"/>
      <c r="AKK115" s="14"/>
      <c r="AKL115" s="14"/>
      <c r="AKM115" s="14"/>
      <c r="AKN115" s="14"/>
      <c r="AKO115" s="14"/>
      <c r="AKP115" s="14"/>
      <c r="AKQ115" s="14"/>
      <c r="AKR115" s="14"/>
      <c r="AKS115" s="14"/>
      <c r="AKT115" s="14"/>
      <c r="AKU115" s="14"/>
      <c r="AKV115" s="14"/>
      <c r="AKW115" s="14"/>
      <c r="AKX115" s="14"/>
      <c r="AKY115" s="14"/>
      <c r="AKZ115" s="14"/>
      <c r="ALA115" s="14"/>
      <c r="ALB115" s="14"/>
      <c r="ALC115" s="14"/>
      <c r="ALD115" s="14"/>
      <c r="ALE115" s="14"/>
      <c r="ALF115" s="14"/>
      <c r="ALG115" s="14"/>
      <c r="ALH115" s="14"/>
      <c r="ALI115" s="14"/>
      <c r="ALJ115" s="14"/>
      <c r="ALK115" s="14"/>
      <c r="ALL115" s="14"/>
      <c r="ALM115" s="14"/>
      <c r="ALN115" s="14"/>
      <c r="ALO115" s="14"/>
      <c r="ALP115" s="14"/>
      <c r="ALQ115" s="14"/>
      <c r="ALR115" s="14"/>
      <c r="ALS115" s="14"/>
      <c r="ALT115" s="14"/>
      <c r="ALU115" s="14"/>
      <c r="ALV115" s="14"/>
      <c r="ALW115" s="14"/>
      <c r="ALX115" s="14"/>
      <c r="ALY115" s="14"/>
      <c r="ALZ115" s="14"/>
      <c r="AMA115" s="14"/>
      <c r="AMB115" s="14"/>
      <c r="AMC115" s="14"/>
      <c r="AMD115" s="14"/>
      <c r="AME115" s="14"/>
      <c r="AMF115" s="14"/>
      <c r="AMG115" s="14"/>
      <c r="AMH115" s="14"/>
      <c r="AMI115" s="14"/>
      <c r="AMJ115" s="14"/>
      <c r="AMK115" s="14"/>
      <c r="AML115" s="14"/>
      <c r="AMM115" s="14"/>
      <c r="AMN115" s="14"/>
      <c r="AMO115" s="14"/>
      <c r="AMP115" s="14"/>
      <c r="AMQ115" s="14"/>
      <c r="AMR115" s="14"/>
      <c r="AMS115" s="14"/>
      <c r="AMT115" s="14"/>
      <c r="AMU115" s="14"/>
      <c r="AMV115" s="14"/>
      <c r="AMW115" s="14"/>
      <c r="AMX115" s="14"/>
      <c r="AMY115" s="14"/>
      <c r="AMZ115" s="14"/>
      <c r="ANA115" s="14"/>
      <c r="ANB115" s="14"/>
      <c r="ANC115" s="14"/>
      <c r="AND115" s="14"/>
      <c r="ANE115" s="14"/>
      <c r="ANF115" s="14"/>
      <c r="ANG115" s="14"/>
      <c r="ANH115" s="14"/>
      <c r="ANI115" s="14"/>
      <c r="ANJ115" s="14"/>
      <c r="ANK115" s="14"/>
      <c r="ANL115" s="14"/>
      <c r="ANM115" s="14"/>
      <c r="ANN115" s="14"/>
      <c r="ANO115" s="14"/>
      <c r="ANP115" s="14"/>
      <c r="ANQ115" s="14"/>
      <c r="ANR115" s="14"/>
      <c r="ANS115" s="14"/>
      <c r="ANT115" s="14"/>
      <c r="ANU115" s="14"/>
      <c r="ANV115" s="14"/>
      <c r="ANW115" s="14"/>
      <c r="ANX115" s="14"/>
      <c r="ANY115" s="14"/>
      <c r="ANZ115" s="14"/>
      <c r="AOA115" s="14"/>
      <c r="AOB115" s="14"/>
      <c r="AOC115" s="14"/>
      <c r="AOD115" s="14"/>
      <c r="AOE115" s="14"/>
      <c r="AOF115" s="14"/>
      <c r="AOG115" s="14"/>
      <c r="AOH115" s="14"/>
      <c r="AOI115" s="14"/>
      <c r="AOJ115" s="14"/>
      <c r="AOK115" s="14"/>
      <c r="AOL115" s="14"/>
      <c r="AOM115" s="14"/>
      <c r="AON115" s="14"/>
      <c r="AOO115" s="14"/>
      <c r="AOP115" s="14"/>
      <c r="AOQ115" s="14"/>
      <c r="AOR115" s="14"/>
      <c r="AOS115" s="14"/>
      <c r="AOT115" s="14"/>
      <c r="AOU115" s="14"/>
      <c r="AOV115" s="14"/>
      <c r="AOW115" s="14"/>
      <c r="AOX115" s="14"/>
      <c r="AOY115" s="14"/>
      <c r="AOZ115" s="14"/>
      <c r="APA115" s="14"/>
      <c r="APB115" s="14"/>
      <c r="APC115" s="14"/>
      <c r="APD115" s="14"/>
      <c r="APE115" s="14"/>
      <c r="APF115" s="14"/>
      <c r="APG115" s="14"/>
      <c r="APH115" s="14"/>
      <c r="API115" s="14"/>
      <c r="APJ115" s="14"/>
      <c r="APK115" s="14"/>
      <c r="APL115" s="14"/>
      <c r="APM115" s="14"/>
      <c r="APN115" s="14"/>
      <c r="APO115" s="14"/>
      <c r="APP115" s="14"/>
      <c r="APQ115" s="14"/>
      <c r="APR115" s="14"/>
      <c r="APS115" s="14"/>
      <c r="APT115" s="14"/>
      <c r="APU115" s="14"/>
      <c r="APV115" s="14"/>
      <c r="APW115" s="14"/>
      <c r="APX115" s="14"/>
      <c r="APY115" s="14"/>
      <c r="APZ115" s="14"/>
      <c r="AQA115" s="14"/>
      <c r="AQB115" s="14"/>
      <c r="AQC115" s="14"/>
      <c r="AQD115" s="14"/>
      <c r="AQE115" s="14"/>
      <c r="AQF115" s="14"/>
      <c r="AQG115" s="14"/>
      <c r="AQH115" s="14"/>
      <c r="AQI115" s="14"/>
      <c r="AQJ115" s="14"/>
      <c r="AQK115" s="14"/>
      <c r="AQL115" s="14"/>
      <c r="AQM115" s="14"/>
      <c r="AQN115" s="14"/>
      <c r="AQO115" s="14"/>
      <c r="AQP115" s="14"/>
      <c r="AQQ115" s="14"/>
      <c r="AQR115" s="14"/>
      <c r="AQS115" s="14"/>
      <c r="AQT115" s="14"/>
      <c r="AQU115" s="14"/>
      <c r="AQV115" s="14"/>
      <c r="AQW115" s="14"/>
      <c r="AQX115" s="14"/>
      <c r="AQY115" s="14"/>
      <c r="AQZ115" s="14"/>
      <c r="ARA115" s="14"/>
      <c r="ARB115" s="14"/>
      <c r="ARC115" s="14"/>
      <c r="ARD115" s="14"/>
      <c r="ARE115" s="14"/>
      <c r="ARF115" s="14"/>
      <c r="ARG115" s="14"/>
      <c r="ARH115" s="14"/>
      <c r="ARI115" s="14"/>
      <c r="ARJ115" s="14"/>
      <c r="ARK115" s="14"/>
      <c r="ARL115" s="14"/>
      <c r="ARM115" s="14"/>
      <c r="ARN115" s="14"/>
      <c r="ARO115" s="14"/>
      <c r="ARP115" s="14"/>
      <c r="ARQ115" s="14"/>
      <c r="ARR115" s="14"/>
      <c r="ARS115" s="14"/>
      <c r="ART115" s="14"/>
      <c r="ARU115" s="14"/>
      <c r="ARV115" s="14"/>
      <c r="ARW115" s="14"/>
      <c r="ARX115" s="14"/>
      <c r="ARY115" s="14"/>
      <c r="ARZ115" s="14"/>
      <c r="ASA115" s="14"/>
      <c r="ASB115" s="14"/>
      <c r="ASC115" s="14"/>
      <c r="ASD115" s="14"/>
      <c r="ASE115" s="14"/>
      <c r="ASF115" s="14"/>
      <c r="ASG115" s="14"/>
      <c r="ASH115" s="14"/>
      <c r="ASI115" s="14"/>
      <c r="ASJ115" s="14"/>
      <c r="ASK115" s="14"/>
      <c r="ASL115" s="14"/>
      <c r="ASM115" s="14"/>
      <c r="ASN115" s="14"/>
      <c r="ASO115" s="14"/>
      <c r="ASP115" s="14"/>
      <c r="ASQ115" s="14"/>
      <c r="ASR115" s="14"/>
      <c r="ASS115" s="14"/>
      <c r="AST115" s="14"/>
      <c r="ASU115" s="14"/>
      <c r="ASV115" s="14"/>
      <c r="ASW115" s="14"/>
      <c r="ASX115" s="14"/>
      <c r="ASY115" s="14"/>
      <c r="ASZ115" s="14"/>
      <c r="ATA115" s="14"/>
      <c r="ATB115" s="14"/>
      <c r="ATC115" s="14"/>
      <c r="ATD115" s="14"/>
    </row>
    <row r="116" spans="63:1200">
      <c r="BK116" s="14" t="str">
        <f t="shared" si="2115"/>
        <v/>
      </c>
      <c r="ABO116" s="14"/>
      <c r="ABP116" s="14"/>
      <c r="ABQ116" s="14"/>
      <c r="ABR116" s="14"/>
      <c r="ABS116" s="14"/>
      <c r="ABT116" s="14"/>
      <c r="ABU116" s="14"/>
      <c r="ABV116" s="14"/>
      <c r="ABW116" s="14"/>
      <c r="ABX116" s="14"/>
      <c r="ABY116" s="14"/>
      <c r="ABZ116" s="14"/>
      <c r="ACA116" s="14"/>
      <c r="ACB116" s="14"/>
      <c r="ACC116" s="14"/>
      <c r="ACD116" s="14"/>
      <c r="ACE116" s="14"/>
      <c r="ACF116" s="14"/>
      <c r="ACG116" s="14"/>
      <c r="ACH116" s="14"/>
      <c r="ACI116" s="14"/>
      <c r="ACJ116" s="14"/>
      <c r="ACK116" s="14"/>
      <c r="ACL116" s="14"/>
      <c r="ACM116" s="14"/>
      <c r="ACN116" s="14"/>
      <c r="ACO116" s="14"/>
      <c r="ACP116" s="14"/>
      <c r="ACQ116" s="14"/>
      <c r="ACR116" s="14"/>
      <c r="ACS116" s="14"/>
      <c r="ACT116" s="14"/>
      <c r="ACU116" s="14"/>
      <c r="ACV116" s="14"/>
      <c r="ACW116" s="14"/>
      <c r="ACX116" s="14"/>
      <c r="ACY116" s="14"/>
      <c r="ACZ116" s="14"/>
      <c r="ADA116" s="14"/>
      <c r="ADB116" s="14"/>
      <c r="ADC116" s="14"/>
      <c r="ADD116" s="14"/>
      <c r="ADE116" s="14"/>
      <c r="ADF116" s="14"/>
      <c r="ADG116" s="14"/>
      <c r="ADH116" s="14"/>
      <c r="ADI116" s="14"/>
      <c r="ADJ116" s="14"/>
      <c r="ADK116" s="14"/>
      <c r="ADL116" s="14"/>
      <c r="ADM116" s="14"/>
      <c r="ADN116" s="14"/>
      <c r="ADO116" s="14"/>
      <c r="ADP116" s="14"/>
      <c r="ADQ116" s="14"/>
      <c r="ADR116" s="14"/>
      <c r="ADS116" s="14"/>
      <c r="ADT116" s="14"/>
      <c r="ADU116" s="14"/>
      <c r="ADV116" s="14"/>
      <c r="ADW116" s="14"/>
      <c r="ADX116" s="14"/>
      <c r="ADY116" s="14"/>
      <c r="ADZ116" s="14"/>
      <c r="AEA116" s="14"/>
      <c r="AEB116" s="14"/>
      <c r="AEC116" s="14"/>
      <c r="AED116" s="14"/>
      <c r="AEE116" s="14"/>
      <c r="AEF116" s="14"/>
      <c r="AEG116" s="14"/>
      <c r="AEH116" s="14"/>
      <c r="AEI116" s="14"/>
      <c r="AEJ116" s="14"/>
      <c r="AEK116" s="14"/>
      <c r="AEL116" s="14"/>
      <c r="AEM116" s="14"/>
      <c r="AEN116" s="14"/>
      <c r="AEO116" s="14"/>
      <c r="AEP116" s="14"/>
      <c r="AEQ116" s="14"/>
      <c r="AER116" s="14"/>
      <c r="AES116" s="14"/>
      <c r="AET116" s="14"/>
      <c r="AEU116" s="14"/>
      <c r="AEV116" s="14"/>
      <c r="AEW116" s="14"/>
      <c r="AEX116" s="14"/>
      <c r="AEY116" s="14"/>
      <c r="AEZ116" s="14"/>
      <c r="AFA116" s="14"/>
      <c r="AFB116" s="14"/>
      <c r="AFC116" s="14"/>
      <c r="AFD116" s="14"/>
      <c r="AFE116" s="14"/>
      <c r="AFF116" s="14"/>
      <c r="AFG116" s="14"/>
      <c r="AFH116" s="14"/>
      <c r="AFI116" s="14"/>
      <c r="AFJ116" s="14"/>
      <c r="AFK116" s="14"/>
      <c r="AFL116" s="14"/>
      <c r="AFM116" s="14"/>
      <c r="AFN116" s="14"/>
      <c r="AFO116" s="14"/>
      <c r="AFP116" s="14"/>
      <c r="AFQ116" s="14"/>
      <c r="AFR116" s="14"/>
      <c r="AFS116" s="14"/>
      <c r="AFT116" s="14"/>
      <c r="AFU116" s="14"/>
      <c r="AFV116" s="14"/>
      <c r="AFW116" s="14"/>
      <c r="AFX116" s="14"/>
      <c r="AFY116" s="14"/>
      <c r="AFZ116" s="14"/>
      <c r="AGA116" s="14"/>
      <c r="AGB116" s="14"/>
      <c r="AGC116" s="14"/>
      <c r="AGD116" s="14"/>
      <c r="AGE116" s="14"/>
      <c r="AGF116" s="14"/>
      <c r="AGG116" s="14"/>
      <c r="AGH116" s="14"/>
      <c r="AGI116" s="14"/>
      <c r="AGJ116" s="14"/>
      <c r="AGK116" s="14"/>
      <c r="AGL116" s="14"/>
      <c r="AGM116" s="14"/>
      <c r="AGN116" s="14"/>
      <c r="AGO116" s="14"/>
      <c r="AGP116" s="14"/>
      <c r="AGQ116" s="14"/>
      <c r="AGR116" s="14"/>
      <c r="AGS116" s="14"/>
      <c r="AGT116" s="14"/>
      <c r="AGU116" s="14"/>
      <c r="AGV116" s="14"/>
      <c r="AGW116" s="14"/>
      <c r="AGX116" s="14"/>
      <c r="AGY116" s="14"/>
      <c r="AGZ116" s="14"/>
      <c r="AHA116" s="14"/>
      <c r="AHB116" s="14"/>
      <c r="AHC116" s="14"/>
      <c r="AHD116" s="14"/>
      <c r="AHE116" s="14"/>
      <c r="AHF116" s="14"/>
      <c r="AHG116" s="14"/>
      <c r="AHH116" s="14"/>
      <c r="AHI116" s="14"/>
      <c r="AHJ116" s="14"/>
      <c r="AHK116" s="14"/>
      <c r="AHL116" s="14"/>
      <c r="AHM116" s="14"/>
      <c r="AHN116" s="14"/>
      <c r="AHO116" s="14"/>
      <c r="AHP116" s="14"/>
      <c r="AHQ116" s="14"/>
      <c r="AHR116" s="14"/>
      <c r="AHS116" s="14"/>
      <c r="AHT116" s="14"/>
      <c r="AHU116" s="14"/>
      <c r="AHV116" s="14"/>
      <c r="AHW116" s="14"/>
      <c r="AHX116" s="14"/>
      <c r="AHY116" s="14"/>
      <c r="AHZ116" s="14"/>
      <c r="AIA116" s="14"/>
      <c r="AIB116" s="14"/>
      <c r="AIC116" s="14"/>
      <c r="AID116" s="14"/>
      <c r="AIE116" s="14"/>
      <c r="AIF116" s="14"/>
      <c r="AIG116" s="14"/>
      <c r="AIH116" s="14"/>
      <c r="AII116" s="14"/>
      <c r="AIJ116" s="14"/>
      <c r="AIK116" s="14"/>
      <c r="AIL116" s="14"/>
      <c r="AIM116" s="14"/>
      <c r="AIN116" s="14"/>
      <c r="AIO116" s="14"/>
      <c r="AIP116" s="14"/>
      <c r="AIQ116" s="14"/>
      <c r="AIR116" s="14"/>
      <c r="AIS116" s="14"/>
      <c r="AIT116" s="14"/>
      <c r="AIU116" s="14"/>
      <c r="AIV116" s="14"/>
      <c r="AIW116" s="14"/>
      <c r="AIX116" s="14"/>
      <c r="AIY116" s="14"/>
      <c r="AIZ116" s="14"/>
      <c r="AJA116" s="14"/>
      <c r="AJB116" s="14"/>
      <c r="AJC116" s="14"/>
      <c r="AJD116" s="14"/>
      <c r="AJE116" s="14"/>
      <c r="AJF116" s="14"/>
      <c r="AJG116" s="14"/>
      <c r="AJH116" s="14"/>
      <c r="AJI116" s="14"/>
      <c r="AJJ116" s="14"/>
      <c r="AJK116" s="14"/>
      <c r="AJL116" s="14"/>
      <c r="AJM116" s="14"/>
      <c r="AJN116" s="14"/>
      <c r="AJO116" s="14"/>
      <c r="AJP116" s="14"/>
      <c r="AJQ116" s="14"/>
      <c r="AJR116" s="14"/>
      <c r="AJS116" s="14"/>
      <c r="AJT116" s="14"/>
      <c r="AJU116" s="14"/>
      <c r="AJV116" s="14"/>
      <c r="AJW116" s="14"/>
      <c r="AJX116" s="14"/>
      <c r="AJY116" s="14"/>
      <c r="AJZ116" s="14"/>
      <c r="AKA116" s="14"/>
      <c r="AKB116" s="14"/>
      <c r="AKC116" s="14"/>
      <c r="AKD116" s="14"/>
      <c r="AKE116" s="14"/>
      <c r="AKF116" s="14"/>
      <c r="AKG116" s="14"/>
      <c r="AKH116" s="14"/>
      <c r="AKI116" s="14"/>
      <c r="AKJ116" s="14"/>
      <c r="AKK116" s="14"/>
      <c r="AKL116" s="14"/>
      <c r="AKM116" s="14"/>
      <c r="AKN116" s="14"/>
      <c r="AKO116" s="14"/>
      <c r="AKP116" s="14"/>
      <c r="AKQ116" s="14"/>
      <c r="AKR116" s="14"/>
      <c r="AKS116" s="14"/>
      <c r="AKT116" s="14"/>
      <c r="AKU116" s="14"/>
      <c r="AKV116" s="14"/>
      <c r="AKW116" s="14"/>
      <c r="AKX116" s="14"/>
      <c r="AKY116" s="14"/>
      <c r="AKZ116" s="14"/>
      <c r="ALA116" s="14"/>
      <c r="ALB116" s="14"/>
      <c r="ALC116" s="14"/>
      <c r="ALD116" s="14"/>
      <c r="ALE116" s="14"/>
      <c r="ALF116" s="14"/>
      <c r="ALG116" s="14"/>
      <c r="ALH116" s="14"/>
      <c r="ALI116" s="14"/>
      <c r="ALJ116" s="14"/>
      <c r="ALK116" s="14"/>
      <c r="ALL116" s="14"/>
      <c r="ALM116" s="14"/>
      <c r="ALN116" s="14"/>
      <c r="ALO116" s="14"/>
      <c r="ALP116" s="14"/>
      <c r="ALQ116" s="14"/>
      <c r="ALR116" s="14"/>
      <c r="ALS116" s="14"/>
      <c r="ALT116" s="14"/>
      <c r="ALU116" s="14"/>
      <c r="ALV116" s="14"/>
      <c r="ALW116" s="14"/>
      <c r="ALX116" s="14"/>
      <c r="ALY116" s="14"/>
      <c r="ALZ116" s="14"/>
      <c r="AMA116" s="14"/>
      <c r="AMB116" s="14"/>
      <c r="AMC116" s="14"/>
      <c r="AMD116" s="14"/>
      <c r="AME116" s="14"/>
      <c r="AMF116" s="14"/>
      <c r="AMG116" s="14"/>
      <c r="AMH116" s="14"/>
      <c r="AMI116" s="14"/>
      <c r="AMJ116" s="14"/>
      <c r="AMK116" s="14"/>
      <c r="AML116" s="14"/>
      <c r="AMM116" s="14"/>
      <c r="AMN116" s="14"/>
      <c r="AMO116" s="14"/>
      <c r="AMP116" s="14"/>
      <c r="AMQ116" s="14"/>
      <c r="AMR116" s="14"/>
      <c r="AMS116" s="14"/>
      <c r="AMT116" s="14"/>
      <c r="AMU116" s="14"/>
      <c r="AMV116" s="14"/>
      <c r="AMW116" s="14"/>
      <c r="AMX116" s="14"/>
      <c r="AMY116" s="14"/>
      <c r="AMZ116" s="14"/>
      <c r="ANA116" s="14"/>
      <c r="ANB116" s="14"/>
      <c r="ANC116" s="14"/>
      <c r="AND116" s="14"/>
      <c r="ANE116" s="14"/>
      <c r="ANF116" s="14"/>
      <c r="ANG116" s="14"/>
      <c r="ANH116" s="14"/>
      <c r="ANI116" s="14"/>
      <c r="ANJ116" s="14"/>
      <c r="ANK116" s="14"/>
      <c r="ANL116" s="14"/>
      <c r="ANM116" s="14"/>
      <c r="ANN116" s="14"/>
      <c r="ANO116" s="14"/>
      <c r="ANP116" s="14"/>
      <c r="ANQ116" s="14"/>
      <c r="ANR116" s="14"/>
      <c r="ANS116" s="14"/>
      <c r="ANT116" s="14"/>
      <c r="ANU116" s="14"/>
      <c r="ANV116" s="14"/>
      <c r="ANW116" s="14"/>
      <c r="ANX116" s="14"/>
      <c r="ANY116" s="14"/>
      <c r="ANZ116" s="14"/>
      <c r="AOA116" s="14"/>
      <c r="AOB116" s="14"/>
      <c r="AOC116" s="14"/>
      <c r="AOD116" s="14"/>
      <c r="AOE116" s="14"/>
      <c r="AOF116" s="14"/>
      <c r="AOG116" s="14"/>
      <c r="AOH116" s="14"/>
      <c r="AOI116" s="14"/>
      <c r="AOJ116" s="14"/>
      <c r="AOK116" s="14"/>
      <c r="AOL116" s="14"/>
      <c r="AOM116" s="14"/>
      <c r="AON116" s="14"/>
      <c r="AOO116" s="14"/>
      <c r="AOP116" s="14"/>
      <c r="AOQ116" s="14"/>
      <c r="AOR116" s="14"/>
      <c r="AOS116" s="14"/>
      <c r="AOT116" s="14"/>
      <c r="AOU116" s="14"/>
      <c r="AOV116" s="14"/>
      <c r="AOW116" s="14"/>
      <c r="AOX116" s="14"/>
      <c r="AOY116" s="14"/>
      <c r="AOZ116" s="14"/>
      <c r="APA116" s="14"/>
      <c r="APB116" s="14"/>
      <c r="APC116" s="14"/>
      <c r="APD116" s="14"/>
      <c r="APE116" s="14"/>
      <c r="APF116" s="14"/>
      <c r="APG116" s="14"/>
      <c r="APH116" s="14"/>
      <c r="API116" s="14"/>
      <c r="APJ116" s="14"/>
      <c r="APK116" s="14"/>
      <c r="APL116" s="14"/>
      <c r="APM116" s="14"/>
      <c r="APN116" s="14"/>
      <c r="APO116" s="14"/>
      <c r="APP116" s="14"/>
      <c r="APQ116" s="14"/>
      <c r="APR116" s="14"/>
      <c r="APS116" s="14"/>
      <c r="APT116" s="14"/>
      <c r="APU116" s="14"/>
      <c r="APV116" s="14"/>
      <c r="APW116" s="14"/>
      <c r="APX116" s="14"/>
      <c r="APY116" s="14"/>
      <c r="APZ116" s="14"/>
      <c r="AQA116" s="14"/>
      <c r="AQB116" s="14"/>
      <c r="AQC116" s="14"/>
      <c r="AQD116" s="14"/>
      <c r="AQE116" s="14"/>
      <c r="AQF116" s="14"/>
      <c r="AQG116" s="14"/>
      <c r="AQH116" s="14"/>
      <c r="AQI116" s="14"/>
      <c r="AQJ116" s="14"/>
      <c r="AQK116" s="14"/>
      <c r="AQL116" s="14"/>
      <c r="AQM116" s="14"/>
      <c r="AQN116" s="14"/>
      <c r="AQO116" s="14"/>
      <c r="AQP116" s="14"/>
      <c r="AQQ116" s="14"/>
      <c r="AQR116" s="14"/>
      <c r="AQS116" s="14"/>
      <c r="AQT116" s="14"/>
      <c r="AQU116" s="14"/>
      <c r="AQV116" s="14"/>
      <c r="AQW116" s="14"/>
      <c r="AQX116" s="14"/>
      <c r="AQY116" s="14"/>
      <c r="AQZ116" s="14"/>
      <c r="ARA116" s="14"/>
      <c r="ARB116" s="14"/>
      <c r="ARC116" s="14"/>
      <c r="ARD116" s="14"/>
      <c r="ARE116" s="14"/>
      <c r="ARF116" s="14"/>
      <c r="ARG116" s="14"/>
      <c r="ARH116" s="14"/>
      <c r="ARI116" s="14"/>
      <c r="ARJ116" s="14"/>
      <c r="ARK116" s="14"/>
      <c r="ARL116" s="14"/>
      <c r="ARM116" s="14"/>
      <c r="ARN116" s="14"/>
      <c r="ARO116" s="14"/>
      <c r="ARP116" s="14"/>
      <c r="ARQ116" s="14"/>
      <c r="ARR116" s="14"/>
      <c r="ARS116" s="14"/>
      <c r="ART116" s="14"/>
      <c r="ARU116" s="14"/>
      <c r="ARV116" s="14"/>
      <c r="ARW116" s="14"/>
      <c r="ARX116" s="14"/>
      <c r="ARY116" s="14"/>
      <c r="ARZ116" s="14"/>
      <c r="ASA116" s="14"/>
      <c r="ASB116" s="14"/>
      <c r="ASC116" s="14"/>
      <c r="ASD116" s="14"/>
      <c r="ASE116" s="14"/>
      <c r="ASF116" s="14"/>
      <c r="ASG116" s="14"/>
      <c r="ASH116" s="14"/>
      <c r="ASI116" s="14"/>
      <c r="ASJ116" s="14"/>
      <c r="ASK116" s="14"/>
      <c r="ASL116" s="14"/>
      <c r="ASM116" s="14"/>
      <c r="ASN116" s="14"/>
      <c r="ASO116" s="14"/>
      <c r="ASP116" s="14"/>
      <c r="ASQ116" s="14"/>
      <c r="ASR116" s="14"/>
      <c r="ASS116" s="14"/>
      <c r="AST116" s="14"/>
      <c r="ASU116" s="14"/>
      <c r="ASV116" s="14"/>
      <c r="ASW116" s="14"/>
      <c r="ASX116" s="14"/>
      <c r="ASY116" s="14"/>
      <c r="ASZ116" s="14"/>
      <c r="ATA116" s="14"/>
      <c r="ATB116" s="14"/>
      <c r="ATC116" s="14"/>
      <c r="ATD116" s="14"/>
    </row>
    <row r="117" spans="63:1200">
      <c r="BK117" s="14" t="str">
        <f t="shared" si="2115"/>
        <v/>
      </c>
      <c r="ABO117" s="14"/>
      <c r="ABP117" s="14"/>
      <c r="ABQ117" s="14"/>
      <c r="ABR117" s="14"/>
      <c r="ABS117" s="14"/>
      <c r="ABT117" s="14"/>
      <c r="ABU117" s="14"/>
      <c r="ABV117" s="14"/>
      <c r="ABW117" s="14"/>
      <c r="ABX117" s="14"/>
      <c r="ABY117" s="14"/>
      <c r="ABZ117" s="14"/>
      <c r="ACA117" s="14"/>
      <c r="ACB117" s="14"/>
      <c r="ACC117" s="14"/>
      <c r="ACD117" s="14"/>
      <c r="ACE117" s="14"/>
      <c r="ACF117" s="14"/>
      <c r="ACG117" s="14"/>
      <c r="ACH117" s="14"/>
      <c r="ACI117" s="14"/>
      <c r="ACJ117" s="14"/>
      <c r="ACK117" s="14"/>
      <c r="ACL117" s="14"/>
      <c r="ACM117" s="14"/>
      <c r="ACN117" s="14"/>
      <c r="ACO117" s="14"/>
      <c r="ACP117" s="14"/>
      <c r="ACQ117" s="14"/>
      <c r="ACR117" s="14"/>
      <c r="ACS117" s="14"/>
      <c r="ACT117" s="14"/>
      <c r="ACU117" s="14"/>
      <c r="ACV117" s="14"/>
      <c r="ACW117" s="14"/>
      <c r="ACX117" s="14"/>
      <c r="ACY117" s="14"/>
      <c r="ACZ117" s="14"/>
      <c r="ADA117" s="14"/>
      <c r="ADB117" s="14"/>
      <c r="ADC117" s="14"/>
      <c r="ADD117" s="14"/>
      <c r="ADE117" s="14"/>
      <c r="ADF117" s="14"/>
      <c r="ADG117" s="14"/>
      <c r="ADH117" s="14"/>
      <c r="ADI117" s="14"/>
      <c r="ADJ117" s="14"/>
      <c r="ADK117" s="14"/>
      <c r="ADL117" s="14"/>
      <c r="ADM117" s="14"/>
      <c r="ADN117" s="14"/>
      <c r="ADO117" s="14"/>
      <c r="ADP117" s="14"/>
      <c r="ADQ117" s="14"/>
      <c r="ADR117" s="14"/>
      <c r="ADS117" s="14"/>
      <c r="ADT117" s="14"/>
      <c r="ADU117" s="14"/>
      <c r="ADV117" s="14"/>
      <c r="ADW117" s="14"/>
      <c r="ADX117" s="14"/>
      <c r="ADY117" s="14"/>
      <c r="ADZ117" s="14"/>
      <c r="AEA117" s="14"/>
      <c r="AEB117" s="14"/>
      <c r="AEC117" s="14"/>
      <c r="AED117" s="14"/>
      <c r="AEE117" s="14"/>
      <c r="AEF117" s="14"/>
      <c r="AEG117" s="14"/>
      <c r="AEH117" s="14"/>
      <c r="AEI117" s="14"/>
      <c r="AEJ117" s="14"/>
      <c r="AEK117" s="14"/>
      <c r="AEL117" s="14"/>
      <c r="AEM117" s="14"/>
      <c r="AEN117" s="14"/>
      <c r="AEO117" s="14"/>
      <c r="AEP117" s="14"/>
      <c r="AEQ117" s="14"/>
      <c r="AER117" s="14"/>
      <c r="AES117" s="14"/>
      <c r="AET117" s="14"/>
      <c r="AEU117" s="14"/>
      <c r="AEV117" s="14"/>
      <c r="AEW117" s="14"/>
      <c r="AEX117" s="14"/>
      <c r="AEY117" s="14"/>
      <c r="AEZ117" s="14"/>
      <c r="AFA117" s="14"/>
      <c r="AFB117" s="14"/>
      <c r="AFC117" s="14"/>
      <c r="AFD117" s="14"/>
      <c r="AFE117" s="14"/>
      <c r="AFF117" s="14"/>
      <c r="AFG117" s="14"/>
      <c r="AFH117" s="14"/>
      <c r="AFI117" s="14"/>
      <c r="AFJ117" s="14"/>
      <c r="AFK117" s="14"/>
      <c r="AFL117" s="14"/>
      <c r="AFM117" s="14"/>
      <c r="AFN117" s="14"/>
      <c r="AFO117" s="14"/>
      <c r="AFP117" s="14"/>
      <c r="AFQ117" s="14"/>
      <c r="AFR117" s="14"/>
      <c r="AFS117" s="14"/>
      <c r="AFT117" s="14"/>
      <c r="AFU117" s="14"/>
      <c r="AFV117" s="14"/>
      <c r="AFW117" s="14"/>
      <c r="AFX117" s="14"/>
      <c r="AFY117" s="14"/>
      <c r="AFZ117" s="14"/>
      <c r="AGA117" s="14"/>
      <c r="AGB117" s="14"/>
      <c r="AGC117" s="14"/>
      <c r="AGD117" s="14"/>
      <c r="AGE117" s="14"/>
      <c r="AGF117" s="14"/>
      <c r="AGG117" s="14"/>
      <c r="AGH117" s="14"/>
      <c r="AGI117" s="14"/>
      <c r="AGJ117" s="14"/>
      <c r="AGK117" s="14"/>
      <c r="AGL117" s="14"/>
      <c r="AGM117" s="14"/>
      <c r="AGN117" s="14"/>
      <c r="AGO117" s="14"/>
      <c r="AGP117" s="14"/>
      <c r="AGQ117" s="14"/>
      <c r="AGR117" s="14"/>
      <c r="AGS117" s="14"/>
      <c r="AGT117" s="14"/>
      <c r="AGU117" s="14"/>
      <c r="AGV117" s="14"/>
      <c r="AGW117" s="14"/>
      <c r="AGX117" s="14"/>
      <c r="AGY117" s="14"/>
      <c r="AGZ117" s="14"/>
      <c r="AHA117" s="14"/>
      <c r="AHB117" s="14"/>
      <c r="AHC117" s="14"/>
      <c r="AHD117" s="14"/>
      <c r="AHE117" s="14"/>
      <c r="AHF117" s="14"/>
      <c r="AHG117" s="14"/>
      <c r="AHH117" s="14"/>
      <c r="AHI117" s="14"/>
      <c r="AHJ117" s="14"/>
      <c r="AHK117" s="14"/>
      <c r="AHL117" s="14"/>
      <c r="AHM117" s="14"/>
      <c r="AHN117" s="14"/>
      <c r="AHO117" s="14"/>
      <c r="AHP117" s="14"/>
      <c r="AHQ117" s="14"/>
      <c r="AHR117" s="14"/>
      <c r="AHS117" s="14"/>
      <c r="AHT117" s="14"/>
      <c r="AHU117" s="14"/>
      <c r="AHV117" s="14"/>
      <c r="AHW117" s="14"/>
      <c r="AHX117" s="14"/>
      <c r="AHY117" s="14"/>
      <c r="AHZ117" s="14"/>
      <c r="AIA117" s="14"/>
      <c r="AIB117" s="14"/>
      <c r="AIC117" s="14"/>
      <c r="AID117" s="14"/>
      <c r="AIE117" s="14"/>
      <c r="AIF117" s="14"/>
      <c r="AIG117" s="14"/>
      <c r="AIH117" s="14"/>
      <c r="AII117" s="14"/>
      <c r="AIJ117" s="14"/>
      <c r="AIK117" s="14"/>
      <c r="AIL117" s="14"/>
      <c r="AIM117" s="14"/>
      <c r="AIN117" s="14"/>
      <c r="AIO117" s="14"/>
      <c r="AIP117" s="14"/>
      <c r="AIQ117" s="14"/>
      <c r="AIR117" s="14"/>
      <c r="AIS117" s="14"/>
      <c r="AIT117" s="14"/>
      <c r="AIU117" s="14"/>
      <c r="AIV117" s="14"/>
      <c r="AIW117" s="14"/>
      <c r="AIX117" s="14"/>
      <c r="AIY117" s="14"/>
      <c r="AIZ117" s="14"/>
      <c r="AJA117" s="14"/>
      <c r="AJB117" s="14"/>
      <c r="AJC117" s="14"/>
      <c r="AJD117" s="14"/>
      <c r="AJE117" s="14"/>
      <c r="AJF117" s="14"/>
      <c r="AJG117" s="14"/>
      <c r="AJH117" s="14"/>
      <c r="AJI117" s="14"/>
      <c r="AJJ117" s="14"/>
      <c r="AJK117" s="14"/>
      <c r="AJL117" s="14"/>
      <c r="AJM117" s="14"/>
      <c r="AJN117" s="14"/>
      <c r="AJO117" s="14"/>
      <c r="AJP117" s="14"/>
      <c r="AJQ117" s="14"/>
      <c r="AJR117" s="14"/>
      <c r="AJS117" s="14"/>
      <c r="AJT117" s="14"/>
      <c r="AJU117" s="14"/>
      <c r="AJV117" s="14"/>
      <c r="AJW117" s="14"/>
      <c r="AJX117" s="14"/>
      <c r="AJY117" s="14"/>
      <c r="AJZ117" s="14"/>
      <c r="AKA117" s="14"/>
      <c r="AKB117" s="14"/>
      <c r="AKC117" s="14"/>
      <c r="AKD117" s="14"/>
      <c r="AKE117" s="14"/>
      <c r="AKF117" s="14"/>
      <c r="AKG117" s="14"/>
      <c r="AKH117" s="14"/>
      <c r="AKI117" s="14"/>
      <c r="AKJ117" s="14"/>
      <c r="AKK117" s="14"/>
      <c r="AKL117" s="14"/>
      <c r="AKM117" s="14"/>
      <c r="AKN117" s="14"/>
      <c r="AKO117" s="14"/>
      <c r="AKP117" s="14"/>
      <c r="AKQ117" s="14"/>
      <c r="AKR117" s="14"/>
      <c r="AKS117" s="14"/>
      <c r="AKT117" s="14"/>
      <c r="AKU117" s="14"/>
      <c r="AKV117" s="14"/>
      <c r="AKW117" s="14"/>
      <c r="AKX117" s="14"/>
      <c r="AKY117" s="14"/>
      <c r="AKZ117" s="14"/>
      <c r="ALA117" s="14"/>
      <c r="ALB117" s="14"/>
      <c r="ALC117" s="14"/>
      <c r="ALD117" s="14"/>
      <c r="ALE117" s="14"/>
      <c r="ALF117" s="14"/>
      <c r="ALG117" s="14"/>
      <c r="ALH117" s="14"/>
      <c r="ALI117" s="14"/>
      <c r="ALJ117" s="14"/>
      <c r="ALK117" s="14"/>
      <c r="ALL117" s="14"/>
      <c r="ALM117" s="14"/>
      <c r="ALN117" s="14"/>
      <c r="ALO117" s="14"/>
      <c r="ALP117" s="14"/>
      <c r="ALQ117" s="14"/>
      <c r="ALR117" s="14"/>
      <c r="ALS117" s="14"/>
      <c r="ALT117" s="14"/>
      <c r="ALU117" s="14"/>
      <c r="ALV117" s="14"/>
      <c r="ALW117" s="14"/>
      <c r="ALX117" s="14"/>
      <c r="ALY117" s="14"/>
      <c r="ALZ117" s="14"/>
      <c r="AMA117" s="14"/>
      <c r="AMB117" s="14"/>
      <c r="AMC117" s="14"/>
      <c r="AMD117" s="14"/>
      <c r="AME117" s="14"/>
      <c r="AMF117" s="14"/>
      <c r="AMG117" s="14"/>
      <c r="AMH117" s="14"/>
      <c r="AMI117" s="14"/>
      <c r="AMJ117" s="14"/>
      <c r="AMK117" s="14"/>
      <c r="AML117" s="14"/>
      <c r="AMM117" s="14"/>
      <c r="AMN117" s="14"/>
      <c r="AMO117" s="14"/>
      <c r="AMP117" s="14"/>
      <c r="AMQ117" s="14"/>
      <c r="AMR117" s="14"/>
      <c r="AMS117" s="14"/>
      <c r="AMT117" s="14"/>
      <c r="AMU117" s="14"/>
      <c r="AMV117" s="14"/>
      <c r="AMW117" s="14"/>
      <c r="AMX117" s="14"/>
      <c r="AMY117" s="14"/>
      <c r="AMZ117" s="14"/>
      <c r="ANA117" s="14"/>
      <c r="ANB117" s="14"/>
      <c r="ANC117" s="14"/>
      <c r="AND117" s="14"/>
      <c r="ANE117" s="14"/>
      <c r="ANF117" s="14"/>
      <c r="ANG117" s="14"/>
      <c r="ANH117" s="14"/>
      <c r="ANI117" s="14"/>
      <c r="ANJ117" s="14"/>
      <c r="ANK117" s="14"/>
      <c r="ANL117" s="14"/>
      <c r="ANM117" s="14"/>
      <c r="ANN117" s="14"/>
      <c r="ANO117" s="14"/>
      <c r="ANP117" s="14"/>
      <c r="ANQ117" s="14"/>
      <c r="ANR117" s="14"/>
      <c r="ANS117" s="14"/>
      <c r="ANT117" s="14"/>
      <c r="ANU117" s="14"/>
      <c r="ANV117" s="14"/>
      <c r="ANW117" s="14"/>
      <c r="ANX117" s="14"/>
      <c r="ANY117" s="14"/>
      <c r="ANZ117" s="14"/>
      <c r="AOA117" s="14"/>
      <c r="AOB117" s="14"/>
      <c r="AOC117" s="14"/>
      <c r="AOD117" s="14"/>
      <c r="AOE117" s="14"/>
      <c r="AOF117" s="14"/>
      <c r="AOG117" s="14"/>
      <c r="AOH117" s="14"/>
      <c r="AOI117" s="14"/>
      <c r="AOJ117" s="14"/>
      <c r="AOK117" s="14"/>
      <c r="AOL117" s="14"/>
      <c r="AOM117" s="14"/>
      <c r="AON117" s="14"/>
      <c r="AOO117" s="14"/>
      <c r="AOP117" s="14"/>
      <c r="AOQ117" s="14"/>
      <c r="AOR117" s="14"/>
      <c r="AOS117" s="14"/>
      <c r="AOT117" s="14"/>
      <c r="AOU117" s="14"/>
      <c r="AOV117" s="14"/>
      <c r="AOW117" s="14"/>
      <c r="AOX117" s="14"/>
      <c r="AOY117" s="14"/>
      <c r="AOZ117" s="14"/>
      <c r="APA117" s="14"/>
      <c r="APB117" s="14"/>
      <c r="APC117" s="14"/>
      <c r="APD117" s="14"/>
      <c r="APE117" s="14"/>
      <c r="APF117" s="14"/>
      <c r="APG117" s="14"/>
      <c r="APH117" s="14"/>
      <c r="API117" s="14"/>
      <c r="APJ117" s="14"/>
      <c r="APK117" s="14"/>
      <c r="APL117" s="14"/>
      <c r="APM117" s="14"/>
      <c r="APN117" s="14"/>
      <c r="APO117" s="14"/>
      <c r="APP117" s="14"/>
      <c r="APQ117" s="14"/>
      <c r="APR117" s="14"/>
      <c r="APS117" s="14"/>
      <c r="APT117" s="14"/>
      <c r="APU117" s="14"/>
      <c r="APV117" s="14"/>
      <c r="APW117" s="14"/>
      <c r="APX117" s="14"/>
      <c r="APY117" s="14"/>
      <c r="APZ117" s="14"/>
      <c r="AQA117" s="14"/>
      <c r="AQB117" s="14"/>
      <c r="AQC117" s="14"/>
      <c r="AQD117" s="14"/>
      <c r="AQE117" s="14"/>
      <c r="AQF117" s="14"/>
      <c r="AQG117" s="14"/>
      <c r="AQH117" s="14"/>
      <c r="AQI117" s="14"/>
      <c r="AQJ117" s="14"/>
      <c r="AQK117" s="14"/>
      <c r="AQL117" s="14"/>
      <c r="AQM117" s="14"/>
      <c r="AQN117" s="14"/>
      <c r="AQO117" s="14"/>
      <c r="AQP117" s="14"/>
      <c r="AQQ117" s="14"/>
      <c r="AQR117" s="14"/>
      <c r="AQS117" s="14"/>
      <c r="AQT117" s="14"/>
      <c r="AQU117" s="14"/>
      <c r="AQV117" s="14"/>
      <c r="AQW117" s="14"/>
      <c r="AQX117" s="14"/>
      <c r="AQY117" s="14"/>
      <c r="AQZ117" s="14"/>
      <c r="ARA117" s="14"/>
      <c r="ARB117" s="14"/>
      <c r="ARC117" s="14"/>
      <c r="ARD117" s="14"/>
      <c r="ARE117" s="14"/>
      <c r="ARF117" s="14"/>
      <c r="ARG117" s="14"/>
      <c r="ARH117" s="14"/>
      <c r="ARI117" s="14"/>
      <c r="ARJ117" s="14"/>
      <c r="ARK117" s="14"/>
      <c r="ARL117" s="14"/>
      <c r="ARM117" s="14"/>
      <c r="ARN117" s="14"/>
      <c r="ARO117" s="14"/>
      <c r="ARP117" s="14"/>
      <c r="ARQ117" s="14"/>
      <c r="ARR117" s="14"/>
      <c r="ARS117" s="14"/>
      <c r="ART117" s="14"/>
      <c r="ARU117" s="14"/>
      <c r="ARV117" s="14"/>
      <c r="ARW117" s="14"/>
      <c r="ARX117" s="14"/>
      <c r="ARY117" s="14"/>
      <c r="ARZ117" s="14"/>
      <c r="ASA117" s="14"/>
      <c r="ASB117" s="14"/>
      <c r="ASC117" s="14"/>
      <c r="ASD117" s="14"/>
      <c r="ASE117" s="14"/>
      <c r="ASF117" s="14"/>
      <c r="ASG117" s="14"/>
      <c r="ASH117" s="14"/>
      <c r="ASI117" s="14"/>
      <c r="ASJ117" s="14"/>
      <c r="ASK117" s="14"/>
      <c r="ASL117" s="14"/>
      <c r="ASM117" s="14"/>
      <c r="ASN117" s="14"/>
      <c r="ASO117" s="14"/>
      <c r="ASP117" s="14"/>
      <c r="ASQ117" s="14"/>
      <c r="ASR117" s="14"/>
      <c r="ASS117" s="14"/>
      <c r="AST117" s="14"/>
      <c r="ASU117" s="14"/>
      <c r="ASV117" s="14"/>
      <c r="ASW117" s="14"/>
      <c r="ASX117" s="14"/>
      <c r="ASY117" s="14"/>
      <c r="ASZ117" s="14"/>
      <c r="ATA117" s="14"/>
      <c r="ATB117" s="14"/>
      <c r="ATC117" s="14"/>
      <c r="ATD117" s="14"/>
    </row>
    <row r="118" spans="63:1200">
      <c r="BK118" s="14" t="str">
        <f t="shared" si="2115"/>
        <v/>
      </c>
      <c r="ABO118" s="14"/>
      <c r="ABP118" s="14"/>
      <c r="ABQ118" s="14"/>
      <c r="ABR118" s="14"/>
      <c r="ABS118" s="14"/>
      <c r="ABT118" s="14"/>
      <c r="ABU118" s="14"/>
      <c r="ABV118" s="14"/>
      <c r="ABW118" s="14"/>
      <c r="ABX118" s="14"/>
      <c r="ABY118" s="14"/>
      <c r="ABZ118" s="14"/>
      <c r="ACA118" s="14"/>
      <c r="ACB118" s="14"/>
      <c r="ACC118" s="14"/>
      <c r="ACD118" s="14"/>
      <c r="ACE118" s="14"/>
      <c r="ACF118" s="14"/>
      <c r="ACG118" s="14"/>
      <c r="ACH118" s="14"/>
      <c r="ACI118" s="14"/>
      <c r="ACJ118" s="14"/>
      <c r="ACK118" s="14"/>
      <c r="ACL118" s="14"/>
      <c r="ACM118" s="14"/>
      <c r="ACN118" s="14"/>
      <c r="ACO118" s="14"/>
      <c r="ACP118" s="14"/>
      <c r="ACQ118" s="14"/>
      <c r="ACR118" s="14"/>
      <c r="ACS118" s="14"/>
      <c r="ACT118" s="14"/>
      <c r="ACU118" s="14"/>
      <c r="ACV118" s="14"/>
      <c r="ACW118" s="14"/>
      <c r="ACX118" s="14"/>
      <c r="ACY118" s="14"/>
      <c r="ACZ118" s="14"/>
      <c r="ADA118" s="14"/>
      <c r="ADB118" s="14"/>
      <c r="ADC118" s="14"/>
      <c r="ADD118" s="14"/>
      <c r="ADE118" s="14"/>
      <c r="ADF118" s="14"/>
      <c r="ADG118" s="14"/>
      <c r="ADH118" s="14"/>
      <c r="ADI118" s="14"/>
      <c r="ADJ118" s="14"/>
      <c r="ADK118" s="14"/>
      <c r="ADL118" s="14"/>
      <c r="ADM118" s="14"/>
      <c r="ADN118" s="14"/>
      <c r="ADO118" s="14"/>
      <c r="ADP118" s="14"/>
      <c r="ADQ118" s="14"/>
      <c r="ADR118" s="14"/>
      <c r="ADS118" s="14"/>
      <c r="ADT118" s="14"/>
      <c r="ADU118" s="14"/>
      <c r="ADV118" s="14"/>
      <c r="ADW118" s="14"/>
      <c r="ADX118" s="14"/>
      <c r="ADY118" s="14"/>
      <c r="ADZ118" s="14"/>
      <c r="AEA118" s="14"/>
      <c r="AEB118" s="14"/>
      <c r="AEC118" s="14"/>
      <c r="AED118" s="14"/>
      <c r="AEE118" s="14"/>
      <c r="AEF118" s="14"/>
      <c r="AEG118" s="14"/>
      <c r="AEH118" s="14"/>
      <c r="AEI118" s="14"/>
      <c r="AEJ118" s="14"/>
      <c r="AEK118" s="14"/>
      <c r="AEL118" s="14"/>
      <c r="AEM118" s="14"/>
      <c r="AEN118" s="14"/>
      <c r="AEO118" s="14"/>
      <c r="AEP118" s="14"/>
      <c r="AEQ118" s="14"/>
      <c r="AER118" s="14"/>
      <c r="AES118" s="14"/>
      <c r="AET118" s="14"/>
      <c r="AEU118" s="14"/>
      <c r="AEV118" s="14"/>
      <c r="AEW118" s="14"/>
      <c r="AEX118" s="14"/>
      <c r="AEY118" s="14"/>
      <c r="AEZ118" s="14"/>
      <c r="AFA118" s="14"/>
      <c r="AFB118" s="14"/>
      <c r="AFC118" s="14"/>
      <c r="AFD118" s="14"/>
      <c r="AFE118" s="14"/>
      <c r="AFF118" s="14"/>
      <c r="AFG118" s="14"/>
      <c r="AFH118" s="14"/>
      <c r="AFI118" s="14"/>
      <c r="AFJ118" s="14"/>
      <c r="AFK118" s="14"/>
      <c r="AFL118" s="14"/>
      <c r="AFM118" s="14"/>
      <c r="AFN118" s="14"/>
      <c r="AFO118" s="14"/>
      <c r="AFP118" s="14"/>
      <c r="AFQ118" s="14"/>
      <c r="AFR118" s="14"/>
      <c r="AFS118" s="14"/>
      <c r="AFT118" s="14"/>
      <c r="AFU118" s="14"/>
      <c r="AFV118" s="14"/>
      <c r="AFW118" s="14"/>
      <c r="AFX118" s="14"/>
      <c r="AFY118" s="14"/>
      <c r="AFZ118" s="14"/>
      <c r="AGA118" s="14"/>
      <c r="AGB118" s="14"/>
      <c r="AGC118" s="14"/>
      <c r="AGD118" s="14"/>
      <c r="AGE118" s="14"/>
      <c r="AGF118" s="14"/>
      <c r="AGG118" s="14"/>
      <c r="AGH118" s="14"/>
      <c r="AGI118" s="14"/>
      <c r="AGJ118" s="14"/>
      <c r="AGK118" s="14"/>
      <c r="AGL118" s="14"/>
      <c r="AGM118" s="14"/>
      <c r="AGN118" s="14"/>
      <c r="AGO118" s="14"/>
      <c r="AGP118" s="14"/>
      <c r="AGQ118" s="14"/>
      <c r="AGR118" s="14"/>
      <c r="AGS118" s="14"/>
      <c r="AGT118" s="14"/>
      <c r="AGU118" s="14"/>
      <c r="AGV118" s="14"/>
      <c r="AGW118" s="14"/>
      <c r="AGX118" s="14"/>
      <c r="AGY118" s="14"/>
      <c r="AGZ118" s="14"/>
      <c r="AHA118" s="14"/>
      <c r="AHB118" s="14"/>
      <c r="AHC118" s="14"/>
      <c r="AHD118" s="14"/>
      <c r="AHE118" s="14"/>
      <c r="AHF118" s="14"/>
      <c r="AHG118" s="14"/>
      <c r="AHH118" s="14"/>
      <c r="AHI118" s="14"/>
      <c r="AHJ118" s="14"/>
      <c r="AHK118" s="14"/>
      <c r="AHL118" s="14"/>
      <c r="AHM118" s="14"/>
      <c r="AHN118" s="14"/>
      <c r="AHO118" s="14"/>
      <c r="AHP118" s="14"/>
      <c r="AHQ118" s="14"/>
      <c r="AHR118" s="14"/>
      <c r="AHS118" s="14"/>
      <c r="AHT118" s="14"/>
      <c r="AHU118" s="14"/>
      <c r="AHV118" s="14"/>
      <c r="AHW118" s="14"/>
      <c r="AHX118" s="14"/>
      <c r="AHY118" s="14"/>
      <c r="AHZ118" s="14"/>
      <c r="AIA118" s="14"/>
      <c r="AIB118" s="14"/>
      <c r="AIC118" s="14"/>
      <c r="AID118" s="14"/>
      <c r="AIE118" s="14"/>
      <c r="AIF118" s="14"/>
      <c r="AIG118" s="14"/>
      <c r="AIH118" s="14"/>
      <c r="AII118" s="14"/>
      <c r="AIJ118" s="14"/>
      <c r="AIK118" s="14"/>
      <c r="AIL118" s="14"/>
      <c r="AIM118" s="14"/>
      <c r="AIN118" s="14"/>
      <c r="AIO118" s="14"/>
      <c r="AIP118" s="14"/>
      <c r="AIQ118" s="14"/>
      <c r="AIR118" s="14"/>
      <c r="AIS118" s="14"/>
      <c r="AIT118" s="14"/>
      <c r="AIU118" s="14"/>
      <c r="AIV118" s="14"/>
      <c r="AIW118" s="14"/>
      <c r="AIX118" s="14"/>
      <c r="AIY118" s="14"/>
      <c r="AIZ118" s="14"/>
      <c r="AJA118" s="14"/>
      <c r="AJB118" s="14"/>
      <c r="AJC118" s="14"/>
      <c r="AJD118" s="14"/>
      <c r="AJE118" s="14"/>
      <c r="AJF118" s="14"/>
      <c r="AJG118" s="14"/>
      <c r="AJH118" s="14"/>
      <c r="AJI118" s="14"/>
      <c r="AJJ118" s="14"/>
      <c r="AJK118" s="14"/>
      <c r="AJL118" s="14"/>
      <c r="AJM118" s="14"/>
      <c r="AJN118" s="14"/>
      <c r="AJO118" s="14"/>
      <c r="AJP118" s="14"/>
      <c r="AJQ118" s="14"/>
      <c r="AJR118" s="14"/>
      <c r="AJS118" s="14"/>
      <c r="AJT118" s="14"/>
      <c r="AJU118" s="14"/>
      <c r="AJV118" s="14"/>
      <c r="AJW118" s="14"/>
      <c r="AJX118" s="14"/>
      <c r="AJY118" s="14"/>
      <c r="AJZ118" s="14"/>
      <c r="AKA118" s="14"/>
      <c r="AKB118" s="14"/>
      <c r="AKC118" s="14"/>
      <c r="AKD118" s="14"/>
      <c r="AKE118" s="14"/>
      <c r="AKF118" s="14"/>
      <c r="AKG118" s="14"/>
      <c r="AKH118" s="14"/>
      <c r="AKI118" s="14"/>
      <c r="AKJ118" s="14"/>
      <c r="AKK118" s="14"/>
      <c r="AKL118" s="14"/>
      <c r="AKM118" s="14"/>
      <c r="AKN118" s="14"/>
      <c r="AKO118" s="14"/>
      <c r="AKP118" s="14"/>
      <c r="AKQ118" s="14"/>
      <c r="AKR118" s="14"/>
      <c r="AKS118" s="14"/>
      <c r="AKT118" s="14"/>
      <c r="AKU118" s="14"/>
      <c r="AKV118" s="14"/>
      <c r="AKW118" s="14"/>
      <c r="AKX118" s="14"/>
      <c r="AKY118" s="14"/>
      <c r="AKZ118" s="14"/>
      <c r="ALA118" s="14"/>
      <c r="ALB118" s="14"/>
      <c r="ALC118" s="14"/>
      <c r="ALD118" s="14"/>
      <c r="ALE118" s="14"/>
      <c r="ALF118" s="14"/>
      <c r="ALG118" s="14"/>
      <c r="ALH118" s="14"/>
      <c r="ALI118" s="14"/>
      <c r="ALJ118" s="14"/>
      <c r="ALK118" s="14"/>
      <c r="ALL118" s="14"/>
      <c r="ALM118" s="14"/>
      <c r="ALN118" s="14"/>
      <c r="ALO118" s="14"/>
      <c r="ALP118" s="14"/>
      <c r="ALQ118" s="14"/>
      <c r="ALR118" s="14"/>
      <c r="ALS118" s="14"/>
      <c r="ALT118" s="14"/>
      <c r="ALU118" s="14"/>
      <c r="ALV118" s="14"/>
      <c r="ALW118" s="14"/>
      <c r="ALX118" s="14"/>
      <c r="ALY118" s="14"/>
      <c r="ALZ118" s="14"/>
      <c r="AMA118" s="14"/>
      <c r="AMB118" s="14"/>
      <c r="AMC118" s="14"/>
      <c r="AMD118" s="14"/>
      <c r="AME118" s="14"/>
      <c r="AMF118" s="14"/>
      <c r="AMG118" s="14"/>
      <c r="AMH118" s="14"/>
      <c r="AMI118" s="14"/>
      <c r="AMJ118" s="14"/>
      <c r="AMK118" s="14"/>
      <c r="AML118" s="14"/>
      <c r="AMM118" s="14"/>
      <c r="AMN118" s="14"/>
      <c r="AMO118" s="14"/>
      <c r="AMP118" s="14"/>
      <c r="AMQ118" s="14"/>
      <c r="AMR118" s="14"/>
      <c r="AMS118" s="14"/>
      <c r="AMT118" s="14"/>
      <c r="AMU118" s="14"/>
      <c r="AMV118" s="14"/>
      <c r="AMW118" s="14"/>
      <c r="AMX118" s="14"/>
      <c r="AMY118" s="14"/>
      <c r="AMZ118" s="14"/>
      <c r="ANA118" s="14"/>
      <c r="ANB118" s="14"/>
      <c r="ANC118" s="14"/>
      <c r="AND118" s="14"/>
      <c r="ANE118" s="14"/>
      <c r="ANF118" s="14"/>
      <c r="ANG118" s="14"/>
      <c r="ANH118" s="14"/>
      <c r="ANI118" s="14"/>
      <c r="ANJ118" s="14"/>
      <c r="ANK118" s="14"/>
      <c r="ANL118" s="14"/>
      <c r="ANM118" s="14"/>
      <c r="ANN118" s="14"/>
      <c r="ANO118" s="14"/>
      <c r="ANP118" s="14"/>
      <c r="ANQ118" s="14"/>
      <c r="ANR118" s="14"/>
      <c r="ANS118" s="14"/>
      <c r="ANT118" s="14"/>
      <c r="ANU118" s="14"/>
      <c r="ANV118" s="14"/>
      <c r="ANW118" s="14"/>
      <c r="ANX118" s="14"/>
      <c r="ANY118" s="14"/>
      <c r="ANZ118" s="14"/>
      <c r="AOA118" s="14"/>
      <c r="AOB118" s="14"/>
      <c r="AOC118" s="14"/>
      <c r="AOD118" s="14"/>
      <c r="AOE118" s="14"/>
      <c r="AOF118" s="14"/>
      <c r="AOG118" s="14"/>
      <c r="AOH118" s="14"/>
      <c r="AOI118" s="14"/>
      <c r="AOJ118" s="14"/>
      <c r="AOK118" s="14"/>
      <c r="AOL118" s="14"/>
      <c r="AOM118" s="14"/>
      <c r="AON118" s="14"/>
      <c r="AOO118" s="14"/>
      <c r="AOP118" s="14"/>
      <c r="AOQ118" s="14"/>
      <c r="AOR118" s="14"/>
      <c r="AOS118" s="14"/>
      <c r="AOT118" s="14"/>
      <c r="AOU118" s="14"/>
      <c r="AOV118" s="14"/>
      <c r="AOW118" s="14"/>
      <c r="AOX118" s="14"/>
      <c r="AOY118" s="14"/>
      <c r="AOZ118" s="14"/>
      <c r="APA118" s="14"/>
      <c r="APB118" s="14"/>
      <c r="APC118" s="14"/>
      <c r="APD118" s="14"/>
      <c r="APE118" s="14"/>
      <c r="APF118" s="14"/>
      <c r="APG118" s="14"/>
      <c r="APH118" s="14"/>
      <c r="API118" s="14"/>
      <c r="APJ118" s="14"/>
      <c r="APK118" s="14"/>
      <c r="APL118" s="14"/>
      <c r="APM118" s="14"/>
      <c r="APN118" s="14"/>
      <c r="APO118" s="14"/>
      <c r="APP118" s="14"/>
      <c r="APQ118" s="14"/>
      <c r="APR118" s="14"/>
      <c r="APS118" s="14"/>
      <c r="APT118" s="14"/>
      <c r="APU118" s="14"/>
      <c r="APV118" s="14"/>
      <c r="APW118" s="14"/>
      <c r="APX118" s="14"/>
      <c r="APY118" s="14"/>
      <c r="APZ118" s="14"/>
      <c r="AQA118" s="14"/>
      <c r="AQB118" s="14"/>
      <c r="AQC118" s="14"/>
      <c r="AQD118" s="14"/>
      <c r="AQE118" s="14"/>
      <c r="AQF118" s="14"/>
      <c r="AQG118" s="14"/>
      <c r="AQH118" s="14"/>
      <c r="AQI118" s="14"/>
      <c r="AQJ118" s="14"/>
      <c r="AQK118" s="14"/>
      <c r="AQL118" s="14"/>
      <c r="AQM118" s="14"/>
      <c r="AQN118" s="14"/>
      <c r="AQO118" s="14"/>
      <c r="AQP118" s="14"/>
      <c r="AQQ118" s="14"/>
      <c r="AQR118" s="14"/>
      <c r="AQS118" s="14"/>
      <c r="AQT118" s="14"/>
      <c r="AQU118" s="14"/>
      <c r="AQV118" s="14"/>
      <c r="AQW118" s="14"/>
      <c r="AQX118" s="14"/>
      <c r="AQY118" s="14"/>
      <c r="AQZ118" s="14"/>
      <c r="ARA118" s="14"/>
      <c r="ARB118" s="14"/>
      <c r="ARC118" s="14"/>
      <c r="ARD118" s="14"/>
      <c r="ARE118" s="14"/>
      <c r="ARF118" s="14"/>
      <c r="ARG118" s="14"/>
      <c r="ARH118" s="14"/>
      <c r="ARI118" s="14"/>
      <c r="ARJ118" s="14"/>
      <c r="ARK118" s="14"/>
      <c r="ARL118" s="14"/>
      <c r="ARM118" s="14"/>
      <c r="ARN118" s="14"/>
      <c r="ARO118" s="14"/>
      <c r="ARP118" s="14"/>
      <c r="ARQ118" s="14"/>
      <c r="ARR118" s="14"/>
      <c r="ARS118" s="14"/>
      <c r="ART118" s="14"/>
      <c r="ARU118" s="14"/>
      <c r="ARV118" s="14"/>
      <c r="ARW118" s="14"/>
      <c r="ARX118" s="14"/>
      <c r="ARY118" s="14"/>
      <c r="ARZ118" s="14"/>
      <c r="ASA118" s="14"/>
      <c r="ASB118" s="14"/>
      <c r="ASC118" s="14"/>
      <c r="ASD118" s="14"/>
      <c r="ASE118" s="14"/>
      <c r="ASF118" s="14"/>
      <c r="ASG118" s="14"/>
      <c r="ASH118" s="14"/>
      <c r="ASI118" s="14"/>
      <c r="ASJ118" s="14"/>
      <c r="ASK118" s="14"/>
      <c r="ASL118" s="14"/>
      <c r="ASM118" s="14"/>
      <c r="ASN118" s="14"/>
      <c r="ASO118" s="14"/>
      <c r="ASP118" s="14"/>
      <c r="ASQ118" s="14"/>
      <c r="ASR118" s="14"/>
      <c r="ASS118" s="14"/>
      <c r="AST118" s="14"/>
      <c r="ASU118" s="14"/>
      <c r="ASV118" s="14"/>
      <c r="ASW118" s="14"/>
      <c r="ASX118" s="14"/>
      <c r="ASY118" s="14"/>
      <c r="ASZ118" s="14"/>
      <c r="ATA118" s="14"/>
      <c r="ATB118" s="14"/>
      <c r="ATC118" s="14"/>
      <c r="ATD118" s="14"/>
    </row>
    <row r="119" spans="63:1200">
      <c r="BK119" s="14" t="str">
        <f t="shared" si="2115"/>
        <v/>
      </c>
      <c r="ABO119" s="14"/>
      <c r="ABP119" s="14"/>
      <c r="ABQ119" s="14"/>
      <c r="ABR119" s="14"/>
      <c r="ABS119" s="14"/>
      <c r="ABT119" s="14"/>
      <c r="ABU119" s="14"/>
      <c r="ABV119" s="14"/>
      <c r="ABW119" s="14"/>
      <c r="ABX119" s="14"/>
      <c r="ABY119" s="14"/>
      <c r="ABZ119" s="14"/>
      <c r="ACA119" s="14"/>
      <c r="ACB119" s="14"/>
      <c r="ACC119" s="14"/>
      <c r="ACD119" s="14"/>
      <c r="ACE119" s="14"/>
      <c r="ACF119" s="14"/>
      <c r="ACG119" s="14"/>
      <c r="ACH119" s="14"/>
      <c r="ACI119" s="14"/>
      <c r="ACJ119" s="14"/>
      <c r="ACK119" s="14"/>
      <c r="ACL119" s="14"/>
      <c r="ACM119" s="14"/>
      <c r="ACN119" s="14"/>
      <c r="ACO119" s="14"/>
      <c r="ACP119" s="14"/>
      <c r="ACQ119" s="14"/>
      <c r="ACR119" s="14"/>
      <c r="ACS119" s="14"/>
      <c r="ACT119" s="14"/>
      <c r="ACU119" s="14"/>
      <c r="ACV119" s="14"/>
      <c r="ACW119" s="14"/>
      <c r="ACX119" s="14"/>
      <c r="ACY119" s="14"/>
      <c r="ACZ119" s="14"/>
      <c r="ADA119" s="14"/>
      <c r="ADB119" s="14"/>
      <c r="ADC119" s="14"/>
      <c r="ADD119" s="14"/>
      <c r="ADE119" s="14"/>
      <c r="ADF119" s="14"/>
      <c r="ADG119" s="14"/>
      <c r="ADH119" s="14"/>
      <c r="ADI119" s="14"/>
      <c r="ADJ119" s="14"/>
      <c r="ADK119" s="14"/>
      <c r="ADL119" s="14"/>
      <c r="ADM119" s="14"/>
      <c r="ADN119" s="14"/>
      <c r="ADO119" s="14"/>
      <c r="ADP119" s="14"/>
      <c r="ADQ119" s="14"/>
      <c r="ADR119" s="14"/>
      <c r="ADS119" s="14"/>
      <c r="ADT119" s="14"/>
      <c r="ADU119" s="14"/>
      <c r="ADV119" s="14"/>
      <c r="ADW119" s="14"/>
      <c r="ADX119" s="14"/>
      <c r="ADY119" s="14"/>
      <c r="ADZ119" s="14"/>
      <c r="AEA119" s="14"/>
      <c r="AEB119" s="14"/>
      <c r="AEC119" s="14"/>
      <c r="AED119" s="14"/>
      <c r="AEE119" s="14"/>
      <c r="AEF119" s="14"/>
      <c r="AEG119" s="14"/>
      <c r="AEH119" s="14"/>
      <c r="AEI119" s="14"/>
      <c r="AEJ119" s="14"/>
      <c r="AEK119" s="14"/>
      <c r="AEL119" s="14"/>
      <c r="AEM119" s="14"/>
      <c r="AEN119" s="14"/>
      <c r="AEO119" s="14"/>
      <c r="AEP119" s="14"/>
      <c r="AEQ119" s="14"/>
      <c r="AER119" s="14"/>
      <c r="AES119" s="14"/>
      <c r="AET119" s="14"/>
      <c r="AEU119" s="14"/>
      <c r="AEV119" s="14"/>
      <c r="AEW119" s="14"/>
      <c r="AEX119" s="14"/>
      <c r="AEY119" s="14"/>
      <c r="AEZ119" s="14"/>
      <c r="AFA119" s="14"/>
      <c r="AFB119" s="14"/>
      <c r="AFC119" s="14"/>
      <c r="AFD119" s="14"/>
      <c r="AFE119" s="14"/>
      <c r="AFF119" s="14"/>
      <c r="AFG119" s="14"/>
      <c r="AFH119" s="14"/>
      <c r="AFI119" s="14"/>
      <c r="AFJ119" s="14"/>
      <c r="AFK119" s="14"/>
      <c r="AFL119" s="14"/>
      <c r="AFM119" s="14"/>
      <c r="AFN119" s="14"/>
      <c r="AFO119" s="14"/>
      <c r="AFP119" s="14"/>
      <c r="AFQ119" s="14"/>
      <c r="AFR119" s="14"/>
      <c r="AFS119" s="14"/>
      <c r="AFT119" s="14"/>
      <c r="AFU119" s="14"/>
      <c r="AFV119" s="14"/>
      <c r="AFW119" s="14"/>
      <c r="AFX119" s="14"/>
      <c r="AFY119" s="14"/>
      <c r="AFZ119" s="14"/>
      <c r="AGA119" s="14"/>
      <c r="AGB119" s="14"/>
      <c r="AGC119" s="14"/>
      <c r="AGD119" s="14"/>
      <c r="AGE119" s="14"/>
      <c r="AGF119" s="14"/>
      <c r="AGG119" s="14"/>
      <c r="AGH119" s="14"/>
      <c r="AGI119" s="14"/>
      <c r="AGJ119" s="14"/>
      <c r="AGK119" s="14"/>
      <c r="AGL119" s="14"/>
      <c r="AGM119" s="14"/>
      <c r="AGN119" s="14"/>
      <c r="AGO119" s="14"/>
      <c r="AGP119" s="14"/>
      <c r="AGQ119" s="14"/>
      <c r="AGR119" s="14"/>
      <c r="AGS119" s="14"/>
      <c r="AGT119" s="14"/>
      <c r="AGU119" s="14"/>
      <c r="AGV119" s="14"/>
      <c r="AGW119" s="14"/>
      <c r="AGX119" s="14"/>
      <c r="AGY119" s="14"/>
      <c r="AGZ119" s="14"/>
      <c r="AHA119" s="14"/>
      <c r="AHB119" s="14"/>
      <c r="AHC119" s="14"/>
      <c r="AHD119" s="14"/>
      <c r="AHE119" s="14"/>
      <c r="AHF119" s="14"/>
      <c r="AHG119" s="14"/>
      <c r="AHH119" s="14"/>
      <c r="AHI119" s="14"/>
      <c r="AHJ119" s="14"/>
      <c r="AHK119" s="14"/>
      <c r="AHL119" s="14"/>
      <c r="AHM119" s="14"/>
      <c r="AHN119" s="14"/>
      <c r="AHO119" s="14"/>
      <c r="AHP119" s="14"/>
      <c r="AHQ119" s="14"/>
      <c r="AHR119" s="14"/>
      <c r="AHS119" s="14"/>
      <c r="AHT119" s="14"/>
      <c r="AHU119" s="14"/>
      <c r="AHV119" s="14"/>
      <c r="AHW119" s="14"/>
      <c r="AHX119" s="14"/>
      <c r="AHY119" s="14"/>
      <c r="AHZ119" s="14"/>
      <c r="AIA119" s="14"/>
      <c r="AIB119" s="14"/>
      <c r="AIC119" s="14"/>
      <c r="AID119" s="14"/>
      <c r="AIE119" s="14"/>
      <c r="AIF119" s="14"/>
      <c r="AIG119" s="14"/>
      <c r="AIH119" s="14"/>
      <c r="AII119" s="14"/>
      <c r="AIJ119" s="14"/>
      <c r="AIK119" s="14"/>
      <c r="AIL119" s="14"/>
      <c r="AIM119" s="14"/>
      <c r="AIN119" s="14"/>
      <c r="AIO119" s="14"/>
      <c r="AIP119" s="14"/>
      <c r="AIQ119" s="14"/>
      <c r="AIR119" s="14"/>
      <c r="AIS119" s="14"/>
      <c r="AIT119" s="14"/>
      <c r="AIU119" s="14"/>
      <c r="AIV119" s="14"/>
      <c r="AIW119" s="14"/>
      <c r="AIX119" s="14"/>
      <c r="AIY119" s="14"/>
      <c r="AIZ119" s="14"/>
      <c r="AJA119" s="14"/>
      <c r="AJB119" s="14"/>
      <c r="AJC119" s="14"/>
      <c r="AJD119" s="14"/>
      <c r="AJE119" s="14"/>
      <c r="AJF119" s="14"/>
      <c r="AJG119" s="14"/>
      <c r="AJH119" s="14"/>
      <c r="AJI119" s="14"/>
      <c r="AJJ119" s="14"/>
      <c r="AJK119" s="14"/>
      <c r="AJL119" s="14"/>
      <c r="AJM119" s="14"/>
      <c r="AJN119" s="14"/>
      <c r="AJO119" s="14"/>
      <c r="AJP119" s="14"/>
      <c r="AJQ119" s="14"/>
      <c r="AJR119" s="14"/>
      <c r="AJS119" s="14"/>
      <c r="AJT119" s="14"/>
      <c r="AJU119" s="14"/>
      <c r="AJV119" s="14"/>
      <c r="AJW119" s="14"/>
      <c r="AJX119" s="14"/>
      <c r="AJY119" s="14"/>
      <c r="AJZ119" s="14"/>
      <c r="AKA119" s="14"/>
      <c r="AKB119" s="14"/>
      <c r="AKC119" s="14"/>
      <c r="AKD119" s="14"/>
      <c r="AKE119" s="14"/>
      <c r="AKF119" s="14"/>
      <c r="AKG119" s="14"/>
      <c r="AKH119" s="14"/>
      <c r="AKI119" s="14"/>
      <c r="AKJ119" s="14"/>
      <c r="AKK119" s="14"/>
      <c r="AKL119" s="14"/>
      <c r="AKM119" s="14"/>
      <c r="AKN119" s="14"/>
      <c r="AKO119" s="14"/>
      <c r="AKP119" s="14"/>
      <c r="AKQ119" s="14"/>
      <c r="AKR119" s="14"/>
      <c r="AKS119" s="14"/>
      <c r="AKT119" s="14"/>
      <c r="AKU119" s="14"/>
      <c r="AKV119" s="14"/>
      <c r="AKW119" s="14"/>
      <c r="AKX119" s="14"/>
      <c r="AKY119" s="14"/>
      <c r="AKZ119" s="14"/>
      <c r="ALA119" s="14"/>
      <c r="ALB119" s="14"/>
      <c r="ALC119" s="14"/>
      <c r="ALD119" s="14"/>
      <c r="ALE119" s="14"/>
      <c r="ALF119" s="14"/>
      <c r="ALG119" s="14"/>
      <c r="ALH119" s="14"/>
      <c r="ALI119" s="14"/>
      <c r="ALJ119" s="14"/>
      <c r="ALK119" s="14"/>
      <c r="ALL119" s="14"/>
      <c r="ALM119" s="14"/>
      <c r="ALN119" s="14"/>
      <c r="ALO119" s="14"/>
      <c r="ALP119" s="14"/>
      <c r="ALQ119" s="14"/>
      <c r="ALR119" s="14"/>
      <c r="ALS119" s="14"/>
      <c r="ALT119" s="14"/>
      <c r="ALU119" s="14"/>
      <c r="ALV119" s="14"/>
      <c r="ALW119" s="14"/>
      <c r="ALX119" s="14"/>
      <c r="ALY119" s="14"/>
      <c r="ALZ119" s="14"/>
      <c r="AMA119" s="14"/>
      <c r="AMB119" s="14"/>
      <c r="AMC119" s="14"/>
      <c r="AMD119" s="14"/>
      <c r="AME119" s="14"/>
      <c r="AMF119" s="14"/>
      <c r="AMG119" s="14"/>
      <c r="AMH119" s="14"/>
      <c r="AMI119" s="14"/>
      <c r="AMJ119" s="14"/>
      <c r="AMK119" s="14"/>
      <c r="AML119" s="14"/>
      <c r="AMM119" s="14"/>
      <c r="AMN119" s="14"/>
      <c r="AMO119" s="14"/>
      <c r="AMP119" s="14"/>
      <c r="AMQ119" s="14"/>
      <c r="AMR119" s="14"/>
      <c r="AMS119" s="14"/>
      <c r="AMT119" s="14"/>
      <c r="AMU119" s="14"/>
      <c r="AMV119" s="14"/>
      <c r="AMW119" s="14"/>
      <c r="AMX119" s="14"/>
      <c r="AMY119" s="14"/>
      <c r="AMZ119" s="14"/>
      <c r="ANA119" s="14"/>
      <c r="ANB119" s="14"/>
      <c r="ANC119" s="14"/>
      <c r="AND119" s="14"/>
      <c r="ANE119" s="14"/>
      <c r="ANF119" s="14"/>
      <c r="ANG119" s="14"/>
      <c r="ANH119" s="14"/>
      <c r="ANI119" s="14"/>
      <c r="ANJ119" s="14"/>
      <c r="ANK119" s="14"/>
      <c r="ANL119" s="14"/>
      <c r="ANM119" s="14"/>
      <c r="ANN119" s="14"/>
      <c r="ANO119" s="14"/>
      <c r="ANP119" s="14"/>
      <c r="ANQ119" s="14"/>
      <c r="ANR119" s="14"/>
      <c r="ANS119" s="14"/>
      <c r="ANT119" s="14"/>
      <c r="ANU119" s="14"/>
      <c r="ANV119" s="14"/>
      <c r="ANW119" s="14"/>
      <c r="ANX119" s="14"/>
      <c r="ANY119" s="14"/>
      <c r="ANZ119" s="14"/>
      <c r="AOA119" s="14"/>
      <c r="AOB119" s="14"/>
      <c r="AOC119" s="14"/>
      <c r="AOD119" s="14"/>
      <c r="AOE119" s="14"/>
      <c r="AOF119" s="14"/>
      <c r="AOG119" s="14"/>
      <c r="AOH119" s="14"/>
      <c r="AOI119" s="14"/>
      <c r="AOJ119" s="14"/>
      <c r="AOK119" s="14"/>
      <c r="AOL119" s="14"/>
      <c r="AOM119" s="14"/>
      <c r="AON119" s="14"/>
      <c r="AOO119" s="14"/>
      <c r="AOP119" s="14"/>
      <c r="AOQ119" s="14"/>
      <c r="AOR119" s="14"/>
      <c r="AOS119" s="14"/>
      <c r="AOT119" s="14"/>
      <c r="AOU119" s="14"/>
      <c r="AOV119" s="14"/>
      <c r="AOW119" s="14"/>
      <c r="AOX119" s="14"/>
      <c r="AOY119" s="14"/>
      <c r="AOZ119" s="14"/>
      <c r="APA119" s="14"/>
      <c r="APB119" s="14"/>
      <c r="APC119" s="14"/>
      <c r="APD119" s="14"/>
      <c r="APE119" s="14"/>
      <c r="APF119" s="14"/>
      <c r="APG119" s="14"/>
      <c r="APH119" s="14"/>
      <c r="API119" s="14"/>
      <c r="APJ119" s="14"/>
      <c r="APK119" s="14"/>
      <c r="APL119" s="14"/>
      <c r="APM119" s="14"/>
      <c r="APN119" s="14"/>
      <c r="APO119" s="14"/>
      <c r="APP119" s="14"/>
      <c r="APQ119" s="14"/>
      <c r="APR119" s="14"/>
      <c r="APS119" s="14"/>
      <c r="APT119" s="14"/>
      <c r="APU119" s="14"/>
      <c r="APV119" s="14"/>
      <c r="APW119" s="14"/>
      <c r="APX119" s="14"/>
      <c r="APY119" s="14"/>
      <c r="APZ119" s="14"/>
      <c r="AQA119" s="14"/>
      <c r="AQB119" s="14"/>
      <c r="AQC119" s="14"/>
      <c r="AQD119" s="14"/>
      <c r="AQE119" s="14"/>
      <c r="AQF119" s="14"/>
      <c r="AQG119" s="14"/>
      <c r="AQH119" s="14"/>
      <c r="AQI119" s="14"/>
      <c r="AQJ119" s="14"/>
      <c r="AQK119" s="14"/>
      <c r="AQL119" s="14"/>
      <c r="AQM119" s="14"/>
      <c r="AQN119" s="14"/>
      <c r="AQO119" s="14"/>
      <c r="AQP119" s="14"/>
      <c r="AQQ119" s="14"/>
      <c r="AQR119" s="14"/>
      <c r="AQS119" s="14"/>
      <c r="AQT119" s="14"/>
      <c r="AQU119" s="14"/>
      <c r="AQV119" s="14"/>
      <c r="AQW119" s="14"/>
      <c r="AQX119" s="14"/>
      <c r="AQY119" s="14"/>
      <c r="AQZ119" s="14"/>
      <c r="ARA119" s="14"/>
      <c r="ARB119" s="14"/>
      <c r="ARC119" s="14"/>
      <c r="ARD119" s="14"/>
      <c r="ARE119" s="14"/>
      <c r="ARF119" s="14"/>
      <c r="ARG119" s="14"/>
      <c r="ARH119" s="14"/>
      <c r="ARI119" s="14"/>
      <c r="ARJ119" s="14"/>
      <c r="ARK119" s="14"/>
      <c r="ARL119" s="14"/>
      <c r="ARM119" s="14"/>
      <c r="ARN119" s="14"/>
      <c r="ARO119" s="14"/>
      <c r="ARP119" s="14"/>
      <c r="ARQ119" s="14"/>
      <c r="ARR119" s="14"/>
      <c r="ARS119" s="14"/>
      <c r="ART119" s="14"/>
      <c r="ARU119" s="14"/>
      <c r="ARV119" s="14"/>
      <c r="ARW119" s="14"/>
      <c r="ARX119" s="14"/>
      <c r="ARY119" s="14"/>
      <c r="ARZ119" s="14"/>
      <c r="ASA119" s="14"/>
      <c r="ASB119" s="14"/>
      <c r="ASC119" s="14"/>
      <c r="ASD119" s="14"/>
      <c r="ASE119" s="14"/>
      <c r="ASF119" s="14"/>
      <c r="ASG119" s="14"/>
      <c r="ASH119" s="14"/>
      <c r="ASI119" s="14"/>
      <c r="ASJ119" s="14"/>
      <c r="ASK119" s="14"/>
      <c r="ASL119" s="14"/>
      <c r="ASM119" s="14"/>
      <c r="ASN119" s="14"/>
      <c r="ASO119" s="14"/>
      <c r="ASP119" s="14"/>
      <c r="ASQ119" s="14"/>
      <c r="ASR119" s="14"/>
      <c r="ASS119" s="14"/>
      <c r="AST119" s="14"/>
      <c r="ASU119" s="14"/>
      <c r="ASV119" s="14"/>
      <c r="ASW119" s="14"/>
      <c r="ASX119" s="14"/>
      <c r="ASY119" s="14"/>
      <c r="ASZ119" s="14"/>
      <c r="ATA119" s="14"/>
      <c r="ATB119" s="14"/>
      <c r="ATC119" s="14"/>
      <c r="ATD119" s="14"/>
    </row>
    <row r="120" spans="63:1200">
      <c r="BK120" s="14" t="str">
        <f t="shared" si="2115"/>
        <v/>
      </c>
      <c r="ABO120" s="14"/>
      <c r="ABP120" s="14"/>
      <c r="ABQ120" s="14"/>
      <c r="ABR120" s="14"/>
      <c r="ABS120" s="14"/>
      <c r="ABT120" s="14"/>
      <c r="ABU120" s="14"/>
      <c r="ABV120" s="14"/>
      <c r="ABW120" s="14"/>
      <c r="ABX120" s="14"/>
      <c r="ABY120" s="14"/>
      <c r="ABZ120" s="14"/>
      <c r="ACA120" s="14"/>
      <c r="ACB120" s="14"/>
      <c r="ACC120" s="14"/>
      <c r="ACD120" s="14"/>
      <c r="ACE120" s="14"/>
      <c r="ACF120" s="14"/>
      <c r="ACG120" s="14"/>
      <c r="ACH120" s="14"/>
      <c r="ACI120" s="14"/>
      <c r="ACJ120" s="14"/>
      <c r="ACK120" s="14"/>
      <c r="ACL120" s="14"/>
      <c r="ACM120" s="14"/>
      <c r="ACN120" s="14"/>
      <c r="ACO120" s="14"/>
      <c r="ACP120" s="14"/>
      <c r="ACQ120" s="14"/>
      <c r="ACR120" s="14"/>
      <c r="ACS120" s="14"/>
      <c r="ACT120" s="14"/>
      <c r="ACU120" s="14"/>
      <c r="ACV120" s="14"/>
      <c r="ACW120" s="14"/>
      <c r="ACX120" s="14"/>
      <c r="ACY120" s="14"/>
      <c r="ACZ120" s="14"/>
      <c r="ADA120" s="14"/>
      <c r="ADB120" s="14"/>
      <c r="ADC120" s="14"/>
      <c r="ADD120" s="14"/>
      <c r="ADE120" s="14"/>
      <c r="ADF120" s="14"/>
      <c r="ADG120" s="14"/>
      <c r="ADH120" s="14"/>
      <c r="ADI120" s="14"/>
      <c r="ADJ120" s="14"/>
      <c r="ADK120" s="14"/>
      <c r="ADL120" s="14"/>
      <c r="ADM120" s="14"/>
      <c r="ADN120" s="14"/>
      <c r="ADO120" s="14"/>
      <c r="ADP120" s="14"/>
      <c r="ADQ120" s="14"/>
      <c r="ADR120" s="14"/>
      <c r="ADS120" s="14"/>
      <c r="ADT120" s="14"/>
      <c r="ADU120" s="14"/>
      <c r="ADV120" s="14"/>
      <c r="ADW120" s="14"/>
      <c r="ADX120" s="14"/>
      <c r="ADY120" s="14"/>
      <c r="ADZ120" s="14"/>
      <c r="AEA120" s="14"/>
      <c r="AEB120" s="14"/>
      <c r="AEC120" s="14"/>
      <c r="AED120" s="14"/>
      <c r="AEE120" s="14"/>
      <c r="AEF120" s="14"/>
      <c r="AEG120" s="14"/>
      <c r="AEH120" s="14"/>
      <c r="AEI120" s="14"/>
      <c r="AEJ120" s="14"/>
      <c r="AEK120" s="14"/>
      <c r="AEL120" s="14"/>
      <c r="AEM120" s="14"/>
      <c r="AEN120" s="14"/>
      <c r="AEO120" s="14"/>
      <c r="AEP120" s="14"/>
      <c r="AEQ120" s="14"/>
      <c r="AER120" s="14"/>
      <c r="AES120" s="14"/>
      <c r="AET120" s="14"/>
      <c r="AEU120" s="14"/>
      <c r="AEV120" s="14"/>
      <c r="AEW120" s="14"/>
      <c r="AEX120" s="14"/>
      <c r="AEY120" s="14"/>
      <c r="AEZ120" s="14"/>
      <c r="AFA120" s="14"/>
      <c r="AFB120" s="14"/>
      <c r="AFC120" s="14"/>
      <c r="AFD120" s="14"/>
      <c r="AFE120" s="14"/>
      <c r="AFF120" s="14"/>
      <c r="AFG120" s="14"/>
      <c r="AFH120" s="14"/>
      <c r="AFI120" s="14"/>
      <c r="AFJ120" s="14"/>
      <c r="AFK120" s="14"/>
      <c r="AFL120" s="14"/>
      <c r="AFM120" s="14"/>
      <c r="AFN120" s="14"/>
      <c r="AFO120" s="14"/>
      <c r="AFP120" s="14"/>
      <c r="AFQ120" s="14"/>
      <c r="AFR120" s="14"/>
      <c r="AFS120" s="14"/>
      <c r="AFT120" s="14"/>
      <c r="AFU120" s="14"/>
      <c r="AFV120" s="14"/>
      <c r="AFW120" s="14"/>
      <c r="AFX120" s="14"/>
      <c r="AFY120" s="14"/>
      <c r="AFZ120" s="14"/>
      <c r="AGA120" s="14"/>
      <c r="AGB120" s="14"/>
      <c r="AGC120" s="14"/>
      <c r="AGD120" s="14"/>
      <c r="AGE120" s="14"/>
      <c r="AGF120" s="14"/>
      <c r="AGG120" s="14"/>
      <c r="AGH120" s="14"/>
      <c r="AGI120" s="14"/>
      <c r="AGJ120" s="14"/>
      <c r="AGK120" s="14"/>
      <c r="AGL120" s="14"/>
      <c r="AGM120" s="14"/>
      <c r="AGN120" s="14"/>
      <c r="AGO120" s="14"/>
      <c r="AGP120" s="14"/>
      <c r="AGQ120" s="14"/>
      <c r="AGR120" s="14"/>
      <c r="AGS120" s="14"/>
      <c r="AGT120" s="14"/>
      <c r="AGU120" s="14"/>
      <c r="AGV120" s="14"/>
      <c r="AGW120" s="14"/>
      <c r="AGX120" s="14"/>
      <c r="AGY120" s="14"/>
      <c r="AGZ120" s="14"/>
      <c r="AHA120" s="14"/>
      <c r="AHB120" s="14"/>
      <c r="AHC120" s="14"/>
      <c r="AHD120" s="14"/>
      <c r="AHE120" s="14"/>
      <c r="AHF120" s="14"/>
      <c r="AHG120" s="14"/>
      <c r="AHH120" s="14"/>
      <c r="AHI120" s="14"/>
      <c r="AHJ120" s="14"/>
      <c r="AHK120" s="14"/>
      <c r="AHL120" s="14"/>
      <c r="AHM120" s="14"/>
      <c r="AHN120" s="14"/>
      <c r="AHO120" s="14"/>
      <c r="AHP120" s="14"/>
      <c r="AHQ120" s="14"/>
      <c r="AHR120" s="14"/>
      <c r="AHS120" s="14"/>
      <c r="AHT120" s="14"/>
      <c r="AHU120" s="14"/>
      <c r="AHV120" s="14"/>
      <c r="AHW120" s="14"/>
      <c r="AHX120" s="14"/>
      <c r="AHY120" s="14"/>
      <c r="AHZ120" s="14"/>
      <c r="AIA120" s="14"/>
      <c r="AIB120" s="14"/>
      <c r="AIC120" s="14"/>
      <c r="AID120" s="14"/>
      <c r="AIE120" s="14"/>
      <c r="AIF120" s="14"/>
      <c r="AIG120" s="14"/>
      <c r="AIH120" s="14"/>
      <c r="AII120" s="14"/>
      <c r="AIJ120" s="14"/>
      <c r="AIK120" s="14"/>
      <c r="AIL120" s="14"/>
      <c r="AIM120" s="14"/>
      <c r="AIN120" s="14"/>
      <c r="AIO120" s="14"/>
      <c r="AIP120" s="14"/>
      <c r="AIQ120" s="14"/>
      <c r="AIR120" s="14"/>
      <c r="AIS120" s="14"/>
      <c r="AIT120" s="14"/>
      <c r="AIU120" s="14"/>
      <c r="AIV120" s="14"/>
      <c r="AIW120" s="14"/>
      <c r="AIX120" s="14"/>
      <c r="AIY120" s="14"/>
      <c r="AIZ120" s="14"/>
      <c r="AJA120" s="14"/>
      <c r="AJB120" s="14"/>
      <c r="AJC120" s="14"/>
      <c r="AJD120" s="14"/>
      <c r="AJE120" s="14"/>
      <c r="AJF120" s="14"/>
      <c r="AJG120" s="14"/>
      <c r="AJH120" s="14"/>
      <c r="AJI120" s="14"/>
      <c r="AJJ120" s="14"/>
      <c r="AJK120" s="14"/>
      <c r="AJL120" s="14"/>
      <c r="AJM120" s="14"/>
      <c r="AJN120" s="14"/>
      <c r="AJO120" s="14"/>
      <c r="AJP120" s="14"/>
      <c r="AJQ120" s="14"/>
      <c r="AJR120" s="14"/>
      <c r="AJS120" s="14"/>
      <c r="AJT120" s="14"/>
      <c r="AJU120" s="14"/>
      <c r="AJV120" s="14"/>
      <c r="AJW120" s="14"/>
      <c r="AJX120" s="14"/>
      <c r="AJY120" s="14"/>
      <c r="AJZ120" s="14"/>
      <c r="AKA120" s="14"/>
      <c r="AKB120" s="14"/>
      <c r="AKC120" s="14"/>
      <c r="AKD120" s="14"/>
      <c r="AKE120" s="14"/>
      <c r="AKF120" s="14"/>
      <c r="AKG120" s="14"/>
      <c r="AKH120" s="14"/>
      <c r="AKI120" s="14"/>
      <c r="AKJ120" s="14"/>
      <c r="AKK120" s="14"/>
      <c r="AKL120" s="14"/>
      <c r="AKM120" s="14"/>
      <c r="AKN120" s="14"/>
      <c r="AKO120" s="14"/>
      <c r="AKP120" s="14"/>
      <c r="AKQ120" s="14"/>
      <c r="AKR120" s="14"/>
      <c r="AKS120" s="14"/>
      <c r="AKT120" s="14"/>
      <c r="AKU120" s="14"/>
      <c r="AKV120" s="14"/>
      <c r="AKW120" s="14"/>
      <c r="AKX120" s="14"/>
      <c r="AKY120" s="14"/>
      <c r="AKZ120" s="14"/>
      <c r="ALA120" s="14"/>
      <c r="ALB120" s="14"/>
      <c r="ALC120" s="14"/>
      <c r="ALD120" s="14"/>
      <c r="ALE120" s="14"/>
      <c r="ALF120" s="14"/>
      <c r="ALG120" s="14"/>
      <c r="ALH120" s="14"/>
      <c r="ALI120" s="14"/>
      <c r="ALJ120" s="14"/>
      <c r="ALK120" s="14"/>
      <c r="ALL120" s="14"/>
      <c r="ALM120" s="14"/>
      <c r="ALN120" s="14"/>
      <c r="ALO120" s="14"/>
      <c r="ALP120" s="14"/>
      <c r="ALQ120" s="14"/>
      <c r="ALR120" s="14"/>
      <c r="ALS120" s="14"/>
      <c r="ALT120" s="14"/>
      <c r="ALU120" s="14"/>
      <c r="ALV120" s="14"/>
      <c r="ALW120" s="14"/>
      <c r="ALX120" s="14"/>
      <c r="ALY120" s="14"/>
      <c r="ALZ120" s="14"/>
      <c r="AMA120" s="14"/>
      <c r="AMB120" s="14"/>
      <c r="AMC120" s="14"/>
      <c r="AMD120" s="14"/>
      <c r="AME120" s="14"/>
      <c r="AMF120" s="14"/>
      <c r="AMG120" s="14"/>
      <c r="AMH120" s="14"/>
      <c r="AMI120" s="14"/>
      <c r="AMJ120" s="14"/>
      <c r="AMK120" s="14"/>
      <c r="AML120" s="14"/>
      <c r="AMM120" s="14"/>
      <c r="AMN120" s="14"/>
      <c r="AMO120" s="14"/>
      <c r="AMP120" s="14"/>
      <c r="AMQ120" s="14"/>
      <c r="AMR120" s="14"/>
      <c r="AMS120" s="14"/>
      <c r="AMT120" s="14"/>
      <c r="AMU120" s="14"/>
      <c r="AMV120" s="14"/>
      <c r="AMW120" s="14"/>
      <c r="AMX120" s="14"/>
      <c r="AMY120" s="14"/>
      <c r="AMZ120" s="14"/>
      <c r="ANA120" s="14"/>
      <c r="ANB120" s="14"/>
      <c r="ANC120" s="14"/>
      <c r="AND120" s="14"/>
      <c r="ANE120" s="14"/>
      <c r="ANF120" s="14"/>
      <c r="ANG120" s="14"/>
      <c r="ANH120" s="14"/>
      <c r="ANI120" s="14"/>
      <c r="ANJ120" s="14"/>
      <c r="ANK120" s="14"/>
      <c r="ANL120" s="14"/>
      <c r="ANM120" s="14"/>
      <c r="ANN120" s="14"/>
      <c r="ANO120" s="14"/>
      <c r="ANP120" s="14"/>
      <c r="ANQ120" s="14"/>
      <c r="ANR120" s="14"/>
      <c r="ANS120" s="14"/>
      <c r="ANT120" s="14"/>
      <c r="ANU120" s="14"/>
      <c r="ANV120" s="14"/>
      <c r="ANW120" s="14"/>
      <c r="ANX120" s="14"/>
      <c r="ANY120" s="14"/>
      <c r="ANZ120" s="14"/>
      <c r="AOA120" s="14"/>
      <c r="AOB120" s="14"/>
      <c r="AOC120" s="14"/>
      <c r="AOD120" s="14"/>
      <c r="AOE120" s="14"/>
      <c r="AOF120" s="14"/>
      <c r="AOG120" s="14"/>
      <c r="AOH120" s="14"/>
      <c r="AOI120" s="14"/>
      <c r="AOJ120" s="14"/>
      <c r="AOK120" s="14"/>
      <c r="AOL120" s="14"/>
      <c r="AOM120" s="14"/>
      <c r="AON120" s="14"/>
      <c r="AOO120" s="14"/>
      <c r="AOP120" s="14"/>
      <c r="AOQ120" s="14"/>
      <c r="AOR120" s="14"/>
      <c r="AOS120" s="14"/>
      <c r="AOT120" s="14"/>
      <c r="AOU120" s="14"/>
      <c r="AOV120" s="14"/>
      <c r="AOW120" s="14"/>
      <c r="AOX120" s="14"/>
      <c r="AOY120" s="14"/>
      <c r="AOZ120" s="14"/>
      <c r="APA120" s="14"/>
      <c r="APB120" s="14"/>
      <c r="APC120" s="14"/>
      <c r="APD120" s="14"/>
      <c r="APE120" s="14"/>
      <c r="APF120" s="14"/>
      <c r="APG120" s="14"/>
      <c r="APH120" s="14"/>
      <c r="API120" s="14"/>
      <c r="APJ120" s="14"/>
      <c r="APK120" s="14"/>
      <c r="APL120" s="14"/>
      <c r="APM120" s="14"/>
      <c r="APN120" s="14"/>
      <c r="APO120" s="14"/>
      <c r="APP120" s="14"/>
      <c r="APQ120" s="14"/>
      <c r="APR120" s="14"/>
      <c r="APS120" s="14"/>
      <c r="APT120" s="14"/>
      <c r="APU120" s="14"/>
      <c r="APV120" s="14"/>
      <c r="APW120" s="14"/>
      <c r="APX120" s="14"/>
      <c r="APY120" s="14"/>
      <c r="APZ120" s="14"/>
      <c r="AQA120" s="14"/>
      <c r="AQB120" s="14"/>
      <c r="AQC120" s="14"/>
      <c r="AQD120" s="14"/>
      <c r="AQE120" s="14"/>
      <c r="AQF120" s="14"/>
      <c r="AQG120" s="14"/>
      <c r="AQH120" s="14"/>
      <c r="AQI120" s="14"/>
      <c r="AQJ120" s="14"/>
      <c r="AQK120" s="14"/>
      <c r="AQL120" s="14"/>
      <c r="AQM120" s="14"/>
      <c r="AQN120" s="14"/>
      <c r="AQO120" s="14"/>
      <c r="AQP120" s="14"/>
      <c r="AQQ120" s="14"/>
      <c r="AQR120" s="14"/>
      <c r="AQS120" s="14"/>
      <c r="AQT120" s="14"/>
      <c r="AQU120" s="14"/>
      <c r="AQV120" s="14"/>
      <c r="AQW120" s="14"/>
      <c r="AQX120" s="14"/>
      <c r="AQY120" s="14"/>
      <c r="AQZ120" s="14"/>
      <c r="ARA120" s="14"/>
      <c r="ARB120" s="14"/>
      <c r="ARC120" s="14"/>
      <c r="ARD120" s="14"/>
      <c r="ARE120" s="14"/>
      <c r="ARF120" s="14"/>
      <c r="ARG120" s="14"/>
      <c r="ARH120" s="14"/>
      <c r="ARI120" s="14"/>
      <c r="ARJ120" s="14"/>
      <c r="ARK120" s="14"/>
      <c r="ARL120" s="14"/>
      <c r="ARM120" s="14"/>
      <c r="ARN120" s="14"/>
      <c r="ARO120" s="14"/>
      <c r="ARP120" s="14"/>
      <c r="ARQ120" s="14"/>
      <c r="ARR120" s="14"/>
      <c r="ARS120" s="14"/>
      <c r="ART120" s="14"/>
      <c r="ARU120" s="14"/>
      <c r="ARV120" s="14"/>
      <c r="ARW120" s="14"/>
      <c r="ARX120" s="14"/>
      <c r="ARY120" s="14"/>
      <c r="ARZ120" s="14"/>
      <c r="ASA120" s="14"/>
      <c r="ASB120" s="14"/>
      <c r="ASC120" s="14"/>
      <c r="ASD120" s="14"/>
      <c r="ASE120" s="14"/>
      <c r="ASF120" s="14"/>
      <c r="ASG120" s="14"/>
      <c r="ASH120" s="14"/>
      <c r="ASI120" s="14"/>
      <c r="ASJ120" s="14"/>
      <c r="ASK120" s="14"/>
      <c r="ASL120" s="14"/>
      <c r="ASM120" s="14"/>
      <c r="ASN120" s="14"/>
      <c r="ASO120" s="14"/>
      <c r="ASP120" s="14"/>
      <c r="ASQ120" s="14"/>
      <c r="ASR120" s="14"/>
      <c r="ASS120" s="14"/>
      <c r="AST120" s="14"/>
      <c r="ASU120" s="14"/>
      <c r="ASV120" s="14"/>
      <c r="ASW120" s="14"/>
      <c r="ASX120" s="14"/>
      <c r="ASY120" s="14"/>
      <c r="ASZ120" s="14"/>
      <c r="ATA120" s="14"/>
      <c r="ATB120" s="14"/>
      <c r="ATC120" s="14"/>
      <c r="ATD120" s="14"/>
    </row>
    <row r="121" spans="63:1200">
      <c r="BK121" s="14" t="str">
        <f t="shared" si="2115"/>
        <v/>
      </c>
      <c r="ABO121" s="14"/>
      <c r="ABP121" s="14"/>
      <c r="ABQ121" s="14"/>
      <c r="ABR121" s="14"/>
      <c r="ABS121" s="14"/>
      <c r="ABT121" s="14"/>
      <c r="ABU121" s="14"/>
      <c r="ABV121" s="14"/>
      <c r="ABW121" s="14"/>
      <c r="ABX121" s="14"/>
      <c r="ABY121" s="14"/>
      <c r="ABZ121" s="14"/>
      <c r="ACA121" s="14"/>
      <c r="ACB121" s="14"/>
      <c r="ACC121" s="14"/>
      <c r="ACD121" s="14"/>
      <c r="ACE121" s="14"/>
      <c r="ACF121" s="14"/>
      <c r="ACG121" s="14"/>
      <c r="ACH121" s="14"/>
      <c r="ACI121" s="14"/>
      <c r="ACJ121" s="14"/>
      <c r="ACK121" s="14"/>
      <c r="ACL121" s="14"/>
      <c r="ACM121" s="14"/>
      <c r="ACN121" s="14"/>
      <c r="ACO121" s="14"/>
      <c r="ACP121" s="14"/>
      <c r="ACQ121" s="14"/>
      <c r="ACR121" s="14"/>
      <c r="ACS121" s="14"/>
      <c r="ACT121" s="14"/>
      <c r="ACU121" s="14"/>
      <c r="ACV121" s="14"/>
      <c r="ACW121" s="14"/>
      <c r="ACX121" s="14"/>
      <c r="ACY121" s="14"/>
      <c r="ACZ121" s="14"/>
      <c r="ADA121" s="14"/>
      <c r="ADB121" s="14"/>
      <c r="ADC121" s="14"/>
      <c r="ADD121" s="14"/>
      <c r="ADE121" s="14"/>
      <c r="ADF121" s="14"/>
      <c r="ADG121" s="14"/>
      <c r="ADH121" s="14"/>
      <c r="ADI121" s="14"/>
      <c r="ADJ121" s="14"/>
      <c r="ADK121" s="14"/>
      <c r="ADL121" s="14"/>
      <c r="ADM121" s="14"/>
      <c r="ADN121" s="14"/>
      <c r="ADO121" s="14"/>
      <c r="ADP121" s="14"/>
      <c r="ADQ121" s="14"/>
      <c r="ADR121" s="14"/>
      <c r="ADS121" s="14"/>
      <c r="ADT121" s="14"/>
      <c r="ADU121" s="14"/>
      <c r="ADV121" s="14"/>
      <c r="ADW121" s="14"/>
      <c r="ADX121" s="14"/>
      <c r="ADY121" s="14"/>
      <c r="ADZ121" s="14"/>
      <c r="AEA121" s="14"/>
      <c r="AEB121" s="14"/>
      <c r="AEC121" s="14"/>
      <c r="AED121" s="14"/>
      <c r="AEE121" s="14"/>
      <c r="AEF121" s="14"/>
      <c r="AEG121" s="14"/>
      <c r="AEH121" s="14"/>
      <c r="AEI121" s="14"/>
      <c r="AEJ121" s="14"/>
      <c r="AEK121" s="14"/>
      <c r="AEL121" s="14"/>
      <c r="AEM121" s="14"/>
      <c r="AEN121" s="14"/>
      <c r="AEO121" s="14"/>
      <c r="AEP121" s="14"/>
      <c r="AEQ121" s="14"/>
      <c r="AER121" s="14"/>
      <c r="AES121" s="14"/>
      <c r="AET121" s="14"/>
      <c r="AEU121" s="14"/>
      <c r="AEV121" s="14"/>
      <c r="AEW121" s="14"/>
      <c r="AEX121" s="14"/>
      <c r="AEY121" s="14"/>
      <c r="AEZ121" s="14"/>
      <c r="AFA121" s="14"/>
      <c r="AFB121" s="14"/>
      <c r="AFC121" s="14"/>
      <c r="AFD121" s="14"/>
      <c r="AFE121" s="14"/>
      <c r="AFF121" s="14"/>
      <c r="AFG121" s="14"/>
      <c r="AFH121" s="14"/>
      <c r="AFI121" s="14"/>
      <c r="AFJ121" s="14"/>
      <c r="AFK121" s="14"/>
      <c r="AFL121" s="14"/>
      <c r="AFM121" s="14"/>
      <c r="AFN121" s="14"/>
      <c r="AFO121" s="14"/>
      <c r="AFP121" s="14"/>
      <c r="AFQ121" s="14"/>
      <c r="AFR121" s="14"/>
      <c r="AFS121" s="14"/>
      <c r="AFT121" s="14"/>
      <c r="AFU121" s="14"/>
      <c r="AFV121" s="14"/>
      <c r="AFW121" s="14"/>
      <c r="AFX121" s="14"/>
      <c r="AFY121" s="14"/>
      <c r="AFZ121" s="14"/>
      <c r="AGA121" s="14"/>
      <c r="AGB121" s="14"/>
      <c r="AGC121" s="14"/>
      <c r="AGD121" s="14"/>
      <c r="AGE121" s="14"/>
      <c r="AGF121" s="14"/>
      <c r="AGG121" s="14"/>
      <c r="AGH121" s="14"/>
      <c r="AGI121" s="14"/>
      <c r="AGJ121" s="14"/>
      <c r="AGK121" s="14"/>
      <c r="AGL121" s="14"/>
      <c r="AGM121" s="14"/>
      <c r="AGN121" s="14"/>
      <c r="AGO121" s="14"/>
      <c r="AGP121" s="14"/>
      <c r="AGQ121" s="14"/>
      <c r="AGR121" s="14"/>
      <c r="AGS121" s="14"/>
      <c r="AGT121" s="14"/>
      <c r="AGU121" s="14"/>
      <c r="AGV121" s="14"/>
      <c r="AGW121" s="14"/>
      <c r="AGX121" s="14"/>
      <c r="AGY121" s="14"/>
      <c r="AGZ121" s="14"/>
      <c r="AHA121" s="14"/>
      <c r="AHB121" s="14"/>
      <c r="AHC121" s="14"/>
      <c r="AHD121" s="14"/>
      <c r="AHE121" s="14"/>
      <c r="AHF121" s="14"/>
      <c r="AHG121" s="14"/>
      <c r="AHH121" s="14"/>
      <c r="AHI121" s="14"/>
      <c r="AHJ121" s="14"/>
      <c r="AHK121" s="14"/>
      <c r="AHL121" s="14"/>
      <c r="AHM121" s="14"/>
      <c r="AHN121" s="14"/>
      <c r="AHO121" s="14"/>
      <c r="AHP121" s="14"/>
      <c r="AHQ121" s="14"/>
      <c r="AHR121" s="14"/>
      <c r="AHS121" s="14"/>
      <c r="AHT121" s="14"/>
      <c r="AHU121" s="14"/>
      <c r="AHV121" s="14"/>
      <c r="AHW121" s="14"/>
      <c r="AHX121" s="14"/>
      <c r="AHY121" s="14"/>
      <c r="AHZ121" s="14"/>
      <c r="AIA121" s="14"/>
      <c r="AIB121" s="14"/>
      <c r="AIC121" s="14"/>
      <c r="AID121" s="14"/>
      <c r="AIE121" s="14"/>
      <c r="AIF121" s="14"/>
      <c r="AIG121" s="14"/>
      <c r="AIH121" s="14"/>
      <c r="AII121" s="14"/>
      <c r="AIJ121" s="14"/>
      <c r="AIK121" s="14"/>
      <c r="AIL121" s="14"/>
      <c r="AIM121" s="14"/>
      <c r="AIN121" s="14"/>
      <c r="AIO121" s="14"/>
      <c r="AIP121" s="14"/>
      <c r="AIQ121" s="14"/>
      <c r="AIR121" s="14"/>
      <c r="AIS121" s="14"/>
      <c r="AIT121" s="14"/>
      <c r="AIU121" s="14"/>
      <c r="AIV121" s="14"/>
      <c r="AIW121" s="14"/>
      <c r="AIX121" s="14"/>
      <c r="AIY121" s="14"/>
      <c r="AIZ121" s="14"/>
      <c r="AJA121" s="14"/>
      <c r="AJB121" s="14"/>
      <c r="AJC121" s="14"/>
      <c r="AJD121" s="14"/>
      <c r="AJE121" s="14"/>
      <c r="AJF121" s="14"/>
      <c r="AJG121" s="14"/>
      <c r="AJH121" s="14"/>
      <c r="AJI121" s="14"/>
      <c r="AJJ121" s="14"/>
      <c r="AJK121" s="14"/>
      <c r="AJL121" s="14"/>
      <c r="AJM121" s="14"/>
      <c r="AJN121" s="14"/>
      <c r="AJO121" s="14"/>
      <c r="AJP121" s="14"/>
      <c r="AJQ121" s="14"/>
      <c r="AJR121" s="14"/>
      <c r="AJS121" s="14"/>
      <c r="AJT121" s="14"/>
      <c r="AJU121" s="14"/>
      <c r="AJV121" s="14"/>
      <c r="AJW121" s="14"/>
      <c r="AJX121" s="14"/>
      <c r="AJY121" s="14"/>
      <c r="AJZ121" s="14"/>
      <c r="AKA121" s="14"/>
      <c r="AKB121" s="14"/>
      <c r="AKC121" s="14"/>
      <c r="AKD121" s="14"/>
      <c r="AKE121" s="14"/>
      <c r="AKF121" s="14"/>
      <c r="AKG121" s="14"/>
      <c r="AKH121" s="14"/>
      <c r="AKI121" s="14"/>
      <c r="AKJ121" s="14"/>
      <c r="AKK121" s="14"/>
      <c r="AKL121" s="14"/>
      <c r="AKM121" s="14"/>
      <c r="AKN121" s="14"/>
      <c r="AKO121" s="14"/>
      <c r="AKP121" s="14"/>
      <c r="AKQ121" s="14"/>
      <c r="AKR121" s="14"/>
      <c r="AKS121" s="14"/>
      <c r="AKT121" s="14"/>
      <c r="AKU121" s="14"/>
      <c r="AKV121" s="14"/>
      <c r="AKW121" s="14"/>
      <c r="AKX121" s="14"/>
      <c r="AKY121" s="14"/>
      <c r="AKZ121" s="14"/>
      <c r="ALA121" s="14"/>
      <c r="ALB121" s="14"/>
      <c r="ALC121" s="14"/>
      <c r="ALD121" s="14"/>
      <c r="ALE121" s="14"/>
      <c r="ALF121" s="14"/>
      <c r="ALG121" s="14"/>
      <c r="ALH121" s="14"/>
      <c r="ALI121" s="14"/>
      <c r="ALJ121" s="14"/>
      <c r="ALK121" s="14"/>
      <c r="ALL121" s="14"/>
      <c r="ALM121" s="14"/>
      <c r="ALN121" s="14"/>
      <c r="ALO121" s="14"/>
      <c r="ALP121" s="14"/>
      <c r="ALQ121" s="14"/>
      <c r="ALR121" s="14"/>
      <c r="ALS121" s="14"/>
      <c r="ALT121" s="14"/>
      <c r="ALU121" s="14"/>
      <c r="ALV121" s="14"/>
      <c r="ALW121" s="14"/>
      <c r="ALX121" s="14"/>
      <c r="ALY121" s="14"/>
      <c r="ALZ121" s="14"/>
      <c r="AMA121" s="14"/>
      <c r="AMB121" s="14"/>
      <c r="AMC121" s="14"/>
      <c r="AMD121" s="14"/>
      <c r="AME121" s="14"/>
      <c r="AMF121" s="14"/>
      <c r="AMG121" s="14"/>
      <c r="AMH121" s="14"/>
      <c r="AMI121" s="14"/>
      <c r="AMJ121" s="14"/>
      <c r="AMK121" s="14"/>
      <c r="AML121" s="14"/>
      <c r="AMM121" s="14"/>
      <c r="AMN121" s="14"/>
      <c r="AMO121" s="14"/>
      <c r="AMP121" s="14"/>
      <c r="AMQ121" s="14"/>
      <c r="AMR121" s="14"/>
      <c r="AMS121" s="14"/>
      <c r="AMT121" s="14"/>
      <c r="AMU121" s="14"/>
      <c r="AMV121" s="14"/>
      <c r="AMW121" s="14"/>
      <c r="AMX121" s="14"/>
      <c r="AMY121" s="14"/>
      <c r="AMZ121" s="14"/>
      <c r="ANA121" s="14"/>
      <c r="ANB121" s="14"/>
      <c r="ANC121" s="14"/>
      <c r="AND121" s="14"/>
      <c r="ANE121" s="14"/>
      <c r="ANF121" s="14"/>
      <c r="ANG121" s="14"/>
      <c r="ANH121" s="14"/>
      <c r="ANI121" s="14"/>
      <c r="ANJ121" s="14"/>
      <c r="ANK121" s="14"/>
      <c r="ANL121" s="14"/>
      <c r="ANM121" s="14"/>
      <c r="ANN121" s="14"/>
      <c r="ANO121" s="14"/>
      <c r="ANP121" s="14"/>
      <c r="ANQ121" s="14"/>
      <c r="ANR121" s="14"/>
      <c r="ANS121" s="14"/>
      <c r="ANT121" s="14"/>
      <c r="ANU121" s="14"/>
      <c r="ANV121" s="14"/>
      <c r="ANW121" s="14"/>
      <c r="ANX121" s="14"/>
      <c r="ANY121" s="14"/>
      <c r="ANZ121" s="14"/>
      <c r="AOA121" s="14"/>
      <c r="AOB121" s="14"/>
      <c r="AOC121" s="14"/>
      <c r="AOD121" s="14"/>
      <c r="AOE121" s="14"/>
      <c r="AOF121" s="14"/>
      <c r="AOG121" s="14"/>
      <c r="AOH121" s="14"/>
      <c r="AOI121" s="14"/>
      <c r="AOJ121" s="14"/>
      <c r="AOK121" s="14"/>
      <c r="AOL121" s="14"/>
      <c r="AOM121" s="14"/>
      <c r="AON121" s="14"/>
      <c r="AOO121" s="14"/>
      <c r="AOP121" s="14"/>
      <c r="AOQ121" s="14"/>
      <c r="AOR121" s="14"/>
      <c r="AOS121" s="14"/>
      <c r="AOT121" s="14"/>
      <c r="AOU121" s="14"/>
      <c r="AOV121" s="14"/>
      <c r="AOW121" s="14"/>
      <c r="AOX121" s="14"/>
      <c r="AOY121" s="14"/>
      <c r="AOZ121" s="14"/>
      <c r="APA121" s="14"/>
      <c r="APB121" s="14"/>
      <c r="APC121" s="14"/>
      <c r="APD121" s="14"/>
      <c r="APE121" s="14"/>
      <c r="APF121" s="14"/>
      <c r="APG121" s="14"/>
      <c r="APH121" s="14"/>
      <c r="API121" s="14"/>
      <c r="APJ121" s="14"/>
      <c r="APK121" s="14"/>
      <c r="APL121" s="14"/>
      <c r="APM121" s="14"/>
      <c r="APN121" s="14"/>
      <c r="APO121" s="14"/>
      <c r="APP121" s="14"/>
      <c r="APQ121" s="14"/>
      <c r="APR121" s="14"/>
      <c r="APS121" s="14"/>
      <c r="APT121" s="14"/>
      <c r="APU121" s="14"/>
      <c r="APV121" s="14"/>
      <c r="APW121" s="14"/>
      <c r="APX121" s="14"/>
      <c r="APY121" s="14"/>
      <c r="APZ121" s="14"/>
      <c r="AQA121" s="14"/>
      <c r="AQB121" s="14"/>
      <c r="AQC121" s="14"/>
      <c r="AQD121" s="14"/>
      <c r="AQE121" s="14"/>
      <c r="AQF121" s="14"/>
      <c r="AQG121" s="14"/>
      <c r="AQH121" s="14"/>
      <c r="AQI121" s="14"/>
      <c r="AQJ121" s="14"/>
      <c r="AQK121" s="14"/>
      <c r="AQL121" s="14"/>
      <c r="AQM121" s="14"/>
      <c r="AQN121" s="14"/>
      <c r="AQO121" s="14"/>
      <c r="AQP121" s="14"/>
      <c r="AQQ121" s="14"/>
      <c r="AQR121" s="14"/>
      <c r="AQS121" s="14"/>
      <c r="AQT121" s="14"/>
      <c r="AQU121" s="14"/>
      <c r="AQV121" s="14"/>
      <c r="AQW121" s="14"/>
      <c r="AQX121" s="14"/>
      <c r="AQY121" s="14"/>
      <c r="AQZ121" s="14"/>
      <c r="ARA121" s="14"/>
      <c r="ARB121" s="14"/>
      <c r="ARC121" s="14"/>
      <c r="ARD121" s="14"/>
      <c r="ARE121" s="14"/>
      <c r="ARF121" s="14"/>
      <c r="ARG121" s="14"/>
      <c r="ARH121" s="14"/>
      <c r="ARI121" s="14"/>
      <c r="ARJ121" s="14"/>
      <c r="ARK121" s="14"/>
      <c r="ARL121" s="14"/>
      <c r="ARM121" s="14"/>
      <c r="ARN121" s="14"/>
      <c r="ARO121" s="14"/>
      <c r="ARP121" s="14"/>
      <c r="ARQ121" s="14"/>
      <c r="ARR121" s="14"/>
      <c r="ARS121" s="14"/>
      <c r="ART121" s="14"/>
      <c r="ARU121" s="14"/>
      <c r="ARV121" s="14"/>
      <c r="ARW121" s="14"/>
      <c r="ARX121" s="14"/>
      <c r="ARY121" s="14"/>
      <c r="ARZ121" s="14"/>
      <c r="ASA121" s="14"/>
      <c r="ASB121" s="14"/>
      <c r="ASC121" s="14"/>
      <c r="ASD121" s="14"/>
      <c r="ASE121" s="14"/>
      <c r="ASF121" s="14"/>
      <c r="ASG121" s="14"/>
      <c r="ASH121" s="14"/>
      <c r="ASI121" s="14"/>
      <c r="ASJ121" s="14"/>
      <c r="ASK121" s="14"/>
      <c r="ASL121" s="14"/>
      <c r="ASM121" s="14"/>
      <c r="ASN121" s="14"/>
      <c r="ASO121" s="14"/>
      <c r="ASP121" s="14"/>
      <c r="ASQ121" s="14"/>
      <c r="ASR121" s="14"/>
      <c r="ASS121" s="14"/>
      <c r="AST121" s="14"/>
      <c r="ASU121" s="14"/>
      <c r="ASV121" s="14"/>
      <c r="ASW121" s="14"/>
      <c r="ASX121" s="14"/>
      <c r="ASY121" s="14"/>
      <c r="ASZ121" s="14"/>
      <c r="ATA121" s="14"/>
      <c r="ATB121" s="14"/>
      <c r="ATC121" s="14"/>
      <c r="ATD121" s="14"/>
    </row>
    <row r="122" spans="63:1200">
      <c r="BK122" s="14" t="str">
        <f t="shared" si="2115"/>
        <v/>
      </c>
      <c r="ABO122" s="14"/>
      <c r="ABP122" s="14"/>
      <c r="ABQ122" s="14"/>
      <c r="ABR122" s="14"/>
      <c r="ABS122" s="14"/>
      <c r="ABT122" s="14"/>
      <c r="ABU122" s="14"/>
      <c r="ABV122" s="14"/>
      <c r="ABW122" s="14"/>
      <c r="ABX122" s="14"/>
      <c r="ABY122" s="14"/>
      <c r="ABZ122" s="14"/>
      <c r="ACA122" s="14"/>
      <c r="ACB122" s="14"/>
      <c r="ACC122" s="14"/>
      <c r="ACD122" s="14"/>
      <c r="ACE122" s="14"/>
      <c r="ACF122" s="14"/>
      <c r="ACG122" s="14"/>
      <c r="ACH122" s="14"/>
      <c r="ACI122" s="14"/>
      <c r="ACJ122" s="14"/>
      <c r="ACK122" s="14"/>
      <c r="ACL122" s="14"/>
      <c r="ACM122" s="14"/>
      <c r="ACN122" s="14"/>
      <c r="ACO122" s="14"/>
      <c r="ACP122" s="14"/>
      <c r="ACQ122" s="14"/>
      <c r="ACR122" s="14"/>
      <c r="ACS122" s="14"/>
      <c r="ACT122" s="14"/>
      <c r="ACU122" s="14"/>
      <c r="ACV122" s="14"/>
      <c r="ACW122" s="14"/>
      <c r="ACX122" s="14"/>
      <c r="ACY122" s="14"/>
      <c r="ACZ122" s="14"/>
      <c r="ADA122" s="14"/>
      <c r="ADB122" s="14"/>
      <c r="ADC122" s="14"/>
      <c r="ADD122" s="14"/>
      <c r="ADE122" s="14"/>
      <c r="ADF122" s="14"/>
      <c r="ADG122" s="14"/>
      <c r="ADH122" s="14"/>
      <c r="ADI122" s="14"/>
      <c r="ADJ122" s="14"/>
      <c r="ADK122" s="14"/>
      <c r="ADL122" s="14"/>
      <c r="ADM122" s="14"/>
      <c r="ADN122" s="14"/>
      <c r="ADO122" s="14"/>
      <c r="ADP122" s="14"/>
      <c r="ADQ122" s="14"/>
      <c r="ADR122" s="14"/>
      <c r="ADS122" s="14"/>
      <c r="ADT122" s="14"/>
      <c r="ADU122" s="14"/>
      <c r="ADV122" s="14"/>
      <c r="ADW122" s="14"/>
      <c r="ADX122" s="14"/>
      <c r="ADY122" s="14"/>
      <c r="ADZ122" s="14"/>
      <c r="AEA122" s="14"/>
      <c r="AEB122" s="14"/>
      <c r="AEC122" s="14"/>
      <c r="AED122" s="14"/>
      <c r="AEE122" s="14"/>
      <c r="AEF122" s="14"/>
      <c r="AEG122" s="14"/>
      <c r="AEH122" s="14"/>
      <c r="AEI122" s="14"/>
      <c r="AEJ122" s="14"/>
      <c r="AEK122" s="14"/>
      <c r="AEL122" s="14"/>
      <c r="AEM122" s="14"/>
      <c r="AEN122" s="14"/>
      <c r="AEO122" s="14"/>
      <c r="AEP122" s="14"/>
      <c r="AEQ122" s="14"/>
      <c r="AER122" s="14"/>
      <c r="AES122" s="14"/>
      <c r="AET122" s="14"/>
      <c r="AEU122" s="14"/>
      <c r="AEV122" s="14"/>
      <c r="AEW122" s="14"/>
      <c r="AEX122" s="14"/>
      <c r="AEY122" s="14"/>
      <c r="AEZ122" s="14"/>
      <c r="AFA122" s="14"/>
      <c r="AFB122" s="14"/>
      <c r="AFC122" s="14"/>
      <c r="AFD122" s="14"/>
      <c r="AFE122" s="14"/>
      <c r="AFF122" s="14"/>
      <c r="AFG122" s="14"/>
      <c r="AFH122" s="14"/>
      <c r="AFI122" s="14"/>
      <c r="AFJ122" s="14"/>
      <c r="AFK122" s="14"/>
      <c r="AFL122" s="14"/>
      <c r="AFM122" s="14"/>
      <c r="AFN122" s="14"/>
      <c r="AFO122" s="14"/>
      <c r="AFP122" s="14"/>
      <c r="AFQ122" s="14"/>
      <c r="AFR122" s="14"/>
      <c r="AFS122" s="14"/>
      <c r="AFT122" s="14"/>
      <c r="AFU122" s="14"/>
      <c r="AFV122" s="14"/>
      <c r="AFW122" s="14"/>
      <c r="AFX122" s="14"/>
      <c r="AFY122" s="14"/>
      <c r="AFZ122" s="14"/>
      <c r="AGA122" s="14"/>
      <c r="AGB122" s="14"/>
      <c r="AGC122" s="14"/>
      <c r="AGD122" s="14"/>
      <c r="AGE122" s="14"/>
      <c r="AGF122" s="14"/>
      <c r="AGG122" s="14"/>
      <c r="AGH122" s="14"/>
      <c r="AGI122" s="14"/>
      <c r="AGJ122" s="14"/>
      <c r="AGK122" s="14"/>
      <c r="AGL122" s="14"/>
      <c r="AGM122" s="14"/>
      <c r="AGN122" s="14"/>
      <c r="AGO122" s="14"/>
      <c r="AGP122" s="14"/>
      <c r="AGQ122" s="14"/>
      <c r="AGR122" s="14"/>
      <c r="AGS122" s="14"/>
      <c r="AGT122" s="14"/>
      <c r="AGU122" s="14"/>
      <c r="AGV122" s="14"/>
      <c r="AGW122" s="14"/>
      <c r="AGX122" s="14"/>
      <c r="AGY122" s="14"/>
      <c r="AGZ122" s="14"/>
      <c r="AHA122" s="14"/>
      <c r="AHB122" s="14"/>
      <c r="AHC122" s="14"/>
      <c r="AHD122" s="14"/>
      <c r="AHE122" s="14"/>
      <c r="AHF122" s="14"/>
      <c r="AHG122" s="14"/>
      <c r="AHH122" s="14"/>
      <c r="AHI122" s="14"/>
      <c r="AHJ122" s="14"/>
      <c r="AHK122" s="14"/>
      <c r="AHL122" s="14"/>
      <c r="AHM122" s="14"/>
      <c r="AHN122" s="14"/>
      <c r="AHO122" s="14"/>
      <c r="AHP122" s="14"/>
      <c r="AHQ122" s="14"/>
      <c r="AHR122" s="14"/>
      <c r="AHS122" s="14"/>
      <c r="AHT122" s="14"/>
      <c r="AHU122" s="14"/>
      <c r="AHV122" s="14"/>
      <c r="AHW122" s="14"/>
      <c r="AHX122" s="14"/>
      <c r="AHY122" s="14"/>
      <c r="AHZ122" s="14"/>
      <c r="AIA122" s="14"/>
      <c r="AIB122" s="14"/>
      <c r="AIC122" s="14"/>
      <c r="AID122" s="14"/>
      <c r="AIE122" s="14"/>
      <c r="AIF122" s="14"/>
      <c r="AIG122" s="14"/>
      <c r="AIH122" s="14"/>
      <c r="AII122" s="14"/>
      <c r="AIJ122" s="14"/>
      <c r="AIK122" s="14"/>
      <c r="AIL122" s="14"/>
      <c r="AIM122" s="14"/>
      <c r="AIN122" s="14"/>
      <c r="AIO122" s="14"/>
      <c r="AIP122" s="14"/>
      <c r="AIQ122" s="14"/>
      <c r="AIR122" s="14"/>
      <c r="AIS122" s="14"/>
      <c r="AIT122" s="14"/>
      <c r="AIU122" s="14"/>
      <c r="AIV122" s="14"/>
      <c r="AIW122" s="14"/>
      <c r="AIX122" s="14"/>
      <c r="AIY122" s="14"/>
      <c r="AIZ122" s="14"/>
      <c r="AJA122" s="14"/>
      <c r="AJB122" s="14"/>
      <c r="AJC122" s="14"/>
      <c r="AJD122" s="14"/>
      <c r="AJE122" s="14"/>
      <c r="AJF122" s="14"/>
      <c r="AJG122" s="14"/>
      <c r="AJH122" s="14"/>
      <c r="AJI122" s="14"/>
      <c r="AJJ122" s="14"/>
      <c r="AJK122" s="14"/>
      <c r="AJL122" s="14"/>
      <c r="AJM122" s="14"/>
      <c r="AJN122" s="14"/>
      <c r="AJO122" s="14"/>
      <c r="AJP122" s="14"/>
      <c r="AJQ122" s="14"/>
      <c r="AJR122" s="14"/>
      <c r="AJS122" s="14"/>
      <c r="AJT122" s="14"/>
      <c r="AJU122" s="14"/>
      <c r="AJV122" s="14"/>
      <c r="AJW122" s="14"/>
      <c r="AJX122" s="14"/>
      <c r="AJY122" s="14"/>
      <c r="AJZ122" s="14"/>
      <c r="AKA122" s="14"/>
      <c r="AKB122" s="14"/>
      <c r="AKC122" s="14"/>
      <c r="AKD122" s="14"/>
      <c r="AKE122" s="14"/>
      <c r="AKF122" s="14"/>
      <c r="AKG122" s="14"/>
      <c r="AKH122" s="14"/>
      <c r="AKI122" s="14"/>
      <c r="AKJ122" s="14"/>
      <c r="AKK122" s="14"/>
      <c r="AKL122" s="14"/>
      <c r="AKM122" s="14"/>
      <c r="AKN122" s="14"/>
      <c r="AKO122" s="14"/>
      <c r="AKP122" s="14"/>
      <c r="AKQ122" s="14"/>
      <c r="AKR122" s="14"/>
      <c r="AKS122" s="14"/>
      <c r="AKT122" s="14"/>
      <c r="AKU122" s="14"/>
      <c r="AKV122" s="14"/>
      <c r="AKW122" s="14"/>
      <c r="AKX122" s="14"/>
      <c r="AKY122" s="14"/>
      <c r="AKZ122" s="14"/>
      <c r="ALA122" s="14"/>
      <c r="ALB122" s="14"/>
      <c r="ALC122" s="14"/>
      <c r="ALD122" s="14"/>
      <c r="ALE122" s="14"/>
      <c r="ALF122" s="14"/>
      <c r="ALG122" s="14"/>
      <c r="ALH122" s="14"/>
      <c r="ALI122" s="14"/>
      <c r="ALJ122" s="14"/>
      <c r="ALK122" s="14"/>
      <c r="ALL122" s="14"/>
      <c r="ALM122" s="14"/>
      <c r="ALN122" s="14"/>
      <c r="ALO122" s="14"/>
      <c r="ALP122" s="14"/>
      <c r="ALQ122" s="14"/>
      <c r="ALR122" s="14"/>
      <c r="ALS122" s="14"/>
      <c r="ALT122" s="14"/>
      <c r="ALU122" s="14"/>
      <c r="ALV122" s="14"/>
      <c r="ALW122" s="14"/>
      <c r="ALX122" s="14"/>
      <c r="ALY122" s="14"/>
      <c r="ALZ122" s="14"/>
      <c r="AMA122" s="14"/>
      <c r="AMB122" s="14"/>
      <c r="AMC122" s="14"/>
      <c r="AMD122" s="14"/>
      <c r="AME122" s="14"/>
      <c r="AMF122" s="14"/>
      <c r="AMG122" s="14"/>
      <c r="AMH122" s="14"/>
      <c r="AMI122" s="14"/>
      <c r="AMJ122" s="14"/>
      <c r="AMK122" s="14"/>
      <c r="AML122" s="14"/>
      <c r="AMM122" s="14"/>
      <c r="AMN122" s="14"/>
      <c r="AMO122" s="14"/>
      <c r="AMP122" s="14"/>
      <c r="AMQ122" s="14"/>
      <c r="AMR122" s="14"/>
      <c r="AMS122" s="14"/>
      <c r="AMT122" s="14"/>
      <c r="AMU122" s="14"/>
      <c r="AMV122" s="14"/>
      <c r="AMW122" s="14"/>
      <c r="AMX122" s="14"/>
      <c r="AMY122" s="14"/>
      <c r="AMZ122" s="14"/>
      <c r="ANA122" s="14"/>
      <c r="ANB122" s="14"/>
      <c r="ANC122" s="14"/>
      <c r="AND122" s="14"/>
      <c r="ANE122" s="14"/>
      <c r="ANF122" s="14"/>
      <c r="ANG122" s="14"/>
      <c r="ANH122" s="14"/>
      <c r="ANI122" s="14"/>
      <c r="ANJ122" s="14"/>
      <c r="ANK122" s="14"/>
      <c r="ANL122" s="14"/>
      <c r="ANM122" s="14"/>
      <c r="ANN122" s="14"/>
      <c r="ANO122" s="14"/>
      <c r="ANP122" s="14"/>
      <c r="ANQ122" s="14"/>
      <c r="ANR122" s="14"/>
      <c r="ANS122" s="14"/>
      <c r="ANT122" s="14"/>
      <c r="ANU122" s="14"/>
      <c r="ANV122" s="14"/>
      <c r="ANW122" s="14"/>
      <c r="ANX122" s="14"/>
      <c r="ANY122" s="14"/>
      <c r="ANZ122" s="14"/>
      <c r="AOA122" s="14"/>
      <c r="AOB122" s="14"/>
      <c r="AOC122" s="14"/>
      <c r="AOD122" s="14"/>
      <c r="AOE122" s="14"/>
      <c r="AOF122" s="14"/>
      <c r="AOG122" s="14"/>
      <c r="AOH122" s="14"/>
      <c r="AOI122" s="14"/>
      <c r="AOJ122" s="14"/>
      <c r="AOK122" s="14"/>
      <c r="AOL122" s="14"/>
      <c r="AOM122" s="14"/>
      <c r="AON122" s="14"/>
      <c r="AOO122" s="14"/>
      <c r="AOP122" s="14"/>
      <c r="AOQ122" s="14"/>
      <c r="AOR122" s="14"/>
      <c r="AOS122" s="14"/>
      <c r="AOT122" s="14"/>
      <c r="AOU122" s="14"/>
      <c r="AOV122" s="14"/>
      <c r="AOW122" s="14"/>
      <c r="AOX122" s="14"/>
      <c r="AOY122" s="14"/>
      <c r="AOZ122" s="14"/>
      <c r="APA122" s="14"/>
      <c r="APB122" s="14"/>
      <c r="APC122" s="14"/>
      <c r="APD122" s="14"/>
      <c r="APE122" s="14"/>
      <c r="APF122" s="14"/>
      <c r="APG122" s="14"/>
      <c r="APH122" s="14"/>
      <c r="API122" s="14"/>
      <c r="APJ122" s="14"/>
      <c r="APK122" s="14"/>
      <c r="APL122" s="14"/>
      <c r="APM122" s="14"/>
      <c r="APN122" s="14"/>
      <c r="APO122" s="14"/>
      <c r="APP122" s="14"/>
      <c r="APQ122" s="14"/>
      <c r="APR122" s="14"/>
      <c r="APS122" s="14"/>
      <c r="APT122" s="14"/>
      <c r="APU122" s="14"/>
      <c r="APV122" s="14"/>
      <c r="APW122" s="14"/>
      <c r="APX122" s="14"/>
      <c r="APY122" s="14"/>
      <c r="APZ122" s="14"/>
      <c r="AQA122" s="14"/>
      <c r="AQB122" s="14"/>
      <c r="AQC122" s="14"/>
      <c r="AQD122" s="14"/>
      <c r="AQE122" s="14"/>
      <c r="AQF122" s="14"/>
      <c r="AQG122" s="14"/>
      <c r="AQH122" s="14"/>
      <c r="AQI122" s="14"/>
      <c r="AQJ122" s="14"/>
      <c r="AQK122" s="14"/>
      <c r="AQL122" s="14"/>
      <c r="AQM122" s="14"/>
      <c r="AQN122" s="14"/>
      <c r="AQO122" s="14"/>
      <c r="AQP122" s="14"/>
      <c r="AQQ122" s="14"/>
      <c r="AQR122" s="14"/>
      <c r="AQS122" s="14"/>
      <c r="AQT122" s="14"/>
      <c r="AQU122" s="14"/>
      <c r="AQV122" s="14"/>
      <c r="AQW122" s="14"/>
      <c r="AQX122" s="14"/>
      <c r="AQY122" s="14"/>
      <c r="AQZ122" s="14"/>
      <c r="ARA122" s="14"/>
      <c r="ARB122" s="14"/>
      <c r="ARC122" s="14"/>
      <c r="ARD122" s="14"/>
      <c r="ARE122" s="14"/>
      <c r="ARF122" s="14"/>
      <c r="ARG122" s="14"/>
      <c r="ARH122" s="14"/>
      <c r="ARI122" s="14"/>
      <c r="ARJ122" s="14"/>
      <c r="ARK122" s="14"/>
      <c r="ARL122" s="14"/>
      <c r="ARM122" s="14"/>
      <c r="ARN122" s="14"/>
      <c r="ARO122" s="14"/>
      <c r="ARP122" s="14"/>
      <c r="ARQ122" s="14"/>
      <c r="ARR122" s="14"/>
      <c r="ARS122" s="14"/>
      <c r="ART122" s="14"/>
      <c r="ARU122" s="14"/>
      <c r="ARV122" s="14"/>
      <c r="ARW122" s="14"/>
      <c r="ARX122" s="14"/>
      <c r="ARY122" s="14"/>
      <c r="ARZ122" s="14"/>
      <c r="ASA122" s="14"/>
      <c r="ASB122" s="14"/>
      <c r="ASC122" s="14"/>
      <c r="ASD122" s="14"/>
      <c r="ASE122" s="14"/>
      <c r="ASF122" s="14"/>
      <c r="ASG122" s="14"/>
      <c r="ASH122" s="14"/>
      <c r="ASI122" s="14"/>
      <c r="ASJ122" s="14"/>
      <c r="ASK122" s="14"/>
      <c r="ASL122" s="14"/>
      <c r="ASM122" s="14"/>
      <c r="ASN122" s="14"/>
      <c r="ASO122" s="14"/>
      <c r="ASP122" s="14"/>
      <c r="ASQ122" s="14"/>
      <c r="ASR122" s="14"/>
      <c r="ASS122" s="14"/>
      <c r="AST122" s="14"/>
      <c r="ASU122" s="14"/>
      <c r="ASV122" s="14"/>
      <c r="ASW122" s="14"/>
      <c r="ASX122" s="14"/>
      <c r="ASY122" s="14"/>
      <c r="ASZ122" s="14"/>
      <c r="ATA122" s="14"/>
      <c r="ATB122" s="14"/>
      <c r="ATC122" s="14"/>
      <c r="ATD122" s="14"/>
    </row>
    <row r="123" spans="63:1200">
      <c r="BK123" s="14" t="str">
        <f t="shared" si="2115"/>
        <v/>
      </c>
      <c r="ABO123" s="14"/>
      <c r="ABP123" s="14"/>
      <c r="ABQ123" s="14"/>
      <c r="ABR123" s="14"/>
      <c r="ABS123" s="14"/>
      <c r="ABT123" s="14"/>
      <c r="ABU123" s="14"/>
      <c r="ABV123" s="14"/>
      <c r="ABW123" s="14"/>
      <c r="ABX123" s="14"/>
      <c r="ABY123" s="14"/>
      <c r="ABZ123" s="14"/>
      <c r="ACA123" s="14"/>
      <c r="ACB123" s="14"/>
      <c r="ACC123" s="14"/>
      <c r="ACD123" s="14"/>
      <c r="ACE123" s="14"/>
      <c r="ACF123" s="14"/>
      <c r="ACG123" s="14"/>
      <c r="ACH123" s="14"/>
      <c r="ACI123" s="14"/>
      <c r="ACJ123" s="14"/>
      <c r="ACK123" s="14"/>
      <c r="ACL123" s="14"/>
      <c r="ACM123" s="14"/>
      <c r="ACN123" s="14"/>
      <c r="ACO123" s="14"/>
      <c r="ACP123" s="14"/>
      <c r="ACQ123" s="14"/>
      <c r="ACR123" s="14"/>
      <c r="ACS123" s="14"/>
      <c r="ACT123" s="14"/>
      <c r="ACU123" s="14"/>
      <c r="ACV123" s="14"/>
      <c r="ACW123" s="14"/>
      <c r="ACX123" s="14"/>
      <c r="ACY123" s="14"/>
      <c r="ACZ123" s="14"/>
      <c r="ADA123" s="14"/>
      <c r="ADB123" s="14"/>
      <c r="ADC123" s="14"/>
      <c r="ADD123" s="14"/>
      <c r="ADE123" s="14"/>
      <c r="ADF123" s="14"/>
      <c r="ADG123" s="14"/>
      <c r="ADH123" s="14"/>
      <c r="ADI123" s="14"/>
      <c r="ADJ123" s="14"/>
      <c r="ADK123" s="14"/>
      <c r="ADL123" s="14"/>
      <c r="ADM123" s="14"/>
      <c r="ADN123" s="14"/>
      <c r="ADO123" s="14"/>
      <c r="ADP123" s="14"/>
      <c r="ADQ123" s="14"/>
      <c r="ADR123" s="14"/>
      <c r="ADS123" s="14"/>
      <c r="ADT123" s="14"/>
      <c r="ADU123" s="14"/>
      <c r="ADV123" s="14"/>
      <c r="ADW123" s="14"/>
      <c r="ADX123" s="14"/>
      <c r="ADY123" s="14"/>
      <c r="ADZ123" s="14"/>
      <c r="AEA123" s="14"/>
      <c r="AEB123" s="14"/>
      <c r="AEC123" s="14"/>
      <c r="AED123" s="14"/>
      <c r="AEE123" s="14"/>
      <c r="AEF123" s="14"/>
      <c r="AEG123" s="14"/>
      <c r="AEH123" s="14"/>
      <c r="AEI123" s="14"/>
      <c r="AEJ123" s="14"/>
      <c r="AEK123" s="14"/>
      <c r="AEL123" s="14"/>
      <c r="AEM123" s="14"/>
      <c r="AEN123" s="14"/>
      <c r="AEO123" s="14"/>
      <c r="AEP123" s="14"/>
      <c r="AEQ123" s="14"/>
      <c r="AER123" s="14"/>
      <c r="AES123" s="14"/>
      <c r="AET123" s="14"/>
      <c r="AEU123" s="14"/>
      <c r="AEV123" s="14"/>
      <c r="AEW123" s="14"/>
      <c r="AEX123" s="14"/>
      <c r="AEY123" s="14"/>
      <c r="AEZ123" s="14"/>
      <c r="AFA123" s="14"/>
      <c r="AFB123" s="14"/>
      <c r="AFC123" s="14"/>
      <c r="AFD123" s="14"/>
      <c r="AFE123" s="14"/>
      <c r="AFF123" s="14"/>
      <c r="AFG123" s="14"/>
      <c r="AFH123" s="14"/>
      <c r="AFI123" s="14"/>
      <c r="AFJ123" s="14"/>
      <c r="AFK123" s="14"/>
      <c r="AFL123" s="14"/>
      <c r="AFM123" s="14"/>
      <c r="AFN123" s="14"/>
      <c r="AFO123" s="14"/>
      <c r="AFP123" s="14"/>
      <c r="AFQ123" s="14"/>
      <c r="AFR123" s="14"/>
      <c r="AFS123" s="14"/>
      <c r="AFT123" s="14"/>
      <c r="AFU123" s="14"/>
      <c r="AFV123" s="14"/>
      <c r="AFW123" s="14"/>
      <c r="AFX123" s="14"/>
      <c r="AFY123" s="14"/>
      <c r="AFZ123" s="14"/>
      <c r="AGA123" s="14"/>
      <c r="AGB123" s="14"/>
      <c r="AGC123" s="14"/>
      <c r="AGD123" s="14"/>
      <c r="AGE123" s="14"/>
      <c r="AGF123" s="14"/>
      <c r="AGG123" s="14"/>
      <c r="AGH123" s="14"/>
      <c r="AGI123" s="14"/>
      <c r="AGJ123" s="14"/>
      <c r="AGK123" s="14"/>
      <c r="AGL123" s="14"/>
      <c r="AGM123" s="14"/>
      <c r="AGN123" s="14"/>
      <c r="AGO123" s="14"/>
      <c r="AGP123" s="14"/>
      <c r="AGQ123" s="14"/>
      <c r="AGR123" s="14"/>
      <c r="AGS123" s="14"/>
      <c r="AGT123" s="14"/>
      <c r="AGU123" s="14"/>
      <c r="AGV123" s="14"/>
      <c r="AGW123" s="14"/>
      <c r="AGX123" s="14"/>
      <c r="AGY123" s="14"/>
      <c r="AGZ123" s="14"/>
      <c r="AHA123" s="14"/>
      <c r="AHB123" s="14"/>
      <c r="AHC123" s="14"/>
      <c r="AHD123" s="14"/>
      <c r="AHE123" s="14"/>
      <c r="AHF123" s="14"/>
      <c r="AHG123" s="14"/>
      <c r="AHH123" s="14"/>
      <c r="AHI123" s="14"/>
      <c r="AHJ123" s="14"/>
      <c r="AHK123" s="14"/>
      <c r="AHL123" s="14"/>
      <c r="AHM123" s="14"/>
      <c r="AHN123" s="14"/>
      <c r="AHO123" s="14"/>
      <c r="AHP123" s="14"/>
      <c r="AHQ123" s="14"/>
      <c r="AHR123" s="14"/>
      <c r="AHS123" s="14"/>
      <c r="AHT123" s="14"/>
      <c r="AHU123" s="14"/>
      <c r="AHV123" s="14"/>
      <c r="AHW123" s="14"/>
      <c r="AHX123" s="14"/>
      <c r="AHY123" s="14"/>
      <c r="AHZ123" s="14"/>
      <c r="AIA123" s="14"/>
      <c r="AIB123" s="14"/>
      <c r="AIC123" s="14"/>
      <c r="AID123" s="14"/>
      <c r="AIE123" s="14"/>
      <c r="AIF123" s="14"/>
      <c r="AIG123" s="14"/>
      <c r="AIH123" s="14"/>
      <c r="AII123" s="14"/>
      <c r="AIJ123" s="14"/>
      <c r="AIK123" s="14"/>
      <c r="AIL123" s="14"/>
      <c r="AIM123" s="14"/>
      <c r="AIN123" s="14"/>
      <c r="AIO123" s="14"/>
      <c r="AIP123" s="14"/>
      <c r="AIQ123" s="14"/>
      <c r="AIR123" s="14"/>
      <c r="AIS123" s="14"/>
      <c r="AIT123" s="14"/>
      <c r="AIU123" s="14"/>
      <c r="AIV123" s="14"/>
      <c r="AIW123" s="14"/>
      <c r="AIX123" s="14"/>
      <c r="AIY123" s="14"/>
      <c r="AIZ123" s="14"/>
      <c r="AJA123" s="14"/>
      <c r="AJB123" s="14"/>
      <c r="AJC123" s="14"/>
      <c r="AJD123" s="14"/>
      <c r="AJE123" s="14"/>
      <c r="AJF123" s="14"/>
      <c r="AJG123" s="14"/>
      <c r="AJH123" s="14"/>
      <c r="AJI123" s="14"/>
      <c r="AJJ123" s="14"/>
      <c r="AJK123" s="14"/>
      <c r="AJL123" s="14"/>
      <c r="AJM123" s="14"/>
      <c r="AJN123" s="14"/>
      <c r="AJO123" s="14"/>
      <c r="AJP123" s="14"/>
      <c r="AJQ123" s="14"/>
      <c r="AJR123" s="14"/>
      <c r="AJS123" s="14"/>
      <c r="AJT123" s="14"/>
      <c r="AJU123" s="14"/>
      <c r="AJV123" s="14"/>
      <c r="AJW123" s="14"/>
      <c r="AJX123" s="14"/>
      <c r="AJY123" s="14"/>
      <c r="AJZ123" s="14"/>
      <c r="AKA123" s="14"/>
      <c r="AKB123" s="14"/>
      <c r="AKC123" s="14"/>
      <c r="AKD123" s="14"/>
      <c r="AKE123" s="14"/>
      <c r="AKF123" s="14"/>
      <c r="AKG123" s="14"/>
      <c r="AKH123" s="14"/>
      <c r="AKI123" s="14"/>
      <c r="AKJ123" s="14"/>
      <c r="AKK123" s="14"/>
      <c r="AKL123" s="14"/>
      <c r="AKM123" s="14"/>
      <c r="AKN123" s="14"/>
      <c r="AKO123" s="14"/>
      <c r="AKP123" s="14"/>
      <c r="AKQ123" s="14"/>
      <c r="AKR123" s="14"/>
      <c r="AKS123" s="14"/>
      <c r="AKT123" s="14"/>
      <c r="AKU123" s="14"/>
      <c r="AKV123" s="14"/>
      <c r="AKW123" s="14"/>
      <c r="AKX123" s="14"/>
      <c r="AKY123" s="14"/>
      <c r="AKZ123" s="14"/>
      <c r="ALA123" s="14"/>
      <c r="ALB123" s="14"/>
      <c r="ALC123" s="14"/>
      <c r="ALD123" s="14"/>
      <c r="ALE123" s="14"/>
      <c r="ALF123" s="14"/>
      <c r="ALG123" s="14"/>
      <c r="ALH123" s="14"/>
      <c r="ALI123" s="14"/>
      <c r="ALJ123" s="14"/>
      <c r="ALK123" s="14"/>
      <c r="ALL123" s="14"/>
      <c r="ALM123" s="14"/>
      <c r="ALN123" s="14"/>
      <c r="ALO123" s="14"/>
      <c r="ALP123" s="14"/>
      <c r="ALQ123" s="14"/>
      <c r="ALR123" s="14"/>
      <c r="ALS123" s="14"/>
      <c r="ALT123" s="14"/>
      <c r="ALU123" s="14"/>
      <c r="ALV123" s="14"/>
      <c r="ALW123" s="14"/>
      <c r="ALX123" s="14"/>
      <c r="ALY123" s="14"/>
      <c r="ALZ123" s="14"/>
      <c r="AMA123" s="14"/>
      <c r="AMB123" s="14"/>
      <c r="AMC123" s="14"/>
      <c r="AMD123" s="14"/>
      <c r="AME123" s="14"/>
      <c r="AMF123" s="14"/>
      <c r="AMG123" s="14"/>
      <c r="AMH123" s="14"/>
      <c r="AMI123" s="14"/>
      <c r="AMJ123" s="14"/>
      <c r="AMK123" s="14"/>
      <c r="AML123" s="14"/>
      <c r="AMM123" s="14"/>
      <c r="AMN123" s="14"/>
      <c r="AMO123" s="14"/>
      <c r="AMP123" s="14"/>
      <c r="AMQ123" s="14"/>
      <c r="AMR123" s="14"/>
      <c r="AMS123" s="14"/>
      <c r="AMT123" s="14"/>
      <c r="AMU123" s="14"/>
      <c r="AMV123" s="14"/>
      <c r="AMW123" s="14"/>
      <c r="AMX123" s="14"/>
      <c r="AMY123" s="14"/>
      <c r="AMZ123" s="14"/>
      <c r="ANA123" s="14"/>
      <c r="ANB123" s="14"/>
      <c r="ANC123" s="14"/>
      <c r="AND123" s="14"/>
      <c r="ANE123" s="14"/>
      <c r="ANF123" s="14"/>
      <c r="ANG123" s="14"/>
      <c r="ANH123" s="14"/>
      <c r="ANI123" s="14"/>
      <c r="ANJ123" s="14"/>
      <c r="ANK123" s="14"/>
      <c r="ANL123" s="14"/>
      <c r="ANM123" s="14"/>
      <c r="ANN123" s="14"/>
      <c r="ANO123" s="14"/>
      <c r="ANP123" s="14"/>
      <c r="ANQ123" s="14"/>
      <c r="ANR123" s="14"/>
      <c r="ANS123" s="14"/>
      <c r="ANT123" s="14"/>
      <c r="ANU123" s="14"/>
      <c r="ANV123" s="14"/>
      <c r="ANW123" s="14"/>
      <c r="ANX123" s="14"/>
      <c r="ANY123" s="14"/>
      <c r="ANZ123" s="14"/>
      <c r="AOA123" s="14"/>
      <c r="AOB123" s="14"/>
      <c r="AOC123" s="14"/>
      <c r="AOD123" s="14"/>
      <c r="AOE123" s="14"/>
      <c r="AOF123" s="14"/>
      <c r="AOG123" s="14"/>
      <c r="AOH123" s="14"/>
      <c r="AOI123" s="14"/>
      <c r="AOJ123" s="14"/>
      <c r="AOK123" s="14"/>
      <c r="AOL123" s="14"/>
      <c r="AOM123" s="14"/>
      <c r="AON123" s="14"/>
      <c r="AOO123" s="14"/>
      <c r="AOP123" s="14"/>
      <c r="AOQ123" s="14"/>
      <c r="AOR123" s="14"/>
      <c r="AOS123" s="14"/>
      <c r="AOT123" s="14"/>
      <c r="AOU123" s="14"/>
      <c r="AOV123" s="14"/>
      <c r="AOW123" s="14"/>
      <c r="AOX123" s="14"/>
      <c r="AOY123" s="14"/>
      <c r="AOZ123" s="14"/>
      <c r="APA123" s="14"/>
      <c r="APB123" s="14"/>
      <c r="APC123" s="14"/>
      <c r="APD123" s="14"/>
      <c r="APE123" s="14"/>
      <c r="APF123" s="14"/>
      <c r="APG123" s="14"/>
      <c r="APH123" s="14"/>
      <c r="API123" s="14"/>
      <c r="APJ123" s="14"/>
      <c r="APK123" s="14"/>
      <c r="APL123" s="14"/>
      <c r="APM123" s="14"/>
      <c r="APN123" s="14"/>
      <c r="APO123" s="14"/>
      <c r="APP123" s="14"/>
      <c r="APQ123" s="14"/>
      <c r="APR123" s="14"/>
      <c r="APS123" s="14"/>
      <c r="APT123" s="14"/>
      <c r="APU123" s="14"/>
      <c r="APV123" s="14"/>
      <c r="APW123" s="14"/>
      <c r="APX123" s="14"/>
      <c r="APY123" s="14"/>
      <c r="APZ123" s="14"/>
      <c r="AQA123" s="14"/>
      <c r="AQB123" s="14"/>
      <c r="AQC123" s="14"/>
      <c r="AQD123" s="14"/>
      <c r="AQE123" s="14"/>
      <c r="AQF123" s="14"/>
      <c r="AQG123" s="14"/>
      <c r="AQH123" s="14"/>
      <c r="AQI123" s="14"/>
      <c r="AQJ123" s="14"/>
      <c r="AQK123" s="14"/>
      <c r="AQL123" s="14"/>
      <c r="AQM123" s="14"/>
      <c r="AQN123" s="14"/>
      <c r="AQO123" s="14"/>
      <c r="AQP123" s="14"/>
      <c r="AQQ123" s="14"/>
      <c r="AQR123" s="14"/>
      <c r="AQS123" s="14"/>
      <c r="AQT123" s="14"/>
      <c r="AQU123" s="14"/>
      <c r="AQV123" s="14"/>
      <c r="AQW123" s="14"/>
      <c r="AQX123" s="14"/>
      <c r="AQY123" s="14"/>
      <c r="AQZ123" s="14"/>
      <c r="ARA123" s="14"/>
      <c r="ARB123" s="14"/>
      <c r="ARC123" s="14"/>
      <c r="ARD123" s="14"/>
      <c r="ARE123" s="14"/>
      <c r="ARF123" s="14"/>
      <c r="ARG123" s="14"/>
      <c r="ARH123" s="14"/>
      <c r="ARI123" s="14"/>
      <c r="ARJ123" s="14"/>
      <c r="ARK123" s="14"/>
      <c r="ARL123" s="14"/>
      <c r="ARM123" s="14"/>
      <c r="ARN123" s="14"/>
      <c r="ARO123" s="14"/>
      <c r="ARP123" s="14"/>
      <c r="ARQ123" s="14"/>
      <c r="ARR123" s="14"/>
      <c r="ARS123" s="14"/>
      <c r="ART123" s="14"/>
      <c r="ARU123" s="14"/>
      <c r="ARV123" s="14"/>
      <c r="ARW123" s="14"/>
      <c r="ARX123" s="14"/>
      <c r="ARY123" s="14"/>
      <c r="ARZ123" s="14"/>
      <c r="ASA123" s="14"/>
      <c r="ASB123" s="14"/>
      <c r="ASC123" s="14"/>
      <c r="ASD123" s="14"/>
      <c r="ASE123" s="14"/>
      <c r="ASF123" s="14"/>
      <c r="ASG123" s="14"/>
      <c r="ASH123" s="14"/>
      <c r="ASI123" s="14"/>
      <c r="ASJ123" s="14"/>
      <c r="ASK123" s="14"/>
      <c r="ASL123" s="14"/>
      <c r="ASM123" s="14"/>
      <c r="ASN123" s="14"/>
      <c r="ASO123" s="14"/>
      <c r="ASP123" s="14"/>
      <c r="ASQ123" s="14"/>
      <c r="ASR123" s="14"/>
      <c r="ASS123" s="14"/>
      <c r="AST123" s="14"/>
      <c r="ASU123" s="14"/>
      <c r="ASV123" s="14"/>
      <c r="ASW123" s="14"/>
      <c r="ASX123" s="14"/>
      <c r="ASY123" s="14"/>
      <c r="ASZ123" s="14"/>
      <c r="ATA123" s="14"/>
      <c r="ATB123" s="14"/>
      <c r="ATC123" s="14"/>
      <c r="ATD123" s="14"/>
    </row>
    <row r="124" spans="63:1200">
      <c r="BK124" s="14" t="str">
        <f t="shared" si="2115"/>
        <v/>
      </c>
      <c r="ABO124" s="14"/>
      <c r="ABP124" s="14"/>
      <c r="ABQ124" s="14"/>
      <c r="ABR124" s="14"/>
      <c r="ABS124" s="14"/>
      <c r="ABT124" s="14"/>
      <c r="ABU124" s="14"/>
      <c r="ABV124" s="14"/>
      <c r="ABW124" s="14"/>
      <c r="ABX124" s="14"/>
      <c r="ABY124" s="14"/>
      <c r="ABZ124" s="14"/>
      <c r="ACA124" s="14"/>
      <c r="ACB124" s="14"/>
      <c r="ACC124" s="14"/>
      <c r="ACD124" s="14"/>
      <c r="ACE124" s="14"/>
      <c r="ACF124" s="14"/>
      <c r="ACG124" s="14"/>
      <c r="ACH124" s="14"/>
      <c r="ACI124" s="14"/>
      <c r="ACJ124" s="14"/>
      <c r="ACK124" s="14"/>
      <c r="ACL124" s="14"/>
      <c r="ACM124" s="14"/>
      <c r="ACN124" s="14"/>
      <c r="ACO124" s="14"/>
      <c r="ACP124" s="14"/>
      <c r="ACQ124" s="14"/>
      <c r="ACR124" s="14"/>
      <c r="ACS124" s="14"/>
      <c r="ACT124" s="14"/>
      <c r="ACU124" s="14"/>
      <c r="ACV124" s="14"/>
      <c r="ACW124" s="14"/>
      <c r="ACX124" s="14"/>
      <c r="ACY124" s="14"/>
      <c r="ACZ124" s="14"/>
      <c r="ADA124" s="14"/>
      <c r="ADB124" s="14"/>
      <c r="ADC124" s="14"/>
      <c r="ADD124" s="14"/>
      <c r="ADE124" s="14"/>
      <c r="ADF124" s="14"/>
      <c r="ADG124" s="14"/>
      <c r="ADH124" s="14"/>
      <c r="ADI124" s="14"/>
      <c r="ADJ124" s="14"/>
      <c r="ADK124" s="14"/>
      <c r="ADL124" s="14"/>
      <c r="ADM124" s="14"/>
      <c r="ADN124" s="14"/>
      <c r="ADO124" s="14"/>
      <c r="ADP124" s="14"/>
      <c r="ADQ124" s="14"/>
      <c r="ADR124" s="14"/>
      <c r="ADS124" s="14"/>
      <c r="ADT124" s="14"/>
      <c r="ADU124" s="14"/>
      <c r="ADV124" s="14"/>
      <c r="ADW124" s="14"/>
      <c r="ADX124" s="14"/>
      <c r="ADY124" s="14"/>
      <c r="ADZ124" s="14"/>
      <c r="AEA124" s="14"/>
      <c r="AEB124" s="14"/>
      <c r="AEC124" s="14"/>
      <c r="AED124" s="14"/>
      <c r="AEE124" s="14"/>
      <c r="AEF124" s="14"/>
      <c r="AEG124" s="14"/>
      <c r="AEH124" s="14"/>
      <c r="AEI124" s="14"/>
      <c r="AEJ124" s="14"/>
      <c r="AEK124" s="14"/>
      <c r="AEL124" s="14"/>
      <c r="AEM124" s="14"/>
      <c r="AEN124" s="14"/>
      <c r="AEO124" s="14"/>
      <c r="AEP124" s="14"/>
      <c r="AEQ124" s="14"/>
      <c r="AER124" s="14"/>
      <c r="AES124" s="14"/>
      <c r="AET124" s="14"/>
      <c r="AEU124" s="14"/>
      <c r="AEV124" s="14"/>
      <c r="AEW124" s="14"/>
      <c r="AEX124" s="14"/>
      <c r="AEY124" s="14"/>
      <c r="AEZ124" s="14"/>
      <c r="AFA124" s="14"/>
      <c r="AFB124" s="14"/>
      <c r="AFC124" s="14"/>
      <c r="AFD124" s="14"/>
      <c r="AFE124" s="14"/>
      <c r="AFF124" s="14"/>
      <c r="AFG124" s="14"/>
      <c r="AFH124" s="14"/>
      <c r="AFI124" s="14"/>
      <c r="AFJ124" s="14"/>
      <c r="AFK124" s="14"/>
      <c r="AFL124" s="14"/>
      <c r="AFM124" s="14"/>
      <c r="AFN124" s="14"/>
      <c r="AFO124" s="14"/>
      <c r="AFP124" s="14"/>
      <c r="AFQ124" s="14"/>
      <c r="AFR124" s="14"/>
      <c r="AFS124" s="14"/>
      <c r="AFT124" s="14"/>
      <c r="AFU124" s="14"/>
      <c r="AFV124" s="14"/>
      <c r="AFW124" s="14"/>
      <c r="AFX124" s="14"/>
      <c r="AFY124" s="14"/>
      <c r="AFZ124" s="14"/>
      <c r="AGA124" s="14"/>
      <c r="AGB124" s="14"/>
      <c r="AGC124" s="14"/>
      <c r="AGD124" s="14"/>
      <c r="AGE124" s="14"/>
      <c r="AGF124" s="14"/>
      <c r="AGG124" s="14"/>
      <c r="AGH124" s="14"/>
      <c r="AGI124" s="14"/>
      <c r="AGJ124" s="14"/>
      <c r="AGK124" s="14"/>
      <c r="AGL124" s="14"/>
      <c r="AGM124" s="14"/>
      <c r="AGN124" s="14"/>
      <c r="AGO124" s="14"/>
      <c r="AGP124" s="14"/>
      <c r="AGQ124" s="14"/>
      <c r="AGR124" s="14"/>
      <c r="AGS124" s="14"/>
      <c r="AGT124" s="14"/>
      <c r="AGU124" s="14"/>
      <c r="AGV124" s="14"/>
      <c r="AGW124" s="14"/>
      <c r="AGX124" s="14"/>
      <c r="AGY124" s="14"/>
      <c r="AGZ124" s="14"/>
      <c r="AHA124" s="14"/>
      <c r="AHB124" s="14"/>
      <c r="AHC124" s="14"/>
      <c r="AHD124" s="14"/>
      <c r="AHE124" s="14"/>
      <c r="AHF124" s="14"/>
      <c r="AHG124" s="14"/>
      <c r="AHH124" s="14"/>
      <c r="AHI124" s="14"/>
      <c r="AHJ124" s="14"/>
      <c r="AHK124" s="14"/>
      <c r="AHL124" s="14"/>
      <c r="AHM124" s="14"/>
      <c r="AHN124" s="14"/>
      <c r="AHO124" s="14"/>
      <c r="AHP124" s="14"/>
      <c r="AHQ124" s="14"/>
      <c r="AHR124" s="14"/>
      <c r="AHS124" s="14"/>
      <c r="AHT124" s="14"/>
      <c r="AHU124" s="14"/>
      <c r="AHV124" s="14"/>
      <c r="AHW124" s="14"/>
      <c r="AHX124" s="14"/>
      <c r="AHY124" s="14"/>
      <c r="AHZ124" s="14"/>
      <c r="AIA124" s="14"/>
      <c r="AIB124" s="14"/>
      <c r="AIC124" s="14"/>
      <c r="AID124" s="14"/>
      <c r="AIE124" s="14"/>
      <c r="AIF124" s="14"/>
      <c r="AIG124" s="14"/>
      <c r="AIH124" s="14"/>
      <c r="AII124" s="14"/>
      <c r="AIJ124" s="14"/>
      <c r="AIK124" s="14"/>
      <c r="AIL124" s="14"/>
      <c r="AIM124" s="14"/>
      <c r="AIN124" s="14"/>
      <c r="AIO124" s="14"/>
      <c r="AIP124" s="14"/>
      <c r="AIQ124" s="14"/>
      <c r="AIR124" s="14"/>
      <c r="AIS124" s="14"/>
      <c r="AIT124" s="14"/>
      <c r="AIU124" s="14"/>
      <c r="AIV124" s="14"/>
      <c r="AIW124" s="14"/>
      <c r="AIX124" s="14"/>
      <c r="AIY124" s="14"/>
      <c r="AIZ124" s="14"/>
      <c r="AJA124" s="14"/>
      <c r="AJB124" s="14"/>
      <c r="AJC124" s="14"/>
      <c r="AJD124" s="14"/>
      <c r="AJE124" s="14"/>
      <c r="AJF124" s="14"/>
      <c r="AJG124" s="14"/>
      <c r="AJH124" s="14"/>
      <c r="AJI124" s="14"/>
      <c r="AJJ124" s="14"/>
      <c r="AJK124" s="14"/>
      <c r="AJL124" s="14"/>
      <c r="AJM124" s="14"/>
      <c r="AJN124" s="14"/>
      <c r="AJO124" s="14"/>
      <c r="AJP124" s="14"/>
      <c r="AJQ124" s="14"/>
      <c r="AJR124" s="14"/>
      <c r="AJS124" s="14"/>
      <c r="AJT124" s="14"/>
      <c r="AJU124" s="14"/>
      <c r="AJV124" s="14"/>
      <c r="AJW124" s="14"/>
      <c r="AJX124" s="14"/>
      <c r="AJY124" s="14"/>
      <c r="AJZ124" s="14"/>
      <c r="AKA124" s="14"/>
      <c r="AKB124" s="14"/>
      <c r="AKC124" s="14"/>
      <c r="AKD124" s="14"/>
      <c r="AKE124" s="14"/>
      <c r="AKF124" s="14"/>
      <c r="AKG124" s="14"/>
      <c r="AKH124" s="14"/>
      <c r="AKI124" s="14"/>
      <c r="AKJ124" s="14"/>
      <c r="AKK124" s="14"/>
      <c r="AKL124" s="14"/>
      <c r="AKM124" s="14"/>
      <c r="AKN124" s="14"/>
      <c r="AKO124" s="14"/>
      <c r="AKP124" s="14"/>
      <c r="AKQ124" s="14"/>
      <c r="AKR124" s="14"/>
      <c r="AKS124" s="14"/>
      <c r="AKT124" s="14"/>
      <c r="AKU124" s="14"/>
      <c r="AKV124" s="14"/>
      <c r="AKW124" s="14"/>
      <c r="AKX124" s="14"/>
      <c r="AKY124" s="14"/>
      <c r="AKZ124" s="14"/>
      <c r="ALA124" s="14"/>
      <c r="ALB124" s="14"/>
      <c r="ALC124" s="14"/>
      <c r="ALD124" s="14"/>
      <c r="ALE124" s="14"/>
      <c r="ALF124" s="14"/>
      <c r="ALG124" s="14"/>
      <c r="ALH124" s="14"/>
      <c r="ALI124" s="14"/>
      <c r="ALJ124" s="14"/>
      <c r="ALK124" s="14"/>
      <c r="ALL124" s="14"/>
      <c r="ALM124" s="14"/>
      <c r="ALN124" s="14"/>
      <c r="ALO124" s="14"/>
      <c r="ALP124" s="14"/>
      <c r="ALQ124" s="14"/>
      <c r="ALR124" s="14"/>
      <c r="ALS124" s="14"/>
      <c r="ALT124" s="14"/>
      <c r="ALU124" s="14"/>
      <c r="ALV124" s="14"/>
      <c r="ALW124" s="14"/>
      <c r="ALX124" s="14"/>
      <c r="ALY124" s="14"/>
      <c r="ALZ124" s="14"/>
      <c r="AMA124" s="14"/>
      <c r="AMB124" s="14"/>
      <c r="AMC124" s="14"/>
      <c r="AMD124" s="14"/>
      <c r="AME124" s="14"/>
      <c r="AMF124" s="14"/>
      <c r="AMG124" s="14"/>
      <c r="AMH124" s="14"/>
      <c r="AMI124" s="14"/>
      <c r="AMJ124" s="14"/>
      <c r="AMK124" s="14"/>
      <c r="AML124" s="14"/>
      <c r="AMM124" s="14"/>
      <c r="AMN124" s="14"/>
      <c r="AMO124" s="14"/>
      <c r="AMP124" s="14"/>
      <c r="AMQ124" s="14"/>
      <c r="AMR124" s="14"/>
      <c r="AMS124" s="14"/>
      <c r="AMT124" s="14"/>
      <c r="AMU124" s="14"/>
      <c r="AMV124" s="14"/>
      <c r="AMW124" s="14"/>
      <c r="AMX124" s="14"/>
      <c r="AMY124" s="14"/>
      <c r="AMZ124" s="14"/>
      <c r="ANA124" s="14"/>
      <c r="ANB124" s="14"/>
      <c r="ANC124" s="14"/>
      <c r="AND124" s="14"/>
      <c r="ANE124" s="14"/>
      <c r="ANF124" s="14"/>
      <c r="ANG124" s="14"/>
      <c r="ANH124" s="14"/>
      <c r="ANI124" s="14"/>
      <c r="ANJ124" s="14"/>
      <c r="ANK124" s="14"/>
      <c r="ANL124" s="14"/>
      <c r="ANM124" s="14"/>
      <c r="ANN124" s="14"/>
      <c r="ANO124" s="14"/>
      <c r="ANP124" s="14"/>
      <c r="ANQ124" s="14"/>
      <c r="ANR124" s="14"/>
      <c r="ANS124" s="14"/>
      <c r="ANT124" s="14"/>
      <c r="ANU124" s="14"/>
      <c r="ANV124" s="14"/>
      <c r="ANW124" s="14"/>
      <c r="ANX124" s="14"/>
      <c r="ANY124" s="14"/>
      <c r="ANZ124" s="14"/>
      <c r="AOA124" s="14"/>
      <c r="AOB124" s="14"/>
      <c r="AOC124" s="14"/>
      <c r="AOD124" s="14"/>
      <c r="AOE124" s="14"/>
      <c r="AOF124" s="14"/>
      <c r="AOG124" s="14"/>
      <c r="AOH124" s="14"/>
      <c r="AOI124" s="14"/>
      <c r="AOJ124" s="14"/>
      <c r="AOK124" s="14"/>
      <c r="AOL124" s="14"/>
      <c r="AOM124" s="14"/>
      <c r="AON124" s="14"/>
      <c r="AOO124" s="14"/>
      <c r="AOP124" s="14"/>
      <c r="AOQ124" s="14"/>
      <c r="AOR124" s="14"/>
      <c r="AOS124" s="14"/>
      <c r="AOT124" s="14"/>
      <c r="AOU124" s="14"/>
      <c r="AOV124" s="14"/>
      <c r="AOW124" s="14"/>
      <c r="AOX124" s="14"/>
      <c r="AOY124" s="14"/>
      <c r="AOZ124" s="14"/>
      <c r="APA124" s="14"/>
      <c r="APB124" s="14"/>
      <c r="APC124" s="14"/>
      <c r="APD124" s="14"/>
      <c r="APE124" s="14"/>
      <c r="APF124" s="14"/>
      <c r="APG124" s="14"/>
      <c r="APH124" s="14"/>
      <c r="API124" s="14"/>
      <c r="APJ124" s="14"/>
      <c r="APK124" s="14"/>
      <c r="APL124" s="14"/>
      <c r="APM124" s="14"/>
      <c r="APN124" s="14"/>
      <c r="APO124" s="14"/>
      <c r="APP124" s="14"/>
      <c r="APQ124" s="14"/>
      <c r="APR124" s="14"/>
      <c r="APS124" s="14"/>
      <c r="APT124" s="14"/>
      <c r="APU124" s="14"/>
      <c r="APV124" s="14"/>
      <c r="APW124" s="14"/>
      <c r="APX124" s="14"/>
      <c r="APY124" s="14"/>
      <c r="APZ124" s="14"/>
      <c r="AQA124" s="14"/>
      <c r="AQB124" s="14"/>
      <c r="AQC124" s="14"/>
      <c r="AQD124" s="14"/>
      <c r="AQE124" s="14"/>
      <c r="AQF124" s="14"/>
      <c r="AQG124" s="14"/>
      <c r="AQH124" s="14"/>
      <c r="AQI124" s="14"/>
      <c r="AQJ124" s="14"/>
      <c r="AQK124" s="14"/>
      <c r="AQL124" s="14"/>
      <c r="AQM124" s="14"/>
      <c r="AQN124" s="14"/>
      <c r="AQO124" s="14"/>
      <c r="AQP124" s="14"/>
      <c r="AQQ124" s="14"/>
      <c r="AQR124" s="14"/>
      <c r="AQS124" s="14"/>
      <c r="AQT124" s="14"/>
      <c r="AQU124" s="14"/>
      <c r="AQV124" s="14"/>
      <c r="AQW124" s="14"/>
      <c r="AQX124" s="14"/>
      <c r="AQY124" s="14"/>
      <c r="AQZ124" s="14"/>
      <c r="ARA124" s="14"/>
      <c r="ARB124" s="14"/>
      <c r="ARC124" s="14"/>
      <c r="ARD124" s="14"/>
      <c r="ARE124" s="14"/>
      <c r="ARF124" s="14"/>
      <c r="ARG124" s="14"/>
      <c r="ARH124" s="14"/>
      <c r="ARI124" s="14"/>
      <c r="ARJ124" s="14"/>
      <c r="ARK124" s="14"/>
      <c r="ARL124" s="14"/>
      <c r="ARM124" s="14"/>
      <c r="ARN124" s="14"/>
      <c r="ARO124" s="14"/>
      <c r="ARP124" s="14"/>
      <c r="ARQ124" s="14"/>
      <c r="ARR124" s="14"/>
      <c r="ARS124" s="14"/>
      <c r="ART124" s="14"/>
      <c r="ARU124" s="14"/>
      <c r="ARV124" s="14"/>
      <c r="ARW124" s="14"/>
      <c r="ARX124" s="14"/>
      <c r="ARY124" s="14"/>
      <c r="ARZ124" s="14"/>
      <c r="ASA124" s="14"/>
      <c r="ASB124" s="14"/>
      <c r="ASC124" s="14"/>
      <c r="ASD124" s="14"/>
      <c r="ASE124" s="14"/>
      <c r="ASF124" s="14"/>
      <c r="ASG124" s="14"/>
      <c r="ASH124" s="14"/>
      <c r="ASI124" s="14"/>
      <c r="ASJ124" s="14"/>
      <c r="ASK124" s="14"/>
      <c r="ASL124" s="14"/>
      <c r="ASM124" s="14"/>
      <c r="ASN124" s="14"/>
      <c r="ASO124" s="14"/>
      <c r="ASP124" s="14"/>
      <c r="ASQ124" s="14"/>
      <c r="ASR124" s="14"/>
      <c r="ASS124" s="14"/>
      <c r="AST124" s="14"/>
      <c r="ASU124" s="14"/>
      <c r="ASV124" s="14"/>
      <c r="ASW124" s="14"/>
      <c r="ASX124" s="14"/>
      <c r="ASY124" s="14"/>
      <c r="ASZ124" s="14"/>
      <c r="ATA124" s="14"/>
      <c r="ATB124" s="14"/>
      <c r="ATC124" s="14"/>
      <c r="ATD124" s="14"/>
    </row>
    <row r="125" spans="63:1200">
      <c r="BK125" s="14" t="str">
        <f t="shared" si="2115"/>
        <v/>
      </c>
      <c r="ABO125" s="14"/>
      <c r="ABP125" s="14"/>
      <c r="ABQ125" s="14"/>
      <c r="ABR125" s="14"/>
      <c r="ABS125" s="14"/>
      <c r="ABT125" s="14"/>
      <c r="ABU125" s="14"/>
      <c r="ABV125" s="14"/>
      <c r="ABW125" s="14"/>
      <c r="ABX125" s="14"/>
      <c r="ABY125" s="14"/>
      <c r="ABZ125" s="14"/>
      <c r="ACA125" s="14"/>
      <c r="ACB125" s="14"/>
      <c r="ACC125" s="14"/>
      <c r="ACD125" s="14"/>
      <c r="ACE125" s="14"/>
      <c r="ACF125" s="14"/>
      <c r="ACG125" s="14"/>
      <c r="ACH125" s="14"/>
      <c r="ACI125" s="14"/>
      <c r="ACJ125" s="14"/>
      <c r="ACK125" s="14"/>
      <c r="ACL125" s="14"/>
      <c r="ACM125" s="14"/>
      <c r="ACN125" s="14"/>
      <c r="ACO125" s="14"/>
      <c r="ACP125" s="14"/>
      <c r="ACQ125" s="14"/>
      <c r="ACR125" s="14"/>
      <c r="ACS125" s="14"/>
      <c r="ACT125" s="14"/>
      <c r="ACU125" s="14"/>
      <c r="ACV125" s="14"/>
      <c r="ACW125" s="14"/>
      <c r="ACX125" s="14"/>
      <c r="ACY125" s="14"/>
      <c r="ACZ125" s="14"/>
      <c r="ADA125" s="14"/>
      <c r="ADB125" s="14"/>
      <c r="ADC125" s="14"/>
      <c r="ADD125" s="14"/>
      <c r="ADE125" s="14"/>
      <c r="ADF125" s="14"/>
      <c r="ADG125" s="14"/>
      <c r="ADH125" s="14"/>
      <c r="ADI125" s="14"/>
      <c r="ADJ125" s="14"/>
      <c r="ADK125" s="14"/>
      <c r="ADL125" s="14"/>
      <c r="ADM125" s="14"/>
      <c r="ADN125" s="14"/>
      <c r="ADO125" s="14"/>
      <c r="ADP125" s="14"/>
      <c r="ADQ125" s="14"/>
      <c r="ADR125" s="14"/>
      <c r="ADS125" s="14"/>
      <c r="ADT125" s="14"/>
      <c r="ADU125" s="14"/>
      <c r="ADV125" s="14"/>
      <c r="ADW125" s="14"/>
      <c r="ADX125" s="14"/>
      <c r="ADY125" s="14"/>
      <c r="ADZ125" s="14"/>
      <c r="AEA125" s="14"/>
      <c r="AEB125" s="14"/>
      <c r="AEC125" s="14"/>
      <c r="AED125" s="14"/>
      <c r="AEE125" s="14"/>
      <c r="AEF125" s="14"/>
      <c r="AEG125" s="14"/>
      <c r="AEH125" s="14"/>
      <c r="AEI125" s="14"/>
      <c r="AEJ125" s="14"/>
      <c r="AEK125" s="14"/>
      <c r="AEL125" s="14"/>
      <c r="AEM125" s="14"/>
      <c r="AEN125" s="14"/>
      <c r="AEO125" s="14"/>
      <c r="AEP125" s="14"/>
      <c r="AEQ125" s="14"/>
      <c r="AER125" s="14"/>
      <c r="AES125" s="14"/>
      <c r="AET125" s="14"/>
      <c r="AEU125" s="14"/>
      <c r="AEV125" s="14"/>
      <c r="AEW125" s="14"/>
      <c r="AEX125" s="14"/>
      <c r="AEY125" s="14"/>
      <c r="AEZ125" s="14"/>
      <c r="AFA125" s="14"/>
      <c r="AFB125" s="14"/>
      <c r="AFC125" s="14"/>
      <c r="AFD125" s="14"/>
      <c r="AFE125" s="14"/>
      <c r="AFF125" s="14"/>
      <c r="AFG125" s="14"/>
      <c r="AFH125" s="14"/>
      <c r="AFI125" s="14"/>
      <c r="AFJ125" s="14"/>
      <c r="AFK125" s="14"/>
      <c r="AFL125" s="14"/>
      <c r="AFM125" s="14"/>
      <c r="AFN125" s="14"/>
      <c r="AFO125" s="14"/>
      <c r="AFP125" s="14"/>
      <c r="AFQ125" s="14"/>
      <c r="AFR125" s="14"/>
      <c r="AFS125" s="14"/>
      <c r="AFT125" s="14"/>
      <c r="AFU125" s="14"/>
      <c r="AFV125" s="14"/>
      <c r="AFW125" s="14"/>
      <c r="AFX125" s="14"/>
      <c r="AFY125" s="14"/>
      <c r="AFZ125" s="14"/>
      <c r="AGA125" s="14"/>
      <c r="AGB125" s="14"/>
      <c r="AGC125" s="14"/>
      <c r="AGD125" s="14"/>
      <c r="AGE125" s="14"/>
      <c r="AGF125" s="14"/>
      <c r="AGG125" s="14"/>
      <c r="AGH125" s="14"/>
      <c r="AGI125" s="14"/>
      <c r="AGJ125" s="14"/>
      <c r="AGK125" s="14"/>
      <c r="AGL125" s="14"/>
      <c r="AGM125" s="14"/>
      <c r="AGN125" s="14"/>
      <c r="AGO125" s="14"/>
      <c r="AGP125" s="14"/>
      <c r="AGQ125" s="14"/>
      <c r="AGR125" s="14"/>
      <c r="AGS125" s="14"/>
      <c r="AGT125" s="14"/>
      <c r="AGU125" s="14"/>
      <c r="AGV125" s="14"/>
      <c r="AGW125" s="14"/>
      <c r="AGX125" s="14"/>
      <c r="AGY125" s="14"/>
      <c r="AGZ125" s="14"/>
      <c r="AHA125" s="14"/>
      <c r="AHB125" s="14"/>
      <c r="AHC125" s="14"/>
      <c r="AHD125" s="14"/>
      <c r="AHE125" s="14"/>
      <c r="AHF125" s="14"/>
      <c r="AHG125" s="14"/>
      <c r="AHH125" s="14"/>
      <c r="AHI125" s="14"/>
      <c r="AHJ125" s="14"/>
      <c r="AHK125" s="14"/>
      <c r="AHL125" s="14"/>
      <c r="AHM125" s="14"/>
      <c r="AHN125" s="14"/>
      <c r="AHO125" s="14"/>
      <c r="AHP125" s="14"/>
      <c r="AHQ125" s="14"/>
      <c r="AHR125" s="14"/>
      <c r="AHS125" s="14"/>
      <c r="AHT125" s="14"/>
      <c r="AHU125" s="14"/>
      <c r="AHV125" s="14"/>
      <c r="AHW125" s="14"/>
      <c r="AHX125" s="14"/>
      <c r="AHY125" s="14"/>
      <c r="AHZ125" s="14"/>
      <c r="AIA125" s="14"/>
      <c r="AIB125" s="14"/>
      <c r="AIC125" s="14"/>
      <c r="AID125" s="14"/>
      <c r="AIE125" s="14"/>
      <c r="AIF125" s="14"/>
      <c r="AIG125" s="14"/>
      <c r="AIH125" s="14"/>
      <c r="AII125" s="14"/>
      <c r="AIJ125" s="14"/>
      <c r="AIK125" s="14"/>
      <c r="AIL125" s="14"/>
      <c r="AIM125" s="14"/>
      <c r="AIN125" s="14"/>
      <c r="AIO125" s="14"/>
      <c r="AIP125" s="14"/>
      <c r="AIQ125" s="14"/>
      <c r="AIR125" s="14"/>
      <c r="AIS125" s="14"/>
      <c r="AIT125" s="14"/>
      <c r="AIU125" s="14"/>
      <c r="AIV125" s="14"/>
      <c r="AIW125" s="14"/>
      <c r="AIX125" s="14"/>
      <c r="AIY125" s="14"/>
      <c r="AIZ125" s="14"/>
      <c r="AJA125" s="14"/>
      <c r="AJB125" s="14"/>
      <c r="AJC125" s="14"/>
      <c r="AJD125" s="14"/>
      <c r="AJE125" s="14"/>
      <c r="AJF125" s="14"/>
      <c r="AJG125" s="14"/>
      <c r="AJH125" s="14"/>
      <c r="AJI125" s="14"/>
      <c r="AJJ125" s="14"/>
      <c r="AJK125" s="14"/>
      <c r="AJL125" s="14"/>
      <c r="AJM125" s="14"/>
      <c r="AJN125" s="14"/>
      <c r="AJO125" s="14"/>
      <c r="AJP125" s="14"/>
      <c r="AJQ125" s="14"/>
      <c r="AJR125" s="14"/>
      <c r="AJS125" s="14"/>
      <c r="AJT125" s="14"/>
      <c r="AJU125" s="14"/>
      <c r="AJV125" s="14"/>
      <c r="AJW125" s="14"/>
      <c r="AJX125" s="14"/>
      <c r="AJY125" s="14"/>
      <c r="AJZ125" s="14"/>
      <c r="AKA125" s="14"/>
      <c r="AKB125" s="14"/>
      <c r="AKC125" s="14"/>
      <c r="AKD125" s="14"/>
      <c r="AKE125" s="14"/>
      <c r="AKF125" s="14"/>
      <c r="AKG125" s="14"/>
      <c r="AKH125" s="14"/>
      <c r="AKI125" s="14"/>
      <c r="AKJ125" s="14"/>
      <c r="AKK125" s="14"/>
      <c r="AKL125" s="14"/>
      <c r="AKM125" s="14"/>
      <c r="AKN125" s="14"/>
      <c r="AKO125" s="14"/>
      <c r="AKP125" s="14"/>
      <c r="AKQ125" s="14"/>
      <c r="AKR125" s="14"/>
      <c r="AKS125" s="14"/>
      <c r="AKT125" s="14"/>
      <c r="AKU125" s="14"/>
      <c r="AKV125" s="14"/>
      <c r="AKW125" s="14"/>
      <c r="AKX125" s="14"/>
      <c r="AKY125" s="14"/>
      <c r="AKZ125" s="14"/>
      <c r="ALA125" s="14"/>
      <c r="ALB125" s="14"/>
      <c r="ALC125" s="14"/>
      <c r="ALD125" s="14"/>
      <c r="ALE125" s="14"/>
      <c r="ALF125" s="14"/>
      <c r="ALG125" s="14"/>
      <c r="ALH125" s="14"/>
      <c r="ALI125" s="14"/>
      <c r="ALJ125" s="14"/>
      <c r="ALK125" s="14"/>
      <c r="ALL125" s="14"/>
      <c r="ALM125" s="14"/>
      <c r="ALN125" s="14"/>
      <c r="ALO125" s="14"/>
      <c r="ALP125" s="14"/>
      <c r="ALQ125" s="14"/>
      <c r="ALR125" s="14"/>
      <c r="ALS125" s="14"/>
      <c r="ALT125" s="14"/>
      <c r="ALU125" s="14"/>
      <c r="ALV125" s="14"/>
      <c r="ALW125" s="14"/>
      <c r="ALX125" s="14"/>
      <c r="ALY125" s="14"/>
      <c r="ALZ125" s="14"/>
      <c r="AMA125" s="14"/>
      <c r="AMB125" s="14"/>
      <c r="AMC125" s="14"/>
      <c r="AMD125" s="14"/>
      <c r="AME125" s="14"/>
      <c r="AMF125" s="14"/>
      <c r="AMG125" s="14"/>
      <c r="AMH125" s="14"/>
      <c r="AMI125" s="14"/>
      <c r="AMJ125" s="14"/>
      <c r="AMK125" s="14"/>
      <c r="AML125" s="14"/>
      <c r="AMM125" s="14"/>
      <c r="AMN125" s="14"/>
      <c r="AMO125" s="14"/>
      <c r="AMP125" s="14"/>
      <c r="AMQ125" s="14"/>
      <c r="AMR125" s="14"/>
      <c r="AMS125" s="14"/>
      <c r="AMT125" s="14"/>
      <c r="AMU125" s="14"/>
      <c r="AMV125" s="14"/>
      <c r="AMW125" s="14"/>
      <c r="AMX125" s="14"/>
      <c r="AMY125" s="14"/>
      <c r="AMZ125" s="14"/>
      <c r="ANA125" s="14"/>
      <c r="ANB125" s="14"/>
      <c r="ANC125" s="14"/>
      <c r="AND125" s="14"/>
      <c r="ANE125" s="14"/>
      <c r="ANF125" s="14"/>
      <c r="ANG125" s="14"/>
      <c r="ANH125" s="14"/>
      <c r="ANI125" s="14"/>
      <c r="ANJ125" s="14"/>
      <c r="ANK125" s="14"/>
      <c r="ANL125" s="14"/>
      <c r="ANM125" s="14"/>
      <c r="ANN125" s="14"/>
      <c r="ANO125" s="14"/>
      <c r="ANP125" s="14"/>
      <c r="ANQ125" s="14"/>
      <c r="ANR125" s="14"/>
      <c r="ANS125" s="14"/>
      <c r="ANT125" s="14"/>
      <c r="ANU125" s="14"/>
      <c r="ANV125" s="14"/>
      <c r="ANW125" s="14"/>
      <c r="ANX125" s="14"/>
      <c r="ANY125" s="14"/>
      <c r="ANZ125" s="14"/>
      <c r="AOA125" s="14"/>
      <c r="AOB125" s="14"/>
      <c r="AOC125" s="14"/>
      <c r="AOD125" s="14"/>
      <c r="AOE125" s="14"/>
      <c r="AOF125" s="14"/>
      <c r="AOG125" s="14"/>
      <c r="AOH125" s="14"/>
      <c r="AOI125" s="14"/>
      <c r="AOJ125" s="14"/>
      <c r="AOK125" s="14"/>
      <c r="AOL125" s="14"/>
      <c r="AOM125" s="14"/>
      <c r="AON125" s="14"/>
      <c r="AOO125" s="14"/>
      <c r="AOP125" s="14"/>
      <c r="AOQ125" s="14"/>
      <c r="AOR125" s="14"/>
      <c r="AOS125" s="14"/>
      <c r="AOT125" s="14"/>
      <c r="AOU125" s="14"/>
      <c r="AOV125" s="14"/>
      <c r="AOW125" s="14"/>
      <c r="AOX125" s="14"/>
      <c r="AOY125" s="14"/>
      <c r="AOZ125" s="14"/>
      <c r="APA125" s="14"/>
      <c r="APB125" s="14"/>
      <c r="APC125" s="14"/>
      <c r="APD125" s="14"/>
      <c r="APE125" s="14"/>
      <c r="APF125" s="14"/>
      <c r="APG125" s="14"/>
      <c r="APH125" s="14"/>
      <c r="API125" s="14"/>
      <c r="APJ125" s="14"/>
      <c r="APK125" s="14"/>
      <c r="APL125" s="14"/>
      <c r="APM125" s="14"/>
      <c r="APN125" s="14"/>
      <c r="APO125" s="14"/>
      <c r="APP125" s="14"/>
      <c r="APQ125" s="14"/>
      <c r="APR125" s="14"/>
      <c r="APS125" s="14"/>
      <c r="APT125" s="14"/>
      <c r="APU125" s="14"/>
      <c r="APV125" s="14"/>
      <c r="APW125" s="14"/>
      <c r="APX125" s="14"/>
      <c r="APY125" s="14"/>
      <c r="APZ125" s="14"/>
      <c r="AQA125" s="14"/>
      <c r="AQB125" s="14"/>
      <c r="AQC125" s="14"/>
      <c r="AQD125" s="14"/>
      <c r="AQE125" s="14"/>
      <c r="AQF125" s="14"/>
      <c r="AQG125" s="14"/>
      <c r="AQH125" s="14"/>
      <c r="AQI125" s="14"/>
      <c r="AQJ125" s="14"/>
      <c r="AQK125" s="14"/>
      <c r="AQL125" s="14"/>
      <c r="AQM125" s="14"/>
      <c r="AQN125" s="14"/>
      <c r="AQO125" s="14"/>
      <c r="AQP125" s="14"/>
      <c r="AQQ125" s="14"/>
      <c r="AQR125" s="14"/>
      <c r="AQS125" s="14"/>
      <c r="AQT125" s="14"/>
      <c r="AQU125" s="14"/>
      <c r="AQV125" s="14"/>
      <c r="AQW125" s="14"/>
      <c r="AQX125" s="14"/>
      <c r="AQY125" s="14"/>
      <c r="AQZ125" s="14"/>
      <c r="ARA125" s="14"/>
      <c r="ARB125" s="14"/>
      <c r="ARC125" s="14"/>
      <c r="ARD125" s="14"/>
      <c r="ARE125" s="14"/>
      <c r="ARF125" s="14"/>
      <c r="ARG125" s="14"/>
      <c r="ARH125" s="14"/>
      <c r="ARI125" s="14"/>
      <c r="ARJ125" s="14"/>
      <c r="ARK125" s="14"/>
      <c r="ARL125" s="14"/>
      <c r="ARM125" s="14"/>
      <c r="ARN125" s="14"/>
      <c r="ARO125" s="14"/>
      <c r="ARP125" s="14"/>
      <c r="ARQ125" s="14"/>
      <c r="ARR125" s="14"/>
      <c r="ARS125" s="14"/>
      <c r="ART125" s="14"/>
      <c r="ARU125" s="14"/>
      <c r="ARV125" s="14"/>
      <c r="ARW125" s="14"/>
      <c r="ARX125" s="14"/>
      <c r="ARY125" s="14"/>
      <c r="ARZ125" s="14"/>
      <c r="ASA125" s="14"/>
      <c r="ASB125" s="14"/>
      <c r="ASC125" s="14"/>
      <c r="ASD125" s="14"/>
      <c r="ASE125" s="14"/>
      <c r="ASF125" s="14"/>
      <c r="ASG125" s="14"/>
      <c r="ASH125" s="14"/>
      <c r="ASI125" s="14"/>
      <c r="ASJ125" s="14"/>
      <c r="ASK125" s="14"/>
      <c r="ASL125" s="14"/>
      <c r="ASM125" s="14"/>
      <c r="ASN125" s="14"/>
      <c r="ASO125" s="14"/>
      <c r="ASP125" s="14"/>
      <c r="ASQ125" s="14"/>
      <c r="ASR125" s="14"/>
      <c r="ASS125" s="14"/>
      <c r="AST125" s="14"/>
      <c r="ASU125" s="14"/>
      <c r="ASV125" s="14"/>
      <c r="ASW125" s="14"/>
      <c r="ASX125" s="14"/>
      <c r="ASY125" s="14"/>
      <c r="ASZ125" s="14"/>
      <c r="ATA125" s="14"/>
      <c r="ATB125" s="14"/>
      <c r="ATC125" s="14"/>
      <c r="ATD125" s="14"/>
    </row>
    <row r="126" spans="63:1200">
      <c r="BK126" s="14" t="str">
        <f t="shared" si="2115"/>
        <v/>
      </c>
      <c r="ABO126" s="14"/>
      <c r="ABP126" s="14"/>
      <c r="ABQ126" s="14"/>
      <c r="ABR126" s="14"/>
      <c r="ABS126" s="14"/>
      <c r="ABT126" s="14"/>
      <c r="ABU126" s="14"/>
      <c r="ABV126" s="14"/>
      <c r="ABW126" s="14"/>
      <c r="ABX126" s="14"/>
      <c r="ABY126" s="14"/>
      <c r="ABZ126" s="14"/>
      <c r="ACA126" s="14"/>
      <c r="ACB126" s="14"/>
      <c r="ACC126" s="14"/>
      <c r="ACD126" s="14"/>
      <c r="ACE126" s="14"/>
      <c r="ACF126" s="14"/>
      <c r="ACG126" s="14"/>
      <c r="ACH126" s="14"/>
      <c r="ACI126" s="14"/>
      <c r="ACJ126" s="14"/>
      <c r="ACK126" s="14"/>
      <c r="ACL126" s="14"/>
      <c r="ACM126" s="14"/>
      <c r="ACN126" s="14"/>
      <c r="ACO126" s="14"/>
      <c r="ACP126" s="14"/>
      <c r="ACQ126" s="14"/>
      <c r="ACR126" s="14"/>
      <c r="ACS126" s="14"/>
      <c r="ACT126" s="14"/>
      <c r="ACU126" s="14"/>
      <c r="ACV126" s="14"/>
      <c r="ACW126" s="14"/>
      <c r="ACX126" s="14"/>
      <c r="ACY126" s="14"/>
      <c r="ACZ126" s="14"/>
      <c r="ADA126" s="14"/>
      <c r="ADB126" s="14"/>
      <c r="ADC126" s="14"/>
      <c r="ADD126" s="14"/>
      <c r="ADE126" s="14"/>
      <c r="ADF126" s="14"/>
      <c r="ADG126" s="14"/>
      <c r="ADH126" s="14"/>
      <c r="ADI126" s="14"/>
      <c r="ADJ126" s="14"/>
      <c r="ADK126" s="14"/>
      <c r="ADL126" s="14"/>
      <c r="ADM126" s="14"/>
      <c r="ADN126" s="14"/>
      <c r="ADO126" s="14"/>
      <c r="ADP126" s="14"/>
      <c r="ADQ126" s="14"/>
      <c r="ADR126" s="14"/>
      <c r="ADS126" s="14"/>
      <c r="ADT126" s="14"/>
      <c r="ADU126" s="14"/>
      <c r="ADV126" s="14"/>
      <c r="ADW126" s="14"/>
      <c r="ADX126" s="14"/>
      <c r="ADY126" s="14"/>
      <c r="ADZ126" s="14"/>
      <c r="AEA126" s="14"/>
      <c r="AEB126" s="14"/>
      <c r="AEC126" s="14"/>
      <c r="AED126" s="14"/>
      <c r="AEE126" s="14"/>
      <c r="AEF126" s="14"/>
      <c r="AEG126" s="14"/>
      <c r="AEH126" s="14"/>
      <c r="AEI126" s="14"/>
      <c r="AEJ126" s="14"/>
      <c r="AEK126" s="14"/>
      <c r="AEL126" s="14"/>
      <c r="AEM126" s="14"/>
      <c r="AEN126" s="14"/>
      <c r="AEO126" s="14"/>
      <c r="AEP126" s="14"/>
      <c r="AEQ126" s="14"/>
      <c r="AER126" s="14"/>
      <c r="AES126" s="14"/>
      <c r="AET126" s="14"/>
      <c r="AEU126" s="14"/>
      <c r="AEV126" s="14"/>
      <c r="AEW126" s="14"/>
      <c r="AEX126" s="14"/>
      <c r="AEY126" s="14"/>
      <c r="AEZ126" s="14"/>
      <c r="AFA126" s="14"/>
      <c r="AFB126" s="14"/>
      <c r="AFC126" s="14"/>
      <c r="AFD126" s="14"/>
      <c r="AFE126" s="14"/>
      <c r="AFF126" s="14"/>
      <c r="AFG126" s="14"/>
      <c r="AFH126" s="14"/>
      <c r="AFI126" s="14"/>
      <c r="AFJ126" s="14"/>
      <c r="AFK126" s="14"/>
      <c r="AFL126" s="14"/>
      <c r="AFM126" s="14"/>
      <c r="AFN126" s="14"/>
      <c r="AFO126" s="14"/>
      <c r="AFP126" s="14"/>
      <c r="AFQ126" s="14"/>
      <c r="AFR126" s="14"/>
      <c r="AFS126" s="14"/>
      <c r="AFT126" s="14"/>
      <c r="AFU126" s="14"/>
      <c r="AFV126" s="14"/>
      <c r="AFW126" s="14"/>
      <c r="AFX126" s="14"/>
      <c r="AFY126" s="14"/>
      <c r="AFZ126" s="14"/>
      <c r="AGA126" s="14"/>
      <c r="AGB126" s="14"/>
      <c r="AGC126" s="14"/>
      <c r="AGD126" s="14"/>
      <c r="AGE126" s="14"/>
      <c r="AGF126" s="14"/>
      <c r="AGG126" s="14"/>
      <c r="AGH126" s="14"/>
      <c r="AGI126" s="14"/>
      <c r="AGJ126" s="14"/>
      <c r="AGK126" s="14"/>
      <c r="AGL126" s="14"/>
      <c r="AGM126" s="14"/>
      <c r="AGN126" s="14"/>
      <c r="AGO126" s="14"/>
      <c r="AGP126" s="14"/>
      <c r="AGQ126" s="14"/>
      <c r="AGR126" s="14"/>
      <c r="AGS126" s="14"/>
      <c r="AGT126" s="14"/>
      <c r="AGU126" s="14"/>
      <c r="AGV126" s="14"/>
      <c r="AGW126" s="14"/>
      <c r="AGX126" s="14"/>
      <c r="AGY126" s="14"/>
      <c r="AGZ126" s="14"/>
      <c r="AHA126" s="14"/>
      <c r="AHB126" s="14"/>
      <c r="AHC126" s="14"/>
      <c r="AHD126" s="14"/>
      <c r="AHE126" s="14"/>
      <c r="AHF126" s="14"/>
      <c r="AHG126" s="14"/>
      <c r="AHH126" s="14"/>
      <c r="AHI126" s="14"/>
      <c r="AHJ126" s="14"/>
      <c r="AHK126" s="14"/>
      <c r="AHL126" s="14"/>
      <c r="AHM126" s="14"/>
      <c r="AHN126" s="14"/>
      <c r="AHO126" s="14"/>
      <c r="AHP126" s="14"/>
      <c r="AHQ126" s="14"/>
      <c r="AHR126" s="14"/>
      <c r="AHS126" s="14"/>
      <c r="AHT126" s="14"/>
      <c r="AHU126" s="14"/>
      <c r="AHV126" s="14"/>
      <c r="AHW126" s="14"/>
      <c r="AHX126" s="14"/>
      <c r="AHY126" s="14"/>
      <c r="AHZ126" s="14"/>
      <c r="AIA126" s="14"/>
      <c r="AIB126" s="14"/>
      <c r="AIC126" s="14"/>
      <c r="AID126" s="14"/>
      <c r="AIE126" s="14"/>
      <c r="AIF126" s="14"/>
      <c r="AIG126" s="14"/>
      <c r="AIH126" s="14"/>
      <c r="AII126" s="14"/>
      <c r="AIJ126" s="14"/>
      <c r="AIK126" s="14"/>
      <c r="AIL126" s="14"/>
      <c r="AIM126" s="14"/>
      <c r="AIN126" s="14"/>
      <c r="AIO126" s="14"/>
      <c r="AIP126" s="14"/>
      <c r="AIQ126" s="14"/>
      <c r="AIR126" s="14"/>
      <c r="AIS126" s="14"/>
      <c r="AIT126" s="14"/>
      <c r="AIU126" s="14"/>
      <c r="AIV126" s="14"/>
      <c r="AIW126" s="14"/>
      <c r="AIX126" s="14"/>
      <c r="AIY126" s="14"/>
      <c r="AIZ126" s="14"/>
      <c r="AJA126" s="14"/>
      <c r="AJB126" s="14"/>
      <c r="AJC126" s="14"/>
      <c r="AJD126" s="14"/>
      <c r="AJE126" s="14"/>
      <c r="AJF126" s="14"/>
      <c r="AJG126" s="14"/>
      <c r="AJH126" s="14"/>
      <c r="AJI126" s="14"/>
      <c r="AJJ126" s="14"/>
      <c r="AJK126" s="14"/>
      <c r="AJL126" s="14"/>
      <c r="AJM126" s="14"/>
      <c r="AJN126" s="14"/>
      <c r="AJO126" s="14"/>
      <c r="AJP126" s="14"/>
      <c r="AJQ126" s="14"/>
      <c r="AJR126" s="14"/>
      <c r="AJS126" s="14"/>
      <c r="AJT126" s="14"/>
      <c r="AJU126" s="14"/>
      <c r="AJV126" s="14"/>
      <c r="AJW126" s="14"/>
      <c r="AJX126" s="14"/>
      <c r="AJY126" s="14"/>
      <c r="AJZ126" s="14"/>
      <c r="AKA126" s="14"/>
      <c r="AKB126" s="14"/>
      <c r="AKC126" s="14"/>
      <c r="AKD126" s="14"/>
      <c r="AKE126" s="14"/>
      <c r="AKF126" s="14"/>
      <c r="AKG126" s="14"/>
      <c r="AKH126" s="14"/>
      <c r="AKI126" s="14"/>
      <c r="AKJ126" s="14"/>
      <c r="AKK126" s="14"/>
      <c r="AKL126" s="14"/>
      <c r="AKM126" s="14"/>
      <c r="AKN126" s="14"/>
      <c r="AKO126" s="14"/>
      <c r="AKP126" s="14"/>
      <c r="AKQ126" s="14"/>
      <c r="AKR126" s="14"/>
      <c r="AKS126" s="14"/>
      <c r="AKT126" s="14"/>
      <c r="AKU126" s="14"/>
      <c r="AKV126" s="14"/>
      <c r="AKW126" s="14"/>
      <c r="AKX126" s="14"/>
      <c r="AKY126" s="14"/>
      <c r="AKZ126" s="14"/>
      <c r="ALA126" s="14"/>
      <c r="ALB126" s="14"/>
      <c r="ALC126" s="14"/>
      <c r="ALD126" s="14"/>
      <c r="ALE126" s="14"/>
      <c r="ALF126" s="14"/>
      <c r="ALG126" s="14"/>
      <c r="ALH126" s="14"/>
      <c r="ALI126" s="14"/>
      <c r="ALJ126" s="14"/>
      <c r="ALK126" s="14"/>
      <c r="ALL126" s="14"/>
      <c r="ALM126" s="14"/>
      <c r="ALN126" s="14"/>
      <c r="ALO126" s="14"/>
      <c r="ALP126" s="14"/>
      <c r="ALQ126" s="14"/>
      <c r="ALR126" s="14"/>
      <c r="ALS126" s="14"/>
      <c r="ALT126" s="14"/>
      <c r="ALU126" s="14"/>
      <c r="ALV126" s="14"/>
      <c r="ALW126" s="14"/>
      <c r="ALX126" s="14"/>
      <c r="ALY126" s="14"/>
      <c r="ALZ126" s="14"/>
      <c r="AMA126" s="14"/>
      <c r="AMB126" s="14"/>
      <c r="AMC126" s="14"/>
      <c r="AMD126" s="14"/>
      <c r="AME126" s="14"/>
      <c r="AMF126" s="14"/>
      <c r="AMG126" s="14"/>
      <c r="AMH126" s="14"/>
      <c r="AMI126" s="14"/>
      <c r="AMJ126" s="14"/>
      <c r="AMK126" s="14"/>
      <c r="AML126" s="14"/>
      <c r="AMM126" s="14"/>
      <c r="AMN126" s="14"/>
      <c r="AMO126" s="14"/>
      <c r="AMP126" s="14"/>
      <c r="AMQ126" s="14"/>
      <c r="AMR126" s="14"/>
      <c r="AMS126" s="14"/>
      <c r="AMT126" s="14"/>
      <c r="AMU126" s="14"/>
      <c r="AMV126" s="14"/>
      <c r="AMW126" s="14"/>
      <c r="AMX126" s="14"/>
      <c r="AMY126" s="14"/>
      <c r="AMZ126" s="14"/>
      <c r="ANA126" s="14"/>
      <c r="ANB126" s="14"/>
      <c r="ANC126" s="14"/>
      <c r="AND126" s="14"/>
      <c r="ANE126" s="14"/>
      <c r="ANF126" s="14"/>
      <c r="ANG126" s="14"/>
      <c r="ANH126" s="14"/>
      <c r="ANI126" s="14"/>
      <c r="ANJ126" s="14"/>
      <c r="ANK126" s="14"/>
      <c r="ANL126" s="14"/>
      <c r="ANM126" s="14"/>
      <c r="ANN126" s="14"/>
      <c r="ANO126" s="14"/>
      <c r="ANP126" s="14"/>
      <c r="ANQ126" s="14"/>
      <c r="ANR126" s="14"/>
      <c r="ANS126" s="14"/>
      <c r="ANT126" s="14"/>
      <c r="ANU126" s="14"/>
      <c r="ANV126" s="14"/>
      <c r="ANW126" s="14"/>
      <c r="ANX126" s="14"/>
      <c r="ANY126" s="14"/>
      <c r="ANZ126" s="14"/>
      <c r="AOA126" s="14"/>
      <c r="AOB126" s="14"/>
      <c r="AOC126" s="14"/>
      <c r="AOD126" s="14"/>
      <c r="AOE126" s="14"/>
      <c r="AOF126" s="14"/>
      <c r="AOG126" s="14"/>
      <c r="AOH126" s="14"/>
      <c r="AOI126" s="14"/>
      <c r="AOJ126" s="14"/>
      <c r="AOK126" s="14"/>
      <c r="AOL126" s="14"/>
      <c r="AOM126" s="14"/>
      <c r="AON126" s="14"/>
      <c r="AOO126" s="14"/>
      <c r="AOP126" s="14"/>
      <c r="AOQ126" s="14"/>
      <c r="AOR126" s="14"/>
      <c r="AOS126" s="14"/>
      <c r="AOT126" s="14"/>
      <c r="AOU126" s="14"/>
      <c r="AOV126" s="14"/>
      <c r="AOW126" s="14"/>
      <c r="AOX126" s="14"/>
      <c r="AOY126" s="14"/>
      <c r="AOZ126" s="14"/>
      <c r="APA126" s="14"/>
      <c r="APB126" s="14"/>
      <c r="APC126" s="14"/>
      <c r="APD126" s="14"/>
      <c r="APE126" s="14"/>
      <c r="APF126" s="14"/>
      <c r="APG126" s="14"/>
      <c r="APH126" s="14"/>
      <c r="API126" s="14"/>
      <c r="APJ126" s="14"/>
      <c r="APK126" s="14"/>
      <c r="APL126" s="14"/>
      <c r="APM126" s="14"/>
      <c r="APN126" s="14"/>
      <c r="APO126" s="14"/>
      <c r="APP126" s="14"/>
      <c r="APQ126" s="14"/>
      <c r="APR126" s="14"/>
      <c r="APS126" s="14"/>
      <c r="APT126" s="14"/>
      <c r="APU126" s="14"/>
      <c r="APV126" s="14"/>
      <c r="APW126" s="14"/>
      <c r="APX126" s="14"/>
      <c r="APY126" s="14"/>
      <c r="APZ126" s="14"/>
      <c r="AQA126" s="14"/>
      <c r="AQB126" s="14"/>
      <c r="AQC126" s="14"/>
      <c r="AQD126" s="14"/>
      <c r="AQE126" s="14"/>
      <c r="AQF126" s="14"/>
      <c r="AQG126" s="14"/>
      <c r="AQH126" s="14"/>
      <c r="AQI126" s="14"/>
      <c r="AQJ126" s="14"/>
      <c r="AQK126" s="14"/>
      <c r="AQL126" s="14"/>
      <c r="AQM126" s="14"/>
      <c r="AQN126" s="14"/>
      <c r="AQO126" s="14"/>
      <c r="AQP126" s="14"/>
      <c r="AQQ126" s="14"/>
      <c r="AQR126" s="14"/>
      <c r="AQS126" s="14"/>
      <c r="AQT126" s="14"/>
      <c r="AQU126" s="14"/>
      <c r="AQV126" s="14"/>
      <c r="AQW126" s="14"/>
      <c r="AQX126" s="14"/>
      <c r="AQY126" s="14"/>
      <c r="AQZ126" s="14"/>
      <c r="ARA126" s="14"/>
      <c r="ARB126" s="14"/>
      <c r="ARC126" s="14"/>
      <c r="ARD126" s="14"/>
      <c r="ARE126" s="14"/>
      <c r="ARF126" s="14"/>
      <c r="ARG126" s="14"/>
      <c r="ARH126" s="14"/>
      <c r="ARI126" s="14"/>
      <c r="ARJ126" s="14"/>
      <c r="ARK126" s="14"/>
      <c r="ARL126" s="14"/>
      <c r="ARM126" s="14"/>
      <c r="ARN126" s="14"/>
      <c r="ARO126" s="14"/>
      <c r="ARP126" s="14"/>
      <c r="ARQ126" s="14"/>
      <c r="ARR126" s="14"/>
      <c r="ARS126" s="14"/>
      <c r="ART126" s="14"/>
      <c r="ARU126" s="14"/>
      <c r="ARV126" s="14"/>
      <c r="ARW126" s="14"/>
      <c r="ARX126" s="14"/>
      <c r="ARY126" s="14"/>
      <c r="ARZ126" s="14"/>
      <c r="ASA126" s="14"/>
      <c r="ASB126" s="14"/>
      <c r="ASC126" s="14"/>
      <c r="ASD126" s="14"/>
      <c r="ASE126" s="14"/>
      <c r="ASF126" s="14"/>
      <c r="ASG126" s="14"/>
      <c r="ASH126" s="14"/>
      <c r="ASI126" s="14"/>
      <c r="ASJ126" s="14"/>
      <c r="ASK126" s="14"/>
      <c r="ASL126" s="14"/>
      <c r="ASM126" s="14"/>
      <c r="ASN126" s="14"/>
      <c r="ASO126" s="14"/>
      <c r="ASP126" s="14"/>
      <c r="ASQ126" s="14"/>
      <c r="ASR126" s="14"/>
      <c r="ASS126" s="14"/>
      <c r="AST126" s="14"/>
      <c r="ASU126" s="14"/>
      <c r="ASV126" s="14"/>
      <c r="ASW126" s="14"/>
      <c r="ASX126" s="14"/>
      <c r="ASY126" s="14"/>
      <c r="ASZ126" s="14"/>
      <c r="ATA126" s="14"/>
      <c r="ATB126" s="14"/>
      <c r="ATC126" s="14"/>
      <c r="ATD126" s="14"/>
    </row>
    <row r="127" spans="63:1200">
      <c r="BK127" s="14" t="str">
        <f t="shared" si="2115"/>
        <v/>
      </c>
      <c r="ABO127" s="14"/>
      <c r="ABP127" s="14"/>
      <c r="ABQ127" s="14"/>
      <c r="ABR127" s="14"/>
      <c r="ABS127" s="14"/>
      <c r="ABT127" s="14"/>
      <c r="ABU127" s="14"/>
      <c r="ABV127" s="14"/>
      <c r="ABW127" s="14"/>
      <c r="ABX127" s="14"/>
      <c r="ABY127" s="14"/>
      <c r="ABZ127" s="14"/>
      <c r="ACA127" s="14"/>
      <c r="ACB127" s="14"/>
      <c r="ACC127" s="14"/>
      <c r="ACD127" s="14"/>
      <c r="ACE127" s="14"/>
      <c r="ACF127" s="14"/>
      <c r="ACG127" s="14"/>
      <c r="ACH127" s="14"/>
      <c r="ACI127" s="14"/>
      <c r="ACJ127" s="14"/>
      <c r="ACK127" s="14"/>
      <c r="ACL127" s="14"/>
      <c r="ACM127" s="14"/>
      <c r="ACN127" s="14"/>
      <c r="ACO127" s="14"/>
      <c r="ACP127" s="14"/>
      <c r="ACQ127" s="14"/>
      <c r="ACR127" s="14"/>
      <c r="ACS127" s="14"/>
      <c r="ACT127" s="14"/>
      <c r="ACU127" s="14"/>
      <c r="ACV127" s="14"/>
      <c r="ACW127" s="14"/>
      <c r="ACX127" s="14"/>
      <c r="ACY127" s="14"/>
      <c r="ACZ127" s="14"/>
      <c r="ADA127" s="14"/>
      <c r="ADB127" s="14"/>
      <c r="ADC127" s="14"/>
      <c r="ADD127" s="14"/>
      <c r="ADE127" s="14"/>
      <c r="ADF127" s="14"/>
      <c r="ADG127" s="14"/>
      <c r="ADH127" s="14"/>
      <c r="ADI127" s="14"/>
      <c r="ADJ127" s="14"/>
      <c r="ADK127" s="14"/>
      <c r="ADL127" s="14"/>
      <c r="ADM127" s="14"/>
      <c r="ADN127" s="14"/>
      <c r="ADO127" s="14"/>
      <c r="ADP127" s="14"/>
      <c r="ADQ127" s="14"/>
      <c r="ADR127" s="14"/>
      <c r="ADS127" s="14"/>
      <c r="ADT127" s="14"/>
      <c r="ADU127" s="14"/>
      <c r="ADV127" s="14"/>
      <c r="ADW127" s="14"/>
      <c r="ADX127" s="14"/>
      <c r="ADY127" s="14"/>
      <c r="ADZ127" s="14"/>
      <c r="AEA127" s="14"/>
      <c r="AEB127" s="14"/>
      <c r="AEC127" s="14"/>
      <c r="AED127" s="14"/>
      <c r="AEE127" s="14"/>
      <c r="AEF127" s="14"/>
      <c r="AEG127" s="14"/>
      <c r="AEH127" s="14"/>
      <c r="AEI127" s="14"/>
      <c r="AEJ127" s="14"/>
      <c r="AEK127" s="14"/>
      <c r="AEL127" s="14"/>
      <c r="AEM127" s="14"/>
      <c r="AEN127" s="14"/>
      <c r="AEO127" s="14"/>
      <c r="AEP127" s="14"/>
      <c r="AEQ127" s="14"/>
      <c r="AER127" s="14"/>
      <c r="AES127" s="14"/>
      <c r="AET127" s="14"/>
      <c r="AEU127" s="14"/>
      <c r="AEV127" s="14"/>
      <c r="AEW127" s="14"/>
      <c r="AEX127" s="14"/>
      <c r="AEY127" s="14"/>
      <c r="AEZ127" s="14"/>
      <c r="AFA127" s="14"/>
      <c r="AFB127" s="14"/>
      <c r="AFC127" s="14"/>
      <c r="AFD127" s="14"/>
      <c r="AFE127" s="14"/>
      <c r="AFF127" s="14"/>
      <c r="AFG127" s="14"/>
      <c r="AFH127" s="14"/>
      <c r="AFI127" s="14"/>
      <c r="AFJ127" s="14"/>
      <c r="AFK127" s="14"/>
      <c r="AFL127" s="14"/>
      <c r="AFM127" s="14"/>
      <c r="AFN127" s="14"/>
      <c r="AFO127" s="14"/>
      <c r="AFP127" s="14"/>
      <c r="AFQ127" s="14"/>
      <c r="AFR127" s="14"/>
      <c r="AFS127" s="14"/>
      <c r="AFT127" s="14"/>
      <c r="AFU127" s="14"/>
      <c r="AFV127" s="14"/>
      <c r="AFW127" s="14"/>
      <c r="AFX127" s="14"/>
      <c r="AFY127" s="14"/>
      <c r="AFZ127" s="14"/>
      <c r="AGA127" s="14"/>
      <c r="AGB127" s="14"/>
      <c r="AGC127" s="14"/>
      <c r="AGD127" s="14"/>
      <c r="AGE127" s="14"/>
      <c r="AGF127" s="14"/>
      <c r="AGG127" s="14"/>
      <c r="AGH127" s="14"/>
      <c r="AGI127" s="14"/>
      <c r="AGJ127" s="14"/>
      <c r="AGK127" s="14"/>
      <c r="AGL127" s="14"/>
      <c r="AGM127" s="14"/>
      <c r="AGN127" s="14"/>
      <c r="AGO127" s="14"/>
      <c r="AGP127" s="14"/>
      <c r="AGQ127" s="14"/>
      <c r="AGR127" s="14"/>
      <c r="AGS127" s="14"/>
      <c r="AGT127" s="14"/>
      <c r="AGU127" s="14"/>
      <c r="AGV127" s="14"/>
      <c r="AGW127" s="14"/>
      <c r="AGX127" s="14"/>
      <c r="AGY127" s="14"/>
      <c r="AGZ127" s="14"/>
      <c r="AHA127" s="14"/>
      <c r="AHB127" s="14"/>
      <c r="AHC127" s="14"/>
      <c r="AHD127" s="14"/>
      <c r="AHE127" s="14"/>
      <c r="AHF127" s="14"/>
      <c r="AHG127" s="14"/>
      <c r="AHH127" s="14"/>
      <c r="AHI127" s="14"/>
      <c r="AHJ127" s="14"/>
      <c r="AHK127" s="14"/>
      <c r="AHL127" s="14"/>
      <c r="AHM127" s="14"/>
      <c r="AHN127" s="14"/>
      <c r="AHO127" s="14"/>
      <c r="AHP127" s="14"/>
      <c r="AHQ127" s="14"/>
      <c r="AHR127" s="14"/>
      <c r="AHS127" s="14"/>
      <c r="AHT127" s="14"/>
      <c r="AHU127" s="14"/>
      <c r="AHV127" s="14"/>
      <c r="AHW127" s="14"/>
      <c r="AHX127" s="14"/>
      <c r="AHY127" s="14"/>
      <c r="AHZ127" s="14"/>
      <c r="AIA127" s="14"/>
      <c r="AIB127" s="14"/>
      <c r="AIC127" s="14"/>
      <c r="AID127" s="14"/>
      <c r="AIE127" s="14"/>
      <c r="AIF127" s="14"/>
      <c r="AIG127" s="14"/>
      <c r="AIH127" s="14"/>
      <c r="AII127" s="14"/>
      <c r="AIJ127" s="14"/>
      <c r="AIK127" s="14"/>
      <c r="AIL127" s="14"/>
      <c r="AIM127" s="14"/>
      <c r="AIN127" s="14"/>
      <c r="AIO127" s="14"/>
      <c r="AIP127" s="14"/>
      <c r="AIQ127" s="14"/>
      <c r="AIR127" s="14"/>
      <c r="AIS127" s="14"/>
      <c r="AIT127" s="14"/>
      <c r="AIU127" s="14"/>
      <c r="AIV127" s="14"/>
      <c r="AIW127" s="14"/>
      <c r="AIX127" s="14"/>
      <c r="AIY127" s="14"/>
      <c r="AIZ127" s="14"/>
      <c r="AJA127" s="14"/>
      <c r="AJB127" s="14"/>
      <c r="AJC127" s="14"/>
      <c r="AJD127" s="14"/>
      <c r="AJE127" s="14"/>
      <c r="AJF127" s="14"/>
      <c r="AJG127" s="14"/>
      <c r="AJH127" s="14"/>
      <c r="AJI127" s="14"/>
      <c r="AJJ127" s="14"/>
      <c r="AJK127" s="14"/>
      <c r="AJL127" s="14"/>
      <c r="AJM127" s="14"/>
      <c r="AJN127" s="14"/>
      <c r="AJO127" s="14"/>
      <c r="AJP127" s="14"/>
      <c r="AJQ127" s="14"/>
      <c r="AJR127" s="14"/>
      <c r="AJS127" s="14"/>
      <c r="AJT127" s="14"/>
      <c r="AJU127" s="14"/>
      <c r="AJV127" s="14"/>
      <c r="AJW127" s="14"/>
      <c r="AJX127" s="14"/>
      <c r="AJY127" s="14"/>
      <c r="AJZ127" s="14"/>
      <c r="AKA127" s="14"/>
      <c r="AKB127" s="14"/>
      <c r="AKC127" s="14"/>
      <c r="AKD127" s="14"/>
      <c r="AKE127" s="14"/>
      <c r="AKF127" s="14"/>
      <c r="AKG127" s="14"/>
      <c r="AKH127" s="14"/>
      <c r="AKI127" s="14"/>
      <c r="AKJ127" s="14"/>
      <c r="AKK127" s="14"/>
      <c r="AKL127" s="14"/>
      <c r="AKM127" s="14"/>
      <c r="AKN127" s="14"/>
      <c r="AKO127" s="14"/>
      <c r="AKP127" s="14"/>
      <c r="AKQ127" s="14"/>
      <c r="AKR127" s="14"/>
      <c r="AKS127" s="14"/>
      <c r="AKT127" s="14"/>
      <c r="AKU127" s="14"/>
      <c r="AKV127" s="14"/>
      <c r="AKW127" s="14"/>
      <c r="AKX127" s="14"/>
      <c r="AKY127" s="14"/>
      <c r="AKZ127" s="14"/>
      <c r="ALA127" s="14"/>
      <c r="ALB127" s="14"/>
      <c r="ALC127" s="14"/>
      <c r="ALD127" s="14"/>
      <c r="ALE127" s="14"/>
      <c r="ALF127" s="14"/>
      <c r="ALG127" s="14"/>
      <c r="ALH127" s="14"/>
      <c r="ALI127" s="14"/>
      <c r="ALJ127" s="14"/>
      <c r="ALK127" s="14"/>
      <c r="ALL127" s="14"/>
      <c r="ALM127" s="14"/>
      <c r="ALN127" s="14"/>
      <c r="ALO127" s="14"/>
      <c r="ALP127" s="14"/>
      <c r="ALQ127" s="14"/>
      <c r="ALR127" s="14"/>
      <c r="ALS127" s="14"/>
      <c r="ALT127" s="14"/>
      <c r="ALU127" s="14"/>
      <c r="ALV127" s="14"/>
      <c r="ALW127" s="14"/>
      <c r="ALX127" s="14"/>
      <c r="ALY127" s="14"/>
      <c r="ALZ127" s="14"/>
      <c r="AMA127" s="14"/>
      <c r="AMB127" s="14"/>
      <c r="AMC127" s="14"/>
      <c r="AMD127" s="14"/>
      <c r="AME127" s="14"/>
      <c r="AMF127" s="14"/>
      <c r="AMG127" s="14"/>
      <c r="AMH127" s="14"/>
      <c r="AMI127" s="14"/>
      <c r="AMJ127" s="14"/>
      <c r="AMK127" s="14"/>
      <c r="AML127" s="14"/>
      <c r="AMM127" s="14"/>
      <c r="AMN127" s="14"/>
      <c r="AMO127" s="14"/>
      <c r="AMP127" s="14"/>
      <c r="AMQ127" s="14"/>
      <c r="AMR127" s="14"/>
      <c r="AMS127" s="14"/>
      <c r="AMT127" s="14"/>
      <c r="AMU127" s="14"/>
      <c r="AMV127" s="14"/>
      <c r="AMW127" s="14"/>
      <c r="AMX127" s="14"/>
      <c r="AMY127" s="14"/>
      <c r="AMZ127" s="14"/>
      <c r="ANA127" s="14"/>
      <c r="ANB127" s="14"/>
      <c r="ANC127" s="14"/>
      <c r="AND127" s="14"/>
      <c r="ANE127" s="14"/>
      <c r="ANF127" s="14"/>
      <c r="ANG127" s="14"/>
      <c r="ANH127" s="14"/>
      <c r="ANI127" s="14"/>
      <c r="ANJ127" s="14"/>
      <c r="ANK127" s="14"/>
      <c r="ANL127" s="14"/>
      <c r="ANM127" s="14"/>
      <c r="ANN127" s="14"/>
      <c r="ANO127" s="14"/>
      <c r="ANP127" s="14"/>
      <c r="ANQ127" s="14"/>
      <c r="ANR127" s="14"/>
      <c r="ANS127" s="14"/>
      <c r="ANT127" s="14"/>
      <c r="ANU127" s="14"/>
      <c r="ANV127" s="14"/>
      <c r="ANW127" s="14"/>
      <c r="ANX127" s="14"/>
      <c r="ANY127" s="14"/>
      <c r="ANZ127" s="14"/>
      <c r="AOA127" s="14"/>
      <c r="AOB127" s="14"/>
      <c r="AOC127" s="14"/>
      <c r="AOD127" s="14"/>
      <c r="AOE127" s="14"/>
      <c r="AOF127" s="14"/>
      <c r="AOG127" s="14"/>
      <c r="AOH127" s="14"/>
      <c r="AOI127" s="14"/>
      <c r="AOJ127" s="14"/>
      <c r="AOK127" s="14"/>
      <c r="AOL127" s="14"/>
      <c r="AOM127" s="14"/>
      <c r="AON127" s="14"/>
      <c r="AOO127" s="14"/>
      <c r="AOP127" s="14"/>
      <c r="AOQ127" s="14"/>
      <c r="AOR127" s="14"/>
      <c r="AOS127" s="14"/>
      <c r="AOT127" s="14"/>
      <c r="AOU127" s="14"/>
      <c r="AOV127" s="14"/>
      <c r="AOW127" s="14"/>
      <c r="AOX127" s="14"/>
      <c r="AOY127" s="14"/>
      <c r="AOZ127" s="14"/>
      <c r="APA127" s="14"/>
      <c r="APB127" s="14"/>
      <c r="APC127" s="14"/>
      <c r="APD127" s="14"/>
      <c r="APE127" s="14"/>
      <c r="APF127" s="14"/>
      <c r="APG127" s="14"/>
      <c r="APH127" s="14"/>
      <c r="API127" s="14"/>
      <c r="APJ127" s="14"/>
      <c r="APK127" s="14"/>
      <c r="APL127" s="14"/>
      <c r="APM127" s="14"/>
      <c r="APN127" s="14"/>
      <c r="APO127" s="14"/>
      <c r="APP127" s="14"/>
      <c r="APQ127" s="14"/>
      <c r="APR127" s="14"/>
      <c r="APS127" s="14"/>
      <c r="APT127" s="14"/>
      <c r="APU127" s="14"/>
      <c r="APV127" s="14"/>
      <c r="APW127" s="14"/>
      <c r="APX127" s="14"/>
      <c r="APY127" s="14"/>
      <c r="APZ127" s="14"/>
      <c r="AQA127" s="14"/>
      <c r="AQB127" s="14"/>
      <c r="AQC127" s="14"/>
      <c r="AQD127" s="14"/>
      <c r="AQE127" s="14"/>
      <c r="AQF127" s="14"/>
      <c r="AQG127" s="14"/>
      <c r="AQH127" s="14"/>
      <c r="AQI127" s="14"/>
      <c r="AQJ127" s="14"/>
      <c r="AQK127" s="14"/>
      <c r="AQL127" s="14"/>
      <c r="AQM127" s="14"/>
      <c r="AQN127" s="14"/>
      <c r="AQO127" s="14"/>
      <c r="AQP127" s="14"/>
      <c r="AQQ127" s="14"/>
      <c r="AQR127" s="14"/>
      <c r="AQS127" s="14"/>
      <c r="AQT127" s="14"/>
      <c r="AQU127" s="14"/>
      <c r="AQV127" s="14"/>
      <c r="AQW127" s="14"/>
      <c r="AQX127" s="14"/>
      <c r="AQY127" s="14"/>
      <c r="AQZ127" s="14"/>
      <c r="ARA127" s="14"/>
      <c r="ARB127" s="14"/>
      <c r="ARC127" s="14"/>
      <c r="ARD127" s="14"/>
      <c r="ARE127" s="14"/>
      <c r="ARF127" s="14"/>
      <c r="ARG127" s="14"/>
      <c r="ARH127" s="14"/>
      <c r="ARI127" s="14"/>
      <c r="ARJ127" s="14"/>
      <c r="ARK127" s="14"/>
      <c r="ARL127" s="14"/>
      <c r="ARM127" s="14"/>
      <c r="ARN127" s="14"/>
      <c r="ARO127" s="14"/>
      <c r="ARP127" s="14"/>
      <c r="ARQ127" s="14"/>
      <c r="ARR127" s="14"/>
      <c r="ARS127" s="14"/>
      <c r="ART127" s="14"/>
      <c r="ARU127" s="14"/>
      <c r="ARV127" s="14"/>
      <c r="ARW127" s="14"/>
      <c r="ARX127" s="14"/>
      <c r="ARY127" s="14"/>
      <c r="ARZ127" s="14"/>
      <c r="ASA127" s="14"/>
      <c r="ASB127" s="14"/>
      <c r="ASC127" s="14"/>
      <c r="ASD127" s="14"/>
      <c r="ASE127" s="14"/>
      <c r="ASF127" s="14"/>
      <c r="ASG127" s="14"/>
      <c r="ASH127" s="14"/>
      <c r="ASI127" s="14"/>
      <c r="ASJ127" s="14"/>
      <c r="ASK127" s="14"/>
      <c r="ASL127" s="14"/>
      <c r="ASM127" s="14"/>
      <c r="ASN127" s="14"/>
      <c r="ASO127" s="14"/>
      <c r="ASP127" s="14"/>
      <c r="ASQ127" s="14"/>
      <c r="ASR127" s="14"/>
      <c r="ASS127" s="14"/>
      <c r="AST127" s="14"/>
      <c r="ASU127" s="14"/>
      <c r="ASV127" s="14"/>
      <c r="ASW127" s="14"/>
      <c r="ASX127" s="14"/>
      <c r="ASY127" s="14"/>
      <c r="ASZ127" s="14"/>
      <c r="ATA127" s="14"/>
      <c r="ATB127" s="14"/>
      <c r="ATC127" s="14"/>
      <c r="ATD127" s="14"/>
    </row>
    <row r="128" spans="63:1200">
      <c r="BK128" s="14" t="str">
        <f t="shared" si="2115"/>
        <v/>
      </c>
      <c r="ABO128" s="14"/>
      <c r="ABP128" s="14"/>
      <c r="ABQ128" s="14"/>
      <c r="ABR128" s="14"/>
      <c r="ABS128" s="14"/>
      <c r="ABT128" s="14"/>
      <c r="ABU128" s="14"/>
      <c r="ABV128" s="14"/>
      <c r="ABW128" s="14"/>
      <c r="ABX128" s="14"/>
      <c r="ABY128" s="14"/>
      <c r="ABZ128" s="14"/>
      <c r="ACA128" s="14"/>
      <c r="ACB128" s="14"/>
      <c r="ACC128" s="14"/>
      <c r="ACD128" s="14"/>
      <c r="ACE128" s="14"/>
      <c r="ACF128" s="14"/>
      <c r="ACG128" s="14"/>
      <c r="ACH128" s="14"/>
      <c r="ACI128" s="14"/>
      <c r="ACJ128" s="14"/>
      <c r="ACK128" s="14"/>
      <c r="ACL128" s="14"/>
      <c r="ACM128" s="14"/>
      <c r="ACN128" s="14"/>
      <c r="ACO128" s="14"/>
      <c r="ACP128" s="14"/>
      <c r="ACQ128" s="14"/>
      <c r="ACR128" s="14"/>
      <c r="ACS128" s="14"/>
      <c r="ACT128" s="14"/>
      <c r="ACU128" s="14"/>
      <c r="ACV128" s="14"/>
      <c r="ACW128" s="14"/>
      <c r="ACX128" s="14"/>
      <c r="ACY128" s="14"/>
      <c r="ACZ128" s="14"/>
      <c r="ADA128" s="14"/>
      <c r="ADB128" s="14"/>
      <c r="ADC128" s="14"/>
      <c r="ADD128" s="14"/>
      <c r="ADE128" s="14"/>
      <c r="ADF128" s="14"/>
      <c r="ADG128" s="14"/>
      <c r="ADH128" s="14"/>
      <c r="ADI128" s="14"/>
      <c r="ADJ128" s="14"/>
      <c r="ADK128" s="14"/>
      <c r="ADL128" s="14"/>
      <c r="ADM128" s="14"/>
      <c r="ADN128" s="14"/>
      <c r="ADO128" s="14"/>
      <c r="ADP128" s="14"/>
      <c r="ADQ128" s="14"/>
      <c r="ADR128" s="14"/>
      <c r="ADS128" s="14"/>
      <c r="ADT128" s="14"/>
      <c r="ADU128" s="14"/>
      <c r="ADV128" s="14"/>
      <c r="ADW128" s="14"/>
      <c r="ADX128" s="14"/>
      <c r="ADY128" s="14"/>
      <c r="ADZ128" s="14"/>
      <c r="AEA128" s="14"/>
      <c r="AEB128" s="14"/>
      <c r="AEC128" s="14"/>
      <c r="AED128" s="14"/>
      <c r="AEE128" s="14"/>
      <c r="AEF128" s="14"/>
      <c r="AEG128" s="14"/>
      <c r="AEH128" s="14"/>
      <c r="AEI128" s="14"/>
      <c r="AEJ128" s="14"/>
      <c r="AEK128" s="14"/>
      <c r="AEL128" s="14"/>
      <c r="AEM128" s="14"/>
      <c r="AEN128" s="14"/>
      <c r="AEO128" s="14"/>
      <c r="AEP128" s="14"/>
      <c r="AEQ128" s="14"/>
      <c r="AER128" s="14"/>
      <c r="AES128" s="14"/>
      <c r="AET128" s="14"/>
      <c r="AEU128" s="14"/>
      <c r="AEV128" s="14"/>
      <c r="AEW128" s="14"/>
      <c r="AEX128" s="14"/>
      <c r="AEY128" s="14"/>
      <c r="AEZ128" s="14"/>
      <c r="AFA128" s="14"/>
      <c r="AFB128" s="14"/>
      <c r="AFC128" s="14"/>
      <c r="AFD128" s="14"/>
      <c r="AFE128" s="14"/>
      <c r="AFF128" s="14"/>
      <c r="AFG128" s="14"/>
      <c r="AFH128" s="14"/>
      <c r="AFI128" s="14"/>
      <c r="AFJ128" s="14"/>
      <c r="AFK128" s="14"/>
      <c r="AFL128" s="14"/>
      <c r="AFM128" s="14"/>
      <c r="AFN128" s="14"/>
      <c r="AFO128" s="14"/>
      <c r="AFP128" s="14"/>
      <c r="AFQ128" s="14"/>
      <c r="AFR128" s="14"/>
      <c r="AFS128" s="14"/>
      <c r="AFT128" s="14"/>
      <c r="AFU128" s="14"/>
      <c r="AFV128" s="14"/>
      <c r="AFW128" s="14"/>
      <c r="AFX128" s="14"/>
      <c r="AFY128" s="14"/>
      <c r="AFZ128" s="14"/>
      <c r="AGA128" s="14"/>
      <c r="AGB128" s="14"/>
      <c r="AGC128" s="14"/>
      <c r="AGD128" s="14"/>
      <c r="AGE128" s="14"/>
      <c r="AGF128" s="14"/>
      <c r="AGG128" s="14"/>
      <c r="AGH128" s="14"/>
      <c r="AGI128" s="14"/>
      <c r="AGJ128" s="14"/>
      <c r="AGK128" s="14"/>
      <c r="AGL128" s="14"/>
      <c r="AGM128" s="14"/>
      <c r="AGN128" s="14"/>
      <c r="AGO128" s="14"/>
      <c r="AGP128" s="14"/>
      <c r="AGQ128" s="14"/>
      <c r="AGR128" s="14"/>
      <c r="AGS128" s="14"/>
      <c r="AGT128" s="14"/>
      <c r="AGU128" s="14"/>
      <c r="AGV128" s="14"/>
      <c r="AGW128" s="14"/>
      <c r="AGX128" s="14"/>
      <c r="AGY128" s="14"/>
      <c r="AGZ128" s="14"/>
      <c r="AHA128" s="14"/>
      <c r="AHB128" s="14"/>
      <c r="AHC128" s="14"/>
      <c r="AHD128" s="14"/>
      <c r="AHE128" s="14"/>
      <c r="AHF128" s="14"/>
      <c r="AHG128" s="14"/>
      <c r="AHH128" s="14"/>
      <c r="AHI128" s="14"/>
      <c r="AHJ128" s="14"/>
      <c r="AHK128" s="14"/>
      <c r="AHL128" s="14"/>
      <c r="AHM128" s="14"/>
      <c r="AHN128" s="14"/>
      <c r="AHO128" s="14"/>
      <c r="AHP128" s="14"/>
      <c r="AHQ128" s="14"/>
      <c r="AHR128" s="14"/>
      <c r="AHS128" s="14"/>
      <c r="AHT128" s="14"/>
      <c r="AHU128" s="14"/>
      <c r="AHV128" s="14"/>
      <c r="AHW128" s="14"/>
      <c r="AHX128" s="14"/>
      <c r="AHY128" s="14"/>
      <c r="AHZ128" s="14"/>
      <c r="AIA128" s="14"/>
      <c r="AIB128" s="14"/>
      <c r="AIC128" s="14"/>
      <c r="AID128" s="14"/>
      <c r="AIE128" s="14"/>
      <c r="AIF128" s="14"/>
      <c r="AIG128" s="14"/>
      <c r="AIH128" s="14"/>
      <c r="AII128" s="14"/>
      <c r="AIJ128" s="14"/>
      <c r="AIK128" s="14"/>
      <c r="AIL128" s="14"/>
      <c r="AIM128" s="14"/>
      <c r="AIN128" s="14"/>
      <c r="AIO128" s="14"/>
      <c r="AIP128" s="14"/>
      <c r="AIQ128" s="14"/>
      <c r="AIR128" s="14"/>
      <c r="AIS128" s="14"/>
      <c r="AIT128" s="14"/>
      <c r="AIU128" s="14"/>
      <c r="AIV128" s="14"/>
      <c r="AIW128" s="14"/>
      <c r="AIX128" s="14"/>
      <c r="AIY128" s="14"/>
      <c r="AIZ128" s="14"/>
      <c r="AJA128" s="14"/>
      <c r="AJB128" s="14"/>
      <c r="AJC128" s="14"/>
      <c r="AJD128" s="14"/>
      <c r="AJE128" s="14"/>
      <c r="AJF128" s="14"/>
      <c r="AJG128" s="14"/>
      <c r="AJH128" s="14"/>
      <c r="AJI128" s="14"/>
      <c r="AJJ128" s="14"/>
      <c r="AJK128" s="14"/>
      <c r="AJL128" s="14"/>
      <c r="AJM128" s="14"/>
      <c r="AJN128" s="14"/>
      <c r="AJO128" s="14"/>
      <c r="AJP128" s="14"/>
      <c r="AJQ128" s="14"/>
      <c r="AJR128" s="14"/>
      <c r="AJS128" s="14"/>
      <c r="AJT128" s="14"/>
      <c r="AJU128" s="14"/>
      <c r="AJV128" s="14"/>
      <c r="AJW128" s="14"/>
      <c r="AJX128" s="14"/>
      <c r="AJY128" s="14"/>
      <c r="AJZ128" s="14"/>
      <c r="AKA128" s="14"/>
      <c r="AKB128" s="14"/>
      <c r="AKC128" s="14"/>
      <c r="AKD128" s="14"/>
      <c r="AKE128" s="14"/>
      <c r="AKF128" s="14"/>
      <c r="AKG128" s="14"/>
      <c r="AKH128" s="14"/>
      <c r="AKI128" s="14"/>
      <c r="AKJ128" s="14"/>
      <c r="AKK128" s="14"/>
      <c r="AKL128" s="14"/>
      <c r="AKM128" s="14"/>
      <c r="AKN128" s="14"/>
      <c r="AKO128" s="14"/>
      <c r="AKP128" s="14"/>
      <c r="AKQ128" s="14"/>
      <c r="AKR128" s="14"/>
      <c r="AKS128" s="14"/>
      <c r="AKT128" s="14"/>
      <c r="AKU128" s="14"/>
      <c r="AKV128" s="14"/>
      <c r="AKW128" s="14"/>
      <c r="AKX128" s="14"/>
      <c r="AKY128" s="14"/>
      <c r="AKZ128" s="14"/>
      <c r="ALA128" s="14"/>
      <c r="ALB128" s="14"/>
      <c r="ALC128" s="14"/>
      <c r="ALD128" s="14"/>
      <c r="ALE128" s="14"/>
      <c r="ALF128" s="14"/>
      <c r="ALG128" s="14"/>
      <c r="ALH128" s="14"/>
      <c r="ALI128" s="14"/>
      <c r="ALJ128" s="14"/>
      <c r="ALK128" s="14"/>
      <c r="ALL128" s="14"/>
      <c r="ALM128" s="14"/>
      <c r="ALN128" s="14"/>
      <c r="ALO128" s="14"/>
      <c r="ALP128" s="14"/>
      <c r="ALQ128" s="14"/>
      <c r="ALR128" s="14"/>
      <c r="ALS128" s="14"/>
      <c r="ALT128" s="14"/>
      <c r="ALU128" s="14"/>
      <c r="ALV128" s="14"/>
      <c r="ALW128" s="14"/>
      <c r="ALX128" s="14"/>
      <c r="ALY128" s="14"/>
      <c r="ALZ128" s="14"/>
      <c r="AMA128" s="14"/>
      <c r="AMB128" s="14"/>
      <c r="AMC128" s="14"/>
      <c r="AMD128" s="14"/>
      <c r="AME128" s="14"/>
      <c r="AMF128" s="14"/>
      <c r="AMG128" s="14"/>
      <c r="AMH128" s="14"/>
      <c r="AMI128" s="14"/>
      <c r="AMJ128" s="14"/>
      <c r="AMK128" s="14"/>
      <c r="AML128" s="14"/>
      <c r="AMM128" s="14"/>
      <c r="AMN128" s="14"/>
      <c r="AMO128" s="14"/>
      <c r="AMP128" s="14"/>
      <c r="AMQ128" s="14"/>
      <c r="AMR128" s="14"/>
      <c r="AMS128" s="14"/>
      <c r="AMT128" s="14"/>
      <c r="AMU128" s="14"/>
      <c r="AMV128" s="14"/>
      <c r="AMW128" s="14"/>
      <c r="AMX128" s="14"/>
      <c r="AMY128" s="14"/>
      <c r="AMZ128" s="14"/>
      <c r="ANA128" s="14"/>
      <c r="ANB128" s="14"/>
      <c r="ANC128" s="14"/>
      <c r="AND128" s="14"/>
      <c r="ANE128" s="14"/>
      <c r="ANF128" s="14"/>
      <c r="ANG128" s="14"/>
      <c r="ANH128" s="14"/>
      <c r="ANI128" s="14"/>
      <c r="ANJ128" s="14"/>
      <c r="ANK128" s="14"/>
      <c r="ANL128" s="14"/>
      <c r="ANM128" s="14"/>
      <c r="ANN128" s="14"/>
      <c r="ANO128" s="14"/>
      <c r="ANP128" s="14"/>
      <c r="ANQ128" s="14"/>
      <c r="ANR128" s="14"/>
      <c r="ANS128" s="14"/>
      <c r="ANT128" s="14"/>
      <c r="ANU128" s="14"/>
      <c r="ANV128" s="14"/>
      <c r="ANW128" s="14"/>
      <c r="ANX128" s="14"/>
      <c r="ANY128" s="14"/>
      <c r="ANZ128" s="14"/>
      <c r="AOA128" s="14"/>
      <c r="AOB128" s="14"/>
      <c r="AOC128" s="14"/>
      <c r="AOD128" s="14"/>
      <c r="AOE128" s="14"/>
      <c r="AOF128" s="14"/>
      <c r="AOG128" s="14"/>
      <c r="AOH128" s="14"/>
      <c r="AOI128" s="14"/>
      <c r="AOJ128" s="14"/>
      <c r="AOK128" s="14"/>
      <c r="AOL128" s="14"/>
      <c r="AOM128" s="14"/>
      <c r="AON128" s="14"/>
      <c r="AOO128" s="14"/>
      <c r="AOP128" s="14"/>
      <c r="AOQ128" s="14"/>
      <c r="AOR128" s="14"/>
      <c r="AOS128" s="14"/>
      <c r="AOT128" s="14"/>
      <c r="AOU128" s="14"/>
      <c r="AOV128" s="14"/>
      <c r="AOW128" s="14"/>
      <c r="AOX128" s="14"/>
      <c r="AOY128" s="14"/>
      <c r="AOZ128" s="14"/>
      <c r="APA128" s="14"/>
      <c r="APB128" s="14"/>
      <c r="APC128" s="14"/>
      <c r="APD128" s="14"/>
      <c r="APE128" s="14"/>
      <c r="APF128" s="14"/>
      <c r="APG128" s="14"/>
      <c r="APH128" s="14"/>
      <c r="API128" s="14"/>
      <c r="APJ128" s="14"/>
      <c r="APK128" s="14"/>
      <c r="APL128" s="14"/>
      <c r="APM128" s="14"/>
      <c r="APN128" s="14"/>
      <c r="APO128" s="14"/>
      <c r="APP128" s="14"/>
      <c r="APQ128" s="14"/>
      <c r="APR128" s="14"/>
      <c r="APS128" s="14"/>
      <c r="APT128" s="14"/>
      <c r="APU128" s="14"/>
      <c r="APV128" s="14"/>
      <c r="APW128" s="14"/>
      <c r="APX128" s="14"/>
      <c r="APY128" s="14"/>
      <c r="APZ128" s="14"/>
      <c r="AQA128" s="14"/>
      <c r="AQB128" s="14"/>
      <c r="AQC128" s="14"/>
      <c r="AQD128" s="14"/>
      <c r="AQE128" s="14"/>
      <c r="AQF128" s="14"/>
      <c r="AQG128" s="14"/>
      <c r="AQH128" s="14"/>
      <c r="AQI128" s="14"/>
      <c r="AQJ128" s="14"/>
      <c r="AQK128" s="14"/>
      <c r="AQL128" s="14"/>
      <c r="AQM128" s="14"/>
      <c r="AQN128" s="14"/>
      <c r="AQO128" s="14"/>
      <c r="AQP128" s="14"/>
      <c r="AQQ128" s="14"/>
      <c r="AQR128" s="14"/>
      <c r="AQS128" s="14"/>
      <c r="AQT128" s="14"/>
      <c r="AQU128" s="14"/>
      <c r="AQV128" s="14"/>
      <c r="AQW128" s="14"/>
      <c r="AQX128" s="14"/>
      <c r="AQY128" s="14"/>
      <c r="AQZ128" s="14"/>
      <c r="ARA128" s="14"/>
      <c r="ARB128" s="14"/>
      <c r="ARC128" s="14"/>
      <c r="ARD128" s="14"/>
      <c r="ARE128" s="14"/>
      <c r="ARF128" s="14"/>
      <c r="ARG128" s="14"/>
      <c r="ARH128" s="14"/>
      <c r="ARI128" s="14"/>
      <c r="ARJ128" s="14"/>
      <c r="ARK128" s="14"/>
      <c r="ARL128" s="14"/>
      <c r="ARM128" s="14"/>
      <c r="ARN128" s="14"/>
      <c r="ARO128" s="14"/>
      <c r="ARP128" s="14"/>
      <c r="ARQ128" s="14"/>
      <c r="ARR128" s="14"/>
      <c r="ARS128" s="14"/>
      <c r="ART128" s="14"/>
      <c r="ARU128" s="14"/>
      <c r="ARV128" s="14"/>
      <c r="ARW128" s="14"/>
      <c r="ARX128" s="14"/>
      <c r="ARY128" s="14"/>
      <c r="ARZ128" s="14"/>
      <c r="ASA128" s="14"/>
      <c r="ASB128" s="14"/>
      <c r="ASC128" s="14"/>
      <c r="ASD128" s="14"/>
      <c r="ASE128" s="14"/>
      <c r="ASF128" s="14"/>
      <c r="ASG128" s="14"/>
      <c r="ASH128" s="14"/>
      <c r="ASI128" s="14"/>
      <c r="ASJ128" s="14"/>
      <c r="ASK128" s="14"/>
      <c r="ASL128" s="14"/>
      <c r="ASM128" s="14"/>
      <c r="ASN128" s="14"/>
      <c r="ASO128" s="14"/>
      <c r="ASP128" s="14"/>
      <c r="ASQ128" s="14"/>
      <c r="ASR128" s="14"/>
      <c r="ASS128" s="14"/>
      <c r="AST128" s="14"/>
      <c r="ASU128" s="14"/>
      <c r="ASV128" s="14"/>
      <c r="ASW128" s="14"/>
      <c r="ASX128" s="14"/>
      <c r="ASY128" s="14"/>
      <c r="ASZ128" s="14"/>
      <c r="ATA128" s="14"/>
      <c r="ATB128" s="14"/>
      <c r="ATC128" s="14"/>
      <c r="ATD128" s="14"/>
    </row>
    <row r="129" spans="63:1200">
      <c r="BK129" s="14" t="str">
        <f t="shared" si="2115"/>
        <v/>
      </c>
      <c r="ABO129" s="14"/>
      <c r="ABP129" s="14"/>
      <c r="ABQ129" s="14"/>
      <c r="ABR129" s="14"/>
      <c r="ABS129" s="14"/>
      <c r="ABT129" s="14"/>
      <c r="ABU129" s="14"/>
      <c r="ABV129" s="14"/>
      <c r="ABW129" s="14"/>
      <c r="ABX129" s="14"/>
      <c r="ABY129" s="14"/>
      <c r="ABZ129" s="14"/>
      <c r="ACA129" s="14"/>
      <c r="ACB129" s="14"/>
      <c r="ACC129" s="14"/>
      <c r="ACD129" s="14"/>
      <c r="ACE129" s="14"/>
      <c r="ACF129" s="14"/>
      <c r="ACG129" s="14"/>
      <c r="ACH129" s="14"/>
      <c r="ACI129" s="14"/>
      <c r="ACJ129" s="14"/>
      <c r="ACK129" s="14"/>
      <c r="ACL129" s="14"/>
      <c r="ACM129" s="14"/>
      <c r="ACN129" s="14"/>
      <c r="ACO129" s="14"/>
      <c r="ACP129" s="14"/>
      <c r="ACQ129" s="14"/>
      <c r="ACR129" s="14"/>
      <c r="ACS129" s="14"/>
      <c r="ACT129" s="14"/>
      <c r="ACU129" s="14"/>
      <c r="ACV129" s="14"/>
      <c r="ACW129" s="14"/>
      <c r="ACX129" s="14"/>
      <c r="ACY129" s="14"/>
      <c r="ACZ129" s="14"/>
      <c r="ADA129" s="14"/>
      <c r="ADB129" s="14"/>
      <c r="ADC129" s="14"/>
      <c r="ADD129" s="14"/>
      <c r="ADE129" s="14"/>
      <c r="ADF129" s="14"/>
      <c r="ADG129" s="14"/>
      <c r="ADH129" s="14"/>
      <c r="ADI129" s="14"/>
      <c r="ADJ129" s="14"/>
      <c r="ADK129" s="14"/>
      <c r="ADL129" s="14"/>
      <c r="ADM129" s="14"/>
      <c r="ADN129" s="14"/>
      <c r="ADO129" s="14"/>
      <c r="ADP129" s="14"/>
      <c r="ADQ129" s="14"/>
      <c r="ADR129" s="14"/>
      <c r="ADS129" s="14"/>
      <c r="ADT129" s="14"/>
      <c r="ADU129" s="14"/>
      <c r="ADV129" s="14"/>
      <c r="ADW129" s="14"/>
      <c r="ADX129" s="14"/>
      <c r="ADY129" s="14"/>
      <c r="ADZ129" s="14"/>
      <c r="AEA129" s="14"/>
      <c r="AEB129" s="14"/>
      <c r="AEC129" s="14"/>
      <c r="AED129" s="14"/>
      <c r="AEE129" s="14"/>
      <c r="AEF129" s="14"/>
      <c r="AEG129" s="14"/>
      <c r="AEH129" s="14"/>
      <c r="AEI129" s="14"/>
      <c r="AEJ129" s="14"/>
      <c r="AEK129" s="14"/>
      <c r="AEL129" s="14"/>
      <c r="AEM129" s="14"/>
      <c r="AEN129" s="14"/>
      <c r="AEO129" s="14"/>
      <c r="AEP129" s="14"/>
      <c r="AEQ129" s="14"/>
      <c r="AER129" s="14"/>
      <c r="AES129" s="14"/>
      <c r="AET129" s="14"/>
      <c r="AEU129" s="14"/>
      <c r="AEV129" s="14"/>
      <c r="AEW129" s="14"/>
      <c r="AEX129" s="14"/>
      <c r="AEY129" s="14"/>
      <c r="AEZ129" s="14"/>
      <c r="AFA129" s="14"/>
      <c r="AFB129" s="14"/>
      <c r="AFC129" s="14"/>
      <c r="AFD129" s="14"/>
      <c r="AFE129" s="14"/>
      <c r="AFF129" s="14"/>
      <c r="AFG129" s="14"/>
      <c r="AFH129" s="14"/>
      <c r="AFI129" s="14"/>
      <c r="AFJ129" s="14"/>
      <c r="AFK129" s="14"/>
      <c r="AFL129" s="14"/>
      <c r="AFM129" s="14"/>
      <c r="AFN129" s="14"/>
      <c r="AFO129" s="14"/>
      <c r="AFP129" s="14"/>
      <c r="AFQ129" s="14"/>
      <c r="AFR129" s="14"/>
      <c r="AFS129" s="14"/>
      <c r="AFT129" s="14"/>
      <c r="AFU129" s="14"/>
      <c r="AFV129" s="14"/>
      <c r="AFW129" s="14"/>
      <c r="AFX129" s="14"/>
      <c r="AFY129" s="14"/>
      <c r="AFZ129" s="14"/>
      <c r="AGA129" s="14"/>
      <c r="AGB129" s="14"/>
      <c r="AGC129" s="14"/>
      <c r="AGD129" s="14"/>
      <c r="AGE129" s="14"/>
      <c r="AGF129" s="14"/>
      <c r="AGG129" s="14"/>
      <c r="AGH129" s="14"/>
      <c r="AGI129" s="14"/>
      <c r="AGJ129" s="14"/>
      <c r="AGK129" s="14"/>
      <c r="AGL129" s="14"/>
      <c r="AGM129" s="14"/>
      <c r="AGN129" s="14"/>
      <c r="AGO129" s="14"/>
      <c r="AGP129" s="14"/>
      <c r="AGQ129" s="14"/>
      <c r="AGR129" s="14"/>
      <c r="AGS129" s="14"/>
      <c r="AGT129" s="14"/>
      <c r="AGU129" s="14"/>
      <c r="AGV129" s="14"/>
      <c r="AGW129" s="14"/>
      <c r="AGX129" s="14"/>
      <c r="AGY129" s="14"/>
      <c r="AGZ129" s="14"/>
      <c r="AHA129" s="14"/>
      <c r="AHB129" s="14"/>
      <c r="AHC129" s="14"/>
      <c r="AHD129" s="14"/>
      <c r="AHE129" s="14"/>
      <c r="AHF129" s="14"/>
      <c r="AHG129" s="14"/>
      <c r="AHH129" s="14"/>
      <c r="AHI129" s="14"/>
      <c r="AHJ129" s="14"/>
      <c r="AHK129" s="14"/>
      <c r="AHL129" s="14"/>
      <c r="AHM129" s="14"/>
      <c r="AHN129" s="14"/>
      <c r="AHO129" s="14"/>
      <c r="AHP129" s="14"/>
      <c r="AHQ129" s="14"/>
      <c r="AHR129" s="14"/>
      <c r="AHS129" s="14"/>
      <c r="AHT129" s="14"/>
      <c r="AHU129" s="14"/>
      <c r="AHV129" s="14"/>
      <c r="AHW129" s="14"/>
      <c r="AHX129" s="14"/>
      <c r="AHY129" s="14"/>
      <c r="AHZ129" s="14"/>
      <c r="AIA129" s="14"/>
      <c r="AIB129" s="14"/>
      <c r="AIC129" s="14"/>
      <c r="AID129" s="14"/>
      <c r="AIE129" s="14"/>
      <c r="AIF129" s="14"/>
      <c r="AIG129" s="14"/>
      <c r="AIH129" s="14"/>
      <c r="AII129" s="14"/>
      <c r="AIJ129" s="14"/>
      <c r="AIK129" s="14"/>
      <c r="AIL129" s="14"/>
      <c r="AIM129" s="14"/>
      <c r="AIN129" s="14"/>
      <c r="AIO129" s="14"/>
      <c r="AIP129" s="14"/>
      <c r="AIQ129" s="14"/>
      <c r="AIR129" s="14"/>
      <c r="AIS129" s="14"/>
      <c r="AIT129" s="14"/>
      <c r="AIU129" s="14"/>
      <c r="AIV129" s="14"/>
      <c r="AIW129" s="14"/>
      <c r="AIX129" s="14"/>
      <c r="AIY129" s="14"/>
      <c r="AIZ129" s="14"/>
      <c r="AJA129" s="14"/>
      <c r="AJB129" s="14"/>
      <c r="AJC129" s="14"/>
      <c r="AJD129" s="14"/>
      <c r="AJE129" s="14"/>
      <c r="AJF129" s="14"/>
      <c r="AJG129" s="14"/>
      <c r="AJH129" s="14"/>
      <c r="AJI129" s="14"/>
      <c r="AJJ129" s="14"/>
      <c r="AJK129" s="14"/>
      <c r="AJL129" s="14"/>
      <c r="AJM129" s="14"/>
      <c r="AJN129" s="14"/>
      <c r="AJO129" s="14"/>
      <c r="AJP129" s="14"/>
      <c r="AJQ129" s="14"/>
      <c r="AJR129" s="14"/>
      <c r="AJS129" s="14"/>
      <c r="AJT129" s="14"/>
      <c r="AJU129" s="14"/>
      <c r="AJV129" s="14"/>
      <c r="AJW129" s="14"/>
      <c r="AJX129" s="14"/>
      <c r="AJY129" s="14"/>
      <c r="AJZ129" s="14"/>
      <c r="AKA129" s="14"/>
      <c r="AKB129" s="14"/>
      <c r="AKC129" s="14"/>
      <c r="AKD129" s="14"/>
      <c r="AKE129" s="14"/>
      <c r="AKF129" s="14"/>
      <c r="AKG129" s="14"/>
      <c r="AKH129" s="14"/>
      <c r="AKI129" s="14"/>
      <c r="AKJ129" s="14"/>
      <c r="AKK129" s="14"/>
      <c r="AKL129" s="14"/>
      <c r="AKM129" s="14"/>
      <c r="AKN129" s="14"/>
      <c r="AKO129" s="14"/>
      <c r="AKP129" s="14"/>
      <c r="AKQ129" s="14"/>
      <c r="AKR129" s="14"/>
      <c r="AKS129" s="14"/>
      <c r="AKT129" s="14"/>
      <c r="AKU129" s="14"/>
      <c r="AKV129" s="14"/>
      <c r="AKW129" s="14"/>
      <c r="AKX129" s="14"/>
      <c r="AKY129" s="14"/>
      <c r="AKZ129" s="14"/>
      <c r="ALA129" s="14"/>
      <c r="ALB129" s="14"/>
      <c r="ALC129" s="14"/>
      <c r="ALD129" s="14"/>
      <c r="ALE129" s="14"/>
      <c r="ALF129" s="14"/>
      <c r="ALG129" s="14"/>
      <c r="ALH129" s="14"/>
      <c r="ALI129" s="14"/>
      <c r="ALJ129" s="14"/>
      <c r="ALK129" s="14"/>
      <c r="ALL129" s="14"/>
      <c r="ALM129" s="14"/>
      <c r="ALN129" s="14"/>
      <c r="ALO129" s="14"/>
      <c r="ALP129" s="14"/>
      <c r="ALQ129" s="14"/>
      <c r="ALR129" s="14"/>
      <c r="ALS129" s="14"/>
      <c r="ALT129" s="14"/>
      <c r="ALU129" s="14"/>
      <c r="ALV129" s="14"/>
      <c r="ALW129" s="14"/>
      <c r="ALX129" s="14"/>
      <c r="ALY129" s="14"/>
      <c r="ALZ129" s="14"/>
      <c r="AMA129" s="14"/>
      <c r="AMB129" s="14"/>
      <c r="AMC129" s="14"/>
      <c r="AMD129" s="14"/>
      <c r="AME129" s="14"/>
      <c r="AMF129" s="14"/>
      <c r="AMG129" s="14"/>
      <c r="AMH129" s="14"/>
      <c r="AMI129" s="14"/>
      <c r="AMJ129" s="14"/>
      <c r="AMK129" s="14"/>
      <c r="AML129" s="14"/>
      <c r="AMM129" s="14"/>
      <c r="AMN129" s="14"/>
      <c r="AMO129" s="14"/>
      <c r="AMP129" s="14"/>
      <c r="AMQ129" s="14"/>
      <c r="AMR129" s="14"/>
      <c r="AMS129" s="14"/>
      <c r="AMT129" s="14"/>
      <c r="AMU129" s="14"/>
      <c r="AMV129" s="14"/>
      <c r="AMW129" s="14"/>
      <c r="AMX129" s="14"/>
      <c r="AMY129" s="14"/>
      <c r="AMZ129" s="14"/>
      <c r="ANA129" s="14"/>
      <c r="ANB129" s="14"/>
      <c r="ANC129" s="14"/>
      <c r="AND129" s="14"/>
      <c r="ANE129" s="14"/>
      <c r="ANF129" s="14"/>
      <c r="ANG129" s="14"/>
      <c r="ANH129" s="14"/>
      <c r="ANI129" s="14"/>
      <c r="ANJ129" s="14"/>
      <c r="ANK129" s="14"/>
      <c r="ANL129" s="14"/>
      <c r="ANM129" s="14"/>
      <c r="ANN129" s="14"/>
      <c r="ANO129" s="14"/>
      <c r="ANP129" s="14"/>
      <c r="ANQ129" s="14"/>
      <c r="ANR129" s="14"/>
      <c r="ANS129" s="14"/>
      <c r="ANT129" s="14"/>
      <c r="ANU129" s="14"/>
      <c r="ANV129" s="14"/>
      <c r="ANW129" s="14"/>
      <c r="ANX129" s="14"/>
      <c r="ANY129" s="14"/>
      <c r="ANZ129" s="14"/>
      <c r="AOA129" s="14"/>
      <c r="AOB129" s="14"/>
      <c r="AOC129" s="14"/>
      <c r="AOD129" s="14"/>
      <c r="AOE129" s="14"/>
      <c r="AOF129" s="14"/>
      <c r="AOG129" s="14"/>
      <c r="AOH129" s="14"/>
      <c r="AOI129" s="14"/>
      <c r="AOJ129" s="14"/>
      <c r="AOK129" s="14"/>
      <c r="AOL129" s="14"/>
      <c r="AOM129" s="14"/>
      <c r="AON129" s="14"/>
      <c r="AOO129" s="14"/>
      <c r="AOP129" s="14"/>
      <c r="AOQ129" s="14"/>
      <c r="AOR129" s="14"/>
      <c r="AOS129" s="14"/>
      <c r="AOT129" s="14"/>
      <c r="AOU129" s="14"/>
      <c r="AOV129" s="14"/>
      <c r="AOW129" s="14"/>
      <c r="AOX129" s="14"/>
      <c r="AOY129" s="14"/>
      <c r="AOZ129" s="14"/>
      <c r="APA129" s="14"/>
      <c r="APB129" s="14"/>
      <c r="APC129" s="14"/>
      <c r="APD129" s="14"/>
      <c r="APE129" s="14"/>
      <c r="APF129" s="14"/>
      <c r="APG129" s="14"/>
      <c r="APH129" s="14"/>
      <c r="API129" s="14"/>
      <c r="APJ129" s="14"/>
      <c r="APK129" s="14"/>
      <c r="APL129" s="14"/>
      <c r="APM129" s="14"/>
      <c r="APN129" s="14"/>
      <c r="APO129" s="14"/>
      <c r="APP129" s="14"/>
      <c r="APQ129" s="14"/>
      <c r="APR129" s="14"/>
      <c r="APS129" s="14"/>
      <c r="APT129" s="14"/>
      <c r="APU129" s="14"/>
      <c r="APV129" s="14"/>
      <c r="APW129" s="14"/>
      <c r="APX129" s="14"/>
      <c r="APY129" s="14"/>
      <c r="APZ129" s="14"/>
      <c r="AQA129" s="14"/>
      <c r="AQB129" s="14"/>
      <c r="AQC129" s="14"/>
      <c r="AQD129" s="14"/>
      <c r="AQE129" s="14"/>
      <c r="AQF129" s="14"/>
      <c r="AQG129" s="14"/>
      <c r="AQH129" s="14"/>
      <c r="AQI129" s="14"/>
      <c r="AQJ129" s="14"/>
      <c r="AQK129" s="14"/>
      <c r="AQL129" s="14"/>
      <c r="AQM129" s="14"/>
      <c r="AQN129" s="14"/>
      <c r="AQO129" s="14"/>
      <c r="AQP129" s="14"/>
      <c r="AQQ129" s="14"/>
      <c r="AQR129" s="14"/>
      <c r="AQS129" s="14"/>
      <c r="AQT129" s="14"/>
      <c r="AQU129" s="14"/>
      <c r="AQV129" s="14"/>
      <c r="AQW129" s="14"/>
      <c r="AQX129" s="14"/>
      <c r="AQY129" s="14"/>
      <c r="AQZ129" s="14"/>
      <c r="ARA129" s="14"/>
      <c r="ARB129" s="14"/>
      <c r="ARC129" s="14"/>
      <c r="ARD129" s="14"/>
      <c r="ARE129" s="14"/>
      <c r="ARF129" s="14"/>
      <c r="ARG129" s="14"/>
      <c r="ARH129" s="14"/>
      <c r="ARI129" s="14"/>
      <c r="ARJ129" s="14"/>
      <c r="ARK129" s="14"/>
      <c r="ARL129" s="14"/>
      <c r="ARM129" s="14"/>
      <c r="ARN129" s="14"/>
      <c r="ARO129" s="14"/>
      <c r="ARP129" s="14"/>
      <c r="ARQ129" s="14"/>
      <c r="ARR129" s="14"/>
      <c r="ARS129" s="14"/>
      <c r="ART129" s="14"/>
      <c r="ARU129" s="14"/>
      <c r="ARV129" s="14"/>
      <c r="ARW129" s="14"/>
      <c r="ARX129" s="14"/>
      <c r="ARY129" s="14"/>
      <c r="ARZ129" s="14"/>
      <c r="ASA129" s="14"/>
      <c r="ASB129" s="14"/>
      <c r="ASC129" s="14"/>
      <c r="ASD129" s="14"/>
      <c r="ASE129" s="14"/>
      <c r="ASF129" s="14"/>
      <c r="ASG129" s="14"/>
      <c r="ASH129" s="14"/>
      <c r="ASI129" s="14"/>
      <c r="ASJ129" s="14"/>
      <c r="ASK129" s="14"/>
      <c r="ASL129" s="14"/>
      <c r="ASM129" s="14"/>
      <c r="ASN129" s="14"/>
      <c r="ASO129" s="14"/>
      <c r="ASP129" s="14"/>
      <c r="ASQ129" s="14"/>
      <c r="ASR129" s="14"/>
      <c r="ASS129" s="14"/>
      <c r="AST129" s="14"/>
      <c r="ASU129" s="14"/>
      <c r="ASV129" s="14"/>
      <c r="ASW129" s="14"/>
      <c r="ASX129" s="14"/>
      <c r="ASY129" s="14"/>
      <c r="ASZ129" s="14"/>
      <c r="ATA129" s="14"/>
      <c r="ATB129" s="14"/>
      <c r="ATC129" s="14"/>
      <c r="ATD129" s="14"/>
    </row>
    <row r="130" spans="63:1200">
      <c r="BK130" s="14" t="str">
        <f t="shared" si="2115"/>
        <v/>
      </c>
      <c r="ABO130" s="14"/>
      <c r="ABP130" s="14"/>
      <c r="ABQ130" s="14"/>
      <c r="ABR130" s="14"/>
      <c r="ABS130" s="14"/>
      <c r="ABT130" s="14"/>
      <c r="ABU130" s="14"/>
      <c r="ABV130" s="14"/>
      <c r="ABW130" s="14"/>
      <c r="ABX130" s="14"/>
      <c r="ABY130" s="14"/>
      <c r="ABZ130" s="14"/>
      <c r="ACA130" s="14"/>
      <c r="ACB130" s="14"/>
      <c r="ACC130" s="14"/>
      <c r="ACD130" s="14"/>
      <c r="ACE130" s="14"/>
      <c r="ACF130" s="14"/>
      <c r="ACG130" s="14"/>
      <c r="ACH130" s="14"/>
      <c r="ACI130" s="14"/>
      <c r="ACJ130" s="14"/>
      <c r="ACK130" s="14"/>
      <c r="ACL130" s="14"/>
      <c r="ACM130" s="14"/>
      <c r="ACN130" s="14"/>
      <c r="ACO130" s="14"/>
      <c r="ACP130" s="14"/>
      <c r="ACQ130" s="14"/>
      <c r="ACR130" s="14"/>
      <c r="ACS130" s="14"/>
      <c r="ACT130" s="14"/>
      <c r="ACU130" s="14"/>
      <c r="ACV130" s="14"/>
      <c r="ACW130" s="14"/>
      <c r="ACX130" s="14"/>
      <c r="ACY130" s="14"/>
      <c r="ACZ130" s="14"/>
      <c r="ADA130" s="14"/>
      <c r="ADB130" s="14"/>
      <c r="ADC130" s="14"/>
      <c r="ADD130" s="14"/>
      <c r="ADE130" s="14"/>
      <c r="ADF130" s="14"/>
      <c r="ADG130" s="14"/>
      <c r="ADH130" s="14"/>
      <c r="ADI130" s="14"/>
      <c r="ADJ130" s="14"/>
      <c r="ADK130" s="14"/>
      <c r="ADL130" s="14"/>
      <c r="ADM130" s="14"/>
      <c r="ADN130" s="14"/>
      <c r="ADO130" s="14"/>
      <c r="ADP130" s="14"/>
      <c r="ADQ130" s="14"/>
      <c r="ADR130" s="14"/>
      <c r="ADS130" s="14"/>
      <c r="ADT130" s="14"/>
      <c r="ADU130" s="14"/>
      <c r="ADV130" s="14"/>
      <c r="ADW130" s="14"/>
      <c r="ADX130" s="14"/>
      <c r="ADY130" s="14"/>
      <c r="ADZ130" s="14"/>
      <c r="AEA130" s="14"/>
      <c r="AEB130" s="14"/>
      <c r="AEC130" s="14"/>
      <c r="AED130" s="14"/>
      <c r="AEE130" s="14"/>
      <c r="AEF130" s="14"/>
      <c r="AEG130" s="14"/>
      <c r="AEH130" s="14"/>
      <c r="AEI130" s="14"/>
      <c r="AEJ130" s="14"/>
      <c r="AEK130" s="14"/>
      <c r="AEL130" s="14"/>
      <c r="AEM130" s="14"/>
      <c r="AEN130" s="14"/>
      <c r="AEO130" s="14"/>
      <c r="AEP130" s="14"/>
      <c r="AEQ130" s="14"/>
      <c r="AER130" s="14"/>
      <c r="AES130" s="14"/>
      <c r="AET130" s="14"/>
      <c r="AEU130" s="14"/>
      <c r="AEV130" s="14"/>
      <c r="AEW130" s="14"/>
      <c r="AEX130" s="14"/>
      <c r="AEY130" s="14"/>
      <c r="AEZ130" s="14"/>
      <c r="AFA130" s="14"/>
      <c r="AFB130" s="14"/>
      <c r="AFC130" s="14"/>
      <c r="AFD130" s="14"/>
      <c r="AFE130" s="14"/>
      <c r="AFF130" s="14"/>
      <c r="AFG130" s="14"/>
      <c r="AFH130" s="14"/>
      <c r="AFI130" s="14"/>
      <c r="AFJ130" s="14"/>
      <c r="AFK130" s="14"/>
      <c r="AFL130" s="14"/>
      <c r="AFM130" s="14"/>
      <c r="AFN130" s="14"/>
      <c r="AFO130" s="14"/>
      <c r="AFP130" s="14"/>
      <c r="AFQ130" s="14"/>
      <c r="AFR130" s="14"/>
      <c r="AFS130" s="14"/>
      <c r="AFT130" s="14"/>
      <c r="AFU130" s="14"/>
      <c r="AFV130" s="14"/>
      <c r="AFW130" s="14"/>
      <c r="AFX130" s="14"/>
      <c r="AFY130" s="14"/>
      <c r="AFZ130" s="14"/>
      <c r="AGA130" s="14"/>
      <c r="AGB130" s="14"/>
      <c r="AGC130" s="14"/>
      <c r="AGD130" s="14"/>
      <c r="AGE130" s="14"/>
      <c r="AGF130" s="14"/>
      <c r="AGG130" s="14"/>
      <c r="AGH130" s="14"/>
      <c r="AGI130" s="14"/>
      <c r="AGJ130" s="14"/>
      <c r="AGK130" s="14"/>
      <c r="AGL130" s="14"/>
      <c r="AGM130" s="14"/>
      <c r="AGN130" s="14"/>
      <c r="AGO130" s="14"/>
      <c r="AGP130" s="14"/>
      <c r="AGQ130" s="14"/>
      <c r="AGR130" s="14"/>
      <c r="AGS130" s="14"/>
      <c r="AGT130" s="14"/>
      <c r="AGU130" s="14"/>
      <c r="AGV130" s="14"/>
      <c r="AGW130" s="14"/>
      <c r="AGX130" s="14"/>
      <c r="AGY130" s="14"/>
      <c r="AGZ130" s="14"/>
      <c r="AHA130" s="14"/>
      <c r="AHB130" s="14"/>
      <c r="AHC130" s="14"/>
      <c r="AHD130" s="14"/>
      <c r="AHE130" s="14"/>
      <c r="AHF130" s="14"/>
      <c r="AHG130" s="14"/>
      <c r="AHH130" s="14"/>
      <c r="AHI130" s="14"/>
      <c r="AHJ130" s="14"/>
      <c r="AHK130" s="14"/>
      <c r="AHL130" s="14"/>
      <c r="AHM130" s="14"/>
      <c r="AHN130" s="14"/>
      <c r="AHO130" s="14"/>
      <c r="AHP130" s="14"/>
      <c r="AHQ130" s="14"/>
      <c r="AHR130" s="14"/>
      <c r="AHS130" s="14"/>
      <c r="AHT130" s="14"/>
      <c r="AHU130" s="14"/>
      <c r="AHV130" s="14"/>
      <c r="AHW130" s="14"/>
      <c r="AHX130" s="14"/>
      <c r="AHY130" s="14"/>
      <c r="AHZ130" s="14"/>
      <c r="AIA130" s="14"/>
      <c r="AIB130" s="14"/>
      <c r="AIC130" s="14"/>
      <c r="AID130" s="14"/>
      <c r="AIE130" s="14"/>
      <c r="AIF130" s="14"/>
      <c r="AIG130" s="14"/>
      <c r="AIH130" s="14"/>
      <c r="AII130" s="14"/>
      <c r="AIJ130" s="14"/>
      <c r="AIK130" s="14"/>
      <c r="AIL130" s="14"/>
      <c r="AIM130" s="14"/>
      <c r="AIN130" s="14"/>
      <c r="AIO130" s="14"/>
      <c r="AIP130" s="14"/>
      <c r="AIQ130" s="14"/>
      <c r="AIR130" s="14"/>
      <c r="AIS130" s="14"/>
      <c r="AIT130" s="14"/>
      <c r="AIU130" s="14"/>
      <c r="AIV130" s="14"/>
      <c r="AIW130" s="14"/>
      <c r="AIX130" s="14"/>
      <c r="AIY130" s="14"/>
      <c r="AIZ130" s="14"/>
      <c r="AJA130" s="14"/>
      <c r="AJB130" s="14"/>
      <c r="AJC130" s="14"/>
      <c r="AJD130" s="14"/>
      <c r="AJE130" s="14"/>
      <c r="AJF130" s="14"/>
      <c r="AJG130" s="14"/>
      <c r="AJH130" s="14"/>
      <c r="AJI130" s="14"/>
      <c r="AJJ130" s="14"/>
      <c r="AJK130" s="14"/>
      <c r="AJL130" s="14"/>
      <c r="AJM130" s="14"/>
      <c r="AJN130" s="14"/>
      <c r="AJO130" s="14"/>
      <c r="AJP130" s="14"/>
      <c r="AJQ130" s="14"/>
      <c r="AJR130" s="14"/>
      <c r="AJS130" s="14"/>
      <c r="AJT130" s="14"/>
      <c r="AJU130" s="14"/>
      <c r="AJV130" s="14"/>
      <c r="AJW130" s="14"/>
      <c r="AJX130" s="14"/>
      <c r="AJY130" s="14"/>
      <c r="AJZ130" s="14"/>
      <c r="AKA130" s="14"/>
      <c r="AKB130" s="14"/>
      <c r="AKC130" s="14"/>
      <c r="AKD130" s="14"/>
      <c r="AKE130" s="14"/>
      <c r="AKF130" s="14"/>
      <c r="AKG130" s="14"/>
      <c r="AKH130" s="14"/>
      <c r="AKI130" s="14"/>
      <c r="AKJ130" s="14"/>
      <c r="AKK130" s="14"/>
      <c r="AKL130" s="14"/>
      <c r="AKM130" s="14"/>
      <c r="AKN130" s="14"/>
      <c r="AKO130" s="14"/>
      <c r="AKP130" s="14"/>
      <c r="AKQ130" s="14"/>
      <c r="AKR130" s="14"/>
      <c r="AKS130" s="14"/>
      <c r="AKT130" s="14"/>
      <c r="AKU130" s="14"/>
      <c r="AKV130" s="14"/>
      <c r="AKW130" s="14"/>
      <c r="AKX130" s="14"/>
      <c r="AKY130" s="14"/>
      <c r="AKZ130" s="14"/>
      <c r="ALA130" s="14"/>
      <c r="ALB130" s="14"/>
      <c r="ALC130" s="14"/>
      <c r="ALD130" s="14"/>
      <c r="ALE130" s="14"/>
      <c r="ALF130" s="14"/>
      <c r="ALG130" s="14"/>
      <c r="ALH130" s="14"/>
      <c r="ALI130" s="14"/>
      <c r="ALJ130" s="14"/>
      <c r="ALK130" s="14"/>
      <c r="ALL130" s="14"/>
      <c r="ALM130" s="14"/>
      <c r="ALN130" s="14"/>
      <c r="ALO130" s="14"/>
      <c r="ALP130" s="14"/>
      <c r="ALQ130" s="14"/>
      <c r="ALR130" s="14"/>
      <c r="ALS130" s="14"/>
      <c r="ALT130" s="14"/>
      <c r="ALU130" s="14"/>
      <c r="ALV130" s="14"/>
      <c r="ALW130" s="14"/>
      <c r="ALX130" s="14"/>
      <c r="ALY130" s="14"/>
      <c r="ALZ130" s="14"/>
      <c r="AMA130" s="14"/>
      <c r="AMB130" s="14"/>
      <c r="AMC130" s="14"/>
      <c r="AMD130" s="14"/>
      <c r="AME130" s="14"/>
      <c r="AMF130" s="14"/>
      <c r="AMG130" s="14"/>
      <c r="AMH130" s="14"/>
      <c r="AMI130" s="14"/>
      <c r="AMJ130" s="14"/>
      <c r="AMK130" s="14"/>
      <c r="AML130" s="14"/>
      <c r="AMM130" s="14"/>
      <c r="AMN130" s="14"/>
      <c r="AMO130" s="14"/>
      <c r="AMP130" s="14"/>
      <c r="AMQ130" s="14"/>
      <c r="AMR130" s="14"/>
      <c r="AMS130" s="14"/>
      <c r="AMT130" s="14"/>
      <c r="AMU130" s="14"/>
      <c r="AMV130" s="14"/>
      <c r="AMW130" s="14"/>
      <c r="AMX130" s="14"/>
      <c r="AMY130" s="14"/>
      <c r="AMZ130" s="14"/>
      <c r="ANA130" s="14"/>
      <c r="ANB130" s="14"/>
      <c r="ANC130" s="14"/>
      <c r="AND130" s="14"/>
      <c r="ANE130" s="14"/>
      <c r="ANF130" s="14"/>
      <c r="ANG130" s="14"/>
      <c r="ANH130" s="14"/>
      <c r="ANI130" s="14"/>
      <c r="ANJ130" s="14"/>
      <c r="ANK130" s="14"/>
      <c r="ANL130" s="14"/>
      <c r="ANM130" s="14"/>
      <c r="ANN130" s="14"/>
      <c r="ANO130" s="14"/>
      <c r="ANP130" s="14"/>
      <c r="ANQ130" s="14"/>
      <c r="ANR130" s="14"/>
      <c r="ANS130" s="14"/>
      <c r="ANT130" s="14"/>
      <c r="ANU130" s="14"/>
      <c r="ANV130" s="14"/>
      <c r="ANW130" s="14"/>
      <c r="ANX130" s="14"/>
      <c r="ANY130" s="14"/>
      <c r="ANZ130" s="14"/>
      <c r="AOA130" s="14"/>
      <c r="AOB130" s="14"/>
      <c r="AOC130" s="14"/>
      <c r="AOD130" s="14"/>
      <c r="AOE130" s="14"/>
      <c r="AOF130" s="14"/>
      <c r="AOG130" s="14"/>
      <c r="AOH130" s="14"/>
      <c r="AOI130" s="14"/>
      <c r="AOJ130" s="14"/>
      <c r="AOK130" s="14"/>
      <c r="AOL130" s="14"/>
      <c r="AOM130" s="14"/>
      <c r="AON130" s="14"/>
      <c r="AOO130" s="14"/>
      <c r="AOP130" s="14"/>
      <c r="AOQ130" s="14"/>
      <c r="AOR130" s="14"/>
      <c r="AOS130" s="14"/>
      <c r="AOT130" s="14"/>
      <c r="AOU130" s="14"/>
      <c r="AOV130" s="14"/>
      <c r="AOW130" s="14"/>
      <c r="AOX130" s="14"/>
      <c r="AOY130" s="14"/>
      <c r="AOZ130" s="14"/>
      <c r="APA130" s="14"/>
      <c r="APB130" s="14"/>
      <c r="APC130" s="14"/>
      <c r="APD130" s="14"/>
      <c r="APE130" s="14"/>
      <c r="APF130" s="14"/>
      <c r="APG130" s="14"/>
      <c r="APH130" s="14"/>
      <c r="API130" s="14"/>
      <c r="APJ130" s="14"/>
      <c r="APK130" s="14"/>
      <c r="APL130" s="14"/>
      <c r="APM130" s="14"/>
      <c r="APN130" s="14"/>
      <c r="APO130" s="14"/>
      <c r="APP130" s="14"/>
      <c r="APQ130" s="14"/>
      <c r="APR130" s="14"/>
      <c r="APS130" s="14"/>
      <c r="APT130" s="14"/>
      <c r="APU130" s="14"/>
      <c r="APV130" s="14"/>
      <c r="APW130" s="14"/>
      <c r="APX130" s="14"/>
      <c r="APY130" s="14"/>
      <c r="APZ130" s="14"/>
      <c r="AQA130" s="14"/>
      <c r="AQB130" s="14"/>
      <c r="AQC130" s="14"/>
      <c r="AQD130" s="14"/>
      <c r="AQE130" s="14"/>
      <c r="AQF130" s="14"/>
      <c r="AQG130" s="14"/>
      <c r="AQH130" s="14"/>
      <c r="AQI130" s="14"/>
      <c r="AQJ130" s="14"/>
      <c r="AQK130" s="14"/>
      <c r="AQL130" s="14"/>
      <c r="AQM130" s="14"/>
      <c r="AQN130" s="14"/>
      <c r="AQO130" s="14"/>
      <c r="AQP130" s="14"/>
      <c r="AQQ130" s="14"/>
      <c r="AQR130" s="14"/>
      <c r="AQS130" s="14"/>
      <c r="AQT130" s="14"/>
      <c r="AQU130" s="14"/>
      <c r="AQV130" s="14"/>
      <c r="AQW130" s="14"/>
      <c r="AQX130" s="14"/>
      <c r="AQY130" s="14"/>
      <c r="AQZ130" s="14"/>
      <c r="ARA130" s="14"/>
      <c r="ARB130" s="14"/>
      <c r="ARC130" s="14"/>
      <c r="ARD130" s="14"/>
      <c r="ARE130" s="14"/>
      <c r="ARF130" s="14"/>
      <c r="ARG130" s="14"/>
      <c r="ARH130" s="14"/>
      <c r="ARI130" s="14"/>
      <c r="ARJ130" s="14"/>
      <c r="ARK130" s="14"/>
      <c r="ARL130" s="14"/>
      <c r="ARM130" s="14"/>
      <c r="ARN130" s="14"/>
      <c r="ARO130" s="14"/>
      <c r="ARP130" s="14"/>
      <c r="ARQ130" s="14"/>
      <c r="ARR130" s="14"/>
      <c r="ARS130" s="14"/>
      <c r="ART130" s="14"/>
      <c r="ARU130" s="14"/>
      <c r="ARV130" s="14"/>
      <c r="ARW130" s="14"/>
      <c r="ARX130" s="14"/>
      <c r="ARY130" s="14"/>
      <c r="ARZ130" s="14"/>
      <c r="ASA130" s="14"/>
      <c r="ASB130" s="14"/>
      <c r="ASC130" s="14"/>
      <c r="ASD130" s="14"/>
      <c r="ASE130" s="14"/>
      <c r="ASF130" s="14"/>
      <c r="ASG130" s="14"/>
      <c r="ASH130" s="14"/>
      <c r="ASI130" s="14"/>
      <c r="ASJ130" s="14"/>
      <c r="ASK130" s="14"/>
      <c r="ASL130" s="14"/>
      <c r="ASM130" s="14"/>
      <c r="ASN130" s="14"/>
      <c r="ASO130" s="14"/>
      <c r="ASP130" s="14"/>
      <c r="ASQ130" s="14"/>
      <c r="ASR130" s="14"/>
      <c r="ASS130" s="14"/>
      <c r="AST130" s="14"/>
      <c r="ASU130" s="14"/>
      <c r="ASV130" s="14"/>
      <c r="ASW130" s="14"/>
      <c r="ASX130" s="14"/>
      <c r="ASY130" s="14"/>
      <c r="ASZ130" s="14"/>
      <c r="ATA130" s="14"/>
      <c r="ATB130" s="14"/>
      <c r="ATC130" s="14"/>
      <c r="ATD130" s="14"/>
    </row>
    <row r="131" spans="63:1200">
      <c r="BK131" s="14" t="str">
        <f t="shared" ref="BK131:BK194" si="2116">IF(H131,IF(AND(NOT(BA131),AU131),AND(AC131=0,IF(CA131="",TRUE,NOT(CA131))),""),"")</f>
        <v/>
      </c>
      <c r="ABO131" s="14"/>
      <c r="ABP131" s="14"/>
      <c r="ABQ131" s="14"/>
      <c r="ABR131" s="14"/>
      <c r="ABS131" s="14"/>
      <c r="ABT131" s="14"/>
      <c r="ABU131" s="14"/>
      <c r="ABV131" s="14"/>
      <c r="ABW131" s="14"/>
      <c r="ABX131" s="14"/>
      <c r="ABY131" s="14"/>
      <c r="ABZ131" s="14"/>
      <c r="ACA131" s="14"/>
      <c r="ACB131" s="14"/>
      <c r="ACC131" s="14"/>
      <c r="ACD131" s="14"/>
      <c r="ACE131" s="14"/>
      <c r="ACF131" s="14"/>
      <c r="ACG131" s="14"/>
      <c r="ACH131" s="14"/>
      <c r="ACI131" s="14"/>
      <c r="ACJ131" s="14"/>
      <c r="ACK131" s="14"/>
      <c r="ACL131" s="14"/>
      <c r="ACM131" s="14"/>
      <c r="ACN131" s="14"/>
      <c r="ACO131" s="14"/>
      <c r="ACP131" s="14"/>
      <c r="ACQ131" s="14"/>
      <c r="ACR131" s="14"/>
      <c r="ACS131" s="14"/>
      <c r="ACT131" s="14"/>
      <c r="ACU131" s="14"/>
      <c r="ACV131" s="14"/>
      <c r="ACW131" s="14"/>
      <c r="ACX131" s="14"/>
      <c r="ACY131" s="14"/>
      <c r="ACZ131" s="14"/>
      <c r="ADA131" s="14"/>
      <c r="ADB131" s="14"/>
      <c r="ADC131" s="14"/>
      <c r="ADD131" s="14"/>
      <c r="ADE131" s="14"/>
      <c r="ADF131" s="14"/>
      <c r="ADG131" s="14"/>
      <c r="ADH131" s="14"/>
      <c r="ADI131" s="14"/>
      <c r="ADJ131" s="14"/>
      <c r="ADK131" s="14"/>
      <c r="ADL131" s="14"/>
      <c r="ADM131" s="14"/>
      <c r="ADN131" s="14"/>
      <c r="ADO131" s="14"/>
      <c r="ADP131" s="14"/>
      <c r="ADQ131" s="14"/>
      <c r="ADR131" s="14"/>
      <c r="ADS131" s="14"/>
      <c r="ADT131" s="14"/>
      <c r="ADU131" s="14"/>
      <c r="ADV131" s="14"/>
      <c r="ADW131" s="14"/>
      <c r="ADX131" s="14"/>
      <c r="ADY131" s="14"/>
      <c r="ADZ131" s="14"/>
      <c r="AEA131" s="14"/>
      <c r="AEB131" s="14"/>
      <c r="AEC131" s="14"/>
      <c r="AED131" s="14"/>
      <c r="AEE131" s="14"/>
      <c r="AEF131" s="14"/>
      <c r="AEG131" s="14"/>
      <c r="AEH131" s="14"/>
      <c r="AEI131" s="14"/>
      <c r="AEJ131" s="14"/>
      <c r="AEK131" s="14"/>
      <c r="AEL131" s="14"/>
      <c r="AEM131" s="14"/>
      <c r="AEN131" s="14"/>
      <c r="AEO131" s="14"/>
      <c r="AEP131" s="14"/>
      <c r="AEQ131" s="14"/>
      <c r="AER131" s="14"/>
      <c r="AES131" s="14"/>
      <c r="AET131" s="14"/>
      <c r="AEU131" s="14"/>
      <c r="AEV131" s="14"/>
      <c r="AEW131" s="14"/>
      <c r="AEX131" s="14"/>
      <c r="AEY131" s="14"/>
      <c r="AEZ131" s="14"/>
      <c r="AFA131" s="14"/>
      <c r="AFB131" s="14"/>
      <c r="AFC131" s="14"/>
      <c r="AFD131" s="14"/>
      <c r="AFE131" s="14"/>
      <c r="AFF131" s="14"/>
      <c r="AFG131" s="14"/>
      <c r="AFH131" s="14"/>
      <c r="AFI131" s="14"/>
      <c r="AFJ131" s="14"/>
      <c r="AFK131" s="14"/>
      <c r="AFL131" s="14"/>
      <c r="AFM131" s="14"/>
      <c r="AFN131" s="14"/>
      <c r="AFO131" s="14"/>
      <c r="AFP131" s="14"/>
      <c r="AFQ131" s="14"/>
      <c r="AFR131" s="14"/>
      <c r="AFS131" s="14"/>
      <c r="AFT131" s="14"/>
      <c r="AFU131" s="14"/>
      <c r="AFV131" s="14"/>
      <c r="AFW131" s="14"/>
      <c r="AFX131" s="14"/>
      <c r="AFY131" s="14"/>
      <c r="AFZ131" s="14"/>
      <c r="AGA131" s="14"/>
      <c r="AGB131" s="14"/>
      <c r="AGC131" s="14"/>
      <c r="AGD131" s="14"/>
      <c r="AGE131" s="14"/>
      <c r="AGF131" s="14"/>
      <c r="AGG131" s="14"/>
      <c r="AGH131" s="14"/>
      <c r="AGI131" s="14"/>
      <c r="AGJ131" s="14"/>
      <c r="AGK131" s="14"/>
      <c r="AGL131" s="14"/>
      <c r="AGM131" s="14"/>
      <c r="AGN131" s="14"/>
      <c r="AGO131" s="14"/>
      <c r="AGP131" s="14"/>
      <c r="AGQ131" s="14"/>
      <c r="AGR131" s="14"/>
      <c r="AGS131" s="14"/>
      <c r="AGT131" s="14"/>
      <c r="AGU131" s="14"/>
      <c r="AGV131" s="14"/>
      <c r="AGW131" s="14"/>
      <c r="AGX131" s="14"/>
      <c r="AGY131" s="14"/>
      <c r="AGZ131" s="14"/>
      <c r="AHA131" s="14"/>
      <c r="AHB131" s="14"/>
      <c r="AHC131" s="14"/>
      <c r="AHD131" s="14"/>
      <c r="AHE131" s="14"/>
      <c r="AHF131" s="14"/>
      <c r="AHG131" s="14"/>
      <c r="AHH131" s="14"/>
      <c r="AHI131" s="14"/>
      <c r="AHJ131" s="14"/>
      <c r="AHK131" s="14"/>
      <c r="AHL131" s="14"/>
      <c r="AHM131" s="14"/>
      <c r="AHN131" s="14"/>
      <c r="AHO131" s="14"/>
      <c r="AHP131" s="14"/>
      <c r="AHQ131" s="14"/>
      <c r="AHR131" s="14"/>
      <c r="AHS131" s="14"/>
      <c r="AHT131" s="14"/>
      <c r="AHU131" s="14"/>
      <c r="AHV131" s="14"/>
      <c r="AHW131" s="14"/>
      <c r="AHX131" s="14"/>
      <c r="AHY131" s="14"/>
      <c r="AHZ131" s="14"/>
      <c r="AIA131" s="14"/>
      <c r="AIB131" s="14"/>
      <c r="AIC131" s="14"/>
      <c r="AID131" s="14"/>
      <c r="AIE131" s="14"/>
      <c r="AIF131" s="14"/>
      <c r="AIG131" s="14"/>
      <c r="AIH131" s="14"/>
      <c r="AII131" s="14"/>
      <c r="AIJ131" s="14"/>
      <c r="AIK131" s="14"/>
      <c r="AIL131" s="14"/>
      <c r="AIM131" s="14"/>
      <c r="AIN131" s="14"/>
      <c r="AIO131" s="14"/>
      <c r="AIP131" s="14"/>
      <c r="AIQ131" s="14"/>
      <c r="AIR131" s="14"/>
      <c r="AIS131" s="14"/>
      <c r="AIT131" s="14"/>
      <c r="AIU131" s="14"/>
      <c r="AIV131" s="14"/>
      <c r="AIW131" s="14"/>
      <c r="AIX131" s="14"/>
      <c r="AIY131" s="14"/>
      <c r="AIZ131" s="14"/>
      <c r="AJA131" s="14"/>
      <c r="AJB131" s="14"/>
      <c r="AJC131" s="14"/>
      <c r="AJD131" s="14"/>
      <c r="AJE131" s="14"/>
      <c r="AJF131" s="14"/>
      <c r="AJG131" s="14"/>
      <c r="AJH131" s="14"/>
      <c r="AJI131" s="14"/>
      <c r="AJJ131" s="14"/>
      <c r="AJK131" s="14"/>
      <c r="AJL131" s="14"/>
      <c r="AJM131" s="14"/>
      <c r="AJN131" s="14"/>
      <c r="AJO131" s="14"/>
      <c r="AJP131" s="14"/>
      <c r="AJQ131" s="14"/>
      <c r="AJR131" s="14"/>
      <c r="AJS131" s="14"/>
      <c r="AJT131" s="14"/>
      <c r="AJU131" s="14"/>
      <c r="AJV131" s="14"/>
      <c r="AJW131" s="14"/>
      <c r="AJX131" s="14"/>
      <c r="AJY131" s="14"/>
      <c r="AJZ131" s="14"/>
      <c r="AKA131" s="14"/>
      <c r="AKB131" s="14"/>
      <c r="AKC131" s="14"/>
      <c r="AKD131" s="14"/>
      <c r="AKE131" s="14"/>
      <c r="AKF131" s="14"/>
      <c r="AKG131" s="14"/>
      <c r="AKH131" s="14"/>
      <c r="AKI131" s="14"/>
      <c r="AKJ131" s="14"/>
      <c r="AKK131" s="14"/>
      <c r="AKL131" s="14"/>
      <c r="AKM131" s="14"/>
      <c r="AKN131" s="14"/>
      <c r="AKO131" s="14"/>
      <c r="AKP131" s="14"/>
      <c r="AKQ131" s="14"/>
      <c r="AKR131" s="14"/>
      <c r="AKS131" s="14"/>
      <c r="AKT131" s="14"/>
      <c r="AKU131" s="14"/>
      <c r="AKV131" s="14"/>
      <c r="AKW131" s="14"/>
      <c r="AKX131" s="14"/>
      <c r="AKY131" s="14"/>
      <c r="AKZ131" s="14"/>
      <c r="ALA131" s="14"/>
      <c r="ALB131" s="14"/>
      <c r="ALC131" s="14"/>
      <c r="ALD131" s="14"/>
      <c r="ALE131" s="14"/>
      <c r="ALF131" s="14"/>
      <c r="ALG131" s="14"/>
      <c r="ALH131" s="14"/>
      <c r="ALI131" s="14"/>
      <c r="ALJ131" s="14"/>
      <c r="ALK131" s="14"/>
      <c r="ALL131" s="14"/>
      <c r="ALM131" s="14"/>
      <c r="ALN131" s="14"/>
      <c r="ALO131" s="14"/>
      <c r="ALP131" s="14"/>
      <c r="ALQ131" s="14"/>
      <c r="ALR131" s="14"/>
      <c r="ALS131" s="14"/>
      <c r="ALT131" s="14"/>
      <c r="ALU131" s="14"/>
      <c r="ALV131" s="14"/>
      <c r="ALW131" s="14"/>
      <c r="ALX131" s="14"/>
      <c r="ALY131" s="14"/>
      <c r="ALZ131" s="14"/>
      <c r="AMA131" s="14"/>
      <c r="AMB131" s="14"/>
      <c r="AMC131" s="14"/>
      <c r="AMD131" s="14"/>
      <c r="AME131" s="14"/>
      <c r="AMF131" s="14"/>
      <c r="AMG131" s="14"/>
      <c r="AMH131" s="14"/>
      <c r="AMI131" s="14"/>
      <c r="AMJ131" s="14"/>
      <c r="AMK131" s="14"/>
      <c r="AML131" s="14"/>
      <c r="AMM131" s="14"/>
      <c r="AMN131" s="14"/>
      <c r="AMO131" s="14"/>
      <c r="AMP131" s="14"/>
      <c r="AMQ131" s="14"/>
      <c r="AMR131" s="14"/>
      <c r="AMS131" s="14"/>
      <c r="AMT131" s="14"/>
      <c r="AMU131" s="14"/>
      <c r="AMV131" s="14"/>
      <c r="AMW131" s="14"/>
      <c r="AMX131" s="14"/>
      <c r="AMY131" s="14"/>
      <c r="AMZ131" s="14"/>
      <c r="ANA131" s="14"/>
      <c r="ANB131" s="14"/>
      <c r="ANC131" s="14"/>
      <c r="AND131" s="14"/>
      <c r="ANE131" s="14"/>
      <c r="ANF131" s="14"/>
      <c r="ANG131" s="14"/>
      <c r="ANH131" s="14"/>
      <c r="ANI131" s="14"/>
      <c r="ANJ131" s="14"/>
      <c r="ANK131" s="14"/>
      <c r="ANL131" s="14"/>
      <c r="ANM131" s="14"/>
      <c r="ANN131" s="14"/>
      <c r="ANO131" s="14"/>
      <c r="ANP131" s="14"/>
      <c r="ANQ131" s="14"/>
      <c r="ANR131" s="14"/>
      <c r="ANS131" s="14"/>
      <c r="ANT131" s="14"/>
      <c r="ANU131" s="14"/>
      <c r="ANV131" s="14"/>
      <c r="ANW131" s="14"/>
      <c r="ANX131" s="14"/>
      <c r="ANY131" s="14"/>
      <c r="ANZ131" s="14"/>
      <c r="AOA131" s="14"/>
      <c r="AOB131" s="14"/>
      <c r="AOC131" s="14"/>
      <c r="AOD131" s="14"/>
      <c r="AOE131" s="14"/>
      <c r="AOF131" s="14"/>
      <c r="AOG131" s="14"/>
      <c r="AOH131" s="14"/>
      <c r="AOI131" s="14"/>
      <c r="AOJ131" s="14"/>
      <c r="AOK131" s="14"/>
      <c r="AOL131" s="14"/>
      <c r="AOM131" s="14"/>
      <c r="AON131" s="14"/>
      <c r="AOO131" s="14"/>
      <c r="AOP131" s="14"/>
      <c r="AOQ131" s="14"/>
      <c r="AOR131" s="14"/>
      <c r="AOS131" s="14"/>
      <c r="AOT131" s="14"/>
      <c r="AOU131" s="14"/>
      <c r="AOV131" s="14"/>
      <c r="AOW131" s="14"/>
      <c r="AOX131" s="14"/>
      <c r="AOY131" s="14"/>
      <c r="AOZ131" s="14"/>
      <c r="APA131" s="14"/>
      <c r="APB131" s="14"/>
      <c r="APC131" s="14"/>
      <c r="APD131" s="14"/>
      <c r="APE131" s="14"/>
      <c r="APF131" s="14"/>
      <c r="APG131" s="14"/>
      <c r="APH131" s="14"/>
      <c r="API131" s="14"/>
      <c r="APJ131" s="14"/>
      <c r="APK131" s="14"/>
      <c r="APL131" s="14"/>
      <c r="APM131" s="14"/>
      <c r="APN131" s="14"/>
      <c r="APO131" s="14"/>
      <c r="APP131" s="14"/>
      <c r="APQ131" s="14"/>
      <c r="APR131" s="14"/>
      <c r="APS131" s="14"/>
      <c r="APT131" s="14"/>
      <c r="APU131" s="14"/>
      <c r="APV131" s="14"/>
      <c r="APW131" s="14"/>
      <c r="APX131" s="14"/>
      <c r="APY131" s="14"/>
      <c r="APZ131" s="14"/>
      <c r="AQA131" s="14"/>
      <c r="AQB131" s="14"/>
      <c r="AQC131" s="14"/>
      <c r="AQD131" s="14"/>
      <c r="AQE131" s="14"/>
      <c r="AQF131" s="14"/>
      <c r="AQG131" s="14"/>
      <c r="AQH131" s="14"/>
      <c r="AQI131" s="14"/>
      <c r="AQJ131" s="14"/>
      <c r="AQK131" s="14"/>
      <c r="AQL131" s="14"/>
      <c r="AQM131" s="14"/>
      <c r="AQN131" s="14"/>
      <c r="AQO131" s="14"/>
      <c r="AQP131" s="14"/>
      <c r="AQQ131" s="14"/>
      <c r="AQR131" s="14"/>
      <c r="AQS131" s="14"/>
      <c r="AQT131" s="14"/>
      <c r="AQU131" s="14"/>
      <c r="AQV131" s="14"/>
      <c r="AQW131" s="14"/>
      <c r="AQX131" s="14"/>
      <c r="AQY131" s="14"/>
      <c r="AQZ131" s="14"/>
      <c r="ARA131" s="14"/>
      <c r="ARB131" s="14"/>
      <c r="ARC131" s="14"/>
      <c r="ARD131" s="14"/>
      <c r="ARE131" s="14"/>
      <c r="ARF131" s="14"/>
      <c r="ARG131" s="14"/>
      <c r="ARH131" s="14"/>
      <c r="ARI131" s="14"/>
      <c r="ARJ131" s="14"/>
      <c r="ARK131" s="14"/>
      <c r="ARL131" s="14"/>
      <c r="ARM131" s="14"/>
      <c r="ARN131" s="14"/>
      <c r="ARO131" s="14"/>
      <c r="ARP131" s="14"/>
      <c r="ARQ131" s="14"/>
      <c r="ARR131" s="14"/>
      <c r="ARS131" s="14"/>
      <c r="ART131" s="14"/>
      <c r="ARU131" s="14"/>
      <c r="ARV131" s="14"/>
      <c r="ARW131" s="14"/>
      <c r="ARX131" s="14"/>
      <c r="ARY131" s="14"/>
      <c r="ARZ131" s="14"/>
      <c r="ASA131" s="14"/>
      <c r="ASB131" s="14"/>
      <c r="ASC131" s="14"/>
      <c r="ASD131" s="14"/>
      <c r="ASE131" s="14"/>
      <c r="ASF131" s="14"/>
      <c r="ASG131" s="14"/>
      <c r="ASH131" s="14"/>
      <c r="ASI131" s="14"/>
      <c r="ASJ131" s="14"/>
      <c r="ASK131" s="14"/>
      <c r="ASL131" s="14"/>
      <c r="ASM131" s="14"/>
      <c r="ASN131" s="14"/>
      <c r="ASO131" s="14"/>
      <c r="ASP131" s="14"/>
      <c r="ASQ131" s="14"/>
      <c r="ASR131" s="14"/>
      <c r="ASS131" s="14"/>
      <c r="AST131" s="14"/>
      <c r="ASU131" s="14"/>
      <c r="ASV131" s="14"/>
      <c r="ASW131" s="14"/>
      <c r="ASX131" s="14"/>
      <c r="ASY131" s="14"/>
      <c r="ASZ131" s="14"/>
      <c r="ATA131" s="14"/>
      <c r="ATB131" s="14"/>
      <c r="ATC131" s="14"/>
      <c r="ATD131" s="14"/>
    </row>
    <row r="132" spans="63:1200">
      <c r="BK132" s="14" t="str">
        <f t="shared" si="2116"/>
        <v/>
      </c>
      <c r="ABO132" s="14"/>
      <c r="ABP132" s="14"/>
      <c r="ABQ132" s="14"/>
      <c r="ABR132" s="14"/>
      <c r="ABS132" s="14"/>
      <c r="ABT132" s="14"/>
      <c r="ABU132" s="14"/>
      <c r="ABV132" s="14"/>
      <c r="ABW132" s="14"/>
      <c r="ABX132" s="14"/>
      <c r="ABY132" s="14"/>
      <c r="ABZ132" s="14"/>
      <c r="ACA132" s="14"/>
      <c r="ACB132" s="14"/>
      <c r="ACC132" s="14"/>
      <c r="ACD132" s="14"/>
      <c r="ACE132" s="14"/>
      <c r="ACF132" s="14"/>
      <c r="ACG132" s="14"/>
      <c r="ACH132" s="14"/>
      <c r="ACI132" s="14"/>
      <c r="ACJ132" s="14"/>
      <c r="ACK132" s="14"/>
      <c r="ACL132" s="14"/>
      <c r="ACM132" s="14"/>
      <c r="ACN132" s="14"/>
      <c r="ACO132" s="14"/>
      <c r="ACP132" s="14"/>
      <c r="ACQ132" s="14"/>
      <c r="ACR132" s="14"/>
      <c r="ACS132" s="14"/>
      <c r="ACT132" s="14"/>
      <c r="ACU132" s="14"/>
      <c r="ACV132" s="14"/>
      <c r="ACW132" s="14"/>
      <c r="ACX132" s="14"/>
      <c r="ACY132" s="14"/>
      <c r="ACZ132" s="14"/>
      <c r="ADA132" s="14"/>
      <c r="ADB132" s="14"/>
      <c r="ADC132" s="14"/>
      <c r="ADD132" s="14"/>
      <c r="ADE132" s="14"/>
      <c r="ADF132" s="14"/>
      <c r="ADG132" s="14"/>
      <c r="ADH132" s="14"/>
      <c r="ADI132" s="14"/>
      <c r="ADJ132" s="14"/>
      <c r="ADK132" s="14"/>
      <c r="ADL132" s="14"/>
      <c r="ADM132" s="14"/>
      <c r="ADN132" s="14"/>
      <c r="ADO132" s="14"/>
      <c r="ADP132" s="14"/>
      <c r="ADQ132" s="14"/>
      <c r="ADR132" s="14"/>
      <c r="ADS132" s="14"/>
      <c r="ADT132" s="14"/>
      <c r="ADU132" s="14"/>
      <c r="ADV132" s="14"/>
      <c r="ADW132" s="14"/>
      <c r="ADX132" s="14"/>
      <c r="ADY132" s="14"/>
      <c r="ADZ132" s="14"/>
      <c r="AEA132" s="14"/>
      <c r="AEB132" s="14"/>
      <c r="AEC132" s="14"/>
      <c r="AED132" s="14"/>
      <c r="AEE132" s="14"/>
      <c r="AEF132" s="14"/>
      <c r="AEG132" s="14"/>
      <c r="AEH132" s="14"/>
      <c r="AEI132" s="14"/>
      <c r="AEJ132" s="14"/>
      <c r="AEK132" s="14"/>
      <c r="AEL132" s="14"/>
      <c r="AEM132" s="14"/>
      <c r="AEN132" s="14"/>
      <c r="AEO132" s="14"/>
      <c r="AEP132" s="14"/>
      <c r="AEQ132" s="14"/>
      <c r="AER132" s="14"/>
      <c r="AES132" s="14"/>
      <c r="AET132" s="14"/>
      <c r="AEU132" s="14"/>
      <c r="AEV132" s="14"/>
      <c r="AEW132" s="14"/>
      <c r="AEX132" s="14"/>
      <c r="AEY132" s="14"/>
      <c r="AEZ132" s="14"/>
      <c r="AFA132" s="14"/>
      <c r="AFB132" s="14"/>
      <c r="AFC132" s="14"/>
      <c r="AFD132" s="14"/>
      <c r="AFE132" s="14"/>
      <c r="AFF132" s="14"/>
      <c r="AFG132" s="14"/>
      <c r="AFH132" s="14"/>
      <c r="AFI132" s="14"/>
      <c r="AFJ132" s="14"/>
      <c r="AFK132" s="14"/>
      <c r="AFL132" s="14"/>
      <c r="AFM132" s="14"/>
      <c r="AFN132" s="14"/>
      <c r="AFO132" s="14"/>
      <c r="AFP132" s="14"/>
      <c r="AFQ132" s="14"/>
      <c r="AFR132" s="14"/>
      <c r="AFS132" s="14"/>
      <c r="AFT132" s="14"/>
      <c r="AFU132" s="14"/>
      <c r="AFV132" s="14"/>
      <c r="AFW132" s="14"/>
      <c r="AFX132" s="14"/>
      <c r="AFY132" s="14"/>
      <c r="AFZ132" s="14"/>
      <c r="AGA132" s="14"/>
      <c r="AGB132" s="14"/>
      <c r="AGC132" s="14"/>
      <c r="AGD132" s="14"/>
      <c r="AGE132" s="14"/>
      <c r="AGF132" s="14"/>
      <c r="AGG132" s="14"/>
      <c r="AGH132" s="14"/>
      <c r="AGI132" s="14"/>
      <c r="AGJ132" s="14"/>
      <c r="AGK132" s="14"/>
      <c r="AGL132" s="14"/>
      <c r="AGM132" s="14"/>
      <c r="AGN132" s="14"/>
      <c r="AGO132" s="14"/>
      <c r="AGP132" s="14"/>
      <c r="AGQ132" s="14"/>
      <c r="AGR132" s="14"/>
      <c r="AGS132" s="14"/>
      <c r="AGT132" s="14"/>
      <c r="AGU132" s="14"/>
      <c r="AGV132" s="14"/>
      <c r="AGW132" s="14"/>
      <c r="AGX132" s="14"/>
      <c r="AGY132" s="14"/>
      <c r="AGZ132" s="14"/>
      <c r="AHA132" s="14"/>
      <c r="AHB132" s="14"/>
      <c r="AHC132" s="14"/>
      <c r="AHD132" s="14"/>
      <c r="AHE132" s="14"/>
      <c r="AHF132" s="14"/>
      <c r="AHG132" s="14"/>
      <c r="AHH132" s="14"/>
      <c r="AHI132" s="14"/>
      <c r="AHJ132" s="14"/>
      <c r="AHK132" s="14"/>
      <c r="AHL132" s="14"/>
      <c r="AHM132" s="14"/>
      <c r="AHN132" s="14"/>
      <c r="AHO132" s="14"/>
      <c r="AHP132" s="14"/>
      <c r="AHQ132" s="14"/>
      <c r="AHR132" s="14"/>
      <c r="AHS132" s="14"/>
      <c r="AHT132" s="14"/>
      <c r="AHU132" s="14"/>
      <c r="AHV132" s="14"/>
      <c r="AHW132" s="14"/>
      <c r="AHX132" s="14"/>
      <c r="AHY132" s="14"/>
      <c r="AHZ132" s="14"/>
      <c r="AIA132" s="14"/>
      <c r="AIB132" s="14"/>
      <c r="AIC132" s="14"/>
      <c r="AID132" s="14"/>
      <c r="AIE132" s="14"/>
      <c r="AIF132" s="14"/>
      <c r="AIG132" s="14"/>
      <c r="AIH132" s="14"/>
      <c r="AII132" s="14"/>
      <c r="AIJ132" s="14"/>
      <c r="AIK132" s="14"/>
      <c r="AIL132" s="14"/>
      <c r="AIM132" s="14"/>
      <c r="AIN132" s="14"/>
      <c r="AIO132" s="14"/>
      <c r="AIP132" s="14"/>
      <c r="AIQ132" s="14"/>
      <c r="AIR132" s="14"/>
      <c r="AIS132" s="14"/>
      <c r="AIT132" s="14"/>
      <c r="AIU132" s="14"/>
      <c r="AIV132" s="14"/>
      <c r="AIW132" s="14"/>
      <c r="AIX132" s="14"/>
      <c r="AIY132" s="14"/>
      <c r="AIZ132" s="14"/>
      <c r="AJA132" s="14"/>
      <c r="AJB132" s="14"/>
      <c r="AJC132" s="14"/>
      <c r="AJD132" s="14"/>
      <c r="AJE132" s="14"/>
      <c r="AJF132" s="14"/>
      <c r="AJG132" s="14"/>
      <c r="AJH132" s="14"/>
      <c r="AJI132" s="14"/>
      <c r="AJJ132" s="14"/>
      <c r="AJK132" s="14"/>
      <c r="AJL132" s="14"/>
      <c r="AJM132" s="14"/>
      <c r="AJN132" s="14"/>
      <c r="AJO132" s="14"/>
      <c r="AJP132" s="14"/>
      <c r="AJQ132" s="14"/>
      <c r="AJR132" s="14"/>
      <c r="AJS132" s="14"/>
      <c r="AJT132" s="14"/>
      <c r="AJU132" s="14"/>
      <c r="AJV132" s="14"/>
      <c r="AJW132" s="14"/>
      <c r="AJX132" s="14"/>
      <c r="AJY132" s="14"/>
      <c r="AJZ132" s="14"/>
      <c r="AKA132" s="14"/>
      <c r="AKB132" s="14"/>
      <c r="AKC132" s="14"/>
      <c r="AKD132" s="14"/>
      <c r="AKE132" s="14"/>
      <c r="AKF132" s="14"/>
      <c r="AKG132" s="14"/>
      <c r="AKH132" s="14"/>
      <c r="AKI132" s="14"/>
      <c r="AKJ132" s="14"/>
      <c r="AKK132" s="14"/>
      <c r="AKL132" s="14"/>
      <c r="AKM132" s="14"/>
      <c r="AKN132" s="14"/>
      <c r="AKO132" s="14"/>
      <c r="AKP132" s="14"/>
      <c r="AKQ132" s="14"/>
      <c r="AKR132" s="14"/>
      <c r="AKS132" s="14"/>
      <c r="AKT132" s="14"/>
      <c r="AKU132" s="14"/>
      <c r="AKV132" s="14"/>
      <c r="AKW132" s="14"/>
      <c r="AKX132" s="14"/>
      <c r="AKY132" s="14"/>
      <c r="AKZ132" s="14"/>
      <c r="ALA132" s="14"/>
      <c r="ALB132" s="14"/>
      <c r="ALC132" s="14"/>
      <c r="ALD132" s="14"/>
      <c r="ALE132" s="14"/>
      <c r="ALF132" s="14"/>
      <c r="ALG132" s="14"/>
      <c r="ALH132" s="14"/>
      <c r="ALI132" s="14"/>
      <c r="ALJ132" s="14"/>
      <c r="ALK132" s="14"/>
      <c r="ALL132" s="14"/>
      <c r="ALM132" s="14"/>
      <c r="ALN132" s="14"/>
      <c r="ALO132" s="14"/>
      <c r="ALP132" s="14"/>
      <c r="ALQ132" s="14"/>
      <c r="ALR132" s="14"/>
      <c r="ALS132" s="14"/>
      <c r="ALT132" s="14"/>
      <c r="ALU132" s="14"/>
      <c r="ALV132" s="14"/>
      <c r="ALW132" s="14"/>
      <c r="ALX132" s="14"/>
      <c r="ALY132" s="14"/>
      <c r="ALZ132" s="14"/>
      <c r="AMA132" s="14"/>
      <c r="AMB132" s="14"/>
      <c r="AMC132" s="14"/>
      <c r="AMD132" s="14"/>
      <c r="AME132" s="14"/>
      <c r="AMF132" s="14"/>
      <c r="AMG132" s="14"/>
      <c r="AMH132" s="14"/>
      <c r="AMI132" s="14"/>
      <c r="AMJ132" s="14"/>
      <c r="AMK132" s="14"/>
      <c r="AML132" s="14"/>
      <c r="AMM132" s="14"/>
      <c r="AMN132" s="14"/>
      <c r="AMO132" s="14"/>
      <c r="AMP132" s="14"/>
      <c r="AMQ132" s="14"/>
      <c r="AMR132" s="14"/>
      <c r="AMS132" s="14"/>
      <c r="AMT132" s="14"/>
      <c r="AMU132" s="14"/>
      <c r="AMV132" s="14"/>
      <c r="AMW132" s="14"/>
      <c r="AMX132" s="14"/>
      <c r="AMY132" s="14"/>
      <c r="AMZ132" s="14"/>
      <c r="ANA132" s="14"/>
      <c r="ANB132" s="14"/>
      <c r="ANC132" s="14"/>
      <c r="AND132" s="14"/>
      <c r="ANE132" s="14"/>
      <c r="ANF132" s="14"/>
      <c r="ANG132" s="14"/>
      <c r="ANH132" s="14"/>
      <c r="ANI132" s="14"/>
      <c r="ANJ132" s="14"/>
      <c r="ANK132" s="14"/>
      <c r="ANL132" s="14"/>
      <c r="ANM132" s="14"/>
      <c r="ANN132" s="14"/>
      <c r="ANO132" s="14"/>
      <c r="ANP132" s="14"/>
      <c r="ANQ132" s="14"/>
      <c r="ANR132" s="14"/>
      <c r="ANS132" s="14"/>
      <c r="ANT132" s="14"/>
      <c r="ANU132" s="14"/>
      <c r="ANV132" s="14"/>
      <c r="ANW132" s="14"/>
      <c r="ANX132" s="14"/>
      <c r="ANY132" s="14"/>
      <c r="ANZ132" s="14"/>
      <c r="AOA132" s="14"/>
      <c r="AOB132" s="14"/>
      <c r="AOC132" s="14"/>
      <c r="AOD132" s="14"/>
      <c r="AOE132" s="14"/>
      <c r="AOF132" s="14"/>
      <c r="AOG132" s="14"/>
      <c r="AOH132" s="14"/>
      <c r="AOI132" s="14"/>
      <c r="AOJ132" s="14"/>
      <c r="AOK132" s="14"/>
      <c r="AOL132" s="14"/>
      <c r="AOM132" s="14"/>
      <c r="AON132" s="14"/>
      <c r="AOO132" s="14"/>
      <c r="AOP132" s="14"/>
      <c r="AOQ132" s="14"/>
      <c r="AOR132" s="14"/>
      <c r="AOS132" s="14"/>
      <c r="AOT132" s="14"/>
      <c r="AOU132" s="14"/>
      <c r="AOV132" s="14"/>
      <c r="AOW132" s="14"/>
      <c r="AOX132" s="14"/>
      <c r="AOY132" s="14"/>
      <c r="AOZ132" s="14"/>
      <c r="APA132" s="14"/>
      <c r="APB132" s="14"/>
      <c r="APC132" s="14"/>
      <c r="APD132" s="14"/>
      <c r="APE132" s="14"/>
      <c r="APF132" s="14"/>
      <c r="APG132" s="14"/>
      <c r="APH132" s="14"/>
      <c r="API132" s="14"/>
      <c r="APJ132" s="14"/>
      <c r="APK132" s="14"/>
      <c r="APL132" s="14"/>
      <c r="APM132" s="14"/>
      <c r="APN132" s="14"/>
      <c r="APO132" s="14"/>
      <c r="APP132" s="14"/>
      <c r="APQ132" s="14"/>
      <c r="APR132" s="14"/>
      <c r="APS132" s="14"/>
      <c r="APT132" s="14"/>
      <c r="APU132" s="14"/>
      <c r="APV132" s="14"/>
      <c r="APW132" s="14"/>
      <c r="APX132" s="14"/>
      <c r="APY132" s="14"/>
      <c r="APZ132" s="14"/>
      <c r="AQA132" s="14"/>
      <c r="AQB132" s="14"/>
      <c r="AQC132" s="14"/>
      <c r="AQD132" s="14"/>
      <c r="AQE132" s="14"/>
      <c r="AQF132" s="14"/>
      <c r="AQG132" s="14"/>
      <c r="AQH132" s="14"/>
      <c r="AQI132" s="14"/>
      <c r="AQJ132" s="14"/>
      <c r="AQK132" s="14"/>
      <c r="AQL132" s="14"/>
      <c r="AQM132" s="14"/>
      <c r="AQN132" s="14"/>
      <c r="AQO132" s="14"/>
      <c r="AQP132" s="14"/>
      <c r="AQQ132" s="14"/>
      <c r="AQR132" s="14"/>
      <c r="AQS132" s="14"/>
      <c r="AQT132" s="14"/>
      <c r="AQU132" s="14"/>
      <c r="AQV132" s="14"/>
      <c r="AQW132" s="14"/>
      <c r="AQX132" s="14"/>
      <c r="AQY132" s="14"/>
      <c r="AQZ132" s="14"/>
      <c r="ARA132" s="14"/>
      <c r="ARB132" s="14"/>
      <c r="ARC132" s="14"/>
      <c r="ARD132" s="14"/>
      <c r="ARE132" s="14"/>
      <c r="ARF132" s="14"/>
      <c r="ARG132" s="14"/>
      <c r="ARH132" s="14"/>
      <c r="ARI132" s="14"/>
      <c r="ARJ132" s="14"/>
      <c r="ARK132" s="14"/>
      <c r="ARL132" s="14"/>
      <c r="ARM132" s="14"/>
      <c r="ARN132" s="14"/>
      <c r="ARO132" s="14"/>
      <c r="ARP132" s="14"/>
      <c r="ARQ132" s="14"/>
      <c r="ARR132" s="14"/>
      <c r="ARS132" s="14"/>
      <c r="ART132" s="14"/>
      <c r="ARU132" s="14"/>
      <c r="ARV132" s="14"/>
      <c r="ARW132" s="14"/>
      <c r="ARX132" s="14"/>
      <c r="ARY132" s="14"/>
      <c r="ARZ132" s="14"/>
      <c r="ASA132" s="14"/>
      <c r="ASB132" s="14"/>
      <c r="ASC132" s="14"/>
      <c r="ASD132" s="14"/>
      <c r="ASE132" s="14"/>
      <c r="ASF132" s="14"/>
      <c r="ASG132" s="14"/>
      <c r="ASH132" s="14"/>
      <c r="ASI132" s="14"/>
      <c r="ASJ132" s="14"/>
      <c r="ASK132" s="14"/>
      <c r="ASL132" s="14"/>
      <c r="ASM132" s="14"/>
      <c r="ASN132" s="14"/>
      <c r="ASO132" s="14"/>
      <c r="ASP132" s="14"/>
      <c r="ASQ132" s="14"/>
      <c r="ASR132" s="14"/>
      <c r="ASS132" s="14"/>
      <c r="AST132" s="14"/>
      <c r="ASU132" s="14"/>
      <c r="ASV132" s="14"/>
      <c r="ASW132" s="14"/>
      <c r="ASX132" s="14"/>
      <c r="ASY132" s="14"/>
      <c r="ASZ132" s="14"/>
      <c r="ATA132" s="14"/>
      <c r="ATB132" s="14"/>
      <c r="ATC132" s="14"/>
      <c r="ATD132" s="14"/>
    </row>
    <row r="133" spans="63:1200">
      <c r="BK133" s="14" t="str">
        <f t="shared" si="2116"/>
        <v/>
      </c>
      <c r="ABO133" s="14"/>
      <c r="ABP133" s="14"/>
      <c r="ABQ133" s="14"/>
      <c r="ABR133" s="14"/>
      <c r="ABS133" s="14"/>
      <c r="ABT133" s="14"/>
      <c r="ABU133" s="14"/>
      <c r="ABV133" s="14"/>
      <c r="ABW133" s="14"/>
      <c r="ABX133" s="14"/>
      <c r="ABY133" s="14"/>
      <c r="ABZ133" s="14"/>
      <c r="ACA133" s="14"/>
      <c r="ACB133" s="14"/>
      <c r="ACC133" s="14"/>
      <c r="ACD133" s="14"/>
      <c r="ACE133" s="14"/>
      <c r="ACF133" s="14"/>
      <c r="ACG133" s="14"/>
      <c r="ACH133" s="14"/>
      <c r="ACI133" s="14"/>
      <c r="ACJ133" s="14"/>
      <c r="ACK133" s="14"/>
      <c r="ACL133" s="14"/>
      <c r="ACM133" s="14"/>
      <c r="ACN133" s="14"/>
      <c r="ACO133" s="14"/>
      <c r="ACP133" s="14"/>
      <c r="ACQ133" s="14"/>
      <c r="ACR133" s="14"/>
      <c r="ACS133" s="14"/>
      <c r="ACT133" s="14"/>
      <c r="ACU133" s="14"/>
      <c r="ACV133" s="14"/>
      <c r="ACW133" s="14"/>
      <c r="ACX133" s="14"/>
      <c r="ACY133" s="14"/>
      <c r="ACZ133" s="14"/>
      <c r="ADA133" s="14"/>
      <c r="ADB133" s="14"/>
      <c r="ADC133" s="14"/>
      <c r="ADD133" s="14"/>
      <c r="ADE133" s="14"/>
      <c r="ADF133" s="14"/>
      <c r="ADG133" s="14"/>
      <c r="ADH133" s="14"/>
      <c r="ADI133" s="14"/>
      <c r="ADJ133" s="14"/>
      <c r="ADK133" s="14"/>
      <c r="ADL133" s="14"/>
      <c r="ADM133" s="14"/>
      <c r="ADN133" s="14"/>
      <c r="ADO133" s="14"/>
      <c r="ADP133" s="14"/>
      <c r="ADQ133" s="14"/>
      <c r="ADR133" s="14"/>
      <c r="ADS133" s="14"/>
      <c r="ADT133" s="14"/>
      <c r="ADU133" s="14"/>
      <c r="ADV133" s="14"/>
      <c r="ADW133" s="14"/>
      <c r="ADX133" s="14"/>
      <c r="ADY133" s="14"/>
      <c r="ADZ133" s="14"/>
      <c r="AEA133" s="14"/>
      <c r="AEB133" s="14"/>
      <c r="AEC133" s="14"/>
      <c r="AED133" s="14"/>
      <c r="AEE133" s="14"/>
      <c r="AEF133" s="14"/>
      <c r="AEG133" s="14"/>
      <c r="AEH133" s="14"/>
      <c r="AEI133" s="14"/>
      <c r="AEJ133" s="14"/>
      <c r="AEK133" s="14"/>
      <c r="AEL133" s="14"/>
      <c r="AEM133" s="14"/>
      <c r="AEN133" s="14"/>
      <c r="AEO133" s="14"/>
      <c r="AEP133" s="14"/>
      <c r="AEQ133" s="14"/>
      <c r="AER133" s="14"/>
      <c r="AES133" s="14"/>
      <c r="AET133" s="14"/>
      <c r="AEU133" s="14"/>
      <c r="AEV133" s="14"/>
      <c r="AEW133" s="14"/>
      <c r="AEX133" s="14"/>
      <c r="AEY133" s="14"/>
      <c r="AEZ133" s="14"/>
      <c r="AFA133" s="14"/>
      <c r="AFB133" s="14"/>
      <c r="AFC133" s="14"/>
      <c r="AFD133" s="14"/>
      <c r="AFE133" s="14"/>
      <c r="AFF133" s="14"/>
      <c r="AFG133" s="14"/>
      <c r="AFH133" s="14"/>
      <c r="AFI133" s="14"/>
      <c r="AFJ133" s="14"/>
      <c r="AFK133" s="14"/>
      <c r="AFL133" s="14"/>
      <c r="AFM133" s="14"/>
      <c r="AFN133" s="14"/>
      <c r="AFO133" s="14"/>
      <c r="AFP133" s="14"/>
      <c r="AFQ133" s="14"/>
      <c r="AFR133" s="14"/>
      <c r="AFS133" s="14"/>
      <c r="AFT133" s="14"/>
      <c r="AFU133" s="14"/>
      <c r="AFV133" s="14"/>
      <c r="AFW133" s="14"/>
      <c r="AFX133" s="14"/>
      <c r="AFY133" s="14"/>
      <c r="AFZ133" s="14"/>
      <c r="AGA133" s="14"/>
      <c r="AGB133" s="14"/>
      <c r="AGC133" s="14"/>
      <c r="AGD133" s="14"/>
      <c r="AGE133" s="14"/>
      <c r="AGF133" s="14"/>
      <c r="AGG133" s="14"/>
      <c r="AGH133" s="14"/>
      <c r="AGI133" s="14"/>
      <c r="AGJ133" s="14"/>
      <c r="AGK133" s="14"/>
      <c r="AGL133" s="14"/>
      <c r="AGM133" s="14"/>
      <c r="AGN133" s="14"/>
      <c r="AGO133" s="14"/>
      <c r="AGP133" s="14"/>
      <c r="AGQ133" s="14"/>
      <c r="AGR133" s="14"/>
      <c r="AGS133" s="14"/>
      <c r="AGT133" s="14"/>
      <c r="AGU133" s="14"/>
      <c r="AGV133" s="14"/>
      <c r="AGW133" s="14"/>
      <c r="AGX133" s="14"/>
      <c r="AGY133" s="14"/>
      <c r="AGZ133" s="14"/>
      <c r="AHA133" s="14"/>
      <c r="AHB133" s="14"/>
      <c r="AHC133" s="14"/>
      <c r="AHD133" s="14"/>
      <c r="AHE133" s="14"/>
      <c r="AHF133" s="14"/>
      <c r="AHG133" s="14"/>
      <c r="AHH133" s="14"/>
      <c r="AHI133" s="14"/>
      <c r="AHJ133" s="14"/>
      <c r="AHK133" s="14"/>
      <c r="AHL133" s="14"/>
      <c r="AHM133" s="14"/>
      <c r="AHN133" s="14"/>
      <c r="AHO133" s="14"/>
      <c r="AHP133" s="14"/>
      <c r="AHQ133" s="14"/>
      <c r="AHR133" s="14"/>
      <c r="AHS133" s="14"/>
      <c r="AHT133" s="14"/>
      <c r="AHU133" s="14"/>
      <c r="AHV133" s="14"/>
      <c r="AHW133" s="14"/>
      <c r="AHX133" s="14"/>
      <c r="AHY133" s="14"/>
      <c r="AHZ133" s="14"/>
      <c r="AIA133" s="14"/>
      <c r="AIB133" s="14"/>
      <c r="AIC133" s="14"/>
      <c r="AID133" s="14"/>
      <c r="AIE133" s="14"/>
      <c r="AIF133" s="14"/>
      <c r="AIG133" s="14"/>
      <c r="AIH133" s="14"/>
      <c r="AII133" s="14"/>
      <c r="AIJ133" s="14"/>
      <c r="AIK133" s="14"/>
      <c r="AIL133" s="14"/>
      <c r="AIM133" s="14"/>
      <c r="AIN133" s="14"/>
      <c r="AIO133" s="14"/>
      <c r="AIP133" s="14"/>
      <c r="AIQ133" s="14"/>
      <c r="AIR133" s="14"/>
      <c r="AIS133" s="14"/>
      <c r="AIT133" s="14"/>
      <c r="AIU133" s="14"/>
      <c r="AIV133" s="14"/>
      <c r="AIW133" s="14"/>
      <c r="AIX133" s="14"/>
      <c r="AIY133" s="14"/>
      <c r="AIZ133" s="14"/>
      <c r="AJA133" s="14"/>
      <c r="AJB133" s="14"/>
      <c r="AJC133" s="14"/>
      <c r="AJD133" s="14"/>
      <c r="AJE133" s="14"/>
      <c r="AJF133" s="14"/>
      <c r="AJG133" s="14"/>
      <c r="AJH133" s="14"/>
      <c r="AJI133" s="14"/>
      <c r="AJJ133" s="14"/>
      <c r="AJK133" s="14"/>
      <c r="AJL133" s="14"/>
      <c r="AJM133" s="14"/>
      <c r="AJN133" s="14"/>
      <c r="AJO133" s="14"/>
      <c r="AJP133" s="14"/>
      <c r="AJQ133" s="14"/>
      <c r="AJR133" s="14"/>
      <c r="AJS133" s="14"/>
      <c r="AJT133" s="14"/>
      <c r="AJU133" s="14"/>
      <c r="AJV133" s="14"/>
      <c r="AJW133" s="14"/>
      <c r="AJX133" s="14"/>
      <c r="AJY133" s="14"/>
      <c r="AJZ133" s="14"/>
      <c r="AKA133" s="14"/>
      <c r="AKB133" s="14"/>
      <c r="AKC133" s="14"/>
      <c r="AKD133" s="14"/>
      <c r="AKE133" s="14"/>
      <c r="AKF133" s="14"/>
      <c r="AKG133" s="14"/>
      <c r="AKH133" s="14"/>
      <c r="AKI133" s="14"/>
      <c r="AKJ133" s="14"/>
      <c r="AKK133" s="14"/>
      <c r="AKL133" s="14"/>
      <c r="AKM133" s="14"/>
      <c r="AKN133" s="14"/>
      <c r="AKO133" s="14"/>
      <c r="AKP133" s="14"/>
      <c r="AKQ133" s="14"/>
      <c r="AKR133" s="14"/>
      <c r="AKS133" s="14"/>
      <c r="AKT133" s="14"/>
      <c r="AKU133" s="14"/>
      <c r="AKV133" s="14"/>
      <c r="AKW133" s="14"/>
      <c r="AKX133" s="14"/>
      <c r="AKY133" s="14"/>
      <c r="AKZ133" s="14"/>
      <c r="ALA133" s="14"/>
      <c r="ALB133" s="14"/>
      <c r="ALC133" s="14"/>
      <c r="ALD133" s="14"/>
      <c r="ALE133" s="14"/>
      <c r="ALF133" s="14"/>
      <c r="ALG133" s="14"/>
      <c r="ALH133" s="14"/>
      <c r="ALI133" s="14"/>
      <c r="ALJ133" s="14"/>
      <c r="ALK133" s="14"/>
      <c r="ALL133" s="14"/>
      <c r="ALM133" s="14"/>
      <c r="ALN133" s="14"/>
      <c r="ALO133" s="14"/>
      <c r="ALP133" s="14"/>
      <c r="ALQ133" s="14"/>
      <c r="ALR133" s="14"/>
      <c r="ALS133" s="14"/>
      <c r="ALT133" s="14"/>
      <c r="ALU133" s="14"/>
      <c r="ALV133" s="14"/>
      <c r="ALW133" s="14"/>
      <c r="ALX133" s="14"/>
      <c r="ALY133" s="14"/>
      <c r="ALZ133" s="14"/>
      <c r="AMA133" s="14"/>
      <c r="AMB133" s="14"/>
      <c r="AMC133" s="14"/>
      <c r="AMD133" s="14"/>
      <c r="AME133" s="14"/>
      <c r="AMF133" s="14"/>
      <c r="AMG133" s="14"/>
      <c r="AMH133" s="14"/>
      <c r="AMI133" s="14"/>
      <c r="AMJ133" s="14"/>
      <c r="AMK133" s="14"/>
      <c r="AML133" s="14"/>
      <c r="AMM133" s="14"/>
      <c r="AMN133" s="14"/>
      <c r="AMO133" s="14"/>
      <c r="AMP133" s="14"/>
      <c r="AMQ133" s="14"/>
      <c r="AMR133" s="14"/>
      <c r="AMS133" s="14"/>
      <c r="AMT133" s="14"/>
      <c r="AMU133" s="14"/>
      <c r="AMV133" s="14"/>
      <c r="AMW133" s="14"/>
      <c r="AMX133" s="14"/>
      <c r="AMY133" s="14"/>
      <c r="AMZ133" s="14"/>
      <c r="ANA133" s="14"/>
      <c r="ANB133" s="14"/>
      <c r="ANC133" s="14"/>
      <c r="AND133" s="14"/>
      <c r="ANE133" s="14"/>
      <c r="ANF133" s="14"/>
      <c r="ANG133" s="14"/>
      <c r="ANH133" s="14"/>
      <c r="ANI133" s="14"/>
      <c r="ANJ133" s="14"/>
      <c r="ANK133" s="14"/>
      <c r="ANL133" s="14"/>
      <c r="ANM133" s="14"/>
      <c r="ANN133" s="14"/>
      <c r="ANO133" s="14"/>
      <c r="ANP133" s="14"/>
      <c r="ANQ133" s="14"/>
      <c r="ANR133" s="14"/>
      <c r="ANS133" s="14"/>
      <c r="ANT133" s="14"/>
      <c r="ANU133" s="14"/>
      <c r="ANV133" s="14"/>
      <c r="ANW133" s="14"/>
      <c r="ANX133" s="14"/>
      <c r="ANY133" s="14"/>
      <c r="ANZ133" s="14"/>
      <c r="AOA133" s="14"/>
      <c r="AOB133" s="14"/>
      <c r="AOC133" s="14"/>
      <c r="AOD133" s="14"/>
      <c r="AOE133" s="14"/>
      <c r="AOF133" s="14"/>
      <c r="AOG133" s="14"/>
      <c r="AOH133" s="14"/>
      <c r="AOI133" s="14"/>
      <c r="AOJ133" s="14"/>
      <c r="AOK133" s="14"/>
      <c r="AOL133" s="14"/>
      <c r="AOM133" s="14"/>
      <c r="AON133" s="14"/>
      <c r="AOO133" s="14"/>
      <c r="AOP133" s="14"/>
      <c r="AOQ133" s="14"/>
      <c r="AOR133" s="14"/>
      <c r="AOS133" s="14"/>
      <c r="AOT133" s="14"/>
      <c r="AOU133" s="14"/>
      <c r="AOV133" s="14"/>
      <c r="AOW133" s="14"/>
      <c r="AOX133" s="14"/>
      <c r="AOY133" s="14"/>
      <c r="AOZ133" s="14"/>
      <c r="APA133" s="14"/>
      <c r="APB133" s="14"/>
      <c r="APC133" s="14"/>
      <c r="APD133" s="14"/>
      <c r="APE133" s="14"/>
      <c r="APF133" s="14"/>
      <c r="APG133" s="14"/>
      <c r="APH133" s="14"/>
      <c r="API133" s="14"/>
      <c r="APJ133" s="14"/>
      <c r="APK133" s="14"/>
      <c r="APL133" s="14"/>
      <c r="APM133" s="14"/>
      <c r="APN133" s="14"/>
      <c r="APO133" s="14"/>
      <c r="APP133" s="14"/>
      <c r="APQ133" s="14"/>
      <c r="APR133" s="14"/>
      <c r="APS133" s="14"/>
      <c r="APT133" s="14"/>
      <c r="APU133" s="14"/>
      <c r="APV133" s="14"/>
      <c r="APW133" s="14"/>
      <c r="APX133" s="14"/>
      <c r="APY133" s="14"/>
      <c r="APZ133" s="14"/>
      <c r="AQA133" s="14"/>
      <c r="AQB133" s="14"/>
      <c r="AQC133" s="14"/>
      <c r="AQD133" s="14"/>
      <c r="AQE133" s="14"/>
      <c r="AQF133" s="14"/>
      <c r="AQG133" s="14"/>
      <c r="AQH133" s="14"/>
      <c r="AQI133" s="14"/>
      <c r="AQJ133" s="14"/>
      <c r="AQK133" s="14"/>
      <c r="AQL133" s="14"/>
      <c r="AQM133" s="14"/>
      <c r="AQN133" s="14"/>
      <c r="AQO133" s="14"/>
      <c r="AQP133" s="14"/>
      <c r="AQQ133" s="14"/>
      <c r="AQR133" s="14"/>
      <c r="AQS133" s="14"/>
      <c r="AQT133" s="14"/>
      <c r="AQU133" s="14"/>
      <c r="AQV133" s="14"/>
      <c r="AQW133" s="14"/>
      <c r="AQX133" s="14"/>
      <c r="AQY133" s="14"/>
      <c r="AQZ133" s="14"/>
      <c r="ARA133" s="14"/>
      <c r="ARB133" s="14"/>
      <c r="ARC133" s="14"/>
      <c r="ARD133" s="14"/>
      <c r="ARE133" s="14"/>
      <c r="ARF133" s="14"/>
      <c r="ARG133" s="14"/>
      <c r="ARH133" s="14"/>
      <c r="ARI133" s="14"/>
      <c r="ARJ133" s="14"/>
      <c r="ARK133" s="14"/>
      <c r="ARL133" s="14"/>
      <c r="ARM133" s="14"/>
      <c r="ARN133" s="14"/>
      <c r="ARO133" s="14"/>
      <c r="ARP133" s="14"/>
      <c r="ARQ133" s="14"/>
      <c r="ARR133" s="14"/>
      <c r="ARS133" s="14"/>
      <c r="ART133" s="14"/>
      <c r="ARU133" s="14"/>
      <c r="ARV133" s="14"/>
      <c r="ARW133" s="14"/>
      <c r="ARX133" s="14"/>
      <c r="ARY133" s="14"/>
      <c r="ARZ133" s="14"/>
      <c r="ASA133" s="14"/>
      <c r="ASB133" s="14"/>
      <c r="ASC133" s="14"/>
      <c r="ASD133" s="14"/>
      <c r="ASE133" s="14"/>
      <c r="ASF133" s="14"/>
      <c r="ASG133" s="14"/>
      <c r="ASH133" s="14"/>
      <c r="ASI133" s="14"/>
      <c r="ASJ133" s="14"/>
      <c r="ASK133" s="14"/>
      <c r="ASL133" s="14"/>
      <c r="ASM133" s="14"/>
      <c r="ASN133" s="14"/>
      <c r="ASO133" s="14"/>
      <c r="ASP133" s="14"/>
      <c r="ASQ133" s="14"/>
      <c r="ASR133" s="14"/>
      <c r="ASS133" s="14"/>
      <c r="AST133" s="14"/>
      <c r="ASU133" s="14"/>
      <c r="ASV133" s="14"/>
      <c r="ASW133" s="14"/>
      <c r="ASX133" s="14"/>
      <c r="ASY133" s="14"/>
      <c r="ASZ133" s="14"/>
      <c r="ATA133" s="14"/>
      <c r="ATB133" s="14"/>
      <c r="ATC133" s="14"/>
      <c r="ATD133" s="14"/>
    </row>
    <row r="134" spans="63:1200">
      <c r="BK134" s="14" t="str">
        <f t="shared" si="2116"/>
        <v/>
      </c>
      <c r="ABO134" s="14"/>
      <c r="ABP134" s="14"/>
      <c r="ABQ134" s="14"/>
      <c r="ABR134" s="14"/>
      <c r="ABS134" s="14"/>
      <c r="ABT134" s="14"/>
      <c r="ABU134" s="14"/>
      <c r="ABV134" s="14"/>
      <c r="ABW134" s="14"/>
      <c r="ABX134" s="14"/>
      <c r="ABY134" s="14"/>
      <c r="ABZ134" s="14"/>
      <c r="ACA134" s="14"/>
      <c r="ACB134" s="14"/>
      <c r="ACC134" s="14"/>
      <c r="ACD134" s="14"/>
      <c r="ACE134" s="14"/>
      <c r="ACF134" s="14"/>
      <c r="ACG134" s="14"/>
      <c r="ACH134" s="14"/>
      <c r="ACI134" s="14"/>
      <c r="ACJ134" s="14"/>
      <c r="ACK134" s="14"/>
      <c r="ACL134" s="14"/>
      <c r="ACM134" s="14"/>
      <c r="ACN134" s="14"/>
      <c r="ACO134" s="14"/>
      <c r="ACP134" s="14"/>
      <c r="ACQ134" s="14"/>
      <c r="ACR134" s="14"/>
      <c r="ACS134" s="14"/>
      <c r="ACT134" s="14"/>
      <c r="ACU134" s="14"/>
      <c r="ACV134" s="14"/>
      <c r="ACW134" s="14"/>
      <c r="ACX134" s="14"/>
      <c r="ACY134" s="14"/>
      <c r="ACZ134" s="14"/>
      <c r="ADA134" s="14"/>
      <c r="ADB134" s="14"/>
      <c r="ADC134" s="14"/>
      <c r="ADD134" s="14"/>
      <c r="ADE134" s="14"/>
      <c r="ADF134" s="14"/>
      <c r="ADG134" s="14"/>
      <c r="ADH134" s="14"/>
      <c r="ADI134" s="14"/>
      <c r="ADJ134" s="14"/>
      <c r="ADK134" s="14"/>
      <c r="ADL134" s="14"/>
      <c r="ADM134" s="14"/>
      <c r="ADN134" s="14"/>
      <c r="ADO134" s="14"/>
      <c r="ADP134" s="14"/>
      <c r="ADQ134" s="14"/>
      <c r="ADR134" s="14"/>
      <c r="ADS134" s="14"/>
      <c r="ADT134" s="14"/>
      <c r="ADU134" s="14"/>
      <c r="ADV134" s="14"/>
      <c r="ADW134" s="14"/>
      <c r="ADX134" s="14"/>
      <c r="ADY134" s="14"/>
      <c r="ADZ134" s="14"/>
      <c r="AEA134" s="14"/>
      <c r="AEB134" s="14"/>
      <c r="AEC134" s="14"/>
      <c r="AED134" s="14"/>
      <c r="AEE134" s="14"/>
      <c r="AEF134" s="14"/>
      <c r="AEG134" s="14"/>
      <c r="AEH134" s="14"/>
      <c r="AEI134" s="14"/>
      <c r="AEJ134" s="14"/>
      <c r="AEK134" s="14"/>
      <c r="AEL134" s="14"/>
      <c r="AEM134" s="14"/>
      <c r="AEN134" s="14"/>
      <c r="AEO134" s="14"/>
      <c r="AEP134" s="14"/>
      <c r="AEQ134" s="14"/>
      <c r="AER134" s="14"/>
      <c r="AES134" s="14"/>
      <c r="AET134" s="14"/>
      <c r="AEU134" s="14"/>
      <c r="AEV134" s="14"/>
      <c r="AEW134" s="14"/>
      <c r="AEX134" s="14"/>
      <c r="AEY134" s="14"/>
      <c r="AEZ134" s="14"/>
      <c r="AFA134" s="14"/>
      <c r="AFB134" s="14"/>
      <c r="AFC134" s="14"/>
      <c r="AFD134" s="14"/>
      <c r="AFE134" s="14"/>
      <c r="AFF134" s="14"/>
      <c r="AFG134" s="14"/>
      <c r="AFH134" s="14"/>
      <c r="AFI134" s="14"/>
      <c r="AFJ134" s="14"/>
      <c r="AFK134" s="14"/>
      <c r="AFL134" s="14"/>
      <c r="AFM134" s="14"/>
      <c r="AFN134" s="14"/>
      <c r="AFO134" s="14"/>
      <c r="AFP134" s="14"/>
      <c r="AFQ134" s="14"/>
      <c r="AFR134" s="14"/>
      <c r="AFS134" s="14"/>
      <c r="AFT134" s="14"/>
      <c r="AFU134" s="14"/>
      <c r="AFV134" s="14"/>
      <c r="AFW134" s="14"/>
      <c r="AFX134" s="14"/>
      <c r="AFY134" s="14"/>
      <c r="AFZ134" s="14"/>
      <c r="AGA134" s="14"/>
      <c r="AGB134" s="14"/>
      <c r="AGC134" s="14"/>
      <c r="AGD134" s="14"/>
      <c r="AGE134" s="14"/>
      <c r="AGF134" s="14"/>
      <c r="AGG134" s="14"/>
      <c r="AGH134" s="14"/>
      <c r="AGI134" s="14"/>
      <c r="AGJ134" s="14"/>
      <c r="AGK134" s="14"/>
      <c r="AGL134" s="14"/>
      <c r="AGM134" s="14"/>
      <c r="AGN134" s="14"/>
      <c r="AGO134" s="14"/>
      <c r="AGP134" s="14"/>
      <c r="AGQ134" s="14"/>
      <c r="AGR134" s="14"/>
      <c r="AGS134" s="14"/>
      <c r="AGT134" s="14"/>
      <c r="AGU134" s="14"/>
      <c r="AGV134" s="14"/>
      <c r="AGW134" s="14"/>
      <c r="AGX134" s="14"/>
      <c r="AGY134" s="14"/>
      <c r="AGZ134" s="14"/>
      <c r="AHA134" s="14"/>
      <c r="AHB134" s="14"/>
      <c r="AHC134" s="14"/>
      <c r="AHD134" s="14"/>
      <c r="AHE134" s="14"/>
      <c r="AHF134" s="14"/>
      <c r="AHG134" s="14"/>
      <c r="AHH134" s="14"/>
      <c r="AHI134" s="14"/>
      <c r="AHJ134" s="14"/>
      <c r="AHK134" s="14"/>
      <c r="AHL134" s="14"/>
      <c r="AHM134" s="14"/>
      <c r="AHN134" s="14"/>
      <c r="AHO134" s="14"/>
      <c r="AHP134" s="14"/>
      <c r="AHQ134" s="14"/>
      <c r="AHR134" s="14"/>
      <c r="AHS134" s="14"/>
      <c r="AHT134" s="14"/>
      <c r="AHU134" s="14"/>
      <c r="AHV134" s="14"/>
      <c r="AHW134" s="14"/>
      <c r="AHX134" s="14"/>
      <c r="AHY134" s="14"/>
      <c r="AHZ134" s="14"/>
      <c r="AIA134" s="14"/>
      <c r="AIB134" s="14"/>
      <c r="AIC134" s="14"/>
      <c r="AID134" s="14"/>
      <c r="AIE134" s="14"/>
      <c r="AIF134" s="14"/>
      <c r="AIG134" s="14"/>
      <c r="AIH134" s="14"/>
      <c r="AII134" s="14"/>
      <c r="AIJ134" s="14"/>
      <c r="AIK134" s="14"/>
      <c r="AIL134" s="14"/>
      <c r="AIM134" s="14"/>
      <c r="AIN134" s="14"/>
      <c r="AIO134" s="14"/>
      <c r="AIP134" s="14"/>
      <c r="AIQ134" s="14"/>
      <c r="AIR134" s="14"/>
      <c r="AIS134" s="14"/>
      <c r="AIT134" s="14"/>
      <c r="AIU134" s="14"/>
      <c r="AIV134" s="14"/>
      <c r="AIW134" s="14"/>
      <c r="AIX134" s="14"/>
      <c r="AIY134" s="14"/>
      <c r="AIZ134" s="14"/>
      <c r="AJA134" s="14"/>
      <c r="AJB134" s="14"/>
      <c r="AJC134" s="14"/>
      <c r="AJD134" s="14"/>
      <c r="AJE134" s="14"/>
      <c r="AJF134" s="14"/>
      <c r="AJG134" s="14"/>
      <c r="AJH134" s="14"/>
      <c r="AJI134" s="14"/>
      <c r="AJJ134" s="14"/>
      <c r="AJK134" s="14"/>
      <c r="AJL134" s="14"/>
      <c r="AJM134" s="14"/>
      <c r="AJN134" s="14"/>
      <c r="AJO134" s="14"/>
      <c r="AJP134" s="14"/>
      <c r="AJQ134" s="14"/>
      <c r="AJR134" s="14"/>
      <c r="AJS134" s="14"/>
      <c r="AJT134" s="14"/>
      <c r="AJU134" s="14"/>
      <c r="AJV134" s="14"/>
      <c r="AJW134" s="14"/>
      <c r="AJX134" s="14"/>
      <c r="AJY134" s="14"/>
      <c r="AJZ134" s="14"/>
      <c r="AKA134" s="14"/>
      <c r="AKB134" s="14"/>
      <c r="AKC134" s="14"/>
      <c r="AKD134" s="14"/>
      <c r="AKE134" s="14"/>
      <c r="AKF134" s="14"/>
      <c r="AKG134" s="14"/>
      <c r="AKH134" s="14"/>
      <c r="AKI134" s="14"/>
      <c r="AKJ134" s="14"/>
      <c r="AKK134" s="14"/>
      <c r="AKL134" s="14"/>
      <c r="AKM134" s="14"/>
      <c r="AKN134" s="14"/>
      <c r="AKO134" s="14"/>
      <c r="AKP134" s="14"/>
      <c r="AKQ134" s="14"/>
      <c r="AKR134" s="14"/>
      <c r="AKS134" s="14"/>
      <c r="AKT134" s="14"/>
      <c r="AKU134" s="14"/>
      <c r="AKV134" s="14"/>
      <c r="AKW134" s="14"/>
      <c r="AKX134" s="14"/>
      <c r="AKY134" s="14"/>
      <c r="AKZ134" s="14"/>
      <c r="ALA134" s="14"/>
      <c r="ALB134" s="14"/>
      <c r="ALC134" s="14"/>
      <c r="ALD134" s="14"/>
      <c r="ALE134" s="14"/>
      <c r="ALF134" s="14"/>
      <c r="ALG134" s="14"/>
      <c r="ALH134" s="14"/>
      <c r="ALI134" s="14"/>
      <c r="ALJ134" s="14"/>
      <c r="ALK134" s="14"/>
      <c r="ALL134" s="14"/>
      <c r="ALM134" s="14"/>
      <c r="ALN134" s="14"/>
      <c r="ALO134" s="14"/>
      <c r="ALP134" s="14"/>
      <c r="ALQ134" s="14"/>
      <c r="ALR134" s="14"/>
      <c r="ALS134" s="14"/>
      <c r="ALT134" s="14"/>
      <c r="ALU134" s="14"/>
      <c r="ALV134" s="14"/>
      <c r="ALW134" s="14"/>
      <c r="ALX134" s="14"/>
      <c r="ALY134" s="14"/>
      <c r="ALZ134" s="14"/>
      <c r="AMA134" s="14"/>
      <c r="AMB134" s="14"/>
      <c r="AMC134" s="14"/>
      <c r="AMD134" s="14"/>
      <c r="AME134" s="14"/>
      <c r="AMF134" s="14"/>
      <c r="AMG134" s="14"/>
      <c r="AMH134" s="14"/>
      <c r="AMI134" s="14"/>
      <c r="AMJ134" s="14"/>
      <c r="AMK134" s="14"/>
      <c r="AML134" s="14"/>
      <c r="AMM134" s="14"/>
      <c r="AMN134" s="14"/>
      <c r="AMO134" s="14"/>
      <c r="AMP134" s="14"/>
      <c r="AMQ134" s="14"/>
      <c r="AMR134" s="14"/>
      <c r="AMS134" s="14"/>
      <c r="AMT134" s="14"/>
      <c r="AMU134" s="14"/>
      <c r="AMV134" s="14"/>
      <c r="AMW134" s="14"/>
      <c r="AMX134" s="14"/>
      <c r="AMY134" s="14"/>
      <c r="AMZ134" s="14"/>
      <c r="ANA134" s="14"/>
      <c r="ANB134" s="14"/>
      <c r="ANC134" s="14"/>
      <c r="AND134" s="14"/>
      <c r="ANE134" s="14"/>
      <c r="ANF134" s="14"/>
      <c r="ANG134" s="14"/>
      <c r="ANH134" s="14"/>
      <c r="ANI134" s="14"/>
      <c r="ANJ134" s="14"/>
      <c r="ANK134" s="14"/>
      <c r="ANL134" s="14"/>
      <c r="ANM134" s="14"/>
      <c r="ANN134" s="14"/>
      <c r="ANO134" s="14"/>
      <c r="ANP134" s="14"/>
      <c r="ANQ134" s="14"/>
      <c r="ANR134" s="14"/>
      <c r="ANS134" s="14"/>
      <c r="ANT134" s="14"/>
      <c r="ANU134" s="14"/>
      <c r="ANV134" s="14"/>
      <c r="ANW134" s="14"/>
      <c r="ANX134" s="14"/>
      <c r="ANY134" s="14"/>
      <c r="ANZ134" s="14"/>
      <c r="AOA134" s="14"/>
      <c r="AOB134" s="14"/>
      <c r="AOC134" s="14"/>
      <c r="AOD134" s="14"/>
      <c r="AOE134" s="14"/>
      <c r="AOF134" s="14"/>
      <c r="AOG134" s="14"/>
      <c r="AOH134" s="14"/>
      <c r="AOI134" s="14"/>
      <c r="AOJ134" s="14"/>
      <c r="AOK134" s="14"/>
      <c r="AOL134" s="14"/>
      <c r="AOM134" s="14"/>
      <c r="AON134" s="14"/>
      <c r="AOO134" s="14"/>
      <c r="AOP134" s="14"/>
      <c r="AOQ134" s="14"/>
      <c r="AOR134" s="14"/>
      <c r="AOS134" s="14"/>
      <c r="AOT134" s="14"/>
      <c r="AOU134" s="14"/>
      <c r="AOV134" s="14"/>
      <c r="AOW134" s="14"/>
      <c r="AOX134" s="14"/>
      <c r="AOY134" s="14"/>
      <c r="AOZ134" s="14"/>
      <c r="APA134" s="14"/>
      <c r="APB134" s="14"/>
      <c r="APC134" s="14"/>
      <c r="APD134" s="14"/>
      <c r="APE134" s="14"/>
      <c r="APF134" s="14"/>
      <c r="APG134" s="14"/>
      <c r="APH134" s="14"/>
      <c r="API134" s="14"/>
      <c r="APJ134" s="14"/>
      <c r="APK134" s="14"/>
      <c r="APL134" s="14"/>
      <c r="APM134" s="14"/>
      <c r="APN134" s="14"/>
      <c r="APO134" s="14"/>
      <c r="APP134" s="14"/>
      <c r="APQ134" s="14"/>
      <c r="APR134" s="14"/>
      <c r="APS134" s="14"/>
      <c r="APT134" s="14"/>
      <c r="APU134" s="14"/>
      <c r="APV134" s="14"/>
      <c r="APW134" s="14"/>
      <c r="APX134" s="14"/>
      <c r="APY134" s="14"/>
      <c r="APZ134" s="14"/>
      <c r="AQA134" s="14"/>
      <c r="AQB134" s="14"/>
      <c r="AQC134" s="14"/>
      <c r="AQD134" s="14"/>
      <c r="AQE134" s="14"/>
      <c r="AQF134" s="14"/>
      <c r="AQG134" s="14"/>
      <c r="AQH134" s="14"/>
      <c r="AQI134" s="14"/>
      <c r="AQJ134" s="14"/>
      <c r="AQK134" s="14"/>
      <c r="AQL134" s="14"/>
      <c r="AQM134" s="14"/>
      <c r="AQN134" s="14"/>
      <c r="AQO134" s="14"/>
      <c r="AQP134" s="14"/>
      <c r="AQQ134" s="14"/>
      <c r="AQR134" s="14"/>
      <c r="AQS134" s="14"/>
      <c r="AQT134" s="14"/>
      <c r="AQU134" s="14"/>
      <c r="AQV134" s="14"/>
      <c r="AQW134" s="14"/>
      <c r="AQX134" s="14"/>
      <c r="AQY134" s="14"/>
      <c r="AQZ134" s="14"/>
      <c r="ARA134" s="14"/>
      <c r="ARB134" s="14"/>
      <c r="ARC134" s="14"/>
      <c r="ARD134" s="14"/>
      <c r="ARE134" s="14"/>
      <c r="ARF134" s="14"/>
      <c r="ARG134" s="14"/>
      <c r="ARH134" s="14"/>
      <c r="ARI134" s="14"/>
      <c r="ARJ134" s="14"/>
      <c r="ARK134" s="14"/>
      <c r="ARL134" s="14"/>
      <c r="ARM134" s="14"/>
      <c r="ARN134" s="14"/>
      <c r="ARO134" s="14"/>
      <c r="ARP134" s="14"/>
      <c r="ARQ134" s="14"/>
      <c r="ARR134" s="14"/>
      <c r="ARS134" s="14"/>
      <c r="ART134" s="14"/>
      <c r="ARU134" s="14"/>
      <c r="ARV134" s="14"/>
      <c r="ARW134" s="14"/>
      <c r="ARX134" s="14"/>
      <c r="ARY134" s="14"/>
      <c r="ARZ134" s="14"/>
      <c r="ASA134" s="14"/>
      <c r="ASB134" s="14"/>
      <c r="ASC134" s="14"/>
      <c r="ASD134" s="14"/>
      <c r="ASE134" s="14"/>
      <c r="ASF134" s="14"/>
      <c r="ASG134" s="14"/>
      <c r="ASH134" s="14"/>
      <c r="ASI134" s="14"/>
      <c r="ASJ134" s="14"/>
      <c r="ASK134" s="14"/>
      <c r="ASL134" s="14"/>
      <c r="ASM134" s="14"/>
      <c r="ASN134" s="14"/>
      <c r="ASO134" s="14"/>
      <c r="ASP134" s="14"/>
      <c r="ASQ134" s="14"/>
      <c r="ASR134" s="14"/>
      <c r="ASS134" s="14"/>
      <c r="AST134" s="14"/>
      <c r="ASU134" s="14"/>
      <c r="ASV134" s="14"/>
      <c r="ASW134" s="14"/>
      <c r="ASX134" s="14"/>
      <c r="ASY134" s="14"/>
      <c r="ASZ134" s="14"/>
      <c r="ATA134" s="14"/>
      <c r="ATB134" s="14"/>
      <c r="ATC134" s="14"/>
      <c r="ATD134" s="14"/>
    </row>
    <row r="135" spans="63:1200">
      <c r="BK135" s="14" t="str">
        <f t="shared" si="2116"/>
        <v/>
      </c>
      <c r="ABO135" s="14"/>
      <c r="ABP135" s="14"/>
      <c r="ABQ135" s="14"/>
      <c r="ABR135" s="14"/>
      <c r="ABS135" s="14"/>
      <c r="ABT135" s="14"/>
      <c r="ABU135" s="14"/>
      <c r="ABV135" s="14"/>
      <c r="ABW135" s="14"/>
      <c r="ABX135" s="14"/>
      <c r="ABY135" s="14"/>
      <c r="ABZ135" s="14"/>
      <c r="ACA135" s="14"/>
      <c r="ACB135" s="14"/>
      <c r="ACC135" s="14"/>
      <c r="ACD135" s="14"/>
      <c r="ACE135" s="14"/>
      <c r="ACF135" s="14"/>
      <c r="ACG135" s="14"/>
      <c r="ACH135" s="14"/>
      <c r="ACI135" s="14"/>
      <c r="ACJ135" s="14"/>
      <c r="ACK135" s="14"/>
      <c r="ACL135" s="14"/>
      <c r="ACM135" s="14"/>
      <c r="ACN135" s="14"/>
      <c r="ACO135" s="14"/>
      <c r="ACP135" s="14"/>
      <c r="ACQ135" s="14"/>
      <c r="ACR135" s="14"/>
      <c r="ACS135" s="14"/>
      <c r="ACT135" s="14"/>
      <c r="ACU135" s="14"/>
      <c r="ACV135" s="14"/>
      <c r="ACW135" s="14"/>
      <c r="ACX135" s="14"/>
      <c r="ACY135" s="14"/>
      <c r="ACZ135" s="14"/>
      <c r="ADA135" s="14"/>
      <c r="ADB135" s="14"/>
      <c r="ADC135" s="14"/>
      <c r="ADD135" s="14"/>
      <c r="ADE135" s="14"/>
      <c r="ADF135" s="14"/>
      <c r="ADG135" s="14"/>
      <c r="ADH135" s="14"/>
      <c r="ADI135" s="14"/>
      <c r="ADJ135" s="14"/>
      <c r="ADK135" s="14"/>
      <c r="ADL135" s="14"/>
      <c r="ADM135" s="14"/>
      <c r="ADN135" s="14"/>
      <c r="ADO135" s="14"/>
      <c r="ADP135" s="14"/>
      <c r="ADQ135" s="14"/>
      <c r="ADR135" s="14"/>
      <c r="ADS135" s="14"/>
      <c r="ADT135" s="14"/>
      <c r="ADU135" s="14"/>
      <c r="ADV135" s="14"/>
      <c r="ADW135" s="14"/>
      <c r="ADX135" s="14"/>
      <c r="ADY135" s="14"/>
      <c r="ADZ135" s="14"/>
      <c r="AEA135" s="14"/>
      <c r="AEB135" s="14"/>
      <c r="AEC135" s="14"/>
      <c r="AED135" s="14"/>
      <c r="AEE135" s="14"/>
      <c r="AEF135" s="14"/>
      <c r="AEG135" s="14"/>
      <c r="AEH135" s="14"/>
      <c r="AEI135" s="14"/>
      <c r="AEJ135" s="14"/>
      <c r="AEK135" s="14"/>
      <c r="AEL135" s="14"/>
      <c r="AEM135" s="14"/>
      <c r="AEN135" s="14"/>
      <c r="AEO135" s="14"/>
      <c r="AEP135" s="14"/>
      <c r="AEQ135" s="14"/>
      <c r="AER135" s="14"/>
      <c r="AES135" s="14"/>
      <c r="AET135" s="14"/>
      <c r="AEU135" s="14"/>
      <c r="AEV135" s="14"/>
      <c r="AEW135" s="14"/>
      <c r="AEX135" s="14"/>
      <c r="AEY135" s="14"/>
      <c r="AEZ135" s="14"/>
      <c r="AFA135" s="14"/>
      <c r="AFB135" s="14"/>
      <c r="AFC135" s="14"/>
      <c r="AFD135" s="14"/>
      <c r="AFE135" s="14"/>
      <c r="AFF135" s="14"/>
      <c r="AFG135" s="14"/>
      <c r="AFH135" s="14"/>
      <c r="AFI135" s="14"/>
      <c r="AFJ135" s="14"/>
      <c r="AFK135" s="14"/>
      <c r="AFL135" s="14"/>
      <c r="AFM135" s="14"/>
      <c r="AFN135" s="14"/>
      <c r="AFO135" s="14"/>
      <c r="AFP135" s="14"/>
      <c r="AFQ135" s="14"/>
      <c r="AFR135" s="14"/>
      <c r="AFS135" s="14"/>
      <c r="AFT135" s="14"/>
      <c r="AFU135" s="14"/>
      <c r="AFV135" s="14"/>
      <c r="AFW135" s="14"/>
      <c r="AFX135" s="14"/>
      <c r="AFY135" s="14"/>
      <c r="AFZ135" s="14"/>
      <c r="AGA135" s="14"/>
      <c r="AGB135" s="14"/>
      <c r="AGC135" s="14"/>
      <c r="AGD135" s="14"/>
      <c r="AGE135" s="14"/>
      <c r="AGF135" s="14"/>
      <c r="AGG135" s="14"/>
      <c r="AGH135" s="14"/>
      <c r="AGI135" s="14"/>
      <c r="AGJ135" s="14"/>
      <c r="AGK135" s="14"/>
      <c r="AGL135" s="14"/>
      <c r="AGM135" s="14"/>
      <c r="AGN135" s="14"/>
      <c r="AGO135" s="14"/>
      <c r="AGP135" s="14"/>
      <c r="AGQ135" s="14"/>
      <c r="AGR135" s="14"/>
      <c r="AGS135" s="14"/>
      <c r="AGT135" s="14"/>
      <c r="AGU135" s="14"/>
      <c r="AGV135" s="14"/>
      <c r="AGW135" s="14"/>
      <c r="AGX135" s="14"/>
      <c r="AGY135" s="14"/>
      <c r="AGZ135" s="14"/>
      <c r="AHA135" s="14"/>
      <c r="AHB135" s="14"/>
      <c r="AHC135" s="14"/>
      <c r="AHD135" s="14"/>
      <c r="AHE135" s="14"/>
      <c r="AHF135" s="14"/>
      <c r="AHG135" s="14"/>
      <c r="AHH135" s="14"/>
      <c r="AHI135" s="14"/>
      <c r="AHJ135" s="14"/>
      <c r="AHK135" s="14"/>
      <c r="AHL135" s="14"/>
      <c r="AHM135" s="14"/>
      <c r="AHN135" s="14"/>
      <c r="AHO135" s="14"/>
      <c r="AHP135" s="14"/>
      <c r="AHQ135" s="14"/>
      <c r="AHR135" s="14"/>
      <c r="AHS135" s="14"/>
      <c r="AHT135" s="14"/>
      <c r="AHU135" s="14"/>
      <c r="AHV135" s="14"/>
      <c r="AHW135" s="14"/>
      <c r="AHX135" s="14"/>
      <c r="AHY135" s="14"/>
      <c r="AHZ135" s="14"/>
      <c r="AIA135" s="14"/>
      <c r="AIB135" s="14"/>
      <c r="AIC135" s="14"/>
      <c r="AID135" s="14"/>
      <c r="AIE135" s="14"/>
      <c r="AIF135" s="14"/>
      <c r="AIG135" s="14"/>
      <c r="AIH135" s="14"/>
      <c r="AII135" s="14"/>
      <c r="AIJ135" s="14"/>
      <c r="AIK135" s="14"/>
      <c r="AIL135" s="14"/>
      <c r="AIM135" s="14"/>
      <c r="AIN135" s="14"/>
      <c r="AIO135" s="14"/>
      <c r="AIP135" s="14"/>
      <c r="AIQ135" s="14"/>
      <c r="AIR135" s="14"/>
      <c r="AIS135" s="14"/>
      <c r="AIT135" s="14"/>
      <c r="AIU135" s="14"/>
      <c r="AIV135" s="14"/>
      <c r="AIW135" s="14"/>
      <c r="AIX135" s="14"/>
      <c r="AIY135" s="14"/>
      <c r="AIZ135" s="14"/>
      <c r="AJA135" s="14"/>
      <c r="AJB135" s="14"/>
      <c r="AJC135" s="14"/>
      <c r="AJD135" s="14"/>
      <c r="AJE135" s="14"/>
      <c r="AJF135" s="14"/>
      <c r="AJG135" s="14"/>
      <c r="AJH135" s="14"/>
      <c r="AJI135" s="14"/>
      <c r="AJJ135" s="14"/>
      <c r="AJK135" s="14"/>
      <c r="AJL135" s="14"/>
      <c r="AJM135" s="14"/>
      <c r="AJN135" s="14"/>
      <c r="AJO135" s="14"/>
      <c r="AJP135" s="14"/>
      <c r="AJQ135" s="14"/>
      <c r="AJR135" s="14"/>
      <c r="AJS135" s="14"/>
      <c r="AJT135" s="14"/>
      <c r="AJU135" s="14"/>
      <c r="AJV135" s="14"/>
      <c r="AJW135" s="14"/>
      <c r="AJX135" s="14"/>
      <c r="AJY135" s="14"/>
      <c r="AJZ135" s="14"/>
      <c r="AKA135" s="14"/>
      <c r="AKB135" s="14"/>
      <c r="AKC135" s="14"/>
      <c r="AKD135" s="14"/>
      <c r="AKE135" s="14"/>
      <c r="AKF135" s="14"/>
      <c r="AKG135" s="14"/>
      <c r="AKH135" s="14"/>
      <c r="AKI135" s="14"/>
      <c r="AKJ135" s="14"/>
      <c r="AKK135" s="14"/>
      <c r="AKL135" s="14"/>
      <c r="AKM135" s="14"/>
      <c r="AKN135" s="14"/>
      <c r="AKO135" s="14"/>
      <c r="AKP135" s="14"/>
      <c r="AKQ135" s="14"/>
      <c r="AKR135" s="14"/>
      <c r="AKS135" s="14"/>
      <c r="AKT135" s="14"/>
      <c r="AKU135" s="14"/>
      <c r="AKV135" s="14"/>
      <c r="AKW135" s="14"/>
      <c r="AKX135" s="14"/>
      <c r="AKY135" s="14"/>
      <c r="AKZ135" s="14"/>
      <c r="ALA135" s="14"/>
      <c r="ALB135" s="14"/>
      <c r="ALC135" s="14"/>
      <c r="ALD135" s="14"/>
      <c r="ALE135" s="14"/>
      <c r="ALF135" s="14"/>
      <c r="ALG135" s="14"/>
      <c r="ALH135" s="14"/>
      <c r="ALI135" s="14"/>
      <c r="ALJ135" s="14"/>
      <c r="ALK135" s="14"/>
      <c r="ALL135" s="14"/>
      <c r="ALM135" s="14"/>
      <c r="ALN135" s="14"/>
      <c r="ALO135" s="14"/>
      <c r="ALP135" s="14"/>
      <c r="ALQ135" s="14"/>
      <c r="ALR135" s="14"/>
      <c r="ALS135" s="14"/>
      <c r="ALT135" s="14"/>
      <c r="ALU135" s="14"/>
      <c r="ALV135" s="14"/>
      <c r="ALW135" s="14"/>
      <c r="ALX135" s="14"/>
      <c r="ALY135" s="14"/>
      <c r="ALZ135" s="14"/>
      <c r="AMA135" s="14"/>
      <c r="AMB135" s="14"/>
      <c r="AMC135" s="14"/>
      <c r="AMD135" s="14"/>
      <c r="AME135" s="14"/>
      <c r="AMF135" s="14"/>
      <c r="AMG135" s="14"/>
      <c r="AMH135" s="14"/>
      <c r="AMI135" s="14"/>
      <c r="AMJ135" s="14"/>
      <c r="AMK135" s="14"/>
      <c r="AML135" s="14"/>
      <c r="AMM135" s="14"/>
      <c r="AMN135" s="14"/>
      <c r="AMO135" s="14"/>
      <c r="AMP135" s="14"/>
      <c r="AMQ135" s="14"/>
      <c r="AMR135" s="14"/>
      <c r="AMS135" s="14"/>
      <c r="AMT135" s="14"/>
      <c r="AMU135" s="14"/>
      <c r="AMV135" s="14"/>
      <c r="AMW135" s="14"/>
      <c r="AMX135" s="14"/>
      <c r="AMY135" s="14"/>
      <c r="AMZ135" s="14"/>
      <c r="ANA135" s="14"/>
      <c r="ANB135" s="14"/>
      <c r="ANC135" s="14"/>
      <c r="AND135" s="14"/>
      <c r="ANE135" s="14"/>
      <c r="ANF135" s="14"/>
      <c r="ANG135" s="14"/>
      <c r="ANH135" s="14"/>
      <c r="ANI135" s="14"/>
      <c r="ANJ135" s="14"/>
      <c r="ANK135" s="14"/>
      <c r="ANL135" s="14"/>
      <c r="ANM135" s="14"/>
      <c r="ANN135" s="14"/>
      <c r="ANO135" s="14"/>
      <c r="ANP135" s="14"/>
      <c r="ANQ135" s="14"/>
      <c r="ANR135" s="14"/>
      <c r="ANS135" s="14"/>
      <c r="ANT135" s="14"/>
      <c r="ANU135" s="14"/>
      <c r="ANV135" s="14"/>
      <c r="ANW135" s="14"/>
      <c r="ANX135" s="14"/>
      <c r="ANY135" s="14"/>
      <c r="ANZ135" s="14"/>
      <c r="AOA135" s="14"/>
      <c r="AOB135" s="14"/>
      <c r="AOC135" s="14"/>
      <c r="AOD135" s="14"/>
      <c r="AOE135" s="14"/>
      <c r="AOF135" s="14"/>
      <c r="AOG135" s="14"/>
      <c r="AOH135" s="14"/>
      <c r="AOI135" s="14"/>
      <c r="AOJ135" s="14"/>
      <c r="AOK135" s="14"/>
      <c r="AOL135" s="14"/>
      <c r="AOM135" s="14"/>
      <c r="AON135" s="14"/>
      <c r="AOO135" s="14"/>
      <c r="AOP135" s="14"/>
      <c r="AOQ135" s="14"/>
      <c r="AOR135" s="14"/>
      <c r="AOS135" s="14"/>
      <c r="AOT135" s="14"/>
      <c r="AOU135" s="14"/>
      <c r="AOV135" s="14"/>
      <c r="AOW135" s="14"/>
      <c r="AOX135" s="14"/>
      <c r="AOY135" s="14"/>
      <c r="AOZ135" s="14"/>
      <c r="APA135" s="14"/>
      <c r="APB135" s="14"/>
      <c r="APC135" s="14"/>
      <c r="APD135" s="14"/>
      <c r="APE135" s="14"/>
      <c r="APF135" s="14"/>
      <c r="APG135" s="14"/>
      <c r="APH135" s="14"/>
      <c r="API135" s="14"/>
      <c r="APJ135" s="14"/>
      <c r="APK135" s="14"/>
      <c r="APL135" s="14"/>
      <c r="APM135" s="14"/>
      <c r="APN135" s="14"/>
      <c r="APO135" s="14"/>
      <c r="APP135" s="14"/>
      <c r="APQ135" s="14"/>
      <c r="APR135" s="14"/>
      <c r="APS135" s="14"/>
      <c r="APT135" s="14"/>
      <c r="APU135" s="14"/>
      <c r="APV135" s="14"/>
      <c r="APW135" s="14"/>
      <c r="APX135" s="14"/>
      <c r="APY135" s="14"/>
      <c r="APZ135" s="14"/>
      <c r="AQA135" s="14"/>
      <c r="AQB135" s="14"/>
      <c r="AQC135" s="14"/>
      <c r="AQD135" s="14"/>
      <c r="AQE135" s="14"/>
      <c r="AQF135" s="14"/>
      <c r="AQG135" s="14"/>
      <c r="AQH135" s="14"/>
      <c r="AQI135" s="14"/>
      <c r="AQJ135" s="14"/>
      <c r="AQK135" s="14"/>
      <c r="AQL135" s="14"/>
      <c r="AQM135" s="14"/>
      <c r="AQN135" s="14"/>
      <c r="AQO135" s="14"/>
      <c r="AQP135" s="14"/>
      <c r="AQQ135" s="14"/>
      <c r="AQR135" s="14"/>
      <c r="AQS135" s="14"/>
      <c r="AQT135" s="14"/>
      <c r="AQU135" s="14"/>
      <c r="AQV135" s="14"/>
      <c r="AQW135" s="14"/>
      <c r="AQX135" s="14"/>
      <c r="AQY135" s="14"/>
      <c r="AQZ135" s="14"/>
      <c r="ARA135" s="14"/>
      <c r="ARB135" s="14"/>
      <c r="ARC135" s="14"/>
      <c r="ARD135" s="14"/>
      <c r="ARE135" s="14"/>
      <c r="ARF135" s="14"/>
      <c r="ARG135" s="14"/>
      <c r="ARH135" s="14"/>
      <c r="ARI135" s="14"/>
      <c r="ARJ135" s="14"/>
      <c r="ARK135" s="14"/>
      <c r="ARL135" s="14"/>
      <c r="ARM135" s="14"/>
      <c r="ARN135" s="14"/>
      <c r="ARO135" s="14"/>
      <c r="ARP135" s="14"/>
      <c r="ARQ135" s="14"/>
      <c r="ARR135" s="14"/>
      <c r="ARS135" s="14"/>
      <c r="ART135" s="14"/>
      <c r="ARU135" s="14"/>
      <c r="ARV135" s="14"/>
      <c r="ARW135" s="14"/>
      <c r="ARX135" s="14"/>
      <c r="ARY135" s="14"/>
      <c r="ARZ135" s="14"/>
      <c r="ASA135" s="14"/>
      <c r="ASB135" s="14"/>
      <c r="ASC135" s="14"/>
      <c r="ASD135" s="14"/>
      <c r="ASE135" s="14"/>
      <c r="ASF135" s="14"/>
      <c r="ASG135" s="14"/>
      <c r="ASH135" s="14"/>
      <c r="ASI135" s="14"/>
      <c r="ASJ135" s="14"/>
      <c r="ASK135" s="14"/>
      <c r="ASL135" s="14"/>
      <c r="ASM135" s="14"/>
      <c r="ASN135" s="14"/>
      <c r="ASO135" s="14"/>
      <c r="ASP135" s="14"/>
      <c r="ASQ135" s="14"/>
      <c r="ASR135" s="14"/>
      <c r="ASS135" s="14"/>
      <c r="AST135" s="14"/>
      <c r="ASU135" s="14"/>
      <c r="ASV135" s="14"/>
      <c r="ASW135" s="14"/>
      <c r="ASX135" s="14"/>
      <c r="ASY135" s="14"/>
      <c r="ASZ135" s="14"/>
      <c r="ATA135" s="14"/>
      <c r="ATB135" s="14"/>
      <c r="ATC135" s="14"/>
      <c r="ATD135" s="14"/>
    </row>
    <row r="136" spans="63:1200">
      <c r="BK136" s="14" t="str">
        <f t="shared" si="2116"/>
        <v/>
      </c>
      <c r="ABO136" s="14"/>
      <c r="ABP136" s="14"/>
      <c r="ABQ136" s="14"/>
      <c r="ABR136" s="14"/>
      <c r="ABS136" s="14"/>
      <c r="ABT136" s="14"/>
      <c r="ABU136" s="14"/>
      <c r="ABV136" s="14"/>
      <c r="ABW136" s="14"/>
      <c r="ABX136" s="14"/>
      <c r="ABY136" s="14"/>
      <c r="ABZ136" s="14"/>
      <c r="ACA136" s="14"/>
      <c r="ACB136" s="14"/>
      <c r="ACC136" s="14"/>
      <c r="ACD136" s="14"/>
      <c r="ACE136" s="14"/>
      <c r="ACF136" s="14"/>
      <c r="ACG136" s="14"/>
      <c r="ACH136" s="14"/>
      <c r="ACI136" s="14"/>
      <c r="ACJ136" s="14"/>
      <c r="ACK136" s="14"/>
      <c r="ACL136" s="14"/>
      <c r="ACM136" s="14"/>
      <c r="ACN136" s="14"/>
      <c r="ACO136" s="14"/>
      <c r="ACP136" s="14"/>
      <c r="ACQ136" s="14"/>
      <c r="ACR136" s="14"/>
      <c r="ACS136" s="14"/>
      <c r="ACT136" s="14"/>
      <c r="ACU136" s="14"/>
      <c r="ACV136" s="14"/>
      <c r="ACW136" s="14"/>
      <c r="ACX136" s="14"/>
      <c r="ACY136" s="14"/>
      <c r="ACZ136" s="14"/>
      <c r="ADA136" s="14"/>
      <c r="ADB136" s="14"/>
      <c r="ADC136" s="14"/>
      <c r="ADD136" s="14"/>
      <c r="ADE136" s="14"/>
      <c r="ADF136" s="14"/>
      <c r="ADG136" s="14"/>
      <c r="ADH136" s="14"/>
      <c r="ADI136" s="14"/>
      <c r="ADJ136" s="14"/>
      <c r="ADK136" s="14"/>
      <c r="ADL136" s="14"/>
      <c r="ADM136" s="14"/>
      <c r="ADN136" s="14"/>
      <c r="ADO136" s="14"/>
      <c r="ADP136" s="14"/>
      <c r="ADQ136" s="14"/>
      <c r="ADR136" s="14"/>
      <c r="ADS136" s="14"/>
      <c r="ADT136" s="14"/>
      <c r="ADU136" s="14"/>
      <c r="ADV136" s="14"/>
      <c r="ADW136" s="14"/>
      <c r="ADX136" s="14"/>
      <c r="ADY136" s="14"/>
      <c r="ADZ136" s="14"/>
      <c r="AEA136" s="14"/>
      <c r="AEB136" s="14"/>
      <c r="AEC136" s="14"/>
      <c r="AED136" s="14"/>
      <c r="AEE136" s="14"/>
      <c r="AEF136" s="14"/>
      <c r="AEG136" s="14"/>
      <c r="AEH136" s="14"/>
      <c r="AEI136" s="14"/>
      <c r="AEJ136" s="14"/>
      <c r="AEK136" s="14"/>
      <c r="AEL136" s="14"/>
      <c r="AEM136" s="14"/>
      <c r="AEN136" s="14"/>
      <c r="AEO136" s="14"/>
      <c r="AEP136" s="14"/>
      <c r="AEQ136" s="14"/>
      <c r="AER136" s="14"/>
      <c r="AES136" s="14"/>
      <c r="AET136" s="14"/>
      <c r="AEU136" s="14"/>
      <c r="AEV136" s="14"/>
      <c r="AEW136" s="14"/>
      <c r="AEX136" s="14"/>
      <c r="AEY136" s="14"/>
      <c r="AEZ136" s="14"/>
      <c r="AFA136" s="14"/>
      <c r="AFB136" s="14"/>
      <c r="AFC136" s="14"/>
      <c r="AFD136" s="14"/>
      <c r="AFE136" s="14"/>
      <c r="AFF136" s="14"/>
      <c r="AFG136" s="14"/>
      <c r="AFH136" s="14"/>
      <c r="AFI136" s="14"/>
      <c r="AFJ136" s="14"/>
      <c r="AFK136" s="14"/>
      <c r="AFL136" s="14"/>
      <c r="AFM136" s="14"/>
      <c r="AFN136" s="14"/>
      <c r="AFO136" s="14"/>
      <c r="AFP136" s="14"/>
      <c r="AFQ136" s="14"/>
      <c r="AFR136" s="14"/>
      <c r="AFS136" s="14"/>
      <c r="AFT136" s="14"/>
      <c r="AFU136" s="14"/>
      <c r="AFV136" s="14"/>
      <c r="AFW136" s="14"/>
      <c r="AFX136" s="14"/>
      <c r="AFY136" s="14"/>
      <c r="AFZ136" s="14"/>
      <c r="AGA136" s="14"/>
      <c r="AGB136" s="14"/>
      <c r="AGC136" s="14"/>
      <c r="AGD136" s="14"/>
      <c r="AGE136" s="14"/>
      <c r="AGF136" s="14"/>
      <c r="AGG136" s="14"/>
      <c r="AGH136" s="14"/>
      <c r="AGI136" s="14"/>
      <c r="AGJ136" s="14"/>
      <c r="AGK136" s="14"/>
      <c r="AGL136" s="14"/>
      <c r="AGM136" s="14"/>
      <c r="AGN136" s="14"/>
      <c r="AGO136" s="14"/>
      <c r="AGP136" s="14"/>
      <c r="AGQ136" s="14"/>
      <c r="AGR136" s="14"/>
      <c r="AGS136" s="14"/>
      <c r="AGT136" s="14"/>
      <c r="AGU136" s="14"/>
      <c r="AGV136" s="14"/>
      <c r="AGW136" s="14"/>
      <c r="AGX136" s="14"/>
      <c r="AGY136" s="14"/>
      <c r="AGZ136" s="14"/>
      <c r="AHA136" s="14"/>
      <c r="AHB136" s="14"/>
      <c r="AHC136" s="14"/>
      <c r="AHD136" s="14"/>
      <c r="AHE136" s="14"/>
      <c r="AHF136" s="14"/>
      <c r="AHG136" s="14"/>
      <c r="AHH136" s="14"/>
      <c r="AHI136" s="14"/>
      <c r="AHJ136" s="14"/>
      <c r="AHK136" s="14"/>
      <c r="AHL136" s="14"/>
      <c r="AHM136" s="14"/>
      <c r="AHN136" s="14"/>
      <c r="AHO136" s="14"/>
      <c r="AHP136" s="14"/>
      <c r="AHQ136" s="14"/>
      <c r="AHR136" s="14"/>
      <c r="AHS136" s="14"/>
      <c r="AHT136" s="14"/>
      <c r="AHU136" s="14"/>
      <c r="AHV136" s="14"/>
      <c r="AHW136" s="14"/>
      <c r="AHX136" s="14"/>
      <c r="AHY136" s="14"/>
      <c r="AHZ136" s="14"/>
      <c r="AIA136" s="14"/>
      <c r="AIB136" s="14"/>
      <c r="AIC136" s="14"/>
      <c r="AID136" s="14"/>
      <c r="AIE136" s="14"/>
      <c r="AIF136" s="14"/>
      <c r="AIG136" s="14"/>
      <c r="AIH136" s="14"/>
      <c r="AII136" s="14"/>
      <c r="AIJ136" s="14"/>
      <c r="AIK136" s="14"/>
      <c r="AIL136" s="14"/>
      <c r="AIM136" s="14"/>
      <c r="AIN136" s="14"/>
      <c r="AIO136" s="14"/>
      <c r="AIP136" s="14"/>
      <c r="AIQ136" s="14"/>
      <c r="AIR136" s="14"/>
      <c r="AIS136" s="14"/>
      <c r="AIT136" s="14"/>
      <c r="AIU136" s="14"/>
      <c r="AIV136" s="14"/>
      <c r="AIW136" s="14"/>
      <c r="AIX136" s="14"/>
      <c r="AIY136" s="14"/>
      <c r="AIZ136" s="14"/>
      <c r="AJA136" s="14"/>
      <c r="AJB136" s="14"/>
      <c r="AJC136" s="14"/>
      <c r="AJD136" s="14"/>
      <c r="AJE136" s="14"/>
      <c r="AJF136" s="14"/>
      <c r="AJG136" s="14"/>
      <c r="AJH136" s="14"/>
      <c r="AJI136" s="14"/>
      <c r="AJJ136" s="14"/>
      <c r="AJK136" s="14"/>
      <c r="AJL136" s="14"/>
      <c r="AJM136" s="14"/>
      <c r="AJN136" s="14"/>
      <c r="AJO136" s="14"/>
      <c r="AJP136" s="14"/>
      <c r="AJQ136" s="14"/>
      <c r="AJR136" s="14"/>
      <c r="AJS136" s="14"/>
      <c r="AJT136" s="14"/>
      <c r="AJU136" s="14"/>
      <c r="AJV136" s="14"/>
      <c r="AJW136" s="14"/>
      <c r="AJX136" s="14"/>
      <c r="AJY136" s="14"/>
      <c r="AJZ136" s="14"/>
      <c r="AKA136" s="14"/>
      <c r="AKB136" s="14"/>
      <c r="AKC136" s="14"/>
      <c r="AKD136" s="14"/>
      <c r="AKE136" s="14"/>
      <c r="AKF136" s="14"/>
      <c r="AKG136" s="14"/>
      <c r="AKH136" s="14"/>
      <c r="AKI136" s="14"/>
      <c r="AKJ136" s="14"/>
      <c r="AKK136" s="14"/>
      <c r="AKL136" s="14"/>
      <c r="AKM136" s="14"/>
      <c r="AKN136" s="14"/>
      <c r="AKO136" s="14"/>
      <c r="AKP136" s="14"/>
      <c r="AKQ136" s="14"/>
      <c r="AKR136" s="14"/>
      <c r="AKS136" s="14"/>
      <c r="AKT136" s="14"/>
      <c r="AKU136" s="14"/>
      <c r="AKV136" s="14"/>
      <c r="AKW136" s="14"/>
      <c r="AKX136" s="14"/>
      <c r="AKY136" s="14"/>
      <c r="AKZ136" s="14"/>
      <c r="ALA136" s="14"/>
      <c r="ALB136" s="14"/>
      <c r="ALC136" s="14"/>
      <c r="ALD136" s="14"/>
      <c r="ALE136" s="14"/>
      <c r="ALF136" s="14"/>
      <c r="ALG136" s="14"/>
      <c r="ALH136" s="14"/>
      <c r="ALI136" s="14"/>
      <c r="ALJ136" s="14"/>
      <c r="ALK136" s="14"/>
      <c r="ALL136" s="14"/>
      <c r="ALM136" s="14"/>
      <c r="ALN136" s="14"/>
      <c r="ALO136" s="14"/>
      <c r="ALP136" s="14"/>
      <c r="ALQ136" s="14"/>
      <c r="ALR136" s="14"/>
      <c r="ALS136" s="14"/>
      <c r="ALT136" s="14"/>
      <c r="ALU136" s="14"/>
      <c r="ALV136" s="14"/>
      <c r="ALW136" s="14"/>
      <c r="ALX136" s="14"/>
      <c r="ALY136" s="14"/>
      <c r="ALZ136" s="14"/>
      <c r="AMA136" s="14"/>
      <c r="AMB136" s="14"/>
      <c r="AMC136" s="14"/>
      <c r="AMD136" s="14"/>
      <c r="AME136" s="14"/>
      <c r="AMF136" s="14"/>
      <c r="AMG136" s="14"/>
      <c r="AMH136" s="14"/>
      <c r="AMI136" s="14"/>
      <c r="AMJ136" s="14"/>
      <c r="AMK136" s="14"/>
      <c r="AML136" s="14"/>
      <c r="AMM136" s="14"/>
      <c r="AMN136" s="14"/>
      <c r="AMO136" s="14"/>
      <c r="AMP136" s="14"/>
      <c r="AMQ136" s="14"/>
      <c r="AMR136" s="14"/>
      <c r="AMS136" s="14"/>
      <c r="AMT136" s="14"/>
      <c r="AMU136" s="14"/>
      <c r="AMV136" s="14"/>
      <c r="AMW136" s="14"/>
      <c r="AMX136" s="14"/>
      <c r="AMY136" s="14"/>
      <c r="AMZ136" s="14"/>
      <c r="ANA136" s="14"/>
      <c r="ANB136" s="14"/>
      <c r="ANC136" s="14"/>
      <c r="AND136" s="14"/>
      <c r="ANE136" s="14"/>
      <c r="ANF136" s="14"/>
      <c r="ANG136" s="14"/>
      <c r="ANH136" s="14"/>
      <c r="ANI136" s="14"/>
      <c r="ANJ136" s="14"/>
      <c r="ANK136" s="14"/>
      <c r="ANL136" s="14"/>
      <c r="ANM136" s="14"/>
      <c r="ANN136" s="14"/>
      <c r="ANO136" s="14"/>
      <c r="ANP136" s="14"/>
      <c r="ANQ136" s="14"/>
      <c r="ANR136" s="14"/>
      <c r="ANS136" s="14"/>
      <c r="ANT136" s="14"/>
      <c r="ANU136" s="14"/>
      <c r="ANV136" s="14"/>
      <c r="ANW136" s="14"/>
      <c r="ANX136" s="14"/>
      <c r="ANY136" s="14"/>
      <c r="ANZ136" s="14"/>
      <c r="AOA136" s="14"/>
      <c r="AOB136" s="14"/>
      <c r="AOC136" s="14"/>
      <c r="AOD136" s="14"/>
      <c r="AOE136" s="14"/>
      <c r="AOF136" s="14"/>
      <c r="AOG136" s="14"/>
      <c r="AOH136" s="14"/>
      <c r="AOI136" s="14"/>
      <c r="AOJ136" s="14"/>
      <c r="AOK136" s="14"/>
      <c r="AOL136" s="14"/>
      <c r="AOM136" s="14"/>
      <c r="AON136" s="14"/>
      <c r="AOO136" s="14"/>
      <c r="AOP136" s="14"/>
      <c r="AOQ136" s="14"/>
      <c r="AOR136" s="14"/>
      <c r="AOS136" s="14"/>
      <c r="AOT136" s="14"/>
      <c r="AOU136" s="14"/>
      <c r="AOV136" s="14"/>
      <c r="AOW136" s="14"/>
      <c r="AOX136" s="14"/>
      <c r="AOY136" s="14"/>
      <c r="AOZ136" s="14"/>
      <c r="APA136" s="14"/>
      <c r="APB136" s="14"/>
      <c r="APC136" s="14"/>
      <c r="APD136" s="14"/>
      <c r="APE136" s="14"/>
      <c r="APF136" s="14"/>
      <c r="APG136" s="14"/>
      <c r="APH136" s="14"/>
      <c r="API136" s="14"/>
      <c r="APJ136" s="14"/>
      <c r="APK136" s="14"/>
      <c r="APL136" s="14"/>
      <c r="APM136" s="14"/>
      <c r="APN136" s="14"/>
      <c r="APO136" s="14"/>
      <c r="APP136" s="14"/>
      <c r="APQ136" s="14"/>
      <c r="APR136" s="14"/>
      <c r="APS136" s="14"/>
      <c r="APT136" s="14"/>
      <c r="APU136" s="14"/>
      <c r="APV136" s="14"/>
      <c r="APW136" s="14"/>
      <c r="APX136" s="14"/>
      <c r="APY136" s="14"/>
      <c r="APZ136" s="14"/>
      <c r="AQA136" s="14"/>
      <c r="AQB136" s="14"/>
      <c r="AQC136" s="14"/>
      <c r="AQD136" s="14"/>
      <c r="AQE136" s="14"/>
      <c r="AQF136" s="14"/>
      <c r="AQG136" s="14"/>
      <c r="AQH136" s="14"/>
      <c r="AQI136" s="14"/>
      <c r="AQJ136" s="14"/>
      <c r="AQK136" s="14"/>
      <c r="AQL136" s="14"/>
      <c r="AQM136" s="14"/>
      <c r="AQN136" s="14"/>
      <c r="AQO136" s="14"/>
      <c r="AQP136" s="14"/>
      <c r="AQQ136" s="14"/>
      <c r="AQR136" s="14"/>
      <c r="AQS136" s="14"/>
      <c r="AQT136" s="14"/>
      <c r="AQU136" s="14"/>
      <c r="AQV136" s="14"/>
      <c r="AQW136" s="14"/>
      <c r="AQX136" s="14"/>
      <c r="AQY136" s="14"/>
      <c r="AQZ136" s="14"/>
      <c r="ARA136" s="14"/>
      <c r="ARB136" s="14"/>
      <c r="ARC136" s="14"/>
      <c r="ARD136" s="14"/>
      <c r="ARE136" s="14"/>
      <c r="ARF136" s="14"/>
      <c r="ARG136" s="14"/>
      <c r="ARH136" s="14"/>
      <c r="ARI136" s="14"/>
      <c r="ARJ136" s="14"/>
      <c r="ARK136" s="14"/>
      <c r="ARL136" s="14"/>
      <c r="ARM136" s="14"/>
      <c r="ARN136" s="14"/>
      <c r="ARO136" s="14"/>
      <c r="ARP136" s="14"/>
      <c r="ARQ136" s="14"/>
      <c r="ARR136" s="14"/>
      <c r="ARS136" s="14"/>
      <c r="ART136" s="14"/>
      <c r="ARU136" s="14"/>
      <c r="ARV136" s="14"/>
      <c r="ARW136" s="14"/>
      <c r="ARX136" s="14"/>
      <c r="ARY136" s="14"/>
      <c r="ARZ136" s="14"/>
      <c r="ASA136" s="14"/>
      <c r="ASB136" s="14"/>
      <c r="ASC136" s="14"/>
      <c r="ASD136" s="14"/>
      <c r="ASE136" s="14"/>
      <c r="ASF136" s="14"/>
      <c r="ASG136" s="14"/>
      <c r="ASH136" s="14"/>
      <c r="ASI136" s="14"/>
      <c r="ASJ136" s="14"/>
      <c r="ASK136" s="14"/>
      <c r="ASL136" s="14"/>
      <c r="ASM136" s="14"/>
      <c r="ASN136" s="14"/>
      <c r="ASO136" s="14"/>
      <c r="ASP136" s="14"/>
      <c r="ASQ136" s="14"/>
      <c r="ASR136" s="14"/>
      <c r="ASS136" s="14"/>
      <c r="AST136" s="14"/>
      <c r="ASU136" s="14"/>
      <c r="ASV136" s="14"/>
      <c r="ASW136" s="14"/>
      <c r="ASX136" s="14"/>
      <c r="ASY136" s="14"/>
      <c r="ASZ136" s="14"/>
      <c r="ATA136" s="14"/>
      <c r="ATB136" s="14"/>
      <c r="ATC136" s="14"/>
      <c r="ATD136" s="14"/>
    </row>
    <row r="137" spans="63:1200">
      <c r="BK137" s="14" t="str">
        <f t="shared" si="2116"/>
        <v/>
      </c>
      <c r="ABO137" s="14"/>
      <c r="ABP137" s="14"/>
      <c r="ABQ137" s="14"/>
      <c r="ABR137" s="14"/>
      <c r="ABS137" s="14"/>
      <c r="ABT137" s="14"/>
      <c r="ABU137" s="14"/>
      <c r="ABV137" s="14"/>
      <c r="ABW137" s="14"/>
      <c r="ABX137" s="14"/>
      <c r="ABY137" s="14"/>
      <c r="ABZ137" s="14"/>
      <c r="ACA137" s="14"/>
      <c r="ACB137" s="14"/>
      <c r="ACC137" s="14"/>
      <c r="ACD137" s="14"/>
      <c r="ACE137" s="14"/>
      <c r="ACF137" s="14"/>
      <c r="ACG137" s="14"/>
      <c r="ACH137" s="14"/>
      <c r="ACI137" s="14"/>
      <c r="ACJ137" s="14"/>
      <c r="ACK137" s="14"/>
      <c r="ACL137" s="14"/>
      <c r="ACM137" s="14"/>
      <c r="ACN137" s="14"/>
      <c r="ACO137" s="14"/>
      <c r="ACP137" s="14"/>
      <c r="ACQ137" s="14"/>
      <c r="ACR137" s="14"/>
      <c r="ACS137" s="14"/>
      <c r="ACT137" s="14"/>
      <c r="ACU137" s="14"/>
      <c r="ACV137" s="14"/>
      <c r="ACW137" s="14"/>
      <c r="ACX137" s="14"/>
      <c r="ACY137" s="14"/>
      <c r="ACZ137" s="14"/>
      <c r="ADA137" s="14"/>
      <c r="ADB137" s="14"/>
      <c r="ADC137" s="14"/>
      <c r="ADD137" s="14"/>
      <c r="ADE137" s="14"/>
      <c r="ADF137" s="14"/>
      <c r="ADG137" s="14"/>
      <c r="ADH137" s="14"/>
      <c r="ADI137" s="14"/>
      <c r="ADJ137" s="14"/>
      <c r="ADK137" s="14"/>
      <c r="ADL137" s="14"/>
      <c r="ADM137" s="14"/>
      <c r="ADN137" s="14"/>
      <c r="ADO137" s="14"/>
      <c r="ADP137" s="14"/>
      <c r="ADQ137" s="14"/>
      <c r="ADR137" s="14"/>
      <c r="ADS137" s="14"/>
      <c r="ADT137" s="14"/>
      <c r="ADU137" s="14"/>
      <c r="ADV137" s="14"/>
      <c r="ADW137" s="14"/>
      <c r="ADX137" s="14"/>
      <c r="ADY137" s="14"/>
      <c r="ADZ137" s="14"/>
      <c r="AEA137" s="14"/>
      <c r="AEB137" s="14"/>
      <c r="AEC137" s="14"/>
      <c r="AED137" s="14"/>
      <c r="AEE137" s="14"/>
      <c r="AEF137" s="14"/>
      <c r="AEG137" s="14"/>
      <c r="AEH137" s="14"/>
      <c r="AEI137" s="14"/>
      <c r="AEJ137" s="14"/>
      <c r="AEK137" s="14"/>
      <c r="AEL137" s="14"/>
      <c r="AEM137" s="14"/>
      <c r="AEN137" s="14"/>
      <c r="AEO137" s="14"/>
      <c r="AEP137" s="14"/>
      <c r="AEQ137" s="14"/>
      <c r="AER137" s="14"/>
      <c r="AES137" s="14"/>
      <c r="AET137" s="14"/>
      <c r="AEU137" s="14"/>
      <c r="AEV137" s="14"/>
      <c r="AEW137" s="14"/>
      <c r="AEX137" s="14"/>
      <c r="AEY137" s="14"/>
      <c r="AEZ137" s="14"/>
      <c r="AFA137" s="14"/>
      <c r="AFB137" s="14"/>
      <c r="AFC137" s="14"/>
      <c r="AFD137" s="14"/>
      <c r="AFE137" s="14"/>
      <c r="AFF137" s="14"/>
      <c r="AFG137" s="14"/>
      <c r="AFH137" s="14"/>
      <c r="AFI137" s="14"/>
      <c r="AFJ137" s="14"/>
      <c r="AFK137" s="14"/>
      <c r="AFL137" s="14"/>
      <c r="AFM137" s="14"/>
      <c r="AFN137" s="14"/>
      <c r="AFO137" s="14"/>
      <c r="AFP137" s="14"/>
      <c r="AFQ137" s="14"/>
      <c r="AFR137" s="14"/>
      <c r="AFS137" s="14"/>
      <c r="AFT137" s="14"/>
      <c r="AFU137" s="14"/>
      <c r="AFV137" s="14"/>
      <c r="AFW137" s="14"/>
      <c r="AFX137" s="14"/>
      <c r="AFY137" s="14"/>
      <c r="AFZ137" s="14"/>
      <c r="AGA137" s="14"/>
      <c r="AGB137" s="14"/>
      <c r="AGC137" s="14"/>
      <c r="AGD137" s="14"/>
      <c r="AGE137" s="14"/>
      <c r="AGF137" s="14"/>
      <c r="AGG137" s="14"/>
      <c r="AGH137" s="14"/>
      <c r="AGI137" s="14"/>
      <c r="AGJ137" s="14"/>
      <c r="AGK137" s="14"/>
      <c r="AGL137" s="14"/>
      <c r="AGM137" s="14"/>
      <c r="AGN137" s="14"/>
      <c r="AGO137" s="14"/>
      <c r="AGP137" s="14"/>
      <c r="AGQ137" s="14"/>
      <c r="AGR137" s="14"/>
      <c r="AGS137" s="14"/>
      <c r="AGT137" s="14"/>
      <c r="AGU137" s="14"/>
      <c r="AGV137" s="14"/>
      <c r="AGW137" s="14"/>
      <c r="AGX137" s="14"/>
      <c r="AGY137" s="14"/>
      <c r="AGZ137" s="14"/>
      <c r="AHA137" s="14"/>
      <c r="AHB137" s="14"/>
      <c r="AHC137" s="14"/>
      <c r="AHD137" s="14"/>
      <c r="AHE137" s="14"/>
      <c r="AHF137" s="14"/>
      <c r="AHG137" s="14"/>
      <c r="AHH137" s="14"/>
      <c r="AHI137" s="14"/>
      <c r="AHJ137" s="14"/>
      <c r="AHK137" s="14"/>
      <c r="AHL137" s="14"/>
      <c r="AHM137" s="14"/>
      <c r="AHN137" s="14"/>
      <c r="AHO137" s="14"/>
      <c r="AHP137" s="14"/>
      <c r="AHQ137" s="14"/>
      <c r="AHR137" s="14"/>
      <c r="AHS137" s="14"/>
      <c r="AHT137" s="14"/>
      <c r="AHU137" s="14"/>
      <c r="AHV137" s="14"/>
      <c r="AHW137" s="14"/>
      <c r="AHX137" s="14"/>
      <c r="AHY137" s="14"/>
      <c r="AHZ137" s="14"/>
      <c r="AIA137" s="14"/>
      <c r="AIB137" s="14"/>
      <c r="AIC137" s="14"/>
      <c r="AID137" s="14"/>
      <c r="AIE137" s="14"/>
      <c r="AIF137" s="14"/>
      <c r="AIG137" s="14"/>
      <c r="AIH137" s="14"/>
      <c r="AII137" s="14"/>
      <c r="AIJ137" s="14"/>
      <c r="AIK137" s="14"/>
      <c r="AIL137" s="14"/>
      <c r="AIM137" s="14"/>
      <c r="AIN137" s="14"/>
      <c r="AIO137" s="14"/>
      <c r="AIP137" s="14"/>
      <c r="AIQ137" s="14"/>
      <c r="AIR137" s="14"/>
      <c r="AIS137" s="14"/>
      <c r="AIT137" s="14"/>
      <c r="AIU137" s="14"/>
      <c r="AIV137" s="14"/>
      <c r="AIW137" s="14"/>
      <c r="AIX137" s="14"/>
      <c r="AIY137" s="14"/>
      <c r="AIZ137" s="14"/>
      <c r="AJA137" s="14"/>
      <c r="AJB137" s="14"/>
      <c r="AJC137" s="14"/>
      <c r="AJD137" s="14"/>
      <c r="AJE137" s="14"/>
      <c r="AJF137" s="14"/>
      <c r="AJG137" s="14"/>
      <c r="AJH137" s="14"/>
      <c r="AJI137" s="14"/>
      <c r="AJJ137" s="14"/>
      <c r="AJK137" s="14"/>
      <c r="AJL137" s="14"/>
      <c r="AJM137" s="14"/>
      <c r="AJN137" s="14"/>
      <c r="AJO137" s="14"/>
      <c r="AJP137" s="14"/>
      <c r="AJQ137" s="14"/>
      <c r="AJR137" s="14"/>
      <c r="AJS137" s="14"/>
      <c r="AJT137" s="14"/>
      <c r="AJU137" s="14"/>
      <c r="AJV137" s="14"/>
      <c r="AJW137" s="14"/>
      <c r="AJX137" s="14"/>
      <c r="AJY137" s="14"/>
      <c r="AJZ137" s="14"/>
      <c r="AKA137" s="14"/>
      <c r="AKB137" s="14"/>
      <c r="AKC137" s="14"/>
      <c r="AKD137" s="14"/>
      <c r="AKE137" s="14"/>
      <c r="AKF137" s="14"/>
      <c r="AKG137" s="14"/>
      <c r="AKH137" s="14"/>
      <c r="AKI137" s="14"/>
      <c r="AKJ137" s="14"/>
      <c r="AKK137" s="14"/>
      <c r="AKL137" s="14"/>
      <c r="AKM137" s="14"/>
      <c r="AKN137" s="14"/>
      <c r="AKO137" s="14"/>
      <c r="AKP137" s="14"/>
      <c r="AKQ137" s="14"/>
      <c r="AKR137" s="14"/>
      <c r="AKS137" s="14"/>
      <c r="AKT137" s="14"/>
      <c r="AKU137" s="14"/>
      <c r="AKV137" s="14"/>
      <c r="AKW137" s="14"/>
      <c r="AKX137" s="14"/>
      <c r="AKY137" s="14"/>
      <c r="AKZ137" s="14"/>
      <c r="ALA137" s="14"/>
      <c r="ALB137" s="14"/>
      <c r="ALC137" s="14"/>
      <c r="ALD137" s="14"/>
      <c r="ALE137" s="14"/>
      <c r="ALF137" s="14"/>
      <c r="ALG137" s="14"/>
      <c r="ALH137" s="14"/>
      <c r="ALI137" s="14"/>
      <c r="ALJ137" s="14"/>
      <c r="ALK137" s="14"/>
      <c r="ALL137" s="14"/>
      <c r="ALM137" s="14"/>
      <c r="ALN137" s="14"/>
      <c r="ALO137" s="14"/>
      <c r="ALP137" s="14"/>
      <c r="ALQ137" s="14"/>
      <c r="ALR137" s="14"/>
      <c r="ALS137" s="14"/>
      <c r="ALT137" s="14"/>
      <c r="ALU137" s="14"/>
      <c r="ALV137" s="14"/>
      <c r="ALW137" s="14"/>
      <c r="ALX137" s="14"/>
      <c r="ALY137" s="14"/>
      <c r="ALZ137" s="14"/>
      <c r="AMA137" s="14"/>
      <c r="AMB137" s="14"/>
      <c r="AMC137" s="14"/>
      <c r="AMD137" s="14"/>
      <c r="AME137" s="14"/>
      <c r="AMF137" s="14"/>
      <c r="AMG137" s="14"/>
      <c r="AMH137" s="14"/>
      <c r="AMI137" s="14"/>
      <c r="AMJ137" s="14"/>
      <c r="AMK137" s="14"/>
      <c r="AML137" s="14"/>
      <c r="AMM137" s="14"/>
      <c r="AMN137" s="14"/>
      <c r="AMO137" s="14"/>
      <c r="AMP137" s="14"/>
      <c r="AMQ137" s="14"/>
      <c r="AMR137" s="14"/>
      <c r="AMS137" s="14"/>
      <c r="AMT137" s="14"/>
      <c r="AMU137" s="14"/>
      <c r="AMV137" s="14"/>
      <c r="AMW137" s="14"/>
      <c r="AMX137" s="14"/>
      <c r="AMY137" s="14"/>
      <c r="AMZ137" s="14"/>
      <c r="ANA137" s="14"/>
      <c r="ANB137" s="14"/>
      <c r="ANC137" s="14"/>
      <c r="AND137" s="14"/>
      <c r="ANE137" s="14"/>
      <c r="ANF137" s="14"/>
      <c r="ANG137" s="14"/>
      <c r="ANH137" s="14"/>
      <c r="ANI137" s="14"/>
      <c r="ANJ137" s="14"/>
      <c r="ANK137" s="14"/>
      <c r="ANL137" s="14"/>
      <c r="ANM137" s="14"/>
      <c r="ANN137" s="14"/>
      <c r="ANO137" s="14"/>
      <c r="ANP137" s="14"/>
      <c r="ANQ137" s="14"/>
      <c r="ANR137" s="14"/>
      <c r="ANS137" s="14"/>
      <c r="ANT137" s="14"/>
      <c r="ANU137" s="14"/>
      <c r="ANV137" s="14"/>
      <c r="ANW137" s="14"/>
      <c r="ANX137" s="14"/>
      <c r="ANY137" s="14"/>
      <c r="ANZ137" s="14"/>
      <c r="AOA137" s="14"/>
      <c r="AOB137" s="14"/>
      <c r="AOC137" s="14"/>
      <c r="AOD137" s="14"/>
      <c r="AOE137" s="14"/>
      <c r="AOF137" s="14"/>
      <c r="AOG137" s="14"/>
      <c r="AOH137" s="14"/>
      <c r="AOI137" s="14"/>
      <c r="AOJ137" s="14"/>
      <c r="AOK137" s="14"/>
      <c r="AOL137" s="14"/>
      <c r="AOM137" s="14"/>
      <c r="AON137" s="14"/>
      <c r="AOO137" s="14"/>
      <c r="AOP137" s="14"/>
      <c r="AOQ137" s="14"/>
      <c r="AOR137" s="14"/>
      <c r="AOS137" s="14"/>
      <c r="AOT137" s="14"/>
      <c r="AOU137" s="14"/>
      <c r="AOV137" s="14"/>
      <c r="AOW137" s="14"/>
      <c r="AOX137" s="14"/>
      <c r="AOY137" s="14"/>
      <c r="AOZ137" s="14"/>
      <c r="APA137" s="14"/>
      <c r="APB137" s="14"/>
      <c r="APC137" s="14"/>
      <c r="APD137" s="14"/>
      <c r="APE137" s="14"/>
      <c r="APF137" s="14"/>
      <c r="APG137" s="14"/>
      <c r="APH137" s="14"/>
      <c r="API137" s="14"/>
      <c r="APJ137" s="14"/>
      <c r="APK137" s="14"/>
      <c r="APL137" s="14"/>
      <c r="APM137" s="14"/>
      <c r="APN137" s="14"/>
      <c r="APO137" s="14"/>
      <c r="APP137" s="14"/>
      <c r="APQ137" s="14"/>
      <c r="APR137" s="14"/>
      <c r="APS137" s="14"/>
      <c r="APT137" s="14"/>
      <c r="APU137" s="14"/>
      <c r="APV137" s="14"/>
      <c r="APW137" s="14"/>
      <c r="APX137" s="14"/>
      <c r="APY137" s="14"/>
      <c r="APZ137" s="14"/>
      <c r="AQA137" s="14"/>
      <c r="AQB137" s="14"/>
      <c r="AQC137" s="14"/>
      <c r="AQD137" s="14"/>
      <c r="AQE137" s="14"/>
      <c r="AQF137" s="14"/>
      <c r="AQG137" s="14"/>
      <c r="AQH137" s="14"/>
      <c r="AQI137" s="14"/>
      <c r="AQJ137" s="14"/>
      <c r="AQK137" s="14"/>
      <c r="AQL137" s="14"/>
      <c r="AQM137" s="14"/>
      <c r="AQN137" s="14"/>
      <c r="AQO137" s="14"/>
      <c r="AQP137" s="14"/>
      <c r="AQQ137" s="14"/>
      <c r="AQR137" s="14"/>
      <c r="AQS137" s="14"/>
      <c r="AQT137" s="14"/>
      <c r="AQU137" s="14"/>
      <c r="AQV137" s="14"/>
      <c r="AQW137" s="14"/>
      <c r="AQX137" s="14"/>
      <c r="AQY137" s="14"/>
      <c r="AQZ137" s="14"/>
      <c r="ARA137" s="14"/>
      <c r="ARB137" s="14"/>
      <c r="ARC137" s="14"/>
      <c r="ARD137" s="14"/>
      <c r="ARE137" s="14"/>
      <c r="ARF137" s="14"/>
      <c r="ARG137" s="14"/>
      <c r="ARH137" s="14"/>
      <c r="ARI137" s="14"/>
      <c r="ARJ137" s="14"/>
      <c r="ARK137" s="14"/>
      <c r="ARL137" s="14"/>
      <c r="ARM137" s="14"/>
      <c r="ARN137" s="14"/>
      <c r="ARO137" s="14"/>
      <c r="ARP137" s="14"/>
      <c r="ARQ137" s="14"/>
      <c r="ARR137" s="14"/>
      <c r="ARS137" s="14"/>
      <c r="ART137" s="14"/>
      <c r="ARU137" s="14"/>
      <c r="ARV137" s="14"/>
      <c r="ARW137" s="14"/>
      <c r="ARX137" s="14"/>
      <c r="ARY137" s="14"/>
      <c r="ARZ137" s="14"/>
      <c r="ASA137" s="14"/>
      <c r="ASB137" s="14"/>
      <c r="ASC137" s="14"/>
      <c r="ASD137" s="14"/>
      <c r="ASE137" s="14"/>
      <c r="ASF137" s="14"/>
      <c r="ASG137" s="14"/>
      <c r="ASH137" s="14"/>
      <c r="ASI137" s="14"/>
      <c r="ASJ137" s="14"/>
      <c r="ASK137" s="14"/>
      <c r="ASL137" s="14"/>
      <c r="ASM137" s="14"/>
      <c r="ASN137" s="14"/>
      <c r="ASO137" s="14"/>
      <c r="ASP137" s="14"/>
      <c r="ASQ137" s="14"/>
      <c r="ASR137" s="14"/>
      <c r="ASS137" s="14"/>
      <c r="AST137" s="14"/>
      <c r="ASU137" s="14"/>
      <c r="ASV137" s="14"/>
      <c r="ASW137" s="14"/>
      <c r="ASX137" s="14"/>
      <c r="ASY137" s="14"/>
      <c r="ASZ137" s="14"/>
      <c r="ATA137" s="14"/>
      <c r="ATB137" s="14"/>
      <c r="ATC137" s="14"/>
      <c r="ATD137" s="14"/>
    </row>
    <row r="138" spans="63:1200">
      <c r="BK138" s="14" t="str">
        <f t="shared" si="2116"/>
        <v/>
      </c>
      <c r="ABO138" s="14"/>
      <c r="ABP138" s="14"/>
      <c r="ABQ138" s="14"/>
      <c r="ABR138" s="14"/>
      <c r="ABS138" s="14"/>
      <c r="ABT138" s="14"/>
      <c r="ABU138" s="14"/>
      <c r="ABV138" s="14"/>
      <c r="ABW138" s="14"/>
      <c r="ABX138" s="14"/>
      <c r="ABY138" s="14"/>
      <c r="ABZ138" s="14"/>
      <c r="ACA138" s="14"/>
      <c r="ACB138" s="14"/>
      <c r="ACC138" s="14"/>
      <c r="ACD138" s="14"/>
      <c r="ACE138" s="14"/>
      <c r="ACF138" s="14"/>
      <c r="ACG138" s="14"/>
      <c r="ACH138" s="14"/>
      <c r="ACI138" s="14"/>
      <c r="ACJ138" s="14"/>
      <c r="ACK138" s="14"/>
      <c r="ACL138" s="14"/>
      <c r="ACM138" s="14"/>
      <c r="ACN138" s="14"/>
      <c r="ACO138" s="14"/>
      <c r="ACP138" s="14"/>
      <c r="ACQ138" s="14"/>
      <c r="ACR138" s="14"/>
      <c r="ACS138" s="14"/>
      <c r="ACT138" s="14"/>
      <c r="ACU138" s="14"/>
      <c r="ACV138" s="14"/>
      <c r="ACW138" s="14"/>
      <c r="ACX138" s="14"/>
      <c r="ACY138" s="14"/>
      <c r="ACZ138" s="14"/>
      <c r="ADA138" s="14"/>
      <c r="ADB138" s="14"/>
      <c r="ADC138" s="14"/>
      <c r="ADD138" s="14"/>
      <c r="ADE138" s="14"/>
      <c r="ADF138" s="14"/>
      <c r="ADG138" s="14"/>
      <c r="ADH138" s="14"/>
      <c r="ADI138" s="14"/>
      <c r="ADJ138" s="14"/>
      <c r="ADK138" s="14"/>
      <c r="ADL138" s="14"/>
      <c r="ADM138" s="14"/>
      <c r="ADN138" s="14"/>
      <c r="ADO138" s="14"/>
      <c r="ADP138" s="14"/>
      <c r="ADQ138" s="14"/>
      <c r="ADR138" s="14"/>
      <c r="ADS138" s="14"/>
      <c r="ADT138" s="14"/>
      <c r="ADU138" s="14"/>
      <c r="ADV138" s="14"/>
      <c r="ADW138" s="14"/>
      <c r="ADX138" s="14"/>
      <c r="ADY138" s="14"/>
      <c r="ADZ138" s="14"/>
      <c r="AEA138" s="14"/>
      <c r="AEB138" s="14"/>
      <c r="AEC138" s="14"/>
      <c r="AED138" s="14"/>
      <c r="AEE138" s="14"/>
      <c r="AEF138" s="14"/>
      <c r="AEG138" s="14"/>
      <c r="AEH138" s="14"/>
      <c r="AEI138" s="14"/>
      <c r="AEJ138" s="14"/>
      <c r="AEK138" s="14"/>
      <c r="AEL138" s="14"/>
      <c r="AEM138" s="14"/>
      <c r="AEN138" s="14"/>
      <c r="AEO138" s="14"/>
      <c r="AEP138" s="14"/>
      <c r="AEQ138" s="14"/>
      <c r="AER138" s="14"/>
      <c r="AES138" s="14"/>
      <c r="AET138" s="14"/>
      <c r="AEU138" s="14"/>
      <c r="AEV138" s="14"/>
      <c r="AEW138" s="14"/>
      <c r="AEX138" s="14"/>
      <c r="AEY138" s="14"/>
      <c r="AEZ138" s="14"/>
      <c r="AFA138" s="14"/>
      <c r="AFB138" s="14"/>
      <c r="AFC138" s="14"/>
      <c r="AFD138" s="14"/>
      <c r="AFE138" s="14"/>
      <c r="AFF138" s="14"/>
      <c r="AFG138" s="14"/>
      <c r="AFH138" s="14"/>
      <c r="AFI138" s="14"/>
      <c r="AFJ138" s="14"/>
      <c r="AFK138" s="14"/>
      <c r="AFL138" s="14"/>
      <c r="AFM138" s="14"/>
      <c r="AFN138" s="14"/>
      <c r="AFO138" s="14"/>
      <c r="AFP138" s="14"/>
      <c r="AFQ138" s="14"/>
      <c r="AFR138" s="14"/>
      <c r="AFS138" s="14"/>
      <c r="AFT138" s="14"/>
      <c r="AFU138" s="14"/>
      <c r="AFV138" s="14"/>
      <c r="AFW138" s="14"/>
      <c r="AFX138" s="14"/>
      <c r="AFY138" s="14"/>
      <c r="AFZ138" s="14"/>
      <c r="AGA138" s="14"/>
      <c r="AGB138" s="14"/>
      <c r="AGC138" s="14"/>
      <c r="AGD138" s="14"/>
      <c r="AGE138" s="14"/>
      <c r="AGF138" s="14"/>
      <c r="AGG138" s="14"/>
      <c r="AGH138" s="14"/>
      <c r="AGI138" s="14"/>
      <c r="AGJ138" s="14"/>
      <c r="AGK138" s="14"/>
      <c r="AGL138" s="14"/>
      <c r="AGM138" s="14"/>
      <c r="AGN138" s="14"/>
      <c r="AGO138" s="14"/>
      <c r="AGP138" s="14"/>
      <c r="AGQ138" s="14"/>
      <c r="AGR138" s="14"/>
      <c r="AGS138" s="14"/>
      <c r="AGT138" s="14"/>
      <c r="AGU138" s="14"/>
      <c r="AGV138" s="14"/>
      <c r="AGW138" s="14"/>
      <c r="AGX138" s="14"/>
      <c r="AGY138" s="14"/>
      <c r="AGZ138" s="14"/>
      <c r="AHA138" s="14"/>
      <c r="AHB138" s="14"/>
      <c r="AHC138" s="14"/>
      <c r="AHD138" s="14"/>
      <c r="AHE138" s="14"/>
      <c r="AHF138" s="14"/>
      <c r="AHG138" s="14"/>
      <c r="AHH138" s="14"/>
      <c r="AHI138" s="14"/>
      <c r="AHJ138" s="14"/>
      <c r="AHK138" s="14"/>
      <c r="AHL138" s="14"/>
      <c r="AHM138" s="14"/>
      <c r="AHN138" s="14"/>
      <c r="AHO138" s="14"/>
      <c r="AHP138" s="14"/>
      <c r="AHQ138" s="14"/>
      <c r="AHR138" s="14"/>
      <c r="AHS138" s="14"/>
      <c r="AHT138" s="14"/>
      <c r="AHU138" s="14"/>
      <c r="AHV138" s="14"/>
      <c r="AHW138" s="14"/>
      <c r="AHX138" s="14"/>
      <c r="AHY138" s="14"/>
      <c r="AHZ138" s="14"/>
      <c r="AIA138" s="14"/>
      <c r="AIB138" s="14"/>
      <c r="AIC138" s="14"/>
      <c r="AID138" s="14"/>
      <c r="AIE138" s="14"/>
      <c r="AIF138" s="14"/>
      <c r="AIG138" s="14"/>
      <c r="AIH138" s="14"/>
      <c r="AII138" s="14"/>
      <c r="AIJ138" s="14"/>
      <c r="AIK138" s="14"/>
      <c r="AIL138" s="14"/>
      <c r="AIM138" s="14"/>
      <c r="AIN138" s="14"/>
      <c r="AIO138" s="14"/>
      <c r="AIP138" s="14"/>
      <c r="AIQ138" s="14"/>
      <c r="AIR138" s="14"/>
      <c r="AIS138" s="14"/>
      <c r="AIT138" s="14"/>
      <c r="AIU138" s="14"/>
      <c r="AIV138" s="14"/>
      <c r="AIW138" s="14"/>
      <c r="AIX138" s="14"/>
      <c r="AIY138" s="14"/>
      <c r="AIZ138" s="14"/>
      <c r="AJA138" s="14"/>
      <c r="AJB138" s="14"/>
      <c r="AJC138" s="14"/>
      <c r="AJD138" s="14"/>
      <c r="AJE138" s="14"/>
      <c r="AJF138" s="14"/>
      <c r="AJG138" s="14"/>
      <c r="AJH138" s="14"/>
      <c r="AJI138" s="14"/>
      <c r="AJJ138" s="14"/>
      <c r="AJK138" s="14"/>
      <c r="AJL138" s="14"/>
      <c r="AJM138" s="14"/>
      <c r="AJN138" s="14"/>
      <c r="AJO138" s="14"/>
      <c r="AJP138" s="14"/>
      <c r="AJQ138" s="14"/>
      <c r="AJR138" s="14"/>
      <c r="AJS138" s="14"/>
      <c r="AJT138" s="14"/>
      <c r="AJU138" s="14"/>
      <c r="AJV138" s="14"/>
      <c r="AJW138" s="14"/>
      <c r="AJX138" s="14"/>
      <c r="AJY138" s="14"/>
      <c r="AJZ138" s="14"/>
      <c r="AKA138" s="14"/>
      <c r="AKB138" s="14"/>
      <c r="AKC138" s="14"/>
      <c r="AKD138" s="14"/>
      <c r="AKE138" s="14"/>
      <c r="AKF138" s="14"/>
      <c r="AKG138" s="14"/>
      <c r="AKH138" s="14"/>
      <c r="AKI138" s="14"/>
      <c r="AKJ138" s="14"/>
      <c r="AKK138" s="14"/>
      <c r="AKL138" s="14"/>
      <c r="AKM138" s="14"/>
      <c r="AKN138" s="14"/>
      <c r="AKO138" s="14"/>
      <c r="AKP138" s="14"/>
      <c r="AKQ138" s="14"/>
      <c r="AKR138" s="14"/>
      <c r="AKS138" s="14"/>
      <c r="AKT138" s="14"/>
      <c r="AKU138" s="14"/>
      <c r="AKV138" s="14"/>
      <c r="AKW138" s="14"/>
      <c r="AKX138" s="14"/>
      <c r="AKY138" s="14"/>
      <c r="AKZ138" s="14"/>
      <c r="ALA138" s="14"/>
      <c r="ALB138" s="14"/>
      <c r="ALC138" s="14"/>
      <c r="ALD138" s="14"/>
      <c r="ALE138" s="14"/>
      <c r="ALF138" s="14"/>
      <c r="ALG138" s="14"/>
      <c r="ALH138" s="14"/>
      <c r="ALI138" s="14"/>
      <c r="ALJ138" s="14"/>
      <c r="ALK138" s="14"/>
      <c r="ALL138" s="14"/>
      <c r="ALM138" s="14"/>
      <c r="ALN138" s="14"/>
      <c r="ALO138" s="14"/>
      <c r="ALP138" s="14"/>
      <c r="ALQ138" s="14"/>
      <c r="ALR138" s="14"/>
      <c r="ALS138" s="14"/>
      <c r="ALT138" s="14"/>
      <c r="ALU138" s="14"/>
      <c r="ALV138" s="14"/>
      <c r="ALW138" s="14"/>
      <c r="ALX138" s="14"/>
      <c r="ALY138" s="14"/>
      <c r="ALZ138" s="14"/>
      <c r="AMA138" s="14"/>
      <c r="AMB138" s="14"/>
      <c r="AMC138" s="14"/>
      <c r="AMD138" s="14"/>
      <c r="AME138" s="14"/>
      <c r="AMF138" s="14"/>
      <c r="AMG138" s="14"/>
      <c r="AMH138" s="14"/>
      <c r="AMI138" s="14"/>
      <c r="AMJ138" s="14"/>
      <c r="AMK138" s="14"/>
      <c r="AML138" s="14"/>
      <c r="AMM138" s="14"/>
      <c r="AMN138" s="14"/>
      <c r="AMO138" s="14"/>
      <c r="AMP138" s="14"/>
      <c r="AMQ138" s="14"/>
      <c r="AMR138" s="14"/>
      <c r="AMS138" s="14"/>
      <c r="AMT138" s="14"/>
      <c r="AMU138" s="14"/>
      <c r="AMV138" s="14"/>
      <c r="AMW138" s="14"/>
      <c r="AMX138" s="14"/>
      <c r="AMY138" s="14"/>
      <c r="AMZ138" s="14"/>
      <c r="ANA138" s="14"/>
      <c r="ANB138" s="14"/>
      <c r="ANC138" s="14"/>
      <c r="AND138" s="14"/>
      <c r="ANE138" s="14"/>
      <c r="ANF138" s="14"/>
      <c r="ANG138" s="14"/>
      <c r="ANH138" s="14"/>
      <c r="ANI138" s="14"/>
      <c r="ANJ138" s="14"/>
      <c r="ANK138" s="14"/>
      <c r="ANL138" s="14"/>
      <c r="ANM138" s="14"/>
      <c r="ANN138" s="14"/>
      <c r="ANO138" s="14"/>
      <c r="ANP138" s="14"/>
      <c r="ANQ138" s="14"/>
      <c r="ANR138" s="14"/>
      <c r="ANS138" s="14"/>
      <c r="ANT138" s="14"/>
      <c r="ANU138" s="14"/>
      <c r="ANV138" s="14"/>
      <c r="ANW138" s="14"/>
      <c r="ANX138" s="14"/>
      <c r="ANY138" s="14"/>
      <c r="ANZ138" s="14"/>
      <c r="AOA138" s="14"/>
      <c r="AOB138" s="14"/>
      <c r="AOC138" s="14"/>
      <c r="AOD138" s="14"/>
      <c r="AOE138" s="14"/>
      <c r="AOF138" s="14"/>
      <c r="AOG138" s="14"/>
      <c r="AOH138" s="14"/>
      <c r="AOI138" s="14"/>
      <c r="AOJ138" s="14"/>
      <c r="AOK138" s="14"/>
      <c r="AOL138" s="14"/>
      <c r="AOM138" s="14"/>
      <c r="AON138" s="14"/>
      <c r="AOO138" s="14"/>
      <c r="AOP138" s="14"/>
      <c r="AOQ138" s="14"/>
      <c r="AOR138" s="14"/>
      <c r="AOS138" s="14"/>
      <c r="AOT138" s="14"/>
      <c r="AOU138" s="14"/>
      <c r="AOV138" s="14"/>
      <c r="AOW138" s="14"/>
      <c r="AOX138" s="14"/>
      <c r="AOY138" s="14"/>
      <c r="AOZ138" s="14"/>
      <c r="APA138" s="14"/>
      <c r="APB138" s="14"/>
      <c r="APC138" s="14"/>
      <c r="APD138" s="14"/>
      <c r="APE138" s="14"/>
      <c r="APF138" s="14"/>
      <c r="APG138" s="14"/>
      <c r="APH138" s="14"/>
      <c r="API138" s="14"/>
      <c r="APJ138" s="14"/>
      <c r="APK138" s="14"/>
      <c r="APL138" s="14"/>
      <c r="APM138" s="14"/>
      <c r="APN138" s="14"/>
      <c r="APO138" s="14"/>
      <c r="APP138" s="14"/>
      <c r="APQ138" s="14"/>
      <c r="APR138" s="14"/>
      <c r="APS138" s="14"/>
      <c r="APT138" s="14"/>
      <c r="APU138" s="14"/>
      <c r="APV138" s="14"/>
      <c r="APW138" s="14"/>
      <c r="APX138" s="14"/>
      <c r="APY138" s="14"/>
      <c r="APZ138" s="14"/>
      <c r="AQA138" s="14"/>
      <c r="AQB138" s="14"/>
      <c r="AQC138" s="14"/>
      <c r="AQD138" s="14"/>
      <c r="AQE138" s="14"/>
      <c r="AQF138" s="14"/>
      <c r="AQG138" s="14"/>
      <c r="AQH138" s="14"/>
      <c r="AQI138" s="14"/>
      <c r="AQJ138" s="14"/>
      <c r="AQK138" s="14"/>
      <c r="AQL138" s="14"/>
      <c r="AQM138" s="14"/>
      <c r="AQN138" s="14"/>
      <c r="AQO138" s="14"/>
      <c r="AQP138" s="14"/>
      <c r="AQQ138" s="14"/>
      <c r="AQR138" s="14"/>
      <c r="AQS138" s="14"/>
      <c r="AQT138" s="14"/>
      <c r="AQU138" s="14"/>
      <c r="AQV138" s="14"/>
      <c r="AQW138" s="14"/>
      <c r="AQX138" s="14"/>
      <c r="AQY138" s="14"/>
      <c r="AQZ138" s="14"/>
      <c r="ARA138" s="14"/>
      <c r="ARB138" s="14"/>
      <c r="ARC138" s="14"/>
      <c r="ARD138" s="14"/>
      <c r="ARE138" s="14"/>
      <c r="ARF138" s="14"/>
      <c r="ARG138" s="14"/>
      <c r="ARH138" s="14"/>
      <c r="ARI138" s="14"/>
      <c r="ARJ138" s="14"/>
      <c r="ARK138" s="14"/>
      <c r="ARL138" s="14"/>
      <c r="ARM138" s="14"/>
      <c r="ARN138" s="14"/>
      <c r="ARO138" s="14"/>
      <c r="ARP138" s="14"/>
      <c r="ARQ138" s="14"/>
      <c r="ARR138" s="14"/>
      <c r="ARS138" s="14"/>
      <c r="ART138" s="14"/>
      <c r="ARU138" s="14"/>
      <c r="ARV138" s="14"/>
      <c r="ARW138" s="14"/>
      <c r="ARX138" s="14"/>
      <c r="ARY138" s="14"/>
      <c r="ARZ138" s="14"/>
      <c r="ASA138" s="14"/>
      <c r="ASB138" s="14"/>
      <c r="ASC138" s="14"/>
      <c r="ASD138" s="14"/>
      <c r="ASE138" s="14"/>
      <c r="ASF138" s="14"/>
      <c r="ASG138" s="14"/>
      <c r="ASH138" s="14"/>
      <c r="ASI138" s="14"/>
      <c r="ASJ138" s="14"/>
      <c r="ASK138" s="14"/>
      <c r="ASL138" s="14"/>
      <c r="ASM138" s="14"/>
      <c r="ASN138" s="14"/>
      <c r="ASO138" s="14"/>
      <c r="ASP138" s="14"/>
      <c r="ASQ138" s="14"/>
      <c r="ASR138" s="14"/>
      <c r="ASS138" s="14"/>
      <c r="AST138" s="14"/>
      <c r="ASU138" s="14"/>
      <c r="ASV138" s="14"/>
      <c r="ASW138" s="14"/>
      <c r="ASX138" s="14"/>
      <c r="ASY138" s="14"/>
      <c r="ASZ138" s="14"/>
      <c r="ATA138" s="14"/>
      <c r="ATB138" s="14"/>
      <c r="ATC138" s="14"/>
      <c r="ATD138" s="14"/>
    </row>
    <row r="139" spans="63:1200">
      <c r="BK139" s="14" t="str">
        <f t="shared" si="2116"/>
        <v/>
      </c>
      <c r="ABO139" s="14"/>
      <c r="ABP139" s="14"/>
      <c r="ABQ139" s="14"/>
      <c r="ABR139" s="14"/>
      <c r="ABS139" s="14"/>
      <c r="ABT139" s="14"/>
      <c r="ABU139" s="14"/>
      <c r="ABV139" s="14"/>
      <c r="ABW139" s="14"/>
      <c r="ABX139" s="14"/>
      <c r="ABY139" s="14"/>
      <c r="ABZ139" s="14"/>
      <c r="ACA139" s="14"/>
      <c r="ACB139" s="14"/>
      <c r="ACC139" s="14"/>
      <c r="ACD139" s="14"/>
      <c r="ACE139" s="14"/>
      <c r="ACF139" s="14"/>
      <c r="ACG139" s="14"/>
      <c r="ACH139" s="14"/>
      <c r="ACI139" s="14"/>
      <c r="ACJ139" s="14"/>
      <c r="ACK139" s="14"/>
      <c r="ACL139" s="14"/>
      <c r="ACM139" s="14"/>
      <c r="ACN139" s="14"/>
      <c r="ACO139" s="14"/>
      <c r="ACP139" s="14"/>
      <c r="ACQ139" s="14"/>
      <c r="ACR139" s="14"/>
      <c r="ACS139" s="14"/>
      <c r="ACT139" s="14"/>
      <c r="ACU139" s="14"/>
      <c r="ACV139" s="14"/>
      <c r="ACW139" s="14"/>
      <c r="ACX139" s="14"/>
      <c r="ACY139" s="14"/>
      <c r="ACZ139" s="14"/>
      <c r="ADA139" s="14"/>
      <c r="ADB139" s="14"/>
      <c r="ADC139" s="14"/>
      <c r="ADD139" s="14"/>
      <c r="ADE139" s="14"/>
      <c r="ADF139" s="14"/>
      <c r="ADG139" s="14"/>
      <c r="ADH139" s="14"/>
      <c r="ADI139" s="14"/>
      <c r="ADJ139" s="14"/>
      <c r="ADK139" s="14"/>
      <c r="ADL139" s="14"/>
      <c r="ADM139" s="14"/>
      <c r="ADN139" s="14"/>
      <c r="ADO139" s="14"/>
      <c r="ADP139" s="14"/>
      <c r="ADQ139" s="14"/>
      <c r="ADR139" s="14"/>
      <c r="ADS139" s="14"/>
      <c r="ADT139" s="14"/>
      <c r="ADU139" s="14"/>
      <c r="ADV139" s="14"/>
      <c r="ADW139" s="14"/>
      <c r="ADX139" s="14"/>
      <c r="ADY139" s="14"/>
      <c r="ADZ139" s="14"/>
      <c r="AEA139" s="14"/>
      <c r="AEB139" s="14"/>
      <c r="AEC139" s="14"/>
      <c r="AED139" s="14"/>
      <c r="AEE139" s="14"/>
      <c r="AEF139" s="14"/>
      <c r="AEG139" s="14"/>
      <c r="AEH139" s="14"/>
      <c r="AEI139" s="14"/>
      <c r="AEJ139" s="14"/>
      <c r="AEK139" s="14"/>
      <c r="AEL139" s="14"/>
      <c r="AEM139" s="14"/>
      <c r="AEN139" s="14"/>
      <c r="AEO139" s="14"/>
      <c r="AEP139" s="14"/>
      <c r="AEQ139" s="14"/>
      <c r="AER139" s="14"/>
      <c r="AES139" s="14"/>
      <c r="AET139" s="14"/>
      <c r="AEU139" s="14"/>
      <c r="AEV139" s="14"/>
      <c r="AEW139" s="14"/>
      <c r="AEX139" s="14"/>
      <c r="AEY139" s="14"/>
      <c r="AEZ139" s="14"/>
      <c r="AFA139" s="14"/>
      <c r="AFB139" s="14"/>
      <c r="AFC139" s="14"/>
      <c r="AFD139" s="14"/>
      <c r="AFE139" s="14"/>
      <c r="AFF139" s="14"/>
      <c r="AFG139" s="14"/>
      <c r="AFH139" s="14"/>
      <c r="AFI139" s="14"/>
      <c r="AFJ139" s="14"/>
      <c r="AFK139" s="14"/>
      <c r="AFL139" s="14"/>
      <c r="AFM139" s="14"/>
      <c r="AFN139" s="14"/>
      <c r="AFO139" s="14"/>
      <c r="AFP139" s="14"/>
      <c r="AFQ139" s="14"/>
      <c r="AFR139" s="14"/>
      <c r="AFS139" s="14"/>
      <c r="AFT139" s="14"/>
      <c r="AFU139" s="14"/>
      <c r="AFV139" s="14"/>
      <c r="AFW139" s="14"/>
      <c r="AFX139" s="14"/>
      <c r="AFY139" s="14"/>
      <c r="AFZ139" s="14"/>
      <c r="AGA139" s="14"/>
      <c r="AGB139" s="14"/>
      <c r="AGC139" s="14"/>
      <c r="AGD139" s="14"/>
      <c r="AGE139" s="14"/>
      <c r="AGF139" s="14"/>
      <c r="AGG139" s="14"/>
      <c r="AGH139" s="14"/>
      <c r="AGI139" s="14"/>
      <c r="AGJ139" s="14"/>
      <c r="AGK139" s="14"/>
      <c r="AGL139" s="14"/>
      <c r="AGM139" s="14"/>
      <c r="AGN139" s="14"/>
      <c r="AGO139" s="14"/>
      <c r="AGP139" s="14"/>
      <c r="AGQ139" s="14"/>
      <c r="AGR139" s="14"/>
      <c r="AGS139" s="14"/>
      <c r="AGT139" s="14"/>
      <c r="AGU139" s="14"/>
      <c r="AGV139" s="14"/>
      <c r="AGW139" s="14"/>
      <c r="AGX139" s="14"/>
      <c r="AGY139" s="14"/>
      <c r="AGZ139" s="14"/>
      <c r="AHA139" s="14"/>
      <c r="AHB139" s="14"/>
      <c r="AHC139" s="14"/>
      <c r="AHD139" s="14"/>
      <c r="AHE139" s="14"/>
      <c r="AHF139" s="14"/>
      <c r="AHG139" s="14"/>
      <c r="AHH139" s="14"/>
      <c r="AHI139" s="14"/>
      <c r="AHJ139" s="14"/>
      <c r="AHK139" s="14"/>
      <c r="AHL139" s="14"/>
      <c r="AHM139" s="14"/>
      <c r="AHN139" s="14"/>
      <c r="AHO139" s="14"/>
      <c r="AHP139" s="14"/>
      <c r="AHQ139" s="14"/>
      <c r="AHR139" s="14"/>
      <c r="AHS139" s="14"/>
      <c r="AHT139" s="14"/>
      <c r="AHU139" s="14"/>
      <c r="AHV139" s="14"/>
      <c r="AHW139" s="14"/>
      <c r="AHX139" s="14"/>
      <c r="AHY139" s="14"/>
      <c r="AHZ139" s="14"/>
      <c r="AIA139" s="14"/>
      <c r="AIB139" s="14"/>
      <c r="AIC139" s="14"/>
      <c r="AID139" s="14"/>
      <c r="AIE139" s="14"/>
      <c r="AIF139" s="14"/>
      <c r="AIG139" s="14"/>
      <c r="AIH139" s="14"/>
      <c r="AII139" s="14"/>
      <c r="AIJ139" s="14"/>
      <c r="AIK139" s="14"/>
      <c r="AIL139" s="14"/>
      <c r="AIM139" s="14"/>
      <c r="AIN139" s="14"/>
      <c r="AIO139" s="14"/>
      <c r="AIP139" s="14"/>
      <c r="AIQ139" s="14"/>
      <c r="AIR139" s="14"/>
      <c r="AIS139" s="14"/>
      <c r="AIT139" s="14"/>
      <c r="AIU139" s="14"/>
      <c r="AIV139" s="14"/>
      <c r="AIW139" s="14"/>
      <c r="AIX139" s="14"/>
      <c r="AIY139" s="14"/>
      <c r="AIZ139" s="14"/>
      <c r="AJA139" s="14"/>
      <c r="AJB139" s="14"/>
      <c r="AJC139" s="14"/>
      <c r="AJD139" s="14"/>
      <c r="AJE139" s="14"/>
      <c r="AJF139" s="14"/>
      <c r="AJG139" s="14"/>
      <c r="AJH139" s="14"/>
      <c r="AJI139" s="14"/>
      <c r="AJJ139" s="14"/>
      <c r="AJK139" s="14"/>
      <c r="AJL139" s="14"/>
      <c r="AJM139" s="14"/>
      <c r="AJN139" s="14"/>
      <c r="AJO139" s="14"/>
      <c r="AJP139" s="14"/>
      <c r="AJQ139" s="14"/>
      <c r="AJR139" s="14"/>
      <c r="AJS139" s="14"/>
      <c r="AJT139" s="14"/>
      <c r="AJU139" s="14"/>
      <c r="AJV139" s="14"/>
      <c r="AJW139" s="14"/>
      <c r="AJX139" s="14"/>
      <c r="AJY139" s="14"/>
      <c r="AJZ139" s="14"/>
      <c r="AKA139" s="14"/>
      <c r="AKB139" s="14"/>
      <c r="AKC139" s="14"/>
      <c r="AKD139" s="14"/>
      <c r="AKE139" s="14"/>
      <c r="AKF139" s="14"/>
      <c r="AKG139" s="14"/>
      <c r="AKH139" s="14"/>
      <c r="AKI139" s="14"/>
      <c r="AKJ139" s="14"/>
      <c r="AKK139" s="14"/>
      <c r="AKL139" s="14"/>
      <c r="AKM139" s="14"/>
      <c r="AKN139" s="14"/>
      <c r="AKO139" s="14"/>
      <c r="AKP139" s="14"/>
      <c r="AKQ139" s="14"/>
      <c r="AKR139" s="14"/>
      <c r="AKS139" s="14"/>
      <c r="AKT139" s="14"/>
      <c r="AKU139" s="14"/>
      <c r="AKV139" s="14"/>
      <c r="AKW139" s="14"/>
      <c r="AKX139" s="14"/>
      <c r="AKY139" s="14"/>
      <c r="AKZ139" s="14"/>
      <c r="ALA139" s="14"/>
      <c r="ALB139" s="14"/>
      <c r="ALC139" s="14"/>
      <c r="ALD139" s="14"/>
      <c r="ALE139" s="14"/>
      <c r="ALF139" s="14"/>
      <c r="ALG139" s="14"/>
      <c r="ALH139" s="14"/>
      <c r="ALI139" s="14"/>
      <c r="ALJ139" s="14"/>
      <c r="ALK139" s="14"/>
      <c r="ALL139" s="14"/>
      <c r="ALM139" s="14"/>
      <c r="ALN139" s="14"/>
      <c r="ALO139" s="14"/>
      <c r="ALP139" s="14"/>
      <c r="ALQ139" s="14"/>
      <c r="ALR139" s="14"/>
      <c r="ALS139" s="14"/>
      <c r="ALT139" s="14"/>
      <c r="ALU139" s="14"/>
      <c r="ALV139" s="14"/>
      <c r="ALW139" s="14"/>
      <c r="ALX139" s="14"/>
      <c r="ALY139" s="14"/>
      <c r="ALZ139" s="14"/>
      <c r="AMA139" s="14"/>
      <c r="AMB139" s="14"/>
      <c r="AMC139" s="14"/>
      <c r="AMD139" s="14"/>
      <c r="AME139" s="14"/>
      <c r="AMF139" s="14"/>
      <c r="AMG139" s="14"/>
      <c r="AMH139" s="14"/>
      <c r="AMI139" s="14"/>
      <c r="AMJ139" s="14"/>
      <c r="AMK139" s="14"/>
      <c r="AML139" s="14"/>
      <c r="AMM139" s="14"/>
      <c r="AMN139" s="14"/>
      <c r="AMO139" s="14"/>
      <c r="AMP139" s="14"/>
      <c r="AMQ139" s="14"/>
      <c r="AMR139" s="14"/>
      <c r="AMS139" s="14"/>
      <c r="AMT139" s="14"/>
      <c r="AMU139" s="14"/>
      <c r="AMV139" s="14"/>
      <c r="AMW139" s="14"/>
      <c r="AMX139" s="14"/>
      <c r="AMY139" s="14"/>
      <c r="AMZ139" s="14"/>
      <c r="ANA139" s="14"/>
      <c r="ANB139" s="14"/>
      <c r="ANC139" s="14"/>
      <c r="AND139" s="14"/>
      <c r="ANE139" s="14"/>
      <c r="ANF139" s="14"/>
      <c r="ANG139" s="14"/>
      <c r="ANH139" s="14"/>
      <c r="ANI139" s="14"/>
      <c r="ANJ139" s="14"/>
      <c r="ANK139" s="14"/>
      <c r="ANL139" s="14"/>
      <c r="ANM139" s="14"/>
      <c r="ANN139" s="14"/>
      <c r="ANO139" s="14"/>
      <c r="ANP139" s="14"/>
      <c r="ANQ139" s="14"/>
      <c r="ANR139" s="14"/>
      <c r="ANS139" s="14"/>
      <c r="ANT139" s="14"/>
      <c r="ANU139" s="14"/>
      <c r="ANV139" s="14"/>
      <c r="ANW139" s="14"/>
      <c r="ANX139" s="14"/>
      <c r="ANY139" s="14"/>
      <c r="ANZ139" s="14"/>
      <c r="AOA139" s="14"/>
      <c r="AOB139" s="14"/>
      <c r="AOC139" s="14"/>
      <c r="AOD139" s="14"/>
      <c r="AOE139" s="14"/>
      <c r="AOF139" s="14"/>
      <c r="AOG139" s="14"/>
      <c r="AOH139" s="14"/>
      <c r="AOI139" s="14"/>
      <c r="AOJ139" s="14"/>
      <c r="AOK139" s="14"/>
      <c r="AOL139" s="14"/>
      <c r="AOM139" s="14"/>
      <c r="AON139" s="14"/>
      <c r="AOO139" s="14"/>
      <c r="AOP139" s="14"/>
      <c r="AOQ139" s="14"/>
      <c r="AOR139" s="14"/>
      <c r="AOS139" s="14"/>
      <c r="AOT139" s="14"/>
      <c r="AOU139" s="14"/>
      <c r="AOV139" s="14"/>
      <c r="AOW139" s="14"/>
      <c r="AOX139" s="14"/>
      <c r="AOY139" s="14"/>
      <c r="AOZ139" s="14"/>
      <c r="APA139" s="14"/>
      <c r="APB139" s="14"/>
      <c r="APC139" s="14"/>
      <c r="APD139" s="14"/>
      <c r="APE139" s="14"/>
      <c r="APF139" s="14"/>
      <c r="APG139" s="14"/>
      <c r="APH139" s="14"/>
      <c r="API139" s="14"/>
      <c r="APJ139" s="14"/>
      <c r="APK139" s="14"/>
      <c r="APL139" s="14"/>
      <c r="APM139" s="14"/>
      <c r="APN139" s="14"/>
      <c r="APO139" s="14"/>
      <c r="APP139" s="14"/>
      <c r="APQ139" s="14"/>
      <c r="APR139" s="14"/>
      <c r="APS139" s="14"/>
      <c r="APT139" s="14"/>
      <c r="APU139" s="14"/>
      <c r="APV139" s="14"/>
      <c r="APW139" s="14"/>
      <c r="APX139" s="14"/>
      <c r="APY139" s="14"/>
      <c r="APZ139" s="14"/>
      <c r="AQA139" s="14"/>
      <c r="AQB139" s="14"/>
      <c r="AQC139" s="14"/>
      <c r="AQD139" s="14"/>
      <c r="AQE139" s="14"/>
      <c r="AQF139" s="14"/>
      <c r="AQG139" s="14"/>
      <c r="AQH139" s="14"/>
      <c r="AQI139" s="14"/>
      <c r="AQJ139" s="14"/>
      <c r="AQK139" s="14"/>
      <c r="AQL139" s="14"/>
      <c r="AQM139" s="14"/>
      <c r="AQN139" s="14"/>
      <c r="AQO139" s="14"/>
      <c r="AQP139" s="14"/>
      <c r="AQQ139" s="14"/>
      <c r="AQR139" s="14"/>
      <c r="AQS139" s="14"/>
      <c r="AQT139" s="14"/>
      <c r="AQU139" s="14"/>
      <c r="AQV139" s="14"/>
      <c r="AQW139" s="14"/>
      <c r="AQX139" s="14"/>
      <c r="AQY139" s="14"/>
      <c r="AQZ139" s="14"/>
      <c r="ARA139" s="14"/>
      <c r="ARB139" s="14"/>
      <c r="ARC139" s="14"/>
      <c r="ARD139" s="14"/>
      <c r="ARE139" s="14"/>
      <c r="ARF139" s="14"/>
      <c r="ARG139" s="14"/>
      <c r="ARH139" s="14"/>
      <c r="ARI139" s="14"/>
      <c r="ARJ139" s="14"/>
      <c r="ARK139" s="14"/>
      <c r="ARL139" s="14"/>
      <c r="ARM139" s="14"/>
      <c r="ARN139" s="14"/>
      <c r="ARO139" s="14"/>
      <c r="ARP139" s="14"/>
      <c r="ARQ139" s="14"/>
      <c r="ARR139" s="14"/>
      <c r="ARS139" s="14"/>
      <c r="ART139" s="14"/>
      <c r="ARU139" s="14"/>
      <c r="ARV139" s="14"/>
      <c r="ARW139" s="14"/>
      <c r="ARX139" s="14"/>
      <c r="ARY139" s="14"/>
      <c r="ARZ139" s="14"/>
      <c r="ASA139" s="14"/>
      <c r="ASB139" s="14"/>
      <c r="ASC139" s="14"/>
      <c r="ASD139" s="14"/>
      <c r="ASE139" s="14"/>
      <c r="ASF139" s="14"/>
      <c r="ASG139" s="14"/>
      <c r="ASH139" s="14"/>
      <c r="ASI139" s="14"/>
      <c r="ASJ139" s="14"/>
      <c r="ASK139" s="14"/>
      <c r="ASL139" s="14"/>
      <c r="ASM139" s="14"/>
      <c r="ASN139" s="14"/>
      <c r="ASO139" s="14"/>
      <c r="ASP139" s="14"/>
      <c r="ASQ139" s="14"/>
      <c r="ASR139" s="14"/>
      <c r="ASS139" s="14"/>
      <c r="AST139" s="14"/>
      <c r="ASU139" s="14"/>
      <c r="ASV139" s="14"/>
      <c r="ASW139" s="14"/>
      <c r="ASX139" s="14"/>
      <c r="ASY139" s="14"/>
      <c r="ASZ139" s="14"/>
      <c r="ATA139" s="14"/>
      <c r="ATB139" s="14"/>
      <c r="ATC139" s="14"/>
      <c r="ATD139" s="14"/>
    </row>
    <row r="140" spans="63:1200">
      <c r="BK140" s="14" t="str">
        <f t="shared" si="2116"/>
        <v/>
      </c>
      <c r="ABO140" s="14"/>
      <c r="ABP140" s="14"/>
      <c r="ABQ140" s="14"/>
      <c r="ABR140" s="14"/>
      <c r="ABS140" s="14"/>
      <c r="ABT140" s="14"/>
      <c r="ABU140" s="14"/>
      <c r="ABV140" s="14"/>
      <c r="ABW140" s="14"/>
      <c r="ABX140" s="14"/>
      <c r="ABY140" s="14"/>
      <c r="ABZ140" s="14"/>
      <c r="ACA140" s="14"/>
      <c r="ACB140" s="14"/>
      <c r="ACC140" s="14"/>
      <c r="ACD140" s="14"/>
      <c r="ACE140" s="14"/>
      <c r="ACF140" s="14"/>
      <c r="ACG140" s="14"/>
      <c r="ACH140" s="14"/>
      <c r="ACI140" s="14"/>
      <c r="ACJ140" s="14"/>
      <c r="ACK140" s="14"/>
      <c r="ACL140" s="14"/>
      <c r="ACM140" s="14"/>
      <c r="ACN140" s="14"/>
      <c r="ACO140" s="14"/>
      <c r="ACP140" s="14"/>
      <c r="ACQ140" s="14"/>
      <c r="ACR140" s="14"/>
      <c r="ACS140" s="14"/>
      <c r="ACT140" s="14"/>
      <c r="ACU140" s="14"/>
      <c r="ACV140" s="14"/>
      <c r="ACW140" s="14"/>
      <c r="ACX140" s="14"/>
      <c r="ACY140" s="14"/>
      <c r="ACZ140" s="14"/>
      <c r="ADA140" s="14"/>
      <c r="ADB140" s="14"/>
      <c r="ADC140" s="14"/>
      <c r="ADD140" s="14"/>
      <c r="ADE140" s="14"/>
      <c r="ADF140" s="14"/>
      <c r="ADG140" s="14"/>
      <c r="ADH140" s="14"/>
      <c r="ADI140" s="14"/>
      <c r="ADJ140" s="14"/>
      <c r="ADK140" s="14"/>
      <c r="ADL140" s="14"/>
      <c r="ADM140" s="14"/>
      <c r="ADN140" s="14"/>
      <c r="ADO140" s="14"/>
      <c r="ADP140" s="14"/>
      <c r="ADQ140" s="14"/>
      <c r="ADR140" s="14"/>
      <c r="ADS140" s="14"/>
      <c r="ADT140" s="14"/>
      <c r="ADU140" s="14"/>
      <c r="ADV140" s="14"/>
      <c r="ADW140" s="14"/>
      <c r="ADX140" s="14"/>
      <c r="ADY140" s="14"/>
      <c r="ADZ140" s="14"/>
      <c r="AEA140" s="14"/>
      <c r="AEB140" s="14"/>
      <c r="AEC140" s="14"/>
      <c r="AED140" s="14"/>
      <c r="AEE140" s="14"/>
      <c r="AEF140" s="14"/>
      <c r="AEG140" s="14"/>
      <c r="AEH140" s="14"/>
      <c r="AEI140" s="14"/>
      <c r="AEJ140" s="14"/>
      <c r="AEK140" s="14"/>
      <c r="AEL140" s="14"/>
      <c r="AEM140" s="14"/>
      <c r="AEN140" s="14"/>
      <c r="AEO140" s="14"/>
      <c r="AEP140" s="14"/>
      <c r="AEQ140" s="14"/>
      <c r="AER140" s="14"/>
      <c r="AES140" s="14"/>
      <c r="AET140" s="14"/>
      <c r="AEU140" s="14"/>
      <c r="AEV140" s="14"/>
      <c r="AEW140" s="14"/>
      <c r="AEX140" s="14"/>
      <c r="AEY140" s="14"/>
      <c r="AEZ140" s="14"/>
      <c r="AFA140" s="14"/>
      <c r="AFB140" s="14"/>
      <c r="AFC140" s="14"/>
      <c r="AFD140" s="14"/>
      <c r="AFE140" s="14"/>
      <c r="AFF140" s="14"/>
      <c r="AFG140" s="14"/>
      <c r="AFH140" s="14"/>
      <c r="AFI140" s="14"/>
      <c r="AFJ140" s="14"/>
      <c r="AFK140" s="14"/>
      <c r="AFL140" s="14"/>
      <c r="AFM140" s="14"/>
      <c r="AFN140" s="14"/>
      <c r="AFO140" s="14"/>
      <c r="AFP140" s="14"/>
      <c r="AFQ140" s="14"/>
      <c r="AFR140" s="14"/>
      <c r="AFS140" s="14"/>
      <c r="AFT140" s="14"/>
      <c r="AFU140" s="14"/>
      <c r="AFV140" s="14"/>
      <c r="AFW140" s="14"/>
      <c r="AFX140" s="14"/>
      <c r="AFY140" s="14"/>
      <c r="AFZ140" s="14"/>
      <c r="AGA140" s="14"/>
      <c r="AGB140" s="14"/>
      <c r="AGC140" s="14"/>
      <c r="AGD140" s="14"/>
      <c r="AGE140" s="14"/>
      <c r="AGF140" s="14"/>
      <c r="AGG140" s="14"/>
      <c r="AGH140" s="14"/>
      <c r="AGI140" s="14"/>
      <c r="AGJ140" s="14"/>
      <c r="AGK140" s="14"/>
      <c r="AGL140" s="14"/>
      <c r="AGM140" s="14"/>
      <c r="AGN140" s="14"/>
      <c r="AGO140" s="14"/>
      <c r="AGP140" s="14"/>
      <c r="AGQ140" s="14"/>
      <c r="AGR140" s="14"/>
      <c r="AGS140" s="14"/>
      <c r="AGT140" s="14"/>
      <c r="AGU140" s="14"/>
      <c r="AGV140" s="14"/>
      <c r="AGW140" s="14"/>
      <c r="AGX140" s="14"/>
      <c r="AGY140" s="14"/>
      <c r="AGZ140" s="14"/>
      <c r="AHA140" s="14"/>
      <c r="AHB140" s="14"/>
      <c r="AHC140" s="14"/>
      <c r="AHD140" s="14"/>
      <c r="AHE140" s="14"/>
      <c r="AHF140" s="14"/>
      <c r="AHG140" s="14"/>
      <c r="AHH140" s="14"/>
      <c r="AHI140" s="14"/>
      <c r="AHJ140" s="14"/>
      <c r="AHK140" s="14"/>
      <c r="AHL140" s="14"/>
      <c r="AHM140" s="14"/>
      <c r="AHN140" s="14"/>
      <c r="AHO140" s="14"/>
      <c r="AHP140" s="14"/>
      <c r="AHQ140" s="14"/>
      <c r="AHR140" s="14"/>
      <c r="AHS140" s="14"/>
      <c r="AHT140" s="14"/>
      <c r="AHU140" s="14"/>
      <c r="AHV140" s="14"/>
      <c r="AHW140" s="14"/>
      <c r="AHX140" s="14"/>
      <c r="AHY140" s="14"/>
      <c r="AHZ140" s="14"/>
      <c r="AIA140" s="14"/>
      <c r="AIB140" s="14"/>
      <c r="AIC140" s="14"/>
      <c r="AID140" s="14"/>
      <c r="AIE140" s="14"/>
      <c r="AIF140" s="14"/>
      <c r="AIG140" s="14"/>
      <c r="AIH140" s="14"/>
      <c r="AII140" s="14"/>
      <c r="AIJ140" s="14"/>
      <c r="AIK140" s="14"/>
      <c r="AIL140" s="14"/>
      <c r="AIM140" s="14"/>
      <c r="AIN140" s="14"/>
      <c r="AIO140" s="14"/>
      <c r="AIP140" s="14"/>
      <c r="AIQ140" s="14"/>
      <c r="AIR140" s="14"/>
      <c r="AIS140" s="14"/>
      <c r="AIT140" s="14"/>
      <c r="AIU140" s="14"/>
      <c r="AIV140" s="14"/>
      <c r="AIW140" s="14"/>
      <c r="AIX140" s="14"/>
      <c r="AIY140" s="14"/>
      <c r="AIZ140" s="14"/>
      <c r="AJA140" s="14"/>
      <c r="AJB140" s="14"/>
      <c r="AJC140" s="14"/>
      <c r="AJD140" s="14"/>
      <c r="AJE140" s="14"/>
      <c r="AJF140" s="14"/>
      <c r="AJG140" s="14"/>
      <c r="AJH140" s="14"/>
      <c r="AJI140" s="14"/>
      <c r="AJJ140" s="14"/>
      <c r="AJK140" s="14"/>
      <c r="AJL140" s="14"/>
      <c r="AJM140" s="14"/>
      <c r="AJN140" s="14"/>
      <c r="AJO140" s="14"/>
      <c r="AJP140" s="14"/>
      <c r="AJQ140" s="14"/>
      <c r="AJR140" s="14"/>
      <c r="AJS140" s="14"/>
      <c r="AJT140" s="14"/>
      <c r="AJU140" s="14"/>
      <c r="AJV140" s="14"/>
      <c r="AJW140" s="14"/>
      <c r="AJX140" s="14"/>
      <c r="AJY140" s="14"/>
      <c r="AJZ140" s="14"/>
      <c r="AKA140" s="14"/>
      <c r="AKB140" s="14"/>
      <c r="AKC140" s="14"/>
      <c r="AKD140" s="14"/>
      <c r="AKE140" s="14"/>
      <c r="AKF140" s="14"/>
      <c r="AKG140" s="14"/>
      <c r="AKH140" s="14"/>
      <c r="AKI140" s="14"/>
      <c r="AKJ140" s="14"/>
      <c r="AKK140" s="14"/>
      <c r="AKL140" s="14"/>
      <c r="AKM140" s="14"/>
      <c r="AKN140" s="14"/>
      <c r="AKO140" s="14"/>
      <c r="AKP140" s="14"/>
      <c r="AKQ140" s="14"/>
      <c r="AKR140" s="14"/>
      <c r="AKS140" s="14"/>
      <c r="AKT140" s="14"/>
      <c r="AKU140" s="14"/>
      <c r="AKV140" s="14"/>
      <c r="AKW140" s="14"/>
      <c r="AKX140" s="14"/>
      <c r="AKY140" s="14"/>
      <c r="AKZ140" s="14"/>
      <c r="ALA140" s="14"/>
      <c r="ALB140" s="14"/>
      <c r="ALC140" s="14"/>
      <c r="ALD140" s="14"/>
      <c r="ALE140" s="14"/>
      <c r="ALF140" s="14"/>
      <c r="ALG140" s="14"/>
      <c r="ALH140" s="14"/>
      <c r="ALI140" s="14"/>
      <c r="ALJ140" s="14"/>
      <c r="ALK140" s="14"/>
      <c r="ALL140" s="14"/>
      <c r="ALM140" s="14"/>
      <c r="ALN140" s="14"/>
      <c r="ALO140" s="14"/>
      <c r="ALP140" s="14"/>
      <c r="ALQ140" s="14"/>
      <c r="ALR140" s="14"/>
      <c r="ALS140" s="14"/>
      <c r="ALT140" s="14"/>
      <c r="ALU140" s="14"/>
      <c r="ALV140" s="14"/>
      <c r="ALW140" s="14"/>
      <c r="ALX140" s="14"/>
      <c r="ALY140" s="14"/>
      <c r="ALZ140" s="14"/>
      <c r="AMA140" s="14"/>
      <c r="AMB140" s="14"/>
      <c r="AMC140" s="14"/>
      <c r="AMD140" s="14"/>
      <c r="AME140" s="14"/>
      <c r="AMF140" s="14"/>
      <c r="AMG140" s="14"/>
      <c r="AMH140" s="14"/>
      <c r="AMI140" s="14"/>
      <c r="AMJ140" s="14"/>
      <c r="AMK140" s="14"/>
      <c r="AML140" s="14"/>
      <c r="AMM140" s="14"/>
      <c r="AMN140" s="14"/>
      <c r="AMO140" s="14"/>
      <c r="AMP140" s="14"/>
      <c r="AMQ140" s="14"/>
      <c r="AMR140" s="14"/>
      <c r="AMS140" s="14"/>
      <c r="AMT140" s="14"/>
      <c r="AMU140" s="14"/>
      <c r="AMV140" s="14"/>
      <c r="AMW140" s="14"/>
      <c r="AMX140" s="14"/>
      <c r="AMY140" s="14"/>
      <c r="AMZ140" s="14"/>
      <c r="ANA140" s="14"/>
      <c r="ANB140" s="14"/>
      <c r="ANC140" s="14"/>
      <c r="AND140" s="14"/>
      <c r="ANE140" s="14"/>
      <c r="ANF140" s="14"/>
      <c r="ANG140" s="14"/>
      <c r="ANH140" s="14"/>
      <c r="ANI140" s="14"/>
      <c r="ANJ140" s="14"/>
      <c r="ANK140" s="14"/>
      <c r="ANL140" s="14"/>
      <c r="ANM140" s="14"/>
      <c r="ANN140" s="14"/>
      <c r="ANO140" s="14"/>
      <c r="ANP140" s="14"/>
      <c r="ANQ140" s="14"/>
      <c r="ANR140" s="14"/>
      <c r="ANS140" s="14"/>
      <c r="ANT140" s="14"/>
      <c r="ANU140" s="14"/>
      <c r="ANV140" s="14"/>
      <c r="ANW140" s="14"/>
      <c r="ANX140" s="14"/>
      <c r="ANY140" s="14"/>
      <c r="ANZ140" s="14"/>
      <c r="AOA140" s="14"/>
      <c r="AOB140" s="14"/>
      <c r="AOC140" s="14"/>
      <c r="AOD140" s="14"/>
      <c r="AOE140" s="14"/>
      <c r="AOF140" s="14"/>
      <c r="AOG140" s="14"/>
      <c r="AOH140" s="14"/>
      <c r="AOI140" s="14"/>
      <c r="AOJ140" s="14"/>
      <c r="AOK140" s="14"/>
      <c r="AOL140" s="14"/>
      <c r="AOM140" s="14"/>
      <c r="AON140" s="14"/>
      <c r="AOO140" s="14"/>
      <c r="AOP140" s="14"/>
      <c r="AOQ140" s="14"/>
      <c r="AOR140" s="14"/>
      <c r="AOS140" s="14"/>
      <c r="AOT140" s="14"/>
      <c r="AOU140" s="14"/>
      <c r="AOV140" s="14"/>
      <c r="AOW140" s="14"/>
      <c r="AOX140" s="14"/>
      <c r="AOY140" s="14"/>
      <c r="AOZ140" s="14"/>
      <c r="APA140" s="14"/>
      <c r="APB140" s="14"/>
      <c r="APC140" s="14"/>
      <c r="APD140" s="14"/>
      <c r="APE140" s="14"/>
      <c r="APF140" s="14"/>
      <c r="APG140" s="14"/>
      <c r="APH140" s="14"/>
      <c r="API140" s="14"/>
      <c r="APJ140" s="14"/>
      <c r="APK140" s="14"/>
      <c r="APL140" s="14"/>
      <c r="APM140" s="14"/>
      <c r="APN140" s="14"/>
      <c r="APO140" s="14"/>
      <c r="APP140" s="14"/>
      <c r="APQ140" s="14"/>
      <c r="APR140" s="14"/>
      <c r="APS140" s="14"/>
      <c r="APT140" s="14"/>
      <c r="APU140" s="14"/>
      <c r="APV140" s="14"/>
      <c r="APW140" s="14"/>
      <c r="APX140" s="14"/>
      <c r="APY140" s="14"/>
      <c r="APZ140" s="14"/>
      <c r="AQA140" s="14"/>
      <c r="AQB140" s="14"/>
      <c r="AQC140" s="14"/>
      <c r="AQD140" s="14"/>
      <c r="AQE140" s="14"/>
      <c r="AQF140" s="14"/>
      <c r="AQG140" s="14"/>
      <c r="AQH140" s="14"/>
      <c r="AQI140" s="14"/>
      <c r="AQJ140" s="14"/>
      <c r="AQK140" s="14"/>
      <c r="AQL140" s="14"/>
      <c r="AQM140" s="14"/>
      <c r="AQN140" s="14"/>
      <c r="AQO140" s="14"/>
      <c r="AQP140" s="14"/>
      <c r="AQQ140" s="14"/>
      <c r="AQR140" s="14"/>
      <c r="AQS140" s="14"/>
      <c r="AQT140" s="14"/>
      <c r="AQU140" s="14"/>
      <c r="AQV140" s="14"/>
      <c r="AQW140" s="14"/>
      <c r="AQX140" s="14"/>
      <c r="AQY140" s="14"/>
      <c r="AQZ140" s="14"/>
      <c r="ARA140" s="14"/>
      <c r="ARB140" s="14"/>
      <c r="ARC140" s="14"/>
      <c r="ARD140" s="14"/>
      <c r="ARE140" s="14"/>
      <c r="ARF140" s="14"/>
      <c r="ARG140" s="14"/>
      <c r="ARH140" s="14"/>
      <c r="ARI140" s="14"/>
      <c r="ARJ140" s="14"/>
      <c r="ARK140" s="14"/>
      <c r="ARL140" s="14"/>
      <c r="ARM140" s="14"/>
      <c r="ARN140" s="14"/>
      <c r="ARO140" s="14"/>
      <c r="ARP140" s="14"/>
      <c r="ARQ140" s="14"/>
      <c r="ARR140" s="14"/>
      <c r="ARS140" s="14"/>
      <c r="ART140" s="14"/>
      <c r="ARU140" s="14"/>
      <c r="ARV140" s="14"/>
      <c r="ARW140" s="14"/>
      <c r="ARX140" s="14"/>
      <c r="ARY140" s="14"/>
      <c r="ARZ140" s="14"/>
      <c r="ASA140" s="14"/>
      <c r="ASB140" s="14"/>
      <c r="ASC140" s="14"/>
      <c r="ASD140" s="14"/>
      <c r="ASE140" s="14"/>
      <c r="ASF140" s="14"/>
      <c r="ASG140" s="14"/>
      <c r="ASH140" s="14"/>
      <c r="ASI140" s="14"/>
      <c r="ASJ140" s="14"/>
      <c r="ASK140" s="14"/>
      <c r="ASL140" s="14"/>
      <c r="ASM140" s="14"/>
      <c r="ASN140" s="14"/>
      <c r="ASO140" s="14"/>
      <c r="ASP140" s="14"/>
      <c r="ASQ140" s="14"/>
      <c r="ASR140" s="14"/>
      <c r="ASS140" s="14"/>
      <c r="AST140" s="14"/>
      <c r="ASU140" s="14"/>
      <c r="ASV140" s="14"/>
      <c r="ASW140" s="14"/>
      <c r="ASX140" s="14"/>
      <c r="ASY140" s="14"/>
      <c r="ASZ140" s="14"/>
      <c r="ATA140" s="14"/>
      <c r="ATB140" s="14"/>
      <c r="ATC140" s="14"/>
      <c r="ATD140" s="14"/>
    </row>
    <row r="141" spans="63:1200">
      <c r="BK141" s="14" t="str">
        <f t="shared" si="2116"/>
        <v/>
      </c>
      <c r="ABO141" s="14"/>
      <c r="ABP141" s="14"/>
      <c r="ABQ141" s="14"/>
      <c r="ABR141" s="14"/>
      <c r="ABS141" s="14"/>
      <c r="ABT141" s="14"/>
      <c r="ABU141" s="14"/>
      <c r="ABV141" s="14"/>
      <c r="ABW141" s="14"/>
      <c r="ABX141" s="14"/>
      <c r="ABY141" s="14"/>
      <c r="ABZ141" s="14"/>
      <c r="ACA141" s="14"/>
      <c r="ACB141" s="14"/>
      <c r="ACC141" s="14"/>
      <c r="ACD141" s="14"/>
      <c r="ACE141" s="14"/>
      <c r="ACF141" s="14"/>
      <c r="ACG141" s="14"/>
      <c r="ACH141" s="14"/>
      <c r="ACI141" s="14"/>
      <c r="ACJ141" s="14"/>
      <c r="ACK141" s="14"/>
      <c r="ACL141" s="14"/>
      <c r="ACM141" s="14"/>
      <c r="ACN141" s="14"/>
      <c r="ACO141" s="14"/>
      <c r="ACP141" s="14"/>
      <c r="ACQ141" s="14"/>
      <c r="ACR141" s="14"/>
      <c r="ACS141" s="14"/>
      <c r="ACT141" s="14"/>
      <c r="ACU141" s="14"/>
      <c r="ACV141" s="14"/>
      <c r="ACW141" s="14"/>
      <c r="ACX141" s="14"/>
      <c r="ACY141" s="14"/>
      <c r="ACZ141" s="14"/>
      <c r="ADA141" s="14"/>
      <c r="ADB141" s="14"/>
      <c r="ADC141" s="14"/>
      <c r="ADD141" s="14"/>
      <c r="ADE141" s="14"/>
      <c r="ADF141" s="14"/>
      <c r="ADG141" s="14"/>
      <c r="ADH141" s="14"/>
      <c r="ADI141" s="14"/>
      <c r="ADJ141" s="14"/>
      <c r="ADK141" s="14"/>
      <c r="ADL141" s="14"/>
      <c r="ADM141" s="14"/>
      <c r="ADN141" s="14"/>
      <c r="ADO141" s="14"/>
      <c r="ADP141" s="14"/>
      <c r="ADQ141" s="14"/>
      <c r="ADR141" s="14"/>
      <c r="ADS141" s="14"/>
      <c r="ADT141" s="14"/>
      <c r="ADU141" s="14"/>
      <c r="ADV141" s="14"/>
      <c r="ADW141" s="14"/>
      <c r="ADX141" s="14"/>
      <c r="ADY141" s="14"/>
      <c r="ADZ141" s="14"/>
      <c r="AEA141" s="14"/>
      <c r="AEB141" s="14"/>
      <c r="AEC141" s="14"/>
      <c r="AED141" s="14"/>
      <c r="AEE141" s="14"/>
      <c r="AEF141" s="14"/>
      <c r="AEG141" s="14"/>
      <c r="AEH141" s="14"/>
      <c r="AEI141" s="14"/>
      <c r="AEJ141" s="14"/>
      <c r="AEK141" s="14"/>
      <c r="AEL141" s="14"/>
      <c r="AEM141" s="14"/>
      <c r="AEN141" s="14"/>
      <c r="AEO141" s="14"/>
      <c r="AEP141" s="14"/>
      <c r="AEQ141" s="14"/>
      <c r="AER141" s="14"/>
      <c r="AES141" s="14"/>
      <c r="AET141" s="14"/>
      <c r="AEU141" s="14"/>
      <c r="AEV141" s="14"/>
      <c r="AEW141" s="14"/>
      <c r="AEX141" s="14"/>
      <c r="AEY141" s="14"/>
      <c r="AEZ141" s="14"/>
      <c r="AFA141" s="14"/>
      <c r="AFB141" s="14"/>
      <c r="AFC141" s="14"/>
      <c r="AFD141" s="14"/>
      <c r="AFE141" s="14"/>
      <c r="AFF141" s="14"/>
      <c r="AFG141" s="14"/>
      <c r="AFH141" s="14"/>
      <c r="AFI141" s="14"/>
      <c r="AFJ141" s="14"/>
      <c r="AFK141" s="14"/>
      <c r="AFL141" s="14"/>
      <c r="AFM141" s="14"/>
      <c r="AFN141" s="14"/>
      <c r="AFO141" s="14"/>
      <c r="AFP141" s="14"/>
      <c r="AFQ141" s="14"/>
      <c r="AFR141" s="14"/>
      <c r="AFS141" s="14"/>
      <c r="AFT141" s="14"/>
      <c r="AFU141" s="14"/>
      <c r="AFV141" s="14"/>
      <c r="AFW141" s="14"/>
      <c r="AFX141" s="14"/>
      <c r="AFY141" s="14"/>
      <c r="AFZ141" s="14"/>
      <c r="AGA141" s="14"/>
      <c r="AGB141" s="14"/>
      <c r="AGC141" s="14"/>
      <c r="AGD141" s="14"/>
      <c r="AGE141" s="14"/>
      <c r="AGF141" s="14"/>
      <c r="AGG141" s="14"/>
      <c r="AGH141" s="14"/>
      <c r="AGI141" s="14"/>
      <c r="AGJ141" s="14"/>
      <c r="AGK141" s="14"/>
      <c r="AGL141" s="14"/>
      <c r="AGM141" s="14"/>
      <c r="AGN141" s="14"/>
      <c r="AGO141" s="14"/>
      <c r="AGP141" s="14"/>
      <c r="AGQ141" s="14"/>
      <c r="AGR141" s="14"/>
      <c r="AGS141" s="14"/>
      <c r="AGT141" s="14"/>
      <c r="AGU141" s="14"/>
      <c r="AGV141" s="14"/>
      <c r="AGW141" s="14"/>
      <c r="AGX141" s="14"/>
      <c r="AGY141" s="14"/>
      <c r="AGZ141" s="14"/>
      <c r="AHA141" s="14"/>
      <c r="AHB141" s="14"/>
      <c r="AHC141" s="14"/>
      <c r="AHD141" s="14"/>
      <c r="AHE141" s="14"/>
      <c r="AHF141" s="14"/>
      <c r="AHG141" s="14"/>
      <c r="AHH141" s="14"/>
      <c r="AHI141" s="14"/>
      <c r="AHJ141" s="14"/>
      <c r="AHK141" s="14"/>
      <c r="AHL141" s="14"/>
      <c r="AHM141" s="14"/>
      <c r="AHN141" s="14"/>
      <c r="AHO141" s="14"/>
      <c r="AHP141" s="14"/>
      <c r="AHQ141" s="14"/>
      <c r="AHR141" s="14"/>
      <c r="AHS141" s="14"/>
      <c r="AHT141" s="14"/>
      <c r="AHU141" s="14"/>
      <c r="AHV141" s="14"/>
      <c r="AHW141" s="14"/>
      <c r="AHX141" s="14"/>
      <c r="AHY141" s="14"/>
      <c r="AHZ141" s="14"/>
      <c r="AIA141" s="14"/>
      <c r="AIB141" s="14"/>
      <c r="AIC141" s="14"/>
      <c r="AID141" s="14"/>
      <c r="AIE141" s="14"/>
      <c r="AIF141" s="14"/>
      <c r="AIG141" s="14"/>
      <c r="AIH141" s="14"/>
      <c r="AII141" s="14"/>
      <c r="AIJ141" s="14"/>
      <c r="AIK141" s="14"/>
      <c r="AIL141" s="14"/>
      <c r="AIM141" s="14"/>
      <c r="AIN141" s="14"/>
      <c r="AIO141" s="14"/>
      <c r="AIP141" s="14"/>
      <c r="AIQ141" s="14"/>
      <c r="AIR141" s="14"/>
      <c r="AIS141" s="14"/>
      <c r="AIT141" s="14"/>
      <c r="AIU141" s="14"/>
      <c r="AIV141" s="14"/>
      <c r="AIW141" s="14"/>
      <c r="AIX141" s="14"/>
      <c r="AIY141" s="14"/>
      <c r="AIZ141" s="14"/>
      <c r="AJA141" s="14"/>
      <c r="AJB141" s="14"/>
      <c r="AJC141" s="14"/>
      <c r="AJD141" s="14"/>
      <c r="AJE141" s="14"/>
      <c r="AJF141" s="14"/>
      <c r="AJG141" s="14"/>
      <c r="AJH141" s="14"/>
      <c r="AJI141" s="14"/>
      <c r="AJJ141" s="14"/>
      <c r="AJK141" s="14"/>
      <c r="AJL141" s="14"/>
      <c r="AJM141" s="14"/>
      <c r="AJN141" s="14"/>
      <c r="AJO141" s="14"/>
      <c r="AJP141" s="14"/>
      <c r="AJQ141" s="14"/>
      <c r="AJR141" s="14"/>
      <c r="AJS141" s="14"/>
      <c r="AJT141" s="14"/>
      <c r="AJU141" s="14"/>
      <c r="AJV141" s="14"/>
      <c r="AJW141" s="14"/>
      <c r="AJX141" s="14"/>
      <c r="AJY141" s="14"/>
      <c r="AJZ141" s="14"/>
      <c r="AKA141" s="14"/>
      <c r="AKB141" s="14"/>
      <c r="AKC141" s="14"/>
      <c r="AKD141" s="14"/>
      <c r="AKE141" s="14"/>
      <c r="AKF141" s="14"/>
      <c r="AKG141" s="14"/>
      <c r="AKH141" s="14"/>
      <c r="AKI141" s="14"/>
      <c r="AKJ141" s="14"/>
      <c r="AKK141" s="14"/>
      <c r="AKL141" s="14"/>
      <c r="AKM141" s="14"/>
      <c r="AKN141" s="14"/>
      <c r="AKO141" s="14"/>
      <c r="AKP141" s="14"/>
      <c r="AKQ141" s="14"/>
      <c r="AKR141" s="14"/>
      <c r="AKS141" s="14"/>
      <c r="AKT141" s="14"/>
      <c r="AKU141" s="14"/>
      <c r="AKV141" s="14"/>
      <c r="AKW141" s="14"/>
      <c r="AKX141" s="14"/>
      <c r="AKY141" s="14"/>
      <c r="AKZ141" s="14"/>
      <c r="ALA141" s="14"/>
      <c r="ALB141" s="14"/>
      <c r="ALC141" s="14"/>
      <c r="ALD141" s="14"/>
      <c r="ALE141" s="14"/>
      <c r="ALF141" s="14"/>
      <c r="ALG141" s="14"/>
      <c r="ALH141" s="14"/>
      <c r="ALI141" s="14"/>
      <c r="ALJ141" s="14"/>
      <c r="ALK141" s="14"/>
      <c r="ALL141" s="14"/>
      <c r="ALM141" s="14"/>
      <c r="ALN141" s="14"/>
      <c r="ALO141" s="14"/>
      <c r="ALP141" s="14"/>
      <c r="ALQ141" s="14"/>
      <c r="ALR141" s="14"/>
      <c r="ALS141" s="14"/>
      <c r="ALT141" s="14"/>
      <c r="ALU141" s="14"/>
      <c r="ALV141" s="14"/>
      <c r="ALW141" s="14"/>
      <c r="ALX141" s="14"/>
      <c r="ALY141" s="14"/>
      <c r="ALZ141" s="14"/>
      <c r="AMA141" s="14"/>
      <c r="AMB141" s="14"/>
      <c r="AMC141" s="14"/>
      <c r="AMD141" s="14"/>
      <c r="AME141" s="14"/>
      <c r="AMF141" s="14"/>
      <c r="AMG141" s="14"/>
      <c r="AMH141" s="14"/>
      <c r="AMI141" s="14"/>
      <c r="AMJ141" s="14"/>
      <c r="AMK141" s="14"/>
      <c r="AML141" s="14"/>
      <c r="AMM141" s="14"/>
      <c r="AMN141" s="14"/>
      <c r="AMO141" s="14"/>
      <c r="AMP141" s="14"/>
      <c r="AMQ141" s="14"/>
      <c r="AMR141" s="14"/>
      <c r="AMS141" s="14"/>
      <c r="AMT141" s="14"/>
      <c r="AMU141" s="14"/>
      <c r="AMV141" s="14"/>
      <c r="AMW141" s="14"/>
      <c r="AMX141" s="14"/>
      <c r="AMY141" s="14"/>
      <c r="AMZ141" s="14"/>
      <c r="ANA141" s="14"/>
      <c r="ANB141" s="14"/>
      <c r="ANC141" s="14"/>
      <c r="AND141" s="14"/>
      <c r="ANE141" s="14"/>
      <c r="ANF141" s="14"/>
      <c r="ANG141" s="14"/>
      <c r="ANH141" s="14"/>
      <c r="ANI141" s="14"/>
      <c r="ANJ141" s="14"/>
      <c r="ANK141" s="14"/>
      <c r="ANL141" s="14"/>
      <c r="ANM141" s="14"/>
      <c r="ANN141" s="14"/>
      <c r="ANO141" s="14"/>
      <c r="ANP141" s="14"/>
      <c r="ANQ141" s="14"/>
      <c r="ANR141" s="14"/>
      <c r="ANS141" s="14"/>
      <c r="ANT141" s="14"/>
      <c r="ANU141" s="14"/>
      <c r="ANV141" s="14"/>
      <c r="ANW141" s="14"/>
      <c r="ANX141" s="14"/>
      <c r="ANY141" s="14"/>
      <c r="ANZ141" s="14"/>
      <c r="AOA141" s="14"/>
      <c r="AOB141" s="14"/>
      <c r="AOC141" s="14"/>
      <c r="AOD141" s="14"/>
      <c r="AOE141" s="14"/>
      <c r="AOF141" s="14"/>
      <c r="AOG141" s="14"/>
      <c r="AOH141" s="14"/>
      <c r="AOI141" s="14"/>
      <c r="AOJ141" s="14"/>
      <c r="AOK141" s="14"/>
      <c r="AOL141" s="14"/>
      <c r="AOM141" s="14"/>
      <c r="AON141" s="14"/>
      <c r="AOO141" s="14"/>
      <c r="AOP141" s="14"/>
      <c r="AOQ141" s="14"/>
      <c r="AOR141" s="14"/>
      <c r="AOS141" s="14"/>
      <c r="AOT141" s="14"/>
      <c r="AOU141" s="14"/>
      <c r="AOV141" s="14"/>
      <c r="AOW141" s="14"/>
      <c r="AOX141" s="14"/>
      <c r="AOY141" s="14"/>
      <c r="AOZ141" s="14"/>
      <c r="APA141" s="14"/>
      <c r="APB141" s="14"/>
      <c r="APC141" s="14"/>
      <c r="APD141" s="14"/>
      <c r="APE141" s="14"/>
      <c r="APF141" s="14"/>
      <c r="APG141" s="14"/>
      <c r="APH141" s="14"/>
      <c r="API141" s="14"/>
      <c r="APJ141" s="14"/>
      <c r="APK141" s="14"/>
      <c r="APL141" s="14"/>
      <c r="APM141" s="14"/>
      <c r="APN141" s="14"/>
      <c r="APO141" s="14"/>
      <c r="APP141" s="14"/>
      <c r="APQ141" s="14"/>
      <c r="APR141" s="14"/>
      <c r="APS141" s="14"/>
      <c r="APT141" s="14"/>
      <c r="APU141" s="14"/>
      <c r="APV141" s="14"/>
      <c r="APW141" s="14"/>
      <c r="APX141" s="14"/>
      <c r="APY141" s="14"/>
      <c r="APZ141" s="14"/>
      <c r="AQA141" s="14"/>
      <c r="AQB141" s="14"/>
      <c r="AQC141" s="14"/>
      <c r="AQD141" s="14"/>
      <c r="AQE141" s="14"/>
      <c r="AQF141" s="14"/>
      <c r="AQG141" s="14"/>
      <c r="AQH141" s="14"/>
      <c r="AQI141" s="14"/>
      <c r="AQJ141" s="14"/>
      <c r="AQK141" s="14"/>
      <c r="AQL141" s="14"/>
      <c r="AQM141" s="14"/>
      <c r="AQN141" s="14"/>
      <c r="AQO141" s="14"/>
      <c r="AQP141" s="14"/>
      <c r="AQQ141" s="14"/>
      <c r="AQR141" s="14"/>
      <c r="AQS141" s="14"/>
      <c r="AQT141" s="14"/>
      <c r="AQU141" s="14"/>
      <c r="AQV141" s="14"/>
      <c r="AQW141" s="14"/>
      <c r="AQX141" s="14"/>
      <c r="AQY141" s="14"/>
      <c r="AQZ141" s="14"/>
      <c r="ARA141" s="14"/>
      <c r="ARB141" s="14"/>
      <c r="ARC141" s="14"/>
      <c r="ARD141" s="14"/>
      <c r="ARE141" s="14"/>
      <c r="ARF141" s="14"/>
      <c r="ARG141" s="14"/>
      <c r="ARH141" s="14"/>
      <c r="ARI141" s="14"/>
      <c r="ARJ141" s="14"/>
      <c r="ARK141" s="14"/>
      <c r="ARL141" s="14"/>
      <c r="ARM141" s="14"/>
      <c r="ARN141" s="14"/>
      <c r="ARO141" s="14"/>
      <c r="ARP141" s="14"/>
      <c r="ARQ141" s="14"/>
      <c r="ARR141" s="14"/>
      <c r="ARS141" s="14"/>
      <c r="ART141" s="14"/>
      <c r="ARU141" s="14"/>
      <c r="ARV141" s="14"/>
      <c r="ARW141" s="14"/>
      <c r="ARX141" s="14"/>
      <c r="ARY141" s="14"/>
      <c r="ARZ141" s="14"/>
      <c r="ASA141" s="14"/>
      <c r="ASB141" s="14"/>
      <c r="ASC141" s="14"/>
      <c r="ASD141" s="14"/>
      <c r="ASE141" s="14"/>
      <c r="ASF141" s="14"/>
      <c r="ASG141" s="14"/>
      <c r="ASH141" s="14"/>
      <c r="ASI141" s="14"/>
      <c r="ASJ141" s="14"/>
      <c r="ASK141" s="14"/>
      <c r="ASL141" s="14"/>
      <c r="ASM141" s="14"/>
      <c r="ASN141" s="14"/>
      <c r="ASO141" s="14"/>
      <c r="ASP141" s="14"/>
      <c r="ASQ141" s="14"/>
      <c r="ASR141" s="14"/>
      <c r="ASS141" s="14"/>
      <c r="AST141" s="14"/>
      <c r="ASU141" s="14"/>
      <c r="ASV141" s="14"/>
      <c r="ASW141" s="14"/>
      <c r="ASX141" s="14"/>
      <c r="ASY141" s="14"/>
      <c r="ASZ141" s="14"/>
      <c r="ATA141" s="14"/>
      <c r="ATB141" s="14"/>
      <c r="ATC141" s="14"/>
      <c r="ATD141" s="14"/>
    </row>
    <row r="142" spans="63:1200">
      <c r="BK142" s="14" t="str">
        <f t="shared" si="2116"/>
        <v/>
      </c>
      <c r="ABO142" s="14"/>
      <c r="ABP142" s="14"/>
      <c r="ABQ142" s="14"/>
      <c r="ABR142" s="14"/>
      <c r="ABS142" s="14"/>
      <c r="ABT142" s="14"/>
      <c r="ABU142" s="14"/>
      <c r="ABV142" s="14"/>
      <c r="ABW142" s="14"/>
      <c r="ABX142" s="14"/>
      <c r="ABY142" s="14"/>
      <c r="ABZ142" s="14"/>
      <c r="ACA142" s="14"/>
      <c r="ACB142" s="14"/>
      <c r="ACC142" s="14"/>
      <c r="ACD142" s="14"/>
      <c r="ACE142" s="14"/>
      <c r="ACF142" s="14"/>
      <c r="ACG142" s="14"/>
      <c r="ACH142" s="14"/>
      <c r="ACI142" s="14"/>
      <c r="ACJ142" s="14"/>
      <c r="ACK142" s="14"/>
      <c r="ACL142" s="14"/>
      <c r="ACM142" s="14"/>
      <c r="ACN142" s="14"/>
      <c r="ACO142" s="14"/>
      <c r="ACP142" s="14"/>
      <c r="ACQ142" s="14"/>
      <c r="ACR142" s="14"/>
      <c r="ACS142" s="14"/>
      <c r="ACT142" s="14"/>
      <c r="ACU142" s="14"/>
      <c r="ACV142" s="14"/>
      <c r="ACW142" s="14"/>
      <c r="ACX142" s="14"/>
      <c r="ACY142" s="14"/>
      <c r="ACZ142" s="14"/>
      <c r="ADA142" s="14"/>
      <c r="ADB142" s="14"/>
      <c r="ADC142" s="14"/>
      <c r="ADD142" s="14"/>
      <c r="ADE142" s="14"/>
      <c r="ADF142" s="14"/>
      <c r="ADG142" s="14"/>
      <c r="ADH142" s="14"/>
      <c r="ADI142" s="14"/>
      <c r="ADJ142" s="14"/>
      <c r="ADK142" s="14"/>
      <c r="ADL142" s="14"/>
      <c r="ADM142" s="14"/>
      <c r="ADN142" s="14"/>
      <c r="ADO142" s="14"/>
      <c r="ADP142" s="14"/>
      <c r="ADQ142" s="14"/>
      <c r="ADR142" s="14"/>
      <c r="ADS142" s="14"/>
      <c r="ADT142" s="14"/>
      <c r="ADU142" s="14"/>
      <c r="ADV142" s="14"/>
      <c r="ADW142" s="14"/>
      <c r="ADX142" s="14"/>
      <c r="ADY142" s="14"/>
      <c r="ADZ142" s="14"/>
      <c r="AEA142" s="14"/>
      <c r="AEB142" s="14"/>
      <c r="AEC142" s="14"/>
      <c r="AED142" s="14"/>
      <c r="AEE142" s="14"/>
      <c r="AEF142" s="14"/>
      <c r="AEG142" s="14"/>
      <c r="AEH142" s="14"/>
      <c r="AEI142" s="14"/>
      <c r="AEJ142" s="14"/>
      <c r="AEK142" s="14"/>
      <c r="AEL142" s="14"/>
      <c r="AEM142" s="14"/>
      <c r="AEN142" s="14"/>
      <c r="AEO142" s="14"/>
      <c r="AEP142" s="14"/>
      <c r="AEQ142" s="14"/>
      <c r="AER142" s="14"/>
      <c r="AES142" s="14"/>
      <c r="AET142" s="14"/>
      <c r="AEU142" s="14"/>
      <c r="AEV142" s="14"/>
      <c r="AEW142" s="14"/>
      <c r="AEX142" s="14"/>
      <c r="AEY142" s="14"/>
      <c r="AEZ142" s="14"/>
      <c r="AFA142" s="14"/>
      <c r="AFB142" s="14"/>
      <c r="AFC142" s="14"/>
      <c r="AFD142" s="14"/>
      <c r="AFE142" s="14"/>
      <c r="AFF142" s="14"/>
      <c r="AFG142" s="14"/>
      <c r="AFH142" s="14"/>
      <c r="AFI142" s="14"/>
      <c r="AFJ142" s="14"/>
      <c r="AFK142" s="14"/>
      <c r="AFL142" s="14"/>
      <c r="AFM142" s="14"/>
      <c r="AFN142" s="14"/>
      <c r="AFO142" s="14"/>
      <c r="AFP142" s="14"/>
      <c r="AFQ142" s="14"/>
      <c r="AFR142" s="14"/>
      <c r="AFS142" s="14"/>
      <c r="AFT142" s="14"/>
      <c r="AFU142" s="14"/>
      <c r="AFV142" s="14"/>
      <c r="AFW142" s="14"/>
      <c r="AFX142" s="14"/>
      <c r="AFY142" s="14"/>
      <c r="AFZ142" s="14"/>
      <c r="AGA142" s="14"/>
      <c r="AGB142" s="14"/>
      <c r="AGC142" s="14"/>
      <c r="AGD142" s="14"/>
      <c r="AGE142" s="14"/>
      <c r="AGF142" s="14"/>
      <c r="AGG142" s="14"/>
      <c r="AGH142" s="14"/>
      <c r="AGI142" s="14"/>
      <c r="AGJ142" s="14"/>
      <c r="AGK142" s="14"/>
      <c r="AGL142" s="14"/>
      <c r="AGM142" s="14"/>
      <c r="AGN142" s="14"/>
      <c r="AGO142" s="14"/>
      <c r="AGP142" s="14"/>
      <c r="AGQ142" s="14"/>
      <c r="AGR142" s="14"/>
      <c r="AGS142" s="14"/>
      <c r="AGT142" s="14"/>
      <c r="AGU142" s="14"/>
      <c r="AGV142" s="14"/>
      <c r="AGW142" s="14"/>
      <c r="AGX142" s="14"/>
      <c r="AGY142" s="14"/>
      <c r="AGZ142" s="14"/>
      <c r="AHA142" s="14"/>
      <c r="AHB142" s="14"/>
      <c r="AHC142" s="14"/>
      <c r="AHD142" s="14"/>
      <c r="AHE142" s="14"/>
      <c r="AHF142" s="14"/>
      <c r="AHG142" s="14"/>
      <c r="AHH142" s="14"/>
      <c r="AHI142" s="14"/>
      <c r="AHJ142" s="14"/>
      <c r="AHK142" s="14"/>
      <c r="AHL142" s="14"/>
      <c r="AHM142" s="14"/>
      <c r="AHN142" s="14"/>
      <c r="AHO142" s="14"/>
      <c r="AHP142" s="14"/>
      <c r="AHQ142" s="14"/>
      <c r="AHR142" s="14"/>
      <c r="AHS142" s="14"/>
      <c r="AHT142" s="14"/>
      <c r="AHU142" s="14"/>
      <c r="AHV142" s="14"/>
      <c r="AHW142" s="14"/>
      <c r="AHX142" s="14"/>
      <c r="AHY142" s="14"/>
      <c r="AHZ142" s="14"/>
      <c r="AIA142" s="14"/>
      <c r="AIB142" s="14"/>
      <c r="AIC142" s="14"/>
      <c r="AID142" s="14"/>
      <c r="AIE142" s="14"/>
      <c r="AIF142" s="14"/>
      <c r="AIG142" s="14"/>
      <c r="AIH142" s="14"/>
      <c r="AII142" s="14"/>
      <c r="AIJ142" s="14"/>
      <c r="AIK142" s="14"/>
      <c r="AIL142" s="14"/>
      <c r="AIM142" s="14"/>
      <c r="AIN142" s="14"/>
      <c r="AIO142" s="14"/>
      <c r="AIP142" s="14"/>
      <c r="AIQ142" s="14"/>
      <c r="AIR142" s="14"/>
      <c r="AIS142" s="14"/>
      <c r="AIT142" s="14"/>
      <c r="AIU142" s="14"/>
      <c r="AIV142" s="14"/>
      <c r="AIW142" s="14"/>
      <c r="AIX142" s="14"/>
      <c r="AIY142" s="14"/>
      <c r="AIZ142" s="14"/>
      <c r="AJA142" s="14"/>
      <c r="AJB142" s="14"/>
      <c r="AJC142" s="14"/>
      <c r="AJD142" s="14"/>
      <c r="AJE142" s="14"/>
      <c r="AJF142" s="14"/>
      <c r="AJG142" s="14"/>
      <c r="AJH142" s="14"/>
      <c r="AJI142" s="14"/>
      <c r="AJJ142" s="14"/>
      <c r="AJK142" s="14"/>
      <c r="AJL142" s="14"/>
      <c r="AJM142" s="14"/>
      <c r="AJN142" s="14"/>
      <c r="AJO142" s="14"/>
      <c r="AJP142" s="14"/>
      <c r="AJQ142" s="14"/>
      <c r="AJR142" s="14"/>
      <c r="AJS142" s="14"/>
      <c r="AJT142" s="14"/>
      <c r="AJU142" s="14"/>
      <c r="AJV142" s="14"/>
      <c r="AJW142" s="14"/>
      <c r="AJX142" s="14"/>
      <c r="AJY142" s="14"/>
      <c r="AJZ142" s="14"/>
      <c r="AKA142" s="14"/>
      <c r="AKB142" s="14"/>
      <c r="AKC142" s="14"/>
      <c r="AKD142" s="14"/>
      <c r="AKE142" s="14"/>
      <c r="AKF142" s="14"/>
      <c r="AKG142" s="14"/>
      <c r="AKH142" s="14"/>
      <c r="AKI142" s="14"/>
      <c r="AKJ142" s="14"/>
      <c r="AKK142" s="14"/>
      <c r="AKL142" s="14"/>
      <c r="AKM142" s="14"/>
      <c r="AKN142" s="14"/>
      <c r="AKO142" s="14"/>
      <c r="AKP142" s="14"/>
      <c r="AKQ142" s="14"/>
      <c r="AKR142" s="14"/>
      <c r="AKS142" s="14"/>
      <c r="AKT142" s="14"/>
      <c r="AKU142" s="14"/>
      <c r="AKV142" s="14"/>
      <c r="AKW142" s="14"/>
      <c r="AKX142" s="14"/>
      <c r="AKY142" s="14"/>
      <c r="AKZ142" s="14"/>
      <c r="ALA142" s="14"/>
      <c r="ALB142" s="14"/>
      <c r="ALC142" s="14"/>
      <c r="ALD142" s="14"/>
      <c r="ALE142" s="14"/>
      <c r="ALF142" s="14"/>
      <c r="ALG142" s="14"/>
      <c r="ALH142" s="14"/>
      <c r="ALI142" s="14"/>
      <c r="ALJ142" s="14"/>
      <c r="ALK142" s="14"/>
      <c r="ALL142" s="14"/>
      <c r="ALM142" s="14"/>
      <c r="ALN142" s="14"/>
      <c r="ALO142" s="14"/>
      <c r="ALP142" s="14"/>
      <c r="ALQ142" s="14"/>
      <c r="ALR142" s="14"/>
      <c r="ALS142" s="14"/>
      <c r="ALT142" s="14"/>
      <c r="ALU142" s="14"/>
      <c r="ALV142" s="14"/>
      <c r="ALW142" s="14"/>
      <c r="ALX142" s="14"/>
      <c r="ALY142" s="14"/>
      <c r="ALZ142" s="14"/>
      <c r="AMA142" s="14"/>
      <c r="AMB142" s="14"/>
      <c r="AMC142" s="14"/>
      <c r="AMD142" s="14"/>
      <c r="AME142" s="14"/>
      <c r="AMF142" s="14"/>
      <c r="AMG142" s="14"/>
      <c r="AMH142" s="14"/>
      <c r="AMI142" s="14"/>
      <c r="AMJ142" s="14"/>
      <c r="AMK142" s="14"/>
      <c r="AML142" s="14"/>
      <c r="AMM142" s="14"/>
      <c r="AMN142" s="14"/>
      <c r="AMO142" s="14"/>
      <c r="AMP142" s="14"/>
      <c r="AMQ142" s="14"/>
      <c r="AMR142" s="14"/>
      <c r="AMS142" s="14"/>
      <c r="AMT142" s="14"/>
      <c r="AMU142" s="14"/>
      <c r="AMV142" s="14"/>
      <c r="AMW142" s="14"/>
      <c r="AMX142" s="14"/>
      <c r="AMY142" s="14"/>
      <c r="AMZ142" s="14"/>
      <c r="ANA142" s="14"/>
      <c r="ANB142" s="14"/>
      <c r="ANC142" s="14"/>
      <c r="AND142" s="14"/>
      <c r="ANE142" s="14"/>
      <c r="ANF142" s="14"/>
      <c r="ANG142" s="14"/>
      <c r="ANH142" s="14"/>
      <c r="ANI142" s="14"/>
      <c r="ANJ142" s="14"/>
      <c r="ANK142" s="14"/>
      <c r="ANL142" s="14"/>
      <c r="ANM142" s="14"/>
      <c r="ANN142" s="14"/>
      <c r="ANO142" s="14"/>
      <c r="ANP142" s="14"/>
      <c r="ANQ142" s="14"/>
      <c r="ANR142" s="14"/>
      <c r="ANS142" s="14"/>
      <c r="ANT142" s="14"/>
      <c r="ANU142" s="14"/>
      <c r="ANV142" s="14"/>
      <c r="ANW142" s="14"/>
      <c r="ANX142" s="14"/>
      <c r="ANY142" s="14"/>
      <c r="ANZ142" s="14"/>
      <c r="AOA142" s="14"/>
      <c r="AOB142" s="14"/>
      <c r="AOC142" s="14"/>
      <c r="AOD142" s="14"/>
      <c r="AOE142" s="14"/>
      <c r="AOF142" s="14"/>
      <c r="AOG142" s="14"/>
      <c r="AOH142" s="14"/>
      <c r="AOI142" s="14"/>
      <c r="AOJ142" s="14"/>
      <c r="AOK142" s="14"/>
      <c r="AOL142" s="14"/>
      <c r="AOM142" s="14"/>
      <c r="AON142" s="14"/>
      <c r="AOO142" s="14"/>
      <c r="AOP142" s="14"/>
      <c r="AOQ142" s="14"/>
      <c r="AOR142" s="14"/>
      <c r="AOS142" s="14"/>
      <c r="AOT142" s="14"/>
      <c r="AOU142" s="14"/>
      <c r="AOV142" s="14"/>
      <c r="AOW142" s="14"/>
      <c r="AOX142" s="14"/>
      <c r="AOY142" s="14"/>
      <c r="AOZ142" s="14"/>
      <c r="APA142" s="14"/>
      <c r="APB142" s="14"/>
      <c r="APC142" s="14"/>
      <c r="APD142" s="14"/>
      <c r="APE142" s="14"/>
      <c r="APF142" s="14"/>
      <c r="APG142" s="14"/>
      <c r="APH142" s="14"/>
      <c r="API142" s="14"/>
      <c r="APJ142" s="14"/>
      <c r="APK142" s="14"/>
      <c r="APL142" s="14"/>
      <c r="APM142" s="14"/>
      <c r="APN142" s="14"/>
      <c r="APO142" s="14"/>
      <c r="APP142" s="14"/>
      <c r="APQ142" s="14"/>
      <c r="APR142" s="14"/>
      <c r="APS142" s="14"/>
      <c r="APT142" s="14"/>
      <c r="APU142" s="14"/>
      <c r="APV142" s="14"/>
      <c r="APW142" s="14"/>
      <c r="APX142" s="14"/>
      <c r="APY142" s="14"/>
      <c r="APZ142" s="14"/>
      <c r="AQA142" s="14"/>
      <c r="AQB142" s="14"/>
      <c r="AQC142" s="14"/>
      <c r="AQD142" s="14"/>
      <c r="AQE142" s="14"/>
      <c r="AQF142" s="14"/>
      <c r="AQG142" s="14"/>
      <c r="AQH142" s="14"/>
      <c r="AQI142" s="14"/>
      <c r="AQJ142" s="14"/>
      <c r="AQK142" s="14"/>
      <c r="AQL142" s="14"/>
      <c r="AQM142" s="14"/>
      <c r="AQN142" s="14"/>
      <c r="AQO142" s="14"/>
      <c r="AQP142" s="14"/>
      <c r="AQQ142" s="14"/>
      <c r="AQR142" s="14"/>
      <c r="AQS142" s="14"/>
      <c r="AQT142" s="14"/>
      <c r="AQU142" s="14"/>
      <c r="AQV142" s="14"/>
      <c r="AQW142" s="14"/>
      <c r="AQX142" s="14"/>
      <c r="AQY142" s="14"/>
      <c r="AQZ142" s="14"/>
      <c r="ARA142" s="14"/>
      <c r="ARB142" s="14"/>
      <c r="ARC142" s="14"/>
      <c r="ARD142" s="14"/>
      <c r="ARE142" s="14"/>
      <c r="ARF142" s="14"/>
      <c r="ARG142" s="14"/>
      <c r="ARH142" s="14"/>
      <c r="ARI142" s="14"/>
      <c r="ARJ142" s="14"/>
      <c r="ARK142" s="14"/>
      <c r="ARL142" s="14"/>
      <c r="ARM142" s="14"/>
      <c r="ARN142" s="14"/>
      <c r="ARO142" s="14"/>
      <c r="ARP142" s="14"/>
      <c r="ARQ142" s="14"/>
      <c r="ARR142" s="14"/>
      <c r="ARS142" s="14"/>
      <c r="ART142" s="14"/>
      <c r="ARU142" s="14"/>
      <c r="ARV142" s="14"/>
      <c r="ARW142" s="14"/>
      <c r="ARX142" s="14"/>
      <c r="ARY142" s="14"/>
      <c r="ARZ142" s="14"/>
      <c r="ASA142" s="14"/>
      <c r="ASB142" s="14"/>
      <c r="ASC142" s="14"/>
      <c r="ASD142" s="14"/>
      <c r="ASE142" s="14"/>
      <c r="ASF142" s="14"/>
      <c r="ASG142" s="14"/>
      <c r="ASH142" s="14"/>
      <c r="ASI142" s="14"/>
      <c r="ASJ142" s="14"/>
      <c r="ASK142" s="14"/>
      <c r="ASL142" s="14"/>
      <c r="ASM142" s="14"/>
      <c r="ASN142" s="14"/>
      <c r="ASO142" s="14"/>
      <c r="ASP142" s="14"/>
      <c r="ASQ142" s="14"/>
      <c r="ASR142" s="14"/>
      <c r="ASS142" s="14"/>
      <c r="AST142" s="14"/>
      <c r="ASU142" s="14"/>
      <c r="ASV142" s="14"/>
      <c r="ASW142" s="14"/>
      <c r="ASX142" s="14"/>
      <c r="ASY142" s="14"/>
      <c r="ASZ142" s="14"/>
      <c r="ATA142" s="14"/>
      <c r="ATB142" s="14"/>
      <c r="ATC142" s="14"/>
      <c r="ATD142" s="14"/>
    </row>
    <row r="143" spans="63:1200">
      <c r="BK143" s="14" t="str">
        <f t="shared" si="2116"/>
        <v/>
      </c>
      <c r="ABO143" s="14"/>
      <c r="ABP143" s="14"/>
      <c r="ABQ143" s="14"/>
      <c r="ABR143" s="14"/>
      <c r="ABS143" s="14"/>
      <c r="ABT143" s="14"/>
      <c r="ABU143" s="14"/>
      <c r="ABV143" s="14"/>
      <c r="ABW143" s="14"/>
      <c r="ABX143" s="14"/>
      <c r="ABY143" s="14"/>
      <c r="ABZ143" s="14"/>
      <c r="ACA143" s="14"/>
      <c r="ACB143" s="14"/>
      <c r="ACC143" s="14"/>
      <c r="ACD143" s="14"/>
      <c r="ACE143" s="14"/>
      <c r="ACF143" s="14"/>
      <c r="ACG143" s="14"/>
      <c r="ACH143" s="14"/>
      <c r="ACI143" s="14"/>
      <c r="ACJ143" s="14"/>
      <c r="ACK143" s="14"/>
      <c r="ACL143" s="14"/>
      <c r="ACM143" s="14"/>
      <c r="ACN143" s="14"/>
      <c r="ACO143" s="14"/>
      <c r="ACP143" s="14"/>
      <c r="ACQ143" s="14"/>
      <c r="ACR143" s="14"/>
      <c r="ACS143" s="14"/>
      <c r="ACT143" s="14"/>
      <c r="ACU143" s="14"/>
      <c r="ACV143" s="14"/>
      <c r="ACW143" s="14"/>
      <c r="ACX143" s="14"/>
      <c r="ACY143" s="14"/>
      <c r="ACZ143" s="14"/>
      <c r="ADA143" s="14"/>
      <c r="ADB143" s="14"/>
      <c r="ADC143" s="14"/>
      <c r="ADD143" s="14"/>
      <c r="ADE143" s="14"/>
      <c r="ADF143" s="14"/>
      <c r="ADG143" s="14"/>
      <c r="ADH143" s="14"/>
      <c r="ADI143" s="14"/>
      <c r="ADJ143" s="14"/>
      <c r="ADK143" s="14"/>
      <c r="ADL143" s="14"/>
      <c r="ADM143" s="14"/>
      <c r="ADN143" s="14"/>
      <c r="ADO143" s="14"/>
      <c r="ADP143" s="14"/>
      <c r="ADQ143" s="14"/>
      <c r="ADR143" s="14"/>
      <c r="ADS143" s="14"/>
      <c r="ADT143" s="14"/>
      <c r="ADU143" s="14"/>
      <c r="ADV143" s="14"/>
      <c r="ADW143" s="14"/>
      <c r="ADX143" s="14"/>
      <c r="ADY143" s="14"/>
      <c r="ADZ143" s="14"/>
      <c r="AEA143" s="14"/>
      <c r="AEB143" s="14"/>
      <c r="AEC143" s="14"/>
      <c r="AED143" s="14"/>
      <c r="AEE143" s="14"/>
      <c r="AEF143" s="14"/>
      <c r="AEG143" s="14"/>
      <c r="AEH143" s="14"/>
      <c r="AEI143" s="14"/>
      <c r="AEJ143" s="14"/>
      <c r="AEK143" s="14"/>
      <c r="AEL143" s="14"/>
      <c r="AEM143" s="14"/>
      <c r="AEN143" s="14"/>
      <c r="AEO143" s="14"/>
      <c r="AEP143" s="14"/>
      <c r="AEQ143" s="14"/>
      <c r="AER143" s="14"/>
      <c r="AES143" s="14"/>
      <c r="AET143" s="14"/>
      <c r="AEU143" s="14"/>
      <c r="AEV143" s="14"/>
      <c r="AEW143" s="14"/>
      <c r="AEX143" s="14"/>
      <c r="AEY143" s="14"/>
      <c r="AEZ143" s="14"/>
      <c r="AFA143" s="14"/>
      <c r="AFB143" s="14"/>
      <c r="AFC143" s="14"/>
      <c r="AFD143" s="14"/>
      <c r="AFE143" s="14"/>
      <c r="AFF143" s="14"/>
      <c r="AFG143" s="14"/>
      <c r="AFH143" s="14"/>
      <c r="AFI143" s="14"/>
      <c r="AFJ143" s="14"/>
      <c r="AFK143" s="14"/>
      <c r="AFL143" s="14"/>
      <c r="AFM143" s="14"/>
      <c r="AFN143" s="14"/>
      <c r="AFO143" s="14"/>
      <c r="AFP143" s="14"/>
      <c r="AFQ143" s="14"/>
      <c r="AFR143" s="14"/>
      <c r="AFS143" s="14"/>
      <c r="AFT143" s="14"/>
      <c r="AFU143" s="14"/>
      <c r="AFV143" s="14"/>
      <c r="AFW143" s="14"/>
      <c r="AFX143" s="14"/>
      <c r="AFY143" s="14"/>
      <c r="AFZ143" s="14"/>
      <c r="AGA143" s="14"/>
      <c r="AGB143" s="14"/>
      <c r="AGC143" s="14"/>
      <c r="AGD143" s="14"/>
      <c r="AGE143" s="14"/>
      <c r="AGF143" s="14"/>
      <c r="AGG143" s="14"/>
      <c r="AGH143" s="14"/>
      <c r="AGI143" s="14"/>
      <c r="AGJ143" s="14"/>
      <c r="AGK143" s="14"/>
      <c r="AGL143" s="14"/>
      <c r="AGM143" s="14"/>
      <c r="AGN143" s="14"/>
      <c r="AGO143" s="14"/>
      <c r="AGP143" s="14"/>
      <c r="AGQ143" s="14"/>
      <c r="AGR143" s="14"/>
      <c r="AGS143" s="14"/>
      <c r="AGT143" s="14"/>
      <c r="AGU143" s="14"/>
      <c r="AGV143" s="14"/>
      <c r="AGW143" s="14"/>
      <c r="AGX143" s="14"/>
      <c r="AGY143" s="14"/>
      <c r="AGZ143" s="14"/>
      <c r="AHA143" s="14"/>
      <c r="AHB143" s="14"/>
      <c r="AHC143" s="14"/>
      <c r="AHD143" s="14"/>
      <c r="AHE143" s="14"/>
      <c r="AHF143" s="14"/>
      <c r="AHG143" s="14"/>
      <c r="AHH143" s="14"/>
      <c r="AHI143" s="14"/>
      <c r="AHJ143" s="14"/>
      <c r="AHK143" s="14"/>
      <c r="AHL143" s="14"/>
      <c r="AHM143" s="14"/>
      <c r="AHN143" s="14"/>
      <c r="AHO143" s="14"/>
      <c r="AHP143" s="14"/>
      <c r="AHQ143" s="14"/>
      <c r="AHR143" s="14"/>
      <c r="AHS143" s="14"/>
      <c r="AHT143" s="14"/>
      <c r="AHU143" s="14"/>
      <c r="AHV143" s="14"/>
      <c r="AHW143" s="14"/>
      <c r="AHX143" s="14"/>
      <c r="AHY143" s="14"/>
      <c r="AHZ143" s="14"/>
      <c r="AIA143" s="14"/>
      <c r="AIB143" s="14"/>
      <c r="AIC143" s="14"/>
      <c r="AID143" s="14"/>
      <c r="AIE143" s="14"/>
      <c r="AIF143" s="14"/>
      <c r="AIG143" s="14"/>
      <c r="AIH143" s="14"/>
      <c r="AII143" s="14"/>
      <c r="AIJ143" s="14"/>
      <c r="AIK143" s="14"/>
      <c r="AIL143" s="14"/>
      <c r="AIM143" s="14"/>
      <c r="AIN143" s="14"/>
      <c r="AIO143" s="14"/>
      <c r="AIP143" s="14"/>
      <c r="AIQ143" s="14"/>
      <c r="AIR143" s="14"/>
      <c r="AIS143" s="14"/>
      <c r="AIT143" s="14"/>
      <c r="AIU143" s="14"/>
      <c r="AIV143" s="14"/>
      <c r="AIW143" s="14"/>
      <c r="AIX143" s="14"/>
      <c r="AIY143" s="14"/>
      <c r="AIZ143" s="14"/>
      <c r="AJA143" s="14"/>
      <c r="AJB143" s="14"/>
      <c r="AJC143" s="14"/>
      <c r="AJD143" s="14"/>
      <c r="AJE143" s="14"/>
      <c r="AJF143" s="14"/>
      <c r="AJG143" s="14"/>
      <c r="AJH143" s="14"/>
      <c r="AJI143" s="14"/>
      <c r="AJJ143" s="14"/>
      <c r="AJK143" s="14"/>
      <c r="AJL143" s="14"/>
      <c r="AJM143" s="14"/>
      <c r="AJN143" s="14"/>
      <c r="AJO143" s="14"/>
      <c r="AJP143" s="14"/>
      <c r="AJQ143" s="14"/>
      <c r="AJR143" s="14"/>
      <c r="AJS143" s="14"/>
      <c r="AJT143" s="14"/>
      <c r="AJU143" s="14"/>
      <c r="AJV143" s="14"/>
      <c r="AJW143" s="14"/>
      <c r="AJX143" s="14"/>
      <c r="AJY143" s="14"/>
      <c r="AJZ143" s="14"/>
      <c r="AKA143" s="14"/>
      <c r="AKB143" s="14"/>
      <c r="AKC143" s="14"/>
      <c r="AKD143" s="14"/>
      <c r="AKE143" s="14"/>
      <c r="AKF143" s="14"/>
      <c r="AKG143" s="14"/>
      <c r="AKH143" s="14"/>
      <c r="AKI143" s="14"/>
      <c r="AKJ143" s="14"/>
      <c r="AKK143" s="14"/>
      <c r="AKL143" s="14"/>
      <c r="AKM143" s="14"/>
      <c r="AKN143" s="14"/>
      <c r="AKO143" s="14"/>
      <c r="AKP143" s="14"/>
      <c r="AKQ143" s="14"/>
      <c r="AKR143" s="14"/>
      <c r="AKS143" s="14"/>
      <c r="AKT143" s="14"/>
      <c r="AKU143" s="14"/>
      <c r="AKV143" s="14"/>
      <c r="AKW143" s="14"/>
      <c r="AKX143" s="14"/>
      <c r="AKY143" s="14"/>
      <c r="AKZ143" s="14"/>
      <c r="ALA143" s="14"/>
      <c r="ALB143" s="14"/>
      <c r="ALC143" s="14"/>
      <c r="ALD143" s="14"/>
      <c r="ALE143" s="14"/>
      <c r="ALF143" s="14"/>
      <c r="ALG143" s="14"/>
      <c r="ALH143" s="14"/>
      <c r="ALI143" s="14"/>
      <c r="ALJ143" s="14"/>
      <c r="ALK143" s="14"/>
      <c r="ALL143" s="14"/>
      <c r="ALM143" s="14"/>
      <c r="ALN143" s="14"/>
      <c r="ALO143" s="14"/>
      <c r="ALP143" s="14"/>
      <c r="ALQ143" s="14"/>
      <c r="ALR143" s="14"/>
      <c r="ALS143" s="14"/>
      <c r="ALT143" s="14"/>
      <c r="ALU143" s="14"/>
      <c r="ALV143" s="14"/>
      <c r="ALW143" s="14"/>
      <c r="ALX143" s="14"/>
      <c r="ALY143" s="14"/>
      <c r="ALZ143" s="14"/>
      <c r="AMA143" s="14"/>
      <c r="AMB143" s="14"/>
      <c r="AMC143" s="14"/>
      <c r="AMD143" s="14"/>
      <c r="AME143" s="14"/>
      <c r="AMF143" s="14"/>
      <c r="AMG143" s="14"/>
      <c r="AMH143" s="14"/>
      <c r="AMI143" s="14"/>
      <c r="AMJ143" s="14"/>
      <c r="AMK143" s="14"/>
      <c r="AML143" s="14"/>
      <c r="AMM143" s="14"/>
      <c r="AMN143" s="14"/>
      <c r="AMO143" s="14"/>
      <c r="AMP143" s="14"/>
      <c r="AMQ143" s="14"/>
      <c r="AMR143" s="14"/>
      <c r="AMS143" s="14"/>
      <c r="AMT143" s="14"/>
      <c r="AMU143" s="14"/>
      <c r="AMV143" s="14"/>
      <c r="AMW143" s="14"/>
      <c r="AMX143" s="14"/>
      <c r="AMY143" s="14"/>
      <c r="AMZ143" s="14"/>
      <c r="ANA143" s="14"/>
      <c r="ANB143" s="14"/>
      <c r="ANC143" s="14"/>
      <c r="AND143" s="14"/>
      <c r="ANE143" s="14"/>
      <c r="ANF143" s="14"/>
      <c r="ANG143" s="14"/>
      <c r="ANH143" s="14"/>
      <c r="ANI143" s="14"/>
      <c r="ANJ143" s="14"/>
      <c r="ANK143" s="14"/>
      <c r="ANL143" s="14"/>
      <c r="ANM143" s="14"/>
      <c r="ANN143" s="14"/>
      <c r="ANO143" s="14"/>
      <c r="ANP143" s="14"/>
      <c r="ANQ143" s="14"/>
      <c r="ANR143" s="14"/>
      <c r="ANS143" s="14"/>
      <c r="ANT143" s="14"/>
      <c r="ANU143" s="14"/>
      <c r="ANV143" s="14"/>
      <c r="ANW143" s="14"/>
      <c r="ANX143" s="14"/>
      <c r="ANY143" s="14"/>
      <c r="ANZ143" s="14"/>
      <c r="AOA143" s="14"/>
      <c r="AOB143" s="14"/>
      <c r="AOC143" s="14"/>
      <c r="AOD143" s="14"/>
      <c r="AOE143" s="14"/>
      <c r="AOF143" s="14"/>
      <c r="AOG143" s="14"/>
      <c r="AOH143" s="14"/>
      <c r="AOI143" s="14"/>
      <c r="AOJ143" s="14"/>
      <c r="AOK143" s="14"/>
      <c r="AOL143" s="14"/>
      <c r="AOM143" s="14"/>
      <c r="AON143" s="14"/>
      <c r="AOO143" s="14"/>
      <c r="AOP143" s="14"/>
      <c r="AOQ143" s="14"/>
      <c r="AOR143" s="14"/>
      <c r="AOS143" s="14"/>
      <c r="AOT143" s="14"/>
      <c r="AOU143" s="14"/>
      <c r="AOV143" s="14"/>
      <c r="AOW143" s="14"/>
      <c r="AOX143" s="14"/>
      <c r="AOY143" s="14"/>
      <c r="AOZ143" s="14"/>
      <c r="APA143" s="14"/>
      <c r="APB143" s="14"/>
      <c r="APC143" s="14"/>
      <c r="APD143" s="14"/>
      <c r="APE143" s="14"/>
      <c r="APF143" s="14"/>
      <c r="APG143" s="14"/>
      <c r="APH143" s="14"/>
      <c r="API143" s="14"/>
      <c r="APJ143" s="14"/>
      <c r="APK143" s="14"/>
      <c r="APL143" s="14"/>
      <c r="APM143" s="14"/>
      <c r="APN143" s="14"/>
      <c r="APO143" s="14"/>
      <c r="APP143" s="14"/>
      <c r="APQ143" s="14"/>
      <c r="APR143" s="14"/>
      <c r="APS143" s="14"/>
      <c r="APT143" s="14"/>
      <c r="APU143" s="14"/>
      <c r="APV143" s="14"/>
      <c r="APW143" s="14"/>
      <c r="APX143" s="14"/>
      <c r="APY143" s="14"/>
      <c r="APZ143" s="14"/>
      <c r="AQA143" s="14"/>
      <c r="AQB143" s="14"/>
      <c r="AQC143" s="14"/>
      <c r="AQD143" s="14"/>
      <c r="AQE143" s="14"/>
      <c r="AQF143" s="14"/>
      <c r="AQG143" s="14"/>
      <c r="AQH143" s="14"/>
      <c r="AQI143" s="14"/>
      <c r="AQJ143" s="14"/>
      <c r="AQK143" s="14"/>
      <c r="AQL143" s="14"/>
      <c r="AQM143" s="14"/>
      <c r="AQN143" s="14"/>
      <c r="AQO143" s="14"/>
      <c r="AQP143" s="14"/>
      <c r="AQQ143" s="14"/>
      <c r="AQR143" s="14"/>
      <c r="AQS143" s="14"/>
      <c r="AQT143" s="14"/>
      <c r="AQU143" s="14"/>
      <c r="AQV143" s="14"/>
      <c r="AQW143" s="14"/>
      <c r="AQX143" s="14"/>
      <c r="AQY143" s="14"/>
      <c r="AQZ143" s="14"/>
      <c r="ARA143" s="14"/>
      <c r="ARB143" s="14"/>
      <c r="ARC143" s="14"/>
      <c r="ARD143" s="14"/>
      <c r="ARE143" s="14"/>
      <c r="ARF143" s="14"/>
      <c r="ARG143" s="14"/>
      <c r="ARH143" s="14"/>
      <c r="ARI143" s="14"/>
      <c r="ARJ143" s="14"/>
      <c r="ARK143" s="14"/>
      <c r="ARL143" s="14"/>
      <c r="ARM143" s="14"/>
      <c r="ARN143" s="14"/>
      <c r="ARO143" s="14"/>
      <c r="ARP143" s="14"/>
      <c r="ARQ143" s="14"/>
      <c r="ARR143" s="14"/>
      <c r="ARS143" s="14"/>
      <c r="ART143" s="14"/>
      <c r="ARU143" s="14"/>
      <c r="ARV143" s="14"/>
      <c r="ARW143" s="14"/>
      <c r="ARX143" s="14"/>
      <c r="ARY143" s="14"/>
      <c r="ARZ143" s="14"/>
      <c r="ASA143" s="14"/>
      <c r="ASB143" s="14"/>
      <c r="ASC143" s="14"/>
      <c r="ASD143" s="14"/>
      <c r="ASE143" s="14"/>
      <c r="ASF143" s="14"/>
      <c r="ASG143" s="14"/>
      <c r="ASH143" s="14"/>
      <c r="ASI143" s="14"/>
      <c r="ASJ143" s="14"/>
      <c r="ASK143" s="14"/>
      <c r="ASL143" s="14"/>
      <c r="ASM143" s="14"/>
      <c r="ASN143" s="14"/>
      <c r="ASO143" s="14"/>
      <c r="ASP143" s="14"/>
      <c r="ASQ143" s="14"/>
      <c r="ASR143" s="14"/>
      <c r="ASS143" s="14"/>
      <c r="AST143" s="14"/>
      <c r="ASU143" s="14"/>
      <c r="ASV143" s="14"/>
      <c r="ASW143" s="14"/>
      <c r="ASX143" s="14"/>
      <c r="ASY143" s="14"/>
      <c r="ASZ143" s="14"/>
      <c r="ATA143" s="14"/>
      <c r="ATB143" s="14"/>
      <c r="ATC143" s="14"/>
      <c r="ATD143" s="14"/>
    </row>
    <row r="144" spans="63:1200">
      <c r="BK144" s="14" t="str">
        <f t="shared" si="2116"/>
        <v/>
      </c>
      <c r="ABO144" s="14"/>
      <c r="ABP144" s="14"/>
      <c r="ABQ144" s="14"/>
      <c r="ABR144" s="14"/>
      <c r="ABS144" s="14"/>
      <c r="ABT144" s="14"/>
      <c r="ABU144" s="14"/>
      <c r="ABV144" s="14"/>
      <c r="ABW144" s="14"/>
      <c r="ABX144" s="14"/>
      <c r="ABY144" s="14"/>
      <c r="ABZ144" s="14"/>
      <c r="ACA144" s="14"/>
      <c r="ACB144" s="14"/>
      <c r="ACC144" s="14"/>
      <c r="ACD144" s="14"/>
      <c r="ACE144" s="14"/>
      <c r="ACF144" s="14"/>
      <c r="ACG144" s="14"/>
      <c r="ACH144" s="14"/>
      <c r="ACI144" s="14"/>
      <c r="ACJ144" s="14"/>
      <c r="ACK144" s="14"/>
      <c r="ACL144" s="14"/>
      <c r="ACM144" s="14"/>
      <c r="ACN144" s="14"/>
      <c r="ACO144" s="14"/>
      <c r="ACP144" s="14"/>
      <c r="ACQ144" s="14"/>
      <c r="ACR144" s="14"/>
      <c r="ACS144" s="14"/>
      <c r="ACT144" s="14"/>
      <c r="ACU144" s="14"/>
      <c r="ACV144" s="14"/>
      <c r="ACW144" s="14"/>
      <c r="ACX144" s="14"/>
      <c r="ACY144" s="14"/>
      <c r="ACZ144" s="14"/>
      <c r="ADA144" s="14"/>
      <c r="ADB144" s="14"/>
      <c r="ADC144" s="14"/>
      <c r="ADD144" s="14"/>
      <c r="ADE144" s="14"/>
      <c r="ADF144" s="14"/>
      <c r="ADG144" s="14"/>
      <c r="ADH144" s="14"/>
      <c r="ADI144" s="14"/>
      <c r="ADJ144" s="14"/>
      <c r="ADK144" s="14"/>
      <c r="ADL144" s="14"/>
      <c r="ADM144" s="14"/>
      <c r="ADN144" s="14"/>
      <c r="ADO144" s="14"/>
      <c r="ADP144" s="14"/>
      <c r="ADQ144" s="14"/>
      <c r="ADR144" s="14"/>
      <c r="ADS144" s="14"/>
      <c r="ADT144" s="14"/>
      <c r="ADU144" s="14"/>
      <c r="ADV144" s="14"/>
      <c r="ADW144" s="14"/>
      <c r="ADX144" s="14"/>
      <c r="ADY144" s="14"/>
      <c r="ADZ144" s="14"/>
      <c r="AEA144" s="14"/>
      <c r="AEB144" s="14"/>
      <c r="AEC144" s="14"/>
      <c r="AED144" s="14"/>
      <c r="AEE144" s="14"/>
      <c r="AEF144" s="14"/>
      <c r="AEG144" s="14"/>
      <c r="AEH144" s="14"/>
      <c r="AEI144" s="14"/>
      <c r="AEJ144" s="14"/>
      <c r="AEK144" s="14"/>
      <c r="AEL144" s="14"/>
      <c r="AEM144" s="14"/>
      <c r="AEN144" s="14"/>
      <c r="AEO144" s="14"/>
      <c r="AEP144" s="14"/>
      <c r="AEQ144" s="14"/>
      <c r="AER144" s="14"/>
      <c r="AES144" s="14"/>
      <c r="AET144" s="14"/>
      <c r="AEU144" s="14"/>
      <c r="AEV144" s="14"/>
      <c r="AEW144" s="14"/>
      <c r="AEX144" s="14"/>
      <c r="AEY144" s="14"/>
      <c r="AEZ144" s="14"/>
      <c r="AFA144" s="14"/>
      <c r="AFB144" s="14"/>
      <c r="AFC144" s="14"/>
      <c r="AFD144" s="14"/>
      <c r="AFE144" s="14"/>
      <c r="AFF144" s="14"/>
      <c r="AFG144" s="14"/>
      <c r="AFH144" s="14"/>
      <c r="AFI144" s="14"/>
      <c r="AFJ144" s="14"/>
      <c r="AFK144" s="14"/>
      <c r="AFL144" s="14"/>
      <c r="AFM144" s="14"/>
      <c r="AFN144" s="14"/>
      <c r="AFO144" s="14"/>
      <c r="AFP144" s="14"/>
      <c r="AFQ144" s="14"/>
      <c r="AFR144" s="14"/>
      <c r="AFS144" s="14"/>
      <c r="AFT144" s="14"/>
      <c r="AFU144" s="14"/>
      <c r="AFV144" s="14"/>
      <c r="AFW144" s="14"/>
      <c r="AFX144" s="14"/>
      <c r="AFY144" s="14"/>
      <c r="AFZ144" s="14"/>
      <c r="AGA144" s="14"/>
      <c r="AGB144" s="14"/>
      <c r="AGC144" s="14"/>
      <c r="AGD144" s="14"/>
      <c r="AGE144" s="14"/>
      <c r="AGF144" s="14"/>
      <c r="AGG144" s="14"/>
      <c r="AGH144" s="14"/>
      <c r="AGI144" s="14"/>
      <c r="AGJ144" s="14"/>
      <c r="AGK144" s="14"/>
      <c r="AGL144" s="14"/>
      <c r="AGM144" s="14"/>
      <c r="AGN144" s="14"/>
      <c r="AGO144" s="14"/>
      <c r="AGP144" s="14"/>
      <c r="AGQ144" s="14"/>
      <c r="AGR144" s="14"/>
      <c r="AGS144" s="14"/>
      <c r="AGT144" s="14"/>
      <c r="AGU144" s="14"/>
      <c r="AGV144" s="14"/>
      <c r="AGW144" s="14"/>
      <c r="AGX144" s="14"/>
      <c r="AGY144" s="14"/>
      <c r="AGZ144" s="14"/>
      <c r="AHA144" s="14"/>
      <c r="AHB144" s="14"/>
      <c r="AHC144" s="14"/>
      <c r="AHD144" s="14"/>
      <c r="AHE144" s="14"/>
      <c r="AHF144" s="14"/>
      <c r="AHG144" s="14"/>
      <c r="AHH144" s="14"/>
      <c r="AHI144" s="14"/>
      <c r="AHJ144" s="14"/>
      <c r="AHK144" s="14"/>
      <c r="AHL144" s="14"/>
      <c r="AHM144" s="14"/>
      <c r="AHN144" s="14"/>
      <c r="AHO144" s="14"/>
      <c r="AHP144" s="14"/>
      <c r="AHQ144" s="14"/>
      <c r="AHR144" s="14"/>
      <c r="AHS144" s="14"/>
      <c r="AHT144" s="14"/>
      <c r="AHU144" s="14"/>
      <c r="AHV144" s="14"/>
      <c r="AHW144" s="14"/>
      <c r="AHX144" s="14"/>
      <c r="AHY144" s="14"/>
      <c r="AHZ144" s="14"/>
      <c r="AIA144" s="14"/>
      <c r="AIB144" s="14"/>
      <c r="AIC144" s="14"/>
      <c r="AID144" s="14"/>
      <c r="AIE144" s="14"/>
      <c r="AIF144" s="14"/>
      <c r="AIG144" s="14"/>
      <c r="AIH144" s="14"/>
      <c r="AII144" s="14"/>
      <c r="AIJ144" s="14"/>
      <c r="AIK144" s="14"/>
      <c r="AIL144" s="14"/>
      <c r="AIM144" s="14"/>
      <c r="AIN144" s="14"/>
      <c r="AIO144" s="14"/>
      <c r="AIP144" s="14"/>
      <c r="AIQ144" s="14"/>
      <c r="AIR144" s="14"/>
      <c r="AIS144" s="14"/>
      <c r="AIT144" s="14"/>
      <c r="AIU144" s="14"/>
      <c r="AIV144" s="14"/>
      <c r="AIW144" s="14"/>
      <c r="AIX144" s="14"/>
      <c r="AIY144" s="14"/>
      <c r="AIZ144" s="14"/>
      <c r="AJA144" s="14"/>
      <c r="AJB144" s="14"/>
      <c r="AJC144" s="14"/>
      <c r="AJD144" s="14"/>
      <c r="AJE144" s="14"/>
      <c r="AJF144" s="14"/>
      <c r="AJG144" s="14"/>
      <c r="AJH144" s="14"/>
      <c r="AJI144" s="14"/>
      <c r="AJJ144" s="14"/>
      <c r="AJK144" s="14"/>
      <c r="AJL144" s="14"/>
      <c r="AJM144" s="14"/>
      <c r="AJN144" s="14"/>
      <c r="AJO144" s="14"/>
      <c r="AJP144" s="14"/>
      <c r="AJQ144" s="14"/>
      <c r="AJR144" s="14"/>
      <c r="AJS144" s="14"/>
      <c r="AJT144" s="14"/>
      <c r="AJU144" s="14"/>
      <c r="AJV144" s="14"/>
      <c r="AJW144" s="14"/>
      <c r="AJX144" s="14"/>
      <c r="AJY144" s="14"/>
      <c r="AJZ144" s="14"/>
      <c r="AKA144" s="14"/>
      <c r="AKB144" s="14"/>
      <c r="AKC144" s="14"/>
      <c r="AKD144" s="14"/>
      <c r="AKE144" s="14"/>
      <c r="AKF144" s="14"/>
      <c r="AKG144" s="14"/>
      <c r="AKH144" s="14"/>
      <c r="AKI144" s="14"/>
      <c r="AKJ144" s="14"/>
      <c r="AKK144" s="14"/>
      <c r="AKL144" s="14"/>
      <c r="AKM144" s="14"/>
      <c r="AKN144" s="14"/>
      <c r="AKO144" s="14"/>
      <c r="AKP144" s="14"/>
      <c r="AKQ144" s="14"/>
      <c r="AKR144" s="14"/>
      <c r="AKS144" s="14"/>
      <c r="AKT144" s="14"/>
      <c r="AKU144" s="14"/>
      <c r="AKV144" s="14"/>
      <c r="AKW144" s="14"/>
      <c r="AKX144" s="14"/>
      <c r="AKY144" s="14"/>
      <c r="AKZ144" s="14"/>
      <c r="ALA144" s="14"/>
      <c r="ALB144" s="14"/>
      <c r="ALC144" s="14"/>
      <c r="ALD144" s="14"/>
      <c r="ALE144" s="14"/>
      <c r="ALF144" s="14"/>
      <c r="ALG144" s="14"/>
      <c r="ALH144" s="14"/>
      <c r="ALI144" s="14"/>
      <c r="ALJ144" s="14"/>
      <c r="ALK144" s="14"/>
      <c r="ALL144" s="14"/>
      <c r="ALM144" s="14"/>
      <c r="ALN144" s="14"/>
      <c r="ALO144" s="14"/>
      <c r="ALP144" s="14"/>
      <c r="ALQ144" s="14"/>
      <c r="ALR144" s="14"/>
      <c r="ALS144" s="14"/>
      <c r="ALT144" s="14"/>
      <c r="ALU144" s="14"/>
      <c r="ALV144" s="14"/>
      <c r="ALW144" s="14"/>
      <c r="ALX144" s="14"/>
      <c r="ALY144" s="14"/>
      <c r="ALZ144" s="14"/>
      <c r="AMA144" s="14"/>
      <c r="AMB144" s="14"/>
      <c r="AMC144" s="14"/>
      <c r="AMD144" s="14"/>
      <c r="AME144" s="14"/>
      <c r="AMF144" s="14"/>
      <c r="AMG144" s="14"/>
      <c r="AMH144" s="14"/>
      <c r="AMI144" s="14"/>
      <c r="AMJ144" s="14"/>
      <c r="AMK144" s="14"/>
      <c r="AML144" s="14"/>
      <c r="AMM144" s="14"/>
      <c r="AMN144" s="14"/>
      <c r="AMO144" s="14"/>
      <c r="AMP144" s="14"/>
      <c r="AMQ144" s="14"/>
      <c r="AMR144" s="14"/>
      <c r="AMS144" s="14"/>
      <c r="AMT144" s="14"/>
      <c r="AMU144" s="14"/>
      <c r="AMV144" s="14"/>
      <c r="AMW144" s="14"/>
      <c r="AMX144" s="14"/>
      <c r="AMY144" s="14"/>
      <c r="AMZ144" s="14"/>
      <c r="ANA144" s="14"/>
      <c r="ANB144" s="14"/>
      <c r="ANC144" s="14"/>
      <c r="AND144" s="14"/>
      <c r="ANE144" s="14"/>
      <c r="ANF144" s="14"/>
      <c r="ANG144" s="14"/>
      <c r="ANH144" s="14"/>
      <c r="ANI144" s="14"/>
      <c r="ANJ144" s="14"/>
      <c r="ANK144" s="14"/>
      <c r="ANL144" s="14"/>
      <c r="ANM144" s="14"/>
      <c r="ANN144" s="14"/>
      <c r="ANO144" s="14"/>
      <c r="ANP144" s="14"/>
      <c r="ANQ144" s="14"/>
      <c r="ANR144" s="14"/>
      <c r="ANS144" s="14"/>
      <c r="ANT144" s="14"/>
      <c r="ANU144" s="14"/>
      <c r="ANV144" s="14"/>
      <c r="ANW144" s="14"/>
      <c r="ANX144" s="14"/>
      <c r="ANY144" s="14"/>
      <c r="ANZ144" s="14"/>
      <c r="AOA144" s="14"/>
      <c r="AOB144" s="14"/>
      <c r="AOC144" s="14"/>
      <c r="AOD144" s="14"/>
      <c r="AOE144" s="14"/>
      <c r="AOF144" s="14"/>
      <c r="AOG144" s="14"/>
      <c r="AOH144" s="14"/>
      <c r="AOI144" s="14"/>
      <c r="AOJ144" s="14"/>
      <c r="AOK144" s="14"/>
      <c r="AOL144" s="14"/>
      <c r="AOM144" s="14"/>
      <c r="AON144" s="14"/>
      <c r="AOO144" s="14"/>
      <c r="AOP144" s="14"/>
      <c r="AOQ144" s="14"/>
      <c r="AOR144" s="14"/>
      <c r="AOS144" s="14"/>
      <c r="AOT144" s="14"/>
      <c r="AOU144" s="14"/>
      <c r="AOV144" s="14"/>
      <c r="AOW144" s="14"/>
      <c r="AOX144" s="14"/>
      <c r="AOY144" s="14"/>
      <c r="AOZ144" s="14"/>
      <c r="APA144" s="14"/>
      <c r="APB144" s="14"/>
      <c r="APC144" s="14"/>
      <c r="APD144" s="14"/>
      <c r="APE144" s="14"/>
      <c r="APF144" s="14"/>
      <c r="APG144" s="14"/>
      <c r="APH144" s="14"/>
      <c r="API144" s="14"/>
      <c r="APJ144" s="14"/>
      <c r="APK144" s="14"/>
      <c r="APL144" s="14"/>
      <c r="APM144" s="14"/>
      <c r="APN144" s="14"/>
      <c r="APO144" s="14"/>
      <c r="APP144" s="14"/>
      <c r="APQ144" s="14"/>
      <c r="APR144" s="14"/>
      <c r="APS144" s="14"/>
      <c r="APT144" s="14"/>
      <c r="APU144" s="14"/>
      <c r="APV144" s="14"/>
      <c r="APW144" s="14"/>
      <c r="APX144" s="14"/>
      <c r="APY144" s="14"/>
      <c r="APZ144" s="14"/>
      <c r="AQA144" s="14"/>
      <c r="AQB144" s="14"/>
      <c r="AQC144" s="14"/>
      <c r="AQD144" s="14"/>
      <c r="AQE144" s="14"/>
      <c r="AQF144" s="14"/>
      <c r="AQG144" s="14"/>
      <c r="AQH144" s="14"/>
      <c r="AQI144" s="14"/>
      <c r="AQJ144" s="14"/>
      <c r="AQK144" s="14"/>
      <c r="AQL144" s="14"/>
      <c r="AQM144" s="14"/>
      <c r="AQN144" s="14"/>
      <c r="AQO144" s="14"/>
      <c r="AQP144" s="14"/>
      <c r="AQQ144" s="14"/>
      <c r="AQR144" s="14"/>
      <c r="AQS144" s="14"/>
      <c r="AQT144" s="14"/>
      <c r="AQU144" s="14"/>
      <c r="AQV144" s="14"/>
      <c r="AQW144" s="14"/>
      <c r="AQX144" s="14"/>
      <c r="AQY144" s="14"/>
      <c r="AQZ144" s="14"/>
      <c r="ARA144" s="14"/>
      <c r="ARB144" s="14"/>
      <c r="ARC144" s="14"/>
      <c r="ARD144" s="14"/>
      <c r="ARE144" s="14"/>
      <c r="ARF144" s="14"/>
      <c r="ARG144" s="14"/>
      <c r="ARH144" s="14"/>
      <c r="ARI144" s="14"/>
      <c r="ARJ144" s="14"/>
      <c r="ARK144" s="14"/>
      <c r="ARL144" s="14"/>
      <c r="ARM144" s="14"/>
      <c r="ARN144" s="14"/>
      <c r="ARO144" s="14"/>
      <c r="ARP144" s="14"/>
      <c r="ARQ144" s="14"/>
      <c r="ARR144" s="14"/>
      <c r="ARS144" s="14"/>
      <c r="ART144" s="14"/>
      <c r="ARU144" s="14"/>
      <c r="ARV144" s="14"/>
      <c r="ARW144" s="14"/>
      <c r="ARX144" s="14"/>
      <c r="ARY144" s="14"/>
      <c r="ARZ144" s="14"/>
      <c r="ASA144" s="14"/>
      <c r="ASB144" s="14"/>
      <c r="ASC144" s="14"/>
      <c r="ASD144" s="14"/>
      <c r="ASE144" s="14"/>
      <c r="ASF144" s="14"/>
      <c r="ASG144" s="14"/>
      <c r="ASH144" s="14"/>
      <c r="ASI144" s="14"/>
      <c r="ASJ144" s="14"/>
      <c r="ASK144" s="14"/>
      <c r="ASL144" s="14"/>
      <c r="ASM144" s="14"/>
      <c r="ASN144" s="14"/>
      <c r="ASO144" s="14"/>
      <c r="ASP144" s="14"/>
      <c r="ASQ144" s="14"/>
      <c r="ASR144" s="14"/>
      <c r="ASS144" s="14"/>
      <c r="AST144" s="14"/>
      <c r="ASU144" s="14"/>
      <c r="ASV144" s="14"/>
      <c r="ASW144" s="14"/>
      <c r="ASX144" s="14"/>
      <c r="ASY144" s="14"/>
      <c r="ASZ144" s="14"/>
      <c r="ATA144" s="14"/>
      <c r="ATB144" s="14"/>
      <c r="ATC144" s="14"/>
      <c r="ATD144" s="14"/>
    </row>
    <row r="145" spans="63:1200">
      <c r="BK145" s="14" t="str">
        <f t="shared" si="2116"/>
        <v/>
      </c>
      <c r="ABO145" s="14"/>
      <c r="ABP145" s="14"/>
      <c r="ABQ145" s="14"/>
      <c r="ABR145" s="14"/>
      <c r="ABS145" s="14"/>
      <c r="ABT145" s="14"/>
      <c r="ABU145" s="14"/>
      <c r="ABV145" s="14"/>
      <c r="ABW145" s="14"/>
      <c r="ABX145" s="14"/>
      <c r="ABY145" s="14"/>
      <c r="ABZ145" s="14"/>
      <c r="ACA145" s="14"/>
      <c r="ACB145" s="14"/>
      <c r="ACC145" s="14"/>
      <c r="ACD145" s="14"/>
      <c r="ACE145" s="14"/>
      <c r="ACF145" s="14"/>
      <c r="ACG145" s="14"/>
      <c r="ACH145" s="14"/>
      <c r="ACI145" s="14"/>
      <c r="ACJ145" s="14"/>
      <c r="ACK145" s="14"/>
      <c r="ACL145" s="14"/>
      <c r="ACM145" s="14"/>
      <c r="ACN145" s="14"/>
      <c r="ACO145" s="14"/>
      <c r="ACP145" s="14"/>
      <c r="ACQ145" s="14"/>
      <c r="ACR145" s="14"/>
      <c r="ACS145" s="14"/>
      <c r="ACT145" s="14"/>
      <c r="ACU145" s="14"/>
      <c r="ACV145" s="14"/>
      <c r="ACW145" s="14"/>
      <c r="ACX145" s="14"/>
      <c r="ACY145" s="14"/>
      <c r="ACZ145" s="14"/>
      <c r="ADA145" s="14"/>
      <c r="ADB145" s="14"/>
      <c r="ADC145" s="14"/>
      <c r="ADD145" s="14"/>
      <c r="ADE145" s="14"/>
      <c r="ADF145" s="14"/>
      <c r="ADG145" s="14"/>
      <c r="ADH145" s="14"/>
      <c r="ADI145" s="14"/>
      <c r="ADJ145" s="14"/>
      <c r="ADK145" s="14"/>
      <c r="ADL145" s="14"/>
      <c r="ADM145" s="14"/>
      <c r="ADN145" s="14"/>
      <c r="ADO145" s="14"/>
      <c r="ADP145" s="14"/>
      <c r="ADQ145" s="14"/>
      <c r="ADR145" s="14"/>
      <c r="ADS145" s="14"/>
      <c r="ADT145" s="14"/>
      <c r="ADU145" s="14"/>
      <c r="ADV145" s="14"/>
      <c r="ADW145" s="14"/>
      <c r="ADX145" s="14"/>
      <c r="ADY145" s="14"/>
      <c r="ADZ145" s="14"/>
      <c r="AEA145" s="14"/>
      <c r="AEB145" s="14"/>
      <c r="AEC145" s="14"/>
      <c r="AED145" s="14"/>
      <c r="AEE145" s="14"/>
      <c r="AEF145" s="14"/>
      <c r="AEG145" s="14"/>
      <c r="AEH145" s="14"/>
      <c r="AEI145" s="14"/>
      <c r="AEJ145" s="14"/>
      <c r="AEK145" s="14"/>
      <c r="AEL145" s="14"/>
      <c r="AEM145" s="14"/>
      <c r="AEN145" s="14"/>
      <c r="AEO145" s="14"/>
      <c r="AEP145" s="14"/>
      <c r="AEQ145" s="14"/>
      <c r="AER145" s="14"/>
      <c r="AES145" s="14"/>
      <c r="AET145" s="14"/>
      <c r="AEU145" s="14"/>
      <c r="AEV145" s="14"/>
      <c r="AEW145" s="14"/>
      <c r="AEX145" s="14"/>
      <c r="AEY145" s="14"/>
      <c r="AEZ145" s="14"/>
      <c r="AFA145" s="14"/>
      <c r="AFB145" s="14"/>
      <c r="AFC145" s="14"/>
      <c r="AFD145" s="14"/>
      <c r="AFE145" s="14"/>
      <c r="AFF145" s="14"/>
      <c r="AFG145" s="14"/>
      <c r="AFH145" s="14"/>
      <c r="AFI145" s="14"/>
      <c r="AFJ145" s="14"/>
      <c r="AFK145" s="14"/>
      <c r="AFL145" s="14"/>
      <c r="AFM145" s="14"/>
      <c r="AFN145" s="14"/>
      <c r="AFO145" s="14"/>
      <c r="AFP145" s="14"/>
      <c r="AFQ145" s="14"/>
      <c r="AFR145" s="14"/>
      <c r="AFS145" s="14"/>
      <c r="AFT145" s="14"/>
      <c r="AFU145" s="14"/>
      <c r="AFV145" s="14"/>
      <c r="AFW145" s="14"/>
      <c r="AFX145" s="14"/>
      <c r="AFY145" s="14"/>
      <c r="AFZ145" s="14"/>
      <c r="AGA145" s="14"/>
      <c r="AGB145" s="14"/>
      <c r="AGC145" s="14"/>
      <c r="AGD145" s="14"/>
      <c r="AGE145" s="14"/>
      <c r="AGF145" s="14"/>
      <c r="AGG145" s="14"/>
      <c r="AGH145" s="14"/>
      <c r="AGI145" s="14"/>
      <c r="AGJ145" s="14"/>
      <c r="AGK145" s="14"/>
      <c r="AGL145" s="14"/>
      <c r="AGM145" s="14"/>
      <c r="AGN145" s="14"/>
      <c r="AGO145" s="14"/>
      <c r="AGP145" s="14"/>
      <c r="AGQ145" s="14"/>
      <c r="AGR145" s="14"/>
      <c r="AGS145" s="14"/>
      <c r="AGT145" s="14"/>
      <c r="AGU145" s="14"/>
      <c r="AGV145" s="14"/>
      <c r="AGW145" s="14"/>
      <c r="AGX145" s="14"/>
      <c r="AGY145" s="14"/>
      <c r="AGZ145" s="14"/>
      <c r="AHA145" s="14"/>
      <c r="AHB145" s="14"/>
      <c r="AHC145" s="14"/>
      <c r="AHD145" s="14"/>
      <c r="AHE145" s="14"/>
      <c r="AHF145" s="14"/>
      <c r="AHG145" s="14"/>
      <c r="AHH145" s="14"/>
      <c r="AHI145" s="14"/>
      <c r="AHJ145" s="14"/>
      <c r="AHK145" s="14"/>
      <c r="AHL145" s="14"/>
      <c r="AHM145" s="14"/>
      <c r="AHN145" s="14"/>
      <c r="AHO145" s="14"/>
      <c r="AHP145" s="14"/>
      <c r="AHQ145" s="14"/>
      <c r="AHR145" s="14"/>
      <c r="AHS145" s="14"/>
      <c r="AHT145" s="14"/>
      <c r="AHU145" s="14"/>
      <c r="AHV145" s="14"/>
      <c r="AHW145" s="14"/>
      <c r="AHX145" s="14"/>
      <c r="AHY145" s="14"/>
      <c r="AHZ145" s="14"/>
      <c r="AIA145" s="14"/>
      <c r="AIB145" s="14"/>
      <c r="AIC145" s="14"/>
      <c r="AID145" s="14"/>
      <c r="AIE145" s="14"/>
      <c r="AIF145" s="14"/>
      <c r="AIG145" s="14"/>
      <c r="AIH145" s="14"/>
      <c r="AII145" s="14"/>
      <c r="AIJ145" s="14"/>
      <c r="AIK145" s="14"/>
      <c r="AIL145" s="14"/>
      <c r="AIM145" s="14"/>
      <c r="AIN145" s="14"/>
      <c r="AIO145" s="14"/>
      <c r="AIP145" s="14"/>
      <c r="AIQ145" s="14"/>
      <c r="AIR145" s="14"/>
      <c r="AIS145" s="14"/>
      <c r="AIT145" s="14"/>
      <c r="AIU145" s="14"/>
      <c r="AIV145" s="14"/>
      <c r="AIW145" s="14"/>
      <c r="AIX145" s="14"/>
      <c r="AIY145" s="14"/>
      <c r="AIZ145" s="14"/>
      <c r="AJA145" s="14"/>
      <c r="AJB145" s="14"/>
      <c r="AJC145" s="14"/>
      <c r="AJD145" s="14"/>
      <c r="AJE145" s="14"/>
      <c r="AJF145" s="14"/>
      <c r="AJG145" s="14"/>
      <c r="AJH145" s="14"/>
      <c r="AJI145" s="14"/>
      <c r="AJJ145" s="14"/>
      <c r="AJK145" s="14"/>
      <c r="AJL145" s="14"/>
      <c r="AJM145" s="14"/>
      <c r="AJN145" s="14"/>
      <c r="AJO145" s="14"/>
      <c r="AJP145" s="14"/>
      <c r="AJQ145" s="14"/>
      <c r="AJR145" s="14"/>
      <c r="AJS145" s="14"/>
      <c r="AJT145" s="14"/>
      <c r="AJU145" s="14"/>
      <c r="AJV145" s="14"/>
      <c r="AJW145" s="14"/>
      <c r="AJX145" s="14"/>
      <c r="AJY145" s="14"/>
      <c r="AJZ145" s="14"/>
      <c r="AKA145" s="14"/>
      <c r="AKB145" s="14"/>
      <c r="AKC145" s="14"/>
      <c r="AKD145" s="14"/>
      <c r="AKE145" s="14"/>
      <c r="AKF145" s="14"/>
      <c r="AKG145" s="14"/>
      <c r="AKH145" s="14"/>
      <c r="AKI145" s="14"/>
      <c r="AKJ145" s="14"/>
      <c r="AKK145" s="14"/>
      <c r="AKL145" s="14"/>
      <c r="AKM145" s="14"/>
      <c r="AKN145" s="14"/>
      <c r="AKO145" s="14"/>
      <c r="AKP145" s="14"/>
      <c r="AKQ145" s="14"/>
      <c r="AKR145" s="14"/>
      <c r="AKS145" s="14"/>
      <c r="AKT145" s="14"/>
      <c r="AKU145" s="14"/>
      <c r="AKV145" s="14"/>
      <c r="AKW145" s="14"/>
      <c r="AKX145" s="14"/>
      <c r="AKY145" s="14"/>
      <c r="AKZ145" s="14"/>
      <c r="ALA145" s="14"/>
      <c r="ALB145" s="14"/>
      <c r="ALC145" s="14"/>
      <c r="ALD145" s="14"/>
      <c r="ALE145" s="14"/>
      <c r="ALF145" s="14"/>
      <c r="ALG145" s="14"/>
      <c r="ALH145" s="14"/>
      <c r="ALI145" s="14"/>
      <c r="ALJ145" s="14"/>
      <c r="ALK145" s="14"/>
      <c r="ALL145" s="14"/>
      <c r="ALM145" s="14"/>
      <c r="ALN145" s="14"/>
      <c r="ALO145" s="14"/>
      <c r="ALP145" s="14"/>
      <c r="ALQ145" s="14"/>
      <c r="ALR145" s="14"/>
      <c r="ALS145" s="14"/>
      <c r="ALT145" s="14"/>
      <c r="ALU145" s="14"/>
      <c r="ALV145" s="14"/>
      <c r="ALW145" s="14"/>
      <c r="ALX145" s="14"/>
      <c r="ALY145" s="14"/>
      <c r="ALZ145" s="14"/>
      <c r="AMA145" s="14"/>
      <c r="AMB145" s="14"/>
      <c r="AMC145" s="14"/>
      <c r="AMD145" s="14"/>
      <c r="AME145" s="14"/>
      <c r="AMF145" s="14"/>
      <c r="AMG145" s="14"/>
      <c r="AMH145" s="14"/>
      <c r="AMI145" s="14"/>
      <c r="AMJ145" s="14"/>
      <c r="AMK145" s="14"/>
      <c r="AML145" s="14"/>
      <c r="AMM145" s="14"/>
      <c r="AMN145" s="14"/>
      <c r="AMO145" s="14"/>
      <c r="AMP145" s="14"/>
      <c r="AMQ145" s="14"/>
      <c r="AMR145" s="14"/>
      <c r="AMS145" s="14"/>
      <c r="AMT145" s="14"/>
      <c r="AMU145" s="14"/>
      <c r="AMV145" s="14"/>
      <c r="AMW145" s="14"/>
      <c r="AMX145" s="14"/>
      <c r="AMY145" s="14"/>
      <c r="AMZ145" s="14"/>
      <c r="ANA145" s="14"/>
      <c r="ANB145" s="14"/>
      <c r="ANC145" s="14"/>
      <c r="AND145" s="14"/>
      <c r="ANE145" s="14"/>
      <c r="ANF145" s="14"/>
      <c r="ANG145" s="14"/>
      <c r="ANH145" s="14"/>
      <c r="ANI145" s="14"/>
      <c r="ANJ145" s="14"/>
      <c r="ANK145" s="14"/>
      <c r="ANL145" s="14"/>
      <c r="ANM145" s="14"/>
      <c r="ANN145" s="14"/>
      <c r="ANO145" s="14"/>
      <c r="ANP145" s="14"/>
      <c r="ANQ145" s="14"/>
      <c r="ANR145" s="14"/>
      <c r="ANS145" s="14"/>
      <c r="ANT145" s="14"/>
      <c r="ANU145" s="14"/>
      <c r="ANV145" s="14"/>
      <c r="ANW145" s="14"/>
      <c r="ANX145" s="14"/>
      <c r="ANY145" s="14"/>
      <c r="ANZ145" s="14"/>
      <c r="AOA145" s="14"/>
      <c r="AOB145" s="14"/>
      <c r="AOC145" s="14"/>
      <c r="AOD145" s="14"/>
      <c r="AOE145" s="14"/>
      <c r="AOF145" s="14"/>
      <c r="AOG145" s="14"/>
      <c r="AOH145" s="14"/>
      <c r="AOI145" s="14"/>
      <c r="AOJ145" s="14"/>
      <c r="AOK145" s="14"/>
      <c r="AOL145" s="14"/>
      <c r="AOM145" s="14"/>
      <c r="AON145" s="14"/>
      <c r="AOO145" s="14"/>
      <c r="AOP145" s="14"/>
      <c r="AOQ145" s="14"/>
      <c r="AOR145" s="14"/>
      <c r="AOS145" s="14"/>
      <c r="AOT145" s="14"/>
      <c r="AOU145" s="14"/>
      <c r="AOV145" s="14"/>
      <c r="AOW145" s="14"/>
      <c r="AOX145" s="14"/>
      <c r="AOY145" s="14"/>
      <c r="AOZ145" s="14"/>
      <c r="APA145" s="14"/>
      <c r="APB145" s="14"/>
      <c r="APC145" s="14"/>
      <c r="APD145" s="14"/>
      <c r="APE145" s="14"/>
      <c r="APF145" s="14"/>
      <c r="APG145" s="14"/>
      <c r="APH145" s="14"/>
      <c r="API145" s="14"/>
      <c r="APJ145" s="14"/>
      <c r="APK145" s="14"/>
      <c r="APL145" s="14"/>
      <c r="APM145" s="14"/>
      <c r="APN145" s="14"/>
      <c r="APO145" s="14"/>
      <c r="APP145" s="14"/>
      <c r="APQ145" s="14"/>
      <c r="APR145" s="14"/>
      <c r="APS145" s="14"/>
      <c r="APT145" s="14"/>
      <c r="APU145" s="14"/>
      <c r="APV145" s="14"/>
      <c r="APW145" s="14"/>
      <c r="APX145" s="14"/>
      <c r="APY145" s="14"/>
      <c r="APZ145" s="14"/>
      <c r="AQA145" s="14"/>
      <c r="AQB145" s="14"/>
      <c r="AQC145" s="14"/>
      <c r="AQD145" s="14"/>
      <c r="AQE145" s="14"/>
      <c r="AQF145" s="14"/>
      <c r="AQG145" s="14"/>
      <c r="AQH145" s="14"/>
      <c r="AQI145" s="14"/>
      <c r="AQJ145" s="14"/>
      <c r="AQK145" s="14"/>
      <c r="AQL145" s="14"/>
      <c r="AQM145" s="14"/>
      <c r="AQN145" s="14"/>
      <c r="AQO145" s="14"/>
      <c r="AQP145" s="14"/>
      <c r="AQQ145" s="14"/>
      <c r="AQR145" s="14"/>
      <c r="AQS145" s="14"/>
      <c r="AQT145" s="14"/>
      <c r="AQU145" s="14"/>
      <c r="AQV145" s="14"/>
      <c r="AQW145" s="14"/>
      <c r="AQX145" s="14"/>
      <c r="AQY145" s="14"/>
      <c r="AQZ145" s="14"/>
      <c r="ARA145" s="14"/>
      <c r="ARB145" s="14"/>
      <c r="ARC145" s="14"/>
      <c r="ARD145" s="14"/>
      <c r="ARE145" s="14"/>
      <c r="ARF145" s="14"/>
      <c r="ARG145" s="14"/>
      <c r="ARH145" s="14"/>
      <c r="ARI145" s="14"/>
      <c r="ARJ145" s="14"/>
      <c r="ARK145" s="14"/>
      <c r="ARL145" s="14"/>
      <c r="ARM145" s="14"/>
      <c r="ARN145" s="14"/>
      <c r="ARO145" s="14"/>
      <c r="ARP145" s="14"/>
      <c r="ARQ145" s="14"/>
      <c r="ARR145" s="14"/>
      <c r="ARS145" s="14"/>
      <c r="ART145" s="14"/>
      <c r="ARU145" s="14"/>
      <c r="ARV145" s="14"/>
      <c r="ARW145" s="14"/>
      <c r="ARX145" s="14"/>
      <c r="ARY145" s="14"/>
      <c r="ARZ145" s="14"/>
      <c r="ASA145" s="14"/>
      <c r="ASB145" s="14"/>
      <c r="ASC145" s="14"/>
      <c r="ASD145" s="14"/>
      <c r="ASE145" s="14"/>
      <c r="ASF145" s="14"/>
      <c r="ASG145" s="14"/>
      <c r="ASH145" s="14"/>
      <c r="ASI145" s="14"/>
      <c r="ASJ145" s="14"/>
      <c r="ASK145" s="14"/>
      <c r="ASL145" s="14"/>
      <c r="ASM145" s="14"/>
      <c r="ASN145" s="14"/>
      <c r="ASO145" s="14"/>
      <c r="ASP145" s="14"/>
      <c r="ASQ145" s="14"/>
      <c r="ASR145" s="14"/>
      <c r="ASS145" s="14"/>
      <c r="AST145" s="14"/>
      <c r="ASU145" s="14"/>
      <c r="ASV145" s="14"/>
      <c r="ASW145" s="14"/>
      <c r="ASX145" s="14"/>
      <c r="ASY145" s="14"/>
      <c r="ASZ145" s="14"/>
      <c r="ATA145" s="14"/>
      <c r="ATB145" s="14"/>
      <c r="ATC145" s="14"/>
      <c r="ATD145" s="14"/>
    </row>
    <row r="146" spans="63:1200">
      <c r="BK146" s="14" t="str">
        <f t="shared" si="2116"/>
        <v/>
      </c>
      <c r="ABO146" s="14"/>
      <c r="ABP146" s="14"/>
      <c r="ABQ146" s="14"/>
      <c r="ABR146" s="14"/>
      <c r="ABS146" s="14"/>
      <c r="ABT146" s="14"/>
      <c r="ABU146" s="14"/>
      <c r="ABV146" s="14"/>
      <c r="ABW146" s="14"/>
      <c r="ABX146" s="14"/>
      <c r="ABY146" s="14"/>
      <c r="ABZ146" s="14"/>
      <c r="ACA146" s="14"/>
      <c r="ACB146" s="14"/>
      <c r="ACC146" s="14"/>
      <c r="ACD146" s="14"/>
      <c r="ACE146" s="14"/>
      <c r="ACF146" s="14"/>
      <c r="ACG146" s="14"/>
      <c r="ACH146" s="14"/>
      <c r="ACI146" s="14"/>
      <c r="ACJ146" s="14"/>
      <c r="ACK146" s="14"/>
      <c r="ACL146" s="14"/>
      <c r="ACM146" s="14"/>
      <c r="ACN146" s="14"/>
      <c r="ACO146" s="14"/>
      <c r="ACP146" s="14"/>
      <c r="ACQ146" s="14"/>
      <c r="ACR146" s="14"/>
      <c r="ACS146" s="14"/>
      <c r="ACT146" s="14"/>
      <c r="ACU146" s="14"/>
      <c r="ACV146" s="14"/>
      <c r="ACW146" s="14"/>
      <c r="ACX146" s="14"/>
      <c r="ACY146" s="14"/>
      <c r="ACZ146" s="14"/>
      <c r="ADA146" s="14"/>
      <c r="ADB146" s="14"/>
      <c r="ADC146" s="14"/>
      <c r="ADD146" s="14"/>
      <c r="ADE146" s="14"/>
      <c r="ADF146" s="14"/>
      <c r="ADG146" s="14"/>
      <c r="ADH146" s="14"/>
      <c r="ADI146" s="14"/>
      <c r="ADJ146" s="14"/>
      <c r="ADK146" s="14"/>
      <c r="ADL146" s="14"/>
      <c r="ADM146" s="14"/>
      <c r="ADN146" s="14"/>
      <c r="ADO146" s="14"/>
      <c r="ADP146" s="14"/>
      <c r="ADQ146" s="14"/>
      <c r="ADR146" s="14"/>
      <c r="ADS146" s="14"/>
      <c r="ADT146" s="14"/>
      <c r="ADU146" s="14"/>
      <c r="ADV146" s="14"/>
      <c r="ADW146" s="14"/>
      <c r="ADX146" s="14"/>
      <c r="ADY146" s="14"/>
      <c r="ADZ146" s="14"/>
      <c r="AEA146" s="14"/>
      <c r="AEB146" s="14"/>
      <c r="AEC146" s="14"/>
      <c r="AED146" s="14"/>
      <c r="AEE146" s="14"/>
      <c r="AEF146" s="14"/>
      <c r="AEG146" s="14"/>
      <c r="AEH146" s="14"/>
      <c r="AEI146" s="14"/>
      <c r="AEJ146" s="14"/>
      <c r="AEK146" s="14"/>
      <c r="AEL146" s="14"/>
      <c r="AEM146" s="14"/>
      <c r="AEN146" s="14"/>
      <c r="AEO146" s="14"/>
      <c r="AEP146" s="14"/>
      <c r="AEQ146" s="14"/>
      <c r="AER146" s="14"/>
      <c r="AES146" s="14"/>
      <c r="AET146" s="14"/>
      <c r="AEU146" s="14"/>
      <c r="AEV146" s="14"/>
      <c r="AEW146" s="14"/>
      <c r="AEX146" s="14"/>
      <c r="AEY146" s="14"/>
      <c r="AEZ146" s="14"/>
      <c r="AFA146" s="14"/>
      <c r="AFB146" s="14"/>
      <c r="AFC146" s="14"/>
      <c r="AFD146" s="14"/>
      <c r="AFE146" s="14"/>
      <c r="AFF146" s="14"/>
      <c r="AFG146" s="14"/>
      <c r="AFH146" s="14"/>
      <c r="AFI146" s="14"/>
      <c r="AFJ146" s="14"/>
      <c r="AFK146" s="14"/>
      <c r="AFL146" s="14"/>
      <c r="AFM146" s="14"/>
      <c r="AFN146" s="14"/>
      <c r="AFO146" s="14"/>
      <c r="AFP146" s="14"/>
      <c r="AFQ146" s="14"/>
      <c r="AFR146" s="14"/>
      <c r="AFS146" s="14"/>
      <c r="AFT146" s="14"/>
      <c r="AFU146" s="14"/>
      <c r="AFV146" s="14"/>
      <c r="AFW146" s="14"/>
      <c r="AFX146" s="14"/>
      <c r="AFY146" s="14"/>
      <c r="AFZ146" s="14"/>
      <c r="AGA146" s="14"/>
      <c r="AGB146" s="14"/>
      <c r="AGC146" s="14"/>
      <c r="AGD146" s="14"/>
      <c r="AGE146" s="14"/>
      <c r="AGF146" s="14"/>
      <c r="AGG146" s="14"/>
      <c r="AGH146" s="14"/>
      <c r="AGI146" s="14"/>
      <c r="AGJ146" s="14"/>
      <c r="AGK146" s="14"/>
      <c r="AGL146" s="14"/>
      <c r="AGM146" s="14"/>
      <c r="AGN146" s="14"/>
      <c r="AGO146" s="14"/>
      <c r="AGP146" s="14"/>
      <c r="AGQ146" s="14"/>
      <c r="AGR146" s="14"/>
      <c r="AGS146" s="14"/>
      <c r="AGT146" s="14"/>
      <c r="AGU146" s="14"/>
      <c r="AGV146" s="14"/>
      <c r="AGW146" s="14"/>
      <c r="AGX146" s="14"/>
      <c r="AGY146" s="14"/>
      <c r="AGZ146" s="14"/>
      <c r="AHA146" s="14"/>
      <c r="AHB146" s="14"/>
      <c r="AHC146" s="14"/>
      <c r="AHD146" s="14"/>
      <c r="AHE146" s="14"/>
      <c r="AHF146" s="14"/>
      <c r="AHG146" s="14"/>
      <c r="AHH146" s="14"/>
      <c r="AHI146" s="14"/>
      <c r="AHJ146" s="14"/>
      <c r="AHK146" s="14"/>
      <c r="AHL146" s="14"/>
      <c r="AHM146" s="14"/>
      <c r="AHN146" s="14"/>
      <c r="AHO146" s="14"/>
      <c r="AHP146" s="14"/>
      <c r="AHQ146" s="14"/>
      <c r="AHR146" s="14"/>
      <c r="AHS146" s="14"/>
      <c r="AHT146" s="14"/>
      <c r="AHU146" s="14"/>
      <c r="AHV146" s="14"/>
      <c r="AHW146" s="14"/>
      <c r="AHX146" s="14"/>
      <c r="AHY146" s="14"/>
      <c r="AHZ146" s="14"/>
      <c r="AIA146" s="14"/>
      <c r="AIB146" s="14"/>
      <c r="AIC146" s="14"/>
      <c r="AID146" s="14"/>
      <c r="AIE146" s="14"/>
      <c r="AIF146" s="14"/>
      <c r="AIG146" s="14"/>
      <c r="AIH146" s="14"/>
      <c r="AII146" s="14"/>
      <c r="AIJ146" s="14"/>
      <c r="AIK146" s="14"/>
      <c r="AIL146" s="14"/>
      <c r="AIM146" s="14"/>
      <c r="AIN146" s="14"/>
      <c r="AIO146" s="14"/>
      <c r="AIP146" s="14"/>
      <c r="AIQ146" s="14"/>
      <c r="AIR146" s="14"/>
      <c r="AIS146" s="14"/>
      <c r="AIT146" s="14"/>
      <c r="AIU146" s="14"/>
      <c r="AIV146" s="14"/>
      <c r="AIW146" s="14"/>
      <c r="AIX146" s="14"/>
      <c r="AIY146" s="14"/>
      <c r="AIZ146" s="14"/>
      <c r="AJA146" s="14"/>
      <c r="AJB146" s="14"/>
      <c r="AJC146" s="14"/>
      <c r="AJD146" s="14"/>
      <c r="AJE146" s="14"/>
      <c r="AJF146" s="14"/>
      <c r="AJG146" s="14"/>
      <c r="AJH146" s="14"/>
      <c r="AJI146" s="14"/>
      <c r="AJJ146" s="14"/>
      <c r="AJK146" s="14"/>
      <c r="AJL146" s="14"/>
      <c r="AJM146" s="14"/>
      <c r="AJN146" s="14"/>
      <c r="AJO146" s="14"/>
      <c r="AJP146" s="14"/>
      <c r="AJQ146" s="14"/>
      <c r="AJR146" s="14"/>
      <c r="AJS146" s="14"/>
      <c r="AJT146" s="14"/>
      <c r="AJU146" s="14"/>
      <c r="AJV146" s="14"/>
      <c r="AJW146" s="14"/>
      <c r="AJX146" s="14"/>
      <c r="AJY146" s="14"/>
      <c r="AJZ146" s="14"/>
      <c r="AKA146" s="14"/>
      <c r="AKB146" s="14"/>
      <c r="AKC146" s="14"/>
      <c r="AKD146" s="14"/>
      <c r="AKE146" s="14"/>
      <c r="AKF146" s="14"/>
      <c r="AKG146" s="14"/>
      <c r="AKH146" s="14"/>
      <c r="AKI146" s="14"/>
      <c r="AKJ146" s="14"/>
      <c r="AKK146" s="14"/>
      <c r="AKL146" s="14"/>
      <c r="AKM146" s="14"/>
      <c r="AKN146" s="14"/>
      <c r="AKO146" s="14"/>
      <c r="AKP146" s="14"/>
      <c r="AKQ146" s="14"/>
      <c r="AKR146" s="14"/>
      <c r="AKS146" s="14"/>
      <c r="AKT146" s="14"/>
      <c r="AKU146" s="14"/>
      <c r="AKV146" s="14"/>
      <c r="AKW146" s="14"/>
      <c r="AKX146" s="14"/>
      <c r="AKY146" s="14"/>
      <c r="AKZ146" s="14"/>
      <c r="ALA146" s="14"/>
      <c r="ALB146" s="14"/>
      <c r="ALC146" s="14"/>
      <c r="ALD146" s="14"/>
      <c r="ALE146" s="14"/>
      <c r="ALF146" s="14"/>
      <c r="ALG146" s="14"/>
      <c r="ALH146" s="14"/>
      <c r="ALI146" s="14"/>
      <c r="ALJ146" s="14"/>
      <c r="ALK146" s="14"/>
      <c r="ALL146" s="14"/>
      <c r="ALM146" s="14"/>
      <c r="ALN146" s="14"/>
      <c r="ALO146" s="14"/>
      <c r="ALP146" s="14"/>
      <c r="ALQ146" s="14"/>
      <c r="ALR146" s="14"/>
      <c r="ALS146" s="14"/>
      <c r="ALT146" s="14"/>
      <c r="ALU146" s="14"/>
      <c r="ALV146" s="14"/>
      <c r="ALW146" s="14"/>
      <c r="ALX146" s="14"/>
      <c r="ALY146" s="14"/>
      <c r="ALZ146" s="14"/>
      <c r="AMA146" s="14"/>
      <c r="AMB146" s="14"/>
      <c r="AMC146" s="14"/>
      <c r="AMD146" s="14"/>
      <c r="AME146" s="14"/>
      <c r="AMF146" s="14"/>
      <c r="AMG146" s="14"/>
      <c r="AMH146" s="14"/>
      <c r="AMI146" s="14"/>
      <c r="AMJ146" s="14"/>
      <c r="AMK146" s="14"/>
      <c r="AML146" s="14"/>
      <c r="AMM146" s="14"/>
      <c r="AMN146" s="14"/>
      <c r="AMO146" s="14"/>
      <c r="AMP146" s="14"/>
      <c r="AMQ146" s="14"/>
      <c r="AMR146" s="14"/>
      <c r="AMS146" s="14"/>
      <c r="AMT146" s="14"/>
      <c r="AMU146" s="14"/>
      <c r="AMV146" s="14"/>
      <c r="AMW146" s="14"/>
      <c r="AMX146" s="14"/>
      <c r="AMY146" s="14"/>
      <c r="AMZ146" s="14"/>
      <c r="ANA146" s="14"/>
      <c r="ANB146" s="14"/>
      <c r="ANC146" s="14"/>
      <c r="AND146" s="14"/>
      <c r="ANE146" s="14"/>
      <c r="ANF146" s="14"/>
      <c r="ANG146" s="14"/>
      <c r="ANH146" s="14"/>
      <c r="ANI146" s="14"/>
      <c r="ANJ146" s="14"/>
      <c r="ANK146" s="14"/>
      <c r="ANL146" s="14"/>
      <c r="ANM146" s="14"/>
      <c r="ANN146" s="14"/>
      <c r="ANO146" s="14"/>
      <c r="ANP146" s="14"/>
      <c r="ANQ146" s="14"/>
      <c r="ANR146" s="14"/>
      <c r="ANS146" s="14"/>
      <c r="ANT146" s="14"/>
      <c r="ANU146" s="14"/>
      <c r="ANV146" s="14"/>
      <c r="ANW146" s="14"/>
      <c r="ANX146" s="14"/>
      <c r="ANY146" s="14"/>
      <c r="ANZ146" s="14"/>
      <c r="AOA146" s="14"/>
      <c r="AOB146" s="14"/>
      <c r="AOC146" s="14"/>
      <c r="AOD146" s="14"/>
      <c r="AOE146" s="14"/>
      <c r="AOF146" s="14"/>
      <c r="AOG146" s="14"/>
      <c r="AOH146" s="14"/>
      <c r="AOI146" s="14"/>
      <c r="AOJ146" s="14"/>
      <c r="AOK146" s="14"/>
      <c r="AOL146" s="14"/>
      <c r="AOM146" s="14"/>
      <c r="AON146" s="14"/>
      <c r="AOO146" s="14"/>
      <c r="AOP146" s="14"/>
      <c r="AOQ146" s="14"/>
      <c r="AOR146" s="14"/>
      <c r="AOS146" s="14"/>
      <c r="AOT146" s="14"/>
      <c r="AOU146" s="14"/>
      <c r="AOV146" s="14"/>
      <c r="AOW146" s="14"/>
      <c r="AOX146" s="14"/>
      <c r="AOY146" s="14"/>
      <c r="AOZ146" s="14"/>
      <c r="APA146" s="14"/>
      <c r="APB146" s="14"/>
      <c r="APC146" s="14"/>
      <c r="APD146" s="14"/>
      <c r="APE146" s="14"/>
      <c r="APF146" s="14"/>
      <c r="APG146" s="14"/>
      <c r="APH146" s="14"/>
      <c r="API146" s="14"/>
      <c r="APJ146" s="14"/>
      <c r="APK146" s="14"/>
      <c r="APL146" s="14"/>
      <c r="APM146" s="14"/>
      <c r="APN146" s="14"/>
      <c r="APO146" s="14"/>
      <c r="APP146" s="14"/>
      <c r="APQ146" s="14"/>
      <c r="APR146" s="14"/>
      <c r="APS146" s="14"/>
      <c r="APT146" s="14"/>
      <c r="APU146" s="14"/>
      <c r="APV146" s="14"/>
      <c r="APW146" s="14"/>
      <c r="APX146" s="14"/>
      <c r="APY146" s="14"/>
      <c r="APZ146" s="14"/>
      <c r="AQA146" s="14"/>
      <c r="AQB146" s="14"/>
      <c r="AQC146" s="14"/>
      <c r="AQD146" s="14"/>
      <c r="AQE146" s="14"/>
      <c r="AQF146" s="14"/>
      <c r="AQG146" s="14"/>
      <c r="AQH146" s="14"/>
      <c r="AQI146" s="14"/>
      <c r="AQJ146" s="14"/>
      <c r="AQK146" s="14"/>
      <c r="AQL146" s="14"/>
      <c r="AQM146" s="14"/>
      <c r="AQN146" s="14"/>
      <c r="AQO146" s="14"/>
      <c r="AQP146" s="14"/>
      <c r="AQQ146" s="14"/>
      <c r="AQR146" s="14"/>
      <c r="AQS146" s="14"/>
      <c r="AQT146" s="14"/>
      <c r="AQU146" s="14"/>
      <c r="AQV146" s="14"/>
      <c r="AQW146" s="14"/>
      <c r="AQX146" s="14"/>
      <c r="AQY146" s="14"/>
      <c r="AQZ146" s="14"/>
      <c r="ARA146" s="14"/>
      <c r="ARB146" s="14"/>
      <c r="ARC146" s="14"/>
      <c r="ARD146" s="14"/>
      <c r="ARE146" s="14"/>
      <c r="ARF146" s="14"/>
      <c r="ARG146" s="14"/>
      <c r="ARH146" s="14"/>
      <c r="ARI146" s="14"/>
      <c r="ARJ146" s="14"/>
      <c r="ARK146" s="14"/>
      <c r="ARL146" s="14"/>
      <c r="ARM146" s="14"/>
      <c r="ARN146" s="14"/>
      <c r="ARO146" s="14"/>
      <c r="ARP146" s="14"/>
      <c r="ARQ146" s="14"/>
      <c r="ARR146" s="14"/>
      <c r="ARS146" s="14"/>
      <c r="ART146" s="14"/>
      <c r="ARU146" s="14"/>
      <c r="ARV146" s="14"/>
      <c r="ARW146" s="14"/>
      <c r="ARX146" s="14"/>
      <c r="ARY146" s="14"/>
      <c r="ARZ146" s="14"/>
      <c r="ASA146" s="14"/>
      <c r="ASB146" s="14"/>
      <c r="ASC146" s="14"/>
      <c r="ASD146" s="14"/>
      <c r="ASE146" s="14"/>
      <c r="ASF146" s="14"/>
      <c r="ASG146" s="14"/>
      <c r="ASH146" s="14"/>
      <c r="ASI146" s="14"/>
      <c r="ASJ146" s="14"/>
      <c r="ASK146" s="14"/>
      <c r="ASL146" s="14"/>
      <c r="ASM146" s="14"/>
      <c r="ASN146" s="14"/>
      <c r="ASO146" s="14"/>
      <c r="ASP146" s="14"/>
      <c r="ASQ146" s="14"/>
      <c r="ASR146" s="14"/>
      <c r="ASS146" s="14"/>
      <c r="AST146" s="14"/>
      <c r="ASU146" s="14"/>
      <c r="ASV146" s="14"/>
      <c r="ASW146" s="14"/>
      <c r="ASX146" s="14"/>
      <c r="ASY146" s="14"/>
      <c r="ASZ146" s="14"/>
      <c r="ATA146" s="14"/>
      <c r="ATB146" s="14"/>
      <c r="ATC146" s="14"/>
      <c r="ATD146" s="14"/>
    </row>
    <row r="147" spans="63:1200">
      <c r="BK147" s="14" t="str">
        <f t="shared" si="2116"/>
        <v/>
      </c>
      <c r="ABO147" s="14"/>
      <c r="ABP147" s="14"/>
      <c r="ABQ147" s="14"/>
      <c r="ABR147" s="14"/>
      <c r="ABS147" s="14"/>
      <c r="ABT147" s="14"/>
      <c r="ABU147" s="14"/>
      <c r="ABV147" s="14"/>
      <c r="ABW147" s="14"/>
      <c r="ABX147" s="14"/>
      <c r="ABY147" s="14"/>
      <c r="ABZ147" s="14"/>
      <c r="ACA147" s="14"/>
      <c r="ACB147" s="14"/>
      <c r="ACC147" s="14"/>
      <c r="ACD147" s="14"/>
      <c r="ACE147" s="14"/>
      <c r="ACF147" s="14"/>
      <c r="ACG147" s="14"/>
      <c r="ACH147" s="14"/>
      <c r="ACI147" s="14"/>
      <c r="ACJ147" s="14"/>
      <c r="ACK147" s="14"/>
      <c r="ACL147" s="14"/>
      <c r="ACM147" s="14"/>
      <c r="ACN147" s="14"/>
      <c r="ACO147" s="14"/>
      <c r="ACP147" s="14"/>
      <c r="ACQ147" s="14"/>
      <c r="ACR147" s="14"/>
      <c r="ACS147" s="14"/>
      <c r="ACT147" s="14"/>
      <c r="ACU147" s="14"/>
      <c r="ACV147" s="14"/>
      <c r="ACW147" s="14"/>
      <c r="ACX147" s="14"/>
      <c r="ACY147" s="14"/>
      <c r="ACZ147" s="14"/>
      <c r="ADA147" s="14"/>
      <c r="ADB147" s="14"/>
      <c r="ADC147" s="14"/>
      <c r="ADD147" s="14"/>
      <c r="ADE147" s="14"/>
      <c r="ADF147" s="14"/>
      <c r="ADG147" s="14"/>
      <c r="ADH147" s="14"/>
      <c r="ADI147" s="14"/>
      <c r="ADJ147" s="14"/>
      <c r="ADK147" s="14"/>
      <c r="ADL147" s="14"/>
      <c r="ADM147" s="14"/>
      <c r="ADN147" s="14"/>
      <c r="ADO147" s="14"/>
      <c r="ADP147" s="14"/>
      <c r="ADQ147" s="14"/>
      <c r="ADR147" s="14"/>
      <c r="ADS147" s="14"/>
      <c r="ADT147" s="14"/>
      <c r="ADU147" s="14"/>
      <c r="ADV147" s="14"/>
      <c r="ADW147" s="14"/>
      <c r="ADX147" s="14"/>
      <c r="ADY147" s="14"/>
      <c r="ADZ147" s="14"/>
      <c r="AEA147" s="14"/>
      <c r="AEB147" s="14"/>
      <c r="AEC147" s="14"/>
      <c r="AED147" s="14"/>
      <c r="AEE147" s="14"/>
      <c r="AEF147" s="14"/>
      <c r="AEG147" s="14"/>
      <c r="AEH147" s="14"/>
      <c r="AEI147" s="14"/>
      <c r="AEJ147" s="14"/>
      <c r="AEK147" s="14"/>
      <c r="AEL147" s="14"/>
      <c r="AEM147" s="14"/>
      <c r="AEN147" s="14"/>
      <c r="AEO147" s="14"/>
      <c r="AEP147" s="14"/>
      <c r="AEQ147" s="14"/>
      <c r="AER147" s="14"/>
      <c r="AES147" s="14"/>
      <c r="AET147" s="14"/>
      <c r="AEU147" s="14"/>
      <c r="AEV147" s="14"/>
      <c r="AEW147" s="14"/>
      <c r="AEX147" s="14"/>
      <c r="AEY147" s="14"/>
      <c r="AEZ147" s="14"/>
      <c r="AFA147" s="14"/>
      <c r="AFB147" s="14"/>
      <c r="AFC147" s="14"/>
      <c r="AFD147" s="14"/>
      <c r="AFE147" s="14"/>
      <c r="AFF147" s="14"/>
      <c r="AFG147" s="14"/>
      <c r="AFH147" s="14"/>
      <c r="AFI147" s="14"/>
      <c r="AFJ147" s="14"/>
      <c r="AFK147" s="14"/>
      <c r="AFL147" s="14"/>
      <c r="AFM147" s="14"/>
      <c r="AFN147" s="14"/>
      <c r="AFO147" s="14"/>
      <c r="AFP147" s="14"/>
      <c r="AFQ147" s="14"/>
      <c r="AFR147" s="14"/>
      <c r="AFS147" s="14"/>
      <c r="AFT147" s="14"/>
      <c r="AFU147" s="14"/>
      <c r="AFV147" s="14"/>
      <c r="AFW147" s="14"/>
      <c r="AFX147" s="14"/>
      <c r="AFY147" s="14"/>
      <c r="AFZ147" s="14"/>
      <c r="AGA147" s="14"/>
      <c r="AGB147" s="14"/>
      <c r="AGC147" s="14"/>
      <c r="AGD147" s="14"/>
      <c r="AGE147" s="14"/>
      <c r="AGF147" s="14"/>
      <c r="AGG147" s="14"/>
      <c r="AGH147" s="14"/>
      <c r="AGI147" s="14"/>
      <c r="AGJ147" s="14"/>
      <c r="AGK147" s="14"/>
      <c r="AGL147" s="14"/>
      <c r="AGM147" s="14"/>
      <c r="AGN147" s="14"/>
      <c r="AGO147" s="14"/>
      <c r="AGP147" s="14"/>
      <c r="AGQ147" s="14"/>
      <c r="AGR147" s="14"/>
      <c r="AGS147" s="14"/>
      <c r="AGT147" s="14"/>
      <c r="AGU147" s="14"/>
      <c r="AGV147" s="14"/>
      <c r="AGW147" s="14"/>
      <c r="AGX147" s="14"/>
      <c r="AGY147" s="14"/>
      <c r="AGZ147" s="14"/>
      <c r="AHA147" s="14"/>
      <c r="AHB147" s="14"/>
      <c r="AHC147" s="14"/>
      <c r="AHD147" s="14"/>
      <c r="AHE147" s="14"/>
      <c r="AHF147" s="14"/>
      <c r="AHG147" s="14"/>
      <c r="AHH147" s="14"/>
      <c r="AHI147" s="14"/>
      <c r="AHJ147" s="14"/>
      <c r="AHK147" s="14"/>
      <c r="AHL147" s="14"/>
      <c r="AHM147" s="14"/>
      <c r="AHN147" s="14"/>
      <c r="AHO147" s="14"/>
      <c r="AHP147" s="14"/>
      <c r="AHQ147" s="14"/>
      <c r="AHR147" s="14"/>
      <c r="AHS147" s="14"/>
      <c r="AHT147" s="14"/>
      <c r="AHU147" s="14"/>
      <c r="AHV147" s="14"/>
      <c r="AHW147" s="14"/>
      <c r="AHX147" s="14"/>
      <c r="AHY147" s="14"/>
      <c r="AHZ147" s="14"/>
      <c r="AIA147" s="14"/>
      <c r="AIB147" s="14"/>
      <c r="AIC147" s="14"/>
      <c r="AID147" s="14"/>
      <c r="AIE147" s="14"/>
      <c r="AIF147" s="14"/>
      <c r="AIG147" s="14"/>
      <c r="AIH147" s="14"/>
      <c r="AII147" s="14"/>
      <c r="AIJ147" s="14"/>
      <c r="AIK147" s="14"/>
      <c r="AIL147" s="14"/>
      <c r="AIM147" s="14"/>
      <c r="AIN147" s="14"/>
      <c r="AIO147" s="14"/>
      <c r="AIP147" s="14"/>
      <c r="AIQ147" s="14"/>
      <c r="AIR147" s="14"/>
      <c r="AIS147" s="14"/>
      <c r="AIT147" s="14"/>
      <c r="AIU147" s="14"/>
      <c r="AIV147" s="14"/>
      <c r="AIW147" s="14"/>
      <c r="AIX147" s="14"/>
      <c r="AIY147" s="14"/>
      <c r="AIZ147" s="14"/>
      <c r="AJA147" s="14"/>
      <c r="AJB147" s="14"/>
      <c r="AJC147" s="14"/>
      <c r="AJD147" s="14"/>
      <c r="AJE147" s="14"/>
      <c r="AJF147" s="14"/>
      <c r="AJG147" s="14"/>
      <c r="AJH147" s="14"/>
      <c r="AJI147" s="14"/>
      <c r="AJJ147" s="14"/>
      <c r="AJK147" s="14"/>
      <c r="AJL147" s="14"/>
      <c r="AJM147" s="14"/>
      <c r="AJN147" s="14"/>
      <c r="AJO147" s="14"/>
      <c r="AJP147" s="14"/>
      <c r="AJQ147" s="14"/>
      <c r="AJR147" s="14"/>
      <c r="AJS147" s="14"/>
      <c r="AJT147" s="14"/>
      <c r="AJU147" s="14"/>
      <c r="AJV147" s="14"/>
      <c r="AJW147" s="14"/>
      <c r="AJX147" s="14"/>
      <c r="AJY147" s="14"/>
      <c r="AJZ147" s="14"/>
      <c r="AKA147" s="14"/>
      <c r="AKB147" s="14"/>
      <c r="AKC147" s="14"/>
      <c r="AKD147" s="14"/>
      <c r="AKE147" s="14"/>
      <c r="AKF147" s="14"/>
      <c r="AKG147" s="14"/>
      <c r="AKH147" s="14"/>
      <c r="AKI147" s="14"/>
      <c r="AKJ147" s="14"/>
      <c r="AKK147" s="14"/>
      <c r="AKL147" s="14"/>
      <c r="AKM147" s="14"/>
      <c r="AKN147" s="14"/>
      <c r="AKO147" s="14"/>
      <c r="AKP147" s="14"/>
      <c r="AKQ147" s="14"/>
      <c r="AKR147" s="14"/>
      <c r="AKS147" s="14"/>
      <c r="AKT147" s="14"/>
      <c r="AKU147" s="14"/>
      <c r="AKV147" s="14"/>
      <c r="AKW147" s="14"/>
      <c r="AKX147" s="14"/>
      <c r="AKY147" s="14"/>
      <c r="AKZ147" s="14"/>
      <c r="ALA147" s="14"/>
      <c r="ALB147" s="14"/>
      <c r="ALC147" s="14"/>
      <c r="ALD147" s="14"/>
      <c r="ALE147" s="14"/>
      <c r="ALF147" s="14"/>
      <c r="ALG147" s="14"/>
      <c r="ALH147" s="14"/>
      <c r="ALI147" s="14"/>
      <c r="ALJ147" s="14"/>
      <c r="ALK147" s="14"/>
      <c r="ALL147" s="14"/>
      <c r="ALM147" s="14"/>
      <c r="ALN147" s="14"/>
      <c r="ALO147" s="14"/>
      <c r="ALP147" s="14"/>
      <c r="ALQ147" s="14"/>
      <c r="ALR147" s="14"/>
      <c r="ALS147" s="14"/>
      <c r="ALT147" s="14"/>
      <c r="ALU147" s="14"/>
      <c r="ALV147" s="14"/>
      <c r="ALW147" s="14"/>
      <c r="ALX147" s="14"/>
      <c r="ALY147" s="14"/>
      <c r="ALZ147" s="14"/>
      <c r="AMA147" s="14"/>
      <c r="AMB147" s="14"/>
      <c r="AMC147" s="14"/>
      <c r="AMD147" s="14"/>
      <c r="AME147" s="14"/>
      <c r="AMF147" s="14"/>
      <c r="AMG147" s="14"/>
      <c r="AMH147" s="14"/>
      <c r="AMI147" s="14"/>
      <c r="AMJ147" s="14"/>
      <c r="AMK147" s="14"/>
      <c r="AML147" s="14"/>
      <c r="AMM147" s="14"/>
      <c r="AMN147" s="14"/>
      <c r="AMO147" s="14"/>
      <c r="AMP147" s="14"/>
      <c r="AMQ147" s="14"/>
      <c r="AMR147" s="14"/>
      <c r="AMS147" s="14"/>
      <c r="AMT147" s="14"/>
      <c r="AMU147" s="14"/>
      <c r="AMV147" s="14"/>
      <c r="AMW147" s="14"/>
      <c r="AMX147" s="14"/>
      <c r="AMY147" s="14"/>
      <c r="AMZ147" s="14"/>
      <c r="ANA147" s="14"/>
      <c r="ANB147" s="14"/>
      <c r="ANC147" s="14"/>
      <c r="AND147" s="14"/>
      <c r="ANE147" s="14"/>
      <c r="ANF147" s="14"/>
      <c r="ANG147" s="14"/>
      <c r="ANH147" s="14"/>
      <c r="ANI147" s="14"/>
      <c r="ANJ147" s="14"/>
      <c r="ANK147" s="14"/>
      <c r="ANL147" s="14"/>
      <c r="ANM147" s="14"/>
      <c r="ANN147" s="14"/>
      <c r="ANO147" s="14"/>
      <c r="ANP147" s="14"/>
      <c r="ANQ147" s="14"/>
      <c r="ANR147" s="14"/>
      <c r="ANS147" s="14"/>
      <c r="ANT147" s="14"/>
      <c r="ANU147" s="14"/>
      <c r="ANV147" s="14"/>
      <c r="ANW147" s="14"/>
      <c r="ANX147" s="14"/>
      <c r="ANY147" s="14"/>
      <c r="ANZ147" s="14"/>
      <c r="AOA147" s="14"/>
      <c r="AOB147" s="14"/>
      <c r="AOC147" s="14"/>
      <c r="AOD147" s="14"/>
      <c r="AOE147" s="14"/>
      <c r="AOF147" s="14"/>
      <c r="AOG147" s="14"/>
      <c r="AOH147" s="14"/>
      <c r="AOI147" s="14"/>
      <c r="AOJ147" s="14"/>
      <c r="AOK147" s="14"/>
      <c r="AOL147" s="14"/>
      <c r="AOM147" s="14"/>
      <c r="AON147" s="14"/>
      <c r="AOO147" s="14"/>
      <c r="AOP147" s="14"/>
      <c r="AOQ147" s="14"/>
      <c r="AOR147" s="14"/>
      <c r="AOS147" s="14"/>
      <c r="AOT147" s="14"/>
      <c r="AOU147" s="14"/>
      <c r="AOV147" s="14"/>
      <c r="AOW147" s="14"/>
      <c r="AOX147" s="14"/>
      <c r="AOY147" s="14"/>
      <c r="AOZ147" s="14"/>
      <c r="APA147" s="14"/>
      <c r="APB147" s="14"/>
      <c r="APC147" s="14"/>
      <c r="APD147" s="14"/>
      <c r="APE147" s="14"/>
      <c r="APF147" s="14"/>
      <c r="APG147" s="14"/>
      <c r="APH147" s="14"/>
      <c r="API147" s="14"/>
      <c r="APJ147" s="14"/>
      <c r="APK147" s="14"/>
      <c r="APL147" s="14"/>
      <c r="APM147" s="14"/>
      <c r="APN147" s="14"/>
      <c r="APO147" s="14"/>
      <c r="APP147" s="14"/>
      <c r="APQ147" s="14"/>
      <c r="APR147" s="14"/>
      <c r="APS147" s="14"/>
      <c r="APT147" s="14"/>
      <c r="APU147" s="14"/>
      <c r="APV147" s="14"/>
      <c r="APW147" s="14"/>
      <c r="APX147" s="14"/>
      <c r="APY147" s="14"/>
      <c r="APZ147" s="14"/>
      <c r="AQA147" s="14"/>
      <c r="AQB147" s="14"/>
      <c r="AQC147" s="14"/>
      <c r="AQD147" s="14"/>
      <c r="AQE147" s="14"/>
      <c r="AQF147" s="14"/>
      <c r="AQG147" s="14"/>
      <c r="AQH147" s="14"/>
      <c r="AQI147" s="14"/>
      <c r="AQJ147" s="14"/>
      <c r="AQK147" s="14"/>
      <c r="AQL147" s="14"/>
      <c r="AQM147" s="14"/>
      <c r="AQN147" s="14"/>
      <c r="AQO147" s="14"/>
      <c r="AQP147" s="14"/>
      <c r="AQQ147" s="14"/>
      <c r="AQR147" s="14"/>
      <c r="AQS147" s="14"/>
      <c r="AQT147" s="14"/>
      <c r="AQU147" s="14"/>
      <c r="AQV147" s="14"/>
      <c r="AQW147" s="14"/>
      <c r="AQX147" s="14"/>
      <c r="AQY147" s="14"/>
      <c r="AQZ147" s="14"/>
      <c r="ARA147" s="14"/>
      <c r="ARB147" s="14"/>
      <c r="ARC147" s="14"/>
      <c r="ARD147" s="14"/>
      <c r="ARE147" s="14"/>
      <c r="ARF147" s="14"/>
      <c r="ARG147" s="14"/>
      <c r="ARH147" s="14"/>
      <c r="ARI147" s="14"/>
      <c r="ARJ147" s="14"/>
      <c r="ARK147" s="14"/>
      <c r="ARL147" s="14"/>
      <c r="ARM147" s="14"/>
      <c r="ARN147" s="14"/>
      <c r="ARO147" s="14"/>
      <c r="ARP147" s="14"/>
      <c r="ARQ147" s="14"/>
      <c r="ARR147" s="14"/>
      <c r="ARS147" s="14"/>
      <c r="ART147" s="14"/>
      <c r="ARU147" s="14"/>
      <c r="ARV147" s="14"/>
      <c r="ARW147" s="14"/>
      <c r="ARX147" s="14"/>
      <c r="ARY147" s="14"/>
      <c r="ARZ147" s="14"/>
      <c r="ASA147" s="14"/>
      <c r="ASB147" s="14"/>
      <c r="ASC147" s="14"/>
      <c r="ASD147" s="14"/>
      <c r="ASE147" s="14"/>
      <c r="ASF147" s="14"/>
      <c r="ASG147" s="14"/>
      <c r="ASH147" s="14"/>
      <c r="ASI147" s="14"/>
      <c r="ASJ147" s="14"/>
      <c r="ASK147" s="14"/>
      <c r="ASL147" s="14"/>
      <c r="ASM147" s="14"/>
      <c r="ASN147" s="14"/>
      <c r="ASO147" s="14"/>
      <c r="ASP147" s="14"/>
      <c r="ASQ147" s="14"/>
      <c r="ASR147" s="14"/>
      <c r="ASS147" s="14"/>
      <c r="AST147" s="14"/>
      <c r="ASU147" s="14"/>
      <c r="ASV147" s="14"/>
      <c r="ASW147" s="14"/>
      <c r="ASX147" s="14"/>
      <c r="ASY147" s="14"/>
      <c r="ASZ147" s="14"/>
      <c r="ATA147" s="14"/>
      <c r="ATB147" s="14"/>
      <c r="ATC147" s="14"/>
      <c r="ATD147" s="14"/>
    </row>
    <row r="148" spans="63:1200">
      <c r="BK148" s="14" t="str">
        <f t="shared" si="2116"/>
        <v/>
      </c>
      <c r="ABO148" s="14"/>
      <c r="ABP148" s="14"/>
      <c r="ABQ148" s="14"/>
      <c r="ABR148" s="14"/>
      <c r="ABS148" s="14"/>
      <c r="ABT148" s="14"/>
      <c r="ABU148" s="14"/>
      <c r="ABV148" s="14"/>
      <c r="ABW148" s="14"/>
      <c r="ABX148" s="14"/>
      <c r="ABY148" s="14"/>
      <c r="ABZ148" s="14"/>
      <c r="ACA148" s="14"/>
      <c r="ACB148" s="14"/>
      <c r="ACC148" s="14"/>
      <c r="ACD148" s="14"/>
      <c r="ACE148" s="14"/>
      <c r="ACF148" s="14"/>
      <c r="ACG148" s="14"/>
      <c r="ACH148" s="14"/>
      <c r="ACI148" s="14"/>
      <c r="ACJ148" s="14"/>
      <c r="ACK148" s="14"/>
      <c r="ACL148" s="14"/>
      <c r="ACM148" s="14"/>
      <c r="ACN148" s="14"/>
      <c r="ACO148" s="14"/>
      <c r="ACP148" s="14"/>
      <c r="ACQ148" s="14"/>
      <c r="ACR148" s="14"/>
      <c r="ACS148" s="14"/>
      <c r="ACT148" s="14"/>
      <c r="ACU148" s="14"/>
      <c r="ACV148" s="14"/>
      <c r="ACW148" s="14"/>
      <c r="ACX148" s="14"/>
      <c r="ACY148" s="14"/>
      <c r="ACZ148" s="14"/>
      <c r="ADA148" s="14"/>
      <c r="ADB148" s="14"/>
      <c r="ADC148" s="14"/>
      <c r="ADD148" s="14"/>
      <c r="ADE148" s="14"/>
      <c r="ADF148" s="14"/>
      <c r="ADG148" s="14"/>
      <c r="ADH148" s="14"/>
      <c r="ADI148" s="14"/>
      <c r="ADJ148" s="14"/>
      <c r="ADK148" s="14"/>
      <c r="ADL148" s="14"/>
      <c r="ADM148" s="14"/>
      <c r="ADN148" s="14"/>
      <c r="ADO148" s="14"/>
      <c r="ADP148" s="14"/>
      <c r="ADQ148" s="14"/>
      <c r="ADR148" s="14"/>
      <c r="ADS148" s="14"/>
      <c r="ADT148" s="14"/>
      <c r="ADU148" s="14"/>
      <c r="ADV148" s="14"/>
      <c r="ADW148" s="14"/>
      <c r="ADX148" s="14"/>
      <c r="ADY148" s="14"/>
      <c r="ADZ148" s="14"/>
      <c r="AEA148" s="14"/>
      <c r="AEB148" s="14"/>
      <c r="AEC148" s="14"/>
      <c r="AED148" s="14"/>
      <c r="AEE148" s="14"/>
      <c r="AEF148" s="14"/>
      <c r="AEG148" s="14"/>
      <c r="AEH148" s="14"/>
      <c r="AEI148" s="14"/>
      <c r="AEJ148" s="14"/>
      <c r="AEK148" s="14"/>
      <c r="AEL148" s="14"/>
      <c r="AEM148" s="14"/>
      <c r="AEN148" s="14"/>
      <c r="AEO148" s="14"/>
      <c r="AEP148" s="14"/>
      <c r="AEQ148" s="14"/>
      <c r="AER148" s="14"/>
      <c r="AES148" s="14"/>
      <c r="AET148" s="14"/>
      <c r="AEU148" s="14"/>
      <c r="AEV148" s="14"/>
      <c r="AEW148" s="14"/>
      <c r="AEX148" s="14"/>
      <c r="AEY148" s="14"/>
      <c r="AEZ148" s="14"/>
      <c r="AFA148" s="14"/>
      <c r="AFB148" s="14"/>
      <c r="AFC148" s="14"/>
      <c r="AFD148" s="14"/>
      <c r="AFE148" s="14"/>
      <c r="AFF148" s="14"/>
      <c r="AFG148" s="14"/>
      <c r="AFH148" s="14"/>
      <c r="AFI148" s="14"/>
      <c r="AFJ148" s="14"/>
      <c r="AFK148" s="14"/>
      <c r="AFL148" s="14"/>
      <c r="AFM148" s="14"/>
      <c r="AFN148" s="14"/>
      <c r="AFO148" s="14"/>
      <c r="AFP148" s="14"/>
      <c r="AFQ148" s="14"/>
      <c r="AFR148" s="14"/>
      <c r="AFS148" s="14"/>
      <c r="AFT148" s="14"/>
      <c r="AFU148" s="14"/>
      <c r="AFV148" s="14"/>
      <c r="AFW148" s="14"/>
      <c r="AFX148" s="14"/>
      <c r="AFY148" s="14"/>
      <c r="AFZ148" s="14"/>
      <c r="AGA148" s="14"/>
      <c r="AGB148" s="14"/>
      <c r="AGC148" s="14"/>
      <c r="AGD148" s="14"/>
      <c r="AGE148" s="14"/>
      <c r="AGF148" s="14"/>
      <c r="AGG148" s="14"/>
      <c r="AGH148" s="14"/>
      <c r="AGI148" s="14"/>
      <c r="AGJ148" s="14"/>
      <c r="AGK148" s="14"/>
      <c r="AGL148" s="14"/>
      <c r="AGM148" s="14"/>
      <c r="AGN148" s="14"/>
      <c r="AGO148" s="14"/>
      <c r="AGP148" s="14"/>
      <c r="AGQ148" s="14"/>
      <c r="AGR148" s="14"/>
      <c r="AGS148" s="14"/>
      <c r="AGT148" s="14"/>
      <c r="AGU148" s="14"/>
      <c r="AGV148" s="14"/>
      <c r="AGW148" s="14"/>
      <c r="AGX148" s="14"/>
      <c r="AGY148" s="14"/>
      <c r="AGZ148" s="14"/>
      <c r="AHA148" s="14"/>
      <c r="AHB148" s="14"/>
      <c r="AHC148" s="14"/>
      <c r="AHD148" s="14"/>
      <c r="AHE148" s="14"/>
      <c r="AHF148" s="14"/>
      <c r="AHG148" s="14"/>
      <c r="AHH148" s="14"/>
      <c r="AHI148" s="14"/>
      <c r="AHJ148" s="14"/>
      <c r="AHK148" s="14"/>
      <c r="AHL148" s="14"/>
      <c r="AHM148" s="14"/>
      <c r="AHN148" s="14"/>
      <c r="AHO148" s="14"/>
      <c r="AHP148" s="14"/>
      <c r="AHQ148" s="14"/>
      <c r="AHR148" s="14"/>
      <c r="AHS148" s="14"/>
      <c r="AHT148" s="14"/>
      <c r="AHU148" s="14"/>
      <c r="AHV148" s="14"/>
      <c r="AHW148" s="14"/>
      <c r="AHX148" s="14"/>
      <c r="AHY148" s="14"/>
      <c r="AHZ148" s="14"/>
      <c r="AIA148" s="14"/>
      <c r="AIB148" s="14"/>
      <c r="AIC148" s="14"/>
      <c r="AID148" s="14"/>
      <c r="AIE148" s="14"/>
      <c r="AIF148" s="14"/>
      <c r="AIG148" s="14"/>
      <c r="AIH148" s="14"/>
      <c r="AII148" s="14"/>
      <c r="AIJ148" s="14"/>
      <c r="AIK148" s="14"/>
      <c r="AIL148" s="14"/>
      <c r="AIM148" s="14"/>
      <c r="AIN148" s="14"/>
      <c r="AIO148" s="14"/>
      <c r="AIP148" s="14"/>
      <c r="AIQ148" s="14"/>
      <c r="AIR148" s="14"/>
      <c r="AIS148" s="14"/>
      <c r="AIT148" s="14"/>
      <c r="AIU148" s="14"/>
      <c r="AIV148" s="14"/>
      <c r="AIW148" s="14"/>
      <c r="AIX148" s="14"/>
      <c r="AIY148" s="14"/>
      <c r="AIZ148" s="14"/>
      <c r="AJA148" s="14"/>
      <c r="AJB148" s="14"/>
      <c r="AJC148" s="14"/>
      <c r="AJD148" s="14"/>
      <c r="AJE148" s="14"/>
      <c r="AJF148" s="14"/>
      <c r="AJG148" s="14"/>
      <c r="AJH148" s="14"/>
      <c r="AJI148" s="14"/>
      <c r="AJJ148" s="14"/>
      <c r="AJK148" s="14"/>
      <c r="AJL148" s="14"/>
      <c r="AJM148" s="14"/>
      <c r="AJN148" s="14"/>
      <c r="AJO148" s="14"/>
      <c r="AJP148" s="14"/>
      <c r="AJQ148" s="14"/>
      <c r="AJR148" s="14"/>
      <c r="AJS148" s="14"/>
      <c r="AJT148" s="14"/>
      <c r="AJU148" s="14"/>
      <c r="AJV148" s="14"/>
      <c r="AJW148" s="14"/>
      <c r="AJX148" s="14"/>
      <c r="AJY148" s="14"/>
      <c r="AJZ148" s="14"/>
      <c r="AKA148" s="14"/>
      <c r="AKB148" s="14"/>
      <c r="AKC148" s="14"/>
      <c r="AKD148" s="14"/>
      <c r="AKE148" s="14"/>
      <c r="AKF148" s="14"/>
      <c r="AKG148" s="14"/>
      <c r="AKH148" s="14"/>
      <c r="AKI148" s="14"/>
      <c r="AKJ148" s="14"/>
      <c r="AKK148" s="14"/>
      <c r="AKL148" s="14"/>
      <c r="AKM148" s="14"/>
      <c r="AKN148" s="14"/>
      <c r="AKO148" s="14"/>
      <c r="AKP148" s="14"/>
      <c r="AKQ148" s="14"/>
      <c r="AKR148" s="14"/>
      <c r="AKS148" s="14"/>
      <c r="AKT148" s="14"/>
      <c r="AKU148" s="14"/>
      <c r="AKV148" s="14"/>
      <c r="AKW148" s="14"/>
      <c r="AKX148" s="14"/>
      <c r="AKY148" s="14"/>
      <c r="AKZ148" s="14"/>
      <c r="ALA148" s="14"/>
      <c r="ALB148" s="14"/>
      <c r="ALC148" s="14"/>
      <c r="ALD148" s="14"/>
      <c r="ALE148" s="14"/>
      <c r="ALF148" s="14"/>
      <c r="ALG148" s="14"/>
      <c r="ALH148" s="14"/>
      <c r="ALI148" s="14"/>
      <c r="ALJ148" s="14"/>
      <c r="ALK148" s="14"/>
      <c r="ALL148" s="14"/>
      <c r="ALM148" s="14"/>
      <c r="ALN148" s="14"/>
      <c r="ALO148" s="14"/>
      <c r="ALP148" s="14"/>
      <c r="ALQ148" s="14"/>
      <c r="ALR148" s="14"/>
      <c r="ALS148" s="14"/>
      <c r="ALT148" s="14"/>
      <c r="ALU148" s="14"/>
      <c r="ALV148" s="14"/>
      <c r="ALW148" s="14"/>
      <c r="ALX148" s="14"/>
      <c r="ALY148" s="14"/>
      <c r="ALZ148" s="14"/>
      <c r="AMA148" s="14"/>
      <c r="AMB148" s="14"/>
      <c r="AMC148" s="14"/>
      <c r="AMD148" s="14"/>
      <c r="AME148" s="14"/>
      <c r="AMF148" s="14"/>
      <c r="AMG148" s="14"/>
      <c r="AMH148" s="14"/>
      <c r="AMI148" s="14"/>
      <c r="AMJ148" s="14"/>
      <c r="AMK148" s="14"/>
      <c r="AML148" s="14"/>
      <c r="AMM148" s="14"/>
      <c r="AMN148" s="14"/>
      <c r="AMO148" s="14"/>
      <c r="AMP148" s="14"/>
      <c r="AMQ148" s="14"/>
      <c r="AMR148" s="14"/>
      <c r="AMS148" s="14"/>
      <c r="AMT148" s="14"/>
      <c r="AMU148" s="14"/>
      <c r="AMV148" s="14"/>
      <c r="AMW148" s="14"/>
      <c r="AMX148" s="14"/>
      <c r="AMY148" s="14"/>
      <c r="AMZ148" s="14"/>
      <c r="ANA148" s="14"/>
      <c r="ANB148" s="14"/>
      <c r="ANC148" s="14"/>
      <c r="AND148" s="14"/>
      <c r="ANE148" s="14"/>
      <c r="ANF148" s="14"/>
      <c r="ANG148" s="14"/>
      <c r="ANH148" s="14"/>
      <c r="ANI148" s="14"/>
      <c r="ANJ148" s="14"/>
      <c r="ANK148" s="14"/>
      <c r="ANL148" s="14"/>
      <c r="ANM148" s="14"/>
      <c r="ANN148" s="14"/>
      <c r="ANO148" s="14"/>
      <c r="ANP148" s="14"/>
      <c r="ANQ148" s="14"/>
      <c r="ANR148" s="14"/>
      <c r="ANS148" s="14"/>
      <c r="ANT148" s="14"/>
      <c r="ANU148" s="14"/>
      <c r="ANV148" s="14"/>
      <c r="ANW148" s="14"/>
      <c r="ANX148" s="14"/>
      <c r="ANY148" s="14"/>
      <c r="ANZ148" s="14"/>
      <c r="AOA148" s="14"/>
      <c r="AOB148" s="14"/>
      <c r="AOC148" s="14"/>
      <c r="AOD148" s="14"/>
      <c r="AOE148" s="14"/>
      <c r="AOF148" s="14"/>
      <c r="AOG148" s="14"/>
      <c r="AOH148" s="14"/>
      <c r="AOI148" s="14"/>
      <c r="AOJ148" s="14"/>
      <c r="AOK148" s="14"/>
      <c r="AOL148" s="14"/>
      <c r="AOM148" s="14"/>
      <c r="AON148" s="14"/>
      <c r="AOO148" s="14"/>
      <c r="AOP148" s="14"/>
      <c r="AOQ148" s="14"/>
      <c r="AOR148" s="14"/>
      <c r="AOS148" s="14"/>
      <c r="AOT148" s="14"/>
      <c r="AOU148" s="14"/>
      <c r="AOV148" s="14"/>
      <c r="AOW148" s="14"/>
      <c r="AOX148" s="14"/>
      <c r="AOY148" s="14"/>
      <c r="AOZ148" s="14"/>
      <c r="APA148" s="14"/>
      <c r="APB148" s="14"/>
      <c r="APC148" s="14"/>
      <c r="APD148" s="14"/>
      <c r="APE148" s="14"/>
      <c r="APF148" s="14"/>
      <c r="APG148" s="14"/>
      <c r="APH148" s="14"/>
      <c r="API148" s="14"/>
      <c r="APJ148" s="14"/>
      <c r="APK148" s="14"/>
      <c r="APL148" s="14"/>
      <c r="APM148" s="14"/>
      <c r="APN148" s="14"/>
      <c r="APO148" s="14"/>
      <c r="APP148" s="14"/>
      <c r="APQ148" s="14"/>
      <c r="APR148" s="14"/>
      <c r="APS148" s="14"/>
      <c r="APT148" s="14"/>
      <c r="APU148" s="14"/>
      <c r="APV148" s="14"/>
      <c r="APW148" s="14"/>
      <c r="APX148" s="14"/>
      <c r="APY148" s="14"/>
      <c r="APZ148" s="14"/>
      <c r="AQA148" s="14"/>
      <c r="AQB148" s="14"/>
      <c r="AQC148" s="14"/>
      <c r="AQD148" s="14"/>
      <c r="AQE148" s="14"/>
      <c r="AQF148" s="14"/>
      <c r="AQG148" s="14"/>
      <c r="AQH148" s="14"/>
      <c r="AQI148" s="14"/>
      <c r="AQJ148" s="14"/>
      <c r="AQK148" s="14"/>
      <c r="AQL148" s="14"/>
      <c r="AQM148" s="14"/>
      <c r="AQN148" s="14"/>
      <c r="AQO148" s="14"/>
      <c r="AQP148" s="14"/>
      <c r="AQQ148" s="14"/>
      <c r="AQR148" s="14"/>
      <c r="AQS148" s="14"/>
      <c r="AQT148" s="14"/>
      <c r="AQU148" s="14"/>
      <c r="AQV148" s="14"/>
      <c r="AQW148" s="14"/>
      <c r="AQX148" s="14"/>
      <c r="AQY148" s="14"/>
      <c r="AQZ148" s="14"/>
      <c r="ARA148" s="14"/>
      <c r="ARB148" s="14"/>
      <c r="ARC148" s="14"/>
      <c r="ARD148" s="14"/>
      <c r="ARE148" s="14"/>
      <c r="ARF148" s="14"/>
      <c r="ARG148" s="14"/>
      <c r="ARH148" s="14"/>
      <c r="ARI148" s="14"/>
      <c r="ARJ148" s="14"/>
      <c r="ARK148" s="14"/>
      <c r="ARL148" s="14"/>
      <c r="ARM148" s="14"/>
      <c r="ARN148" s="14"/>
      <c r="ARO148" s="14"/>
      <c r="ARP148" s="14"/>
      <c r="ARQ148" s="14"/>
      <c r="ARR148" s="14"/>
      <c r="ARS148" s="14"/>
      <c r="ART148" s="14"/>
      <c r="ARU148" s="14"/>
      <c r="ARV148" s="14"/>
      <c r="ARW148" s="14"/>
      <c r="ARX148" s="14"/>
      <c r="ARY148" s="14"/>
      <c r="ARZ148" s="14"/>
      <c r="ASA148" s="14"/>
      <c r="ASB148" s="14"/>
      <c r="ASC148" s="14"/>
      <c r="ASD148" s="14"/>
      <c r="ASE148" s="14"/>
      <c r="ASF148" s="14"/>
      <c r="ASG148" s="14"/>
      <c r="ASH148" s="14"/>
      <c r="ASI148" s="14"/>
      <c r="ASJ148" s="14"/>
      <c r="ASK148" s="14"/>
      <c r="ASL148" s="14"/>
      <c r="ASM148" s="14"/>
      <c r="ASN148" s="14"/>
      <c r="ASO148" s="14"/>
      <c r="ASP148" s="14"/>
      <c r="ASQ148" s="14"/>
      <c r="ASR148" s="14"/>
      <c r="ASS148" s="14"/>
      <c r="AST148" s="14"/>
      <c r="ASU148" s="14"/>
      <c r="ASV148" s="14"/>
      <c r="ASW148" s="14"/>
      <c r="ASX148" s="14"/>
      <c r="ASY148" s="14"/>
      <c r="ASZ148" s="14"/>
      <c r="ATA148" s="14"/>
      <c r="ATB148" s="14"/>
      <c r="ATC148" s="14"/>
      <c r="ATD148" s="14"/>
    </row>
    <row r="149" spans="63:1200">
      <c r="BK149" s="14" t="str">
        <f t="shared" si="2116"/>
        <v/>
      </c>
      <c r="ABO149" s="14"/>
      <c r="ABP149" s="14"/>
      <c r="ABQ149" s="14"/>
      <c r="ABR149" s="14"/>
      <c r="ABS149" s="14"/>
      <c r="ABT149" s="14"/>
      <c r="ABU149" s="14"/>
      <c r="ABV149" s="14"/>
      <c r="ABW149" s="14"/>
      <c r="ABX149" s="14"/>
      <c r="ABY149" s="14"/>
      <c r="ABZ149" s="14"/>
      <c r="ACA149" s="14"/>
      <c r="ACB149" s="14"/>
      <c r="ACC149" s="14"/>
      <c r="ACD149" s="14"/>
      <c r="ACE149" s="14"/>
      <c r="ACF149" s="14"/>
      <c r="ACG149" s="14"/>
      <c r="ACH149" s="14"/>
      <c r="ACI149" s="14"/>
      <c r="ACJ149" s="14"/>
      <c r="ACK149" s="14"/>
      <c r="ACL149" s="14"/>
      <c r="ACM149" s="14"/>
      <c r="ACN149" s="14"/>
      <c r="ACO149" s="14"/>
      <c r="ACP149" s="14"/>
      <c r="ACQ149" s="14"/>
      <c r="ACR149" s="14"/>
      <c r="ACS149" s="14"/>
      <c r="ACT149" s="14"/>
      <c r="ACU149" s="14"/>
      <c r="ACV149" s="14"/>
      <c r="ACW149" s="14"/>
      <c r="ACX149" s="14"/>
      <c r="ACY149" s="14"/>
      <c r="ACZ149" s="14"/>
      <c r="ADA149" s="14"/>
      <c r="ADB149" s="14"/>
      <c r="ADC149" s="14"/>
      <c r="ADD149" s="14"/>
      <c r="ADE149" s="14"/>
      <c r="ADF149" s="14"/>
      <c r="ADG149" s="14"/>
      <c r="ADH149" s="14"/>
      <c r="ADI149" s="14"/>
      <c r="ADJ149" s="14"/>
      <c r="ADK149" s="14"/>
      <c r="ADL149" s="14"/>
      <c r="ADM149" s="14"/>
      <c r="ADN149" s="14"/>
      <c r="ADO149" s="14"/>
      <c r="ADP149" s="14"/>
      <c r="ADQ149" s="14"/>
      <c r="ADR149" s="14"/>
      <c r="ADS149" s="14"/>
      <c r="ADT149" s="14"/>
      <c r="ADU149" s="14"/>
      <c r="ADV149" s="14"/>
      <c r="ADW149" s="14"/>
      <c r="ADX149" s="14"/>
      <c r="ADY149" s="14"/>
      <c r="ADZ149" s="14"/>
      <c r="AEA149" s="14"/>
      <c r="AEB149" s="14"/>
      <c r="AEC149" s="14"/>
      <c r="AED149" s="14"/>
      <c r="AEE149" s="14"/>
      <c r="AEF149" s="14"/>
      <c r="AEG149" s="14"/>
      <c r="AEH149" s="14"/>
      <c r="AEI149" s="14"/>
      <c r="AEJ149" s="14"/>
      <c r="AEK149" s="14"/>
      <c r="AEL149" s="14"/>
      <c r="AEM149" s="14"/>
      <c r="AEN149" s="14"/>
      <c r="AEO149" s="14"/>
      <c r="AEP149" s="14"/>
      <c r="AEQ149" s="14"/>
      <c r="AER149" s="14"/>
      <c r="AES149" s="14"/>
      <c r="AET149" s="14"/>
      <c r="AEU149" s="14"/>
      <c r="AEV149" s="14"/>
      <c r="AEW149" s="14"/>
      <c r="AEX149" s="14"/>
      <c r="AEY149" s="14"/>
      <c r="AEZ149" s="14"/>
      <c r="AFA149" s="14"/>
      <c r="AFB149" s="14"/>
      <c r="AFC149" s="14"/>
      <c r="AFD149" s="14"/>
      <c r="AFE149" s="14"/>
      <c r="AFF149" s="14"/>
      <c r="AFG149" s="14"/>
      <c r="AFH149" s="14"/>
      <c r="AFI149" s="14"/>
      <c r="AFJ149" s="14"/>
      <c r="AFK149" s="14"/>
      <c r="AFL149" s="14"/>
      <c r="AFM149" s="14"/>
      <c r="AFN149" s="14"/>
      <c r="AFO149" s="14"/>
      <c r="AFP149" s="14"/>
      <c r="AFQ149" s="14"/>
      <c r="AFR149" s="14"/>
      <c r="AFS149" s="14"/>
      <c r="AFT149" s="14"/>
      <c r="AFU149" s="14"/>
      <c r="AFV149" s="14"/>
      <c r="AFW149" s="14"/>
      <c r="AFX149" s="14"/>
      <c r="AFY149" s="14"/>
      <c r="AFZ149" s="14"/>
      <c r="AGA149" s="14"/>
      <c r="AGB149" s="14"/>
      <c r="AGC149" s="14"/>
      <c r="AGD149" s="14"/>
      <c r="AGE149" s="14"/>
      <c r="AGF149" s="14"/>
      <c r="AGG149" s="14"/>
      <c r="AGH149" s="14"/>
      <c r="AGI149" s="14"/>
      <c r="AGJ149" s="14"/>
      <c r="AGK149" s="14"/>
      <c r="AGL149" s="14"/>
      <c r="AGM149" s="14"/>
      <c r="AGN149" s="14"/>
      <c r="AGO149" s="14"/>
      <c r="AGP149" s="14"/>
      <c r="AGQ149" s="14"/>
      <c r="AGR149" s="14"/>
      <c r="AGS149" s="14"/>
      <c r="AGT149" s="14"/>
      <c r="AGU149" s="14"/>
      <c r="AGV149" s="14"/>
      <c r="AGW149" s="14"/>
      <c r="AGX149" s="14"/>
      <c r="AGY149" s="14"/>
      <c r="AGZ149" s="14"/>
      <c r="AHA149" s="14"/>
      <c r="AHB149" s="14"/>
      <c r="AHC149" s="14"/>
      <c r="AHD149" s="14"/>
      <c r="AHE149" s="14"/>
      <c r="AHF149" s="14"/>
      <c r="AHG149" s="14"/>
      <c r="AHH149" s="14"/>
      <c r="AHI149" s="14"/>
      <c r="AHJ149" s="14"/>
      <c r="AHK149" s="14"/>
      <c r="AHL149" s="14"/>
      <c r="AHM149" s="14"/>
      <c r="AHN149" s="14"/>
      <c r="AHO149" s="14"/>
      <c r="AHP149" s="14"/>
      <c r="AHQ149" s="14"/>
      <c r="AHR149" s="14"/>
      <c r="AHS149" s="14"/>
      <c r="AHT149" s="14"/>
      <c r="AHU149" s="14"/>
      <c r="AHV149" s="14"/>
      <c r="AHW149" s="14"/>
      <c r="AHX149" s="14"/>
      <c r="AHY149" s="14"/>
      <c r="AHZ149" s="14"/>
      <c r="AIA149" s="14"/>
      <c r="AIB149" s="14"/>
      <c r="AIC149" s="14"/>
      <c r="AID149" s="14"/>
      <c r="AIE149" s="14"/>
      <c r="AIF149" s="14"/>
      <c r="AIG149" s="14"/>
      <c r="AIH149" s="14"/>
      <c r="AII149" s="14"/>
      <c r="AIJ149" s="14"/>
      <c r="AIK149" s="14"/>
      <c r="AIL149" s="14"/>
      <c r="AIM149" s="14"/>
      <c r="AIN149" s="14"/>
      <c r="AIO149" s="14"/>
      <c r="AIP149" s="14"/>
      <c r="AIQ149" s="14"/>
      <c r="AIR149" s="14"/>
      <c r="AIS149" s="14"/>
      <c r="AIT149" s="14"/>
      <c r="AIU149" s="14"/>
      <c r="AIV149" s="14"/>
      <c r="AIW149" s="14"/>
      <c r="AIX149" s="14"/>
      <c r="AIY149" s="14"/>
      <c r="AIZ149" s="14"/>
      <c r="AJA149" s="14"/>
      <c r="AJB149" s="14"/>
      <c r="AJC149" s="14"/>
      <c r="AJD149" s="14"/>
      <c r="AJE149" s="14"/>
      <c r="AJF149" s="14"/>
      <c r="AJG149" s="14"/>
      <c r="AJH149" s="14"/>
      <c r="AJI149" s="14"/>
      <c r="AJJ149" s="14"/>
      <c r="AJK149" s="14"/>
      <c r="AJL149" s="14"/>
      <c r="AJM149" s="14"/>
      <c r="AJN149" s="14"/>
      <c r="AJO149" s="14"/>
      <c r="AJP149" s="14"/>
      <c r="AJQ149" s="14"/>
      <c r="AJR149" s="14"/>
      <c r="AJS149" s="14"/>
      <c r="AJT149" s="14"/>
      <c r="AJU149" s="14"/>
      <c r="AJV149" s="14"/>
      <c r="AJW149" s="14"/>
      <c r="AJX149" s="14"/>
      <c r="AJY149" s="14"/>
      <c r="AJZ149" s="14"/>
      <c r="AKA149" s="14"/>
      <c r="AKB149" s="14"/>
      <c r="AKC149" s="14"/>
      <c r="AKD149" s="14"/>
      <c r="AKE149" s="14"/>
      <c r="AKF149" s="14"/>
      <c r="AKG149" s="14"/>
      <c r="AKH149" s="14"/>
      <c r="AKI149" s="14"/>
      <c r="AKJ149" s="14"/>
      <c r="AKK149" s="14"/>
      <c r="AKL149" s="14"/>
      <c r="AKM149" s="14"/>
      <c r="AKN149" s="14"/>
      <c r="AKO149" s="14"/>
      <c r="AKP149" s="14"/>
      <c r="AKQ149" s="14"/>
      <c r="AKR149" s="14"/>
      <c r="AKS149" s="14"/>
      <c r="AKT149" s="14"/>
      <c r="AKU149" s="14"/>
      <c r="AKV149" s="14"/>
      <c r="AKW149" s="14"/>
      <c r="AKX149" s="14"/>
      <c r="AKY149" s="14"/>
      <c r="AKZ149" s="14"/>
      <c r="ALA149" s="14"/>
      <c r="ALB149" s="14"/>
      <c r="ALC149" s="14"/>
      <c r="ALD149" s="14"/>
      <c r="ALE149" s="14"/>
      <c r="ALF149" s="14"/>
      <c r="ALG149" s="14"/>
      <c r="ALH149" s="14"/>
      <c r="ALI149" s="14"/>
      <c r="ALJ149" s="14"/>
      <c r="ALK149" s="14"/>
      <c r="ALL149" s="14"/>
      <c r="ALM149" s="14"/>
      <c r="ALN149" s="14"/>
      <c r="ALO149" s="14"/>
      <c r="ALP149" s="14"/>
      <c r="ALQ149" s="14"/>
      <c r="ALR149" s="14"/>
      <c r="ALS149" s="14"/>
      <c r="ALT149" s="14"/>
      <c r="ALU149" s="14"/>
      <c r="ALV149" s="14"/>
      <c r="ALW149" s="14"/>
      <c r="ALX149" s="14"/>
      <c r="ALY149" s="14"/>
      <c r="ALZ149" s="14"/>
      <c r="AMA149" s="14"/>
      <c r="AMB149" s="14"/>
      <c r="AMC149" s="14"/>
      <c r="AMD149" s="14"/>
      <c r="AME149" s="14"/>
      <c r="AMF149" s="14"/>
      <c r="AMG149" s="14"/>
      <c r="AMH149" s="14"/>
      <c r="AMI149" s="14"/>
      <c r="AMJ149" s="14"/>
      <c r="AMK149" s="14"/>
      <c r="AML149" s="14"/>
      <c r="AMM149" s="14"/>
      <c r="AMN149" s="14"/>
      <c r="AMO149" s="14"/>
      <c r="AMP149" s="14"/>
      <c r="AMQ149" s="14"/>
      <c r="AMR149" s="14"/>
      <c r="AMS149" s="14"/>
      <c r="AMT149" s="14"/>
      <c r="AMU149" s="14"/>
      <c r="AMV149" s="14"/>
      <c r="AMW149" s="14"/>
      <c r="AMX149" s="14"/>
      <c r="AMY149" s="14"/>
      <c r="AMZ149" s="14"/>
      <c r="ANA149" s="14"/>
      <c r="ANB149" s="14"/>
      <c r="ANC149" s="14"/>
      <c r="AND149" s="14"/>
      <c r="ANE149" s="14"/>
      <c r="ANF149" s="14"/>
      <c r="ANG149" s="14"/>
      <c r="ANH149" s="14"/>
      <c r="ANI149" s="14"/>
      <c r="ANJ149" s="14"/>
      <c r="ANK149" s="14"/>
      <c r="ANL149" s="14"/>
      <c r="ANM149" s="14"/>
      <c r="ANN149" s="14"/>
      <c r="ANO149" s="14"/>
      <c r="ANP149" s="14"/>
      <c r="ANQ149" s="14"/>
      <c r="ANR149" s="14"/>
      <c r="ANS149" s="14"/>
      <c r="ANT149" s="14"/>
      <c r="ANU149" s="14"/>
      <c r="ANV149" s="14"/>
      <c r="ANW149" s="14"/>
      <c r="ANX149" s="14"/>
      <c r="ANY149" s="14"/>
      <c r="ANZ149" s="14"/>
      <c r="AOA149" s="14"/>
      <c r="AOB149" s="14"/>
      <c r="AOC149" s="14"/>
      <c r="AOD149" s="14"/>
      <c r="AOE149" s="14"/>
      <c r="AOF149" s="14"/>
      <c r="AOG149" s="14"/>
      <c r="AOH149" s="14"/>
      <c r="AOI149" s="14"/>
      <c r="AOJ149" s="14"/>
      <c r="AOK149" s="14"/>
      <c r="AOL149" s="14"/>
      <c r="AOM149" s="14"/>
      <c r="AON149" s="14"/>
      <c r="AOO149" s="14"/>
      <c r="AOP149" s="14"/>
      <c r="AOQ149" s="14"/>
      <c r="AOR149" s="14"/>
      <c r="AOS149" s="14"/>
      <c r="AOT149" s="14"/>
      <c r="AOU149" s="14"/>
      <c r="AOV149" s="14"/>
      <c r="AOW149" s="14"/>
      <c r="AOX149" s="14"/>
      <c r="AOY149" s="14"/>
      <c r="AOZ149" s="14"/>
      <c r="APA149" s="14"/>
      <c r="APB149" s="14"/>
      <c r="APC149" s="14"/>
      <c r="APD149" s="14"/>
      <c r="APE149" s="14"/>
      <c r="APF149" s="14"/>
      <c r="APG149" s="14"/>
      <c r="APH149" s="14"/>
      <c r="API149" s="14"/>
      <c r="APJ149" s="14"/>
      <c r="APK149" s="14"/>
      <c r="APL149" s="14"/>
      <c r="APM149" s="14"/>
      <c r="APN149" s="14"/>
      <c r="APO149" s="14"/>
      <c r="APP149" s="14"/>
      <c r="APQ149" s="14"/>
      <c r="APR149" s="14"/>
      <c r="APS149" s="14"/>
      <c r="APT149" s="14"/>
      <c r="APU149" s="14"/>
      <c r="APV149" s="14"/>
      <c r="APW149" s="14"/>
      <c r="APX149" s="14"/>
      <c r="APY149" s="14"/>
      <c r="APZ149" s="14"/>
      <c r="AQA149" s="14"/>
      <c r="AQB149" s="14"/>
      <c r="AQC149" s="14"/>
      <c r="AQD149" s="14"/>
      <c r="AQE149" s="14"/>
      <c r="AQF149" s="14"/>
      <c r="AQG149" s="14"/>
      <c r="AQH149" s="14"/>
      <c r="AQI149" s="14"/>
      <c r="AQJ149" s="14"/>
      <c r="AQK149" s="14"/>
      <c r="AQL149" s="14"/>
      <c r="AQM149" s="14"/>
      <c r="AQN149" s="14"/>
      <c r="AQO149" s="14"/>
      <c r="AQP149" s="14"/>
      <c r="AQQ149" s="14"/>
      <c r="AQR149" s="14"/>
      <c r="AQS149" s="14"/>
      <c r="AQT149" s="14"/>
      <c r="AQU149" s="14"/>
      <c r="AQV149" s="14"/>
      <c r="AQW149" s="14"/>
      <c r="AQX149" s="14"/>
      <c r="AQY149" s="14"/>
      <c r="AQZ149" s="14"/>
      <c r="ARA149" s="14"/>
      <c r="ARB149" s="14"/>
      <c r="ARC149" s="14"/>
      <c r="ARD149" s="14"/>
      <c r="ARE149" s="14"/>
      <c r="ARF149" s="14"/>
      <c r="ARG149" s="14"/>
      <c r="ARH149" s="14"/>
      <c r="ARI149" s="14"/>
      <c r="ARJ149" s="14"/>
      <c r="ARK149" s="14"/>
      <c r="ARL149" s="14"/>
      <c r="ARM149" s="14"/>
      <c r="ARN149" s="14"/>
      <c r="ARO149" s="14"/>
      <c r="ARP149" s="14"/>
      <c r="ARQ149" s="14"/>
      <c r="ARR149" s="14"/>
      <c r="ARS149" s="14"/>
      <c r="ART149" s="14"/>
      <c r="ARU149" s="14"/>
      <c r="ARV149" s="14"/>
      <c r="ARW149" s="14"/>
      <c r="ARX149" s="14"/>
      <c r="ARY149" s="14"/>
      <c r="ARZ149" s="14"/>
      <c r="ASA149" s="14"/>
      <c r="ASB149" s="14"/>
      <c r="ASC149" s="14"/>
      <c r="ASD149" s="14"/>
      <c r="ASE149" s="14"/>
      <c r="ASF149" s="14"/>
      <c r="ASG149" s="14"/>
      <c r="ASH149" s="14"/>
      <c r="ASI149" s="14"/>
      <c r="ASJ149" s="14"/>
      <c r="ASK149" s="14"/>
      <c r="ASL149" s="14"/>
      <c r="ASM149" s="14"/>
      <c r="ASN149" s="14"/>
      <c r="ASO149" s="14"/>
      <c r="ASP149" s="14"/>
      <c r="ASQ149" s="14"/>
      <c r="ASR149" s="14"/>
      <c r="ASS149" s="14"/>
      <c r="AST149" s="14"/>
      <c r="ASU149" s="14"/>
      <c r="ASV149" s="14"/>
      <c r="ASW149" s="14"/>
      <c r="ASX149" s="14"/>
      <c r="ASY149" s="14"/>
      <c r="ASZ149" s="14"/>
      <c r="ATA149" s="14"/>
      <c r="ATB149" s="14"/>
      <c r="ATC149" s="14"/>
      <c r="ATD149" s="14"/>
    </row>
    <row r="150" spans="63:1200">
      <c r="BK150" s="14" t="str">
        <f t="shared" si="2116"/>
        <v/>
      </c>
      <c r="ABO150" s="14"/>
      <c r="ABP150" s="14"/>
      <c r="ABQ150" s="14"/>
      <c r="ABR150" s="14"/>
      <c r="ABS150" s="14"/>
      <c r="ABT150" s="14"/>
      <c r="ABU150" s="14"/>
      <c r="ABV150" s="14"/>
      <c r="ABW150" s="14"/>
      <c r="ABX150" s="14"/>
      <c r="ABY150" s="14"/>
      <c r="ABZ150" s="14"/>
      <c r="ACA150" s="14"/>
      <c r="ACB150" s="14"/>
      <c r="ACC150" s="14"/>
      <c r="ACD150" s="14"/>
      <c r="ACE150" s="14"/>
      <c r="ACF150" s="14"/>
      <c r="ACG150" s="14"/>
      <c r="ACH150" s="14"/>
      <c r="ACI150" s="14"/>
      <c r="ACJ150" s="14"/>
      <c r="ACK150" s="14"/>
      <c r="ACL150" s="14"/>
      <c r="ACM150" s="14"/>
      <c r="ACN150" s="14"/>
      <c r="ACO150" s="14"/>
      <c r="ACP150" s="14"/>
      <c r="ACQ150" s="14"/>
      <c r="ACR150" s="14"/>
      <c r="ACS150" s="14"/>
      <c r="ACT150" s="14"/>
      <c r="ACU150" s="14"/>
      <c r="ACV150" s="14"/>
      <c r="ACW150" s="14"/>
      <c r="ACX150" s="14"/>
      <c r="ACY150" s="14"/>
      <c r="ACZ150" s="14"/>
      <c r="ADA150" s="14"/>
      <c r="ADB150" s="14"/>
      <c r="ADC150" s="14"/>
      <c r="ADD150" s="14"/>
      <c r="ADE150" s="14"/>
      <c r="ADF150" s="14"/>
      <c r="ADG150" s="14"/>
      <c r="ADH150" s="14"/>
      <c r="ADI150" s="14"/>
      <c r="ADJ150" s="14"/>
      <c r="ADK150" s="14"/>
      <c r="ADL150" s="14"/>
      <c r="ADM150" s="14"/>
      <c r="ADN150" s="14"/>
      <c r="ADO150" s="14"/>
      <c r="ADP150" s="14"/>
      <c r="ADQ150" s="14"/>
      <c r="ADR150" s="14"/>
      <c r="ADS150" s="14"/>
      <c r="ADT150" s="14"/>
      <c r="ADU150" s="14"/>
      <c r="ADV150" s="14"/>
      <c r="ADW150" s="14"/>
      <c r="ADX150" s="14"/>
      <c r="ADY150" s="14"/>
      <c r="ADZ150" s="14"/>
      <c r="AEA150" s="14"/>
      <c r="AEB150" s="14"/>
      <c r="AEC150" s="14"/>
      <c r="AED150" s="14"/>
      <c r="AEE150" s="14"/>
      <c r="AEF150" s="14"/>
      <c r="AEG150" s="14"/>
      <c r="AEH150" s="14"/>
      <c r="AEI150" s="14"/>
      <c r="AEJ150" s="14"/>
      <c r="AEK150" s="14"/>
      <c r="AEL150" s="14"/>
      <c r="AEM150" s="14"/>
      <c r="AEN150" s="14"/>
      <c r="AEO150" s="14"/>
      <c r="AEP150" s="14"/>
      <c r="AEQ150" s="14"/>
      <c r="AER150" s="14"/>
      <c r="AES150" s="14"/>
      <c r="AET150" s="14"/>
      <c r="AEU150" s="14"/>
      <c r="AEV150" s="14"/>
      <c r="AEW150" s="14"/>
      <c r="AEX150" s="14"/>
      <c r="AEY150" s="14"/>
      <c r="AEZ150" s="14"/>
      <c r="AFA150" s="14"/>
      <c r="AFB150" s="14"/>
      <c r="AFC150" s="14"/>
      <c r="AFD150" s="14"/>
      <c r="AFE150" s="14"/>
      <c r="AFF150" s="14"/>
      <c r="AFG150" s="14"/>
      <c r="AFH150" s="14"/>
      <c r="AFI150" s="14"/>
      <c r="AFJ150" s="14"/>
      <c r="AFK150" s="14"/>
      <c r="AFL150" s="14"/>
      <c r="AFM150" s="14"/>
      <c r="AFN150" s="14"/>
      <c r="AFO150" s="14"/>
      <c r="AFP150" s="14"/>
      <c r="AFQ150" s="14"/>
      <c r="AFR150" s="14"/>
      <c r="AFS150" s="14"/>
      <c r="AFT150" s="14"/>
      <c r="AFU150" s="14"/>
      <c r="AFV150" s="14"/>
      <c r="AFW150" s="14"/>
      <c r="AFX150" s="14"/>
      <c r="AFY150" s="14"/>
      <c r="AFZ150" s="14"/>
      <c r="AGA150" s="14"/>
      <c r="AGB150" s="14"/>
      <c r="AGC150" s="14"/>
      <c r="AGD150" s="14"/>
      <c r="AGE150" s="14"/>
      <c r="AGF150" s="14"/>
      <c r="AGG150" s="14"/>
      <c r="AGH150" s="14"/>
      <c r="AGI150" s="14"/>
      <c r="AGJ150" s="14"/>
      <c r="AGK150" s="14"/>
      <c r="AGL150" s="14"/>
      <c r="AGM150" s="14"/>
      <c r="AGN150" s="14"/>
      <c r="AGO150" s="14"/>
      <c r="AGP150" s="14"/>
      <c r="AGQ150" s="14"/>
      <c r="AGR150" s="14"/>
      <c r="AGS150" s="14"/>
      <c r="AGT150" s="14"/>
      <c r="AGU150" s="14"/>
      <c r="AGV150" s="14"/>
      <c r="AGW150" s="14"/>
      <c r="AGX150" s="14"/>
      <c r="AGY150" s="14"/>
      <c r="AGZ150" s="14"/>
      <c r="AHA150" s="14"/>
      <c r="AHB150" s="14"/>
      <c r="AHC150" s="14"/>
      <c r="AHD150" s="14"/>
      <c r="AHE150" s="14"/>
      <c r="AHF150" s="14"/>
      <c r="AHG150" s="14"/>
      <c r="AHH150" s="14"/>
      <c r="AHI150" s="14"/>
      <c r="AHJ150" s="14"/>
      <c r="AHK150" s="14"/>
      <c r="AHL150" s="14"/>
      <c r="AHM150" s="14"/>
      <c r="AHN150" s="14"/>
      <c r="AHO150" s="14"/>
      <c r="AHP150" s="14"/>
      <c r="AHQ150" s="14"/>
      <c r="AHR150" s="14"/>
      <c r="AHS150" s="14"/>
      <c r="AHT150" s="14"/>
      <c r="AHU150" s="14"/>
      <c r="AHV150" s="14"/>
      <c r="AHW150" s="14"/>
      <c r="AHX150" s="14"/>
      <c r="AHY150" s="14"/>
      <c r="AHZ150" s="14"/>
      <c r="AIA150" s="14"/>
      <c r="AIB150" s="14"/>
      <c r="AIC150" s="14"/>
      <c r="AID150" s="14"/>
      <c r="AIE150" s="14"/>
      <c r="AIF150" s="14"/>
      <c r="AIG150" s="14"/>
      <c r="AIH150" s="14"/>
      <c r="AII150" s="14"/>
      <c r="AIJ150" s="14"/>
      <c r="AIK150" s="14"/>
      <c r="AIL150" s="14"/>
      <c r="AIM150" s="14"/>
      <c r="AIN150" s="14"/>
      <c r="AIO150" s="14"/>
      <c r="AIP150" s="14"/>
      <c r="AIQ150" s="14"/>
      <c r="AIR150" s="14"/>
      <c r="AIS150" s="14"/>
      <c r="AIT150" s="14"/>
      <c r="AIU150" s="14"/>
      <c r="AIV150" s="14"/>
      <c r="AIW150" s="14"/>
      <c r="AIX150" s="14"/>
      <c r="AIY150" s="14"/>
      <c r="AIZ150" s="14"/>
      <c r="AJA150" s="14"/>
      <c r="AJB150" s="14"/>
      <c r="AJC150" s="14"/>
      <c r="AJD150" s="14"/>
      <c r="AJE150" s="14"/>
      <c r="AJF150" s="14"/>
      <c r="AJG150" s="14"/>
      <c r="AJH150" s="14"/>
      <c r="AJI150" s="14"/>
      <c r="AJJ150" s="14"/>
      <c r="AJK150" s="14"/>
      <c r="AJL150" s="14"/>
      <c r="AJM150" s="14"/>
      <c r="AJN150" s="14"/>
      <c r="AJO150" s="14"/>
      <c r="AJP150" s="14"/>
      <c r="AJQ150" s="14"/>
      <c r="AJR150" s="14"/>
      <c r="AJS150" s="14"/>
      <c r="AJT150" s="14"/>
      <c r="AJU150" s="14"/>
      <c r="AJV150" s="14"/>
      <c r="AJW150" s="14"/>
      <c r="AJX150" s="14"/>
      <c r="AJY150" s="14"/>
      <c r="AJZ150" s="14"/>
      <c r="AKA150" s="14"/>
      <c r="AKB150" s="14"/>
      <c r="AKC150" s="14"/>
      <c r="AKD150" s="14"/>
      <c r="AKE150" s="14"/>
      <c r="AKF150" s="14"/>
      <c r="AKG150" s="14"/>
      <c r="AKH150" s="14"/>
      <c r="AKI150" s="14"/>
      <c r="AKJ150" s="14"/>
      <c r="AKK150" s="14"/>
      <c r="AKL150" s="14"/>
      <c r="AKM150" s="14"/>
      <c r="AKN150" s="14"/>
      <c r="AKO150" s="14"/>
      <c r="AKP150" s="14"/>
      <c r="AKQ150" s="14"/>
      <c r="AKR150" s="14"/>
      <c r="AKS150" s="14"/>
      <c r="AKT150" s="14"/>
      <c r="AKU150" s="14"/>
      <c r="AKV150" s="14"/>
      <c r="AKW150" s="14"/>
      <c r="AKX150" s="14"/>
      <c r="AKY150" s="14"/>
      <c r="AKZ150" s="14"/>
      <c r="ALA150" s="14"/>
      <c r="ALB150" s="14"/>
      <c r="ALC150" s="14"/>
      <c r="ALD150" s="14"/>
      <c r="ALE150" s="14"/>
      <c r="ALF150" s="14"/>
      <c r="ALG150" s="14"/>
      <c r="ALH150" s="14"/>
      <c r="ALI150" s="14"/>
      <c r="ALJ150" s="14"/>
      <c r="ALK150" s="14"/>
      <c r="ALL150" s="14"/>
      <c r="ALM150" s="14"/>
      <c r="ALN150" s="14"/>
      <c r="ALO150" s="14"/>
      <c r="ALP150" s="14"/>
      <c r="ALQ150" s="14"/>
      <c r="ALR150" s="14"/>
      <c r="ALS150" s="14"/>
      <c r="ALT150" s="14"/>
      <c r="ALU150" s="14"/>
      <c r="ALV150" s="14"/>
      <c r="ALW150" s="14"/>
      <c r="ALX150" s="14"/>
      <c r="ALY150" s="14"/>
      <c r="ALZ150" s="14"/>
      <c r="AMA150" s="14"/>
      <c r="AMB150" s="14"/>
      <c r="AMC150" s="14"/>
      <c r="AMD150" s="14"/>
      <c r="AME150" s="14"/>
      <c r="AMF150" s="14"/>
      <c r="AMG150" s="14"/>
      <c r="AMH150" s="14"/>
      <c r="AMI150" s="14"/>
      <c r="AMJ150" s="14"/>
      <c r="AMK150" s="14"/>
      <c r="AML150" s="14"/>
      <c r="AMM150" s="14"/>
      <c r="AMN150" s="14"/>
      <c r="AMO150" s="14"/>
      <c r="AMP150" s="14"/>
      <c r="AMQ150" s="14"/>
      <c r="AMR150" s="14"/>
      <c r="AMS150" s="14"/>
      <c r="AMT150" s="14"/>
      <c r="AMU150" s="14"/>
      <c r="AMV150" s="14"/>
      <c r="AMW150" s="14"/>
      <c r="AMX150" s="14"/>
      <c r="AMY150" s="14"/>
      <c r="AMZ150" s="14"/>
      <c r="ANA150" s="14"/>
      <c r="ANB150" s="14"/>
      <c r="ANC150" s="14"/>
      <c r="AND150" s="14"/>
      <c r="ANE150" s="14"/>
      <c r="ANF150" s="14"/>
      <c r="ANG150" s="14"/>
      <c r="ANH150" s="14"/>
      <c r="ANI150" s="14"/>
      <c r="ANJ150" s="14"/>
      <c r="ANK150" s="14"/>
      <c r="ANL150" s="14"/>
      <c r="ANM150" s="14"/>
      <c r="ANN150" s="14"/>
      <c r="ANO150" s="14"/>
      <c r="ANP150" s="14"/>
      <c r="ANQ150" s="14"/>
      <c r="ANR150" s="14"/>
      <c r="ANS150" s="14"/>
      <c r="ANT150" s="14"/>
      <c r="ANU150" s="14"/>
      <c r="ANV150" s="14"/>
      <c r="ANW150" s="14"/>
      <c r="ANX150" s="14"/>
      <c r="ANY150" s="14"/>
      <c r="ANZ150" s="14"/>
      <c r="AOA150" s="14"/>
      <c r="AOB150" s="14"/>
      <c r="AOC150" s="14"/>
      <c r="AOD150" s="14"/>
      <c r="AOE150" s="14"/>
      <c r="AOF150" s="14"/>
      <c r="AOG150" s="14"/>
      <c r="AOH150" s="14"/>
      <c r="AOI150" s="14"/>
      <c r="AOJ150" s="14"/>
      <c r="AOK150" s="14"/>
      <c r="AOL150" s="14"/>
      <c r="AOM150" s="14"/>
      <c r="AON150" s="14"/>
      <c r="AOO150" s="14"/>
      <c r="AOP150" s="14"/>
      <c r="AOQ150" s="14"/>
      <c r="AOR150" s="14"/>
      <c r="AOS150" s="14"/>
      <c r="AOT150" s="14"/>
      <c r="AOU150" s="14"/>
      <c r="AOV150" s="14"/>
      <c r="AOW150" s="14"/>
      <c r="AOX150" s="14"/>
      <c r="AOY150" s="14"/>
      <c r="AOZ150" s="14"/>
      <c r="APA150" s="14"/>
      <c r="APB150" s="14"/>
      <c r="APC150" s="14"/>
      <c r="APD150" s="14"/>
      <c r="APE150" s="14"/>
      <c r="APF150" s="14"/>
      <c r="APG150" s="14"/>
      <c r="APH150" s="14"/>
      <c r="API150" s="14"/>
      <c r="APJ150" s="14"/>
      <c r="APK150" s="14"/>
      <c r="APL150" s="14"/>
      <c r="APM150" s="14"/>
      <c r="APN150" s="14"/>
      <c r="APO150" s="14"/>
      <c r="APP150" s="14"/>
      <c r="APQ150" s="14"/>
      <c r="APR150" s="14"/>
      <c r="APS150" s="14"/>
      <c r="APT150" s="14"/>
      <c r="APU150" s="14"/>
      <c r="APV150" s="14"/>
      <c r="APW150" s="14"/>
      <c r="APX150" s="14"/>
      <c r="APY150" s="14"/>
      <c r="APZ150" s="14"/>
      <c r="AQA150" s="14"/>
      <c r="AQB150" s="14"/>
      <c r="AQC150" s="14"/>
      <c r="AQD150" s="14"/>
      <c r="AQE150" s="14"/>
      <c r="AQF150" s="14"/>
      <c r="AQG150" s="14"/>
      <c r="AQH150" s="14"/>
      <c r="AQI150" s="14"/>
      <c r="AQJ150" s="14"/>
      <c r="AQK150" s="14"/>
      <c r="AQL150" s="14"/>
      <c r="AQM150" s="14"/>
      <c r="AQN150" s="14"/>
      <c r="AQO150" s="14"/>
      <c r="AQP150" s="14"/>
      <c r="AQQ150" s="14"/>
      <c r="AQR150" s="14"/>
      <c r="AQS150" s="14"/>
      <c r="AQT150" s="14"/>
      <c r="AQU150" s="14"/>
      <c r="AQV150" s="14"/>
      <c r="AQW150" s="14"/>
      <c r="AQX150" s="14"/>
      <c r="AQY150" s="14"/>
      <c r="AQZ150" s="14"/>
      <c r="ARA150" s="14"/>
      <c r="ARB150" s="14"/>
      <c r="ARC150" s="14"/>
      <c r="ARD150" s="14"/>
      <c r="ARE150" s="14"/>
      <c r="ARF150" s="14"/>
      <c r="ARG150" s="14"/>
      <c r="ARH150" s="14"/>
      <c r="ARI150" s="14"/>
      <c r="ARJ150" s="14"/>
      <c r="ARK150" s="14"/>
      <c r="ARL150" s="14"/>
      <c r="ARM150" s="14"/>
      <c r="ARN150" s="14"/>
      <c r="ARO150" s="14"/>
      <c r="ARP150" s="14"/>
      <c r="ARQ150" s="14"/>
      <c r="ARR150" s="14"/>
      <c r="ARS150" s="14"/>
      <c r="ART150" s="14"/>
      <c r="ARU150" s="14"/>
      <c r="ARV150" s="14"/>
      <c r="ARW150" s="14"/>
      <c r="ARX150" s="14"/>
      <c r="ARY150" s="14"/>
      <c r="ARZ150" s="14"/>
      <c r="ASA150" s="14"/>
      <c r="ASB150" s="14"/>
      <c r="ASC150" s="14"/>
      <c r="ASD150" s="14"/>
      <c r="ASE150" s="14"/>
      <c r="ASF150" s="14"/>
      <c r="ASG150" s="14"/>
      <c r="ASH150" s="14"/>
      <c r="ASI150" s="14"/>
      <c r="ASJ150" s="14"/>
      <c r="ASK150" s="14"/>
      <c r="ASL150" s="14"/>
      <c r="ASM150" s="14"/>
      <c r="ASN150" s="14"/>
      <c r="ASO150" s="14"/>
      <c r="ASP150" s="14"/>
      <c r="ASQ150" s="14"/>
      <c r="ASR150" s="14"/>
      <c r="ASS150" s="14"/>
      <c r="AST150" s="14"/>
      <c r="ASU150" s="14"/>
      <c r="ASV150" s="14"/>
      <c r="ASW150" s="14"/>
      <c r="ASX150" s="14"/>
      <c r="ASY150" s="14"/>
      <c r="ASZ150" s="14"/>
      <c r="ATA150" s="14"/>
      <c r="ATB150" s="14"/>
      <c r="ATC150" s="14"/>
      <c r="ATD150" s="14"/>
    </row>
    <row r="151" spans="63:1200">
      <c r="BK151" s="14" t="str">
        <f t="shared" si="2116"/>
        <v/>
      </c>
      <c r="ABO151" s="14"/>
      <c r="ABP151" s="14"/>
      <c r="ABQ151" s="14"/>
      <c r="ABR151" s="14"/>
      <c r="ABS151" s="14"/>
      <c r="ABT151" s="14"/>
      <c r="ABU151" s="14"/>
      <c r="ABV151" s="14"/>
      <c r="ABW151" s="14"/>
      <c r="ABX151" s="14"/>
      <c r="ABY151" s="14"/>
      <c r="ABZ151" s="14"/>
      <c r="ACA151" s="14"/>
      <c r="ACB151" s="14"/>
      <c r="ACC151" s="14"/>
      <c r="ACD151" s="14"/>
      <c r="ACE151" s="14"/>
      <c r="ACF151" s="14"/>
      <c r="ACG151" s="14"/>
      <c r="ACH151" s="14"/>
      <c r="ACI151" s="14"/>
      <c r="ACJ151" s="14"/>
      <c r="ACK151" s="14"/>
      <c r="ACL151" s="14"/>
      <c r="ACM151" s="14"/>
      <c r="ACN151" s="14"/>
      <c r="ACO151" s="14"/>
      <c r="ACP151" s="14"/>
      <c r="ACQ151" s="14"/>
      <c r="ACR151" s="14"/>
      <c r="ACS151" s="14"/>
      <c r="ACT151" s="14"/>
      <c r="ACU151" s="14"/>
      <c r="ACV151" s="14"/>
      <c r="ACW151" s="14"/>
      <c r="ACX151" s="14"/>
      <c r="ACY151" s="14"/>
      <c r="ACZ151" s="14"/>
      <c r="ADA151" s="14"/>
      <c r="ADB151" s="14"/>
      <c r="ADC151" s="14"/>
      <c r="ADD151" s="14"/>
      <c r="ADE151" s="14"/>
      <c r="ADF151" s="14"/>
      <c r="ADG151" s="14"/>
      <c r="ADH151" s="14"/>
      <c r="ADI151" s="14"/>
      <c r="ADJ151" s="14"/>
      <c r="ADK151" s="14"/>
      <c r="ADL151" s="14"/>
      <c r="ADM151" s="14"/>
      <c r="ADN151" s="14"/>
      <c r="ADO151" s="14"/>
      <c r="ADP151" s="14"/>
      <c r="ADQ151" s="14"/>
      <c r="ADR151" s="14"/>
      <c r="ADS151" s="14"/>
      <c r="ADT151" s="14"/>
      <c r="ADU151" s="14"/>
      <c r="ADV151" s="14"/>
      <c r="ADW151" s="14"/>
      <c r="ADX151" s="14"/>
      <c r="ADY151" s="14"/>
      <c r="ADZ151" s="14"/>
      <c r="AEA151" s="14"/>
      <c r="AEB151" s="14"/>
      <c r="AEC151" s="14"/>
      <c r="AED151" s="14"/>
      <c r="AEE151" s="14"/>
      <c r="AEF151" s="14"/>
      <c r="AEG151" s="14"/>
      <c r="AEH151" s="14"/>
      <c r="AEI151" s="14"/>
      <c r="AEJ151" s="14"/>
      <c r="AEK151" s="14"/>
      <c r="AEL151" s="14"/>
      <c r="AEM151" s="14"/>
      <c r="AEN151" s="14"/>
      <c r="AEO151" s="14"/>
      <c r="AEP151" s="14"/>
      <c r="AEQ151" s="14"/>
      <c r="AER151" s="14"/>
      <c r="AES151" s="14"/>
      <c r="AET151" s="14"/>
      <c r="AEU151" s="14"/>
      <c r="AEV151" s="14"/>
      <c r="AEW151" s="14"/>
      <c r="AEX151" s="14"/>
      <c r="AEY151" s="14"/>
      <c r="AEZ151" s="14"/>
      <c r="AFA151" s="14"/>
      <c r="AFB151" s="14"/>
      <c r="AFC151" s="14"/>
      <c r="AFD151" s="14"/>
      <c r="AFE151" s="14"/>
      <c r="AFF151" s="14"/>
      <c r="AFG151" s="14"/>
      <c r="AFH151" s="14"/>
      <c r="AFI151" s="14"/>
      <c r="AFJ151" s="14"/>
      <c r="AFK151" s="14"/>
      <c r="AFL151" s="14"/>
      <c r="AFM151" s="14"/>
      <c r="AFN151" s="14"/>
      <c r="AFO151" s="14"/>
      <c r="AFP151" s="14"/>
      <c r="AFQ151" s="14"/>
      <c r="AFR151" s="14"/>
      <c r="AFS151" s="14"/>
      <c r="AFT151" s="14"/>
      <c r="AFU151" s="14"/>
      <c r="AFV151" s="14"/>
      <c r="AFW151" s="14"/>
      <c r="AFX151" s="14"/>
      <c r="AFY151" s="14"/>
      <c r="AFZ151" s="14"/>
      <c r="AGA151" s="14"/>
      <c r="AGB151" s="14"/>
      <c r="AGC151" s="14"/>
      <c r="AGD151" s="14"/>
      <c r="AGE151" s="14"/>
      <c r="AGF151" s="14"/>
      <c r="AGG151" s="14"/>
      <c r="AGH151" s="14"/>
      <c r="AGI151" s="14"/>
      <c r="AGJ151" s="14"/>
      <c r="AGK151" s="14"/>
      <c r="AGL151" s="14"/>
      <c r="AGM151" s="14"/>
      <c r="AGN151" s="14"/>
      <c r="AGO151" s="14"/>
      <c r="AGP151" s="14"/>
      <c r="AGQ151" s="14"/>
      <c r="AGR151" s="14"/>
      <c r="AGS151" s="14"/>
      <c r="AGT151" s="14"/>
      <c r="AGU151" s="14"/>
      <c r="AGV151" s="14"/>
      <c r="AGW151" s="14"/>
      <c r="AGX151" s="14"/>
      <c r="AGY151" s="14"/>
      <c r="AGZ151" s="14"/>
      <c r="AHA151" s="14"/>
      <c r="AHB151" s="14"/>
      <c r="AHC151" s="14"/>
      <c r="AHD151" s="14"/>
      <c r="AHE151" s="14"/>
      <c r="AHF151" s="14"/>
      <c r="AHG151" s="14"/>
      <c r="AHH151" s="14"/>
      <c r="AHI151" s="14"/>
      <c r="AHJ151" s="14"/>
      <c r="AHK151" s="14"/>
      <c r="AHL151" s="14"/>
      <c r="AHM151" s="14"/>
      <c r="AHN151" s="14"/>
      <c r="AHO151" s="14"/>
      <c r="AHP151" s="14"/>
      <c r="AHQ151" s="14"/>
      <c r="AHR151" s="14"/>
      <c r="AHS151" s="14"/>
      <c r="AHT151" s="14"/>
      <c r="AHU151" s="14"/>
      <c r="AHV151" s="14"/>
      <c r="AHW151" s="14"/>
      <c r="AHX151" s="14"/>
      <c r="AHY151" s="14"/>
      <c r="AHZ151" s="14"/>
      <c r="AIA151" s="14"/>
      <c r="AIB151" s="14"/>
      <c r="AIC151" s="14"/>
      <c r="AID151" s="14"/>
      <c r="AIE151" s="14"/>
      <c r="AIF151" s="14"/>
      <c r="AIG151" s="14"/>
      <c r="AIH151" s="14"/>
      <c r="AII151" s="14"/>
      <c r="AIJ151" s="14"/>
      <c r="AIK151" s="14"/>
      <c r="AIL151" s="14"/>
      <c r="AIM151" s="14"/>
      <c r="AIN151" s="14"/>
      <c r="AIO151" s="14"/>
      <c r="AIP151" s="14"/>
      <c r="AIQ151" s="14"/>
      <c r="AIR151" s="14"/>
      <c r="AIS151" s="14"/>
      <c r="AIT151" s="14"/>
      <c r="AIU151" s="14"/>
      <c r="AIV151" s="14"/>
      <c r="AIW151" s="14"/>
      <c r="AIX151" s="14"/>
      <c r="AIY151" s="14"/>
      <c r="AIZ151" s="14"/>
      <c r="AJA151" s="14"/>
      <c r="AJB151" s="14"/>
      <c r="AJC151" s="14"/>
      <c r="AJD151" s="14"/>
      <c r="AJE151" s="14"/>
      <c r="AJF151" s="14"/>
      <c r="AJG151" s="14"/>
      <c r="AJH151" s="14"/>
      <c r="AJI151" s="14"/>
      <c r="AJJ151" s="14"/>
      <c r="AJK151" s="14"/>
      <c r="AJL151" s="14"/>
      <c r="AJM151" s="14"/>
      <c r="AJN151" s="14"/>
      <c r="AJO151" s="14"/>
      <c r="AJP151" s="14"/>
      <c r="AJQ151" s="14"/>
      <c r="AJR151" s="14"/>
      <c r="AJS151" s="14"/>
      <c r="AJT151" s="14"/>
      <c r="AJU151" s="14"/>
      <c r="AJV151" s="14"/>
      <c r="AJW151" s="14"/>
      <c r="AJX151" s="14"/>
      <c r="AJY151" s="14"/>
      <c r="AJZ151" s="14"/>
      <c r="AKA151" s="14"/>
      <c r="AKB151" s="14"/>
      <c r="AKC151" s="14"/>
      <c r="AKD151" s="14"/>
      <c r="AKE151" s="14"/>
      <c r="AKF151" s="14"/>
      <c r="AKG151" s="14"/>
      <c r="AKH151" s="14"/>
      <c r="AKI151" s="14"/>
      <c r="AKJ151" s="14"/>
      <c r="AKK151" s="14"/>
      <c r="AKL151" s="14"/>
      <c r="AKM151" s="14"/>
      <c r="AKN151" s="14"/>
      <c r="AKO151" s="14"/>
      <c r="AKP151" s="14"/>
      <c r="AKQ151" s="14"/>
      <c r="AKR151" s="14"/>
      <c r="AKS151" s="14"/>
      <c r="AKT151" s="14"/>
      <c r="AKU151" s="14"/>
      <c r="AKV151" s="14"/>
      <c r="AKW151" s="14"/>
      <c r="AKX151" s="14"/>
      <c r="AKY151" s="14"/>
      <c r="AKZ151" s="14"/>
      <c r="ALA151" s="14"/>
      <c r="ALB151" s="14"/>
      <c r="ALC151" s="14"/>
      <c r="ALD151" s="14"/>
      <c r="ALE151" s="14"/>
      <c r="ALF151" s="14"/>
      <c r="ALG151" s="14"/>
      <c r="ALH151" s="14"/>
      <c r="ALI151" s="14"/>
      <c r="ALJ151" s="14"/>
      <c r="ALK151" s="14"/>
      <c r="ALL151" s="14"/>
      <c r="ALM151" s="14"/>
      <c r="ALN151" s="14"/>
      <c r="ALO151" s="14"/>
      <c r="ALP151" s="14"/>
      <c r="ALQ151" s="14"/>
      <c r="ALR151" s="14"/>
      <c r="ALS151" s="14"/>
      <c r="ALT151" s="14"/>
      <c r="ALU151" s="14"/>
      <c r="ALV151" s="14"/>
      <c r="ALW151" s="14"/>
      <c r="ALX151" s="14"/>
      <c r="ALY151" s="14"/>
      <c r="ALZ151" s="14"/>
      <c r="AMA151" s="14"/>
      <c r="AMB151" s="14"/>
      <c r="AMC151" s="14"/>
      <c r="AMD151" s="14"/>
      <c r="AME151" s="14"/>
      <c r="AMF151" s="14"/>
      <c r="AMG151" s="14"/>
      <c r="AMH151" s="14"/>
      <c r="AMI151" s="14"/>
      <c r="AMJ151" s="14"/>
      <c r="AMK151" s="14"/>
      <c r="AML151" s="14"/>
      <c r="AMM151" s="14"/>
      <c r="AMN151" s="14"/>
      <c r="AMO151" s="14"/>
      <c r="AMP151" s="14"/>
      <c r="AMQ151" s="14"/>
      <c r="AMR151" s="14"/>
      <c r="AMS151" s="14"/>
      <c r="AMT151" s="14"/>
      <c r="AMU151" s="14"/>
      <c r="AMV151" s="14"/>
      <c r="AMW151" s="14"/>
      <c r="AMX151" s="14"/>
      <c r="AMY151" s="14"/>
      <c r="AMZ151" s="14"/>
      <c r="ANA151" s="14"/>
      <c r="ANB151" s="14"/>
      <c r="ANC151" s="14"/>
      <c r="AND151" s="14"/>
      <c r="ANE151" s="14"/>
      <c r="ANF151" s="14"/>
      <c r="ANG151" s="14"/>
      <c r="ANH151" s="14"/>
      <c r="ANI151" s="14"/>
      <c r="ANJ151" s="14"/>
      <c r="ANK151" s="14"/>
      <c r="ANL151" s="14"/>
      <c r="ANM151" s="14"/>
      <c r="ANN151" s="14"/>
      <c r="ANO151" s="14"/>
      <c r="ANP151" s="14"/>
      <c r="ANQ151" s="14"/>
      <c r="ANR151" s="14"/>
      <c r="ANS151" s="14"/>
      <c r="ANT151" s="14"/>
      <c r="ANU151" s="14"/>
      <c r="ANV151" s="14"/>
      <c r="ANW151" s="14"/>
      <c r="ANX151" s="14"/>
      <c r="ANY151" s="14"/>
      <c r="ANZ151" s="14"/>
      <c r="AOA151" s="14"/>
      <c r="AOB151" s="14"/>
      <c r="AOC151" s="14"/>
      <c r="AOD151" s="14"/>
      <c r="AOE151" s="14"/>
      <c r="AOF151" s="14"/>
      <c r="AOG151" s="14"/>
      <c r="AOH151" s="14"/>
      <c r="AOI151" s="14"/>
      <c r="AOJ151" s="14"/>
      <c r="AOK151" s="14"/>
      <c r="AOL151" s="14"/>
      <c r="AOM151" s="14"/>
      <c r="AON151" s="14"/>
      <c r="AOO151" s="14"/>
      <c r="AOP151" s="14"/>
      <c r="AOQ151" s="14"/>
      <c r="AOR151" s="14"/>
      <c r="AOS151" s="14"/>
      <c r="AOT151" s="14"/>
      <c r="AOU151" s="14"/>
      <c r="AOV151" s="14"/>
      <c r="AOW151" s="14"/>
      <c r="AOX151" s="14"/>
      <c r="AOY151" s="14"/>
      <c r="AOZ151" s="14"/>
      <c r="APA151" s="14"/>
      <c r="APB151" s="14"/>
      <c r="APC151" s="14"/>
      <c r="APD151" s="14"/>
      <c r="APE151" s="14"/>
      <c r="APF151" s="14"/>
      <c r="APG151" s="14"/>
      <c r="APH151" s="14"/>
      <c r="API151" s="14"/>
      <c r="APJ151" s="14"/>
      <c r="APK151" s="14"/>
      <c r="APL151" s="14"/>
      <c r="APM151" s="14"/>
      <c r="APN151" s="14"/>
      <c r="APO151" s="14"/>
      <c r="APP151" s="14"/>
      <c r="APQ151" s="14"/>
      <c r="APR151" s="14"/>
      <c r="APS151" s="14"/>
      <c r="APT151" s="14"/>
      <c r="APU151" s="14"/>
      <c r="APV151" s="14"/>
      <c r="APW151" s="14"/>
      <c r="APX151" s="14"/>
      <c r="APY151" s="14"/>
      <c r="APZ151" s="14"/>
      <c r="AQA151" s="14"/>
      <c r="AQB151" s="14"/>
      <c r="AQC151" s="14"/>
      <c r="AQD151" s="14"/>
      <c r="AQE151" s="14"/>
      <c r="AQF151" s="14"/>
      <c r="AQG151" s="14"/>
      <c r="AQH151" s="14"/>
      <c r="AQI151" s="14"/>
      <c r="AQJ151" s="14"/>
      <c r="AQK151" s="14"/>
      <c r="AQL151" s="14"/>
      <c r="AQM151" s="14"/>
      <c r="AQN151" s="14"/>
      <c r="AQO151" s="14"/>
      <c r="AQP151" s="14"/>
      <c r="AQQ151" s="14"/>
      <c r="AQR151" s="14"/>
      <c r="AQS151" s="14"/>
      <c r="AQT151" s="14"/>
      <c r="AQU151" s="14"/>
      <c r="AQV151" s="14"/>
      <c r="AQW151" s="14"/>
      <c r="AQX151" s="14"/>
      <c r="AQY151" s="14"/>
      <c r="AQZ151" s="14"/>
      <c r="ARA151" s="14"/>
      <c r="ARB151" s="14"/>
      <c r="ARC151" s="14"/>
      <c r="ARD151" s="14"/>
      <c r="ARE151" s="14"/>
      <c r="ARF151" s="14"/>
      <c r="ARG151" s="14"/>
      <c r="ARH151" s="14"/>
      <c r="ARI151" s="14"/>
      <c r="ARJ151" s="14"/>
      <c r="ARK151" s="14"/>
      <c r="ARL151" s="14"/>
      <c r="ARM151" s="14"/>
      <c r="ARN151" s="14"/>
      <c r="ARO151" s="14"/>
      <c r="ARP151" s="14"/>
      <c r="ARQ151" s="14"/>
      <c r="ARR151" s="14"/>
      <c r="ARS151" s="14"/>
      <c r="ART151" s="14"/>
      <c r="ARU151" s="14"/>
      <c r="ARV151" s="14"/>
      <c r="ARW151" s="14"/>
      <c r="ARX151" s="14"/>
      <c r="ARY151" s="14"/>
      <c r="ARZ151" s="14"/>
      <c r="ASA151" s="14"/>
      <c r="ASB151" s="14"/>
      <c r="ASC151" s="14"/>
      <c r="ASD151" s="14"/>
      <c r="ASE151" s="14"/>
      <c r="ASF151" s="14"/>
      <c r="ASG151" s="14"/>
      <c r="ASH151" s="14"/>
      <c r="ASI151" s="14"/>
      <c r="ASJ151" s="14"/>
      <c r="ASK151" s="14"/>
      <c r="ASL151" s="14"/>
      <c r="ASM151" s="14"/>
      <c r="ASN151" s="14"/>
      <c r="ASO151" s="14"/>
      <c r="ASP151" s="14"/>
      <c r="ASQ151" s="14"/>
      <c r="ASR151" s="14"/>
      <c r="ASS151" s="14"/>
      <c r="AST151" s="14"/>
      <c r="ASU151" s="14"/>
      <c r="ASV151" s="14"/>
      <c r="ASW151" s="14"/>
      <c r="ASX151" s="14"/>
      <c r="ASY151" s="14"/>
      <c r="ASZ151" s="14"/>
      <c r="ATA151" s="14"/>
      <c r="ATB151" s="14"/>
      <c r="ATC151" s="14"/>
      <c r="ATD151" s="14"/>
    </row>
    <row r="152" spans="63:1200">
      <c r="BK152" s="14" t="str">
        <f t="shared" si="2116"/>
        <v/>
      </c>
      <c r="ABO152" s="14"/>
      <c r="ABP152" s="14"/>
      <c r="ABQ152" s="14"/>
      <c r="ABR152" s="14"/>
      <c r="ABS152" s="14"/>
      <c r="ABT152" s="14"/>
      <c r="ABU152" s="14"/>
      <c r="ABV152" s="14"/>
      <c r="ABW152" s="14"/>
      <c r="ABX152" s="14"/>
      <c r="ABY152" s="14"/>
      <c r="ABZ152" s="14"/>
      <c r="ACA152" s="14"/>
      <c r="ACB152" s="14"/>
      <c r="ACC152" s="14"/>
      <c r="ACD152" s="14"/>
      <c r="ACE152" s="14"/>
      <c r="ACF152" s="14"/>
      <c r="ACG152" s="14"/>
      <c r="ACH152" s="14"/>
      <c r="ACI152" s="14"/>
      <c r="ACJ152" s="14"/>
      <c r="ACK152" s="14"/>
      <c r="ACL152" s="14"/>
      <c r="ACM152" s="14"/>
      <c r="ACN152" s="14"/>
      <c r="ACO152" s="14"/>
      <c r="ACP152" s="14"/>
      <c r="ACQ152" s="14"/>
      <c r="ACR152" s="14"/>
      <c r="ACS152" s="14"/>
      <c r="ACT152" s="14"/>
      <c r="ACU152" s="14"/>
      <c r="ACV152" s="14"/>
      <c r="ACW152" s="14"/>
      <c r="ACX152" s="14"/>
      <c r="ACY152" s="14"/>
      <c r="ACZ152" s="14"/>
      <c r="ADA152" s="14"/>
      <c r="ADB152" s="14"/>
      <c r="ADC152" s="14"/>
      <c r="ADD152" s="14"/>
      <c r="ADE152" s="14"/>
      <c r="ADF152" s="14"/>
      <c r="ADG152" s="14"/>
      <c r="ADH152" s="14"/>
      <c r="ADI152" s="14"/>
      <c r="ADJ152" s="14"/>
      <c r="ADK152" s="14"/>
      <c r="ADL152" s="14"/>
      <c r="ADM152" s="14"/>
      <c r="ADN152" s="14"/>
      <c r="ADO152" s="14"/>
      <c r="ADP152" s="14"/>
      <c r="ADQ152" s="14"/>
      <c r="ADR152" s="14"/>
      <c r="ADS152" s="14"/>
      <c r="ADT152" s="14"/>
      <c r="ADU152" s="14"/>
      <c r="ADV152" s="14"/>
      <c r="ADW152" s="14"/>
      <c r="ADX152" s="14"/>
      <c r="ADY152" s="14"/>
      <c r="ADZ152" s="14"/>
      <c r="AEA152" s="14"/>
      <c r="AEB152" s="14"/>
      <c r="AEC152" s="14"/>
      <c r="AED152" s="14"/>
      <c r="AEE152" s="14"/>
      <c r="AEF152" s="14"/>
      <c r="AEG152" s="14"/>
      <c r="AEH152" s="14"/>
      <c r="AEI152" s="14"/>
      <c r="AEJ152" s="14"/>
      <c r="AEK152" s="14"/>
      <c r="AEL152" s="14"/>
      <c r="AEM152" s="14"/>
      <c r="AEN152" s="14"/>
      <c r="AEO152" s="14"/>
      <c r="AEP152" s="14"/>
      <c r="AEQ152" s="14"/>
      <c r="AER152" s="14"/>
      <c r="AES152" s="14"/>
      <c r="AET152" s="14"/>
      <c r="AEU152" s="14"/>
      <c r="AEV152" s="14"/>
      <c r="AEW152" s="14"/>
      <c r="AEX152" s="14"/>
      <c r="AEY152" s="14"/>
      <c r="AEZ152" s="14"/>
      <c r="AFA152" s="14"/>
      <c r="AFB152" s="14"/>
      <c r="AFC152" s="14"/>
      <c r="AFD152" s="14"/>
      <c r="AFE152" s="14"/>
      <c r="AFF152" s="14"/>
      <c r="AFG152" s="14"/>
      <c r="AFH152" s="14"/>
      <c r="AFI152" s="14"/>
      <c r="AFJ152" s="14"/>
      <c r="AFK152" s="14"/>
      <c r="AFL152" s="14"/>
      <c r="AFM152" s="14"/>
      <c r="AFN152" s="14"/>
      <c r="AFO152" s="14"/>
      <c r="AFP152" s="14"/>
      <c r="AFQ152" s="14"/>
      <c r="AFR152" s="14"/>
      <c r="AFS152" s="14"/>
      <c r="AFT152" s="14"/>
      <c r="AFU152" s="14"/>
      <c r="AFV152" s="14"/>
      <c r="AFW152" s="14"/>
      <c r="AFX152" s="14"/>
      <c r="AFY152" s="14"/>
      <c r="AFZ152" s="14"/>
      <c r="AGA152" s="14"/>
      <c r="AGB152" s="14"/>
      <c r="AGC152" s="14"/>
      <c r="AGD152" s="14"/>
      <c r="AGE152" s="14"/>
      <c r="AGF152" s="14"/>
      <c r="AGG152" s="14"/>
      <c r="AGH152" s="14"/>
      <c r="AGI152" s="14"/>
      <c r="AGJ152" s="14"/>
      <c r="AGK152" s="14"/>
      <c r="AGL152" s="14"/>
      <c r="AGM152" s="14"/>
      <c r="AGN152" s="14"/>
      <c r="AGO152" s="14"/>
      <c r="AGP152" s="14"/>
      <c r="AGQ152" s="14"/>
      <c r="AGR152" s="14"/>
      <c r="AGS152" s="14"/>
      <c r="AGT152" s="14"/>
      <c r="AGU152" s="14"/>
      <c r="AGV152" s="14"/>
      <c r="AGW152" s="14"/>
      <c r="AGX152" s="14"/>
      <c r="AGY152" s="14"/>
      <c r="AGZ152" s="14"/>
      <c r="AHA152" s="14"/>
      <c r="AHB152" s="14"/>
      <c r="AHC152" s="14"/>
      <c r="AHD152" s="14"/>
      <c r="AHE152" s="14"/>
      <c r="AHF152" s="14"/>
      <c r="AHG152" s="14"/>
      <c r="AHH152" s="14"/>
      <c r="AHI152" s="14"/>
      <c r="AHJ152" s="14"/>
      <c r="AHK152" s="14"/>
      <c r="AHL152" s="14"/>
      <c r="AHM152" s="14"/>
      <c r="AHN152" s="14"/>
      <c r="AHO152" s="14"/>
      <c r="AHP152" s="14"/>
      <c r="AHQ152" s="14"/>
      <c r="AHR152" s="14"/>
      <c r="AHS152" s="14"/>
      <c r="AHT152" s="14"/>
      <c r="AHU152" s="14"/>
      <c r="AHV152" s="14"/>
      <c r="AHW152" s="14"/>
      <c r="AHX152" s="14"/>
      <c r="AHY152" s="14"/>
      <c r="AHZ152" s="14"/>
      <c r="AIA152" s="14"/>
      <c r="AIB152" s="14"/>
      <c r="AIC152" s="14"/>
      <c r="AID152" s="14"/>
      <c r="AIE152" s="14"/>
      <c r="AIF152" s="14"/>
      <c r="AIG152" s="14"/>
      <c r="AIH152" s="14"/>
      <c r="AII152" s="14"/>
      <c r="AIJ152" s="14"/>
      <c r="AIK152" s="14"/>
      <c r="AIL152" s="14"/>
      <c r="AIM152" s="14"/>
      <c r="AIN152" s="14"/>
      <c r="AIO152" s="14"/>
      <c r="AIP152" s="14"/>
      <c r="AIQ152" s="14"/>
      <c r="AIR152" s="14"/>
      <c r="AIS152" s="14"/>
      <c r="AIT152" s="14"/>
      <c r="AIU152" s="14"/>
      <c r="AIV152" s="14"/>
      <c r="AIW152" s="14"/>
      <c r="AIX152" s="14"/>
      <c r="AIY152" s="14"/>
      <c r="AIZ152" s="14"/>
      <c r="AJA152" s="14"/>
      <c r="AJB152" s="14"/>
      <c r="AJC152" s="14"/>
      <c r="AJD152" s="14"/>
      <c r="AJE152" s="14"/>
      <c r="AJF152" s="14"/>
      <c r="AJG152" s="14"/>
      <c r="AJH152" s="14"/>
      <c r="AJI152" s="14"/>
      <c r="AJJ152" s="14"/>
      <c r="AJK152" s="14"/>
      <c r="AJL152" s="14"/>
      <c r="AJM152" s="14"/>
      <c r="AJN152" s="14"/>
      <c r="AJO152" s="14"/>
      <c r="AJP152" s="14"/>
      <c r="AJQ152" s="14"/>
      <c r="AJR152" s="14"/>
      <c r="AJS152" s="14"/>
      <c r="AJT152" s="14"/>
      <c r="AJU152" s="14"/>
      <c r="AJV152" s="14"/>
      <c r="AJW152" s="14"/>
      <c r="AJX152" s="14"/>
      <c r="AJY152" s="14"/>
      <c r="AJZ152" s="14"/>
      <c r="AKA152" s="14"/>
      <c r="AKB152" s="14"/>
      <c r="AKC152" s="14"/>
      <c r="AKD152" s="14"/>
      <c r="AKE152" s="14"/>
      <c r="AKF152" s="14"/>
      <c r="AKG152" s="14"/>
      <c r="AKH152" s="14"/>
      <c r="AKI152" s="14"/>
      <c r="AKJ152" s="14"/>
      <c r="AKK152" s="14"/>
      <c r="AKL152" s="14"/>
      <c r="AKM152" s="14"/>
      <c r="AKN152" s="14"/>
      <c r="AKO152" s="14"/>
      <c r="AKP152" s="14"/>
      <c r="AKQ152" s="14"/>
      <c r="AKR152" s="14"/>
      <c r="AKS152" s="14"/>
      <c r="AKT152" s="14"/>
      <c r="AKU152" s="14"/>
      <c r="AKV152" s="14"/>
      <c r="AKW152" s="14"/>
      <c r="AKX152" s="14"/>
      <c r="AKY152" s="14"/>
      <c r="AKZ152" s="14"/>
      <c r="ALA152" s="14"/>
      <c r="ALB152" s="14"/>
      <c r="ALC152" s="14"/>
      <c r="ALD152" s="14"/>
      <c r="ALE152" s="14"/>
      <c r="ALF152" s="14"/>
      <c r="ALG152" s="14"/>
      <c r="ALH152" s="14"/>
      <c r="ALI152" s="14"/>
      <c r="ALJ152" s="14"/>
      <c r="ALK152" s="14"/>
      <c r="ALL152" s="14"/>
      <c r="ALM152" s="14"/>
      <c r="ALN152" s="14"/>
      <c r="ALO152" s="14"/>
      <c r="ALP152" s="14"/>
      <c r="ALQ152" s="14"/>
      <c r="ALR152" s="14"/>
      <c r="ALS152" s="14"/>
      <c r="ALT152" s="14"/>
      <c r="ALU152" s="14"/>
      <c r="ALV152" s="14"/>
      <c r="ALW152" s="14"/>
      <c r="ALX152" s="14"/>
      <c r="ALY152" s="14"/>
      <c r="ALZ152" s="14"/>
      <c r="AMA152" s="14"/>
      <c r="AMB152" s="14"/>
      <c r="AMC152" s="14"/>
      <c r="AMD152" s="14"/>
      <c r="AME152" s="14"/>
      <c r="AMF152" s="14"/>
      <c r="AMG152" s="14"/>
      <c r="AMH152" s="14"/>
      <c r="AMI152" s="14"/>
      <c r="AMJ152" s="14"/>
      <c r="AMK152" s="14"/>
      <c r="AML152" s="14"/>
      <c r="AMM152" s="14"/>
      <c r="AMN152" s="14"/>
      <c r="AMO152" s="14"/>
      <c r="AMP152" s="14"/>
      <c r="AMQ152" s="14"/>
      <c r="AMR152" s="14"/>
      <c r="AMS152" s="14"/>
      <c r="AMT152" s="14"/>
      <c r="AMU152" s="14"/>
      <c r="AMV152" s="14"/>
      <c r="AMW152" s="14"/>
      <c r="AMX152" s="14"/>
      <c r="AMY152" s="14"/>
      <c r="AMZ152" s="14"/>
      <c r="ANA152" s="14"/>
      <c r="ANB152" s="14"/>
      <c r="ANC152" s="14"/>
      <c r="AND152" s="14"/>
      <c r="ANE152" s="14"/>
      <c r="ANF152" s="14"/>
      <c r="ANG152" s="14"/>
      <c r="ANH152" s="14"/>
      <c r="ANI152" s="14"/>
      <c r="ANJ152" s="14"/>
      <c r="ANK152" s="14"/>
      <c r="ANL152" s="14"/>
      <c r="ANM152" s="14"/>
      <c r="ANN152" s="14"/>
      <c r="ANO152" s="14"/>
      <c r="ANP152" s="14"/>
      <c r="ANQ152" s="14"/>
      <c r="ANR152" s="14"/>
      <c r="ANS152" s="14"/>
      <c r="ANT152" s="14"/>
      <c r="ANU152" s="14"/>
      <c r="ANV152" s="14"/>
      <c r="ANW152" s="14"/>
      <c r="ANX152" s="14"/>
      <c r="ANY152" s="14"/>
      <c r="ANZ152" s="14"/>
      <c r="AOA152" s="14"/>
      <c r="AOB152" s="14"/>
      <c r="AOC152" s="14"/>
      <c r="AOD152" s="14"/>
      <c r="AOE152" s="14"/>
      <c r="AOF152" s="14"/>
      <c r="AOG152" s="14"/>
      <c r="AOH152" s="14"/>
      <c r="AOI152" s="14"/>
      <c r="AOJ152" s="14"/>
      <c r="AOK152" s="14"/>
      <c r="AOL152" s="14"/>
      <c r="AOM152" s="14"/>
      <c r="AON152" s="14"/>
      <c r="AOO152" s="14"/>
      <c r="AOP152" s="14"/>
      <c r="AOQ152" s="14"/>
      <c r="AOR152" s="14"/>
      <c r="AOS152" s="14"/>
      <c r="AOT152" s="14"/>
      <c r="AOU152" s="14"/>
      <c r="AOV152" s="14"/>
      <c r="AOW152" s="14"/>
      <c r="AOX152" s="14"/>
      <c r="AOY152" s="14"/>
      <c r="AOZ152" s="14"/>
      <c r="APA152" s="14"/>
      <c r="APB152" s="14"/>
      <c r="APC152" s="14"/>
      <c r="APD152" s="14"/>
      <c r="APE152" s="14"/>
      <c r="APF152" s="14"/>
      <c r="APG152" s="14"/>
      <c r="APH152" s="14"/>
      <c r="API152" s="14"/>
      <c r="APJ152" s="14"/>
      <c r="APK152" s="14"/>
      <c r="APL152" s="14"/>
      <c r="APM152" s="14"/>
      <c r="APN152" s="14"/>
      <c r="APO152" s="14"/>
      <c r="APP152" s="14"/>
      <c r="APQ152" s="14"/>
      <c r="APR152" s="14"/>
      <c r="APS152" s="14"/>
      <c r="APT152" s="14"/>
      <c r="APU152" s="14"/>
      <c r="APV152" s="14"/>
      <c r="APW152" s="14"/>
      <c r="APX152" s="14"/>
      <c r="APY152" s="14"/>
      <c r="APZ152" s="14"/>
      <c r="AQA152" s="14"/>
      <c r="AQB152" s="14"/>
      <c r="AQC152" s="14"/>
      <c r="AQD152" s="14"/>
      <c r="AQE152" s="14"/>
      <c r="AQF152" s="14"/>
      <c r="AQG152" s="14"/>
      <c r="AQH152" s="14"/>
      <c r="AQI152" s="14"/>
      <c r="AQJ152" s="14"/>
      <c r="AQK152" s="14"/>
      <c r="AQL152" s="14"/>
      <c r="AQM152" s="14"/>
      <c r="AQN152" s="14"/>
      <c r="AQO152" s="14"/>
      <c r="AQP152" s="14"/>
      <c r="AQQ152" s="14"/>
      <c r="AQR152" s="14"/>
      <c r="AQS152" s="14"/>
      <c r="AQT152" s="14"/>
      <c r="AQU152" s="14"/>
      <c r="AQV152" s="14"/>
      <c r="AQW152" s="14"/>
      <c r="AQX152" s="14"/>
      <c r="AQY152" s="14"/>
      <c r="AQZ152" s="14"/>
      <c r="ARA152" s="14"/>
      <c r="ARB152" s="14"/>
      <c r="ARC152" s="14"/>
      <c r="ARD152" s="14"/>
      <c r="ARE152" s="14"/>
      <c r="ARF152" s="14"/>
      <c r="ARG152" s="14"/>
      <c r="ARH152" s="14"/>
      <c r="ARI152" s="14"/>
      <c r="ARJ152" s="14"/>
      <c r="ARK152" s="14"/>
      <c r="ARL152" s="14"/>
      <c r="ARM152" s="14"/>
      <c r="ARN152" s="14"/>
      <c r="ARO152" s="14"/>
      <c r="ARP152" s="14"/>
      <c r="ARQ152" s="14"/>
      <c r="ARR152" s="14"/>
      <c r="ARS152" s="14"/>
      <c r="ART152" s="14"/>
      <c r="ARU152" s="14"/>
      <c r="ARV152" s="14"/>
      <c r="ARW152" s="14"/>
      <c r="ARX152" s="14"/>
      <c r="ARY152" s="14"/>
      <c r="ARZ152" s="14"/>
      <c r="ASA152" s="14"/>
      <c r="ASB152" s="14"/>
      <c r="ASC152" s="14"/>
      <c r="ASD152" s="14"/>
      <c r="ASE152" s="14"/>
      <c r="ASF152" s="14"/>
      <c r="ASG152" s="14"/>
      <c r="ASH152" s="14"/>
      <c r="ASI152" s="14"/>
      <c r="ASJ152" s="14"/>
      <c r="ASK152" s="14"/>
      <c r="ASL152" s="14"/>
      <c r="ASM152" s="14"/>
      <c r="ASN152" s="14"/>
      <c r="ASO152" s="14"/>
      <c r="ASP152" s="14"/>
      <c r="ASQ152" s="14"/>
      <c r="ASR152" s="14"/>
      <c r="ASS152" s="14"/>
      <c r="AST152" s="14"/>
      <c r="ASU152" s="14"/>
      <c r="ASV152" s="14"/>
      <c r="ASW152" s="14"/>
      <c r="ASX152" s="14"/>
      <c r="ASY152" s="14"/>
      <c r="ASZ152" s="14"/>
      <c r="ATA152" s="14"/>
      <c r="ATB152" s="14"/>
      <c r="ATC152" s="14"/>
      <c r="ATD152" s="14"/>
    </row>
    <row r="153" spans="63:1200">
      <c r="BK153" s="14" t="str">
        <f t="shared" si="2116"/>
        <v/>
      </c>
      <c r="ABO153" s="14"/>
      <c r="ABP153" s="14"/>
      <c r="ABQ153" s="14"/>
      <c r="ABR153" s="14"/>
      <c r="ABS153" s="14"/>
      <c r="ABT153" s="14"/>
      <c r="ABU153" s="14"/>
      <c r="ABV153" s="14"/>
      <c r="ABW153" s="14"/>
      <c r="ABX153" s="14"/>
      <c r="ABY153" s="14"/>
      <c r="ABZ153" s="14"/>
      <c r="ACA153" s="14"/>
      <c r="ACB153" s="14"/>
      <c r="ACC153" s="14"/>
      <c r="ACD153" s="14"/>
      <c r="ACE153" s="14"/>
      <c r="ACF153" s="14"/>
      <c r="ACG153" s="14"/>
      <c r="ACH153" s="14"/>
      <c r="ACI153" s="14"/>
      <c r="ACJ153" s="14"/>
      <c r="ACK153" s="14"/>
      <c r="ACL153" s="14"/>
      <c r="ACM153" s="14"/>
      <c r="ACN153" s="14"/>
      <c r="ACO153" s="14"/>
      <c r="ACP153" s="14"/>
      <c r="ACQ153" s="14"/>
      <c r="ACR153" s="14"/>
      <c r="ACS153" s="14"/>
      <c r="ACT153" s="14"/>
      <c r="ACU153" s="14"/>
      <c r="ACV153" s="14"/>
      <c r="ACW153" s="14"/>
      <c r="ACX153" s="14"/>
      <c r="ACY153" s="14"/>
      <c r="ACZ153" s="14"/>
      <c r="ADA153" s="14"/>
      <c r="ADB153" s="14"/>
      <c r="ADC153" s="14"/>
      <c r="ADD153" s="14"/>
      <c r="ADE153" s="14"/>
      <c r="ADF153" s="14"/>
      <c r="ADG153" s="14"/>
      <c r="ADH153" s="14"/>
      <c r="ADI153" s="14"/>
      <c r="ADJ153" s="14"/>
      <c r="ADK153" s="14"/>
      <c r="ADL153" s="14"/>
      <c r="ADM153" s="14"/>
      <c r="ADN153" s="14"/>
      <c r="ADO153" s="14"/>
      <c r="ADP153" s="14"/>
      <c r="ADQ153" s="14"/>
      <c r="ADR153" s="14"/>
      <c r="ADS153" s="14"/>
      <c r="ADT153" s="14"/>
      <c r="ADU153" s="14"/>
      <c r="ADV153" s="14"/>
      <c r="ADW153" s="14"/>
      <c r="ADX153" s="14"/>
      <c r="ADY153" s="14"/>
      <c r="ADZ153" s="14"/>
      <c r="AEA153" s="14"/>
      <c r="AEB153" s="14"/>
      <c r="AEC153" s="14"/>
      <c r="AED153" s="14"/>
      <c r="AEE153" s="14"/>
      <c r="AEF153" s="14"/>
      <c r="AEG153" s="14"/>
      <c r="AEH153" s="14"/>
      <c r="AEI153" s="14"/>
      <c r="AEJ153" s="14"/>
      <c r="AEK153" s="14"/>
      <c r="AEL153" s="14"/>
      <c r="AEM153" s="14"/>
      <c r="AEN153" s="14"/>
      <c r="AEO153" s="14"/>
      <c r="AEP153" s="14"/>
      <c r="AEQ153" s="14"/>
      <c r="AER153" s="14"/>
      <c r="AES153" s="14"/>
      <c r="AET153" s="14"/>
      <c r="AEU153" s="14"/>
      <c r="AEV153" s="14"/>
      <c r="AEW153" s="14"/>
      <c r="AEX153" s="14"/>
      <c r="AEY153" s="14"/>
      <c r="AEZ153" s="14"/>
      <c r="AFA153" s="14"/>
      <c r="AFB153" s="14"/>
      <c r="AFC153" s="14"/>
      <c r="AFD153" s="14"/>
      <c r="AFE153" s="14"/>
      <c r="AFF153" s="14"/>
      <c r="AFG153" s="14"/>
      <c r="AFH153" s="14"/>
      <c r="AFI153" s="14"/>
      <c r="AFJ153" s="14"/>
      <c r="AFK153" s="14"/>
      <c r="AFL153" s="14"/>
      <c r="AFM153" s="14"/>
      <c r="AFN153" s="14"/>
      <c r="AFO153" s="14"/>
      <c r="AFP153" s="14"/>
      <c r="AFQ153" s="14"/>
      <c r="AFR153" s="14"/>
      <c r="AFS153" s="14"/>
      <c r="AFT153" s="14"/>
      <c r="AFU153" s="14"/>
      <c r="AFV153" s="14"/>
      <c r="AFW153" s="14"/>
      <c r="AFX153" s="14"/>
      <c r="AFY153" s="14"/>
      <c r="AFZ153" s="14"/>
      <c r="AGA153" s="14"/>
      <c r="AGB153" s="14"/>
      <c r="AGC153" s="14"/>
      <c r="AGD153" s="14"/>
      <c r="AGE153" s="14"/>
      <c r="AGF153" s="14"/>
      <c r="AGG153" s="14"/>
      <c r="AGH153" s="14"/>
      <c r="AGI153" s="14"/>
      <c r="AGJ153" s="14"/>
      <c r="AGK153" s="14"/>
      <c r="AGL153" s="14"/>
      <c r="AGM153" s="14"/>
      <c r="AGN153" s="14"/>
      <c r="AGO153" s="14"/>
      <c r="AGP153" s="14"/>
      <c r="AGQ153" s="14"/>
      <c r="AGR153" s="14"/>
      <c r="AGS153" s="14"/>
      <c r="AGT153" s="14"/>
      <c r="AGU153" s="14"/>
      <c r="AGV153" s="14"/>
      <c r="AGW153" s="14"/>
      <c r="AGX153" s="14"/>
      <c r="AGY153" s="14"/>
      <c r="AGZ153" s="14"/>
      <c r="AHA153" s="14"/>
      <c r="AHB153" s="14"/>
      <c r="AHC153" s="14"/>
      <c r="AHD153" s="14"/>
      <c r="AHE153" s="14"/>
      <c r="AHF153" s="14"/>
      <c r="AHG153" s="14"/>
      <c r="AHH153" s="14"/>
      <c r="AHI153" s="14"/>
      <c r="AHJ153" s="14"/>
      <c r="AHK153" s="14"/>
      <c r="AHL153" s="14"/>
      <c r="AHM153" s="14"/>
      <c r="AHN153" s="14"/>
      <c r="AHO153" s="14"/>
      <c r="AHP153" s="14"/>
      <c r="AHQ153" s="14"/>
      <c r="AHR153" s="14"/>
      <c r="AHS153" s="14"/>
      <c r="AHT153" s="14"/>
      <c r="AHU153" s="14"/>
      <c r="AHV153" s="14"/>
      <c r="AHW153" s="14"/>
      <c r="AHX153" s="14"/>
      <c r="AHY153" s="14"/>
      <c r="AHZ153" s="14"/>
      <c r="AIA153" s="14"/>
      <c r="AIB153" s="14"/>
      <c r="AIC153" s="14"/>
      <c r="AID153" s="14"/>
      <c r="AIE153" s="14"/>
      <c r="AIF153" s="14"/>
      <c r="AIG153" s="14"/>
      <c r="AIH153" s="14"/>
      <c r="AII153" s="14"/>
      <c r="AIJ153" s="14"/>
      <c r="AIK153" s="14"/>
      <c r="AIL153" s="14"/>
      <c r="AIM153" s="14"/>
      <c r="AIN153" s="14"/>
      <c r="AIO153" s="14"/>
      <c r="AIP153" s="14"/>
      <c r="AIQ153" s="14"/>
      <c r="AIR153" s="14"/>
      <c r="AIS153" s="14"/>
      <c r="AIT153" s="14"/>
      <c r="AIU153" s="14"/>
      <c r="AIV153" s="14"/>
      <c r="AIW153" s="14"/>
      <c r="AIX153" s="14"/>
      <c r="AIY153" s="14"/>
      <c r="AIZ153" s="14"/>
      <c r="AJA153" s="14"/>
      <c r="AJB153" s="14"/>
      <c r="AJC153" s="14"/>
      <c r="AJD153" s="14"/>
      <c r="AJE153" s="14"/>
      <c r="AJF153" s="14"/>
      <c r="AJG153" s="14"/>
      <c r="AJH153" s="14"/>
      <c r="AJI153" s="14"/>
      <c r="AJJ153" s="14"/>
      <c r="AJK153" s="14"/>
      <c r="AJL153" s="14"/>
      <c r="AJM153" s="14"/>
      <c r="AJN153" s="14"/>
      <c r="AJO153" s="14"/>
      <c r="AJP153" s="14"/>
      <c r="AJQ153" s="14"/>
      <c r="AJR153" s="14"/>
      <c r="AJS153" s="14"/>
      <c r="AJT153" s="14"/>
      <c r="AJU153" s="14"/>
      <c r="AJV153" s="14"/>
      <c r="AJW153" s="14"/>
      <c r="AJX153" s="14"/>
      <c r="AJY153" s="14"/>
      <c r="AJZ153" s="14"/>
      <c r="AKA153" s="14"/>
      <c r="AKB153" s="14"/>
      <c r="AKC153" s="14"/>
      <c r="AKD153" s="14"/>
      <c r="AKE153" s="14"/>
      <c r="AKF153" s="14"/>
      <c r="AKG153" s="14"/>
      <c r="AKH153" s="14"/>
      <c r="AKI153" s="14"/>
      <c r="AKJ153" s="14"/>
      <c r="AKK153" s="14"/>
      <c r="AKL153" s="14"/>
      <c r="AKM153" s="14"/>
      <c r="AKN153" s="14"/>
      <c r="AKO153" s="14"/>
      <c r="AKP153" s="14"/>
      <c r="AKQ153" s="14"/>
      <c r="AKR153" s="14"/>
      <c r="AKS153" s="14"/>
      <c r="AKT153" s="14"/>
      <c r="AKU153" s="14"/>
      <c r="AKV153" s="14"/>
      <c r="AKW153" s="14"/>
      <c r="AKX153" s="14"/>
      <c r="AKY153" s="14"/>
      <c r="AKZ153" s="14"/>
      <c r="ALA153" s="14"/>
      <c r="ALB153" s="14"/>
      <c r="ALC153" s="14"/>
      <c r="ALD153" s="14"/>
      <c r="ALE153" s="14"/>
      <c r="ALF153" s="14"/>
      <c r="ALG153" s="14"/>
      <c r="ALH153" s="14"/>
      <c r="ALI153" s="14"/>
      <c r="ALJ153" s="14"/>
      <c r="ALK153" s="14"/>
      <c r="ALL153" s="14"/>
      <c r="ALM153" s="14"/>
      <c r="ALN153" s="14"/>
      <c r="ALO153" s="14"/>
      <c r="ALP153" s="14"/>
      <c r="ALQ153" s="14"/>
      <c r="ALR153" s="14"/>
      <c r="ALS153" s="14"/>
      <c r="ALT153" s="14"/>
      <c r="ALU153" s="14"/>
      <c r="ALV153" s="14"/>
      <c r="ALW153" s="14"/>
      <c r="ALX153" s="14"/>
      <c r="ALY153" s="14"/>
      <c r="ALZ153" s="14"/>
      <c r="AMA153" s="14"/>
      <c r="AMB153" s="14"/>
      <c r="AMC153" s="14"/>
      <c r="AMD153" s="14"/>
      <c r="AME153" s="14"/>
      <c r="AMF153" s="14"/>
      <c r="AMG153" s="14"/>
      <c r="AMH153" s="14"/>
      <c r="AMI153" s="14"/>
      <c r="AMJ153" s="14"/>
      <c r="AMK153" s="14"/>
      <c r="AML153" s="14"/>
      <c r="AMM153" s="14"/>
      <c r="AMN153" s="14"/>
      <c r="AMO153" s="14"/>
      <c r="AMP153" s="14"/>
      <c r="AMQ153" s="14"/>
      <c r="AMR153" s="14"/>
      <c r="AMS153" s="14"/>
      <c r="AMT153" s="14"/>
      <c r="AMU153" s="14"/>
      <c r="AMV153" s="14"/>
      <c r="AMW153" s="14"/>
      <c r="AMX153" s="14"/>
      <c r="AMY153" s="14"/>
      <c r="AMZ153" s="14"/>
      <c r="ANA153" s="14"/>
      <c r="ANB153" s="14"/>
      <c r="ANC153" s="14"/>
      <c r="AND153" s="14"/>
      <c r="ANE153" s="14"/>
      <c r="ANF153" s="14"/>
      <c r="ANG153" s="14"/>
      <c r="ANH153" s="14"/>
      <c r="ANI153" s="14"/>
      <c r="ANJ153" s="14"/>
      <c r="ANK153" s="14"/>
      <c r="ANL153" s="14"/>
      <c r="ANM153" s="14"/>
      <c r="ANN153" s="14"/>
      <c r="ANO153" s="14"/>
      <c r="ANP153" s="14"/>
      <c r="ANQ153" s="14"/>
      <c r="ANR153" s="14"/>
      <c r="ANS153" s="14"/>
      <c r="ANT153" s="14"/>
      <c r="ANU153" s="14"/>
      <c r="ANV153" s="14"/>
      <c r="ANW153" s="14"/>
      <c r="ANX153" s="14"/>
      <c r="ANY153" s="14"/>
      <c r="ANZ153" s="14"/>
      <c r="AOA153" s="14"/>
      <c r="AOB153" s="14"/>
      <c r="AOC153" s="14"/>
      <c r="AOD153" s="14"/>
      <c r="AOE153" s="14"/>
      <c r="AOF153" s="14"/>
      <c r="AOG153" s="14"/>
      <c r="AOH153" s="14"/>
      <c r="AOI153" s="14"/>
      <c r="AOJ153" s="14"/>
      <c r="AOK153" s="14"/>
      <c r="AOL153" s="14"/>
      <c r="AOM153" s="14"/>
      <c r="AON153" s="14"/>
      <c r="AOO153" s="14"/>
      <c r="AOP153" s="14"/>
      <c r="AOQ153" s="14"/>
      <c r="AOR153" s="14"/>
      <c r="AOS153" s="14"/>
      <c r="AOT153" s="14"/>
      <c r="AOU153" s="14"/>
      <c r="AOV153" s="14"/>
      <c r="AOW153" s="14"/>
      <c r="AOX153" s="14"/>
      <c r="AOY153" s="14"/>
      <c r="AOZ153" s="14"/>
      <c r="APA153" s="14"/>
      <c r="APB153" s="14"/>
      <c r="APC153" s="14"/>
      <c r="APD153" s="14"/>
      <c r="APE153" s="14"/>
      <c r="APF153" s="14"/>
      <c r="APG153" s="14"/>
      <c r="APH153" s="14"/>
      <c r="API153" s="14"/>
      <c r="APJ153" s="14"/>
      <c r="APK153" s="14"/>
      <c r="APL153" s="14"/>
      <c r="APM153" s="14"/>
      <c r="APN153" s="14"/>
      <c r="APO153" s="14"/>
      <c r="APP153" s="14"/>
      <c r="APQ153" s="14"/>
      <c r="APR153" s="14"/>
      <c r="APS153" s="14"/>
      <c r="APT153" s="14"/>
      <c r="APU153" s="14"/>
      <c r="APV153" s="14"/>
      <c r="APW153" s="14"/>
      <c r="APX153" s="14"/>
      <c r="APY153" s="14"/>
      <c r="APZ153" s="14"/>
      <c r="AQA153" s="14"/>
      <c r="AQB153" s="14"/>
      <c r="AQC153" s="14"/>
      <c r="AQD153" s="14"/>
      <c r="AQE153" s="14"/>
      <c r="AQF153" s="14"/>
      <c r="AQG153" s="14"/>
      <c r="AQH153" s="14"/>
      <c r="AQI153" s="14"/>
      <c r="AQJ153" s="14"/>
      <c r="AQK153" s="14"/>
      <c r="AQL153" s="14"/>
      <c r="AQM153" s="14"/>
      <c r="AQN153" s="14"/>
      <c r="AQO153" s="14"/>
      <c r="AQP153" s="14"/>
      <c r="AQQ153" s="14"/>
      <c r="AQR153" s="14"/>
      <c r="AQS153" s="14"/>
      <c r="AQT153" s="14"/>
      <c r="AQU153" s="14"/>
      <c r="AQV153" s="14"/>
      <c r="AQW153" s="14"/>
      <c r="AQX153" s="14"/>
      <c r="AQY153" s="14"/>
      <c r="AQZ153" s="14"/>
      <c r="ARA153" s="14"/>
      <c r="ARB153" s="14"/>
      <c r="ARC153" s="14"/>
      <c r="ARD153" s="14"/>
      <c r="ARE153" s="14"/>
      <c r="ARF153" s="14"/>
      <c r="ARG153" s="14"/>
      <c r="ARH153" s="14"/>
      <c r="ARI153" s="14"/>
      <c r="ARJ153" s="14"/>
      <c r="ARK153" s="14"/>
      <c r="ARL153" s="14"/>
      <c r="ARM153" s="14"/>
      <c r="ARN153" s="14"/>
      <c r="ARO153" s="14"/>
      <c r="ARP153" s="14"/>
      <c r="ARQ153" s="14"/>
      <c r="ARR153" s="14"/>
      <c r="ARS153" s="14"/>
      <c r="ART153" s="14"/>
      <c r="ARU153" s="14"/>
      <c r="ARV153" s="14"/>
      <c r="ARW153" s="14"/>
      <c r="ARX153" s="14"/>
      <c r="ARY153" s="14"/>
      <c r="ARZ153" s="14"/>
      <c r="ASA153" s="14"/>
      <c r="ASB153" s="14"/>
      <c r="ASC153" s="14"/>
      <c r="ASD153" s="14"/>
      <c r="ASE153" s="14"/>
      <c r="ASF153" s="14"/>
      <c r="ASG153" s="14"/>
      <c r="ASH153" s="14"/>
      <c r="ASI153" s="14"/>
      <c r="ASJ153" s="14"/>
      <c r="ASK153" s="14"/>
      <c r="ASL153" s="14"/>
      <c r="ASM153" s="14"/>
      <c r="ASN153" s="14"/>
      <c r="ASO153" s="14"/>
      <c r="ASP153" s="14"/>
      <c r="ASQ153" s="14"/>
      <c r="ASR153" s="14"/>
      <c r="ASS153" s="14"/>
      <c r="AST153" s="14"/>
      <c r="ASU153" s="14"/>
      <c r="ASV153" s="14"/>
      <c r="ASW153" s="14"/>
      <c r="ASX153" s="14"/>
      <c r="ASY153" s="14"/>
      <c r="ASZ153" s="14"/>
      <c r="ATA153" s="14"/>
      <c r="ATB153" s="14"/>
      <c r="ATC153" s="14"/>
      <c r="ATD153" s="14"/>
    </row>
    <row r="154" spans="63:1200">
      <c r="BK154" s="14" t="str">
        <f t="shared" si="2116"/>
        <v/>
      </c>
      <c r="ABO154" s="14"/>
      <c r="ABP154" s="14"/>
      <c r="ABQ154" s="14"/>
      <c r="ABR154" s="14"/>
      <c r="ABS154" s="14"/>
      <c r="ABT154" s="14"/>
      <c r="ABU154" s="14"/>
      <c r="ABV154" s="14"/>
      <c r="ABW154" s="14"/>
      <c r="ABX154" s="14"/>
      <c r="ABY154" s="14"/>
      <c r="ABZ154" s="14"/>
      <c r="ACA154" s="14"/>
      <c r="ACB154" s="14"/>
      <c r="ACC154" s="14"/>
      <c r="ACD154" s="14"/>
      <c r="ACE154" s="14"/>
      <c r="ACF154" s="14"/>
      <c r="ACG154" s="14"/>
      <c r="ACH154" s="14"/>
      <c r="ACI154" s="14"/>
      <c r="ACJ154" s="14"/>
      <c r="ACK154" s="14"/>
      <c r="ACL154" s="14"/>
      <c r="ACM154" s="14"/>
      <c r="ACN154" s="14"/>
      <c r="ACO154" s="14"/>
      <c r="ACP154" s="14"/>
      <c r="ACQ154" s="14"/>
      <c r="ACR154" s="14"/>
      <c r="ACS154" s="14"/>
      <c r="ACT154" s="14"/>
      <c r="ACU154" s="14"/>
      <c r="ACV154" s="14"/>
      <c r="ACW154" s="14"/>
      <c r="ACX154" s="14"/>
      <c r="ACY154" s="14"/>
      <c r="ACZ154" s="14"/>
      <c r="ADA154" s="14"/>
      <c r="ADB154" s="14"/>
      <c r="ADC154" s="14"/>
      <c r="ADD154" s="14"/>
      <c r="ADE154" s="14"/>
      <c r="ADF154" s="14"/>
      <c r="ADG154" s="14"/>
      <c r="ADH154" s="14"/>
      <c r="ADI154" s="14"/>
      <c r="ADJ154" s="14"/>
      <c r="ADK154" s="14"/>
      <c r="ADL154" s="14"/>
      <c r="ADM154" s="14"/>
      <c r="ADN154" s="14"/>
      <c r="ADO154" s="14"/>
      <c r="ADP154" s="14"/>
      <c r="ADQ154" s="14"/>
      <c r="ADR154" s="14"/>
      <c r="ADS154" s="14"/>
      <c r="ADT154" s="14"/>
      <c r="ADU154" s="14"/>
      <c r="ADV154" s="14"/>
      <c r="ADW154" s="14"/>
      <c r="ADX154" s="14"/>
      <c r="ADY154" s="14"/>
      <c r="ADZ154" s="14"/>
      <c r="AEA154" s="14"/>
      <c r="AEB154" s="14"/>
      <c r="AEC154" s="14"/>
      <c r="AED154" s="14"/>
      <c r="AEE154" s="14"/>
      <c r="AEF154" s="14"/>
      <c r="AEG154" s="14"/>
      <c r="AEH154" s="14"/>
      <c r="AEI154" s="14"/>
      <c r="AEJ154" s="14"/>
      <c r="AEK154" s="14"/>
      <c r="AEL154" s="14"/>
      <c r="AEM154" s="14"/>
      <c r="AEN154" s="14"/>
      <c r="AEO154" s="14"/>
      <c r="AEP154" s="14"/>
      <c r="AEQ154" s="14"/>
      <c r="AER154" s="14"/>
      <c r="AES154" s="14"/>
      <c r="AET154" s="14"/>
      <c r="AEU154" s="14"/>
      <c r="AEV154" s="14"/>
      <c r="AEW154" s="14"/>
      <c r="AEX154" s="14"/>
      <c r="AEY154" s="14"/>
      <c r="AEZ154" s="14"/>
      <c r="AFA154" s="14"/>
      <c r="AFB154" s="14"/>
      <c r="AFC154" s="14"/>
      <c r="AFD154" s="14"/>
      <c r="AFE154" s="14"/>
      <c r="AFF154" s="14"/>
      <c r="AFG154" s="14"/>
      <c r="AFH154" s="14"/>
      <c r="AFI154" s="14"/>
      <c r="AFJ154" s="14"/>
      <c r="AFK154" s="14"/>
      <c r="AFL154" s="14"/>
      <c r="AFM154" s="14"/>
      <c r="AFN154" s="14"/>
      <c r="AFO154" s="14"/>
      <c r="AFP154" s="14"/>
      <c r="AFQ154" s="14"/>
      <c r="AFR154" s="14"/>
      <c r="AFS154" s="14"/>
      <c r="AFT154" s="14"/>
      <c r="AFU154" s="14"/>
      <c r="AFV154" s="14"/>
      <c r="AFW154" s="14"/>
      <c r="AFX154" s="14"/>
      <c r="AFY154" s="14"/>
      <c r="AFZ154" s="14"/>
      <c r="AGA154" s="14"/>
      <c r="AGB154" s="14"/>
      <c r="AGC154" s="14"/>
      <c r="AGD154" s="14"/>
      <c r="AGE154" s="14"/>
      <c r="AGF154" s="14"/>
      <c r="AGG154" s="14"/>
      <c r="AGH154" s="14"/>
      <c r="AGI154" s="14"/>
      <c r="AGJ154" s="14"/>
      <c r="AGK154" s="14"/>
      <c r="AGL154" s="14"/>
      <c r="AGM154" s="14"/>
      <c r="AGN154" s="14"/>
      <c r="AGO154" s="14"/>
      <c r="AGP154" s="14"/>
      <c r="AGQ154" s="14"/>
      <c r="AGR154" s="14"/>
      <c r="AGS154" s="14"/>
      <c r="AGT154" s="14"/>
      <c r="AGU154" s="14"/>
      <c r="AGV154" s="14"/>
      <c r="AGW154" s="14"/>
      <c r="AGX154" s="14"/>
      <c r="AGY154" s="14"/>
      <c r="AGZ154" s="14"/>
      <c r="AHA154" s="14"/>
      <c r="AHB154" s="14"/>
      <c r="AHC154" s="14"/>
      <c r="AHD154" s="14"/>
      <c r="AHE154" s="14"/>
      <c r="AHF154" s="14"/>
      <c r="AHG154" s="14"/>
      <c r="AHH154" s="14"/>
      <c r="AHI154" s="14"/>
      <c r="AHJ154" s="14"/>
      <c r="AHK154" s="14"/>
      <c r="AHL154" s="14"/>
      <c r="AHM154" s="14"/>
      <c r="AHN154" s="14"/>
      <c r="AHO154" s="14"/>
      <c r="AHP154" s="14"/>
      <c r="AHQ154" s="14"/>
      <c r="AHR154" s="14"/>
      <c r="AHS154" s="14"/>
      <c r="AHT154" s="14"/>
      <c r="AHU154" s="14"/>
      <c r="AHV154" s="14"/>
      <c r="AHW154" s="14"/>
      <c r="AHX154" s="14"/>
      <c r="AHY154" s="14"/>
      <c r="AHZ154" s="14"/>
      <c r="AIA154" s="14"/>
      <c r="AIB154" s="14"/>
      <c r="AIC154" s="14"/>
      <c r="AID154" s="14"/>
      <c r="AIE154" s="14"/>
      <c r="AIF154" s="14"/>
      <c r="AIG154" s="14"/>
      <c r="AIH154" s="14"/>
      <c r="AII154" s="14"/>
      <c r="AIJ154" s="14"/>
      <c r="AIK154" s="14"/>
      <c r="AIL154" s="14"/>
      <c r="AIM154" s="14"/>
      <c r="AIN154" s="14"/>
      <c r="AIO154" s="14"/>
      <c r="AIP154" s="14"/>
      <c r="AIQ154" s="14"/>
      <c r="AIR154" s="14"/>
      <c r="AIS154" s="14"/>
      <c r="AIT154" s="14"/>
      <c r="AIU154" s="14"/>
      <c r="AIV154" s="14"/>
      <c r="AIW154" s="14"/>
      <c r="AIX154" s="14"/>
      <c r="AIY154" s="14"/>
      <c r="AIZ154" s="14"/>
      <c r="AJA154" s="14"/>
      <c r="AJB154" s="14"/>
      <c r="AJC154" s="14"/>
      <c r="AJD154" s="14"/>
      <c r="AJE154" s="14"/>
      <c r="AJF154" s="14"/>
      <c r="AJG154" s="14"/>
      <c r="AJH154" s="14"/>
      <c r="AJI154" s="14"/>
      <c r="AJJ154" s="14"/>
      <c r="AJK154" s="14"/>
      <c r="AJL154" s="14"/>
      <c r="AJM154" s="14"/>
      <c r="AJN154" s="14"/>
      <c r="AJO154" s="14"/>
      <c r="AJP154" s="14"/>
      <c r="AJQ154" s="14"/>
      <c r="AJR154" s="14"/>
      <c r="AJS154" s="14"/>
      <c r="AJT154" s="14"/>
      <c r="AJU154" s="14"/>
      <c r="AJV154" s="14"/>
      <c r="AJW154" s="14"/>
      <c r="AJX154" s="14"/>
      <c r="AJY154" s="14"/>
      <c r="AJZ154" s="14"/>
      <c r="AKA154" s="14"/>
      <c r="AKB154" s="14"/>
      <c r="AKC154" s="14"/>
      <c r="AKD154" s="14"/>
      <c r="AKE154" s="14"/>
      <c r="AKF154" s="14"/>
      <c r="AKG154" s="14"/>
      <c r="AKH154" s="14"/>
      <c r="AKI154" s="14"/>
      <c r="AKJ154" s="14"/>
      <c r="AKK154" s="14"/>
      <c r="AKL154" s="14"/>
      <c r="AKM154" s="14"/>
      <c r="AKN154" s="14"/>
      <c r="AKO154" s="14"/>
      <c r="AKP154" s="14"/>
      <c r="AKQ154" s="14"/>
      <c r="AKR154" s="14"/>
      <c r="AKS154" s="14"/>
      <c r="AKT154" s="14"/>
      <c r="AKU154" s="14"/>
      <c r="AKV154" s="14"/>
      <c r="AKW154" s="14"/>
      <c r="AKX154" s="14"/>
      <c r="AKY154" s="14"/>
      <c r="AKZ154" s="14"/>
      <c r="ALA154" s="14"/>
      <c r="ALB154" s="14"/>
      <c r="ALC154" s="14"/>
      <c r="ALD154" s="14"/>
      <c r="ALE154" s="14"/>
      <c r="ALF154" s="14"/>
      <c r="ALG154" s="14"/>
      <c r="ALH154" s="14"/>
      <c r="ALI154" s="14"/>
      <c r="ALJ154" s="14"/>
      <c r="ALK154" s="14"/>
      <c r="ALL154" s="14"/>
      <c r="ALM154" s="14"/>
      <c r="ALN154" s="14"/>
      <c r="ALO154" s="14"/>
      <c r="ALP154" s="14"/>
      <c r="ALQ154" s="14"/>
      <c r="ALR154" s="14"/>
      <c r="ALS154" s="14"/>
      <c r="ALT154" s="14"/>
      <c r="ALU154" s="14"/>
      <c r="ALV154" s="14"/>
      <c r="ALW154" s="14"/>
      <c r="ALX154" s="14"/>
      <c r="ALY154" s="14"/>
      <c r="ALZ154" s="14"/>
      <c r="AMA154" s="14"/>
      <c r="AMB154" s="14"/>
      <c r="AMC154" s="14"/>
      <c r="AMD154" s="14"/>
      <c r="AME154" s="14"/>
      <c r="AMF154" s="14"/>
      <c r="AMG154" s="14"/>
      <c r="AMH154" s="14"/>
      <c r="AMI154" s="14"/>
      <c r="AMJ154" s="14"/>
      <c r="AMK154" s="14"/>
      <c r="AML154" s="14"/>
      <c r="AMM154" s="14"/>
      <c r="AMN154" s="14"/>
      <c r="AMO154" s="14"/>
      <c r="AMP154" s="14"/>
      <c r="AMQ154" s="14"/>
      <c r="AMR154" s="14"/>
      <c r="AMS154" s="14"/>
      <c r="AMT154" s="14"/>
      <c r="AMU154" s="14"/>
      <c r="AMV154" s="14"/>
      <c r="AMW154" s="14"/>
      <c r="AMX154" s="14"/>
      <c r="AMY154" s="14"/>
      <c r="AMZ154" s="14"/>
      <c r="ANA154" s="14"/>
      <c r="ANB154" s="14"/>
      <c r="ANC154" s="14"/>
      <c r="AND154" s="14"/>
      <c r="ANE154" s="14"/>
      <c r="ANF154" s="14"/>
      <c r="ANG154" s="14"/>
      <c r="ANH154" s="14"/>
      <c r="ANI154" s="14"/>
      <c r="ANJ154" s="14"/>
      <c r="ANK154" s="14"/>
      <c r="ANL154" s="14"/>
      <c r="ANM154" s="14"/>
      <c r="ANN154" s="14"/>
      <c r="ANO154" s="14"/>
      <c r="ANP154" s="14"/>
      <c r="ANQ154" s="14"/>
      <c r="ANR154" s="14"/>
      <c r="ANS154" s="14"/>
      <c r="ANT154" s="14"/>
      <c r="ANU154" s="14"/>
      <c r="ANV154" s="14"/>
      <c r="ANW154" s="14"/>
      <c r="ANX154" s="14"/>
      <c r="ANY154" s="14"/>
      <c r="ANZ154" s="14"/>
      <c r="AOA154" s="14"/>
      <c r="AOB154" s="14"/>
      <c r="AOC154" s="14"/>
      <c r="AOD154" s="14"/>
      <c r="AOE154" s="14"/>
      <c r="AOF154" s="14"/>
      <c r="AOG154" s="14"/>
      <c r="AOH154" s="14"/>
      <c r="AOI154" s="14"/>
      <c r="AOJ154" s="14"/>
      <c r="AOK154" s="14"/>
      <c r="AOL154" s="14"/>
      <c r="AOM154" s="14"/>
      <c r="AON154" s="14"/>
      <c r="AOO154" s="14"/>
      <c r="AOP154" s="14"/>
      <c r="AOQ154" s="14"/>
      <c r="AOR154" s="14"/>
      <c r="AOS154" s="14"/>
      <c r="AOT154" s="14"/>
      <c r="AOU154" s="14"/>
      <c r="AOV154" s="14"/>
      <c r="AOW154" s="14"/>
      <c r="AOX154" s="14"/>
      <c r="AOY154" s="14"/>
      <c r="AOZ154" s="14"/>
      <c r="APA154" s="14"/>
      <c r="APB154" s="14"/>
      <c r="APC154" s="14"/>
      <c r="APD154" s="14"/>
      <c r="APE154" s="14"/>
      <c r="APF154" s="14"/>
      <c r="APG154" s="14"/>
      <c r="APH154" s="14"/>
      <c r="API154" s="14"/>
      <c r="APJ154" s="14"/>
      <c r="APK154" s="14"/>
      <c r="APL154" s="14"/>
      <c r="APM154" s="14"/>
      <c r="APN154" s="14"/>
      <c r="APO154" s="14"/>
      <c r="APP154" s="14"/>
      <c r="APQ154" s="14"/>
      <c r="APR154" s="14"/>
      <c r="APS154" s="14"/>
      <c r="APT154" s="14"/>
      <c r="APU154" s="14"/>
      <c r="APV154" s="14"/>
      <c r="APW154" s="14"/>
      <c r="APX154" s="14"/>
      <c r="APY154" s="14"/>
      <c r="APZ154" s="14"/>
      <c r="AQA154" s="14"/>
      <c r="AQB154" s="14"/>
      <c r="AQC154" s="14"/>
      <c r="AQD154" s="14"/>
      <c r="AQE154" s="14"/>
      <c r="AQF154" s="14"/>
      <c r="AQG154" s="14"/>
      <c r="AQH154" s="14"/>
      <c r="AQI154" s="14"/>
      <c r="AQJ154" s="14"/>
      <c r="AQK154" s="14"/>
      <c r="AQL154" s="14"/>
      <c r="AQM154" s="14"/>
      <c r="AQN154" s="14"/>
      <c r="AQO154" s="14"/>
      <c r="AQP154" s="14"/>
      <c r="AQQ154" s="14"/>
      <c r="AQR154" s="14"/>
      <c r="AQS154" s="14"/>
      <c r="AQT154" s="14"/>
      <c r="AQU154" s="14"/>
      <c r="AQV154" s="14"/>
      <c r="AQW154" s="14"/>
      <c r="AQX154" s="14"/>
      <c r="AQY154" s="14"/>
      <c r="AQZ154" s="14"/>
      <c r="ARA154" s="14"/>
      <c r="ARB154" s="14"/>
      <c r="ARC154" s="14"/>
      <c r="ARD154" s="14"/>
      <c r="ARE154" s="14"/>
      <c r="ARF154" s="14"/>
      <c r="ARG154" s="14"/>
      <c r="ARH154" s="14"/>
      <c r="ARI154" s="14"/>
      <c r="ARJ154" s="14"/>
      <c r="ARK154" s="14"/>
      <c r="ARL154" s="14"/>
      <c r="ARM154" s="14"/>
      <c r="ARN154" s="14"/>
      <c r="ARO154" s="14"/>
      <c r="ARP154" s="14"/>
      <c r="ARQ154" s="14"/>
      <c r="ARR154" s="14"/>
      <c r="ARS154" s="14"/>
      <c r="ART154" s="14"/>
      <c r="ARU154" s="14"/>
      <c r="ARV154" s="14"/>
      <c r="ARW154" s="14"/>
      <c r="ARX154" s="14"/>
      <c r="ARY154" s="14"/>
      <c r="ARZ154" s="14"/>
      <c r="ASA154" s="14"/>
      <c r="ASB154" s="14"/>
      <c r="ASC154" s="14"/>
      <c r="ASD154" s="14"/>
      <c r="ASE154" s="14"/>
      <c r="ASF154" s="14"/>
      <c r="ASG154" s="14"/>
      <c r="ASH154" s="14"/>
      <c r="ASI154" s="14"/>
      <c r="ASJ154" s="14"/>
      <c r="ASK154" s="14"/>
      <c r="ASL154" s="14"/>
      <c r="ASM154" s="14"/>
      <c r="ASN154" s="14"/>
      <c r="ASO154" s="14"/>
      <c r="ASP154" s="14"/>
      <c r="ASQ154" s="14"/>
      <c r="ASR154" s="14"/>
      <c r="ASS154" s="14"/>
      <c r="AST154" s="14"/>
      <c r="ASU154" s="14"/>
      <c r="ASV154" s="14"/>
      <c r="ASW154" s="14"/>
      <c r="ASX154" s="14"/>
      <c r="ASY154" s="14"/>
      <c r="ASZ154" s="14"/>
      <c r="ATA154" s="14"/>
      <c r="ATB154" s="14"/>
      <c r="ATC154" s="14"/>
      <c r="ATD154" s="14"/>
    </row>
    <row r="155" spans="63:1200">
      <c r="BK155" s="14" t="str">
        <f t="shared" si="2116"/>
        <v/>
      </c>
      <c r="ABO155" s="14"/>
      <c r="ABP155" s="14"/>
      <c r="ABQ155" s="14"/>
      <c r="ABR155" s="14"/>
      <c r="ABS155" s="14"/>
      <c r="ABT155" s="14"/>
      <c r="ABU155" s="14"/>
      <c r="ABV155" s="14"/>
      <c r="ABW155" s="14"/>
      <c r="ABX155" s="14"/>
      <c r="ABY155" s="14"/>
      <c r="ABZ155" s="14"/>
      <c r="ACA155" s="14"/>
      <c r="ACB155" s="14"/>
      <c r="ACC155" s="14"/>
      <c r="ACD155" s="14"/>
      <c r="ACE155" s="14"/>
      <c r="ACF155" s="14"/>
      <c r="ACG155" s="14"/>
      <c r="ACH155" s="14"/>
      <c r="ACI155" s="14"/>
      <c r="ACJ155" s="14"/>
      <c r="ACK155" s="14"/>
      <c r="ACL155" s="14"/>
      <c r="ACM155" s="14"/>
      <c r="ACN155" s="14"/>
      <c r="ACO155" s="14"/>
      <c r="ACP155" s="14"/>
      <c r="ACQ155" s="14"/>
      <c r="ACR155" s="14"/>
      <c r="ACS155" s="14"/>
      <c r="ACT155" s="14"/>
      <c r="ACU155" s="14"/>
      <c r="ACV155" s="14"/>
      <c r="ACW155" s="14"/>
      <c r="ACX155" s="14"/>
      <c r="ACY155" s="14"/>
      <c r="ACZ155" s="14"/>
      <c r="ADA155" s="14"/>
      <c r="ADB155" s="14"/>
      <c r="ADC155" s="14"/>
      <c r="ADD155" s="14"/>
      <c r="ADE155" s="14"/>
      <c r="ADF155" s="14"/>
      <c r="ADG155" s="14"/>
      <c r="ADH155" s="14"/>
      <c r="ADI155" s="14"/>
      <c r="ADJ155" s="14"/>
      <c r="ADK155" s="14"/>
      <c r="ADL155" s="14"/>
      <c r="ADM155" s="14"/>
      <c r="ADN155" s="14"/>
      <c r="ADO155" s="14"/>
      <c r="ADP155" s="14"/>
      <c r="ADQ155" s="14"/>
      <c r="ADR155" s="14"/>
      <c r="ADS155" s="14"/>
      <c r="ADT155" s="14"/>
      <c r="ADU155" s="14"/>
      <c r="ADV155" s="14"/>
      <c r="ADW155" s="14"/>
      <c r="ADX155" s="14"/>
      <c r="ADY155" s="14"/>
      <c r="ADZ155" s="14"/>
      <c r="AEA155" s="14"/>
      <c r="AEB155" s="14"/>
      <c r="AEC155" s="14"/>
      <c r="AED155" s="14"/>
      <c r="AEE155" s="14"/>
      <c r="AEF155" s="14"/>
      <c r="AEG155" s="14"/>
      <c r="AEH155" s="14"/>
      <c r="AEI155" s="14"/>
      <c r="AEJ155" s="14"/>
      <c r="AEK155" s="14"/>
      <c r="AEL155" s="14"/>
      <c r="AEM155" s="14"/>
      <c r="AEN155" s="14"/>
      <c r="AEO155" s="14"/>
      <c r="AEP155" s="14"/>
      <c r="AEQ155" s="14"/>
      <c r="AER155" s="14"/>
      <c r="AES155" s="14"/>
      <c r="AET155" s="14"/>
      <c r="AEU155" s="14"/>
      <c r="AEV155" s="14"/>
      <c r="AEW155" s="14"/>
      <c r="AEX155" s="14"/>
      <c r="AEY155" s="14"/>
      <c r="AEZ155" s="14"/>
      <c r="AFA155" s="14"/>
      <c r="AFB155" s="14"/>
      <c r="AFC155" s="14"/>
      <c r="AFD155" s="14"/>
      <c r="AFE155" s="14"/>
      <c r="AFF155" s="14"/>
      <c r="AFG155" s="14"/>
      <c r="AFH155" s="14"/>
      <c r="AFI155" s="14"/>
      <c r="AFJ155" s="14"/>
      <c r="AFK155" s="14"/>
      <c r="AFL155" s="14"/>
      <c r="AFM155" s="14"/>
      <c r="AFN155" s="14"/>
      <c r="AFO155" s="14"/>
      <c r="AFP155" s="14"/>
      <c r="AFQ155" s="14"/>
      <c r="AFR155" s="14"/>
      <c r="AFS155" s="14"/>
      <c r="AFT155" s="14"/>
      <c r="AFU155" s="14"/>
      <c r="AFV155" s="14"/>
      <c r="AFW155" s="14"/>
      <c r="AFX155" s="14"/>
      <c r="AFY155" s="14"/>
      <c r="AFZ155" s="14"/>
      <c r="AGA155" s="14"/>
      <c r="AGB155" s="14"/>
      <c r="AGC155" s="14"/>
      <c r="AGD155" s="14"/>
      <c r="AGE155" s="14"/>
      <c r="AGF155" s="14"/>
      <c r="AGG155" s="14"/>
      <c r="AGH155" s="14"/>
      <c r="AGI155" s="14"/>
      <c r="AGJ155" s="14"/>
      <c r="AGK155" s="14"/>
      <c r="AGL155" s="14"/>
      <c r="AGM155" s="14"/>
      <c r="AGN155" s="14"/>
      <c r="AGO155" s="14"/>
      <c r="AGP155" s="14"/>
      <c r="AGQ155" s="14"/>
      <c r="AGR155" s="14"/>
      <c r="AGS155" s="14"/>
      <c r="AGT155" s="14"/>
      <c r="AGU155" s="14"/>
      <c r="AGV155" s="14"/>
      <c r="AGW155" s="14"/>
      <c r="AGX155" s="14"/>
      <c r="AGY155" s="14"/>
      <c r="AGZ155" s="14"/>
      <c r="AHA155" s="14"/>
      <c r="AHB155" s="14"/>
      <c r="AHC155" s="14"/>
      <c r="AHD155" s="14"/>
      <c r="AHE155" s="14"/>
      <c r="AHF155" s="14"/>
      <c r="AHG155" s="14"/>
      <c r="AHH155" s="14"/>
      <c r="AHI155" s="14"/>
      <c r="AHJ155" s="14"/>
      <c r="AHK155" s="14"/>
      <c r="AHL155" s="14"/>
      <c r="AHM155" s="14"/>
      <c r="AHN155" s="14"/>
      <c r="AHO155" s="14"/>
      <c r="AHP155" s="14"/>
      <c r="AHQ155" s="14"/>
      <c r="AHR155" s="14"/>
      <c r="AHS155" s="14"/>
      <c r="AHT155" s="14"/>
      <c r="AHU155" s="14"/>
      <c r="AHV155" s="14"/>
      <c r="AHW155" s="14"/>
      <c r="AHX155" s="14"/>
      <c r="AHY155" s="14"/>
      <c r="AHZ155" s="14"/>
      <c r="AIA155" s="14"/>
      <c r="AIB155" s="14"/>
      <c r="AIC155" s="14"/>
      <c r="AID155" s="14"/>
      <c r="AIE155" s="14"/>
      <c r="AIF155" s="14"/>
      <c r="AIG155" s="14"/>
      <c r="AIH155" s="14"/>
      <c r="AII155" s="14"/>
      <c r="AIJ155" s="14"/>
      <c r="AIK155" s="14"/>
      <c r="AIL155" s="14"/>
      <c r="AIM155" s="14"/>
      <c r="AIN155" s="14"/>
      <c r="AIO155" s="14"/>
      <c r="AIP155" s="14"/>
      <c r="AIQ155" s="14"/>
      <c r="AIR155" s="14"/>
      <c r="AIS155" s="14"/>
      <c r="AIT155" s="14"/>
      <c r="AIU155" s="14"/>
      <c r="AIV155" s="14"/>
      <c r="AIW155" s="14"/>
      <c r="AIX155" s="14"/>
      <c r="AIY155" s="14"/>
      <c r="AIZ155" s="14"/>
      <c r="AJA155" s="14"/>
      <c r="AJB155" s="14"/>
      <c r="AJC155" s="14"/>
      <c r="AJD155" s="14"/>
      <c r="AJE155" s="14"/>
      <c r="AJF155" s="14"/>
      <c r="AJG155" s="14"/>
      <c r="AJH155" s="14"/>
      <c r="AJI155" s="14"/>
      <c r="AJJ155" s="14"/>
      <c r="AJK155" s="14"/>
      <c r="AJL155" s="14"/>
      <c r="AJM155" s="14"/>
      <c r="AJN155" s="14"/>
      <c r="AJO155" s="14"/>
      <c r="AJP155" s="14"/>
      <c r="AJQ155" s="14"/>
      <c r="AJR155" s="14"/>
      <c r="AJS155" s="14"/>
      <c r="AJT155" s="14"/>
      <c r="AJU155" s="14"/>
      <c r="AJV155" s="14"/>
      <c r="AJW155" s="14"/>
      <c r="AJX155" s="14"/>
      <c r="AJY155" s="14"/>
      <c r="AJZ155" s="14"/>
      <c r="AKA155" s="14"/>
      <c r="AKB155" s="14"/>
      <c r="AKC155" s="14"/>
      <c r="AKD155" s="14"/>
      <c r="AKE155" s="14"/>
      <c r="AKF155" s="14"/>
      <c r="AKG155" s="14"/>
      <c r="AKH155" s="14"/>
      <c r="AKI155" s="14"/>
      <c r="AKJ155" s="14"/>
      <c r="AKK155" s="14"/>
      <c r="AKL155" s="14"/>
      <c r="AKM155" s="14"/>
      <c r="AKN155" s="14"/>
      <c r="AKO155" s="14"/>
      <c r="AKP155" s="14"/>
      <c r="AKQ155" s="14"/>
      <c r="AKR155" s="14"/>
      <c r="AKS155" s="14"/>
      <c r="AKT155" s="14"/>
      <c r="AKU155" s="14"/>
      <c r="AKV155" s="14"/>
      <c r="AKW155" s="14"/>
      <c r="AKX155" s="14"/>
      <c r="AKY155" s="14"/>
      <c r="AKZ155" s="14"/>
      <c r="ALA155" s="14"/>
      <c r="ALB155" s="14"/>
      <c r="ALC155" s="14"/>
      <c r="ALD155" s="14"/>
      <c r="ALE155" s="14"/>
      <c r="ALF155" s="14"/>
      <c r="ALG155" s="14"/>
      <c r="ALH155" s="14"/>
      <c r="ALI155" s="14"/>
      <c r="ALJ155" s="14"/>
      <c r="ALK155" s="14"/>
      <c r="ALL155" s="14"/>
      <c r="ALM155" s="14"/>
      <c r="ALN155" s="14"/>
      <c r="ALO155" s="14"/>
      <c r="ALP155" s="14"/>
      <c r="ALQ155" s="14"/>
      <c r="ALR155" s="14"/>
      <c r="ALS155" s="14"/>
      <c r="ALT155" s="14"/>
      <c r="ALU155" s="14"/>
      <c r="ALV155" s="14"/>
      <c r="ALW155" s="14"/>
      <c r="ALX155" s="14"/>
      <c r="ALY155" s="14"/>
      <c r="ALZ155" s="14"/>
      <c r="AMA155" s="14"/>
      <c r="AMB155" s="14"/>
      <c r="AMC155" s="14"/>
      <c r="AMD155" s="14"/>
      <c r="AME155" s="14"/>
      <c r="AMF155" s="14"/>
      <c r="AMG155" s="14"/>
      <c r="AMH155" s="14"/>
      <c r="AMI155" s="14"/>
      <c r="AMJ155" s="14"/>
      <c r="AMK155" s="14"/>
      <c r="AML155" s="14"/>
      <c r="AMM155" s="14"/>
      <c r="AMN155" s="14"/>
      <c r="AMO155" s="14"/>
      <c r="AMP155" s="14"/>
      <c r="AMQ155" s="14"/>
      <c r="AMR155" s="14"/>
      <c r="AMS155" s="14"/>
      <c r="AMT155" s="14"/>
      <c r="AMU155" s="14"/>
      <c r="AMV155" s="14"/>
      <c r="AMW155" s="14"/>
      <c r="AMX155" s="14"/>
      <c r="AMY155" s="14"/>
      <c r="AMZ155" s="14"/>
      <c r="ANA155" s="14"/>
      <c r="ANB155" s="14"/>
      <c r="ANC155" s="14"/>
      <c r="AND155" s="14"/>
      <c r="ANE155" s="14"/>
      <c r="ANF155" s="14"/>
      <c r="ANG155" s="14"/>
      <c r="ANH155" s="14"/>
      <c r="ANI155" s="14"/>
      <c r="ANJ155" s="14"/>
      <c r="ANK155" s="14"/>
      <c r="ANL155" s="14"/>
      <c r="ANM155" s="14"/>
      <c r="ANN155" s="14"/>
      <c r="ANO155" s="14"/>
      <c r="ANP155" s="14"/>
      <c r="ANQ155" s="14"/>
      <c r="ANR155" s="14"/>
      <c r="ANS155" s="14"/>
      <c r="ANT155" s="14"/>
      <c r="ANU155" s="14"/>
      <c r="ANV155" s="14"/>
      <c r="ANW155" s="14"/>
      <c r="ANX155" s="14"/>
      <c r="ANY155" s="14"/>
      <c r="ANZ155" s="14"/>
      <c r="AOA155" s="14"/>
      <c r="AOB155" s="14"/>
      <c r="AOC155" s="14"/>
      <c r="AOD155" s="14"/>
      <c r="AOE155" s="14"/>
      <c r="AOF155" s="14"/>
      <c r="AOG155" s="14"/>
      <c r="AOH155" s="14"/>
      <c r="AOI155" s="14"/>
      <c r="AOJ155" s="14"/>
      <c r="AOK155" s="14"/>
      <c r="AOL155" s="14"/>
      <c r="AOM155" s="14"/>
      <c r="AON155" s="14"/>
      <c r="AOO155" s="14"/>
      <c r="AOP155" s="14"/>
      <c r="AOQ155" s="14"/>
      <c r="AOR155" s="14"/>
      <c r="AOS155" s="14"/>
      <c r="AOT155" s="14"/>
      <c r="AOU155" s="14"/>
      <c r="AOV155" s="14"/>
      <c r="AOW155" s="14"/>
      <c r="AOX155" s="14"/>
      <c r="AOY155" s="14"/>
      <c r="AOZ155" s="14"/>
      <c r="APA155" s="14"/>
      <c r="APB155" s="14"/>
      <c r="APC155" s="14"/>
      <c r="APD155" s="14"/>
      <c r="APE155" s="14"/>
      <c r="APF155" s="14"/>
      <c r="APG155" s="14"/>
      <c r="APH155" s="14"/>
      <c r="API155" s="14"/>
      <c r="APJ155" s="14"/>
      <c r="APK155" s="14"/>
      <c r="APL155" s="14"/>
      <c r="APM155" s="14"/>
      <c r="APN155" s="14"/>
      <c r="APO155" s="14"/>
      <c r="APP155" s="14"/>
      <c r="APQ155" s="14"/>
      <c r="APR155" s="14"/>
      <c r="APS155" s="14"/>
      <c r="APT155" s="14"/>
      <c r="APU155" s="14"/>
      <c r="APV155" s="14"/>
      <c r="APW155" s="14"/>
      <c r="APX155" s="14"/>
      <c r="APY155" s="14"/>
      <c r="APZ155" s="14"/>
      <c r="AQA155" s="14"/>
      <c r="AQB155" s="14"/>
      <c r="AQC155" s="14"/>
      <c r="AQD155" s="14"/>
      <c r="AQE155" s="14"/>
      <c r="AQF155" s="14"/>
      <c r="AQG155" s="14"/>
      <c r="AQH155" s="14"/>
      <c r="AQI155" s="14"/>
      <c r="AQJ155" s="14"/>
      <c r="AQK155" s="14"/>
      <c r="AQL155" s="14"/>
      <c r="AQM155" s="14"/>
      <c r="AQN155" s="14"/>
      <c r="AQO155" s="14"/>
      <c r="AQP155" s="14"/>
      <c r="AQQ155" s="14"/>
      <c r="AQR155" s="14"/>
      <c r="AQS155" s="14"/>
      <c r="AQT155" s="14"/>
      <c r="AQU155" s="14"/>
      <c r="AQV155" s="14"/>
      <c r="AQW155" s="14"/>
      <c r="AQX155" s="14"/>
      <c r="AQY155" s="14"/>
      <c r="AQZ155" s="14"/>
      <c r="ARA155" s="14"/>
      <c r="ARB155" s="14"/>
      <c r="ARC155" s="14"/>
      <c r="ARD155" s="14"/>
      <c r="ARE155" s="14"/>
      <c r="ARF155" s="14"/>
      <c r="ARG155" s="14"/>
      <c r="ARH155" s="14"/>
      <c r="ARI155" s="14"/>
      <c r="ARJ155" s="14"/>
      <c r="ARK155" s="14"/>
      <c r="ARL155" s="14"/>
      <c r="ARM155" s="14"/>
      <c r="ARN155" s="14"/>
      <c r="ARO155" s="14"/>
      <c r="ARP155" s="14"/>
      <c r="ARQ155" s="14"/>
      <c r="ARR155" s="14"/>
      <c r="ARS155" s="14"/>
      <c r="ART155" s="14"/>
      <c r="ARU155" s="14"/>
      <c r="ARV155" s="14"/>
      <c r="ARW155" s="14"/>
      <c r="ARX155" s="14"/>
      <c r="ARY155" s="14"/>
      <c r="ARZ155" s="14"/>
      <c r="ASA155" s="14"/>
      <c r="ASB155" s="14"/>
      <c r="ASC155" s="14"/>
      <c r="ASD155" s="14"/>
      <c r="ASE155" s="14"/>
      <c r="ASF155" s="14"/>
      <c r="ASG155" s="14"/>
      <c r="ASH155" s="14"/>
      <c r="ASI155" s="14"/>
      <c r="ASJ155" s="14"/>
      <c r="ASK155" s="14"/>
      <c r="ASL155" s="14"/>
      <c r="ASM155" s="14"/>
      <c r="ASN155" s="14"/>
      <c r="ASO155" s="14"/>
      <c r="ASP155" s="14"/>
      <c r="ASQ155" s="14"/>
      <c r="ASR155" s="14"/>
      <c r="ASS155" s="14"/>
      <c r="AST155" s="14"/>
      <c r="ASU155" s="14"/>
      <c r="ASV155" s="14"/>
      <c r="ASW155" s="14"/>
      <c r="ASX155" s="14"/>
      <c r="ASY155" s="14"/>
      <c r="ASZ155" s="14"/>
      <c r="ATA155" s="14"/>
      <c r="ATB155" s="14"/>
      <c r="ATC155" s="14"/>
      <c r="ATD155" s="14"/>
    </row>
    <row r="156" spans="63:1200">
      <c r="BK156" s="14" t="str">
        <f t="shared" si="2116"/>
        <v/>
      </c>
      <c r="ABO156" s="14"/>
      <c r="ABP156" s="14"/>
      <c r="ABQ156" s="14"/>
      <c r="ABR156" s="14"/>
      <c r="ABS156" s="14"/>
      <c r="ABT156" s="14"/>
      <c r="ABU156" s="14"/>
      <c r="ABV156" s="14"/>
      <c r="ABW156" s="14"/>
      <c r="ABX156" s="14"/>
      <c r="ABY156" s="14"/>
      <c r="ABZ156" s="14"/>
      <c r="ACA156" s="14"/>
      <c r="ACB156" s="14"/>
      <c r="ACC156" s="14"/>
      <c r="ACD156" s="14"/>
      <c r="ACE156" s="14"/>
      <c r="ACF156" s="14"/>
      <c r="ACG156" s="14"/>
      <c r="ACH156" s="14"/>
      <c r="ACI156" s="14"/>
      <c r="ACJ156" s="14"/>
      <c r="ACK156" s="14"/>
      <c r="ACL156" s="14"/>
      <c r="ACM156" s="14"/>
      <c r="ACN156" s="14"/>
      <c r="ACO156" s="14"/>
      <c r="ACP156" s="14"/>
      <c r="ACQ156" s="14"/>
      <c r="ACR156" s="14"/>
      <c r="ACS156" s="14"/>
      <c r="ACT156" s="14"/>
      <c r="ACU156" s="14"/>
      <c r="ACV156" s="14"/>
      <c r="ACW156" s="14"/>
      <c r="ACX156" s="14"/>
      <c r="ACY156" s="14"/>
      <c r="ACZ156" s="14"/>
      <c r="ADA156" s="14"/>
      <c r="ADB156" s="14"/>
      <c r="ADC156" s="14"/>
      <c r="ADD156" s="14"/>
      <c r="ADE156" s="14"/>
      <c r="ADF156" s="14"/>
      <c r="ADG156" s="14"/>
      <c r="ADH156" s="14"/>
      <c r="ADI156" s="14"/>
      <c r="ADJ156" s="14"/>
      <c r="ADK156" s="14"/>
      <c r="ADL156" s="14"/>
      <c r="ADM156" s="14"/>
      <c r="ADN156" s="14"/>
      <c r="ADO156" s="14"/>
      <c r="ADP156" s="14"/>
      <c r="ADQ156" s="14"/>
      <c r="ADR156" s="14"/>
      <c r="ADS156" s="14"/>
      <c r="ADT156" s="14"/>
      <c r="ADU156" s="14"/>
      <c r="ADV156" s="14"/>
      <c r="ADW156" s="14"/>
      <c r="ADX156" s="14"/>
      <c r="ADY156" s="14"/>
      <c r="ADZ156" s="14"/>
      <c r="AEA156" s="14"/>
      <c r="AEB156" s="14"/>
      <c r="AEC156" s="14"/>
      <c r="AED156" s="14"/>
      <c r="AEE156" s="14"/>
      <c r="AEF156" s="14"/>
      <c r="AEG156" s="14"/>
      <c r="AEH156" s="14"/>
      <c r="AEI156" s="14"/>
      <c r="AEJ156" s="14"/>
      <c r="AEK156" s="14"/>
      <c r="AEL156" s="14"/>
      <c r="AEM156" s="14"/>
      <c r="AEN156" s="14"/>
      <c r="AEO156" s="14"/>
      <c r="AEP156" s="14"/>
      <c r="AEQ156" s="14"/>
      <c r="AER156" s="14"/>
      <c r="AES156" s="14"/>
      <c r="AET156" s="14"/>
      <c r="AEU156" s="14"/>
      <c r="AEV156" s="14"/>
      <c r="AEW156" s="14"/>
      <c r="AEX156" s="14"/>
      <c r="AEY156" s="14"/>
      <c r="AEZ156" s="14"/>
      <c r="AFA156" s="14"/>
      <c r="AFB156" s="14"/>
      <c r="AFC156" s="14"/>
      <c r="AFD156" s="14"/>
      <c r="AFE156" s="14"/>
      <c r="AFF156" s="14"/>
      <c r="AFG156" s="14"/>
      <c r="AFH156" s="14"/>
      <c r="AFI156" s="14"/>
      <c r="AFJ156" s="14"/>
      <c r="AFK156" s="14"/>
      <c r="AFL156" s="14"/>
      <c r="AFM156" s="14"/>
      <c r="AFN156" s="14"/>
      <c r="AFO156" s="14"/>
      <c r="AFP156" s="14"/>
      <c r="AFQ156" s="14"/>
      <c r="AFR156" s="14"/>
      <c r="AFS156" s="14"/>
      <c r="AFT156" s="14"/>
      <c r="AFU156" s="14"/>
      <c r="AFV156" s="14"/>
      <c r="AFW156" s="14"/>
      <c r="AFX156" s="14"/>
      <c r="AFY156" s="14"/>
      <c r="AFZ156" s="14"/>
      <c r="AGA156" s="14"/>
      <c r="AGB156" s="14"/>
      <c r="AGC156" s="14"/>
      <c r="AGD156" s="14"/>
      <c r="AGE156" s="14"/>
      <c r="AGF156" s="14"/>
      <c r="AGG156" s="14"/>
      <c r="AGH156" s="14"/>
      <c r="AGI156" s="14"/>
      <c r="AGJ156" s="14"/>
      <c r="AGK156" s="14"/>
      <c r="AGL156" s="14"/>
      <c r="AGM156" s="14"/>
      <c r="AGN156" s="14"/>
      <c r="AGO156" s="14"/>
      <c r="AGP156" s="14"/>
      <c r="AGQ156" s="14"/>
      <c r="AGR156" s="14"/>
      <c r="AGS156" s="14"/>
      <c r="AGT156" s="14"/>
      <c r="AGU156" s="14"/>
      <c r="AGV156" s="14"/>
      <c r="AGW156" s="14"/>
      <c r="AGX156" s="14"/>
      <c r="AGY156" s="14"/>
      <c r="AGZ156" s="14"/>
      <c r="AHA156" s="14"/>
      <c r="AHB156" s="14"/>
      <c r="AHC156" s="14"/>
      <c r="AHD156" s="14"/>
      <c r="AHE156" s="14"/>
      <c r="AHF156" s="14"/>
      <c r="AHG156" s="14"/>
      <c r="AHH156" s="14"/>
      <c r="AHI156" s="14"/>
      <c r="AHJ156" s="14"/>
      <c r="AHK156" s="14"/>
      <c r="AHL156" s="14"/>
      <c r="AHM156" s="14"/>
      <c r="AHN156" s="14"/>
      <c r="AHO156" s="14"/>
      <c r="AHP156" s="14"/>
      <c r="AHQ156" s="14"/>
      <c r="AHR156" s="14"/>
      <c r="AHS156" s="14"/>
      <c r="AHT156" s="14"/>
      <c r="AHU156" s="14"/>
      <c r="AHV156" s="14"/>
      <c r="AHW156" s="14"/>
      <c r="AHX156" s="14"/>
      <c r="AHY156" s="14"/>
      <c r="AHZ156" s="14"/>
      <c r="AIA156" s="14"/>
      <c r="AIB156" s="14"/>
      <c r="AIC156" s="14"/>
      <c r="AID156" s="14"/>
      <c r="AIE156" s="14"/>
      <c r="AIF156" s="14"/>
      <c r="AIG156" s="14"/>
      <c r="AIH156" s="14"/>
      <c r="AII156" s="14"/>
      <c r="AIJ156" s="14"/>
      <c r="AIK156" s="14"/>
      <c r="AIL156" s="14"/>
      <c r="AIM156" s="14"/>
      <c r="AIN156" s="14"/>
      <c r="AIO156" s="14"/>
      <c r="AIP156" s="14"/>
      <c r="AIQ156" s="14"/>
      <c r="AIR156" s="14"/>
      <c r="AIS156" s="14"/>
      <c r="AIT156" s="14"/>
      <c r="AIU156" s="14"/>
      <c r="AIV156" s="14"/>
      <c r="AIW156" s="14"/>
      <c r="AIX156" s="14"/>
      <c r="AIY156" s="14"/>
      <c r="AIZ156" s="14"/>
      <c r="AJA156" s="14"/>
      <c r="AJB156" s="14"/>
      <c r="AJC156" s="14"/>
      <c r="AJD156" s="14"/>
      <c r="AJE156" s="14"/>
      <c r="AJF156" s="14"/>
      <c r="AJG156" s="14"/>
      <c r="AJH156" s="14"/>
      <c r="AJI156" s="14"/>
      <c r="AJJ156" s="14"/>
      <c r="AJK156" s="14"/>
      <c r="AJL156" s="14"/>
      <c r="AJM156" s="14"/>
      <c r="AJN156" s="14"/>
      <c r="AJO156" s="14"/>
      <c r="AJP156" s="14"/>
      <c r="AJQ156" s="14"/>
      <c r="AJR156" s="14"/>
      <c r="AJS156" s="14"/>
      <c r="AJT156" s="14"/>
      <c r="AJU156" s="14"/>
      <c r="AJV156" s="14"/>
      <c r="AJW156" s="14"/>
      <c r="AJX156" s="14"/>
      <c r="AJY156" s="14"/>
      <c r="AJZ156" s="14"/>
      <c r="AKA156" s="14"/>
      <c r="AKB156" s="14"/>
      <c r="AKC156" s="14"/>
      <c r="AKD156" s="14"/>
      <c r="AKE156" s="14"/>
      <c r="AKF156" s="14"/>
      <c r="AKG156" s="14"/>
      <c r="AKH156" s="14"/>
      <c r="AKI156" s="14"/>
      <c r="AKJ156" s="14"/>
      <c r="AKK156" s="14"/>
      <c r="AKL156" s="14"/>
      <c r="AKM156" s="14"/>
      <c r="AKN156" s="14"/>
      <c r="AKO156" s="14"/>
      <c r="AKP156" s="14"/>
      <c r="AKQ156" s="14"/>
      <c r="AKR156" s="14"/>
      <c r="AKS156" s="14"/>
      <c r="AKT156" s="14"/>
      <c r="AKU156" s="14"/>
      <c r="AKV156" s="14"/>
      <c r="AKW156" s="14"/>
      <c r="AKX156" s="14"/>
      <c r="AKY156" s="14"/>
      <c r="AKZ156" s="14"/>
      <c r="ALA156" s="14"/>
      <c r="ALB156" s="14"/>
      <c r="ALC156" s="14"/>
      <c r="ALD156" s="14"/>
      <c r="ALE156" s="14"/>
      <c r="ALF156" s="14"/>
      <c r="ALG156" s="14"/>
      <c r="ALH156" s="14"/>
      <c r="ALI156" s="14"/>
      <c r="ALJ156" s="14"/>
      <c r="ALK156" s="14"/>
      <c r="ALL156" s="14"/>
      <c r="ALM156" s="14"/>
      <c r="ALN156" s="14"/>
      <c r="ALO156" s="14"/>
      <c r="ALP156" s="14"/>
      <c r="ALQ156" s="14"/>
      <c r="ALR156" s="14"/>
      <c r="ALS156" s="14"/>
      <c r="ALT156" s="14"/>
      <c r="ALU156" s="14"/>
      <c r="ALV156" s="14"/>
      <c r="ALW156" s="14"/>
      <c r="ALX156" s="14"/>
      <c r="ALY156" s="14"/>
      <c r="ALZ156" s="14"/>
      <c r="AMA156" s="14"/>
      <c r="AMB156" s="14"/>
      <c r="AMC156" s="14"/>
      <c r="AMD156" s="14"/>
      <c r="AME156" s="14"/>
      <c r="AMF156" s="14"/>
      <c r="AMG156" s="14"/>
      <c r="AMH156" s="14"/>
      <c r="AMI156" s="14"/>
      <c r="AMJ156" s="14"/>
      <c r="AMK156" s="14"/>
      <c r="AML156" s="14"/>
      <c r="AMM156" s="14"/>
      <c r="AMN156" s="14"/>
      <c r="AMO156" s="14"/>
      <c r="AMP156" s="14"/>
      <c r="AMQ156" s="14"/>
      <c r="AMR156" s="14"/>
      <c r="AMS156" s="14"/>
      <c r="AMT156" s="14"/>
      <c r="AMU156" s="14"/>
      <c r="AMV156" s="14"/>
      <c r="AMW156" s="14"/>
      <c r="AMX156" s="14"/>
      <c r="AMY156" s="14"/>
      <c r="AMZ156" s="14"/>
      <c r="ANA156" s="14"/>
      <c r="ANB156" s="14"/>
      <c r="ANC156" s="14"/>
      <c r="AND156" s="14"/>
      <c r="ANE156" s="14"/>
      <c r="ANF156" s="14"/>
      <c r="ANG156" s="14"/>
      <c r="ANH156" s="14"/>
      <c r="ANI156" s="14"/>
      <c r="ANJ156" s="14"/>
      <c r="ANK156" s="14"/>
      <c r="ANL156" s="14"/>
      <c r="ANM156" s="14"/>
      <c r="ANN156" s="14"/>
      <c r="ANO156" s="14"/>
      <c r="ANP156" s="14"/>
      <c r="ANQ156" s="14"/>
      <c r="ANR156" s="14"/>
      <c r="ANS156" s="14"/>
      <c r="ANT156" s="14"/>
      <c r="ANU156" s="14"/>
      <c r="ANV156" s="14"/>
      <c r="ANW156" s="14"/>
      <c r="ANX156" s="14"/>
      <c r="ANY156" s="14"/>
      <c r="ANZ156" s="14"/>
      <c r="AOA156" s="14"/>
      <c r="AOB156" s="14"/>
      <c r="AOC156" s="14"/>
      <c r="AOD156" s="14"/>
      <c r="AOE156" s="14"/>
      <c r="AOF156" s="14"/>
      <c r="AOG156" s="14"/>
      <c r="AOH156" s="14"/>
      <c r="AOI156" s="14"/>
      <c r="AOJ156" s="14"/>
      <c r="AOK156" s="14"/>
      <c r="AOL156" s="14"/>
      <c r="AOM156" s="14"/>
      <c r="AON156" s="14"/>
      <c r="AOO156" s="14"/>
      <c r="AOP156" s="14"/>
      <c r="AOQ156" s="14"/>
      <c r="AOR156" s="14"/>
      <c r="AOS156" s="14"/>
      <c r="AOT156" s="14"/>
      <c r="AOU156" s="14"/>
      <c r="AOV156" s="14"/>
      <c r="AOW156" s="14"/>
      <c r="AOX156" s="14"/>
      <c r="AOY156" s="14"/>
      <c r="AOZ156" s="14"/>
      <c r="APA156" s="14"/>
      <c r="APB156" s="14"/>
      <c r="APC156" s="14"/>
      <c r="APD156" s="14"/>
      <c r="APE156" s="14"/>
      <c r="APF156" s="14"/>
      <c r="APG156" s="14"/>
      <c r="APH156" s="14"/>
      <c r="API156" s="14"/>
      <c r="APJ156" s="14"/>
      <c r="APK156" s="14"/>
      <c r="APL156" s="14"/>
      <c r="APM156" s="14"/>
      <c r="APN156" s="14"/>
      <c r="APO156" s="14"/>
      <c r="APP156" s="14"/>
      <c r="APQ156" s="14"/>
      <c r="APR156" s="14"/>
      <c r="APS156" s="14"/>
      <c r="APT156" s="14"/>
      <c r="APU156" s="14"/>
      <c r="APV156" s="14"/>
      <c r="APW156" s="14"/>
      <c r="APX156" s="14"/>
      <c r="APY156" s="14"/>
      <c r="APZ156" s="14"/>
      <c r="AQA156" s="14"/>
      <c r="AQB156" s="14"/>
      <c r="AQC156" s="14"/>
      <c r="AQD156" s="14"/>
      <c r="AQE156" s="14"/>
      <c r="AQF156" s="14"/>
      <c r="AQG156" s="14"/>
      <c r="AQH156" s="14"/>
      <c r="AQI156" s="14"/>
      <c r="AQJ156" s="14"/>
      <c r="AQK156" s="14"/>
      <c r="AQL156" s="14"/>
      <c r="AQM156" s="14"/>
      <c r="AQN156" s="14"/>
      <c r="AQO156" s="14"/>
      <c r="AQP156" s="14"/>
      <c r="AQQ156" s="14"/>
      <c r="AQR156" s="14"/>
      <c r="AQS156" s="14"/>
      <c r="AQT156" s="14"/>
      <c r="AQU156" s="14"/>
      <c r="AQV156" s="14"/>
      <c r="AQW156" s="14"/>
      <c r="AQX156" s="14"/>
      <c r="AQY156" s="14"/>
      <c r="AQZ156" s="14"/>
      <c r="ARA156" s="14"/>
      <c r="ARB156" s="14"/>
      <c r="ARC156" s="14"/>
      <c r="ARD156" s="14"/>
      <c r="ARE156" s="14"/>
      <c r="ARF156" s="14"/>
      <c r="ARG156" s="14"/>
      <c r="ARH156" s="14"/>
      <c r="ARI156" s="14"/>
      <c r="ARJ156" s="14"/>
      <c r="ARK156" s="14"/>
      <c r="ARL156" s="14"/>
      <c r="ARM156" s="14"/>
      <c r="ARN156" s="14"/>
      <c r="ARO156" s="14"/>
      <c r="ARP156" s="14"/>
      <c r="ARQ156" s="14"/>
      <c r="ARR156" s="14"/>
      <c r="ARS156" s="14"/>
      <c r="ART156" s="14"/>
      <c r="ARU156" s="14"/>
      <c r="ARV156" s="14"/>
      <c r="ARW156" s="14"/>
      <c r="ARX156" s="14"/>
      <c r="ARY156" s="14"/>
      <c r="ARZ156" s="14"/>
      <c r="ASA156" s="14"/>
      <c r="ASB156" s="14"/>
      <c r="ASC156" s="14"/>
      <c r="ASD156" s="14"/>
      <c r="ASE156" s="14"/>
      <c r="ASF156" s="14"/>
      <c r="ASG156" s="14"/>
      <c r="ASH156" s="14"/>
      <c r="ASI156" s="14"/>
      <c r="ASJ156" s="14"/>
      <c r="ASK156" s="14"/>
      <c r="ASL156" s="14"/>
      <c r="ASM156" s="14"/>
      <c r="ASN156" s="14"/>
      <c r="ASO156" s="14"/>
      <c r="ASP156" s="14"/>
      <c r="ASQ156" s="14"/>
      <c r="ASR156" s="14"/>
      <c r="ASS156" s="14"/>
      <c r="AST156" s="14"/>
      <c r="ASU156" s="14"/>
      <c r="ASV156" s="14"/>
      <c r="ASW156" s="14"/>
      <c r="ASX156" s="14"/>
      <c r="ASY156" s="14"/>
      <c r="ASZ156" s="14"/>
      <c r="ATA156" s="14"/>
      <c r="ATB156" s="14"/>
      <c r="ATC156" s="14"/>
      <c r="ATD156" s="14"/>
    </row>
    <row r="157" spans="63:1200">
      <c r="BK157" s="14" t="str">
        <f t="shared" si="2116"/>
        <v/>
      </c>
      <c r="ABO157" s="14"/>
      <c r="ABP157" s="14"/>
      <c r="ABQ157" s="14"/>
      <c r="ABR157" s="14"/>
      <c r="ABS157" s="14"/>
      <c r="ABT157" s="14"/>
      <c r="ABU157" s="14"/>
      <c r="ABV157" s="14"/>
      <c r="ABW157" s="14"/>
      <c r="ABX157" s="14"/>
      <c r="ABY157" s="14"/>
      <c r="ABZ157" s="14"/>
      <c r="ACA157" s="14"/>
      <c r="ACB157" s="14"/>
      <c r="ACC157" s="14"/>
      <c r="ACD157" s="14"/>
      <c r="ACE157" s="14"/>
      <c r="ACF157" s="14"/>
      <c r="ACG157" s="14"/>
      <c r="ACH157" s="14"/>
      <c r="ACI157" s="14"/>
      <c r="ACJ157" s="14"/>
      <c r="ACK157" s="14"/>
      <c r="ACL157" s="14"/>
      <c r="ACM157" s="14"/>
      <c r="ACN157" s="14"/>
      <c r="ACO157" s="14"/>
      <c r="ACP157" s="14"/>
      <c r="ACQ157" s="14"/>
      <c r="ACR157" s="14"/>
      <c r="ACS157" s="14"/>
      <c r="ACT157" s="14"/>
      <c r="ACU157" s="14"/>
      <c r="ACV157" s="14"/>
      <c r="ACW157" s="14"/>
      <c r="ACX157" s="14"/>
      <c r="ACY157" s="14"/>
      <c r="ACZ157" s="14"/>
      <c r="ADA157" s="14"/>
      <c r="ADB157" s="14"/>
      <c r="ADC157" s="14"/>
      <c r="ADD157" s="14"/>
      <c r="ADE157" s="14"/>
      <c r="ADF157" s="14"/>
      <c r="ADG157" s="14"/>
      <c r="ADH157" s="14"/>
      <c r="ADI157" s="14"/>
      <c r="ADJ157" s="14"/>
      <c r="ADK157" s="14"/>
      <c r="ADL157" s="14"/>
      <c r="ADM157" s="14"/>
      <c r="ADN157" s="14"/>
      <c r="ADO157" s="14"/>
      <c r="ADP157" s="14"/>
      <c r="ADQ157" s="14"/>
      <c r="ADR157" s="14"/>
      <c r="ADS157" s="14"/>
      <c r="ADT157" s="14"/>
      <c r="ADU157" s="14"/>
      <c r="ADV157" s="14"/>
      <c r="ADW157" s="14"/>
      <c r="ADX157" s="14"/>
      <c r="ADY157" s="14"/>
      <c r="ADZ157" s="14"/>
      <c r="AEA157" s="14"/>
      <c r="AEB157" s="14"/>
      <c r="AEC157" s="14"/>
      <c r="AED157" s="14"/>
      <c r="AEE157" s="14"/>
      <c r="AEF157" s="14"/>
      <c r="AEG157" s="14"/>
      <c r="AEH157" s="14"/>
      <c r="AEI157" s="14"/>
      <c r="AEJ157" s="14"/>
      <c r="AEK157" s="14"/>
      <c r="AEL157" s="14"/>
      <c r="AEM157" s="14"/>
      <c r="AEN157" s="14"/>
      <c r="AEO157" s="14"/>
      <c r="AEP157" s="14"/>
      <c r="AEQ157" s="14"/>
      <c r="AER157" s="14"/>
      <c r="AES157" s="14"/>
      <c r="AET157" s="14"/>
      <c r="AEU157" s="14"/>
      <c r="AEV157" s="14"/>
      <c r="AEW157" s="14"/>
      <c r="AEX157" s="14"/>
      <c r="AEY157" s="14"/>
      <c r="AEZ157" s="14"/>
      <c r="AFA157" s="14"/>
      <c r="AFB157" s="14"/>
      <c r="AFC157" s="14"/>
      <c r="AFD157" s="14"/>
      <c r="AFE157" s="14"/>
      <c r="AFF157" s="14"/>
      <c r="AFG157" s="14"/>
      <c r="AFH157" s="14"/>
      <c r="AFI157" s="14"/>
      <c r="AFJ157" s="14"/>
      <c r="AFK157" s="14"/>
      <c r="AFL157" s="14"/>
      <c r="AFM157" s="14"/>
      <c r="AFN157" s="14"/>
      <c r="AFO157" s="14"/>
      <c r="AFP157" s="14"/>
      <c r="AFQ157" s="14"/>
      <c r="AFR157" s="14"/>
      <c r="AFS157" s="14"/>
      <c r="AFT157" s="14"/>
      <c r="AFU157" s="14"/>
      <c r="AFV157" s="14"/>
      <c r="AFW157" s="14"/>
      <c r="AFX157" s="14"/>
      <c r="AFY157" s="14"/>
      <c r="AFZ157" s="14"/>
      <c r="AGA157" s="14"/>
      <c r="AGB157" s="14"/>
      <c r="AGC157" s="14"/>
      <c r="AGD157" s="14"/>
      <c r="AGE157" s="14"/>
      <c r="AGF157" s="14"/>
      <c r="AGG157" s="14"/>
      <c r="AGH157" s="14"/>
      <c r="AGI157" s="14"/>
      <c r="AGJ157" s="14"/>
      <c r="AGK157" s="14"/>
      <c r="AGL157" s="14"/>
      <c r="AGM157" s="14"/>
      <c r="AGN157" s="14"/>
      <c r="AGO157" s="14"/>
      <c r="AGP157" s="14"/>
      <c r="AGQ157" s="14"/>
      <c r="AGR157" s="14"/>
      <c r="AGS157" s="14"/>
      <c r="AGT157" s="14"/>
      <c r="AGU157" s="14"/>
      <c r="AGV157" s="14"/>
      <c r="AGW157" s="14"/>
      <c r="AGX157" s="14"/>
      <c r="AGY157" s="14"/>
      <c r="AGZ157" s="14"/>
      <c r="AHA157" s="14"/>
      <c r="AHB157" s="14"/>
      <c r="AHC157" s="14"/>
      <c r="AHD157" s="14"/>
      <c r="AHE157" s="14"/>
      <c r="AHF157" s="14"/>
      <c r="AHG157" s="14"/>
      <c r="AHH157" s="14"/>
      <c r="AHI157" s="14"/>
      <c r="AHJ157" s="14"/>
      <c r="AHK157" s="14"/>
      <c r="AHL157" s="14"/>
      <c r="AHM157" s="14"/>
      <c r="AHN157" s="14"/>
      <c r="AHO157" s="14"/>
      <c r="AHP157" s="14"/>
      <c r="AHQ157" s="14"/>
      <c r="AHR157" s="14"/>
      <c r="AHS157" s="14"/>
      <c r="AHT157" s="14"/>
      <c r="AHU157" s="14"/>
      <c r="AHV157" s="14"/>
      <c r="AHW157" s="14"/>
      <c r="AHX157" s="14"/>
      <c r="AHY157" s="14"/>
      <c r="AHZ157" s="14"/>
      <c r="AIA157" s="14"/>
      <c r="AIB157" s="14"/>
      <c r="AIC157" s="14"/>
      <c r="AID157" s="14"/>
      <c r="AIE157" s="14"/>
      <c r="AIF157" s="14"/>
      <c r="AIG157" s="14"/>
      <c r="AIH157" s="14"/>
      <c r="AII157" s="14"/>
      <c r="AIJ157" s="14"/>
      <c r="AIK157" s="14"/>
      <c r="AIL157" s="14"/>
      <c r="AIM157" s="14"/>
      <c r="AIN157" s="14"/>
      <c r="AIO157" s="14"/>
      <c r="AIP157" s="14"/>
      <c r="AIQ157" s="14"/>
      <c r="AIR157" s="14"/>
      <c r="AIS157" s="14"/>
      <c r="AIT157" s="14"/>
      <c r="AIU157" s="14"/>
      <c r="AIV157" s="14"/>
      <c r="AIW157" s="14"/>
      <c r="AIX157" s="14"/>
      <c r="AIY157" s="14"/>
      <c r="AIZ157" s="14"/>
      <c r="AJA157" s="14"/>
      <c r="AJB157" s="14"/>
      <c r="AJC157" s="14"/>
      <c r="AJD157" s="14"/>
      <c r="AJE157" s="14"/>
      <c r="AJF157" s="14"/>
      <c r="AJG157" s="14"/>
      <c r="AJH157" s="14"/>
      <c r="AJI157" s="14"/>
      <c r="AJJ157" s="14"/>
      <c r="AJK157" s="14"/>
      <c r="AJL157" s="14"/>
      <c r="AJM157" s="14"/>
      <c r="AJN157" s="14"/>
      <c r="AJO157" s="14"/>
      <c r="AJP157" s="14"/>
      <c r="AJQ157" s="14"/>
      <c r="AJR157" s="14"/>
      <c r="AJS157" s="14"/>
      <c r="AJT157" s="14"/>
      <c r="AJU157" s="14"/>
      <c r="AJV157" s="14"/>
      <c r="AJW157" s="14"/>
      <c r="AJX157" s="14"/>
      <c r="AJY157" s="14"/>
      <c r="AJZ157" s="14"/>
      <c r="AKA157" s="14"/>
      <c r="AKB157" s="14"/>
      <c r="AKC157" s="14"/>
      <c r="AKD157" s="14"/>
      <c r="AKE157" s="14"/>
      <c r="AKF157" s="14"/>
      <c r="AKG157" s="14"/>
      <c r="AKH157" s="14"/>
      <c r="AKI157" s="14"/>
      <c r="AKJ157" s="14"/>
      <c r="AKK157" s="14"/>
      <c r="AKL157" s="14"/>
      <c r="AKM157" s="14"/>
      <c r="AKN157" s="14"/>
      <c r="AKO157" s="14"/>
      <c r="AKP157" s="14"/>
      <c r="AKQ157" s="14"/>
      <c r="AKR157" s="14"/>
      <c r="AKS157" s="14"/>
      <c r="AKT157" s="14"/>
      <c r="AKU157" s="14"/>
      <c r="AKV157" s="14"/>
      <c r="AKW157" s="14"/>
      <c r="AKX157" s="14"/>
      <c r="AKY157" s="14"/>
      <c r="AKZ157" s="14"/>
      <c r="ALA157" s="14"/>
      <c r="ALB157" s="14"/>
      <c r="ALC157" s="14"/>
      <c r="ALD157" s="14"/>
      <c r="ALE157" s="14"/>
      <c r="ALF157" s="14"/>
      <c r="ALG157" s="14"/>
      <c r="ALH157" s="14"/>
      <c r="ALI157" s="14"/>
      <c r="ALJ157" s="14"/>
      <c r="ALK157" s="14"/>
      <c r="ALL157" s="14"/>
      <c r="ALM157" s="14"/>
      <c r="ALN157" s="14"/>
      <c r="ALO157" s="14"/>
      <c r="ALP157" s="14"/>
      <c r="ALQ157" s="14"/>
      <c r="ALR157" s="14"/>
      <c r="ALS157" s="14"/>
      <c r="ALT157" s="14"/>
      <c r="ALU157" s="14"/>
      <c r="ALV157" s="14"/>
      <c r="ALW157" s="14"/>
      <c r="ALX157" s="14"/>
      <c r="ALY157" s="14"/>
      <c r="ALZ157" s="14"/>
      <c r="AMA157" s="14"/>
      <c r="AMB157" s="14"/>
      <c r="AMC157" s="14"/>
      <c r="AMD157" s="14"/>
      <c r="AME157" s="14"/>
      <c r="AMF157" s="14"/>
      <c r="AMG157" s="14"/>
      <c r="AMH157" s="14"/>
      <c r="AMI157" s="14"/>
      <c r="AMJ157" s="14"/>
      <c r="AMK157" s="14"/>
      <c r="AML157" s="14"/>
      <c r="AMM157" s="14"/>
      <c r="AMN157" s="14"/>
      <c r="AMO157" s="14"/>
      <c r="AMP157" s="14"/>
      <c r="AMQ157" s="14"/>
      <c r="AMR157" s="14"/>
      <c r="AMS157" s="14"/>
      <c r="AMT157" s="14"/>
      <c r="AMU157" s="14"/>
      <c r="AMV157" s="14"/>
      <c r="AMW157" s="14"/>
      <c r="AMX157" s="14"/>
      <c r="AMY157" s="14"/>
      <c r="AMZ157" s="14"/>
      <c r="ANA157" s="14"/>
      <c r="ANB157" s="14"/>
      <c r="ANC157" s="14"/>
      <c r="AND157" s="14"/>
      <c r="ANE157" s="14"/>
      <c r="ANF157" s="14"/>
      <c r="ANG157" s="14"/>
      <c r="ANH157" s="14"/>
      <c r="ANI157" s="14"/>
      <c r="ANJ157" s="14"/>
      <c r="ANK157" s="14"/>
      <c r="ANL157" s="14"/>
      <c r="ANM157" s="14"/>
      <c r="ANN157" s="14"/>
      <c r="ANO157" s="14"/>
      <c r="ANP157" s="14"/>
      <c r="ANQ157" s="14"/>
      <c r="ANR157" s="14"/>
      <c r="ANS157" s="14"/>
      <c r="ANT157" s="14"/>
      <c r="ANU157" s="14"/>
      <c r="ANV157" s="14"/>
      <c r="ANW157" s="14"/>
      <c r="ANX157" s="14"/>
      <c r="ANY157" s="14"/>
      <c r="ANZ157" s="14"/>
      <c r="AOA157" s="14"/>
      <c r="AOB157" s="14"/>
      <c r="AOC157" s="14"/>
      <c r="AOD157" s="14"/>
      <c r="AOE157" s="14"/>
      <c r="AOF157" s="14"/>
      <c r="AOG157" s="14"/>
      <c r="AOH157" s="14"/>
      <c r="AOI157" s="14"/>
      <c r="AOJ157" s="14"/>
      <c r="AOK157" s="14"/>
      <c r="AOL157" s="14"/>
      <c r="AOM157" s="14"/>
      <c r="AON157" s="14"/>
      <c r="AOO157" s="14"/>
      <c r="AOP157" s="14"/>
      <c r="AOQ157" s="14"/>
      <c r="AOR157" s="14"/>
      <c r="AOS157" s="14"/>
      <c r="AOT157" s="14"/>
      <c r="AOU157" s="14"/>
      <c r="AOV157" s="14"/>
      <c r="AOW157" s="14"/>
      <c r="AOX157" s="14"/>
      <c r="AOY157" s="14"/>
      <c r="AOZ157" s="14"/>
      <c r="APA157" s="14"/>
      <c r="APB157" s="14"/>
      <c r="APC157" s="14"/>
      <c r="APD157" s="14"/>
      <c r="APE157" s="14"/>
      <c r="APF157" s="14"/>
      <c r="APG157" s="14"/>
      <c r="APH157" s="14"/>
      <c r="API157" s="14"/>
      <c r="APJ157" s="14"/>
      <c r="APK157" s="14"/>
      <c r="APL157" s="14"/>
      <c r="APM157" s="14"/>
      <c r="APN157" s="14"/>
      <c r="APO157" s="14"/>
      <c r="APP157" s="14"/>
      <c r="APQ157" s="14"/>
      <c r="APR157" s="14"/>
      <c r="APS157" s="14"/>
      <c r="APT157" s="14"/>
      <c r="APU157" s="14"/>
      <c r="APV157" s="14"/>
      <c r="APW157" s="14"/>
      <c r="APX157" s="14"/>
      <c r="APY157" s="14"/>
      <c r="APZ157" s="14"/>
      <c r="AQA157" s="14"/>
      <c r="AQB157" s="14"/>
      <c r="AQC157" s="14"/>
      <c r="AQD157" s="14"/>
      <c r="AQE157" s="14"/>
      <c r="AQF157" s="14"/>
      <c r="AQG157" s="14"/>
      <c r="AQH157" s="14"/>
      <c r="AQI157" s="14"/>
      <c r="AQJ157" s="14"/>
      <c r="AQK157" s="14"/>
      <c r="AQL157" s="14"/>
      <c r="AQM157" s="14"/>
      <c r="AQN157" s="14"/>
      <c r="AQO157" s="14"/>
      <c r="AQP157" s="14"/>
      <c r="AQQ157" s="14"/>
      <c r="AQR157" s="14"/>
      <c r="AQS157" s="14"/>
      <c r="AQT157" s="14"/>
      <c r="AQU157" s="14"/>
      <c r="AQV157" s="14"/>
      <c r="AQW157" s="14"/>
      <c r="AQX157" s="14"/>
      <c r="AQY157" s="14"/>
      <c r="AQZ157" s="14"/>
      <c r="ARA157" s="14"/>
      <c r="ARB157" s="14"/>
      <c r="ARC157" s="14"/>
      <c r="ARD157" s="14"/>
      <c r="ARE157" s="14"/>
      <c r="ARF157" s="14"/>
      <c r="ARG157" s="14"/>
      <c r="ARH157" s="14"/>
      <c r="ARI157" s="14"/>
      <c r="ARJ157" s="14"/>
      <c r="ARK157" s="14"/>
      <c r="ARL157" s="14"/>
      <c r="ARM157" s="14"/>
      <c r="ARN157" s="14"/>
      <c r="ARO157" s="14"/>
      <c r="ARP157" s="14"/>
      <c r="ARQ157" s="14"/>
      <c r="ARR157" s="14"/>
      <c r="ARS157" s="14"/>
      <c r="ART157" s="14"/>
      <c r="ARU157" s="14"/>
      <c r="ARV157" s="14"/>
      <c r="ARW157" s="14"/>
      <c r="ARX157" s="14"/>
      <c r="ARY157" s="14"/>
      <c r="ARZ157" s="14"/>
      <c r="ASA157" s="14"/>
      <c r="ASB157" s="14"/>
      <c r="ASC157" s="14"/>
      <c r="ASD157" s="14"/>
      <c r="ASE157" s="14"/>
      <c r="ASF157" s="14"/>
      <c r="ASG157" s="14"/>
      <c r="ASH157" s="14"/>
      <c r="ASI157" s="14"/>
      <c r="ASJ157" s="14"/>
      <c r="ASK157" s="14"/>
      <c r="ASL157" s="14"/>
      <c r="ASM157" s="14"/>
      <c r="ASN157" s="14"/>
      <c r="ASO157" s="14"/>
      <c r="ASP157" s="14"/>
      <c r="ASQ157" s="14"/>
      <c r="ASR157" s="14"/>
      <c r="ASS157" s="14"/>
      <c r="AST157" s="14"/>
      <c r="ASU157" s="14"/>
      <c r="ASV157" s="14"/>
      <c r="ASW157" s="14"/>
      <c r="ASX157" s="14"/>
      <c r="ASY157" s="14"/>
      <c r="ASZ157" s="14"/>
      <c r="ATA157" s="14"/>
      <c r="ATB157" s="14"/>
      <c r="ATC157" s="14"/>
      <c r="ATD157" s="14"/>
    </row>
    <row r="158" spans="63:1200">
      <c r="BK158" s="14" t="str">
        <f t="shared" si="2116"/>
        <v/>
      </c>
      <c r="ABO158" s="14"/>
      <c r="ABP158" s="14"/>
      <c r="ABQ158" s="14"/>
      <c r="ABR158" s="14"/>
      <c r="ABS158" s="14"/>
      <c r="ABT158" s="14"/>
      <c r="ABU158" s="14"/>
      <c r="ABV158" s="14"/>
      <c r="ABW158" s="14"/>
      <c r="ABX158" s="14"/>
      <c r="ABY158" s="14"/>
      <c r="ABZ158" s="14"/>
      <c r="ACA158" s="14"/>
      <c r="ACB158" s="14"/>
      <c r="ACC158" s="14"/>
      <c r="ACD158" s="14"/>
      <c r="ACE158" s="14"/>
      <c r="ACF158" s="14"/>
      <c r="ACG158" s="14"/>
      <c r="ACH158" s="14"/>
      <c r="ACI158" s="14"/>
      <c r="ACJ158" s="14"/>
      <c r="ACK158" s="14"/>
      <c r="ACL158" s="14"/>
      <c r="ACM158" s="14"/>
      <c r="ACN158" s="14"/>
      <c r="ACO158" s="14"/>
      <c r="ACP158" s="14"/>
      <c r="ACQ158" s="14"/>
      <c r="ACR158" s="14"/>
      <c r="ACS158" s="14"/>
      <c r="ACT158" s="14"/>
      <c r="ACU158" s="14"/>
      <c r="ACV158" s="14"/>
      <c r="ACW158" s="14"/>
      <c r="ACX158" s="14"/>
      <c r="ACY158" s="14"/>
      <c r="ACZ158" s="14"/>
      <c r="ADA158" s="14"/>
      <c r="ADB158" s="14"/>
      <c r="ADC158" s="14"/>
      <c r="ADD158" s="14"/>
      <c r="ADE158" s="14"/>
      <c r="ADF158" s="14"/>
      <c r="ADG158" s="14"/>
      <c r="ADH158" s="14"/>
      <c r="ADI158" s="14"/>
      <c r="ADJ158" s="14"/>
      <c r="ADK158" s="14"/>
      <c r="ADL158" s="14"/>
      <c r="ADM158" s="14"/>
      <c r="ADN158" s="14"/>
      <c r="ADO158" s="14"/>
      <c r="ADP158" s="14"/>
      <c r="ADQ158" s="14"/>
      <c r="ADR158" s="14"/>
      <c r="ADS158" s="14"/>
      <c r="ADT158" s="14"/>
      <c r="ADU158" s="14"/>
      <c r="ADV158" s="14"/>
      <c r="ADW158" s="14"/>
      <c r="ADX158" s="14"/>
      <c r="ADY158" s="14"/>
      <c r="ADZ158" s="14"/>
      <c r="AEA158" s="14"/>
      <c r="AEB158" s="14"/>
      <c r="AEC158" s="14"/>
      <c r="AED158" s="14"/>
      <c r="AEE158" s="14"/>
      <c r="AEF158" s="14"/>
      <c r="AEG158" s="14"/>
      <c r="AEH158" s="14"/>
      <c r="AEI158" s="14"/>
      <c r="AEJ158" s="14"/>
      <c r="AEK158" s="14"/>
      <c r="AEL158" s="14"/>
      <c r="AEM158" s="14"/>
      <c r="AEN158" s="14"/>
      <c r="AEO158" s="14"/>
      <c r="AEP158" s="14"/>
      <c r="AEQ158" s="14"/>
      <c r="AER158" s="14"/>
      <c r="AES158" s="14"/>
      <c r="AET158" s="14"/>
      <c r="AEU158" s="14"/>
      <c r="AEV158" s="14"/>
      <c r="AEW158" s="14"/>
      <c r="AEX158" s="14"/>
      <c r="AEY158" s="14"/>
      <c r="AEZ158" s="14"/>
      <c r="AFA158" s="14"/>
      <c r="AFB158" s="14"/>
      <c r="AFC158" s="14"/>
      <c r="AFD158" s="14"/>
      <c r="AFE158" s="14"/>
      <c r="AFF158" s="14"/>
      <c r="AFG158" s="14"/>
      <c r="AFH158" s="14"/>
      <c r="AFI158" s="14"/>
      <c r="AFJ158" s="14"/>
      <c r="AFK158" s="14"/>
      <c r="AFL158" s="14"/>
      <c r="AFM158" s="14"/>
      <c r="AFN158" s="14"/>
      <c r="AFO158" s="14"/>
      <c r="AFP158" s="14"/>
      <c r="AFQ158" s="14"/>
      <c r="AFR158" s="14"/>
      <c r="AFS158" s="14"/>
      <c r="AFT158" s="14"/>
      <c r="AFU158" s="14"/>
      <c r="AFV158" s="14"/>
      <c r="AFW158" s="14"/>
      <c r="AFX158" s="14"/>
      <c r="AFY158" s="14"/>
      <c r="AFZ158" s="14"/>
      <c r="AGA158" s="14"/>
      <c r="AGB158" s="14"/>
      <c r="AGC158" s="14"/>
      <c r="AGD158" s="14"/>
      <c r="AGE158" s="14"/>
      <c r="AGF158" s="14"/>
      <c r="AGG158" s="14"/>
      <c r="AGH158" s="14"/>
      <c r="AGI158" s="14"/>
      <c r="AGJ158" s="14"/>
      <c r="AGK158" s="14"/>
      <c r="AGL158" s="14"/>
      <c r="AGM158" s="14"/>
      <c r="AGN158" s="14"/>
      <c r="AGO158" s="14"/>
      <c r="AGP158" s="14"/>
      <c r="AGQ158" s="14"/>
      <c r="AGR158" s="14"/>
      <c r="AGS158" s="14"/>
      <c r="AGT158" s="14"/>
      <c r="AGU158" s="14"/>
      <c r="AGV158" s="14"/>
      <c r="AGW158" s="14"/>
      <c r="AGX158" s="14"/>
      <c r="AGY158" s="14"/>
      <c r="AGZ158" s="14"/>
      <c r="AHA158" s="14"/>
      <c r="AHB158" s="14"/>
      <c r="AHC158" s="14"/>
      <c r="AHD158" s="14"/>
      <c r="AHE158" s="14"/>
      <c r="AHF158" s="14"/>
      <c r="AHG158" s="14"/>
      <c r="AHH158" s="14"/>
      <c r="AHI158" s="14"/>
      <c r="AHJ158" s="14"/>
      <c r="AHK158" s="14"/>
      <c r="AHL158" s="14"/>
      <c r="AHM158" s="14"/>
      <c r="AHN158" s="14"/>
      <c r="AHO158" s="14"/>
      <c r="AHP158" s="14"/>
      <c r="AHQ158" s="14"/>
      <c r="AHR158" s="14"/>
      <c r="AHS158" s="14"/>
      <c r="AHT158" s="14"/>
      <c r="AHU158" s="14"/>
      <c r="AHV158" s="14"/>
      <c r="AHW158" s="14"/>
      <c r="AHX158" s="14"/>
      <c r="AHY158" s="14"/>
      <c r="AHZ158" s="14"/>
      <c r="AIA158" s="14"/>
      <c r="AIB158" s="14"/>
      <c r="AIC158" s="14"/>
      <c r="AID158" s="14"/>
      <c r="AIE158" s="14"/>
      <c r="AIF158" s="14"/>
      <c r="AIG158" s="14"/>
      <c r="AIH158" s="14"/>
      <c r="AII158" s="14"/>
      <c r="AIJ158" s="14"/>
      <c r="AIK158" s="14"/>
      <c r="AIL158" s="14"/>
      <c r="AIM158" s="14"/>
      <c r="AIN158" s="14"/>
      <c r="AIO158" s="14"/>
      <c r="AIP158" s="14"/>
      <c r="AIQ158" s="14"/>
      <c r="AIR158" s="14"/>
      <c r="AIS158" s="14"/>
      <c r="AIT158" s="14"/>
      <c r="AIU158" s="14"/>
      <c r="AIV158" s="14"/>
      <c r="AIW158" s="14"/>
      <c r="AIX158" s="14"/>
      <c r="AIY158" s="14"/>
      <c r="AIZ158" s="14"/>
      <c r="AJA158" s="14"/>
      <c r="AJB158" s="14"/>
      <c r="AJC158" s="14"/>
      <c r="AJD158" s="14"/>
      <c r="AJE158" s="14"/>
      <c r="AJF158" s="14"/>
      <c r="AJG158" s="14"/>
      <c r="AJH158" s="14"/>
      <c r="AJI158" s="14"/>
      <c r="AJJ158" s="14"/>
      <c r="AJK158" s="14"/>
      <c r="AJL158" s="14"/>
      <c r="AJM158" s="14"/>
      <c r="AJN158" s="14"/>
      <c r="AJO158" s="14"/>
      <c r="AJP158" s="14"/>
      <c r="AJQ158" s="14"/>
      <c r="AJR158" s="14"/>
      <c r="AJS158" s="14"/>
      <c r="AJT158" s="14"/>
      <c r="AJU158" s="14"/>
      <c r="AJV158" s="14"/>
      <c r="AJW158" s="14"/>
      <c r="AJX158" s="14"/>
      <c r="AJY158" s="14"/>
      <c r="AJZ158" s="14"/>
      <c r="AKA158" s="14"/>
      <c r="AKB158" s="14"/>
      <c r="AKC158" s="14"/>
      <c r="AKD158" s="14"/>
      <c r="AKE158" s="14"/>
      <c r="AKF158" s="14"/>
      <c r="AKG158" s="14"/>
      <c r="AKH158" s="14"/>
      <c r="AKI158" s="14"/>
      <c r="AKJ158" s="14"/>
      <c r="AKK158" s="14"/>
      <c r="AKL158" s="14"/>
      <c r="AKM158" s="14"/>
      <c r="AKN158" s="14"/>
      <c r="AKO158" s="14"/>
      <c r="AKP158" s="14"/>
      <c r="AKQ158" s="14"/>
      <c r="AKR158" s="14"/>
      <c r="AKS158" s="14"/>
      <c r="AKT158" s="14"/>
      <c r="AKU158" s="14"/>
      <c r="AKV158" s="14"/>
      <c r="AKW158" s="14"/>
      <c r="AKX158" s="14"/>
      <c r="AKY158" s="14"/>
      <c r="AKZ158" s="14"/>
      <c r="ALA158" s="14"/>
      <c r="ALB158" s="14"/>
      <c r="ALC158" s="14"/>
      <c r="ALD158" s="14"/>
      <c r="ALE158" s="14"/>
      <c r="ALF158" s="14"/>
      <c r="ALG158" s="14"/>
      <c r="ALH158" s="14"/>
      <c r="ALI158" s="14"/>
      <c r="ALJ158" s="14"/>
      <c r="ALK158" s="14"/>
      <c r="ALL158" s="14"/>
      <c r="ALM158" s="14"/>
      <c r="ALN158" s="14"/>
      <c r="ALO158" s="14"/>
      <c r="ALP158" s="14"/>
      <c r="ALQ158" s="14"/>
      <c r="ALR158" s="14"/>
      <c r="ALS158" s="14"/>
      <c r="ALT158" s="14"/>
      <c r="ALU158" s="14"/>
      <c r="ALV158" s="14"/>
      <c r="ALW158" s="14"/>
      <c r="ALX158" s="14"/>
      <c r="ALY158" s="14"/>
      <c r="ALZ158" s="14"/>
      <c r="AMA158" s="14"/>
      <c r="AMB158" s="14"/>
      <c r="AMC158" s="14"/>
      <c r="AMD158" s="14"/>
      <c r="AME158" s="14"/>
      <c r="AMF158" s="14"/>
      <c r="AMG158" s="14"/>
      <c r="AMH158" s="14"/>
      <c r="AMI158" s="14"/>
      <c r="AMJ158" s="14"/>
      <c r="AMK158" s="14"/>
      <c r="AML158" s="14"/>
      <c r="AMM158" s="14"/>
      <c r="AMN158" s="14"/>
      <c r="AMO158" s="14"/>
      <c r="AMP158" s="14"/>
      <c r="AMQ158" s="14"/>
      <c r="AMR158" s="14"/>
      <c r="AMS158" s="14"/>
      <c r="AMT158" s="14"/>
      <c r="AMU158" s="14"/>
      <c r="AMV158" s="14"/>
      <c r="AMW158" s="14"/>
      <c r="AMX158" s="14"/>
      <c r="AMY158" s="14"/>
      <c r="AMZ158" s="14"/>
      <c r="ANA158" s="14"/>
      <c r="ANB158" s="14"/>
      <c r="ANC158" s="14"/>
      <c r="AND158" s="14"/>
      <c r="ANE158" s="14"/>
      <c r="ANF158" s="14"/>
      <c r="ANG158" s="14"/>
      <c r="ANH158" s="14"/>
      <c r="ANI158" s="14"/>
      <c r="ANJ158" s="14"/>
      <c r="ANK158" s="14"/>
      <c r="ANL158" s="14"/>
      <c r="ANM158" s="14"/>
      <c r="ANN158" s="14"/>
      <c r="ANO158" s="14"/>
      <c r="ANP158" s="14"/>
      <c r="ANQ158" s="14"/>
      <c r="ANR158" s="14"/>
      <c r="ANS158" s="14"/>
      <c r="ANT158" s="14"/>
      <c r="ANU158" s="14"/>
      <c r="ANV158" s="14"/>
      <c r="ANW158" s="14"/>
      <c r="ANX158" s="14"/>
      <c r="ANY158" s="14"/>
      <c r="ANZ158" s="14"/>
      <c r="AOA158" s="14"/>
      <c r="AOB158" s="14"/>
      <c r="AOC158" s="14"/>
      <c r="AOD158" s="14"/>
      <c r="AOE158" s="14"/>
      <c r="AOF158" s="14"/>
      <c r="AOG158" s="14"/>
      <c r="AOH158" s="14"/>
      <c r="AOI158" s="14"/>
      <c r="AOJ158" s="14"/>
      <c r="AOK158" s="14"/>
      <c r="AOL158" s="14"/>
      <c r="AOM158" s="14"/>
      <c r="AON158" s="14"/>
      <c r="AOO158" s="14"/>
      <c r="AOP158" s="14"/>
      <c r="AOQ158" s="14"/>
      <c r="AOR158" s="14"/>
      <c r="AOS158" s="14"/>
      <c r="AOT158" s="14"/>
      <c r="AOU158" s="14"/>
      <c r="AOV158" s="14"/>
      <c r="AOW158" s="14"/>
      <c r="AOX158" s="14"/>
      <c r="AOY158" s="14"/>
      <c r="AOZ158" s="14"/>
      <c r="APA158" s="14"/>
      <c r="APB158" s="14"/>
      <c r="APC158" s="14"/>
      <c r="APD158" s="14"/>
      <c r="APE158" s="14"/>
      <c r="APF158" s="14"/>
      <c r="APG158" s="14"/>
      <c r="APH158" s="14"/>
      <c r="API158" s="14"/>
      <c r="APJ158" s="14"/>
      <c r="APK158" s="14"/>
      <c r="APL158" s="14"/>
      <c r="APM158" s="14"/>
      <c r="APN158" s="14"/>
      <c r="APO158" s="14"/>
      <c r="APP158" s="14"/>
      <c r="APQ158" s="14"/>
      <c r="APR158" s="14"/>
      <c r="APS158" s="14"/>
      <c r="APT158" s="14"/>
      <c r="APU158" s="14"/>
      <c r="APV158" s="14"/>
      <c r="APW158" s="14"/>
      <c r="APX158" s="14"/>
      <c r="APY158" s="14"/>
      <c r="APZ158" s="14"/>
      <c r="AQA158" s="14"/>
      <c r="AQB158" s="14"/>
      <c r="AQC158" s="14"/>
      <c r="AQD158" s="14"/>
      <c r="AQE158" s="14"/>
      <c r="AQF158" s="14"/>
      <c r="AQG158" s="14"/>
      <c r="AQH158" s="14"/>
      <c r="AQI158" s="14"/>
      <c r="AQJ158" s="14"/>
      <c r="AQK158" s="14"/>
      <c r="AQL158" s="14"/>
      <c r="AQM158" s="14"/>
      <c r="AQN158" s="14"/>
      <c r="AQO158" s="14"/>
      <c r="AQP158" s="14"/>
      <c r="AQQ158" s="14"/>
      <c r="AQR158" s="14"/>
      <c r="AQS158" s="14"/>
      <c r="AQT158" s="14"/>
      <c r="AQU158" s="14"/>
      <c r="AQV158" s="14"/>
      <c r="AQW158" s="14"/>
      <c r="AQX158" s="14"/>
      <c r="AQY158" s="14"/>
      <c r="AQZ158" s="14"/>
      <c r="ARA158" s="14"/>
      <c r="ARB158" s="14"/>
      <c r="ARC158" s="14"/>
      <c r="ARD158" s="14"/>
      <c r="ARE158" s="14"/>
      <c r="ARF158" s="14"/>
      <c r="ARG158" s="14"/>
      <c r="ARH158" s="14"/>
      <c r="ARI158" s="14"/>
      <c r="ARJ158" s="14"/>
      <c r="ARK158" s="14"/>
      <c r="ARL158" s="14"/>
      <c r="ARM158" s="14"/>
      <c r="ARN158" s="14"/>
      <c r="ARO158" s="14"/>
      <c r="ARP158" s="14"/>
      <c r="ARQ158" s="14"/>
      <c r="ARR158" s="14"/>
      <c r="ARS158" s="14"/>
      <c r="ART158" s="14"/>
      <c r="ARU158" s="14"/>
      <c r="ARV158" s="14"/>
      <c r="ARW158" s="14"/>
      <c r="ARX158" s="14"/>
      <c r="ARY158" s="14"/>
      <c r="ARZ158" s="14"/>
      <c r="ASA158" s="14"/>
      <c r="ASB158" s="14"/>
      <c r="ASC158" s="14"/>
      <c r="ASD158" s="14"/>
      <c r="ASE158" s="14"/>
      <c r="ASF158" s="14"/>
      <c r="ASG158" s="14"/>
      <c r="ASH158" s="14"/>
      <c r="ASI158" s="14"/>
      <c r="ASJ158" s="14"/>
      <c r="ASK158" s="14"/>
      <c r="ASL158" s="14"/>
      <c r="ASM158" s="14"/>
      <c r="ASN158" s="14"/>
      <c r="ASO158" s="14"/>
      <c r="ASP158" s="14"/>
      <c r="ASQ158" s="14"/>
      <c r="ASR158" s="14"/>
      <c r="ASS158" s="14"/>
      <c r="AST158" s="14"/>
      <c r="ASU158" s="14"/>
      <c r="ASV158" s="14"/>
      <c r="ASW158" s="14"/>
      <c r="ASX158" s="14"/>
      <c r="ASY158" s="14"/>
      <c r="ASZ158" s="14"/>
      <c r="ATA158" s="14"/>
      <c r="ATB158" s="14"/>
      <c r="ATC158" s="14"/>
      <c r="ATD158" s="14"/>
    </row>
    <row r="159" spans="63:1200">
      <c r="BK159" s="14" t="str">
        <f t="shared" si="2116"/>
        <v/>
      </c>
      <c r="ABO159" s="14"/>
      <c r="ABP159" s="14"/>
      <c r="ABQ159" s="14"/>
      <c r="ABR159" s="14"/>
      <c r="ABS159" s="14"/>
      <c r="ABT159" s="14"/>
      <c r="ABU159" s="14"/>
      <c r="ABV159" s="14"/>
      <c r="ABW159" s="14"/>
      <c r="ABX159" s="14"/>
      <c r="ABY159" s="14"/>
      <c r="ABZ159" s="14"/>
      <c r="ACA159" s="14"/>
      <c r="ACB159" s="14"/>
      <c r="ACC159" s="14"/>
      <c r="ACD159" s="14"/>
      <c r="ACE159" s="14"/>
      <c r="ACF159" s="14"/>
      <c r="ACG159" s="14"/>
      <c r="ACH159" s="14"/>
      <c r="ACI159" s="14"/>
      <c r="ACJ159" s="14"/>
      <c r="ACK159" s="14"/>
      <c r="ACL159" s="14"/>
      <c r="ACM159" s="14"/>
      <c r="ACN159" s="14"/>
      <c r="ACO159" s="14"/>
      <c r="ACP159" s="14"/>
      <c r="ACQ159" s="14"/>
      <c r="ACR159" s="14"/>
      <c r="ACS159" s="14"/>
      <c r="ACT159" s="14"/>
      <c r="ACU159" s="14"/>
      <c r="ACV159" s="14"/>
      <c r="ACW159" s="14"/>
      <c r="ACX159" s="14"/>
      <c r="ACY159" s="14"/>
      <c r="ACZ159" s="14"/>
      <c r="ADA159" s="14"/>
      <c r="ADB159" s="14"/>
      <c r="ADC159" s="14"/>
      <c r="ADD159" s="14"/>
      <c r="ADE159" s="14"/>
      <c r="ADF159" s="14"/>
      <c r="ADG159" s="14"/>
      <c r="ADH159" s="14"/>
      <c r="ADI159" s="14"/>
      <c r="ADJ159" s="14"/>
      <c r="ADK159" s="14"/>
      <c r="ADL159" s="14"/>
      <c r="ADM159" s="14"/>
      <c r="ADN159" s="14"/>
      <c r="ADO159" s="14"/>
      <c r="ADP159" s="14"/>
      <c r="ADQ159" s="14"/>
      <c r="ADR159" s="14"/>
      <c r="ADS159" s="14"/>
      <c r="ADT159" s="14"/>
      <c r="ADU159" s="14"/>
      <c r="ADV159" s="14"/>
      <c r="ADW159" s="14"/>
      <c r="ADX159" s="14"/>
      <c r="ADY159" s="14"/>
      <c r="ADZ159" s="14"/>
      <c r="AEA159" s="14"/>
      <c r="AEB159" s="14"/>
      <c r="AEC159" s="14"/>
      <c r="AED159" s="14"/>
      <c r="AEE159" s="14"/>
      <c r="AEF159" s="14"/>
      <c r="AEG159" s="14"/>
      <c r="AEH159" s="14"/>
      <c r="AEI159" s="14"/>
      <c r="AEJ159" s="14"/>
      <c r="AEK159" s="14"/>
      <c r="AEL159" s="14"/>
      <c r="AEM159" s="14"/>
      <c r="AEN159" s="14"/>
      <c r="AEO159" s="14"/>
      <c r="AEP159" s="14"/>
      <c r="AEQ159" s="14"/>
      <c r="AER159" s="14"/>
      <c r="AES159" s="14"/>
      <c r="AET159" s="14"/>
      <c r="AEU159" s="14"/>
      <c r="AEV159" s="14"/>
      <c r="AEW159" s="14"/>
      <c r="AEX159" s="14"/>
      <c r="AEY159" s="14"/>
      <c r="AEZ159" s="14"/>
      <c r="AFA159" s="14"/>
      <c r="AFB159" s="14"/>
      <c r="AFC159" s="14"/>
      <c r="AFD159" s="14"/>
      <c r="AFE159" s="14"/>
      <c r="AFF159" s="14"/>
      <c r="AFG159" s="14"/>
      <c r="AFH159" s="14"/>
      <c r="AFI159" s="14"/>
      <c r="AFJ159" s="14"/>
      <c r="AFK159" s="14"/>
      <c r="AFL159" s="14"/>
      <c r="AFM159" s="14"/>
      <c r="AFN159" s="14"/>
      <c r="AFO159" s="14"/>
      <c r="AFP159" s="14"/>
      <c r="AFQ159" s="14"/>
      <c r="AFR159" s="14"/>
      <c r="AFS159" s="14"/>
      <c r="AFT159" s="14"/>
      <c r="AFU159" s="14"/>
      <c r="AFV159" s="14"/>
      <c r="AFW159" s="14"/>
      <c r="AFX159" s="14"/>
      <c r="AFY159" s="14"/>
      <c r="AFZ159" s="14"/>
      <c r="AGA159" s="14"/>
      <c r="AGB159" s="14"/>
      <c r="AGC159" s="14"/>
      <c r="AGD159" s="14"/>
      <c r="AGE159" s="14"/>
      <c r="AGF159" s="14"/>
      <c r="AGG159" s="14"/>
      <c r="AGH159" s="14"/>
      <c r="AGI159" s="14"/>
      <c r="AGJ159" s="14"/>
      <c r="AGK159" s="14"/>
      <c r="AGL159" s="14"/>
      <c r="AGM159" s="14"/>
      <c r="AGN159" s="14"/>
      <c r="AGO159" s="14"/>
      <c r="AGP159" s="14"/>
      <c r="AGQ159" s="14"/>
      <c r="AGR159" s="14"/>
      <c r="AGS159" s="14"/>
      <c r="AGT159" s="14"/>
      <c r="AGU159" s="14"/>
      <c r="AGV159" s="14"/>
      <c r="AGW159" s="14"/>
      <c r="AGX159" s="14"/>
      <c r="AGY159" s="14"/>
      <c r="AGZ159" s="14"/>
      <c r="AHA159" s="14"/>
      <c r="AHB159" s="14"/>
      <c r="AHC159" s="14"/>
      <c r="AHD159" s="14"/>
      <c r="AHE159" s="14"/>
      <c r="AHF159" s="14"/>
      <c r="AHG159" s="14"/>
      <c r="AHH159" s="14"/>
      <c r="AHI159" s="14"/>
      <c r="AHJ159" s="14"/>
      <c r="AHK159" s="14"/>
      <c r="AHL159" s="14"/>
      <c r="AHM159" s="14"/>
      <c r="AHN159" s="14"/>
      <c r="AHO159" s="14"/>
      <c r="AHP159" s="14"/>
      <c r="AHQ159" s="14"/>
      <c r="AHR159" s="14"/>
      <c r="AHS159" s="14"/>
      <c r="AHT159" s="14"/>
      <c r="AHU159" s="14"/>
      <c r="AHV159" s="14"/>
      <c r="AHW159" s="14"/>
      <c r="AHX159" s="14"/>
      <c r="AHY159" s="14"/>
      <c r="AHZ159" s="14"/>
      <c r="AIA159" s="14"/>
      <c r="AIB159" s="14"/>
      <c r="AIC159" s="14"/>
      <c r="AID159" s="14"/>
      <c r="AIE159" s="14"/>
      <c r="AIF159" s="14"/>
      <c r="AIG159" s="14"/>
      <c r="AIH159" s="14"/>
      <c r="AII159" s="14"/>
      <c r="AIJ159" s="14"/>
      <c r="AIK159" s="14"/>
      <c r="AIL159" s="14"/>
      <c r="AIM159" s="14"/>
      <c r="AIN159" s="14"/>
      <c r="AIO159" s="14"/>
      <c r="AIP159" s="14"/>
      <c r="AIQ159" s="14"/>
      <c r="AIR159" s="14"/>
      <c r="AIS159" s="14"/>
      <c r="AIT159" s="14"/>
      <c r="AIU159" s="14"/>
      <c r="AIV159" s="14"/>
      <c r="AIW159" s="14"/>
      <c r="AIX159" s="14"/>
      <c r="AIY159" s="14"/>
      <c r="AIZ159" s="14"/>
      <c r="AJA159" s="14"/>
      <c r="AJB159" s="14"/>
      <c r="AJC159" s="14"/>
      <c r="AJD159" s="14"/>
      <c r="AJE159" s="14"/>
      <c r="AJF159" s="14"/>
      <c r="AJG159" s="14"/>
      <c r="AJH159" s="14"/>
      <c r="AJI159" s="14"/>
      <c r="AJJ159" s="14"/>
      <c r="AJK159" s="14"/>
      <c r="AJL159" s="14"/>
      <c r="AJM159" s="14"/>
      <c r="AJN159" s="14"/>
      <c r="AJO159" s="14"/>
      <c r="AJP159" s="14"/>
      <c r="AJQ159" s="14"/>
      <c r="AJR159" s="14"/>
      <c r="AJS159" s="14"/>
      <c r="AJT159" s="14"/>
      <c r="AJU159" s="14"/>
      <c r="AJV159" s="14"/>
      <c r="AJW159" s="14"/>
      <c r="AJX159" s="14"/>
      <c r="AJY159" s="14"/>
      <c r="AJZ159" s="14"/>
      <c r="AKA159" s="14"/>
      <c r="AKB159" s="14"/>
      <c r="AKC159" s="14"/>
      <c r="AKD159" s="14"/>
      <c r="AKE159" s="14"/>
      <c r="AKF159" s="14"/>
      <c r="AKG159" s="14"/>
      <c r="AKH159" s="14"/>
      <c r="AKI159" s="14"/>
      <c r="AKJ159" s="14"/>
      <c r="AKK159" s="14"/>
      <c r="AKL159" s="14"/>
      <c r="AKM159" s="14"/>
      <c r="AKN159" s="14"/>
      <c r="AKO159" s="14"/>
      <c r="AKP159" s="14"/>
      <c r="AKQ159" s="14"/>
      <c r="AKR159" s="14"/>
      <c r="AKS159" s="14"/>
      <c r="AKT159" s="14"/>
      <c r="AKU159" s="14"/>
      <c r="AKV159" s="14"/>
      <c r="AKW159" s="14"/>
      <c r="AKX159" s="14"/>
      <c r="AKY159" s="14"/>
      <c r="AKZ159" s="14"/>
      <c r="ALA159" s="14"/>
      <c r="ALB159" s="14"/>
      <c r="ALC159" s="14"/>
      <c r="ALD159" s="14"/>
      <c r="ALE159" s="14"/>
      <c r="ALF159" s="14"/>
      <c r="ALG159" s="14"/>
      <c r="ALH159" s="14"/>
      <c r="ALI159" s="14"/>
      <c r="ALJ159" s="14"/>
      <c r="ALK159" s="14"/>
      <c r="ALL159" s="14"/>
      <c r="ALM159" s="14"/>
      <c r="ALN159" s="14"/>
      <c r="ALO159" s="14"/>
      <c r="ALP159" s="14"/>
      <c r="ALQ159" s="14"/>
      <c r="ALR159" s="14"/>
      <c r="ALS159" s="14"/>
      <c r="ALT159" s="14"/>
      <c r="ALU159" s="14"/>
      <c r="ALV159" s="14"/>
      <c r="ALW159" s="14"/>
      <c r="ALX159" s="14"/>
      <c r="ALY159" s="14"/>
      <c r="ALZ159" s="14"/>
      <c r="AMA159" s="14"/>
      <c r="AMB159" s="14"/>
      <c r="AMC159" s="14"/>
      <c r="AMD159" s="14"/>
      <c r="AME159" s="14"/>
      <c r="AMF159" s="14"/>
      <c r="AMG159" s="14"/>
      <c r="AMH159" s="14"/>
      <c r="AMI159" s="14"/>
      <c r="AMJ159" s="14"/>
      <c r="AMK159" s="14"/>
      <c r="AML159" s="14"/>
      <c r="AMM159" s="14"/>
      <c r="AMN159" s="14"/>
      <c r="AMO159" s="14"/>
      <c r="AMP159" s="14"/>
      <c r="AMQ159" s="14"/>
      <c r="AMR159" s="14"/>
      <c r="AMS159" s="14"/>
      <c r="AMT159" s="14"/>
      <c r="AMU159" s="14"/>
      <c r="AMV159" s="14"/>
      <c r="AMW159" s="14"/>
      <c r="AMX159" s="14"/>
      <c r="AMY159" s="14"/>
      <c r="AMZ159" s="14"/>
      <c r="ANA159" s="14"/>
      <c r="ANB159" s="14"/>
      <c r="ANC159" s="14"/>
      <c r="AND159" s="14"/>
      <c r="ANE159" s="14"/>
      <c r="ANF159" s="14"/>
      <c r="ANG159" s="14"/>
      <c r="ANH159" s="14"/>
      <c r="ANI159" s="14"/>
      <c r="ANJ159" s="14"/>
      <c r="ANK159" s="14"/>
      <c r="ANL159" s="14"/>
      <c r="ANM159" s="14"/>
      <c r="ANN159" s="14"/>
      <c r="ANO159" s="14"/>
      <c r="ANP159" s="14"/>
      <c r="ANQ159" s="14"/>
      <c r="ANR159" s="14"/>
      <c r="ANS159" s="14"/>
      <c r="ANT159" s="14"/>
      <c r="ANU159" s="14"/>
      <c r="ANV159" s="14"/>
      <c r="ANW159" s="14"/>
      <c r="ANX159" s="14"/>
      <c r="ANY159" s="14"/>
      <c r="ANZ159" s="14"/>
      <c r="AOA159" s="14"/>
      <c r="AOB159" s="14"/>
      <c r="AOC159" s="14"/>
      <c r="AOD159" s="14"/>
      <c r="AOE159" s="14"/>
      <c r="AOF159" s="14"/>
      <c r="AOG159" s="14"/>
      <c r="AOH159" s="14"/>
      <c r="AOI159" s="14"/>
      <c r="AOJ159" s="14"/>
      <c r="AOK159" s="14"/>
      <c r="AOL159" s="14"/>
      <c r="AOM159" s="14"/>
      <c r="AON159" s="14"/>
      <c r="AOO159" s="14"/>
      <c r="AOP159" s="14"/>
      <c r="AOQ159" s="14"/>
      <c r="AOR159" s="14"/>
      <c r="AOS159" s="14"/>
      <c r="AOT159" s="14"/>
      <c r="AOU159" s="14"/>
      <c r="AOV159" s="14"/>
      <c r="AOW159" s="14"/>
      <c r="AOX159" s="14"/>
      <c r="AOY159" s="14"/>
      <c r="AOZ159" s="14"/>
      <c r="APA159" s="14"/>
      <c r="APB159" s="14"/>
      <c r="APC159" s="14"/>
      <c r="APD159" s="14"/>
      <c r="APE159" s="14"/>
      <c r="APF159" s="14"/>
      <c r="APG159" s="14"/>
      <c r="APH159" s="14"/>
      <c r="API159" s="14"/>
      <c r="APJ159" s="14"/>
      <c r="APK159" s="14"/>
      <c r="APL159" s="14"/>
      <c r="APM159" s="14"/>
      <c r="APN159" s="14"/>
      <c r="APO159" s="14"/>
      <c r="APP159" s="14"/>
      <c r="APQ159" s="14"/>
      <c r="APR159" s="14"/>
      <c r="APS159" s="14"/>
      <c r="APT159" s="14"/>
      <c r="APU159" s="14"/>
      <c r="APV159" s="14"/>
      <c r="APW159" s="14"/>
      <c r="APX159" s="14"/>
      <c r="APY159" s="14"/>
      <c r="APZ159" s="14"/>
      <c r="AQA159" s="14"/>
      <c r="AQB159" s="14"/>
      <c r="AQC159" s="14"/>
      <c r="AQD159" s="14"/>
      <c r="AQE159" s="14"/>
      <c r="AQF159" s="14"/>
      <c r="AQG159" s="14"/>
      <c r="AQH159" s="14"/>
      <c r="AQI159" s="14"/>
      <c r="AQJ159" s="14"/>
      <c r="AQK159" s="14"/>
      <c r="AQL159" s="14"/>
      <c r="AQM159" s="14"/>
      <c r="AQN159" s="14"/>
      <c r="AQO159" s="14"/>
      <c r="AQP159" s="14"/>
      <c r="AQQ159" s="14"/>
      <c r="AQR159" s="14"/>
      <c r="AQS159" s="14"/>
      <c r="AQT159" s="14"/>
      <c r="AQU159" s="14"/>
      <c r="AQV159" s="14"/>
      <c r="AQW159" s="14"/>
      <c r="AQX159" s="14"/>
      <c r="AQY159" s="14"/>
      <c r="AQZ159" s="14"/>
      <c r="ARA159" s="14"/>
      <c r="ARB159" s="14"/>
      <c r="ARC159" s="14"/>
      <c r="ARD159" s="14"/>
      <c r="ARE159" s="14"/>
      <c r="ARF159" s="14"/>
      <c r="ARG159" s="14"/>
      <c r="ARH159" s="14"/>
      <c r="ARI159" s="14"/>
      <c r="ARJ159" s="14"/>
      <c r="ARK159" s="14"/>
      <c r="ARL159" s="14"/>
      <c r="ARM159" s="14"/>
      <c r="ARN159" s="14"/>
      <c r="ARO159" s="14"/>
      <c r="ARP159" s="14"/>
      <c r="ARQ159" s="14"/>
      <c r="ARR159" s="14"/>
      <c r="ARS159" s="14"/>
      <c r="ART159" s="14"/>
      <c r="ARU159" s="14"/>
      <c r="ARV159" s="14"/>
      <c r="ARW159" s="14"/>
      <c r="ARX159" s="14"/>
      <c r="ARY159" s="14"/>
      <c r="ARZ159" s="14"/>
      <c r="ASA159" s="14"/>
      <c r="ASB159" s="14"/>
      <c r="ASC159" s="14"/>
      <c r="ASD159" s="14"/>
      <c r="ASE159" s="14"/>
      <c r="ASF159" s="14"/>
      <c r="ASG159" s="14"/>
      <c r="ASH159" s="14"/>
      <c r="ASI159" s="14"/>
      <c r="ASJ159" s="14"/>
      <c r="ASK159" s="14"/>
      <c r="ASL159" s="14"/>
      <c r="ASM159" s="14"/>
      <c r="ASN159" s="14"/>
      <c r="ASO159" s="14"/>
      <c r="ASP159" s="14"/>
      <c r="ASQ159" s="14"/>
      <c r="ASR159" s="14"/>
      <c r="ASS159" s="14"/>
      <c r="AST159" s="14"/>
      <c r="ASU159" s="14"/>
      <c r="ASV159" s="14"/>
      <c r="ASW159" s="14"/>
      <c r="ASX159" s="14"/>
      <c r="ASY159" s="14"/>
      <c r="ASZ159" s="14"/>
      <c r="ATA159" s="14"/>
      <c r="ATB159" s="14"/>
      <c r="ATC159" s="14"/>
      <c r="ATD159" s="14"/>
    </row>
    <row r="160" spans="63:1200">
      <c r="BK160" s="14" t="str">
        <f t="shared" si="2116"/>
        <v/>
      </c>
      <c r="ABO160" s="14"/>
      <c r="ABP160" s="14"/>
      <c r="ABQ160" s="14"/>
      <c r="ABR160" s="14"/>
      <c r="ABS160" s="14"/>
      <c r="ABT160" s="14"/>
      <c r="ABU160" s="14"/>
      <c r="ABV160" s="14"/>
      <c r="ABW160" s="14"/>
      <c r="ABX160" s="14"/>
      <c r="ABY160" s="14"/>
      <c r="ABZ160" s="14"/>
      <c r="ACA160" s="14"/>
      <c r="ACB160" s="14"/>
      <c r="ACC160" s="14"/>
      <c r="ACD160" s="14"/>
      <c r="ACE160" s="14"/>
      <c r="ACF160" s="14"/>
      <c r="ACG160" s="14"/>
      <c r="ACH160" s="14"/>
      <c r="ACI160" s="14"/>
      <c r="ACJ160" s="14"/>
      <c r="ACK160" s="14"/>
      <c r="ACL160" s="14"/>
      <c r="ACM160" s="14"/>
      <c r="ACN160" s="14"/>
      <c r="ACO160" s="14"/>
      <c r="ACP160" s="14"/>
      <c r="ACQ160" s="14"/>
      <c r="ACR160" s="14"/>
      <c r="ACS160" s="14"/>
      <c r="ACT160" s="14"/>
      <c r="ACU160" s="14"/>
      <c r="ACV160" s="14"/>
      <c r="ACW160" s="14"/>
      <c r="ACX160" s="14"/>
      <c r="ACY160" s="14"/>
      <c r="ACZ160" s="14"/>
      <c r="ADA160" s="14"/>
      <c r="ADB160" s="14"/>
      <c r="ADC160" s="14"/>
      <c r="ADD160" s="14"/>
      <c r="ADE160" s="14"/>
      <c r="ADF160" s="14"/>
      <c r="ADG160" s="14"/>
      <c r="ADH160" s="14"/>
      <c r="ADI160" s="14"/>
      <c r="ADJ160" s="14"/>
      <c r="ADK160" s="14"/>
      <c r="ADL160" s="14"/>
      <c r="ADM160" s="14"/>
      <c r="ADN160" s="14"/>
      <c r="ADO160" s="14"/>
      <c r="ADP160" s="14"/>
      <c r="ADQ160" s="14"/>
      <c r="ADR160" s="14"/>
      <c r="ADS160" s="14"/>
      <c r="ADT160" s="14"/>
      <c r="ADU160" s="14"/>
      <c r="ADV160" s="14"/>
      <c r="ADW160" s="14"/>
      <c r="ADX160" s="14"/>
      <c r="ADY160" s="14"/>
      <c r="ADZ160" s="14"/>
      <c r="AEA160" s="14"/>
      <c r="AEB160" s="14"/>
      <c r="AEC160" s="14"/>
      <c r="AED160" s="14"/>
      <c r="AEE160" s="14"/>
      <c r="AEF160" s="14"/>
      <c r="AEG160" s="14"/>
      <c r="AEH160" s="14"/>
      <c r="AEI160" s="14"/>
      <c r="AEJ160" s="14"/>
      <c r="AEK160" s="14"/>
      <c r="AEL160" s="14"/>
      <c r="AEM160" s="14"/>
      <c r="AEN160" s="14"/>
      <c r="AEO160" s="14"/>
      <c r="AEP160" s="14"/>
      <c r="AEQ160" s="14"/>
      <c r="AER160" s="14"/>
      <c r="AES160" s="14"/>
      <c r="AET160" s="14"/>
      <c r="AEU160" s="14"/>
      <c r="AEV160" s="14"/>
      <c r="AEW160" s="14"/>
      <c r="AEX160" s="14"/>
      <c r="AEY160" s="14"/>
      <c r="AEZ160" s="14"/>
      <c r="AFA160" s="14"/>
      <c r="AFB160" s="14"/>
      <c r="AFC160" s="14"/>
      <c r="AFD160" s="14"/>
      <c r="AFE160" s="14"/>
      <c r="AFF160" s="14"/>
      <c r="AFG160" s="14"/>
      <c r="AFH160" s="14"/>
      <c r="AFI160" s="14"/>
      <c r="AFJ160" s="14"/>
      <c r="AFK160" s="14"/>
      <c r="AFL160" s="14"/>
      <c r="AFM160" s="14"/>
      <c r="AFN160" s="14"/>
      <c r="AFO160" s="14"/>
      <c r="AFP160" s="14"/>
      <c r="AFQ160" s="14"/>
      <c r="AFR160" s="14"/>
      <c r="AFS160" s="14"/>
      <c r="AFT160" s="14"/>
      <c r="AFU160" s="14"/>
      <c r="AFV160" s="14"/>
      <c r="AFW160" s="14"/>
      <c r="AFX160" s="14"/>
      <c r="AFY160" s="14"/>
      <c r="AFZ160" s="14"/>
      <c r="AGA160" s="14"/>
      <c r="AGB160" s="14"/>
      <c r="AGC160" s="14"/>
      <c r="AGD160" s="14"/>
      <c r="AGE160" s="14"/>
      <c r="AGF160" s="14"/>
      <c r="AGG160" s="14"/>
      <c r="AGH160" s="14"/>
      <c r="AGI160" s="14"/>
      <c r="AGJ160" s="14"/>
      <c r="AGK160" s="14"/>
      <c r="AGL160" s="14"/>
      <c r="AGM160" s="14"/>
      <c r="AGN160" s="14"/>
      <c r="AGO160" s="14"/>
      <c r="AGP160" s="14"/>
      <c r="AGQ160" s="14"/>
      <c r="AGR160" s="14"/>
      <c r="AGS160" s="14"/>
      <c r="AGT160" s="14"/>
      <c r="AGU160" s="14"/>
      <c r="AGV160" s="14"/>
      <c r="AGW160" s="14"/>
      <c r="AGX160" s="14"/>
      <c r="AGY160" s="14"/>
      <c r="AGZ160" s="14"/>
      <c r="AHA160" s="14"/>
      <c r="AHB160" s="14"/>
      <c r="AHC160" s="14"/>
      <c r="AHD160" s="14"/>
      <c r="AHE160" s="14"/>
      <c r="AHF160" s="14"/>
      <c r="AHG160" s="14"/>
      <c r="AHH160" s="14"/>
      <c r="AHI160" s="14"/>
      <c r="AHJ160" s="14"/>
      <c r="AHK160" s="14"/>
      <c r="AHL160" s="14"/>
      <c r="AHM160" s="14"/>
      <c r="AHN160" s="14"/>
      <c r="AHO160" s="14"/>
      <c r="AHP160" s="14"/>
      <c r="AHQ160" s="14"/>
      <c r="AHR160" s="14"/>
      <c r="AHS160" s="14"/>
      <c r="AHT160" s="14"/>
      <c r="AHU160" s="14"/>
      <c r="AHV160" s="14"/>
      <c r="AHW160" s="14"/>
      <c r="AHX160" s="14"/>
      <c r="AHY160" s="14"/>
      <c r="AHZ160" s="14"/>
      <c r="AIA160" s="14"/>
      <c r="AIB160" s="14"/>
      <c r="AIC160" s="14"/>
      <c r="AID160" s="14"/>
      <c r="AIE160" s="14"/>
      <c r="AIF160" s="14"/>
      <c r="AIG160" s="14"/>
      <c r="AIH160" s="14"/>
      <c r="AII160" s="14"/>
      <c r="AIJ160" s="14"/>
      <c r="AIK160" s="14"/>
      <c r="AIL160" s="14"/>
      <c r="AIM160" s="14"/>
      <c r="AIN160" s="14"/>
      <c r="AIO160" s="14"/>
      <c r="AIP160" s="14"/>
      <c r="AIQ160" s="14"/>
      <c r="AIR160" s="14"/>
      <c r="AIS160" s="14"/>
      <c r="AIT160" s="14"/>
      <c r="AIU160" s="14"/>
      <c r="AIV160" s="14"/>
      <c r="AIW160" s="14"/>
      <c r="AIX160" s="14"/>
      <c r="AIY160" s="14"/>
      <c r="AIZ160" s="14"/>
      <c r="AJA160" s="14"/>
      <c r="AJB160" s="14"/>
      <c r="AJC160" s="14"/>
      <c r="AJD160" s="14"/>
      <c r="AJE160" s="14"/>
      <c r="AJF160" s="14"/>
      <c r="AJG160" s="14"/>
      <c r="AJH160" s="14"/>
      <c r="AJI160" s="14"/>
      <c r="AJJ160" s="14"/>
      <c r="AJK160" s="14"/>
      <c r="AJL160" s="14"/>
      <c r="AJM160" s="14"/>
      <c r="AJN160" s="14"/>
      <c r="AJO160" s="14"/>
      <c r="AJP160" s="14"/>
      <c r="AJQ160" s="14"/>
      <c r="AJR160" s="14"/>
      <c r="AJS160" s="14"/>
      <c r="AJT160" s="14"/>
      <c r="AJU160" s="14"/>
      <c r="AJV160" s="14"/>
      <c r="AJW160" s="14"/>
      <c r="AJX160" s="14"/>
      <c r="AJY160" s="14"/>
      <c r="AJZ160" s="14"/>
      <c r="AKA160" s="14"/>
      <c r="AKB160" s="14"/>
      <c r="AKC160" s="14"/>
      <c r="AKD160" s="14"/>
      <c r="AKE160" s="14"/>
      <c r="AKF160" s="14"/>
      <c r="AKG160" s="14"/>
      <c r="AKH160" s="14"/>
      <c r="AKI160" s="14"/>
      <c r="AKJ160" s="14"/>
      <c r="AKK160" s="14"/>
      <c r="AKL160" s="14"/>
      <c r="AKM160" s="14"/>
      <c r="AKN160" s="14"/>
      <c r="AKO160" s="14"/>
      <c r="AKP160" s="14"/>
      <c r="AKQ160" s="14"/>
      <c r="AKR160" s="14"/>
      <c r="AKS160" s="14"/>
      <c r="AKT160" s="14"/>
      <c r="AKU160" s="14"/>
      <c r="AKV160" s="14"/>
      <c r="AKW160" s="14"/>
      <c r="AKX160" s="14"/>
      <c r="AKY160" s="14"/>
      <c r="AKZ160" s="14"/>
      <c r="ALA160" s="14"/>
      <c r="ALB160" s="14"/>
      <c r="ALC160" s="14"/>
      <c r="ALD160" s="14"/>
      <c r="ALE160" s="14"/>
      <c r="ALF160" s="14"/>
      <c r="ALG160" s="14"/>
      <c r="ALH160" s="14"/>
      <c r="ALI160" s="14"/>
      <c r="ALJ160" s="14"/>
      <c r="ALK160" s="14"/>
      <c r="ALL160" s="14"/>
      <c r="ALM160" s="14"/>
      <c r="ALN160" s="14"/>
      <c r="ALO160" s="14"/>
      <c r="ALP160" s="14"/>
      <c r="ALQ160" s="14"/>
      <c r="ALR160" s="14"/>
      <c r="ALS160" s="14"/>
      <c r="ALT160" s="14"/>
      <c r="ALU160" s="14"/>
      <c r="ALV160" s="14"/>
      <c r="ALW160" s="14"/>
      <c r="ALX160" s="14"/>
      <c r="ALY160" s="14"/>
      <c r="ALZ160" s="14"/>
      <c r="AMA160" s="14"/>
      <c r="AMB160" s="14"/>
      <c r="AMC160" s="14"/>
      <c r="AMD160" s="14"/>
      <c r="AME160" s="14"/>
      <c r="AMF160" s="14"/>
      <c r="AMG160" s="14"/>
      <c r="AMH160" s="14"/>
      <c r="AMI160" s="14"/>
      <c r="AMJ160" s="14"/>
      <c r="AMK160" s="14"/>
      <c r="AML160" s="14"/>
      <c r="AMM160" s="14"/>
      <c r="AMN160" s="14"/>
      <c r="AMO160" s="14"/>
      <c r="AMP160" s="14"/>
      <c r="AMQ160" s="14"/>
      <c r="AMR160" s="14"/>
      <c r="AMS160" s="14"/>
      <c r="AMT160" s="14"/>
      <c r="AMU160" s="14"/>
      <c r="AMV160" s="14"/>
      <c r="AMW160" s="14"/>
      <c r="AMX160" s="14"/>
      <c r="AMY160" s="14"/>
      <c r="AMZ160" s="14"/>
      <c r="ANA160" s="14"/>
      <c r="ANB160" s="14"/>
      <c r="ANC160" s="14"/>
      <c r="AND160" s="14"/>
      <c r="ANE160" s="14"/>
      <c r="ANF160" s="14"/>
      <c r="ANG160" s="14"/>
      <c r="ANH160" s="14"/>
      <c r="ANI160" s="14"/>
      <c r="ANJ160" s="14"/>
      <c r="ANK160" s="14"/>
      <c r="ANL160" s="14"/>
      <c r="ANM160" s="14"/>
      <c r="ANN160" s="14"/>
      <c r="ANO160" s="14"/>
      <c r="ANP160" s="14"/>
      <c r="ANQ160" s="14"/>
      <c r="ANR160" s="14"/>
      <c r="ANS160" s="14"/>
      <c r="ANT160" s="14"/>
      <c r="ANU160" s="14"/>
      <c r="ANV160" s="14"/>
      <c r="ANW160" s="14"/>
      <c r="ANX160" s="14"/>
      <c r="ANY160" s="14"/>
      <c r="ANZ160" s="14"/>
      <c r="AOA160" s="14"/>
      <c r="AOB160" s="14"/>
      <c r="AOC160" s="14"/>
      <c r="AOD160" s="14"/>
      <c r="AOE160" s="14"/>
      <c r="AOF160" s="14"/>
      <c r="AOG160" s="14"/>
      <c r="AOH160" s="14"/>
      <c r="AOI160" s="14"/>
      <c r="AOJ160" s="14"/>
      <c r="AOK160" s="14"/>
      <c r="AOL160" s="14"/>
      <c r="AOM160" s="14"/>
      <c r="AON160" s="14"/>
      <c r="AOO160" s="14"/>
      <c r="AOP160" s="14"/>
      <c r="AOQ160" s="14"/>
      <c r="AOR160" s="14"/>
      <c r="AOS160" s="14"/>
      <c r="AOT160" s="14"/>
      <c r="AOU160" s="14"/>
      <c r="AOV160" s="14"/>
      <c r="AOW160" s="14"/>
      <c r="AOX160" s="14"/>
      <c r="AOY160" s="14"/>
      <c r="AOZ160" s="14"/>
      <c r="APA160" s="14"/>
      <c r="APB160" s="14"/>
      <c r="APC160" s="14"/>
      <c r="APD160" s="14"/>
      <c r="APE160" s="14"/>
      <c r="APF160" s="14"/>
      <c r="APG160" s="14"/>
      <c r="APH160" s="14"/>
      <c r="API160" s="14"/>
      <c r="APJ160" s="14"/>
      <c r="APK160" s="14"/>
      <c r="APL160" s="14"/>
      <c r="APM160" s="14"/>
      <c r="APN160" s="14"/>
      <c r="APO160" s="14"/>
      <c r="APP160" s="14"/>
      <c r="APQ160" s="14"/>
      <c r="APR160" s="14"/>
      <c r="APS160" s="14"/>
      <c r="APT160" s="14"/>
      <c r="APU160" s="14"/>
      <c r="APV160" s="14"/>
      <c r="APW160" s="14"/>
      <c r="APX160" s="14"/>
      <c r="APY160" s="14"/>
      <c r="APZ160" s="14"/>
      <c r="AQA160" s="14"/>
      <c r="AQB160" s="14"/>
      <c r="AQC160" s="14"/>
      <c r="AQD160" s="14"/>
      <c r="AQE160" s="14"/>
      <c r="AQF160" s="14"/>
      <c r="AQG160" s="14"/>
      <c r="AQH160" s="14"/>
      <c r="AQI160" s="14"/>
      <c r="AQJ160" s="14"/>
      <c r="AQK160" s="14"/>
      <c r="AQL160" s="14"/>
      <c r="AQM160" s="14"/>
      <c r="AQN160" s="14"/>
      <c r="AQO160" s="14"/>
      <c r="AQP160" s="14"/>
      <c r="AQQ160" s="14"/>
      <c r="AQR160" s="14"/>
      <c r="AQS160" s="14"/>
      <c r="AQT160" s="14"/>
      <c r="AQU160" s="14"/>
      <c r="AQV160" s="14"/>
      <c r="AQW160" s="14"/>
      <c r="AQX160" s="14"/>
      <c r="AQY160" s="14"/>
      <c r="AQZ160" s="14"/>
      <c r="ARA160" s="14"/>
      <c r="ARB160" s="14"/>
      <c r="ARC160" s="14"/>
      <c r="ARD160" s="14"/>
      <c r="ARE160" s="14"/>
      <c r="ARF160" s="14"/>
      <c r="ARG160" s="14"/>
      <c r="ARH160" s="14"/>
      <c r="ARI160" s="14"/>
      <c r="ARJ160" s="14"/>
      <c r="ARK160" s="14"/>
      <c r="ARL160" s="14"/>
      <c r="ARM160" s="14"/>
      <c r="ARN160" s="14"/>
      <c r="ARO160" s="14"/>
      <c r="ARP160" s="14"/>
      <c r="ARQ160" s="14"/>
      <c r="ARR160" s="14"/>
      <c r="ARS160" s="14"/>
      <c r="ART160" s="14"/>
      <c r="ARU160" s="14"/>
      <c r="ARV160" s="14"/>
      <c r="ARW160" s="14"/>
      <c r="ARX160" s="14"/>
      <c r="ARY160" s="14"/>
      <c r="ARZ160" s="14"/>
      <c r="ASA160" s="14"/>
      <c r="ASB160" s="14"/>
      <c r="ASC160" s="14"/>
      <c r="ASD160" s="14"/>
      <c r="ASE160" s="14"/>
      <c r="ASF160" s="14"/>
      <c r="ASG160" s="14"/>
      <c r="ASH160" s="14"/>
      <c r="ASI160" s="14"/>
      <c r="ASJ160" s="14"/>
      <c r="ASK160" s="14"/>
      <c r="ASL160" s="14"/>
      <c r="ASM160" s="14"/>
      <c r="ASN160" s="14"/>
      <c r="ASO160" s="14"/>
      <c r="ASP160" s="14"/>
      <c r="ASQ160" s="14"/>
      <c r="ASR160" s="14"/>
      <c r="ASS160" s="14"/>
      <c r="AST160" s="14"/>
      <c r="ASU160" s="14"/>
      <c r="ASV160" s="14"/>
      <c r="ASW160" s="14"/>
      <c r="ASX160" s="14"/>
      <c r="ASY160" s="14"/>
      <c r="ASZ160" s="14"/>
      <c r="ATA160" s="14"/>
      <c r="ATB160" s="14"/>
      <c r="ATC160" s="14"/>
      <c r="ATD160" s="14"/>
    </row>
    <row r="161" spans="63:1200">
      <c r="BK161" s="14" t="str">
        <f t="shared" si="2116"/>
        <v/>
      </c>
      <c r="ABO161" s="14"/>
      <c r="ABP161" s="14"/>
      <c r="ABQ161" s="14"/>
      <c r="ABR161" s="14"/>
      <c r="ABS161" s="14"/>
      <c r="ABT161" s="14"/>
      <c r="ABU161" s="14"/>
      <c r="ABV161" s="14"/>
      <c r="ABW161" s="14"/>
      <c r="ABX161" s="14"/>
      <c r="ABY161" s="14"/>
      <c r="ABZ161" s="14"/>
      <c r="ACA161" s="14"/>
      <c r="ACB161" s="14"/>
      <c r="ACC161" s="14"/>
      <c r="ACD161" s="14"/>
      <c r="ACE161" s="14"/>
      <c r="ACF161" s="14"/>
      <c r="ACG161" s="14"/>
      <c r="ACH161" s="14"/>
      <c r="ACI161" s="14"/>
      <c r="ACJ161" s="14"/>
      <c r="ACK161" s="14"/>
      <c r="ACL161" s="14"/>
      <c r="ACM161" s="14"/>
      <c r="ACN161" s="14"/>
      <c r="ACO161" s="14"/>
      <c r="ACP161" s="14"/>
      <c r="ACQ161" s="14"/>
      <c r="ACR161" s="14"/>
      <c r="ACS161" s="14"/>
      <c r="ACT161" s="14"/>
      <c r="ACU161" s="14"/>
      <c r="ACV161" s="14"/>
      <c r="ACW161" s="14"/>
      <c r="ACX161" s="14"/>
      <c r="ACY161" s="14"/>
      <c r="ACZ161" s="14"/>
      <c r="ADA161" s="14"/>
      <c r="ADB161" s="14"/>
      <c r="ADC161" s="14"/>
      <c r="ADD161" s="14"/>
      <c r="ADE161" s="14"/>
      <c r="ADF161" s="14"/>
      <c r="ADG161" s="14"/>
      <c r="ADH161" s="14"/>
      <c r="ADI161" s="14"/>
      <c r="ADJ161" s="14"/>
      <c r="ADK161" s="14"/>
      <c r="ADL161" s="14"/>
      <c r="ADM161" s="14"/>
      <c r="ADN161" s="14"/>
      <c r="ADO161" s="14"/>
      <c r="ADP161" s="14"/>
      <c r="ADQ161" s="14"/>
      <c r="ADR161" s="14"/>
      <c r="ADS161" s="14"/>
      <c r="ADT161" s="14"/>
      <c r="ADU161" s="14"/>
      <c r="ADV161" s="14"/>
      <c r="ADW161" s="14"/>
      <c r="ADX161" s="14"/>
      <c r="ADY161" s="14"/>
      <c r="ADZ161" s="14"/>
      <c r="AEA161" s="14"/>
      <c r="AEB161" s="14"/>
      <c r="AEC161" s="14"/>
      <c r="AED161" s="14"/>
      <c r="AEE161" s="14"/>
      <c r="AEF161" s="14"/>
      <c r="AEG161" s="14"/>
      <c r="AEH161" s="14"/>
      <c r="AEI161" s="14"/>
      <c r="AEJ161" s="14"/>
      <c r="AEK161" s="14"/>
      <c r="AEL161" s="14"/>
      <c r="AEM161" s="14"/>
      <c r="AEN161" s="14"/>
      <c r="AEO161" s="14"/>
      <c r="AEP161" s="14"/>
      <c r="AEQ161" s="14"/>
      <c r="AER161" s="14"/>
      <c r="AES161" s="14"/>
      <c r="AET161" s="14"/>
      <c r="AEU161" s="14"/>
      <c r="AEV161" s="14"/>
      <c r="AEW161" s="14"/>
      <c r="AEX161" s="14"/>
      <c r="AEY161" s="14"/>
      <c r="AEZ161" s="14"/>
      <c r="AFA161" s="14"/>
      <c r="AFB161" s="14"/>
      <c r="AFC161" s="14"/>
      <c r="AFD161" s="14"/>
      <c r="AFE161" s="14"/>
      <c r="AFF161" s="14"/>
      <c r="AFG161" s="14"/>
      <c r="AFH161" s="14"/>
      <c r="AFI161" s="14"/>
      <c r="AFJ161" s="14"/>
      <c r="AFK161" s="14"/>
      <c r="AFL161" s="14"/>
      <c r="AFM161" s="14"/>
      <c r="AFN161" s="14"/>
      <c r="AFO161" s="14"/>
      <c r="AFP161" s="14"/>
      <c r="AFQ161" s="14"/>
      <c r="AFR161" s="14"/>
      <c r="AFS161" s="14"/>
      <c r="AFT161" s="14"/>
      <c r="AFU161" s="14"/>
      <c r="AFV161" s="14"/>
      <c r="AFW161" s="14"/>
      <c r="AFX161" s="14"/>
      <c r="AFY161" s="14"/>
      <c r="AFZ161" s="14"/>
      <c r="AGA161" s="14"/>
      <c r="AGB161" s="14"/>
      <c r="AGC161" s="14"/>
      <c r="AGD161" s="14"/>
      <c r="AGE161" s="14"/>
      <c r="AGF161" s="14"/>
      <c r="AGG161" s="14"/>
      <c r="AGH161" s="14"/>
      <c r="AGI161" s="14"/>
      <c r="AGJ161" s="14"/>
      <c r="AGK161" s="14"/>
      <c r="AGL161" s="14"/>
      <c r="AGM161" s="14"/>
      <c r="AGN161" s="14"/>
      <c r="AGO161" s="14"/>
      <c r="AGP161" s="14"/>
      <c r="AGQ161" s="14"/>
      <c r="AGR161" s="14"/>
      <c r="AGS161" s="14"/>
      <c r="AGT161" s="14"/>
      <c r="AGU161" s="14"/>
      <c r="AGV161" s="14"/>
      <c r="AGW161" s="14"/>
      <c r="AGX161" s="14"/>
      <c r="AGY161" s="14"/>
      <c r="AGZ161" s="14"/>
      <c r="AHA161" s="14"/>
      <c r="AHB161" s="14"/>
      <c r="AHC161" s="14"/>
      <c r="AHD161" s="14"/>
      <c r="AHE161" s="14"/>
      <c r="AHF161" s="14"/>
      <c r="AHG161" s="14"/>
      <c r="AHH161" s="14"/>
      <c r="AHI161" s="14"/>
      <c r="AHJ161" s="14"/>
      <c r="AHK161" s="14"/>
      <c r="AHL161" s="14"/>
      <c r="AHM161" s="14"/>
      <c r="AHN161" s="14"/>
      <c r="AHO161" s="14"/>
      <c r="AHP161" s="14"/>
      <c r="AHQ161" s="14"/>
      <c r="AHR161" s="14"/>
      <c r="AHS161" s="14"/>
      <c r="AHT161" s="14"/>
      <c r="AHU161" s="14"/>
      <c r="AHV161" s="14"/>
      <c r="AHW161" s="14"/>
      <c r="AHX161" s="14"/>
      <c r="AHY161" s="14"/>
      <c r="AHZ161" s="14"/>
      <c r="AIA161" s="14"/>
      <c r="AIB161" s="14"/>
      <c r="AIC161" s="14"/>
      <c r="AID161" s="14"/>
      <c r="AIE161" s="14"/>
      <c r="AIF161" s="14"/>
      <c r="AIG161" s="14"/>
      <c r="AIH161" s="14"/>
      <c r="AII161" s="14"/>
      <c r="AIJ161" s="14"/>
      <c r="AIK161" s="14"/>
      <c r="AIL161" s="14"/>
      <c r="AIM161" s="14"/>
      <c r="AIN161" s="14"/>
      <c r="AIO161" s="14"/>
      <c r="AIP161" s="14"/>
      <c r="AIQ161" s="14"/>
      <c r="AIR161" s="14"/>
      <c r="AIS161" s="14"/>
      <c r="AIT161" s="14"/>
      <c r="AIU161" s="14"/>
      <c r="AIV161" s="14"/>
      <c r="AIW161" s="14"/>
      <c r="AIX161" s="14"/>
      <c r="AIY161" s="14"/>
      <c r="AIZ161" s="14"/>
      <c r="AJA161" s="14"/>
      <c r="AJB161" s="14"/>
      <c r="AJC161" s="14"/>
      <c r="AJD161" s="14"/>
      <c r="AJE161" s="14"/>
      <c r="AJF161" s="14"/>
      <c r="AJG161" s="14"/>
      <c r="AJH161" s="14"/>
      <c r="AJI161" s="14"/>
      <c r="AJJ161" s="14"/>
      <c r="AJK161" s="14"/>
      <c r="AJL161" s="14"/>
      <c r="AJM161" s="14"/>
      <c r="AJN161" s="14"/>
      <c r="AJO161" s="14"/>
      <c r="AJP161" s="14"/>
      <c r="AJQ161" s="14"/>
      <c r="AJR161" s="14"/>
      <c r="AJS161" s="14"/>
      <c r="AJT161" s="14"/>
      <c r="AJU161" s="14"/>
      <c r="AJV161" s="14"/>
      <c r="AJW161" s="14"/>
      <c r="AJX161" s="14"/>
      <c r="AJY161" s="14"/>
      <c r="AJZ161" s="14"/>
      <c r="AKA161" s="14"/>
      <c r="AKB161" s="14"/>
      <c r="AKC161" s="14"/>
      <c r="AKD161" s="14"/>
      <c r="AKE161" s="14"/>
      <c r="AKF161" s="14"/>
      <c r="AKG161" s="14"/>
      <c r="AKH161" s="14"/>
      <c r="AKI161" s="14"/>
      <c r="AKJ161" s="14"/>
      <c r="AKK161" s="14"/>
      <c r="AKL161" s="14"/>
      <c r="AKM161" s="14"/>
      <c r="AKN161" s="14"/>
      <c r="AKO161" s="14"/>
      <c r="AKP161" s="14"/>
      <c r="AKQ161" s="14"/>
      <c r="AKR161" s="14"/>
      <c r="AKS161" s="14"/>
      <c r="AKT161" s="14"/>
      <c r="AKU161" s="14"/>
      <c r="AKV161" s="14"/>
      <c r="AKW161" s="14"/>
      <c r="AKX161" s="14"/>
      <c r="AKY161" s="14"/>
      <c r="AKZ161" s="14"/>
      <c r="ALA161" s="14"/>
      <c r="ALB161" s="14"/>
      <c r="ALC161" s="14"/>
      <c r="ALD161" s="14"/>
      <c r="ALE161" s="14"/>
      <c r="ALF161" s="14"/>
      <c r="ALG161" s="14"/>
      <c r="ALH161" s="14"/>
      <c r="ALI161" s="14"/>
      <c r="ALJ161" s="14"/>
      <c r="ALK161" s="14"/>
      <c r="ALL161" s="14"/>
      <c r="ALM161" s="14"/>
      <c r="ALN161" s="14"/>
      <c r="ALO161" s="14"/>
      <c r="ALP161" s="14"/>
      <c r="ALQ161" s="14"/>
      <c r="ALR161" s="14"/>
      <c r="ALS161" s="14"/>
      <c r="ALT161" s="14"/>
      <c r="ALU161" s="14"/>
      <c r="ALV161" s="14"/>
      <c r="ALW161" s="14"/>
      <c r="ALX161" s="14"/>
      <c r="ALY161" s="14"/>
      <c r="ALZ161" s="14"/>
      <c r="AMA161" s="14"/>
      <c r="AMB161" s="14"/>
      <c r="AMC161" s="14"/>
      <c r="AMD161" s="14"/>
      <c r="AME161" s="14"/>
      <c r="AMF161" s="14"/>
      <c r="AMG161" s="14"/>
      <c r="AMH161" s="14"/>
      <c r="AMI161" s="14"/>
      <c r="AMJ161" s="14"/>
      <c r="AMK161" s="14"/>
      <c r="AML161" s="14"/>
      <c r="AMM161" s="14"/>
      <c r="AMN161" s="14"/>
      <c r="AMO161" s="14"/>
      <c r="AMP161" s="14"/>
      <c r="AMQ161" s="14"/>
      <c r="AMR161" s="14"/>
      <c r="AMS161" s="14"/>
      <c r="AMT161" s="14"/>
      <c r="AMU161" s="14"/>
      <c r="AMV161" s="14"/>
      <c r="AMW161" s="14"/>
      <c r="AMX161" s="14"/>
      <c r="AMY161" s="14"/>
      <c r="AMZ161" s="14"/>
      <c r="ANA161" s="14"/>
      <c r="ANB161" s="14"/>
      <c r="ANC161" s="14"/>
      <c r="AND161" s="14"/>
      <c r="ANE161" s="14"/>
      <c r="ANF161" s="14"/>
      <c r="ANG161" s="14"/>
      <c r="ANH161" s="14"/>
      <c r="ANI161" s="14"/>
      <c r="ANJ161" s="14"/>
      <c r="ANK161" s="14"/>
      <c r="ANL161" s="14"/>
      <c r="ANM161" s="14"/>
      <c r="ANN161" s="14"/>
      <c r="ANO161" s="14"/>
      <c r="ANP161" s="14"/>
      <c r="ANQ161" s="14"/>
      <c r="ANR161" s="14"/>
      <c r="ANS161" s="14"/>
      <c r="ANT161" s="14"/>
      <c r="ANU161" s="14"/>
      <c r="ANV161" s="14"/>
      <c r="ANW161" s="14"/>
      <c r="ANX161" s="14"/>
      <c r="ANY161" s="14"/>
      <c r="ANZ161" s="14"/>
      <c r="AOA161" s="14"/>
      <c r="AOB161" s="14"/>
      <c r="AOC161" s="14"/>
      <c r="AOD161" s="14"/>
      <c r="AOE161" s="14"/>
      <c r="AOF161" s="14"/>
      <c r="AOG161" s="14"/>
      <c r="AOH161" s="14"/>
      <c r="AOI161" s="14"/>
      <c r="AOJ161" s="14"/>
      <c r="AOK161" s="14"/>
      <c r="AOL161" s="14"/>
      <c r="AOM161" s="14"/>
      <c r="AON161" s="14"/>
      <c r="AOO161" s="14"/>
      <c r="AOP161" s="14"/>
      <c r="AOQ161" s="14"/>
      <c r="AOR161" s="14"/>
      <c r="AOS161" s="14"/>
      <c r="AOT161" s="14"/>
      <c r="AOU161" s="14"/>
      <c r="AOV161" s="14"/>
      <c r="AOW161" s="14"/>
      <c r="AOX161" s="14"/>
      <c r="AOY161" s="14"/>
      <c r="AOZ161" s="14"/>
      <c r="APA161" s="14"/>
      <c r="APB161" s="14"/>
      <c r="APC161" s="14"/>
      <c r="APD161" s="14"/>
      <c r="APE161" s="14"/>
      <c r="APF161" s="14"/>
      <c r="APG161" s="14"/>
      <c r="APH161" s="14"/>
      <c r="API161" s="14"/>
      <c r="APJ161" s="14"/>
      <c r="APK161" s="14"/>
      <c r="APL161" s="14"/>
      <c r="APM161" s="14"/>
      <c r="APN161" s="14"/>
      <c r="APO161" s="14"/>
      <c r="APP161" s="14"/>
      <c r="APQ161" s="14"/>
      <c r="APR161" s="14"/>
      <c r="APS161" s="14"/>
      <c r="APT161" s="14"/>
      <c r="APU161" s="14"/>
      <c r="APV161" s="14"/>
      <c r="APW161" s="14"/>
      <c r="APX161" s="14"/>
      <c r="APY161" s="14"/>
      <c r="APZ161" s="14"/>
      <c r="AQA161" s="14"/>
      <c r="AQB161" s="14"/>
      <c r="AQC161" s="14"/>
      <c r="AQD161" s="14"/>
      <c r="AQE161" s="14"/>
      <c r="AQF161" s="14"/>
      <c r="AQG161" s="14"/>
      <c r="AQH161" s="14"/>
      <c r="AQI161" s="14"/>
      <c r="AQJ161" s="14"/>
      <c r="AQK161" s="14"/>
      <c r="AQL161" s="14"/>
      <c r="AQM161" s="14"/>
      <c r="AQN161" s="14"/>
      <c r="AQO161" s="14"/>
      <c r="AQP161" s="14"/>
      <c r="AQQ161" s="14"/>
      <c r="AQR161" s="14"/>
      <c r="AQS161" s="14"/>
      <c r="AQT161" s="14"/>
      <c r="AQU161" s="14"/>
      <c r="AQV161" s="14"/>
      <c r="AQW161" s="14"/>
      <c r="AQX161" s="14"/>
      <c r="AQY161" s="14"/>
      <c r="AQZ161" s="14"/>
      <c r="ARA161" s="14"/>
      <c r="ARB161" s="14"/>
      <c r="ARC161" s="14"/>
      <c r="ARD161" s="14"/>
      <c r="ARE161" s="14"/>
      <c r="ARF161" s="14"/>
      <c r="ARG161" s="14"/>
      <c r="ARH161" s="14"/>
      <c r="ARI161" s="14"/>
      <c r="ARJ161" s="14"/>
      <c r="ARK161" s="14"/>
      <c r="ARL161" s="14"/>
      <c r="ARM161" s="14"/>
      <c r="ARN161" s="14"/>
      <c r="ARO161" s="14"/>
      <c r="ARP161" s="14"/>
      <c r="ARQ161" s="14"/>
      <c r="ARR161" s="14"/>
      <c r="ARS161" s="14"/>
      <c r="ART161" s="14"/>
      <c r="ARU161" s="14"/>
      <c r="ARV161" s="14"/>
      <c r="ARW161" s="14"/>
      <c r="ARX161" s="14"/>
      <c r="ARY161" s="14"/>
      <c r="ARZ161" s="14"/>
      <c r="ASA161" s="14"/>
      <c r="ASB161" s="14"/>
      <c r="ASC161" s="14"/>
      <c r="ASD161" s="14"/>
      <c r="ASE161" s="14"/>
      <c r="ASF161" s="14"/>
      <c r="ASG161" s="14"/>
      <c r="ASH161" s="14"/>
      <c r="ASI161" s="14"/>
      <c r="ASJ161" s="14"/>
      <c r="ASK161" s="14"/>
      <c r="ASL161" s="14"/>
      <c r="ASM161" s="14"/>
      <c r="ASN161" s="14"/>
      <c r="ASO161" s="14"/>
      <c r="ASP161" s="14"/>
      <c r="ASQ161" s="14"/>
      <c r="ASR161" s="14"/>
      <c r="ASS161" s="14"/>
      <c r="AST161" s="14"/>
      <c r="ASU161" s="14"/>
      <c r="ASV161" s="14"/>
      <c r="ASW161" s="14"/>
      <c r="ASX161" s="14"/>
      <c r="ASY161" s="14"/>
      <c r="ASZ161" s="14"/>
      <c r="ATA161" s="14"/>
      <c r="ATB161" s="14"/>
      <c r="ATC161" s="14"/>
      <c r="ATD161" s="14"/>
    </row>
    <row r="162" spans="63:1200">
      <c r="BK162" s="14" t="str">
        <f t="shared" si="2116"/>
        <v/>
      </c>
      <c r="ABO162" s="14"/>
      <c r="ABP162" s="14"/>
      <c r="ABQ162" s="14"/>
      <c r="ABR162" s="14"/>
      <c r="ABS162" s="14"/>
      <c r="ABT162" s="14"/>
      <c r="ABU162" s="14"/>
      <c r="ABV162" s="14"/>
      <c r="ABW162" s="14"/>
      <c r="ABX162" s="14"/>
      <c r="ABY162" s="14"/>
      <c r="ABZ162" s="14"/>
      <c r="ACA162" s="14"/>
      <c r="ACB162" s="14"/>
      <c r="ACC162" s="14"/>
      <c r="ACD162" s="14"/>
      <c r="ACE162" s="14"/>
      <c r="ACF162" s="14"/>
      <c r="ACG162" s="14"/>
      <c r="ACH162" s="14"/>
      <c r="ACI162" s="14"/>
      <c r="ACJ162" s="14"/>
      <c r="ACK162" s="14"/>
      <c r="ACL162" s="14"/>
      <c r="ACM162" s="14"/>
      <c r="ACN162" s="14"/>
      <c r="ACO162" s="14"/>
      <c r="ACP162" s="14"/>
      <c r="ACQ162" s="14"/>
      <c r="ACR162" s="14"/>
      <c r="ACS162" s="14"/>
      <c r="ACT162" s="14"/>
      <c r="ACU162" s="14"/>
      <c r="ACV162" s="14"/>
      <c r="ACW162" s="14"/>
      <c r="ACX162" s="14"/>
      <c r="ACY162" s="14"/>
      <c r="ACZ162" s="14"/>
      <c r="ADA162" s="14"/>
      <c r="ADB162" s="14"/>
      <c r="ADC162" s="14"/>
      <c r="ADD162" s="14"/>
      <c r="ADE162" s="14"/>
      <c r="ADF162" s="14"/>
      <c r="ADG162" s="14"/>
      <c r="ADH162" s="14"/>
      <c r="ADI162" s="14"/>
      <c r="ADJ162" s="14"/>
      <c r="ADK162" s="14"/>
      <c r="ADL162" s="14"/>
      <c r="ADM162" s="14"/>
      <c r="ADN162" s="14"/>
      <c r="ADO162" s="14"/>
      <c r="ADP162" s="14"/>
      <c r="ADQ162" s="14"/>
      <c r="ADR162" s="14"/>
      <c r="ADS162" s="14"/>
      <c r="ADT162" s="14"/>
      <c r="ADU162" s="14"/>
      <c r="ADV162" s="14"/>
      <c r="ADW162" s="14"/>
      <c r="ADX162" s="14"/>
      <c r="ADY162" s="14"/>
      <c r="ADZ162" s="14"/>
      <c r="AEA162" s="14"/>
      <c r="AEB162" s="14"/>
      <c r="AEC162" s="14"/>
      <c r="AED162" s="14"/>
      <c r="AEE162" s="14"/>
      <c r="AEF162" s="14"/>
      <c r="AEG162" s="14"/>
      <c r="AEH162" s="14"/>
      <c r="AEI162" s="14"/>
      <c r="AEJ162" s="14"/>
      <c r="AEK162" s="14"/>
      <c r="AEL162" s="14"/>
      <c r="AEM162" s="14"/>
      <c r="AEN162" s="14"/>
      <c r="AEO162" s="14"/>
      <c r="AEP162" s="14"/>
      <c r="AEQ162" s="14"/>
      <c r="AER162" s="14"/>
      <c r="AES162" s="14"/>
      <c r="AET162" s="14"/>
      <c r="AEU162" s="14"/>
      <c r="AEV162" s="14"/>
      <c r="AEW162" s="14"/>
      <c r="AEX162" s="14"/>
      <c r="AEY162" s="14"/>
      <c r="AEZ162" s="14"/>
      <c r="AFA162" s="14"/>
      <c r="AFB162" s="14"/>
      <c r="AFC162" s="14"/>
      <c r="AFD162" s="14"/>
      <c r="AFE162" s="14"/>
      <c r="AFF162" s="14"/>
      <c r="AFG162" s="14"/>
      <c r="AFH162" s="14"/>
      <c r="AFI162" s="14"/>
      <c r="AFJ162" s="14"/>
      <c r="AFK162" s="14"/>
      <c r="AFL162" s="14"/>
      <c r="AFM162" s="14"/>
      <c r="AFN162" s="14"/>
      <c r="AFO162" s="14"/>
      <c r="AFP162" s="14"/>
      <c r="AFQ162" s="14"/>
      <c r="AFR162" s="14"/>
      <c r="AFS162" s="14"/>
      <c r="AFT162" s="14"/>
      <c r="AFU162" s="14"/>
      <c r="AFV162" s="14"/>
      <c r="AFW162" s="14"/>
      <c r="AFX162" s="14"/>
      <c r="AFY162" s="14"/>
      <c r="AFZ162" s="14"/>
      <c r="AGA162" s="14"/>
      <c r="AGB162" s="14"/>
      <c r="AGC162" s="14"/>
      <c r="AGD162" s="14"/>
      <c r="AGE162" s="14"/>
      <c r="AGF162" s="14"/>
      <c r="AGG162" s="14"/>
      <c r="AGH162" s="14"/>
      <c r="AGI162" s="14"/>
      <c r="AGJ162" s="14"/>
      <c r="AGK162" s="14"/>
      <c r="AGL162" s="14"/>
      <c r="AGM162" s="14"/>
      <c r="AGN162" s="14"/>
      <c r="AGO162" s="14"/>
      <c r="AGP162" s="14"/>
      <c r="AGQ162" s="14"/>
      <c r="AGR162" s="14"/>
      <c r="AGS162" s="14"/>
      <c r="AGT162" s="14"/>
      <c r="AGU162" s="14"/>
      <c r="AGV162" s="14"/>
      <c r="AGW162" s="14"/>
      <c r="AGX162" s="14"/>
      <c r="AGY162" s="14"/>
      <c r="AGZ162" s="14"/>
      <c r="AHA162" s="14"/>
      <c r="AHB162" s="14"/>
      <c r="AHC162" s="14"/>
      <c r="AHD162" s="14"/>
      <c r="AHE162" s="14"/>
      <c r="AHF162" s="14"/>
      <c r="AHG162" s="14"/>
      <c r="AHH162" s="14"/>
      <c r="AHI162" s="14"/>
      <c r="AHJ162" s="14"/>
      <c r="AHK162" s="14"/>
      <c r="AHL162" s="14"/>
      <c r="AHM162" s="14"/>
      <c r="AHN162" s="14"/>
      <c r="AHO162" s="14"/>
      <c r="AHP162" s="14"/>
      <c r="AHQ162" s="14"/>
      <c r="AHR162" s="14"/>
      <c r="AHS162" s="14"/>
      <c r="AHT162" s="14"/>
      <c r="AHU162" s="14"/>
      <c r="AHV162" s="14"/>
      <c r="AHW162" s="14"/>
      <c r="AHX162" s="14"/>
      <c r="AHY162" s="14"/>
      <c r="AHZ162" s="14"/>
      <c r="AIA162" s="14"/>
      <c r="AIB162" s="14"/>
      <c r="AIC162" s="14"/>
      <c r="AID162" s="14"/>
      <c r="AIE162" s="14"/>
      <c r="AIF162" s="14"/>
      <c r="AIG162" s="14"/>
      <c r="AIH162" s="14"/>
      <c r="AII162" s="14"/>
      <c r="AIJ162" s="14"/>
      <c r="AIK162" s="14"/>
      <c r="AIL162" s="14"/>
      <c r="AIM162" s="14"/>
      <c r="AIN162" s="14"/>
      <c r="AIO162" s="14"/>
      <c r="AIP162" s="14"/>
      <c r="AIQ162" s="14"/>
      <c r="AIR162" s="14"/>
      <c r="AIS162" s="14"/>
      <c r="AIT162" s="14"/>
      <c r="AIU162" s="14"/>
      <c r="AIV162" s="14"/>
      <c r="AIW162" s="14"/>
      <c r="AIX162" s="14"/>
      <c r="AIY162" s="14"/>
      <c r="AIZ162" s="14"/>
      <c r="AJA162" s="14"/>
      <c r="AJB162" s="14"/>
      <c r="AJC162" s="14"/>
      <c r="AJD162" s="14"/>
      <c r="AJE162" s="14"/>
      <c r="AJF162" s="14"/>
      <c r="AJG162" s="14"/>
      <c r="AJH162" s="14"/>
      <c r="AJI162" s="14"/>
      <c r="AJJ162" s="14"/>
      <c r="AJK162" s="14"/>
      <c r="AJL162" s="14"/>
      <c r="AJM162" s="14"/>
      <c r="AJN162" s="14"/>
      <c r="AJO162" s="14"/>
      <c r="AJP162" s="14"/>
      <c r="AJQ162" s="14"/>
      <c r="AJR162" s="14"/>
      <c r="AJS162" s="14"/>
      <c r="AJT162" s="14"/>
      <c r="AJU162" s="14"/>
      <c r="AJV162" s="14"/>
      <c r="AJW162" s="14"/>
      <c r="AJX162" s="14"/>
      <c r="AJY162" s="14"/>
      <c r="AJZ162" s="14"/>
      <c r="AKA162" s="14"/>
      <c r="AKB162" s="14"/>
      <c r="AKC162" s="14"/>
      <c r="AKD162" s="14"/>
      <c r="AKE162" s="14"/>
      <c r="AKF162" s="14"/>
      <c r="AKG162" s="14"/>
      <c r="AKH162" s="14"/>
      <c r="AKI162" s="14"/>
      <c r="AKJ162" s="14"/>
      <c r="AKK162" s="14"/>
      <c r="AKL162" s="14"/>
      <c r="AKM162" s="14"/>
      <c r="AKN162" s="14"/>
      <c r="AKO162" s="14"/>
      <c r="AKP162" s="14"/>
      <c r="AKQ162" s="14"/>
      <c r="AKR162" s="14"/>
      <c r="AKS162" s="14"/>
      <c r="AKT162" s="14"/>
      <c r="AKU162" s="14"/>
      <c r="AKV162" s="14"/>
      <c r="AKW162" s="14"/>
      <c r="AKX162" s="14"/>
      <c r="AKY162" s="14"/>
      <c r="AKZ162" s="14"/>
      <c r="ALA162" s="14"/>
      <c r="ALB162" s="14"/>
      <c r="ALC162" s="14"/>
      <c r="ALD162" s="14"/>
      <c r="ALE162" s="14"/>
      <c r="ALF162" s="14"/>
      <c r="ALG162" s="14"/>
      <c r="ALH162" s="14"/>
      <c r="ALI162" s="14"/>
      <c r="ALJ162" s="14"/>
      <c r="ALK162" s="14"/>
      <c r="ALL162" s="14"/>
      <c r="ALM162" s="14"/>
      <c r="ALN162" s="14"/>
      <c r="ALO162" s="14"/>
      <c r="ALP162" s="14"/>
      <c r="ALQ162" s="14"/>
      <c r="ALR162" s="14"/>
      <c r="ALS162" s="14"/>
      <c r="ALT162" s="14"/>
      <c r="ALU162" s="14"/>
      <c r="ALV162" s="14"/>
      <c r="ALW162" s="14"/>
      <c r="ALX162" s="14"/>
      <c r="ALY162" s="14"/>
      <c r="ALZ162" s="14"/>
      <c r="AMA162" s="14"/>
      <c r="AMB162" s="14"/>
      <c r="AMC162" s="14"/>
      <c r="AMD162" s="14"/>
      <c r="AME162" s="14"/>
      <c r="AMF162" s="14"/>
      <c r="AMG162" s="14"/>
      <c r="AMH162" s="14"/>
      <c r="AMI162" s="14"/>
      <c r="AMJ162" s="14"/>
      <c r="AMK162" s="14"/>
      <c r="AML162" s="14"/>
      <c r="AMM162" s="14"/>
      <c r="AMN162" s="14"/>
      <c r="AMO162" s="14"/>
      <c r="AMP162" s="14"/>
      <c r="AMQ162" s="14"/>
      <c r="AMR162" s="14"/>
      <c r="AMS162" s="14"/>
      <c r="AMT162" s="14"/>
      <c r="AMU162" s="14"/>
      <c r="AMV162" s="14"/>
      <c r="AMW162" s="14"/>
      <c r="AMX162" s="14"/>
      <c r="AMY162" s="14"/>
      <c r="AMZ162" s="14"/>
      <c r="ANA162" s="14"/>
      <c r="ANB162" s="14"/>
      <c r="ANC162" s="14"/>
      <c r="AND162" s="14"/>
      <c r="ANE162" s="14"/>
      <c r="ANF162" s="14"/>
      <c r="ANG162" s="14"/>
      <c r="ANH162" s="14"/>
      <c r="ANI162" s="14"/>
      <c r="ANJ162" s="14"/>
      <c r="ANK162" s="14"/>
      <c r="ANL162" s="14"/>
      <c r="ANM162" s="14"/>
      <c r="ANN162" s="14"/>
      <c r="ANO162" s="14"/>
      <c r="ANP162" s="14"/>
      <c r="ANQ162" s="14"/>
      <c r="ANR162" s="14"/>
      <c r="ANS162" s="14"/>
      <c r="ANT162" s="14"/>
      <c r="ANU162" s="14"/>
      <c r="ANV162" s="14"/>
      <c r="ANW162" s="14"/>
      <c r="ANX162" s="14"/>
      <c r="ANY162" s="14"/>
      <c r="ANZ162" s="14"/>
      <c r="AOA162" s="14"/>
      <c r="AOB162" s="14"/>
      <c r="AOC162" s="14"/>
      <c r="AOD162" s="14"/>
      <c r="AOE162" s="14"/>
      <c r="AOF162" s="14"/>
      <c r="AOG162" s="14"/>
      <c r="AOH162" s="14"/>
      <c r="AOI162" s="14"/>
      <c r="AOJ162" s="14"/>
      <c r="AOK162" s="14"/>
      <c r="AOL162" s="14"/>
      <c r="AOM162" s="14"/>
      <c r="AON162" s="14"/>
      <c r="AOO162" s="14"/>
      <c r="AOP162" s="14"/>
      <c r="AOQ162" s="14"/>
      <c r="AOR162" s="14"/>
      <c r="AOS162" s="14"/>
      <c r="AOT162" s="14"/>
      <c r="AOU162" s="14"/>
      <c r="AOV162" s="14"/>
      <c r="AOW162" s="14"/>
      <c r="AOX162" s="14"/>
      <c r="AOY162" s="14"/>
      <c r="AOZ162" s="14"/>
      <c r="APA162" s="14"/>
      <c r="APB162" s="14"/>
      <c r="APC162" s="14"/>
      <c r="APD162" s="14"/>
      <c r="APE162" s="14"/>
      <c r="APF162" s="14"/>
      <c r="APG162" s="14"/>
      <c r="APH162" s="14"/>
      <c r="API162" s="14"/>
      <c r="APJ162" s="14"/>
      <c r="APK162" s="14"/>
      <c r="APL162" s="14"/>
      <c r="APM162" s="14"/>
      <c r="APN162" s="14"/>
      <c r="APO162" s="14"/>
      <c r="APP162" s="14"/>
      <c r="APQ162" s="14"/>
      <c r="APR162" s="14"/>
      <c r="APS162" s="14"/>
      <c r="APT162" s="14"/>
      <c r="APU162" s="14"/>
      <c r="APV162" s="14"/>
      <c r="APW162" s="14"/>
      <c r="APX162" s="14"/>
      <c r="APY162" s="14"/>
      <c r="APZ162" s="14"/>
      <c r="AQA162" s="14"/>
      <c r="AQB162" s="14"/>
      <c r="AQC162" s="14"/>
      <c r="AQD162" s="14"/>
      <c r="AQE162" s="14"/>
      <c r="AQF162" s="14"/>
      <c r="AQG162" s="14"/>
      <c r="AQH162" s="14"/>
      <c r="AQI162" s="14"/>
      <c r="AQJ162" s="14"/>
      <c r="AQK162" s="14"/>
      <c r="AQL162" s="14"/>
      <c r="AQM162" s="14"/>
      <c r="AQN162" s="14"/>
      <c r="AQO162" s="14"/>
      <c r="AQP162" s="14"/>
      <c r="AQQ162" s="14"/>
      <c r="AQR162" s="14"/>
      <c r="AQS162" s="14"/>
      <c r="AQT162" s="14"/>
      <c r="AQU162" s="14"/>
      <c r="AQV162" s="14"/>
      <c r="AQW162" s="14"/>
      <c r="AQX162" s="14"/>
      <c r="AQY162" s="14"/>
      <c r="AQZ162" s="14"/>
      <c r="ARA162" s="14"/>
      <c r="ARB162" s="14"/>
      <c r="ARC162" s="14"/>
      <c r="ARD162" s="14"/>
      <c r="ARE162" s="14"/>
      <c r="ARF162" s="14"/>
      <c r="ARG162" s="14"/>
      <c r="ARH162" s="14"/>
      <c r="ARI162" s="14"/>
      <c r="ARJ162" s="14"/>
      <c r="ARK162" s="14"/>
      <c r="ARL162" s="14"/>
      <c r="ARM162" s="14"/>
      <c r="ARN162" s="14"/>
      <c r="ARO162" s="14"/>
      <c r="ARP162" s="14"/>
      <c r="ARQ162" s="14"/>
      <c r="ARR162" s="14"/>
      <c r="ARS162" s="14"/>
      <c r="ART162" s="14"/>
      <c r="ARU162" s="14"/>
      <c r="ARV162" s="14"/>
      <c r="ARW162" s="14"/>
      <c r="ARX162" s="14"/>
      <c r="ARY162" s="14"/>
      <c r="ARZ162" s="14"/>
      <c r="ASA162" s="14"/>
      <c r="ASB162" s="14"/>
      <c r="ASC162" s="14"/>
      <c r="ASD162" s="14"/>
      <c r="ASE162" s="14"/>
      <c r="ASF162" s="14"/>
      <c r="ASG162" s="14"/>
      <c r="ASH162" s="14"/>
      <c r="ASI162" s="14"/>
      <c r="ASJ162" s="14"/>
      <c r="ASK162" s="14"/>
      <c r="ASL162" s="14"/>
      <c r="ASM162" s="14"/>
      <c r="ASN162" s="14"/>
      <c r="ASO162" s="14"/>
      <c r="ASP162" s="14"/>
      <c r="ASQ162" s="14"/>
      <c r="ASR162" s="14"/>
      <c r="ASS162" s="14"/>
      <c r="AST162" s="14"/>
      <c r="ASU162" s="14"/>
      <c r="ASV162" s="14"/>
      <c r="ASW162" s="14"/>
      <c r="ASX162" s="14"/>
      <c r="ASY162" s="14"/>
      <c r="ASZ162" s="14"/>
      <c r="ATA162" s="14"/>
      <c r="ATB162" s="14"/>
      <c r="ATC162" s="14"/>
      <c r="ATD162" s="14"/>
    </row>
    <row r="163" spans="63:1200">
      <c r="BK163" s="14" t="str">
        <f t="shared" si="2116"/>
        <v/>
      </c>
      <c r="ABO163" s="14"/>
      <c r="ABP163" s="14"/>
      <c r="ABQ163" s="14"/>
      <c r="ABR163" s="14"/>
      <c r="ABS163" s="14"/>
      <c r="ABT163" s="14"/>
      <c r="ABU163" s="14"/>
      <c r="ABV163" s="14"/>
      <c r="ABW163" s="14"/>
      <c r="ABX163" s="14"/>
      <c r="ABY163" s="14"/>
      <c r="ABZ163" s="14"/>
      <c r="ACA163" s="14"/>
      <c r="ACB163" s="14"/>
      <c r="ACC163" s="14"/>
      <c r="ACD163" s="14"/>
      <c r="ACE163" s="14"/>
      <c r="ACF163" s="14"/>
      <c r="ACG163" s="14"/>
      <c r="ACH163" s="14"/>
      <c r="ACI163" s="14"/>
      <c r="ACJ163" s="14"/>
      <c r="ACK163" s="14"/>
      <c r="ACL163" s="14"/>
      <c r="ACM163" s="14"/>
      <c r="ACN163" s="14"/>
      <c r="ACO163" s="14"/>
      <c r="ACP163" s="14"/>
      <c r="ACQ163" s="14"/>
      <c r="ACR163" s="14"/>
      <c r="ACS163" s="14"/>
      <c r="ACT163" s="14"/>
      <c r="ACU163" s="14"/>
      <c r="ACV163" s="14"/>
      <c r="ACW163" s="14"/>
      <c r="ACX163" s="14"/>
      <c r="ACY163" s="14"/>
      <c r="ACZ163" s="14"/>
      <c r="ADA163" s="14"/>
      <c r="ADB163" s="14"/>
      <c r="ADC163" s="14"/>
      <c r="ADD163" s="14"/>
      <c r="ADE163" s="14"/>
      <c r="ADF163" s="14"/>
      <c r="ADG163" s="14"/>
      <c r="ADH163" s="14"/>
      <c r="ADI163" s="14"/>
      <c r="ADJ163" s="14"/>
      <c r="ADK163" s="14"/>
      <c r="ADL163" s="14"/>
      <c r="ADM163" s="14"/>
      <c r="ADN163" s="14"/>
      <c r="ADO163" s="14"/>
      <c r="ADP163" s="14"/>
      <c r="ADQ163" s="14"/>
      <c r="ADR163" s="14"/>
      <c r="ADS163" s="14"/>
      <c r="ADT163" s="14"/>
      <c r="ADU163" s="14"/>
      <c r="ADV163" s="14"/>
      <c r="ADW163" s="14"/>
      <c r="ADX163" s="14"/>
      <c r="ADY163" s="14"/>
      <c r="ADZ163" s="14"/>
      <c r="AEA163" s="14"/>
      <c r="AEB163" s="14"/>
      <c r="AEC163" s="14"/>
      <c r="AED163" s="14"/>
      <c r="AEE163" s="14"/>
      <c r="AEF163" s="14"/>
      <c r="AEG163" s="14"/>
      <c r="AEH163" s="14"/>
      <c r="AEI163" s="14"/>
      <c r="AEJ163" s="14"/>
      <c r="AEK163" s="14"/>
      <c r="AEL163" s="14"/>
      <c r="AEM163" s="14"/>
      <c r="AEN163" s="14"/>
      <c r="AEO163" s="14"/>
      <c r="AEP163" s="14"/>
      <c r="AEQ163" s="14"/>
      <c r="AER163" s="14"/>
      <c r="AES163" s="14"/>
      <c r="AET163" s="14"/>
      <c r="AEU163" s="14"/>
      <c r="AEV163" s="14"/>
      <c r="AEW163" s="14"/>
      <c r="AEX163" s="14"/>
      <c r="AEY163" s="14"/>
      <c r="AEZ163" s="14"/>
      <c r="AFA163" s="14"/>
      <c r="AFB163" s="14"/>
      <c r="AFC163" s="14"/>
      <c r="AFD163" s="14"/>
      <c r="AFE163" s="14"/>
      <c r="AFF163" s="14"/>
      <c r="AFG163" s="14"/>
      <c r="AFH163" s="14"/>
      <c r="AFI163" s="14"/>
      <c r="AFJ163" s="14"/>
      <c r="AFK163" s="14"/>
      <c r="AFL163" s="14"/>
      <c r="AFM163" s="14"/>
      <c r="AFN163" s="14"/>
      <c r="AFO163" s="14"/>
      <c r="AFP163" s="14"/>
      <c r="AFQ163" s="14"/>
      <c r="AFR163" s="14"/>
      <c r="AFS163" s="14"/>
      <c r="AFT163" s="14"/>
      <c r="AFU163" s="14"/>
      <c r="AFV163" s="14"/>
      <c r="AFW163" s="14"/>
      <c r="AFX163" s="14"/>
      <c r="AFY163" s="14"/>
      <c r="AFZ163" s="14"/>
      <c r="AGA163" s="14"/>
      <c r="AGB163" s="14"/>
      <c r="AGC163" s="14"/>
      <c r="AGD163" s="14"/>
      <c r="AGE163" s="14"/>
      <c r="AGF163" s="14"/>
      <c r="AGG163" s="14"/>
      <c r="AGH163" s="14"/>
      <c r="AGI163" s="14"/>
      <c r="AGJ163" s="14"/>
      <c r="AGK163" s="14"/>
      <c r="AGL163" s="14"/>
      <c r="AGM163" s="14"/>
      <c r="AGN163" s="14"/>
      <c r="AGO163" s="14"/>
      <c r="AGP163" s="14"/>
      <c r="AGQ163" s="14"/>
      <c r="AGR163" s="14"/>
      <c r="AGS163" s="14"/>
      <c r="AGT163" s="14"/>
      <c r="AGU163" s="14"/>
      <c r="AGV163" s="14"/>
      <c r="AGW163" s="14"/>
      <c r="AGX163" s="14"/>
      <c r="AGY163" s="14"/>
      <c r="AGZ163" s="14"/>
      <c r="AHA163" s="14"/>
      <c r="AHB163" s="14"/>
      <c r="AHC163" s="14"/>
      <c r="AHD163" s="14"/>
      <c r="AHE163" s="14"/>
      <c r="AHF163" s="14"/>
      <c r="AHG163" s="14"/>
      <c r="AHH163" s="14"/>
      <c r="AHI163" s="14"/>
      <c r="AHJ163" s="14"/>
      <c r="AHK163" s="14"/>
      <c r="AHL163" s="14"/>
      <c r="AHM163" s="14"/>
      <c r="AHN163" s="14"/>
      <c r="AHO163" s="14"/>
      <c r="AHP163" s="14"/>
      <c r="AHQ163" s="14"/>
      <c r="AHR163" s="14"/>
      <c r="AHS163" s="14"/>
      <c r="AHT163" s="14"/>
      <c r="AHU163" s="14"/>
      <c r="AHV163" s="14"/>
      <c r="AHW163" s="14"/>
      <c r="AHX163" s="14"/>
      <c r="AHY163" s="14"/>
      <c r="AHZ163" s="14"/>
      <c r="AIA163" s="14"/>
      <c r="AIB163" s="14"/>
      <c r="AIC163" s="14"/>
      <c r="AID163" s="14"/>
      <c r="AIE163" s="14"/>
      <c r="AIF163" s="14"/>
      <c r="AIG163" s="14"/>
      <c r="AIH163" s="14"/>
      <c r="AII163" s="14"/>
      <c r="AIJ163" s="14"/>
      <c r="AIK163" s="14"/>
      <c r="AIL163" s="14"/>
      <c r="AIM163" s="14"/>
      <c r="AIN163" s="14"/>
      <c r="AIO163" s="14"/>
      <c r="AIP163" s="14"/>
      <c r="AIQ163" s="14"/>
      <c r="AIR163" s="14"/>
      <c r="AIS163" s="14"/>
      <c r="AIT163" s="14"/>
      <c r="AIU163" s="14"/>
      <c r="AIV163" s="14"/>
      <c r="AIW163" s="14"/>
      <c r="AIX163" s="14"/>
      <c r="AIY163" s="14"/>
      <c r="AIZ163" s="14"/>
      <c r="AJA163" s="14"/>
      <c r="AJB163" s="14"/>
      <c r="AJC163" s="14"/>
      <c r="AJD163" s="14"/>
      <c r="AJE163" s="14"/>
      <c r="AJF163" s="14"/>
      <c r="AJG163" s="14"/>
      <c r="AJH163" s="14"/>
      <c r="AJI163" s="14"/>
      <c r="AJJ163" s="14"/>
      <c r="AJK163" s="14"/>
      <c r="AJL163" s="14"/>
      <c r="AJM163" s="14"/>
      <c r="AJN163" s="14"/>
      <c r="AJO163" s="14"/>
      <c r="AJP163" s="14"/>
      <c r="AJQ163" s="14"/>
      <c r="AJR163" s="14"/>
      <c r="AJS163" s="14"/>
      <c r="AJT163" s="14"/>
      <c r="AJU163" s="14"/>
      <c r="AJV163" s="14"/>
      <c r="AJW163" s="14"/>
      <c r="AJX163" s="14"/>
      <c r="AJY163" s="14"/>
      <c r="AJZ163" s="14"/>
      <c r="AKA163" s="14"/>
      <c r="AKB163" s="14"/>
      <c r="AKC163" s="14"/>
      <c r="AKD163" s="14"/>
      <c r="AKE163" s="14"/>
      <c r="AKF163" s="14"/>
      <c r="AKG163" s="14"/>
      <c r="AKH163" s="14"/>
      <c r="AKI163" s="14"/>
      <c r="AKJ163" s="14"/>
      <c r="AKK163" s="14"/>
      <c r="AKL163" s="14"/>
      <c r="AKM163" s="14"/>
      <c r="AKN163" s="14"/>
      <c r="AKO163" s="14"/>
      <c r="AKP163" s="14"/>
      <c r="AKQ163" s="14"/>
      <c r="AKR163" s="14"/>
      <c r="AKS163" s="14"/>
      <c r="AKT163" s="14"/>
      <c r="AKU163" s="14"/>
      <c r="AKV163" s="14"/>
      <c r="AKW163" s="14"/>
      <c r="AKX163" s="14"/>
      <c r="AKY163" s="14"/>
      <c r="AKZ163" s="14"/>
      <c r="ALA163" s="14"/>
      <c r="ALB163" s="14"/>
      <c r="ALC163" s="14"/>
      <c r="ALD163" s="14"/>
      <c r="ALE163" s="14"/>
      <c r="ALF163" s="14"/>
      <c r="ALG163" s="14"/>
      <c r="ALH163" s="14"/>
      <c r="ALI163" s="14"/>
      <c r="ALJ163" s="14"/>
      <c r="ALK163" s="14"/>
      <c r="ALL163" s="14"/>
      <c r="ALM163" s="14"/>
      <c r="ALN163" s="14"/>
      <c r="ALO163" s="14"/>
      <c r="ALP163" s="14"/>
      <c r="ALQ163" s="14"/>
      <c r="ALR163" s="14"/>
      <c r="ALS163" s="14"/>
      <c r="ALT163" s="14"/>
      <c r="ALU163" s="14"/>
      <c r="ALV163" s="14"/>
      <c r="ALW163" s="14"/>
      <c r="ALX163" s="14"/>
      <c r="ALY163" s="14"/>
      <c r="ALZ163" s="14"/>
      <c r="AMA163" s="14"/>
      <c r="AMB163" s="14"/>
      <c r="AMC163" s="14"/>
      <c r="AMD163" s="14"/>
      <c r="AME163" s="14"/>
      <c r="AMF163" s="14"/>
      <c r="AMG163" s="14"/>
      <c r="AMH163" s="14"/>
      <c r="AMI163" s="14"/>
      <c r="AMJ163" s="14"/>
      <c r="AMK163" s="14"/>
      <c r="AML163" s="14"/>
      <c r="AMM163" s="14"/>
      <c r="AMN163" s="14"/>
      <c r="AMO163" s="14"/>
      <c r="AMP163" s="14"/>
      <c r="AMQ163" s="14"/>
      <c r="AMR163" s="14"/>
      <c r="AMS163" s="14"/>
      <c r="AMT163" s="14"/>
      <c r="AMU163" s="14"/>
      <c r="AMV163" s="14"/>
      <c r="AMW163" s="14"/>
      <c r="AMX163" s="14"/>
      <c r="AMY163" s="14"/>
      <c r="AMZ163" s="14"/>
      <c r="ANA163" s="14"/>
      <c r="ANB163" s="14"/>
      <c r="ANC163" s="14"/>
      <c r="AND163" s="14"/>
      <c r="ANE163" s="14"/>
      <c r="ANF163" s="14"/>
      <c r="ANG163" s="14"/>
      <c r="ANH163" s="14"/>
      <c r="ANI163" s="14"/>
      <c r="ANJ163" s="14"/>
      <c r="ANK163" s="14"/>
      <c r="ANL163" s="14"/>
      <c r="ANM163" s="14"/>
      <c r="ANN163" s="14"/>
      <c r="ANO163" s="14"/>
      <c r="ANP163" s="14"/>
      <c r="ANQ163" s="14"/>
      <c r="ANR163" s="14"/>
      <c r="ANS163" s="14"/>
      <c r="ANT163" s="14"/>
      <c r="ANU163" s="14"/>
      <c r="ANV163" s="14"/>
      <c r="ANW163" s="14"/>
      <c r="ANX163" s="14"/>
      <c r="ANY163" s="14"/>
      <c r="ANZ163" s="14"/>
      <c r="AOA163" s="14"/>
      <c r="AOB163" s="14"/>
      <c r="AOC163" s="14"/>
      <c r="AOD163" s="14"/>
      <c r="AOE163" s="14"/>
      <c r="AOF163" s="14"/>
      <c r="AOG163" s="14"/>
      <c r="AOH163" s="14"/>
      <c r="AOI163" s="14"/>
      <c r="AOJ163" s="14"/>
      <c r="AOK163" s="14"/>
      <c r="AOL163" s="14"/>
      <c r="AOM163" s="14"/>
      <c r="AON163" s="14"/>
      <c r="AOO163" s="14"/>
      <c r="AOP163" s="14"/>
      <c r="AOQ163" s="14"/>
      <c r="AOR163" s="14"/>
      <c r="AOS163" s="14"/>
      <c r="AOT163" s="14"/>
      <c r="AOU163" s="14"/>
      <c r="AOV163" s="14"/>
      <c r="AOW163" s="14"/>
      <c r="AOX163" s="14"/>
      <c r="AOY163" s="14"/>
      <c r="AOZ163" s="14"/>
      <c r="APA163" s="14"/>
      <c r="APB163" s="14"/>
      <c r="APC163" s="14"/>
      <c r="APD163" s="14"/>
      <c r="APE163" s="14"/>
      <c r="APF163" s="14"/>
      <c r="APG163" s="14"/>
      <c r="APH163" s="14"/>
      <c r="API163" s="14"/>
      <c r="APJ163" s="14"/>
      <c r="APK163" s="14"/>
      <c r="APL163" s="14"/>
      <c r="APM163" s="14"/>
      <c r="APN163" s="14"/>
      <c r="APO163" s="14"/>
      <c r="APP163" s="14"/>
      <c r="APQ163" s="14"/>
      <c r="APR163" s="14"/>
      <c r="APS163" s="14"/>
      <c r="APT163" s="14"/>
      <c r="APU163" s="14"/>
      <c r="APV163" s="14"/>
      <c r="APW163" s="14"/>
      <c r="APX163" s="14"/>
      <c r="APY163" s="14"/>
      <c r="APZ163" s="14"/>
      <c r="AQA163" s="14"/>
      <c r="AQB163" s="14"/>
      <c r="AQC163" s="14"/>
      <c r="AQD163" s="14"/>
      <c r="AQE163" s="14"/>
      <c r="AQF163" s="14"/>
      <c r="AQG163" s="14"/>
      <c r="AQH163" s="14"/>
      <c r="AQI163" s="14"/>
      <c r="AQJ163" s="14"/>
      <c r="AQK163" s="14"/>
      <c r="AQL163" s="14"/>
      <c r="AQM163" s="14"/>
      <c r="AQN163" s="14"/>
      <c r="AQO163" s="14"/>
      <c r="AQP163" s="14"/>
      <c r="AQQ163" s="14"/>
      <c r="AQR163" s="14"/>
      <c r="AQS163" s="14"/>
      <c r="AQT163" s="14"/>
      <c r="AQU163" s="14"/>
      <c r="AQV163" s="14"/>
      <c r="AQW163" s="14"/>
      <c r="AQX163" s="14"/>
      <c r="AQY163" s="14"/>
      <c r="AQZ163" s="14"/>
      <c r="ARA163" s="14"/>
      <c r="ARB163" s="14"/>
      <c r="ARC163" s="14"/>
      <c r="ARD163" s="14"/>
      <c r="ARE163" s="14"/>
      <c r="ARF163" s="14"/>
      <c r="ARG163" s="14"/>
      <c r="ARH163" s="14"/>
      <c r="ARI163" s="14"/>
      <c r="ARJ163" s="14"/>
      <c r="ARK163" s="14"/>
      <c r="ARL163" s="14"/>
      <c r="ARM163" s="14"/>
      <c r="ARN163" s="14"/>
      <c r="ARO163" s="14"/>
      <c r="ARP163" s="14"/>
      <c r="ARQ163" s="14"/>
      <c r="ARR163" s="14"/>
      <c r="ARS163" s="14"/>
      <c r="ART163" s="14"/>
      <c r="ARU163" s="14"/>
      <c r="ARV163" s="14"/>
      <c r="ARW163" s="14"/>
      <c r="ARX163" s="14"/>
      <c r="ARY163" s="14"/>
      <c r="ARZ163" s="14"/>
      <c r="ASA163" s="14"/>
      <c r="ASB163" s="14"/>
      <c r="ASC163" s="14"/>
      <c r="ASD163" s="14"/>
      <c r="ASE163" s="14"/>
      <c r="ASF163" s="14"/>
      <c r="ASG163" s="14"/>
      <c r="ASH163" s="14"/>
      <c r="ASI163" s="14"/>
      <c r="ASJ163" s="14"/>
      <c r="ASK163" s="14"/>
      <c r="ASL163" s="14"/>
      <c r="ASM163" s="14"/>
      <c r="ASN163" s="14"/>
      <c r="ASO163" s="14"/>
      <c r="ASP163" s="14"/>
      <c r="ASQ163" s="14"/>
      <c r="ASR163" s="14"/>
      <c r="ASS163" s="14"/>
      <c r="AST163" s="14"/>
      <c r="ASU163" s="14"/>
      <c r="ASV163" s="14"/>
      <c r="ASW163" s="14"/>
      <c r="ASX163" s="14"/>
      <c r="ASY163" s="14"/>
      <c r="ASZ163" s="14"/>
      <c r="ATA163" s="14"/>
      <c r="ATB163" s="14"/>
      <c r="ATC163" s="14"/>
      <c r="ATD163" s="14"/>
    </row>
    <row r="164" spans="63:1200">
      <c r="BK164" s="14" t="str">
        <f t="shared" si="2116"/>
        <v/>
      </c>
      <c r="ABO164" s="14"/>
      <c r="ABP164" s="14"/>
      <c r="ABQ164" s="14"/>
      <c r="ABR164" s="14"/>
      <c r="ABS164" s="14"/>
      <c r="ABT164" s="14"/>
      <c r="ABU164" s="14"/>
      <c r="ABV164" s="14"/>
      <c r="ABW164" s="14"/>
      <c r="ABX164" s="14"/>
      <c r="ABY164" s="14"/>
      <c r="ABZ164" s="14"/>
      <c r="ACA164" s="14"/>
      <c r="ACB164" s="14"/>
      <c r="ACC164" s="14"/>
      <c r="ACD164" s="14"/>
      <c r="ACE164" s="14"/>
      <c r="ACF164" s="14"/>
      <c r="ACG164" s="14"/>
      <c r="ACH164" s="14"/>
      <c r="ACI164" s="14"/>
      <c r="ACJ164" s="14"/>
      <c r="ACK164" s="14"/>
      <c r="ACL164" s="14"/>
      <c r="ACM164" s="14"/>
      <c r="ACN164" s="14"/>
      <c r="ACO164" s="14"/>
      <c r="ACP164" s="14"/>
      <c r="ACQ164" s="14"/>
      <c r="ACR164" s="14"/>
      <c r="ACS164" s="14"/>
      <c r="ACT164" s="14"/>
      <c r="ACU164" s="14"/>
      <c r="ACV164" s="14"/>
      <c r="ACW164" s="14"/>
      <c r="ACX164" s="14"/>
      <c r="ACY164" s="14"/>
      <c r="ACZ164" s="14"/>
      <c r="ADA164" s="14"/>
      <c r="ADB164" s="14"/>
      <c r="ADC164" s="14"/>
      <c r="ADD164" s="14"/>
      <c r="ADE164" s="14"/>
      <c r="ADF164" s="14"/>
      <c r="ADG164" s="14"/>
      <c r="ADH164" s="14"/>
      <c r="ADI164" s="14"/>
      <c r="ADJ164" s="14"/>
      <c r="ADK164" s="14"/>
      <c r="ADL164" s="14"/>
      <c r="ADM164" s="14"/>
      <c r="ADN164" s="14"/>
      <c r="ADO164" s="14"/>
      <c r="ADP164" s="14"/>
      <c r="ADQ164" s="14"/>
      <c r="ADR164" s="14"/>
      <c r="ADS164" s="14"/>
      <c r="ADT164" s="14"/>
      <c r="ADU164" s="14"/>
      <c r="ADV164" s="14"/>
      <c r="ADW164" s="14"/>
      <c r="ADX164" s="14"/>
      <c r="ADY164" s="14"/>
      <c r="ADZ164" s="14"/>
      <c r="AEA164" s="14"/>
      <c r="AEB164" s="14"/>
      <c r="AEC164" s="14"/>
      <c r="AED164" s="14"/>
      <c r="AEE164" s="14"/>
      <c r="AEF164" s="14"/>
      <c r="AEG164" s="14"/>
      <c r="AEH164" s="14"/>
      <c r="AEI164" s="14"/>
      <c r="AEJ164" s="14"/>
      <c r="AEK164" s="14"/>
      <c r="AEL164" s="14"/>
      <c r="AEM164" s="14"/>
      <c r="AEN164" s="14"/>
      <c r="AEO164" s="14"/>
      <c r="AEP164" s="14"/>
      <c r="AEQ164" s="14"/>
      <c r="AER164" s="14"/>
      <c r="AES164" s="14"/>
      <c r="AET164" s="14"/>
      <c r="AEU164" s="14"/>
      <c r="AEV164" s="14"/>
      <c r="AEW164" s="14"/>
      <c r="AEX164" s="14"/>
      <c r="AEY164" s="14"/>
      <c r="AEZ164" s="14"/>
      <c r="AFA164" s="14"/>
      <c r="AFB164" s="14"/>
      <c r="AFC164" s="14"/>
      <c r="AFD164" s="14"/>
      <c r="AFE164" s="14"/>
      <c r="AFF164" s="14"/>
      <c r="AFG164" s="14"/>
      <c r="AFH164" s="14"/>
      <c r="AFI164" s="14"/>
      <c r="AFJ164" s="14"/>
      <c r="AFK164" s="14"/>
      <c r="AFL164" s="14"/>
      <c r="AFM164" s="14"/>
      <c r="AFN164" s="14"/>
      <c r="AFO164" s="14"/>
      <c r="AFP164" s="14"/>
      <c r="AFQ164" s="14"/>
      <c r="AFR164" s="14"/>
      <c r="AFS164" s="14"/>
      <c r="AFT164" s="14"/>
      <c r="AFU164" s="14"/>
      <c r="AFV164" s="14"/>
      <c r="AFW164" s="14"/>
      <c r="AFX164" s="14"/>
      <c r="AFY164" s="14"/>
      <c r="AFZ164" s="14"/>
      <c r="AGA164" s="14"/>
      <c r="AGB164" s="14"/>
      <c r="AGC164" s="14"/>
      <c r="AGD164" s="14"/>
      <c r="AGE164" s="14"/>
      <c r="AGF164" s="14"/>
      <c r="AGG164" s="14"/>
      <c r="AGH164" s="14"/>
      <c r="AGI164" s="14"/>
      <c r="AGJ164" s="14"/>
      <c r="AGK164" s="14"/>
      <c r="AGL164" s="14"/>
      <c r="AGM164" s="14"/>
      <c r="AGN164" s="14"/>
      <c r="AGO164" s="14"/>
      <c r="AGP164" s="14"/>
      <c r="AGQ164" s="14"/>
      <c r="AGR164" s="14"/>
      <c r="AGS164" s="14"/>
      <c r="AGT164" s="14"/>
      <c r="AGU164" s="14"/>
      <c r="AGV164" s="14"/>
      <c r="AGW164" s="14"/>
      <c r="AGX164" s="14"/>
      <c r="AGY164" s="14"/>
      <c r="AGZ164" s="14"/>
      <c r="AHA164" s="14"/>
      <c r="AHB164" s="14"/>
      <c r="AHC164" s="14"/>
      <c r="AHD164" s="14"/>
      <c r="AHE164" s="14"/>
      <c r="AHF164" s="14"/>
      <c r="AHG164" s="14"/>
      <c r="AHH164" s="14"/>
      <c r="AHI164" s="14"/>
      <c r="AHJ164" s="14"/>
      <c r="AHK164" s="14"/>
      <c r="AHL164" s="14"/>
      <c r="AHM164" s="14"/>
      <c r="AHN164" s="14"/>
      <c r="AHO164" s="14"/>
      <c r="AHP164" s="14"/>
      <c r="AHQ164" s="14"/>
      <c r="AHR164" s="14"/>
      <c r="AHS164" s="14"/>
      <c r="AHT164" s="14"/>
      <c r="AHU164" s="14"/>
      <c r="AHV164" s="14"/>
      <c r="AHW164" s="14"/>
      <c r="AHX164" s="14"/>
      <c r="AHY164" s="14"/>
      <c r="AHZ164" s="14"/>
      <c r="AIA164" s="14"/>
      <c r="AIB164" s="14"/>
      <c r="AIC164" s="14"/>
      <c r="AID164" s="14"/>
      <c r="AIE164" s="14"/>
      <c r="AIF164" s="14"/>
      <c r="AIG164" s="14"/>
      <c r="AIH164" s="14"/>
      <c r="AII164" s="14"/>
      <c r="AIJ164" s="14"/>
      <c r="AIK164" s="14"/>
      <c r="AIL164" s="14"/>
      <c r="AIM164" s="14"/>
      <c r="AIN164" s="14"/>
      <c r="AIO164" s="14"/>
      <c r="AIP164" s="14"/>
      <c r="AIQ164" s="14"/>
      <c r="AIR164" s="14"/>
      <c r="AIS164" s="14"/>
      <c r="AIT164" s="14"/>
      <c r="AIU164" s="14"/>
      <c r="AIV164" s="14"/>
      <c r="AIW164" s="14"/>
      <c r="AIX164" s="14"/>
      <c r="AIY164" s="14"/>
      <c r="AIZ164" s="14"/>
      <c r="AJA164" s="14"/>
      <c r="AJB164" s="14"/>
      <c r="AJC164" s="14"/>
      <c r="AJD164" s="14"/>
      <c r="AJE164" s="14"/>
      <c r="AJF164" s="14"/>
      <c r="AJG164" s="14"/>
      <c r="AJH164" s="14"/>
      <c r="AJI164" s="14"/>
      <c r="AJJ164" s="14"/>
      <c r="AJK164" s="14"/>
      <c r="AJL164" s="14"/>
      <c r="AJM164" s="14"/>
      <c r="AJN164" s="14"/>
      <c r="AJO164" s="14"/>
      <c r="AJP164" s="14"/>
      <c r="AJQ164" s="14"/>
      <c r="AJR164" s="14"/>
      <c r="AJS164" s="14"/>
      <c r="AJT164" s="14"/>
      <c r="AJU164" s="14"/>
      <c r="AJV164" s="14"/>
      <c r="AJW164" s="14"/>
      <c r="AJX164" s="14"/>
      <c r="AJY164" s="14"/>
      <c r="AJZ164" s="14"/>
      <c r="AKA164" s="14"/>
      <c r="AKB164" s="14"/>
      <c r="AKC164" s="14"/>
      <c r="AKD164" s="14"/>
      <c r="AKE164" s="14"/>
      <c r="AKF164" s="14"/>
      <c r="AKG164" s="14"/>
      <c r="AKH164" s="14"/>
      <c r="AKI164" s="14"/>
      <c r="AKJ164" s="14"/>
      <c r="AKK164" s="14"/>
      <c r="AKL164" s="14"/>
      <c r="AKM164" s="14"/>
      <c r="AKN164" s="14"/>
      <c r="AKO164" s="14"/>
      <c r="AKP164" s="14"/>
      <c r="AKQ164" s="14"/>
      <c r="AKR164" s="14"/>
      <c r="AKS164" s="14"/>
      <c r="AKT164" s="14"/>
      <c r="AKU164" s="14"/>
      <c r="AKV164" s="14"/>
      <c r="AKW164" s="14"/>
      <c r="AKX164" s="14"/>
      <c r="AKY164" s="14"/>
      <c r="AKZ164" s="14"/>
      <c r="ALA164" s="14"/>
      <c r="ALB164" s="14"/>
      <c r="ALC164" s="14"/>
      <c r="ALD164" s="14"/>
      <c r="ALE164" s="14"/>
      <c r="ALF164" s="14"/>
      <c r="ALG164" s="14"/>
      <c r="ALH164" s="14"/>
      <c r="ALI164" s="14"/>
      <c r="ALJ164" s="14"/>
      <c r="ALK164" s="14"/>
      <c r="ALL164" s="14"/>
      <c r="ALM164" s="14"/>
      <c r="ALN164" s="14"/>
      <c r="ALO164" s="14"/>
      <c r="ALP164" s="14"/>
      <c r="ALQ164" s="14"/>
      <c r="ALR164" s="14"/>
      <c r="ALS164" s="14"/>
      <c r="ALT164" s="14"/>
      <c r="ALU164" s="14"/>
      <c r="ALV164" s="14"/>
      <c r="ALW164" s="14"/>
      <c r="ALX164" s="14"/>
      <c r="ALY164" s="14"/>
      <c r="ALZ164" s="14"/>
      <c r="AMA164" s="14"/>
      <c r="AMB164" s="14"/>
      <c r="AMC164" s="14"/>
      <c r="AMD164" s="14"/>
      <c r="AME164" s="14"/>
      <c r="AMF164" s="14"/>
      <c r="AMG164" s="14"/>
      <c r="AMH164" s="14"/>
      <c r="AMI164" s="14"/>
      <c r="AMJ164" s="14"/>
      <c r="AMK164" s="14"/>
      <c r="AML164" s="14"/>
      <c r="AMM164" s="14"/>
      <c r="AMN164" s="14"/>
      <c r="AMO164" s="14"/>
      <c r="AMP164" s="14"/>
      <c r="AMQ164" s="14"/>
      <c r="AMR164" s="14"/>
      <c r="AMS164" s="14"/>
      <c r="AMT164" s="14"/>
      <c r="AMU164" s="14"/>
      <c r="AMV164" s="14"/>
      <c r="AMW164" s="14"/>
      <c r="AMX164" s="14"/>
      <c r="AMY164" s="14"/>
      <c r="AMZ164" s="14"/>
      <c r="ANA164" s="14"/>
      <c r="ANB164" s="14"/>
      <c r="ANC164" s="14"/>
      <c r="AND164" s="14"/>
      <c r="ANE164" s="14"/>
      <c r="ANF164" s="14"/>
      <c r="ANG164" s="14"/>
      <c r="ANH164" s="14"/>
      <c r="ANI164" s="14"/>
      <c r="ANJ164" s="14"/>
      <c r="ANK164" s="14"/>
      <c r="ANL164" s="14"/>
      <c r="ANM164" s="14"/>
      <c r="ANN164" s="14"/>
      <c r="ANO164" s="14"/>
      <c r="ANP164" s="14"/>
      <c r="ANQ164" s="14"/>
      <c r="ANR164" s="14"/>
      <c r="ANS164" s="14"/>
      <c r="ANT164" s="14"/>
      <c r="ANU164" s="14"/>
      <c r="ANV164" s="14"/>
      <c r="ANW164" s="14"/>
      <c r="ANX164" s="14"/>
      <c r="ANY164" s="14"/>
      <c r="ANZ164" s="14"/>
      <c r="AOA164" s="14"/>
      <c r="AOB164" s="14"/>
      <c r="AOC164" s="14"/>
      <c r="AOD164" s="14"/>
      <c r="AOE164" s="14"/>
      <c r="AOF164" s="14"/>
      <c r="AOG164" s="14"/>
      <c r="AOH164" s="14"/>
      <c r="AOI164" s="14"/>
      <c r="AOJ164" s="14"/>
      <c r="AOK164" s="14"/>
      <c r="AOL164" s="14"/>
      <c r="AOM164" s="14"/>
      <c r="AON164" s="14"/>
      <c r="AOO164" s="14"/>
      <c r="AOP164" s="14"/>
      <c r="AOQ164" s="14"/>
      <c r="AOR164" s="14"/>
      <c r="AOS164" s="14"/>
      <c r="AOT164" s="14"/>
      <c r="AOU164" s="14"/>
      <c r="AOV164" s="14"/>
      <c r="AOW164" s="14"/>
      <c r="AOX164" s="14"/>
      <c r="AOY164" s="14"/>
      <c r="AOZ164" s="14"/>
      <c r="APA164" s="14"/>
      <c r="APB164" s="14"/>
      <c r="APC164" s="14"/>
      <c r="APD164" s="14"/>
      <c r="APE164" s="14"/>
      <c r="APF164" s="14"/>
      <c r="APG164" s="14"/>
      <c r="APH164" s="14"/>
      <c r="API164" s="14"/>
      <c r="APJ164" s="14"/>
      <c r="APK164" s="14"/>
      <c r="APL164" s="14"/>
      <c r="APM164" s="14"/>
      <c r="APN164" s="14"/>
      <c r="APO164" s="14"/>
      <c r="APP164" s="14"/>
      <c r="APQ164" s="14"/>
      <c r="APR164" s="14"/>
      <c r="APS164" s="14"/>
      <c r="APT164" s="14"/>
      <c r="APU164" s="14"/>
      <c r="APV164" s="14"/>
      <c r="APW164" s="14"/>
      <c r="APX164" s="14"/>
      <c r="APY164" s="14"/>
      <c r="APZ164" s="14"/>
      <c r="AQA164" s="14"/>
      <c r="AQB164" s="14"/>
      <c r="AQC164" s="14"/>
      <c r="AQD164" s="14"/>
      <c r="AQE164" s="14"/>
      <c r="AQF164" s="14"/>
      <c r="AQG164" s="14"/>
      <c r="AQH164" s="14"/>
      <c r="AQI164" s="14"/>
      <c r="AQJ164" s="14"/>
      <c r="AQK164" s="14"/>
      <c r="AQL164" s="14"/>
      <c r="AQM164" s="14"/>
      <c r="AQN164" s="14"/>
      <c r="AQO164" s="14"/>
      <c r="AQP164" s="14"/>
      <c r="AQQ164" s="14"/>
      <c r="AQR164" s="14"/>
      <c r="AQS164" s="14"/>
      <c r="AQT164" s="14"/>
      <c r="AQU164" s="14"/>
      <c r="AQV164" s="14"/>
      <c r="AQW164" s="14"/>
      <c r="AQX164" s="14"/>
      <c r="AQY164" s="14"/>
      <c r="AQZ164" s="14"/>
      <c r="ARA164" s="14"/>
      <c r="ARB164" s="14"/>
      <c r="ARC164" s="14"/>
      <c r="ARD164" s="14"/>
      <c r="ARE164" s="14"/>
      <c r="ARF164" s="14"/>
      <c r="ARG164" s="14"/>
      <c r="ARH164" s="14"/>
      <c r="ARI164" s="14"/>
      <c r="ARJ164" s="14"/>
      <c r="ARK164" s="14"/>
      <c r="ARL164" s="14"/>
      <c r="ARM164" s="14"/>
      <c r="ARN164" s="14"/>
      <c r="ARO164" s="14"/>
      <c r="ARP164" s="14"/>
      <c r="ARQ164" s="14"/>
      <c r="ARR164" s="14"/>
      <c r="ARS164" s="14"/>
      <c r="ART164" s="14"/>
      <c r="ARU164" s="14"/>
      <c r="ARV164" s="14"/>
      <c r="ARW164" s="14"/>
      <c r="ARX164" s="14"/>
      <c r="ARY164" s="14"/>
      <c r="ARZ164" s="14"/>
      <c r="ASA164" s="14"/>
      <c r="ASB164" s="14"/>
      <c r="ASC164" s="14"/>
      <c r="ASD164" s="14"/>
      <c r="ASE164" s="14"/>
      <c r="ASF164" s="14"/>
      <c r="ASG164" s="14"/>
      <c r="ASH164" s="14"/>
      <c r="ASI164" s="14"/>
      <c r="ASJ164" s="14"/>
      <c r="ASK164" s="14"/>
      <c r="ASL164" s="14"/>
      <c r="ASM164" s="14"/>
      <c r="ASN164" s="14"/>
      <c r="ASO164" s="14"/>
      <c r="ASP164" s="14"/>
      <c r="ASQ164" s="14"/>
      <c r="ASR164" s="14"/>
      <c r="ASS164" s="14"/>
      <c r="AST164" s="14"/>
      <c r="ASU164" s="14"/>
      <c r="ASV164" s="14"/>
      <c r="ASW164" s="14"/>
      <c r="ASX164" s="14"/>
      <c r="ASY164" s="14"/>
      <c r="ASZ164" s="14"/>
      <c r="ATA164" s="14"/>
      <c r="ATB164" s="14"/>
      <c r="ATC164" s="14"/>
      <c r="ATD164" s="14"/>
    </row>
    <row r="165" spans="63:1200">
      <c r="BK165" s="14" t="str">
        <f t="shared" si="2116"/>
        <v/>
      </c>
      <c r="CA165" s="14" t="b">
        <v>0</v>
      </c>
      <c r="ABO165" s="14"/>
      <c r="ABP165" s="14"/>
      <c r="ABQ165" s="14"/>
      <c r="ABR165" s="14"/>
      <c r="ABS165" s="14"/>
      <c r="ABT165" s="14"/>
      <c r="ABU165" s="14"/>
      <c r="ABV165" s="14"/>
      <c r="ABW165" s="14"/>
      <c r="ABX165" s="14"/>
      <c r="ABY165" s="14"/>
      <c r="ABZ165" s="14"/>
      <c r="ACA165" s="14"/>
      <c r="ACB165" s="14"/>
      <c r="ACC165" s="14"/>
      <c r="ACD165" s="14"/>
      <c r="ACE165" s="14"/>
      <c r="ACF165" s="14"/>
      <c r="ACG165" s="14"/>
      <c r="ACH165" s="14"/>
      <c r="ACI165" s="14"/>
      <c r="ACJ165" s="14"/>
      <c r="ACK165" s="14"/>
      <c r="ACL165" s="14"/>
      <c r="ACM165" s="14"/>
      <c r="ACN165" s="14"/>
      <c r="ACO165" s="14"/>
      <c r="ACP165" s="14"/>
      <c r="ACQ165" s="14"/>
      <c r="ACR165" s="14"/>
      <c r="ACS165" s="14"/>
      <c r="ACT165" s="14"/>
      <c r="ACU165" s="14"/>
      <c r="ACV165" s="14"/>
      <c r="ACW165" s="14"/>
      <c r="ACX165" s="14"/>
      <c r="ACY165" s="14"/>
      <c r="ACZ165" s="14"/>
      <c r="ADA165" s="14"/>
      <c r="ADB165" s="14"/>
      <c r="ADC165" s="14"/>
      <c r="ADD165" s="14"/>
      <c r="ADE165" s="14"/>
      <c r="ADF165" s="14"/>
      <c r="ADG165" s="14"/>
      <c r="ADH165" s="14"/>
      <c r="ADI165" s="14"/>
      <c r="ADJ165" s="14"/>
      <c r="ADK165" s="14"/>
      <c r="ADL165" s="14"/>
      <c r="ADM165" s="14"/>
      <c r="ADN165" s="14"/>
      <c r="ADO165" s="14"/>
      <c r="ADP165" s="14"/>
      <c r="ADQ165" s="14"/>
      <c r="ADR165" s="14"/>
      <c r="ADS165" s="14"/>
      <c r="ADT165" s="14"/>
      <c r="ADU165" s="14"/>
      <c r="ADV165" s="14"/>
      <c r="ADW165" s="14"/>
      <c r="ADX165" s="14"/>
      <c r="ADY165" s="14"/>
      <c r="ADZ165" s="14"/>
      <c r="AEA165" s="14"/>
      <c r="AEB165" s="14"/>
      <c r="AEC165" s="14"/>
      <c r="AED165" s="14"/>
      <c r="AEE165" s="14"/>
      <c r="AEF165" s="14"/>
      <c r="AEG165" s="14"/>
      <c r="AEH165" s="14"/>
      <c r="AEI165" s="14"/>
      <c r="AEJ165" s="14"/>
      <c r="AEK165" s="14"/>
      <c r="AEL165" s="14"/>
      <c r="AEM165" s="14"/>
      <c r="AEN165" s="14"/>
      <c r="AEO165" s="14"/>
      <c r="AEP165" s="14"/>
      <c r="AEQ165" s="14"/>
      <c r="AER165" s="14"/>
      <c r="AES165" s="14"/>
      <c r="AET165" s="14"/>
      <c r="AEU165" s="14"/>
      <c r="AEV165" s="14"/>
      <c r="AEW165" s="14"/>
      <c r="AEX165" s="14"/>
      <c r="AEY165" s="14"/>
      <c r="AEZ165" s="14"/>
      <c r="AFA165" s="14"/>
      <c r="AFB165" s="14"/>
      <c r="AFC165" s="14"/>
      <c r="AFD165" s="14"/>
      <c r="AFE165" s="14"/>
      <c r="AFF165" s="14"/>
      <c r="AFG165" s="14"/>
      <c r="AFH165" s="14"/>
      <c r="AFI165" s="14"/>
      <c r="AFJ165" s="14"/>
      <c r="AFK165" s="14"/>
      <c r="AFL165" s="14"/>
      <c r="AFM165" s="14"/>
      <c r="AFN165" s="14"/>
      <c r="AFO165" s="14"/>
      <c r="AFP165" s="14"/>
      <c r="AFQ165" s="14"/>
      <c r="AFR165" s="14"/>
      <c r="AFS165" s="14"/>
      <c r="AFT165" s="14"/>
      <c r="AFU165" s="14"/>
      <c r="AFV165" s="14"/>
      <c r="AFW165" s="14"/>
      <c r="AFX165" s="14"/>
      <c r="AFY165" s="14"/>
      <c r="AFZ165" s="14"/>
      <c r="AGA165" s="14"/>
      <c r="AGB165" s="14"/>
      <c r="AGC165" s="14"/>
      <c r="AGD165" s="14"/>
      <c r="AGE165" s="14"/>
      <c r="AGF165" s="14"/>
      <c r="AGG165" s="14"/>
      <c r="AGH165" s="14"/>
      <c r="AGI165" s="14"/>
      <c r="AGJ165" s="14"/>
      <c r="AGK165" s="14"/>
      <c r="AGL165" s="14"/>
      <c r="AGM165" s="14"/>
      <c r="AGN165" s="14"/>
      <c r="AGO165" s="14"/>
      <c r="AGP165" s="14"/>
      <c r="AGQ165" s="14"/>
      <c r="AGR165" s="14"/>
      <c r="AGS165" s="14"/>
      <c r="AGT165" s="14"/>
      <c r="AGU165" s="14"/>
      <c r="AGV165" s="14"/>
      <c r="AGW165" s="14"/>
      <c r="AGX165" s="14"/>
      <c r="AGY165" s="14"/>
      <c r="AGZ165" s="14"/>
      <c r="AHA165" s="14"/>
      <c r="AHB165" s="14"/>
      <c r="AHC165" s="14"/>
      <c r="AHD165" s="14"/>
      <c r="AHE165" s="14"/>
      <c r="AHF165" s="14"/>
      <c r="AHG165" s="14"/>
      <c r="AHH165" s="14"/>
      <c r="AHI165" s="14"/>
      <c r="AHJ165" s="14"/>
      <c r="AHK165" s="14"/>
      <c r="AHL165" s="14"/>
      <c r="AHM165" s="14"/>
      <c r="AHN165" s="14"/>
      <c r="AHO165" s="14"/>
      <c r="AHP165" s="14"/>
      <c r="AHQ165" s="14"/>
      <c r="AHR165" s="14"/>
      <c r="AHS165" s="14"/>
      <c r="AHT165" s="14"/>
      <c r="AHU165" s="14"/>
      <c r="AHV165" s="14"/>
      <c r="AHW165" s="14"/>
      <c r="AHX165" s="14"/>
      <c r="AHY165" s="14"/>
      <c r="AHZ165" s="14"/>
      <c r="AIA165" s="14"/>
      <c r="AIB165" s="14"/>
      <c r="AIC165" s="14"/>
      <c r="AID165" s="14"/>
      <c r="AIE165" s="14"/>
      <c r="AIF165" s="14"/>
      <c r="AIG165" s="14"/>
      <c r="AIH165" s="14"/>
      <c r="AII165" s="14"/>
      <c r="AIJ165" s="14"/>
      <c r="AIK165" s="14"/>
      <c r="AIL165" s="14"/>
      <c r="AIM165" s="14"/>
      <c r="AIN165" s="14"/>
      <c r="AIO165" s="14"/>
      <c r="AIP165" s="14"/>
      <c r="AIQ165" s="14"/>
      <c r="AIR165" s="14"/>
      <c r="AIS165" s="14"/>
      <c r="AIT165" s="14"/>
      <c r="AIU165" s="14"/>
      <c r="AIV165" s="14"/>
      <c r="AIW165" s="14"/>
      <c r="AIX165" s="14"/>
      <c r="AIY165" s="14"/>
      <c r="AIZ165" s="14"/>
      <c r="AJA165" s="14"/>
      <c r="AJB165" s="14"/>
      <c r="AJC165" s="14"/>
      <c r="AJD165" s="14"/>
      <c r="AJE165" s="14"/>
      <c r="AJF165" s="14"/>
      <c r="AJG165" s="14"/>
      <c r="AJH165" s="14"/>
      <c r="AJI165" s="14"/>
      <c r="AJJ165" s="14"/>
      <c r="AJK165" s="14"/>
      <c r="AJL165" s="14"/>
      <c r="AJM165" s="14"/>
      <c r="AJN165" s="14"/>
      <c r="AJO165" s="14"/>
      <c r="AJP165" s="14"/>
      <c r="AJQ165" s="14"/>
      <c r="AJR165" s="14"/>
      <c r="AJS165" s="14"/>
      <c r="AJT165" s="14"/>
      <c r="AJU165" s="14"/>
      <c r="AJV165" s="14"/>
      <c r="AJW165" s="14"/>
      <c r="AJX165" s="14"/>
      <c r="AJY165" s="14"/>
      <c r="AJZ165" s="14"/>
      <c r="AKA165" s="14"/>
      <c r="AKB165" s="14"/>
      <c r="AKC165" s="14"/>
      <c r="AKD165" s="14"/>
      <c r="AKE165" s="14"/>
      <c r="AKF165" s="14"/>
      <c r="AKG165" s="14"/>
      <c r="AKH165" s="14"/>
      <c r="AKI165" s="14"/>
      <c r="AKJ165" s="14"/>
      <c r="AKK165" s="14"/>
      <c r="AKL165" s="14"/>
      <c r="AKM165" s="14"/>
      <c r="AKN165" s="14"/>
      <c r="AKO165" s="14"/>
      <c r="AKP165" s="14"/>
      <c r="AKQ165" s="14"/>
      <c r="AKR165" s="14"/>
      <c r="AKS165" s="14"/>
      <c r="AKT165" s="14"/>
      <c r="AKU165" s="14"/>
      <c r="AKV165" s="14"/>
      <c r="AKW165" s="14"/>
      <c r="AKX165" s="14"/>
      <c r="AKY165" s="14"/>
      <c r="AKZ165" s="14"/>
      <c r="ALA165" s="14"/>
      <c r="ALB165" s="14"/>
      <c r="ALC165" s="14"/>
      <c r="ALD165" s="14"/>
      <c r="ALE165" s="14"/>
      <c r="ALF165" s="14"/>
      <c r="ALG165" s="14"/>
      <c r="ALH165" s="14"/>
      <c r="ALI165" s="14"/>
      <c r="ALJ165" s="14"/>
      <c r="ALK165" s="14"/>
      <c r="ALL165" s="14"/>
      <c r="ALM165" s="14"/>
      <c r="ALN165" s="14"/>
      <c r="ALO165" s="14"/>
      <c r="ALP165" s="14"/>
      <c r="ALQ165" s="14"/>
      <c r="ALR165" s="14"/>
      <c r="ALS165" s="14"/>
      <c r="ALT165" s="14"/>
      <c r="ALU165" s="14"/>
      <c r="ALV165" s="14"/>
      <c r="ALW165" s="14"/>
      <c r="ALX165" s="14"/>
      <c r="ALY165" s="14"/>
      <c r="ALZ165" s="14"/>
      <c r="AMA165" s="14"/>
      <c r="AMB165" s="14"/>
      <c r="AMC165" s="14"/>
      <c r="AMD165" s="14"/>
      <c r="AME165" s="14"/>
      <c r="AMF165" s="14"/>
      <c r="AMG165" s="14"/>
      <c r="AMH165" s="14"/>
      <c r="AMI165" s="14"/>
      <c r="AMJ165" s="14"/>
      <c r="AMK165" s="14"/>
      <c r="AML165" s="14"/>
      <c r="AMM165" s="14"/>
      <c r="AMN165" s="14"/>
      <c r="AMO165" s="14"/>
      <c r="AMP165" s="14"/>
      <c r="AMQ165" s="14"/>
      <c r="AMR165" s="14"/>
      <c r="AMS165" s="14"/>
      <c r="AMT165" s="14"/>
      <c r="AMU165" s="14"/>
      <c r="AMV165" s="14"/>
      <c r="AMW165" s="14"/>
      <c r="AMX165" s="14"/>
      <c r="AMY165" s="14"/>
      <c r="AMZ165" s="14"/>
      <c r="ANA165" s="14"/>
      <c r="ANB165" s="14"/>
      <c r="ANC165" s="14"/>
      <c r="AND165" s="14"/>
      <c r="ANE165" s="14"/>
      <c r="ANF165" s="14"/>
      <c r="ANG165" s="14"/>
      <c r="ANH165" s="14"/>
      <c r="ANI165" s="14"/>
      <c r="ANJ165" s="14"/>
      <c r="ANK165" s="14"/>
      <c r="ANL165" s="14"/>
      <c r="ANM165" s="14"/>
      <c r="ANN165" s="14"/>
      <c r="ANO165" s="14"/>
      <c r="ANP165" s="14"/>
      <c r="ANQ165" s="14"/>
      <c r="ANR165" s="14"/>
      <c r="ANS165" s="14"/>
      <c r="ANT165" s="14"/>
      <c r="ANU165" s="14"/>
      <c r="ANV165" s="14"/>
      <c r="ANW165" s="14"/>
      <c r="ANX165" s="14"/>
      <c r="ANY165" s="14"/>
      <c r="ANZ165" s="14"/>
      <c r="AOA165" s="14"/>
      <c r="AOB165" s="14"/>
      <c r="AOC165" s="14"/>
      <c r="AOD165" s="14"/>
      <c r="AOE165" s="14"/>
      <c r="AOF165" s="14"/>
      <c r="AOG165" s="14"/>
      <c r="AOH165" s="14"/>
      <c r="AOI165" s="14"/>
      <c r="AOJ165" s="14"/>
      <c r="AOK165" s="14"/>
      <c r="AOL165" s="14"/>
      <c r="AOM165" s="14"/>
      <c r="AON165" s="14"/>
      <c r="AOO165" s="14"/>
      <c r="AOP165" s="14"/>
      <c r="AOQ165" s="14"/>
      <c r="AOR165" s="14"/>
      <c r="AOS165" s="14"/>
      <c r="AOT165" s="14"/>
      <c r="AOU165" s="14"/>
      <c r="AOV165" s="14"/>
      <c r="AOW165" s="14"/>
      <c r="AOX165" s="14"/>
      <c r="AOY165" s="14"/>
      <c r="AOZ165" s="14"/>
      <c r="APA165" s="14"/>
      <c r="APB165" s="14"/>
      <c r="APC165" s="14"/>
      <c r="APD165" s="14"/>
      <c r="APE165" s="14"/>
      <c r="APF165" s="14"/>
      <c r="APG165" s="14"/>
      <c r="APH165" s="14"/>
      <c r="API165" s="14"/>
      <c r="APJ165" s="14"/>
      <c r="APK165" s="14"/>
      <c r="APL165" s="14"/>
      <c r="APM165" s="14"/>
      <c r="APN165" s="14"/>
      <c r="APO165" s="14"/>
      <c r="APP165" s="14"/>
      <c r="APQ165" s="14"/>
      <c r="APR165" s="14"/>
      <c r="APS165" s="14"/>
      <c r="APT165" s="14"/>
      <c r="APU165" s="14"/>
      <c r="APV165" s="14"/>
      <c r="APW165" s="14"/>
      <c r="APX165" s="14"/>
      <c r="APY165" s="14"/>
      <c r="APZ165" s="14"/>
      <c r="AQA165" s="14"/>
      <c r="AQB165" s="14"/>
      <c r="AQC165" s="14"/>
      <c r="AQD165" s="14"/>
      <c r="AQE165" s="14"/>
      <c r="AQF165" s="14"/>
      <c r="AQG165" s="14"/>
      <c r="AQH165" s="14"/>
      <c r="AQI165" s="14"/>
      <c r="AQJ165" s="14"/>
      <c r="AQK165" s="14"/>
      <c r="AQL165" s="14"/>
      <c r="AQM165" s="14"/>
      <c r="AQN165" s="14"/>
      <c r="AQO165" s="14"/>
      <c r="AQP165" s="14"/>
      <c r="AQQ165" s="14"/>
      <c r="AQR165" s="14"/>
      <c r="AQS165" s="14"/>
      <c r="AQT165" s="14"/>
      <c r="AQU165" s="14"/>
      <c r="AQV165" s="14"/>
      <c r="AQW165" s="14"/>
      <c r="AQX165" s="14"/>
      <c r="AQY165" s="14"/>
      <c r="AQZ165" s="14"/>
      <c r="ARA165" s="14"/>
      <c r="ARB165" s="14"/>
      <c r="ARC165" s="14"/>
      <c r="ARD165" s="14"/>
      <c r="ARE165" s="14"/>
      <c r="ARF165" s="14"/>
      <c r="ARG165" s="14"/>
      <c r="ARH165" s="14"/>
      <c r="ARI165" s="14"/>
      <c r="ARJ165" s="14"/>
      <c r="ARK165" s="14"/>
      <c r="ARL165" s="14"/>
      <c r="ARM165" s="14"/>
      <c r="ARN165" s="14"/>
      <c r="ARO165" s="14"/>
      <c r="ARP165" s="14"/>
      <c r="ARQ165" s="14"/>
      <c r="ARR165" s="14"/>
      <c r="ARS165" s="14"/>
      <c r="ART165" s="14"/>
      <c r="ARU165" s="14"/>
      <c r="ARV165" s="14"/>
      <c r="ARW165" s="14"/>
      <c r="ARX165" s="14"/>
      <c r="ARY165" s="14"/>
      <c r="ARZ165" s="14"/>
      <c r="ASA165" s="14"/>
      <c r="ASB165" s="14"/>
      <c r="ASC165" s="14"/>
      <c r="ASD165" s="14"/>
      <c r="ASE165" s="14"/>
      <c r="ASF165" s="14"/>
      <c r="ASG165" s="14"/>
      <c r="ASH165" s="14"/>
      <c r="ASI165" s="14"/>
      <c r="ASJ165" s="14"/>
      <c r="ASK165" s="14"/>
      <c r="ASL165" s="14"/>
      <c r="ASM165" s="14"/>
      <c r="ASN165" s="14"/>
      <c r="ASO165" s="14"/>
      <c r="ASP165" s="14"/>
      <c r="ASQ165" s="14"/>
      <c r="ASR165" s="14"/>
      <c r="ASS165" s="14"/>
      <c r="AST165" s="14"/>
      <c r="ASU165" s="14"/>
      <c r="ASV165" s="14"/>
      <c r="ASW165" s="14"/>
      <c r="ASX165" s="14"/>
      <c r="ASY165" s="14"/>
      <c r="ASZ165" s="14"/>
      <c r="ATA165" s="14"/>
      <c r="ATB165" s="14"/>
      <c r="ATC165" s="14"/>
      <c r="ATD165" s="14"/>
    </row>
    <row r="166" spans="63:1200">
      <c r="BK166" s="14" t="str">
        <f t="shared" si="2116"/>
        <v/>
      </c>
      <c r="ABO166" s="14"/>
      <c r="ABP166" s="14"/>
      <c r="ABQ166" s="14"/>
      <c r="ABR166" s="14"/>
      <c r="ABS166" s="14"/>
      <c r="ABT166" s="14"/>
      <c r="ABU166" s="14"/>
      <c r="ABV166" s="14"/>
      <c r="ABW166" s="14"/>
      <c r="ABX166" s="14"/>
      <c r="ABY166" s="14"/>
      <c r="ABZ166" s="14"/>
      <c r="ACA166" s="14"/>
      <c r="ACB166" s="14"/>
      <c r="ACC166" s="14"/>
      <c r="ACD166" s="14"/>
      <c r="ACE166" s="14"/>
      <c r="ACF166" s="14"/>
      <c r="ACG166" s="14"/>
      <c r="ACH166" s="14"/>
      <c r="ACI166" s="14"/>
      <c r="ACJ166" s="14"/>
      <c r="ACK166" s="14"/>
      <c r="ACL166" s="14"/>
      <c r="ACM166" s="14"/>
      <c r="ACN166" s="14"/>
      <c r="ACO166" s="14"/>
      <c r="ACP166" s="14"/>
      <c r="ACQ166" s="14"/>
      <c r="ACR166" s="14"/>
      <c r="ACS166" s="14"/>
      <c r="ACT166" s="14"/>
      <c r="ACU166" s="14"/>
      <c r="ACV166" s="14"/>
      <c r="ACW166" s="14"/>
      <c r="ACX166" s="14"/>
      <c r="ACY166" s="14"/>
      <c r="ACZ166" s="14"/>
      <c r="ADA166" s="14"/>
      <c r="ADB166" s="14"/>
      <c r="ADC166" s="14"/>
      <c r="ADD166" s="14"/>
      <c r="ADE166" s="14"/>
      <c r="ADF166" s="14"/>
      <c r="ADG166" s="14"/>
      <c r="ADH166" s="14"/>
      <c r="ADI166" s="14"/>
      <c r="ADJ166" s="14"/>
      <c r="ADK166" s="14"/>
      <c r="ADL166" s="14"/>
      <c r="ADM166" s="14"/>
      <c r="ADN166" s="14"/>
      <c r="ADO166" s="14"/>
      <c r="ADP166" s="14"/>
      <c r="ADQ166" s="14"/>
      <c r="ADR166" s="14"/>
      <c r="ADS166" s="14"/>
      <c r="ADT166" s="14"/>
      <c r="ADU166" s="14"/>
      <c r="ADV166" s="14"/>
      <c r="ADW166" s="14"/>
      <c r="ADX166" s="14"/>
      <c r="ADY166" s="14"/>
      <c r="ADZ166" s="14"/>
      <c r="AEA166" s="14"/>
      <c r="AEB166" s="14"/>
      <c r="AEC166" s="14"/>
      <c r="AED166" s="14"/>
      <c r="AEE166" s="14"/>
      <c r="AEF166" s="14"/>
      <c r="AEG166" s="14"/>
      <c r="AEH166" s="14"/>
      <c r="AEI166" s="14"/>
      <c r="AEJ166" s="14"/>
      <c r="AEK166" s="14"/>
      <c r="AEL166" s="14"/>
      <c r="AEM166" s="14"/>
      <c r="AEN166" s="14"/>
      <c r="AEO166" s="14"/>
      <c r="AEP166" s="14"/>
      <c r="AEQ166" s="14"/>
      <c r="AER166" s="14"/>
      <c r="AES166" s="14"/>
      <c r="AET166" s="14"/>
      <c r="AEU166" s="14"/>
      <c r="AEV166" s="14"/>
      <c r="AEW166" s="14"/>
      <c r="AEX166" s="14"/>
      <c r="AEY166" s="14"/>
      <c r="AEZ166" s="14"/>
      <c r="AFA166" s="14"/>
      <c r="AFB166" s="14"/>
      <c r="AFC166" s="14"/>
      <c r="AFD166" s="14"/>
      <c r="AFE166" s="14"/>
      <c r="AFF166" s="14"/>
      <c r="AFG166" s="14"/>
      <c r="AFH166" s="14"/>
      <c r="AFI166" s="14"/>
      <c r="AFJ166" s="14"/>
      <c r="AFK166" s="14"/>
      <c r="AFL166" s="14"/>
      <c r="AFM166" s="14"/>
      <c r="AFN166" s="14"/>
      <c r="AFO166" s="14"/>
      <c r="AFP166" s="14"/>
      <c r="AFQ166" s="14"/>
      <c r="AFR166" s="14"/>
      <c r="AFS166" s="14"/>
      <c r="AFT166" s="14"/>
      <c r="AFU166" s="14"/>
      <c r="AFV166" s="14"/>
      <c r="AFW166" s="14"/>
      <c r="AFX166" s="14"/>
      <c r="AFY166" s="14"/>
      <c r="AFZ166" s="14"/>
      <c r="AGA166" s="14"/>
      <c r="AGB166" s="14"/>
      <c r="AGC166" s="14"/>
      <c r="AGD166" s="14"/>
      <c r="AGE166" s="14"/>
      <c r="AGF166" s="14"/>
      <c r="AGG166" s="14"/>
      <c r="AGH166" s="14"/>
      <c r="AGI166" s="14"/>
      <c r="AGJ166" s="14"/>
      <c r="AGK166" s="14"/>
      <c r="AGL166" s="14"/>
      <c r="AGM166" s="14"/>
      <c r="AGN166" s="14"/>
      <c r="AGO166" s="14"/>
      <c r="AGP166" s="14"/>
      <c r="AGQ166" s="14"/>
      <c r="AGR166" s="14"/>
      <c r="AGS166" s="14"/>
      <c r="AGT166" s="14"/>
      <c r="AGU166" s="14"/>
      <c r="AGV166" s="14"/>
      <c r="AGW166" s="14"/>
      <c r="AGX166" s="14"/>
      <c r="AGY166" s="14"/>
      <c r="AGZ166" s="14"/>
      <c r="AHA166" s="14"/>
      <c r="AHB166" s="14"/>
      <c r="AHC166" s="14"/>
      <c r="AHD166" s="14"/>
      <c r="AHE166" s="14"/>
      <c r="AHF166" s="14"/>
      <c r="AHG166" s="14"/>
      <c r="AHH166" s="14"/>
      <c r="AHI166" s="14"/>
      <c r="AHJ166" s="14"/>
      <c r="AHK166" s="14"/>
      <c r="AHL166" s="14"/>
      <c r="AHM166" s="14"/>
      <c r="AHN166" s="14"/>
      <c r="AHO166" s="14"/>
      <c r="AHP166" s="14"/>
      <c r="AHQ166" s="14"/>
      <c r="AHR166" s="14"/>
      <c r="AHS166" s="14"/>
      <c r="AHT166" s="14"/>
      <c r="AHU166" s="14"/>
      <c r="AHV166" s="14"/>
      <c r="AHW166" s="14"/>
      <c r="AHX166" s="14"/>
      <c r="AHY166" s="14"/>
      <c r="AHZ166" s="14"/>
      <c r="AIA166" s="14"/>
      <c r="AIB166" s="14"/>
      <c r="AIC166" s="14"/>
      <c r="AID166" s="14"/>
      <c r="AIE166" s="14"/>
      <c r="AIF166" s="14"/>
      <c r="AIG166" s="14"/>
      <c r="AIH166" s="14"/>
      <c r="AII166" s="14"/>
      <c r="AIJ166" s="14"/>
      <c r="AIK166" s="14"/>
      <c r="AIL166" s="14"/>
      <c r="AIM166" s="14"/>
      <c r="AIN166" s="14"/>
      <c r="AIO166" s="14"/>
      <c r="AIP166" s="14"/>
      <c r="AIQ166" s="14"/>
      <c r="AIR166" s="14"/>
      <c r="AIS166" s="14"/>
      <c r="AIT166" s="14"/>
      <c r="AIU166" s="14"/>
      <c r="AIV166" s="14"/>
      <c r="AIW166" s="14"/>
      <c r="AIX166" s="14"/>
      <c r="AIY166" s="14"/>
      <c r="AIZ166" s="14"/>
      <c r="AJA166" s="14"/>
      <c r="AJB166" s="14"/>
      <c r="AJC166" s="14"/>
      <c r="AJD166" s="14"/>
      <c r="AJE166" s="14"/>
      <c r="AJF166" s="14"/>
      <c r="AJG166" s="14"/>
      <c r="AJH166" s="14"/>
      <c r="AJI166" s="14"/>
      <c r="AJJ166" s="14"/>
      <c r="AJK166" s="14"/>
      <c r="AJL166" s="14"/>
      <c r="AJM166" s="14"/>
      <c r="AJN166" s="14"/>
      <c r="AJO166" s="14"/>
      <c r="AJP166" s="14"/>
      <c r="AJQ166" s="14"/>
      <c r="AJR166" s="14"/>
      <c r="AJS166" s="14"/>
      <c r="AJT166" s="14"/>
      <c r="AJU166" s="14"/>
      <c r="AJV166" s="14"/>
      <c r="AJW166" s="14"/>
      <c r="AJX166" s="14"/>
      <c r="AJY166" s="14"/>
      <c r="AJZ166" s="14"/>
      <c r="AKA166" s="14"/>
      <c r="AKB166" s="14"/>
      <c r="AKC166" s="14"/>
      <c r="AKD166" s="14"/>
      <c r="AKE166" s="14"/>
      <c r="AKF166" s="14"/>
      <c r="AKG166" s="14"/>
      <c r="AKH166" s="14"/>
      <c r="AKI166" s="14"/>
      <c r="AKJ166" s="14"/>
      <c r="AKK166" s="14"/>
      <c r="AKL166" s="14"/>
      <c r="AKM166" s="14"/>
      <c r="AKN166" s="14"/>
      <c r="AKO166" s="14"/>
      <c r="AKP166" s="14"/>
      <c r="AKQ166" s="14"/>
      <c r="AKR166" s="14"/>
      <c r="AKS166" s="14"/>
      <c r="AKT166" s="14"/>
      <c r="AKU166" s="14"/>
      <c r="AKV166" s="14"/>
      <c r="AKW166" s="14"/>
      <c r="AKX166" s="14"/>
      <c r="AKY166" s="14"/>
      <c r="AKZ166" s="14"/>
      <c r="ALA166" s="14"/>
      <c r="ALB166" s="14"/>
      <c r="ALC166" s="14"/>
      <c r="ALD166" s="14"/>
      <c r="ALE166" s="14"/>
      <c r="ALF166" s="14"/>
      <c r="ALG166" s="14"/>
      <c r="ALH166" s="14"/>
      <c r="ALI166" s="14"/>
      <c r="ALJ166" s="14"/>
      <c r="ALK166" s="14"/>
      <c r="ALL166" s="14"/>
      <c r="ALM166" s="14"/>
      <c r="ALN166" s="14"/>
      <c r="ALO166" s="14"/>
      <c r="ALP166" s="14"/>
      <c r="ALQ166" s="14"/>
      <c r="ALR166" s="14"/>
      <c r="ALS166" s="14"/>
      <c r="ALT166" s="14"/>
      <c r="ALU166" s="14"/>
      <c r="ALV166" s="14"/>
      <c r="ALW166" s="14"/>
      <c r="ALX166" s="14"/>
      <c r="ALY166" s="14"/>
      <c r="ALZ166" s="14"/>
      <c r="AMA166" s="14"/>
      <c r="AMB166" s="14"/>
      <c r="AMC166" s="14"/>
      <c r="AMD166" s="14"/>
      <c r="AME166" s="14"/>
      <c r="AMF166" s="14"/>
      <c r="AMG166" s="14"/>
      <c r="AMH166" s="14"/>
      <c r="AMI166" s="14"/>
      <c r="AMJ166" s="14"/>
      <c r="AMK166" s="14"/>
      <c r="AML166" s="14"/>
      <c r="AMM166" s="14"/>
      <c r="AMN166" s="14"/>
      <c r="AMO166" s="14"/>
      <c r="AMP166" s="14"/>
      <c r="AMQ166" s="14"/>
      <c r="AMR166" s="14"/>
      <c r="AMS166" s="14"/>
      <c r="AMT166" s="14"/>
      <c r="AMU166" s="14"/>
      <c r="AMV166" s="14"/>
      <c r="AMW166" s="14"/>
      <c r="AMX166" s="14"/>
      <c r="AMY166" s="14"/>
      <c r="AMZ166" s="14"/>
      <c r="ANA166" s="14"/>
      <c r="ANB166" s="14"/>
      <c r="ANC166" s="14"/>
      <c r="AND166" s="14"/>
      <c r="ANE166" s="14"/>
      <c r="ANF166" s="14"/>
      <c r="ANG166" s="14"/>
      <c r="ANH166" s="14"/>
      <c r="ANI166" s="14"/>
      <c r="ANJ166" s="14"/>
      <c r="ANK166" s="14"/>
      <c r="ANL166" s="14"/>
      <c r="ANM166" s="14"/>
      <c r="ANN166" s="14"/>
      <c r="ANO166" s="14"/>
      <c r="ANP166" s="14"/>
      <c r="ANQ166" s="14"/>
      <c r="ANR166" s="14"/>
      <c r="ANS166" s="14"/>
      <c r="ANT166" s="14"/>
      <c r="ANU166" s="14"/>
      <c r="ANV166" s="14"/>
      <c r="ANW166" s="14"/>
      <c r="ANX166" s="14"/>
      <c r="ANY166" s="14"/>
      <c r="ANZ166" s="14"/>
      <c r="AOA166" s="14"/>
      <c r="AOB166" s="14"/>
      <c r="AOC166" s="14"/>
      <c r="AOD166" s="14"/>
      <c r="AOE166" s="14"/>
      <c r="AOF166" s="14"/>
      <c r="AOG166" s="14"/>
      <c r="AOH166" s="14"/>
      <c r="AOI166" s="14"/>
      <c r="AOJ166" s="14"/>
      <c r="AOK166" s="14"/>
      <c r="AOL166" s="14"/>
      <c r="AOM166" s="14"/>
      <c r="AON166" s="14"/>
      <c r="AOO166" s="14"/>
      <c r="AOP166" s="14"/>
      <c r="AOQ166" s="14"/>
      <c r="AOR166" s="14"/>
      <c r="AOS166" s="14"/>
      <c r="AOT166" s="14"/>
      <c r="AOU166" s="14"/>
      <c r="AOV166" s="14"/>
      <c r="AOW166" s="14"/>
      <c r="AOX166" s="14"/>
      <c r="AOY166" s="14"/>
      <c r="AOZ166" s="14"/>
      <c r="APA166" s="14"/>
      <c r="APB166" s="14"/>
      <c r="APC166" s="14"/>
      <c r="APD166" s="14"/>
      <c r="APE166" s="14"/>
      <c r="APF166" s="14"/>
      <c r="APG166" s="14"/>
      <c r="APH166" s="14"/>
      <c r="API166" s="14"/>
      <c r="APJ166" s="14"/>
      <c r="APK166" s="14"/>
      <c r="APL166" s="14"/>
      <c r="APM166" s="14"/>
      <c r="APN166" s="14"/>
      <c r="APO166" s="14"/>
      <c r="APP166" s="14"/>
      <c r="APQ166" s="14"/>
      <c r="APR166" s="14"/>
      <c r="APS166" s="14"/>
      <c r="APT166" s="14"/>
      <c r="APU166" s="14"/>
      <c r="APV166" s="14"/>
      <c r="APW166" s="14"/>
      <c r="APX166" s="14"/>
      <c r="APY166" s="14"/>
      <c r="APZ166" s="14"/>
      <c r="AQA166" s="14"/>
      <c r="AQB166" s="14"/>
      <c r="AQC166" s="14"/>
      <c r="AQD166" s="14"/>
      <c r="AQE166" s="14"/>
      <c r="AQF166" s="14"/>
      <c r="AQG166" s="14"/>
      <c r="AQH166" s="14"/>
      <c r="AQI166" s="14"/>
      <c r="AQJ166" s="14"/>
      <c r="AQK166" s="14"/>
      <c r="AQL166" s="14"/>
      <c r="AQM166" s="14"/>
      <c r="AQN166" s="14"/>
      <c r="AQO166" s="14"/>
      <c r="AQP166" s="14"/>
      <c r="AQQ166" s="14"/>
      <c r="AQR166" s="14"/>
      <c r="AQS166" s="14"/>
      <c r="AQT166" s="14"/>
      <c r="AQU166" s="14"/>
      <c r="AQV166" s="14"/>
      <c r="AQW166" s="14"/>
      <c r="AQX166" s="14"/>
      <c r="AQY166" s="14"/>
      <c r="AQZ166" s="14"/>
      <c r="ARA166" s="14"/>
      <c r="ARB166" s="14"/>
      <c r="ARC166" s="14"/>
      <c r="ARD166" s="14"/>
      <c r="ARE166" s="14"/>
      <c r="ARF166" s="14"/>
      <c r="ARG166" s="14"/>
      <c r="ARH166" s="14"/>
      <c r="ARI166" s="14"/>
      <c r="ARJ166" s="14"/>
      <c r="ARK166" s="14"/>
      <c r="ARL166" s="14"/>
      <c r="ARM166" s="14"/>
      <c r="ARN166" s="14"/>
      <c r="ARO166" s="14"/>
      <c r="ARP166" s="14"/>
      <c r="ARQ166" s="14"/>
      <c r="ARR166" s="14"/>
      <c r="ARS166" s="14"/>
      <c r="ART166" s="14"/>
      <c r="ARU166" s="14"/>
      <c r="ARV166" s="14"/>
      <c r="ARW166" s="14"/>
      <c r="ARX166" s="14"/>
      <c r="ARY166" s="14"/>
      <c r="ARZ166" s="14"/>
      <c r="ASA166" s="14"/>
      <c r="ASB166" s="14"/>
      <c r="ASC166" s="14"/>
      <c r="ASD166" s="14"/>
      <c r="ASE166" s="14"/>
      <c r="ASF166" s="14"/>
      <c r="ASG166" s="14"/>
      <c r="ASH166" s="14"/>
      <c r="ASI166" s="14"/>
      <c r="ASJ166" s="14"/>
      <c r="ASK166" s="14"/>
      <c r="ASL166" s="14"/>
      <c r="ASM166" s="14"/>
      <c r="ASN166" s="14"/>
      <c r="ASO166" s="14"/>
      <c r="ASP166" s="14"/>
      <c r="ASQ166" s="14"/>
      <c r="ASR166" s="14"/>
      <c r="ASS166" s="14"/>
      <c r="AST166" s="14"/>
      <c r="ASU166" s="14"/>
      <c r="ASV166" s="14"/>
      <c r="ASW166" s="14"/>
      <c r="ASX166" s="14"/>
      <c r="ASY166" s="14"/>
      <c r="ASZ166" s="14"/>
      <c r="ATA166" s="14"/>
      <c r="ATB166" s="14"/>
      <c r="ATC166" s="14"/>
      <c r="ATD166" s="14"/>
    </row>
    <row r="167" spans="63:1200">
      <c r="BK167" s="14" t="str">
        <f t="shared" si="2116"/>
        <v/>
      </c>
      <c r="ABO167" s="14"/>
      <c r="ABP167" s="14"/>
      <c r="ABQ167" s="14"/>
      <c r="ABR167" s="14"/>
      <c r="ABS167" s="14"/>
      <c r="ABT167" s="14"/>
      <c r="ABU167" s="14"/>
      <c r="ABV167" s="14"/>
      <c r="ABW167" s="14"/>
      <c r="ABX167" s="14"/>
      <c r="ABY167" s="14"/>
      <c r="ABZ167" s="14"/>
      <c r="ACA167" s="14"/>
      <c r="ACB167" s="14"/>
      <c r="ACC167" s="14"/>
      <c r="ACD167" s="14"/>
      <c r="ACE167" s="14"/>
      <c r="ACF167" s="14"/>
      <c r="ACG167" s="14"/>
      <c r="ACH167" s="14"/>
      <c r="ACI167" s="14"/>
      <c r="ACJ167" s="14"/>
      <c r="ACK167" s="14"/>
      <c r="ACL167" s="14"/>
      <c r="ACM167" s="14"/>
      <c r="ACN167" s="14"/>
      <c r="ACO167" s="14"/>
      <c r="ACP167" s="14"/>
      <c r="ACQ167" s="14"/>
      <c r="ACR167" s="14"/>
      <c r="ACS167" s="14"/>
      <c r="ACT167" s="14"/>
      <c r="ACU167" s="14"/>
      <c r="ACV167" s="14"/>
      <c r="ACW167" s="14"/>
      <c r="ACX167" s="14"/>
      <c r="ACY167" s="14"/>
      <c r="ACZ167" s="14"/>
      <c r="ADA167" s="14"/>
      <c r="ADB167" s="14"/>
      <c r="ADC167" s="14"/>
      <c r="ADD167" s="14"/>
      <c r="ADE167" s="14"/>
      <c r="ADF167" s="14"/>
      <c r="ADG167" s="14"/>
      <c r="ADH167" s="14"/>
      <c r="ADI167" s="14"/>
      <c r="ADJ167" s="14"/>
      <c r="ADK167" s="14"/>
      <c r="ADL167" s="14"/>
      <c r="ADM167" s="14"/>
      <c r="ADN167" s="14"/>
      <c r="ADO167" s="14"/>
      <c r="ADP167" s="14"/>
      <c r="ADQ167" s="14"/>
      <c r="ADR167" s="14"/>
      <c r="ADS167" s="14"/>
      <c r="ADT167" s="14"/>
      <c r="ADU167" s="14"/>
      <c r="ADV167" s="14"/>
      <c r="ADW167" s="14"/>
      <c r="ADX167" s="14"/>
      <c r="ADY167" s="14"/>
      <c r="ADZ167" s="14"/>
      <c r="AEA167" s="14"/>
      <c r="AEB167" s="14"/>
      <c r="AEC167" s="14"/>
      <c r="AED167" s="14"/>
      <c r="AEE167" s="14"/>
      <c r="AEF167" s="14"/>
      <c r="AEG167" s="14"/>
      <c r="AEH167" s="14"/>
      <c r="AEI167" s="14"/>
      <c r="AEJ167" s="14"/>
      <c r="AEK167" s="14"/>
      <c r="AEL167" s="14"/>
      <c r="AEM167" s="14"/>
      <c r="AEN167" s="14"/>
      <c r="AEO167" s="14"/>
      <c r="AEP167" s="14"/>
      <c r="AEQ167" s="14"/>
      <c r="AER167" s="14"/>
      <c r="AES167" s="14"/>
      <c r="AET167" s="14"/>
      <c r="AEU167" s="14"/>
      <c r="AEV167" s="14"/>
      <c r="AEW167" s="14"/>
      <c r="AEX167" s="14"/>
      <c r="AEY167" s="14"/>
      <c r="AEZ167" s="14"/>
      <c r="AFA167" s="14"/>
      <c r="AFB167" s="14"/>
      <c r="AFC167" s="14"/>
      <c r="AFD167" s="14"/>
      <c r="AFE167" s="14"/>
      <c r="AFF167" s="14"/>
      <c r="AFG167" s="14"/>
      <c r="AFH167" s="14"/>
      <c r="AFI167" s="14"/>
      <c r="AFJ167" s="14"/>
      <c r="AFK167" s="14"/>
      <c r="AFL167" s="14"/>
      <c r="AFM167" s="14"/>
      <c r="AFN167" s="14"/>
      <c r="AFO167" s="14"/>
      <c r="AFP167" s="14"/>
      <c r="AFQ167" s="14"/>
      <c r="AFR167" s="14"/>
      <c r="AFS167" s="14"/>
      <c r="AFT167" s="14"/>
      <c r="AFU167" s="14"/>
      <c r="AFV167" s="14"/>
      <c r="AFW167" s="14"/>
      <c r="AFX167" s="14"/>
      <c r="AFY167" s="14"/>
      <c r="AFZ167" s="14"/>
      <c r="AGA167" s="14"/>
      <c r="AGB167" s="14"/>
      <c r="AGC167" s="14"/>
      <c r="AGD167" s="14"/>
      <c r="AGE167" s="14"/>
      <c r="AGF167" s="14"/>
      <c r="AGG167" s="14"/>
      <c r="AGH167" s="14"/>
      <c r="AGI167" s="14"/>
      <c r="AGJ167" s="14"/>
      <c r="AGK167" s="14"/>
      <c r="AGL167" s="14"/>
      <c r="AGM167" s="14"/>
      <c r="AGN167" s="14"/>
      <c r="AGO167" s="14"/>
      <c r="AGP167" s="14"/>
      <c r="AGQ167" s="14"/>
      <c r="AGR167" s="14"/>
      <c r="AGS167" s="14"/>
      <c r="AGT167" s="14"/>
      <c r="AGU167" s="14"/>
      <c r="AGV167" s="14"/>
      <c r="AGW167" s="14"/>
      <c r="AGX167" s="14"/>
      <c r="AGY167" s="14"/>
      <c r="AGZ167" s="14"/>
      <c r="AHA167" s="14"/>
      <c r="AHB167" s="14"/>
      <c r="AHC167" s="14"/>
      <c r="AHD167" s="14"/>
      <c r="AHE167" s="14"/>
      <c r="AHF167" s="14"/>
      <c r="AHG167" s="14"/>
      <c r="AHH167" s="14"/>
      <c r="AHI167" s="14"/>
      <c r="AHJ167" s="14"/>
      <c r="AHK167" s="14"/>
      <c r="AHL167" s="14"/>
      <c r="AHM167" s="14"/>
      <c r="AHN167" s="14"/>
      <c r="AHO167" s="14"/>
      <c r="AHP167" s="14"/>
      <c r="AHQ167" s="14"/>
      <c r="AHR167" s="14"/>
      <c r="AHS167" s="14"/>
      <c r="AHT167" s="14"/>
      <c r="AHU167" s="14"/>
      <c r="AHV167" s="14"/>
      <c r="AHW167" s="14"/>
      <c r="AHX167" s="14"/>
      <c r="AHY167" s="14"/>
      <c r="AHZ167" s="14"/>
      <c r="AIA167" s="14"/>
      <c r="AIB167" s="14"/>
      <c r="AIC167" s="14"/>
      <c r="AID167" s="14"/>
      <c r="AIE167" s="14"/>
      <c r="AIF167" s="14"/>
      <c r="AIG167" s="14"/>
      <c r="AIH167" s="14"/>
      <c r="AII167" s="14"/>
      <c r="AIJ167" s="14"/>
      <c r="AIK167" s="14"/>
      <c r="AIL167" s="14"/>
      <c r="AIM167" s="14"/>
      <c r="AIN167" s="14"/>
      <c r="AIO167" s="14"/>
      <c r="AIP167" s="14"/>
      <c r="AIQ167" s="14"/>
      <c r="AIR167" s="14"/>
      <c r="AIS167" s="14"/>
      <c r="AIT167" s="14"/>
      <c r="AIU167" s="14"/>
      <c r="AIV167" s="14"/>
      <c r="AIW167" s="14"/>
      <c r="AIX167" s="14"/>
      <c r="AIY167" s="14"/>
      <c r="AIZ167" s="14"/>
      <c r="AJA167" s="14"/>
      <c r="AJB167" s="14"/>
      <c r="AJC167" s="14"/>
      <c r="AJD167" s="14"/>
      <c r="AJE167" s="14"/>
      <c r="AJF167" s="14"/>
      <c r="AJG167" s="14"/>
      <c r="AJH167" s="14"/>
      <c r="AJI167" s="14"/>
      <c r="AJJ167" s="14"/>
      <c r="AJK167" s="14"/>
      <c r="AJL167" s="14"/>
      <c r="AJM167" s="14"/>
      <c r="AJN167" s="14"/>
      <c r="AJO167" s="14"/>
      <c r="AJP167" s="14"/>
      <c r="AJQ167" s="14"/>
      <c r="AJR167" s="14"/>
      <c r="AJS167" s="14"/>
      <c r="AJT167" s="14"/>
      <c r="AJU167" s="14"/>
      <c r="AJV167" s="14"/>
      <c r="AJW167" s="14"/>
      <c r="AJX167" s="14"/>
      <c r="AJY167" s="14"/>
      <c r="AJZ167" s="14"/>
      <c r="AKA167" s="14"/>
      <c r="AKB167" s="14"/>
      <c r="AKC167" s="14"/>
      <c r="AKD167" s="14"/>
      <c r="AKE167" s="14"/>
      <c r="AKF167" s="14"/>
      <c r="AKG167" s="14"/>
      <c r="AKH167" s="14"/>
      <c r="AKI167" s="14"/>
      <c r="AKJ167" s="14"/>
      <c r="AKK167" s="14"/>
      <c r="AKL167" s="14"/>
      <c r="AKM167" s="14"/>
      <c r="AKN167" s="14"/>
      <c r="AKO167" s="14"/>
      <c r="AKP167" s="14"/>
      <c r="AKQ167" s="14"/>
      <c r="AKR167" s="14"/>
      <c r="AKS167" s="14"/>
      <c r="AKT167" s="14"/>
      <c r="AKU167" s="14"/>
      <c r="AKV167" s="14"/>
      <c r="AKW167" s="14"/>
      <c r="AKX167" s="14"/>
      <c r="AKY167" s="14"/>
      <c r="AKZ167" s="14"/>
      <c r="ALA167" s="14"/>
      <c r="ALB167" s="14"/>
      <c r="ALC167" s="14"/>
      <c r="ALD167" s="14"/>
      <c r="ALE167" s="14"/>
      <c r="ALF167" s="14"/>
      <c r="ALG167" s="14"/>
      <c r="ALH167" s="14"/>
      <c r="ALI167" s="14"/>
      <c r="ALJ167" s="14"/>
      <c r="ALK167" s="14"/>
      <c r="ALL167" s="14"/>
      <c r="ALM167" s="14"/>
      <c r="ALN167" s="14"/>
      <c r="ALO167" s="14"/>
      <c r="ALP167" s="14"/>
      <c r="ALQ167" s="14"/>
      <c r="ALR167" s="14"/>
      <c r="ALS167" s="14"/>
      <c r="ALT167" s="14"/>
      <c r="ALU167" s="14"/>
      <c r="ALV167" s="14"/>
      <c r="ALW167" s="14"/>
      <c r="ALX167" s="14"/>
      <c r="ALY167" s="14"/>
      <c r="ALZ167" s="14"/>
      <c r="AMA167" s="14"/>
      <c r="AMB167" s="14"/>
      <c r="AMC167" s="14"/>
      <c r="AMD167" s="14"/>
      <c r="AME167" s="14"/>
      <c r="AMF167" s="14"/>
      <c r="AMG167" s="14"/>
      <c r="AMH167" s="14"/>
      <c r="AMI167" s="14"/>
      <c r="AMJ167" s="14"/>
      <c r="AMK167" s="14"/>
      <c r="AML167" s="14"/>
      <c r="AMM167" s="14"/>
      <c r="AMN167" s="14"/>
      <c r="AMO167" s="14"/>
      <c r="AMP167" s="14"/>
      <c r="AMQ167" s="14"/>
      <c r="AMR167" s="14"/>
      <c r="AMS167" s="14"/>
      <c r="AMT167" s="14"/>
      <c r="AMU167" s="14"/>
      <c r="AMV167" s="14"/>
      <c r="AMW167" s="14"/>
      <c r="AMX167" s="14"/>
      <c r="AMY167" s="14"/>
      <c r="AMZ167" s="14"/>
      <c r="ANA167" s="14"/>
      <c r="ANB167" s="14"/>
      <c r="ANC167" s="14"/>
      <c r="AND167" s="14"/>
      <c r="ANE167" s="14"/>
      <c r="ANF167" s="14"/>
      <c r="ANG167" s="14"/>
      <c r="ANH167" s="14"/>
      <c r="ANI167" s="14"/>
      <c r="ANJ167" s="14"/>
      <c r="ANK167" s="14"/>
      <c r="ANL167" s="14"/>
      <c r="ANM167" s="14"/>
      <c r="ANN167" s="14"/>
      <c r="ANO167" s="14"/>
      <c r="ANP167" s="14"/>
      <c r="ANQ167" s="14"/>
      <c r="ANR167" s="14"/>
      <c r="ANS167" s="14"/>
      <c r="ANT167" s="14"/>
      <c r="ANU167" s="14"/>
      <c r="ANV167" s="14"/>
      <c r="ANW167" s="14"/>
      <c r="ANX167" s="14"/>
      <c r="ANY167" s="14"/>
      <c r="ANZ167" s="14"/>
      <c r="AOA167" s="14"/>
      <c r="AOB167" s="14"/>
      <c r="AOC167" s="14"/>
      <c r="AOD167" s="14"/>
      <c r="AOE167" s="14"/>
      <c r="AOF167" s="14"/>
      <c r="AOG167" s="14"/>
      <c r="AOH167" s="14"/>
      <c r="AOI167" s="14"/>
      <c r="AOJ167" s="14"/>
      <c r="AOK167" s="14"/>
      <c r="AOL167" s="14"/>
      <c r="AOM167" s="14"/>
      <c r="AON167" s="14"/>
      <c r="AOO167" s="14"/>
      <c r="AOP167" s="14"/>
      <c r="AOQ167" s="14"/>
      <c r="AOR167" s="14"/>
      <c r="AOS167" s="14"/>
      <c r="AOT167" s="14"/>
      <c r="AOU167" s="14"/>
      <c r="AOV167" s="14"/>
      <c r="AOW167" s="14"/>
      <c r="AOX167" s="14"/>
      <c r="AOY167" s="14"/>
      <c r="AOZ167" s="14"/>
      <c r="APA167" s="14"/>
      <c r="APB167" s="14"/>
      <c r="APC167" s="14"/>
      <c r="APD167" s="14"/>
      <c r="APE167" s="14"/>
      <c r="APF167" s="14"/>
      <c r="APG167" s="14"/>
      <c r="APH167" s="14"/>
      <c r="API167" s="14"/>
      <c r="APJ167" s="14"/>
      <c r="APK167" s="14"/>
      <c r="APL167" s="14"/>
      <c r="APM167" s="14"/>
      <c r="APN167" s="14"/>
      <c r="APO167" s="14"/>
      <c r="APP167" s="14"/>
      <c r="APQ167" s="14"/>
      <c r="APR167" s="14"/>
      <c r="APS167" s="14"/>
      <c r="APT167" s="14"/>
      <c r="APU167" s="14"/>
      <c r="APV167" s="14"/>
      <c r="APW167" s="14"/>
      <c r="APX167" s="14"/>
      <c r="APY167" s="14"/>
      <c r="APZ167" s="14"/>
      <c r="AQA167" s="14"/>
      <c r="AQB167" s="14"/>
      <c r="AQC167" s="14"/>
      <c r="AQD167" s="14"/>
      <c r="AQE167" s="14"/>
      <c r="AQF167" s="14"/>
      <c r="AQG167" s="14"/>
      <c r="AQH167" s="14"/>
      <c r="AQI167" s="14"/>
      <c r="AQJ167" s="14"/>
      <c r="AQK167" s="14"/>
      <c r="AQL167" s="14"/>
      <c r="AQM167" s="14"/>
      <c r="AQN167" s="14"/>
      <c r="AQO167" s="14"/>
      <c r="AQP167" s="14"/>
      <c r="AQQ167" s="14"/>
      <c r="AQR167" s="14"/>
      <c r="AQS167" s="14"/>
      <c r="AQT167" s="14"/>
      <c r="AQU167" s="14"/>
      <c r="AQV167" s="14"/>
      <c r="AQW167" s="14"/>
      <c r="AQX167" s="14"/>
      <c r="AQY167" s="14"/>
      <c r="AQZ167" s="14"/>
      <c r="ARA167" s="14"/>
      <c r="ARB167" s="14"/>
      <c r="ARC167" s="14"/>
      <c r="ARD167" s="14"/>
      <c r="ARE167" s="14"/>
      <c r="ARF167" s="14"/>
      <c r="ARG167" s="14"/>
      <c r="ARH167" s="14"/>
      <c r="ARI167" s="14"/>
      <c r="ARJ167" s="14"/>
      <c r="ARK167" s="14"/>
      <c r="ARL167" s="14"/>
      <c r="ARM167" s="14"/>
      <c r="ARN167" s="14"/>
      <c r="ARO167" s="14"/>
      <c r="ARP167" s="14"/>
      <c r="ARQ167" s="14"/>
      <c r="ARR167" s="14"/>
      <c r="ARS167" s="14"/>
      <c r="ART167" s="14"/>
      <c r="ARU167" s="14"/>
      <c r="ARV167" s="14"/>
      <c r="ARW167" s="14"/>
      <c r="ARX167" s="14"/>
      <c r="ARY167" s="14"/>
      <c r="ARZ167" s="14"/>
      <c r="ASA167" s="14"/>
      <c r="ASB167" s="14"/>
      <c r="ASC167" s="14"/>
      <c r="ASD167" s="14"/>
      <c r="ASE167" s="14"/>
      <c r="ASF167" s="14"/>
      <c r="ASG167" s="14"/>
      <c r="ASH167" s="14"/>
      <c r="ASI167" s="14"/>
      <c r="ASJ167" s="14"/>
      <c r="ASK167" s="14"/>
      <c r="ASL167" s="14"/>
      <c r="ASM167" s="14"/>
      <c r="ASN167" s="14"/>
      <c r="ASO167" s="14"/>
      <c r="ASP167" s="14"/>
      <c r="ASQ167" s="14"/>
      <c r="ASR167" s="14"/>
      <c r="ASS167" s="14"/>
      <c r="AST167" s="14"/>
      <c r="ASU167" s="14"/>
      <c r="ASV167" s="14"/>
      <c r="ASW167" s="14"/>
      <c r="ASX167" s="14"/>
      <c r="ASY167" s="14"/>
      <c r="ASZ167" s="14"/>
      <c r="ATA167" s="14"/>
      <c r="ATB167" s="14"/>
      <c r="ATC167" s="14"/>
      <c r="ATD167" s="14"/>
    </row>
    <row r="168" spans="63:1200">
      <c r="BK168" s="14" t="str">
        <f t="shared" si="2116"/>
        <v/>
      </c>
      <c r="ABO168" s="14"/>
      <c r="ABP168" s="14"/>
      <c r="ABQ168" s="14"/>
      <c r="ABR168" s="14"/>
      <c r="ABS168" s="14"/>
      <c r="ABT168" s="14"/>
      <c r="ABU168" s="14"/>
      <c r="ABV168" s="14"/>
      <c r="ABW168" s="14"/>
      <c r="ABX168" s="14"/>
      <c r="ABY168" s="14"/>
      <c r="ABZ168" s="14"/>
      <c r="ACA168" s="14"/>
      <c r="ACB168" s="14"/>
      <c r="ACC168" s="14"/>
      <c r="ACD168" s="14"/>
      <c r="ACE168" s="14"/>
      <c r="ACF168" s="14"/>
      <c r="ACG168" s="14"/>
      <c r="ACH168" s="14"/>
      <c r="ACI168" s="14"/>
      <c r="ACJ168" s="14"/>
      <c r="ACK168" s="14"/>
      <c r="ACL168" s="14"/>
      <c r="ACM168" s="14"/>
      <c r="ACN168" s="14"/>
      <c r="ACO168" s="14"/>
      <c r="ACP168" s="14"/>
      <c r="ACQ168" s="14"/>
      <c r="ACR168" s="14"/>
      <c r="ACS168" s="14"/>
      <c r="ACT168" s="14"/>
      <c r="ACU168" s="14"/>
      <c r="ACV168" s="14"/>
      <c r="ACW168" s="14"/>
      <c r="ACX168" s="14"/>
      <c r="ACY168" s="14"/>
      <c r="ACZ168" s="14"/>
      <c r="ADA168" s="14"/>
      <c r="ADB168" s="14"/>
      <c r="ADC168" s="14"/>
      <c r="ADD168" s="14"/>
      <c r="ADE168" s="14"/>
      <c r="ADF168" s="14"/>
      <c r="ADG168" s="14"/>
      <c r="ADH168" s="14"/>
      <c r="ADI168" s="14"/>
      <c r="ADJ168" s="14"/>
      <c r="ADK168" s="14"/>
      <c r="ADL168" s="14"/>
      <c r="ADM168" s="14"/>
      <c r="ADN168" s="14"/>
      <c r="ADO168" s="14"/>
      <c r="ADP168" s="14"/>
      <c r="ADQ168" s="14"/>
      <c r="ADR168" s="14"/>
      <c r="ADS168" s="14"/>
      <c r="ADT168" s="14"/>
      <c r="ADU168" s="14"/>
      <c r="ADV168" s="14"/>
      <c r="ADW168" s="14"/>
      <c r="ADX168" s="14"/>
      <c r="ADY168" s="14"/>
      <c r="ADZ168" s="14"/>
      <c r="AEA168" s="14"/>
      <c r="AEB168" s="14"/>
      <c r="AEC168" s="14"/>
      <c r="AED168" s="14"/>
      <c r="AEE168" s="14"/>
      <c r="AEF168" s="14"/>
      <c r="AEG168" s="14"/>
      <c r="AEH168" s="14"/>
      <c r="AEI168" s="14"/>
      <c r="AEJ168" s="14"/>
      <c r="AEK168" s="14"/>
      <c r="AEL168" s="14"/>
      <c r="AEM168" s="14"/>
      <c r="AEN168" s="14"/>
      <c r="AEO168" s="14"/>
      <c r="AEP168" s="14"/>
      <c r="AEQ168" s="14"/>
      <c r="AER168" s="14"/>
      <c r="AES168" s="14"/>
      <c r="AET168" s="14"/>
      <c r="AEU168" s="14"/>
      <c r="AEV168" s="14"/>
      <c r="AEW168" s="14"/>
      <c r="AEX168" s="14"/>
      <c r="AEY168" s="14"/>
      <c r="AEZ168" s="14"/>
      <c r="AFA168" s="14"/>
      <c r="AFB168" s="14"/>
      <c r="AFC168" s="14"/>
      <c r="AFD168" s="14"/>
      <c r="AFE168" s="14"/>
      <c r="AFF168" s="14"/>
      <c r="AFG168" s="14"/>
      <c r="AFH168" s="14"/>
      <c r="AFI168" s="14"/>
      <c r="AFJ168" s="14"/>
      <c r="AFK168" s="14"/>
      <c r="AFL168" s="14"/>
      <c r="AFM168" s="14"/>
      <c r="AFN168" s="14"/>
      <c r="AFO168" s="14"/>
      <c r="AFP168" s="14"/>
      <c r="AFQ168" s="14"/>
      <c r="AFR168" s="14"/>
      <c r="AFS168" s="14"/>
      <c r="AFT168" s="14"/>
      <c r="AFU168" s="14"/>
      <c r="AFV168" s="14"/>
      <c r="AFW168" s="14"/>
      <c r="AFX168" s="14"/>
      <c r="AFY168" s="14"/>
      <c r="AFZ168" s="14"/>
      <c r="AGA168" s="14"/>
      <c r="AGB168" s="14"/>
      <c r="AGC168" s="14"/>
      <c r="AGD168" s="14"/>
      <c r="AGE168" s="14"/>
      <c r="AGF168" s="14"/>
      <c r="AGG168" s="14"/>
      <c r="AGH168" s="14"/>
      <c r="AGI168" s="14"/>
      <c r="AGJ168" s="14"/>
      <c r="AGK168" s="14"/>
      <c r="AGL168" s="14"/>
      <c r="AGM168" s="14"/>
      <c r="AGN168" s="14"/>
      <c r="AGO168" s="14"/>
      <c r="AGP168" s="14"/>
      <c r="AGQ168" s="14"/>
      <c r="AGR168" s="14"/>
      <c r="AGS168" s="14"/>
      <c r="AGT168" s="14"/>
      <c r="AGU168" s="14"/>
      <c r="AGV168" s="14"/>
      <c r="AGW168" s="14"/>
      <c r="AGX168" s="14"/>
      <c r="AGY168" s="14"/>
      <c r="AGZ168" s="14"/>
      <c r="AHA168" s="14"/>
      <c r="AHB168" s="14"/>
      <c r="AHC168" s="14"/>
      <c r="AHD168" s="14"/>
      <c r="AHE168" s="14"/>
      <c r="AHF168" s="14"/>
      <c r="AHG168" s="14"/>
      <c r="AHH168" s="14"/>
      <c r="AHI168" s="14"/>
      <c r="AHJ168" s="14"/>
      <c r="AHK168" s="14"/>
      <c r="AHL168" s="14"/>
      <c r="AHM168" s="14"/>
      <c r="AHN168" s="14"/>
      <c r="AHO168" s="14"/>
      <c r="AHP168" s="14"/>
      <c r="AHQ168" s="14"/>
      <c r="AHR168" s="14"/>
      <c r="AHS168" s="14"/>
      <c r="AHT168" s="14"/>
      <c r="AHU168" s="14"/>
      <c r="AHV168" s="14"/>
      <c r="AHW168" s="14"/>
      <c r="AHX168" s="14"/>
      <c r="AHY168" s="14"/>
      <c r="AHZ168" s="14"/>
      <c r="AIA168" s="14"/>
      <c r="AIB168" s="14"/>
      <c r="AIC168" s="14"/>
      <c r="AID168" s="14"/>
      <c r="AIE168" s="14"/>
      <c r="AIF168" s="14"/>
      <c r="AIG168" s="14"/>
      <c r="AIH168" s="14"/>
      <c r="AII168" s="14"/>
      <c r="AIJ168" s="14"/>
      <c r="AIK168" s="14"/>
      <c r="AIL168" s="14"/>
      <c r="AIM168" s="14"/>
      <c r="AIN168" s="14"/>
      <c r="AIO168" s="14"/>
      <c r="AIP168" s="14"/>
      <c r="AIQ168" s="14"/>
      <c r="AIR168" s="14"/>
      <c r="AIS168" s="14"/>
      <c r="AIT168" s="14"/>
      <c r="AIU168" s="14"/>
      <c r="AIV168" s="14"/>
      <c r="AIW168" s="14"/>
      <c r="AIX168" s="14"/>
      <c r="AIY168" s="14"/>
      <c r="AIZ168" s="14"/>
      <c r="AJA168" s="14"/>
      <c r="AJB168" s="14"/>
      <c r="AJC168" s="14"/>
      <c r="AJD168" s="14"/>
      <c r="AJE168" s="14"/>
      <c r="AJF168" s="14"/>
      <c r="AJG168" s="14"/>
      <c r="AJH168" s="14"/>
      <c r="AJI168" s="14"/>
      <c r="AJJ168" s="14"/>
      <c r="AJK168" s="14"/>
      <c r="AJL168" s="14"/>
      <c r="AJM168" s="14"/>
      <c r="AJN168" s="14"/>
      <c r="AJO168" s="14"/>
      <c r="AJP168" s="14"/>
      <c r="AJQ168" s="14"/>
      <c r="AJR168" s="14"/>
      <c r="AJS168" s="14"/>
      <c r="AJT168" s="14"/>
      <c r="AJU168" s="14"/>
      <c r="AJV168" s="14"/>
      <c r="AJW168" s="14"/>
      <c r="AJX168" s="14"/>
      <c r="AJY168" s="14"/>
      <c r="AJZ168" s="14"/>
      <c r="AKA168" s="14"/>
      <c r="AKB168" s="14"/>
      <c r="AKC168" s="14"/>
      <c r="AKD168" s="14"/>
      <c r="AKE168" s="14"/>
      <c r="AKF168" s="14"/>
      <c r="AKG168" s="14"/>
      <c r="AKH168" s="14"/>
      <c r="AKI168" s="14"/>
      <c r="AKJ168" s="14"/>
      <c r="AKK168" s="14"/>
      <c r="AKL168" s="14"/>
      <c r="AKM168" s="14"/>
      <c r="AKN168" s="14"/>
      <c r="AKO168" s="14"/>
      <c r="AKP168" s="14"/>
      <c r="AKQ168" s="14"/>
      <c r="AKR168" s="14"/>
      <c r="AKS168" s="14"/>
      <c r="AKT168" s="14"/>
      <c r="AKU168" s="14"/>
      <c r="AKV168" s="14"/>
      <c r="AKW168" s="14"/>
      <c r="AKX168" s="14"/>
      <c r="AKY168" s="14"/>
      <c r="AKZ168" s="14"/>
      <c r="ALA168" s="14"/>
      <c r="ALB168" s="14"/>
      <c r="ALC168" s="14"/>
      <c r="ALD168" s="14"/>
      <c r="ALE168" s="14"/>
      <c r="ALF168" s="14"/>
      <c r="ALG168" s="14"/>
      <c r="ALH168" s="14"/>
      <c r="ALI168" s="14"/>
      <c r="ALJ168" s="14"/>
      <c r="ALK168" s="14"/>
      <c r="ALL168" s="14"/>
      <c r="ALM168" s="14"/>
      <c r="ALN168" s="14"/>
      <c r="ALO168" s="14"/>
      <c r="ALP168" s="14"/>
      <c r="ALQ168" s="14"/>
      <c r="ALR168" s="14"/>
      <c r="ALS168" s="14"/>
      <c r="ALT168" s="14"/>
      <c r="ALU168" s="14"/>
      <c r="ALV168" s="14"/>
      <c r="ALW168" s="14"/>
      <c r="ALX168" s="14"/>
      <c r="ALY168" s="14"/>
      <c r="ALZ168" s="14"/>
      <c r="AMA168" s="14"/>
      <c r="AMB168" s="14"/>
      <c r="AMC168" s="14"/>
      <c r="AMD168" s="14"/>
      <c r="AME168" s="14"/>
      <c r="AMF168" s="14"/>
      <c r="AMG168" s="14"/>
      <c r="AMH168" s="14"/>
      <c r="AMI168" s="14"/>
      <c r="AMJ168" s="14"/>
      <c r="AMK168" s="14"/>
      <c r="AML168" s="14"/>
      <c r="AMM168" s="14"/>
      <c r="AMN168" s="14"/>
      <c r="AMO168" s="14"/>
      <c r="AMP168" s="14"/>
      <c r="AMQ168" s="14"/>
      <c r="AMR168" s="14"/>
      <c r="AMS168" s="14"/>
      <c r="AMT168" s="14"/>
      <c r="AMU168" s="14"/>
      <c r="AMV168" s="14"/>
      <c r="AMW168" s="14"/>
      <c r="AMX168" s="14"/>
      <c r="AMY168" s="14"/>
      <c r="AMZ168" s="14"/>
      <c r="ANA168" s="14"/>
      <c r="ANB168" s="14"/>
      <c r="ANC168" s="14"/>
      <c r="AND168" s="14"/>
      <c r="ANE168" s="14"/>
      <c r="ANF168" s="14"/>
      <c r="ANG168" s="14"/>
      <c r="ANH168" s="14"/>
      <c r="ANI168" s="14"/>
      <c r="ANJ168" s="14"/>
      <c r="ANK168" s="14"/>
      <c r="ANL168" s="14"/>
      <c r="ANM168" s="14"/>
      <c r="ANN168" s="14"/>
      <c r="ANO168" s="14"/>
      <c r="ANP168" s="14"/>
      <c r="ANQ168" s="14"/>
      <c r="ANR168" s="14"/>
      <c r="ANS168" s="14"/>
      <c r="ANT168" s="14"/>
      <c r="ANU168" s="14"/>
      <c r="ANV168" s="14"/>
      <c r="ANW168" s="14"/>
      <c r="ANX168" s="14"/>
      <c r="ANY168" s="14"/>
      <c r="ANZ168" s="14"/>
      <c r="AOA168" s="14"/>
      <c r="AOB168" s="14"/>
      <c r="AOC168" s="14"/>
      <c r="AOD168" s="14"/>
      <c r="AOE168" s="14"/>
      <c r="AOF168" s="14"/>
      <c r="AOG168" s="14"/>
      <c r="AOH168" s="14"/>
      <c r="AOI168" s="14"/>
      <c r="AOJ168" s="14"/>
      <c r="AOK168" s="14"/>
      <c r="AOL168" s="14"/>
      <c r="AOM168" s="14"/>
      <c r="AON168" s="14"/>
      <c r="AOO168" s="14"/>
      <c r="AOP168" s="14"/>
      <c r="AOQ168" s="14"/>
      <c r="AOR168" s="14"/>
      <c r="AOS168" s="14"/>
      <c r="AOT168" s="14"/>
      <c r="AOU168" s="14"/>
      <c r="AOV168" s="14"/>
      <c r="AOW168" s="14"/>
      <c r="AOX168" s="14"/>
      <c r="AOY168" s="14"/>
      <c r="AOZ168" s="14"/>
      <c r="APA168" s="14"/>
      <c r="APB168" s="14"/>
      <c r="APC168" s="14"/>
      <c r="APD168" s="14"/>
      <c r="APE168" s="14"/>
      <c r="APF168" s="14"/>
      <c r="APG168" s="14"/>
      <c r="APH168" s="14"/>
      <c r="API168" s="14"/>
      <c r="APJ168" s="14"/>
      <c r="APK168" s="14"/>
      <c r="APL168" s="14"/>
      <c r="APM168" s="14"/>
      <c r="APN168" s="14"/>
      <c r="APO168" s="14"/>
      <c r="APP168" s="14"/>
      <c r="APQ168" s="14"/>
      <c r="APR168" s="14"/>
      <c r="APS168" s="14"/>
      <c r="APT168" s="14"/>
      <c r="APU168" s="14"/>
      <c r="APV168" s="14"/>
      <c r="APW168" s="14"/>
      <c r="APX168" s="14"/>
      <c r="APY168" s="14"/>
      <c r="APZ168" s="14"/>
      <c r="AQA168" s="14"/>
      <c r="AQB168" s="14"/>
      <c r="AQC168" s="14"/>
      <c r="AQD168" s="14"/>
      <c r="AQE168" s="14"/>
      <c r="AQF168" s="14"/>
      <c r="AQG168" s="14"/>
      <c r="AQH168" s="14"/>
      <c r="AQI168" s="14"/>
      <c r="AQJ168" s="14"/>
      <c r="AQK168" s="14"/>
      <c r="AQL168" s="14"/>
      <c r="AQM168" s="14"/>
      <c r="AQN168" s="14"/>
      <c r="AQO168" s="14"/>
      <c r="AQP168" s="14"/>
      <c r="AQQ168" s="14"/>
      <c r="AQR168" s="14"/>
      <c r="AQS168" s="14"/>
      <c r="AQT168" s="14"/>
      <c r="AQU168" s="14"/>
      <c r="AQV168" s="14"/>
      <c r="AQW168" s="14"/>
      <c r="AQX168" s="14"/>
      <c r="AQY168" s="14"/>
      <c r="AQZ168" s="14"/>
      <c r="ARA168" s="14"/>
      <c r="ARB168" s="14"/>
      <c r="ARC168" s="14"/>
      <c r="ARD168" s="14"/>
      <c r="ARE168" s="14"/>
      <c r="ARF168" s="14"/>
      <c r="ARG168" s="14"/>
      <c r="ARH168" s="14"/>
      <c r="ARI168" s="14"/>
      <c r="ARJ168" s="14"/>
      <c r="ARK168" s="14"/>
      <c r="ARL168" s="14"/>
      <c r="ARM168" s="14"/>
      <c r="ARN168" s="14"/>
      <c r="ARO168" s="14"/>
      <c r="ARP168" s="14"/>
      <c r="ARQ168" s="14"/>
      <c r="ARR168" s="14"/>
      <c r="ARS168" s="14"/>
      <c r="ART168" s="14"/>
      <c r="ARU168" s="14"/>
      <c r="ARV168" s="14"/>
      <c r="ARW168" s="14"/>
      <c r="ARX168" s="14"/>
      <c r="ARY168" s="14"/>
      <c r="ARZ168" s="14"/>
      <c r="ASA168" s="14"/>
      <c r="ASB168" s="14"/>
      <c r="ASC168" s="14"/>
      <c r="ASD168" s="14"/>
      <c r="ASE168" s="14"/>
      <c r="ASF168" s="14"/>
      <c r="ASG168" s="14"/>
      <c r="ASH168" s="14"/>
      <c r="ASI168" s="14"/>
      <c r="ASJ168" s="14"/>
      <c r="ASK168" s="14"/>
      <c r="ASL168" s="14"/>
      <c r="ASM168" s="14"/>
      <c r="ASN168" s="14"/>
      <c r="ASO168" s="14"/>
      <c r="ASP168" s="14"/>
      <c r="ASQ168" s="14"/>
      <c r="ASR168" s="14"/>
      <c r="ASS168" s="14"/>
      <c r="AST168" s="14"/>
      <c r="ASU168" s="14"/>
      <c r="ASV168" s="14"/>
      <c r="ASW168" s="14"/>
      <c r="ASX168" s="14"/>
      <c r="ASY168" s="14"/>
      <c r="ASZ168" s="14"/>
      <c r="ATA168" s="14"/>
      <c r="ATB168" s="14"/>
      <c r="ATC168" s="14"/>
      <c r="ATD168" s="14"/>
    </row>
    <row r="169" spans="63:1200">
      <c r="BK169" s="14" t="str">
        <f t="shared" si="2116"/>
        <v/>
      </c>
      <c r="ABO169" s="14"/>
      <c r="ABP169" s="14"/>
      <c r="ABQ169" s="14"/>
      <c r="ABR169" s="14"/>
      <c r="ABS169" s="14"/>
      <c r="ABT169" s="14"/>
      <c r="ABU169" s="14"/>
      <c r="ABV169" s="14"/>
      <c r="ABW169" s="14"/>
      <c r="ABX169" s="14"/>
      <c r="ABY169" s="14"/>
      <c r="ABZ169" s="14"/>
      <c r="ACA169" s="14"/>
      <c r="ACB169" s="14"/>
      <c r="ACC169" s="14"/>
      <c r="ACD169" s="14"/>
      <c r="ACE169" s="14"/>
      <c r="ACF169" s="14"/>
      <c r="ACG169" s="14"/>
      <c r="ACH169" s="14"/>
      <c r="ACI169" s="14"/>
      <c r="ACJ169" s="14"/>
      <c r="ACK169" s="14"/>
      <c r="ACL169" s="14"/>
      <c r="ACM169" s="14"/>
      <c r="ACN169" s="14"/>
      <c r="ACO169" s="14"/>
      <c r="ACP169" s="14"/>
      <c r="ACQ169" s="14"/>
      <c r="ACR169" s="14"/>
      <c r="ACS169" s="14"/>
      <c r="ACT169" s="14"/>
      <c r="ACU169" s="14"/>
      <c r="ACV169" s="14"/>
      <c r="ACW169" s="14"/>
      <c r="ACX169" s="14"/>
      <c r="ACY169" s="14"/>
      <c r="ACZ169" s="14"/>
      <c r="ADA169" s="14"/>
      <c r="ADB169" s="14"/>
      <c r="ADC169" s="14"/>
      <c r="ADD169" s="14"/>
      <c r="ADE169" s="14"/>
      <c r="ADF169" s="14"/>
      <c r="ADG169" s="14"/>
      <c r="ADH169" s="14"/>
      <c r="ADI169" s="14"/>
      <c r="ADJ169" s="14"/>
      <c r="ADK169" s="14"/>
      <c r="ADL169" s="14"/>
      <c r="ADM169" s="14"/>
      <c r="ADN169" s="14"/>
      <c r="ADO169" s="14"/>
      <c r="ADP169" s="14"/>
      <c r="ADQ169" s="14"/>
      <c r="ADR169" s="14"/>
      <c r="ADS169" s="14"/>
      <c r="ADT169" s="14"/>
      <c r="ADU169" s="14"/>
      <c r="ADV169" s="14"/>
      <c r="ADW169" s="14"/>
      <c r="ADX169" s="14"/>
      <c r="ADY169" s="14"/>
      <c r="ADZ169" s="14"/>
      <c r="AEA169" s="14"/>
      <c r="AEB169" s="14"/>
      <c r="AEC169" s="14"/>
      <c r="AED169" s="14"/>
      <c r="AEE169" s="14"/>
      <c r="AEF169" s="14"/>
      <c r="AEG169" s="14"/>
      <c r="AEH169" s="14"/>
      <c r="AEI169" s="14"/>
      <c r="AEJ169" s="14"/>
      <c r="AEK169" s="14"/>
      <c r="AEL169" s="14"/>
      <c r="AEM169" s="14"/>
      <c r="AEN169" s="14"/>
      <c r="AEO169" s="14"/>
      <c r="AEP169" s="14"/>
      <c r="AEQ169" s="14"/>
      <c r="AER169" s="14"/>
      <c r="AES169" s="14"/>
      <c r="AET169" s="14"/>
      <c r="AEU169" s="14"/>
      <c r="AEV169" s="14"/>
      <c r="AEW169" s="14"/>
      <c r="AEX169" s="14"/>
      <c r="AEY169" s="14"/>
      <c r="AEZ169" s="14"/>
      <c r="AFA169" s="14"/>
      <c r="AFB169" s="14"/>
      <c r="AFC169" s="14"/>
      <c r="AFD169" s="14"/>
      <c r="AFE169" s="14"/>
      <c r="AFF169" s="14"/>
      <c r="AFG169" s="14"/>
      <c r="AFH169" s="14"/>
      <c r="AFI169" s="14"/>
      <c r="AFJ169" s="14"/>
      <c r="AFK169" s="14"/>
      <c r="AFL169" s="14"/>
      <c r="AFM169" s="14"/>
      <c r="AFN169" s="14"/>
      <c r="AFO169" s="14"/>
      <c r="AFP169" s="14"/>
      <c r="AFQ169" s="14"/>
      <c r="AFR169" s="14"/>
      <c r="AFS169" s="14"/>
      <c r="AFT169" s="14"/>
      <c r="AFU169" s="14"/>
      <c r="AFV169" s="14"/>
      <c r="AFW169" s="14"/>
      <c r="AFX169" s="14"/>
      <c r="AFY169" s="14"/>
      <c r="AFZ169" s="14"/>
      <c r="AGA169" s="14"/>
      <c r="AGB169" s="14"/>
      <c r="AGC169" s="14"/>
      <c r="AGD169" s="14"/>
      <c r="AGE169" s="14"/>
      <c r="AGF169" s="14"/>
      <c r="AGG169" s="14"/>
      <c r="AGH169" s="14"/>
      <c r="AGI169" s="14"/>
      <c r="AGJ169" s="14"/>
      <c r="AGK169" s="14"/>
      <c r="AGL169" s="14"/>
      <c r="AGM169" s="14"/>
      <c r="AGN169" s="14"/>
      <c r="AGO169" s="14"/>
      <c r="AGP169" s="14"/>
      <c r="AGQ169" s="14"/>
      <c r="AGR169" s="14"/>
      <c r="AGS169" s="14"/>
      <c r="AGT169" s="14"/>
      <c r="AGU169" s="14"/>
      <c r="AGV169" s="14"/>
      <c r="AGW169" s="14"/>
      <c r="AGX169" s="14"/>
      <c r="AGY169" s="14"/>
      <c r="AGZ169" s="14"/>
      <c r="AHA169" s="14"/>
      <c r="AHB169" s="14"/>
      <c r="AHC169" s="14"/>
      <c r="AHD169" s="14"/>
      <c r="AHE169" s="14"/>
      <c r="AHF169" s="14"/>
      <c r="AHG169" s="14"/>
      <c r="AHH169" s="14"/>
      <c r="AHI169" s="14"/>
      <c r="AHJ169" s="14"/>
      <c r="AHK169" s="14"/>
      <c r="AHL169" s="14"/>
      <c r="AHM169" s="14"/>
      <c r="AHN169" s="14"/>
      <c r="AHO169" s="14"/>
      <c r="AHP169" s="14"/>
      <c r="AHQ169" s="14"/>
      <c r="AHR169" s="14"/>
      <c r="AHS169" s="14"/>
      <c r="AHT169" s="14"/>
      <c r="AHU169" s="14"/>
      <c r="AHV169" s="14"/>
      <c r="AHW169" s="14"/>
      <c r="AHX169" s="14"/>
      <c r="AHY169" s="14"/>
      <c r="AHZ169" s="14"/>
      <c r="AIA169" s="14"/>
      <c r="AIB169" s="14"/>
      <c r="AIC169" s="14"/>
      <c r="AID169" s="14"/>
      <c r="AIE169" s="14"/>
      <c r="AIF169" s="14"/>
      <c r="AIG169" s="14"/>
      <c r="AIH169" s="14"/>
      <c r="AII169" s="14"/>
      <c r="AIJ169" s="14"/>
      <c r="AIK169" s="14"/>
      <c r="AIL169" s="14"/>
      <c r="AIM169" s="14"/>
      <c r="AIN169" s="14"/>
      <c r="AIO169" s="14"/>
      <c r="AIP169" s="14"/>
      <c r="AIQ169" s="14"/>
      <c r="AIR169" s="14"/>
      <c r="AIS169" s="14"/>
      <c r="AIT169" s="14"/>
      <c r="AIU169" s="14"/>
      <c r="AIV169" s="14"/>
      <c r="AIW169" s="14"/>
      <c r="AIX169" s="14"/>
      <c r="AIY169" s="14"/>
      <c r="AIZ169" s="14"/>
      <c r="AJA169" s="14"/>
      <c r="AJB169" s="14"/>
      <c r="AJC169" s="14"/>
      <c r="AJD169" s="14"/>
      <c r="AJE169" s="14"/>
      <c r="AJF169" s="14"/>
      <c r="AJG169" s="14"/>
      <c r="AJH169" s="14"/>
      <c r="AJI169" s="14"/>
      <c r="AJJ169" s="14"/>
      <c r="AJK169" s="14"/>
      <c r="AJL169" s="14"/>
      <c r="AJM169" s="14"/>
      <c r="AJN169" s="14"/>
      <c r="AJO169" s="14"/>
      <c r="AJP169" s="14"/>
      <c r="AJQ169" s="14"/>
      <c r="AJR169" s="14"/>
      <c r="AJS169" s="14"/>
      <c r="AJT169" s="14"/>
      <c r="AJU169" s="14"/>
      <c r="AJV169" s="14"/>
      <c r="AJW169" s="14"/>
      <c r="AJX169" s="14"/>
      <c r="AJY169" s="14"/>
      <c r="AJZ169" s="14"/>
      <c r="AKA169" s="14"/>
      <c r="AKB169" s="14"/>
      <c r="AKC169" s="14"/>
      <c r="AKD169" s="14"/>
      <c r="AKE169" s="14"/>
      <c r="AKF169" s="14"/>
      <c r="AKG169" s="14"/>
      <c r="AKH169" s="14"/>
      <c r="AKI169" s="14"/>
      <c r="AKJ169" s="14"/>
      <c r="AKK169" s="14"/>
      <c r="AKL169" s="14"/>
      <c r="AKM169" s="14"/>
      <c r="AKN169" s="14"/>
      <c r="AKO169" s="14"/>
      <c r="AKP169" s="14"/>
      <c r="AKQ169" s="14"/>
      <c r="AKR169" s="14"/>
      <c r="AKS169" s="14"/>
      <c r="AKT169" s="14"/>
      <c r="AKU169" s="14"/>
      <c r="AKV169" s="14"/>
      <c r="AKW169" s="14"/>
      <c r="AKX169" s="14"/>
      <c r="AKY169" s="14"/>
      <c r="AKZ169" s="14"/>
      <c r="ALA169" s="14"/>
      <c r="ALB169" s="14"/>
      <c r="ALC169" s="14"/>
      <c r="ALD169" s="14"/>
      <c r="ALE169" s="14"/>
      <c r="ALF169" s="14"/>
      <c r="ALG169" s="14"/>
      <c r="ALH169" s="14"/>
      <c r="ALI169" s="14"/>
      <c r="ALJ169" s="14"/>
      <c r="ALK169" s="14"/>
      <c r="ALL169" s="14"/>
      <c r="ALM169" s="14"/>
      <c r="ALN169" s="14"/>
      <c r="ALO169" s="14"/>
      <c r="ALP169" s="14"/>
      <c r="ALQ169" s="14"/>
      <c r="ALR169" s="14"/>
      <c r="ALS169" s="14"/>
      <c r="ALT169" s="14"/>
      <c r="ALU169" s="14"/>
      <c r="ALV169" s="14"/>
      <c r="ALW169" s="14"/>
      <c r="ALX169" s="14"/>
      <c r="ALY169" s="14"/>
      <c r="ALZ169" s="14"/>
      <c r="AMA169" s="14"/>
      <c r="AMB169" s="14"/>
      <c r="AMC169" s="14"/>
      <c r="AMD169" s="14"/>
      <c r="AME169" s="14"/>
      <c r="AMF169" s="14"/>
      <c r="AMG169" s="14"/>
      <c r="AMH169" s="14"/>
      <c r="AMI169" s="14"/>
      <c r="AMJ169" s="14"/>
      <c r="AMK169" s="14"/>
      <c r="AML169" s="14"/>
      <c r="AMM169" s="14"/>
      <c r="AMN169" s="14"/>
      <c r="AMO169" s="14"/>
      <c r="AMP169" s="14"/>
      <c r="AMQ169" s="14"/>
      <c r="AMR169" s="14"/>
      <c r="AMS169" s="14"/>
      <c r="AMT169" s="14"/>
      <c r="AMU169" s="14"/>
      <c r="AMV169" s="14"/>
      <c r="AMW169" s="14"/>
      <c r="AMX169" s="14"/>
      <c r="AMY169" s="14"/>
      <c r="AMZ169" s="14"/>
      <c r="ANA169" s="14"/>
      <c r="ANB169" s="14"/>
      <c r="ANC169" s="14"/>
      <c r="AND169" s="14"/>
      <c r="ANE169" s="14"/>
      <c r="ANF169" s="14"/>
      <c r="ANG169" s="14"/>
      <c r="ANH169" s="14"/>
      <c r="ANI169" s="14"/>
      <c r="ANJ169" s="14"/>
      <c r="ANK169" s="14"/>
      <c r="ANL169" s="14"/>
      <c r="ANM169" s="14"/>
      <c r="ANN169" s="14"/>
      <c r="ANO169" s="14"/>
      <c r="ANP169" s="14"/>
      <c r="ANQ169" s="14"/>
      <c r="ANR169" s="14"/>
      <c r="ANS169" s="14"/>
      <c r="ANT169" s="14"/>
      <c r="ANU169" s="14"/>
      <c r="ANV169" s="14"/>
      <c r="ANW169" s="14"/>
      <c r="ANX169" s="14"/>
      <c r="ANY169" s="14"/>
      <c r="ANZ169" s="14"/>
      <c r="AOA169" s="14"/>
      <c r="AOB169" s="14"/>
      <c r="AOC169" s="14"/>
      <c r="AOD169" s="14"/>
      <c r="AOE169" s="14"/>
      <c r="AOF169" s="14"/>
      <c r="AOG169" s="14"/>
      <c r="AOH169" s="14"/>
      <c r="AOI169" s="14"/>
      <c r="AOJ169" s="14"/>
      <c r="AOK169" s="14"/>
      <c r="AOL169" s="14"/>
      <c r="AOM169" s="14"/>
      <c r="AON169" s="14"/>
      <c r="AOO169" s="14"/>
      <c r="AOP169" s="14"/>
      <c r="AOQ169" s="14"/>
      <c r="AOR169" s="14"/>
      <c r="AOS169" s="14"/>
      <c r="AOT169" s="14"/>
      <c r="AOU169" s="14"/>
      <c r="AOV169" s="14"/>
      <c r="AOW169" s="14"/>
      <c r="AOX169" s="14"/>
      <c r="AOY169" s="14"/>
      <c r="AOZ169" s="14"/>
      <c r="APA169" s="14"/>
      <c r="APB169" s="14"/>
      <c r="APC169" s="14"/>
      <c r="APD169" s="14"/>
      <c r="APE169" s="14"/>
      <c r="APF169" s="14"/>
      <c r="APG169" s="14"/>
      <c r="APH169" s="14"/>
      <c r="API169" s="14"/>
      <c r="APJ169" s="14"/>
      <c r="APK169" s="14"/>
      <c r="APL169" s="14"/>
      <c r="APM169" s="14"/>
      <c r="APN169" s="14"/>
      <c r="APO169" s="14"/>
      <c r="APP169" s="14"/>
      <c r="APQ169" s="14"/>
      <c r="APR169" s="14"/>
      <c r="APS169" s="14"/>
      <c r="APT169" s="14"/>
      <c r="APU169" s="14"/>
      <c r="APV169" s="14"/>
      <c r="APW169" s="14"/>
      <c r="APX169" s="14"/>
      <c r="APY169" s="14"/>
      <c r="APZ169" s="14"/>
      <c r="AQA169" s="14"/>
      <c r="AQB169" s="14"/>
      <c r="AQC169" s="14"/>
      <c r="AQD169" s="14"/>
      <c r="AQE169" s="14"/>
      <c r="AQF169" s="14"/>
      <c r="AQG169" s="14"/>
      <c r="AQH169" s="14"/>
      <c r="AQI169" s="14"/>
      <c r="AQJ169" s="14"/>
      <c r="AQK169" s="14"/>
      <c r="AQL169" s="14"/>
      <c r="AQM169" s="14"/>
      <c r="AQN169" s="14"/>
      <c r="AQO169" s="14"/>
      <c r="AQP169" s="14"/>
      <c r="AQQ169" s="14"/>
      <c r="AQR169" s="14"/>
      <c r="AQS169" s="14"/>
      <c r="AQT169" s="14"/>
      <c r="AQU169" s="14"/>
      <c r="AQV169" s="14"/>
      <c r="AQW169" s="14"/>
      <c r="AQX169" s="14"/>
      <c r="AQY169" s="14"/>
      <c r="AQZ169" s="14"/>
      <c r="ARA169" s="14"/>
      <c r="ARB169" s="14"/>
      <c r="ARC169" s="14"/>
      <c r="ARD169" s="14"/>
      <c r="ARE169" s="14"/>
      <c r="ARF169" s="14"/>
      <c r="ARG169" s="14"/>
      <c r="ARH169" s="14"/>
      <c r="ARI169" s="14"/>
      <c r="ARJ169" s="14"/>
      <c r="ARK169" s="14"/>
      <c r="ARL169" s="14"/>
      <c r="ARM169" s="14"/>
      <c r="ARN169" s="14"/>
      <c r="ARO169" s="14"/>
      <c r="ARP169" s="14"/>
      <c r="ARQ169" s="14"/>
      <c r="ARR169" s="14"/>
      <c r="ARS169" s="14"/>
      <c r="ART169" s="14"/>
      <c r="ARU169" s="14"/>
      <c r="ARV169" s="14"/>
      <c r="ARW169" s="14"/>
      <c r="ARX169" s="14"/>
      <c r="ARY169" s="14"/>
      <c r="ARZ169" s="14"/>
      <c r="ASA169" s="14"/>
      <c r="ASB169" s="14"/>
      <c r="ASC169" s="14"/>
      <c r="ASD169" s="14"/>
      <c r="ASE169" s="14"/>
      <c r="ASF169" s="14"/>
      <c r="ASG169" s="14"/>
      <c r="ASH169" s="14"/>
      <c r="ASI169" s="14"/>
      <c r="ASJ169" s="14"/>
      <c r="ASK169" s="14"/>
      <c r="ASL169" s="14"/>
      <c r="ASM169" s="14"/>
      <c r="ASN169" s="14"/>
      <c r="ASO169" s="14"/>
      <c r="ASP169" s="14"/>
      <c r="ASQ169" s="14"/>
      <c r="ASR169" s="14"/>
      <c r="ASS169" s="14"/>
      <c r="AST169" s="14"/>
      <c r="ASU169" s="14"/>
      <c r="ASV169" s="14"/>
      <c r="ASW169" s="14"/>
      <c r="ASX169" s="14"/>
      <c r="ASY169" s="14"/>
      <c r="ASZ169" s="14"/>
      <c r="ATA169" s="14"/>
      <c r="ATB169" s="14"/>
      <c r="ATC169" s="14"/>
      <c r="ATD169" s="14"/>
    </row>
    <row r="170" spans="63:1200">
      <c r="BK170" s="14" t="str">
        <f t="shared" si="2116"/>
        <v/>
      </c>
      <c r="ABO170" s="14"/>
      <c r="ABP170" s="14"/>
      <c r="ABQ170" s="14"/>
      <c r="ABR170" s="14"/>
      <c r="ABS170" s="14"/>
      <c r="ABT170" s="14"/>
      <c r="ABU170" s="14"/>
      <c r="ABV170" s="14"/>
      <c r="ABW170" s="14"/>
      <c r="ABX170" s="14"/>
      <c r="ABY170" s="14"/>
      <c r="ABZ170" s="14"/>
      <c r="ACA170" s="14"/>
      <c r="ACB170" s="14"/>
      <c r="ACC170" s="14"/>
      <c r="ACD170" s="14"/>
      <c r="ACE170" s="14"/>
      <c r="ACF170" s="14"/>
      <c r="ACG170" s="14"/>
      <c r="ACH170" s="14"/>
      <c r="ACI170" s="14"/>
      <c r="ACJ170" s="14"/>
      <c r="ACK170" s="14"/>
      <c r="ACL170" s="14"/>
      <c r="ACM170" s="14"/>
      <c r="ACN170" s="14"/>
      <c r="ACO170" s="14"/>
      <c r="ACP170" s="14"/>
      <c r="ACQ170" s="14"/>
      <c r="ACR170" s="14"/>
      <c r="ACS170" s="14"/>
      <c r="ACT170" s="14"/>
      <c r="ACU170" s="14"/>
      <c r="ACV170" s="14"/>
      <c r="ACW170" s="14"/>
      <c r="ACX170" s="14"/>
      <c r="ACY170" s="14"/>
      <c r="ACZ170" s="14"/>
      <c r="ADA170" s="14"/>
      <c r="ADB170" s="14"/>
      <c r="ADC170" s="14"/>
      <c r="ADD170" s="14"/>
      <c r="ADE170" s="14"/>
      <c r="ADF170" s="14"/>
      <c r="ADG170" s="14"/>
      <c r="ADH170" s="14"/>
      <c r="ADI170" s="14"/>
      <c r="ADJ170" s="14"/>
      <c r="ADK170" s="14"/>
      <c r="ADL170" s="14"/>
      <c r="ADM170" s="14"/>
      <c r="ADN170" s="14"/>
      <c r="ADO170" s="14"/>
      <c r="ADP170" s="14"/>
      <c r="ADQ170" s="14"/>
      <c r="ADR170" s="14"/>
      <c r="ADS170" s="14"/>
      <c r="ADT170" s="14"/>
      <c r="ADU170" s="14"/>
      <c r="ADV170" s="14"/>
      <c r="ADW170" s="14"/>
      <c r="ADX170" s="14"/>
      <c r="ADY170" s="14"/>
      <c r="ADZ170" s="14"/>
      <c r="AEA170" s="14"/>
      <c r="AEB170" s="14"/>
      <c r="AEC170" s="14"/>
      <c r="AED170" s="14"/>
      <c r="AEE170" s="14"/>
      <c r="AEF170" s="14"/>
      <c r="AEG170" s="14"/>
      <c r="AEH170" s="14"/>
      <c r="AEI170" s="14"/>
      <c r="AEJ170" s="14"/>
      <c r="AEK170" s="14"/>
      <c r="AEL170" s="14"/>
      <c r="AEM170" s="14"/>
      <c r="AEN170" s="14"/>
      <c r="AEO170" s="14"/>
      <c r="AEP170" s="14"/>
      <c r="AEQ170" s="14"/>
      <c r="AER170" s="14"/>
      <c r="AES170" s="14"/>
      <c r="AET170" s="14"/>
      <c r="AEU170" s="14"/>
      <c r="AEV170" s="14"/>
      <c r="AEW170" s="14"/>
      <c r="AEX170" s="14"/>
      <c r="AEY170" s="14"/>
      <c r="AEZ170" s="14"/>
      <c r="AFA170" s="14"/>
      <c r="AFB170" s="14"/>
      <c r="AFC170" s="14"/>
      <c r="AFD170" s="14"/>
      <c r="AFE170" s="14"/>
      <c r="AFF170" s="14"/>
      <c r="AFG170" s="14"/>
      <c r="AFH170" s="14"/>
      <c r="AFI170" s="14"/>
      <c r="AFJ170" s="14"/>
      <c r="AFK170" s="14"/>
      <c r="AFL170" s="14"/>
      <c r="AFM170" s="14"/>
      <c r="AFN170" s="14"/>
      <c r="AFO170" s="14"/>
      <c r="AFP170" s="14"/>
      <c r="AFQ170" s="14"/>
      <c r="AFR170" s="14"/>
      <c r="AFS170" s="14"/>
      <c r="AFT170" s="14"/>
      <c r="AFU170" s="14"/>
      <c r="AFV170" s="14"/>
      <c r="AFW170" s="14"/>
      <c r="AFX170" s="14"/>
      <c r="AFY170" s="14"/>
      <c r="AFZ170" s="14"/>
      <c r="AGA170" s="14"/>
      <c r="AGB170" s="14"/>
      <c r="AGC170" s="14"/>
      <c r="AGD170" s="14"/>
      <c r="AGE170" s="14"/>
      <c r="AGF170" s="14"/>
      <c r="AGG170" s="14"/>
      <c r="AGH170" s="14"/>
      <c r="AGI170" s="14"/>
      <c r="AGJ170" s="14"/>
      <c r="AGK170" s="14"/>
      <c r="AGL170" s="14"/>
      <c r="AGM170" s="14"/>
      <c r="AGN170" s="14"/>
      <c r="AGO170" s="14"/>
      <c r="AGP170" s="14"/>
      <c r="AGQ170" s="14"/>
      <c r="AGR170" s="14"/>
      <c r="AGS170" s="14"/>
      <c r="AGT170" s="14"/>
      <c r="AGU170" s="14"/>
      <c r="AGV170" s="14"/>
      <c r="AGW170" s="14"/>
      <c r="AGX170" s="14"/>
      <c r="AGY170" s="14"/>
      <c r="AGZ170" s="14"/>
      <c r="AHA170" s="14"/>
      <c r="AHB170" s="14"/>
      <c r="AHC170" s="14"/>
      <c r="AHD170" s="14"/>
      <c r="AHE170" s="14"/>
      <c r="AHF170" s="14"/>
      <c r="AHG170" s="14"/>
      <c r="AHH170" s="14"/>
      <c r="AHI170" s="14"/>
      <c r="AHJ170" s="14"/>
      <c r="AHK170" s="14"/>
      <c r="AHL170" s="14"/>
      <c r="AHM170" s="14"/>
      <c r="AHN170" s="14"/>
      <c r="AHO170" s="14"/>
      <c r="AHP170" s="14"/>
      <c r="AHQ170" s="14"/>
      <c r="AHR170" s="14"/>
      <c r="AHS170" s="14"/>
      <c r="AHT170" s="14"/>
      <c r="AHU170" s="14"/>
      <c r="AHV170" s="14"/>
      <c r="AHW170" s="14"/>
      <c r="AHX170" s="14"/>
      <c r="AHY170" s="14"/>
      <c r="AHZ170" s="14"/>
      <c r="AIA170" s="14"/>
      <c r="AIB170" s="14"/>
      <c r="AIC170" s="14"/>
      <c r="AID170" s="14"/>
      <c r="AIE170" s="14"/>
      <c r="AIF170" s="14"/>
      <c r="AIG170" s="14"/>
      <c r="AIH170" s="14"/>
      <c r="AII170" s="14"/>
      <c r="AIJ170" s="14"/>
      <c r="AIK170" s="14"/>
      <c r="AIL170" s="14"/>
      <c r="AIM170" s="14"/>
      <c r="AIN170" s="14"/>
      <c r="AIO170" s="14"/>
      <c r="AIP170" s="14"/>
      <c r="AIQ170" s="14"/>
      <c r="AIR170" s="14"/>
      <c r="AIS170" s="14"/>
      <c r="AIT170" s="14"/>
      <c r="AIU170" s="14"/>
      <c r="AIV170" s="14"/>
      <c r="AIW170" s="14"/>
      <c r="AIX170" s="14"/>
      <c r="AIY170" s="14"/>
      <c r="AIZ170" s="14"/>
      <c r="AJA170" s="14"/>
      <c r="AJB170" s="14"/>
      <c r="AJC170" s="14"/>
      <c r="AJD170" s="14"/>
      <c r="AJE170" s="14"/>
      <c r="AJF170" s="14"/>
      <c r="AJG170" s="14"/>
      <c r="AJH170" s="14"/>
      <c r="AJI170" s="14"/>
      <c r="AJJ170" s="14"/>
      <c r="AJK170" s="14"/>
      <c r="AJL170" s="14"/>
      <c r="AJM170" s="14"/>
      <c r="AJN170" s="14"/>
      <c r="AJO170" s="14"/>
      <c r="AJP170" s="14"/>
      <c r="AJQ170" s="14"/>
      <c r="AJR170" s="14"/>
      <c r="AJS170" s="14"/>
      <c r="AJT170" s="14"/>
      <c r="AJU170" s="14"/>
      <c r="AJV170" s="14"/>
      <c r="AJW170" s="14"/>
      <c r="AJX170" s="14"/>
      <c r="AJY170" s="14"/>
      <c r="AJZ170" s="14"/>
      <c r="AKA170" s="14"/>
      <c r="AKB170" s="14"/>
      <c r="AKC170" s="14"/>
      <c r="AKD170" s="14"/>
      <c r="AKE170" s="14"/>
      <c r="AKF170" s="14"/>
      <c r="AKG170" s="14"/>
      <c r="AKH170" s="14"/>
      <c r="AKI170" s="14"/>
      <c r="AKJ170" s="14"/>
      <c r="AKK170" s="14"/>
      <c r="AKL170" s="14"/>
      <c r="AKM170" s="14"/>
      <c r="AKN170" s="14"/>
      <c r="AKO170" s="14"/>
      <c r="AKP170" s="14"/>
      <c r="AKQ170" s="14"/>
      <c r="AKR170" s="14"/>
      <c r="AKS170" s="14"/>
      <c r="AKT170" s="14"/>
      <c r="AKU170" s="14"/>
      <c r="AKV170" s="14"/>
      <c r="AKW170" s="14"/>
      <c r="AKX170" s="14"/>
      <c r="AKY170" s="14"/>
      <c r="AKZ170" s="14"/>
      <c r="ALA170" s="14"/>
      <c r="ALB170" s="14"/>
      <c r="ALC170" s="14"/>
      <c r="ALD170" s="14"/>
      <c r="ALE170" s="14"/>
      <c r="ALF170" s="14"/>
      <c r="ALG170" s="14"/>
      <c r="ALH170" s="14"/>
      <c r="ALI170" s="14"/>
      <c r="ALJ170" s="14"/>
      <c r="ALK170" s="14"/>
      <c r="ALL170" s="14"/>
      <c r="ALM170" s="14"/>
      <c r="ALN170" s="14"/>
      <c r="ALO170" s="14"/>
      <c r="ALP170" s="14"/>
      <c r="ALQ170" s="14"/>
      <c r="ALR170" s="14"/>
      <c r="ALS170" s="14"/>
      <c r="ALT170" s="14"/>
      <c r="ALU170" s="14"/>
      <c r="ALV170" s="14"/>
      <c r="ALW170" s="14"/>
      <c r="ALX170" s="14"/>
      <c r="ALY170" s="14"/>
      <c r="ALZ170" s="14"/>
      <c r="AMA170" s="14"/>
      <c r="AMB170" s="14"/>
      <c r="AMC170" s="14"/>
      <c r="AMD170" s="14"/>
      <c r="AME170" s="14"/>
      <c r="AMF170" s="14"/>
      <c r="AMG170" s="14"/>
      <c r="AMH170" s="14"/>
      <c r="AMI170" s="14"/>
      <c r="AMJ170" s="14"/>
      <c r="AMK170" s="14"/>
      <c r="AML170" s="14"/>
      <c r="AMM170" s="14"/>
      <c r="AMN170" s="14"/>
      <c r="AMO170" s="14"/>
      <c r="AMP170" s="14"/>
      <c r="AMQ170" s="14"/>
      <c r="AMR170" s="14"/>
      <c r="AMS170" s="14"/>
      <c r="AMT170" s="14"/>
      <c r="AMU170" s="14"/>
      <c r="AMV170" s="14"/>
      <c r="AMW170" s="14"/>
      <c r="AMX170" s="14"/>
      <c r="AMY170" s="14"/>
      <c r="AMZ170" s="14"/>
      <c r="ANA170" s="14"/>
      <c r="ANB170" s="14"/>
      <c r="ANC170" s="14"/>
      <c r="AND170" s="14"/>
      <c r="ANE170" s="14"/>
      <c r="ANF170" s="14"/>
      <c r="ANG170" s="14"/>
      <c r="ANH170" s="14"/>
      <c r="ANI170" s="14"/>
      <c r="ANJ170" s="14"/>
      <c r="ANK170" s="14"/>
      <c r="ANL170" s="14"/>
      <c r="ANM170" s="14"/>
      <c r="ANN170" s="14"/>
      <c r="ANO170" s="14"/>
      <c r="ANP170" s="14"/>
      <c r="ANQ170" s="14"/>
      <c r="ANR170" s="14"/>
      <c r="ANS170" s="14"/>
      <c r="ANT170" s="14"/>
      <c r="ANU170" s="14"/>
      <c r="ANV170" s="14"/>
      <c r="ANW170" s="14"/>
      <c r="ANX170" s="14"/>
      <c r="ANY170" s="14"/>
      <c r="ANZ170" s="14"/>
      <c r="AOA170" s="14"/>
      <c r="AOB170" s="14"/>
      <c r="AOC170" s="14"/>
      <c r="AOD170" s="14"/>
      <c r="AOE170" s="14"/>
      <c r="AOF170" s="14"/>
      <c r="AOG170" s="14"/>
      <c r="AOH170" s="14"/>
      <c r="AOI170" s="14"/>
      <c r="AOJ170" s="14"/>
      <c r="AOK170" s="14"/>
      <c r="AOL170" s="14"/>
      <c r="AOM170" s="14"/>
      <c r="AON170" s="14"/>
      <c r="AOO170" s="14"/>
      <c r="AOP170" s="14"/>
      <c r="AOQ170" s="14"/>
      <c r="AOR170" s="14"/>
      <c r="AOS170" s="14"/>
      <c r="AOT170" s="14"/>
      <c r="AOU170" s="14"/>
      <c r="AOV170" s="14"/>
      <c r="AOW170" s="14"/>
      <c r="AOX170" s="14"/>
      <c r="AOY170" s="14"/>
      <c r="AOZ170" s="14"/>
      <c r="APA170" s="14"/>
      <c r="APB170" s="14"/>
      <c r="APC170" s="14"/>
      <c r="APD170" s="14"/>
      <c r="APE170" s="14"/>
      <c r="APF170" s="14"/>
      <c r="APG170" s="14"/>
      <c r="APH170" s="14"/>
      <c r="API170" s="14"/>
      <c r="APJ170" s="14"/>
      <c r="APK170" s="14"/>
      <c r="APL170" s="14"/>
      <c r="APM170" s="14"/>
      <c r="APN170" s="14"/>
      <c r="APO170" s="14"/>
      <c r="APP170" s="14"/>
      <c r="APQ170" s="14"/>
      <c r="APR170" s="14"/>
      <c r="APS170" s="14"/>
      <c r="APT170" s="14"/>
      <c r="APU170" s="14"/>
      <c r="APV170" s="14"/>
      <c r="APW170" s="14"/>
      <c r="APX170" s="14"/>
      <c r="APY170" s="14"/>
      <c r="APZ170" s="14"/>
      <c r="AQA170" s="14"/>
      <c r="AQB170" s="14"/>
      <c r="AQC170" s="14"/>
      <c r="AQD170" s="14"/>
      <c r="AQE170" s="14"/>
      <c r="AQF170" s="14"/>
      <c r="AQG170" s="14"/>
      <c r="AQH170" s="14"/>
      <c r="AQI170" s="14"/>
      <c r="AQJ170" s="14"/>
      <c r="AQK170" s="14"/>
      <c r="AQL170" s="14"/>
      <c r="AQM170" s="14"/>
      <c r="AQN170" s="14"/>
      <c r="AQO170" s="14"/>
      <c r="AQP170" s="14"/>
      <c r="AQQ170" s="14"/>
      <c r="AQR170" s="14"/>
      <c r="AQS170" s="14"/>
      <c r="AQT170" s="14"/>
      <c r="AQU170" s="14"/>
      <c r="AQV170" s="14"/>
      <c r="AQW170" s="14"/>
      <c r="AQX170" s="14"/>
      <c r="AQY170" s="14"/>
      <c r="AQZ170" s="14"/>
      <c r="ARA170" s="14"/>
      <c r="ARB170" s="14"/>
      <c r="ARC170" s="14"/>
      <c r="ARD170" s="14"/>
      <c r="ARE170" s="14"/>
      <c r="ARF170" s="14"/>
      <c r="ARG170" s="14"/>
      <c r="ARH170" s="14"/>
      <c r="ARI170" s="14"/>
      <c r="ARJ170" s="14"/>
      <c r="ARK170" s="14"/>
      <c r="ARL170" s="14"/>
      <c r="ARM170" s="14"/>
      <c r="ARN170" s="14"/>
      <c r="ARO170" s="14"/>
      <c r="ARP170" s="14"/>
      <c r="ARQ170" s="14"/>
      <c r="ARR170" s="14"/>
      <c r="ARS170" s="14"/>
      <c r="ART170" s="14"/>
      <c r="ARU170" s="14"/>
      <c r="ARV170" s="14"/>
      <c r="ARW170" s="14"/>
      <c r="ARX170" s="14"/>
      <c r="ARY170" s="14"/>
      <c r="ARZ170" s="14"/>
      <c r="ASA170" s="14"/>
      <c r="ASB170" s="14"/>
      <c r="ASC170" s="14"/>
      <c r="ASD170" s="14"/>
      <c r="ASE170" s="14"/>
      <c r="ASF170" s="14"/>
      <c r="ASG170" s="14"/>
      <c r="ASH170" s="14"/>
      <c r="ASI170" s="14"/>
      <c r="ASJ170" s="14"/>
      <c r="ASK170" s="14"/>
      <c r="ASL170" s="14"/>
      <c r="ASM170" s="14"/>
      <c r="ASN170" s="14"/>
      <c r="ASO170" s="14"/>
      <c r="ASP170" s="14"/>
      <c r="ASQ170" s="14"/>
      <c r="ASR170" s="14"/>
      <c r="ASS170" s="14"/>
      <c r="AST170" s="14"/>
      <c r="ASU170" s="14"/>
      <c r="ASV170" s="14"/>
      <c r="ASW170" s="14"/>
      <c r="ASX170" s="14"/>
      <c r="ASY170" s="14"/>
      <c r="ASZ170" s="14"/>
      <c r="ATA170" s="14"/>
      <c r="ATB170" s="14"/>
      <c r="ATC170" s="14"/>
      <c r="ATD170" s="14"/>
    </row>
    <row r="171" spans="63:1200">
      <c r="BK171" s="14" t="str">
        <f t="shared" si="2116"/>
        <v/>
      </c>
      <c r="ABO171" s="14"/>
      <c r="ABP171" s="14"/>
      <c r="ABQ171" s="14"/>
      <c r="ABR171" s="14"/>
      <c r="ABS171" s="14"/>
      <c r="ABT171" s="14"/>
      <c r="ABU171" s="14"/>
      <c r="ABV171" s="14"/>
      <c r="ABW171" s="14"/>
      <c r="ABX171" s="14"/>
      <c r="ABY171" s="14"/>
      <c r="ABZ171" s="14"/>
      <c r="ACA171" s="14"/>
      <c r="ACB171" s="14"/>
      <c r="ACC171" s="14"/>
      <c r="ACD171" s="14"/>
      <c r="ACE171" s="14"/>
      <c r="ACF171" s="14"/>
      <c r="ACG171" s="14"/>
      <c r="ACH171" s="14"/>
      <c r="ACI171" s="14"/>
      <c r="ACJ171" s="14"/>
      <c r="ACK171" s="14"/>
      <c r="ACL171" s="14"/>
      <c r="ACM171" s="14"/>
      <c r="ACN171" s="14"/>
      <c r="ACO171" s="14"/>
      <c r="ACP171" s="14"/>
      <c r="ACQ171" s="14"/>
      <c r="ACR171" s="14"/>
      <c r="ACS171" s="14"/>
      <c r="ACT171" s="14"/>
      <c r="ACU171" s="14"/>
      <c r="ACV171" s="14"/>
      <c r="ACW171" s="14"/>
      <c r="ACX171" s="14"/>
      <c r="ACY171" s="14"/>
      <c r="ACZ171" s="14"/>
      <c r="ADA171" s="14"/>
      <c r="ADB171" s="14"/>
      <c r="ADC171" s="14"/>
      <c r="ADD171" s="14"/>
      <c r="ADE171" s="14"/>
      <c r="ADF171" s="14"/>
      <c r="ADG171" s="14"/>
      <c r="ADH171" s="14"/>
      <c r="ADI171" s="14"/>
      <c r="ADJ171" s="14"/>
      <c r="ADK171" s="14"/>
      <c r="ADL171" s="14"/>
      <c r="ADM171" s="14"/>
      <c r="ADN171" s="14"/>
      <c r="ADO171" s="14"/>
      <c r="ADP171" s="14"/>
      <c r="ADQ171" s="14"/>
      <c r="ADR171" s="14"/>
      <c r="ADS171" s="14"/>
      <c r="ADT171" s="14"/>
      <c r="ADU171" s="14"/>
      <c r="ADV171" s="14"/>
      <c r="ADW171" s="14"/>
      <c r="ADX171" s="14"/>
      <c r="ADY171" s="14"/>
      <c r="ADZ171" s="14"/>
      <c r="AEA171" s="14"/>
      <c r="AEB171" s="14"/>
      <c r="AEC171" s="14"/>
      <c r="AED171" s="14"/>
      <c r="AEE171" s="14"/>
      <c r="AEF171" s="14"/>
      <c r="AEG171" s="14"/>
      <c r="AEH171" s="14"/>
      <c r="AEI171" s="14"/>
      <c r="AEJ171" s="14"/>
      <c r="AEK171" s="14"/>
      <c r="AEL171" s="14"/>
      <c r="AEM171" s="14"/>
      <c r="AEN171" s="14"/>
      <c r="AEO171" s="14"/>
      <c r="AEP171" s="14"/>
      <c r="AEQ171" s="14"/>
      <c r="AER171" s="14"/>
      <c r="AES171" s="14"/>
      <c r="AET171" s="14"/>
      <c r="AEU171" s="14"/>
      <c r="AEV171" s="14"/>
      <c r="AEW171" s="14"/>
      <c r="AEX171" s="14"/>
      <c r="AEY171" s="14"/>
      <c r="AEZ171" s="14"/>
      <c r="AFA171" s="14"/>
      <c r="AFB171" s="14"/>
      <c r="AFC171" s="14"/>
      <c r="AFD171" s="14"/>
      <c r="AFE171" s="14"/>
      <c r="AFF171" s="14"/>
      <c r="AFG171" s="14"/>
      <c r="AFH171" s="14"/>
      <c r="AFI171" s="14"/>
      <c r="AFJ171" s="14"/>
      <c r="AFK171" s="14"/>
      <c r="AFL171" s="14"/>
      <c r="AFM171" s="14"/>
      <c r="AFN171" s="14"/>
      <c r="AFO171" s="14"/>
      <c r="AFP171" s="14"/>
      <c r="AFQ171" s="14"/>
      <c r="AFR171" s="14"/>
      <c r="AFS171" s="14"/>
      <c r="AFT171" s="14"/>
      <c r="AFU171" s="14"/>
      <c r="AFV171" s="14"/>
      <c r="AFW171" s="14"/>
      <c r="AFX171" s="14"/>
      <c r="AFY171" s="14"/>
      <c r="AFZ171" s="14"/>
      <c r="AGA171" s="14"/>
      <c r="AGB171" s="14"/>
      <c r="AGC171" s="14"/>
      <c r="AGD171" s="14"/>
      <c r="AGE171" s="14"/>
      <c r="AGF171" s="14"/>
      <c r="AGG171" s="14"/>
      <c r="AGH171" s="14"/>
      <c r="AGI171" s="14"/>
      <c r="AGJ171" s="14"/>
      <c r="AGK171" s="14"/>
      <c r="AGL171" s="14"/>
      <c r="AGM171" s="14"/>
      <c r="AGN171" s="14"/>
      <c r="AGO171" s="14"/>
      <c r="AGP171" s="14"/>
      <c r="AGQ171" s="14"/>
      <c r="AGR171" s="14"/>
      <c r="AGS171" s="14"/>
      <c r="AGT171" s="14"/>
      <c r="AGU171" s="14"/>
      <c r="AGV171" s="14"/>
      <c r="AGW171" s="14"/>
      <c r="AGX171" s="14"/>
      <c r="AGY171" s="14"/>
      <c r="AGZ171" s="14"/>
      <c r="AHA171" s="14"/>
      <c r="AHB171" s="14"/>
      <c r="AHC171" s="14"/>
      <c r="AHD171" s="14"/>
      <c r="AHE171" s="14"/>
      <c r="AHF171" s="14"/>
      <c r="AHG171" s="14"/>
      <c r="AHH171" s="14"/>
      <c r="AHI171" s="14"/>
      <c r="AHJ171" s="14"/>
      <c r="AHK171" s="14"/>
      <c r="AHL171" s="14"/>
      <c r="AHM171" s="14"/>
      <c r="AHN171" s="14"/>
      <c r="AHO171" s="14"/>
      <c r="AHP171" s="14"/>
      <c r="AHQ171" s="14"/>
      <c r="AHR171" s="14"/>
      <c r="AHS171" s="14"/>
      <c r="AHT171" s="14"/>
      <c r="AHU171" s="14"/>
      <c r="AHV171" s="14"/>
      <c r="AHW171" s="14"/>
      <c r="AHX171" s="14"/>
      <c r="AHY171" s="14"/>
      <c r="AHZ171" s="14"/>
      <c r="AIA171" s="14"/>
      <c r="AIB171" s="14"/>
      <c r="AIC171" s="14"/>
      <c r="AID171" s="14"/>
      <c r="AIE171" s="14"/>
      <c r="AIF171" s="14"/>
      <c r="AIG171" s="14"/>
      <c r="AIH171" s="14"/>
      <c r="AII171" s="14"/>
      <c r="AIJ171" s="14"/>
      <c r="AIK171" s="14"/>
      <c r="AIL171" s="14"/>
      <c r="AIM171" s="14"/>
      <c r="AIN171" s="14"/>
      <c r="AIO171" s="14"/>
      <c r="AIP171" s="14"/>
      <c r="AIQ171" s="14"/>
      <c r="AIR171" s="14"/>
      <c r="AIS171" s="14"/>
      <c r="AIT171" s="14"/>
      <c r="AIU171" s="14"/>
      <c r="AIV171" s="14"/>
      <c r="AIW171" s="14"/>
      <c r="AIX171" s="14"/>
      <c r="AIY171" s="14"/>
      <c r="AIZ171" s="14"/>
      <c r="AJA171" s="14"/>
      <c r="AJB171" s="14"/>
      <c r="AJC171" s="14"/>
      <c r="AJD171" s="14"/>
      <c r="AJE171" s="14"/>
      <c r="AJF171" s="14"/>
      <c r="AJG171" s="14"/>
      <c r="AJH171" s="14"/>
      <c r="AJI171" s="14"/>
      <c r="AJJ171" s="14"/>
      <c r="AJK171" s="14"/>
      <c r="AJL171" s="14"/>
      <c r="AJM171" s="14"/>
      <c r="AJN171" s="14"/>
      <c r="AJO171" s="14"/>
      <c r="AJP171" s="14"/>
      <c r="AJQ171" s="14"/>
      <c r="AJR171" s="14"/>
      <c r="AJS171" s="14"/>
      <c r="AJT171" s="14"/>
      <c r="AJU171" s="14"/>
      <c r="AJV171" s="14"/>
      <c r="AJW171" s="14"/>
      <c r="AJX171" s="14"/>
      <c r="AJY171" s="14"/>
      <c r="AJZ171" s="14"/>
      <c r="AKA171" s="14"/>
      <c r="AKB171" s="14"/>
      <c r="AKC171" s="14"/>
      <c r="AKD171" s="14"/>
      <c r="AKE171" s="14"/>
      <c r="AKF171" s="14"/>
      <c r="AKG171" s="14"/>
      <c r="AKH171" s="14"/>
      <c r="AKI171" s="14"/>
      <c r="AKJ171" s="14"/>
      <c r="AKK171" s="14"/>
      <c r="AKL171" s="14"/>
      <c r="AKM171" s="14"/>
      <c r="AKN171" s="14"/>
      <c r="AKO171" s="14"/>
      <c r="AKP171" s="14"/>
      <c r="AKQ171" s="14"/>
      <c r="AKR171" s="14"/>
      <c r="AKS171" s="14"/>
      <c r="AKT171" s="14"/>
      <c r="AKU171" s="14"/>
      <c r="AKV171" s="14"/>
      <c r="AKW171" s="14"/>
      <c r="AKX171" s="14"/>
      <c r="AKY171" s="14"/>
      <c r="AKZ171" s="14"/>
      <c r="ALA171" s="14"/>
      <c r="ALB171" s="14"/>
      <c r="ALC171" s="14"/>
      <c r="ALD171" s="14"/>
      <c r="ALE171" s="14"/>
      <c r="ALF171" s="14"/>
      <c r="ALG171" s="14"/>
      <c r="ALH171" s="14"/>
      <c r="ALI171" s="14"/>
      <c r="ALJ171" s="14"/>
      <c r="ALK171" s="14"/>
      <c r="ALL171" s="14"/>
      <c r="ALM171" s="14"/>
      <c r="ALN171" s="14"/>
      <c r="ALO171" s="14"/>
      <c r="ALP171" s="14"/>
      <c r="ALQ171" s="14"/>
      <c r="ALR171" s="14"/>
      <c r="ALS171" s="14"/>
      <c r="ALT171" s="14"/>
      <c r="ALU171" s="14"/>
      <c r="ALV171" s="14"/>
      <c r="ALW171" s="14"/>
      <c r="ALX171" s="14"/>
      <c r="ALY171" s="14"/>
      <c r="ALZ171" s="14"/>
      <c r="AMA171" s="14"/>
      <c r="AMB171" s="14"/>
      <c r="AMC171" s="14"/>
      <c r="AMD171" s="14"/>
      <c r="AME171" s="14"/>
      <c r="AMF171" s="14"/>
      <c r="AMG171" s="14"/>
      <c r="AMH171" s="14"/>
      <c r="AMI171" s="14"/>
      <c r="AMJ171" s="14"/>
      <c r="AMK171" s="14"/>
      <c r="AML171" s="14"/>
      <c r="AMM171" s="14"/>
      <c r="AMN171" s="14"/>
      <c r="AMO171" s="14"/>
      <c r="AMP171" s="14"/>
      <c r="AMQ171" s="14"/>
      <c r="AMR171" s="14"/>
      <c r="AMS171" s="14"/>
      <c r="AMT171" s="14"/>
      <c r="AMU171" s="14"/>
      <c r="AMV171" s="14"/>
      <c r="AMW171" s="14"/>
      <c r="AMX171" s="14"/>
      <c r="AMY171" s="14"/>
      <c r="AMZ171" s="14"/>
      <c r="ANA171" s="14"/>
      <c r="ANB171" s="14"/>
      <c r="ANC171" s="14"/>
      <c r="AND171" s="14"/>
      <c r="ANE171" s="14"/>
      <c r="ANF171" s="14"/>
      <c r="ANG171" s="14"/>
      <c r="ANH171" s="14"/>
      <c r="ANI171" s="14"/>
      <c r="ANJ171" s="14"/>
      <c r="ANK171" s="14"/>
      <c r="ANL171" s="14"/>
      <c r="ANM171" s="14"/>
      <c r="ANN171" s="14"/>
      <c r="ANO171" s="14"/>
      <c r="ANP171" s="14"/>
      <c r="ANQ171" s="14"/>
      <c r="ANR171" s="14"/>
      <c r="ANS171" s="14"/>
      <c r="ANT171" s="14"/>
      <c r="ANU171" s="14"/>
      <c r="ANV171" s="14"/>
      <c r="ANW171" s="14"/>
      <c r="ANX171" s="14"/>
      <c r="ANY171" s="14"/>
      <c r="ANZ171" s="14"/>
      <c r="AOA171" s="14"/>
      <c r="AOB171" s="14"/>
      <c r="AOC171" s="14"/>
      <c r="AOD171" s="14"/>
      <c r="AOE171" s="14"/>
      <c r="AOF171" s="14"/>
      <c r="AOG171" s="14"/>
      <c r="AOH171" s="14"/>
      <c r="AOI171" s="14"/>
      <c r="AOJ171" s="14"/>
      <c r="AOK171" s="14"/>
      <c r="AOL171" s="14"/>
      <c r="AOM171" s="14"/>
      <c r="AON171" s="14"/>
      <c r="AOO171" s="14"/>
      <c r="AOP171" s="14"/>
      <c r="AOQ171" s="14"/>
      <c r="AOR171" s="14"/>
      <c r="AOS171" s="14"/>
      <c r="AOT171" s="14"/>
      <c r="AOU171" s="14"/>
      <c r="AOV171" s="14"/>
      <c r="AOW171" s="14"/>
      <c r="AOX171" s="14"/>
      <c r="AOY171" s="14"/>
      <c r="AOZ171" s="14"/>
      <c r="APA171" s="14"/>
      <c r="APB171" s="14"/>
      <c r="APC171" s="14"/>
      <c r="APD171" s="14"/>
      <c r="APE171" s="14"/>
      <c r="APF171" s="14"/>
      <c r="APG171" s="14"/>
      <c r="APH171" s="14"/>
      <c r="API171" s="14"/>
      <c r="APJ171" s="14"/>
      <c r="APK171" s="14"/>
      <c r="APL171" s="14"/>
      <c r="APM171" s="14"/>
      <c r="APN171" s="14"/>
      <c r="APO171" s="14"/>
      <c r="APP171" s="14"/>
      <c r="APQ171" s="14"/>
      <c r="APR171" s="14"/>
      <c r="APS171" s="14"/>
      <c r="APT171" s="14"/>
      <c r="APU171" s="14"/>
      <c r="APV171" s="14"/>
      <c r="APW171" s="14"/>
      <c r="APX171" s="14"/>
      <c r="APY171" s="14"/>
      <c r="APZ171" s="14"/>
      <c r="AQA171" s="14"/>
      <c r="AQB171" s="14"/>
      <c r="AQC171" s="14"/>
      <c r="AQD171" s="14"/>
      <c r="AQE171" s="14"/>
      <c r="AQF171" s="14"/>
      <c r="AQG171" s="14"/>
      <c r="AQH171" s="14"/>
      <c r="AQI171" s="14"/>
      <c r="AQJ171" s="14"/>
      <c r="AQK171" s="14"/>
      <c r="AQL171" s="14"/>
      <c r="AQM171" s="14"/>
      <c r="AQN171" s="14"/>
      <c r="AQO171" s="14"/>
      <c r="AQP171" s="14"/>
      <c r="AQQ171" s="14"/>
      <c r="AQR171" s="14"/>
      <c r="AQS171" s="14"/>
      <c r="AQT171" s="14"/>
      <c r="AQU171" s="14"/>
      <c r="AQV171" s="14"/>
      <c r="AQW171" s="14"/>
      <c r="AQX171" s="14"/>
      <c r="AQY171" s="14"/>
      <c r="AQZ171" s="14"/>
      <c r="ARA171" s="14"/>
      <c r="ARB171" s="14"/>
      <c r="ARC171" s="14"/>
      <c r="ARD171" s="14"/>
      <c r="ARE171" s="14"/>
      <c r="ARF171" s="14"/>
      <c r="ARG171" s="14"/>
      <c r="ARH171" s="14"/>
      <c r="ARI171" s="14"/>
      <c r="ARJ171" s="14"/>
      <c r="ARK171" s="14"/>
      <c r="ARL171" s="14"/>
      <c r="ARM171" s="14"/>
      <c r="ARN171" s="14"/>
      <c r="ARO171" s="14"/>
      <c r="ARP171" s="14"/>
      <c r="ARQ171" s="14"/>
      <c r="ARR171" s="14"/>
      <c r="ARS171" s="14"/>
      <c r="ART171" s="14"/>
      <c r="ARU171" s="14"/>
      <c r="ARV171" s="14"/>
      <c r="ARW171" s="14"/>
      <c r="ARX171" s="14"/>
      <c r="ARY171" s="14"/>
      <c r="ARZ171" s="14"/>
      <c r="ASA171" s="14"/>
      <c r="ASB171" s="14"/>
      <c r="ASC171" s="14"/>
      <c r="ASD171" s="14"/>
      <c r="ASE171" s="14"/>
      <c r="ASF171" s="14"/>
      <c r="ASG171" s="14"/>
      <c r="ASH171" s="14"/>
      <c r="ASI171" s="14"/>
      <c r="ASJ171" s="14"/>
      <c r="ASK171" s="14"/>
      <c r="ASL171" s="14"/>
      <c r="ASM171" s="14"/>
      <c r="ASN171" s="14"/>
      <c r="ASO171" s="14"/>
      <c r="ASP171" s="14"/>
      <c r="ASQ171" s="14"/>
      <c r="ASR171" s="14"/>
      <c r="ASS171" s="14"/>
      <c r="AST171" s="14"/>
      <c r="ASU171" s="14"/>
      <c r="ASV171" s="14"/>
      <c r="ASW171" s="14"/>
      <c r="ASX171" s="14"/>
      <c r="ASY171" s="14"/>
      <c r="ASZ171" s="14"/>
      <c r="ATA171" s="14"/>
      <c r="ATB171" s="14"/>
      <c r="ATC171" s="14"/>
      <c r="ATD171" s="14"/>
    </row>
    <row r="172" spans="63:1200">
      <c r="BK172" s="14" t="str">
        <f t="shared" si="2116"/>
        <v/>
      </c>
      <c r="ABO172" s="14"/>
      <c r="ABP172" s="14"/>
      <c r="ABQ172" s="14"/>
      <c r="ABR172" s="14"/>
      <c r="ABS172" s="14"/>
      <c r="ABT172" s="14"/>
      <c r="ABU172" s="14"/>
      <c r="ABV172" s="14"/>
      <c r="ABW172" s="14"/>
      <c r="ABX172" s="14"/>
      <c r="ABY172" s="14"/>
      <c r="ABZ172" s="14"/>
      <c r="ACA172" s="14"/>
      <c r="ACB172" s="14"/>
      <c r="ACC172" s="14"/>
      <c r="ACD172" s="14"/>
      <c r="ACE172" s="14"/>
      <c r="ACF172" s="14"/>
      <c r="ACG172" s="14"/>
      <c r="ACH172" s="14"/>
      <c r="ACI172" s="14"/>
      <c r="ACJ172" s="14"/>
      <c r="ACK172" s="14"/>
      <c r="ACL172" s="14"/>
      <c r="ACM172" s="14"/>
      <c r="ACN172" s="14"/>
      <c r="ACO172" s="14"/>
      <c r="ACP172" s="14"/>
      <c r="ACQ172" s="14"/>
      <c r="ACR172" s="14"/>
      <c r="ACS172" s="14"/>
      <c r="ACT172" s="14"/>
      <c r="ACU172" s="14"/>
      <c r="ACV172" s="14"/>
      <c r="ACW172" s="14"/>
      <c r="ACX172" s="14"/>
      <c r="ACY172" s="14"/>
      <c r="ACZ172" s="14"/>
      <c r="ADA172" s="14"/>
      <c r="ADB172" s="14"/>
      <c r="ADC172" s="14"/>
      <c r="ADD172" s="14"/>
      <c r="ADE172" s="14"/>
      <c r="ADF172" s="14"/>
      <c r="ADG172" s="14"/>
      <c r="ADH172" s="14"/>
      <c r="ADI172" s="14"/>
      <c r="ADJ172" s="14"/>
      <c r="ADK172" s="14"/>
      <c r="ADL172" s="14"/>
      <c r="ADM172" s="14"/>
      <c r="ADN172" s="14"/>
      <c r="ADO172" s="14"/>
      <c r="ADP172" s="14"/>
      <c r="ADQ172" s="14"/>
      <c r="ADR172" s="14"/>
      <c r="ADS172" s="14"/>
      <c r="ADT172" s="14"/>
      <c r="ADU172" s="14"/>
      <c r="ADV172" s="14"/>
      <c r="ADW172" s="14"/>
      <c r="ADX172" s="14"/>
      <c r="ADY172" s="14"/>
      <c r="ADZ172" s="14"/>
      <c r="AEA172" s="14"/>
      <c r="AEB172" s="14"/>
      <c r="AEC172" s="14"/>
      <c r="AED172" s="14"/>
      <c r="AEE172" s="14"/>
      <c r="AEF172" s="14"/>
      <c r="AEG172" s="14"/>
      <c r="AEH172" s="14"/>
      <c r="AEI172" s="14"/>
      <c r="AEJ172" s="14"/>
      <c r="AEK172" s="14"/>
      <c r="AEL172" s="14"/>
      <c r="AEM172" s="14"/>
      <c r="AEN172" s="14"/>
      <c r="AEO172" s="14"/>
      <c r="AEP172" s="14"/>
      <c r="AEQ172" s="14"/>
      <c r="AER172" s="14"/>
      <c r="AES172" s="14"/>
      <c r="AET172" s="14"/>
      <c r="AEU172" s="14"/>
      <c r="AEV172" s="14"/>
      <c r="AEW172" s="14"/>
      <c r="AEX172" s="14"/>
      <c r="AEY172" s="14"/>
      <c r="AEZ172" s="14"/>
      <c r="AFA172" s="14"/>
      <c r="AFB172" s="14"/>
      <c r="AFC172" s="14"/>
      <c r="AFD172" s="14"/>
      <c r="AFE172" s="14"/>
      <c r="AFF172" s="14"/>
      <c r="AFG172" s="14"/>
      <c r="AFH172" s="14"/>
      <c r="AFI172" s="14"/>
      <c r="AFJ172" s="14"/>
      <c r="AFK172" s="14"/>
      <c r="AFL172" s="14"/>
      <c r="AFM172" s="14"/>
      <c r="AFN172" s="14"/>
      <c r="AFO172" s="14"/>
      <c r="AFP172" s="14"/>
      <c r="AFQ172" s="14"/>
      <c r="AFR172" s="14"/>
      <c r="AFS172" s="14"/>
      <c r="AFT172" s="14"/>
      <c r="AFU172" s="14"/>
      <c r="AFV172" s="14"/>
      <c r="AFW172" s="14"/>
      <c r="AFX172" s="14"/>
      <c r="AFY172" s="14"/>
      <c r="AFZ172" s="14"/>
      <c r="AGA172" s="14"/>
      <c r="AGB172" s="14"/>
      <c r="AGC172" s="14"/>
      <c r="AGD172" s="14"/>
      <c r="AGE172" s="14"/>
      <c r="AGF172" s="14"/>
      <c r="AGG172" s="14"/>
      <c r="AGH172" s="14"/>
      <c r="AGI172" s="14"/>
      <c r="AGJ172" s="14"/>
      <c r="AGK172" s="14"/>
      <c r="AGL172" s="14"/>
      <c r="AGM172" s="14"/>
      <c r="AGN172" s="14"/>
      <c r="AGO172" s="14"/>
      <c r="AGP172" s="14"/>
      <c r="AGQ172" s="14"/>
      <c r="AGR172" s="14"/>
      <c r="AGS172" s="14"/>
      <c r="AGT172" s="14"/>
      <c r="AGU172" s="14"/>
      <c r="AGV172" s="14"/>
      <c r="AGW172" s="14"/>
      <c r="AGX172" s="14"/>
      <c r="AGY172" s="14"/>
      <c r="AGZ172" s="14"/>
      <c r="AHA172" s="14"/>
      <c r="AHB172" s="14"/>
      <c r="AHC172" s="14"/>
      <c r="AHD172" s="14"/>
      <c r="AHE172" s="14"/>
      <c r="AHF172" s="14"/>
      <c r="AHG172" s="14"/>
      <c r="AHH172" s="14"/>
      <c r="AHI172" s="14"/>
      <c r="AHJ172" s="14"/>
      <c r="AHK172" s="14"/>
      <c r="AHL172" s="14"/>
      <c r="AHM172" s="14"/>
      <c r="AHN172" s="14"/>
      <c r="AHO172" s="14"/>
      <c r="AHP172" s="14"/>
      <c r="AHQ172" s="14"/>
      <c r="AHR172" s="14"/>
      <c r="AHS172" s="14"/>
      <c r="AHT172" s="14"/>
      <c r="AHU172" s="14"/>
      <c r="AHV172" s="14"/>
      <c r="AHW172" s="14"/>
      <c r="AHX172" s="14"/>
      <c r="AHY172" s="14"/>
      <c r="AHZ172" s="14"/>
      <c r="AIA172" s="14"/>
      <c r="AIB172" s="14"/>
      <c r="AIC172" s="14"/>
      <c r="AID172" s="14"/>
      <c r="AIE172" s="14"/>
      <c r="AIF172" s="14"/>
      <c r="AIG172" s="14"/>
      <c r="AIH172" s="14"/>
      <c r="AII172" s="14"/>
      <c r="AIJ172" s="14"/>
      <c r="AIK172" s="14"/>
      <c r="AIL172" s="14"/>
      <c r="AIM172" s="14"/>
      <c r="AIN172" s="14"/>
      <c r="AIO172" s="14"/>
      <c r="AIP172" s="14"/>
      <c r="AIQ172" s="14"/>
      <c r="AIR172" s="14"/>
      <c r="AIS172" s="14"/>
      <c r="AIT172" s="14"/>
      <c r="AIU172" s="14"/>
      <c r="AIV172" s="14"/>
      <c r="AIW172" s="14"/>
      <c r="AIX172" s="14"/>
      <c r="AIY172" s="14"/>
      <c r="AIZ172" s="14"/>
      <c r="AJA172" s="14"/>
      <c r="AJB172" s="14"/>
      <c r="AJC172" s="14"/>
      <c r="AJD172" s="14"/>
      <c r="AJE172" s="14"/>
      <c r="AJF172" s="14"/>
      <c r="AJG172" s="14"/>
      <c r="AJH172" s="14"/>
      <c r="AJI172" s="14"/>
      <c r="AJJ172" s="14"/>
      <c r="AJK172" s="14"/>
      <c r="AJL172" s="14"/>
      <c r="AJM172" s="14"/>
      <c r="AJN172" s="14"/>
      <c r="AJO172" s="14"/>
      <c r="AJP172" s="14"/>
      <c r="AJQ172" s="14"/>
      <c r="AJR172" s="14"/>
      <c r="AJS172" s="14"/>
      <c r="AJT172" s="14"/>
      <c r="AJU172" s="14"/>
      <c r="AJV172" s="14"/>
      <c r="AJW172" s="14"/>
      <c r="AJX172" s="14"/>
      <c r="AJY172" s="14"/>
      <c r="AJZ172" s="14"/>
      <c r="AKA172" s="14"/>
      <c r="AKB172" s="14"/>
      <c r="AKC172" s="14"/>
      <c r="AKD172" s="14"/>
      <c r="AKE172" s="14"/>
      <c r="AKF172" s="14"/>
      <c r="AKG172" s="14"/>
      <c r="AKH172" s="14"/>
      <c r="AKI172" s="14"/>
      <c r="AKJ172" s="14"/>
      <c r="AKK172" s="14"/>
      <c r="AKL172" s="14"/>
      <c r="AKM172" s="14"/>
      <c r="AKN172" s="14"/>
      <c r="AKO172" s="14"/>
      <c r="AKP172" s="14"/>
      <c r="AKQ172" s="14"/>
      <c r="AKR172" s="14"/>
      <c r="AKS172" s="14"/>
      <c r="AKT172" s="14"/>
      <c r="AKU172" s="14"/>
      <c r="AKV172" s="14"/>
      <c r="AKW172" s="14"/>
      <c r="AKX172" s="14"/>
      <c r="AKY172" s="14"/>
      <c r="AKZ172" s="14"/>
      <c r="ALA172" s="14"/>
      <c r="ALB172" s="14"/>
      <c r="ALC172" s="14"/>
      <c r="ALD172" s="14"/>
      <c r="ALE172" s="14"/>
      <c r="ALF172" s="14"/>
      <c r="ALG172" s="14"/>
      <c r="ALH172" s="14"/>
      <c r="ALI172" s="14"/>
      <c r="ALJ172" s="14"/>
      <c r="ALK172" s="14"/>
      <c r="ALL172" s="14"/>
      <c r="ALM172" s="14"/>
      <c r="ALN172" s="14"/>
      <c r="ALO172" s="14"/>
      <c r="ALP172" s="14"/>
      <c r="ALQ172" s="14"/>
      <c r="ALR172" s="14"/>
      <c r="ALS172" s="14"/>
      <c r="ALT172" s="14"/>
      <c r="ALU172" s="14"/>
      <c r="ALV172" s="14"/>
      <c r="ALW172" s="14"/>
      <c r="ALX172" s="14"/>
      <c r="ALY172" s="14"/>
      <c r="ALZ172" s="14"/>
      <c r="AMA172" s="14"/>
      <c r="AMB172" s="14"/>
      <c r="AMC172" s="14"/>
      <c r="AMD172" s="14"/>
      <c r="AME172" s="14"/>
      <c r="AMF172" s="14"/>
      <c r="AMG172" s="14"/>
      <c r="AMH172" s="14"/>
      <c r="AMI172" s="14"/>
      <c r="AMJ172" s="14"/>
      <c r="AMK172" s="14"/>
      <c r="AML172" s="14"/>
      <c r="AMM172" s="14"/>
      <c r="AMN172" s="14"/>
      <c r="AMO172" s="14"/>
      <c r="AMP172" s="14"/>
      <c r="AMQ172" s="14"/>
      <c r="AMR172" s="14"/>
      <c r="AMS172" s="14"/>
      <c r="AMT172" s="14"/>
      <c r="AMU172" s="14"/>
      <c r="AMV172" s="14"/>
      <c r="AMW172" s="14"/>
      <c r="AMX172" s="14"/>
      <c r="AMY172" s="14"/>
      <c r="AMZ172" s="14"/>
      <c r="ANA172" s="14"/>
      <c r="ANB172" s="14"/>
      <c r="ANC172" s="14"/>
      <c r="AND172" s="14"/>
      <c r="ANE172" s="14"/>
      <c r="ANF172" s="14"/>
      <c r="ANG172" s="14"/>
      <c r="ANH172" s="14"/>
      <c r="ANI172" s="14"/>
      <c r="ANJ172" s="14"/>
      <c r="ANK172" s="14"/>
      <c r="ANL172" s="14"/>
      <c r="ANM172" s="14"/>
      <c r="ANN172" s="14"/>
      <c r="ANO172" s="14"/>
      <c r="ANP172" s="14"/>
      <c r="ANQ172" s="14"/>
      <c r="ANR172" s="14"/>
      <c r="ANS172" s="14"/>
      <c r="ANT172" s="14"/>
      <c r="ANU172" s="14"/>
      <c r="ANV172" s="14"/>
      <c r="ANW172" s="14"/>
      <c r="ANX172" s="14"/>
      <c r="ANY172" s="14"/>
      <c r="ANZ172" s="14"/>
      <c r="AOA172" s="14"/>
      <c r="AOB172" s="14"/>
      <c r="AOC172" s="14"/>
      <c r="AOD172" s="14"/>
      <c r="AOE172" s="14"/>
      <c r="AOF172" s="14"/>
      <c r="AOG172" s="14"/>
      <c r="AOH172" s="14"/>
      <c r="AOI172" s="14"/>
      <c r="AOJ172" s="14"/>
      <c r="AOK172" s="14"/>
      <c r="AOL172" s="14"/>
      <c r="AOM172" s="14"/>
      <c r="AON172" s="14"/>
      <c r="AOO172" s="14"/>
      <c r="AOP172" s="14"/>
      <c r="AOQ172" s="14"/>
      <c r="AOR172" s="14"/>
      <c r="AOS172" s="14"/>
      <c r="AOT172" s="14"/>
      <c r="AOU172" s="14"/>
      <c r="AOV172" s="14"/>
      <c r="AOW172" s="14"/>
      <c r="AOX172" s="14"/>
      <c r="AOY172" s="14"/>
      <c r="AOZ172" s="14"/>
      <c r="APA172" s="14"/>
      <c r="APB172" s="14"/>
      <c r="APC172" s="14"/>
      <c r="APD172" s="14"/>
      <c r="APE172" s="14"/>
      <c r="APF172" s="14"/>
      <c r="APG172" s="14"/>
      <c r="APH172" s="14"/>
      <c r="API172" s="14"/>
      <c r="APJ172" s="14"/>
      <c r="APK172" s="14"/>
      <c r="APL172" s="14"/>
      <c r="APM172" s="14"/>
      <c r="APN172" s="14"/>
      <c r="APO172" s="14"/>
      <c r="APP172" s="14"/>
      <c r="APQ172" s="14"/>
      <c r="APR172" s="14"/>
      <c r="APS172" s="14"/>
      <c r="APT172" s="14"/>
      <c r="APU172" s="14"/>
      <c r="APV172" s="14"/>
      <c r="APW172" s="14"/>
      <c r="APX172" s="14"/>
      <c r="APY172" s="14"/>
      <c r="APZ172" s="14"/>
      <c r="AQA172" s="14"/>
      <c r="AQB172" s="14"/>
      <c r="AQC172" s="14"/>
      <c r="AQD172" s="14"/>
      <c r="AQE172" s="14"/>
      <c r="AQF172" s="14"/>
      <c r="AQG172" s="14"/>
      <c r="AQH172" s="14"/>
      <c r="AQI172" s="14"/>
      <c r="AQJ172" s="14"/>
      <c r="AQK172" s="14"/>
      <c r="AQL172" s="14"/>
      <c r="AQM172" s="14"/>
      <c r="AQN172" s="14"/>
      <c r="AQO172" s="14"/>
      <c r="AQP172" s="14"/>
      <c r="AQQ172" s="14"/>
      <c r="AQR172" s="14"/>
      <c r="AQS172" s="14"/>
      <c r="AQT172" s="14"/>
      <c r="AQU172" s="14"/>
      <c r="AQV172" s="14"/>
      <c r="AQW172" s="14"/>
      <c r="AQX172" s="14"/>
      <c r="AQY172" s="14"/>
      <c r="AQZ172" s="14"/>
      <c r="ARA172" s="14"/>
      <c r="ARB172" s="14"/>
      <c r="ARC172" s="14"/>
      <c r="ARD172" s="14"/>
      <c r="ARE172" s="14"/>
      <c r="ARF172" s="14"/>
      <c r="ARG172" s="14"/>
      <c r="ARH172" s="14"/>
      <c r="ARI172" s="14"/>
      <c r="ARJ172" s="14"/>
      <c r="ARK172" s="14"/>
      <c r="ARL172" s="14"/>
      <c r="ARM172" s="14"/>
      <c r="ARN172" s="14"/>
      <c r="ARO172" s="14"/>
      <c r="ARP172" s="14"/>
      <c r="ARQ172" s="14"/>
      <c r="ARR172" s="14"/>
      <c r="ARS172" s="14"/>
      <c r="ART172" s="14"/>
      <c r="ARU172" s="14"/>
      <c r="ARV172" s="14"/>
      <c r="ARW172" s="14"/>
      <c r="ARX172" s="14"/>
      <c r="ARY172" s="14"/>
      <c r="ARZ172" s="14"/>
      <c r="ASA172" s="14"/>
      <c r="ASB172" s="14"/>
      <c r="ASC172" s="14"/>
      <c r="ASD172" s="14"/>
      <c r="ASE172" s="14"/>
      <c r="ASF172" s="14"/>
      <c r="ASG172" s="14"/>
      <c r="ASH172" s="14"/>
      <c r="ASI172" s="14"/>
      <c r="ASJ172" s="14"/>
      <c r="ASK172" s="14"/>
      <c r="ASL172" s="14"/>
      <c r="ASM172" s="14"/>
      <c r="ASN172" s="14"/>
      <c r="ASO172" s="14"/>
      <c r="ASP172" s="14"/>
      <c r="ASQ172" s="14"/>
      <c r="ASR172" s="14"/>
      <c r="ASS172" s="14"/>
      <c r="AST172" s="14"/>
      <c r="ASU172" s="14"/>
      <c r="ASV172" s="14"/>
      <c r="ASW172" s="14"/>
      <c r="ASX172" s="14"/>
      <c r="ASY172" s="14"/>
      <c r="ASZ172" s="14"/>
      <c r="ATA172" s="14"/>
      <c r="ATB172" s="14"/>
      <c r="ATC172" s="14"/>
      <c r="ATD172" s="14"/>
    </row>
    <row r="173" spans="63:1200">
      <c r="BK173" s="14" t="str">
        <f t="shared" si="2116"/>
        <v/>
      </c>
      <c r="ABO173" s="14"/>
      <c r="ABP173" s="14"/>
      <c r="ABQ173" s="14"/>
      <c r="ABR173" s="14"/>
      <c r="ABS173" s="14"/>
      <c r="ABT173" s="14"/>
      <c r="ABU173" s="14"/>
      <c r="ABV173" s="14"/>
      <c r="ABW173" s="14"/>
      <c r="ABX173" s="14"/>
      <c r="ABY173" s="14"/>
      <c r="ABZ173" s="14"/>
      <c r="ACA173" s="14"/>
      <c r="ACB173" s="14"/>
      <c r="ACC173" s="14"/>
      <c r="ACD173" s="14"/>
      <c r="ACE173" s="14"/>
      <c r="ACF173" s="14"/>
      <c r="ACG173" s="14"/>
      <c r="ACH173" s="14"/>
      <c r="ACI173" s="14"/>
      <c r="ACJ173" s="14"/>
      <c r="ACK173" s="14"/>
      <c r="ACL173" s="14"/>
      <c r="ACM173" s="14"/>
      <c r="ACN173" s="14"/>
      <c r="ACO173" s="14"/>
      <c r="ACP173" s="14"/>
      <c r="ACQ173" s="14"/>
      <c r="ACR173" s="14"/>
      <c r="ACS173" s="14"/>
      <c r="ACT173" s="14"/>
      <c r="ACU173" s="14"/>
      <c r="ACV173" s="14"/>
      <c r="ACW173" s="14"/>
      <c r="ACX173" s="14"/>
      <c r="ACY173" s="14"/>
      <c r="ACZ173" s="14"/>
      <c r="ADA173" s="14"/>
      <c r="ADB173" s="14"/>
      <c r="ADC173" s="14"/>
      <c r="ADD173" s="14"/>
      <c r="ADE173" s="14"/>
      <c r="ADF173" s="14"/>
      <c r="ADG173" s="14"/>
      <c r="ADH173" s="14"/>
      <c r="ADI173" s="14"/>
      <c r="ADJ173" s="14"/>
      <c r="ADK173" s="14"/>
      <c r="ADL173" s="14"/>
      <c r="ADM173" s="14"/>
      <c r="ADN173" s="14"/>
      <c r="ADO173" s="14"/>
      <c r="ADP173" s="14"/>
      <c r="ADQ173" s="14"/>
      <c r="ADR173" s="14"/>
      <c r="ADS173" s="14"/>
      <c r="ADT173" s="14"/>
      <c r="ADU173" s="14"/>
      <c r="ADV173" s="14"/>
      <c r="ADW173" s="14"/>
      <c r="ADX173" s="14"/>
      <c r="ADY173" s="14"/>
      <c r="ADZ173" s="14"/>
      <c r="AEA173" s="14"/>
      <c r="AEB173" s="14"/>
      <c r="AEC173" s="14"/>
      <c r="AED173" s="14"/>
      <c r="AEE173" s="14"/>
      <c r="AEF173" s="14"/>
      <c r="AEG173" s="14"/>
      <c r="AEH173" s="14"/>
      <c r="AEI173" s="14"/>
      <c r="AEJ173" s="14"/>
      <c r="AEK173" s="14"/>
      <c r="AEL173" s="14"/>
      <c r="AEM173" s="14"/>
      <c r="AEN173" s="14"/>
      <c r="AEO173" s="14"/>
      <c r="AEP173" s="14"/>
      <c r="AEQ173" s="14"/>
      <c r="AER173" s="14"/>
      <c r="AES173" s="14"/>
      <c r="AET173" s="14"/>
      <c r="AEU173" s="14"/>
      <c r="AEV173" s="14"/>
      <c r="AEW173" s="14"/>
      <c r="AEX173" s="14"/>
      <c r="AEY173" s="14"/>
      <c r="AEZ173" s="14"/>
      <c r="AFA173" s="14"/>
      <c r="AFB173" s="14"/>
      <c r="AFC173" s="14"/>
      <c r="AFD173" s="14"/>
      <c r="AFE173" s="14"/>
      <c r="AFF173" s="14"/>
      <c r="AFG173" s="14"/>
      <c r="AFH173" s="14"/>
      <c r="AFI173" s="14"/>
      <c r="AFJ173" s="14"/>
      <c r="AFK173" s="14"/>
      <c r="AFL173" s="14"/>
      <c r="AFM173" s="14"/>
      <c r="AFN173" s="14"/>
      <c r="AFO173" s="14"/>
      <c r="AFP173" s="14"/>
      <c r="AFQ173" s="14"/>
      <c r="AFR173" s="14"/>
      <c r="AFS173" s="14"/>
      <c r="AFT173" s="14"/>
      <c r="AFU173" s="14"/>
      <c r="AFV173" s="14"/>
      <c r="AFW173" s="14"/>
      <c r="AFX173" s="14"/>
      <c r="AFY173" s="14"/>
      <c r="AFZ173" s="14"/>
      <c r="AGA173" s="14"/>
      <c r="AGB173" s="14"/>
      <c r="AGC173" s="14"/>
      <c r="AGD173" s="14"/>
      <c r="AGE173" s="14"/>
      <c r="AGF173" s="14"/>
      <c r="AGG173" s="14"/>
      <c r="AGH173" s="14"/>
      <c r="AGI173" s="14"/>
      <c r="AGJ173" s="14"/>
      <c r="AGK173" s="14"/>
      <c r="AGL173" s="14"/>
      <c r="AGM173" s="14"/>
      <c r="AGN173" s="14"/>
      <c r="AGO173" s="14"/>
      <c r="AGP173" s="14"/>
      <c r="AGQ173" s="14"/>
      <c r="AGR173" s="14"/>
      <c r="AGS173" s="14"/>
      <c r="AGT173" s="14"/>
      <c r="AGU173" s="14"/>
      <c r="AGV173" s="14"/>
      <c r="AGW173" s="14"/>
      <c r="AGX173" s="14"/>
      <c r="AGY173" s="14"/>
      <c r="AGZ173" s="14"/>
      <c r="AHA173" s="14"/>
      <c r="AHB173" s="14"/>
      <c r="AHC173" s="14"/>
      <c r="AHD173" s="14"/>
      <c r="AHE173" s="14"/>
      <c r="AHF173" s="14"/>
      <c r="AHG173" s="14"/>
      <c r="AHH173" s="14"/>
      <c r="AHI173" s="14"/>
      <c r="AHJ173" s="14"/>
      <c r="AHK173" s="14"/>
      <c r="AHL173" s="14"/>
      <c r="AHM173" s="14"/>
      <c r="AHN173" s="14"/>
      <c r="AHO173" s="14"/>
      <c r="AHP173" s="14"/>
      <c r="AHQ173" s="14"/>
      <c r="AHR173" s="14"/>
      <c r="AHS173" s="14"/>
      <c r="AHT173" s="14"/>
      <c r="AHU173" s="14"/>
      <c r="AHV173" s="14"/>
      <c r="AHW173" s="14"/>
      <c r="AHX173" s="14"/>
      <c r="AHY173" s="14"/>
      <c r="AHZ173" s="14"/>
      <c r="AIA173" s="14"/>
      <c r="AIB173" s="14"/>
      <c r="AIC173" s="14"/>
      <c r="AID173" s="14"/>
      <c r="AIE173" s="14"/>
      <c r="AIF173" s="14"/>
      <c r="AIG173" s="14"/>
      <c r="AIH173" s="14"/>
      <c r="AII173" s="14"/>
      <c r="AIJ173" s="14"/>
      <c r="AIK173" s="14"/>
      <c r="AIL173" s="14"/>
      <c r="AIM173" s="14"/>
      <c r="AIN173" s="14"/>
      <c r="AIO173" s="14"/>
      <c r="AIP173" s="14"/>
      <c r="AIQ173" s="14"/>
      <c r="AIR173" s="14"/>
      <c r="AIS173" s="14"/>
      <c r="AIT173" s="14"/>
      <c r="AIU173" s="14"/>
      <c r="AIV173" s="14"/>
      <c r="AIW173" s="14"/>
      <c r="AIX173" s="14"/>
      <c r="AIY173" s="14"/>
      <c r="AIZ173" s="14"/>
      <c r="AJA173" s="14"/>
      <c r="AJB173" s="14"/>
      <c r="AJC173" s="14"/>
      <c r="AJD173" s="14"/>
      <c r="AJE173" s="14"/>
      <c r="AJF173" s="14"/>
      <c r="AJG173" s="14"/>
      <c r="AJH173" s="14"/>
      <c r="AJI173" s="14"/>
      <c r="AJJ173" s="14"/>
      <c r="AJK173" s="14"/>
      <c r="AJL173" s="14"/>
      <c r="AJM173" s="14"/>
      <c r="AJN173" s="14"/>
      <c r="AJO173" s="14"/>
      <c r="AJP173" s="14"/>
      <c r="AJQ173" s="14"/>
      <c r="AJR173" s="14"/>
      <c r="AJS173" s="14"/>
      <c r="AJT173" s="14"/>
      <c r="AJU173" s="14"/>
      <c r="AJV173" s="14"/>
      <c r="AJW173" s="14"/>
      <c r="AJX173" s="14"/>
      <c r="AJY173" s="14"/>
      <c r="AJZ173" s="14"/>
      <c r="AKA173" s="14"/>
      <c r="AKB173" s="14"/>
      <c r="AKC173" s="14"/>
      <c r="AKD173" s="14"/>
      <c r="AKE173" s="14"/>
      <c r="AKF173" s="14"/>
      <c r="AKG173" s="14"/>
      <c r="AKH173" s="14"/>
      <c r="AKI173" s="14"/>
      <c r="AKJ173" s="14"/>
      <c r="AKK173" s="14"/>
      <c r="AKL173" s="14"/>
      <c r="AKM173" s="14"/>
      <c r="AKN173" s="14"/>
      <c r="AKO173" s="14"/>
      <c r="AKP173" s="14"/>
      <c r="AKQ173" s="14"/>
      <c r="AKR173" s="14"/>
      <c r="AKS173" s="14"/>
      <c r="AKT173" s="14"/>
      <c r="AKU173" s="14"/>
      <c r="AKV173" s="14"/>
      <c r="AKW173" s="14"/>
      <c r="AKX173" s="14"/>
      <c r="AKY173" s="14"/>
      <c r="AKZ173" s="14"/>
      <c r="ALA173" s="14"/>
      <c r="ALB173" s="14"/>
      <c r="ALC173" s="14"/>
      <c r="ALD173" s="14"/>
      <c r="ALE173" s="14"/>
      <c r="ALF173" s="14"/>
      <c r="ALG173" s="14"/>
      <c r="ALH173" s="14"/>
      <c r="ALI173" s="14"/>
      <c r="ALJ173" s="14"/>
      <c r="ALK173" s="14"/>
      <c r="ALL173" s="14"/>
      <c r="ALM173" s="14"/>
      <c r="ALN173" s="14"/>
      <c r="ALO173" s="14"/>
      <c r="ALP173" s="14"/>
      <c r="ALQ173" s="14"/>
      <c r="ALR173" s="14"/>
      <c r="ALS173" s="14"/>
      <c r="ALT173" s="14"/>
      <c r="ALU173" s="14"/>
      <c r="ALV173" s="14"/>
      <c r="ALW173" s="14"/>
      <c r="ALX173" s="14"/>
      <c r="ALY173" s="14"/>
      <c r="ALZ173" s="14"/>
      <c r="AMA173" s="14"/>
      <c r="AMB173" s="14"/>
      <c r="AMC173" s="14"/>
      <c r="AMD173" s="14"/>
      <c r="AME173" s="14"/>
      <c r="AMF173" s="14"/>
      <c r="AMG173" s="14"/>
      <c r="AMH173" s="14"/>
      <c r="AMI173" s="14"/>
      <c r="AMJ173" s="14"/>
      <c r="AMK173" s="14"/>
      <c r="AML173" s="14"/>
      <c r="AMM173" s="14"/>
      <c r="AMN173" s="14"/>
      <c r="AMO173" s="14"/>
      <c r="AMP173" s="14"/>
      <c r="AMQ173" s="14"/>
      <c r="AMR173" s="14"/>
      <c r="AMS173" s="14"/>
      <c r="AMT173" s="14"/>
      <c r="AMU173" s="14"/>
      <c r="AMV173" s="14"/>
      <c r="AMW173" s="14"/>
      <c r="AMX173" s="14"/>
      <c r="AMY173" s="14"/>
      <c r="AMZ173" s="14"/>
      <c r="ANA173" s="14"/>
      <c r="ANB173" s="14"/>
      <c r="ANC173" s="14"/>
      <c r="AND173" s="14"/>
      <c r="ANE173" s="14"/>
      <c r="ANF173" s="14"/>
      <c r="ANG173" s="14"/>
      <c r="ANH173" s="14"/>
      <c r="ANI173" s="14"/>
      <c r="ANJ173" s="14"/>
      <c r="ANK173" s="14"/>
      <c r="ANL173" s="14"/>
      <c r="ANM173" s="14"/>
      <c r="ANN173" s="14"/>
      <c r="ANO173" s="14"/>
      <c r="ANP173" s="14"/>
      <c r="ANQ173" s="14"/>
      <c r="ANR173" s="14"/>
      <c r="ANS173" s="14"/>
      <c r="ANT173" s="14"/>
      <c r="ANU173" s="14"/>
      <c r="ANV173" s="14"/>
      <c r="ANW173" s="14"/>
      <c r="ANX173" s="14"/>
      <c r="ANY173" s="14"/>
      <c r="ANZ173" s="14"/>
      <c r="AOA173" s="14"/>
      <c r="AOB173" s="14"/>
      <c r="AOC173" s="14"/>
      <c r="AOD173" s="14"/>
      <c r="AOE173" s="14"/>
      <c r="AOF173" s="14"/>
      <c r="AOG173" s="14"/>
      <c r="AOH173" s="14"/>
      <c r="AOI173" s="14"/>
      <c r="AOJ173" s="14"/>
      <c r="AOK173" s="14"/>
      <c r="AOL173" s="14"/>
      <c r="AOM173" s="14"/>
      <c r="AON173" s="14"/>
      <c r="AOO173" s="14"/>
      <c r="AOP173" s="14"/>
      <c r="AOQ173" s="14"/>
      <c r="AOR173" s="14"/>
      <c r="AOS173" s="14"/>
      <c r="AOT173" s="14"/>
      <c r="AOU173" s="14"/>
      <c r="AOV173" s="14"/>
      <c r="AOW173" s="14"/>
      <c r="AOX173" s="14"/>
      <c r="AOY173" s="14"/>
      <c r="AOZ173" s="14"/>
      <c r="APA173" s="14"/>
      <c r="APB173" s="14"/>
      <c r="APC173" s="14"/>
      <c r="APD173" s="14"/>
      <c r="APE173" s="14"/>
      <c r="APF173" s="14"/>
      <c r="APG173" s="14"/>
      <c r="APH173" s="14"/>
      <c r="API173" s="14"/>
      <c r="APJ173" s="14"/>
      <c r="APK173" s="14"/>
      <c r="APL173" s="14"/>
      <c r="APM173" s="14"/>
      <c r="APN173" s="14"/>
      <c r="APO173" s="14"/>
      <c r="APP173" s="14"/>
      <c r="APQ173" s="14"/>
      <c r="APR173" s="14"/>
      <c r="APS173" s="14"/>
      <c r="APT173" s="14"/>
      <c r="APU173" s="14"/>
      <c r="APV173" s="14"/>
      <c r="APW173" s="14"/>
      <c r="APX173" s="14"/>
      <c r="APY173" s="14"/>
      <c r="APZ173" s="14"/>
      <c r="AQA173" s="14"/>
      <c r="AQB173" s="14"/>
      <c r="AQC173" s="14"/>
      <c r="AQD173" s="14"/>
      <c r="AQE173" s="14"/>
      <c r="AQF173" s="14"/>
      <c r="AQG173" s="14"/>
      <c r="AQH173" s="14"/>
      <c r="AQI173" s="14"/>
      <c r="AQJ173" s="14"/>
      <c r="AQK173" s="14"/>
      <c r="AQL173" s="14"/>
      <c r="AQM173" s="14"/>
      <c r="AQN173" s="14"/>
      <c r="AQO173" s="14"/>
      <c r="AQP173" s="14"/>
      <c r="AQQ173" s="14"/>
      <c r="AQR173" s="14"/>
      <c r="AQS173" s="14"/>
      <c r="AQT173" s="14"/>
      <c r="AQU173" s="14"/>
      <c r="AQV173" s="14"/>
      <c r="AQW173" s="14"/>
      <c r="AQX173" s="14"/>
      <c r="AQY173" s="14"/>
      <c r="AQZ173" s="14"/>
      <c r="ARA173" s="14"/>
      <c r="ARB173" s="14"/>
      <c r="ARC173" s="14"/>
      <c r="ARD173" s="14"/>
      <c r="ARE173" s="14"/>
      <c r="ARF173" s="14"/>
      <c r="ARG173" s="14"/>
      <c r="ARH173" s="14"/>
      <c r="ARI173" s="14"/>
      <c r="ARJ173" s="14"/>
      <c r="ARK173" s="14"/>
      <c r="ARL173" s="14"/>
      <c r="ARM173" s="14"/>
      <c r="ARN173" s="14"/>
      <c r="ARO173" s="14"/>
      <c r="ARP173" s="14"/>
      <c r="ARQ173" s="14"/>
      <c r="ARR173" s="14"/>
      <c r="ARS173" s="14"/>
      <c r="ART173" s="14"/>
      <c r="ARU173" s="14"/>
      <c r="ARV173" s="14"/>
      <c r="ARW173" s="14"/>
      <c r="ARX173" s="14"/>
      <c r="ARY173" s="14"/>
      <c r="ARZ173" s="14"/>
      <c r="ASA173" s="14"/>
      <c r="ASB173" s="14"/>
      <c r="ASC173" s="14"/>
      <c r="ASD173" s="14"/>
      <c r="ASE173" s="14"/>
      <c r="ASF173" s="14"/>
      <c r="ASG173" s="14"/>
      <c r="ASH173" s="14"/>
      <c r="ASI173" s="14"/>
      <c r="ASJ173" s="14"/>
      <c r="ASK173" s="14"/>
      <c r="ASL173" s="14"/>
      <c r="ASM173" s="14"/>
      <c r="ASN173" s="14"/>
      <c r="ASO173" s="14"/>
      <c r="ASP173" s="14"/>
      <c r="ASQ173" s="14"/>
      <c r="ASR173" s="14"/>
      <c r="ASS173" s="14"/>
      <c r="AST173" s="14"/>
      <c r="ASU173" s="14"/>
      <c r="ASV173" s="14"/>
      <c r="ASW173" s="14"/>
      <c r="ASX173" s="14"/>
      <c r="ASY173" s="14"/>
      <c r="ASZ173" s="14"/>
      <c r="ATA173" s="14"/>
      <c r="ATB173" s="14"/>
      <c r="ATC173" s="14"/>
      <c r="ATD173" s="14"/>
    </row>
    <row r="174" spans="63:1200">
      <c r="BK174" s="14" t="str">
        <f t="shared" si="2116"/>
        <v/>
      </c>
      <c r="ABO174" s="14"/>
      <c r="ABP174" s="14"/>
      <c r="ABQ174" s="14"/>
      <c r="ABR174" s="14"/>
      <c r="ABS174" s="14"/>
      <c r="ABT174" s="14"/>
      <c r="ABU174" s="14"/>
      <c r="ABV174" s="14"/>
      <c r="ABW174" s="14"/>
      <c r="ABX174" s="14"/>
      <c r="ABY174" s="14"/>
      <c r="ABZ174" s="14"/>
      <c r="ACA174" s="14"/>
      <c r="ACB174" s="14"/>
      <c r="ACC174" s="14"/>
      <c r="ACD174" s="14"/>
      <c r="ACE174" s="14"/>
      <c r="ACF174" s="14"/>
      <c r="ACG174" s="14"/>
      <c r="ACH174" s="14"/>
      <c r="ACI174" s="14"/>
      <c r="ACJ174" s="14"/>
      <c r="ACK174" s="14"/>
      <c r="ACL174" s="14"/>
      <c r="ACM174" s="14"/>
      <c r="ACN174" s="14"/>
      <c r="ACO174" s="14"/>
      <c r="ACP174" s="14"/>
      <c r="ACQ174" s="14"/>
      <c r="ACR174" s="14"/>
      <c r="ACS174" s="14"/>
      <c r="ACT174" s="14"/>
      <c r="ACU174" s="14"/>
      <c r="ACV174" s="14"/>
      <c r="ACW174" s="14"/>
      <c r="ACX174" s="14"/>
      <c r="ACY174" s="14"/>
      <c r="ACZ174" s="14"/>
      <c r="ADA174" s="14"/>
      <c r="ADB174" s="14"/>
      <c r="ADC174" s="14"/>
      <c r="ADD174" s="14"/>
      <c r="ADE174" s="14"/>
      <c r="ADF174" s="14"/>
      <c r="ADG174" s="14"/>
      <c r="ADH174" s="14"/>
      <c r="ADI174" s="14"/>
      <c r="ADJ174" s="14"/>
      <c r="ADK174" s="14"/>
      <c r="ADL174" s="14"/>
      <c r="ADM174" s="14"/>
      <c r="ADN174" s="14"/>
      <c r="ADO174" s="14"/>
      <c r="ADP174" s="14"/>
      <c r="ADQ174" s="14"/>
      <c r="ADR174" s="14"/>
      <c r="ADS174" s="14"/>
      <c r="ADT174" s="14"/>
      <c r="ADU174" s="14"/>
      <c r="ADV174" s="14"/>
      <c r="ADW174" s="14"/>
      <c r="ADX174" s="14"/>
      <c r="ADY174" s="14"/>
      <c r="ADZ174" s="14"/>
      <c r="AEA174" s="14"/>
      <c r="AEB174" s="14"/>
      <c r="AEC174" s="14"/>
      <c r="AED174" s="14"/>
      <c r="AEE174" s="14"/>
      <c r="AEF174" s="14"/>
      <c r="AEG174" s="14"/>
      <c r="AEH174" s="14"/>
      <c r="AEI174" s="14"/>
      <c r="AEJ174" s="14"/>
      <c r="AEK174" s="14"/>
      <c r="AEL174" s="14"/>
      <c r="AEM174" s="14"/>
      <c r="AEN174" s="14"/>
      <c r="AEO174" s="14"/>
      <c r="AEP174" s="14"/>
      <c r="AEQ174" s="14"/>
      <c r="AER174" s="14"/>
      <c r="AES174" s="14"/>
      <c r="AET174" s="14"/>
      <c r="AEU174" s="14"/>
      <c r="AEV174" s="14"/>
      <c r="AEW174" s="14"/>
      <c r="AEX174" s="14"/>
      <c r="AEY174" s="14"/>
      <c r="AEZ174" s="14"/>
      <c r="AFA174" s="14"/>
      <c r="AFB174" s="14"/>
      <c r="AFC174" s="14"/>
      <c r="AFD174" s="14"/>
      <c r="AFE174" s="14"/>
      <c r="AFF174" s="14"/>
      <c r="AFG174" s="14"/>
      <c r="AFH174" s="14"/>
      <c r="AFI174" s="14"/>
      <c r="AFJ174" s="14"/>
      <c r="AFK174" s="14"/>
      <c r="AFL174" s="14"/>
      <c r="AFM174" s="14"/>
      <c r="AFN174" s="14"/>
      <c r="AFO174" s="14"/>
      <c r="AFP174" s="14"/>
      <c r="AFQ174" s="14"/>
      <c r="AFR174" s="14"/>
      <c r="AFS174" s="14"/>
      <c r="AFT174" s="14"/>
      <c r="AFU174" s="14"/>
      <c r="AFV174" s="14"/>
      <c r="AFW174" s="14"/>
      <c r="AFX174" s="14"/>
      <c r="AFY174" s="14"/>
      <c r="AFZ174" s="14"/>
      <c r="AGA174" s="14"/>
      <c r="AGB174" s="14"/>
      <c r="AGC174" s="14"/>
      <c r="AGD174" s="14"/>
      <c r="AGE174" s="14"/>
      <c r="AGF174" s="14"/>
      <c r="AGG174" s="14"/>
      <c r="AGH174" s="14"/>
      <c r="AGI174" s="14"/>
      <c r="AGJ174" s="14"/>
      <c r="AGK174" s="14"/>
      <c r="AGL174" s="14"/>
      <c r="AGM174" s="14"/>
      <c r="AGN174" s="14"/>
      <c r="AGO174" s="14"/>
      <c r="AGP174" s="14"/>
      <c r="AGQ174" s="14"/>
      <c r="AGR174" s="14"/>
      <c r="AGS174" s="14"/>
      <c r="AGT174" s="14"/>
      <c r="AGU174" s="14"/>
      <c r="AGV174" s="14"/>
      <c r="AGW174" s="14"/>
      <c r="AGX174" s="14"/>
      <c r="AGY174" s="14"/>
      <c r="AGZ174" s="14"/>
      <c r="AHA174" s="14"/>
      <c r="AHB174" s="14"/>
      <c r="AHC174" s="14"/>
      <c r="AHD174" s="14"/>
      <c r="AHE174" s="14"/>
      <c r="AHF174" s="14"/>
      <c r="AHG174" s="14"/>
      <c r="AHH174" s="14"/>
      <c r="AHI174" s="14"/>
      <c r="AHJ174" s="14"/>
      <c r="AHK174" s="14"/>
      <c r="AHL174" s="14"/>
      <c r="AHM174" s="14"/>
      <c r="AHN174" s="14"/>
      <c r="AHO174" s="14"/>
      <c r="AHP174" s="14"/>
      <c r="AHQ174" s="14"/>
      <c r="AHR174" s="14"/>
      <c r="AHS174" s="14"/>
      <c r="AHT174" s="14"/>
      <c r="AHU174" s="14"/>
      <c r="AHV174" s="14"/>
      <c r="AHW174" s="14"/>
      <c r="AHX174" s="14"/>
      <c r="AHY174" s="14"/>
      <c r="AHZ174" s="14"/>
      <c r="AIA174" s="14"/>
      <c r="AIB174" s="14"/>
      <c r="AIC174" s="14"/>
      <c r="AID174" s="14"/>
      <c r="AIE174" s="14"/>
      <c r="AIF174" s="14"/>
      <c r="AIG174" s="14"/>
      <c r="AIH174" s="14"/>
      <c r="AII174" s="14"/>
      <c r="AIJ174" s="14"/>
      <c r="AIK174" s="14"/>
      <c r="AIL174" s="14"/>
      <c r="AIM174" s="14"/>
      <c r="AIN174" s="14"/>
      <c r="AIO174" s="14"/>
      <c r="AIP174" s="14"/>
      <c r="AIQ174" s="14"/>
      <c r="AIR174" s="14"/>
      <c r="AIS174" s="14"/>
      <c r="AIT174" s="14"/>
      <c r="AIU174" s="14"/>
      <c r="AIV174" s="14"/>
      <c r="AIW174" s="14"/>
      <c r="AIX174" s="14"/>
      <c r="AIY174" s="14"/>
      <c r="AIZ174" s="14"/>
      <c r="AJA174" s="14"/>
      <c r="AJB174" s="14"/>
      <c r="AJC174" s="14"/>
      <c r="AJD174" s="14"/>
      <c r="AJE174" s="14"/>
      <c r="AJF174" s="14"/>
      <c r="AJG174" s="14"/>
      <c r="AJH174" s="14"/>
      <c r="AJI174" s="14"/>
      <c r="AJJ174" s="14"/>
      <c r="AJK174" s="14"/>
      <c r="AJL174" s="14"/>
      <c r="AJM174" s="14"/>
      <c r="AJN174" s="14"/>
      <c r="AJO174" s="14"/>
      <c r="AJP174" s="14"/>
      <c r="AJQ174" s="14"/>
      <c r="AJR174" s="14"/>
      <c r="AJS174" s="14"/>
      <c r="AJT174" s="14"/>
      <c r="AJU174" s="14"/>
      <c r="AJV174" s="14"/>
      <c r="AJW174" s="14"/>
      <c r="AJX174" s="14"/>
      <c r="AJY174" s="14"/>
      <c r="AJZ174" s="14"/>
      <c r="AKA174" s="14"/>
      <c r="AKB174" s="14"/>
      <c r="AKC174" s="14"/>
      <c r="AKD174" s="14"/>
      <c r="AKE174" s="14"/>
      <c r="AKF174" s="14"/>
      <c r="AKG174" s="14"/>
      <c r="AKH174" s="14"/>
      <c r="AKI174" s="14"/>
      <c r="AKJ174" s="14"/>
      <c r="AKK174" s="14"/>
      <c r="AKL174" s="14"/>
      <c r="AKM174" s="14"/>
      <c r="AKN174" s="14"/>
      <c r="AKO174" s="14"/>
      <c r="AKP174" s="14"/>
      <c r="AKQ174" s="14"/>
      <c r="AKR174" s="14"/>
      <c r="AKS174" s="14"/>
      <c r="AKT174" s="14"/>
      <c r="AKU174" s="14"/>
      <c r="AKV174" s="14"/>
      <c r="AKW174" s="14"/>
      <c r="AKX174" s="14"/>
      <c r="AKY174" s="14"/>
      <c r="AKZ174" s="14"/>
      <c r="ALA174" s="14"/>
      <c r="ALB174" s="14"/>
      <c r="ALC174" s="14"/>
      <c r="ALD174" s="14"/>
      <c r="ALE174" s="14"/>
      <c r="ALF174" s="14"/>
      <c r="ALG174" s="14"/>
      <c r="ALH174" s="14"/>
      <c r="ALI174" s="14"/>
      <c r="ALJ174" s="14"/>
      <c r="ALK174" s="14"/>
      <c r="ALL174" s="14"/>
      <c r="ALM174" s="14"/>
      <c r="ALN174" s="14"/>
      <c r="ALO174" s="14"/>
      <c r="ALP174" s="14"/>
      <c r="ALQ174" s="14"/>
      <c r="ALR174" s="14"/>
      <c r="ALS174" s="14"/>
      <c r="ALT174" s="14"/>
      <c r="ALU174" s="14"/>
      <c r="ALV174" s="14"/>
      <c r="ALW174" s="14"/>
      <c r="ALX174" s="14"/>
      <c r="ALY174" s="14"/>
      <c r="ALZ174" s="14"/>
      <c r="AMA174" s="14"/>
      <c r="AMB174" s="14"/>
      <c r="AMC174" s="14"/>
      <c r="AMD174" s="14"/>
      <c r="AME174" s="14"/>
      <c r="AMF174" s="14"/>
      <c r="AMG174" s="14"/>
      <c r="AMH174" s="14"/>
      <c r="AMI174" s="14"/>
      <c r="AMJ174" s="14"/>
      <c r="AMK174" s="14"/>
      <c r="AML174" s="14"/>
      <c r="AMM174" s="14"/>
      <c r="AMN174" s="14"/>
      <c r="AMO174" s="14"/>
      <c r="AMP174" s="14"/>
      <c r="AMQ174" s="14"/>
      <c r="AMR174" s="14"/>
      <c r="AMS174" s="14"/>
      <c r="AMT174" s="14"/>
      <c r="AMU174" s="14"/>
      <c r="AMV174" s="14"/>
      <c r="AMW174" s="14"/>
      <c r="AMX174" s="14"/>
      <c r="AMY174" s="14"/>
      <c r="AMZ174" s="14"/>
      <c r="ANA174" s="14"/>
      <c r="ANB174" s="14"/>
      <c r="ANC174" s="14"/>
      <c r="AND174" s="14"/>
      <c r="ANE174" s="14"/>
      <c r="ANF174" s="14"/>
      <c r="ANG174" s="14"/>
      <c r="ANH174" s="14"/>
      <c r="ANI174" s="14"/>
      <c r="ANJ174" s="14"/>
      <c r="ANK174" s="14"/>
      <c r="ANL174" s="14"/>
      <c r="ANM174" s="14"/>
      <c r="ANN174" s="14"/>
      <c r="ANO174" s="14"/>
      <c r="ANP174" s="14"/>
      <c r="ANQ174" s="14"/>
      <c r="ANR174" s="14"/>
      <c r="ANS174" s="14"/>
      <c r="ANT174" s="14"/>
      <c r="ANU174" s="14"/>
      <c r="ANV174" s="14"/>
      <c r="ANW174" s="14"/>
      <c r="ANX174" s="14"/>
      <c r="ANY174" s="14"/>
      <c r="ANZ174" s="14"/>
      <c r="AOA174" s="14"/>
      <c r="AOB174" s="14"/>
      <c r="AOC174" s="14"/>
      <c r="AOD174" s="14"/>
      <c r="AOE174" s="14"/>
      <c r="AOF174" s="14"/>
      <c r="AOG174" s="14"/>
      <c r="AOH174" s="14"/>
      <c r="AOI174" s="14"/>
      <c r="AOJ174" s="14"/>
      <c r="AOK174" s="14"/>
      <c r="AOL174" s="14"/>
      <c r="AOM174" s="14"/>
      <c r="AON174" s="14"/>
      <c r="AOO174" s="14"/>
      <c r="AOP174" s="14"/>
      <c r="AOQ174" s="14"/>
      <c r="AOR174" s="14"/>
      <c r="AOS174" s="14"/>
      <c r="AOT174" s="14"/>
      <c r="AOU174" s="14"/>
      <c r="AOV174" s="14"/>
      <c r="AOW174" s="14"/>
      <c r="AOX174" s="14"/>
      <c r="AOY174" s="14"/>
      <c r="AOZ174" s="14"/>
      <c r="APA174" s="14"/>
      <c r="APB174" s="14"/>
      <c r="APC174" s="14"/>
      <c r="APD174" s="14"/>
      <c r="APE174" s="14"/>
      <c r="APF174" s="14"/>
      <c r="APG174" s="14"/>
      <c r="APH174" s="14"/>
      <c r="API174" s="14"/>
      <c r="APJ174" s="14"/>
      <c r="APK174" s="14"/>
      <c r="APL174" s="14"/>
      <c r="APM174" s="14"/>
      <c r="APN174" s="14"/>
      <c r="APO174" s="14"/>
      <c r="APP174" s="14"/>
      <c r="APQ174" s="14"/>
      <c r="APR174" s="14"/>
      <c r="APS174" s="14"/>
      <c r="APT174" s="14"/>
      <c r="APU174" s="14"/>
      <c r="APV174" s="14"/>
      <c r="APW174" s="14"/>
      <c r="APX174" s="14"/>
      <c r="APY174" s="14"/>
      <c r="APZ174" s="14"/>
      <c r="AQA174" s="14"/>
      <c r="AQB174" s="14"/>
      <c r="AQC174" s="14"/>
      <c r="AQD174" s="14"/>
      <c r="AQE174" s="14"/>
      <c r="AQF174" s="14"/>
      <c r="AQG174" s="14"/>
      <c r="AQH174" s="14"/>
      <c r="AQI174" s="14"/>
      <c r="AQJ174" s="14"/>
      <c r="AQK174" s="14"/>
      <c r="AQL174" s="14"/>
      <c r="AQM174" s="14"/>
      <c r="AQN174" s="14"/>
      <c r="AQO174" s="14"/>
      <c r="AQP174" s="14"/>
      <c r="AQQ174" s="14"/>
      <c r="AQR174" s="14"/>
      <c r="AQS174" s="14"/>
      <c r="AQT174" s="14"/>
      <c r="AQU174" s="14"/>
      <c r="AQV174" s="14"/>
      <c r="AQW174" s="14"/>
      <c r="AQX174" s="14"/>
      <c r="AQY174" s="14"/>
      <c r="AQZ174" s="14"/>
      <c r="ARA174" s="14"/>
      <c r="ARB174" s="14"/>
      <c r="ARC174" s="14"/>
      <c r="ARD174" s="14"/>
      <c r="ARE174" s="14"/>
      <c r="ARF174" s="14"/>
      <c r="ARG174" s="14"/>
      <c r="ARH174" s="14"/>
      <c r="ARI174" s="14"/>
      <c r="ARJ174" s="14"/>
      <c r="ARK174" s="14"/>
      <c r="ARL174" s="14"/>
      <c r="ARM174" s="14"/>
      <c r="ARN174" s="14"/>
      <c r="ARO174" s="14"/>
      <c r="ARP174" s="14"/>
      <c r="ARQ174" s="14"/>
      <c r="ARR174" s="14"/>
      <c r="ARS174" s="14"/>
      <c r="ART174" s="14"/>
      <c r="ARU174" s="14"/>
      <c r="ARV174" s="14"/>
      <c r="ARW174" s="14"/>
      <c r="ARX174" s="14"/>
      <c r="ARY174" s="14"/>
      <c r="ARZ174" s="14"/>
      <c r="ASA174" s="14"/>
      <c r="ASB174" s="14"/>
      <c r="ASC174" s="14"/>
      <c r="ASD174" s="14"/>
      <c r="ASE174" s="14"/>
      <c r="ASF174" s="14"/>
      <c r="ASG174" s="14"/>
      <c r="ASH174" s="14"/>
      <c r="ASI174" s="14"/>
      <c r="ASJ174" s="14"/>
      <c r="ASK174" s="14"/>
      <c r="ASL174" s="14"/>
      <c r="ASM174" s="14"/>
      <c r="ASN174" s="14"/>
      <c r="ASO174" s="14"/>
      <c r="ASP174" s="14"/>
      <c r="ASQ174" s="14"/>
      <c r="ASR174" s="14"/>
      <c r="ASS174" s="14"/>
      <c r="AST174" s="14"/>
      <c r="ASU174" s="14"/>
      <c r="ASV174" s="14"/>
      <c r="ASW174" s="14"/>
      <c r="ASX174" s="14"/>
      <c r="ASY174" s="14"/>
      <c r="ASZ174" s="14"/>
      <c r="ATA174" s="14"/>
      <c r="ATB174" s="14"/>
      <c r="ATC174" s="14"/>
      <c r="ATD174" s="14"/>
    </row>
    <row r="175" spans="63:1200">
      <c r="BK175" s="14" t="str">
        <f t="shared" si="2116"/>
        <v/>
      </c>
      <c r="ABO175" s="14"/>
      <c r="ABP175" s="14"/>
      <c r="ABQ175" s="14"/>
      <c r="ABR175" s="14"/>
      <c r="ABS175" s="14"/>
      <c r="ABT175" s="14"/>
      <c r="ABU175" s="14"/>
      <c r="ABV175" s="14"/>
      <c r="ABW175" s="14"/>
      <c r="ABX175" s="14"/>
      <c r="ABY175" s="14"/>
      <c r="ABZ175" s="14"/>
      <c r="ACA175" s="14"/>
      <c r="ACB175" s="14"/>
      <c r="ACC175" s="14"/>
      <c r="ACD175" s="14"/>
      <c r="ACE175" s="14"/>
      <c r="ACF175" s="14"/>
      <c r="ACG175" s="14"/>
      <c r="ACH175" s="14"/>
      <c r="ACI175" s="14"/>
      <c r="ACJ175" s="14"/>
      <c r="ACK175" s="14"/>
      <c r="ACL175" s="14"/>
      <c r="ACM175" s="14"/>
      <c r="ACN175" s="14"/>
      <c r="ACO175" s="14"/>
      <c r="ACP175" s="14"/>
      <c r="ACQ175" s="14"/>
      <c r="ACR175" s="14"/>
      <c r="ACS175" s="14"/>
      <c r="ACT175" s="14"/>
      <c r="ACU175" s="14"/>
      <c r="ACV175" s="14"/>
      <c r="ACW175" s="14"/>
      <c r="ACX175" s="14"/>
      <c r="ACY175" s="14"/>
      <c r="ACZ175" s="14"/>
      <c r="ADA175" s="14"/>
      <c r="ADB175" s="14"/>
      <c r="ADC175" s="14"/>
      <c r="ADD175" s="14"/>
      <c r="ADE175" s="14"/>
      <c r="ADF175" s="14"/>
      <c r="ADG175" s="14"/>
      <c r="ADH175" s="14"/>
      <c r="ADI175" s="14"/>
      <c r="ADJ175" s="14"/>
      <c r="ADK175" s="14"/>
      <c r="ADL175" s="14"/>
      <c r="ADM175" s="14"/>
      <c r="ADN175" s="14"/>
      <c r="ADO175" s="14"/>
      <c r="ADP175" s="14"/>
      <c r="ADQ175" s="14"/>
      <c r="ADR175" s="14"/>
      <c r="ADS175" s="14"/>
      <c r="ADT175" s="14"/>
      <c r="ADU175" s="14"/>
      <c r="ADV175" s="14"/>
      <c r="ADW175" s="14"/>
      <c r="ADX175" s="14"/>
      <c r="ADY175" s="14"/>
      <c r="ADZ175" s="14"/>
      <c r="AEA175" s="14"/>
      <c r="AEB175" s="14"/>
      <c r="AEC175" s="14"/>
      <c r="AED175" s="14"/>
      <c r="AEE175" s="14"/>
      <c r="AEF175" s="14"/>
      <c r="AEG175" s="14"/>
      <c r="AEH175" s="14"/>
      <c r="AEI175" s="14"/>
      <c r="AEJ175" s="14"/>
      <c r="AEK175" s="14"/>
      <c r="AEL175" s="14"/>
      <c r="AEM175" s="14"/>
      <c r="AEN175" s="14"/>
      <c r="AEO175" s="14"/>
      <c r="AEP175" s="14"/>
      <c r="AEQ175" s="14"/>
      <c r="AER175" s="14"/>
      <c r="AES175" s="14"/>
      <c r="AET175" s="14"/>
      <c r="AEU175" s="14"/>
      <c r="AEV175" s="14"/>
      <c r="AEW175" s="14"/>
      <c r="AEX175" s="14"/>
      <c r="AEY175" s="14"/>
      <c r="AEZ175" s="14"/>
      <c r="AFA175" s="14"/>
      <c r="AFB175" s="14"/>
      <c r="AFC175" s="14"/>
      <c r="AFD175" s="14"/>
      <c r="AFE175" s="14"/>
      <c r="AFF175" s="14"/>
      <c r="AFG175" s="14"/>
      <c r="AFH175" s="14"/>
      <c r="AFI175" s="14"/>
      <c r="AFJ175" s="14"/>
      <c r="AFK175" s="14"/>
      <c r="AFL175" s="14"/>
      <c r="AFM175" s="14"/>
      <c r="AFN175" s="14"/>
      <c r="AFO175" s="14"/>
      <c r="AFP175" s="14"/>
      <c r="AFQ175" s="14"/>
      <c r="AFR175" s="14"/>
      <c r="AFS175" s="14"/>
      <c r="AFT175" s="14"/>
      <c r="AFU175" s="14"/>
      <c r="AFV175" s="14"/>
      <c r="AFW175" s="14"/>
      <c r="AFX175" s="14"/>
      <c r="AFY175" s="14"/>
      <c r="AFZ175" s="14"/>
      <c r="AGA175" s="14"/>
      <c r="AGB175" s="14"/>
      <c r="AGC175" s="14"/>
      <c r="AGD175" s="14"/>
      <c r="AGE175" s="14"/>
      <c r="AGF175" s="14"/>
      <c r="AGG175" s="14"/>
      <c r="AGH175" s="14"/>
      <c r="AGI175" s="14"/>
      <c r="AGJ175" s="14"/>
      <c r="AGK175" s="14"/>
      <c r="AGL175" s="14"/>
      <c r="AGM175" s="14"/>
      <c r="AGN175" s="14"/>
      <c r="AGO175" s="14"/>
      <c r="AGP175" s="14"/>
      <c r="AGQ175" s="14"/>
      <c r="AGR175" s="14"/>
      <c r="AGS175" s="14"/>
      <c r="AGT175" s="14"/>
      <c r="AGU175" s="14"/>
      <c r="AGV175" s="14"/>
      <c r="AGW175" s="14"/>
      <c r="AGX175" s="14"/>
      <c r="AGY175" s="14"/>
      <c r="AGZ175" s="14"/>
      <c r="AHA175" s="14"/>
      <c r="AHB175" s="14"/>
      <c r="AHC175" s="14"/>
      <c r="AHD175" s="14"/>
      <c r="AHE175" s="14"/>
      <c r="AHF175" s="14"/>
      <c r="AHG175" s="14"/>
      <c r="AHH175" s="14"/>
      <c r="AHI175" s="14"/>
      <c r="AHJ175" s="14"/>
      <c r="AHK175" s="14"/>
      <c r="AHL175" s="14"/>
      <c r="AHM175" s="14"/>
      <c r="AHN175" s="14"/>
      <c r="AHO175" s="14"/>
      <c r="AHP175" s="14"/>
      <c r="AHQ175" s="14"/>
      <c r="AHR175" s="14"/>
      <c r="AHS175" s="14"/>
      <c r="AHT175" s="14"/>
      <c r="AHU175" s="14"/>
      <c r="AHV175" s="14"/>
      <c r="AHW175" s="14"/>
      <c r="AHX175" s="14"/>
      <c r="AHY175" s="14"/>
      <c r="AHZ175" s="14"/>
      <c r="AIA175" s="14"/>
      <c r="AIB175" s="14"/>
      <c r="AIC175" s="14"/>
      <c r="AID175" s="14"/>
      <c r="AIE175" s="14"/>
      <c r="AIF175" s="14"/>
      <c r="AIG175" s="14"/>
      <c r="AIH175" s="14"/>
      <c r="AII175" s="14"/>
      <c r="AIJ175" s="14"/>
      <c r="AIK175" s="14"/>
      <c r="AIL175" s="14"/>
      <c r="AIM175" s="14"/>
      <c r="AIN175" s="14"/>
      <c r="AIO175" s="14"/>
      <c r="AIP175" s="14"/>
      <c r="AIQ175" s="14"/>
      <c r="AIR175" s="14"/>
      <c r="AIS175" s="14"/>
      <c r="AIT175" s="14"/>
      <c r="AIU175" s="14"/>
      <c r="AIV175" s="14"/>
      <c r="AIW175" s="14"/>
      <c r="AIX175" s="14"/>
      <c r="AIY175" s="14"/>
      <c r="AIZ175" s="14"/>
      <c r="AJA175" s="14"/>
      <c r="AJB175" s="14"/>
      <c r="AJC175" s="14"/>
      <c r="AJD175" s="14"/>
      <c r="AJE175" s="14"/>
      <c r="AJF175" s="14"/>
      <c r="AJG175" s="14"/>
      <c r="AJH175" s="14"/>
      <c r="AJI175" s="14"/>
      <c r="AJJ175" s="14"/>
      <c r="AJK175" s="14"/>
      <c r="AJL175" s="14"/>
      <c r="AJM175" s="14"/>
      <c r="AJN175" s="14"/>
      <c r="AJO175" s="14"/>
      <c r="AJP175" s="14"/>
      <c r="AJQ175" s="14"/>
      <c r="AJR175" s="14"/>
      <c r="AJS175" s="14"/>
      <c r="AJT175" s="14"/>
      <c r="AJU175" s="14"/>
      <c r="AJV175" s="14"/>
      <c r="AJW175" s="14"/>
      <c r="AJX175" s="14"/>
      <c r="AJY175" s="14"/>
      <c r="AJZ175" s="14"/>
      <c r="AKA175" s="14"/>
      <c r="AKB175" s="14"/>
      <c r="AKC175" s="14"/>
      <c r="AKD175" s="14"/>
      <c r="AKE175" s="14"/>
      <c r="AKF175" s="14"/>
      <c r="AKG175" s="14"/>
      <c r="AKH175" s="14"/>
      <c r="AKI175" s="14"/>
      <c r="AKJ175" s="14"/>
      <c r="AKK175" s="14"/>
      <c r="AKL175" s="14"/>
      <c r="AKM175" s="14"/>
      <c r="AKN175" s="14"/>
      <c r="AKO175" s="14"/>
      <c r="AKP175" s="14"/>
      <c r="AKQ175" s="14"/>
      <c r="AKR175" s="14"/>
      <c r="AKS175" s="14"/>
      <c r="AKT175" s="14"/>
      <c r="AKU175" s="14"/>
      <c r="AKV175" s="14"/>
      <c r="AKW175" s="14"/>
      <c r="AKX175" s="14"/>
      <c r="AKY175" s="14"/>
      <c r="AKZ175" s="14"/>
      <c r="ALA175" s="14"/>
      <c r="ALB175" s="14"/>
      <c r="ALC175" s="14"/>
      <c r="ALD175" s="14"/>
      <c r="ALE175" s="14"/>
      <c r="ALF175" s="14"/>
      <c r="ALG175" s="14"/>
      <c r="ALH175" s="14"/>
      <c r="ALI175" s="14"/>
      <c r="ALJ175" s="14"/>
      <c r="ALK175" s="14"/>
      <c r="ALL175" s="14"/>
      <c r="ALM175" s="14"/>
      <c r="ALN175" s="14"/>
      <c r="ALO175" s="14"/>
      <c r="ALP175" s="14"/>
      <c r="ALQ175" s="14"/>
      <c r="ALR175" s="14"/>
      <c r="ALS175" s="14"/>
      <c r="ALT175" s="14"/>
      <c r="ALU175" s="14"/>
      <c r="ALV175" s="14"/>
      <c r="ALW175" s="14"/>
      <c r="ALX175" s="14"/>
      <c r="ALY175" s="14"/>
      <c r="ALZ175" s="14"/>
      <c r="AMA175" s="14"/>
      <c r="AMB175" s="14"/>
      <c r="AMC175" s="14"/>
      <c r="AMD175" s="14"/>
      <c r="AME175" s="14"/>
      <c r="AMF175" s="14"/>
      <c r="AMG175" s="14"/>
      <c r="AMH175" s="14"/>
      <c r="AMI175" s="14"/>
      <c r="AMJ175" s="14"/>
      <c r="AMK175" s="14"/>
      <c r="AML175" s="14"/>
      <c r="AMM175" s="14"/>
      <c r="AMN175" s="14"/>
      <c r="AMO175" s="14"/>
      <c r="AMP175" s="14"/>
      <c r="AMQ175" s="14"/>
      <c r="AMR175" s="14"/>
      <c r="AMS175" s="14"/>
      <c r="AMT175" s="14"/>
      <c r="AMU175" s="14"/>
      <c r="AMV175" s="14"/>
      <c r="AMW175" s="14"/>
      <c r="AMX175" s="14"/>
      <c r="AMY175" s="14"/>
      <c r="AMZ175" s="14"/>
      <c r="ANA175" s="14"/>
      <c r="ANB175" s="14"/>
      <c r="ANC175" s="14"/>
      <c r="AND175" s="14"/>
      <c r="ANE175" s="14"/>
      <c r="ANF175" s="14"/>
      <c r="ANG175" s="14"/>
      <c r="ANH175" s="14"/>
      <c r="ANI175" s="14"/>
      <c r="ANJ175" s="14"/>
      <c r="ANK175" s="14"/>
      <c r="ANL175" s="14"/>
      <c r="ANM175" s="14"/>
      <c r="ANN175" s="14"/>
      <c r="ANO175" s="14"/>
      <c r="ANP175" s="14"/>
      <c r="ANQ175" s="14"/>
      <c r="ANR175" s="14"/>
      <c r="ANS175" s="14"/>
      <c r="ANT175" s="14"/>
      <c r="ANU175" s="14"/>
      <c r="ANV175" s="14"/>
      <c r="ANW175" s="14"/>
      <c r="ANX175" s="14"/>
      <c r="ANY175" s="14"/>
      <c r="ANZ175" s="14"/>
      <c r="AOA175" s="14"/>
      <c r="AOB175" s="14"/>
      <c r="AOC175" s="14"/>
      <c r="AOD175" s="14"/>
      <c r="AOE175" s="14"/>
      <c r="AOF175" s="14"/>
      <c r="AOG175" s="14"/>
      <c r="AOH175" s="14"/>
      <c r="AOI175" s="14"/>
      <c r="AOJ175" s="14"/>
      <c r="AOK175" s="14"/>
      <c r="AOL175" s="14"/>
      <c r="AOM175" s="14"/>
      <c r="AON175" s="14"/>
      <c r="AOO175" s="14"/>
      <c r="AOP175" s="14"/>
      <c r="AOQ175" s="14"/>
      <c r="AOR175" s="14"/>
      <c r="AOS175" s="14"/>
      <c r="AOT175" s="14"/>
      <c r="AOU175" s="14"/>
      <c r="AOV175" s="14"/>
      <c r="AOW175" s="14"/>
      <c r="AOX175" s="14"/>
      <c r="AOY175" s="14"/>
      <c r="AOZ175" s="14"/>
      <c r="APA175" s="14"/>
      <c r="APB175" s="14"/>
      <c r="APC175" s="14"/>
      <c r="APD175" s="14"/>
      <c r="APE175" s="14"/>
      <c r="APF175" s="14"/>
      <c r="APG175" s="14"/>
      <c r="APH175" s="14"/>
      <c r="API175" s="14"/>
      <c r="APJ175" s="14"/>
      <c r="APK175" s="14"/>
      <c r="APL175" s="14"/>
      <c r="APM175" s="14"/>
      <c r="APN175" s="14"/>
      <c r="APO175" s="14"/>
      <c r="APP175" s="14"/>
      <c r="APQ175" s="14"/>
      <c r="APR175" s="14"/>
      <c r="APS175" s="14"/>
      <c r="APT175" s="14"/>
      <c r="APU175" s="14"/>
      <c r="APV175" s="14"/>
      <c r="APW175" s="14"/>
      <c r="APX175" s="14"/>
      <c r="APY175" s="14"/>
      <c r="APZ175" s="14"/>
      <c r="AQA175" s="14"/>
      <c r="AQB175" s="14"/>
      <c r="AQC175" s="14"/>
      <c r="AQD175" s="14"/>
      <c r="AQE175" s="14"/>
      <c r="AQF175" s="14"/>
      <c r="AQG175" s="14"/>
      <c r="AQH175" s="14"/>
      <c r="AQI175" s="14"/>
      <c r="AQJ175" s="14"/>
      <c r="AQK175" s="14"/>
      <c r="AQL175" s="14"/>
      <c r="AQM175" s="14"/>
      <c r="AQN175" s="14"/>
      <c r="AQO175" s="14"/>
      <c r="AQP175" s="14"/>
      <c r="AQQ175" s="14"/>
      <c r="AQR175" s="14"/>
      <c r="AQS175" s="14"/>
      <c r="AQT175" s="14"/>
      <c r="AQU175" s="14"/>
      <c r="AQV175" s="14"/>
      <c r="AQW175" s="14"/>
      <c r="AQX175" s="14"/>
      <c r="AQY175" s="14"/>
      <c r="AQZ175" s="14"/>
      <c r="ARA175" s="14"/>
      <c r="ARB175" s="14"/>
      <c r="ARC175" s="14"/>
      <c r="ARD175" s="14"/>
      <c r="ARE175" s="14"/>
      <c r="ARF175" s="14"/>
      <c r="ARG175" s="14"/>
      <c r="ARH175" s="14"/>
      <c r="ARI175" s="14"/>
      <c r="ARJ175" s="14"/>
      <c r="ARK175" s="14"/>
      <c r="ARL175" s="14"/>
      <c r="ARM175" s="14"/>
      <c r="ARN175" s="14"/>
      <c r="ARO175" s="14"/>
      <c r="ARP175" s="14"/>
      <c r="ARQ175" s="14"/>
      <c r="ARR175" s="14"/>
      <c r="ARS175" s="14"/>
      <c r="ART175" s="14"/>
      <c r="ARU175" s="14"/>
      <c r="ARV175" s="14"/>
      <c r="ARW175" s="14"/>
      <c r="ARX175" s="14"/>
      <c r="ARY175" s="14"/>
      <c r="ARZ175" s="14"/>
      <c r="ASA175" s="14"/>
      <c r="ASB175" s="14"/>
      <c r="ASC175" s="14"/>
      <c r="ASD175" s="14"/>
      <c r="ASE175" s="14"/>
      <c r="ASF175" s="14"/>
      <c r="ASG175" s="14"/>
      <c r="ASH175" s="14"/>
      <c r="ASI175" s="14"/>
      <c r="ASJ175" s="14"/>
      <c r="ASK175" s="14"/>
      <c r="ASL175" s="14"/>
      <c r="ASM175" s="14"/>
      <c r="ASN175" s="14"/>
      <c r="ASO175" s="14"/>
      <c r="ASP175" s="14"/>
      <c r="ASQ175" s="14"/>
      <c r="ASR175" s="14"/>
      <c r="ASS175" s="14"/>
      <c r="AST175" s="14"/>
      <c r="ASU175" s="14"/>
      <c r="ASV175" s="14"/>
      <c r="ASW175" s="14"/>
      <c r="ASX175" s="14"/>
      <c r="ASY175" s="14"/>
      <c r="ASZ175" s="14"/>
      <c r="ATA175" s="14"/>
      <c r="ATB175" s="14"/>
      <c r="ATC175" s="14"/>
      <c r="ATD175" s="14"/>
    </row>
    <row r="176" spans="63:1200">
      <c r="BK176" s="14" t="str">
        <f t="shared" si="2116"/>
        <v/>
      </c>
      <c r="ABO176" s="14"/>
      <c r="ABP176" s="14"/>
      <c r="ABQ176" s="14"/>
      <c r="ABR176" s="14"/>
      <c r="ABS176" s="14"/>
      <c r="ABT176" s="14"/>
      <c r="ABU176" s="14"/>
      <c r="ABV176" s="14"/>
      <c r="ABW176" s="14"/>
      <c r="ABX176" s="14"/>
      <c r="ABY176" s="14"/>
      <c r="ABZ176" s="14"/>
      <c r="ACA176" s="14"/>
      <c r="ACB176" s="14"/>
      <c r="ACC176" s="14"/>
      <c r="ACD176" s="14"/>
      <c r="ACE176" s="14"/>
      <c r="ACF176" s="14"/>
      <c r="ACG176" s="14"/>
      <c r="ACH176" s="14"/>
      <c r="ACI176" s="14"/>
      <c r="ACJ176" s="14"/>
      <c r="ACK176" s="14"/>
      <c r="ACL176" s="14"/>
      <c r="ACM176" s="14"/>
      <c r="ACN176" s="14"/>
      <c r="ACO176" s="14"/>
      <c r="ACP176" s="14"/>
      <c r="ACQ176" s="14"/>
      <c r="ACR176" s="14"/>
      <c r="ACS176" s="14"/>
      <c r="ACT176" s="14"/>
      <c r="ACU176" s="14"/>
      <c r="ACV176" s="14"/>
      <c r="ACW176" s="14"/>
      <c r="ACX176" s="14"/>
      <c r="ACY176" s="14"/>
      <c r="ACZ176" s="14"/>
      <c r="ADA176" s="14"/>
      <c r="ADB176" s="14"/>
      <c r="ADC176" s="14"/>
      <c r="ADD176" s="14"/>
      <c r="ADE176" s="14"/>
      <c r="ADF176" s="14"/>
      <c r="ADG176" s="14"/>
      <c r="ADH176" s="14"/>
      <c r="ADI176" s="14"/>
      <c r="ADJ176" s="14"/>
      <c r="ADK176" s="14"/>
      <c r="ADL176" s="14"/>
      <c r="ADM176" s="14"/>
      <c r="ADN176" s="14"/>
      <c r="ADO176" s="14"/>
      <c r="ADP176" s="14"/>
      <c r="ADQ176" s="14"/>
      <c r="ADR176" s="14"/>
      <c r="ADS176" s="14"/>
      <c r="ADT176" s="14"/>
      <c r="ADU176" s="14"/>
      <c r="ADV176" s="14"/>
      <c r="ADW176" s="14"/>
      <c r="ADX176" s="14"/>
      <c r="ADY176" s="14"/>
      <c r="ADZ176" s="14"/>
      <c r="AEA176" s="14"/>
      <c r="AEB176" s="14"/>
      <c r="AEC176" s="14"/>
      <c r="AED176" s="14"/>
      <c r="AEE176" s="14"/>
      <c r="AEF176" s="14"/>
      <c r="AEG176" s="14"/>
      <c r="AEH176" s="14"/>
      <c r="AEI176" s="14"/>
      <c r="AEJ176" s="14"/>
      <c r="AEK176" s="14"/>
      <c r="AEL176" s="14"/>
      <c r="AEM176" s="14"/>
      <c r="AEN176" s="14"/>
      <c r="AEO176" s="14"/>
      <c r="AEP176" s="14"/>
      <c r="AEQ176" s="14"/>
      <c r="AER176" s="14"/>
      <c r="AES176" s="14"/>
      <c r="AET176" s="14"/>
      <c r="AEU176" s="14"/>
      <c r="AEV176" s="14"/>
      <c r="AEW176" s="14"/>
      <c r="AEX176" s="14"/>
      <c r="AEY176" s="14"/>
      <c r="AEZ176" s="14"/>
      <c r="AFA176" s="14"/>
      <c r="AFB176" s="14"/>
      <c r="AFC176" s="14"/>
      <c r="AFD176" s="14"/>
      <c r="AFE176" s="14"/>
      <c r="AFF176" s="14"/>
      <c r="AFG176" s="14"/>
      <c r="AFH176" s="14"/>
      <c r="AFI176" s="14"/>
      <c r="AFJ176" s="14"/>
      <c r="AFK176" s="14"/>
      <c r="AFL176" s="14"/>
      <c r="AFM176" s="14"/>
      <c r="AFN176" s="14"/>
      <c r="AFO176" s="14"/>
      <c r="AFP176" s="14"/>
      <c r="AFQ176" s="14"/>
      <c r="AFR176" s="14"/>
      <c r="AFS176" s="14"/>
      <c r="AFT176" s="14"/>
      <c r="AFU176" s="14"/>
      <c r="AFV176" s="14"/>
      <c r="AFW176" s="14"/>
      <c r="AFX176" s="14"/>
      <c r="AFY176" s="14"/>
      <c r="AFZ176" s="14"/>
      <c r="AGA176" s="14"/>
      <c r="AGB176" s="14"/>
      <c r="AGC176" s="14"/>
      <c r="AGD176" s="14"/>
      <c r="AGE176" s="14"/>
      <c r="AGF176" s="14"/>
      <c r="AGG176" s="14"/>
      <c r="AGH176" s="14"/>
      <c r="AGI176" s="14"/>
      <c r="AGJ176" s="14"/>
      <c r="AGK176" s="14"/>
      <c r="AGL176" s="14"/>
      <c r="AGM176" s="14"/>
      <c r="AGN176" s="14"/>
      <c r="AGO176" s="14"/>
      <c r="AGP176" s="14"/>
      <c r="AGQ176" s="14"/>
      <c r="AGR176" s="14"/>
      <c r="AGS176" s="14"/>
      <c r="AGT176" s="14"/>
      <c r="AGU176" s="14"/>
      <c r="AGV176" s="14"/>
      <c r="AGW176" s="14"/>
      <c r="AGX176" s="14"/>
      <c r="AGY176" s="14"/>
      <c r="AGZ176" s="14"/>
      <c r="AHA176" s="14"/>
      <c r="AHB176" s="14"/>
      <c r="AHC176" s="14"/>
      <c r="AHD176" s="14"/>
      <c r="AHE176" s="14"/>
      <c r="AHF176" s="14"/>
      <c r="AHG176" s="14"/>
      <c r="AHH176" s="14"/>
      <c r="AHI176" s="14"/>
      <c r="AHJ176" s="14"/>
      <c r="AHK176" s="14"/>
      <c r="AHL176" s="14"/>
      <c r="AHM176" s="14"/>
      <c r="AHN176" s="14"/>
      <c r="AHO176" s="14"/>
      <c r="AHP176" s="14"/>
      <c r="AHQ176" s="14"/>
      <c r="AHR176" s="14"/>
      <c r="AHS176" s="14"/>
      <c r="AHT176" s="14"/>
      <c r="AHU176" s="14"/>
      <c r="AHV176" s="14"/>
      <c r="AHW176" s="14"/>
      <c r="AHX176" s="14"/>
      <c r="AHY176" s="14"/>
      <c r="AHZ176" s="14"/>
      <c r="AIA176" s="14"/>
      <c r="AIB176" s="14"/>
      <c r="AIC176" s="14"/>
      <c r="AID176" s="14"/>
      <c r="AIE176" s="14"/>
      <c r="AIF176" s="14"/>
      <c r="AIG176" s="14"/>
      <c r="AIH176" s="14"/>
      <c r="AII176" s="14"/>
      <c r="AIJ176" s="14"/>
      <c r="AIK176" s="14"/>
      <c r="AIL176" s="14"/>
      <c r="AIM176" s="14"/>
      <c r="AIN176" s="14"/>
      <c r="AIO176" s="14"/>
      <c r="AIP176" s="14"/>
      <c r="AIQ176" s="14"/>
      <c r="AIR176" s="14"/>
      <c r="AIS176" s="14"/>
      <c r="AIT176" s="14"/>
      <c r="AIU176" s="14"/>
      <c r="AIV176" s="14"/>
      <c r="AIW176" s="14"/>
      <c r="AIX176" s="14"/>
      <c r="AIY176" s="14"/>
      <c r="AIZ176" s="14"/>
      <c r="AJA176" s="14"/>
      <c r="AJB176" s="14"/>
      <c r="AJC176" s="14"/>
      <c r="AJD176" s="14"/>
      <c r="AJE176" s="14"/>
      <c r="AJF176" s="14"/>
      <c r="AJG176" s="14"/>
      <c r="AJH176" s="14"/>
      <c r="AJI176" s="14"/>
      <c r="AJJ176" s="14"/>
      <c r="AJK176" s="14"/>
      <c r="AJL176" s="14"/>
      <c r="AJM176" s="14"/>
      <c r="AJN176" s="14"/>
      <c r="AJO176" s="14"/>
      <c r="AJP176" s="14"/>
      <c r="AJQ176" s="14"/>
      <c r="AJR176" s="14"/>
      <c r="AJS176" s="14"/>
      <c r="AJT176" s="14"/>
      <c r="AJU176" s="14"/>
      <c r="AJV176" s="14"/>
      <c r="AJW176" s="14"/>
      <c r="AJX176" s="14"/>
      <c r="AJY176" s="14"/>
      <c r="AJZ176" s="14"/>
      <c r="AKA176" s="14"/>
      <c r="AKB176" s="14"/>
      <c r="AKC176" s="14"/>
      <c r="AKD176" s="14"/>
      <c r="AKE176" s="14"/>
      <c r="AKF176" s="14"/>
      <c r="AKG176" s="14"/>
      <c r="AKH176" s="14"/>
      <c r="AKI176" s="14"/>
      <c r="AKJ176" s="14"/>
      <c r="AKK176" s="14"/>
      <c r="AKL176" s="14"/>
      <c r="AKM176" s="14"/>
      <c r="AKN176" s="14"/>
      <c r="AKO176" s="14"/>
      <c r="AKP176" s="14"/>
      <c r="AKQ176" s="14"/>
      <c r="AKR176" s="14"/>
      <c r="AKS176" s="14"/>
      <c r="AKT176" s="14"/>
      <c r="AKU176" s="14"/>
      <c r="AKV176" s="14"/>
      <c r="AKW176" s="14"/>
      <c r="AKX176" s="14"/>
      <c r="AKY176" s="14"/>
      <c r="AKZ176" s="14"/>
      <c r="ALA176" s="14"/>
      <c r="ALB176" s="14"/>
      <c r="ALC176" s="14"/>
      <c r="ALD176" s="14"/>
      <c r="ALE176" s="14"/>
      <c r="ALF176" s="14"/>
      <c r="ALG176" s="14"/>
      <c r="ALH176" s="14"/>
      <c r="ALI176" s="14"/>
      <c r="ALJ176" s="14"/>
      <c r="ALK176" s="14"/>
      <c r="ALL176" s="14"/>
      <c r="ALM176" s="14"/>
      <c r="ALN176" s="14"/>
      <c r="ALO176" s="14"/>
      <c r="ALP176" s="14"/>
      <c r="ALQ176" s="14"/>
      <c r="ALR176" s="14"/>
      <c r="ALS176" s="14"/>
      <c r="ALT176" s="14"/>
      <c r="ALU176" s="14"/>
      <c r="ALV176" s="14"/>
      <c r="ALW176" s="14"/>
      <c r="ALX176" s="14"/>
      <c r="ALY176" s="14"/>
      <c r="ALZ176" s="14"/>
      <c r="AMA176" s="14"/>
      <c r="AMB176" s="14"/>
      <c r="AMC176" s="14"/>
      <c r="AMD176" s="14"/>
      <c r="AME176" s="14"/>
      <c r="AMF176" s="14"/>
      <c r="AMG176" s="14"/>
      <c r="AMH176" s="14"/>
      <c r="AMI176" s="14"/>
      <c r="AMJ176" s="14"/>
      <c r="AMK176" s="14"/>
      <c r="AML176" s="14"/>
      <c r="AMM176" s="14"/>
      <c r="AMN176" s="14"/>
      <c r="AMO176" s="14"/>
      <c r="AMP176" s="14"/>
      <c r="AMQ176" s="14"/>
      <c r="AMR176" s="14"/>
      <c r="AMS176" s="14"/>
      <c r="AMT176" s="14"/>
      <c r="AMU176" s="14"/>
      <c r="AMV176" s="14"/>
      <c r="AMW176" s="14"/>
      <c r="AMX176" s="14"/>
      <c r="AMY176" s="14"/>
      <c r="AMZ176" s="14"/>
      <c r="ANA176" s="14"/>
      <c r="ANB176" s="14"/>
      <c r="ANC176" s="14"/>
      <c r="AND176" s="14"/>
      <c r="ANE176" s="14"/>
      <c r="ANF176" s="14"/>
      <c r="ANG176" s="14"/>
      <c r="ANH176" s="14"/>
      <c r="ANI176" s="14"/>
      <c r="ANJ176" s="14"/>
      <c r="ANK176" s="14"/>
      <c r="ANL176" s="14"/>
      <c r="ANM176" s="14"/>
      <c r="ANN176" s="14"/>
      <c r="ANO176" s="14"/>
      <c r="ANP176" s="14"/>
      <c r="ANQ176" s="14"/>
      <c r="ANR176" s="14"/>
      <c r="ANS176" s="14"/>
      <c r="ANT176" s="14"/>
      <c r="ANU176" s="14"/>
      <c r="ANV176" s="14"/>
      <c r="ANW176" s="14"/>
      <c r="ANX176" s="14"/>
      <c r="ANY176" s="14"/>
      <c r="ANZ176" s="14"/>
      <c r="AOA176" s="14"/>
      <c r="AOB176" s="14"/>
      <c r="AOC176" s="14"/>
      <c r="AOD176" s="14"/>
      <c r="AOE176" s="14"/>
      <c r="AOF176" s="14"/>
      <c r="AOG176" s="14"/>
      <c r="AOH176" s="14"/>
      <c r="AOI176" s="14"/>
      <c r="AOJ176" s="14"/>
      <c r="AOK176" s="14"/>
      <c r="AOL176" s="14"/>
      <c r="AOM176" s="14"/>
      <c r="AON176" s="14"/>
      <c r="AOO176" s="14"/>
      <c r="AOP176" s="14"/>
      <c r="AOQ176" s="14"/>
      <c r="AOR176" s="14"/>
      <c r="AOS176" s="14"/>
      <c r="AOT176" s="14"/>
      <c r="AOU176" s="14"/>
      <c r="AOV176" s="14"/>
      <c r="AOW176" s="14"/>
      <c r="AOX176" s="14"/>
      <c r="AOY176" s="14"/>
      <c r="AOZ176" s="14"/>
      <c r="APA176" s="14"/>
      <c r="APB176" s="14"/>
      <c r="APC176" s="14"/>
      <c r="APD176" s="14"/>
      <c r="APE176" s="14"/>
      <c r="APF176" s="14"/>
      <c r="APG176" s="14"/>
      <c r="APH176" s="14"/>
      <c r="API176" s="14"/>
      <c r="APJ176" s="14"/>
      <c r="APK176" s="14"/>
      <c r="APL176" s="14"/>
      <c r="APM176" s="14"/>
      <c r="APN176" s="14"/>
      <c r="APO176" s="14"/>
      <c r="APP176" s="14"/>
      <c r="APQ176" s="14"/>
      <c r="APR176" s="14"/>
      <c r="APS176" s="14"/>
      <c r="APT176" s="14"/>
      <c r="APU176" s="14"/>
      <c r="APV176" s="14"/>
      <c r="APW176" s="14"/>
      <c r="APX176" s="14"/>
      <c r="APY176" s="14"/>
      <c r="APZ176" s="14"/>
      <c r="AQA176" s="14"/>
      <c r="AQB176" s="14"/>
      <c r="AQC176" s="14"/>
      <c r="AQD176" s="14"/>
      <c r="AQE176" s="14"/>
      <c r="AQF176" s="14"/>
      <c r="AQG176" s="14"/>
      <c r="AQH176" s="14"/>
      <c r="AQI176" s="14"/>
      <c r="AQJ176" s="14"/>
      <c r="AQK176" s="14"/>
      <c r="AQL176" s="14"/>
      <c r="AQM176" s="14"/>
      <c r="AQN176" s="14"/>
      <c r="AQO176" s="14"/>
      <c r="AQP176" s="14"/>
      <c r="AQQ176" s="14"/>
      <c r="AQR176" s="14"/>
      <c r="AQS176" s="14"/>
      <c r="AQT176" s="14"/>
      <c r="AQU176" s="14"/>
      <c r="AQV176" s="14"/>
      <c r="AQW176" s="14"/>
      <c r="AQX176" s="14"/>
      <c r="AQY176" s="14"/>
      <c r="AQZ176" s="14"/>
      <c r="ARA176" s="14"/>
      <c r="ARB176" s="14"/>
      <c r="ARC176" s="14"/>
      <c r="ARD176" s="14"/>
      <c r="ARE176" s="14"/>
      <c r="ARF176" s="14"/>
      <c r="ARG176" s="14"/>
      <c r="ARH176" s="14"/>
      <c r="ARI176" s="14"/>
      <c r="ARJ176" s="14"/>
      <c r="ARK176" s="14"/>
      <c r="ARL176" s="14"/>
      <c r="ARM176" s="14"/>
      <c r="ARN176" s="14"/>
      <c r="ARO176" s="14"/>
      <c r="ARP176" s="14"/>
      <c r="ARQ176" s="14"/>
      <c r="ARR176" s="14"/>
      <c r="ARS176" s="14"/>
      <c r="ART176" s="14"/>
      <c r="ARU176" s="14"/>
      <c r="ARV176" s="14"/>
      <c r="ARW176" s="14"/>
      <c r="ARX176" s="14"/>
      <c r="ARY176" s="14"/>
      <c r="ARZ176" s="14"/>
      <c r="ASA176" s="14"/>
      <c r="ASB176" s="14"/>
      <c r="ASC176" s="14"/>
      <c r="ASD176" s="14"/>
      <c r="ASE176" s="14"/>
      <c r="ASF176" s="14"/>
      <c r="ASG176" s="14"/>
      <c r="ASH176" s="14"/>
      <c r="ASI176" s="14"/>
      <c r="ASJ176" s="14"/>
      <c r="ASK176" s="14"/>
      <c r="ASL176" s="14"/>
      <c r="ASM176" s="14"/>
      <c r="ASN176" s="14"/>
      <c r="ASO176" s="14"/>
      <c r="ASP176" s="14"/>
      <c r="ASQ176" s="14"/>
      <c r="ASR176" s="14"/>
      <c r="ASS176" s="14"/>
      <c r="AST176" s="14"/>
      <c r="ASU176" s="14"/>
      <c r="ASV176" s="14"/>
      <c r="ASW176" s="14"/>
      <c r="ASX176" s="14"/>
      <c r="ASY176" s="14"/>
      <c r="ASZ176" s="14"/>
      <c r="ATA176" s="14"/>
      <c r="ATB176" s="14"/>
      <c r="ATC176" s="14"/>
      <c r="ATD176" s="14"/>
    </row>
    <row r="177" spans="63:1200">
      <c r="BK177" s="14" t="str">
        <f t="shared" si="2116"/>
        <v/>
      </c>
      <c r="ABO177" s="14"/>
      <c r="ABP177" s="14"/>
      <c r="ABQ177" s="14"/>
      <c r="ABR177" s="14"/>
      <c r="ABS177" s="14"/>
      <c r="ABT177" s="14"/>
      <c r="ABU177" s="14"/>
      <c r="ABV177" s="14"/>
      <c r="ABW177" s="14"/>
      <c r="ABX177" s="14"/>
      <c r="ABY177" s="14"/>
      <c r="ABZ177" s="14"/>
      <c r="ACA177" s="14"/>
      <c r="ACB177" s="14"/>
      <c r="ACC177" s="14"/>
      <c r="ACD177" s="14"/>
      <c r="ACE177" s="14"/>
      <c r="ACF177" s="14"/>
      <c r="ACG177" s="14"/>
      <c r="ACH177" s="14"/>
      <c r="ACI177" s="14"/>
      <c r="ACJ177" s="14"/>
      <c r="ACK177" s="14"/>
      <c r="ACL177" s="14"/>
      <c r="ACM177" s="14"/>
      <c r="ACN177" s="14"/>
      <c r="ACO177" s="14"/>
      <c r="ACP177" s="14"/>
      <c r="ACQ177" s="14"/>
      <c r="ACR177" s="14"/>
      <c r="ACS177" s="14"/>
      <c r="ACT177" s="14"/>
      <c r="ACU177" s="14"/>
      <c r="ACV177" s="14"/>
      <c r="ACW177" s="14"/>
      <c r="ACX177" s="14"/>
      <c r="ACY177" s="14"/>
      <c r="ACZ177" s="14"/>
      <c r="ADA177" s="14"/>
      <c r="ADB177" s="14"/>
      <c r="ADC177" s="14"/>
      <c r="ADD177" s="14"/>
      <c r="ADE177" s="14"/>
      <c r="ADF177" s="14"/>
      <c r="ADG177" s="14"/>
      <c r="ADH177" s="14"/>
      <c r="ADI177" s="14"/>
      <c r="ADJ177" s="14"/>
      <c r="ADK177" s="14"/>
      <c r="ADL177" s="14"/>
      <c r="ADM177" s="14"/>
      <c r="ADN177" s="14"/>
      <c r="ADO177" s="14"/>
      <c r="ADP177" s="14"/>
      <c r="ADQ177" s="14"/>
      <c r="ADR177" s="14"/>
      <c r="ADS177" s="14"/>
      <c r="ADT177" s="14"/>
      <c r="ADU177" s="14"/>
      <c r="ADV177" s="14"/>
      <c r="ADW177" s="14"/>
      <c r="ADX177" s="14"/>
      <c r="ADY177" s="14"/>
      <c r="ADZ177" s="14"/>
      <c r="AEA177" s="14"/>
      <c r="AEB177" s="14"/>
      <c r="AEC177" s="14"/>
      <c r="AED177" s="14"/>
      <c r="AEE177" s="14"/>
      <c r="AEF177" s="14"/>
      <c r="AEG177" s="14"/>
      <c r="AEH177" s="14"/>
      <c r="AEI177" s="14"/>
      <c r="AEJ177" s="14"/>
      <c r="AEK177" s="14"/>
      <c r="AEL177" s="14"/>
      <c r="AEM177" s="14"/>
      <c r="AEN177" s="14"/>
      <c r="AEO177" s="14"/>
      <c r="AEP177" s="14"/>
      <c r="AEQ177" s="14"/>
      <c r="AER177" s="14"/>
      <c r="AES177" s="14"/>
      <c r="AET177" s="14"/>
      <c r="AEU177" s="14"/>
      <c r="AEV177" s="14"/>
      <c r="AEW177" s="14"/>
      <c r="AEX177" s="14"/>
      <c r="AEY177" s="14"/>
      <c r="AEZ177" s="14"/>
      <c r="AFA177" s="14"/>
      <c r="AFB177" s="14"/>
      <c r="AFC177" s="14"/>
      <c r="AFD177" s="14"/>
      <c r="AFE177" s="14"/>
      <c r="AFF177" s="14"/>
      <c r="AFG177" s="14"/>
      <c r="AFH177" s="14"/>
      <c r="AFI177" s="14"/>
      <c r="AFJ177" s="14"/>
      <c r="AFK177" s="14"/>
      <c r="AFL177" s="14"/>
      <c r="AFM177" s="14"/>
      <c r="AFN177" s="14"/>
      <c r="AFO177" s="14"/>
      <c r="AFP177" s="14"/>
      <c r="AFQ177" s="14"/>
      <c r="AFR177" s="14"/>
      <c r="AFS177" s="14"/>
      <c r="AFT177" s="14"/>
      <c r="AFU177" s="14"/>
      <c r="AFV177" s="14"/>
      <c r="AFW177" s="14"/>
      <c r="AFX177" s="14"/>
      <c r="AFY177" s="14"/>
      <c r="AFZ177" s="14"/>
      <c r="AGA177" s="14"/>
      <c r="AGB177" s="14"/>
      <c r="AGC177" s="14"/>
      <c r="AGD177" s="14"/>
      <c r="AGE177" s="14"/>
      <c r="AGF177" s="14"/>
      <c r="AGG177" s="14"/>
      <c r="AGH177" s="14"/>
      <c r="AGI177" s="14"/>
      <c r="AGJ177" s="14"/>
      <c r="AGK177" s="14"/>
      <c r="AGL177" s="14"/>
      <c r="AGM177" s="14"/>
      <c r="AGN177" s="14"/>
      <c r="AGO177" s="14"/>
      <c r="AGP177" s="14"/>
      <c r="AGQ177" s="14"/>
      <c r="AGR177" s="14"/>
      <c r="AGS177" s="14"/>
      <c r="AGT177" s="14"/>
      <c r="AGU177" s="14"/>
      <c r="AGV177" s="14"/>
      <c r="AGW177" s="14"/>
      <c r="AGX177" s="14"/>
      <c r="AGY177" s="14"/>
      <c r="AGZ177" s="14"/>
      <c r="AHA177" s="14"/>
      <c r="AHB177" s="14"/>
      <c r="AHC177" s="14"/>
      <c r="AHD177" s="14"/>
      <c r="AHE177" s="14"/>
      <c r="AHF177" s="14"/>
      <c r="AHG177" s="14"/>
      <c r="AHH177" s="14"/>
      <c r="AHI177" s="14"/>
      <c r="AHJ177" s="14"/>
      <c r="AHK177" s="14"/>
      <c r="AHL177" s="14"/>
      <c r="AHM177" s="14"/>
      <c r="AHN177" s="14"/>
      <c r="AHO177" s="14"/>
      <c r="AHP177" s="14"/>
      <c r="AHQ177" s="14"/>
      <c r="AHR177" s="14"/>
      <c r="AHS177" s="14"/>
      <c r="AHT177" s="14"/>
      <c r="AHU177" s="14"/>
      <c r="AHV177" s="14"/>
      <c r="AHW177" s="14"/>
      <c r="AHX177" s="14"/>
      <c r="AHY177" s="14"/>
      <c r="AHZ177" s="14"/>
      <c r="AIA177" s="14"/>
      <c r="AIB177" s="14"/>
      <c r="AIC177" s="14"/>
      <c r="AID177" s="14"/>
      <c r="AIE177" s="14"/>
      <c r="AIF177" s="14"/>
      <c r="AIG177" s="14"/>
      <c r="AIH177" s="14"/>
      <c r="AII177" s="14"/>
      <c r="AIJ177" s="14"/>
      <c r="AIK177" s="14"/>
      <c r="AIL177" s="14"/>
      <c r="AIM177" s="14"/>
      <c r="AIN177" s="14"/>
      <c r="AIO177" s="14"/>
      <c r="AIP177" s="14"/>
      <c r="AIQ177" s="14"/>
      <c r="AIR177" s="14"/>
      <c r="AIS177" s="14"/>
      <c r="AIT177" s="14"/>
      <c r="AIU177" s="14"/>
      <c r="AIV177" s="14"/>
      <c r="AIW177" s="14"/>
      <c r="AIX177" s="14"/>
      <c r="AIY177" s="14"/>
      <c r="AIZ177" s="14"/>
      <c r="AJA177" s="14"/>
      <c r="AJB177" s="14"/>
      <c r="AJC177" s="14"/>
      <c r="AJD177" s="14"/>
      <c r="AJE177" s="14"/>
      <c r="AJF177" s="14"/>
      <c r="AJG177" s="14"/>
      <c r="AJH177" s="14"/>
      <c r="AJI177" s="14"/>
      <c r="AJJ177" s="14"/>
      <c r="AJK177" s="14"/>
      <c r="AJL177" s="14"/>
      <c r="AJM177" s="14"/>
      <c r="AJN177" s="14"/>
      <c r="AJO177" s="14"/>
      <c r="AJP177" s="14"/>
      <c r="AJQ177" s="14"/>
      <c r="AJR177" s="14"/>
      <c r="AJS177" s="14"/>
      <c r="AJT177" s="14"/>
      <c r="AJU177" s="14"/>
      <c r="AJV177" s="14"/>
      <c r="AJW177" s="14"/>
      <c r="AJX177" s="14"/>
      <c r="AJY177" s="14"/>
      <c r="AJZ177" s="14"/>
      <c r="AKA177" s="14"/>
      <c r="AKB177" s="14"/>
      <c r="AKC177" s="14"/>
      <c r="AKD177" s="14"/>
      <c r="AKE177" s="14"/>
      <c r="AKF177" s="14"/>
      <c r="AKG177" s="14"/>
      <c r="AKH177" s="14"/>
      <c r="AKI177" s="14"/>
      <c r="AKJ177" s="14"/>
      <c r="AKK177" s="14"/>
      <c r="AKL177" s="14"/>
      <c r="AKM177" s="14"/>
      <c r="AKN177" s="14"/>
      <c r="AKO177" s="14"/>
      <c r="AKP177" s="14"/>
      <c r="AKQ177" s="14"/>
      <c r="AKR177" s="14"/>
      <c r="AKS177" s="14"/>
      <c r="AKT177" s="14"/>
      <c r="AKU177" s="14"/>
      <c r="AKV177" s="14"/>
      <c r="AKW177" s="14"/>
      <c r="AKX177" s="14"/>
      <c r="AKY177" s="14"/>
      <c r="AKZ177" s="14"/>
      <c r="ALA177" s="14"/>
      <c r="ALB177" s="14"/>
      <c r="ALC177" s="14"/>
      <c r="ALD177" s="14"/>
      <c r="ALE177" s="14"/>
      <c r="ALF177" s="14"/>
      <c r="ALG177" s="14"/>
      <c r="ALH177" s="14"/>
      <c r="ALI177" s="14"/>
      <c r="ALJ177" s="14"/>
      <c r="ALK177" s="14"/>
      <c r="ALL177" s="14"/>
      <c r="ALM177" s="14"/>
      <c r="ALN177" s="14"/>
      <c r="ALO177" s="14"/>
      <c r="ALP177" s="14"/>
      <c r="ALQ177" s="14"/>
      <c r="ALR177" s="14"/>
      <c r="ALS177" s="14"/>
      <c r="ALT177" s="14"/>
      <c r="ALU177" s="14"/>
      <c r="ALV177" s="14"/>
      <c r="ALW177" s="14"/>
      <c r="ALX177" s="14"/>
      <c r="ALY177" s="14"/>
      <c r="ALZ177" s="14"/>
      <c r="AMA177" s="14"/>
      <c r="AMB177" s="14"/>
      <c r="AMC177" s="14"/>
      <c r="AMD177" s="14"/>
      <c r="AME177" s="14"/>
      <c r="AMF177" s="14"/>
      <c r="AMG177" s="14"/>
      <c r="AMH177" s="14"/>
      <c r="AMI177" s="14"/>
      <c r="AMJ177" s="14"/>
      <c r="AMK177" s="14"/>
      <c r="AML177" s="14"/>
      <c r="AMM177" s="14"/>
      <c r="AMN177" s="14"/>
      <c r="AMO177" s="14"/>
      <c r="AMP177" s="14"/>
      <c r="AMQ177" s="14"/>
      <c r="AMR177" s="14"/>
      <c r="AMS177" s="14"/>
      <c r="AMT177" s="14"/>
      <c r="AMU177" s="14"/>
      <c r="AMV177" s="14"/>
      <c r="AMW177" s="14"/>
      <c r="AMX177" s="14"/>
      <c r="AMY177" s="14"/>
      <c r="AMZ177" s="14"/>
      <c r="ANA177" s="14"/>
      <c r="ANB177" s="14"/>
      <c r="ANC177" s="14"/>
      <c r="AND177" s="14"/>
      <c r="ANE177" s="14"/>
      <c r="ANF177" s="14"/>
      <c r="ANG177" s="14"/>
      <c r="ANH177" s="14"/>
      <c r="ANI177" s="14"/>
      <c r="ANJ177" s="14"/>
      <c r="ANK177" s="14"/>
      <c r="ANL177" s="14"/>
      <c r="ANM177" s="14"/>
      <c r="ANN177" s="14"/>
      <c r="ANO177" s="14"/>
      <c r="ANP177" s="14"/>
      <c r="ANQ177" s="14"/>
      <c r="ANR177" s="14"/>
      <c r="ANS177" s="14"/>
      <c r="ANT177" s="14"/>
      <c r="ANU177" s="14"/>
      <c r="ANV177" s="14"/>
      <c r="ANW177" s="14"/>
      <c r="ANX177" s="14"/>
      <c r="ANY177" s="14"/>
      <c r="ANZ177" s="14"/>
      <c r="AOA177" s="14"/>
      <c r="AOB177" s="14"/>
      <c r="AOC177" s="14"/>
      <c r="AOD177" s="14"/>
      <c r="AOE177" s="14"/>
      <c r="AOF177" s="14"/>
      <c r="AOG177" s="14"/>
      <c r="AOH177" s="14"/>
      <c r="AOI177" s="14"/>
      <c r="AOJ177" s="14"/>
      <c r="AOK177" s="14"/>
      <c r="AOL177" s="14"/>
      <c r="AOM177" s="14"/>
      <c r="AON177" s="14"/>
      <c r="AOO177" s="14"/>
      <c r="AOP177" s="14"/>
      <c r="AOQ177" s="14"/>
      <c r="AOR177" s="14"/>
      <c r="AOS177" s="14"/>
      <c r="AOT177" s="14"/>
      <c r="AOU177" s="14"/>
      <c r="AOV177" s="14"/>
      <c r="AOW177" s="14"/>
      <c r="AOX177" s="14"/>
      <c r="AOY177" s="14"/>
      <c r="AOZ177" s="14"/>
      <c r="APA177" s="14"/>
      <c r="APB177" s="14"/>
      <c r="APC177" s="14"/>
      <c r="APD177" s="14"/>
      <c r="APE177" s="14"/>
      <c r="APF177" s="14"/>
      <c r="APG177" s="14"/>
      <c r="APH177" s="14"/>
      <c r="API177" s="14"/>
      <c r="APJ177" s="14"/>
      <c r="APK177" s="14"/>
      <c r="APL177" s="14"/>
      <c r="APM177" s="14"/>
      <c r="APN177" s="14"/>
      <c r="APO177" s="14"/>
      <c r="APP177" s="14"/>
      <c r="APQ177" s="14"/>
      <c r="APR177" s="14"/>
      <c r="APS177" s="14"/>
      <c r="APT177" s="14"/>
      <c r="APU177" s="14"/>
      <c r="APV177" s="14"/>
      <c r="APW177" s="14"/>
      <c r="APX177" s="14"/>
      <c r="APY177" s="14"/>
      <c r="APZ177" s="14"/>
      <c r="AQA177" s="14"/>
      <c r="AQB177" s="14"/>
      <c r="AQC177" s="14"/>
      <c r="AQD177" s="14"/>
      <c r="AQE177" s="14"/>
      <c r="AQF177" s="14"/>
      <c r="AQG177" s="14"/>
      <c r="AQH177" s="14"/>
      <c r="AQI177" s="14"/>
      <c r="AQJ177" s="14"/>
      <c r="AQK177" s="14"/>
      <c r="AQL177" s="14"/>
      <c r="AQM177" s="14"/>
      <c r="AQN177" s="14"/>
      <c r="AQO177" s="14"/>
      <c r="AQP177" s="14"/>
      <c r="AQQ177" s="14"/>
      <c r="AQR177" s="14"/>
      <c r="AQS177" s="14"/>
      <c r="AQT177" s="14"/>
      <c r="AQU177" s="14"/>
      <c r="AQV177" s="14"/>
      <c r="AQW177" s="14"/>
      <c r="AQX177" s="14"/>
      <c r="AQY177" s="14"/>
      <c r="AQZ177" s="14"/>
      <c r="ARA177" s="14"/>
      <c r="ARB177" s="14"/>
      <c r="ARC177" s="14"/>
      <c r="ARD177" s="14"/>
      <c r="ARE177" s="14"/>
      <c r="ARF177" s="14"/>
      <c r="ARG177" s="14"/>
      <c r="ARH177" s="14"/>
      <c r="ARI177" s="14"/>
      <c r="ARJ177" s="14"/>
      <c r="ARK177" s="14"/>
      <c r="ARL177" s="14"/>
      <c r="ARM177" s="14"/>
      <c r="ARN177" s="14"/>
      <c r="ARO177" s="14"/>
      <c r="ARP177" s="14"/>
      <c r="ARQ177" s="14"/>
      <c r="ARR177" s="14"/>
      <c r="ARS177" s="14"/>
      <c r="ART177" s="14"/>
      <c r="ARU177" s="14"/>
      <c r="ARV177" s="14"/>
      <c r="ARW177" s="14"/>
      <c r="ARX177" s="14"/>
      <c r="ARY177" s="14"/>
      <c r="ARZ177" s="14"/>
      <c r="ASA177" s="14"/>
      <c r="ASB177" s="14"/>
      <c r="ASC177" s="14"/>
      <c r="ASD177" s="14"/>
      <c r="ASE177" s="14"/>
      <c r="ASF177" s="14"/>
      <c r="ASG177" s="14"/>
      <c r="ASH177" s="14"/>
      <c r="ASI177" s="14"/>
      <c r="ASJ177" s="14"/>
      <c r="ASK177" s="14"/>
      <c r="ASL177" s="14"/>
      <c r="ASM177" s="14"/>
      <c r="ASN177" s="14"/>
      <c r="ASO177" s="14"/>
      <c r="ASP177" s="14"/>
      <c r="ASQ177" s="14"/>
      <c r="ASR177" s="14"/>
      <c r="ASS177" s="14"/>
      <c r="AST177" s="14"/>
      <c r="ASU177" s="14"/>
      <c r="ASV177" s="14"/>
      <c r="ASW177" s="14"/>
      <c r="ASX177" s="14"/>
      <c r="ASY177" s="14"/>
      <c r="ASZ177" s="14"/>
      <c r="ATA177" s="14"/>
      <c r="ATB177" s="14"/>
      <c r="ATC177" s="14"/>
      <c r="ATD177" s="14"/>
    </row>
    <row r="178" spans="63:1200">
      <c r="BK178" s="14" t="str">
        <f t="shared" si="2116"/>
        <v/>
      </c>
      <c r="ABO178" s="14"/>
      <c r="ABP178" s="14"/>
      <c r="ABQ178" s="14"/>
      <c r="ABR178" s="14"/>
      <c r="ABS178" s="14"/>
      <c r="ABT178" s="14"/>
      <c r="ABU178" s="14"/>
      <c r="ABV178" s="14"/>
      <c r="ABW178" s="14"/>
      <c r="ABX178" s="14"/>
      <c r="ABY178" s="14"/>
      <c r="ABZ178" s="14"/>
      <c r="ACA178" s="14"/>
      <c r="ACB178" s="14"/>
      <c r="ACC178" s="14"/>
      <c r="ACD178" s="14"/>
      <c r="ACE178" s="14"/>
      <c r="ACF178" s="14"/>
      <c r="ACG178" s="14"/>
      <c r="ACH178" s="14"/>
      <c r="ACI178" s="14"/>
      <c r="ACJ178" s="14"/>
      <c r="ACK178" s="14"/>
      <c r="ACL178" s="14"/>
      <c r="ACM178" s="14"/>
      <c r="ACN178" s="14"/>
      <c r="ACO178" s="14"/>
      <c r="ACP178" s="14"/>
      <c r="ACQ178" s="14"/>
      <c r="ACR178" s="14"/>
      <c r="ACS178" s="14"/>
      <c r="ACT178" s="14"/>
      <c r="ACU178" s="14"/>
      <c r="ACV178" s="14"/>
      <c r="ACW178" s="14"/>
      <c r="ACX178" s="14"/>
      <c r="ACY178" s="14"/>
      <c r="ACZ178" s="14"/>
      <c r="ADA178" s="14"/>
      <c r="ADB178" s="14"/>
      <c r="ADC178" s="14"/>
      <c r="ADD178" s="14"/>
      <c r="ADE178" s="14"/>
      <c r="ADF178" s="14"/>
      <c r="ADG178" s="14"/>
      <c r="ADH178" s="14"/>
      <c r="ADI178" s="14"/>
      <c r="ADJ178" s="14"/>
      <c r="ADK178" s="14"/>
      <c r="ADL178" s="14"/>
      <c r="ADM178" s="14"/>
      <c r="ADN178" s="14"/>
      <c r="ADO178" s="14"/>
      <c r="ADP178" s="14"/>
      <c r="ADQ178" s="14"/>
      <c r="ADR178" s="14"/>
      <c r="ADS178" s="14"/>
      <c r="ADT178" s="14"/>
      <c r="ADU178" s="14"/>
      <c r="ADV178" s="14"/>
      <c r="ADW178" s="14"/>
      <c r="ADX178" s="14"/>
      <c r="ADY178" s="14"/>
      <c r="ADZ178" s="14"/>
      <c r="AEA178" s="14"/>
      <c r="AEB178" s="14"/>
      <c r="AEC178" s="14"/>
      <c r="AED178" s="14"/>
      <c r="AEE178" s="14"/>
      <c r="AEF178" s="14"/>
      <c r="AEG178" s="14"/>
      <c r="AEH178" s="14"/>
      <c r="AEI178" s="14"/>
      <c r="AEJ178" s="14"/>
      <c r="AEK178" s="14"/>
      <c r="AEL178" s="14"/>
      <c r="AEM178" s="14"/>
      <c r="AEN178" s="14"/>
      <c r="AEO178" s="14"/>
      <c r="AEP178" s="14"/>
      <c r="AEQ178" s="14"/>
      <c r="AER178" s="14"/>
      <c r="AES178" s="14"/>
      <c r="AET178" s="14"/>
      <c r="AEU178" s="14"/>
      <c r="AEV178" s="14"/>
      <c r="AEW178" s="14"/>
      <c r="AEX178" s="14"/>
      <c r="AEY178" s="14"/>
      <c r="AEZ178" s="14"/>
      <c r="AFA178" s="14"/>
      <c r="AFB178" s="14"/>
      <c r="AFC178" s="14"/>
      <c r="AFD178" s="14"/>
      <c r="AFE178" s="14"/>
      <c r="AFF178" s="14"/>
      <c r="AFG178" s="14"/>
      <c r="AFH178" s="14"/>
      <c r="AFI178" s="14"/>
      <c r="AFJ178" s="14"/>
      <c r="AFK178" s="14"/>
      <c r="AFL178" s="14"/>
      <c r="AFM178" s="14"/>
      <c r="AFN178" s="14"/>
      <c r="AFO178" s="14"/>
      <c r="AFP178" s="14"/>
      <c r="AFQ178" s="14"/>
      <c r="AFR178" s="14"/>
      <c r="AFS178" s="14"/>
      <c r="AFT178" s="14"/>
      <c r="AFU178" s="14"/>
      <c r="AFV178" s="14"/>
      <c r="AFW178" s="14"/>
      <c r="AFX178" s="14"/>
      <c r="AFY178" s="14"/>
      <c r="AFZ178" s="14"/>
      <c r="AGA178" s="14"/>
      <c r="AGB178" s="14"/>
      <c r="AGC178" s="14"/>
      <c r="AGD178" s="14"/>
      <c r="AGE178" s="14"/>
      <c r="AGF178" s="14"/>
      <c r="AGG178" s="14"/>
      <c r="AGH178" s="14"/>
      <c r="AGI178" s="14"/>
      <c r="AGJ178" s="14"/>
      <c r="AGK178" s="14"/>
      <c r="AGL178" s="14"/>
      <c r="AGM178" s="14"/>
      <c r="AGN178" s="14"/>
      <c r="AGO178" s="14"/>
      <c r="AGP178" s="14"/>
      <c r="AGQ178" s="14"/>
      <c r="AGR178" s="14"/>
      <c r="AGS178" s="14"/>
      <c r="AGT178" s="14"/>
      <c r="AGU178" s="14"/>
      <c r="AGV178" s="14"/>
      <c r="AGW178" s="14"/>
      <c r="AGX178" s="14"/>
      <c r="AGY178" s="14"/>
      <c r="AGZ178" s="14"/>
      <c r="AHA178" s="14"/>
      <c r="AHB178" s="14"/>
      <c r="AHC178" s="14"/>
      <c r="AHD178" s="14"/>
      <c r="AHE178" s="14"/>
      <c r="AHF178" s="14"/>
      <c r="AHG178" s="14"/>
      <c r="AHH178" s="14"/>
      <c r="AHI178" s="14"/>
      <c r="AHJ178" s="14"/>
      <c r="AHK178" s="14"/>
      <c r="AHL178" s="14"/>
      <c r="AHM178" s="14"/>
      <c r="AHN178" s="14"/>
      <c r="AHO178" s="14"/>
      <c r="AHP178" s="14"/>
      <c r="AHQ178" s="14"/>
      <c r="AHR178" s="14"/>
      <c r="AHS178" s="14"/>
      <c r="AHT178" s="14"/>
      <c r="AHU178" s="14"/>
      <c r="AHV178" s="14"/>
      <c r="AHW178" s="14"/>
      <c r="AHX178" s="14"/>
      <c r="AHY178" s="14"/>
      <c r="AHZ178" s="14"/>
      <c r="AIA178" s="14"/>
      <c r="AIB178" s="14"/>
      <c r="AIC178" s="14"/>
      <c r="AID178" s="14"/>
      <c r="AIE178" s="14"/>
      <c r="AIF178" s="14"/>
      <c r="AIG178" s="14"/>
      <c r="AIH178" s="14"/>
      <c r="AII178" s="14"/>
      <c r="AIJ178" s="14"/>
      <c r="AIK178" s="14"/>
      <c r="AIL178" s="14"/>
      <c r="AIM178" s="14"/>
      <c r="AIN178" s="14"/>
      <c r="AIO178" s="14"/>
      <c r="AIP178" s="14"/>
      <c r="AIQ178" s="14"/>
      <c r="AIR178" s="14"/>
      <c r="AIS178" s="14"/>
      <c r="AIT178" s="14"/>
      <c r="AIU178" s="14"/>
      <c r="AIV178" s="14"/>
      <c r="AIW178" s="14"/>
      <c r="AIX178" s="14"/>
      <c r="AIY178" s="14"/>
      <c r="AIZ178" s="14"/>
      <c r="AJA178" s="14"/>
      <c r="AJB178" s="14"/>
      <c r="AJC178" s="14"/>
      <c r="AJD178" s="14"/>
      <c r="AJE178" s="14"/>
      <c r="AJF178" s="14"/>
      <c r="AJG178" s="14"/>
      <c r="AJH178" s="14"/>
      <c r="AJI178" s="14"/>
      <c r="AJJ178" s="14"/>
      <c r="AJK178" s="14"/>
      <c r="AJL178" s="14"/>
      <c r="AJM178" s="14"/>
      <c r="AJN178" s="14"/>
      <c r="AJO178" s="14"/>
      <c r="AJP178" s="14"/>
      <c r="AJQ178" s="14"/>
      <c r="AJR178" s="14"/>
      <c r="AJS178" s="14"/>
      <c r="AJT178" s="14"/>
      <c r="AJU178" s="14"/>
      <c r="AJV178" s="14"/>
      <c r="AJW178" s="14"/>
      <c r="AJX178" s="14"/>
      <c r="AJY178" s="14"/>
      <c r="AJZ178" s="14"/>
      <c r="AKA178" s="14"/>
      <c r="AKB178" s="14"/>
      <c r="AKC178" s="14"/>
      <c r="AKD178" s="14"/>
      <c r="AKE178" s="14"/>
      <c r="AKF178" s="14"/>
      <c r="AKG178" s="14"/>
      <c r="AKH178" s="14"/>
      <c r="AKI178" s="14"/>
      <c r="AKJ178" s="14"/>
      <c r="AKK178" s="14"/>
      <c r="AKL178" s="14"/>
      <c r="AKM178" s="14"/>
      <c r="AKN178" s="14"/>
      <c r="AKO178" s="14"/>
      <c r="AKP178" s="14"/>
      <c r="AKQ178" s="14"/>
      <c r="AKR178" s="14"/>
      <c r="AKS178" s="14"/>
      <c r="AKT178" s="14"/>
      <c r="AKU178" s="14"/>
      <c r="AKV178" s="14"/>
      <c r="AKW178" s="14"/>
      <c r="AKX178" s="14"/>
      <c r="AKY178" s="14"/>
      <c r="AKZ178" s="14"/>
      <c r="ALA178" s="14"/>
      <c r="ALB178" s="14"/>
      <c r="ALC178" s="14"/>
      <c r="ALD178" s="14"/>
      <c r="ALE178" s="14"/>
      <c r="ALF178" s="14"/>
      <c r="ALG178" s="14"/>
      <c r="ALH178" s="14"/>
      <c r="ALI178" s="14"/>
      <c r="ALJ178" s="14"/>
      <c r="ALK178" s="14"/>
      <c r="ALL178" s="14"/>
      <c r="ALM178" s="14"/>
      <c r="ALN178" s="14"/>
      <c r="ALO178" s="14"/>
      <c r="ALP178" s="14"/>
      <c r="ALQ178" s="14"/>
      <c r="ALR178" s="14"/>
      <c r="ALS178" s="14"/>
      <c r="ALT178" s="14"/>
      <c r="ALU178" s="14"/>
      <c r="ALV178" s="14"/>
      <c r="ALW178" s="14"/>
      <c r="ALX178" s="14"/>
      <c r="ALY178" s="14"/>
      <c r="ALZ178" s="14"/>
      <c r="AMA178" s="14"/>
      <c r="AMB178" s="14"/>
      <c r="AMC178" s="14"/>
      <c r="AMD178" s="14"/>
      <c r="AME178" s="14"/>
      <c r="AMF178" s="14"/>
      <c r="AMG178" s="14"/>
      <c r="AMH178" s="14"/>
      <c r="AMI178" s="14"/>
      <c r="AMJ178" s="14"/>
      <c r="AMK178" s="14"/>
      <c r="AML178" s="14"/>
      <c r="AMM178" s="14"/>
      <c r="AMN178" s="14"/>
      <c r="AMO178" s="14"/>
      <c r="AMP178" s="14"/>
      <c r="AMQ178" s="14"/>
      <c r="AMR178" s="14"/>
      <c r="AMS178" s="14"/>
      <c r="AMT178" s="14"/>
      <c r="AMU178" s="14"/>
      <c r="AMV178" s="14"/>
      <c r="AMW178" s="14"/>
      <c r="AMX178" s="14"/>
      <c r="AMY178" s="14"/>
      <c r="AMZ178" s="14"/>
      <c r="ANA178" s="14"/>
      <c r="ANB178" s="14"/>
      <c r="ANC178" s="14"/>
      <c r="AND178" s="14"/>
      <c r="ANE178" s="14"/>
      <c r="ANF178" s="14"/>
      <c r="ANG178" s="14"/>
      <c r="ANH178" s="14"/>
      <c r="ANI178" s="14"/>
      <c r="ANJ178" s="14"/>
      <c r="ANK178" s="14"/>
      <c r="ANL178" s="14"/>
      <c r="ANM178" s="14"/>
      <c r="ANN178" s="14"/>
      <c r="ANO178" s="14"/>
      <c r="ANP178" s="14"/>
      <c r="ANQ178" s="14"/>
      <c r="ANR178" s="14"/>
      <c r="ANS178" s="14"/>
      <c r="ANT178" s="14"/>
      <c r="ANU178" s="14"/>
      <c r="ANV178" s="14"/>
      <c r="ANW178" s="14"/>
      <c r="ANX178" s="14"/>
      <c r="ANY178" s="14"/>
      <c r="ANZ178" s="14"/>
      <c r="AOA178" s="14"/>
      <c r="AOB178" s="14"/>
      <c r="AOC178" s="14"/>
      <c r="AOD178" s="14"/>
      <c r="AOE178" s="14"/>
      <c r="AOF178" s="14"/>
      <c r="AOG178" s="14"/>
      <c r="AOH178" s="14"/>
      <c r="AOI178" s="14"/>
      <c r="AOJ178" s="14"/>
      <c r="AOK178" s="14"/>
      <c r="AOL178" s="14"/>
      <c r="AOM178" s="14"/>
      <c r="AON178" s="14"/>
      <c r="AOO178" s="14"/>
      <c r="AOP178" s="14"/>
      <c r="AOQ178" s="14"/>
      <c r="AOR178" s="14"/>
      <c r="AOS178" s="14"/>
      <c r="AOT178" s="14"/>
      <c r="AOU178" s="14"/>
      <c r="AOV178" s="14"/>
      <c r="AOW178" s="14"/>
      <c r="AOX178" s="14"/>
      <c r="AOY178" s="14"/>
      <c r="AOZ178" s="14"/>
      <c r="APA178" s="14"/>
      <c r="APB178" s="14"/>
      <c r="APC178" s="14"/>
      <c r="APD178" s="14"/>
      <c r="APE178" s="14"/>
      <c r="APF178" s="14"/>
      <c r="APG178" s="14"/>
      <c r="APH178" s="14"/>
      <c r="API178" s="14"/>
      <c r="APJ178" s="14"/>
      <c r="APK178" s="14"/>
      <c r="APL178" s="14"/>
      <c r="APM178" s="14"/>
      <c r="APN178" s="14"/>
      <c r="APO178" s="14"/>
      <c r="APP178" s="14"/>
      <c r="APQ178" s="14"/>
      <c r="APR178" s="14"/>
      <c r="APS178" s="14"/>
      <c r="APT178" s="14"/>
      <c r="APU178" s="14"/>
      <c r="APV178" s="14"/>
      <c r="APW178" s="14"/>
      <c r="APX178" s="14"/>
      <c r="APY178" s="14"/>
      <c r="APZ178" s="14"/>
      <c r="AQA178" s="14"/>
      <c r="AQB178" s="14"/>
      <c r="AQC178" s="14"/>
      <c r="AQD178" s="14"/>
      <c r="AQE178" s="14"/>
      <c r="AQF178" s="14"/>
      <c r="AQG178" s="14"/>
      <c r="AQH178" s="14"/>
      <c r="AQI178" s="14"/>
      <c r="AQJ178" s="14"/>
      <c r="AQK178" s="14"/>
      <c r="AQL178" s="14"/>
      <c r="AQM178" s="14"/>
      <c r="AQN178" s="14"/>
      <c r="AQO178" s="14"/>
      <c r="AQP178" s="14"/>
      <c r="AQQ178" s="14"/>
      <c r="AQR178" s="14"/>
      <c r="AQS178" s="14"/>
      <c r="AQT178" s="14"/>
      <c r="AQU178" s="14"/>
      <c r="AQV178" s="14"/>
      <c r="AQW178" s="14"/>
      <c r="AQX178" s="14"/>
      <c r="AQY178" s="14"/>
      <c r="AQZ178" s="14"/>
      <c r="ARA178" s="14"/>
      <c r="ARB178" s="14"/>
      <c r="ARC178" s="14"/>
      <c r="ARD178" s="14"/>
      <c r="ARE178" s="14"/>
      <c r="ARF178" s="14"/>
      <c r="ARG178" s="14"/>
      <c r="ARH178" s="14"/>
      <c r="ARI178" s="14"/>
      <c r="ARJ178" s="14"/>
      <c r="ARK178" s="14"/>
      <c r="ARL178" s="14"/>
      <c r="ARM178" s="14"/>
      <c r="ARN178" s="14"/>
      <c r="ARO178" s="14"/>
      <c r="ARP178" s="14"/>
      <c r="ARQ178" s="14"/>
      <c r="ARR178" s="14"/>
      <c r="ARS178" s="14"/>
      <c r="ART178" s="14"/>
      <c r="ARU178" s="14"/>
      <c r="ARV178" s="14"/>
      <c r="ARW178" s="14"/>
      <c r="ARX178" s="14"/>
      <c r="ARY178" s="14"/>
      <c r="ARZ178" s="14"/>
      <c r="ASA178" s="14"/>
      <c r="ASB178" s="14"/>
      <c r="ASC178" s="14"/>
      <c r="ASD178" s="14"/>
      <c r="ASE178" s="14"/>
      <c r="ASF178" s="14"/>
      <c r="ASG178" s="14"/>
      <c r="ASH178" s="14"/>
      <c r="ASI178" s="14"/>
      <c r="ASJ178" s="14"/>
      <c r="ASK178" s="14"/>
      <c r="ASL178" s="14"/>
      <c r="ASM178" s="14"/>
      <c r="ASN178" s="14"/>
      <c r="ASO178" s="14"/>
      <c r="ASP178" s="14"/>
      <c r="ASQ178" s="14"/>
      <c r="ASR178" s="14"/>
      <c r="ASS178" s="14"/>
      <c r="AST178" s="14"/>
      <c r="ASU178" s="14"/>
      <c r="ASV178" s="14"/>
      <c r="ASW178" s="14"/>
      <c r="ASX178" s="14"/>
      <c r="ASY178" s="14"/>
      <c r="ASZ178" s="14"/>
      <c r="ATA178" s="14"/>
      <c r="ATB178" s="14"/>
      <c r="ATC178" s="14"/>
      <c r="ATD178" s="14"/>
    </row>
    <row r="179" spans="63:1200">
      <c r="BK179" s="14" t="str">
        <f t="shared" si="2116"/>
        <v/>
      </c>
      <c r="ABO179" s="14"/>
      <c r="ABP179" s="14"/>
      <c r="ABQ179" s="14"/>
      <c r="ABR179" s="14"/>
      <c r="ABS179" s="14"/>
      <c r="ABT179" s="14"/>
      <c r="ABU179" s="14"/>
      <c r="ABV179" s="14"/>
      <c r="ABW179" s="14"/>
      <c r="ABX179" s="14"/>
      <c r="ABY179" s="14"/>
      <c r="ABZ179" s="14"/>
      <c r="ACA179" s="14"/>
      <c r="ACB179" s="14"/>
      <c r="ACC179" s="14"/>
      <c r="ACD179" s="14"/>
      <c r="ACE179" s="14"/>
      <c r="ACF179" s="14"/>
      <c r="ACG179" s="14"/>
      <c r="ACH179" s="14"/>
      <c r="ACI179" s="14"/>
      <c r="ACJ179" s="14"/>
      <c r="ACK179" s="14"/>
      <c r="ACL179" s="14"/>
      <c r="ACM179" s="14"/>
      <c r="ACN179" s="14"/>
      <c r="ACO179" s="14"/>
      <c r="ACP179" s="14"/>
      <c r="ACQ179" s="14"/>
      <c r="ACR179" s="14"/>
      <c r="ACS179" s="14"/>
      <c r="ACT179" s="14"/>
      <c r="ACU179" s="14"/>
      <c r="ACV179" s="14"/>
      <c r="ACW179" s="14"/>
      <c r="ACX179" s="14"/>
      <c r="ACY179" s="14"/>
      <c r="ACZ179" s="14"/>
      <c r="ADA179" s="14"/>
      <c r="ADB179" s="14"/>
      <c r="ADC179" s="14"/>
      <c r="ADD179" s="14"/>
      <c r="ADE179" s="14"/>
      <c r="ADF179" s="14"/>
      <c r="ADG179" s="14"/>
      <c r="ADH179" s="14"/>
      <c r="ADI179" s="14"/>
      <c r="ADJ179" s="14"/>
      <c r="ADK179" s="14"/>
      <c r="ADL179" s="14"/>
      <c r="ADM179" s="14"/>
      <c r="ADN179" s="14"/>
      <c r="ADO179" s="14"/>
      <c r="ADP179" s="14"/>
      <c r="ADQ179" s="14"/>
      <c r="ADR179" s="14"/>
      <c r="ADS179" s="14"/>
      <c r="ADT179" s="14"/>
      <c r="ADU179" s="14"/>
      <c r="ADV179" s="14"/>
      <c r="ADW179" s="14"/>
      <c r="ADX179" s="14"/>
      <c r="ADY179" s="14"/>
      <c r="ADZ179" s="14"/>
      <c r="AEA179" s="14"/>
      <c r="AEB179" s="14"/>
      <c r="AEC179" s="14"/>
      <c r="AED179" s="14"/>
      <c r="AEE179" s="14"/>
      <c r="AEF179" s="14"/>
      <c r="AEG179" s="14"/>
      <c r="AEH179" s="14"/>
      <c r="AEI179" s="14"/>
      <c r="AEJ179" s="14"/>
      <c r="AEK179" s="14"/>
      <c r="AEL179" s="14"/>
      <c r="AEM179" s="14"/>
      <c r="AEN179" s="14"/>
      <c r="AEO179" s="14"/>
      <c r="AEP179" s="14"/>
      <c r="AEQ179" s="14"/>
      <c r="AER179" s="14"/>
      <c r="AES179" s="14"/>
      <c r="AET179" s="14"/>
      <c r="AEU179" s="14"/>
      <c r="AEV179" s="14"/>
      <c r="AEW179" s="14"/>
      <c r="AEX179" s="14"/>
      <c r="AEY179" s="14"/>
      <c r="AEZ179" s="14"/>
      <c r="AFA179" s="14"/>
      <c r="AFB179" s="14"/>
      <c r="AFC179" s="14"/>
      <c r="AFD179" s="14"/>
      <c r="AFE179" s="14"/>
      <c r="AFF179" s="14"/>
      <c r="AFG179" s="14"/>
      <c r="AFH179" s="14"/>
      <c r="AFI179" s="14"/>
      <c r="AFJ179" s="14"/>
      <c r="AFK179" s="14"/>
      <c r="AFL179" s="14"/>
      <c r="AFM179" s="14"/>
      <c r="AFN179" s="14"/>
      <c r="AFO179" s="14"/>
      <c r="AFP179" s="14"/>
      <c r="AFQ179" s="14"/>
      <c r="AFR179" s="14"/>
      <c r="AFS179" s="14"/>
      <c r="AFT179" s="14"/>
      <c r="AFU179" s="14"/>
      <c r="AFV179" s="14"/>
      <c r="AFW179" s="14"/>
      <c r="AFX179" s="14"/>
      <c r="AFY179" s="14"/>
      <c r="AFZ179" s="14"/>
      <c r="AGA179" s="14"/>
      <c r="AGB179" s="14"/>
      <c r="AGC179" s="14"/>
      <c r="AGD179" s="14"/>
      <c r="AGE179" s="14"/>
      <c r="AGF179" s="14"/>
      <c r="AGG179" s="14"/>
      <c r="AGH179" s="14"/>
      <c r="AGI179" s="14"/>
      <c r="AGJ179" s="14"/>
      <c r="AGK179" s="14"/>
      <c r="AGL179" s="14"/>
      <c r="AGM179" s="14"/>
      <c r="AGN179" s="14"/>
      <c r="AGO179" s="14"/>
      <c r="AGP179" s="14"/>
      <c r="AGQ179" s="14"/>
      <c r="AGR179" s="14"/>
      <c r="AGS179" s="14"/>
      <c r="AGT179" s="14"/>
      <c r="AGU179" s="14"/>
      <c r="AGV179" s="14"/>
      <c r="AGW179" s="14"/>
      <c r="AGX179" s="14"/>
      <c r="AGY179" s="14"/>
      <c r="AGZ179" s="14"/>
      <c r="AHA179" s="14"/>
      <c r="AHB179" s="14"/>
      <c r="AHC179" s="14"/>
      <c r="AHD179" s="14"/>
      <c r="AHE179" s="14"/>
      <c r="AHF179" s="14"/>
      <c r="AHG179" s="14"/>
      <c r="AHH179" s="14"/>
      <c r="AHI179" s="14"/>
      <c r="AHJ179" s="14"/>
      <c r="AHK179" s="14"/>
      <c r="AHL179" s="14"/>
      <c r="AHM179" s="14"/>
      <c r="AHN179" s="14"/>
      <c r="AHO179" s="14"/>
      <c r="AHP179" s="14"/>
      <c r="AHQ179" s="14"/>
      <c r="AHR179" s="14"/>
      <c r="AHS179" s="14"/>
      <c r="AHT179" s="14"/>
      <c r="AHU179" s="14"/>
      <c r="AHV179" s="14"/>
      <c r="AHW179" s="14"/>
      <c r="AHX179" s="14"/>
      <c r="AHY179" s="14"/>
      <c r="AHZ179" s="14"/>
      <c r="AIA179" s="14"/>
      <c r="AIB179" s="14"/>
      <c r="AIC179" s="14"/>
      <c r="AID179" s="14"/>
      <c r="AIE179" s="14"/>
      <c r="AIF179" s="14"/>
      <c r="AIG179" s="14"/>
      <c r="AIH179" s="14"/>
      <c r="AII179" s="14"/>
      <c r="AIJ179" s="14"/>
      <c r="AIK179" s="14"/>
      <c r="AIL179" s="14"/>
      <c r="AIM179" s="14"/>
      <c r="AIN179" s="14"/>
      <c r="AIO179" s="14"/>
      <c r="AIP179" s="14"/>
      <c r="AIQ179" s="14"/>
      <c r="AIR179" s="14"/>
      <c r="AIS179" s="14"/>
      <c r="AIT179" s="14"/>
      <c r="AIU179" s="14"/>
      <c r="AIV179" s="14"/>
      <c r="AIW179" s="14"/>
      <c r="AIX179" s="14"/>
      <c r="AIY179" s="14"/>
      <c r="AIZ179" s="14"/>
      <c r="AJA179" s="14"/>
      <c r="AJB179" s="14"/>
      <c r="AJC179" s="14"/>
      <c r="AJD179" s="14"/>
      <c r="AJE179" s="14"/>
      <c r="AJF179" s="14"/>
      <c r="AJG179" s="14"/>
      <c r="AJH179" s="14"/>
      <c r="AJI179" s="14"/>
      <c r="AJJ179" s="14"/>
      <c r="AJK179" s="14"/>
      <c r="AJL179" s="14"/>
      <c r="AJM179" s="14"/>
      <c r="AJN179" s="14"/>
      <c r="AJO179" s="14"/>
      <c r="AJP179" s="14"/>
      <c r="AJQ179" s="14"/>
      <c r="AJR179" s="14"/>
      <c r="AJS179" s="14"/>
      <c r="AJT179" s="14"/>
      <c r="AJU179" s="14"/>
      <c r="AJV179" s="14"/>
      <c r="AJW179" s="14"/>
      <c r="AJX179" s="14"/>
      <c r="AJY179" s="14"/>
      <c r="AJZ179" s="14"/>
      <c r="AKA179" s="14"/>
      <c r="AKB179" s="14"/>
      <c r="AKC179" s="14"/>
      <c r="AKD179" s="14"/>
      <c r="AKE179" s="14"/>
      <c r="AKF179" s="14"/>
      <c r="AKG179" s="14"/>
      <c r="AKH179" s="14"/>
      <c r="AKI179" s="14"/>
      <c r="AKJ179" s="14"/>
      <c r="AKK179" s="14"/>
      <c r="AKL179" s="14"/>
      <c r="AKM179" s="14"/>
      <c r="AKN179" s="14"/>
      <c r="AKO179" s="14"/>
      <c r="AKP179" s="14"/>
      <c r="AKQ179" s="14"/>
      <c r="AKR179" s="14"/>
      <c r="AKS179" s="14"/>
      <c r="AKT179" s="14"/>
      <c r="AKU179" s="14"/>
      <c r="AKV179" s="14"/>
      <c r="AKW179" s="14"/>
      <c r="AKX179" s="14"/>
      <c r="AKY179" s="14"/>
      <c r="AKZ179" s="14"/>
      <c r="ALA179" s="14"/>
      <c r="ALB179" s="14"/>
      <c r="ALC179" s="14"/>
      <c r="ALD179" s="14"/>
      <c r="ALE179" s="14"/>
      <c r="ALF179" s="14"/>
      <c r="ALG179" s="14"/>
      <c r="ALH179" s="14"/>
      <c r="ALI179" s="14"/>
      <c r="ALJ179" s="14"/>
      <c r="ALK179" s="14"/>
      <c r="ALL179" s="14"/>
      <c r="ALM179" s="14"/>
      <c r="ALN179" s="14"/>
      <c r="ALO179" s="14"/>
      <c r="ALP179" s="14"/>
      <c r="ALQ179" s="14"/>
      <c r="ALR179" s="14"/>
      <c r="ALS179" s="14"/>
      <c r="ALT179" s="14"/>
      <c r="ALU179" s="14"/>
      <c r="ALV179" s="14"/>
      <c r="ALW179" s="14"/>
      <c r="ALX179" s="14"/>
      <c r="ALY179" s="14"/>
      <c r="ALZ179" s="14"/>
      <c r="AMA179" s="14"/>
      <c r="AMB179" s="14"/>
      <c r="AMC179" s="14"/>
      <c r="AMD179" s="14"/>
      <c r="AME179" s="14"/>
      <c r="AMF179" s="14"/>
      <c r="AMG179" s="14"/>
      <c r="AMH179" s="14"/>
      <c r="AMI179" s="14"/>
      <c r="AMJ179" s="14"/>
      <c r="AMK179" s="14"/>
      <c r="AML179" s="14"/>
      <c r="AMM179" s="14"/>
      <c r="AMN179" s="14"/>
      <c r="AMO179" s="14"/>
      <c r="AMP179" s="14"/>
      <c r="AMQ179" s="14"/>
      <c r="AMR179" s="14"/>
      <c r="AMS179" s="14"/>
      <c r="AMT179" s="14"/>
      <c r="AMU179" s="14"/>
      <c r="AMV179" s="14"/>
      <c r="AMW179" s="14"/>
      <c r="AMX179" s="14"/>
      <c r="AMY179" s="14"/>
      <c r="AMZ179" s="14"/>
      <c r="ANA179" s="14"/>
      <c r="ANB179" s="14"/>
      <c r="ANC179" s="14"/>
      <c r="AND179" s="14"/>
      <c r="ANE179" s="14"/>
      <c r="ANF179" s="14"/>
      <c r="ANG179" s="14"/>
      <c r="ANH179" s="14"/>
      <c r="ANI179" s="14"/>
      <c r="ANJ179" s="14"/>
      <c r="ANK179" s="14"/>
      <c r="ANL179" s="14"/>
      <c r="ANM179" s="14"/>
      <c r="ANN179" s="14"/>
      <c r="ANO179" s="14"/>
      <c r="ANP179" s="14"/>
      <c r="ANQ179" s="14"/>
      <c r="ANR179" s="14"/>
      <c r="ANS179" s="14"/>
      <c r="ANT179" s="14"/>
      <c r="ANU179" s="14"/>
      <c r="ANV179" s="14"/>
      <c r="ANW179" s="14"/>
      <c r="ANX179" s="14"/>
      <c r="ANY179" s="14"/>
      <c r="ANZ179" s="14"/>
      <c r="AOA179" s="14"/>
      <c r="AOB179" s="14"/>
      <c r="AOC179" s="14"/>
      <c r="AOD179" s="14"/>
      <c r="AOE179" s="14"/>
      <c r="AOF179" s="14"/>
      <c r="AOG179" s="14"/>
      <c r="AOH179" s="14"/>
      <c r="AOI179" s="14"/>
      <c r="AOJ179" s="14"/>
      <c r="AOK179" s="14"/>
      <c r="AOL179" s="14"/>
      <c r="AOM179" s="14"/>
      <c r="AON179" s="14"/>
      <c r="AOO179" s="14"/>
      <c r="AOP179" s="14"/>
      <c r="AOQ179" s="14"/>
      <c r="AOR179" s="14"/>
      <c r="AOS179" s="14"/>
      <c r="AOT179" s="14"/>
      <c r="AOU179" s="14"/>
      <c r="AOV179" s="14"/>
      <c r="AOW179" s="14"/>
      <c r="AOX179" s="14"/>
      <c r="AOY179" s="14"/>
      <c r="AOZ179" s="14"/>
      <c r="APA179" s="14"/>
      <c r="APB179" s="14"/>
      <c r="APC179" s="14"/>
      <c r="APD179" s="14"/>
      <c r="APE179" s="14"/>
      <c r="APF179" s="14"/>
      <c r="APG179" s="14"/>
      <c r="APH179" s="14"/>
      <c r="API179" s="14"/>
      <c r="APJ179" s="14"/>
      <c r="APK179" s="14"/>
      <c r="APL179" s="14"/>
      <c r="APM179" s="14"/>
      <c r="APN179" s="14"/>
      <c r="APO179" s="14"/>
      <c r="APP179" s="14"/>
      <c r="APQ179" s="14"/>
      <c r="APR179" s="14"/>
      <c r="APS179" s="14"/>
      <c r="APT179" s="14"/>
      <c r="APU179" s="14"/>
      <c r="APV179" s="14"/>
      <c r="APW179" s="14"/>
      <c r="APX179" s="14"/>
      <c r="APY179" s="14"/>
      <c r="APZ179" s="14"/>
      <c r="AQA179" s="14"/>
      <c r="AQB179" s="14"/>
      <c r="AQC179" s="14"/>
      <c r="AQD179" s="14"/>
      <c r="AQE179" s="14"/>
      <c r="AQF179" s="14"/>
      <c r="AQG179" s="14"/>
      <c r="AQH179" s="14"/>
      <c r="AQI179" s="14"/>
      <c r="AQJ179" s="14"/>
      <c r="AQK179" s="14"/>
      <c r="AQL179" s="14"/>
      <c r="AQM179" s="14"/>
      <c r="AQN179" s="14"/>
      <c r="AQO179" s="14"/>
      <c r="AQP179" s="14"/>
      <c r="AQQ179" s="14"/>
      <c r="AQR179" s="14"/>
      <c r="AQS179" s="14"/>
      <c r="AQT179" s="14"/>
      <c r="AQU179" s="14"/>
      <c r="AQV179" s="14"/>
      <c r="AQW179" s="14"/>
      <c r="AQX179" s="14"/>
      <c r="AQY179" s="14"/>
      <c r="AQZ179" s="14"/>
      <c r="ARA179" s="14"/>
      <c r="ARB179" s="14"/>
      <c r="ARC179" s="14"/>
      <c r="ARD179" s="14"/>
      <c r="ARE179" s="14"/>
      <c r="ARF179" s="14"/>
      <c r="ARG179" s="14"/>
      <c r="ARH179" s="14"/>
      <c r="ARI179" s="14"/>
      <c r="ARJ179" s="14"/>
      <c r="ARK179" s="14"/>
      <c r="ARL179" s="14"/>
      <c r="ARM179" s="14"/>
      <c r="ARN179" s="14"/>
      <c r="ARO179" s="14"/>
      <c r="ARP179" s="14"/>
      <c r="ARQ179" s="14"/>
      <c r="ARR179" s="14"/>
      <c r="ARS179" s="14"/>
      <c r="ART179" s="14"/>
      <c r="ARU179" s="14"/>
      <c r="ARV179" s="14"/>
      <c r="ARW179" s="14"/>
      <c r="ARX179" s="14"/>
      <c r="ARY179" s="14"/>
      <c r="ARZ179" s="14"/>
      <c r="ASA179" s="14"/>
      <c r="ASB179" s="14"/>
      <c r="ASC179" s="14"/>
      <c r="ASD179" s="14"/>
      <c r="ASE179" s="14"/>
      <c r="ASF179" s="14"/>
      <c r="ASG179" s="14"/>
      <c r="ASH179" s="14"/>
      <c r="ASI179" s="14"/>
      <c r="ASJ179" s="14"/>
      <c r="ASK179" s="14"/>
      <c r="ASL179" s="14"/>
      <c r="ASM179" s="14"/>
      <c r="ASN179" s="14"/>
      <c r="ASO179" s="14"/>
      <c r="ASP179" s="14"/>
      <c r="ASQ179" s="14"/>
      <c r="ASR179" s="14"/>
      <c r="ASS179" s="14"/>
      <c r="AST179" s="14"/>
      <c r="ASU179" s="14"/>
      <c r="ASV179" s="14"/>
      <c r="ASW179" s="14"/>
      <c r="ASX179" s="14"/>
      <c r="ASY179" s="14"/>
      <c r="ASZ179" s="14"/>
      <c r="ATA179" s="14"/>
      <c r="ATB179" s="14"/>
      <c r="ATC179" s="14"/>
      <c r="ATD179" s="14"/>
    </row>
    <row r="180" spans="63:1200">
      <c r="BK180" s="14" t="str">
        <f t="shared" si="2116"/>
        <v/>
      </c>
      <c r="ABO180" s="14"/>
      <c r="ABP180" s="14"/>
      <c r="ABQ180" s="14"/>
      <c r="ABR180" s="14"/>
      <c r="ABS180" s="14"/>
      <c r="ABT180" s="14"/>
      <c r="ABU180" s="14"/>
      <c r="ABV180" s="14"/>
      <c r="ABW180" s="14"/>
      <c r="ABX180" s="14"/>
      <c r="ABY180" s="14"/>
      <c r="ABZ180" s="14"/>
      <c r="ACA180" s="14"/>
      <c r="ACB180" s="14"/>
      <c r="ACC180" s="14"/>
      <c r="ACD180" s="14"/>
      <c r="ACE180" s="14"/>
      <c r="ACF180" s="14"/>
      <c r="ACG180" s="14"/>
      <c r="ACH180" s="14"/>
      <c r="ACI180" s="14"/>
      <c r="ACJ180" s="14"/>
      <c r="ACK180" s="14"/>
      <c r="ACL180" s="14"/>
      <c r="ACM180" s="14"/>
      <c r="ACN180" s="14"/>
      <c r="ACO180" s="14"/>
      <c r="ACP180" s="14"/>
      <c r="ACQ180" s="14"/>
      <c r="ACR180" s="14"/>
      <c r="ACS180" s="14"/>
      <c r="ACT180" s="14"/>
      <c r="ACU180" s="14"/>
      <c r="ACV180" s="14"/>
      <c r="ACW180" s="14"/>
      <c r="ACX180" s="14"/>
      <c r="ACY180" s="14"/>
      <c r="ACZ180" s="14"/>
      <c r="ADA180" s="14"/>
      <c r="ADB180" s="14"/>
      <c r="ADC180" s="14"/>
      <c r="ADD180" s="14"/>
      <c r="ADE180" s="14"/>
      <c r="ADF180" s="14"/>
      <c r="ADG180" s="14"/>
      <c r="ADH180" s="14"/>
      <c r="ADI180" s="14"/>
      <c r="ADJ180" s="14"/>
      <c r="ADK180" s="14"/>
      <c r="ADL180" s="14"/>
      <c r="ADM180" s="14"/>
      <c r="ADN180" s="14"/>
      <c r="ADO180" s="14"/>
      <c r="ADP180" s="14"/>
      <c r="ADQ180" s="14"/>
      <c r="ADR180" s="14"/>
      <c r="ADS180" s="14"/>
      <c r="ADT180" s="14"/>
      <c r="ADU180" s="14"/>
      <c r="ADV180" s="14"/>
      <c r="ADW180" s="14"/>
      <c r="ADX180" s="14"/>
      <c r="ADY180" s="14"/>
      <c r="ADZ180" s="14"/>
      <c r="AEA180" s="14"/>
      <c r="AEB180" s="14"/>
      <c r="AEC180" s="14"/>
      <c r="AED180" s="14"/>
      <c r="AEE180" s="14"/>
      <c r="AEF180" s="14"/>
      <c r="AEG180" s="14"/>
      <c r="AEH180" s="14"/>
      <c r="AEI180" s="14"/>
      <c r="AEJ180" s="14"/>
      <c r="AEK180" s="14"/>
      <c r="AEL180" s="14"/>
      <c r="AEM180" s="14"/>
      <c r="AEN180" s="14"/>
      <c r="AEO180" s="14"/>
      <c r="AEP180" s="14"/>
      <c r="AEQ180" s="14"/>
      <c r="AER180" s="14"/>
      <c r="AES180" s="14"/>
      <c r="AET180" s="14"/>
      <c r="AEU180" s="14"/>
      <c r="AEV180" s="14"/>
      <c r="AEW180" s="14"/>
      <c r="AEX180" s="14"/>
      <c r="AEY180" s="14"/>
      <c r="AEZ180" s="14"/>
      <c r="AFA180" s="14"/>
      <c r="AFB180" s="14"/>
      <c r="AFC180" s="14"/>
      <c r="AFD180" s="14"/>
      <c r="AFE180" s="14"/>
      <c r="AFF180" s="14"/>
      <c r="AFG180" s="14"/>
      <c r="AFH180" s="14"/>
      <c r="AFI180" s="14"/>
      <c r="AFJ180" s="14"/>
      <c r="AFK180" s="14"/>
      <c r="AFL180" s="14"/>
      <c r="AFM180" s="14"/>
      <c r="AFN180" s="14"/>
      <c r="AFO180" s="14"/>
      <c r="AFP180" s="14"/>
      <c r="AFQ180" s="14"/>
      <c r="AFR180" s="14"/>
      <c r="AFS180" s="14"/>
      <c r="AFT180" s="14"/>
      <c r="AFU180" s="14"/>
      <c r="AFV180" s="14"/>
      <c r="AFW180" s="14"/>
      <c r="AFX180" s="14"/>
      <c r="AFY180" s="14"/>
      <c r="AFZ180" s="14"/>
      <c r="AGA180" s="14"/>
      <c r="AGB180" s="14"/>
      <c r="AGC180" s="14"/>
      <c r="AGD180" s="14"/>
      <c r="AGE180" s="14"/>
      <c r="AGF180" s="14"/>
      <c r="AGG180" s="14"/>
      <c r="AGH180" s="14"/>
      <c r="AGI180" s="14"/>
      <c r="AGJ180" s="14"/>
      <c r="AGK180" s="14"/>
      <c r="AGL180" s="14"/>
      <c r="AGM180" s="14"/>
      <c r="AGN180" s="14"/>
      <c r="AGO180" s="14"/>
      <c r="AGP180" s="14"/>
      <c r="AGQ180" s="14"/>
      <c r="AGR180" s="14"/>
      <c r="AGS180" s="14"/>
      <c r="AGT180" s="14"/>
      <c r="AGU180" s="14"/>
      <c r="AGV180" s="14"/>
      <c r="AGW180" s="14"/>
      <c r="AGX180" s="14"/>
      <c r="AGY180" s="14"/>
      <c r="AGZ180" s="14"/>
      <c r="AHA180" s="14"/>
      <c r="AHB180" s="14"/>
      <c r="AHC180" s="14"/>
      <c r="AHD180" s="14"/>
      <c r="AHE180" s="14"/>
      <c r="AHF180" s="14"/>
      <c r="AHG180" s="14"/>
      <c r="AHH180" s="14"/>
      <c r="AHI180" s="14"/>
      <c r="AHJ180" s="14"/>
      <c r="AHK180" s="14"/>
      <c r="AHL180" s="14"/>
      <c r="AHM180" s="14"/>
      <c r="AHN180" s="14"/>
      <c r="AHO180" s="14"/>
      <c r="AHP180" s="14"/>
      <c r="AHQ180" s="14"/>
      <c r="AHR180" s="14"/>
      <c r="AHS180" s="14"/>
      <c r="AHT180" s="14"/>
      <c r="AHU180" s="14"/>
      <c r="AHV180" s="14"/>
      <c r="AHW180" s="14"/>
      <c r="AHX180" s="14"/>
      <c r="AHY180" s="14"/>
      <c r="AHZ180" s="14"/>
      <c r="AIA180" s="14"/>
      <c r="AIB180" s="14"/>
      <c r="AIC180" s="14"/>
      <c r="AID180" s="14"/>
      <c r="AIE180" s="14"/>
      <c r="AIF180" s="14"/>
      <c r="AIG180" s="14"/>
      <c r="AIH180" s="14"/>
      <c r="AII180" s="14"/>
      <c r="AIJ180" s="14"/>
      <c r="AIK180" s="14"/>
      <c r="AIL180" s="14"/>
      <c r="AIM180" s="14"/>
      <c r="AIN180" s="14"/>
      <c r="AIO180" s="14"/>
      <c r="AIP180" s="14"/>
      <c r="AIQ180" s="14"/>
      <c r="AIR180" s="14"/>
      <c r="AIS180" s="14"/>
      <c r="AIT180" s="14"/>
      <c r="AIU180" s="14"/>
      <c r="AIV180" s="14"/>
      <c r="AIW180" s="14"/>
      <c r="AIX180" s="14"/>
      <c r="AIY180" s="14"/>
      <c r="AIZ180" s="14"/>
      <c r="AJA180" s="14"/>
      <c r="AJB180" s="14"/>
      <c r="AJC180" s="14"/>
      <c r="AJD180" s="14"/>
      <c r="AJE180" s="14"/>
      <c r="AJF180" s="14"/>
      <c r="AJG180" s="14"/>
      <c r="AJH180" s="14"/>
      <c r="AJI180" s="14"/>
      <c r="AJJ180" s="14"/>
      <c r="AJK180" s="14"/>
      <c r="AJL180" s="14"/>
      <c r="AJM180" s="14"/>
      <c r="AJN180" s="14"/>
      <c r="AJO180" s="14"/>
      <c r="AJP180" s="14"/>
      <c r="AJQ180" s="14"/>
      <c r="AJR180" s="14"/>
      <c r="AJS180" s="14"/>
      <c r="AJT180" s="14"/>
      <c r="AJU180" s="14"/>
      <c r="AJV180" s="14"/>
      <c r="AJW180" s="14"/>
      <c r="AJX180" s="14"/>
      <c r="AJY180" s="14"/>
      <c r="AJZ180" s="14"/>
      <c r="AKA180" s="14"/>
      <c r="AKB180" s="14"/>
      <c r="AKC180" s="14"/>
      <c r="AKD180" s="14"/>
      <c r="AKE180" s="14"/>
      <c r="AKF180" s="14"/>
      <c r="AKG180" s="14"/>
      <c r="AKH180" s="14"/>
      <c r="AKI180" s="14"/>
      <c r="AKJ180" s="14"/>
      <c r="AKK180" s="14"/>
      <c r="AKL180" s="14"/>
      <c r="AKM180" s="14"/>
      <c r="AKN180" s="14"/>
      <c r="AKO180" s="14"/>
      <c r="AKP180" s="14"/>
      <c r="AKQ180" s="14"/>
      <c r="AKR180" s="14"/>
      <c r="AKS180" s="14"/>
      <c r="AKT180" s="14"/>
      <c r="AKU180" s="14"/>
      <c r="AKV180" s="14"/>
      <c r="AKW180" s="14"/>
      <c r="AKX180" s="14"/>
      <c r="AKY180" s="14"/>
      <c r="AKZ180" s="14"/>
      <c r="ALA180" s="14"/>
      <c r="ALB180" s="14"/>
      <c r="ALC180" s="14"/>
      <c r="ALD180" s="14"/>
      <c r="ALE180" s="14"/>
      <c r="ALF180" s="14"/>
      <c r="ALG180" s="14"/>
      <c r="ALH180" s="14"/>
      <c r="ALI180" s="14"/>
      <c r="ALJ180" s="14"/>
      <c r="ALK180" s="14"/>
      <c r="ALL180" s="14"/>
      <c r="ALM180" s="14"/>
      <c r="ALN180" s="14"/>
      <c r="ALO180" s="14"/>
      <c r="ALP180" s="14"/>
      <c r="ALQ180" s="14"/>
      <c r="ALR180" s="14"/>
      <c r="ALS180" s="14"/>
      <c r="ALT180" s="14"/>
      <c r="ALU180" s="14"/>
      <c r="ALV180" s="14"/>
      <c r="ALW180" s="14"/>
      <c r="ALX180" s="14"/>
      <c r="ALY180" s="14"/>
      <c r="ALZ180" s="14"/>
      <c r="AMA180" s="14"/>
      <c r="AMB180" s="14"/>
      <c r="AMC180" s="14"/>
      <c r="AMD180" s="14"/>
      <c r="AME180" s="14"/>
      <c r="AMF180" s="14"/>
      <c r="AMG180" s="14"/>
      <c r="AMH180" s="14"/>
      <c r="AMI180" s="14"/>
      <c r="AMJ180" s="14"/>
      <c r="AMK180" s="14"/>
      <c r="AML180" s="14"/>
      <c r="AMM180" s="14"/>
      <c r="AMN180" s="14"/>
      <c r="AMO180" s="14"/>
      <c r="AMP180" s="14"/>
      <c r="AMQ180" s="14"/>
      <c r="AMR180" s="14"/>
      <c r="AMS180" s="14"/>
      <c r="AMT180" s="14"/>
      <c r="AMU180" s="14"/>
      <c r="AMV180" s="14"/>
      <c r="AMW180" s="14"/>
      <c r="AMX180" s="14"/>
      <c r="AMY180" s="14"/>
      <c r="AMZ180" s="14"/>
      <c r="ANA180" s="14"/>
      <c r="ANB180" s="14"/>
      <c r="ANC180" s="14"/>
      <c r="AND180" s="14"/>
      <c r="ANE180" s="14"/>
      <c r="ANF180" s="14"/>
      <c r="ANG180" s="14"/>
      <c r="ANH180" s="14"/>
      <c r="ANI180" s="14"/>
      <c r="ANJ180" s="14"/>
      <c r="ANK180" s="14"/>
      <c r="ANL180" s="14"/>
      <c r="ANM180" s="14"/>
      <c r="ANN180" s="14"/>
      <c r="ANO180" s="14"/>
      <c r="ANP180" s="14"/>
      <c r="ANQ180" s="14"/>
      <c r="ANR180" s="14"/>
      <c r="ANS180" s="14"/>
      <c r="ANT180" s="14"/>
      <c r="ANU180" s="14"/>
      <c r="ANV180" s="14"/>
      <c r="ANW180" s="14"/>
      <c r="ANX180" s="14"/>
      <c r="ANY180" s="14"/>
      <c r="ANZ180" s="14"/>
      <c r="AOA180" s="14"/>
      <c r="AOB180" s="14"/>
      <c r="AOC180" s="14"/>
      <c r="AOD180" s="14"/>
      <c r="AOE180" s="14"/>
      <c r="AOF180" s="14"/>
      <c r="AOG180" s="14"/>
      <c r="AOH180" s="14"/>
      <c r="AOI180" s="14"/>
      <c r="AOJ180" s="14"/>
      <c r="AOK180" s="14"/>
      <c r="AOL180" s="14"/>
      <c r="AOM180" s="14"/>
      <c r="AON180" s="14"/>
      <c r="AOO180" s="14"/>
      <c r="AOP180" s="14"/>
      <c r="AOQ180" s="14"/>
      <c r="AOR180" s="14"/>
      <c r="AOS180" s="14"/>
      <c r="AOT180" s="14"/>
      <c r="AOU180" s="14"/>
      <c r="AOV180" s="14"/>
      <c r="AOW180" s="14"/>
      <c r="AOX180" s="14"/>
      <c r="AOY180" s="14"/>
      <c r="AOZ180" s="14"/>
      <c r="APA180" s="14"/>
      <c r="APB180" s="14"/>
      <c r="APC180" s="14"/>
      <c r="APD180" s="14"/>
      <c r="APE180" s="14"/>
      <c r="APF180" s="14"/>
      <c r="APG180" s="14"/>
      <c r="APH180" s="14"/>
      <c r="API180" s="14"/>
      <c r="APJ180" s="14"/>
      <c r="APK180" s="14"/>
      <c r="APL180" s="14"/>
      <c r="APM180" s="14"/>
      <c r="APN180" s="14"/>
      <c r="APO180" s="14"/>
      <c r="APP180" s="14"/>
      <c r="APQ180" s="14"/>
      <c r="APR180" s="14"/>
      <c r="APS180" s="14"/>
      <c r="APT180" s="14"/>
      <c r="APU180" s="14"/>
      <c r="APV180" s="14"/>
      <c r="APW180" s="14"/>
      <c r="APX180" s="14"/>
      <c r="APY180" s="14"/>
      <c r="APZ180" s="14"/>
      <c r="AQA180" s="14"/>
      <c r="AQB180" s="14"/>
      <c r="AQC180" s="14"/>
      <c r="AQD180" s="14"/>
      <c r="AQE180" s="14"/>
      <c r="AQF180" s="14"/>
      <c r="AQG180" s="14"/>
      <c r="AQH180" s="14"/>
      <c r="AQI180" s="14"/>
      <c r="AQJ180" s="14"/>
      <c r="AQK180" s="14"/>
      <c r="AQL180" s="14"/>
      <c r="AQM180" s="14"/>
      <c r="AQN180" s="14"/>
      <c r="AQO180" s="14"/>
      <c r="AQP180" s="14"/>
      <c r="AQQ180" s="14"/>
      <c r="AQR180" s="14"/>
      <c r="AQS180" s="14"/>
      <c r="AQT180" s="14"/>
      <c r="AQU180" s="14"/>
      <c r="AQV180" s="14"/>
      <c r="AQW180" s="14"/>
      <c r="AQX180" s="14"/>
      <c r="AQY180" s="14"/>
      <c r="AQZ180" s="14"/>
      <c r="ARA180" s="14"/>
      <c r="ARB180" s="14"/>
      <c r="ARC180" s="14"/>
      <c r="ARD180" s="14"/>
      <c r="ARE180" s="14"/>
      <c r="ARF180" s="14"/>
      <c r="ARG180" s="14"/>
      <c r="ARH180" s="14"/>
      <c r="ARI180" s="14"/>
      <c r="ARJ180" s="14"/>
      <c r="ARK180" s="14"/>
      <c r="ARL180" s="14"/>
      <c r="ARM180" s="14"/>
      <c r="ARN180" s="14"/>
      <c r="ARO180" s="14"/>
      <c r="ARP180" s="14"/>
      <c r="ARQ180" s="14"/>
      <c r="ARR180" s="14"/>
      <c r="ARS180" s="14"/>
      <c r="ART180" s="14"/>
      <c r="ARU180" s="14"/>
      <c r="ARV180" s="14"/>
      <c r="ARW180" s="14"/>
      <c r="ARX180" s="14"/>
      <c r="ARY180" s="14"/>
      <c r="ARZ180" s="14"/>
      <c r="ASA180" s="14"/>
      <c r="ASB180" s="14"/>
      <c r="ASC180" s="14"/>
      <c r="ASD180" s="14"/>
      <c r="ASE180" s="14"/>
      <c r="ASF180" s="14"/>
      <c r="ASG180" s="14"/>
      <c r="ASH180" s="14"/>
      <c r="ASI180" s="14"/>
      <c r="ASJ180" s="14"/>
      <c r="ASK180" s="14"/>
      <c r="ASL180" s="14"/>
      <c r="ASM180" s="14"/>
      <c r="ASN180" s="14"/>
      <c r="ASO180" s="14"/>
      <c r="ASP180" s="14"/>
      <c r="ASQ180" s="14"/>
      <c r="ASR180" s="14"/>
      <c r="ASS180" s="14"/>
      <c r="AST180" s="14"/>
      <c r="ASU180" s="14"/>
      <c r="ASV180" s="14"/>
      <c r="ASW180" s="14"/>
      <c r="ASX180" s="14"/>
      <c r="ASY180" s="14"/>
      <c r="ASZ180" s="14"/>
      <c r="ATA180" s="14"/>
      <c r="ATB180" s="14"/>
      <c r="ATC180" s="14"/>
      <c r="ATD180" s="14"/>
    </row>
    <row r="181" spans="63:1200">
      <c r="BK181" s="14" t="str">
        <f t="shared" si="2116"/>
        <v/>
      </c>
      <c r="ABO181" s="14"/>
      <c r="ABP181" s="14"/>
      <c r="ABQ181" s="14"/>
      <c r="ABR181" s="14"/>
      <c r="ABS181" s="14"/>
      <c r="ABT181" s="14"/>
      <c r="ABU181" s="14"/>
      <c r="ABV181" s="14"/>
      <c r="ABW181" s="14"/>
      <c r="ABX181" s="14"/>
      <c r="ABY181" s="14"/>
      <c r="ABZ181" s="14"/>
      <c r="ACA181" s="14"/>
      <c r="ACB181" s="14"/>
      <c r="ACC181" s="14"/>
      <c r="ACD181" s="14"/>
      <c r="ACE181" s="14"/>
      <c r="ACF181" s="14"/>
      <c r="ACG181" s="14"/>
      <c r="ACH181" s="14"/>
      <c r="ACI181" s="14"/>
      <c r="ACJ181" s="14"/>
      <c r="ACK181" s="14"/>
      <c r="ACL181" s="14"/>
      <c r="ACM181" s="14"/>
      <c r="ACN181" s="14"/>
      <c r="ACO181" s="14"/>
      <c r="ACP181" s="14"/>
      <c r="ACQ181" s="14"/>
      <c r="ACR181" s="14"/>
      <c r="ACS181" s="14"/>
      <c r="ACT181" s="14"/>
      <c r="ACU181" s="14"/>
      <c r="ACV181" s="14"/>
      <c r="ACW181" s="14"/>
      <c r="ACX181" s="14"/>
      <c r="ACY181" s="14"/>
      <c r="ACZ181" s="14"/>
      <c r="ADA181" s="14"/>
      <c r="ADB181" s="14"/>
      <c r="ADC181" s="14"/>
      <c r="ADD181" s="14"/>
      <c r="ADE181" s="14"/>
      <c r="ADF181" s="14"/>
      <c r="ADG181" s="14"/>
      <c r="ADH181" s="14"/>
      <c r="ADI181" s="14"/>
      <c r="ADJ181" s="14"/>
      <c r="ADK181" s="14"/>
      <c r="ADL181" s="14"/>
      <c r="ADM181" s="14"/>
      <c r="ADN181" s="14"/>
      <c r="ADO181" s="14"/>
      <c r="ADP181" s="14"/>
      <c r="ADQ181" s="14"/>
      <c r="ADR181" s="14"/>
      <c r="ADS181" s="14"/>
      <c r="ADT181" s="14"/>
      <c r="ADU181" s="14"/>
      <c r="ADV181" s="14"/>
      <c r="ADW181" s="14"/>
      <c r="ADX181" s="14"/>
      <c r="ADY181" s="14"/>
      <c r="ADZ181" s="14"/>
      <c r="AEA181" s="14"/>
      <c r="AEB181" s="14"/>
      <c r="AEC181" s="14"/>
      <c r="AED181" s="14"/>
      <c r="AEE181" s="14"/>
      <c r="AEF181" s="14"/>
      <c r="AEG181" s="14"/>
      <c r="AEH181" s="14"/>
      <c r="AEI181" s="14"/>
      <c r="AEJ181" s="14"/>
      <c r="AEK181" s="14"/>
      <c r="AEL181" s="14"/>
      <c r="AEM181" s="14"/>
      <c r="AEN181" s="14"/>
      <c r="AEO181" s="14"/>
      <c r="AEP181" s="14"/>
      <c r="AEQ181" s="14"/>
      <c r="AER181" s="14"/>
      <c r="AES181" s="14"/>
      <c r="AET181" s="14"/>
      <c r="AEU181" s="14"/>
      <c r="AEV181" s="14"/>
      <c r="AEW181" s="14"/>
      <c r="AEX181" s="14"/>
      <c r="AEY181" s="14"/>
      <c r="AEZ181" s="14"/>
      <c r="AFA181" s="14"/>
      <c r="AFB181" s="14"/>
      <c r="AFC181" s="14"/>
      <c r="AFD181" s="14"/>
      <c r="AFE181" s="14"/>
      <c r="AFF181" s="14"/>
      <c r="AFG181" s="14"/>
      <c r="AFH181" s="14"/>
      <c r="AFI181" s="14"/>
      <c r="AFJ181" s="14"/>
      <c r="AFK181" s="14"/>
      <c r="AFL181" s="14"/>
      <c r="AFM181" s="14"/>
      <c r="AFN181" s="14"/>
      <c r="AFO181" s="14"/>
      <c r="AFP181" s="14"/>
      <c r="AFQ181" s="14"/>
      <c r="AFR181" s="14"/>
      <c r="AFS181" s="14"/>
      <c r="AFT181" s="14"/>
      <c r="AFU181" s="14"/>
      <c r="AFV181" s="14"/>
      <c r="AFW181" s="14"/>
      <c r="AFX181" s="14"/>
      <c r="AFY181" s="14"/>
      <c r="AFZ181" s="14"/>
      <c r="AGA181" s="14"/>
      <c r="AGB181" s="14"/>
      <c r="AGC181" s="14"/>
      <c r="AGD181" s="14"/>
      <c r="AGE181" s="14"/>
      <c r="AGF181" s="14"/>
      <c r="AGG181" s="14"/>
      <c r="AGH181" s="14"/>
      <c r="AGI181" s="14"/>
      <c r="AGJ181" s="14"/>
      <c r="AGK181" s="14"/>
      <c r="AGL181" s="14"/>
      <c r="AGM181" s="14"/>
      <c r="AGN181" s="14"/>
      <c r="AGO181" s="14"/>
      <c r="AGP181" s="14"/>
      <c r="AGQ181" s="14"/>
      <c r="AGR181" s="14"/>
      <c r="AGS181" s="14"/>
      <c r="AGT181" s="14"/>
      <c r="AGU181" s="14"/>
      <c r="AGV181" s="14"/>
      <c r="AGW181" s="14"/>
      <c r="AGX181" s="14"/>
      <c r="AGY181" s="14"/>
      <c r="AGZ181" s="14"/>
      <c r="AHA181" s="14"/>
      <c r="AHB181" s="14"/>
      <c r="AHC181" s="14"/>
      <c r="AHD181" s="14"/>
      <c r="AHE181" s="14"/>
      <c r="AHF181" s="14"/>
      <c r="AHG181" s="14"/>
      <c r="AHH181" s="14"/>
      <c r="AHI181" s="14"/>
      <c r="AHJ181" s="14"/>
      <c r="AHK181" s="14"/>
      <c r="AHL181" s="14"/>
      <c r="AHM181" s="14"/>
      <c r="AHN181" s="14"/>
      <c r="AHO181" s="14"/>
      <c r="AHP181" s="14"/>
      <c r="AHQ181" s="14"/>
      <c r="AHR181" s="14"/>
      <c r="AHS181" s="14"/>
      <c r="AHT181" s="14"/>
      <c r="AHU181" s="14"/>
      <c r="AHV181" s="14"/>
      <c r="AHW181" s="14"/>
      <c r="AHX181" s="14"/>
      <c r="AHY181" s="14"/>
      <c r="AHZ181" s="14"/>
      <c r="AIA181" s="14"/>
      <c r="AIB181" s="14"/>
      <c r="AIC181" s="14"/>
      <c r="AID181" s="14"/>
      <c r="AIE181" s="14"/>
      <c r="AIF181" s="14"/>
      <c r="AIG181" s="14"/>
      <c r="AIH181" s="14"/>
      <c r="AII181" s="14"/>
      <c r="AIJ181" s="14"/>
      <c r="AIK181" s="14"/>
      <c r="AIL181" s="14"/>
      <c r="AIM181" s="14"/>
      <c r="AIN181" s="14"/>
      <c r="AIO181" s="14"/>
      <c r="AIP181" s="14"/>
      <c r="AIQ181" s="14"/>
      <c r="AIR181" s="14"/>
      <c r="AIS181" s="14"/>
      <c r="AIT181" s="14"/>
      <c r="AIU181" s="14"/>
      <c r="AIV181" s="14"/>
      <c r="AIW181" s="14"/>
      <c r="AIX181" s="14"/>
      <c r="AIY181" s="14"/>
      <c r="AIZ181" s="14"/>
      <c r="AJA181" s="14"/>
      <c r="AJB181" s="14"/>
      <c r="AJC181" s="14"/>
      <c r="AJD181" s="14"/>
      <c r="AJE181" s="14"/>
      <c r="AJF181" s="14"/>
      <c r="AJG181" s="14"/>
      <c r="AJH181" s="14"/>
      <c r="AJI181" s="14"/>
      <c r="AJJ181" s="14"/>
      <c r="AJK181" s="14"/>
      <c r="AJL181" s="14"/>
      <c r="AJM181" s="14"/>
      <c r="AJN181" s="14"/>
      <c r="AJO181" s="14"/>
      <c r="AJP181" s="14"/>
      <c r="AJQ181" s="14"/>
      <c r="AJR181" s="14"/>
      <c r="AJS181" s="14"/>
      <c r="AJT181" s="14"/>
      <c r="AJU181" s="14"/>
      <c r="AJV181" s="14"/>
      <c r="AJW181" s="14"/>
      <c r="AJX181" s="14"/>
      <c r="AJY181" s="14"/>
      <c r="AJZ181" s="14"/>
      <c r="AKA181" s="14"/>
      <c r="AKB181" s="14"/>
      <c r="AKC181" s="14"/>
      <c r="AKD181" s="14"/>
      <c r="AKE181" s="14"/>
      <c r="AKF181" s="14"/>
      <c r="AKG181" s="14"/>
      <c r="AKH181" s="14"/>
      <c r="AKI181" s="14"/>
      <c r="AKJ181" s="14"/>
      <c r="AKK181" s="14"/>
      <c r="AKL181" s="14"/>
      <c r="AKM181" s="14"/>
      <c r="AKN181" s="14"/>
      <c r="AKO181" s="14"/>
      <c r="AKP181" s="14"/>
      <c r="AKQ181" s="14"/>
      <c r="AKR181" s="14"/>
      <c r="AKS181" s="14"/>
      <c r="AKT181" s="14"/>
      <c r="AKU181" s="14"/>
      <c r="AKV181" s="14"/>
      <c r="AKW181" s="14"/>
      <c r="AKX181" s="14"/>
      <c r="AKY181" s="14"/>
      <c r="AKZ181" s="14"/>
      <c r="ALA181" s="14"/>
      <c r="ALB181" s="14"/>
      <c r="ALC181" s="14"/>
      <c r="ALD181" s="14"/>
      <c r="ALE181" s="14"/>
      <c r="ALF181" s="14"/>
      <c r="ALG181" s="14"/>
      <c r="ALH181" s="14"/>
      <c r="ALI181" s="14"/>
      <c r="ALJ181" s="14"/>
      <c r="ALK181" s="14"/>
      <c r="ALL181" s="14"/>
      <c r="ALM181" s="14"/>
      <c r="ALN181" s="14"/>
      <c r="ALO181" s="14"/>
      <c r="ALP181" s="14"/>
      <c r="ALQ181" s="14"/>
      <c r="ALR181" s="14"/>
      <c r="ALS181" s="14"/>
      <c r="ALT181" s="14"/>
      <c r="ALU181" s="14"/>
      <c r="ALV181" s="14"/>
      <c r="ALW181" s="14"/>
      <c r="ALX181" s="14"/>
      <c r="ALY181" s="14"/>
      <c r="ALZ181" s="14"/>
      <c r="AMA181" s="14"/>
      <c r="AMB181" s="14"/>
      <c r="AMC181" s="14"/>
      <c r="AMD181" s="14"/>
      <c r="AME181" s="14"/>
      <c r="AMF181" s="14"/>
      <c r="AMG181" s="14"/>
      <c r="AMH181" s="14"/>
      <c r="AMI181" s="14"/>
      <c r="AMJ181" s="14"/>
      <c r="AMK181" s="14"/>
      <c r="AML181" s="14"/>
      <c r="AMM181" s="14"/>
      <c r="AMN181" s="14"/>
      <c r="AMO181" s="14"/>
      <c r="AMP181" s="14"/>
      <c r="AMQ181" s="14"/>
      <c r="AMR181" s="14"/>
      <c r="AMS181" s="14"/>
      <c r="AMT181" s="14"/>
      <c r="AMU181" s="14"/>
      <c r="AMV181" s="14"/>
      <c r="AMW181" s="14"/>
      <c r="AMX181" s="14"/>
      <c r="AMY181" s="14"/>
      <c r="AMZ181" s="14"/>
      <c r="ANA181" s="14"/>
      <c r="ANB181" s="14"/>
      <c r="ANC181" s="14"/>
      <c r="AND181" s="14"/>
      <c r="ANE181" s="14"/>
      <c r="ANF181" s="14"/>
      <c r="ANG181" s="14"/>
      <c r="ANH181" s="14"/>
      <c r="ANI181" s="14"/>
      <c r="ANJ181" s="14"/>
      <c r="ANK181" s="14"/>
      <c r="ANL181" s="14"/>
      <c r="ANM181" s="14"/>
      <c r="ANN181" s="14"/>
      <c r="ANO181" s="14"/>
      <c r="ANP181" s="14"/>
      <c r="ANQ181" s="14"/>
      <c r="ANR181" s="14"/>
      <c r="ANS181" s="14"/>
      <c r="ANT181" s="14"/>
      <c r="ANU181" s="14"/>
      <c r="ANV181" s="14"/>
      <c r="ANW181" s="14"/>
      <c r="ANX181" s="14"/>
      <c r="ANY181" s="14"/>
      <c r="ANZ181" s="14"/>
      <c r="AOA181" s="14"/>
      <c r="AOB181" s="14"/>
      <c r="AOC181" s="14"/>
      <c r="AOD181" s="14"/>
      <c r="AOE181" s="14"/>
      <c r="AOF181" s="14"/>
      <c r="AOG181" s="14"/>
      <c r="AOH181" s="14"/>
      <c r="AOI181" s="14"/>
      <c r="AOJ181" s="14"/>
      <c r="AOK181" s="14"/>
      <c r="AOL181" s="14"/>
      <c r="AOM181" s="14"/>
      <c r="AON181" s="14"/>
      <c r="AOO181" s="14"/>
      <c r="AOP181" s="14"/>
      <c r="AOQ181" s="14"/>
      <c r="AOR181" s="14"/>
      <c r="AOS181" s="14"/>
      <c r="AOT181" s="14"/>
      <c r="AOU181" s="14"/>
      <c r="AOV181" s="14"/>
      <c r="AOW181" s="14"/>
      <c r="AOX181" s="14"/>
      <c r="AOY181" s="14"/>
      <c r="AOZ181" s="14"/>
      <c r="APA181" s="14"/>
      <c r="APB181" s="14"/>
      <c r="APC181" s="14"/>
      <c r="APD181" s="14"/>
      <c r="APE181" s="14"/>
      <c r="APF181" s="14"/>
      <c r="APG181" s="14"/>
      <c r="APH181" s="14"/>
      <c r="API181" s="14"/>
      <c r="APJ181" s="14"/>
      <c r="APK181" s="14"/>
      <c r="APL181" s="14"/>
      <c r="APM181" s="14"/>
      <c r="APN181" s="14"/>
      <c r="APO181" s="14"/>
      <c r="APP181" s="14"/>
      <c r="APQ181" s="14"/>
      <c r="APR181" s="14"/>
      <c r="APS181" s="14"/>
      <c r="APT181" s="14"/>
      <c r="APU181" s="14"/>
      <c r="APV181" s="14"/>
      <c r="APW181" s="14"/>
      <c r="APX181" s="14"/>
      <c r="APY181" s="14"/>
      <c r="APZ181" s="14"/>
      <c r="AQA181" s="14"/>
      <c r="AQB181" s="14"/>
      <c r="AQC181" s="14"/>
      <c r="AQD181" s="14"/>
      <c r="AQE181" s="14"/>
      <c r="AQF181" s="14"/>
      <c r="AQG181" s="14"/>
      <c r="AQH181" s="14"/>
      <c r="AQI181" s="14"/>
      <c r="AQJ181" s="14"/>
      <c r="AQK181" s="14"/>
      <c r="AQL181" s="14"/>
      <c r="AQM181" s="14"/>
      <c r="AQN181" s="14"/>
      <c r="AQO181" s="14"/>
      <c r="AQP181" s="14"/>
      <c r="AQQ181" s="14"/>
      <c r="AQR181" s="14"/>
      <c r="AQS181" s="14"/>
      <c r="AQT181" s="14"/>
      <c r="AQU181" s="14"/>
      <c r="AQV181" s="14"/>
      <c r="AQW181" s="14"/>
      <c r="AQX181" s="14"/>
      <c r="AQY181" s="14"/>
      <c r="AQZ181" s="14"/>
      <c r="ARA181" s="14"/>
      <c r="ARB181" s="14"/>
      <c r="ARC181" s="14"/>
      <c r="ARD181" s="14"/>
      <c r="ARE181" s="14"/>
      <c r="ARF181" s="14"/>
      <c r="ARG181" s="14"/>
      <c r="ARH181" s="14"/>
      <c r="ARI181" s="14"/>
      <c r="ARJ181" s="14"/>
      <c r="ARK181" s="14"/>
      <c r="ARL181" s="14"/>
      <c r="ARM181" s="14"/>
      <c r="ARN181" s="14"/>
      <c r="ARO181" s="14"/>
      <c r="ARP181" s="14"/>
      <c r="ARQ181" s="14"/>
      <c r="ARR181" s="14"/>
      <c r="ARS181" s="14"/>
      <c r="ART181" s="14"/>
      <c r="ARU181" s="14"/>
      <c r="ARV181" s="14"/>
      <c r="ARW181" s="14"/>
      <c r="ARX181" s="14"/>
      <c r="ARY181" s="14"/>
      <c r="ARZ181" s="14"/>
      <c r="ASA181" s="14"/>
      <c r="ASB181" s="14"/>
      <c r="ASC181" s="14"/>
      <c r="ASD181" s="14"/>
      <c r="ASE181" s="14"/>
      <c r="ASF181" s="14"/>
      <c r="ASG181" s="14"/>
      <c r="ASH181" s="14"/>
      <c r="ASI181" s="14"/>
      <c r="ASJ181" s="14"/>
      <c r="ASK181" s="14"/>
      <c r="ASL181" s="14"/>
      <c r="ASM181" s="14"/>
      <c r="ASN181" s="14"/>
      <c r="ASO181" s="14"/>
      <c r="ASP181" s="14"/>
      <c r="ASQ181" s="14"/>
      <c r="ASR181" s="14"/>
      <c r="ASS181" s="14"/>
      <c r="AST181" s="14"/>
      <c r="ASU181" s="14"/>
      <c r="ASV181" s="14"/>
      <c r="ASW181" s="14"/>
      <c r="ASX181" s="14"/>
      <c r="ASY181" s="14"/>
      <c r="ASZ181" s="14"/>
      <c r="ATA181" s="14"/>
      <c r="ATB181" s="14"/>
      <c r="ATC181" s="14"/>
      <c r="ATD181" s="14"/>
    </row>
    <row r="182" spans="63:1200">
      <c r="BK182" s="14" t="str">
        <f t="shared" si="2116"/>
        <v/>
      </c>
      <c r="ABO182" s="14"/>
      <c r="ABP182" s="14"/>
      <c r="ABQ182" s="14"/>
      <c r="ABR182" s="14"/>
      <c r="ABS182" s="14"/>
      <c r="ABT182" s="14"/>
      <c r="ABU182" s="14"/>
      <c r="ABV182" s="14"/>
      <c r="ABW182" s="14"/>
      <c r="ABX182" s="14"/>
      <c r="ABY182" s="14"/>
      <c r="ABZ182" s="14"/>
      <c r="ACA182" s="14"/>
      <c r="ACB182" s="14"/>
      <c r="ACC182" s="14"/>
      <c r="ACD182" s="14"/>
      <c r="ACE182" s="14"/>
      <c r="ACF182" s="14"/>
      <c r="ACG182" s="14"/>
      <c r="ACH182" s="14"/>
      <c r="ACI182" s="14"/>
      <c r="ACJ182" s="14"/>
      <c r="ACK182" s="14"/>
      <c r="ACL182" s="14"/>
      <c r="ACM182" s="14"/>
      <c r="ACN182" s="14"/>
      <c r="ACO182" s="14"/>
      <c r="ACP182" s="14"/>
      <c r="ACQ182" s="14"/>
      <c r="ACR182" s="14"/>
      <c r="ACS182" s="14"/>
      <c r="ACT182" s="14"/>
      <c r="ACU182" s="14"/>
      <c r="ACV182" s="14"/>
      <c r="ACW182" s="14"/>
      <c r="ACX182" s="14"/>
      <c r="ACY182" s="14"/>
      <c r="ACZ182" s="14"/>
      <c r="ADA182" s="14"/>
      <c r="ADB182" s="14"/>
      <c r="ADC182" s="14"/>
      <c r="ADD182" s="14"/>
      <c r="ADE182" s="14"/>
      <c r="ADF182" s="14"/>
      <c r="ADG182" s="14"/>
      <c r="ADH182" s="14"/>
      <c r="ADI182" s="14"/>
      <c r="ADJ182" s="14"/>
      <c r="ADK182" s="14"/>
      <c r="ADL182" s="14"/>
      <c r="ADM182" s="14"/>
      <c r="ADN182" s="14"/>
      <c r="ADO182" s="14"/>
      <c r="ADP182" s="14"/>
      <c r="ADQ182" s="14"/>
      <c r="ADR182" s="14"/>
      <c r="ADS182" s="14"/>
      <c r="ADT182" s="14"/>
      <c r="ADU182" s="14"/>
      <c r="ADV182" s="14"/>
      <c r="ADW182" s="14"/>
      <c r="ADX182" s="14"/>
      <c r="ADY182" s="14"/>
      <c r="ADZ182" s="14"/>
      <c r="AEA182" s="14"/>
      <c r="AEB182" s="14"/>
      <c r="AEC182" s="14"/>
      <c r="AED182" s="14"/>
      <c r="AEE182" s="14"/>
      <c r="AEF182" s="14"/>
      <c r="AEG182" s="14"/>
      <c r="AEH182" s="14"/>
      <c r="AEI182" s="14"/>
      <c r="AEJ182" s="14"/>
      <c r="AEK182" s="14"/>
      <c r="AEL182" s="14"/>
      <c r="AEM182" s="14"/>
      <c r="AEN182" s="14"/>
      <c r="AEO182" s="14"/>
      <c r="AEP182" s="14"/>
      <c r="AEQ182" s="14"/>
      <c r="AER182" s="14"/>
      <c r="AES182" s="14"/>
      <c r="AET182" s="14"/>
      <c r="AEU182" s="14"/>
      <c r="AEV182" s="14"/>
      <c r="AEW182" s="14"/>
      <c r="AEX182" s="14"/>
      <c r="AEY182" s="14"/>
      <c r="AEZ182" s="14"/>
      <c r="AFA182" s="14"/>
      <c r="AFB182" s="14"/>
      <c r="AFC182" s="14"/>
      <c r="AFD182" s="14"/>
      <c r="AFE182" s="14"/>
      <c r="AFF182" s="14"/>
      <c r="AFG182" s="14"/>
      <c r="AFH182" s="14"/>
      <c r="AFI182" s="14"/>
      <c r="AFJ182" s="14"/>
      <c r="AFK182" s="14"/>
      <c r="AFL182" s="14"/>
      <c r="AFM182" s="14"/>
      <c r="AFN182" s="14"/>
      <c r="AFO182" s="14"/>
      <c r="AFP182" s="14"/>
      <c r="AFQ182" s="14"/>
      <c r="AFR182" s="14"/>
      <c r="AFS182" s="14"/>
      <c r="AFT182" s="14"/>
      <c r="AFU182" s="14"/>
      <c r="AFV182" s="14"/>
      <c r="AFW182" s="14"/>
      <c r="AFX182" s="14"/>
      <c r="AFY182" s="14"/>
      <c r="AFZ182" s="14"/>
      <c r="AGA182" s="14"/>
      <c r="AGB182" s="14"/>
      <c r="AGC182" s="14"/>
      <c r="AGD182" s="14"/>
      <c r="AGE182" s="14"/>
      <c r="AGF182" s="14"/>
      <c r="AGG182" s="14"/>
      <c r="AGH182" s="14"/>
      <c r="AGI182" s="14"/>
      <c r="AGJ182" s="14"/>
      <c r="AGK182" s="14"/>
      <c r="AGL182" s="14"/>
      <c r="AGM182" s="14"/>
      <c r="AGN182" s="14"/>
      <c r="AGO182" s="14"/>
      <c r="AGP182" s="14"/>
      <c r="AGQ182" s="14"/>
      <c r="AGR182" s="14"/>
      <c r="AGS182" s="14"/>
      <c r="AGT182" s="14"/>
      <c r="AGU182" s="14"/>
      <c r="AGV182" s="14"/>
      <c r="AGW182" s="14"/>
      <c r="AGX182" s="14"/>
      <c r="AGY182" s="14"/>
      <c r="AGZ182" s="14"/>
      <c r="AHA182" s="14"/>
      <c r="AHB182" s="14"/>
      <c r="AHC182" s="14"/>
      <c r="AHD182" s="14"/>
      <c r="AHE182" s="14"/>
      <c r="AHF182" s="14"/>
      <c r="AHG182" s="14"/>
      <c r="AHH182" s="14"/>
      <c r="AHI182" s="14"/>
      <c r="AHJ182" s="14"/>
      <c r="AHK182" s="14"/>
      <c r="AHL182" s="14"/>
      <c r="AHM182" s="14"/>
      <c r="AHN182" s="14"/>
      <c r="AHO182" s="14"/>
      <c r="AHP182" s="14"/>
      <c r="AHQ182" s="14"/>
      <c r="AHR182" s="14"/>
      <c r="AHS182" s="14"/>
      <c r="AHT182" s="14"/>
      <c r="AHU182" s="14"/>
      <c r="AHV182" s="14"/>
      <c r="AHW182" s="14"/>
      <c r="AHX182" s="14"/>
      <c r="AHY182" s="14"/>
      <c r="AHZ182" s="14"/>
      <c r="AIA182" s="14"/>
      <c r="AIB182" s="14"/>
      <c r="AIC182" s="14"/>
      <c r="AID182" s="14"/>
      <c r="AIE182" s="14"/>
      <c r="AIF182" s="14"/>
      <c r="AIG182" s="14"/>
      <c r="AIH182" s="14"/>
      <c r="AII182" s="14"/>
      <c r="AIJ182" s="14"/>
      <c r="AIK182" s="14"/>
      <c r="AIL182" s="14"/>
      <c r="AIM182" s="14"/>
      <c r="AIN182" s="14"/>
      <c r="AIO182" s="14"/>
      <c r="AIP182" s="14"/>
      <c r="AIQ182" s="14"/>
      <c r="AIR182" s="14"/>
      <c r="AIS182" s="14"/>
      <c r="AIT182" s="14"/>
      <c r="AIU182" s="14"/>
      <c r="AIV182" s="14"/>
      <c r="AIW182" s="14"/>
      <c r="AIX182" s="14"/>
      <c r="AIY182" s="14"/>
      <c r="AIZ182" s="14"/>
      <c r="AJA182" s="14"/>
      <c r="AJB182" s="14"/>
      <c r="AJC182" s="14"/>
      <c r="AJD182" s="14"/>
      <c r="AJE182" s="14"/>
      <c r="AJF182" s="14"/>
      <c r="AJG182" s="14"/>
      <c r="AJH182" s="14"/>
      <c r="AJI182" s="14"/>
      <c r="AJJ182" s="14"/>
      <c r="AJK182" s="14"/>
      <c r="AJL182" s="14"/>
      <c r="AJM182" s="14"/>
      <c r="AJN182" s="14"/>
      <c r="AJO182" s="14"/>
      <c r="AJP182" s="14"/>
      <c r="AJQ182" s="14"/>
      <c r="AJR182" s="14"/>
      <c r="AJS182" s="14"/>
      <c r="AJT182" s="14"/>
      <c r="AJU182" s="14"/>
      <c r="AJV182" s="14"/>
      <c r="AJW182" s="14"/>
      <c r="AJX182" s="14"/>
      <c r="AJY182" s="14"/>
      <c r="AJZ182" s="14"/>
      <c r="AKA182" s="14"/>
      <c r="AKB182" s="14"/>
      <c r="AKC182" s="14"/>
      <c r="AKD182" s="14"/>
      <c r="AKE182" s="14"/>
      <c r="AKF182" s="14"/>
      <c r="AKG182" s="14"/>
      <c r="AKH182" s="14"/>
      <c r="AKI182" s="14"/>
      <c r="AKJ182" s="14"/>
      <c r="AKK182" s="14"/>
      <c r="AKL182" s="14"/>
      <c r="AKM182" s="14"/>
      <c r="AKN182" s="14"/>
      <c r="AKO182" s="14"/>
      <c r="AKP182" s="14"/>
      <c r="AKQ182" s="14"/>
      <c r="AKR182" s="14"/>
      <c r="AKS182" s="14"/>
      <c r="AKT182" s="14"/>
      <c r="AKU182" s="14"/>
      <c r="AKV182" s="14"/>
      <c r="AKW182" s="14"/>
      <c r="AKX182" s="14"/>
      <c r="AKY182" s="14"/>
      <c r="AKZ182" s="14"/>
      <c r="ALA182" s="14"/>
      <c r="ALB182" s="14"/>
      <c r="ALC182" s="14"/>
      <c r="ALD182" s="14"/>
      <c r="ALE182" s="14"/>
      <c r="ALF182" s="14"/>
      <c r="ALG182" s="14"/>
      <c r="ALH182" s="14"/>
      <c r="ALI182" s="14"/>
      <c r="ALJ182" s="14"/>
      <c r="ALK182" s="14"/>
      <c r="ALL182" s="14"/>
      <c r="ALM182" s="14"/>
      <c r="ALN182" s="14"/>
      <c r="ALO182" s="14"/>
      <c r="ALP182" s="14"/>
      <c r="ALQ182" s="14"/>
      <c r="ALR182" s="14"/>
      <c r="ALS182" s="14"/>
      <c r="ALT182" s="14"/>
      <c r="ALU182" s="14"/>
      <c r="ALV182" s="14"/>
      <c r="ALW182" s="14"/>
      <c r="ALX182" s="14"/>
      <c r="ALY182" s="14"/>
      <c r="ALZ182" s="14"/>
      <c r="AMA182" s="14"/>
      <c r="AMB182" s="14"/>
      <c r="AMC182" s="14"/>
      <c r="AMD182" s="14"/>
      <c r="AME182" s="14"/>
      <c r="AMF182" s="14"/>
      <c r="AMG182" s="14"/>
      <c r="AMH182" s="14"/>
      <c r="AMI182" s="14"/>
      <c r="AMJ182" s="14"/>
      <c r="AMK182" s="14"/>
      <c r="AML182" s="14"/>
      <c r="AMM182" s="14"/>
      <c r="AMN182" s="14"/>
      <c r="AMO182" s="14"/>
      <c r="AMP182" s="14"/>
      <c r="AMQ182" s="14"/>
      <c r="AMR182" s="14"/>
      <c r="AMS182" s="14"/>
      <c r="AMT182" s="14"/>
      <c r="AMU182" s="14"/>
      <c r="AMV182" s="14"/>
      <c r="AMW182" s="14"/>
      <c r="AMX182" s="14"/>
      <c r="AMY182" s="14"/>
      <c r="AMZ182" s="14"/>
      <c r="ANA182" s="14"/>
      <c r="ANB182" s="14"/>
      <c r="ANC182" s="14"/>
      <c r="AND182" s="14"/>
      <c r="ANE182" s="14"/>
      <c r="ANF182" s="14"/>
      <c r="ANG182" s="14"/>
      <c r="ANH182" s="14"/>
      <c r="ANI182" s="14"/>
      <c r="ANJ182" s="14"/>
      <c r="ANK182" s="14"/>
      <c r="ANL182" s="14"/>
      <c r="ANM182" s="14"/>
      <c r="ANN182" s="14"/>
      <c r="ANO182" s="14"/>
      <c r="ANP182" s="14"/>
      <c r="ANQ182" s="14"/>
      <c r="ANR182" s="14"/>
      <c r="ANS182" s="14"/>
      <c r="ANT182" s="14"/>
      <c r="ANU182" s="14"/>
      <c r="ANV182" s="14"/>
      <c r="ANW182" s="14"/>
      <c r="ANX182" s="14"/>
      <c r="ANY182" s="14"/>
      <c r="ANZ182" s="14"/>
      <c r="AOA182" s="14"/>
      <c r="AOB182" s="14"/>
      <c r="AOC182" s="14"/>
      <c r="AOD182" s="14"/>
      <c r="AOE182" s="14"/>
      <c r="AOF182" s="14"/>
      <c r="AOG182" s="14"/>
      <c r="AOH182" s="14"/>
      <c r="AOI182" s="14"/>
      <c r="AOJ182" s="14"/>
      <c r="AOK182" s="14"/>
      <c r="AOL182" s="14"/>
      <c r="AOM182" s="14"/>
      <c r="AON182" s="14"/>
      <c r="AOO182" s="14"/>
      <c r="AOP182" s="14"/>
      <c r="AOQ182" s="14"/>
      <c r="AOR182" s="14"/>
      <c r="AOS182" s="14"/>
      <c r="AOT182" s="14"/>
      <c r="AOU182" s="14"/>
      <c r="AOV182" s="14"/>
      <c r="AOW182" s="14"/>
      <c r="AOX182" s="14"/>
      <c r="AOY182" s="14"/>
      <c r="AOZ182" s="14"/>
      <c r="APA182" s="14"/>
      <c r="APB182" s="14"/>
      <c r="APC182" s="14"/>
      <c r="APD182" s="14"/>
      <c r="APE182" s="14"/>
      <c r="APF182" s="14"/>
      <c r="APG182" s="14"/>
      <c r="APH182" s="14"/>
      <c r="API182" s="14"/>
      <c r="APJ182" s="14"/>
      <c r="APK182" s="14"/>
      <c r="APL182" s="14"/>
      <c r="APM182" s="14"/>
      <c r="APN182" s="14"/>
      <c r="APO182" s="14"/>
      <c r="APP182" s="14"/>
      <c r="APQ182" s="14"/>
      <c r="APR182" s="14"/>
      <c r="APS182" s="14"/>
      <c r="APT182" s="14"/>
      <c r="APU182" s="14"/>
      <c r="APV182" s="14"/>
      <c r="APW182" s="14"/>
      <c r="APX182" s="14"/>
      <c r="APY182" s="14"/>
      <c r="APZ182" s="14"/>
      <c r="AQA182" s="14"/>
      <c r="AQB182" s="14"/>
      <c r="AQC182" s="14"/>
      <c r="AQD182" s="14"/>
      <c r="AQE182" s="14"/>
      <c r="AQF182" s="14"/>
      <c r="AQG182" s="14"/>
      <c r="AQH182" s="14"/>
      <c r="AQI182" s="14"/>
      <c r="AQJ182" s="14"/>
      <c r="AQK182" s="14"/>
      <c r="AQL182" s="14"/>
      <c r="AQM182" s="14"/>
      <c r="AQN182" s="14"/>
      <c r="AQO182" s="14"/>
      <c r="AQP182" s="14"/>
      <c r="AQQ182" s="14"/>
      <c r="AQR182" s="14"/>
      <c r="AQS182" s="14"/>
      <c r="AQT182" s="14"/>
      <c r="AQU182" s="14"/>
      <c r="AQV182" s="14"/>
      <c r="AQW182" s="14"/>
      <c r="AQX182" s="14"/>
      <c r="AQY182" s="14"/>
      <c r="AQZ182" s="14"/>
      <c r="ARA182" s="14"/>
      <c r="ARB182" s="14"/>
      <c r="ARC182" s="14"/>
      <c r="ARD182" s="14"/>
      <c r="ARE182" s="14"/>
      <c r="ARF182" s="14"/>
      <c r="ARG182" s="14"/>
      <c r="ARH182" s="14"/>
      <c r="ARI182" s="14"/>
      <c r="ARJ182" s="14"/>
      <c r="ARK182" s="14"/>
      <c r="ARL182" s="14"/>
      <c r="ARM182" s="14"/>
      <c r="ARN182" s="14"/>
      <c r="ARO182" s="14"/>
      <c r="ARP182" s="14"/>
      <c r="ARQ182" s="14"/>
      <c r="ARR182" s="14"/>
      <c r="ARS182" s="14"/>
      <c r="ART182" s="14"/>
      <c r="ARU182" s="14"/>
      <c r="ARV182" s="14"/>
      <c r="ARW182" s="14"/>
      <c r="ARX182" s="14"/>
      <c r="ARY182" s="14"/>
      <c r="ARZ182" s="14"/>
      <c r="ASA182" s="14"/>
      <c r="ASB182" s="14"/>
      <c r="ASC182" s="14"/>
      <c r="ASD182" s="14"/>
      <c r="ASE182" s="14"/>
      <c r="ASF182" s="14"/>
      <c r="ASG182" s="14"/>
      <c r="ASH182" s="14"/>
      <c r="ASI182" s="14"/>
      <c r="ASJ182" s="14"/>
      <c r="ASK182" s="14"/>
      <c r="ASL182" s="14"/>
      <c r="ASM182" s="14"/>
      <c r="ASN182" s="14"/>
      <c r="ASO182" s="14"/>
      <c r="ASP182" s="14"/>
      <c r="ASQ182" s="14"/>
      <c r="ASR182" s="14"/>
      <c r="ASS182" s="14"/>
      <c r="AST182" s="14"/>
      <c r="ASU182" s="14"/>
      <c r="ASV182" s="14"/>
      <c r="ASW182" s="14"/>
      <c r="ASX182" s="14"/>
      <c r="ASY182" s="14"/>
      <c r="ASZ182" s="14"/>
      <c r="ATA182" s="14"/>
      <c r="ATB182" s="14"/>
      <c r="ATC182" s="14"/>
      <c r="ATD182" s="14"/>
    </row>
    <row r="183" spans="63:1200">
      <c r="BK183" s="14" t="str">
        <f t="shared" si="2116"/>
        <v/>
      </c>
      <c r="ABO183" s="14"/>
      <c r="ABP183" s="14"/>
      <c r="ABQ183" s="14"/>
      <c r="ABR183" s="14"/>
      <c r="ABS183" s="14"/>
      <c r="ABT183" s="14"/>
      <c r="ABU183" s="14"/>
      <c r="ABV183" s="14"/>
      <c r="ABW183" s="14"/>
      <c r="ABX183" s="14"/>
      <c r="ABY183" s="14"/>
      <c r="ABZ183" s="14"/>
      <c r="ACA183" s="14"/>
      <c r="ACB183" s="14"/>
      <c r="ACC183" s="14"/>
      <c r="ACD183" s="14"/>
      <c r="ACE183" s="14"/>
      <c r="ACF183" s="14"/>
      <c r="ACG183" s="14"/>
      <c r="ACH183" s="14"/>
      <c r="ACI183" s="14"/>
      <c r="ACJ183" s="14"/>
      <c r="ACK183" s="14"/>
      <c r="ACL183" s="14"/>
      <c r="ACM183" s="14"/>
      <c r="ACN183" s="14"/>
      <c r="ACO183" s="14"/>
      <c r="ACP183" s="14"/>
      <c r="ACQ183" s="14"/>
      <c r="ACR183" s="14"/>
      <c r="ACS183" s="14"/>
      <c r="ACT183" s="14"/>
      <c r="ACU183" s="14"/>
      <c r="ACV183" s="14"/>
      <c r="ACW183" s="14"/>
      <c r="ACX183" s="14"/>
      <c r="ACY183" s="14"/>
      <c r="ACZ183" s="14"/>
      <c r="ADA183" s="14"/>
      <c r="ADB183" s="14"/>
      <c r="ADC183" s="14"/>
      <c r="ADD183" s="14"/>
      <c r="ADE183" s="14"/>
      <c r="ADF183" s="14"/>
      <c r="ADG183" s="14"/>
      <c r="ADH183" s="14"/>
      <c r="ADI183" s="14"/>
      <c r="ADJ183" s="14"/>
      <c r="ADK183" s="14"/>
      <c r="ADL183" s="14"/>
      <c r="ADM183" s="14"/>
      <c r="ADN183" s="14"/>
      <c r="ADO183" s="14"/>
      <c r="ADP183" s="14"/>
      <c r="ADQ183" s="14"/>
      <c r="ADR183" s="14"/>
      <c r="ADS183" s="14"/>
      <c r="ADT183" s="14"/>
      <c r="ADU183" s="14"/>
      <c r="ADV183" s="14"/>
      <c r="ADW183" s="14"/>
      <c r="ADX183" s="14"/>
      <c r="ADY183" s="14"/>
      <c r="ADZ183" s="14"/>
      <c r="AEA183" s="14"/>
      <c r="AEB183" s="14"/>
      <c r="AEC183" s="14"/>
      <c r="AED183" s="14"/>
      <c r="AEE183" s="14"/>
      <c r="AEF183" s="14"/>
      <c r="AEG183" s="14"/>
      <c r="AEH183" s="14"/>
      <c r="AEI183" s="14"/>
      <c r="AEJ183" s="14"/>
      <c r="AEK183" s="14"/>
      <c r="AEL183" s="14"/>
      <c r="AEM183" s="14"/>
      <c r="AEN183" s="14"/>
      <c r="AEO183" s="14"/>
      <c r="AEP183" s="14"/>
      <c r="AEQ183" s="14"/>
      <c r="AER183" s="14"/>
      <c r="AES183" s="14"/>
      <c r="AET183" s="14"/>
      <c r="AEU183" s="14"/>
      <c r="AEV183" s="14"/>
      <c r="AEW183" s="14"/>
      <c r="AEX183" s="14"/>
      <c r="AEY183" s="14"/>
      <c r="AEZ183" s="14"/>
      <c r="AFA183" s="14"/>
      <c r="AFB183" s="14"/>
      <c r="AFC183" s="14"/>
      <c r="AFD183" s="14"/>
      <c r="AFE183" s="14"/>
      <c r="AFF183" s="14"/>
      <c r="AFG183" s="14"/>
      <c r="AFH183" s="14"/>
      <c r="AFI183" s="14"/>
      <c r="AFJ183" s="14"/>
      <c r="AFK183" s="14"/>
      <c r="AFL183" s="14"/>
      <c r="AFM183" s="14"/>
      <c r="AFN183" s="14"/>
      <c r="AFO183" s="14"/>
      <c r="AFP183" s="14"/>
      <c r="AFQ183" s="14"/>
      <c r="AFR183" s="14"/>
      <c r="AFS183" s="14"/>
      <c r="AFT183" s="14"/>
      <c r="AFU183" s="14"/>
      <c r="AFV183" s="14"/>
      <c r="AFW183" s="14"/>
      <c r="AFX183" s="14"/>
      <c r="AFY183" s="14"/>
      <c r="AFZ183" s="14"/>
      <c r="AGA183" s="14"/>
      <c r="AGB183" s="14"/>
      <c r="AGC183" s="14"/>
      <c r="AGD183" s="14"/>
      <c r="AGE183" s="14"/>
      <c r="AGF183" s="14"/>
      <c r="AGG183" s="14"/>
      <c r="AGH183" s="14"/>
      <c r="AGI183" s="14"/>
      <c r="AGJ183" s="14"/>
      <c r="AGK183" s="14"/>
      <c r="AGL183" s="14"/>
      <c r="AGM183" s="14"/>
      <c r="AGN183" s="14"/>
      <c r="AGO183" s="14"/>
      <c r="AGP183" s="14"/>
      <c r="AGQ183" s="14"/>
      <c r="AGR183" s="14"/>
      <c r="AGS183" s="14"/>
      <c r="AGT183" s="14"/>
      <c r="AGU183" s="14"/>
      <c r="AGV183" s="14"/>
      <c r="AGW183" s="14"/>
      <c r="AGX183" s="14"/>
      <c r="AGY183" s="14"/>
      <c r="AGZ183" s="14"/>
      <c r="AHA183" s="14"/>
      <c r="AHB183" s="14"/>
      <c r="AHC183" s="14"/>
      <c r="AHD183" s="14"/>
      <c r="AHE183" s="14"/>
      <c r="AHF183" s="14"/>
      <c r="AHG183" s="14"/>
      <c r="AHH183" s="14"/>
      <c r="AHI183" s="14"/>
      <c r="AHJ183" s="14"/>
      <c r="AHK183" s="14"/>
      <c r="AHL183" s="14"/>
      <c r="AHM183" s="14"/>
      <c r="AHN183" s="14"/>
      <c r="AHO183" s="14"/>
      <c r="AHP183" s="14"/>
      <c r="AHQ183" s="14"/>
      <c r="AHR183" s="14"/>
      <c r="AHS183" s="14"/>
      <c r="AHT183" s="14"/>
      <c r="AHU183" s="14"/>
      <c r="AHV183" s="14"/>
      <c r="AHW183" s="14"/>
      <c r="AHX183" s="14"/>
      <c r="AHY183" s="14"/>
      <c r="AHZ183" s="14"/>
      <c r="AIA183" s="14"/>
      <c r="AIB183" s="14"/>
      <c r="AIC183" s="14"/>
      <c r="AID183" s="14"/>
      <c r="AIE183" s="14"/>
      <c r="AIF183" s="14"/>
      <c r="AIG183" s="14"/>
      <c r="AIH183" s="14"/>
      <c r="AII183" s="14"/>
      <c r="AIJ183" s="14"/>
      <c r="AIK183" s="14"/>
      <c r="AIL183" s="14"/>
      <c r="AIM183" s="14"/>
      <c r="AIN183" s="14"/>
      <c r="AIO183" s="14"/>
      <c r="AIP183" s="14"/>
      <c r="AIQ183" s="14"/>
      <c r="AIR183" s="14"/>
      <c r="AIS183" s="14"/>
      <c r="AIT183" s="14"/>
      <c r="AIU183" s="14"/>
      <c r="AIV183" s="14"/>
      <c r="AIW183" s="14"/>
      <c r="AIX183" s="14"/>
      <c r="AIY183" s="14"/>
      <c r="AIZ183" s="14"/>
      <c r="AJA183" s="14"/>
      <c r="AJB183" s="14"/>
      <c r="AJC183" s="14"/>
      <c r="AJD183" s="14"/>
      <c r="AJE183" s="14"/>
      <c r="AJF183" s="14"/>
      <c r="AJG183" s="14"/>
      <c r="AJH183" s="14"/>
      <c r="AJI183" s="14"/>
      <c r="AJJ183" s="14"/>
      <c r="AJK183" s="14"/>
      <c r="AJL183" s="14"/>
      <c r="AJM183" s="14"/>
      <c r="AJN183" s="14"/>
      <c r="AJO183" s="14"/>
      <c r="AJP183" s="14"/>
      <c r="AJQ183" s="14"/>
      <c r="AJR183" s="14"/>
      <c r="AJS183" s="14"/>
      <c r="AJT183" s="14"/>
      <c r="AJU183" s="14"/>
      <c r="AJV183" s="14"/>
      <c r="AJW183" s="14"/>
      <c r="AJX183" s="14"/>
      <c r="AJY183" s="14"/>
      <c r="AJZ183" s="14"/>
      <c r="AKA183" s="14"/>
      <c r="AKB183" s="14"/>
      <c r="AKC183" s="14"/>
      <c r="AKD183" s="14"/>
      <c r="AKE183" s="14"/>
      <c r="AKF183" s="14"/>
      <c r="AKG183" s="14"/>
      <c r="AKH183" s="14"/>
      <c r="AKI183" s="14"/>
      <c r="AKJ183" s="14"/>
      <c r="AKK183" s="14"/>
      <c r="AKL183" s="14"/>
      <c r="AKM183" s="14"/>
      <c r="AKN183" s="14"/>
      <c r="AKO183" s="14"/>
      <c r="AKP183" s="14"/>
      <c r="AKQ183" s="14"/>
      <c r="AKR183" s="14"/>
      <c r="AKS183" s="14"/>
      <c r="AKT183" s="14"/>
      <c r="AKU183" s="14"/>
      <c r="AKV183" s="14"/>
      <c r="AKW183" s="14"/>
      <c r="AKX183" s="14"/>
      <c r="AKY183" s="14"/>
      <c r="AKZ183" s="14"/>
      <c r="ALA183" s="14"/>
      <c r="ALB183" s="14"/>
      <c r="ALC183" s="14"/>
      <c r="ALD183" s="14"/>
      <c r="ALE183" s="14"/>
      <c r="ALF183" s="14"/>
      <c r="ALG183" s="14"/>
      <c r="ALH183" s="14"/>
      <c r="ALI183" s="14"/>
      <c r="ALJ183" s="14"/>
      <c r="ALK183" s="14"/>
      <c r="ALL183" s="14"/>
      <c r="ALM183" s="14"/>
      <c r="ALN183" s="14"/>
      <c r="ALO183" s="14"/>
      <c r="ALP183" s="14"/>
      <c r="ALQ183" s="14"/>
      <c r="ALR183" s="14"/>
      <c r="ALS183" s="14"/>
      <c r="ALT183" s="14"/>
      <c r="ALU183" s="14"/>
      <c r="ALV183" s="14"/>
      <c r="ALW183" s="14"/>
      <c r="ALX183" s="14"/>
      <c r="ALY183" s="14"/>
      <c r="ALZ183" s="14"/>
      <c r="AMA183" s="14"/>
      <c r="AMB183" s="14"/>
      <c r="AMC183" s="14"/>
      <c r="AMD183" s="14"/>
      <c r="AME183" s="14"/>
      <c r="AMF183" s="14"/>
      <c r="AMG183" s="14"/>
      <c r="AMH183" s="14"/>
      <c r="AMI183" s="14"/>
      <c r="AMJ183" s="14"/>
      <c r="AMK183" s="14"/>
      <c r="AML183" s="14"/>
      <c r="AMM183" s="14"/>
      <c r="AMN183" s="14"/>
      <c r="AMO183" s="14"/>
      <c r="AMP183" s="14"/>
      <c r="AMQ183" s="14"/>
      <c r="AMR183" s="14"/>
      <c r="AMS183" s="14"/>
      <c r="AMT183" s="14"/>
      <c r="AMU183" s="14"/>
      <c r="AMV183" s="14"/>
      <c r="AMW183" s="14"/>
      <c r="AMX183" s="14"/>
      <c r="AMY183" s="14"/>
      <c r="AMZ183" s="14"/>
      <c r="ANA183" s="14"/>
      <c r="ANB183" s="14"/>
      <c r="ANC183" s="14"/>
      <c r="AND183" s="14"/>
      <c r="ANE183" s="14"/>
      <c r="ANF183" s="14"/>
      <c r="ANG183" s="14"/>
      <c r="ANH183" s="14"/>
      <c r="ANI183" s="14"/>
      <c r="ANJ183" s="14"/>
      <c r="ANK183" s="14"/>
      <c r="ANL183" s="14"/>
      <c r="ANM183" s="14"/>
      <c r="ANN183" s="14"/>
      <c r="ANO183" s="14"/>
      <c r="ANP183" s="14"/>
      <c r="ANQ183" s="14"/>
      <c r="ANR183" s="14"/>
      <c r="ANS183" s="14"/>
      <c r="ANT183" s="14"/>
      <c r="ANU183" s="14"/>
      <c r="ANV183" s="14"/>
      <c r="ANW183" s="14"/>
      <c r="ANX183" s="14"/>
      <c r="ANY183" s="14"/>
      <c r="ANZ183" s="14"/>
      <c r="AOA183" s="14"/>
      <c r="AOB183" s="14"/>
      <c r="AOC183" s="14"/>
      <c r="AOD183" s="14"/>
      <c r="AOE183" s="14"/>
      <c r="AOF183" s="14"/>
      <c r="AOG183" s="14"/>
      <c r="AOH183" s="14"/>
      <c r="AOI183" s="14"/>
      <c r="AOJ183" s="14"/>
      <c r="AOK183" s="14"/>
      <c r="AOL183" s="14"/>
      <c r="AOM183" s="14"/>
      <c r="AON183" s="14"/>
      <c r="AOO183" s="14"/>
      <c r="AOP183" s="14"/>
      <c r="AOQ183" s="14"/>
      <c r="AOR183" s="14"/>
      <c r="AOS183" s="14"/>
      <c r="AOT183" s="14"/>
      <c r="AOU183" s="14"/>
      <c r="AOV183" s="14"/>
      <c r="AOW183" s="14"/>
      <c r="AOX183" s="14"/>
      <c r="AOY183" s="14"/>
      <c r="AOZ183" s="14"/>
      <c r="APA183" s="14"/>
      <c r="APB183" s="14"/>
      <c r="APC183" s="14"/>
      <c r="APD183" s="14"/>
      <c r="APE183" s="14"/>
      <c r="APF183" s="14"/>
      <c r="APG183" s="14"/>
      <c r="APH183" s="14"/>
      <c r="API183" s="14"/>
      <c r="APJ183" s="14"/>
      <c r="APK183" s="14"/>
      <c r="APL183" s="14"/>
      <c r="APM183" s="14"/>
      <c r="APN183" s="14"/>
      <c r="APO183" s="14"/>
      <c r="APP183" s="14"/>
      <c r="APQ183" s="14"/>
      <c r="APR183" s="14"/>
      <c r="APS183" s="14"/>
      <c r="APT183" s="14"/>
      <c r="APU183" s="14"/>
      <c r="APV183" s="14"/>
      <c r="APW183" s="14"/>
      <c r="APX183" s="14"/>
      <c r="APY183" s="14"/>
      <c r="APZ183" s="14"/>
      <c r="AQA183" s="14"/>
      <c r="AQB183" s="14"/>
      <c r="AQC183" s="14"/>
      <c r="AQD183" s="14"/>
      <c r="AQE183" s="14"/>
      <c r="AQF183" s="14"/>
      <c r="AQG183" s="14"/>
      <c r="AQH183" s="14"/>
      <c r="AQI183" s="14"/>
      <c r="AQJ183" s="14"/>
      <c r="AQK183" s="14"/>
      <c r="AQL183" s="14"/>
      <c r="AQM183" s="14"/>
      <c r="AQN183" s="14"/>
      <c r="AQO183" s="14"/>
      <c r="AQP183" s="14"/>
      <c r="AQQ183" s="14"/>
      <c r="AQR183" s="14"/>
      <c r="AQS183" s="14"/>
      <c r="AQT183" s="14"/>
      <c r="AQU183" s="14"/>
      <c r="AQV183" s="14"/>
      <c r="AQW183" s="14"/>
      <c r="AQX183" s="14"/>
      <c r="AQY183" s="14"/>
      <c r="AQZ183" s="14"/>
      <c r="ARA183" s="14"/>
      <c r="ARB183" s="14"/>
      <c r="ARC183" s="14"/>
      <c r="ARD183" s="14"/>
      <c r="ARE183" s="14"/>
      <c r="ARF183" s="14"/>
      <c r="ARG183" s="14"/>
      <c r="ARH183" s="14"/>
      <c r="ARI183" s="14"/>
      <c r="ARJ183" s="14"/>
      <c r="ARK183" s="14"/>
      <c r="ARL183" s="14"/>
      <c r="ARM183" s="14"/>
      <c r="ARN183" s="14"/>
      <c r="ARO183" s="14"/>
      <c r="ARP183" s="14"/>
      <c r="ARQ183" s="14"/>
      <c r="ARR183" s="14"/>
      <c r="ARS183" s="14"/>
      <c r="ART183" s="14"/>
      <c r="ARU183" s="14"/>
      <c r="ARV183" s="14"/>
      <c r="ARW183" s="14"/>
      <c r="ARX183" s="14"/>
      <c r="ARY183" s="14"/>
      <c r="ARZ183" s="14"/>
      <c r="ASA183" s="14"/>
      <c r="ASB183" s="14"/>
      <c r="ASC183" s="14"/>
      <c r="ASD183" s="14"/>
      <c r="ASE183" s="14"/>
      <c r="ASF183" s="14"/>
      <c r="ASG183" s="14"/>
      <c r="ASH183" s="14"/>
      <c r="ASI183" s="14"/>
      <c r="ASJ183" s="14"/>
      <c r="ASK183" s="14"/>
      <c r="ASL183" s="14"/>
      <c r="ASM183" s="14"/>
      <c r="ASN183" s="14"/>
      <c r="ASO183" s="14"/>
      <c r="ASP183" s="14"/>
      <c r="ASQ183" s="14"/>
      <c r="ASR183" s="14"/>
      <c r="ASS183" s="14"/>
      <c r="AST183" s="14"/>
      <c r="ASU183" s="14"/>
      <c r="ASV183" s="14"/>
      <c r="ASW183" s="14"/>
      <c r="ASX183" s="14"/>
      <c r="ASY183" s="14"/>
      <c r="ASZ183" s="14"/>
      <c r="ATA183" s="14"/>
      <c r="ATB183" s="14"/>
      <c r="ATC183" s="14"/>
      <c r="ATD183" s="14"/>
    </row>
    <row r="184" spans="63:1200">
      <c r="BK184" s="14" t="str">
        <f t="shared" si="2116"/>
        <v/>
      </c>
      <c r="ABO184" s="14"/>
      <c r="ABP184" s="14"/>
      <c r="ABQ184" s="14"/>
      <c r="ABR184" s="14"/>
      <c r="ABS184" s="14"/>
      <c r="ABT184" s="14"/>
      <c r="ABU184" s="14"/>
      <c r="ABV184" s="14"/>
      <c r="ABW184" s="14"/>
      <c r="ABX184" s="14"/>
      <c r="ABY184" s="14"/>
      <c r="ABZ184" s="14"/>
      <c r="ACA184" s="14"/>
      <c r="ACB184" s="14"/>
      <c r="ACC184" s="14"/>
      <c r="ACD184" s="14"/>
      <c r="ACE184" s="14"/>
      <c r="ACF184" s="14"/>
      <c r="ACG184" s="14"/>
      <c r="ACH184" s="14"/>
      <c r="ACI184" s="14"/>
      <c r="ACJ184" s="14"/>
      <c r="ACK184" s="14"/>
      <c r="ACL184" s="14"/>
      <c r="ACM184" s="14"/>
      <c r="ACN184" s="14"/>
      <c r="ACO184" s="14"/>
      <c r="ACP184" s="14"/>
      <c r="ACQ184" s="14"/>
      <c r="ACR184" s="14"/>
      <c r="ACS184" s="14"/>
      <c r="ACT184" s="14"/>
      <c r="ACU184" s="14"/>
      <c r="ACV184" s="14"/>
      <c r="ACW184" s="14"/>
      <c r="ACX184" s="14"/>
      <c r="ACY184" s="14"/>
      <c r="ACZ184" s="14"/>
      <c r="ADA184" s="14"/>
      <c r="ADB184" s="14"/>
      <c r="ADC184" s="14"/>
      <c r="ADD184" s="14"/>
      <c r="ADE184" s="14"/>
      <c r="ADF184" s="14"/>
      <c r="ADG184" s="14"/>
      <c r="ADH184" s="14"/>
      <c r="ADI184" s="14"/>
      <c r="ADJ184" s="14"/>
      <c r="ADK184" s="14"/>
      <c r="ADL184" s="14"/>
      <c r="ADM184" s="14"/>
      <c r="ADN184" s="14"/>
      <c r="ADO184" s="14"/>
      <c r="ADP184" s="14"/>
      <c r="ADQ184" s="14"/>
      <c r="ADR184" s="14"/>
      <c r="ADS184" s="14"/>
      <c r="ADT184" s="14"/>
      <c r="ADU184" s="14"/>
      <c r="ADV184" s="14"/>
      <c r="ADW184" s="14"/>
      <c r="ADX184" s="14"/>
      <c r="ADY184" s="14"/>
      <c r="ADZ184" s="14"/>
      <c r="AEA184" s="14"/>
      <c r="AEB184" s="14"/>
      <c r="AEC184" s="14"/>
      <c r="AED184" s="14"/>
      <c r="AEE184" s="14"/>
      <c r="AEF184" s="14"/>
      <c r="AEG184" s="14"/>
      <c r="AEH184" s="14"/>
      <c r="AEI184" s="14"/>
      <c r="AEJ184" s="14"/>
      <c r="AEK184" s="14"/>
      <c r="AEL184" s="14"/>
      <c r="AEM184" s="14"/>
      <c r="AEN184" s="14"/>
      <c r="AEO184" s="14"/>
      <c r="AEP184" s="14"/>
      <c r="AEQ184" s="14"/>
      <c r="AER184" s="14"/>
      <c r="AES184" s="14"/>
      <c r="AET184" s="14"/>
      <c r="AEU184" s="14"/>
      <c r="AEV184" s="14"/>
      <c r="AEW184" s="14"/>
      <c r="AEX184" s="14"/>
      <c r="AEY184" s="14"/>
      <c r="AEZ184" s="14"/>
      <c r="AFA184" s="14"/>
      <c r="AFB184" s="14"/>
      <c r="AFC184" s="14"/>
      <c r="AFD184" s="14"/>
      <c r="AFE184" s="14"/>
      <c r="AFF184" s="14"/>
      <c r="AFG184" s="14"/>
      <c r="AFH184" s="14"/>
      <c r="AFI184" s="14"/>
      <c r="AFJ184" s="14"/>
      <c r="AFK184" s="14"/>
      <c r="AFL184" s="14"/>
      <c r="AFM184" s="14"/>
      <c r="AFN184" s="14"/>
      <c r="AFO184" s="14"/>
      <c r="AFP184" s="14"/>
      <c r="AFQ184" s="14"/>
      <c r="AFR184" s="14"/>
      <c r="AFS184" s="14"/>
      <c r="AFT184" s="14"/>
      <c r="AFU184" s="14"/>
      <c r="AFV184" s="14"/>
      <c r="AFW184" s="14"/>
      <c r="AFX184" s="14"/>
      <c r="AFY184" s="14"/>
      <c r="AFZ184" s="14"/>
      <c r="AGA184" s="14"/>
      <c r="AGB184" s="14"/>
      <c r="AGC184" s="14"/>
      <c r="AGD184" s="14"/>
      <c r="AGE184" s="14"/>
      <c r="AGF184" s="14"/>
      <c r="AGG184" s="14"/>
      <c r="AGH184" s="14"/>
      <c r="AGI184" s="14"/>
      <c r="AGJ184" s="14"/>
      <c r="AGK184" s="14"/>
      <c r="AGL184" s="14"/>
      <c r="AGM184" s="14"/>
      <c r="AGN184" s="14"/>
      <c r="AGO184" s="14"/>
      <c r="AGP184" s="14"/>
      <c r="AGQ184" s="14"/>
      <c r="AGR184" s="14"/>
      <c r="AGS184" s="14"/>
      <c r="AGT184" s="14"/>
      <c r="AGU184" s="14"/>
      <c r="AGV184" s="14"/>
      <c r="AGW184" s="14"/>
      <c r="AGX184" s="14"/>
      <c r="AGY184" s="14"/>
      <c r="AGZ184" s="14"/>
      <c r="AHA184" s="14"/>
      <c r="AHB184" s="14"/>
      <c r="AHC184" s="14"/>
      <c r="AHD184" s="14"/>
      <c r="AHE184" s="14"/>
      <c r="AHF184" s="14"/>
      <c r="AHG184" s="14"/>
      <c r="AHH184" s="14"/>
      <c r="AHI184" s="14"/>
      <c r="AHJ184" s="14"/>
      <c r="AHK184" s="14"/>
      <c r="AHL184" s="14"/>
      <c r="AHM184" s="14"/>
      <c r="AHN184" s="14"/>
      <c r="AHO184" s="14"/>
      <c r="AHP184" s="14"/>
      <c r="AHQ184" s="14"/>
      <c r="AHR184" s="14"/>
      <c r="AHS184" s="14"/>
      <c r="AHT184" s="14"/>
      <c r="AHU184" s="14"/>
      <c r="AHV184" s="14"/>
      <c r="AHW184" s="14"/>
      <c r="AHX184" s="14"/>
      <c r="AHY184" s="14"/>
      <c r="AHZ184" s="14"/>
      <c r="AIA184" s="14"/>
      <c r="AIB184" s="14"/>
      <c r="AIC184" s="14"/>
      <c r="AID184" s="14"/>
      <c r="AIE184" s="14"/>
      <c r="AIF184" s="14"/>
      <c r="AIG184" s="14"/>
      <c r="AIH184" s="14"/>
      <c r="AII184" s="14"/>
      <c r="AIJ184" s="14"/>
      <c r="AIK184" s="14"/>
      <c r="AIL184" s="14"/>
      <c r="AIM184" s="14"/>
      <c r="AIN184" s="14"/>
      <c r="AIO184" s="14"/>
      <c r="AIP184" s="14"/>
      <c r="AIQ184" s="14"/>
      <c r="AIR184" s="14"/>
      <c r="AIS184" s="14"/>
      <c r="AIT184" s="14"/>
      <c r="AIU184" s="14"/>
      <c r="AIV184" s="14"/>
      <c r="AIW184" s="14"/>
      <c r="AIX184" s="14"/>
      <c r="AIY184" s="14"/>
      <c r="AIZ184" s="14"/>
      <c r="AJA184" s="14"/>
      <c r="AJB184" s="14"/>
      <c r="AJC184" s="14"/>
      <c r="AJD184" s="14"/>
      <c r="AJE184" s="14"/>
      <c r="AJF184" s="14"/>
      <c r="AJG184" s="14"/>
      <c r="AJH184" s="14"/>
      <c r="AJI184" s="14"/>
      <c r="AJJ184" s="14"/>
      <c r="AJK184" s="14"/>
      <c r="AJL184" s="14"/>
      <c r="AJM184" s="14"/>
      <c r="AJN184" s="14"/>
      <c r="AJO184" s="14"/>
      <c r="AJP184" s="14"/>
      <c r="AJQ184" s="14"/>
      <c r="AJR184" s="14"/>
      <c r="AJS184" s="14"/>
      <c r="AJT184" s="14"/>
      <c r="AJU184" s="14"/>
      <c r="AJV184" s="14"/>
      <c r="AJW184" s="14"/>
      <c r="AJX184" s="14"/>
      <c r="AJY184" s="14"/>
      <c r="AJZ184" s="14"/>
      <c r="AKA184" s="14"/>
      <c r="AKB184" s="14"/>
      <c r="AKC184" s="14"/>
      <c r="AKD184" s="14"/>
      <c r="AKE184" s="14"/>
      <c r="AKF184" s="14"/>
      <c r="AKG184" s="14"/>
      <c r="AKH184" s="14"/>
      <c r="AKI184" s="14"/>
      <c r="AKJ184" s="14"/>
      <c r="AKK184" s="14"/>
      <c r="AKL184" s="14"/>
      <c r="AKM184" s="14"/>
      <c r="AKN184" s="14"/>
      <c r="AKO184" s="14"/>
      <c r="AKP184" s="14"/>
      <c r="AKQ184" s="14"/>
      <c r="AKR184" s="14"/>
      <c r="AKS184" s="14"/>
      <c r="AKT184" s="14"/>
      <c r="AKU184" s="14"/>
      <c r="AKV184" s="14"/>
      <c r="AKW184" s="14"/>
      <c r="AKX184" s="14"/>
      <c r="AKY184" s="14"/>
      <c r="AKZ184" s="14"/>
      <c r="ALA184" s="14"/>
      <c r="ALB184" s="14"/>
      <c r="ALC184" s="14"/>
      <c r="ALD184" s="14"/>
      <c r="ALE184" s="14"/>
      <c r="ALF184" s="14"/>
      <c r="ALG184" s="14"/>
      <c r="ALH184" s="14"/>
      <c r="ALI184" s="14"/>
      <c r="ALJ184" s="14"/>
      <c r="ALK184" s="14"/>
      <c r="ALL184" s="14"/>
      <c r="ALM184" s="14"/>
      <c r="ALN184" s="14"/>
      <c r="ALO184" s="14"/>
      <c r="ALP184" s="14"/>
      <c r="ALQ184" s="14"/>
      <c r="ALR184" s="14"/>
      <c r="ALS184" s="14"/>
      <c r="ALT184" s="14"/>
      <c r="ALU184" s="14"/>
      <c r="ALV184" s="14"/>
      <c r="ALW184" s="14"/>
      <c r="ALX184" s="14"/>
      <c r="ALY184" s="14"/>
      <c r="ALZ184" s="14"/>
      <c r="AMA184" s="14"/>
      <c r="AMB184" s="14"/>
      <c r="AMC184" s="14"/>
      <c r="AMD184" s="14"/>
      <c r="AME184" s="14"/>
      <c r="AMF184" s="14"/>
      <c r="AMG184" s="14"/>
      <c r="AMH184" s="14"/>
      <c r="AMI184" s="14"/>
      <c r="AMJ184" s="14"/>
      <c r="AMK184" s="14"/>
      <c r="AML184" s="14"/>
      <c r="AMM184" s="14"/>
      <c r="AMN184" s="14"/>
      <c r="AMO184" s="14"/>
      <c r="AMP184" s="14"/>
      <c r="AMQ184" s="14"/>
      <c r="AMR184" s="14"/>
      <c r="AMS184" s="14"/>
      <c r="AMT184" s="14"/>
      <c r="AMU184" s="14"/>
      <c r="AMV184" s="14"/>
      <c r="AMW184" s="14"/>
      <c r="AMX184" s="14"/>
      <c r="AMY184" s="14"/>
      <c r="AMZ184" s="14"/>
      <c r="ANA184" s="14"/>
      <c r="ANB184" s="14"/>
      <c r="ANC184" s="14"/>
      <c r="AND184" s="14"/>
      <c r="ANE184" s="14"/>
      <c r="ANF184" s="14"/>
      <c r="ANG184" s="14"/>
      <c r="ANH184" s="14"/>
      <c r="ANI184" s="14"/>
      <c r="ANJ184" s="14"/>
      <c r="ANK184" s="14"/>
      <c r="ANL184" s="14"/>
      <c r="ANM184" s="14"/>
      <c r="ANN184" s="14"/>
      <c r="ANO184" s="14"/>
      <c r="ANP184" s="14"/>
      <c r="ANQ184" s="14"/>
      <c r="ANR184" s="14"/>
      <c r="ANS184" s="14"/>
      <c r="ANT184" s="14"/>
      <c r="ANU184" s="14"/>
      <c r="ANV184" s="14"/>
      <c r="ANW184" s="14"/>
      <c r="ANX184" s="14"/>
      <c r="ANY184" s="14"/>
      <c r="ANZ184" s="14"/>
      <c r="AOA184" s="14"/>
      <c r="AOB184" s="14"/>
      <c r="AOC184" s="14"/>
      <c r="AOD184" s="14"/>
      <c r="AOE184" s="14"/>
      <c r="AOF184" s="14"/>
      <c r="AOG184" s="14"/>
      <c r="AOH184" s="14"/>
      <c r="AOI184" s="14"/>
      <c r="AOJ184" s="14"/>
      <c r="AOK184" s="14"/>
      <c r="AOL184" s="14"/>
      <c r="AOM184" s="14"/>
      <c r="AON184" s="14"/>
      <c r="AOO184" s="14"/>
      <c r="AOP184" s="14"/>
      <c r="AOQ184" s="14"/>
      <c r="AOR184" s="14"/>
      <c r="AOS184" s="14"/>
      <c r="AOT184" s="14"/>
      <c r="AOU184" s="14"/>
      <c r="AOV184" s="14"/>
      <c r="AOW184" s="14"/>
      <c r="AOX184" s="14"/>
      <c r="AOY184" s="14"/>
      <c r="AOZ184" s="14"/>
      <c r="APA184" s="14"/>
      <c r="APB184" s="14"/>
      <c r="APC184" s="14"/>
      <c r="APD184" s="14"/>
      <c r="APE184" s="14"/>
      <c r="APF184" s="14"/>
      <c r="APG184" s="14"/>
      <c r="APH184" s="14"/>
      <c r="API184" s="14"/>
      <c r="APJ184" s="14"/>
      <c r="APK184" s="14"/>
      <c r="APL184" s="14"/>
      <c r="APM184" s="14"/>
      <c r="APN184" s="14"/>
      <c r="APO184" s="14"/>
      <c r="APP184" s="14"/>
      <c r="APQ184" s="14"/>
      <c r="APR184" s="14"/>
      <c r="APS184" s="14"/>
      <c r="APT184" s="14"/>
      <c r="APU184" s="14"/>
      <c r="APV184" s="14"/>
      <c r="APW184" s="14"/>
      <c r="APX184" s="14"/>
      <c r="APY184" s="14"/>
      <c r="APZ184" s="14"/>
      <c r="AQA184" s="14"/>
      <c r="AQB184" s="14"/>
      <c r="AQC184" s="14"/>
      <c r="AQD184" s="14"/>
      <c r="AQE184" s="14"/>
      <c r="AQF184" s="14"/>
      <c r="AQG184" s="14"/>
      <c r="AQH184" s="14"/>
      <c r="AQI184" s="14"/>
      <c r="AQJ184" s="14"/>
      <c r="AQK184" s="14"/>
      <c r="AQL184" s="14"/>
      <c r="AQM184" s="14"/>
      <c r="AQN184" s="14"/>
      <c r="AQO184" s="14"/>
      <c r="AQP184" s="14"/>
      <c r="AQQ184" s="14"/>
      <c r="AQR184" s="14"/>
      <c r="AQS184" s="14"/>
      <c r="AQT184" s="14"/>
      <c r="AQU184" s="14"/>
      <c r="AQV184" s="14"/>
      <c r="AQW184" s="14"/>
      <c r="AQX184" s="14"/>
      <c r="AQY184" s="14"/>
      <c r="AQZ184" s="14"/>
      <c r="ARA184" s="14"/>
      <c r="ARB184" s="14"/>
      <c r="ARC184" s="14"/>
      <c r="ARD184" s="14"/>
      <c r="ARE184" s="14"/>
      <c r="ARF184" s="14"/>
      <c r="ARG184" s="14"/>
      <c r="ARH184" s="14"/>
      <c r="ARI184" s="14"/>
      <c r="ARJ184" s="14"/>
      <c r="ARK184" s="14"/>
      <c r="ARL184" s="14"/>
      <c r="ARM184" s="14"/>
      <c r="ARN184" s="14"/>
      <c r="ARO184" s="14"/>
      <c r="ARP184" s="14"/>
      <c r="ARQ184" s="14"/>
      <c r="ARR184" s="14"/>
      <c r="ARS184" s="14"/>
      <c r="ART184" s="14"/>
      <c r="ARU184" s="14"/>
      <c r="ARV184" s="14"/>
      <c r="ARW184" s="14"/>
      <c r="ARX184" s="14"/>
      <c r="ARY184" s="14"/>
      <c r="ARZ184" s="14"/>
      <c r="ASA184" s="14"/>
      <c r="ASB184" s="14"/>
      <c r="ASC184" s="14"/>
      <c r="ASD184" s="14"/>
      <c r="ASE184" s="14"/>
      <c r="ASF184" s="14"/>
      <c r="ASG184" s="14"/>
      <c r="ASH184" s="14"/>
      <c r="ASI184" s="14"/>
      <c r="ASJ184" s="14"/>
      <c r="ASK184" s="14"/>
      <c r="ASL184" s="14"/>
      <c r="ASM184" s="14"/>
      <c r="ASN184" s="14"/>
      <c r="ASO184" s="14"/>
      <c r="ASP184" s="14"/>
      <c r="ASQ184" s="14"/>
      <c r="ASR184" s="14"/>
      <c r="ASS184" s="14"/>
      <c r="AST184" s="14"/>
      <c r="ASU184" s="14"/>
      <c r="ASV184" s="14"/>
      <c r="ASW184" s="14"/>
      <c r="ASX184" s="14"/>
      <c r="ASY184" s="14"/>
      <c r="ASZ184" s="14"/>
      <c r="ATA184" s="14"/>
      <c r="ATB184" s="14"/>
      <c r="ATC184" s="14"/>
      <c r="ATD184" s="14"/>
    </row>
    <row r="185" spans="63:1200">
      <c r="BK185" s="14" t="str">
        <f t="shared" si="2116"/>
        <v/>
      </c>
      <c r="ABO185" s="14"/>
      <c r="ABP185" s="14"/>
      <c r="ABQ185" s="14"/>
      <c r="ABR185" s="14"/>
      <c r="ABS185" s="14"/>
      <c r="ABT185" s="14"/>
      <c r="ABU185" s="14"/>
      <c r="ABV185" s="14"/>
      <c r="ABW185" s="14"/>
      <c r="ABX185" s="14"/>
      <c r="ABY185" s="14"/>
      <c r="ABZ185" s="14"/>
      <c r="ACA185" s="14"/>
      <c r="ACB185" s="14"/>
      <c r="ACC185" s="14"/>
      <c r="ACD185" s="14"/>
      <c r="ACE185" s="14"/>
      <c r="ACF185" s="14"/>
      <c r="ACG185" s="14"/>
      <c r="ACH185" s="14"/>
      <c r="ACI185" s="14"/>
      <c r="ACJ185" s="14"/>
      <c r="ACK185" s="14"/>
      <c r="ACL185" s="14"/>
      <c r="ACM185" s="14"/>
      <c r="ACN185" s="14"/>
      <c r="ACO185" s="14"/>
      <c r="ACP185" s="14"/>
      <c r="ACQ185" s="14"/>
      <c r="ACR185" s="14"/>
      <c r="ACS185" s="14"/>
      <c r="ACT185" s="14"/>
      <c r="ACU185" s="14"/>
      <c r="ACV185" s="14"/>
      <c r="ACW185" s="14"/>
      <c r="ACX185" s="14"/>
      <c r="ACY185" s="14"/>
      <c r="ACZ185" s="14"/>
      <c r="ADA185" s="14"/>
      <c r="ADB185" s="14"/>
      <c r="ADC185" s="14"/>
      <c r="ADD185" s="14"/>
      <c r="ADE185" s="14"/>
      <c r="ADF185" s="14"/>
      <c r="ADG185" s="14"/>
      <c r="ADH185" s="14"/>
      <c r="ADI185" s="14"/>
      <c r="ADJ185" s="14"/>
      <c r="ADK185" s="14"/>
      <c r="ADL185" s="14"/>
      <c r="ADM185" s="14"/>
      <c r="ADN185" s="14"/>
      <c r="ADO185" s="14"/>
      <c r="ADP185" s="14"/>
      <c r="ADQ185" s="14"/>
      <c r="ADR185" s="14"/>
      <c r="ADS185" s="14"/>
      <c r="ADT185" s="14"/>
      <c r="ADU185" s="14"/>
      <c r="ADV185" s="14"/>
      <c r="ADW185" s="14"/>
      <c r="ADX185" s="14"/>
      <c r="ADY185" s="14"/>
      <c r="ADZ185" s="14"/>
      <c r="AEA185" s="14"/>
      <c r="AEB185" s="14"/>
      <c r="AEC185" s="14"/>
      <c r="AED185" s="14"/>
      <c r="AEE185" s="14"/>
      <c r="AEF185" s="14"/>
      <c r="AEG185" s="14"/>
      <c r="AEH185" s="14"/>
      <c r="AEI185" s="14"/>
      <c r="AEJ185" s="14"/>
      <c r="AEK185" s="14"/>
      <c r="AEL185" s="14"/>
      <c r="AEM185" s="14"/>
      <c r="AEN185" s="14"/>
      <c r="AEO185" s="14"/>
      <c r="AEP185" s="14"/>
      <c r="AEQ185" s="14"/>
      <c r="AER185" s="14"/>
      <c r="AES185" s="14"/>
      <c r="AET185" s="14"/>
      <c r="AEU185" s="14"/>
      <c r="AEV185" s="14"/>
      <c r="AEW185" s="14"/>
      <c r="AEX185" s="14"/>
      <c r="AEY185" s="14"/>
      <c r="AEZ185" s="14"/>
      <c r="AFA185" s="14"/>
      <c r="AFB185" s="14"/>
      <c r="AFC185" s="14"/>
      <c r="AFD185" s="14"/>
      <c r="AFE185" s="14"/>
      <c r="AFF185" s="14"/>
      <c r="AFG185" s="14"/>
      <c r="AFH185" s="14"/>
      <c r="AFI185" s="14"/>
      <c r="AFJ185" s="14"/>
      <c r="AFK185" s="14"/>
      <c r="AFL185" s="14"/>
      <c r="AFM185" s="14"/>
      <c r="AFN185" s="14"/>
      <c r="AFO185" s="14"/>
      <c r="AFP185" s="14"/>
      <c r="AFQ185" s="14"/>
      <c r="AFR185" s="14"/>
      <c r="AFS185" s="14"/>
      <c r="AFT185" s="14"/>
      <c r="AFU185" s="14"/>
      <c r="AFV185" s="14"/>
      <c r="AFW185" s="14"/>
      <c r="AFX185" s="14"/>
      <c r="AFY185" s="14"/>
      <c r="AFZ185" s="14"/>
      <c r="AGA185" s="14"/>
      <c r="AGB185" s="14"/>
      <c r="AGC185" s="14"/>
      <c r="AGD185" s="14"/>
      <c r="AGE185" s="14"/>
      <c r="AGF185" s="14"/>
      <c r="AGG185" s="14"/>
      <c r="AGH185" s="14"/>
      <c r="AGI185" s="14"/>
      <c r="AGJ185" s="14"/>
      <c r="AGK185" s="14"/>
      <c r="AGL185" s="14"/>
      <c r="AGM185" s="14"/>
      <c r="AGN185" s="14"/>
      <c r="AGO185" s="14"/>
      <c r="AGP185" s="14"/>
      <c r="AGQ185" s="14"/>
      <c r="AGR185" s="14"/>
      <c r="AGS185" s="14"/>
      <c r="AGT185" s="14"/>
      <c r="AGU185" s="14"/>
      <c r="AGV185" s="14"/>
      <c r="AGW185" s="14"/>
      <c r="AGX185" s="14"/>
      <c r="AGY185" s="14"/>
      <c r="AGZ185" s="14"/>
      <c r="AHA185" s="14"/>
      <c r="AHB185" s="14"/>
      <c r="AHC185" s="14"/>
      <c r="AHD185" s="14"/>
      <c r="AHE185" s="14"/>
      <c r="AHF185" s="14"/>
      <c r="AHG185" s="14"/>
      <c r="AHH185" s="14"/>
      <c r="AHI185" s="14"/>
      <c r="AHJ185" s="14"/>
      <c r="AHK185" s="14"/>
      <c r="AHL185" s="14"/>
      <c r="AHM185" s="14"/>
      <c r="AHN185" s="14"/>
      <c r="AHO185" s="14"/>
      <c r="AHP185" s="14"/>
      <c r="AHQ185" s="14"/>
      <c r="AHR185" s="14"/>
      <c r="AHS185" s="14"/>
      <c r="AHT185" s="14"/>
      <c r="AHU185" s="14"/>
      <c r="AHV185" s="14"/>
      <c r="AHW185" s="14"/>
      <c r="AHX185" s="14"/>
      <c r="AHY185" s="14"/>
      <c r="AHZ185" s="14"/>
      <c r="AIA185" s="14"/>
      <c r="AIB185" s="14"/>
      <c r="AIC185" s="14"/>
      <c r="AID185" s="14"/>
      <c r="AIE185" s="14"/>
      <c r="AIF185" s="14"/>
      <c r="AIG185" s="14"/>
      <c r="AIH185" s="14"/>
      <c r="AII185" s="14"/>
      <c r="AIJ185" s="14"/>
      <c r="AIK185" s="14"/>
      <c r="AIL185" s="14"/>
      <c r="AIM185" s="14"/>
      <c r="AIN185" s="14"/>
      <c r="AIO185" s="14"/>
      <c r="AIP185" s="14"/>
      <c r="AIQ185" s="14"/>
      <c r="AIR185" s="14"/>
      <c r="AIS185" s="14"/>
      <c r="AIT185" s="14"/>
      <c r="AIU185" s="14"/>
      <c r="AIV185" s="14"/>
      <c r="AIW185" s="14"/>
      <c r="AIX185" s="14"/>
      <c r="AIY185" s="14"/>
      <c r="AIZ185" s="14"/>
      <c r="AJA185" s="14"/>
      <c r="AJB185" s="14"/>
      <c r="AJC185" s="14"/>
      <c r="AJD185" s="14"/>
      <c r="AJE185" s="14"/>
      <c r="AJF185" s="14"/>
      <c r="AJG185" s="14"/>
      <c r="AJH185" s="14"/>
      <c r="AJI185" s="14"/>
      <c r="AJJ185" s="14"/>
      <c r="AJK185" s="14"/>
      <c r="AJL185" s="14"/>
      <c r="AJM185" s="14"/>
      <c r="AJN185" s="14"/>
      <c r="AJO185" s="14"/>
      <c r="AJP185" s="14"/>
      <c r="AJQ185" s="14"/>
      <c r="AJR185" s="14"/>
      <c r="AJS185" s="14"/>
      <c r="AJT185" s="14"/>
      <c r="AJU185" s="14"/>
      <c r="AJV185" s="14"/>
      <c r="AJW185" s="14"/>
      <c r="AJX185" s="14"/>
      <c r="AJY185" s="14"/>
      <c r="AJZ185" s="14"/>
      <c r="AKA185" s="14"/>
      <c r="AKB185" s="14"/>
      <c r="AKC185" s="14"/>
      <c r="AKD185" s="14"/>
      <c r="AKE185" s="14"/>
      <c r="AKF185" s="14"/>
      <c r="AKG185" s="14"/>
      <c r="AKH185" s="14"/>
      <c r="AKI185" s="14"/>
      <c r="AKJ185" s="14"/>
      <c r="AKK185" s="14"/>
      <c r="AKL185" s="14"/>
      <c r="AKM185" s="14"/>
      <c r="AKN185" s="14"/>
      <c r="AKO185" s="14"/>
      <c r="AKP185" s="14"/>
      <c r="AKQ185" s="14"/>
      <c r="AKR185" s="14"/>
      <c r="AKS185" s="14"/>
      <c r="AKT185" s="14"/>
      <c r="AKU185" s="14"/>
      <c r="AKV185" s="14"/>
      <c r="AKW185" s="14"/>
      <c r="AKX185" s="14"/>
      <c r="AKY185" s="14"/>
      <c r="AKZ185" s="14"/>
      <c r="ALA185" s="14"/>
      <c r="ALB185" s="14"/>
      <c r="ALC185" s="14"/>
      <c r="ALD185" s="14"/>
      <c r="ALE185" s="14"/>
      <c r="ALF185" s="14"/>
      <c r="ALG185" s="14"/>
      <c r="ALH185" s="14"/>
      <c r="ALI185" s="14"/>
      <c r="ALJ185" s="14"/>
      <c r="ALK185" s="14"/>
      <c r="ALL185" s="14"/>
      <c r="ALM185" s="14"/>
      <c r="ALN185" s="14"/>
      <c r="ALO185" s="14"/>
      <c r="ALP185" s="14"/>
      <c r="ALQ185" s="14"/>
      <c r="ALR185" s="14"/>
      <c r="ALS185" s="14"/>
      <c r="ALT185" s="14"/>
      <c r="ALU185" s="14"/>
      <c r="ALV185" s="14"/>
      <c r="ALW185" s="14"/>
      <c r="ALX185" s="14"/>
      <c r="ALY185" s="14"/>
      <c r="ALZ185" s="14"/>
      <c r="AMA185" s="14"/>
      <c r="AMB185" s="14"/>
      <c r="AMC185" s="14"/>
      <c r="AMD185" s="14"/>
      <c r="AME185" s="14"/>
      <c r="AMF185" s="14"/>
      <c r="AMG185" s="14"/>
      <c r="AMH185" s="14"/>
      <c r="AMI185" s="14"/>
      <c r="AMJ185" s="14"/>
      <c r="AMK185" s="14"/>
      <c r="AML185" s="14"/>
      <c r="AMM185" s="14"/>
      <c r="AMN185" s="14"/>
      <c r="AMO185" s="14"/>
      <c r="AMP185" s="14"/>
      <c r="AMQ185" s="14"/>
      <c r="AMR185" s="14"/>
      <c r="AMS185" s="14"/>
      <c r="AMT185" s="14"/>
      <c r="AMU185" s="14"/>
      <c r="AMV185" s="14"/>
      <c r="AMW185" s="14"/>
      <c r="AMX185" s="14"/>
      <c r="AMY185" s="14"/>
      <c r="AMZ185" s="14"/>
      <c r="ANA185" s="14"/>
      <c r="ANB185" s="14"/>
      <c r="ANC185" s="14"/>
      <c r="AND185" s="14"/>
      <c r="ANE185" s="14"/>
      <c r="ANF185" s="14"/>
      <c r="ANG185" s="14"/>
      <c r="ANH185" s="14"/>
      <c r="ANI185" s="14"/>
      <c r="ANJ185" s="14"/>
      <c r="ANK185" s="14"/>
      <c r="ANL185" s="14"/>
      <c r="ANM185" s="14"/>
      <c r="ANN185" s="14"/>
      <c r="ANO185" s="14"/>
      <c r="ANP185" s="14"/>
      <c r="ANQ185" s="14"/>
      <c r="ANR185" s="14"/>
      <c r="ANS185" s="14"/>
      <c r="ANT185" s="14"/>
      <c r="ANU185" s="14"/>
      <c r="ANV185" s="14"/>
      <c r="ANW185" s="14"/>
      <c r="ANX185" s="14"/>
      <c r="ANY185" s="14"/>
      <c r="ANZ185" s="14"/>
      <c r="AOA185" s="14"/>
      <c r="AOB185" s="14"/>
      <c r="AOC185" s="14"/>
      <c r="AOD185" s="14"/>
      <c r="AOE185" s="14"/>
      <c r="AOF185" s="14"/>
      <c r="AOG185" s="14"/>
      <c r="AOH185" s="14"/>
      <c r="AOI185" s="14"/>
      <c r="AOJ185" s="14"/>
      <c r="AOK185" s="14"/>
      <c r="AOL185" s="14"/>
      <c r="AOM185" s="14"/>
      <c r="AON185" s="14"/>
      <c r="AOO185" s="14"/>
      <c r="AOP185" s="14"/>
      <c r="AOQ185" s="14"/>
      <c r="AOR185" s="14"/>
      <c r="AOS185" s="14"/>
      <c r="AOT185" s="14"/>
      <c r="AOU185" s="14"/>
      <c r="AOV185" s="14"/>
      <c r="AOW185" s="14"/>
      <c r="AOX185" s="14"/>
      <c r="AOY185" s="14"/>
      <c r="AOZ185" s="14"/>
      <c r="APA185" s="14"/>
      <c r="APB185" s="14"/>
      <c r="APC185" s="14"/>
      <c r="APD185" s="14"/>
      <c r="APE185" s="14"/>
      <c r="APF185" s="14"/>
      <c r="APG185" s="14"/>
      <c r="APH185" s="14"/>
      <c r="API185" s="14"/>
      <c r="APJ185" s="14"/>
      <c r="APK185" s="14"/>
      <c r="APL185" s="14"/>
      <c r="APM185" s="14"/>
      <c r="APN185" s="14"/>
      <c r="APO185" s="14"/>
      <c r="APP185" s="14"/>
      <c r="APQ185" s="14"/>
      <c r="APR185" s="14"/>
      <c r="APS185" s="14"/>
      <c r="APT185" s="14"/>
      <c r="APU185" s="14"/>
      <c r="APV185" s="14"/>
      <c r="APW185" s="14"/>
      <c r="APX185" s="14"/>
      <c r="APY185" s="14"/>
      <c r="APZ185" s="14"/>
      <c r="AQA185" s="14"/>
      <c r="AQB185" s="14"/>
      <c r="AQC185" s="14"/>
      <c r="AQD185" s="14"/>
      <c r="AQE185" s="14"/>
      <c r="AQF185" s="14"/>
      <c r="AQG185" s="14"/>
      <c r="AQH185" s="14"/>
      <c r="AQI185" s="14"/>
      <c r="AQJ185" s="14"/>
      <c r="AQK185" s="14"/>
      <c r="AQL185" s="14"/>
      <c r="AQM185" s="14"/>
      <c r="AQN185" s="14"/>
      <c r="AQO185" s="14"/>
      <c r="AQP185" s="14"/>
      <c r="AQQ185" s="14"/>
      <c r="AQR185" s="14"/>
      <c r="AQS185" s="14"/>
      <c r="AQT185" s="14"/>
      <c r="AQU185" s="14"/>
      <c r="AQV185" s="14"/>
      <c r="AQW185" s="14"/>
      <c r="AQX185" s="14"/>
      <c r="AQY185" s="14"/>
      <c r="AQZ185" s="14"/>
      <c r="ARA185" s="14"/>
      <c r="ARB185" s="14"/>
      <c r="ARC185" s="14"/>
      <c r="ARD185" s="14"/>
      <c r="ARE185" s="14"/>
      <c r="ARF185" s="14"/>
      <c r="ARG185" s="14"/>
      <c r="ARH185" s="14"/>
      <c r="ARI185" s="14"/>
      <c r="ARJ185" s="14"/>
      <c r="ARK185" s="14"/>
      <c r="ARL185" s="14"/>
      <c r="ARM185" s="14"/>
      <c r="ARN185" s="14"/>
      <c r="ARO185" s="14"/>
      <c r="ARP185" s="14"/>
      <c r="ARQ185" s="14"/>
      <c r="ARR185" s="14"/>
      <c r="ARS185" s="14"/>
      <c r="ART185" s="14"/>
      <c r="ARU185" s="14"/>
      <c r="ARV185" s="14"/>
      <c r="ARW185" s="14"/>
      <c r="ARX185" s="14"/>
      <c r="ARY185" s="14"/>
      <c r="ARZ185" s="14"/>
      <c r="ASA185" s="14"/>
      <c r="ASB185" s="14"/>
      <c r="ASC185" s="14"/>
      <c r="ASD185" s="14"/>
      <c r="ASE185" s="14"/>
      <c r="ASF185" s="14"/>
      <c r="ASG185" s="14"/>
      <c r="ASH185" s="14"/>
      <c r="ASI185" s="14"/>
      <c r="ASJ185" s="14"/>
      <c r="ASK185" s="14"/>
      <c r="ASL185" s="14"/>
      <c r="ASM185" s="14"/>
      <c r="ASN185" s="14"/>
      <c r="ASO185" s="14"/>
      <c r="ASP185" s="14"/>
      <c r="ASQ185" s="14"/>
      <c r="ASR185" s="14"/>
      <c r="ASS185" s="14"/>
      <c r="AST185" s="14"/>
      <c r="ASU185" s="14"/>
      <c r="ASV185" s="14"/>
      <c r="ASW185" s="14"/>
      <c r="ASX185" s="14"/>
      <c r="ASY185" s="14"/>
      <c r="ASZ185" s="14"/>
      <c r="ATA185" s="14"/>
      <c r="ATB185" s="14"/>
      <c r="ATC185" s="14"/>
      <c r="ATD185" s="14"/>
    </row>
    <row r="186" spans="63:1200">
      <c r="BK186" s="14" t="str">
        <f t="shared" si="2116"/>
        <v/>
      </c>
      <c r="ABO186" s="14"/>
      <c r="ABP186" s="14"/>
      <c r="ABQ186" s="14"/>
      <c r="ABR186" s="14"/>
      <c r="ABS186" s="14"/>
      <c r="ABT186" s="14"/>
      <c r="ABU186" s="14"/>
      <c r="ABV186" s="14"/>
      <c r="ABW186" s="14"/>
      <c r="ABX186" s="14"/>
      <c r="ABY186" s="14"/>
      <c r="ABZ186" s="14"/>
      <c r="ACA186" s="14"/>
      <c r="ACB186" s="14"/>
      <c r="ACC186" s="14"/>
      <c r="ACD186" s="14"/>
      <c r="ACE186" s="14"/>
      <c r="ACF186" s="14"/>
      <c r="ACG186" s="14"/>
      <c r="ACH186" s="14"/>
      <c r="ACI186" s="14"/>
      <c r="ACJ186" s="14"/>
      <c r="ACK186" s="14"/>
      <c r="ACL186" s="14"/>
      <c r="ACM186" s="14"/>
      <c r="ACN186" s="14"/>
      <c r="ACO186" s="14"/>
      <c r="ACP186" s="14"/>
      <c r="ACQ186" s="14"/>
      <c r="ACR186" s="14"/>
      <c r="ACS186" s="14"/>
      <c r="ACT186" s="14"/>
      <c r="ACU186" s="14"/>
      <c r="ACV186" s="14"/>
      <c r="ACW186" s="14"/>
      <c r="ACX186" s="14"/>
      <c r="ACY186" s="14"/>
      <c r="ACZ186" s="14"/>
      <c r="ADA186" s="14"/>
      <c r="ADB186" s="14"/>
      <c r="ADC186" s="14"/>
      <c r="ADD186" s="14"/>
      <c r="ADE186" s="14"/>
      <c r="ADF186" s="14"/>
      <c r="ADG186" s="14"/>
      <c r="ADH186" s="14"/>
      <c r="ADI186" s="14"/>
      <c r="ADJ186" s="14"/>
      <c r="ADK186" s="14"/>
      <c r="ADL186" s="14"/>
      <c r="ADM186" s="14"/>
      <c r="ADN186" s="14"/>
      <c r="ADO186" s="14"/>
      <c r="ADP186" s="14"/>
      <c r="ADQ186" s="14"/>
      <c r="ADR186" s="14"/>
      <c r="ADS186" s="14"/>
      <c r="ADT186" s="14"/>
      <c r="ADU186" s="14"/>
      <c r="ADV186" s="14"/>
      <c r="ADW186" s="14"/>
      <c r="ADX186" s="14"/>
      <c r="ADY186" s="14"/>
      <c r="ADZ186" s="14"/>
      <c r="AEA186" s="14"/>
      <c r="AEB186" s="14"/>
      <c r="AEC186" s="14"/>
      <c r="AED186" s="14"/>
      <c r="AEE186" s="14"/>
      <c r="AEF186" s="14"/>
      <c r="AEG186" s="14"/>
      <c r="AEH186" s="14"/>
      <c r="AEI186" s="14"/>
      <c r="AEJ186" s="14"/>
      <c r="AEK186" s="14"/>
      <c r="AEL186" s="14"/>
      <c r="AEM186" s="14"/>
      <c r="AEN186" s="14"/>
      <c r="AEO186" s="14"/>
      <c r="AEP186" s="14"/>
      <c r="AEQ186" s="14"/>
      <c r="AER186" s="14"/>
      <c r="AES186" s="14"/>
      <c r="AET186" s="14"/>
      <c r="AEU186" s="14"/>
      <c r="AEV186" s="14"/>
      <c r="AEW186" s="14"/>
      <c r="AEX186" s="14"/>
      <c r="AEY186" s="14"/>
      <c r="AEZ186" s="14"/>
      <c r="AFA186" s="14"/>
      <c r="AFB186" s="14"/>
      <c r="AFC186" s="14"/>
      <c r="AFD186" s="14"/>
      <c r="AFE186" s="14"/>
      <c r="AFF186" s="14"/>
      <c r="AFG186" s="14"/>
      <c r="AFH186" s="14"/>
      <c r="AFI186" s="14"/>
      <c r="AFJ186" s="14"/>
      <c r="AFK186" s="14"/>
      <c r="AFL186" s="14"/>
      <c r="AFM186" s="14"/>
      <c r="AFN186" s="14"/>
      <c r="AFO186" s="14"/>
      <c r="AFP186" s="14"/>
      <c r="AFQ186" s="14"/>
      <c r="AFR186" s="14"/>
      <c r="AFS186" s="14"/>
      <c r="AFT186" s="14"/>
      <c r="AFU186" s="14"/>
      <c r="AFV186" s="14"/>
      <c r="AFW186" s="14"/>
      <c r="AFX186" s="14"/>
      <c r="AFY186" s="14"/>
      <c r="AFZ186" s="14"/>
      <c r="AGA186" s="14"/>
      <c r="AGB186" s="14"/>
      <c r="AGC186" s="14"/>
      <c r="AGD186" s="14"/>
      <c r="AGE186" s="14"/>
      <c r="AGF186" s="14"/>
      <c r="AGG186" s="14"/>
      <c r="AGH186" s="14"/>
      <c r="AGI186" s="14"/>
      <c r="AGJ186" s="14"/>
      <c r="AGK186" s="14"/>
      <c r="AGL186" s="14"/>
      <c r="AGM186" s="14"/>
      <c r="AGN186" s="14"/>
      <c r="AGO186" s="14"/>
      <c r="AGP186" s="14"/>
      <c r="AGQ186" s="14"/>
      <c r="AGR186" s="14"/>
      <c r="AGS186" s="14"/>
      <c r="AGT186" s="14"/>
      <c r="AGU186" s="14"/>
      <c r="AGV186" s="14"/>
      <c r="AGW186" s="14"/>
      <c r="AGX186" s="14"/>
      <c r="AGY186" s="14"/>
      <c r="AGZ186" s="14"/>
      <c r="AHA186" s="14"/>
      <c r="AHB186" s="14"/>
      <c r="AHC186" s="14"/>
      <c r="AHD186" s="14"/>
      <c r="AHE186" s="14"/>
      <c r="AHF186" s="14"/>
      <c r="AHG186" s="14"/>
      <c r="AHH186" s="14"/>
      <c r="AHI186" s="14"/>
      <c r="AHJ186" s="14"/>
      <c r="AHK186" s="14"/>
      <c r="AHL186" s="14"/>
      <c r="AHM186" s="14"/>
      <c r="AHN186" s="14"/>
      <c r="AHO186" s="14"/>
      <c r="AHP186" s="14"/>
      <c r="AHQ186" s="14"/>
      <c r="AHR186" s="14"/>
      <c r="AHS186" s="14"/>
      <c r="AHT186" s="14"/>
      <c r="AHU186" s="14"/>
      <c r="AHV186" s="14"/>
      <c r="AHW186" s="14"/>
      <c r="AHX186" s="14"/>
      <c r="AHY186" s="14"/>
      <c r="AHZ186" s="14"/>
      <c r="AIA186" s="14"/>
      <c r="AIB186" s="14"/>
      <c r="AIC186" s="14"/>
      <c r="AID186" s="14"/>
      <c r="AIE186" s="14"/>
      <c r="AIF186" s="14"/>
      <c r="AIG186" s="14"/>
      <c r="AIH186" s="14"/>
      <c r="AII186" s="14"/>
      <c r="AIJ186" s="14"/>
      <c r="AIK186" s="14"/>
      <c r="AIL186" s="14"/>
      <c r="AIM186" s="14"/>
      <c r="AIN186" s="14"/>
      <c r="AIO186" s="14"/>
      <c r="AIP186" s="14"/>
      <c r="AIQ186" s="14"/>
      <c r="AIR186" s="14"/>
      <c r="AIS186" s="14"/>
      <c r="AIT186" s="14"/>
      <c r="AIU186" s="14"/>
      <c r="AIV186" s="14"/>
      <c r="AIW186" s="14"/>
      <c r="AIX186" s="14"/>
      <c r="AIY186" s="14"/>
      <c r="AIZ186" s="14"/>
      <c r="AJA186" s="14"/>
      <c r="AJB186" s="14"/>
      <c r="AJC186" s="14"/>
      <c r="AJD186" s="14"/>
      <c r="AJE186" s="14"/>
      <c r="AJF186" s="14"/>
      <c r="AJG186" s="14"/>
      <c r="AJH186" s="14"/>
      <c r="AJI186" s="14"/>
      <c r="AJJ186" s="14"/>
      <c r="AJK186" s="14"/>
      <c r="AJL186" s="14"/>
      <c r="AJM186" s="14"/>
      <c r="AJN186" s="14"/>
      <c r="AJO186" s="14"/>
      <c r="AJP186" s="14"/>
      <c r="AJQ186" s="14"/>
      <c r="AJR186" s="14"/>
      <c r="AJS186" s="14"/>
      <c r="AJT186" s="14"/>
      <c r="AJU186" s="14"/>
      <c r="AJV186" s="14"/>
      <c r="AJW186" s="14"/>
      <c r="AJX186" s="14"/>
      <c r="AJY186" s="14"/>
      <c r="AJZ186" s="14"/>
      <c r="AKA186" s="14"/>
      <c r="AKB186" s="14"/>
      <c r="AKC186" s="14"/>
      <c r="AKD186" s="14"/>
      <c r="AKE186" s="14"/>
      <c r="AKF186" s="14"/>
      <c r="AKG186" s="14"/>
      <c r="AKH186" s="14"/>
      <c r="AKI186" s="14"/>
      <c r="AKJ186" s="14"/>
      <c r="AKK186" s="14"/>
      <c r="AKL186" s="14"/>
      <c r="AKM186" s="14"/>
      <c r="AKN186" s="14"/>
      <c r="AKO186" s="14"/>
      <c r="AKP186" s="14"/>
      <c r="AKQ186" s="14"/>
      <c r="AKR186" s="14"/>
      <c r="AKS186" s="14"/>
      <c r="AKT186" s="14"/>
      <c r="AKU186" s="14"/>
      <c r="AKV186" s="14"/>
      <c r="AKW186" s="14"/>
      <c r="AKX186" s="14"/>
      <c r="AKY186" s="14"/>
      <c r="AKZ186" s="14"/>
      <c r="ALA186" s="14"/>
      <c r="ALB186" s="14"/>
      <c r="ALC186" s="14"/>
      <c r="ALD186" s="14"/>
      <c r="ALE186" s="14"/>
      <c r="ALF186" s="14"/>
      <c r="ALG186" s="14"/>
      <c r="ALH186" s="14"/>
      <c r="ALI186" s="14"/>
      <c r="ALJ186" s="14"/>
      <c r="ALK186" s="14"/>
      <c r="ALL186" s="14"/>
      <c r="ALM186" s="14"/>
      <c r="ALN186" s="14"/>
      <c r="ALO186" s="14"/>
      <c r="ALP186" s="14"/>
      <c r="ALQ186" s="14"/>
      <c r="ALR186" s="14"/>
      <c r="ALS186" s="14"/>
      <c r="ALT186" s="14"/>
      <c r="ALU186" s="14"/>
      <c r="ALV186" s="14"/>
      <c r="ALW186" s="14"/>
      <c r="ALX186" s="14"/>
      <c r="ALY186" s="14"/>
      <c r="ALZ186" s="14"/>
      <c r="AMA186" s="14"/>
      <c r="AMB186" s="14"/>
      <c r="AMC186" s="14"/>
      <c r="AMD186" s="14"/>
      <c r="AME186" s="14"/>
      <c r="AMF186" s="14"/>
      <c r="AMG186" s="14"/>
      <c r="AMH186" s="14"/>
      <c r="AMI186" s="14"/>
      <c r="AMJ186" s="14"/>
      <c r="AMK186" s="14"/>
      <c r="AML186" s="14"/>
      <c r="AMM186" s="14"/>
      <c r="AMN186" s="14"/>
      <c r="AMO186" s="14"/>
      <c r="AMP186" s="14"/>
      <c r="AMQ186" s="14"/>
      <c r="AMR186" s="14"/>
      <c r="AMS186" s="14"/>
      <c r="AMT186" s="14"/>
      <c r="AMU186" s="14"/>
      <c r="AMV186" s="14"/>
      <c r="AMW186" s="14"/>
      <c r="AMX186" s="14"/>
      <c r="AMY186" s="14"/>
      <c r="AMZ186" s="14"/>
      <c r="ANA186" s="14"/>
      <c r="ANB186" s="14"/>
      <c r="ANC186" s="14"/>
      <c r="AND186" s="14"/>
      <c r="ANE186" s="14"/>
      <c r="ANF186" s="14"/>
      <c r="ANG186" s="14"/>
      <c r="ANH186" s="14"/>
      <c r="ANI186" s="14"/>
      <c r="ANJ186" s="14"/>
      <c r="ANK186" s="14"/>
      <c r="ANL186" s="14"/>
      <c r="ANM186" s="14"/>
      <c r="ANN186" s="14"/>
      <c r="ANO186" s="14"/>
      <c r="ANP186" s="14"/>
      <c r="ANQ186" s="14"/>
      <c r="ANR186" s="14"/>
      <c r="ANS186" s="14"/>
      <c r="ANT186" s="14"/>
      <c r="ANU186" s="14"/>
      <c r="ANV186" s="14"/>
      <c r="ANW186" s="14"/>
      <c r="ANX186" s="14"/>
      <c r="ANY186" s="14"/>
      <c r="ANZ186" s="14"/>
      <c r="AOA186" s="14"/>
      <c r="AOB186" s="14"/>
      <c r="AOC186" s="14"/>
      <c r="AOD186" s="14"/>
      <c r="AOE186" s="14"/>
      <c r="AOF186" s="14"/>
      <c r="AOG186" s="14"/>
      <c r="AOH186" s="14"/>
      <c r="AOI186" s="14"/>
      <c r="AOJ186" s="14"/>
      <c r="AOK186" s="14"/>
      <c r="AOL186" s="14"/>
      <c r="AOM186" s="14"/>
      <c r="AON186" s="14"/>
      <c r="AOO186" s="14"/>
      <c r="AOP186" s="14"/>
      <c r="AOQ186" s="14"/>
      <c r="AOR186" s="14"/>
      <c r="AOS186" s="14"/>
      <c r="AOT186" s="14"/>
      <c r="AOU186" s="14"/>
      <c r="AOV186" s="14"/>
      <c r="AOW186" s="14"/>
      <c r="AOX186" s="14"/>
      <c r="AOY186" s="14"/>
      <c r="AOZ186" s="14"/>
      <c r="APA186" s="14"/>
      <c r="APB186" s="14"/>
      <c r="APC186" s="14"/>
      <c r="APD186" s="14"/>
      <c r="APE186" s="14"/>
      <c r="APF186" s="14"/>
      <c r="APG186" s="14"/>
      <c r="APH186" s="14"/>
      <c r="API186" s="14"/>
      <c r="APJ186" s="14"/>
      <c r="APK186" s="14"/>
      <c r="APL186" s="14"/>
      <c r="APM186" s="14"/>
      <c r="APN186" s="14"/>
      <c r="APO186" s="14"/>
      <c r="APP186" s="14"/>
      <c r="APQ186" s="14"/>
      <c r="APR186" s="14"/>
      <c r="APS186" s="14"/>
      <c r="APT186" s="14"/>
      <c r="APU186" s="14"/>
      <c r="APV186" s="14"/>
      <c r="APW186" s="14"/>
      <c r="APX186" s="14"/>
      <c r="APY186" s="14"/>
      <c r="APZ186" s="14"/>
      <c r="AQA186" s="14"/>
      <c r="AQB186" s="14"/>
      <c r="AQC186" s="14"/>
      <c r="AQD186" s="14"/>
      <c r="AQE186" s="14"/>
      <c r="AQF186" s="14"/>
      <c r="AQG186" s="14"/>
      <c r="AQH186" s="14"/>
      <c r="AQI186" s="14"/>
      <c r="AQJ186" s="14"/>
      <c r="AQK186" s="14"/>
      <c r="AQL186" s="14"/>
      <c r="AQM186" s="14"/>
      <c r="AQN186" s="14"/>
      <c r="AQO186" s="14"/>
      <c r="AQP186" s="14"/>
      <c r="AQQ186" s="14"/>
      <c r="AQR186" s="14"/>
      <c r="AQS186" s="14"/>
      <c r="AQT186" s="14"/>
      <c r="AQU186" s="14"/>
      <c r="AQV186" s="14"/>
      <c r="AQW186" s="14"/>
      <c r="AQX186" s="14"/>
      <c r="AQY186" s="14"/>
      <c r="AQZ186" s="14"/>
      <c r="ARA186" s="14"/>
      <c r="ARB186" s="14"/>
      <c r="ARC186" s="14"/>
      <c r="ARD186" s="14"/>
      <c r="ARE186" s="14"/>
      <c r="ARF186" s="14"/>
      <c r="ARG186" s="14"/>
      <c r="ARH186" s="14"/>
      <c r="ARI186" s="14"/>
      <c r="ARJ186" s="14"/>
      <c r="ARK186" s="14"/>
      <c r="ARL186" s="14"/>
      <c r="ARM186" s="14"/>
      <c r="ARN186" s="14"/>
      <c r="ARO186" s="14"/>
      <c r="ARP186" s="14"/>
      <c r="ARQ186" s="14"/>
      <c r="ARR186" s="14"/>
      <c r="ARS186" s="14"/>
      <c r="ART186" s="14"/>
      <c r="ARU186" s="14"/>
      <c r="ARV186" s="14"/>
      <c r="ARW186" s="14"/>
      <c r="ARX186" s="14"/>
      <c r="ARY186" s="14"/>
      <c r="ARZ186" s="14"/>
      <c r="ASA186" s="14"/>
      <c r="ASB186" s="14"/>
      <c r="ASC186" s="14"/>
      <c r="ASD186" s="14"/>
      <c r="ASE186" s="14"/>
      <c r="ASF186" s="14"/>
      <c r="ASG186" s="14"/>
      <c r="ASH186" s="14"/>
      <c r="ASI186" s="14"/>
      <c r="ASJ186" s="14"/>
      <c r="ASK186" s="14"/>
      <c r="ASL186" s="14"/>
      <c r="ASM186" s="14"/>
      <c r="ASN186" s="14"/>
      <c r="ASO186" s="14"/>
      <c r="ASP186" s="14"/>
      <c r="ASQ186" s="14"/>
      <c r="ASR186" s="14"/>
      <c r="ASS186" s="14"/>
      <c r="AST186" s="14"/>
      <c r="ASU186" s="14"/>
      <c r="ASV186" s="14"/>
      <c r="ASW186" s="14"/>
      <c r="ASX186" s="14"/>
      <c r="ASY186" s="14"/>
      <c r="ASZ186" s="14"/>
      <c r="ATA186" s="14"/>
      <c r="ATB186" s="14"/>
      <c r="ATC186" s="14"/>
      <c r="ATD186" s="14"/>
    </row>
    <row r="187" spans="63:1200">
      <c r="BK187" s="14" t="str">
        <f t="shared" si="2116"/>
        <v/>
      </c>
      <c r="ABO187" s="14"/>
      <c r="ABP187" s="14"/>
      <c r="ABQ187" s="14"/>
      <c r="ABR187" s="14"/>
      <c r="ABS187" s="14"/>
      <c r="ABT187" s="14"/>
      <c r="ABU187" s="14"/>
      <c r="ABV187" s="14"/>
      <c r="ABW187" s="14"/>
      <c r="ABX187" s="14"/>
      <c r="ABY187" s="14"/>
      <c r="ABZ187" s="14"/>
      <c r="ACA187" s="14"/>
      <c r="ACB187" s="14"/>
      <c r="ACC187" s="14"/>
      <c r="ACD187" s="14"/>
      <c r="ACE187" s="14"/>
      <c r="ACF187" s="14"/>
      <c r="ACG187" s="14"/>
      <c r="ACH187" s="14"/>
      <c r="ACI187" s="14"/>
      <c r="ACJ187" s="14"/>
      <c r="ACK187" s="14"/>
      <c r="ACL187" s="14"/>
      <c r="ACM187" s="14"/>
      <c r="ACN187" s="14"/>
      <c r="ACO187" s="14"/>
      <c r="ACP187" s="14"/>
      <c r="ACQ187" s="14"/>
      <c r="ACR187" s="14"/>
      <c r="ACS187" s="14"/>
      <c r="ACT187" s="14"/>
      <c r="ACU187" s="14"/>
      <c r="ACV187" s="14"/>
      <c r="ACW187" s="14"/>
      <c r="ACX187" s="14"/>
      <c r="ACY187" s="14"/>
      <c r="ACZ187" s="14"/>
      <c r="ADA187" s="14"/>
      <c r="ADB187" s="14"/>
      <c r="ADC187" s="14"/>
      <c r="ADD187" s="14"/>
      <c r="ADE187" s="14"/>
      <c r="ADF187" s="14"/>
      <c r="ADG187" s="14"/>
      <c r="ADH187" s="14"/>
      <c r="ADI187" s="14"/>
      <c r="ADJ187" s="14"/>
      <c r="ADK187" s="14"/>
      <c r="ADL187" s="14"/>
      <c r="ADM187" s="14"/>
      <c r="ADN187" s="14"/>
      <c r="ADO187" s="14"/>
      <c r="ADP187" s="14"/>
      <c r="ADQ187" s="14"/>
      <c r="ADR187" s="14"/>
      <c r="ADS187" s="14"/>
      <c r="ADT187" s="14"/>
      <c r="ADU187" s="14"/>
      <c r="ADV187" s="14"/>
      <c r="ADW187" s="14"/>
      <c r="ADX187" s="14"/>
      <c r="ADY187" s="14"/>
      <c r="ADZ187" s="14"/>
      <c r="AEA187" s="14"/>
      <c r="AEB187" s="14"/>
      <c r="AEC187" s="14"/>
      <c r="AED187" s="14"/>
      <c r="AEE187" s="14"/>
      <c r="AEF187" s="14"/>
      <c r="AEG187" s="14"/>
      <c r="AEH187" s="14"/>
      <c r="AEI187" s="14"/>
      <c r="AEJ187" s="14"/>
      <c r="AEK187" s="14"/>
      <c r="AEL187" s="14"/>
      <c r="AEM187" s="14"/>
      <c r="AEN187" s="14"/>
      <c r="AEO187" s="14"/>
      <c r="AEP187" s="14"/>
      <c r="AEQ187" s="14"/>
      <c r="AER187" s="14"/>
      <c r="AES187" s="14"/>
      <c r="AET187" s="14"/>
      <c r="AEU187" s="14"/>
      <c r="AEV187" s="14"/>
      <c r="AEW187" s="14"/>
      <c r="AEX187" s="14"/>
      <c r="AEY187" s="14"/>
      <c r="AEZ187" s="14"/>
      <c r="AFA187" s="14"/>
      <c r="AFB187" s="14"/>
      <c r="AFC187" s="14"/>
      <c r="AFD187" s="14"/>
      <c r="AFE187" s="14"/>
      <c r="AFF187" s="14"/>
      <c r="AFG187" s="14"/>
      <c r="AFH187" s="14"/>
      <c r="AFI187" s="14"/>
      <c r="AFJ187" s="14"/>
      <c r="AFK187" s="14"/>
      <c r="AFL187" s="14"/>
      <c r="AFM187" s="14"/>
      <c r="AFN187" s="14"/>
      <c r="AFO187" s="14"/>
      <c r="AFP187" s="14"/>
      <c r="AFQ187" s="14"/>
      <c r="AFR187" s="14"/>
      <c r="AFS187" s="14"/>
      <c r="AFT187" s="14"/>
      <c r="AFU187" s="14"/>
      <c r="AFV187" s="14"/>
      <c r="AFW187" s="14"/>
      <c r="AFX187" s="14"/>
      <c r="AFY187" s="14"/>
      <c r="AFZ187" s="14"/>
      <c r="AGA187" s="14"/>
      <c r="AGB187" s="14"/>
      <c r="AGC187" s="14"/>
      <c r="AGD187" s="14"/>
      <c r="AGE187" s="14"/>
      <c r="AGF187" s="14"/>
      <c r="AGG187" s="14"/>
      <c r="AGH187" s="14"/>
      <c r="AGI187" s="14"/>
      <c r="AGJ187" s="14"/>
      <c r="AGK187" s="14"/>
      <c r="AGL187" s="14"/>
      <c r="AGM187" s="14"/>
      <c r="AGN187" s="14"/>
      <c r="AGO187" s="14"/>
      <c r="AGP187" s="14"/>
      <c r="AGQ187" s="14"/>
      <c r="AGR187" s="14"/>
      <c r="AGS187" s="14"/>
      <c r="AGT187" s="14"/>
      <c r="AGU187" s="14"/>
      <c r="AGV187" s="14"/>
      <c r="AGW187" s="14"/>
      <c r="AGX187" s="14"/>
      <c r="AGY187" s="14"/>
      <c r="AGZ187" s="14"/>
      <c r="AHA187" s="14"/>
      <c r="AHB187" s="14"/>
      <c r="AHC187" s="14"/>
      <c r="AHD187" s="14"/>
      <c r="AHE187" s="14"/>
      <c r="AHF187" s="14"/>
      <c r="AHG187" s="14"/>
      <c r="AHH187" s="14"/>
      <c r="AHI187" s="14"/>
      <c r="AHJ187" s="14"/>
      <c r="AHK187" s="14"/>
      <c r="AHL187" s="14"/>
      <c r="AHM187" s="14"/>
      <c r="AHN187" s="14"/>
      <c r="AHO187" s="14"/>
      <c r="AHP187" s="14"/>
      <c r="AHQ187" s="14"/>
      <c r="AHR187" s="14"/>
      <c r="AHS187" s="14"/>
      <c r="AHT187" s="14"/>
      <c r="AHU187" s="14"/>
      <c r="AHV187" s="14"/>
      <c r="AHW187" s="14"/>
      <c r="AHX187" s="14"/>
      <c r="AHY187" s="14"/>
      <c r="AHZ187" s="14"/>
      <c r="AIA187" s="14"/>
      <c r="AIB187" s="14"/>
      <c r="AIC187" s="14"/>
      <c r="AID187" s="14"/>
      <c r="AIE187" s="14"/>
      <c r="AIF187" s="14"/>
      <c r="AIG187" s="14"/>
      <c r="AIH187" s="14"/>
      <c r="AII187" s="14"/>
      <c r="AIJ187" s="14"/>
      <c r="AIK187" s="14"/>
      <c r="AIL187" s="14"/>
      <c r="AIM187" s="14"/>
      <c r="AIN187" s="14"/>
      <c r="AIO187" s="14"/>
      <c r="AIP187" s="14"/>
      <c r="AIQ187" s="14"/>
      <c r="AIR187" s="14"/>
      <c r="AIS187" s="14"/>
      <c r="AIT187" s="14"/>
      <c r="AIU187" s="14"/>
      <c r="AIV187" s="14"/>
      <c r="AIW187" s="14"/>
      <c r="AIX187" s="14"/>
      <c r="AIY187" s="14"/>
      <c r="AIZ187" s="14"/>
      <c r="AJA187" s="14"/>
      <c r="AJB187" s="14"/>
      <c r="AJC187" s="14"/>
      <c r="AJD187" s="14"/>
      <c r="AJE187" s="14"/>
      <c r="AJF187" s="14"/>
      <c r="AJG187" s="14"/>
      <c r="AJH187" s="14"/>
      <c r="AJI187" s="14"/>
      <c r="AJJ187" s="14"/>
      <c r="AJK187" s="14"/>
      <c r="AJL187" s="14"/>
      <c r="AJM187" s="14"/>
      <c r="AJN187" s="14"/>
      <c r="AJO187" s="14"/>
      <c r="AJP187" s="14"/>
      <c r="AJQ187" s="14"/>
      <c r="AJR187" s="14"/>
      <c r="AJS187" s="14"/>
      <c r="AJT187" s="14"/>
      <c r="AJU187" s="14"/>
      <c r="AJV187" s="14"/>
      <c r="AJW187" s="14"/>
      <c r="AJX187" s="14"/>
      <c r="AJY187" s="14"/>
      <c r="AJZ187" s="14"/>
      <c r="AKA187" s="14"/>
      <c r="AKB187" s="14"/>
      <c r="AKC187" s="14"/>
      <c r="AKD187" s="14"/>
      <c r="AKE187" s="14"/>
      <c r="AKF187" s="14"/>
      <c r="AKG187" s="14"/>
      <c r="AKH187" s="14"/>
      <c r="AKI187" s="14"/>
      <c r="AKJ187" s="14"/>
      <c r="AKK187" s="14"/>
      <c r="AKL187" s="14"/>
      <c r="AKM187" s="14"/>
      <c r="AKN187" s="14"/>
      <c r="AKO187" s="14"/>
      <c r="AKP187" s="14"/>
      <c r="AKQ187" s="14"/>
      <c r="AKR187" s="14"/>
      <c r="AKS187" s="14"/>
      <c r="AKT187" s="14"/>
      <c r="AKU187" s="14"/>
      <c r="AKV187" s="14"/>
      <c r="AKW187" s="14"/>
      <c r="AKX187" s="14"/>
      <c r="AKY187" s="14"/>
      <c r="AKZ187" s="14"/>
      <c r="ALA187" s="14"/>
      <c r="ALB187" s="14"/>
      <c r="ALC187" s="14"/>
      <c r="ALD187" s="14"/>
      <c r="ALE187" s="14"/>
      <c r="ALF187" s="14"/>
      <c r="ALG187" s="14"/>
      <c r="ALH187" s="14"/>
      <c r="ALI187" s="14"/>
      <c r="ALJ187" s="14"/>
      <c r="ALK187" s="14"/>
      <c r="ALL187" s="14"/>
      <c r="ALM187" s="14"/>
      <c r="ALN187" s="14"/>
      <c r="ALO187" s="14"/>
      <c r="ALP187" s="14"/>
      <c r="ALQ187" s="14"/>
      <c r="ALR187" s="14"/>
      <c r="ALS187" s="14"/>
      <c r="ALT187" s="14"/>
      <c r="ALU187" s="14"/>
      <c r="ALV187" s="14"/>
      <c r="ALW187" s="14"/>
      <c r="ALX187" s="14"/>
      <c r="ALY187" s="14"/>
      <c r="ALZ187" s="14"/>
      <c r="AMA187" s="14"/>
      <c r="AMB187" s="14"/>
      <c r="AMC187" s="14"/>
      <c r="AMD187" s="14"/>
      <c r="AME187" s="14"/>
      <c r="AMF187" s="14"/>
      <c r="AMG187" s="14"/>
      <c r="AMH187" s="14"/>
      <c r="AMI187" s="14"/>
      <c r="AMJ187" s="14"/>
      <c r="AMK187" s="14"/>
      <c r="AML187" s="14"/>
      <c r="AMM187" s="14"/>
      <c r="AMN187" s="14"/>
      <c r="AMO187" s="14"/>
      <c r="AMP187" s="14"/>
      <c r="AMQ187" s="14"/>
      <c r="AMR187" s="14"/>
      <c r="AMS187" s="14"/>
      <c r="AMT187" s="14"/>
      <c r="AMU187" s="14"/>
      <c r="AMV187" s="14"/>
      <c r="AMW187" s="14"/>
      <c r="AMX187" s="14"/>
      <c r="AMY187" s="14"/>
      <c r="AMZ187" s="14"/>
      <c r="ANA187" s="14"/>
      <c r="ANB187" s="14"/>
      <c r="ANC187" s="14"/>
      <c r="AND187" s="14"/>
      <c r="ANE187" s="14"/>
      <c r="ANF187" s="14"/>
      <c r="ANG187" s="14"/>
      <c r="ANH187" s="14"/>
      <c r="ANI187" s="14"/>
      <c r="ANJ187" s="14"/>
      <c r="ANK187" s="14"/>
      <c r="ANL187" s="14"/>
      <c r="ANM187" s="14"/>
      <c r="ANN187" s="14"/>
      <c r="ANO187" s="14"/>
      <c r="ANP187" s="14"/>
      <c r="ANQ187" s="14"/>
      <c r="ANR187" s="14"/>
      <c r="ANS187" s="14"/>
      <c r="ANT187" s="14"/>
      <c r="ANU187" s="14"/>
      <c r="ANV187" s="14"/>
      <c r="ANW187" s="14"/>
      <c r="ANX187" s="14"/>
      <c r="ANY187" s="14"/>
      <c r="ANZ187" s="14"/>
      <c r="AOA187" s="14"/>
      <c r="AOB187" s="14"/>
      <c r="AOC187" s="14"/>
      <c r="AOD187" s="14"/>
      <c r="AOE187" s="14"/>
      <c r="AOF187" s="14"/>
      <c r="AOG187" s="14"/>
      <c r="AOH187" s="14"/>
      <c r="AOI187" s="14"/>
      <c r="AOJ187" s="14"/>
      <c r="AOK187" s="14"/>
      <c r="AOL187" s="14"/>
      <c r="AOM187" s="14"/>
      <c r="AON187" s="14"/>
      <c r="AOO187" s="14"/>
      <c r="AOP187" s="14"/>
      <c r="AOQ187" s="14"/>
      <c r="AOR187" s="14"/>
      <c r="AOS187" s="14"/>
      <c r="AOT187" s="14"/>
      <c r="AOU187" s="14"/>
      <c r="AOV187" s="14"/>
      <c r="AOW187" s="14"/>
      <c r="AOX187" s="14"/>
      <c r="AOY187" s="14"/>
      <c r="AOZ187" s="14"/>
      <c r="APA187" s="14"/>
      <c r="APB187" s="14"/>
      <c r="APC187" s="14"/>
      <c r="APD187" s="14"/>
      <c r="APE187" s="14"/>
      <c r="APF187" s="14"/>
      <c r="APG187" s="14"/>
      <c r="APH187" s="14"/>
      <c r="API187" s="14"/>
      <c r="APJ187" s="14"/>
      <c r="APK187" s="14"/>
      <c r="APL187" s="14"/>
      <c r="APM187" s="14"/>
      <c r="APN187" s="14"/>
      <c r="APO187" s="14"/>
      <c r="APP187" s="14"/>
      <c r="APQ187" s="14"/>
      <c r="APR187" s="14"/>
      <c r="APS187" s="14"/>
      <c r="APT187" s="14"/>
      <c r="APU187" s="14"/>
      <c r="APV187" s="14"/>
      <c r="APW187" s="14"/>
      <c r="APX187" s="14"/>
      <c r="APY187" s="14"/>
      <c r="APZ187" s="14"/>
      <c r="AQA187" s="14"/>
      <c r="AQB187" s="14"/>
      <c r="AQC187" s="14"/>
      <c r="AQD187" s="14"/>
      <c r="AQE187" s="14"/>
      <c r="AQF187" s="14"/>
      <c r="AQG187" s="14"/>
      <c r="AQH187" s="14"/>
      <c r="AQI187" s="14"/>
      <c r="AQJ187" s="14"/>
      <c r="AQK187" s="14"/>
      <c r="AQL187" s="14"/>
      <c r="AQM187" s="14"/>
      <c r="AQN187" s="14"/>
      <c r="AQO187" s="14"/>
      <c r="AQP187" s="14"/>
      <c r="AQQ187" s="14"/>
      <c r="AQR187" s="14"/>
      <c r="AQS187" s="14"/>
      <c r="AQT187" s="14"/>
      <c r="AQU187" s="14"/>
      <c r="AQV187" s="14"/>
      <c r="AQW187" s="14"/>
      <c r="AQX187" s="14"/>
      <c r="AQY187" s="14"/>
      <c r="AQZ187" s="14"/>
      <c r="ARA187" s="14"/>
      <c r="ARB187" s="14"/>
      <c r="ARC187" s="14"/>
      <c r="ARD187" s="14"/>
      <c r="ARE187" s="14"/>
      <c r="ARF187" s="14"/>
      <c r="ARG187" s="14"/>
      <c r="ARH187" s="14"/>
      <c r="ARI187" s="14"/>
      <c r="ARJ187" s="14"/>
      <c r="ARK187" s="14"/>
      <c r="ARL187" s="14"/>
      <c r="ARM187" s="14"/>
      <c r="ARN187" s="14"/>
      <c r="ARO187" s="14"/>
      <c r="ARP187" s="14"/>
      <c r="ARQ187" s="14"/>
      <c r="ARR187" s="14"/>
      <c r="ARS187" s="14"/>
      <c r="ART187" s="14"/>
      <c r="ARU187" s="14"/>
      <c r="ARV187" s="14"/>
      <c r="ARW187" s="14"/>
      <c r="ARX187" s="14"/>
      <c r="ARY187" s="14"/>
      <c r="ARZ187" s="14"/>
      <c r="ASA187" s="14"/>
      <c r="ASB187" s="14"/>
      <c r="ASC187" s="14"/>
      <c r="ASD187" s="14"/>
      <c r="ASE187" s="14"/>
      <c r="ASF187" s="14"/>
      <c r="ASG187" s="14"/>
      <c r="ASH187" s="14"/>
      <c r="ASI187" s="14"/>
      <c r="ASJ187" s="14"/>
      <c r="ASK187" s="14"/>
      <c r="ASL187" s="14"/>
      <c r="ASM187" s="14"/>
      <c r="ASN187" s="14"/>
      <c r="ASO187" s="14"/>
      <c r="ASP187" s="14"/>
      <c r="ASQ187" s="14"/>
      <c r="ASR187" s="14"/>
      <c r="ASS187" s="14"/>
      <c r="AST187" s="14"/>
      <c r="ASU187" s="14"/>
      <c r="ASV187" s="14"/>
      <c r="ASW187" s="14"/>
      <c r="ASX187" s="14"/>
      <c r="ASY187" s="14"/>
      <c r="ASZ187" s="14"/>
      <c r="ATA187" s="14"/>
      <c r="ATB187" s="14"/>
      <c r="ATC187" s="14"/>
      <c r="ATD187" s="14"/>
    </row>
    <row r="188" spans="63:1200">
      <c r="BK188" s="14" t="str">
        <f t="shared" si="2116"/>
        <v/>
      </c>
      <c r="ABO188" s="14"/>
      <c r="ABP188" s="14"/>
      <c r="ABQ188" s="14"/>
      <c r="ABR188" s="14"/>
      <c r="ABS188" s="14"/>
      <c r="ABT188" s="14"/>
      <c r="ABU188" s="14"/>
      <c r="ABV188" s="14"/>
      <c r="ABW188" s="14"/>
      <c r="ABX188" s="14"/>
      <c r="ABY188" s="14"/>
      <c r="ABZ188" s="14"/>
      <c r="ACA188" s="14"/>
      <c r="ACB188" s="14"/>
      <c r="ACC188" s="14"/>
      <c r="ACD188" s="14"/>
      <c r="ACE188" s="14"/>
      <c r="ACF188" s="14"/>
      <c r="ACG188" s="14"/>
      <c r="ACH188" s="14"/>
      <c r="ACI188" s="14"/>
      <c r="ACJ188" s="14"/>
      <c r="ACK188" s="14"/>
      <c r="ACL188" s="14"/>
      <c r="ACM188" s="14"/>
      <c r="ACN188" s="14"/>
      <c r="ACO188" s="14"/>
      <c r="ACP188" s="14"/>
      <c r="ACQ188" s="14"/>
      <c r="ACR188" s="14"/>
      <c r="ACS188" s="14"/>
      <c r="ACT188" s="14"/>
      <c r="ACU188" s="14"/>
      <c r="ACV188" s="14"/>
      <c r="ACW188" s="14"/>
      <c r="ACX188" s="14"/>
      <c r="ACY188" s="14"/>
      <c r="ACZ188" s="14"/>
      <c r="ADA188" s="14"/>
      <c r="ADB188" s="14"/>
      <c r="ADC188" s="14"/>
      <c r="ADD188" s="14"/>
      <c r="ADE188" s="14"/>
      <c r="ADF188" s="14"/>
      <c r="ADG188" s="14"/>
      <c r="ADH188" s="14"/>
      <c r="ADI188" s="14"/>
      <c r="ADJ188" s="14"/>
      <c r="ADK188" s="14"/>
      <c r="ADL188" s="14"/>
      <c r="ADM188" s="14"/>
      <c r="ADN188" s="14"/>
      <c r="ADO188" s="14"/>
      <c r="ADP188" s="14"/>
      <c r="ADQ188" s="14"/>
      <c r="ADR188" s="14"/>
      <c r="ADS188" s="14"/>
      <c r="ADT188" s="14"/>
      <c r="ADU188" s="14"/>
      <c r="ADV188" s="14"/>
      <c r="ADW188" s="14"/>
      <c r="ADX188" s="14"/>
      <c r="ADY188" s="14"/>
      <c r="ADZ188" s="14"/>
      <c r="AEA188" s="14"/>
      <c r="AEB188" s="14"/>
      <c r="AEC188" s="14"/>
      <c r="AED188" s="14"/>
      <c r="AEE188" s="14"/>
      <c r="AEF188" s="14"/>
      <c r="AEG188" s="14"/>
      <c r="AEH188" s="14"/>
      <c r="AEI188" s="14"/>
      <c r="AEJ188" s="14"/>
      <c r="AEK188" s="14"/>
      <c r="AEL188" s="14"/>
      <c r="AEM188" s="14"/>
      <c r="AEN188" s="14"/>
      <c r="AEO188" s="14"/>
      <c r="AEP188" s="14"/>
      <c r="AEQ188" s="14"/>
      <c r="AER188" s="14"/>
      <c r="AES188" s="14"/>
      <c r="AET188" s="14"/>
      <c r="AEU188" s="14"/>
      <c r="AEV188" s="14"/>
      <c r="AEW188" s="14"/>
      <c r="AEX188" s="14"/>
      <c r="AEY188" s="14"/>
      <c r="AEZ188" s="14"/>
      <c r="AFA188" s="14"/>
      <c r="AFB188" s="14"/>
      <c r="AFC188" s="14"/>
      <c r="AFD188" s="14"/>
      <c r="AFE188" s="14"/>
      <c r="AFF188" s="14"/>
      <c r="AFG188" s="14"/>
      <c r="AFH188" s="14"/>
      <c r="AFI188" s="14"/>
      <c r="AFJ188" s="14"/>
      <c r="AFK188" s="14"/>
      <c r="AFL188" s="14"/>
      <c r="AFM188" s="14"/>
      <c r="AFN188" s="14"/>
      <c r="AFO188" s="14"/>
      <c r="AFP188" s="14"/>
      <c r="AFQ188" s="14"/>
      <c r="AFR188" s="14"/>
      <c r="AFS188" s="14"/>
      <c r="AFT188" s="14"/>
      <c r="AFU188" s="14"/>
      <c r="AFV188" s="14"/>
      <c r="AFW188" s="14"/>
      <c r="AFX188" s="14"/>
      <c r="AFY188" s="14"/>
      <c r="AFZ188" s="14"/>
      <c r="AGA188" s="14"/>
      <c r="AGB188" s="14"/>
      <c r="AGC188" s="14"/>
      <c r="AGD188" s="14"/>
      <c r="AGE188" s="14"/>
      <c r="AGF188" s="14"/>
      <c r="AGG188" s="14"/>
      <c r="AGH188" s="14"/>
      <c r="AGI188" s="14"/>
      <c r="AGJ188" s="14"/>
      <c r="AGK188" s="14"/>
      <c r="AGL188" s="14"/>
      <c r="AGM188" s="14"/>
      <c r="AGN188" s="14"/>
      <c r="AGO188" s="14"/>
      <c r="AGP188" s="14"/>
      <c r="AGQ188" s="14"/>
      <c r="AGR188" s="14"/>
      <c r="AGS188" s="14"/>
      <c r="AGT188" s="14"/>
      <c r="AGU188" s="14"/>
      <c r="AGV188" s="14"/>
      <c r="AGW188" s="14"/>
      <c r="AGX188" s="14"/>
      <c r="AGY188" s="14"/>
      <c r="AGZ188" s="14"/>
      <c r="AHA188" s="14"/>
      <c r="AHB188" s="14"/>
      <c r="AHC188" s="14"/>
      <c r="AHD188" s="14"/>
      <c r="AHE188" s="14"/>
      <c r="AHF188" s="14"/>
      <c r="AHG188" s="14"/>
      <c r="AHH188" s="14"/>
      <c r="AHI188" s="14"/>
      <c r="AHJ188" s="14"/>
      <c r="AHK188" s="14"/>
      <c r="AHL188" s="14"/>
      <c r="AHM188" s="14"/>
      <c r="AHN188" s="14"/>
      <c r="AHO188" s="14"/>
      <c r="AHP188" s="14"/>
      <c r="AHQ188" s="14"/>
      <c r="AHR188" s="14"/>
      <c r="AHS188" s="14"/>
      <c r="AHT188" s="14"/>
      <c r="AHU188" s="14"/>
      <c r="AHV188" s="14"/>
      <c r="AHW188" s="14"/>
      <c r="AHX188" s="14"/>
      <c r="AHY188" s="14"/>
      <c r="AHZ188" s="14"/>
      <c r="AIA188" s="14"/>
      <c r="AIB188" s="14"/>
      <c r="AIC188" s="14"/>
      <c r="AID188" s="14"/>
      <c r="AIE188" s="14"/>
      <c r="AIF188" s="14"/>
      <c r="AIG188" s="14"/>
      <c r="AIH188" s="14"/>
      <c r="AII188" s="14"/>
      <c r="AIJ188" s="14"/>
      <c r="AIK188" s="14"/>
      <c r="AIL188" s="14"/>
      <c r="AIM188" s="14"/>
      <c r="AIN188" s="14"/>
      <c r="AIO188" s="14"/>
      <c r="AIP188" s="14"/>
      <c r="AIQ188" s="14"/>
      <c r="AIR188" s="14"/>
      <c r="AIS188" s="14"/>
      <c r="AIT188" s="14"/>
      <c r="AIU188" s="14"/>
      <c r="AIV188" s="14"/>
      <c r="AIW188" s="14"/>
      <c r="AIX188" s="14"/>
      <c r="AIY188" s="14"/>
      <c r="AIZ188" s="14"/>
      <c r="AJA188" s="14"/>
      <c r="AJB188" s="14"/>
      <c r="AJC188" s="14"/>
      <c r="AJD188" s="14"/>
      <c r="AJE188" s="14"/>
      <c r="AJF188" s="14"/>
      <c r="AJG188" s="14"/>
      <c r="AJH188" s="14"/>
      <c r="AJI188" s="14"/>
      <c r="AJJ188" s="14"/>
      <c r="AJK188" s="14"/>
      <c r="AJL188" s="14"/>
      <c r="AJM188" s="14"/>
      <c r="AJN188" s="14"/>
      <c r="AJO188" s="14"/>
      <c r="AJP188" s="14"/>
      <c r="AJQ188" s="14"/>
      <c r="AJR188" s="14"/>
      <c r="AJS188" s="14"/>
      <c r="AJT188" s="14"/>
      <c r="AJU188" s="14"/>
      <c r="AJV188" s="14"/>
      <c r="AJW188" s="14"/>
      <c r="AJX188" s="14"/>
      <c r="AJY188" s="14"/>
      <c r="AJZ188" s="14"/>
      <c r="AKA188" s="14"/>
      <c r="AKB188" s="14"/>
      <c r="AKC188" s="14"/>
      <c r="AKD188" s="14"/>
      <c r="AKE188" s="14"/>
      <c r="AKF188" s="14"/>
      <c r="AKG188" s="14"/>
      <c r="AKH188" s="14"/>
      <c r="AKI188" s="14"/>
      <c r="AKJ188" s="14"/>
      <c r="AKK188" s="14"/>
      <c r="AKL188" s="14"/>
      <c r="AKM188" s="14"/>
      <c r="AKN188" s="14"/>
      <c r="AKO188" s="14"/>
      <c r="AKP188" s="14"/>
      <c r="AKQ188" s="14"/>
      <c r="AKR188" s="14"/>
      <c r="AKS188" s="14"/>
      <c r="AKT188" s="14"/>
      <c r="AKU188" s="14"/>
      <c r="AKV188" s="14"/>
      <c r="AKW188" s="14"/>
      <c r="AKX188" s="14"/>
      <c r="AKY188" s="14"/>
      <c r="AKZ188" s="14"/>
      <c r="ALA188" s="14"/>
      <c r="ALB188" s="14"/>
      <c r="ALC188" s="14"/>
      <c r="ALD188" s="14"/>
      <c r="ALE188" s="14"/>
      <c r="ALF188" s="14"/>
      <c r="ALG188" s="14"/>
      <c r="ALH188" s="14"/>
      <c r="ALI188" s="14"/>
      <c r="ALJ188" s="14"/>
      <c r="ALK188" s="14"/>
      <c r="ALL188" s="14"/>
      <c r="ALM188" s="14"/>
      <c r="ALN188" s="14"/>
      <c r="ALO188" s="14"/>
      <c r="ALP188" s="14"/>
      <c r="ALQ188" s="14"/>
      <c r="ALR188" s="14"/>
      <c r="ALS188" s="14"/>
      <c r="ALT188" s="14"/>
      <c r="ALU188" s="14"/>
      <c r="ALV188" s="14"/>
      <c r="ALW188" s="14"/>
      <c r="ALX188" s="14"/>
      <c r="ALY188" s="14"/>
      <c r="ALZ188" s="14"/>
      <c r="AMA188" s="14"/>
      <c r="AMB188" s="14"/>
      <c r="AMC188" s="14"/>
      <c r="AMD188" s="14"/>
      <c r="AME188" s="14"/>
      <c r="AMF188" s="14"/>
      <c r="AMG188" s="14"/>
      <c r="AMH188" s="14"/>
      <c r="AMI188" s="14"/>
      <c r="AMJ188" s="14"/>
      <c r="AMK188" s="14"/>
      <c r="AML188" s="14"/>
      <c r="AMM188" s="14"/>
      <c r="AMN188" s="14"/>
      <c r="AMO188" s="14"/>
      <c r="AMP188" s="14"/>
      <c r="AMQ188" s="14"/>
      <c r="AMR188" s="14"/>
      <c r="AMS188" s="14"/>
      <c r="AMT188" s="14"/>
      <c r="AMU188" s="14"/>
      <c r="AMV188" s="14"/>
      <c r="AMW188" s="14"/>
      <c r="AMX188" s="14"/>
      <c r="AMY188" s="14"/>
      <c r="AMZ188" s="14"/>
      <c r="ANA188" s="14"/>
      <c r="ANB188" s="14"/>
      <c r="ANC188" s="14"/>
      <c r="AND188" s="14"/>
      <c r="ANE188" s="14"/>
      <c r="ANF188" s="14"/>
      <c r="ANG188" s="14"/>
      <c r="ANH188" s="14"/>
      <c r="ANI188" s="14"/>
      <c r="ANJ188" s="14"/>
      <c r="ANK188" s="14"/>
      <c r="ANL188" s="14"/>
      <c r="ANM188" s="14"/>
      <c r="ANN188" s="14"/>
      <c r="ANO188" s="14"/>
      <c r="ANP188" s="14"/>
      <c r="ANQ188" s="14"/>
      <c r="ANR188" s="14"/>
      <c r="ANS188" s="14"/>
      <c r="ANT188" s="14"/>
      <c r="ANU188" s="14"/>
      <c r="ANV188" s="14"/>
      <c r="ANW188" s="14"/>
      <c r="ANX188" s="14"/>
      <c r="ANY188" s="14"/>
      <c r="ANZ188" s="14"/>
      <c r="AOA188" s="14"/>
      <c r="AOB188" s="14"/>
      <c r="AOC188" s="14"/>
      <c r="AOD188" s="14"/>
      <c r="AOE188" s="14"/>
      <c r="AOF188" s="14"/>
      <c r="AOG188" s="14"/>
      <c r="AOH188" s="14"/>
      <c r="AOI188" s="14"/>
      <c r="AOJ188" s="14"/>
      <c r="AOK188" s="14"/>
      <c r="AOL188" s="14"/>
      <c r="AOM188" s="14"/>
      <c r="AON188" s="14"/>
      <c r="AOO188" s="14"/>
      <c r="AOP188" s="14"/>
      <c r="AOQ188" s="14"/>
      <c r="AOR188" s="14"/>
      <c r="AOS188" s="14"/>
      <c r="AOT188" s="14"/>
      <c r="AOU188" s="14"/>
      <c r="AOV188" s="14"/>
      <c r="AOW188" s="14"/>
      <c r="AOX188" s="14"/>
      <c r="AOY188" s="14"/>
      <c r="AOZ188" s="14"/>
      <c r="APA188" s="14"/>
      <c r="APB188" s="14"/>
      <c r="APC188" s="14"/>
      <c r="APD188" s="14"/>
      <c r="APE188" s="14"/>
      <c r="APF188" s="14"/>
      <c r="APG188" s="14"/>
      <c r="APH188" s="14"/>
      <c r="API188" s="14"/>
      <c r="APJ188" s="14"/>
      <c r="APK188" s="14"/>
      <c r="APL188" s="14"/>
      <c r="APM188" s="14"/>
      <c r="APN188" s="14"/>
      <c r="APO188" s="14"/>
      <c r="APP188" s="14"/>
      <c r="APQ188" s="14"/>
      <c r="APR188" s="14"/>
      <c r="APS188" s="14"/>
      <c r="APT188" s="14"/>
      <c r="APU188" s="14"/>
      <c r="APV188" s="14"/>
      <c r="APW188" s="14"/>
      <c r="APX188" s="14"/>
      <c r="APY188" s="14"/>
      <c r="APZ188" s="14"/>
      <c r="AQA188" s="14"/>
      <c r="AQB188" s="14"/>
      <c r="AQC188" s="14"/>
      <c r="AQD188" s="14"/>
      <c r="AQE188" s="14"/>
      <c r="AQF188" s="14"/>
      <c r="AQG188" s="14"/>
      <c r="AQH188" s="14"/>
      <c r="AQI188" s="14"/>
      <c r="AQJ188" s="14"/>
      <c r="AQK188" s="14"/>
      <c r="AQL188" s="14"/>
      <c r="AQM188" s="14"/>
      <c r="AQN188" s="14"/>
      <c r="AQO188" s="14"/>
      <c r="AQP188" s="14"/>
      <c r="AQQ188" s="14"/>
      <c r="AQR188" s="14"/>
      <c r="AQS188" s="14"/>
      <c r="AQT188" s="14"/>
      <c r="AQU188" s="14"/>
      <c r="AQV188" s="14"/>
      <c r="AQW188" s="14"/>
      <c r="AQX188" s="14"/>
      <c r="AQY188" s="14"/>
      <c r="AQZ188" s="14"/>
      <c r="ARA188" s="14"/>
      <c r="ARB188" s="14"/>
      <c r="ARC188" s="14"/>
      <c r="ARD188" s="14"/>
      <c r="ARE188" s="14"/>
      <c r="ARF188" s="14"/>
      <c r="ARG188" s="14"/>
      <c r="ARH188" s="14"/>
      <c r="ARI188" s="14"/>
      <c r="ARJ188" s="14"/>
      <c r="ARK188" s="14"/>
      <c r="ARL188" s="14"/>
      <c r="ARM188" s="14"/>
      <c r="ARN188" s="14"/>
      <c r="ARO188" s="14"/>
      <c r="ARP188" s="14"/>
      <c r="ARQ188" s="14"/>
      <c r="ARR188" s="14"/>
      <c r="ARS188" s="14"/>
      <c r="ART188" s="14"/>
      <c r="ARU188" s="14"/>
      <c r="ARV188" s="14"/>
      <c r="ARW188" s="14"/>
      <c r="ARX188" s="14"/>
      <c r="ARY188" s="14"/>
      <c r="ARZ188" s="14"/>
      <c r="ASA188" s="14"/>
      <c r="ASB188" s="14"/>
      <c r="ASC188" s="14"/>
      <c r="ASD188" s="14"/>
      <c r="ASE188" s="14"/>
      <c r="ASF188" s="14"/>
      <c r="ASG188" s="14"/>
      <c r="ASH188" s="14"/>
      <c r="ASI188" s="14"/>
      <c r="ASJ188" s="14"/>
      <c r="ASK188" s="14"/>
      <c r="ASL188" s="14"/>
      <c r="ASM188" s="14"/>
      <c r="ASN188" s="14"/>
      <c r="ASO188" s="14"/>
      <c r="ASP188" s="14"/>
      <c r="ASQ188" s="14"/>
      <c r="ASR188" s="14"/>
      <c r="ASS188" s="14"/>
      <c r="AST188" s="14"/>
      <c r="ASU188" s="14"/>
      <c r="ASV188" s="14"/>
      <c r="ASW188" s="14"/>
      <c r="ASX188" s="14"/>
      <c r="ASY188" s="14"/>
      <c r="ASZ188" s="14"/>
      <c r="ATA188" s="14"/>
      <c r="ATB188" s="14"/>
      <c r="ATC188" s="14"/>
      <c r="ATD188" s="14"/>
    </row>
    <row r="189" spans="63:1200">
      <c r="BK189" s="14" t="str">
        <f t="shared" si="2116"/>
        <v/>
      </c>
      <c r="ABO189" s="14"/>
      <c r="ABP189" s="14"/>
      <c r="ABQ189" s="14"/>
      <c r="ABR189" s="14"/>
      <c r="ABS189" s="14"/>
      <c r="ABT189" s="14"/>
      <c r="ABU189" s="14"/>
      <c r="ABV189" s="14"/>
      <c r="ABW189" s="14"/>
      <c r="ABX189" s="14"/>
      <c r="ABY189" s="14"/>
      <c r="ABZ189" s="14"/>
      <c r="ACA189" s="14"/>
      <c r="ACB189" s="14"/>
      <c r="ACC189" s="14"/>
      <c r="ACD189" s="14"/>
      <c r="ACE189" s="14"/>
      <c r="ACF189" s="14"/>
      <c r="ACG189" s="14"/>
      <c r="ACH189" s="14"/>
      <c r="ACI189" s="14"/>
      <c r="ACJ189" s="14"/>
      <c r="ACK189" s="14"/>
      <c r="ACL189" s="14"/>
      <c r="ACM189" s="14"/>
      <c r="ACN189" s="14"/>
      <c r="ACO189" s="14"/>
      <c r="ACP189" s="14"/>
      <c r="ACQ189" s="14"/>
      <c r="ACR189" s="14"/>
      <c r="ACS189" s="14"/>
      <c r="ACT189" s="14"/>
      <c r="ACU189" s="14"/>
      <c r="ACV189" s="14"/>
      <c r="ACW189" s="14"/>
      <c r="ACX189" s="14"/>
      <c r="ACY189" s="14"/>
      <c r="ACZ189" s="14"/>
      <c r="ADA189" s="14"/>
      <c r="ADB189" s="14"/>
      <c r="ADC189" s="14"/>
      <c r="ADD189" s="14"/>
      <c r="ADE189" s="14"/>
      <c r="ADF189" s="14"/>
      <c r="ADG189" s="14"/>
      <c r="ADH189" s="14"/>
      <c r="ADI189" s="14"/>
      <c r="ADJ189" s="14"/>
      <c r="ADK189" s="14"/>
      <c r="ADL189" s="14"/>
      <c r="ADM189" s="14"/>
      <c r="ADN189" s="14"/>
      <c r="ADO189" s="14"/>
      <c r="ADP189" s="14"/>
      <c r="ADQ189" s="14"/>
      <c r="ADR189" s="14"/>
      <c r="ADS189" s="14"/>
      <c r="ADT189" s="14"/>
      <c r="ADU189" s="14"/>
      <c r="ADV189" s="14"/>
      <c r="ADW189" s="14"/>
      <c r="ADX189" s="14"/>
      <c r="ADY189" s="14"/>
      <c r="ADZ189" s="14"/>
      <c r="AEA189" s="14"/>
      <c r="AEB189" s="14"/>
      <c r="AEC189" s="14"/>
      <c r="AED189" s="14"/>
      <c r="AEE189" s="14"/>
      <c r="AEF189" s="14"/>
      <c r="AEG189" s="14"/>
      <c r="AEH189" s="14"/>
      <c r="AEI189" s="14"/>
      <c r="AEJ189" s="14"/>
      <c r="AEK189" s="14"/>
      <c r="AEL189" s="14"/>
      <c r="AEM189" s="14"/>
      <c r="AEN189" s="14"/>
      <c r="AEO189" s="14"/>
      <c r="AEP189" s="14"/>
      <c r="AEQ189" s="14"/>
      <c r="AER189" s="14"/>
      <c r="AES189" s="14"/>
      <c r="AET189" s="14"/>
      <c r="AEU189" s="14"/>
      <c r="AEV189" s="14"/>
      <c r="AEW189" s="14"/>
      <c r="AEX189" s="14"/>
      <c r="AEY189" s="14"/>
      <c r="AEZ189" s="14"/>
      <c r="AFA189" s="14"/>
      <c r="AFB189" s="14"/>
      <c r="AFC189" s="14"/>
      <c r="AFD189" s="14"/>
      <c r="AFE189" s="14"/>
      <c r="AFF189" s="14"/>
      <c r="AFG189" s="14"/>
      <c r="AFH189" s="14"/>
      <c r="AFI189" s="14"/>
      <c r="AFJ189" s="14"/>
      <c r="AFK189" s="14"/>
      <c r="AFL189" s="14"/>
      <c r="AFM189" s="14"/>
      <c r="AFN189" s="14"/>
      <c r="AFO189" s="14"/>
      <c r="AFP189" s="14"/>
      <c r="AFQ189" s="14"/>
      <c r="AFR189" s="14"/>
      <c r="AFS189" s="14"/>
      <c r="AFT189" s="14"/>
      <c r="AFU189" s="14"/>
      <c r="AFV189" s="14"/>
      <c r="AFW189" s="14"/>
      <c r="AFX189" s="14"/>
      <c r="AFY189" s="14"/>
      <c r="AFZ189" s="14"/>
      <c r="AGA189" s="14"/>
      <c r="AGB189" s="14"/>
      <c r="AGC189" s="14"/>
      <c r="AGD189" s="14"/>
      <c r="AGE189" s="14"/>
      <c r="AGF189" s="14"/>
      <c r="AGG189" s="14"/>
      <c r="AGH189" s="14"/>
      <c r="AGI189" s="14"/>
      <c r="AGJ189" s="14"/>
      <c r="AGK189" s="14"/>
      <c r="AGL189" s="14"/>
      <c r="AGM189" s="14"/>
      <c r="AGN189" s="14"/>
      <c r="AGO189" s="14"/>
      <c r="AGP189" s="14"/>
      <c r="AGQ189" s="14"/>
      <c r="AGR189" s="14"/>
      <c r="AGS189" s="14"/>
      <c r="AGT189" s="14"/>
      <c r="AGU189" s="14"/>
      <c r="AGV189" s="14"/>
      <c r="AGW189" s="14"/>
      <c r="AGX189" s="14"/>
      <c r="AGY189" s="14"/>
      <c r="AGZ189" s="14"/>
      <c r="AHA189" s="14"/>
      <c r="AHB189" s="14"/>
      <c r="AHC189" s="14"/>
      <c r="AHD189" s="14"/>
      <c r="AHE189" s="14"/>
      <c r="AHF189" s="14"/>
      <c r="AHG189" s="14"/>
      <c r="AHH189" s="14"/>
      <c r="AHI189" s="14"/>
      <c r="AHJ189" s="14"/>
      <c r="AHK189" s="14"/>
      <c r="AHL189" s="14"/>
      <c r="AHM189" s="14"/>
      <c r="AHN189" s="14"/>
      <c r="AHO189" s="14"/>
      <c r="AHP189" s="14"/>
      <c r="AHQ189" s="14"/>
      <c r="AHR189" s="14"/>
      <c r="AHS189" s="14"/>
      <c r="AHT189" s="14"/>
      <c r="AHU189" s="14"/>
      <c r="AHV189" s="14"/>
      <c r="AHW189" s="14"/>
      <c r="AHX189" s="14"/>
      <c r="AHY189" s="14"/>
      <c r="AHZ189" s="14"/>
      <c r="AIA189" s="14"/>
      <c r="AIB189" s="14"/>
      <c r="AIC189" s="14"/>
      <c r="AID189" s="14"/>
      <c r="AIE189" s="14"/>
      <c r="AIF189" s="14"/>
      <c r="AIG189" s="14"/>
      <c r="AIH189" s="14"/>
      <c r="AII189" s="14"/>
      <c r="AIJ189" s="14"/>
      <c r="AIK189" s="14"/>
      <c r="AIL189" s="14"/>
      <c r="AIM189" s="14"/>
      <c r="AIN189" s="14"/>
      <c r="AIO189" s="14"/>
      <c r="AIP189" s="14"/>
      <c r="AIQ189" s="14"/>
      <c r="AIR189" s="14"/>
      <c r="AIS189" s="14"/>
      <c r="AIT189" s="14"/>
      <c r="AIU189" s="14"/>
      <c r="AIV189" s="14"/>
      <c r="AIW189" s="14"/>
      <c r="AIX189" s="14"/>
      <c r="AIY189" s="14"/>
      <c r="AIZ189" s="14"/>
      <c r="AJA189" s="14"/>
      <c r="AJB189" s="14"/>
      <c r="AJC189" s="14"/>
      <c r="AJD189" s="14"/>
      <c r="AJE189" s="14"/>
      <c r="AJF189" s="14"/>
      <c r="AJG189" s="14"/>
      <c r="AJH189" s="14"/>
      <c r="AJI189" s="14"/>
      <c r="AJJ189" s="14"/>
      <c r="AJK189" s="14"/>
      <c r="AJL189" s="14"/>
      <c r="AJM189" s="14"/>
      <c r="AJN189" s="14"/>
      <c r="AJO189" s="14"/>
      <c r="AJP189" s="14"/>
      <c r="AJQ189" s="14"/>
      <c r="AJR189" s="14"/>
      <c r="AJS189" s="14"/>
      <c r="AJT189" s="14"/>
      <c r="AJU189" s="14"/>
      <c r="AJV189" s="14"/>
      <c r="AJW189" s="14"/>
      <c r="AJX189" s="14"/>
      <c r="AJY189" s="14"/>
      <c r="AJZ189" s="14"/>
      <c r="AKA189" s="14"/>
      <c r="AKB189" s="14"/>
      <c r="AKC189" s="14"/>
      <c r="AKD189" s="14"/>
      <c r="AKE189" s="14"/>
      <c r="AKF189" s="14"/>
      <c r="AKG189" s="14"/>
      <c r="AKH189" s="14"/>
      <c r="AKI189" s="14"/>
      <c r="AKJ189" s="14"/>
      <c r="AKK189" s="14"/>
      <c r="AKL189" s="14"/>
      <c r="AKM189" s="14"/>
      <c r="AKN189" s="14"/>
      <c r="AKO189" s="14"/>
      <c r="AKP189" s="14"/>
      <c r="AKQ189" s="14"/>
      <c r="AKR189" s="14"/>
      <c r="AKS189" s="14"/>
      <c r="AKT189" s="14"/>
      <c r="AKU189" s="14"/>
      <c r="AKV189" s="14"/>
      <c r="AKW189" s="14"/>
      <c r="AKX189" s="14"/>
      <c r="AKY189" s="14"/>
      <c r="AKZ189" s="14"/>
      <c r="ALA189" s="14"/>
      <c r="ALB189" s="14"/>
      <c r="ALC189" s="14"/>
      <c r="ALD189" s="14"/>
      <c r="ALE189" s="14"/>
      <c r="ALF189" s="14"/>
      <c r="ALG189" s="14"/>
      <c r="ALH189" s="14"/>
      <c r="ALI189" s="14"/>
      <c r="ALJ189" s="14"/>
      <c r="ALK189" s="14"/>
      <c r="ALL189" s="14"/>
      <c r="ALM189" s="14"/>
      <c r="ALN189" s="14"/>
      <c r="ALO189" s="14"/>
      <c r="ALP189" s="14"/>
      <c r="ALQ189" s="14"/>
      <c r="ALR189" s="14"/>
      <c r="ALS189" s="14"/>
      <c r="ALT189" s="14"/>
      <c r="ALU189" s="14"/>
      <c r="ALV189" s="14"/>
      <c r="ALW189" s="14"/>
      <c r="ALX189" s="14"/>
      <c r="ALY189" s="14"/>
      <c r="ALZ189" s="14"/>
      <c r="AMA189" s="14"/>
      <c r="AMB189" s="14"/>
      <c r="AMC189" s="14"/>
      <c r="AMD189" s="14"/>
      <c r="AME189" s="14"/>
      <c r="AMF189" s="14"/>
      <c r="AMG189" s="14"/>
      <c r="AMH189" s="14"/>
      <c r="AMI189" s="14"/>
      <c r="AMJ189" s="14"/>
      <c r="AMK189" s="14"/>
      <c r="AML189" s="14"/>
      <c r="AMM189" s="14"/>
      <c r="AMN189" s="14"/>
      <c r="AMO189" s="14"/>
      <c r="AMP189" s="14"/>
      <c r="AMQ189" s="14"/>
      <c r="AMR189" s="14"/>
      <c r="AMS189" s="14"/>
      <c r="AMT189" s="14"/>
      <c r="AMU189" s="14"/>
      <c r="AMV189" s="14"/>
      <c r="AMW189" s="14"/>
      <c r="AMX189" s="14"/>
      <c r="AMY189" s="14"/>
      <c r="AMZ189" s="14"/>
      <c r="ANA189" s="14"/>
      <c r="ANB189" s="14"/>
      <c r="ANC189" s="14"/>
      <c r="AND189" s="14"/>
      <c r="ANE189" s="14"/>
      <c r="ANF189" s="14"/>
      <c r="ANG189" s="14"/>
      <c r="ANH189" s="14"/>
      <c r="ANI189" s="14"/>
      <c r="ANJ189" s="14"/>
      <c r="ANK189" s="14"/>
      <c r="ANL189" s="14"/>
      <c r="ANM189" s="14"/>
      <c r="ANN189" s="14"/>
      <c r="ANO189" s="14"/>
      <c r="ANP189" s="14"/>
      <c r="ANQ189" s="14"/>
      <c r="ANR189" s="14"/>
      <c r="ANS189" s="14"/>
      <c r="ANT189" s="14"/>
      <c r="ANU189" s="14"/>
      <c r="ANV189" s="14"/>
      <c r="ANW189" s="14"/>
      <c r="ANX189" s="14"/>
      <c r="ANY189" s="14"/>
      <c r="ANZ189" s="14"/>
      <c r="AOA189" s="14"/>
      <c r="AOB189" s="14"/>
      <c r="AOC189" s="14"/>
      <c r="AOD189" s="14"/>
      <c r="AOE189" s="14"/>
      <c r="AOF189" s="14"/>
      <c r="AOG189" s="14"/>
      <c r="AOH189" s="14"/>
      <c r="AOI189" s="14"/>
      <c r="AOJ189" s="14"/>
      <c r="AOK189" s="14"/>
      <c r="AOL189" s="14"/>
      <c r="AOM189" s="14"/>
      <c r="AON189" s="14"/>
      <c r="AOO189" s="14"/>
      <c r="AOP189" s="14"/>
      <c r="AOQ189" s="14"/>
      <c r="AOR189" s="14"/>
      <c r="AOS189" s="14"/>
      <c r="AOT189" s="14"/>
      <c r="AOU189" s="14"/>
      <c r="AOV189" s="14"/>
      <c r="AOW189" s="14"/>
      <c r="AOX189" s="14"/>
      <c r="AOY189" s="14"/>
      <c r="AOZ189" s="14"/>
      <c r="APA189" s="14"/>
      <c r="APB189" s="14"/>
      <c r="APC189" s="14"/>
      <c r="APD189" s="14"/>
      <c r="APE189" s="14"/>
      <c r="APF189" s="14"/>
      <c r="APG189" s="14"/>
      <c r="APH189" s="14"/>
      <c r="API189" s="14"/>
      <c r="APJ189" s="14"/>
      <c r="APK189" s="14"/>
      <c r="APL189" s="14"/>
      <c r="APM189" s="14"/>
      <c r="APN189" s="14"/>
      <c r="APO189" s="14"/>
      <c r="APP189" s="14"/>
      <c r="APQ189" s="14"/>
      <c r="APR189" s="14"/>
      <c r="APS189" s="14"/>
      <c r="APT189" s="14"/>
      <c r="APU189" s="14"/>
      <c r="APV189" s="14"/>
      <c r="APW189" s="14"/>
      <c r="APX189" s="14"/>
      <c r="APY189" s="14"/>
      <c r="APZ189" s="14"/>
      <c r="AQA189" s="14"/>
      <c r="AQB189" s="14"/>
      <c r="AQC189" s="14"/>
      <c r="AQD189" s="14"/>
      <c r="AQE189" s="14"/>
      <c r="AQF189" s="14"/>
      <c r="AQG189" s="14"/>
      <c r="AQH189" s="14"/>
      <c r="AQI189" s="14"/>
      <c r="AQJ189" s="14"/>
      <c r="AQK189" s="14"/>
      <c r="AQL189" s="14"/>
      <c r="AQM189" s="14"/>
      <c r="AQN189" s="14"/>
      <c r="AQO189" s="14"/>
      <c r="AQP189" s="14"/>
      <c r="AQQ189" s="14"/>
      <c r="AQR189" s="14"/>
      <c r="AQS189" s="14"/>
      <c r="AQT189" s="14"/>
      <c r="AQU189" s="14"/>
      <c r="AQV189" s="14"/>
      <c r="AQW189" s="14"/>
      <c r="AQX189" s="14"/>
      <c r="AQY189" s="14"/>
      <c r="AQZ189" s="14"/>
      <c r="ARA189" s="14"/>
      <c r="ARB189" s="14"/>
      <c r="ARC189" s="14"/>
      <c r="ARD189" s="14"/>
      <c r="ARE189" s="14"/>
      <c r="ARF189" s="14"/>
      <c r="ARG189" s="14"/>
      <c r="ARH189" s="14"/>
      <c r="ARI189" s="14"/>
      <c r="ARJ189" s="14"/>
      <c r="ARK189" s="14"/>
      <c r="ARL189" s="14"/>
      <c r="ARM189" s="14"/>
      <c r="ARN189" s="14"/>
      <c r="ARO189" s="14"/>
      <c r="ARP189" s="14"/>
      <c r="ARQ189" s="14"/>
      <c r="ARR189" s="14"/>
      <c r="ARS189" s="14"/>
      <c r="ART189" s="14"/>
      <c r="ARU189" s="14"/>
      <c r="ARV189" s="14"/>
      <c r="ARW189" s="14"/>
      <c r="ARX189" s="14"/>
      <c r="ARY189" s="14"/>
      <c r="ARZ189" s="14"/>
      <c r="ASA189" s="14"/>
      <c r="ASB189" s="14"/>
      <c r="ASC189" s="14"/>
      <c r="ASD189" s="14"/>
      <c r="ASE189" s="14"/>
      <c r="ASF189" s="14"/>
      <c r="ASG189" s="14"/>
      <c r="ASH189" s="14"/>
      <c r="ASI189" s="14"/>
      <c r="ASJ189" s="14"/>
      <c r="ASK189" s="14"/>
      <c r="ASL189" s="14"/>
      <c r="ASM189" s="14"/>
      <c r="ASN189" s="14"/>
      <c r="ASO189" s="14"/>
      <c r="ASP189" s="14"/>
      <c r="ASQ189" s="14"/>
      <c r="ASR189" s="14"/>
      <c r="ASS189" s="14"/>
      <c r="AST189" s="14"/>
      <c r="ASU189" s="14"/>
      <c r="ASV189" s="14"/>
      <c r="ASW189" s="14"/>
      <c r="ASX189" s="14"/>
      <c r="ASY189" s="14"/>
      <c r="ASZ189" s="14"/>
      <c r="ATA189" s="14"/>
      <c r="ATB189" s="14"/>
      <c r="ATC189" s="14"/>
      <c r="ATD189" s="14"/>
    </row>
    <row r="190" spans="63:1200">
      <c r="BK190" s="14" t="str">
        <f t="shared" si="2116"/>
        <v/>
      </c>
      <c r="ABO190" s="14"/>
      <c r="ABP190" s="14"/>
      <c r="ABQ190" s="14"/>
      <c r="ABR190" s="14"/>
      <c r="ABS190" s="14"/>
      <c r="ABT190" s="14"/>
      <c r="ABU190" s="14"/>
      <c r="ABV190" s="14"/>
      <c r="ABW190" s="14"/>
      <c r="ABX190" s="14"/>
      <c r="ABY190" s="14"/>
      <c r="ABZ190" s="14"/>
      <c r="ACA190" s="14"/>
      <c r="ACB190" s="14"/>
      <c r="ACC190" s="14"/>
      <c r="ACD190" s="14"/>
      <c r="ACE190" s="14"/>
      <c r="ACF190" s="14"/>
      <c r="ACG190" s="14"/>
      <c r="ACH190" s="14"/>
      <c r="ACI190" s="14"/>
      <c r="ACJ190" s="14"/>
      <c r="ACK190" s="14"/>
      <c r="ACL190" s="14"/>
      <c r="ACM190" s="14"/>
      <c r="ACN190" s="14"/>
      <c r="ACO190" s="14"/>
      <c r="ACP190" s="14"/>
      <c r="ACQ190" s="14"/>
      <c r="ACR190" s="14"/>
      <c r="ACS190" s="14"/>
      <c r="ACT190" s="14"/>
      <c r="ACU190" s="14"/>
      <c r="ACV190" s="14"/>
      <c r="ACW190" s="14"/>
      <c r="ACX190" s="14"/>
      <c r="ACY190" s="14"/>
      <c r="ACZ190" s="14"/>
      <c r="ADA190" s="14"/>
      <c r="ADB190" s="14"/>
      <c r="ADC190" s="14"/>
      <c r="ADD190" s="14"/>
      <c r="ADE190" s="14"/>
      <c r="ADF190" s="14"/>
      <c r="ADG190" s="14"/>
      <c r="ADH190" s="14"/>
      <c r="ADI190" s="14"/>
      <c r="ADJ190" s="14"/>
      <c r="ADK190" s="14"/>
      <c r="ADL190" s="14"/>
      <c r="ADM190" s="14"/>
      <c r="ADN190" s="14"/>
      <c r="ADO190" s="14"/>
      <c r="ADP190" s="14"/>
      <c r="ADQ190" s="14"/>
      <c r="ADR190" s="14"/>
      <c r="ADS190" s="14"/>
      <c r="ADT190" s="14"/>
      <c r="ADU190" s="14"/>
      <c r="ADV190" s="14"/>
      <c r="ADW190" s="14"/>
      <c r="ADX190" s="14"/>
      <c r="ADY190" s="14"/>
      <c r="ADZ190" s="14"/>
      <c r="AEA190" s="14"/>
      <c r="AEB190" s="14"/>
      <c r="AEC190" s="14"/>
      <c r="AED190" s="14"/>
      <c r="AEE190" s="14"/>
      <c r="AEF190" s="14"/>
      <c r="AEG190" s="14"/>
      <c r="AEH190" s="14"/>
      <c r="AEI190" s="14"/>
      <c r="AEJ190" s="14"/>
      <c r="AEK190" s="14"/>
      <c r="AEL190" s="14"/>
      <c r="AEM190" s="14"/>
      <c r="AEN190" s="14"/>
      <c r="AEO190" s="14"/>
      <c r="AEP190" s="14"/>
      <c r="AEQ190" s="14"/>
      <c r="AER190" s="14"/>
      <c r="AES190" s="14"/>
      <c r="AET190" s="14"/>
      <c r="AEU190" s="14"/>
      <c r="AEV190" s="14"/>
      <c r="AEW190" s="14"/>
      <c r="AEX190" s="14"/>
      <c r="AEY190" s="14"/>
      <c r="AEZ190" s="14"/>
      <c r="AFA190" s="14"/>
      <c r="AFB190" s="14"/>
      <c r="AFC190" s="14"/>
      <c r="AFD190" s="14"/>
      <c r="AFE190" s="14"/>
      <c r="AFF190" s="14"/>
      <c r="AFG190" s="14"/>
      <c r="AFH190" s="14"/>
      <c r="AFI190" s="14"/>
      <c r="AFJ190" s="14"/>
      <c r="AFK190" s="14"/>
      <c r="AFL190" s="14"/>
      <c r="AFM190" s="14"/>
      <c r="AFN190" s="14"/>
      <c r="AFO190" s="14"/>
      <c r="AFP190" s="14"/>
      <c r="AFQ190" s="14"/>
      <c r="AFR190" s="14"/>
      <c r="AFS190" s="14"/>
      <c r="AFT190" s="14"/>
      <c r="AFU190" s="14"/>
      <c r="AFV190" s="14"/>
      <c r="AFW190" s="14"/>
      <c r="AFX190" s="14"/>
      <c r="AFY190" s="14"/>
      <c r="AFZ190" s="14"/>
      <c r="AGA190" s="14"/>
      <c r="AGB190" s="14"/>
      <c r="AGC190" s="14"/>
      <c r="AGD190" s="14"/>
      <c r="AGE190" s="14"/>
      <c r="AGF190" s="14"/>
      <c r="AGG190" s="14"/>
      <c r="AGH190" s="14"/>
      <c r="AGI190" s="14"/>
      <c r="AGJ190" s="14"/>
      <c r="AGK190" s="14"/>
      <c r="AGL190" s="14"/>
      <c r="AGM190" s="14"/>
      <c r="AGN190" s="14"/>
      <c r="AGO190" s="14"/>
      <c r="AGP190" s="14"/>
      <c r="AGQ190" s="14"/>
      <c r="AGR190" s="14"/>
      <c r="AGS190" s="14"/>
      <c r="AGT190" s="14"/>
      <c r="AGU190" s="14"/>
      <c r="AGV190" s="14"/>
      <c r="AGW190" s="14"/>
      <c r="AGX190" s="14"/>
      <c r="AGY190" s="14"/>
      <c r="AGZ190" s="14"/>
      <c r="AHA190" s="14"/>
      <c r="AHB190" s="14"/>
      <c r="AHC190" s="14"/>
      <c r="AHD190" s="14"/>
      <c r="AHE190" s="14"/>
      <c r="AHF190" s="14"/>
      <c r="AHG190" s="14"/>
      <c r="AHH190" s="14"/>
      <c r="AHI190" s="14"/>
      <c r="AHJ190" s="14"/>
      <c r="AHK190" s="14"/>
      <c r="AHL190" s="14"/>
      <c r="AHM190" s="14"/>
      <c r="AHN190" s="14"/>
      <c r="AHO190" s="14"/>
      <c r="AHP190" s="14"/>
      <c r="AHQ190" s="14"/>
      <c r="AHR190" s="14"/>
      <c r="AHS190" s="14"/>
      <c r="AHT190" s="14"/>
      <c r="AHU190" s="14"/>
      <c r="AHV190" s="14"/>
      <c r="AHW190" s="14"/>
      <c r="AHX190" s="14"/>
      <c r="AHY190" s="14"/>
      <c r="AHZ190" s="14"/>
      <c r="AIA190" s="14"/>
      <c r="AIB190" s="14"/>
      <c r="AIC190" s="14"/>
      <c r="AID190" s="14"/>
      <c r="AIE190" s="14"/>
      <c r="AIF190" s="14"/>
      <c r="AIG190" s="14"/>
      <c r="AIH190" s="14"/>
      <c r="AII190" s="14"/>
      <c r="AIJ190" s="14"/>
      <c r="AIK190" s="14"/>
      <c r="AIL190" s="14"/>
      <c r="AIM190" s="14"/>
      <c r="AIN190" s="14"/>
      <c r="AIO190" s="14"/>
      <c r="AIP190" s="14"/>
      <c r="AIQ190" s="14"/>
      <c r="AIR190" s="14"/>
      <c r="AIS190" s="14"/>
      <c r="AIT190" s="14"/>
      <c r="AIU190" s="14"/>
      <c r="AIV190" s="14"/>
      <c r="AIW190" s="14"/>
      <c r="AIX190" s="14"/>
      <c r="AIY190" s="14"/>
      <c r="AIZ190" s="14"/>
      <c r="AJA190" s="14"/>
      <c r="AJB190" s="14"/>
      <c r="AJC190" s="14"/>
      <c r="AJD190" s="14"/>
      <c r="AJE190" s="14"/>
      <c r="AJF190" s="14"/>
      <c r="AJG190" s="14"/>
      <c r="AJH190" s="14"/>
      <c r="AJI190" s="14"/>
      <c r="AJJ190" s="14"/>
      <c r="AJK190" s="14"/>
      <c r="AJL190" s="14"/>
      <c r="AJM190" s="14"/>
      <c r="AJN190" s="14"/>
      <c r="AJO190" s="14"/>
      <c r="AJP190" s="14"/>
      <c r="AJQ190" s="14"/>
      <c r="AJR190" s="14"/>
      <c r="AJS190" s="14"/>
      <c r="AJT190" s="14"/>
      <c r="AJU190" s="14"/>
      <c r="AJV190" s="14"/>
      <c r="AJW190" s="14"/>
      <c r="AJX190" s="14"/>
      <c r="AJY190" s="14"/>
      <c r="AJZ190" s="14"/>
      <c r="AKA190" s="14"/>
      <c r="AKB190" s="14"/>
      <c r="AKC190" s="14"/>
      <c r="AKD190" s="14"/>
      <c r="AKE190" s="14"/>
      <c r="AKF190" s="14"/>
      <c r="AKG190" s="14"/>
      <c r="AKH190" s="14"/>
      <c r="AKI190" s="14"/>
      <c r="AKJ190" s="14"/>
      <c r="AKK190" s="14"/>
      <c r="AKL190" s="14"/>
      <c r="AKM190" s="14"/>
      <c r="AKN190" s="14"/>
      <c r="AKO190" s="14"/>
      <c r="AKP190" s="14"/>
      <c r="AKQ190" s="14"/>
      <c r="AKR190" s="14"/>
      <c r="AKS190" s="14"/>
      <c r="AKT190" s="14"/>
      <c r="AKU190" s="14"/>
      <c r="AKV190" s="14"/>
      <c r="AKW190" s="14"/>
      <c r="AKX190" s="14"/>
      <c r="AKY190" s="14"/>
      <c r="AKZ190" s="14"/>
      <c r="ALA190" s="14"/>
      <c r="ALB190" s="14"/>
      <c r="ALC190" s="14"/>
      <c r="ALD190" s="14"/>
      <c r="ALE190" s="14"/>
      <c r="ALF190" s="14"/>
      <c r="ALG190" s="14"/>
      <c r="ALH190" s="14"/>
      <c r="ALI190" s="14"/>
      <c r="ALJ190" s="14"/>
      <c r="ALK190" s="14"/>
      <c r="ALL190" s="14"/>
      <c r="ALM190" s="14"/>
      <c r="ALN190" s="14"/>
      <c r="ALO190" s="14"/>
      <c r="ALP190" s="14"/>
      <c r="ALQ190" s="14"/>
      <c r="ALR190" s="14"/>
      <c r="ALS190" s="14"/>
      <c r="ALT190" s="14"/>
      <c r="ALU190" s="14"/>
      <c r="ALV190" s="14"/>
      <c r="ALW190" s="14"/>
      <c r="ALX190" s="14"/>
      <c r="ALY190" s="14"/>
      <c r="ALZ190" s="14"/>
      <c r="AMA190" s="14"/>
      <c r="AMB190" s="14"/>
      <c r="AMC190" s="14"/>
      <c r="AMD190" s="14"/>
      <c r="AME190" s="14"/>
      <c r="AMF190" s="14"/>
      <c r="AMG190" s="14"/>
      <c r="AMH190" s="14"/>
      <c r="AMI190" s="14"/>
      <c r="AMJ190" s="14"/>
      <c r="AMK190" s="14"/>
      <c r="AML190" s="14"/>
      <c r="AMM190" s="14"/>
      <c r="AMN190" s="14"/>
      <c r="AMO190" s="14"/>
      <c r="AMP190" s="14"/>
      <c r="AMQ190" s="14"/>
      <c r="AMR190" s="14"/>
      <c r="AMS190" s="14"/>
      <c r="AMT190" s="14"/>
      <c r="AMU190" s="14"/>
      <c r="AMV190" s="14"/>
      <c r="AMW190" s="14"/>
      <c r="AMX190" s="14"/>
      <c r="AMY190" s="14"/>
      <c r="AMZ190" s="14"/>
      <c r="ANA190" s="14"/>
      <c r="ANB190" s="14"/>
      <c r="ANC190" s="14"/>
      <c r="AND190" s="14"/>
      <c r="ANE190" s="14"/>
      <c r="ANF190" s="14"/>
      <c r="ANG190" s="14"/>
      <c r="ANH190" s="14"/>
      <c r="ANI190" s="14"/>
      <c r="ANJ190" s="14"/>
      <c r="ANK190" s="14"/>
      <c r="ANL190" s="14"/>
      <c r="ANM190" s="14"/>
      <c r="ANN190" s="14"/>
      <c r="ANO190" s="14"/>
      <c r="ANP190" s="14"/>
      <c r="ANQ190" s="14"/>
      <c r="ANR190" s="14"/>
      <c r="ANS190" s="14"/>
      <c r="ANT190" s="14"/>
      <c r="ANU190" s="14"/>
      <c r="ANV190" s="14"/>
      <c r="ANW190" s="14"/>
      <c r="ANX190" s="14"/>
      <c r="ANY190" s="14"/>
      <c r="ANZ190" s="14"/>
      <c r="AOA190" s="14"/>
      <c r="AOB190" s="14"/>
      <c r="AOC190" s="14"/>
      <c r="AOD190" s="14"/>
      <c r="AOE190" s="14"/>
      <c r="AOF190" s="14"/>
      <c r="AOG190" s="14"/>
      <c r="AOH190" s="14"/>
      <c r="AOI190" s="14"/>
      <c r="AOJ190" s="14"/>
      <c r="AOK190" s="14"/>
      <c r="AOL190" s="14"/>
      <c r="AOM190" s="14"/>
      <c r="AON190" s="14"/>
      <c r="AOO190" s="14"/>
      <c r="AOP190" s="14"/>
      <c r="AOQ190" s="14"/>
      <c r="AOR190" s="14"/>
      <c r="AOS190" s="14"/>
      <c r="AOT190" s="14"/>
      <c r="AOU190" s="14"/>
      <c r="AOV190" s="14"/>
      <c r="AOW190" s="14"/>
      <c r="AOX190" s="14"/>
      <c r="AOY190" s="14"/>
      <c r="AOZ190" s="14"/>
      <c r="APA190" s="14"/>
      <c r="APB190" s="14"/>
      <c r="APC190" s="14"/>
      <c r="APD190" s="14"/>
      <c r="APE190" s="14"/>
      <c r="APF190" s="14"/>
      <c r="APG190" s="14"/>
      <c r="APH190" s="14"/>
      <c r="API190" s="14"/>
      <c r="APJ190" s="14"/>
      <c r="APK190" s="14"/>
      <c r="APL190" s="14"/>
      <c r="APM190" s="14"/>
      <c r="APN190" s="14"/>
      <c r="APO190" s="14"/>
      <c r="APP190" s="14"/>
      <c r="APQ190" s="14"/>
      <c r="APR190" s="14"/>
      <c r="APS190" s="14"/>
      <c r="APT190" s="14"/>
      <c r="APU190" s="14"/>
      <c r="APV190" s="14"/>
      <c r="APW190" s="14"/>
      <c r="APX190" s="14"/>
      <c r="APY190" s="14"/>
      <c r="APZ190" s="14"/>
      <c r="AQA190" s="14"/>
      <c r="AQB190" s="14"/>
      <c r="AQC190" s="14"/>
      <c r="AQD190" s="14"/>
      <c r="AQE190" s="14"/>
      <c r="AQF190" s="14"/>
      <c r="AQG190" s="14"/>
      <c r="AQH190" s="14"/>
      <c r="AQI190" s="14"/>
      <c r="AQJ190" s="14"/>
      <c r="AQK190" s="14"/>
      <c r="AQL190" s="14"/>
      <c r="AQM190" s="14"/>
      <c r="AQN190" s="14"/>
      <c r="AQO190" s="14"/>
      <c r="AQP190" s="14"/>
      <c r="AQQ190" s="14"/>
      <c r="AQR190" s="14"/>
      <c r="AQS190" s="14"/>
      <c r="AQT190" s="14"/>
      <c r="AQU190" s="14"/>
      <c r="AQV190" s="14"/>
      <c r="AQW190" s="14"/>
      <c r="AQX190" s="14"/>
      <c r="AQY190" s="14"/>
      <c r="AQZ190" s="14"/>
      <c r="ARA190" s="14"/>
      <c r="ARB190" s="14"/>
      <c r="ARC190" s="14"/>
      <c r="ARD190" s="14"/>
      <c r="ARE190" s="14"/>
      <c r="ARF190" s="14"/>
      <c r="ARG190" s="14"/>
      <c r="ARH190" s="14"/>
      <c r="ARI190" s="14"/>
      <c r="ARJ190" s="14"/>
      <c r="ARK190" s="14"/>
      <c r="ARL190" s="14"/>
      <c r="ARM190" s="14"/>
      <c r="ARN190" s="14"/>
      <c r="ARO190" s="14"/>
      <c r="ARP190" s="14"/>
      <c r="ARQ190" s="14"/>
      <c r="ARR190" s="14"/>
      <c r="ARS190" s="14"/>
      <c r="ART190" s="14"/>
      <c r="ARU190" s="14"/>
      <c r="ARV190" s="14"/>
      <c r="ARW190" s="14"/>
      <c r="ARX190" s="14"/>
      <c r="ARY190" s="14"/>
      <c r="ARZ190" s="14"/>
      <c r="ASA190" s="14"/>
      <c r="ASB190" s="14"/>
      <c r="ASC190" s="14"/>
      <c r="ASD190" s="14"/>
      <c r="ASE190" s="14"/>
      <c r="ASF190" s="14"/>
      <c r="ASG190" s="14"/>
      <c r="ASH190" s="14"/>
      <c r="ASI190" s="14"/>
      <c r="ASJ190" s="14"/>
      <c r="ASK190" s="14"/>
      <c r="ASL190" s="14"/>
      <c r="ASM190" s="14"/>
      <c r="ASN190" s="14"/>
      <c r="ASO190" s="14"/>
      <c r="ASP190" s="14"/>
      <c r="ASQ190" s="14"/>
      <c r="ASR190" s="14"/>
      <c r="ASS190" s="14"/>
      <c r="AST190" s="14"/>
      <c r="ASU190" s="14"/>
      <c r="ASV190" s="14"/>
      <c r="ASW190" s="14"/>
      <c r="ASX190" s="14"/>
      <c r="ASY190" s="14"/>
      <c r="ASZ190" s="14"/>
      <c r="ATA190" s="14"/>
      <c r="ATB190" s="14"/>
      <c r="ATC190" s="14"/>
      <c r="ATD190" s="14"/>
    </row>
    <row r="191" spans="63:1200">
      <c r="BK191" s="14" t="str">
        <f t="shared" si="2116"/>
        <v/>
      </c>
      <c r="ABO191" s="14"/>
      <c r="ABP191" s="14"/>
      <c r="ABQ191" s="14"/>
      <c r="ABR191" s="14"/>
      <c r="ABS191" s="14"/>
      <c r="ABT191" s="14"/>
      <c r="ABU191" s="14"/>
      <c r="ABV191" s="14"/>
      <c r="ABW191" s="14"/>
      <c r="ABX191" s="14"/>
      <c r="ABY191" s="14"/>
      <c r="ABZ191" s="14"/>
      <c r="ACA191" s="14"/>
      <c r="ACB191" s="14"/>
      <c r="ACC191" s="14"/>
      <c r="ACD191" s="14"/>
      <c r="ACE191" s="14"/>
      <c r="ACF191" s="14"/>
      <c r="ACG191" s="14"/>
      <c r="ACH191" s="14"/>
      <c r="ACI191" s="14"/>
      <c r="ACJ191" s="14"/>
      <c r="ACK191" s="14"/>
      <c r="ACL191" s="14"/>
      <c r="ACM191" s="14"/>
      <c r="ACN191" s="14"/>
      <c r="ACO191" s="14"/>
      <c r="ACP191" s="14"/>
      <c r="ACQ191" s="14"/>
      <c r="ACR191" s="14"/>
      <c r="ACS191" s="14"/>
      <c r="ACT191" s="14"/>
      <c r="ACU191" s="14"/>
      <c r="ACV191" s="14"/>
      <c r="ACW191" s="14"/>
      <c r="ACX191" s="14"/>
      <c r="ACY191" s="14"/>
      <c r="ACZ191" s="14"/>
      <c r="ADA191" s="14"/>
      <c r="ADB191" s="14"/>
      <c r="ADC191" s="14"/>
      <c r="ADD191" s="14"/>
      <c r="ADE191" s="14"/>
      <c r="ADF191" s="14"/>
      <c r="ADG191" s="14"/>
      <c r="ADH191" s="14"/>
      <c r="ADI191" s="14"/>
      <c r="ADJ191" s="14"/>
      <c r="ADK191" s="14"/>
      <c r="ADL191" s="14"/>
      <c r="ADM191" s="14"/>
      <c r="ADN191" s="14"/>
      <c r="ADO191" s="14"/>
      <c r="ADP191" s="14"/>
      <c r="ADQ191" s="14"/>
      <c r="ADR191" s="14"/>
      <c r="ADS191" s="14"/>
      <c r="ADT191" s="14"/>
      <c r="ADU191" s="14"/>
      <c r="ADV191" s="14"/>
      <c r="ADW191" s="14"/>
      <c r="ADX191" s="14"/>
      <c r="ADY191" s="14"/>
      <c r="ADZ191" s="14"/>
      <c r="AEA191" s="14"/>
      <c r="AEB191" s="14"/>
      <c r="AEC191" s="14"/>
      <c r="AED191" s="14"/>
      <c r="AEE191" s="14"/>
      <c r="AEF191" s="14"/>
      <c r="AEG191" s="14"/>
      <c r="AEH191" s="14"/>
      <c r="AEI191" s="14"/>
      <c r="AEJ191" s="14"/>
      <c r="AEK191" s="14"/>
      <c r="AEL191" s="14"/>
      <c r="AEM191" s="14"/>
      <c r="AEN191" s="14"/>
      <c r="AEO191" s="14"/>
      <c r="AEP191" s="14"/>
      <c r="AEQ191" s="14"/>
      <c r="AER191" s="14"/>
      <c r="AES191" s="14"/>
      <c r="AET191" s="14"/>
      <c r="AEU191" s="14"/>
      <c r="AEV191" s="14"/>
      <c r="AEW191" s="14"/>
      <c r="AEX191" s="14"/>
      <c r="AEY191" s="14"/>
      <c r="AEZ191" s="14"/>
      <c r="AFA191" s="14"/>
      <c r="AFB191" s="14"/>
      <c r="AFC191" s="14"/>
      <c r="AFD191" s="14"/>
      <c r="AFE191" s="14"/>
      <c r="AFF191" s="14"/>
      <c r="AFG191" s="14"/>
      <c r="AFH191" s="14"/>
      <c r="AFI191" s="14"/>
      <c r="AFJ191" s="14"/>
      <c r="AFK191" s="14"/>
      <c r="AFL191" s="14"/>
      <c r="AFM191" s="14"/>
      <c r="AFN191" s="14"/>
      <c r="AFO191" s="14"/>
      <c r="AFP191" s="14"/>
      <c r="AFQ191" s="14"/>
      <c r="AFR191" s="14"/>
      <c r="AFS191" s="14"/>
      <c r="AFT191" s="14"/>
      <c r="AFU191" s="14"/>
      <c r="AFV191" s="14"/>
      <c r="AFW191" s="14"/>
      <c r="AFX191" s="14"/>
      <c r="AFY191" s="14"/>
      <c r="AFZ191" s="14"/>
      <c r="AGA191" s="14"/>
      <c r="AGB191" s="14"/>
      <c r="AGC191" s="14"/>
      <c r="AGD191" s="14"/>
      <c r="AGE191" s="14"/>
      <c r="AGF191" s="14"/>
      <c r="AGG191" s="14"/>
      <c r="AGH191" s="14"/>
      <c r="AGI191" s="14"/>
      <c r="AGJ191" s="14"/>
      <c r="AGK191" s="14"/>
      <c r="AGL191" s="14"/>
      <c r="AGM191" s="14"/>
      <c r="AGN191" s="14"/>
      <c r="AGO191" s="14"/>
      <c r="AGP191" s="14"/>
      <c r="AGQ191" s="14"/>
      <c r="AGR191" s="14"/>
      <c r="AGS191" s="14"/>
      <c r="AGT191" s="14"/>
      <c r="AGU191" s="14"/>
      <c r="AGV191" s="14"/>
      <c r="AGW191" s="14"/>
      <c r="AGX191" s="14"/>
      <c r="AGY191" s="14"/>
      <c r="AGZ191" s="14"/>
      <c r="AHA191" s="14"/>
      <c r="AHB191" s="14"/>
      <c r="AHC191" s="14"/>
      <c r="AHD191" s="14"/>
      <c r="AHE191" s="14"/>
      <c r="AHF191" s="14"/>
      <c r="AHG191" s="14"/>
      <c r="AHH191" s="14"/>
      <c r="AHI191" s="14"/>
      <c r="AHJ191" s="14"/>
      <c r="AHK191" s="14"/>
      <c r="AHL191" s="14"/>
      <c r="AHM191" s="14"/>
      <c r="AHN191" s="14"/>
      <c r="AHO191" s="14"/>
      <c r="AHP191" s="14"/>
      <c r="AHQ191" s="14"/>
      <c r="AHR191" s="14"/>
      <c r="AHS191" s="14"/>
      <c r="AHT191" s="14"/>
      <c r="AHU191" s="14"/>
      <c r="AHV191" s="14"/>
      <c r="AHW191" s="14"/>
      <c r="AHX191" s="14"/>
      <c r="AHY191" s="14"/>
      <c r="AHZ191" s="14"/>
      <c r="AIA191" s="14"/>
      <c r="AIB191" s="14"/>
      <c r="AIC191" s="14"/>
      <c r="AID191" s="14"/>
      <c r="AIE191" s="14"/>
      <c r="AIF191" s="14"/>
      <c r="AIG191" s="14"/>
      <c r="AIH191" s="14"/>
      <c r="AII191" s="14"/>
      <c r="AIJ191" s="14"/>
      <c r="AIK191" s="14"/>
      <c r="AIL191" s="14"/>
      <c r="AIM191" s="14"/>
      <c r="AIN191" s="14"/>
      <c r="AIO191" s="14"/>
      <c r="AIP191" s="14"/>
      <c r="AIQ191" s="14"/>
      <c r="AIR191" s="14"/>
      <c r="AIS191" s="14"/>
      <c r="AIT191" s="14"/>
      <c r="AIU191" s="14"/>
      <c r="AIV191" s="14"/>
      <c r="AIW191" s="14"/>
      <c r="AIX191" s="14"/>
      <c r="AIY191" s="14"/>
      <c r="AIZ191" s="14"/>
      <c r="AJA191" s="14"/>
      <c r="AJB191" s="14"/>
      <c r="AJC191" s="14"/>
      <c r="AJD191" s="14"/>
      <c r="AJE191" s="14"/>
      <c r="AJF191" s="14"/>
      <c r="AJG191" s="14"/>
      <c r="AJH191" s="14"/>
      <c r="AJI191" s="14"/>
      <c r="AJJ191" s="14"/>
      <c r="AJK191" s="14"/>
      <c r="AJL191" s="14"/>
      <c r="AJM191" s="14"/>
      <c r="AJN191" s="14"/>
      <c r="AJO191" s="14"/>
      <c r="AJP191" s="14"/>
      <c r="AJQ191" s="14"/>
      <c r="AJR191" s="14"/>
      <c r="AJS191" s="14"/>
      <c r="AJT191" s="14"/>
      <c r="AJU191" s="14"/>
      <c r="AJV191" s="14"/>
      <c r="AJW191" s="14"/>
      <c r="AJX191" s="14"/>
      <c r="AJY191" s="14"/>
      <c r="AJZ191" s="14"/>
      <c r="AKA191" s="14"/>
      <c r="AKB191" s="14"/>
      <c r="AKC191" s="14"/>
      <c r="AKD191" s="14"/>
      <c r="AKE191" s="14"/>
      <c r="AKF191" s="14"/>
      <c r="AKG191" s="14"/>
      <c r="AKH191" s="14"/>
      <c r="AKI191" s="14"/>
      <c r="AKJ191" s="14"/>
      <c r="AKK191" s="14"/>
      <c r="AKL191" s="14"/>
      <c r="AKM191" s="14"/>
      <c r="AKN191" s="14"/>
      <c r="AKO191" s="14"/>
      <c r="AKP191" s="14"/>
      <c r="AKQ191" s="14"/>
      <c r="AKR191" s="14"/>
      <c r="AKS191" s="14"/>
      <c r="AKT191" s="14"/>
      <c r="AKU191" s="14"/>
      <c r="AKV191" s="14"/>
      <c r="AKW191" s="14"/>
      <c r="AKX191" s="14"/>
      <c r="AKY191" s="14"/>
      <c r="AKZ191" s="14"/>
      <c r="ALA191" s="14"/>
      <c r="ALB191" s="14"/>
      <c r="ALC191" s="14"/>
      <c r="ALD191" s="14"/>
      <c r="ALE191" s="14"/>
      <c r="ALF191" s="14"/>
      <c r="ALG191" s="14"/>
      <c r="ALH191" s="14"/>
      <c r="ALI191" s="14"/>
      <c r="ALJ191" s="14"/>
      <c r="ALK191" s="14"/>
      <c r="ALL191" s="14"/>
      <c r="ALM191" s="14"/>
      <c r="ALN191" s="14"/>
      <c r="ALO191" s="14"/>
      <c r="ALP191" s="14"/>
      <c r="ALQ191" s="14"/>
      <c r="ALR191" s="14"/>
      <c r="ALS191" s="14"/>
      <c r="ALT191" s="14"/>
      <c r="ALU191" s="14"/>
      <c r="ALV191" s="14"/>
      <c r="ALW191" s="14"/>
      <c r="ALX191" s="14"/>
      <c r="ALY191" s="14"/>
      <c r="ALZ191" s="14"/>
      <c r="AMA191" s="14"/>
      <c r="AMB191" s="14"/>
      <c r="AMC191" s="14"/>
      <c r="AMD191" s="14"/>
      <c r="AME191" s="14"/>
      <c r="AMF191" s="14"/>
      <c r="AMG191" s="14"/>
      <c r="AMH191" s="14"/>
      <c r="AMI191" s="14"/>
      <c r="AMJ191" s="14"/>
      <c r="AMK191" s="14"/>
      <c r="AML191" s="14"/>
      <c r="AMM191" s="14"/>
      <c r="AMN191" s="14"/>
      <c r="AMO191" s="14"/>
      <c r="AMP191" s="14"/>
      <c r="AMQ191" s="14"/>
      <c r="AMR191" s="14"/>
      <c r="AMS191" s="14"/>
      <c r="AMT191" s="14"/>
      <c r="AMU191" s="14"/>
      <c r="AMV191" s="14"/>
      <c r="AMW191" s="14"/>
      <c r="AMX191" s="14"/>
      <c r="AMY191" s="14"/>
      <c r="AMZ191" s="14"/>
      <c r="ANA191" s="14"/>
      <c r="ANB191" s="14"/>
      <c r="ANC191" s="14"/>
      <c r="AND191" s="14"/>
      <c r="ANE191" s="14"/>
      <c r="ANF191" s="14"/>
      <c r="ANG191" s="14"/>
      <c r="ANH191" s="14"/>
      <c r="ANI191" s="14"/>
      <c r="ANJ191" s="14"/>
      <c r="ANK191" s="14"/>
      <c r="ANL191" s="14"/>
      <c r="ANM191" s="14"/>
      <c r="ANN191" s="14"/>
      <c r="ANO191" s="14"/>
      <c r="ANP191" s="14"/>
      <c r="ANQ191" s="14"/>
      <c r="ANR191" s="14"/>
      <c r="ANS191" s="14"/>
      <c r="ANT191" s="14"/>
      <c r="ANU191" s="14"/>
      <c r="ANV191" s="14"/>
      <c r="ANW191" s="14"/>
      <c r="ANX191" s="14"/>
      <c r="ANY191" s="14"/>
      <c r="ANZ191" s="14"/>
      <c r="AOA191" s="14"/>
      <c r="AOB191" s="14"/>
      <c r="AOC191" s="14"/>
      <c r="AOD191" s="14"/>
      <c r="AOE191" s="14"/>
      <c r="AOF191" s="14"/>
      <c r="AOG191" s="14"/>
      <c r="AOH191" s="14"/>
      <c r="AOI191" s="14"/>
      <c r="AOJ191" s="14"/>
      <c r="AOK191" s="14"/>
      <c r="AOL191" s="14"/>
      <c r="AOM191" s="14"/>
      <c r="AON191" s="14"/>
      <c r="AOO191" s="14"/>
      <c r="AOP191" s="14"/>
      <c r="AOQ191" s="14"/>
      <c r="AOR191" s="14"/>
      <c r="AOS191" s="14"/>
      <c r="AOT191" s="14"/>
      <c r="AOU191" s="14"/>
      <c r="AOV191" s="14"/>
      <c r="AOW191" s="14"/>
      <c r="AOX191" s="14"/>
      <c r="AOY191" s="14"/>
      <c r="AOZ191" s="14"/>
      <c r="APA191" s="14"/>
      <c r="APB191" s="14"/>
      <c r="APC191" s="14"/>
      <c r="APD191" s="14"/>
      <c r="APE191" s="14"/>
      <c r="APF191" s="14"/>
      <c r="APG191" s="14"/>
      <c r="APH191" s="14"/>
      <c r="API191" s="14"/>
      <c r="APJ191" s="14"/>
      <c r="APK191" s="14"/>
      <c r="APL191" s="14"/>
      <c r="APM191" s="14"/>
      <c r="APN191" s="14"/>
      <c r="APO191" s="14"/>
      <c r="APP191" s="14"/>
      <c r="APQ191" s="14"/>
      <c r="APR191" s="14"/>
      <c r="APS191" s="14"/>
      <c r="APT191" s="14"/>
      <c r="APU191" s="14"/>
      <c r="APV191" s="14"/>
      <c r="APW191" s="14"/>
      <c r="APX191" s="14"/>
      <c r="APY191" s="14"/>
      <c r="APZ191" s="14"/>
      <c r="AQA191" s="14"/>
      <c r="AQB191" s="14"/>
      <c r="AQC191" s="14"/>
      <c r="AQD191" s="14"/>
      <c r="AQE191" s="14"/>
      <c r="AQF191" s="14"/>
      <c r="AQG191" s="14"/>
      <c r="AQH191" s="14"/>
      <c r="AQI191" s="14"/>
      <c r="AQJ191" s="14"/>
      <c r="AQK191" s="14"/>
      <c r="AQL191" s="14"/>
      <c r="AQM191" s="14"/>
      <c r="AQN191" s="14"/>
      <c r="AQO191" s="14"/>
      <c r="AQP191" s="14"/>
      <c r="AQQ191" s="14"/>
      <c r="AQR191" s="14"/>
      <c r="AQS191" s="14"/>
      <c r="AQT191" s="14"/>
      <c r="AQU191" s="14"/>
      <c r="AQV191" s="14"/>
      <c r="AQW191" s="14"/>
      <c r="AQX191" s="14"/>
      <c r="AQY191" s="14"/>
      <c r="AQZ191" s="14"/>
      <c r="ARA191" s="14"/>
      <c r="ARB191" s="14"/>
      <c r="ARC191" s="14"/>
      <c r="ARD191" s="14"/>
      <c r="ARE191" s="14"/>
      <c r="ARF191" s="14"/>
      <c r="ARG191" s="14"/>
      <c r="ARH191" s="14"/>
      <c r="ARI191" s="14"/>
      <c r="ARJ191" s="14"/>
      <c r="ARK191" s="14"/>
      <c r="ARL191" s="14"/>
      <c r="ARM191" s="14"/>
      <c r="ARN191" s="14"/>
      <c r="ARO191" s="14"/>
      <c r="ARP191" s="14"/>
      <c r="ARQ191" s="14"/>
      <c r="ARR191" s="14"/>
      <c r="ARS191" s="14"/>
      <c r="ART191" s="14"/>
      <c r="ARU191" s="14"/>
      <c r="ARV191" s="14"/>
      <c r="ARW191" s="14"/>
      <c r="ARX191" s="14"/>
      <c r="ARY191" s="14"/>
      <c r="ARZ191" s="14"/>
      <c r="ASA191" s="14"/>
      <c r="ASB191" s="14"/>
      <c r="ASC191" s="14"/>
      <c r="ASD191" s="14"/>
      <c r="ASE191" s="14"/>
      <c r="ASF191" s="14"/>
      <c r="ASG191" s="14"/>
      <c r="ASH191" s="14"/>
      <c r="ASI191" s="14"/>
      <c r="ASJ191" s="14"/>
      <c r="ASK191" s="14"/>
      <c r="ASL191" s="14"/>
      <c r="ASM191" s="14"/>
      <c r="ASN191" s="14"/>
      <c r="ASO191" s="14"/>
      <c r="ASP191" s="14"/>
      <c r="ASQ191" s="14"/>
      <c r="ASR191" s="14"/>
      <c r="ASS191" s="14"/>
      <c r="AST191" s="14"/>
      <c r="ASU191" s="14"/>
      <c r="ASV191" s="14"/>
      <c r="ASW191" s="14"/>
      <c r="ASX191" s="14"/>
      <c r="ASY191" s="14"/>
      <c r="ASZ191" s="14"/>
      <c r="ATA191" s="14"/>
      <c r="ATB191" s="14"/>
      <c r="ATC191" s="14"/>
      <c r="ATD191" s="14"/>
    </row>
    <row r="192" spans="63:1200">
      <c r="BK192" s="14" t="str">
        <f t="shared" si="2116"/>
        <v/>
      </c>
      <c r="ABO192" s="14"/>
      <c r="ABP192" s="14"/>
      <c r="ABQ192" s="14"/>
      <c r="ABR192" s="14"/>
      <c r="ABS192" s="14"/>
      <c r="ABT192" s="14"/>
      <c r="ABU192" s="14"/>
      <c r="ABV192" s="14"/>
      <c r="ABW192" s="14"/>
      <c r="ABX192" s="14"/>
      <c r="ABY192" s="14"/>
      <c r="ABZ192" s="14"/>
      <c r="ACA192" s="14"/>
      <c r="ACB192" s="14"/>
      <c r="ACC192" s="14"/>
      <c r="ACD192" s="14"/>
      <c r="ACE192" s="14"/>
      <c r="ACF192" s="14"/>
      <c r="ACG192" s="14"/>
      <c r="ACH192" s="14"/>
      <c r="ACI192" s="14"/>
      <c r="ACJ192" s="14"/>
      <c r="ACK192" s="14"/>
      <c r="ACL192" s="14"/>
      <c r="ACM192" s="14"/>
      <c r="ACN192" s="14"/>
      <c r="ACO192" s="14"/>
      <c r="ACP192" s="14"/>
      <c r="ACQ192" s="14"/>
      <c r="ACR192" s="14"/>
      <c r="ACS192" s="14"/>
      <c r="ACT192" s="14"/>
      <c r="ACU192" s="14"/>
      <c r="ACV192" s="14"/>
      <c r="ACW192" s="14"/>
      <c r="ACX192" s="14"/>
      <c r="ACY192" s="14"/>
      <c r="ACZ192" s="14"/>
      <c r="ADA192" s="14"/>
      <c r="ADB192" s="14"/>
      <c r="ADC192" s="14"/>
      <c r="ADD192" s="14"/>
      <c r="ADE192" s="14"/>
      <c r="ADF192" s="14"/>
      <c r="ADG192" s="14"/>
      <c r="ADH192" s="14"/>
      <c r="ADI192" s="14"/>
      <c r="ADJ192" s="14"/>
      <c r="ADK192" s="14"/>
      <c r="ADL192" s="14"/>
      <c r="ADM192" s="14"/>
      <c r="ADN192" s="14"/>
      <c r="ADO192" s="14"/>
      <c r="ADP192" s="14"/>
      <c r="ADQ192" s="14"/>
      <c r="ADR192" s="14"/>
      <c r="ADS192" s="14"/>
      <c r="ADT192" s="14"/>
      <c r="ADU192" s="14"/>
      <c r="ADV192" s="14"/>
      <c r="ADW192" s="14"/>
      <c r="ADX192" s="14"/>
      <c r="ADY192" s="14"/>
      <c r="ADZ192" s="14"/>
      <c r="AEA192" s="14"/>
      <c r="AEB192" s="14"/>
      <c r="AEC192" s="14"/>
      <c r="AED192" s="14"/>
      <c r="AEE192" s="14"/>
      <c r="AEF192" s="14"/>
      <c r="AEG192" s="14"/>
      <c r="AEH192" s="14"/>
      <c r="AEI192" s="14"/>
      <c r="AEJ192" s="14"/>
      <c r="AEK192" s="14"/>
      <c r="AEL192" s="14"/>
      <c r="AEM192" s="14"/>
      <c r="AEN192" s="14"/>
      <c r="AEO192" s="14"/>
      <c r="AEP192" s="14"/>
      <c r="AEQ192" s="14"/>
      <c r="AER192" s="14"/>
      <c r="AES192" s="14"/>
      <c r="AET192" s="14"/>
      <c r="AEU192" s="14"/>
      <c r="AEV192" s="14"/>
      <c r="AEW192" s="14"/>
      <c r="AEX192" s="14"/>
      <c r="AEY192" s="14"/>
      <c r="AEZ192" s="14"/>
      <c r="AFA192" s="14"/>
      <c r="AFB192" s="14"/>
      <c r="AFC192" s="14"/>
      <c r="AFD192" s="14"/>
      <c r="AFE192" s="14"/>
      <c r="AFF192" s="14"/>
      <c r="AFG192" s="14"/>
      <c r="AFH192" s="14"/>
      <c r="AFI192" s="14"/>
      <c r="AFJ192" s="14"/>
      <c r="AFK192" s="14"/>
      <c r="AFL192" s="14"/>
      <c r="AFM192" s="14"/>
      <c r="AFN192" s="14"/>
      <c r="AFO192" s="14"/>
      <c r="AFP192" s="14"/>
      <c r="AFQ192" s="14"/>
      <c r="AFR192" s="14"/>
      <c r="AFS192" s="14"/>
      <c r="AFT192" s="14"/>
      <c r="AFU192" s="14"/>
      <c r="AFV192" s="14"/>
      <c r="AFW192" s="14"/>
      <c r="AFX192" s="14"/>
      <c r="AFY192" s="14"/>
      <c r="AFZ192" s="14"/>
      <c r="AGA192" s="14"/>
      <c r="AGB192" s="14"/>
      <c r="AGC192" s="14"/>
      <c r="AGD192" s="14"/>
      <c r="AGE192" s="14"/>
      <c r="AGF192" s="14"/>
      <c r="AGG192" s="14"/>
      <c r="AGH192" s="14"/>
      <c r="AGI192" s="14"/>
      <c r="AGJ192" s="14"/>
      <c r="AGK192" s="14"/>
      <c r="AGL192" s="14"/>
      <c r="AGM192" s="14"/>
      <c r="AGN192" s="14"/>
      <c r="AGO192" s="14"/>
      <c r="AGP192" s="14"/>
      <c r="AGQ192" s="14"/>
      <c r="AGR192" s="14"/>
      <c r="AGS192" s="14"/>
      <c r="AGT192" s="14"/>
      <c r="AGU192" s="14"/>
      <c r="AGV192" s="14"/>
      <c r="AGW192" s="14"/>
      <c r="AGX192" s="14"/>
      <c r="AGY192" s="14"/>
      <c r="AGZ192" s="14"/>
      <c r="AHA192" s="14"/>
      <c r="AHB192" s="14"/>
      <c r="AHC192" s="14"/>
      <c r="AHD192" s="14"/>
      <c r="AHE192" s="14"/>
      <c r="AHF192" s="14"/>
      <c r="AHG192" s="14"/>
      <c r="AHH192" s="14"/>
      <c r="AHI192" s="14"/>
      <c r="AHJ192" s="14"/>
      <c r="AHK192" s="14"/>
      <c r="AHL192" s="14"/>
      <c r="AHM192" s="14"/>
      <c r="AHN192" s="14"/>
      <c r="AHO192" s="14"/>
      <c r="AHP192" s="14"/>
      <c r="AHQ192" s="14"/>
      <c r="AHR192" s="14"/>
      <c r="AHS192" s="14"/>
      <c r="AHT192" s="14"/>
      <c r="AHU192" s="14"/>
      <c r="AHV192" s="14"/>
      <c r="AHW192" s="14"/>
      <c r="AHX192" s="14"/>
      <c r="AHY192" s="14"/>
      <c r="AHZ192" s="14"/>
      <c r="AIA192" s="14"/>
      <c r="AIB192" s="14"/>
      <c r="AIC192" s="14"/>
      <c r="AID192" s="14"/>
      <c r="AIE192" s="14"/>
      <c r="AIF192" s="14"/>
      <c r="AIG192" s="14"/>
      <c r="AIH192" s="14"/>
      <c r="AII192" s="14"/>
      <c r="AIJ192" s="14"/>
      <c r="AIK192" s="14"/>
      <c r="AIL192" s="14"/>
      <c r="AIM192" s="14"/>
      <c r="AIN192" s="14"/>
      <c r="AIO192" s="14"/>
      <c r="AIP192" s="14"/>
      <c r="AIQ192" s="14"/>
      <c r="AIR192" s="14"/>
      <c r="AIS192" s="14"/>
      <c r="AIT192" s="14"/>
      <c r="AIU192" s="14"/>
      <c r="AIV192" s="14"/>
      <c r="AIW192" s="14"/>
      <c r="AIX192" s="14"/>
      <c r="AIY192" s="14"/>
      <c r="AIZ192" s="14"/>
      <c r="AJA192" s="14"/>
      <c r="AJB192" s="14"/>
      <c r="AJC192" s="14"/>
      <c r="AJD192" s="14"/>
      <c r="AJE192" s="14"/>
      <c r="AJF192" s="14"/>
      <c r="AJG192" s="14"/>
      <c r="AJH192" s="14"/>
      <c r="AJI192" s="14"/>
      <c r="AJJ192" s="14"/>
      <c r="AJK192" s="14"/>
      <c r="AJL192" s="14"/>
      <c r="AJM192" s="14"/>
      <c r="AJN192" s="14"/>
      <c r="AJO192" s="14"/>
      <c r="AJP192" s="14"/>
      <c r="AJQ192" s="14"/>
      <c r="AJR192" s="14"/>
      <c r="AJS192" s="14"/>
      <c r="AJT192" s="14"/>
      <c r="AJU192" s="14"/>
      <c r="AJV192" s="14"/>
      <c r="AJW192" s="14"/>
      <c r="AJX192" s="14"/>
      <c r="AJY192" s="14"/>
      <c r="AJZ192" s="14"/>
      <c r="AKA192" s="14"/>
      <c r="AKB192" s="14"/>
      <c r="AKC192" s="14"/>
      <c r="AKD192" s="14"/>
      <c r="AKE192" s="14"/>
      <c r="AKF192" s="14"/>
      <c r="AKG192" s="14"/>
      <c r="AKH192" s="14"/>
      <c r="AKI192" s="14"/>
      <c r="AKJ192" s="14"/>
      <c r="AKK192" s="14"/>
      <c r="AKL192" s="14"/>
      <c r="AKM192" s="14"/>
      <c r="AKN192" s="14"/>
      <c r="AKO192" s="14"/>
      <c r="AKP192" s="14"/>
      <c r="AKQ192" s="14"/>
      <c r="AKR192" s="14"/>
      <c r="AKS192" s="14"/>
      <c r="AKT192" s="14"/>
      <c r="AKU192" s="14"/>
      <c r="AKV192" s="14"/>
      <c r="AKW192" s="14"/>
      <c r="AKX192" s="14"/>
      <c r="AKY192" s="14"/>
      <c r="AKZ192" s="14"/>
      <c r="ALA192" s="14"/>
      <c r="ALB192" s="14"/>
      <c r="ALC192" s="14"/>
      <c r="ALD192" s="14"/>
      <c r="ALE192" s="14"/>
      <c r="ALF192" s="14"/>
      <c r="ALG192" s="14"/>
      <c r="ALH192" s="14"/>
      <c r="ALI192" s="14"/>
      <c r="ALJ192" s="14"/>
      <c r="ALK192" s="14"/>
      <c r="ALL192" s="14"/>
      <c r="ALM192" s="14"/>
      <c r="ALN192" s="14"/>
      <c r="ALO192" s="14"/>
      <c r="ALP192" s="14"/>
      <c r="ALQ192" s="14"/>
      <c r="ALR192" s="14"/>
      <c r="ALS192" s="14"/>
      <c r="ALT192" s="14"/>
      <c r="ALU192" s="14"/>
      <c r="ALV192" s="14"/>
      <c r="ALW192" s="14"/>
      <c r="ALX192" s="14"/>
      <c r="ALY192" s="14"/>
      <c r="ALZ192" s="14"/>
      <c r="AMA192" s="14"/>
      <c r="AMB192" s="14"/>
      <c r="AMC192" s="14"/>
      <c r="AMD192" s="14"/>
      <c r="AME192" s="14"/>
      <c r="AMF192" s="14"/>
      <c r="AMG192" s="14"/>
      <c r="AMH192" s="14"/>
      <c r="AMI192" s="14"/>
      <c r="AMJ192" s="14"/>
      <c r="AMK192" s="14"/>
      <c r="AML192" s="14"/>
      <c r="AMM192" s="14"/>
      <c r="AMN192" s="14"/>
      <c r="AMO192" s="14"/>
      <c r="AMP192" s="14"/>
      <c r="AMQ192" s="14"/>
      <c r="AMR192" s="14"/>
      <c r="AMS192" s="14"/>
      <c r="AMT192" s="14"/>
      <c r="AMU192" s="14"/>
      <c r="AMV192" s="14"/>
      <c r="AMW192" s="14"/>
      <c r="AMX192" s="14"/>
      <c r="AMY192" s="14"/>
      <c r="AMZ192" s="14"/>
      <c r="ANA192" s="14"/>
      <c r="ANB192" s="14"/>
      <c r="ANC192" s="14"/>
      <c r="AND192" s="14"/>
      <c r="ANE192" s="14"/>
      <c r="ANF192" s="14"/>
      <c r="ANG192" s="14"/>
      <c r="ANH192" s="14"/>
      <c r="ANI192" s="14"/>
      <c r="ANJ192" s="14"/>
      <c r="ANK192" s="14"/>
      <c r="ANL192" s="14"/>
      <c r="ANM192" s="14"/>
      <c r="ANN192" s="14"/>
      <c r="ANO192" s="14"/>
      <c r="ANP192" s="14"/>
      <c r="ANQ192" s="14"/>
      <c r="ANR192" s="14"/>
      <c r="ANS192" s="14"/>
      <c r="ANT192" s="14"/>
      <c r="ANU192" s="14"/>
      <c r="ANV192" s="14"/>
      <c r="ANW192" s="14"/>
      <c r="ANX192" s="14"/>
      <c r="ANY192" s="14"/>
      <c r="ANZ192" s="14"/>
      <c r="AOA192" s="14"/>
      <c r="AOB192" s="14"/>
      <c r="AOC192" s="14"/>
      <c r="AOD192" s="14"/>
      <c r="AOE192" s="14"/>
      <c r="AOF192" s="14"/>
      <c r="AOG192" s="14"/>
      <c r="AOH192" s="14"/>
      <c r="AOI192" s="14"/>
      <c r="AOJ192" s="14"/>
      <c r="AOK192" s="14"/>
      <c r="AOL192" s="14"/>
      <c r="AOM192" s="14"/>
      <c r="AON192" s="14"/>
      <c r="AOO192" s="14"/>
      <c r="AOP192" s="14"/>
      <c r="AOQ192" s="14"/>
      <c r="AOR192" s="14"/>
      <c r="AOS192" s="14"/>
      <c r="AOT192" s="14"/>
      <c r="AOU192" s="14"/>
      <c r="AOV192" s="14"/>
      <c r="AOW192" s="14"/>
      <c r="AOX192" s="14"/>
      <c r="AOY192" s="14"/>
      <c r="AOZ192" s="14"/>
      <c r="APA192" s="14"/>
      <c r="APB192" s="14"/>
      <c r="APC192" s="14"/>
      <c r="APD192" s="14"/>
      <c r="APE192" s="14"/>
      <c r="APF192" s="14"/>
      <c r="APG192" s="14"/>
      <c r="APH192" s="14"/>
      <c r="API192" s="14"/>
      <c r="APJ192" s="14"/>
      <c r="APK192" s="14"/>
      <c r="APL192" s="14"/>
      <c r="APM192" s="14"/>
      <c r="APN192" s="14"/>
      <c r="APO192" s="14"/>
      <c r="APP192" s="14"/>
      <c r="APQ192" s="14"/>
      <c r="APR192" s="14"/>
      <c r="APS192" s="14"/>
      <c r="APT192" s="14"/>
      <c r="APU192" s="14"/>
      <c r="APV192" s="14"/>
      <c r="APW192" s="14"/>
      <c r="APX192" s="14"/>
      <c r="APY192" s="14"/>
      <c r="APZ192" s="14"/>
      <c r="AQA192" s="14"/>
      <c r="AQB192" s="14"/>
      <c r="AQC192" s="14"/>
      <c r="AQD192" s="14"/>
      <c r="AQE192" s="14"/>
      <c r="AQF192" s="14"/>
      <c r="AQG192" s="14"/>
      <c r="AQH192" s="14"/>
      <c r="AQI192" s="14"/>
      <c r="AQJ192" s="14"/>
      <c r="AQK192" s="14"/>
      <c r="AQL192" s="14"/>
      <c r="AQM192" s="14"/>
      <c r="AQN192" s="14"/>
      <c r="AQO192" s="14"/>
      <c r="AQP192" s="14"/>
      <c r="AQQ192" s="14"/>
      <c r="AQR192" s="14"/>
      <c r="AQS192" s="14"/>
      <c r="AQT192" s="14"/>
      <c r="AQU192" s="14"/>
      <c r="AQV192" s="14"/>
      <c r="AQW192" s="14"/>
      <c r="AQX192" s="14"/>
      <c r="AQY192" s="14"/>
      <c r="AQZ192" s="14"/>
      <c r="ARA192" s="14"/>
      <c r="ARB192" s="14"/>
      <c r="ARC192" s="14"/>
      <c r="ARD192" s="14"/>
      <c r="ARE192" s="14"/>
      <c r="ARF192" s="14"/>
      <c r="ARG192" s="14"/>
      <c r="ARH192" s="14"/>
      <c r="ARI192" s="14"/>
      <c r="ARJ192" s="14"/>
      <c r="ARK192" s="14"/>
      <c r="ARL192" s="14"/>
      <c r="ARM192" s="14"/>
      <c r="ARN192" s="14"/>
      <c r="ARO192" s="14"/>
      <c r="ARP192" s="14"/>
      <c r="ARQ192" s="14"/>
      <c r="ARR192" s="14"/>
      <c r="ARS192" s="14"/>
      <c r="ART192" s="14"/>
      <c r="ARU192" s="14"/>
      <c r="ARV192" s="14"/>
      <c r="ARW192" s="14"/>
      <c r="ARX192" s="14"/>
      <c r="ARY192" s="14"/>
      <c r="ARZ192" s="14"/>
      <c r="ASA192" s="14"/>
      <c r="ASB192" s="14"/>
      <c r="ASC192" s="14"/>
      <c r="ASD192" s="14"/>
      <c r="ASE192" s="14"/>
      <c r="ASF192" s="14"/>
      <c r="ASG192" s="14"/>
      <c r="ASH192" s="14"/>
      <c r="ASI192" s="14"/>
      <c r="ASJ192" s="14"/>
      <c r="ASK192" s="14"/>
      <c r="ASL192" s="14"/>
      <c r="ASM192" s="14"/>
      <c r="ASN192" s="14"/>
      <c r="ASO192" s="14"/>
      <c r="ASP192" s="14"/>
      <c r="ASQ192" s="14"/>
      <c r="ASR192" s="14"/>
      <c r="ASS192" s="14"/>
      <c r="AST192" s="14"/>
      <c r="ASU192" s="14"/>
      <c r="ASV192" s="14"/>
      <c r="ASW192" s="14"/>
      <c r="ASX192" s="14"/>
      <c r="ASY192" s="14"/>
      <c r="ASZ192" s="14"/>
      <c r="ATA192" s="14"/>
      <c r="ATB192" s="14"/>
      <c r="ATC192" s="14"/>
      <c r="ATD192" s="14"/>
    </row>
    <row r="193" spans="63:1200">
      <c r="BK193" s="14" t="str">
        <f t="shared" si="2116"/>
        <v/>
      </c>
      <c r="ABO193" s="14"/>
      <c r="ABP193" s="14"/>
      <c r="ABQ193" s="14"/>
      <c r="ABR193" s="14"/>
      <c r="ABS193" s="14"/>
      <c r="ABT193" s="14"/>
      <c r="ABU193" s="14"/>
      <c r="ABV193" s="14"/>
      <c r="ABW193" s="14"/>
      <c r="ABX193" s="14"/>
      <c r="ABY193" s="14"/>
      <c r="ABZ193" s="14"/>
      <c r="ACA193" s="14"/>
      <c r="ACB193" s="14"/>
      <c r="ACC193" s="14"/>
      <c r="ACD193" s="14"/>
      <c r="ACE193" s="14"/>
      <c r="ACF193" s="14"/>
      <c r="ACG193" s="14"/>
      <c r="ACH193" s="14"/>
      <c r="ACI193" s="14"/>
      <c r="ACJ193" s="14"/>
      <c r="ACK193" s="14"/>
      <c r="ACL193" s="14"/>
      <c r="ACM193" s="14"/>
      <c r="ACN193" s="14"/>
      <c r="ACO193" s="14"/>
      <c r="ACP193" s="14"/>
      <c r="ACQ193" s="14"/>
      <c r="ACR193" s="14"/>
      <c r="ACS193" s="14"/>
      <c r="ACT193" s="14"/>
      <c r="ACU193" s="14"/>
      <c r="ACV193" s="14"/>
      <c r="ACW193" s="14"/>
      <c r="ACX193" s="14"/>
      <c r="ACY193" s="14"/>
      <c r="ACZ193" s="14"/>
      <c r="ADA193" s="14"/>
      <c r="ADB193" s="14"/>
      <c r="ADC193" s="14"/>
      <c r="ADD193" s="14"/>
      <c r="ADE193" s="14"/>
      <c r="ADF193" s="14"/>
      <c r="ADG193" s="14"/>
      <c r="ADH193" s="14"/>
      <c r="ADI193" s="14"/>
      <c r="ADJ193" s="14"/>
      <c r="ADK193" s="14"/>
      <c r="ADL193" s="14"/>
      <c r="ADM193" s="14"/>
      <c r="ADN193" s="14"/>
      <c r="ADO193" s="14"/>
      <c r="ADP193" s="14"/>
      <c r="ADQ193" s="14"/>
      <c r="ADR193" s="14"/>
      <c r="ADS193" s="14"/>
      <c r="ADT193" s="14"/>
      <c r="ADU193" s="14"/>
      <c r="ADV193" s="14"/>
      <c r="ADW193" s="14"/>
      <c r="ADX193" s="14"/>
      <c r="ADY193" s="14"/>
      <c r="ADZ193" s="14"/>
      <c r="AEA193" s="14"/>
      <c r="AEB193" s="14"/>
      <c r="AEC193" s="14"/>
      <c r="AED193" s="14"/>
      <c r="AEE193" s="14"/>
      <c r="AEF193" s="14"/>
      <c r="AEG193" s="14"/>
      <c r="AEH193" s="14"/>
      <c r="AEI193" s="14"/>
      <c r="AEJ193" s="14"/>
      <c r="AEK193" s="14"/>
      <c r="AEL193" s="14"/>
      <c r="AEM193" s="14"/>
      <c r="AEN193" s="14"/>
      <c r="AEO193" s="14"/>
      <c r="AEP193" s="14"/>
      <c r="AEQ193" s="14"/>
      <c r="AER193" s="14"/>
      <c r="AES193" s="14"/>
      <c r="AET193" s="14"/>
      <c r="AEU193" s="14"/>
      <c r="AEV193" s="14"/>
      <c r="AEW193" s="14"/>
      <c r="AEX193" s="14"/>
      <c r="AEY193" s="14"/>
      <c r="AEZ193" s="14"/>
      <c r="AFA193" s="14"/>
      <c r="AFB193" s="14"/>
      <c r="AFC193" s="14"/>
      <c r="AFD193" s="14"/>
      <c r="AFE193" s="14"/>
      <c r="AFF193" s="14"/>
      <c r="AFG193" s="14"/>
      <c r="AFH193" s="14"/>
      <c r="AFI193" s="14"/>
      <c r="AFJ193" s="14"/>
      <c r="AFK193" s="14"/>
      <c r="AFL193" s="14"/>
      <c r="AFM193" s="14"/>
      <c r="AFN193" s="14"/>
      <c r="AFO193" s="14"/>
      <c r="AFP193" s="14"/>
      <c r="AFQ193" s="14"/>
      <c r="AFR193" s="14"/>
      <c r="AFS193" s="14"/>
      <c r="AFT193" s="14"/>
      <c r="AFU193" s="14"/>
      <c r="AFV193" s="14"/>
      <c r="AFW193" s="14"/>
      <c r="AFX193" s="14"/>
      <c r="AFY193" s="14"/>
      <c r="AFZ193" s="14"/>
      <c r="AGA193" s="14"/>
      <c r="AGB193" s="14"/>
      <c r="AGC193" s="14"/>
      <c r="AGD193" s="14"/>
      <c r="AGE193" s="14"/>
      <c r="AGF193" s="14"/>
      <c r="AGG193" s="14"/>
      <c r="AGH193" s="14"/>
      <c r="AGI193" s="14"/>
      <c r="AGJ193" s="14"/>
      <c r="AGK193" s="14"/>
      <c r="AGL193" s="14"/>
      <c r="AGM193" s="14"/>
      <c r="AGN193" s="14"/>
      <c r="AGO193" s="14"/>
      <c r="AGP193" s="14"/>
      <c r="AGQ193" s="14"/>
      <c r="AGR193" s="14"/>
      <c r="AGS193" s="14"/>
      <c r="AGT193" s="14"/>
      <c r="AGU193" s="14"/>
      <c r="AGV193" s="14"/>
      <c r="AGW193" s="14"/>
      <c r="AGX193" s="14"/>
      <c r="AGY193" s="14"/>
      <c r="AGZ193" s="14"/>
      <c r="AHA193" s="14"/>
      <c r="AHB193" s="14"/>
      <c r="AHC193" s="14"/>
      <c r="AHD193" s="14"/>
      <c r="AHE193" s="14"/>
      <c r="AHF193" s="14"/>
      <c r="AHG193" s="14"/>
      <c r="AHH193" s="14"/>
      <c r="AHI193" s="14"/>
      <c r="AHJ193" s="14"/>
      <c r="AHK193" s="14"/>
      <c r="AHL193" s="14"/>
      <c r="AHM193" s="14"/>
      <c r="AHN193" s="14"/>
      <c r="AHO193" s="14"/>
      <c r="AHP193" s="14"/>
      <c r="AHQ193" s="14"/>
      <c r="AHR193" s="14"/>
      <c r="AHS193" s="14"/>
      <c r="AHT193" s="14"/>
      <c r="AHU193" s="14"/>
      <c r="AHV193" s="14"/>
      <c r="AHW193" s="14"/>
      <c r="AHX193" s="14"/>
      <c r="AHY193" s="14"/>
      <c r="AHZ193" s="14"/>
      <c r="AIA193" s="14"/>
      <c r="AIB193" s="14"/>
      <c r="AIC193" s="14"/>
      <c r="AID193" s="14"/>
      <c r="AIE193" s="14"/>
      <c r="AIF193" s="14"/>
      <c r="AIG193" s="14"/>
      <c r="AIH193" s="14"/>
      <c r="AII193" s="14"/>
      <c r="AIJ193" s="14"/>
      <c r="AIK193" s="14"/>
      <c r="AIL193" s="14"/>
      <c r="AIM193" s="14"/>
      <c r="AIN193" s="14"/>
      <c r="AIO193" s="14"/>
      <c r="AIP193" s="14"/>
      <c r="AIQ193" s="14"/>
      <c r="AIR193" s="14"/>
      <c r="AIS193" s="14"/>
      <c r="AIT193" s="14"/>
      <c r="AIU193" s="14"/>
      <c r="AIV193" s="14"/>
      <c r="AIW193" s="14"/>
      <c r="AIX193" s="14"/>
      <c r="AIY193" s="14"/>
      <c r="AIZ193" s="14"/>
      <c r="AJA193" s="14"/>
      <c r="AJB193" s="14"/>
      <c r="AJC193" s="14"/>
      <c r="AJD193" s="14"/>
      <c r="AJE193" s="14"/>
      <c r="AJF193" s="14"/>
      <c r="AJG193" s="14"/>
      <c r="AJH193" s="14"/>
      <c r="AJI193" s="14"/>
      <c r="AJJ193" s="14"/>
      <c r="AJK193" s="14"/>
      <c r="AJL193" s="14"/>
      <c r="AJM193" s="14"/>
      <c r="AJN193" s="14"/>
      <c r="AJO193" s="14"/>
      <c r="AJP193" s="14"/>
      <c r="AJQ193" s="14"/>
      <c r="AJR193" s="14"/>
      <c r="AJS193" s="14"/>
      <c r="AJT193" s="14"/>
      <c r="AJU193" s="14"/>
      <c r="AJV193" s="14"/>
      <c r="AJW193" s="14"/>
      <c r="AJX193" s="14"/>
      <c r="AJY193" s="14"/>
      <c r="AJZ193" s="14"/>
      <c r="AKA193" s="14"/>
      <c r="AKB193" s="14"/>
      <c r="AKC193" s="14"/>
      <c r="AKD193" s="14"/>
      <c r="AKE193" s="14"/>
      <c r="AKF193" s="14"/>
      <c r="AKG193" s="14"/>
      <c r="AKH193" s="14"/>
      <c r="AKI193" s="14"/>
      <c r="AKJ193" s="14"/>
      <c r="AKK193" s="14"/>
      <c r="AKL193" s="14"/>
      <c r="AKM193" s="14"/>
      <c r="AKN193" s="14"/>
      <c r="AKO193" s="14"/>
      <c r="AKP193" s="14"/>
      <c r="AKQ193" s="14"/>
      <c r="AKR193" s="14"/>
      <c r="AKS193" s="14"/>
      <c r="AKT193" s="14"/>
      <c r="AKU193" s="14"/>
      <c r="AKV193" s="14"/>
      <c r="AKW193" s="14"/>
      <c r="AKX193" s="14"/>
      <c r="AKY193" s="14"/>
      <c r="AKZ193" s="14"/>
      <c r="ALA193" s="14"/>
      <c r="ALB193" s="14"/>
      <c r="ALC193" s="14"/>
      <c r="ALD193" s="14"/>
      <c r="ALE193" s="14"/>
      <c r="ALF193" s="14"/>
      <c r="ALG193" s="14"/>
      <c r="ALH193" s="14"/>
      <c r="ALI193" s="14"/>
      <c r="ALJ193" s="14"/>
      <c r="ALK193" s="14"/>
      <c r="ALL193" s="14"/>
      <c r="ALM193" s="14"/>
      <c r="ALN193" s="14"/>
      <c r="ALO193" s="14"/>
      <c r="ALP193" s="14"/>
      <c r="ALQ193" s="14"/>
      <c r="ALR193" s="14"/>
      <c r="ALS193" s="14"/>
      <c r="ALT193" s="14"/>
      <c r="ALU193" s="14"/>
      <c r="ALV193" s="14"/>
      <c r="ALW193" s="14"/>
      <c r="ALX193" s="14"/>
      <c r="ALY193" s="14"/>
      <c r="ALZ193" s="14"/>
      <c r="AMA193" s="14"/>
      <c r="AMB193" s="14"/>
      <c r="AMC193" s="14"/>
      <c r="AMD193" s="14"/>
      <c r="AME193" s="14"/>
      <c r="AMF193" s="14"/>
      <c r="AMG193" s="14"/>
      <c r="AMH193" s="14"/>
      <c r="AMI193" s="14"/>
      <c r="AMJ193" s="14"/>
      <c r="AMK193" s="14"/>
      <c r="AML193" s="14"/>
      <c r="AMM193" s="14"/>
      <c r="AMN193" s="14"/>
      <c r="AMO193" s="14"/>
      <c r="AMP193" s="14"/>
      <c r="AMQ193" s="14"/>
      <c r="AMR193" s="14"/>
      <c r="AMS193" s="14"/>
      <c r="AMT193" s="14"/>
      <c r="AMU193" s="14"/>
      <c r="AMV193" s="14"/>
      <c r="AMW193" s="14"/>
      <c r="AMX193" s="14"/>
      <c r="AMY193" s="14"/>
      <c r="AMZ193" s="14"/>
      <c r="ANA193" s="14"/>
      <c r="ANB193" s="14"/>
      <c r="ANC193" s="14"/>
      <c r="AND193" s="14"/>
      <c r="ANE193" s="14"/>
      <c r="ANF193" s="14"/>
      <c r="ANG193" s="14"/>
      <c r="ANH193" s="14"/>
      <c r="ANI193" s="14"/>
      <c r="ANJ193" s="14"/>
      <c r="ANK193" s="14"/>
      <c r="ANL193" s="14"/>
      <c r="ANM193" s="14"/>
      <c r="ANN193" s="14"/>
      <c r="ANO193" s="14"/>
      <c r="ANP193" s="14"/>
      <c r="ANQ193" s="14"/>
      <c r="ANR193" s="14"/>
      <c r="ANS193" s="14"/>
      <c r="ANT193" s="14"/>
      <c r="ANU193" s="14"/>
      <c r="ANV193" s="14"/>
      <c r="ANW193" s="14"/>
      <c r="ANX193" s="14"/>
      <c r="ANY193" s="14"/>
      <c r="ANZ193" s="14"/>
      <c r="AOA193" s="14"/>
      <c r="AOB193" s="14"/>
      <c r="AOC193" s="14"/>
      <c r="AOD193" s="14"/>
      <c r="AOE193" s="14"/>
      <c r="AOF193" s="14"/>
      <c r="AOG193" s="14"/>
      <c r="AOH193" s="14"/>
      <c r="AOI193" s="14"/>
      <c r="AOJ193" s="14"/>
      <c r="AOK193" s="14"/>
      <c r="AOL193" s="14"/>
      <c r="AOM193" s="14"/>
      <c r="AON193" s="14"/>
      <c r="AOO193" s="14"/>
      <c r="AOP193" s="14"/>
      <c r="AOQ193" s="14"/>
      <c r="AOR193" s="14"/>
      <c r="AOS193" s="14"/>
      <c r="AOT193" s="14"/>
      <c r="AOU193" s="14"/>
      <c r="AOV193" s="14"/>
      <c r="AOW193" s="14"/>
      <c r="AOX193" s="14"/>
      <c r="AOY193" s="14"/>
      <c r="AOZ193" s="14"/>
      <c r="APA193" s="14"/>
      <c r="APB193" s="14"/>
      <c r="APC193" s="14"/>
      <c r="APD193" s="14"/>
      <c r="APE193" s="14"/>
      <c r="APF193" s="14"/>
      <c r="APG193" s="14"/>
      <c r="APH193" s="14"/>
      <c r="API193" s="14"/>
      <c r="APJ193" s="14"/>
      <c r="APK193" s="14"/>
      <c r="APL193" s="14"/>
      <c r="APM193" s="14"/>
      <c r="APN193" s="14"/>
      <c r="APO193" s="14"/>
      <c r="APP193" s="14"/>
      <c r="APQ193" s="14"/>
      <c r="APR193" s="14"/>
      <c r="APS193" s="14"/>
      <c r="APT193" s="14"/>
      <c r="APU193" s="14"/>
      <c r="APV193" s="14"/>
      <c r="APW193" s="14"/>
      <c r="APX193" s="14"/>
      <c r="APY193" s="14"/>
      <c r="APZ193" s="14"/>
      <c r="AQA193" s="14"/>
      <c r="AQB193" s="14"/>
      <c r="AQC193" s="14"/>
      <c r="AQD193" s="14"/>
      <c r="AQE193" s="14"/>
      <c r="AQF193" s="14"/>
      <c r="AQG193" s="14"/>
      <c r="AQH193" s="14"/>
      <c r="AQI193" s="14"/>
      <c r="AQJ193" s="14"/>
      <c r="AQK193" s="14"/>
      <c r="AQL193" s="14"/>
      <c r="AQM193" s="14"/>
      <c r="AQN193" s="14"/>
      <c r="AQO193" s="14"/>
      <c r="AQP193" s="14"/>
      <c r="AQQ193" s="14"/>
      <c r="AQR193" s="14"/>
      <c r="AQS193" s="14"/>
      <c r="AQT193" s="14"/>
      <c r="AQU193" s="14"/>
      <c r="AQV193" s="14"/>
      <c r="AQW193" s="14"/>
      <c r="AQX193" s="14"/>
      <c r="AQY193" s="14"/>
      <c r="AQZ193" s="14"/>
      <c r="ARA193" s="14"/>
      <c r="ARB193" s="14"/>
      <c r="ARC193" s="14"/>
      <c r="ARD193" s="14"/>
      <c r="ARE193" s="14"/>
      <c r="ARF193" s="14"/>
      <c r="ARG193" s="14"/>
      <c r="ARH193" s="14"/>
      <c r="ARI193" s="14"/>
      <c r="ARJ193" s="14"/>
      <c r="ARK193" s="14"/>
      <c r="ARL193" s="14"/>
      <c r="ARM193" s="14"/>
      <c r="ARN193" s="14"/>
      <c r="ARO193" s="14"/>
      <c r="ARP193" s="14"/>
      <c r="ARQ193" s="14"/>
      <c r="ARR193" s="14"/>
      <c r="ARS193" s="14"/>
      <c r="ART193" s="14"/>
      <c r="ARU193" s="14"/>
      <c r="ARV193" s="14"/>
      <c r="ARW193" s="14"/>
      <c r="ARX193" s="14"/>
      <c r="ARY193" s="14"/>
      <c r="ARZ193" s="14"/>
      <c r="ASA193" s="14"/>
      <c r="ASB193" s="14"/>
      <c r="ASC193" s="14"/>
      <c r="ASD193" s="14"/>
      <c r="ASE193" s="14"/>
      <c r="ASF193" s="14"/>
      <c r="ASG193" s="14"/>
      <c r="ASH193" s="14"/>
      <c r="ASI193" s="14"/>
      <c r="ASJ193" s="14"/>
      <c r="ASK193" s="14"/>
      <c r="ASL193" s="14"/>
      <c r="ASM193" s="14"/>
      <c r="ASN193" s="14"/>
      <c r="ASO193" s="14"/>
      <c r="ASP193" s="14"/>
      <c r="ASQ193" s="14"/>
      <c r="ASR193" s="14"/>
      <c r="ASS193" s="14"/>
      <c r="AST193" s="14"/>
      <c r="ASU193" s="14"/>
      <c r="ASV193" s="14"/>
      <c r="ASW193" s="14"/>
      <c r="ASX193" s="14"/>
      <c r="ASY193" s="14"/>
      <c r="ASZ193" s="14"/>
      <c r="ATA193" s="14"/>
      <c r="ATB193" s="14"/>
      <c r="ATC193" s="14"/>
      <c r="ATD193" s="14"/>
    </row>
    <row r="194" spans="63:1200">
      <c r="BK194" s="14" t="str">
        <f t="shared" si="2116"/>
        <v/>
      </c>
      <c r="ABO194" s="14"/>
      <c r="ABP194" s="14"/>
      <c r="ABQ194" s="14"/>
      <c r="ABR194" s="14"/>
      <c r="ABS194" s="14"/>
      <c r="ABT194" s="14"/>
      <c r="ABU194" s="14"/>
      <c r="ABV194" s="14"/>
      <c r="ABW194" s="14"/>
      <c r="ABX194" s="14"/>
      <c r="ABY194" s="14"/>
      <c r="ABZ194" s="14"/>
      <c r="ACA194" s="14"/>
      <c r="ACB194" s="14"/>
      <c r="ACC194" s="14"/>
      <c r="ACD194" s="14"/>
      <c r="ACE194" s="14"/>
      <c r="ACF194" s="14"/>
      <c r="ACG194" s="14"/>
      <c r="ACH194" s="14"/>
      <c r="ACI194" s="14"/>
      <c r="ACJ194" s="14"/>
      <c r="ACK194" s="14"/>
      <c r="ACL194" s="14"/>
      <c r="ACM194" s="14"/>
      <c r="ACN194" s="14"/>
      <c r="ACO194" s="14"/>
      <c r="ACP194" s="14"/>
      <c r="ACQ194" s="14"/>
      <c r="ACR194" s="14"/>
      <c r="ACS194" s="14"/>
      <c r="ACT194" s="14"/>
      <c r="ACU194" s="14"/>
      <c r="ACV194" s="14"/>
      <c r="ACW194" s="14"/>
      <c r="ACX194" s="14"/>
      <c r="ACY194" s="14"/>
      <c r="ACZ194" s="14"/>
      <c r="ADA194" s="14"/>
      <c r="ADB194" s="14"/>
      <c r="ADC194" s="14"/>
      <c r="ADD194" s="14"/>
      <c r="ADE194" s="14"/>
      <c r="ADF194" s="14"/>
      <c r="ADG194" s="14"/>
      <c r="ADH194" s="14"/>
      <c r="ADI194" s="14"/>
      <c r="ADJ194" s="14"/>
      <c r="ADK194" s="14"/>
      <c r="ADL194" s="14"/>
      <c r="ADM194" s="14"/>
      <c r="ADN194" s="14"/>
      <c r="ADO194" s="14"/>
      <c r="ADP194" s="14"/>
      <c r="ADQ194" s="14"/>
      <c r="ADR194" s="14"/>
      <c r="ADS194" s="14"/>
      <c r="ADT194" s="14"/>
      <c r="ADU194" s="14"/>
      <c r="ADV194" s="14"/>
      <c r="ADW194" s="14"/>
      <c r="ADX194" s="14"/>
      <c r="ADY194" s="14"/>
      <c r="ADZ194" s="14"/>
      <c r="AEA194" s="14"/>
      <c r="AEB194" s="14"/>
      <c r="AEC194" s="14"/>
      <c r="AED194" s="14"/>
      <c r="AEE194" s="14"/>
      <c r="AEF194" s="14"/>
      <c r="AEG194" s="14"/>
      <c r="AEH194" s="14"/>
      <c r="AEI194" s="14"/>
      <c r="AEJ194" s="14"/>
      <c r="AEK194" s="14"/>
      <c r="AEL194" s="14"/>
      <c r="AEM194" s="14"/>
      <c r="AEN194" s="14"/>
      <c r="AEO194" s="14"/>
      <c r="AEP194" s="14"/>
      <c r="AEQ194" s="14"/>
      <c r="AER194" s="14"/>
      <c r="AES194" s="14"/>
      <c r="AET194" s="14"/>
      <c r="AEU194" s="14"/>
      <c r="AEV194" s="14"/>
      <c r="AEW194" s="14"/>
      <c r="AEX194" s="14"/>
      <c r="AEY194" s="14"/>
      <c r="AEZ194" s="14"/>
      <c r="AFA194" s="14"/>
      <c r="AFB194" s="14"/>
      <c r="AFC194" s="14"/>
      <c r="AFD194" s="14"/>
      <c r="AFE194" s="14"/>
      <c r="AFF194" s="14"/>
      <c r="AFG194" s="14"/>
      <c r="AFH194" s="14"/>
      <c r="AFI194" s="14"/>
      <c r="AFJ194" s="14"/>
      <c r="AFK194" s="14"/>
      <c r="AFL194" s="14"/>
      <c r="AFM194" s="14"/>
      <c r="AFN194" s="14"/>
      <c r="AFO194" s="14"/>
      <c r="AFP194" s="14"/>
      <c r="AFQ194" s="14"/>
      <c r="AFR194" s="14"/>
      <c r="AFS194" s="14"/>
      <c r="AFT194" s="14"/>
      <c r="AFU194" s="14"/>
      <c r="AFV194" s="14"/>
      <c r="AFW194" s="14"/>
      <c r="AFX194" s="14"/>
      <c r="AFY194" s="14"/>
      <c r="AFZ194" s="14"/>
      <c r="AGA194" s="14"/>
      <c r="AGB194" s="14"/>
      <c r="AGC194" s="14"/>
      <c r="AGD194" s="14"/>
      <c r="AGE194" s="14"/>
      <c r="AGF194" s="14"/>
      <c r="AGG194" s="14"/>
      <c r="AGH194" s="14"/>
      <c r="AGI194" s="14"/>
      <c r="AGJ194" s="14"/>
      <c r="AGK194" s="14"/>
      <c r="AGL194" s="14"/>
      <c r="AGM194" s="14"/>
      <c r="AGN194" s="14"/>
      <c r="AGO194" s="14"/>
      <c r="AGP194" s="14"/>
      <c r="AGQ194" s="14"/>
      <c r="AGR194" s="14"/>
      <c r="AGS194" s="14"/>
      <c r="AGT194" s="14"/>
      <c r="AGU194" s="14"/>
      <c r="AGV194" s="14"/>
      <c r="AGW194" s="14"/>
      <c r="AGX194" s="14"/>
      <c r="AGY194" s="14"/>
      <c r="AGZ194" s="14"/>
      <c r="AHA194" s="14"/>
      <c r="AHB194" s="14"/>
      <c r="AHC194" s="14"/>
      <c r="AHD194" s="14"/>
      <c r="AHE194" s="14"/>
      <c r="AHF194" s="14"/>
      <c r="AHG194" s="14"/>
      <c r="AHH194" s="14"/>
      <c r="AHI194" s="14"/>
      <c r="AHJ194" s="14"/>
      <c r="AHK194" s="14"/>
      <c r="AHL194" s="14"/>
      <c r="AHM194" s="14"/>
      <c r="AHN194" s="14"/>
      <c r="AHO194" s="14"/>
      <c r="AHP194" s="14"/>
      <c r="AHQ194" s="14"/>
      <c r="AHR194" s="14"/>
      <c r="AHS194" s="14"/>
      <c r="AHT194" s="14"/>
      <c r="AHU194" s="14"/>
      <c r="AHV194" s="14"/>
      <c r="AHW194" s="14"/>
      <c r="AHX194" s="14"/>
      <c r="AHY194" s="14"/>
      <c r="AHZ194" s="14"/>
      <c r="AIA194" s="14"/>
      <c r="AIB194" s="14"/>
      <c r="AIC194" s="14"/>
      <c r="AID194" s="14"/>
      <c r="AIE194" s="14"/>
      <c r="AIF194" s="14"/>
      <c r="AIG194" s="14"/>
      <c r="AIH194" s="14"/>
      <c r="AII194" s="14"/>
      <c r="AIJ194" s="14"/>
      <c r="AIK194" s="14"/>
      <c r="AIL194" s="14"/>
      <c r="AIM194" s="14"/>
      <c r="AIN194" s="14"/>
      <c r="AIO194" s="14"/>
      <c r="AIP194" s="14"/>
      <c r="AIQ194" s="14"/>
      <c r="AIR194" s="14"/>
      <c r="AIS194" s="14"/>
      <c r="AIT194" s="14"/>
      <c r="AIU194" s="14"/>
      <c r="AIV194" s="14"/>
      <c r="AIW194" s="14"/>
      <c r="AIX194" s="14"/>
      <c r="AIY194" s="14"/>
      <c r="AIZ194" s="14"/>
      <c r="AJA194" s="14"/>
      <c r="AJB194" s="14"/>
      <c r="AJC194" s="14"/>
      <c r="AJD194" s="14"/>
      <c r="AJE194" s="14"/>
      <c r="AJF194" s="14"/>
      <c r="AJG194" s="14"/>
      <c r="AJH194" s="14"/>
      <c r="AJI194" s="14"/>
      <c r="AJJ194" s="14"/>
      <c r="AJK194" s="14"/>
      <c r="AJL194" s="14"/>
      <c r="AJM194" s="14"/>
      <c r="AJN194" s="14"/>
      <c r="AJO194" s="14"/>
      <c r="AJP194" s="14"/>
      <c r="AJQ194" s="14"/>
      <c r="AJR194" s="14"/>
      <c r="AJS194" s="14"/>
      <c r="AJT194" s="14"/>
      <c r="AJU194" s="14"/>
      <c r="AJV194" s="14"/>
      <c r="AJW194" s="14"/>
      <c r="AJX194" s="14"/>
      <c r="AJY194" s="14"/>
      <c r="AJZ194" s="14"/>
      <c r="AKA194" s="14"/>
      <c r="AKB194" s="14"/>
      <c r="AKC194" s="14"/>
      <c r="AKD194" s="14"/>
      <c r="AKE194" s="14"/>
      <c r="AKF194" s="14"/>
      <c r="AKG194" s="14"/>
      <c r="AKH194" s="14"/>
      <c r="AKI194" s="14"/>
      <c r="AKJ194" s="14"/>
      <c r="AKK194" s="14"/>
      <c r="AKL194" s="14"/>
      <c r="AKM194" s="14"/>
      <c r="AKN194" s="14"/>
      <c r="AKO194" s="14"/>
      <c r="AKP194" s="14"/>
      <c r="AKQ194" s="14"/>
      <c r="AKR194" s="14"/>
      <c r="AKS194" s="14"/>
      <c r="AKT194" s="14"/>
      <c r="AKU194" s="14"/>
      <c r="AKV194" s="14"/>
      <c r="AKW194" s="14"/>
      <c r="AKX194" s="14"/>
      <c r="AKY194" s="14"/>
      <c r="AKZ194" s="14"/>
      <c r="ALA194" s="14"/>
      <c r="ALB194" s="14"/>
      <c r="ALC194" s="14"/>
      <c r="ALD194" s="14"/>
      <c r="ALE194" s="14"/>
      <c r="ALF194" s="14"/>
      <c r="ALG194" s="14"/>
      <c r="ALH194" s="14"/>
      <c r="ALI194" s="14"/>
      <c r="ALJ194" s="14"/>
      <c r="ALK194" s="14"/>
      <c r="ALL194" s="14"/>
      <c r="ALM194" s="14"/>
      <c r="ALN194" s="14"/>
      <c r="ALO194" s="14"/>
      <c r="ALP194" s="14"/>
      <c r="ALQ194" s="14"/>
      <c r="ALR194" s="14"/>
      <c r="ALS194" s="14"/>
      <c r="ALT194" s="14"/>
      <c r="ALU194" s="14"/>
      <c r="ALV194" s="14"/>
      <c r="ALW194" s="14"/>
      <c r="ALX194" s="14"/>
      <c r="ALY194" s="14"/>
      <c r="ALZ194" s="14"/>
      <c r="AMA194" s="14"/>
      <c r="AMB194" s="14"/>
      <c r="AMC194" s="14"/>
      <c r="AMD194" s="14"/>
      <c r="AME194" s="14"/>
      <c r="AMF194" s="14"/>
      <c r="AMG194" s="14"/>
      <c r="AMH194" s="14"/>
      <c r="AMI194" s="14"/>
      <c r="AMJ194" s="14"/>
      <c r="AMK194" s="14"/>
      <c r="AML194" s="14"/>
      <c r="AMM194" s="14"/>
      <c r="AMN194" s="14"/>
      <c r="AMO194" s="14"/>
      <c r="AMP194" s="14"/>
      <c r="AMQ194" s="14"/>
      <c r="AMR194" s="14"/>
      <c r="AMS194" s="14"/>
      <c r="AMT194" s="14"/>
      <c r="AMU194" s="14"/>
      <c r="AMV194" s="14"/>
      <c r="AMW194" s="14"/>
      <c r="AMX194" s="14"/>
      <c r="AMY194" s="14"/>
      <c r="AMZ194" s="14"/>
      <c r="ANA194" s="14"/>
      <c r="ANB194" s="14"/>
      <c r="ANC194" s="14"/>
      <c r="AND194" s="14"/>
      <c r="ANE194" s="14"/>
      <c r="ANF194" s="14"/>
      <c r="ANG194" s="14"/>
      <c r="ANH194" s="14"/>
      <c r="ANI194" s="14"/>
      <c r="ANJ194" s="14"/>
      <c r="ANK194" s="14"/>
      <c r="ANL194" s="14"/>
      <c r="ANM194" s="14"/>
      <c r="ANN194" s="14"/>
      <c r="ANO194" s="14"/>
      <c r="ANP194" s="14"/>
      <c r="ANQ194" s="14"/>
      <c r="ANR194" s="14"/>
      <c r="ANS194" s="14"/>
      <c r="ANT194" s="14"/>
      <c r="ANU194" s="14"/>
      <c r="ANV194" s="14"/>
      <c r="ANW194" s="14"/>
      <c r="ANX194" s="14"/>
      <c r="ANY194" s="14"/>
      <c r="ANZ194" s="14"/>
      <c r="AOA194" s="14"/>
      <c r="AOB194" s="14"/>
      <c r="AOC194" s="14"/>
      <c r="AOD194" s="14"/>
      <c r="AOE194" s="14"/>
      <c r="AOF194" s="14"/>
      <c r="AOG194" s="14"/>
      <c r="AOH194" s="14"/>
      <c r="AOI194" s="14"/>
      <c r="AOJ194" s="14"/>
      <c r="AOK194" s="14"/>
      <c r="AOL194" s="14"/>
      <c r="AOM194" s="14"/>
      <c r="AON194" s="14"/>
      <c r="AOO194" s="14"/>
      <c r="AOP194" s="14"/>
      <c r="AOQ194" s="14"/>
      <c r="AOR194" s="14"/>
      <c r="AOS194" s="14"/>
      <c r="AOT194" s="14"/>
      <c r="AOU194" s="14"/>
      <c r="AOV194" s="14"/>
      <c r="AOW194" s="14"/>
      <c r="AOX194" s="14"/>
      <c r="AOY194" s="14"/>
      <c r="AOZ194" s="14"/>
      <c r="APA194" s="14"/>
      <c r="APB194" s="14"/>
      <c r="APC194" s="14"/>
      <c r="APD194" s="14"/>
      <c r="APE194" s="14"/>
      <c r="APF194" s="14"/>
      <c r="APG194" s="14"/>
      <c r="APH194" s="14"/>
      <c r="API194" s="14"/>
      <c r="APJ194" s="14"/>
      <c r="APK194" s="14"/>
      <c r="APL194" s="14"/>
      <c r="APM194" s="14"/>
      <c r="APN194" s="14"/>
      <c r="APO194" s="14"/>
      <c r="APP194" s="14"/>
      <c r="APQ194" s="14"/>
      <c r="APR194" s="14"/>
      <c r="APS194" s="14"/>
      <c r="APT194" s="14"/>
      <c r="APU194" s="14"/>
      <c r="APV194" s="14"/>
      <c r="APW194" s="14"/>
      <c r="APX194" s="14"/>
      <c r="APY194" s="14"/>
      <c r="APZ194" s="14"/>
      <c r="AQA194" s="14"/>
      <c r="AQB194" s="14"/>
      <c r="AQC194" s="14"/>
      <c r="AQD194" s="14"/>
      <c r="AQE194" s="14"/>
      <c r="AQF194" s="14"/>
      <c r="AQG194" s="14"/>
      <c r="AQH194" s="14"/>
      <c r="AQI194" s="14"/>
      <c r="AQJ194" s="14"/>
      <c r="AQK194" s="14"/>
      <c r="AQL194" s="14"/>
      <c r="AQM194" s="14"/>
      <c r="AQN194" s="14"/>
      <c r="AQO194" s="14"/>
      <c r="AQP194" s="14"/>
      <c r="AQQ194" s="14"/>
      <c r="AQR194" s="14"/>
      <c r="AQS194" s="14"/>
      <c r="AQT194" s="14"/>
      <c r="AQU194" s="14"/>
      <c r="AQV194" s="14"/>
      <c r="AQW194" s="14"/>
      <c r="AQX194" s="14"/>
      <c r="AQY194" s="14"/>
      <c r="AQZ194" s="14"/>
      <c r="ARA194" s="14"/>
      <c r="ARB194" s="14"/>
      <c r="ARC194" s="14"/>
      <c r="ARD194" s="14"/>
      <c r="ARE194" s="14"/>
      <c r="ARF194" s="14"/>
      <c r="ARG194" s="14"/>
      <c r="ARH194" s="14"/>
      <c r="ARI194" s="14"/>
      <c r="ARJ194" s="14"/>
      <c r="ARK194" s="14"/>
      <c r="ARL194" s="14"/>
      <c r="ARM194" s="14"/>
      <c r="ARN194" s="14"/>
      <c r="ARO194" s="14"/>
      <c r="ARP194" s="14"/>
      <c r="ARQ194" s="14"/>
      <c r="ARR194" s="14"/>
      <c r="ARS194" s="14"/>
      <c r="ART194" s="14"/>
      <c r="ARU194" s="14"/>
      <c r="ARV194" s="14"/>
      <c r="ARW194" s="14"/>
      <c r="ARX194" s="14"/>
      <c r="ARY194" s="14"/>
      <c r="ARZ194" s="14"/>
      <c r="ASA194" s="14"/>
      <c r="ASB194" s="14"/>
      <c r="ASC194" s="14"/>
      <c r="ASD194" s="14"/>
      <c r="ASE194" s="14"/>
      <c r="ASF194" s="14"/>
      <c r="ASG194" s="14"/>
      <c r="ASH194" s="14"/>
      <c r="ASI194" s="14"/>
      <c r="ASJ194" s="14"/>
      <c r="ASK194" s="14"/>
      <c r="ASL194" s="14"/>
      <c r="ASM194" s="14"/>
      <c r="ASN194" s="14"/>
      <c r="ASO194" s="14"/>
      <c r="ASP194" s="14"/>
      <c r="ASQ194" s="14"/>
      <c r="ASR194" s="14"/>
      <c r="ASS194" s="14"/>
      <c r="AST194" s="14"/>
      <c r="ASU194" s="14"/>
      <c r="ASV194" s="14"/>
      <c r="ASW194" s="14"/>
      <c r="ASX194" s="14"/>
      <c r="ASY194" s="14"/>
      <c r="ASZ194" s="14"/>
      <c r="ATA194" s="14"/>
      <c r="ATB194" s="14"/>
      <c r="ATC194" s="14"/>
      <c r="ATD194" s="14"/>
    </row>
    <row r="195" spans="63:1200">
      <c r="BK195" s="14" t="str">
        <f t="shared" ref="BK195:BK258" si="2117">IF(H195,IF(AND(NOT(BA195),AU195),AND(AC195=0,IF(CA195="",TRUE,NOT(CA195))),""),"")</f>
        <v/>
      </c>
      <c r="ABO195" s="14"/>
      <c r="ABP195" s="14"/>
      <c r="ABQ195" s="14"/>
      <c r="ABR195" s="14"/>
      <c r="ABS195" s="14"/>
      <c r="ABT195" s="14"/>
      <c r="ABU195" s="14"/>
      <c r="ABV195" s="14"/>
      <c r="ABW195" s="14"/>
      <c r="ABX195" s="14"/>
      <c r="ABY195" s="14"/>
      <c r="ABZ195" s="14"/>
      <c r="ACA195" s="14"/>
      <c r="ACB195" s="14"/>
      <c r="ACC195" s="14"/>
      <c r="ACD195" s="14"/>
      <c r="ACE195" s="14"/>
      <c r="ACF195" s="14"/>
      <c r="ACG195" s="14"/>
      <c r="ACH195" s="14"/>
      <c r="ACI195" s="14"/>
      <c r="ACJ195" s="14"/>
      <c r="ACK195" s="14"/>
      <c r="ACL195" s="14"/>
      <c r="ACM195" s="14"/>
      <c r="ACN195" s="14"/>
      <c r="ACO195" s="14"/>
      <c r="ACP195" s="14"/>
      <c r="ACQ195" s="14"/>
      <c r="ACR195" s="14"/>
      <c r="ACS195" s="14"/>
      <c r="ACT195" s="14"/>
      <c r="ACU195" s="14"/>
      <c r="ACV195" s="14"/>
      <c r="ACW195" s="14"/>
      <c r="ACX195" s="14"/>
      <c r="ACY195" s="14"/>
      <c r="ACZ195" s="14"/>
      <c r="ADA195" s="14"/>
      <c r="ADB195" s="14"/>
      <c r="ADC195" s="14"/>
      <c r="ADD195" s="14"/>
      <c r="ADE195" s="14"/>
      <c r="ADF195" s="14"/>
      <c r="ADG195" s="14"/>
      <c r="ADH195" s="14"/>
      <c r="ADI195" s="14"/>
      <c r="ADJ195" s="14"/>
      <c r="ADK195" s="14"/>
      <c r="ADL195" s="14"/>
      <c r="ADM195" s="14"/>
      <c r="ADN195" s="14"/>
      <c r="ADO195" s="14"/>
      <c r="ADP195" s="14"/>
      <c r="ADQ195" s="14"/>
      <c r="ADR195" s="14"/>
      <c r="ADS195" s="14"/>
      <c r="ADT195" s="14"/>
      <c r="ADU195" s="14"/>
      <c r="ADV195" s="14"/>
      <c r="ADW195" s="14"/>
      <c r="ADX195" s="14"/>
      <c r="ADY195" s="14"/>
      <c r="ADZ195" s="14"/>
      <c r="AEA195" s="14"/>
      <c r="AEB195" s="14"/>
      <c r="AEC195" s="14"/>
      <c r="AED195" s="14"/>
      <c r="AEE195" s="14"/>
      <c r="AEF195" s="14"/>
      <c r="AEG195" s="14"/>
      <c r="AEH195" s="14"/>
      <c r="AEI195" s="14"/>
      <c r="AEJ195" s="14"/>
      <c r="AEK195" s="14"/>
      <c r="AEL195" s="14"/>
      <c r="AEM195" s="14"/>
      <c r="AEN195" s="14"/>
      <c r="AEO195" s="14"/>
      <c r="AEP195" s="14"/>
      <c r="AEQ195" s="14"/>
      <c r="AER195" s="14"/>
      <c r="AES195" s="14"/>
      <c r="AET195" s="14"/>
      <c r="AEU195" s="14"/>
      <c r="AEV195" s="14"/>
      <c r="AEW195" s="14"/>
      <c r="AEX195" s="14"/>
      <c r="AEY195" s="14"/>
      <c r="AEZ195" s="14"/>
      <c r="AFA195" s="14"/>
      <c r="AFB195" s="14"/>
      <c r="AFC195" s="14"/>
      <c r="AFD195" s="14"/>
      <c r="AFE195" s="14"/>
      <c r="AFF195" s="14"/>
      <c r="AFG195" s="14"/>
      <c r="AFH195" s="14"/>
      <c r="AFI195" s="14"/>
      <c r="AFJ195" s="14"/>
      <c r="AFK195" s="14"/>
      <c r="AFL195" s="14"/>
      <c r="AFM195" s="14"/>
      <c r="AFN195" s="14"/>
      <c r="AFO195" s="14"/>
      <c r="AFP195" s="14"/>
      <c r="AFQ195" s="14"/>
      <c r="AFR195" s="14"/>
      <c r="AFS195" s="14"/>
      <c r="AFT195" s="14"/>
      <c r="AFU195" s="14"/>
      <c r="AFV195" s="14"/>
      <c r="AFW195" s="14"/>
      <c r="AFX195" s="14"/>
      <c r="AFY195" s="14"/>
      <c r="AFZ195" s="14"/>
      <c r="AGA195" s="14"/>
      <c r="AGB195" s="14"/>
      <c r="AGC195" s="14"/>
      <c r="AGD195" s="14"/>
      <c r="AGE195" s="14"/>
      <c r="AGF195" s="14"/>
      <c r="AGG195" s="14"/>
      <c r="AGH195" s="14"/>
      <c r="AGI195" s="14"/>
      <c r="AGJ195" s="14"/>
      <c r="AGK195" s="14"/>
      <c r="AGL195" s="14"/>
      <c r="AGM195" s="14"/>
      <c r="AGN195" s="14"/>
      <c r="AGO195" s="14"/>
      <c r="AGP195" s="14"/>
      <c r="AGQ195" s="14"/>
      <c r="AGR195" s="14"/>
      <c r="AGS195" s="14"/>
      <c r="AGT195" s="14"/>
      <c r="AGU195" s="14"/>
      <c r="AGV195" s="14"/>
      <c r="AGW195" s="14"/>
      <c r="AGX195" s="14"/>
      <c r="AGY195" s="14"/>
      <c r="AGZ195" s="14"/>
      <c r="AHA195" s="14"/>
      <c r="AHB195" s="14"/>
      <c r="AHC195" s="14"/>
      <c r="AHD195" s="14"/>
      <c r="AHE195" s="14"/>
      <c r="AHF195" s="14"/>
      <c r="AHG195" s="14"/>
      <c r="AHH195" s="14"/>
      <c r="AHI195" s="14"/>
      <c r="AHJ195" s="14"/>
      <c r="AHK195" s="14"/>
      <c r="AHL195" s="14"/>
      <c r="AHM195" s="14"/>
      <c r="AHN195" s="14"/>
      <c r="AHO195" s="14"/>
      <c r="AHP195" s="14"/>
      <c r="AHQ195" s="14"/>
      <c r="AHR195" s="14"/>
      <c r="AHS195" s="14"/>
      <c r="AHT195" s="14"/>
      <c r="AHU195" s="14"/>
      <c r="AHV195" s="14"/>
      <c r="AHW195" s="14"/>
      <c r="AHX195" s="14"/>
      <c r="AHY195" s="14"/>
      <c r="AHZ195" s="14"/>
      <c r="AIA195" s="14"/>
      <c r="AIB195" s="14"/>
      <c r="AIC195" s="14"/>
      <c r="AID195" s="14"/>
      <c r="AIE195" s="14"/>
      <c r="AIF195" s="14"/>
      <c r="AIG195" s="14"/>
      <c r="AIH195" s="14"/>
      <c r="AII195" s="14"/>
      <c r="AIJ195" s="14"/>
      <c r="AIK195" s="14"/>
      <c r="AIL195" s="14"/>
      <c r="AIM195" s="14"/>
      <c r="AIN195" s="14"/>
      <c r="AIO195" s="14"/>
      <c r="AIP195" s="14"/>
      <c r="AIQ195" s="14"/>
      <c r="AIR195" s="14"/>
      <c r="AIS195" s="14"/>
      <c r="AIT195" s="14"/>
      <c r="AIU195" s="14"/>
      <c r="AIV195" s="14"/>
      <c r="AIW195" s="14"/>
      <c r="AIX195" s="14"/>
      <c r="AIY195" s="14"/>
      <c r="AIZ195" s="14"/>
      <c r="AJA195" s="14"/>
      <c r="AJB195" s="14"/>
      <c r="AJC195" s="14"/>
      <c r="AJD195" s="14"/>
      <c r="AJE195" s="14"/>
      <c r="AJF195" s="14"/>
      <c r="AJG195" s="14"/>
      <c r="AJH195" s="14"/>
      <c r="AJI195" s="14"/>
      <c r="AJJ195" s="14"/>
      <c r="AJK195" s="14"/>
      <c r="AJL195" s="14"/>
      <c r="AJM195" s="14"/>
      <c r="AJN195" s="14"/>
      <c r="AJO195" s="14"/>
      <c r="AJP195" s="14"/>
      <c r="AJQ195" s="14"/>
      <c r="AJR195" s="14"/>
      <c r="AJS195" s="14"/>
      <c r="AJT195" s="14"/>
      <c r="AJU195" s="14"/>
      <c r="AJV195" s="14"/>
      <c r="AJW195" s="14"/>
      <c r="AJX195" s="14"/>
      <c r="AJY195" s="14"/>
      <c r="AJZ195" s="14"/>
      <c r="AKA195" s="14"/>
      <c r="AKB195" s="14"/>
      <c r="AKC195" s="14"/>
      <c r="AKD195" s="14"/>
      <c r="AKE195" s="14"/>
      <c r="AKF195" s="14"/>
      <c r="AKG195" s="14"/>
      <c r="AKH195" s="14"/>
      <c r="AKI195" s="14"/>
      <c r="AKJ195" s="14"/>
      <c r="AKK195" s="14"/>
      <c r="AKL195" s="14"/>
      <c r="AKM195" s="14"/>
      <c r="AKN195" s="14"/>
      <c r="AKO195" s="14"/>
      <c r="AKP195" s="14"/>
      <c r="AKQ195" s="14"/>
      <c r="AKR195" s="14"/>
      <c r="AKS195" s="14"/>
      <c r="AKT195" s="14"/>
      <c r="AKU195" s="14"/>
      <c r="AKV195" s="14"/>
      <c r="AKW195" s="14"/>
      <c r="AKX195" s="14"/>
      <c r="AKY195" s="14"/>
      <c r="AKZ195" s="14"/>
      <c r="ALA195" s="14"/>
      <c r="ALB195" s="14"/>
      <c r="ALC195" s="14"/>
      <c r="ALD195" s="14"/>
      <c r="ALE195" s="14"/>
      <c r="ALF195" s="14"/>
      <c r="ALG195" s="14"/>
      <c r="ALH195" s="14"/>
      <c r="ALI195" s="14"/>
      <c r="ALJ195" s="14"/>
      <c r="ALK195" s="14"/>
      <c r="ALL195" s="14"/>
      <c r="ALM195" s="14"/>
      <c r="ALN195" s="14"/>
      <c r="ALO195" s="14"/>
      <c r="ALP195" s="14"/>
      <c r="ALQ195" s="14"/>
      <c r="ALR195" s="14"/>
      <c r="ALS195" s="14"/>
      <c r="ALT195" s="14"/>
      <c r="ALU195" s="14"/>
      <c r="ALV195" s="14"/>
      <c r="ALW195" s="14"/>
      <c r="ALX195" s="14"/>
      <c r="ALY195" s="14"/>
      <c r="ALZ195" s="14"/>
      <c r="AMA195" s="14"/>
      <c r="AMB195" s="14"/>
      <c r="AMC195" s="14"/>
      <c r="AMD195" s="14"/>
      <c r="AME195" s="14"/>
      <c r="AMF195" s="14"/>
      <c r="AMG195" s="14"/>
      <c r="AMH195" s="14"/>
      <c r="AMI195" s="14"/>
      <c r="AMJ195" s="14"/>
      <c r="AMK195" s="14"/>
      <c r="AML195" s="14"/>
      <c r="AMM195" s="14"/>
      <c r="AMN195" s="14"/>
      <c r="AMO195" s="14"/>
      <c r="AMP195" s="14"/>
      <c r="AMQ195" s="14"/>
      <c r="AMR195" s="14"/>
      <c r="AMS195" s="14"/>
      <c r="AMT195" s="14"/>
      <c r="AMU195" s="14"/>
      <c r="AMV195" s="14"/>
      <c r="AMW195" s="14"/>
      <c r="AMX195" s="14"/>
      <c r="AMY195" s="14"/>
      <c r="AMZ195" s="14"/>
      <c r="ANA195" s="14"/>
      <c r="ANB195" s="14"/>
      <c r="ANC195" s="14"/>
      <c r="AND195" s="14"/>
      <c r="ANE195" s="14"/>
      <c r="ANF195" s="14"/>
      <c r="ANG195" s="14"/>
      <c r="ANH195" s="14"/>
      <c r="ANI195" s="14"/>
      <c r="ANJ195" s="14"/>
      <c r="ANK195" s="14"/>
      <c r="ANL195" s="14"/>
      <c r="ANM195" s="14"/>
      <c r="ANN195" s="14"/>
      <c r="ANO195" s="14"/>
      <c r="ANP195" s="14"/>
      <c r="ANQ195" s="14"/>
      <c r="ANR195" s="14"/>
      <c r="ANS195" s="14"/>
      <c r="ANT195" s="14"/>
      <c r="ANU195" s="14"/>
      <c r="ANV195" s="14"/>
      <c r="ANW195" s="14"/>
      <c r="ANX195" s="14"/>
      <c r="ANY195" s="14"/>
      <c r="ANZ195" s="14"/>
      <c r="AOA195" s="14"/>
      <c r="AOB195" s="14"/>
      <c r="AOC195" s="14"/>
      <c r="AOD195" s="14"/>
      <c r="AOE195" s="14"/>
      <c r="AOF195" s="14"/>
      <c r="AOG195" s="14"/>
      <c r="AOH195" s="14"/>
      <c r="AOI195" s="14"/>
      <c r="AOJ195" s="14"/>
      <c r="AOK195" s="14"/>
      <c r="AOL195" s="14"/>
      <c r="AOM195" s="14"/>
      <c r="AON195" s="14"/>
      <c r="AOO195" s="14"/>
      <c r="AOP195" s="14"/>
      <c r="AOQ195" s="14"/>
      <c r="AOR195" s="14"/>
      <c r="AOS195" s="14"/>
      <c r="AOT195" s="14"/>
      <c r="AOU195" s="14"/>
      <c r="AOV195" s="14"/>
      <c r="AOW195" s="14"/>
      <c r="AOX195" s="14"/>
      <c r="AOY195" s="14"/>
      <c r="AOZ195" s="14"/>
      <c r="APA195" s="14"/>
      <c r="APB195" s="14"/>
      <c r="APC195" s="14"/>
      <c r="APD195" s="14"/>
      <c r="APE195" s="14"/>
      <c r="APF195" s="14"/>
      <c r="APG195" s="14"/>
      <c r="APH195" s="14"/>
      <c r="API195" s="14"/>
      <c r="APJ195" s="14"/>
      <c r="APK195" s="14"/>
      <c r="APL195" s="14"/>
      <c r="APM195" s="14"/>
      <c r="APN195" s="14"/>
      <c r="APO195" s="14"/>
      <c r="APP195" s="14"/>
      <c r="APQ195" s="14"/>
      <c r="APR195" s="14"/>
      <c r="APS195" s="14"/>
      <c r="APT195" s="14"/>
      <c r="APU195" s="14"/>
      <c r="APV195" s="14"/>
      <c r="APW195" s="14"/>
      <c r="APX195" s="14"/>
      <c r="APY195" s="14"/>
      <c r="APZ195" s="14"/>
      <c r="AQA195" s="14"/>
      <c r="AQB195" s="14"/>
      <c r="AQC195" s="14"/>
      <c r="AQD195" s="14"/>
      <c r="AQE195" s="14"/>
      <c r="AQF195" s="14"/>
      <c r="AQG195" s="14"/>
      <c r="AQH195" s="14"/>
      <c r="AQI195" s="14"/>
      <c r="AQJ195" s="14"/>
      <c r="AQK195" s="14"/>
      <c r="AQL195" s="14"/>
      <c r="AQM195" s="14"/>
      <c r="AQN195" s="14"/>
      <c r="AQO195" s="14"/>
      <c r="AQP195" s="14"/>
      <c r="AQQ195" s="14"/>
      <c r="AQR195" s="14"/>
      <c r="AQS195" s="14"/>
      <c r="AQT195" s="14"/>
      <c r="AQU195" s="14"/>
      <c r="AQV195" s="14"/>
      <c r="AQW195" s="14"/>
      <c r="AQX195" s="14"/>
      <c r="AQY195" s="14"/>
      <c r="AQZ195" s="14"/>
      <c r="ARA195" s="14"/>
      <c r="ARB195" s="14"/>
      <c r="ARC195" s="14"/>
      <c r="ARD195" s="14"/>
      <c r="ARE195" s="14"/>
      <c r="ARF195" s="14"/>
      <c r="ARG195" s="14"/>
      <c r="ARH195" s="14"/>
      <c r="ARI195" s="14"/>
      <c r="ARJ195" s="14"/>
      <c r="ARK195" s="14"/>
      <c r="ARL195" s="14"/>
      <c r="ARM195" s="14"/>
      <c r="ARN195" s="14"/>
      <c r="ARO195" s="14"/>
      <c r="ARP195" s="14"/>
      <c r="ARQ195" s="14"/>
      <c r="ARR195" s="14"/>
      <c r="ARS195" s="14"/>
      <c r="ART195" s="14"/>
      <c r="ARU195" s="14"/>
      <c r="ARV195" s="14"/>
      <c r="ARW195" s="14"/>
      <c r="ARX195" s="14"/>
      <c r="ARY195" s="14"/>
      <c r="ARZ195" s="14"/>
      <c r="ASA195" s="14"/>
      <c r="ASB195" s="14"/>
      <c r="ASC195" s="14"/>
      <c r="ASD195" s="14"/>
      <c r="ASE195" s="14"/>
      <c r="ASF195" s="14"/>
      <c r="ASG195" s="14"/>
      <c r="ASH195" s="14"/>
      <c r="ASI195" s="14"/>
      <c r="ASJ195" s="14"/>
      <c r="ASK195" s="14"/>
      <c r="ASL195" s="14"/>
      <c r="ASM195" s="14"/>
      <c r="ASN195" s="14"/>
      <c r="ASO195" s="14"/>
      <c r="ASP195" s="14"/>
      <c r="ASQ195" s="14"/>
      <c r="ASR195" s="14"/>
      <c r="ASS195" s="14"/>
      <c r="AST195" s="14"/>
      <c r="ASU195" s="14"/>
      <c r="ASV195" s="14"/>
      <c r="ASW195" s="14"/>
      <c r="ASX195" s="14"/>
      <c r="ASY195" s="14"/>
      <c r="ASZ195" s="14"/>
      <c r="ATA195" s="14"/>
      <c r="ATB195" s="14"/>
      <c r="ATC195" s="14"/>
      <c r="ATD195" s="14"/>
    </row>
    <row r="196" spans="63:1200">
      <c r="BK196" s="14" t="str">
        <f t="shared" si="2117"/>
        <v/>
      </c>
      <c r="ABO196" s="14"/>
      <c r="ABP196" s="14"/>
      <c r="ABQ196" s="14"/>
      <c r="ABR196" s="14"/>
      <c r="ABS196" s="14"/>
      <c r="ABT196" s="14"/>
      <c r="ABU196" s="14"/>
      <c r="ABV196" s="14"/>
      <c r="ABW196" s="14"/>
      <c r="ABX196" s="14"/>
      <c r="ABY196" s="14"/>
      <c r="ABZ196" s="14"/>
      <c r="ACA196" s="14"/>
      <c r="ACB196" s="14"/>
      <c r="ACC196" s="14"/>
      <c r="ACD196" s="14"/>
      <c r="ACE196" s="14"/>
      <c r="ACF196" s="14"/>
      <c r="ACG196" s="14"/>
      <c r="ACH196" s="14"/>
      <c r="ACI196" s="14"/>
      <c r="ACJ196" s="14"/>
      <c r="ACK196" s="14"/>
      <c r="ACL196" s="14"/>
      <c r="ACM196" s="14"/>
      <c r="ACN196" s="14"/>
      <c r="ACO196" s="14"/>
      <c r="ACP196" s="14"/>
      <c r="ACQ196" s="14"/>
      <c r="ACR196" s="14"/>
      <c r="ACS196" s="14"/>
      <c r="ACT196" s="14"/>
      <c r="ACU196" s="14"/>
      <c r="ACV196" s="14"/>
      <c r="ACW196" s="14"/>
      <c r="ACX196" s="14"/>
      <c r="ACY196" s="14"/>
      <c r="ACZ196" s="14"/>
      <c r="ADA196" s="14"/>
      <c r="ADB196" s="14"/>
      <c r="ADC196" s="14"/>
      <c r="ADD196" s="14"/>
      <c r="ADE196" s="14"/>
      <c r="ADF196" s="14"/>
      <c r="ADG196" s="14"/>
      <c r="ADH196" s="14"/>
      <c r="ADI196" s="14"/>
      <c r="ADJ196" s="14"/>
      <c r="ADK196" s="14"/>
      <c r="ADL196" s="14"/>
      <c r="ADM196" s="14"/>
      <c r="ADN196" s="14"/>
      <c r="ADO196" s="14"/>
      <c r="ADP196" s="14"/>
      <c r="ADQ196" s="14"/>
      <c r="ADR196" s="14"/>
      <c r="ADS196" s="14"/>
      <c r="ADT196" s="14"/>
      <c r="ADU196" s="14"/>
      <c r="ADV196" s="14"/>
      <c r="ADW196" s="14"/>
      <c r="ADX196" s="14"/>
      <c r="ADY196" s="14"/>
      <c r="ADZ196" s="14"/>
      <c r="AEA196" s="14"/>
      <c r="AEB196" s="14"/>
      <c r="AEC196" s="14"/>
      <c r="AED196" s="14"/>
      <c r="AEE196" s="14"/>
      <c r="AEF196" s="14"/>
      <c r="AEG196" s="14"/>
      <c r="AEH196" s="14"/>
      <c r="AEI196" s="14"/>
      <c r="AEJ196" s="14"/>
      <c r="AEK196" s="14"/>
      <c r="AEL196" s="14"/>
      <c r="AEM196" s="14"/>
      <c r="AEN196" s="14"/>
      <c r="AEO196" s="14"/>
      <c r="AEP196" s="14"/>
      <c r="AEQ196" s="14"/>
      <c r="AER196" s="14"/>
      <c r="AES196" s="14"/>
      <c r="AET196" s="14"/>
      <c r="AEU196" s="14"/>
      <c r="AEV196" s="14"/>
      <c r="AEW196" s="14"/>
      <c r="AEX196" s="14"/>
      <c r="AEY196" s="14"/>
      <c r="AEZ196" s="14"/>
      <c r="AFA196" s="14"/>
      <c r="AFB196" s="14"/>
      <c r="AFC196" s="14"/>
      <c r="AFD196" s="14"/>
      <c r="AFE196" s="14"/>
      <c r="AFF196" s="14"/>
      <c r="AFG196" s="14"/>
      <c r="AFH196" s="14"/>
      <c r="AFI196" s="14"/>
      <c r="AFJ196" s="14"/>
      <c r="AFK196" s="14"/>
      <c r="AFL196" s="14"/>
      <c r="AFM196" s="14"/>
      <c r="AFN196" s="14"/>
      <c r="AFO196" s="14"/>
      <c r="AFP196" s="14"/>
      <c r="AFQ196" s="14"/>
      <c r="AFR196" s="14"/>
      <c r="AFS196" s="14"/>
      <c r="AFT196" s="14"/>
      <c r="AFU196" s="14"/>
      <c r="AFV196" s="14"/>
      <c r="AFW196" s="14"/>
      <c r="AFX196" s="14"/>
      <c r="AFY196" s="14"/>
      <c r="AFZ196" s="14"/>
      <c r="AGA196" s="14"/>
      <c r="AGB196" s="14"/>
      <c r="AGC196" s="14"/>
      <c r="AGD196" s="14"/>
      <c r="AGE196" s="14"/>
      <c r="AGF196" s="14"/>
      <c r="AGG196" s="14"/>
      <c r="AGH196" s="14"/>
      <c r="AGI196" s="14"/>
      <c r="AGJ196" s="14"/>
      <c r="AGK196" s="14"/>
      <c r="AGL196" s="14"/>
      <c r="AGM196" s="14"/>
      <c r="AGN196" s="14"/>
      <c r="AGO196" s="14"/>
      <c r="AGP196" s="14"/>
      <c r="AGQ196" s="14"/>
      <c r="AGR196" s="14"/>
      <c r="AGS196" s="14"/>
      <c r="AGT196" s="14"/>
      <c r="AGU196" s="14"/>
      <c r="AGV196" s="14"/>
      <c r="AGW196" s="14"/>
      <c r="AGX196" s="14"/>
      <c r="AGY196" s="14"/>
      <c r="AGZ196" s="14"/>
      <c r="AHA196" s="14"/>
      <c r="AHB196" s="14"/>
      <c r="AHC196" s="14"/>
      <c r="AHD196" s="14"/>
      <c r="AHE196" s="14"/>
      <c r="AHF196" s="14"/>
      <c r="AHG196" s="14"/>
      <c r="AHH196" s="14"/>
      <c r="AHI196" s="14"/>
      <c r="AHJ196" s="14"/>
      <c r="AHK196" s="14"/>
      <c r="AHL196" s="14"/>
      <c r="AHM196" s="14"/>
      <c r="AHN196" s="14"/>
      <c r="AHO196" s="14"/>
      <c r="AHP196" s="14"/>
      <c r="AHQ196" s="14"/>
      <c r="AHR196" s="14"/>
      <c r="AHS196" s="14"/>
      <c r="AHT196" s="14"/>
      <c r="AHU196" s="14"/>
      <c r="AHV196" s="14"/>
      <c r="AHW196" s="14"/>
      <c r="AHX196" s="14"/>
      <c r="AHY196" s="14"/>
      <c r="AHZ196" s="14"/>
      <c r="AIA196" s="14"/>
      <c r="AIB196" s="14"/>
      <c r="AIC196" s="14"/>
      <c r="AID196" s="14"/>
      <c r="AIE196" s="14"/>
      <c r="AIF196" s="14"/>
      <c r="AIG196" s="14"/>
      <c r="AIH196" s="14"/>
      <c r="AII196" s="14"/>
      <c r="AIJ196" s="14"/>
      <c r="AIK196" s="14"/>
      <c r="AIL196" s="14"/>
      <c r="AIM196" s="14"/>
      <c r="AIN196" s="14"/>
      <c r="AIO196" s="14"/>
      <c r="AIP196" s="14"/>
      <c r="AIQ196" s="14"/>
      <c r="AIR196" s="14"/>
      <c r="AIS196" s="14"/>
      <c r="AIT196" s="14"/>
      <c r="AIU196" s="14"/>
      <c r="AIV196" s="14"/>
      <c r="AIW196" s="14"/>
      <c r="AIX196" s="14"/>
      <c r="AIY196" s="14"/>
      <c r="AIZ196" s="14"/>
      <c r="AJA196" s="14"/>
      <c r="AJB196" s="14"/>
      <c r="AJC196" s="14"/>
      <c r="AJD196" s="14"/>
      <c r="AJE196" s="14"/>
      <c r="AJF196" s="14"/>
      <c r="AJG196" s="14"/>
      <c r="AJH196" s="14"/>
      <c r="AJI196" s="14"/>
      <c r="AJJ196" s="14"/>
      <c r="AJK196" s="14"/>
      <c r="AJL196" s="14"/>
      <c r="AJM196" s="14"/>
      <c r="AJN196" s="14"/>
      <c r="AJO196" s="14"/>
      <c r="AJP196" s="14"/>
      <c r="AJQ196" s="14"/>
      <c r="AJR196" s="14"/>
      <c r="AJS196" s="14"/>
      <c r="AJT196" s="14"/>
      <c r="AJU196" s="14"/>
      <c r="AJV196" s="14"/>
      <c r="AJW196" s="14"/>
      <c r="AJX196" s="14"/>
      <c r="AJY196" s="14"/>
      <c r="AJZ196" s="14"/>
      <c r="AKA196" s="14"/>
      <c r="AKB196" s="14"/>
      <c r="AKC196" s="14"/>
      <c r="AKD196" s="14"/>
      <c r="AKE196" s="14"/>
      <c r="AKF196" s="14"/>
      <c r="AKG196" s="14"/>
      <c r="AKH196" s="14"/>
      <c r="AKI196" s="14"/>
      <c r="AKJ196" s="14"/>
      <c r="AKK196" s="14"/>
      <c r="AKL196" s="14"/>
      <c r="AKM196" s="14"/>
      <c r="AKN196" s="14"/>
      <c r="AKO196" s="14"/>
      <c r="AKP196" s="14"/>
      <c r="AKQ196" s="14"/>
      <c r="AKR196" s="14"/>
      <c r="AKS196" s="14"/>
      <c r="AKT196" s="14"/>
      <c r="AKU196" s="14"/>
      <c r="AKV196" s="14"/>
      <c r="AKW196" s="14"/>
      <c r="AKX196" s="14"/>
      <c r="AKY196" s="14"/>
      <c r="AKZ196" s="14"/>
      <c r="ALA196" s="14"/>
      <c r="ALB196" s="14"/>
      <c r="ALC196" s="14"/>
      <c r="ALD196" s="14"/>
      <c r="ALE196" s="14"/>
      <c r="ALF196" s="14"/>
      <c r="ALG196" s="14"/>
      <c r="ALH196" s="14"/>
      <c r="ALI196" s="14"/>
      <c r="ALJ196" s="14"/>
      <c r="ALK196" s="14"/>
      <c r="ALL196" s="14"/>
      <c r="ALM196" s="14"/>
      <c r="ALN196" s="14"/>
      <c r="ALO196" s="14"/>
      <c r="ALP196" s="14"/>
      <c r="ALQ196" s="14"/>
      <c r="ALR196" s="14"/>
      <c r="ALS196" s="14"/>
      <c r="ALT196" s="14"/>
      <c r="ALU196" s="14"/>
      <c r="ALV196" s="14"/>
      <c r="ALW196" s="14"/>
      <c r="ALX196" s="14"/>
      <c r="ALY196" s="14"/>
      <c r="ALZ196" s="14"/>
      <c r="AMA196" s="14"/>
      <c r="AMB196" s="14"/>
      <c r="AMC196" s="14"/>
      <c r="AMD196" s="14"/>
      <c r="AME196" s="14"/>
      <c r="AMF196" s="14"/>
      <c r="AMG196" s="14"/>
      <c r="AMH196" s="14"/>
      <c r="AMI196" s="14"/>
      <c r="AMJ196" s="14"/>
      <c r="AMK196" s="14"/>
      <c r="AML196" s="14"/>
      <c r="AMM196" s="14"/>
      <c r="AMN196" s="14"/>
      <c r="AMO196" s="14"/>
      <c r="AMP196" s="14"/>
      <c r="AMQ196" s="14"/>
      <c r="AMR196" s="14"/>
      <c r="AMS196" s="14"/>
      <c r="AMT196" s="14"/>
      <c r="AMU196" s="14"/>
      <c r="AMV196" s="14"/>
      <c r="AMW196" s="14"/>
      <c r="AMX196" s="14"/>
      <c r="AMY196" s="14"/>
      <c r="AMZ196" s="14"/>
      <c r="ANA196" s="14"/>
      <c r="ANB196" s="14"/>
      <c r="ANC196" s="14"/>
      <c r="AND196" s="14"/>
      <c r="ANE196" s="14"/>
      <c r="ANF196" s="14"/>
      <c r="ANG196" s="14"/>
      <c r="ANH196" s="14"/>
      <c r="ANI196" s="14"/>
      <c r="ANJ196" s="14"/>
      <c r="ANK196" s="14"/>
      <c r="ANL196" s="14"/>
      <c r="ANM196" s="14"/>
      <c r="ANN196" s="14"/>
      <c r="ANO196" s="14"/>
      <c r="ANP196" s="14"/>
      <c r="ANQ196" s="14"/>
      <c r="ANR196" s="14"/>
      <c r="ANS196" s="14"/>
      <c r="ANT196" s="14"/>
      <c r="ANU196" s="14"/>
      <c r="ANV196" s="14"/>
      <c r="ANW196" s="14"/>
      <c r="ANX196" s="14"/>
      <c r="ANY196" s="14"/>
      <c r="ANZ196" s="14"/>
      <c r="AOA196" s="14"/>
      <c r="AOB196" s="14"/>
      <c r="AOC196" s="14"/>
      <c r="AOD196" s="14"/>
      <c r="AOE196" s="14"/>
      <c r="AOF196" s="14"/>
      <c r="AOG196" s="14"/>
      <c r="AOH196" s="14"/>
      <c r="AOI196" s="14"/>
      <c r="AOJ196" s="14"/>
      <c r="AOK196" s="14"/>
      <c r="AOL196" s="14"/>
      <c r="AOM196" s="14"/>
      <c r="AON196" s="14"/>
      <c r="AOO196" s="14"/>
      <c r="AOP196" s="14"/>
      <c r="AOQ196" s="14"/>
      <c r="AOR196" s="14"/>
      <c r="AOS196" s="14"/>
      <c r="AOT196" s="14"/>
      <c r="AOU196" s="14"/>
      <c r="AOV196" s="14"/>
      <c r="AOW196" s="14"/>
      <c r="AOX196" s="14"/>
      <c r="AOY196" s="14"/>
      <c r="AOZ196" s="14"/>
      <c r="APA196" s="14"/>
      <c r="APB196" s="14"/>
      <c r="APC196" s="14"/>
      <c r="APD196" s="14"/>
      <c r="APE196" s="14"/>
      <c r="APF196" s="14"/>
      <c r="APG196" s="14"/>
      <c r="APH196" s="14"/>
      <c r="API196" s="14"/>
      <c r="APJ196" s="14"/>
      <c r="APK196" s="14"/>
      <c r="APL196" s="14"/>
      <c r="APM196" s="14"/>
      <c r="APN196" s="14"/>
      <c r="APO196" s="14"/>
      <c r="APP196" s="14"/>
      <c r="APQ196" s="14"/>
      <c r="APR196" s="14"/>
      <c r="APS196" s="14"/>
      <c r="APT196" s="14"/>
      <c r="APU196" s="14"/>
      <c r="APV196" s="14"/>
      <c r="APW196" s="14"/>
      <c r="APX196" s="14"/>
      <c r="APY196" s="14"/>
      <c r="APZ196" s="14"/>
      <c r="AQA196" s="14"/>
      <c r="AQB196" s="14"/>
      <c r="AQC196" s="14"/>
      <c r="AQD196" s="14"/>
      <c r="AQE196" s="14"/>
      <c r="AQF196" s="14"/>
      <c r="AQG196" s="14"/>
      <c r="AQH196" s="14"/>
      <c r="AQI196" s="14"/>
      <c r="AQJ196" s="14"/>
      <c r="AQK196" s="14"/>
      <c r="AQL196" s="14"/>
      <c r="AQM196" s="14"/>
      <c r="AQN196" s="14"/>
      <c r="AQO196" s="14"/>
      <c r="AQP196" s="14"/>
      <c r="AQQ196" s="14"/>
      <c r="AQR196" s="14"/>
      <c r="AQS196" s="14"/>
      <c r="AQT196" s="14"/>
      <c r="AQU196" s="14"/>
      <c r="AQV196" s="14"/>
      <c r="AQW196" s="14"/>
      <c r="AQX196" s="14"/>
      <c r="AQY196" s="14"/>
      <c r="AQZ196" s="14"/>
      <c r="ARA196" s="14"/>
      <c r="ARB196" s="14"/>
      <c r="ARC196" s="14"/>
      <c r="ARD196" s="14"/>
      <c r="ARE196" s="14"/>
      <c r="ARF196" s="14"/>
      <c r="ARG196" s="14"/>
      <c r="ARH196" s="14"/>
      <c r="ARI196" s="14"/>
      <c r="ARJ196" s="14"/>
      <c r="ARK196" s="14"/>
      <c r="ARL196" s="14"/>
      <c r="ARM196" s="14"/>
      <c r="ARN196" s="14"/>
      <c r="ARO196" s="14"/>
      <c r="ARP196" s="14"/>
      <c r="ARQ196" s="14"/>
      <c r="ARR196" s="14"/>
      <c r="ARS196" s="14"/>
      <c r="ART196" s="14"/>
      <c r="ARU196" s="14"/>
      <c r="ARV196" s="14"/>
      <c r="ARW196" s="14"/>
      <c r="ARX196" s="14"/>
      <c r="ARY196" s="14"/>
      <c r="ARZ196" s="14"/>
      <c r="ASA196" s="14"/>
      <c r="ASB196" s="14"/>
      <c r="ASC196" s="14"/>
      <c r="ASD196" s="14"/>
      <c r="ASE196" s="14"/>
      <c r="ASF196" s="14"/>
      <c r="ASG196" s="14"/>
      <c r="ASH196" s="14"/>
      <c r="ASI196" s="14"/>
      <c r="ASJ196" s="14"/>
      <c r="ASK196" s="14"/>
      <c r="ASL196" s="14"/>
      <c r="ASM196" s="14"/>
      <c r="ASN196" s="14"/>
      <c r="ASO196" s="14"/>
      <c r="ASP196" s="14"/>
      <c r="ASQ196" s="14"/>
      <c r="ASR196" s="14"/>
      <c r="ASS196" s="14"/>
      <c r="AST196" s="14"/>
      <c r="ASU196" s="14"/>
      <c r="ASV196" s="14"/>
      <c r="ASW196" s="14"/>
      <c r="ASX196" s="14"/>
      <c r="ASY196" s="14"/>
      <c r="ASZ196" s="14"/>
      <c r="ATA196" s="14"/>
      <c r="ATB196" s="14"/>
      <c r="ATC196" s="14"/>
      <c r="ATD196" s="14"/>
    </row>
    <row r="197" spans="63:1200">
      <c r="BK197" s="14" t="str">
        <f t="shared" si="2117"/>
        <v/>
      </c>
      <c r="ABO197" s="14"/>
      <c r="ABP197" s="14"/>
      <c r="ABQ197" s="14"/>
      <c r="ABR197" s="14"/>
      <c r="ABS197" s="14"/>
      <c r="ABT197" s="14"/>
      <c r="ABU197" s="14"/>
      <c r="ABV197" s="14"/>
      <c r="ABW197" s="14"/>
      <c r="ABX197" s="14"/>
      <c r="ABY197" s="14"/>
      <c r="ABZ197" s="14"/>
      <c r="ACA197" s="14"/>
      <c r="ACB197" s="14"/>
      <c r="ACC197" s="14"/>
      <c r="ACD197" s="14"/>
      <c r="ACE197" s="14"/>
      <c r="ACF197" s="14"/>
      <c r="ACG197" s="14"/>
      <c r="ACH197" s="14"/>
      <c r="ACI197" s="14"/>
      <c r="ACJ197" s="14"/>
      <c r="ACK197" s="14"/>
      <c r="ACL197" s="14"/>
      <c r="ACM197" s="14"/>
      <c r="ACN197" s="14"/>
      <c r="ACO197" s="14"/>
      <c r="ACP197" s="14"/>
      <c r="ACQ197" s="14"/>
      <c r="ACR197" s="14"/>
      <c r="ACS197" s="14"/>
      <c r="ACT197" s="14"/>
      <c r="ACU197" s="14"/>
      <c r="ACV197" s="14"/>
      <c r="ACW197" s="14"/>
      <c r="ACX197" s="14"/>
      <c r="ACY197" s="14"/>
      <c r="ACZ197" s="14"/>
      <c r="ADA197" s="14"/>
      <c r="ADB197" s="14"/>
      <c r="ADC197" s="14"/>
      <c r="ADD197" s="14"/>
      <c r="ADE197" s="14"/>
      <c r="ADF197" s="14"/>
      <c r="ADG197" s="14"/>
      <c r="ADH197" s="14"/>
      <c r="ADI197" s="14"/>
      <c r="ADJ197" s="14"/>
      <c r="ADK197" s="14"/>
      <c r="ADL197" s="14"/>
      <c r="ADM197" s="14"/>
      <c r="ADN197" s="14"/>
      <c r="ADO197" s="14"/>
      <c r="ADP197" s="14"/>
      <c r="ADQ197" s="14"/>
      <c r="ADR197" s="14"/>
      <c r="ADS197" s="14"/>
      <c r="ADT197" s="14"/>
      <c r="ADU197" s="14"/>
      <c r="ADV197" s="14"/>
      <c r="ADW197" s="14"/>
      <c r="ADX197" s="14"/>
      <c r="ADY197" s="14"/>
      <c r="ADZ197" s="14"/>
      <c r="AEA197" s="14"/>
      <c r="AEB197" s="14"/>
      <c r="AEC197" s="14"/>
      <c r="AED197" s="14"/>
      <c r="AEE197" s="14"/>
      <c r="AEF197" s="14"/>
      <c r="AEG197" s="14"/>
      <c r="AEH197" s="14"/>
      <c r="AEI197" s="14"/>
      <c r="AEJ197" s="14"/>
      <c r="AEK197" s="14"/>
      <c r="AEL197" s="14"/>
      <c r="AEM197" s="14"/>
      <c r="AEN197" s="14"/>
      <c r="AEO197" s="14"/>
      <c r="AEP197" s="14"/>
      <c r="AEQ197" s="14"/>
      <c r="AER197" s="14"/>
      <c r="AES197" s="14"/>
      <c r="AET197" s="14"/>
      <c r="AEU197" s="14"/>
      <c r="AEV197" s="14"/>
      <c r="AEW197" s="14"/>
      <c r="AEX197" s="14"/>
      <c r="AEY197" s="14"/>
      <c r="AEZ197" s="14"/>
      <c r="AFA197" s="14"/>
      <c r="AFB197" s="14"/>
      <c r="AFC197" s="14"/>
      <c r="AFD197" s="14"/>
      <c r="AFE197" s="14"/>
      <c r="AFF197" s="14"/>
      <c r="AFG197" s="14"/>
      <c r="AFH197" s="14"/>
      <c r="AFI197" s="14"/>
      <c r="AFJ197" s="14"/>
      <c r="AFK197" s="14"/>
      <c r="AFL197" s="14"/>
      <c r="AFM197" s="14"/>
      <c r="AFN197" s="14"/>
      <c r="AFO197" s="14"/>
      <c r="AFP197" s="14"/>
      <c r="AFQ197" s="14"/>
      <c r="AFR197" s="14"/>
      <c r="AFS197" s="14"/>
      <c r="AFT197" s="14"/>
      <c r="AFU197" s="14"/>
      <c r="AFV197" s="14"/>
      <c r="AFW197" s="14"/>
      <c r="AFX197" s="14"/>
      <c r="AFY197" s="14"/>
      <c r="AFZ197" s="14"/>
      <c r="AGA197" s="14"/>
      <c r="AGB197" s="14"/>
      <c r="AGC197" s="14"/>
      <c r="AGD197" s="14"/>
      <c r="AGE197" s="14"/>
      <c r="AGF197" s="14"/>
      <c r="AGG197" s="14"/>
      <c r="AGH197" s="14"/>
      <c r="AGI197" s="14"/>
      <c r="AGJ197" s="14"/>
      <c r="AGK197" s="14"/>
      <c r="AGL197" s="14"/>
      <c r="AGM197" s="14"/>
      <c r="AGN197" s="14"/>
      <c r="AGO197" s="14"/>
      <c r="AGP197" s="14"/>
      <c r="AGQ197" s="14"/>
      <c r="AGR197" s="14"/>
      <c r="AGS197" s="14"/>
      <c r="AGT197" s="14"/>
      <c r="AGU197" s="14"/>
      <c r="AGV197" s="14"/>
      <c r="AGW197" s="14"/>
      <c r="AGX197" s="14"/>
      <c r="AGY197" s="14"/>
      <c r="AGZ197" s="14"/>
      <c r="AHA197" s="14"/>
      <c r="AHB197" s="14"/>
      <c r="AHC197" s="14"/>
      <c r="AHD197" s="14"/>
      <c r="AHE197" s="14"/>
      <c r="AHF197" s="14"/>
      <c r="AHG197" s="14"/>
      <c r="AHH197" s="14"/>
      <c r="AHI197" s="14"/>
      <c r="AHJ197" s="14"/>
      <c r="AHK197" s="14"/>
      <c r="AHL197" s="14"/>
      <c r="AHM197" s="14"/>
      <c r="AHN197" s="14"/>
      <c r="AHO197" s="14"/>
      <c r="AHP197" s="14"/>
      <c r="AHQ197" s="14"/>
      <c r="AHR197" s="14"/>
      <c r="AHS197" s="14"/>
      <c r="AHT197" s="14"/>
      <c r="AHU197" s="14"/>
      <c r="AHV197" s="14"/>
      <c r="AHW197" s="14"/>
      <c r="AHX197" s="14"/>
      <c r="AHY197" s="14"/>
      <c r="AHZ197" s="14"/>
      <c r="AIA197" s="14"/>
      <c r="AIB197" s="14"/>
      <c r="AIC197" s="14"/>
      <c r="AID197" s="14"/>
      <c r="AIE197" s="14"/>
      <c r="AIF197" s="14"/>
      <c r="AIG197" s="14"/>
      <c r="AIH197" s="14"/>
      <c r="AII197" s="14"/>
      <c r="AIJ197" s="14"/>
      <c r="AIK197" s="14"/>
      <c r="AIL197" s="14"/>
      <c r="AIM197" s="14"/>
      <c r="AIN197" s="14"/>
      <c r="AIO197" s="14"/>
      <c r="AIP197" s="14"/>
      <c r="AIQ197" s="14"/>
      <c r="AIR197" s="14"/>
      <c r="AIS197" s="14"/>
      <c r="AIT197" s="14"/>
      <c r="AIU197" s="14"/>
      <c r="AIV197" s="14"/>
      <c r="AIW197" s="14"/>
      <c r="AIX197" s="14"/>
      <c r="AIY197" s="14"/>
      <c r="AIZ197" s="14"/>
      <c r="AJA197" s="14"/>
      <c r="AJB197" s="14"/>
      <c r="AJC197" s="14"/>
      <c r="AJD197" s="14"/>
      <c r="AJE197" s="14"/>
      <c r="AJF197" s="14"/>
      <c r="AJG197" s="14"/>
      <c r="AJH197" s="14"/>
      <c r="AJI197" s="14"/>
      <c r="AJJ197" s="14"/>
      <c r="AJK197" s="14"/>
      <c r="AJL197" s="14"/>
      <c r="AJM197" s="14"/>
      <c r="AJN197" s="14"/>
      <c r="AJO197" s="14"/>
      <c r="AJP197" s="14"/>
      <c r="AJQ197" s="14"/>
      <c r="AJR197" s="14"/>
      <c r="AJS197" s="14"/>
      <c r="AJT197" s="14"/>
      <c r="AJU197" s="14"/>
      <c r="AJV197" s="14"/>
      <c r="AJW197" s="14"/>
      <c r="AJX197" s="14"/>
      <c r="AJY197" s="14"/>
      <c r="AJZ197" s="14"/>
      <c r="AKA197" s="14"/>
      <c r="AKB197" s="14"/>
      <c r="AKC197" s="14"/>
      <c r="AKD197" s="14"/>
      <c r="AKE197" s="14"/>
      <c r="AKF197" s="14"/>
      <c r="AKG197" s="14"/>
      <c r="AKH197" s="14"/>
      <c r="AKI197" s="14"/>
      <c r="AKJ197" s="14"/>
      <c r="AKK197" s="14"/>
      <c r="AKL197" s="14"/>
      <c r="AKM197" s="14"/>
      <c r="AKN197" s="14"/>
      <c r="AKO197" s="14"/>
      <c r="AKP197" s="14"/>
      <c r="AKQ197" s="14"/>
      <c r="AKR197" s="14"/>
      <c r="AKS197" s="14"/>
      <c r="AKT197" s="14"/>
      <c r="AKU197" s="14"/>
      <c r="AKV197" s="14"/>
      <c r="AKW197" s="14"/>
      <c r="AKX197" s="14"/>
      <c r="AKY197" s="14"/>
      <c r="AKZ197" s="14"/>
      <c r="ALA197" s="14"/>
      <c r="ALB197" s="14"/>
      <c r="ALC197" s="14"/>
      <c r="ALD197" s="14"/>
      <c r="ALE197" s="14"/>
      <c r="ALF197" s="14"/>
      <c r="ALG197" s="14"/>
      <c r="ALH197" s="14"/>
      <c r="ALI197" s="14"/>
      <c r="ALJ197" s="14"/>
      <c r="ALK197" s="14"/>
      <c r="ALL197" s="14"/>
      <c r="ALM197" s="14"/>
      <c r="ALN197" s="14"/>
      <c r="ALO197" s="14"/>
      <c r="ALP197" s="14"/>
      <c r="ALQ197" s="14"/>
      <c r="ALR197" s="14"/>
      <c r="ALS197" s="14"/>
      <c r="ALT197" s="14"/>
      <c r="ALU197" s="14"/>
      <c r="ALV197" s="14"/>
      <c r="ALW197" s="14"/>
      <c r="ALX197" s="14"/>
      <c r="ALY197" s="14"/>
      <c r="ALZ197" s="14"/>
      <c r="AMA197" s="14"/>
      <c r="AMB197" s="14"/>
      <c r="AMC197" s="14"/>
      <c r="AMD197" s="14"/>
      <c r="AME197" s="14"/>
      <c r="AMF197" s="14"/>
      <c r="AMG197" s="14"/>
      <c r="AMH197" s="14"/>
      <c r="AMI197" s="14"/>
      <c r="AMJ197" s="14"/>
      <c r="AMK197" s="14"/>
      <c r="AML197" s="14"/>
      <c r="AMM197" s="14"/>
      <c r="AMN197" s="14"/>
      <c r="AMO197" s="14"/>
      <c r="AMP197" s="14"/>
      <c r="AMQ197" s="14"/>
      <c r="AMR197" s="14"/>
      <c r="AMS197" s="14"/>
      <c r="AMT197" s="14"/>
      <c r="AMU197" s="14"/>
      <c r="AMV197" s="14"/>
      <c r="AMW197" s="14"/>
      <c r="AMX197" s="14"/>
      <c r="AMY197" s="14"/>
      <c r="AMZ197" s="14"/>
      <c r="ANA197" s="14"/>
      <c r="ANB197" s="14"/>
      <c r="ANC197" s="14"/>
      <c r="AND197" s="14"/>
      <c r="ANE197" s="14"/>
      <c r="ANF197" s="14"/>
      <c r="ANG197" s="14"/>
      <c r="ANH197" s="14"/>
      <c r="ANI197" s="14"/>
      <c r="ANJ197" s="14"/>
      <c r="ANK197" s="14"/>
      <c r="ANL197" s="14"/>
      <c r="ANM197" s="14"/>
      <c r="ANN197" s="14"/>
      <c r="ANO197" s="14"/>
      <c r="ANP197" s="14"/>
      <c r="ANQ197" s="14"/>
      <c r="ANR197" s="14"/>
      <c r="ANS197" s="14"/>
      <c r="ANT197" s="14"/>
      <c r="ANU197" s="14"/>
      <c r="ANV197" s="14"/>
      <c r="ANW197" s="14"/>
      <c r="ANX197" s="14"/>
      <c r="ANY197" s="14"/>
      <c r="ANZ197" s="14"/>
      <c r="AOA197" s="14"/>
      <c r="AOB197" s="14"/>
      <c r="AOC197" s="14"/>
      <c r="AOD197" s="14"/>
      <c r="AOE197" s="14"/>
      <c r="AOF197" s="14"/>
      <c r="AOG197" s="14"/>
      <c r="AOH197" s="14"/>
      <c r="AOI197" s="14"/>
      <c r="AOJ197" s="14"/>
      <c r="AOK197" s="14"/>
      <c r="AOL197" s="14"/>
      <c r="AOM197" s="14"/>
      <c r="AON197" s="14"/>
      <c r="AOO197" s="14"/>
      <c r="AOP197" s="14"/>
      <c r="AOQ197" s="14"/>
      <c r="AOR197" s="14"/>
      <c r="AOS197" s="14"/>
      <c r="AOT197" s="14"/>
      <c r="AOU197" s="14"/>
      <c r="AOV197" s="14"/>
      <c r="AOW197" s="14"/>
      <c r="AOX197" s="14"/>
      <c r="AOY197" s="14"/>
      <c r="AOZ197" s="14"/>
      <c r="APA197" s="14"/>
      <c r="APB197" s="14"/>
      <c r="APC197" s="14"/>
      <c r="APD197" s="14"/>
      <c r="APE197" s="14"/>
      <c r="APF197" s="14"/>
      <c r="APG197" s="14"/>
      <c r="APH197" s="14"/>
      <c r="API197" s="14"/>
      <c r="APJ197" s="14"/>
      <c r="APK197" s="14"/>
      <c r="APL197" s="14"/>
      <c r="APM197" s="14"/>
      <c r="APN197" s="14"/>
      <c r="APO197" s="14"/>
      <c r="APP197" s="14"/>
      <c r="APQ197" s="14"/>
      <c r="APR197" s="14"/>
      <c r="APS197" s="14"/>
      <c r="APT197" s="14"/>
      <c r="APU197" s="14"/>
      <c r="APV197" s="14"/>
      <c r="APW197" s="14"/>
      <c r="APX197" s="14"/>
      <c r="APY197" s="14"/>
      <c r="APZ197" s="14"/>
      <c r="AQA197" s="14"/>
      <c r="AQB197" s="14"/>
      <c r="AQC197" s="14"/>
      <c r="AQD197" s="14"/>
      <c r="AQE197" s="14"/>
      <c r="AQF197" s="14"/>
      <c r="AQG197" s="14"/>
      <c r="AQH197" s="14"/>
      <c r="AQI197" s="14"/>
      <c r="AQJ197" s="14"/>
      <c r="AQK197" s="14"/>
      <c r="AQL197" s="14"/>
      <c r="AQM197" s="14"/>
      <c r="AQN197" s="14"/>
      <c r="AQO197" s="14"/>
      <c r="AQP197" s="14"/>
      <c r="AQQ197" s="14"/>
      <c r="AQR197" s="14"/>
      <c r="AQS197" s="14"/>
      <c r="AQT197" s="14"/>
      <c r="AQU197" s="14"/>
      <c r="AQV197" s="14"/>
      <c r="AQW197" s="14"/>
      <c r="AQX197" s="14"/>
      <c r="AQY197" s="14"/>
      <c r="AQZ197" s="14"/>
      <c r="ARA197" s="14"/>
      <c r="ARB197" s="14"/>
      <c r="ARC197" s="14"/>
      <c r="ARD197" s="14"/>
      <c r="ARE197" s="14"/>
      <c r="ARF197" s="14"/>
      <c r="ARG197" s="14"/>
      <c r="ARH197" s="14"/>
      <c r="ARI197" s="14"/>
      <c r="ARJ197" s="14"/>
      <c r="ARK197" s="14"/>
      <c r="ARL197" s="14"/>
      <c r="ARM197" s="14"/>
      <c r="ARN197" s="14"/>
      <c r="ARO197" s="14"/>
      <c r="ARP197" s="14"/>
      <c r="ARQ197" s="14"/>
      <c r="ARR197" s="14"/>
      <c r="ARS197" s="14"/>
      <c r="ART197" s="14"/>
      <c r="ARU197" s="14"/>
      <c r="ARV197" s="14"/>
      <c r="ARW197" s="14"/>
      <c r="ARX197" s="14"/>
      <c r="ARY197" s="14"/>
      <c r="ARZ197" s="14"/>
      <c r="ASA197" s="14"/>
      <c r="ASB197" s="14"/>
      <c r="ASC197" s="14"/>
      <c r="ASD197" s="14"/>
      <c r="ASE197" s="14"/>
      <c r="ASF197" s="14"/>
      <c r="ASG197" s="14"/>
      <c r="ASH197" s="14"/>
      <c r="ASI197" s="14"/>
      <c r="ASJ197" s="14"/>
      <c r="ASK197" s="14"/>
      <c r="ASL197" s="14"/>
      <c r="ASM197" s="14"/>
      <c r="ASN197" s="14"/>
      <c r="ASO197" s="14"/>
      <c r="ASP197" s="14"/>
      <c r="ASQ197" s="14"/>
      <c r="ASR197" s="14"/>
      <c r="ASS197" s="14"/>
      <c r="AST197" s="14"/>
      <c r="ASU197" s="14"/>
      <c r="ASV197" s="14"/>
      <c r="ASW197" s="14"/>
      <c r="ASX197" s="14"/>
      <c r="ASY197" s="14"/>
      <c r="ASZ197" s="14"/>
      <c r="ATA197" s="14"/>
      <c r="ATB197" s="14"/>
      <c r="ATC197" s="14"/>
      <c r="ATD197" s="14"/>
    </row>
    <row r="198" spans="63:1200">
      <c r="BK198" s="14" t="str">
        <f t="shared" si="2117"/>
        <v/>
      </c>
      <c r="ABO198" s="14"/>
      <c r="ABP198" s="14"/>
      <c r="ABQ198" s="14"/>
      <c r="ABR198" s="14"/>
      <c r="ABS198" s="14"/>
      <c r="ABT198" s="14"/>
      <c r="ABU198" s="14"/>
      <c r="ABV198" s="14"/>
      <c r="ABW198" s="14"/>
      <c r="ABX198" s="14"/>
      <c r="ABY198" s="14"/>
      <c r="ABZ198" s="14"/>
      <c r="ACA198" s="14"/>
      <c r="ACB198" s="14"/>
      <c r="ACC198" s="14"/>
      <c r="ACD198" s="14"/>
      <c r="ACE198" s="14"/>
      <c r="ACF198" s="14"/>
      <c r="ACG198" s="14"/>
      <c r="ACH198" s="14"/>
      <c r="ACI198" s="14"/>
      <c r="ACJ198" s="14"/>
      <c r="ACK198" s="14"/>
      <c r="ACL198" s="14"/>
      <c r="ACM198" s="14"/>
      <c r="ACN198" s="14"/>
      <c r="ACO198" s="14"/>
      <c r="ACP198" s="14"/>
      <c r="ACQ198" s="14"/>
      <c r="ACR198" s="14"/>
      <c r="ACS198" s="14"/>
      <c r="ACT198" s="14"/>
      <c r="ACU198" s="14"/>
      <c r="ACV198" s="14"/>
      <c r="ACW198" s="14"/>
      <c r="ACX198" s="14"/>
      <c r="ACY198" s="14"/>
      <c r="ACZ198" s="14"/>
      <c r="ADA198" s="14"/>
      <c r="ADB198" s="14"/>
      <c r="ADC198" s="14"/>
      <c r="ADD198" s="14"/>
      <c r="ADE198" s="14"/>
      <c r="ADF198" s="14"/>
      <c r="ADG198" s="14"/>
      <c r="ADH198" s="14"/>
      <c r="ADI198" s="14"/>
      <c r="ADJ198" s="14"/>
      <c r="ADK198" s="14"/>
      <c r="ADL198" s="14"/>
      <c r="ADM198" s="14"/>
      <c r="ADN198" s="14"/>
      <c r="ADO198" s="14"/>
      <c r="ADP198" s="14"/>
      <c r="ADQ198" s="14"/>
      <c r="ADR198" s="14"/>
      <c r="ADS198" s="14"/>
      <c r="ADT198" s="14"/>
      <c r="ADU198" s="14"/>
      <c r="ADV198" s="14"/>
      <c r="ADW198" s="14"/>
      <c r="ADX198" s="14"/>
      <c r="ADY198" s="14"/>
      <c r="ADZ198" s="14"/>
      <c r="AEA198" s="14"/>
      <c r="AEB198" s="14"/>
      <c r="AEC198" s="14"/>
      <c r="AED198" s="14"/>
      <c r="AEE198" s="14"/>
      <c r="AEF198" s="14"/>
      <c r="AEG198" s="14"/>
      <c r="AEH198" s="14"/>
      <c r="AEI198" s="14"/>
      <c r="AEJ198" s="14"/>
      <c r="AEK198" s="14"/>
      <c r="AEL198" s="14"/>
      <c r="AEM198" s="14"/>
      <c r="AEN198" s="14"/>
      <c r="AEO198" s="14"/>
      <c r="AEP198" s="14"/>
      <c r="AEQ198" s="14"/>
      <c r="AER198" s="14"/>
      <c r="AES198" s="14"/>
      <c r="AET198" s="14"/>
      <c r="AEU198" s="14"/>
      <c r="AEV198" s="14"/>
      <c r="AEW198" s="14"/>
      <c r="AEX198" s="14"/>
      <c r="AEY198" s="14"/>
      <c r="AEZ198" s="14"/>
      <c r="AFA198" s="14"/>
      <c r="AFB198" s="14"/>
      <c r="AFC198" s="14"/>
      <c r="AFD198" s="14"/>
      <c r="AFE198" s="14"/>
      <c r="AFF198" s="14"/>
      <c r="AFG198" s="14"/>
      <c r="AFH198" s="14"/>
      <c r="AFI198" s="14"/>
      <c r="AFJ198" s="14"/>
      <c r="AFK198" s="14"/>
      <c r="AFL198" s="14"/>
      <c r="AFM198" s="14"/>
      <c r="AFN198" s="14"/>
      <c r="AFO198" s="14"/>
      <c r="AFP198" s="14"/>
      <c r="AFQ198" s="14"/>
      <c r="AFR198" s="14"/>
      <c r="AFS198" s="14"/>
      <c r="AFT198" s="14"/>
      <c r="AFU198" s="14"/>
      <c r="AFV198" s="14"/>
      <c r="AFW198" s="14"/>
      <c r="AFX198" s="14"/>
      <c r="AFY198" s="14"/>
      <c r="AFZ198" s="14"/>
      <c r="AGA198" s="14"/>
      <c r="AGB198" s="14"/>
      <c r="AGC198" s="14"/>
      <c r="AGD198" s="14"/>
      <c r="AGE198" s="14"/>
      <c r="AGF198" s="14"/>
      <c r="AGG198" s="14"/>
      <c r="AGH198" s="14"/>
      <c r="AGI198" s="14"/>
      <c r="AGJ198" s="14"/>
      <c r="AGK198" s="14"/>
      <c r="AGL198" s="14"/>
      <c r="AGM198" s="14"/>
      <c r="AGN198" s="14"/>
      <c r="AGO198" s="14"/>
      <c r="AGP198" s="14"/>
      <c r="AGQ198" s="14"/>
      <c r="AGR198" s="14"/>
      <c r="AGS198" s="14"/>
      <c r="AGT198" s="14"/>
      <c r="AGU198" s="14"/>
      <c r="AGV198" s="14"/>
      <c r="AGW198" s="14"/>
      <c r="AGX198" s="14"/>
      <c r="AGY198" s="14"/>
      <c r="AGZ198" s="14"/>
      <c r="AHA198" s="14"/>
      <c r="AHB198" s="14"/>
      <c r="AHC198" s="14"/>
      <c r="AHD198" s="14"/>
      <c r="AHE198" s="14"/>
      <c r="AHF198" s="14"/>
      <c r="AHG198" s="14"/>
      <c r="AHH198" s="14"/>
      <c r="AHI198" s="14"/>
      <c r="AHJ198" s="14"/>
      <c r="AHK198" s="14"/>
      <c r="AHL198" s="14"/>
      <c r="AHM198" s="14"/>
      <c r="AHN198" s="14"/>
      <c r="AHO198" s="14"/>
      <c r="AHP198" s="14"/>
      <c r="AHQ198" s="14"/>
      <c r="AHR198" s="14"/>
      <c r="AHS198" s="14"/>
      <c r="AHT198" s="14"/>
      <c r="AHU198" s="14"/>
      <c r="AHV198" s="14"/>
      <c r="AHW198" s="14"/>
      <c r="AHX198" s="14"/>
      <c r="AHY198" s="14"/>
      <c r="AHZ198" s="14"/>
      <c r="AIA198" s="14"/>
      <c r="AIB198" s="14"/>
      <c r="AIC198" s="14"/>
      <c r="AID198" s="14"/>
      <c r="AIE198" s="14"/>
      <c r="AIF198" s="14"/>
      <c r="AIG198" s="14"/>
      <c r="AIH198" s="14"/>
      <c r="AII198" s="14"/>
      <c r="AIJ198" s="14"/>
      <c r="AIK198" s="14"/>
      <c r="AIL198" s="14"/>
      <c r="AIM198" s="14"/>
      <c r="AIN198" s="14"/>
      <c r="AIO198" s="14"/>
      <c r="AIP198" s="14"/>
      <c r="AIQ198" s="14"/>
      <c r="AIR198" s="14"/>
      <c r="AIS198" s="14"/>
      <c r="AIT198" s="14"/>
      <c r="AIU198" s="14"/>
      <c r="AIV198" s="14"/>
      <c r="AIW198" s="14"/>
      <c r="AIX198" s="14"/>
      <c r="AIY198" s="14"/>
      <c r="AIZ198" s="14"/>
      <c r="AJA198" s="14"/>
      <c r="AJB198" s="14"/>
      <c r="AJC198" s="14"/>
      <c r="AJD198" s="14"/>
      <c r="AJE198" s="14"/>
      <c r="AJF198" s="14"/>
      <c r="AJG198" s="14"/>
      <c r="AJH198" s="14"/>
      <c r="AJI198" s="14"/>
      <c r="AJJ198" s="14"/>
      <c r="AJK198" s="14"/>
      <c r="AJL198" s="14"/>
      <c r="AJM198" s="14"/>
      <c r="AJN198" s="14"/>
      <c r="AJO198" s="14"/>
      <c r="AJP198" s="14"/>
      <c r="AJQ198" s="14"/>
      <c r="AJR198" s="14"/>
      <c r="AJS198" s="14"/>
      <c r="AJT198" s="14"/>
      <c r="AJU198" s="14"/>
      <c r="AJV198" s="14"/>
      <c r="AJW198" s="14"/>
      <c r="AJX198" s="14"/>
      <c r="AJY198" s="14"/>
      <c r="AJZ198" s="14"/>
      <c r="AKA198" s="14"/>
      <c r="AKB198" s="14"/>
      <c r="AKC198" s="14"/>
      <c r="AKD198" s="14"/>
      <c r="AKE198" s="14"/>
      <c r="AKF198" s="14"/>
      <c r="AKG198" s="14"/>
      <c r="AKH198" s="14"/>
      <c r="AKI198" s="14"/>
      <c r="AKJ198" s="14"/>
      <c r="AKK198" s="14"/>
      <c r="AKL198" s="14"/>
      <c r="AKM198" s="14"/>
      <c r="AKN198" s="14"/>
      <c r="AKO198" s="14"/>
      <c r="AKP198" s="14"/>
      <c r="AKQ198" s="14"/>
      <c r="AKR198" s="14"/>
      <c r="AKS198" s="14"/>
      <c r="AKT198" s="14"/>
      <c r="AKU198" s="14"/>
      <c r="AKV198" s="14"/>
      <c r="AKW198" s="14"/>
      <c r="AKX198" s="14"/>
      <c r="AKY198" s="14"/>
      <c r="AKZ198" s="14"/>
      <c r="ALA198" s="14"/>
      <c r="ALB198" s="14"/>
      <c r="ALC198" s="14"/>
      <c r="ALD198" s="14"/>
      <c r="ALE198" s="14"/>
      <c r="ALF198" s="14"/>
      <c r="ALG198" s="14"/>
      <c r="ALH198" s="14"/>
      <c r="ALI198" s="14"/>
      <c r="ALJ198" s="14"/>
      <c r="ALK198" s="14"/>
      <c r="ALL198" s="14"/>
      <c r="ALM198" s="14"/>
      <c r="ALN198" s="14"/>
      <c r="ALO198" s="14"/>
      <c r="ALP198" s="14"/>
      <c r="ALQ198" s="14"/>
      <c r="ALR198" s="14"/>
      <c r="ALS198" s="14"/>
      <c r="ALT198" s="14"/>
      <c r="ALU198" s="14"/>
      <c r="ALV198" s="14"/>
      <c r="ALW198" s="14"/>
      <c r="ALX198" s="14"/>
      <c r="ALY198" s="14"/>
      <c r="ALZ198" s="14"/>
      <c r="AMA198" s="14"/>
      <c r="AMB198" s="14"/>
      <c r="AMC198" s="14"/>
      <c r="AMD198" s="14"/>
      <c r="AME198" s="14"/>
      <c r="AMF198" s="14"/>
      <c r="AMG198" s="14"/>
      <c r="AMH198" s="14"/>
      <c r="AMI198" s="14"/>
      <c r="AMJ198" s="14"/>
      <c r="AMK198" s="14"/>
      <c r="AML198" s="14"/>
      <c r="AMM198" s="14"/>
      <c r="AMN198" s="14"/>
      <c r="AMO198" s="14"/>
      <c r="AMP198" s="14"/>
      <c r="AMQ198" s="14"/>
      <c r="AMR198" s="14"/>
      <c r="AMS198" s="14"/>
      <c r="AMT198" s="14"/>
      <c r="AMU198" s="14"/>
      <c r="AMV198" s="14"/>
      <c r="AMW198" s="14"/>
      <c r="AMX198" s="14"/>
      <c r="AMY198" s="14"/>
      <c r="AMZ198" s="14"/>
      <c r="ANA198" s="14"/>
      <c r="ANB198" s="14"/>
      <c r="ANC198" s="14"/>
      <c r="AND198" s="14"/>
      <c r="ANE198" s="14"/>
      <c r="ANF198" s="14"/>
      <c r="ANG198" s="14"/>
      <c r="ANH198" s="14"/>
      <c r="ANI198" s="14"/>
      <c r="ANJ198" s="14"/>
      <c r="ANK198" s="14"/>
      <c r="ANL198" s="14"/>
      <c r="ANM198" s="14"/>
      <c r="ANN198" s="14"/>
      <c r="ANO198" s="14"/>
      <c r="ANP198" s="14"/>
      <c r="ANQ198" s="14"/>
      <c r="ANR198" s="14"/>
      <c r="ANS198" s="14"/>
      <c r="ANT198" s="14"/>
      <c r="ANU198" s="14"/>
      <c r="ANV198" s="14"/>
      <c r="ANW198" s="14"/>
      <c r="ANX198" s="14"/>
      <c r="ANY198" s="14"/>
      <c r="ANZ198" s="14"/>
      <c r="AOA198" s="14"/>
      <c r="AOB198" s="14"/>
      <c r="AOC198" s="14"/>
      <c r="AOD198" s="14"/>
      <c r="AOE198" s="14"/>
      <c r="AOF198" s="14"/>
      <c r="AOG198" s="14"/>
      <c r="AOH198" s="14"/>
      <c r="AOI198" s="14"/>
      <c r="AOJ198" s="14"/>
      <c r="AOK198" s="14"/>
      <c r="AOL198" s="14"/>
      <c r="AOM198" s="14"/>
      <c r="AON198" s="14"/>
      <c r="AOO198" s="14"/>
      <c r="AOP198" s="14"/>
      <c r="AOQ198" s="14"/>
      <c r="AOR198" s="14"/>
      <c r="AOS198" s="14"/>
      <c r="AOT198" s="14"/>
      <c r="AOU198" s="14"/>
      <c r="AOV198" s="14"/>
      <c r="AOW198" s="14"/>
      <c r="AOX198" s="14"/>
      <c r="AOY198" s="14"/>
      <c r="AOZ198" s="14"/>
      <c r="APA198" s="14"/>
      <c r="APB198" s="14"/>
      <c r="APC198" s="14"/>
      <c r="APD198" s="14"/>
      <c r="APE198" s="14"/>
      <c r="APF198" s="14"/>
      <c r="APG198" s="14"/>
      <c r="APH198" s="14"/>
      <c r="API198" s="14"/>
      <c r="APJ198" s="14"/>
      <c r="APK198" s="14"/>
      <c r="APL198" s="14"/>
      <c r="APM198" s="14"/>
      <c r="APN198" s="14"/>
      <c r="APO198" s="14"/>
      <c r="APP198" s="14"/>
      <c r="APQ198" s="14"/>
      <c r="APR198" s="14"/>
      <c r="APS198" s="14"/>
      <c r="APT198" s="14"/>
      <c r="APU198" s="14"/>
      <c r="APV198" s="14"/>
      <c r="APW198" s="14"/>
      <c r="APX198" s="14"/>
      <c r="APY198" s="14"/>
      <c r="APZ198" s="14"/>
      <c r="AQA198" s="14"/>
      <c r="AQB198" s="14"/>
      <c r="AQC198" s="14"/>
      <c r="AQD198" s="14"/>
      <c r="AQE198" s="14"/>
      <c r="AQF198" s="14"/>
      <c r="AQG198" s="14"/>
      <c r="AQH198" s="14"/>
      <c r="AQI198" s="14"/>
      <c r="AQJ198" s="14"/>
      <c r="AQK198" s="14"/>
      <c r="AQL198" s="14"/>
      <c r="AQM198" s="14"/>
      <c r="AQN198" s="14"/>
      <c r="AQO198" s="14"/>
      <c r="AQP198" s="14"/>
      <c r="AQQ198" s="14"/>
      <c r="AQR198" s="14"/>
      <c r="AQS198" s="14"/>
      <c r="AQT198" s="14"/>
      <c r="AQU198" s="14"/>
      <c r="AQV198" s="14"/>
      <c r="AQW198" s="14"/>
      <c r="AQX198" s="14"/>
      <c r="AQY198" s="14"/>
      <c r="AQZ198" s="14"/>
      <c r="ARA198" s="14"/>
      <c r="ARB198" s="14"/>
      <c r="ARC198" s="14"/>
      <c r="ARD198" s="14"/>
      <c r="ARE198" s="14"/>
      <c r="ARF198" s="14"/>
      <c r="ARG198" s="14"/>
      <c r="ARH198" s="14"/>
      <c r="ARI198" s="14"/>
      <c r="ARJ198" s="14"/>
      <c r="ARK198" s="14"/>
      <c r="ARL198" s="14"/>
      <c r="ARM198" s="14"/>
      <c r="ARN198" s="14"/>
      <c r="ARO198" s="14"/>
      <c r="ARP198" s="14"/>
      <c r="ARQ198" s="14"/>
      <c r="ARR198" s="14"/>
      <c r="ARS198" s="14"/>
      <c r="ART198" s="14"/>
      <c r="ARU198" s="14"/>
      <c r="ARV198" s="14"/>
      <c r="ARW198" s="14"/>
      <c r="ARX198" s="14"/>
      <c r="ARY198" s="14"/>
      <c r="ARZ198" s="14"/>
      <c r="ASA198" s="14"/>
      <c r="ASB198" s="14"/>
      <c r="ASC198" s="14"/>
      <c r="ASD198" s="14"/>
      <c r="ASE198" s="14"/>
      <c r="ASF198" s="14"/>
      <c r="ASG198" s="14"/>
      <c r="ASH198" s="14"/>
      <c r="ASI198" s="14"/>
      <c r="ASJ198" s="14"/>
      <c r="ASK198" s="14"/>
      <c r="ASL198" s="14"/>
      <c r="ASM198" s="14"/>
      <c r="ASN198" s="14"/>
      <c r="ASO198" s="14"/>
      <c r="ASP198" s="14"/>
      <c r="ASQ198" s="14"/>
      <c r="ASR198" s="14"/>
      <c r="ASS198" s="14"/>
      <c r="AST198" s="14"/>
      <c r="ASU198" s="14"/>
      <c r="ASV198" s="14"/>
      <c r="ASW198" s="14"/>
      <c r="ASX198" s="14"/>
      <c r="ASY198" s="14"/>
      <c r="ASZ198" s="14"/>
      <c r="ATA198" s="14"/>
      <c r="ATB198" s="14"/>
      <c r="ATC198" s="14"/>
      <c r="ATD198" s="14"/>
    </row>
    <row r="199" spans="63:1200">
      <c r="BK199" s="14" t="str">
        <f t="shared" si="2117"/>
        <v/>
      </c>
      <c r="ABO199" s="14"/>
      <c r="ABP199" s="14"/>
      <c r="ABQ199" s="14"/>
      <c r="ABR199" s="14"/>
      <c r="ABS199" s="14"/>
      <c r="ABT199" s="14"/>
      <c r="ABU199" s="14"/>
      <c r="ABV199" s="14"/>
      <c r="ABW199" s="14"/>
      <c r="ABX199" s="14"/>
      <c r="ABY199" s="14"/>
      <c r="ABZ199" s="14"/>
      <c r="ACA199" s="14"/>
      <c r="ACB199" s="14"/>
      <c r="ACC199" s="14"/>
      <c r="ACD199" s="14"/>
      <c r="ACE199" s="14"/>
      <c r="ACF199" s="14"/>
      <c r="ACG199" s="14"/>
      <c r="ACH199" s="14"/>
      <c r="ACI199" s="14"/>
      <c r="ACJ199" s="14"/>
      <c r="ACK199" s="14"/>
      <c r="ACL199" s="14"/>
      <c r="ACM199" s="14"/>
      <c r="ACN199" s="14"/>
      <c r="ACO199" s="14"/>
      <c r="ACP199" s="14"/>
      <c r="ACQ199" s="14"/>
      <c r="ACR199" s="14"/>
      <c r="ACS199" s="14"/>
      <c r="ACT199" s="14"/>
      <c r="ACU199" s="14"/>
      <c r="ACV199" s="14"/>
      <c r="ACW199" s="14"/>
      <c r="ACX199" s="14"/>
      <c r="ACY199" s="14"/>
      <c r="ACZ199" s="14"/>
      <c r="ADA199" s="14"/>
      <c r="ADB199" s="14"/>
      <c r="ADC199" s="14"/>
      <c r="ADD199" s="14"/>
      <c r="ADE199" s="14"/>
      <c r="ADF199" s="14"/>
      <c r="ADG199" s="14"/>
      <c r="ADH199" s="14"/>
      <c r="ADI199" s="14"/>
      <c r="ADJ199" s="14"/>
      <c r="ADK199" s="14"/>
      <c r="ADL199" s="14"/>
      <c r="ADM199" s="14"/>
      <c r="ADN199" s="14"/>
      <c r="ADO199" s="14"/>
      <c r="ADP199" s="14"/>
      <c r="ADQ199" s="14"/>
      <c r="ADR199" s="14"/>
      <c r="ADS199" s="14"/>
      <c r="ADT199" s="14"/>
      <c r="ADU199" s="14"/>
      <c r="ADV199" s="14"/>
      <c r="ADW199" s="14"/>
      <c r="ADX199" s="14"/>
      <c r="ADY199" s="14"/>
      <c r="ADZ199" s="14"/>
      <c r="AEA199" s="14"/>
      <c r="AEB199" s="14"/>
      <c r="AEC199" s="14"/>
      <c r="AED199" s="14"/>
      <c r="AEE199" s="14"/>
      <c r="AEF199" s="14"/>
      <c r="AEG199" s="14"/>
      <c r="AEH199" s="14"/>
      <c r="AEI199" s="14"/>
      <c r="AEJ199" s="14"/>
      <c r="AEK199" s="14"/>
      <c r="AEL199" s="14"/>
      <c r="AEM199" s="14"/>
      <c r="AEN199" s="14"/>
      <c r="AEO199" s="14"/>
      <c r="AEP199" s="14"/>
      <c r="AEQ199" s="14"/>
      <c r="AER199" s="14"/>
      <c r="AES199" s="14"/>
      <c r="AET199" s="14"/>
      <c r="AEU199" s="14"/>
      <c r="AEV199" s="14"/>
      <c r="AEW199" s="14"/>
      <c r="AEX199" s="14"/>
      <c r="AEY199" s="14"/>
      <c r="AEZ199" s="14"/>
      <c r="AFA199" s="14"/>
      <c r="AFB199" s="14"/>
      <c r="AFC199" s="14"/>
      <c r="AFD199" s="14"/>
      <c r="AFE199" s="14"/>
      <c r="AFF199" s="14"/>
      <c r="AFG199" s="14"/>
      <c r="AFH199" s="14"/>
      <c r="AFI199" s="14"/>
      <c r="AFJ199" s="14"/>
      <c r="AFK199" s="14"/>
      <c r="AFL199" s="14"/>
      <c r="AFM199" s="14"/>
      <c r="AFN199" s="14"/>
      <c r="AFO199" s="14"/>
      <c r="AFP199" s="14"/>
      <c r="AFQ199" s="14"/>
      <c r="AFR199" s="14"/>
      <c r="AFS199" s="14"/>
      <c r="AFT199" s="14"/>
      <c r="AFU199" s="14"/>
      <c r="AFV199" s="14"/>
      <c r="AFW199" s="14"/>
      <c r="AFX199" s="14"/>
      <c r="AFY199" s="14"/>
      <c r="AFZ199" s="14"/>
      <c r="AGA199" s="14"/>
      <c r="AGB199" s="14"/>
      <c r="AGC199" s="14"/>
      <c r="AGD199" s="14"/>
      <c r="AGE199" s="14"/>
      <c r="AGF199" s="14"/>
      <c r="AGG199" s="14"/>
      <c r="AGH199" s="14"/>
      <c r="AGI199" s="14"/>
      <c r="AGJ199" s="14"/>
      <c r="AGK199" s="14"/>
      <c r="AGL199" s="14"/>
      <c r="AGM199" s="14"/>
      <c r="AGN199" s="14"/>
      <c r="AGO199" s="14"/>
      <c r="AGP199" s="14"/>
      <c r="AGQ199" s="14"/>
      <c r="AGR199" s="14"/>
      <c r="AGS199" s="14"/>
      <c r="AGT199" s="14"/>
      <c r="AGU199" s="14"/>
      <c r="AGV199" s="14"/>
      <c r="AGW199" s="14"/>
      <c r="AGX199" s="14"/>
      <c r="AGY199" s="14"/>
      <c r="AGZ199" s="14"/>
      <c r="AHA199" s="14"/>
      <c r="AHB199" s="14"/>
      <c r="AHC199" s="14"/>
      <c r="AHD199" s="14"/>
      <c r="AHE199" s="14"/>
      <c r="AHF199" s="14"/>
      <c r="AHG199" s="14"/>
      <c r="AHH199" s="14"/>
      <c r="AHI199" s="14"/>
      <c r="AHJ199" s="14"/>
      <c r="AHK199" s="14"/>
      <c r="AHL199" s="14"/>
      <c r="AHM199" s="14"/>
      <c r="AHN199" s="14"/>
      <c r="AHO199" s="14"/>
      <c r="AHP199" s="14"/>
      <c r="AHQ199" s="14"/>
      <c r="AHR199" s="14"/>
      <c r="AHS199" s="14"/>
      <c r="AHT199" s="14"/>
      <c r="AHU199" s="14"/>
      <c r="AHV199" s="14"/>
      <c r="AHW199" s="14"/>
      <c r="AHX199" s="14"/>
      <c r="AHY199" s="14"/>
      <c r="AHZ199" s="14"/>
      <c r="AIA199" s="14"/>
      <c r="AIB199" s="14"/>
      <c r="AIC199" s="14"/>
      <c r="AID199" s="14"/>
      <c r="AIE199" s="14"/>
      <c r="AIF199" s="14"/>
      <c r="AIG199" s="14"/>
      <c r="AIH199" s="14"/>
      <c r="AII199" s="14"/>
      <c r="AIJ199" s="14"/>
      <c r="AIK199" s="14"/>
      <c r="AIL199" s="14"/>
      <c r="AIM199" s="14"/>
      <c r="AIN199" s="14"/>
      <c r="AIO199" s="14"/>
      <c r="AIP199" s="14"/>
      <c r="AIQ199" s="14"/>
      <c r="AIR199" s="14"/>
      <c r="AIS199" s="14"/>
      <c r="AIT199" s="14"/>
      <c r="AIU199" s="14"/>
      <c r="AIV199" s="14"/>
      <c r="AIW199" s="14"/>
      <c r="AIX199" s="14"/>
      <c r="AIY199" s="14"/>
      <c r="AIZ199" s="14"/>
      <c r="AJA199" s="14"/>
      <c r="AJB199" s="14"/>
      <c r="AJC199" s="14"/>
      <c r="AJD199" s="14"/>
      <c r="AJE199" s="14"/>
      <c r="AJF199" s="14"/>
      <c r="AJG199" s="14"/>
      <c r="AJH199" s="14"/>
      <c r="AJI199" s="14"/>
      <c r="AJJ199" s="14"/>
      <c r="AJK199" s="14"/>
      <c r="AJL199" s="14"/>
      <c r="AJM199" s="14"/>
      <c r="AJN199" s="14"/>
      <c r="AJO199" s="14"/>
      <c r="AJP199" s="14"/>
      <c r="AJQ199" s="14"/>
      <c r="AJR199" s="14"/>
      <c r="AJS199" s="14"/>
      <c r="AJT199" s="14"/>
      <c r="AJU199" s="14"/>
      <c r="AJV199" s="14"/>
      <c r="AJW199" s="14"/>
      <c r="AJX199" s="14"/>
      <c r="AJY199" s="14"/>
      <c r="AJZ199" s="14"/>
      <c r="AKA199" s="14"/>
      <c r="AKB199" s="14"/>
      <c r="AKC199" s="14"/>
      <c r="AKD199" s="14"/>
      <c r="AKE199" s="14"/>
      <c r="AKF199" s="14"/>
      <c r="AKG199" s="14"/>
      <c r="AKH199" s="14"/>
      <c r="AKI199" s="14"/>
      <c r="AKJ199" s="14"/>
      <c r="AKK199" s="14"/>
      <c r="AKL199" s="14"/>
      <c r="AKM199" s="14"/>
      <c r="AKN199" s="14"/>
      <c r="AKO199" s="14"/>
      <c r="AKP199" s="14"/>
      <c r="AKQ199" s="14"/>
      <c r="AKR199" s="14"/>
      <c r="AKS199" s="14"/>
      <c r="AKT199" s="14"/>
      <c r="AKU199" s="14"/>
      <c r="AKV199" s="14"/>
      <c r="AKW199" s="14"/>
      <c r="AKX199" s="14"/>
      <c r="AKY199" s="14"/>
      <c r="AKZ199" s="14"/>
      <c r="ALA199" s="14"/>
      <c r="ALB199" s="14"/>
      <c r="ALC199" s="14"/>
      <c r="ALD199" s="14"/>
      <c r="ALE199" s="14"/>
      <c r="ALF199" s="14"/>
      <c r="ALG199" s="14"/>
      <c r="ALH199" s="14"/>
      <c r="ALI199" s="14"/>
      <c r="ALJ199" s="14"/>
      <c r="ALK199" s="14"/>
      <c r="ALL199" s="14"/>
      <c r="ALM199" s="14"/>
      <c r="ALN199" s="14"/>
      <c r="ALO199" s="14"/>
      <c r="ALP199" s="14"/>
      <c r="ALQ199" s="14"/>
      <c r="ALR199" s="14"/>
      <c r="ALS199" s="14"/>
      <c r="ALT199" s="14"/>
      <c r="ALU199" s="14"/>
      <c r="ALV199" s="14"/>
      <c r="ALW199" s="14"/>
      <c r="ALX199" s="14"/>
      <c r="ALY199" s="14"/>
      <c r="ALZ199" s="14"/>
      <c r="AMA199" s="14"/>
      <c r="AMB199" s="14"/>
      <c r="AMC199" s="14"/>
      <c r="AMD199" s="14"/>
      <c r="AME199" s="14"/>
      <c r="AMF199" s="14"/>
      <c r="AMG199" s="14"/>
      <c r="AMH199" s="14"/>
      <c r="AMI199" s="14"/>
      <c r="AMJ199" s="14"/>
      <c r="AMK199" s="14"/>
      <c r="AML199" s="14"/>
      <c r="AMM199" s="14"/>
      <c r="AMN199" s="14"/>
      <c r="AMO199" s="14"/>
      <c r="AMP199" s="14"/>
      <c r="AMQ199" s="14"/>
      <c r="AMR199" s="14"/>
      <c r="AMS199" s="14"/>
      <c r="AMT199" s="14"/>
      <c r="AMU199" s="14"/>
      <c r="AMV199" s="14"/>
      <c r="AMW199" s="14"/>
      <c r="AMX199" s="14"/>
      <c r="AMY199" s="14"/>
      <c r="AMZ199" s="14"/>
      <c r="ANA199" s="14"/>
      <c r="ANB199" s="14"/>
      <c r="ANC199" s="14"/>
      <c r="AND199" s="14"/>
      <c r="ANE199" s="14"/>
      <c r="ANF199" s="14"/>
      <c r="ANG199" s="14"/>
      <c r="ANH199" s="14"/>
      <c r="ANI199" s="14"/>
      <c r="ANJ199" s="14"/>
      <c r="ANK199" s="14"/>
      <c r="ANL199" s="14"/>
      <c r="ANM199" s="14"/>
      <c r="ANN199" s="14"/>
      <c r="ANO199" s="14"/>
      <c r="ANP199" s="14"/>
      <c r="ANQ199" s="14"/>
      <c r="ANR199" s="14"/>
      <c r="ANS199" s="14"/>
      <c r="ANT199" s="14"/>
      <c r="ANU199" s="14"/>
      <c r="ANV199" s="14"/>
      <c r="ANW199" s="14"/>
      <c r="ANX199" s="14"/>
      <c r="ANY199" s="14"/>
      <c r="ANZ199" s="14"/>
      <c r="AOA199" s="14"/>
      <c r="AOB199" s="14"/>
      <c r="AOC199" s="14"/>
      <c r="AOD199" s="14"/>
      <c r="AOE199" s="14"/>
      <c r="AOF199" s="14"/>
      <c r="AOG199" s="14"/>
      <c r="AOH199" s="14"/>
      <c r="AOI199" s="14"/>
      <c r="AOJ199" s="14"/>
      <c r="AOK199" s="14"/>
      <c r="AOL199" s="14"/>
      <c r="AOM199" s="14"/>
      <c r="AON199" s="14"/>
      <c r="AOO199" s="14"/>
      <c r="AOP199" s="14"/>
      <c r="AOQ199" s="14"/>
      <c r="AOR199" s="14"/>
      <c r="AOS199" s="14"/>
      <c r="AOT199" s="14"/>
      <c r="AOU199" s="14"/>
      <c r="AOV199" s="14"/>
      <c r="AOW199" s="14"/>
      <c r="AOX199" s="14"/>
      <c r="AOY199" s="14"/>
      <c r="AOZ199" s="14"/>
      <c r="APA199" s="14"/>
      <c r="APB199" s="14"/>
      <c r="APC199" s="14"/>
      <c r="APD199" s="14"/>
      <c r="APE199" s="14"/>
      <c r="APF199" s="14"/>
      <c r="APG199" s="14"/>
      <c r="APH199" s="14"/>
      <c r="API199" s="14"/>
      <c r="APJ199" s="14"/>
      <c r="APK199" s="14"/>
      <c r="APL199" s="14"/>
      <c r="APM199" s="14"/>
      <c r="APN199" s="14"/>
      <c r="APO199" s="14"/>
      <c r="APP199" s="14"/>
      <c r="APQ199" s="14"/>
      <c r="APR199" s="14"/>
      <c r="APS199" s="14"/>
      <c r="APT199" s="14"/>
      <c r="APU199" s="14"/>
      <c r="APV199" s="14"/>
      <c r="APW199" s="14"/>
      <c r="APX199" s="14"/>
      <c r="APY199" s="14"/>
      <c r="APZ199" s="14"/>
      <c r="AQA199" s="14"/>
      <c r="AQB199" s="14"/>
      <c r="AQC199" s="14"/>
      <c r="AQD199" s="14"/>
      <c r="AQE199" s="14"/>
      <c r="AQF199" s="14"/>
      <c r="AQG199" s="14"/>
      <c r="AQH199" s="14"/>
      <c r="AQI199" s="14"/>
      <c r="AQJ199" s="14"/>
      <c r="AQK199" s="14"/>
      <c r="AQL199" s="14"/>
      <c r="AQM199" s="14"/>
      <c r="AQN199" s="14"/>
      <c r="AQO199" s="14"/>
      <c r="AQP199" s="14"/>
      <c r="AQQ199" s="14"/>
      <c r="AQR199" s="14"/>
      <c r="AQS199" s="14"/>
      <c r="AQT199" s="14"/>
      <c r="AQU199" s="14"/>
      <c r="AQV199" s="14"/>
      <c r="AQW199" s="14"/>
      <c r="AQX199" s="14"/>
      <c r="AQY199" s="14"/>
      <c r="AQZ199" s="14"/>
      <c r="ARA199" s="14"/>
      <c r="ARB199" s="14"/>
      <c r="ARC199" s="14"/>
      <c r="ARD199" s="14"/>
      <c r="ARE199" s="14"/>
      <c r="ARF199" s="14"/>
      <c r="ARG199" s="14"/>
      <c r="ARH199" s="14"/>
      <c r="ARI199" s="14"/>
      <c r="ARJ199" s="14"/>
      <c r="ARK199" s="14"/>
      <c r="ARL199" s="14"/>
      <c r="ARM199" s="14"/>
      <c r="ARN199" s="14"/>
      <c r="ARO199" s="14"/>
      <c r="ARP199" s="14"/>
      <c r="ARQ199" s="14"/>
      <c r="ARR199" s="14"/>
      <c r="ARS199" s="14"/>
      <c r="ART199" s="14"/>
      <c r="ARU199" s="14"/>
      <c r="ARV199" s="14"/>
      <c r="ARW199" s="14"/>
      <c r="ARX199" s="14"/>
      <c r="ARY199" s="14"/>
      <c r="ARZ199" s="14"/>
      <c r="ASA199" s="14"/>
      <c r="ASB199" s="14"/>
      <c r="ASC199" s="14"/>
      <c r="ASD199" s="14"/>
      <c r="ASE199" s="14"/>
      <c r="ASF199" s="14"/>
      <c r="ASG199" s="14"/>
      <c r="ASH199" s="14"/>
      <c r="ASI199" s="14"/>
      <c r="ASJ199" s="14"/>
      <c r="ASK199" s="14"/>
      <c r="ASL199" s="14"/>
      <c r="ASM199" s="14"/>
      <c r="ASN199" s="14"/>
      <c r="ASO199" s="14"/>
      <c r="ASP199" s="14"/>
      <c r="ASQ199" s="14"/>
      <c r="ASR199" s="14"/>
      <c r="ASS199" s="14"/>
      <c r="AST199" s="14"/>
      <c r="ASU199" s="14"/>
      <c r="ASV199" s="14"/>
      <c r="ASW199" s="14"/>
      <c r="ASX199" s="14"/>
      <c r="ASY199" s="14"/>
      <c r="ASZ199" s="14"/>
      <c r="ATA199" s="14"/>
      <c r="ATB199" s="14"/>
      <c r="ATC199" s="14"/>
      <c r="ATD199" s="14"/>
    </row>
    <row r="200" spans="63:1200">
      <c r="BK200" s="14" t="str">
        <f t="shared" si="2117"/>
        <v/>
      </c>
      <c r="ABO200" s="14"/>
      <c r="ABP200" s="14"/>
      <c r="ABQ200" s="14"/>
      <c r="ABR200" s="14"/>
      <c r="ABS200" s="14"/>
      <c r="ABT200" s="14"/>
      <c r="ABU200" s="14"/>
      <c r="ABV200" s="14"/>
      <c r="ABW200" s="14"/>
      <c r="ABX200" s="14"/>
      <c r="ABY200" s="14"/>
      <c r="ABZ200" s="14"/>
      <c r="ACA200" s="14"/>
      <c r="ACB200" s="14"/>
      <c r="ACC200" s="14"/>
      <c r="ACD200" s="14"/>
      <c r="ACE200" s="14"/>
      <c r="ACF200" s="14"/>
      <c r="ACG200" s="14"/>
      <c r="ACH200" s="14"/>
      <c r="ACI200" s="14"/>
      <c r="ACJ200" s="14"/>
      <c r="ACK200" s="14"/>
      <c r="ACL200" s="14"/>
      <c r="ACM200" s="14"/>
      <c r="ACN200" s="14"/>
      <c r="ACO200" s="14"/>
      <c r="ACP200" s="14"/>
      <c r="ACQ200" s="14"/>
      <c r="ACR200" s="14"/>
      <c r="ACS200" s="14"/>
      <c r="ACT200" s="14"/>
      <c r="ACU200" s="14"/>
      <c r="ACV200" s="14"/>
      <c r="ACW200" s="14"/>
      <c r="ACX200" s="14"/>
      <c r="ACY200" s="14"/>
      <c r="ACZ200" s="14"/>
      <c r="ADA200" s="14"/>
      <c r="ADB200" s="14"/>
      <c r="ADC200" s="14"/>
      <c r="ADD200" s="14"/>
      <c r="ADE200" s="14"/>
      <c r="ADF200" s="14"/>
      <c r="ADG200" s="14"/>
      <c r="ADH200" s="14"/>
      <c r="ADI200" s="14"/>
      <c r="ADJ200" s="14"/>
      <c r="ADK200" s="14"/>
      <c r="ADL200" s="14"/>
      <c r="ADM200" s="14"/>
      <c r="ADN200" s="14"/>
      <c r="ADO200" s="14"/>
      <c r="ADP200" s="14"/>
      <c r="ADQ200" s="14"/>
      <c r="ADR200" s="14"/>
      <c r="ADS200" s="14"/>
      <c r="ADT200" s="14"/>
      <c r="ADU200" s="14"/>
      <c r="ADV200" s="14"/>
      <c r="ADW200" s="14"/>
      <c r="ADX200" s="14"/>
      <c r="ADY200" s="14"/>
      <c r="ADZ200" s="14"/>
      <c r="AEA200" s="14"/>
      <c r="AEB200" s="14"/>
      <c r="AEC200" s="14"/>
      <c r="AED200" s="14"/>
      <c r="AEE200" s="14"/>
      <c r="AEF200" s="14"/>
      <c r="AEG200" s="14"/>
      <c r="AEH200" s="14"/>
      <c r="AEI200" s="14"/>
      <c r="AEJ200" s="14"/>
      <c r="AEK200" s="14"/>
      <c r="AEL200" s="14"/>
      <c r="AEM200" s="14"/>
      <c r="AEN200" s="14"/>
      <c r="AEO200" s="14"/>
      <c r="AEP200" s="14"/>
      <c r="AEQ200" s="14"/>
      <c r="AER200" s="14"/>
      <c r="AES200" s="14"/>
      <c r="AET200" s="14"/>
      <c r="AEU200" s="14"/>
      <c r="AEV200" s="14"/>
      <c r="AEW200" s="14"/>
      <c r="AEX200" s="14"/>
      <c r="AEY200" s="14"/>
      <c r="AEZ200" s="14"/>
      <c r="AFA200" s="14"/>
      <c r="AFB200" s="14"/>
      <c r="AFC200" s="14"/>
      <c r="AFD200" s="14"/>
      <c r="AFE200" s="14"/>
      <c r="AFF200" s="14"/>
      <c r="AFG200" s="14"/>
      <c r="AFH200" s="14"/>
      <c r="AFI200" s="14"/>
      <c r="AFJ200" s="14"/>
      <c r="AFK200" s="14"/>
      <c r="AFL200" s="14"/>
      <c r="AFM200" s="14"/>
      <c r="AFN200" s="14"/>
      <c r="AFO200" s="14"/>
      <c r="AFP200" s="14"/>
      <c r="AFQ200" s="14"/>
      <c r="AFR200" s="14"/>
      <c r="AFS200" s="14"/>
      <c r="AFT200" s="14"/>
      <c r="AFU200" s="14"/>
      <c r="AFV200" s="14"/>
      <c r="AFW200" s="14"/>
      <c r="AFX200" s="14"/>
      <c r="AFY200" s="14"/>
      <c r="AFZ200" s="14"/>
      <c r="AGA200" s="14"/>
      <c r="AGB200" s="14"/>
      <c r="AGC200" s="14"/>
      <c r="AGD200" s="14"/>
      <c r="AGE200" s="14"/>
      <c r="AGF200" s="14"/>
      <c r="AGG200" s="14"/>
      <c r="AGH200" s="14"/>
      <c r="AGI200" s="14"/>
      <c r="AGJ200" s="14"/>
      <c r="AGK200" s="14"/>
      <c r="AGL200" s="14"/>
      <c r="AGM200" s="14"/>
      <c r="AGN200" s="14"/>
      <c r="AGO200" s="14"/>
      <c r="AGP200" s="14"/>
      <c r="AGQ200" s="14"/>
      <c r="AGR200" s="14"/>
      <c r="AGS200" s="14"/>
      <c r="AGT200" s="14"/>
      <c r="AGU200" s="14"/>
      <c r="AGV200" s="14"/>
      <c r="AGW200" s="14"/>
      <c r="AGX200" s="14"/>
      <c r="AGY200" s="14"/>
      <c r="AGZ200" s="14"/>
      <c r="AHA200" s="14"/>
      <c r="AHB200" s="14"/>
      <c r="AHC200" s="14"/>
      <c r="AHD200" s="14"/>
      <c r="AHE200" s="14"/>
      <c r="AHF200" s="14"/>
      <c r="AHG200" s="14"/>
      <c r="AHH200" s="14"/>
      <c r="AHI200" s="14"/>
      <c r="AHJ200" s="14"/>
      <c r="AHK200" s="14"/>
      <c r="AHL200" s="14"/>
      <c r="AHM200" s="14"/>
      <c r="AHN200" s="14"/>
      <c r="AHO200" s="14"/>
      <c r="AHP200" s="14"/>
      <c r="AHQ200" s="14"/>
      <c r="AHR200" s="14"/>
      <c r="AHS200" s="14"/>
      <c r="AHT200" s="14"/>
      <c r="AHU200" s="14"/>
      <c r="AHV200" s="14"/>
      <c r="AHW200" s="14"/>
      <c r="AHX200" s="14"/>
      <c r="AHY200" s="14"/>
      <c r="AHZ200" s="14"/>
      <c r="AIA200" s="14"/>
      <c r="AIB200" s="14"/>
      <c r="AIC200" s="14"/>
      <c r="AID200" s="14"/>
      <c r="AIE200" s="14"/>
      <c r="AIF200" s="14"/>
      <c r="AIG200" s="14"/>
      <c r="AIH200" s="14"/>
      <c r="AII200" s="14"/>
      <c r="AIJ200" s="14"/>
      <c r="AIK200" s="14"/>
      <c r="AIL200" s="14"/>
      <c r="AIM200" s="14"/>
      <c r="AIN200" s="14"/>
      <c r="AIO200" s="14"/>
      <c r="AIP200" s="14"/>
      <c r="AIQ200" s="14"/>
      <c r="AIR200" s="14"/>
      <c r="AIS200" s="14"/>
      <c r="AIT200" s="14"/>
      <c r="AIU200" s="14"/>
      <c r="AIV200" s="14"/>
      <c r="AIW200" s="14"/>
      <c r="AIX200" s="14"/>
      <c r="AIY200" s="14"/>
      <c r="AIZ200" s="14"/>
      <c r="AJA200" s="14"/>
      <c r="AJB200" s="14"/>
      <c r="AJC200" s="14"/>
      <c r="AJD200" s="14"/>
      <c r="AJE200" s="14"/>
      <c r="AJF200" s="14"/>
      <c r="AJG200" s="14"/>
      <c r="AJH200" s="14"/>
      <c r="AJI200" s="14"/>
      <c r="AJJ200" s="14"/>
      <c r="AJK200" s="14"/>
      <c r="AJL200" s="14"/>
      <c r="AJM200" s="14"/>
      <c r="AJN200" s="14"/>
      <c r="AJO200" s="14"/>
      <c r="AJP200" s="14"/>
      <c r="AJQ200" s="14"/>
      <c r="AJR200" s="14"/>
      <c r="AJS200" s="14"/>
      <c r="AJT200" s="14"/>
      <c r="AJU200" s="14"/>
      <c r="AJV200" s="14"/>
      <c r="AJW200" s="14"/>
      <c r="AJX200" s="14"/>
      <c r="AJY200" s="14"/>
      <c r="AJZ200" s="14"/>
      <c r="AKA200" s="14"/>
      <c r="AKB200" s="14"/>
      <c r="AKC200" s="14"/>
      <c r="AKD200" s="14"/>
      <c r="AKE200" s="14"/>
      <c r="AKF200" s="14"/>
      <c r="AKG200" s="14"/>
      <c r="AKH200" s="14"/>
      <c r="AKI200" s="14"/>
      <c r="AKJ200" s="14"/>
      <c r="AKK200" s="14"/>
      <c r="AKL200" s="14"/>
      <c r="AKM200" s="14"/>
      <c r="AKN200" s="14"/>
      <c r="AKO200" s="14"/>
      <c r="AKP200" s="14"/>
      <c r="AKQ200" s="14"/>
      <c r="AKR200" s="14"/>
      <c r="AKS200" s="14"/>
      <c r="AKT200" s="14"/>
      <c r="AKU200" s="14"/>
      <c r="AKV200" s="14"/>
      <c r="AKW200" s="14"/>
      <c r="AKX200" s="14"/>
      <c r="AKY200" s="14"/>
      <c r="AKZ200" s="14"/>
      <c r="ALA200" s="14"/>
      <c r="ALB200" s="14"/>
      <c r="ALC200" s="14"/>
      <c r="ALD200" s="14"/>
      <c r="ALE200" s="14"/>
      <c r="ALF200" s="14"/>
      <c r="ALG200" s="14"/>
      <c r="ALH200" s="14"/>
      <c r="ALI200" s="14"/>
      <c r="ALJ200" s="14"/>
      <c r="ALK200" s="14"/>
      <c r="ALL200" s="14"/>
      <c r="ALM200" s="14"/>
      <c r="ALN200" s="14"/>
      <c r="ALO200" s="14"/>
      <c r="ALP200" s="14"/>
      <c r="ALQ200" s="14"/>
      <c r="ALR200" s="14"/>
      <c r="ALS200" s="14"/>
      <c r="ALT200" s="14"/>
      <c r="ALU200" s="14"/>
      <c r="ALV200" s="14"/>
      <c r="ALW200" s="14"/>
      <c r="ALX200" s="14"/>
      <c r="ALY200" s="14"/>
      <c r="ALZ200" s="14"/>
      <c r="AMA200" s="14"/>
      <c r="AMB200" s="14"/>
      <c r="AMC200" s="14"/>
      <c r="AMD200" s="14"/>
      <c r="AME200" s="14"/>
      <c r="AMF200" s="14"/>
      <c r="AMG200" s="14"/>
      <c r="AMH200" s="14"/>
      <c r="AMI200" s="14"/>
      <c r="AMJ200" s="14"/>
      <c r="AMK200" s="14"/>
      <c r="AML200" s="14"/>
      <c r="AMM200" s="14"/>
      <c r="AMN200" s="14"/>
      <c r="AMO200" s="14"/>
      <c r="AMP200" s="14"/>
      <c r="AMQ200" s="14"/>
      <c r="AMR200" s="14"/>
      <c r="AMS200" s="14"/>
      <c r="AMT200" s="14"/>
      <c r="AMU200" s="14"/>
      <c r="AMV200" s="14"/>
      <c r="AMW200" s="14"/>
      <c r="AMX200" s="14"/>
      <c r="AMY200" s="14"/>
      <c r="AMZ200" s="14"/>
      <c r="ANA200" s="14"/>
      <c r="ANB200" s="14"/>
      <c r="ANC200" s="14"/>
      <c r="AND200" s="14"/>
      <c r="ANE200" s="14"/>
      <c r="ANF200" s="14"/>
      <c r="ANG200" s="14"/>
      <c r="ANH200" s="14"/>
      <c r="ANI200" s="14"/>
      <c r="ANJ200" s="14"/>
      <c r="ANK200" s="14"/>
      <c r="ANL200" s="14"/>
      <c r="ANM200" s="14"/>
      <c r="ANN200" s="14"/>
      <c r="ANO200" s="14"/>
      <c r="ANP200" s="14"/>
      <c r="ANQ200" s="14"/>
      <c r="ANR200" s="14"/>
      <c r="ANS200" s="14"/>
      <c r="ANT200" s="14"/>
      <c r="ANU200" s="14"/>
      <c r="ANV200" s="14"/>
      <c r="ANW200" s="14"/>
      <c r="ANX200" s="14"/>
      <c r="ANY200" s="14"/>
      <c r="ANZ200" s="14"/>
      <c r="AOA200" s="14"/>
      <c r="AOB200" s="14"/>
      <c r="AOC200" s="14"/>
      <c r="AOD200" s="14"/>
      <c r="AOE200" s="14"/>
      <c r="AOF200" s="14"/>
      <c r="AOG200" s="14"/>
      <c r="AOH200" s="14"/>
      <c r="AOI200" s="14"/>
      <c r="AOJ200" s="14"/>
      <c r="AOK200" s="14"/>
      <c r="AOL200" s="14"/>
      <c r="AOM200" s="14"/>
      <c r="AON200" s="14"/>
      <c r="AOO200" s="14"/>
      <c r="AOP200" s="14"/>
      <c r="AOQ200" s="14"/>
      <c r="AOR200" s="14"/>
      <c r="AOS200" s="14"/>
      <c r="AOT200" s="14"/>
      <c r="AOU200" s="14"/>
      <c r="AOV200" s="14"/>
      <c r="AOW200" s="14"/>
      <c r="AOX200" s="14"/>
      <c r="AOY200" s="14"/>
      <c r="AOZ200" s="14"/>
      <c r="APA200" s="14"/>
      <c r="APB200" s="14"/>
      <c r="APC200" s="14"/>
      <c r="APD200" s="14"/>
      <c r="APE200" s="14"/>
      <c r="APF200" s="14"/>
      <c r="APG200" s="14"/>
      <c r="APH200" s="14"/>
      <c r="API200" s="14"/>
      <c r="APJ200" s="14"/>
      <c r="APK200" s="14"/>
      <c r="APL200" s="14"/>
      <c r="APM200" s="14"/>
      <c r="APN200" s="14"/>
      <c r="APO200" s="14"/>
      <c r="APP200" s="14"/>
      <c r="APQ200" s="14"/>
      <c r="APR200" s="14"/>
      <c r="APS200" s="14"/>
      <c r="APT200" s="14"/>
      <c r="APU200" s="14"/>
      <c r="APV200" s="14"/>
      <c r="APW200" s="14"/>
      <c r="APX200" s="14"/>
      <c r="APY200" s="14"/>
      <c r="APZ200" s="14"/>
      <c r="AQA200" s="14"/>
      <c r="AQB200" s="14"/>
      <c r="AQC200" s="14"/>
      <c r="AQD200" s="14"/>
      <c r="AQE200" s="14"/>
      <c r="AQF200" s="14"/>
      <c r="AQG200" s="14"/>
      <c r="AQH200" s="14"/>
      <c r="AQI200" s="14"/>
      <c r="AQJ200" s="14"/>
      <c r="AQK200" s="14"/>
      <c r="AQL200" s="14"/>
      <c r="AQM200" s="14"/>
      <c r="AQN200" s="14"/>
      <c r="AQO200" s="14"/>
      <c r="AQP200" s="14"/>
      <c r="AQQ200" s="14"/>
      <c r="AQR200" s="14"/>
      <c r="AQS200" s="14"/>
      <c r="AQT200" s="14"/>
      <c r="AQU200" s="14"/>
      <c r="AQV200" s="14"/>
      <c r="AQW200" s="14"/>
      <c r="AQX200" s="14"/>
      <c r="AQY200" s="14"/>
      <c r="AQZ200" s="14"/>
      <c r="ARA200" s="14"/>
      <c r="ARB200" s="14"/>
      <c r="ARC200" s="14"/>
      <c r="ARD200" s="14"/>
      <c r="ARE200" s="14"/>
      <c r="ARF200" s="14"/>
      <c r="ARG200" s="14"/>
      <c r="ARH200" s="14"/>
      <c r="ARI200" s="14"/>
      <c r="ARJ200" s="14"/>
      <c r="ARK200" s="14"/>
      <c r="ARL200" s="14"/>
      <c r="ARM200" s="14"/>
      <c r="ARN200" s="14"/>
      <c r="ARO200" s="14"/>
      <c r="ARP200" s="14"/>
      <c r="ARQ200" s="14"/>
      <c r="ARR200" s="14"/>
      <c r="ARS200" s="14"/>
      <c r="ART200" s="14"/>
      <c r="ARU200" s="14"/>
      <c r="ARV200" s="14"/>
      <c r="ARW200" s="14"/>
      <c r="ARX200" s="14"/>
      <c r="ARY200" s="14"/>
      <c r="ARZ200" s="14"/>
      <c r="ASA200" s="14"/>
      <c r="ASB200" s="14"/>
      <c r="ASC200" s="14"/>
      <c r="ASD200" s="14"/>
      <c r="ASE200" s="14"/>
      <c r="ASF200" s="14"/>
      <c r="ASG200" s="14"/>
      <c r="ASH200" s="14"/>
      <c r="ASI200" s="14"/>
      <c r="ASJ200" s="14"/>
      <c r="ASK200" s="14"/>
      <c r="ASL200" s="14"/>
      <c r="ASM200" s="14"/>
      <c r="ASN200" s="14"/>
      <c r="ASO200" s="14"/>
      <c r="ASP200" s="14"/>
      <c r="ASQ200" s="14"/>
      <c r="ASR200" s="14"/>
      <c r="ASS200" s="14"/>
      <c r="AST200" s="14"/>
      <c r="ASU200" s="14"/>
      <c r="ASV200" s="14"/>
      <c r="ASW200" s="14"/>
      <c r="ASX200" s="14"/>
      <c r="ASY200" s="14"/>
      <c r="ASZ200" s="14"/>
      <c r="ATA200" s="14"/>
      <c r="ATB200" s="14"/>
      <c r="ATC200" s="14"/>
      <c r="ATD200" s="14"/>
    </row>
    <row r="201" spans="63:1200">
      <c r="BK201" s="14" t="str">
        <f t="shared" si="2117"/>
        <v/>
      </c>
      <c r="ABO201" s="14"/>
      <c r="ABP201" s="14"/>
      <c r="ABQ201" s="14"/>
      <c r="ABR201" s="14"/>
      <c r="ABS201" s="14"/>
      <c r="ABT201" s="14"/>
      <c r="ABU201" s="14"/>
      <c r="ABV201" s="14"/>
      <c r="ABW201" s="14"/>
      <c r="ABX201" s="14"/>
      <c r="ABY201" s="14"/>
      <c r="ABZ201" s="14"/>
      <c r="ACA201" s="14"/>
      <c r="ACB201" s="14"/>
      <c r="ACC201" s="14"/>
      <c r="ACD201" s="14"/>
      <c r="ACE201" s="14"/>
      <c r="ACF201" s="14"/>
      <c r="ACG201" s="14"/>
      <c r="ACH201" s="14"/>
      <c r="ACI201" s="14"/>
      <c r="ACJ201" s="14"/>
      <c r="ACK201" s="14"/>
      <c r="ACL201" s="14"/>
      <c r="ACM201" s="14"/>
      <c r="ACN201" s="14"/>
      <c r="ACO201" s="14"/>
      <c r="ACP201" s="14"/>
      <c r="ACQ201" s="14"/>
      <c r="ACR201" s="14"/>
      <c r="ACS201" s="14"/>
      <c r="ACT201" s="14"/>
      <c r="ACU201" s="14"/>
      <c r="ACV201" s="14"/>
      <c r="ACW201" s="14"/>
      <c r="ACX201" s="14"/>
      <c r="ACY201" s="14"/>
      <c r="ACZ201" s="14"/>
      <c r="ADA201" s="14"/>
      <c r="ADB201" s="14"/>
      <c r="ADC201" s="14"/>
      <c r="ADD201" s="14"/>
      <c r="ADE201" s="14"/>
      <c r="ADF201" s="14"/>
      <c r="ADG201" s="14"/>
      <c r="ADH201" s="14"/>
      <c r="ADI201" s="14"/>
      <c r="ADJ201" s="14"/>
      <c r="ADK201" s="14"/>
      <c r="ADL201" s="14"/>
      <c r="ADM201" s="14"/>
      <c r="ADN201" s="14"/>
      <c r="ADO201" s="14"/>
      <c r="ADP201" s="14"/>
      <c r="ADQ201" s="14"/>
      <c r="ADR201" s="14"/>
      <c r="ADS201" s="14"/>
      <c r="ADT201" s="14"/>
      <c r="ADU201" s="14"/>
      <c r="ADV201" s="14"/>
      <c r="ADW201" s="14"/>
      <c r="ADX201" s="14"/>
      <c r="ADY201" s="14"/>
      <c r="ADZ201" s="14"/>
      <c r="AEA201" s="14"/>
      <c r="AEB201" s="14"/>
      <c r="AEC201" s="14"/>
      <c r="AED201" s="14"/>
      <c r="AEE201" s="14"/>
      <c r="AEF201" s="14"/>
      <c r="AEG201" s="14"/>
      <c r="AEH201" s="14"/>
      <c r="AEI201" s="14"/>
      <c r="AEJ201" s="14"/>
      <c r="AEK201" s="14"/>
      <c r="AEL201" s="14"/>
      <c r="AEM201" s="14"/>
      <c r="AEN201" s="14"/>
      <c r="AEO201" s="14"/>
      <c r="AEP201" s="14"/>
      <c r="AEQ201" s="14"/>
      <c r="AER201" s="14"/>
      <c r="AES201" s="14"/>
      <c r="AET201" s="14"/>
      <c r="AEU201" s="14"/>
      <c r="AEV201" s="14"/>
      <c r="AEW201" s="14"/>
      <c r="AEX201" s="14"/>
      <c r="AEY201" s="14"/>
      <c r="AEZ201" s="14"/>
      <c r="AFA201" s="14"/>
      <c r="AFB201" s="14"/>
      <c r="AFC201" s="14"/>
      <c r="AFD201" s="14"/>
      <c r="AFE201" s="14"/>
      <c r="AFF201" s="14"/>
      <c r="AFG201" s="14"/>
      <c r="AFH201" s="14"/>
      <c r="AFI201" s="14"/>
      <c r="AFJ201" s="14"/>
      <c r="AFK201" s="14"/>
      <c r="AFL201" s="14"/>
      <c r="AFM201" s="14"/>
      <c r="AFN201" s="14"/>
      <c r="AFO201" s="14"/>
      <c r="AFP201" s="14"/>
      <c r="AFQ201" s="14"/>
      <c r="AFR201" s="14"/>
      <c r="AFS201" s="14"/>
      <c r="AFT201" s="14"/>
      <c r="AFU201" s="14"/>
      <c r="AFV201" s="14"/>
      <c r="AFW201" s="14"/>
      <c r="AFX201" s="14"/>
      <c r="AFY201" s="14"/>
      <c r="AFZ201" s="14"/>
      <c r="AGA201" s="14"/>
      <c r="AGB201" s="14"/>
      <c r="AGC201" s="14"/>
      <c r="AGD201" s="14"/>
      <c r="AGE201" s="14"/>
      <c r="AGF201" s="14"/>
      <c r="AGG201" s="14"/>
      <c r="AGH201" s="14"/>
      <c r="AGI201" s="14"/>
      <c r="AGJ201" s="14"/>
      <c r="AGK201" s="14"/>
      <c r="AGL201" s="14"/>
      <c r="AGM201" s="14"/>
      <c r="AGN201" s="14"/>
      <c r="AGO201" s="14"/>
      <c r="AGP201" s="14"/>
      <c r="AGQ201" s="14"/>
      <c r="AGR201" s="14"/>
      <c r="AGS201" s="14"/>
      <c r="AGT201" s="14"/>
      <c r="AGU201" s="14"/>
      <c r="AGV201" s="14"/>
      <c r="AGW201" s="14"/>
      <c r="AGX201" s="14"/>
      <c r="AGY201" s="14"/>
      <c r="AGZ201" s="14"/>
      <c r="AHA201" s="14"/>
      <c r="AHB201" s="14"/>
      <c r="AHC201" s="14"/>
      <c r="AHD201" s="14"/>
      <c r="AHE201" s="14"/>
      <c r="AHF201" s="14"/>
      <c r="AHG201" s="14"/>
      <c r="AHH201" s="14"/>
      <c r="AHI201" s="14"/>
      <c r="AHJ201" s="14"/>
      <c r="AHK201" s="14"/>
      <c r="AHL201" s="14"/>
      <c r="AHM201" s="14"/>
      <c r="AHN201" s="14"/>
      <c r="AHO201" s="14"/>
      <c r="AHP201" s="14"/>
      <c r="AHQ201" s="14"/>
      <c r="AHR201" s="14"/>
      <c r="AHS201" s="14"/>
      <c r="AHT201" s="14"/>
      <c r="AHU201" s="14"/>
      <c r="AHV201" s="14"/>
      <c r="AHW201" s="14"/>
      <c r="AHX201" s="14"/>
      <c r="AHY201" s="14"/>
      <c r="AHZ201" s="14"/>
      <c r="AIA201" s="14"/>
      <c r="AIB201" s="14"/>
      <c r="AIC201" s="14"/>
      <c r="AID201" s="14"/>
      <c r="AIE201" s="14"/>
      <c r="AIF201" s="14"/>
      <c r="AIG201" s="14"/>
      <c r="AIH201" s="14"/>
      <c r="AII201" s="14"/>
      <c r="AIJ201" s="14"/>
      <c r="AIK201" s="14"/>
      <c r="AIL201" s="14"/>
      <c r="AIM201" s="14"/>
      <c r="AIN201" s="14"/>
      <c r="AIO201" s="14"/>
      <c r="AIP201" s="14"/>
      <c r="AIQ201" s="14"/>
      <c r="AIR201" s="14"/>
      <c r="AIS201" s="14"/>
      <c r="AIT201" s="14"/>
      <c r="AIU201" s="14"/>
      <c r="AIV201" s="14"/>
      <c r="AIW201" s="14"/>
      <c r="AIX201" s="14"/>
      <c r="AIY201" s="14"/>
      <c r="AIZ201" s="14"/>
      <c r="AJA201" s="14"/>
      <c r="AJB201" s="14"/>
      <c r="AJC201" s="14"/>
      <c r="AJD201" s="14"/>
      <c r="AJE201" s="14"/>
      <c r="AJF201" s="14"/>
      <c r="AJG201" s="14"/>
      <c r="AJH201" s="14"/>
      <c r="AJI201" s="14"/>
      <c r="AJJ201" s="14"/>
      <c r="AJK201" s="14"/>
      <c r="AJL201" s="14"/>
      <c r="AJM201" s="14"/>
      <c r="AJN201" s="14"/>
      <c r="AJO201" s="14"/>
      <c r="AJP201" s="14"/>
      <c r="AJQ201" s="14"/>
      <c r="AJR201" s="14"/>
      <c r="AJS201" s="14"/>
      <c r="AJT201" s="14"/>
      <c r="AJU201" s="14"/>
      <c r="AJV201" s="14"/>
      <c r="AJW201" s="14"/>
      <c r="AJX201" s="14"/>
      <c r="AJY201" s="14"/>
      <c r="AJZ201" s="14"/>
      <c r="AKA201" s="14"/>
      <c r="AKB201" s="14"/>
      <c r="AKC201" s="14"/>
      <c r="AKD201" s="14"/>
      <c r="AKE201" s="14"/>
      <c r="AKF201" s="14"/>
      <c r="AKG201" s="14"/>
      <c r="AKH201" s="14"/>
      <c r="AKI201" s="14"/>
      <c r="AKJ201" s="14"/>
      <c r="AKK201" s="14"/>
      <c r="AKL201" s="14"/>
      <c r="AKM201" s="14"/>
      <c r="AKN201" s="14"/>
      <c r="AKO201" s="14"/>
      <c r="AKP201" s="14"/>
      <c r="AKQ201" s="14"/>
      <c r="AKR201" s="14"/>
      <c r="AKS201" s="14"/>
      <c r="AKT201" s="14"/>
      <c r="AKU201" s="14"/>
      <c r="AKV201" s="14"/>
      <c r="AKW201" s="14"/>
      <c r="AKX201" s="14"/>
      <c r="AKY201" s="14"/>
      <c r="AKZ201" s="14"/>
      <c r="ALA201" s="14"/>
      <c r="ALB201" s="14"/>
      <c r="ALC201" s="14"/>
      <c r="ALD201" s="14"/>
      <c r="ALE201" s="14"/>
      <c r="ALF201" s="14"/>
      <c r="ALG201" s="14"/>
      <c r="ALH201" s="14"/>
      <c r="ALI201" s="14"/>
      <c r="ALJ201" s="14"/>
      <c r="ALK201" s="14"/>
      <c r="ALL201" s="14"/>
      <c r="ALM201" s="14"/>
      <c r="ALN201" s="14"/>
      <c r="ALO201" s="14"/>
      <c r="ALP201" s="14"/>
      <c r="ALQ201" s="14"/>
      <c r="ALR201" s="14"/>
      <c r="ALS201" s="14"/>
      <c r="ALT201" s="14"/>
      <c r="ALU201" s="14"/>
      <c r="ALV201" s="14"/>
      <c r="ALW201" s="14"/>
      <c r="ALX201" s="14"/>
      <c r="ALY201" s="14"/>
      <c r="ALZ201" s="14"/>
      <c r="AMA201" s="14"/>
      <c r="AMB201" s="14"/>
      <c r="AMC201" s="14"/>
      <c r="AMD201" s="14"/>
      <c r="AME201" s="14"/>
      <c r="AMF201" s="14"/>
      <c r="AMG201" s="14"/>
      <c r="AMH201" s="14"/>
      <c r="AMI201" s="14"/>
      <c r="AMJ201" s="14"/>
      <c r="AMK201" s="14"/>
      <c r="AML201" s="14"/>
      <c r="AMM201" s="14"/>
      <c r="AMN201" s="14"/>
      <c r="AMO201" s="14"/>
      <c r="AMP201" s="14"/>
      <c r="AMQ201" s="14"/>
      <c r="AMR201" s="14"/>
      <c r="AMS201" s="14"/>
      <c r="AMT201" s="14"/>
      <c r="AMU201" s="14"/>
      <c r="AMV201" s="14"/>
      <c r="AMW201" s="14"/>
      <c r="AMX201" s="14"/>
      <c r="AMY201" s="14"/>
      <c r="AMZ201" s="14"/>
      <c r="ANA201" s="14"/>
      <c r="ANB201" s="14"/>
      <c r="ANC201" s="14"/>
      <c r="AND201" s="14"/>
      <c r="ANE201" s="14"/>
      <c r="ANF201" s="14"/>
      <c r="ANG201" s="14"/>
      <c r="ANH201" s="14"/>
      <c r="ANI201" s="14"/>
      <c r="ANJ201" s="14"/>
      <c r="ANK201" s="14"/>
      <c r="ANL201" s="14"/>
      <c r="ANM201" s="14"/>
      <c r="ANN201" s="14"/>
      <c r="ANO201" s="14"/>
      <c r="ANP201" s="14"/>
      <c r="ANQ201" s="14"/>
      <c r="ANR201" s="14"/>
      <c r="ANS201" s="14"/>
      <c r="ANT201" s="14"/>
      <c r="ANU201" s="14"/>
      <c r="ANV201" s="14"/>
      <c r="ANW201" s="14"/>
      <c r="ANX201" s="14"/>
      <c r="ANY201" s="14"/>
      <c r="ANZ201" s="14"/>
      <c r="AOA201" s="14"/>
      <c r="AOB201" s="14"/>
      <c r="AOC201" s="14"/>
      <c r="AOD201" s="14"/>
      <c r="AOE201" s="14"/>
      <c r="AOF201" s="14"/>
      <c r="AOG201" s="14"/>
      <c r="AOH201" s="14"/>
      <c r="AOI201" s="14"/>
      <c r="AOJ201" s="14"/>
      <c r="AOK201" s="14"/>
      <c r="AOL201" s="14"/>
      <c r="AOM201" s="14"/>
      <c r="AON201" s="14"/>
      <c r="AOO201" s="14"/>
      <c r="AOP201" s="14"/>
      <c r="AOQ201" s="14"/>
      <c r="AOR201" s="14"/>
      <c r="AOS201" s="14"/>
      <c r="AOT201" s="14"/>
      <c r="AOU201" s="14"/>
      <c r="AOV201" s="14"/>
      <c r="AOW201" s="14"/>
      <c r="AOX201" s="14"/>
      <c r="AOY201" s="14"/>
      <c r="AOZ201" s="14"/>
      <c r="APA201" s="14"/>
      <c r="APB201" s="14"/>
      <c r="APC201" s="14"/>
      <c r="APD201" s="14"/>
      <c r="APE201" s="14"/>
      <c r="APF201" s="14"/>
      <c r="APG201" s="14"/>
      <c r="APH201" s="14"/>
      <c r="API201" s="14"/>
      <c r="APJ201" s="14"/>
      <c r="APK201" s="14"/>
      <c r="APL201" s="14"/>
      <c r="APM201" s="14"/>
      <c r="APN201" s="14"/>
      <c r="APO201" s="14"/>
      <c r="APP201" s="14"/>
      <c r="APQ201" s="14"/>
      <c r="APR201" s="14"/>
      <c r="APS201" s="14"/>
      <c r="APT201" s="14"/>
      <c r="APU201" s="14"/>
      <c r="APV201" s="14"/>
      <c r="APW201" s="14"/>
      <c r="APX201" s="14"/>
      <c r="APY201" s="14"/>
      <c r="APZ201" s="14"/>
      <c r="AQA201" s="14"/>
      <c r="AQB201" s="14"/>
      <c r="AQC201" s="14"/>
      <c r="AQD201" s="14"/>
      <c r="AQE201" s="14"/>
      <c r="AQF201" s="14"/>
      <c r="AQG201" s="14"/>
      <c r="AQH201" s="14"/>
      <c r="AQI201" s="14"/>
      <c r="AQJ201" s="14"/>
      <c r="AQK201" s="14"/>
      <c r="AQL201" s="14"/>
      <c r="AQM201" s="14"/>
      <c r="AQN201" s="14"/>
      <c r="AQO201" s="14"/>
      <c r="AQP201" s="14"/>
      <c r="AQQ201" s="14"/>
      <c r="AQR201" s="14"/>
      <c r="AQS201" s="14"/>
      <c r="AQT201" s="14"/>
      <c r="AQU201" s="14"/>
      <c r="AQV201" s="14"/>
      <c r="AQW201" s="14"/>
      <c r="AQX201" s="14"/>
      <c r="AQY201" s="14"/>
      <c r="AQZ201" s="14"/>
      <c r="ARA201" s="14"/>
      <c r="ARB201" s="14"/>
      <c r="ARC201" s="14"/>
      <c r="ARD201" s="14"/>
      <c r="ARE201" s="14"/>
      <c r="ARF201" s="14"/>
      <c r="ARG201" s="14"/>
      <c r="ARH201" s="14"/>
      <c r="ARI201" s="14"/>
      <c r="ARJ201" s="14"/>
      <c r="ARK201" s="14"/>
      <c r="ARL201" s="14"/>
      <c r="ARM201" s="14"/>
      <c r="ARN201" s="14"/>
      <c r="ARO201" s="14"/>
      <c r="ARP201" s="14"/>
      <c r="ARQ201" s="14"/>
      <c r="ARR201" s="14"/>
      <c r="ARS201" s="14"/>
      <c r="ART201" s="14"/>
      <c r="ARU201" s="14"/>
      <c r="ARV201" s="14"/>
      <c r="ARW201" s="14"/>
      <c r="ARX201" s="14"/>
      <c r="ARY201" s="14"/>
      <c r="ARZ201" s="14"/>
      <c r="ASA201" s="14"/>
      <c r="ASB201" s="14"/>
      <c r="ASC201" s="14"/>
      <c r="ASD201" s="14"/>
      <c r="ASE201" s="14"/>
      <c r="ASF201" s="14"/>
      <c r="ASG201" s="14"/>
      <c r="ASH201" s="14"/>
      <c r="ASI201" s="14"/>
      <c r="ASJ201" s="14"/>
      <c r="ASK201" s="14"/>
      <c r="ASL201" s="14"/>
      <c r="ASM201" s="14"/>
      <c r="ASN201" s="14"/>
      <c r="ASO201" s="14"/>
      <c r="ASP201" s="14"/>
      <c r="ASQ201" s="14"/>
      <c r="ASR201" s="14"/>
      <c r="ASS201" s="14"/>
      <c r="AST201" s="14"/>
      <c r="ASU201" s="14"/>
      <c r="ASV201" s="14"/>
      <c r="ASW201" s="14"/>
      <c r="ASX201" s="14"/>
      <c r="ASY201" s="14"/>
      <c r="ASZ201" s="14"/>
      <c r="ATA201" s="14"/>
      <c r="ATB201" s="14"/>
      <c r="ATC201" s="14"/>
      <c r="ATD201" s="14"/>
    </row>
    <row r="202" spans="63:1200">
      <c r="BK202" s="14" t="str">
        <f t="shared" si="2117"/>
        <v/>
      </c>
      <c r="ABO202" s="14"/>
      <c r="ABP202" s="14"/>
      <c r="ABQ202" s="14"/>
      <c r="ABR202" s="14"/>
      <c r="ABS202" s="14"/>
      <c r="ABT202" s="14"/>
      <c r="ABU202" s="14"/>
      <c r="ABV202" s="14"/>
      <c r="ABW202" s="14"/>
      <c r="ABX202" s="14"/>
      <c r="ABY202" s="14"/>
      <c r="ABZ202" s="14"/>
      <c r="ACA202" s="14"/>
      <c r="ACB202" s="14"/>
      <c r="ACC202" s="14"/>
      <c r="ACD202" s="14"/>
      <c r="ACE202" s="14"/>
      <c r="ACF202" s="14"/>
      <c r="ACG202" s="14"/>
      <c r="ACH202" s="14"/>
      <c r="ACI202" s="14"/>
      <c r="ACJ202" s="14"/>
      <c r="ACK202" s="14"/>
      <c r="ACL202" s="14"/>
      <c r="ACM202" s="14"/>
      <c r="ACN202" s="14"/>
      <c r="ACO202" s="14"/>
      <c r="ACP202" s="14"/>
      <c r="ACQ202" s="14"/>
      <c r="ACR202" s="14"/>
      <c r="ACS202" s="14"/>
      <c r="ACT202" s="14"/>
      <c r="ACU202" s="14"/>
      <c r="ACV202" s="14"/>
      <c r="ACW202" s="14"/>
      <c r="ACX202" s="14"/>
      <c r="ACY202" s="14"/>
      <c r="ACZ202" s="14"/>
      <c r="ADA202" s="14"/>
      <c r="ADB202" s="14"/>
      <c r="ADC202" s="14"/>
      <c r="ADD202" s="14"/>
      <c r="ADE202" s="14"/>
      <c r="ADF202" s="14"/>
      <c r="ADG202" s="14"/>
      <c r="ADH202" s="14"/>
      <c r="ADI202" s="14"/>
      <c r="ADJ202" s="14"/>
      <c r="ADK202" s="14"/>
      <c r="ADL202" s="14"/>
      <c r="ADM202" s="14"/>
      <c r="ADN202" s="14"/>
      <c r="ADO202" s="14"/>
      <c r="ADP202" s="14"/>
      <c r="ADQ202" s="14"/>
      <c r="ADR202" s="14"/>
      <c r="ADS202" s="14"/>
      <c r="ADT202" s="14"/>
      <c r="ADU202" s="14"/>
      <c r="ADV202" s="14"/>
      <c r="ADW202" s="14"/>
      <c r="ADX202" s="14"/>
      <c r="ADY202" s="14"/>
      <c r="ADZ202" s="14"/>
      <c r="AEA202" s="14"/>
      <c r="AEB202" s="14"/>
      <c r="AEC202" s="14"/>
      <c r="AED202" s="14"/>
      <c r="AEE202" s="14"/>
      <c r="AEF202" s="14"/>
      <c r="AEG202" s="14"/>
      <c r="AEH202" s="14"/>
      <c r="AEI202" s="14"/>
      <c r="AEJ202" s="14"/>
      <c r="AEK202" s="14"/>
      <c r="AEL202" s="14"/>
      <c r="AEM202" s="14"/>
      <c r="AEN202" s="14"/>
      <c r="AEO202" s="14"/>
      <c r="AEP202" s="14"/>
      <c r="AEQ202" s="14"/>
      <c r="AER202" s="14"/>
      <c r="AES202" s="14"/>
      <c r="AET202" s="14"/>
      <c r="AEU202" s="14"/>
      <c r="AEV202" s="14"/>
      <c r="AEW202" s="14"/>
      <c r="AEX202" s="14"/>
      <c r="AEY202" s="14"/>
      <c r="AEZ202" s="14"/>
      <c r="AFA202" s="14"/>
      <c r="AFB202" s="14"/>
      <c r="AFC202" s="14"/>
      <c r="AFD202" s="14"/>
      <c r="AFE202" s="14"/>
      <c r="AFF202" s="14"/>
      <c r="AFG202" s="14"/>
      <c r="AFH202" s="14"/>
      <c r="AFI202" s="14"/>
      <c r="AFJ202" s="14"/>
      <c r="AFK202" s="14"/>
      <c r="AFL202" s="14"/>
      <c r="AFM202" s="14"/>
      <c r="AFN202" s="14"/>
      <c r="AFO202" s="14"/>
      <c r="AFP202" s="14"/>
      <c r="AFQ202" s="14"/>
      <c r="AFR202" s="14"/>
      <c r="AFS202" s="14"/>
      <c r="AFT202" s="14"/>
      <c r="AFU202" s="14"/>
      <c r="AFV202" s="14"/>
      <c r="AFW202" s="14"/>
      <c r="AFX202" s="14"/>
      <c r="AFY202" s="14"/>
      <c r="AFZ202" s="14"/>
      <c r="AGA202" s="14"/>
      <c r="AGB202" s="14"/>
      <c r="AGC202" s="14"/>
      <c r="AGD202" s="14"/>
      <c r="AGE202" s="14"/>
      <c r="AGF202" s="14"/>
      <c r="AGG202" s="14"/>
      <c r="AGH202" s="14"/>
      <c r="AGI202" s="14"/>
      <c r="AGJ202" s="14"/>
      <c r="AGK202" s="14"/>
      <c r="AGL202" s="14"/>
      <c r="AGM202" s="14"/>
      <c r="AGN202" s="14"/>
      <c r="AGO202" s="14"/>
      <c r="AGP202" s="14"/>
      <c r="AGQ202" s="14"/>
      <c r="AGR202" s="14"/>
      <c r="AGS202" s="14"/>
      <c r="AGT202" s="14"/>
      <c r="AGU202" s="14"/>
      <c r="AGV202" s="14"/>
      <c r="AGW202" s="14"/>
      <c r="AGX202" s="14"/>
      <c r="AGY202" s="14"/>
      <c r="AGZ202" s="14"/>
      <c r="AHA202" s="14"/>
      <c r="AHB202" s="14"/>
      <c r="AHC202" s="14"/>
      <c r="AHD202" s="14"/>
      <c r="AHE202" s="14"/>
      <c r="AHF202" s="14"/>
      <c r="AHG202" s="14"/>
      <c r="AHH202" s="14"/>
      <c r="AHI202" s="14"/>
      <c r="AHJ202" s="14"/>
      <c r="AHK202" s="14"/>
      <c r="AHL202" s="14"/>
      <c r="AHM202" s="14"/>
      <c r="AHN202" s="14"/>
      <c r="AHO202" s="14"/>
      <c r="AHP202" s="14"/>
      <c r="AHQ202" s="14"/>
      <c r="AHR202" s="14"/>
      <c r="AHS202" s="14"/>
      <c r="AHT202" s="14"/>
      <c r="AHU202" s="14"/>
      <c r="AHV202" s="14"/>
      <c r="AHW202" s="14"/>
      <c r="AHX202" s="14"/>
      <c r="AHY202" s="14"/>
      <c r="AHZ202" s="14"/>
      <c r="AIA202" s="14"/>
      <c r="AIB202" s="14"/>
      <c r="AIC202" s="14"/>
      <c r="AID202" s="14"/>
      <c r="AIE202" s="14"/>
      <c r="AIF202" s="14"/>
      <c r="AIG202" s="14"/>
      <c r="AIH202" s="14"/>
      <c r="AII202" s="14"/>
      <c r="AIJ202" s="14"/>
      <c r="AIK202" s="14"/>
      <c r="AIL202" s="14"/>
      <c r="AIM202" s="14"/>
      <c r="AIN202" s="14"/>
      <c r="AIO202" s="14"/>
      <c r="AIP202" s="14"/>
      <c r="AIQ202" s="14"/>
      <c r="AIR202" s="14"/>
      <c r="AIS202" s="14"/>
      <c r="AIT202" s="14"/>
      <c r="AIU202" s="14"/>
      <c r="AIV202" s="14"/>
      <c r="AIW202" s="14"/>
      <c r="AIX202" s="14"/>
      <c r="AIY202" s="14"/>
      <c r="AIZ202" s="14"/>
      <c r="AJA202" s="14"/>
      <c r="AJB202" s="14"/>
      <c r="AJC202" s="14"/>
      <c r="AJD202" s="14"/>
      <c r="AJE202" s="14"/>
      <c r="AJF202" s="14"/>
      <c r="AJG202" s="14"/>
      <c r="AJH202" s="14"/>
      <c r="AJI202" s="14"/>
      <c r="AJJ202" s="14"/>
      <c r="AJK202" s="14"/>
      <c r="AJL202" s="14"/>
      <c r="AJM202" s="14"/>
      <c r="AJN202" s="14"/>
      <c r="AJO202" s="14"/>
      <c r="AJP202" s="14"/>
      <c r="AJQ202" s="14"/>
      <c r="AJR202" s="14"/>
      <c r="AJS202" s="14"/>
      <c r="AJT202" s="14"/>
      <c r="AJU202" s="14"/>
      <c r="AJV202" s="14"/>
      <c r="AJW202" s="14"/>
      <c r="AJX202" s="14"/>
      <c r="AJY202" s="14"/>
      <c r="AJZ202" s="14"/>
      <c r="AKA202" s="14"/>
      <c r="AKB202" s="14"/>
      <c r="AKC202" s="14"/>
      <c r="AKD202" s="14"/>
      <c r="AKE202" s="14"/>
      <c r="AKF202" s="14"/>
      <c r="AKG202" s="14"/>
      <c r="AKH202" s="14"/>
      <c r="AKI202" s="14"/>
      <c r="AKJ202" s="14"/>
      <c r="AKK202" s="14"/>
      <c r="AKL202" s="14"/>
      <c r="AKM202" s="14"/>
      <c r="AKN202" s="14"/>
      <c r="AKO202" s="14"/>
      <c r="AKP202" s="14"/>
      <c r="AKQ202" s="14"/>
      <c r="AKR202" s="14"/>
      <c r="AKS202" s="14"/>
      <c r="AKT202" s="14"/>
      <c r="AKU202" s="14"/>
      <c r="AKV202" s="14"/>
      <c r="AKW202" s="14"/>
      <c r="AKX202" s="14"/>
      <c r="AKY202" s="14"/>
      <c r="AKZ202" s="14"/>
      <c r="ALA202" s="14"/>
      <c r="ALB202" s="14"/>
      <c r="ALC202" s="14"/>
      <c r="ALD202" s="14"/>
      <c r="ALE202" s="14"/>
      <c r="ALF202" s="14"/>
      <c r="ALG202" s="14"/>
      <c r="ALH202" s="14"/>
      <c r="ALI202" s="14"/>
      <c r="ALJ202" s="14"/>
      <c r="ALK202" s="14"/>
      <c r="ALL202" s="14"/>
      <c r="ALM202" s="14"/>
      <c r="ALN202" s="14"/>
      <c r="ALO202" s="14"/>
      <c r="ALP202" s="14"/>
      <c r="ALQ202" s="14"/>
      <c r="ALR202" s="14"/>
      <c r="ALS202" s="14"/>
      <c r="ALT202" s="14"/>
      <c r="ALU202" s="14"/>
      <c r="ALV202" s="14"/>
      <c r="ALW202" s="14"/>
      <c r="ALX202" s="14"/>
      <c r="ALY202" s="14"/>
      <c r="ALZ202" s="14"/>
      <c r="AMA202" s="14"/>
      <c r="AMB202" s="14"/>
      <c r="AMC202" s="14"/>
      <c r="AMD202" s="14"/>
      <c r="AME202" s="14"/>
      <c r="AMF202" s="14"/>
      <c r="AMG202" s="14"/>
      <c r="AMH202" s="14"/>
      <c r="AMI202" s="14"/>
      <c r="AMJ202" s="14"/>
      <c r="AMK202" s="14"/>
      <c r="AML202" s="14"/>
      <c r="AMM202" s="14"/>
      <c r="AMN202" s="14"/>
      <c r="AMO202" s="14"/>
      <c r="AMP202" s="14"/>
      <c r="AMQ202" s="14"/>
      <c r="AMR202" s="14"/>
      <c r="AMS202" s="14"/>
      <c r="AMT202" s="14"/>
      <c r="AMU202" s="14"/>
      <c r="AMV202" s="14"/>
      <c r="AMW202" s="14"/>
      <c r="AMX202" s="14"/>
      <c r="AMY202" s="14"/>
      <c r="AMZ202" s="14"/>
      <c r="ANA202" s="14"/>
      <c r="ANB202" s="14"/>
      <c r="ANC202" s="14"/>
      <c r="AND202" s="14"/>
      <c r="ANE202" s="14"/>
      <c r="ANF202" s="14"/>
      <c r="ANG202" s="14"/>
      <c r="ANH202" s="14"/>
      <c r="ANI202" s="14"/>
      <c r="ANJ202" s="14"/>
      <c r="ANK202" s="14"/>
      <c r="ANL202" s="14"/>
      <c r="ANM202" s="14"/>
      <c r="ANN202" s="14"/>
      <c r="ANO202" s="14"/>
      <c r="ANP202" s="14"/>
      <c r="ANQ202" s="14"/>
      <c r="ANR202" s="14"/>
      <c r="ANS202" s="14"/>
      <c r="ANT202" s="14"/>
      <c r="ANU202" s="14"/>
      <c r="ANV202" s="14"/>
      <c r="ANW202" s="14"/>
      <c r="ANX202" s="14"/>
      <c r="ANY202" s="14"/>
      <c r="ANZ202" s="14"/>
      <c r="AOA202" s="14"/>
      <c r="AOB202" s="14"/>
      <c r="AOC202" s="14"/>
      <c r="AOD202" s="14"/>
      <c r="AOE202" s="14"/>
      <c r="AOF202" s="14"/>
      <c r="AOG202" s="14"/>
      <c r="AOH202" s="14"/>
      <c r="AOI202" s="14"/>
      <c r="AOJ202" s="14"/>
      <c r="AOK202" s="14"/>
      <c r="AOL202" s="14"/>
      <c r="AOM202" s="14"/>
      <c r="AON202" s="14"/>
      <c r="AOO202" s="14"/>
      <c r="AOP202" s="14"/>
      <c r="AOQ202" s="14"/>
      <c r="AOR202" s="14"/>
      <c r="AOS202" s="14"/>
      <c r="AOT202" s="14"/>
      <c r="AOU202" s="14"/>
      <c r="AOV202" s="14"/>
      <c r="AOW202" s="14"/>
      <c r="AOX202" s="14"/>
      <c r="AOY202" s="14"/>
      <c r="AOZ202" s="14"/>
      <c r="APA202" s="14"/>
      <c r="APB202" s="14"/>
      <c r="APC202" s="14"/>
      <c r="APD202" s="14"/>
      <c r="APE202" s="14"/>
      <c r="APF202" s="14"/>
      <c r="APG202" s="14"/>
      <c r="APH202" s="14"/>
      <c r="API202" s="14"/>
      <c r="APJ202" s="14"/>
      <c r="APK202" s="14"/>
      <c r="APL202" s="14"/>
      <c r="APM202" s="14"/>
      <c r="APN202" s="14"/>
      <c r="APO202" s="14"/>
      <c r="APP202" s="14"/>
      <c r="APQ202" s="14"/>
      <c r="APR202" s="14"/>
      <c r="APS202" s="14"/>
      <c r="APT202" s="14"/>
      <c r="APU202" s="14"/>
      <c r="APV202" s="14"/>
      <c r="APW202" s="14"/>
      <c r="APX202" s="14"/>
      <c r="APY202" s="14"/>
      <c r="APZ202" s="14"/>
      <c r="AQA202" s="14"/>
      <c r="AQB202" s="14"/>
      <c r="AQC202" s="14"/>
      <c r="AQD202" s="14"/>
      <c r="AQE202" s="14"/>
      <c r="AQF202" s="14"/>
      <c r="AQG202" s="14"/>
      <c r="AQH202" s="14"/>
      <c r="AQI202" s="14"/>
      <c r="AQJ202" s="14"/>
      <c r="AQK202" s="14"/>
      <c r="AQL202" s="14"/>
      <c r="AQM202" s="14"/>
      <c r="AQN202" s="14"/>
      <c r="AQO202" s="14"/>
      <c r="AQP202" s="14"/>
      <c r="AQQ202" s="14"/>
      <c r="AQR202" s="14"/>
      <c r="AQS202" s="14"/>
      <c r="AQT202" s="14"/>
      <c r="AQU202" s="14"/>
      <c r="AQV202" s="14"/>
      <c r="AQW202" s="14"/>
      <c r="AQX202" s="14"/>
      <c r="AQY202" s="14"/>
      <c r="AQZ202" s="14"/>
      <c r="ARA202" s="14"/>
      <c r="ARB202" s="14"/>
      <c r="ARC202" s="14"/>
      <c r="ARD202" s="14"/>
      <c r="ARE202" s="14"/>
      <c r="ARF202" s="14"/>
      <c r="ARG202" s="14"/>
      <c r="ARH202" s="14"/>
      <c r="ARI202" s="14"/>
      <c r="ARJ202" s="14"/>
      <c r="ARK202" s="14"/>
      <c r="ARL202" s="14"/>
      <c r="ARM202" s="14"/>
      <c r="ARN202" s="14"/>
      <c r="ARO202" s="14"/>
      <c r="ARP202" s="14"/>
      <c r="ARQ202" s="14"/>
      <c r="ARR202" s="14"/>
      <c r="ARS202" s="14"/>
      <c r="ART202" s="14"/>
      <c r="ARU202" s="14"/>
      <c r="ARV202" s="14"/>
      <c r="ARW202" s="14"/>
      <c r="ARX202" s="14"/>
      <c r="ARY202" s="14"/>
      <c r="ARZ202" s="14"/>
      <c r="ASA202" s="14"/>
      <c r="ASB202" s="14"/>
      <c r="ASC202" s="14"/>
      <c r="ASD202" s="14"/>
      <c r="ASE202" s="14"/>
      <c r="ASF202" s="14"/>
      <c r="ASG202" s="14"/>
      <c r="ASH202" s="14"/>
      <c r="ASI202" s="14"/>
      <c r="ASJ202" s="14"/>
      <c r="ASK202" s="14"/>
      <c r="ASL202" s="14"/>
      <c r="ASM202" s="14"/>
      <c r="ASN202" s="14"/>
      <c r="ASO202" s="14"/>
      <c r="ASP202" s="14"/>
      <c r="ASQ202" s="14"/>
      <c r="ASR202" s="14"/>
      <c r="ASS202" s="14"/>
      <c r="AST202" s="14"/>
      <c r="ASU202" s="14"/>
      <c r="ASV202" s="14"/>
      <c r="ASW202" s="14"/>
      <c r="ASX202" s="14"/>
      <c r="ASY202" s="14"/>
      <c r="ASZ202" s="14"/>
      <c r="ATA202" s="14"/>
      <c r="ATB202" s="14"/>
      <c r="ATC202" s="14"/>
      <c r="ATD202" s="14"/>
    </row>
    <row r="203" spans="63:1200">
      <c r="BK203" s="14" t="str">
        <f t="shared" si="2117"/>
        <v/>
      </c>
      <c r="ABO203" s="14"/>
      <c r="ABP203" s="14"/>
      <c r="ABQ203" s="14"/>
      <c r="ABR203" s="14"/>
      <c r="ABS203" s="14"/>
      <c r="ABT203" s="14"/>
      <c r="ABU203" s="14"/>
      <c r="ABV203" s="14"/>
      <c r="ABW203" s="14"/>
      <c r="ABX203" s="14"/>
      <c r="ABY203" s="14"/>
      <c r="ABZ203" s="14"/>
      <c r="ACA203" s="14"/>
      <c r="ACB203" s="14"/>
      <c r="ACC203" s="14"/>
      <c r="ACD203" s="14"/>
      <c r="ACE203" s="14"/>
      <c r="ACF203" s="14"/>
      <c r="ACG203" s="14"/>
      <c r="ACH203" s="14"/>
      <c r="ACI203" s="14"/>
      <c r="ACJ203" s="14"/>
      <c r="ACK203" s="14"/>
      <c r="ACL203" s="14"/>
      <c r="ACM203" s="14"/>
      <c r="ACN203" s="14"/>
      <c r="ACO203" s="14"/>
      <c r="ACP203" s="14"/>
      <c r="ACQ203" s="14"/>
      <c r="ACR203" s="14"/>
      <c r="ACS203" s="14"/>
      <c r="ACT203" s="14"/>
      <c r="ACU203" s="14"/>
      <c r="ACV203" s="14"/>
      <c r="ACW203" s="14"/>
      <c r="ACX203" s="14"/>
      <c r="ACY203" s="14"/>
      <c r="ACZ203" s="14"/>
      <c r="ADA203" s="14"/>
      <c r="ADB203" s="14"/>
      <c r="ADC203" s="14"/>
      <c r="ADD203" s="14"/>
      <c r="ADE203" s="14"/>
      <c r="ADF203" s="14"/>
      <c r="ADG203" s="14"/>
      <c r="ADH203" s="14"/>
      <c r="ADI203" s="14"/>
      <c r="ADJ203" s="14"/>
      <c r="ADK203" s="14"/>
      <c r="ADL203" s="14"/>
      <c r="ADM203" s="14"/>
      <c r="ADN203" s="14"/>
      <c r="ADO203" s="14"/>
      <c r="ADP203" s="14"/>
      <c r="ADQ203" s="14"/>
      <c r="ADR203" s="14"/>
      <c r="ADS203" s="14"/>
      <c r="ADT203" s="14"/>
      <c r="ADU203" s="14"/>
      <c r="ADV203" s="14"/>
      <c r="ADW203" s="14"/>
      <c r="ADX203" s="14"/>
      <c r="ADY203" s="14"/>
      <c r="ADZ203" s="14"/>
      <c r="AEA203" s="14"/>
      <c r="AEB203" s="14"/>
      <c r="AEC203" s="14"/>
      <c r="AED203" s="14"/>
      <c r="AEE203" s="14"/>
      <c r="AEF203" s="14"/>
      <c r="AEG203" s="14"/>
      <c r="AEH203" s="14"/>
      <c r="AEI203" s="14"/>
      <c r="AEJ203" s="14"/>
      <c r="AEK203" s="14"/>
      <c r="AEL203" s="14"/>
      <c r="AEM203" s="14"/>
      <c r="AEN203" s="14"/>
      <c r="AEO203" s="14"/>
      <c r="AEP203" s="14"/>
      <c r="AEQ203" s="14"/>
      <c r="AER203" s="14"/>
      <c r="AES203" s="14"/>
      <c r="AET203" s="14"/>
      <c r="AEU203" s="14"/>
      <c r="AEV203" s="14"/>
      <c r="AEW203" s="14"/>
      <c r="AEX203" s="14"/>
      <c r="AEY203" s="14"/>
      <c r="AEZ203" s="14"/>
      <c r="AFA203" s="14"/>
      <c r="AFB203" s="14"/>
      <c r="AFC203" s="14"/>
      <c r="AFD203" s="14"/>
      <c r="AFE203" s="14"/>
      <c r="AFF203" s="14"/>
      <c r="AFG203" s="14"/>
      <c r="AFH203" s="14"/>
      <c r="AFI203" s="14"/>
      <c r="AFJ203" s="14"/>
      <c r="AFK203" s="14"/>
      <c r="AFL203" s="14"/>
      <c r="AFM203" s="14"/>
      <c r="AFN203" s="14"/>
      <c r="AFO203" s="14"/>
      <c r="AFP203" s="14"/>
      <c r="AFQ203" s="14"/>
      <c r="AFR203" s="14"/>
      <c r="AFS203" s="14"/>
      <c r="AFT203" s="14"/>
      <c r="AFU203" s="14"/>
      <c r="AFV203" s="14"/>
      <c r="AFW203" s="14"/>
      <c r="AFX203" s="14"/>
      <c r="AFY203" s="14"/>
      <c r="AFZ203" s="14"/>
      <c r="AGA203" s="14"/>
      <c r="AGB203" s="14"/>
      <c r="AGC203" s="14"/>
      <c r="AGD203" s="14"/>
      <c r="AGE203" s="14"/>
      <c r="AGF203" s="14"/>
      <c r="AGG203" s="14"/>
      <c r="AGH203" s="14"/>
      <c r="AGI203" s="14"/>
      <c r="AGJ203" s="14"/>
      <c r="AGK203" s="14"/>
      <c r="AGL203" s="14"/>
      <c r="AGM203" s="14"/>
      <c r="AGN203" s="14"/>
      <c r="AGO203" s="14"/>
      <c r="AGP203" s="14"/>
      <c r="AGQ203" s="14"/>
      <c r="AGR203" s="14"/>
      <c r="AGS203" s="14"/>
      <c r="AGT203" s="14"/>
      <c r="AGU203" s="14"/>
      <c r="AGV203" s="14"/>
      <c r="AGW203" s="14"/>
      <c r="AGX203" s="14"/>
      <c r="AGY203" s="14"/>
      <c r="AGZ203" s="14"/>
      <c r="AHA203" s="14"/>
      <c r="AHB203" s="14"/>
      <c r="AHC203" s="14"/>
      <c r="AHD203" s="14"/>
      <c r="AHE203" s="14"/>
      <c r="AHF203" s="14"/>
      <c r="AHG203" s="14"/>
      <c r="AHH203" s="14"/>
      <c r="AHI203" s="14"/>
      <c r="AHJ203" s="14"/>
      <c r="AHK203" s="14"/>
      <c r="AHL203" s="14"/>
      <c r="AHM203" s="14"/>
      <c r="AHN203" s="14"/>
      <c r="AHO203" s="14"/>
      <c r="AHP203" s="14"/>
      <c r="AHQ203" s="14"/>
      <c r="AHR203" s="14"/>
      <c r="AHS203" s="14"/>
      <c r="AHT203" s="14"/>
      <c r="AHU203" s="14"/>
      <c r="AHV203" s="14"/>
      <c r="AHW203" s="14"/>
      <c r="AHX203" s="14"/>
      <c r="AHY203" s="14"/>
      <c r="AHZ203" s="14"/>
      <c r="AIA203" s="14"/>
      <c r="AIB203" s="14"/>
      <c r="AIC203" s="14"/>
      <c r="AID203" s="14"/>
      <c r="AIE203" s="14"/>
      <c r="AIF203" s="14"/>
      <c r="AIG203" s="14"/>
      <c r="AIH203" s="14"/>
      <c r="AII203" s="14"/>
      <c r="AIJ203" s="14"/>
      <c r="AIK203" s="14"/>
      <c r="AIL203" s="14"/>
      <c r="AIM203" s="14"/>
      <c r="AIN203" s="14"/>
      <c r="AIO203" s="14"/>
      <c r="AIP203" s="14"/>
      <c r="AIQ203" s="14"/>
      <c r="AIR203" s="14"/>
      <c r="AIS203" s="14"/>
      <c r="AIT203" s="14"/>
      <c r="AIU203" s="14"/>
      <c r="AIV203" s="14"/>
      <c r="AIW203" s="14"/>
      <c r="AIX203" s="14"/>
      <c r="AIY203" s="14"/>
      <c r="AIZ203" s="14"/>
      <c r="AJA203" s="14"/>
      <c r="AJB203" s="14"/>
      <c r="AJC203" s="14"/>
      <c r="AJD203" s="14"/>
      <c r="AJE203" s="14"/>
      <c r="AJF203" s="14"/>
      <c r="AJG203" s="14"/>
      <c r="AJH203" s="14"/>
      <c r="AJI203" s="14"/>
      <c r="AJJ203" s="14"/>
      <c r="AJK203" s="14"/>
      <c r="AJL203" s="14"/>
      <c r="AJM203" s="14"/>
      <c r="AJN203" s="14"/>
      <c r="AJO203" s="14"/>
      <c r="AJP203" s="14"/>
      <c r="AJQ203" s="14"/>
      <c r="AJR203" s="14"/>
      <c r="AJS203" s="14"/>
      <c r="AJT203" s="14"/>
      <c r="AJU203" s="14"/>
      <c r="AJV203" s="14"/>
      <c r="AJW203" s="14"/>
      <c r="AJX203" s="14"/>
      <c r="AJY203" s="14"/>
      <c r="AJZ203" s="14"/>
      <c r="AKA203" s="14"/>
      <c r="AKB203" s="14"/>
      <c r="AKC203" s="14"/>
      <c r="AKD203" s="14"/>
      <c r="AKE203" s="14"/>
      <c r="AKF203" s="14"/>
      <c r="AKG203" s="14"/>
      <c r="AKH203" s="14"/>
      <c r="AKI203" s="14"/>
      <c r="AKJ203" s="14"/>
      <c r="AKK203" s="14"/>
      <c r="AKL203" s="14"/>
      <c r="AKM203" s="14"/>
      <c r="AKN203" s="14"/>
      <c r="AKO203" s="14"/>
      <c r="AKP203" s="14"/>
      <c r="AKQ203" s="14"/>
      <c r="AKR203" s="14"/>
      <c r="AKS203" s="14"/>
      <c r="AKT203" s="14"/>
      <c r="AKU203" s="14"/>
      <c r="AKV203" s="14"/>
      <c r="AKW203" s="14"/>
      <c r="AKX203" s="14"/>
      <c r="AKY203" s="14"/>
      <c r="AKZ203" s="14"/>
      <c r="ALA203" s="14"/>
      <c r="ALB203" s="14"/>
      <c r="ALC203" s="14"/>
      <c r="ALD203" s="14"/>
      <c r="ALE203" s="14"/>
      <c r="ALF203" s="14"/>
      <c r="ALG203" s="14"/>
      <c r="ALH203" s="14"/>
      <c r="ALI203" s="14"/>
      <c r="ALJ203" s="14"/>
      <c r="ALK203" s="14"/>
      <c r="ALL203" s="14"/>
      <c r="ALM203" s="14"/>
      <c r="ALN203" s="14"/>
      <c r="ALO203" s="14"/>
      <c r="ALP203" s="14"/>
      <c r="ALQ203" s="14"/>
      <c r="ALR203" s="14"/>
      <c r="ALS203" s="14"/>
      <c r="ALT203" s="14"/>
      <c r="ALU203" s="14"/>
      <c r="ALV203" s="14"/>
      <c r="ALW203" s="14"/>
      <c r="ALX203" s="14"/>
      <c r="ALY203" s="14"/>
      <c r="ALZ203" s="14"/>
      <c r="AMA203" s="14"/>
      <c r="AMB203" s="14"/>
      <c r="AMC203" s="14"/>
      <c r="AMD203" s="14"/>
      <c r="AME203" s="14"/>
      <c r="AMF203" s="14"/>
      <c r="AMG203" s="14"/>
      <c r="AMH203" s="14"/>
      <c r="AMI203" s="14"/>
      <c r="AMJ203" s="14"/>
      <c r="AMK203" s="14"/>
      <c r="AML203" s="14"/>
      <c r="AMM203" s="14"/>
      <c r="AMN203" s="14"/>
      <c r="AMO203" s="14"/>
      <c r="AMP203" s="14"/>
      <c r="AMQ203" s="14"/>
      <c r="AMR203" s="14"/>
      <c r="AMS203" s="14"/>
      <c r="AMT203" s="14"/>
      <c r="AMU203" s="14"/>
      <c r="AMV203" s="14"/>
      <c r="AMW203" s="14"/>
      <c r="AMX203" s="14"/>
      <c r="AMY203" s="14"/>
      <c r="AMZ203" s="14"/>
      <c r="ANA203" s="14"/>
      <c r="ANB203" s="14"/>
      <c r="ANC203" s="14"/>
      <c r="AND203" s="14"/>
      <c r="ANE203" s="14"/>
      <c r="ANF203" s="14"/>
      <c r="ANG203" s="14"/>
      <c r="ANH203" s="14"/>
      <c r="ANI203" s="14"/>
      <c r="ANJ203" s="14"/>
      <c r="ANK203" s="14"/>
      <c r="ANL203" s="14"/>
      <c r="ANM203" s="14"/>
      <c r="ANN203" s="14"/>
      <c r="ANO203" s="14"/>
      <c r="ANP203" s="14"/>
      <c r="ANQ203" s="14"/>
      <c r="ANR203" s="14"/>
      <c r="ANS203" s="14"/>
      <c r="ANT203" s="14"/>
      <c r="ANU203" s="14"/>
      <c r="ANV203" s="14"/>
      <c r="ANW203" s="14"/>
      <c r="ANX203" s="14"/>
      <c r="ANY203" s="14"/>
      <c r="ANZ203" s="14"/>
      <c r="AOA203" s="14"/>
      <c r="AOB203" s="14"/>
      <c r="AOC203" s="14"/>
      <c r="AOD203" s="14"/>
      <c r="AOE203" s="14"/>
      <c r="AOF203" s="14"/>
      <c r="AOG203" s="14"/>
      <c r="AOH203" s="14"/>
      <c r="AOI203" s="14"/>
      <c r="AOJ203" s="14"/>
      <c r="AOK203" s="14"/>
      <c r="AOL203" s="14"/>
      <c r="AOM203" s="14"/>
      <c r="AON203" s="14"/>
      <c r="AOO203" s="14"/>
      <c r="AOP203" s="14"/>
      <c r="AOQ203" s="14"/>
      <c r="AOR203" s="14"/>
      <c r="AOS203" s="14"/>
      <c r="AOT203" s="14"/>
      <c r="AOU203" s="14"/>
      <c r="AOV203" s="14"/>
      <c r="AOW203" s="14"/>
      <c r="AOX203" s="14"/>
      <c r="AOY203" s="14"/>
      <c r="AOZ203" s="14"/>
      <c r="APA203" s="14"/>
      <c r="APB203" s="14"/>
      <c r="APC203" s="14"/>
      <c r="APD203" s="14"/>
      <c r="APE203" s="14"/>
      <c r="APF203" s="14"/>
      <c r="APG203" s="14"/>
      <c r="APH203" s="14"/>
      <c r="API203" s="14"/>
      <c r="APJ203" s="14"/>
      <c r="APK203" s="14"/>
      <c r="APL203" s="14"/>
      <c r="APM203" s="14"/>
      <c r="APN203" s="14"/>
      <c r="APO203" s="14"/>
      <c r="APP203" s="14"/>
      <c r="APQ203" s="14"/>
      <c r="APR203" s="14"/>
      <c r="APS203" s="14"/>
      <c r="APT203" s="14"/>
      <c r="APU203" s="14"/>
      <c r="APV203" s="14"/>
      <c r="APW203" s="14"/>
      <c r="APX203" s="14"/>
      <c r="APY203" s="14"/>
      <c r="APZ203" s="14"/>
      <c r="AQA203" s="14"/>
      <c r="AQB203" s="14"/>
      <c r="AQC203" s="14"/>
      <c r="AQD203" s="14"/>
      <c r="AQE203" s="14"/>
      <c r="AQF203" s="14"/>
      <c r="AQG203" s="14"/>
      <c r="AQH203" s="14"/>
      <c r="AQI203" s="14"/>
      <c r="AQJ203" s="14"/>
      <c r="AQK203" s="14"/>
      <c r="AQL203" s="14"/>
      <c r="AQM203" s="14"/>
      <c r="AQN203" s="14"/>
      <c r="AQO203" s="14"/>
      <c r="AQP203" s="14"/>
      <c r="AQQ203" s="14"/>
      <c r="AQR203" s="14"/>
      <c r="AQS203" s="14"/>
      <c r="AQT203" s="14"/>
      <c r="AQU203" s="14"/>
      <c r="AQV203" s="14"/>
      <c r="AQW203" s="14"/>
      <c r="AQX203" s="14"/>
      <c r="AQY203" s="14"/>
      <c r="AQZ203" s="14"/>
      <c r="ARA203" s="14"/>
      <c r="ARB203" s="14"/>
      <c r="ARC203" s="14"/>
      <c r="ARD203" s="14"/>
      <c r="ARE203" s="14"/>
      <c r="ARF203" s="14"/>
      <c r="ARG203" s="14"/>
      <c r="ARH203" s="14"/>
      <c r="ARI203" s="14"/>
      <c r="ARJ203" s="14"/>
      <c r="ARK203" s="14"/>
      <c r="ARL203" s="14"/>
      <c r="ARM203" s="14"/>
      <c r="ARN203" s="14"/>
      <c r="ARO203" s="14"/>
      <c r="ARP203" s="14"/>
      <c r="ARQ203" s="14"/>
      <c r="ARR203" s="14"/>
      <c r="ARS203" s="14"/>
      <c r="ART203" s="14"/>
      <c r="ARU203" s="14"/>
      <c r="ARV203" s="14"/>
      <c r="ARW203" s="14"/>
      <c r="ARX203" s="14"/>
      <c r="ARY203" s="14"/>
      <c r="ARZ203" s="14"/>
      <c r="ASA203" s="14"/>
      <c r="ASB203" s="14"/>
      <c r="ASC203" s="14"/>
      <c r="ASD203" s="14"/>
      <c r="ASE203" s="14"/>
      <c r="ASF203" s="14"/>
      <c r="ASG203" s="14"/>
      <c r="ASH203" s="14"/>
      <c r="ASI203" s="14"/>
      <c r="ASJ203" s="14"/>
      <c r="ASK203" s="14"/>
      <c r="ASL203" s="14"/>
      <c r="ASM203" s="14"/>
      <c r="ASN203" s="14"/>
      <c r="ASO203" s="14"/>
      <c r="ASP203" s="14"/>
      <c r="ASQ203" s="14"/>
      <c r="ASR203" s="14"/>
      <c r="ASS203" s="14"/>
      <c r="AST203" s="14"/>
      <c r="ASU203" s="14"/>
      <c r="ASV203" s="14"/>
      <c r="ASW203" s="14"/>
      <c r="ASX203" s="14"/>
      <c r="ASY203" s="14"/>
      <c r="ASZ203" s="14"/>
      <c r="ATA203" s="14"/>
      <c r="ATB203" s="14"/>
      <c r="ATC203" s="14"/>
      <c r="ATD203" s="14"/>
    </row>
    <row r="204" spans="63:1200">
      <c r="BK204" s="14" t="str">
        <f t="shared" si="2117"/>
        <v/>
      </c>
      <c r="ABO204" s="14"/>
      <c r="ABP204" s="14"/>
      <c r="ABQ204" s="14"/>
      <c r="ABR204" s="14"/>
      <c r="ABS204" s="14"/>
      <c r="ABT204" s="14"/>
      <c r="ABU204" s="14"/>
      <c r="ABV204" s="14"/>
      <c r="ABW204" s="14"/>
      <c r="ABX204" s="14"/>
      <c r="ABY204" s="14"/>
      <c r="ABZ204" s="14"/>
      <c r="ACA204" s="14"/>
      <c r="ACB204" s="14"/>
      <c r="ACC204" s="14"/>
      <c r="ACD204" s="14"/>
      <c r="ACE204" s="14"/>
      <c r="ACF204" s="14"/>
      <c r="ACG204" s="14"/>
      <c r="ACH204" s="14"/>
      <c r="ACI204" s="14"/>
      <c r="ACJ204" s="14"/>
      <c r="ACK204" s="14"/>
      <c r="ACL204" s="14"/>
      <c r="ACM204" s="14"/>
      <c r="ACN204" s="14"/>
      <c r="ACO204" s="14"/>
      <c r="ACP204" s="14"/>
      <c r="ACQ204" s="14"/>
      <c r="ACR204" s="14"/>
      <c r="ACS204" s="14"/>
      <c r="ACT204" s="14"/>
      <c r="ACU204" s="14"/>
      <c r="ACV204" s="14"/>
      <c r="ACW204" s="14"/>
      <c r="ACX204" s="14"/>
      <c r="ACY204" s="14"/>
      <c r="ACZ204" s="14"/>
      <c r="ADA204" s="14"/>
      <c r="ADB204" s="14"/>
      <c r="ADC204" s="14"/>
      <c r="ADD204" s="14"/>
      <c r="ADE204" s="14"/>
      <c r="ADF204" s="14"/>
      <c r="ADG204" s="14"/>
      <c r="ADH204" s="14"/>
      <c r="ADI204" s="14"/>
      <c r="ADJ204" s="14"/>
      <c r="ADK204" s="14"/>
      <c r="ADL204" s="14"/>
      <c r="ADM204" s="14"/>
      <c r="ADN204" s="14"/>
      <c r="ADO204" s="14"/>
      <c r="ADP204" s="14"/>
      <c r="ADQ204" s="14"/>
      <c r="ADR204" s="14"/>
      <c r="ADS204" s="14"/>
      <c r="ADT204" s="14"/>
      <c r="ADU204" s="14"/>
      <c r="ADV204" s="14"/>
      <c r="ADW204" s="14"/>
      <c r="ADX204" s="14"/>
      <c r="ADY204" s="14"/>
      <c r="ADZ204" s="14"/>
      <c r="AEA204" s="14"/>
      <c r="AEB204" s="14"/>
      <c r="AEC204" s="14"/>
      <c r="AED204" s="14"/>
      <c r="AEE204" s="14"/>
      <c r="AEF204" s="14"/>
      <c r="AEG204" s="14"/>
      <c r="AEH204" s="14"/>
      <c r="AEI204" s="14"/>
      <c r="AEJ204" s="14"/>
      <c r="AEK204" s="14"/>
      <c r="AEL204" s="14"/>
      <c r="AEM204" s="14"/>
      <c r="AEN204" s="14"/>
      <c r="AEO204" s="14"/>
      <c r="AEP204" s="14"/>
      <c r="AEQ204" s="14"/>
      <c r="AER204" s="14"/>
      <c r="AES204" s="14"/>
      <c r="AET204" s="14"/>
      <c r="AEU204" s="14"/>
      <c r="AEV204" s="14"/>
      <c r="AEW204" s="14"/>
      <c r="AEX204" s="14"/>
      <c r="AEY204" s="14"/>
      <c r="AEZ204" s="14"/>
      <c r="AFA204" s="14"/>
      <c r="AFB204" s="14"/>
      <c r="AFC204" s="14"/>
      <c r="AFD204" s="14"/>
      <c r="AFE204" s="14"/>
      <c r="AFF204" s="14"/>
      <c r="AFG204" s="14"/>
      <c r="AFH204" s="14"/>
      <c r="AFI204" s="14"/>
      <c r="AFJ204" s="14"/>
      <c r="AFK204" s="14"/>
      <c r="AFL204" s="14"/>
      <c r="AFM204" s="14"/>
      <c r="AFN204" s="14"/>
      <c r="AFO204" s="14"/>
      <c r="AFP204" s="14"/>
      <c r="AFQ204" s="14"/>
      <c r="AFR204" s="14"/>
      <c r="AFS204" s="14"/>
      <c r="AFT204" s="14"/>
      <c r="AFU204" s="14"/>
      <c r="AFV204" s="14"/>
      <c r="AFW204" s="14"/>
      <c r="AFX204" s="14"/>
      <c r="AFY204" s="14"/>
      <c r="AFZ204" s="14"/>
      <c r="AGA204" s="14"/>
      <c r="AGB204" s="14"/>
      <c r="AGC204" s="14"/>
      <c r="AGD204" s="14"/>
      <c r="AGE204" s="14"/>
      <c r="AGF204" s="14"/>
      <c r="AGG204" s="14"/>
      <c r="AGH204" s="14"/>
      <c r="AGI204" s="14"/>
      <c r="AGJ204" s="14"/>
      <c r="AGK204" s="14"/>
      <c r="AGL204" s="14"/>
      <c r="AGM204" s="14"/>
      <c r="AGN204" s="14"/>
      <c r="AGO204" s="14"/>
      <c r="AGP204" s="14"/>
      <c r="AGQ204" s="14"/>
      <c r="AGR204" s="14"/>
      <c r="AGS204" s="14"/>
      <c r="AGT204" s="14"/>
      <c r="AGU204" s="14"/>
      <c r="AGV204" s="14"/>
      <c r="AGW204" s="14"/>
      <c r="AGX204" s="14"/>
      <c r="AGY204" s="14"/>
      <c r="AGZ204" s="14"/>
      <c r="AHA204" s="14"/>
      <c r="AHB204" s="14"/>
      <c r="AHC204" s="14"/>
      <c r="AHD204" s="14"/>
      <c r="AHE204" s="14"/>
      <c r="AHF204" s="14"/>
      <c r="AHG204" s="14"/>
      <c r="AHH204" s="14"/>
      <c r="AHI204" s="14"/>
      <c r="AHJ204" s="14"/>
      <c r="AHK204" s="14"/>
      <c r="AHL204" s="14"/>
      <c r="AHM204" s="14"/>
      <c r="AHN204" s="14"/>
      <c r="AHO204" s="14"/>
      <c r="AHP204" s="14"/>
      <c r="AHQ204" s="14"/>
      <c r="AHR204" s="14"/>
      <c r="AHS204" s="14"/>
      <c r="AHT204" s="14"/>
      <c r="AHU204" s="14"/>
      <c r="AHV204" s="14"/>
      <c r="AHW204" s="14"/>
      <c r="AHX204" s="14"/>
      <c r="AHY204" s="14"/>
      <c r="AHZ204" s="14"/>
      <c r="AIA204" s="14"/>
      <c r="AIB204" s="14"/>
      <c r="AIC204" s="14"/>
      <c r="AID204" s="14"/>
      <c r="AIE204" s="14"/>
      <c r="AIF204" s="14"/>
      <c r="AIG204" s="14"/>
      <c r="AIH204" s="14"/>
      <c r="AII204" s="14"/>
      <c r="AIJ204" s="14"/>
      <c r="AIK204" s="14"/>
      <c r="AIL204" s="14"/>
      <c r="AIM204" s="14"/>
      <c r="AIN204" s="14"/>
      <c r="AIO204" s="14"/>
      <c r="AIP204" s="14"/>
      <c r="AIQ204" s="14"/>
      <c r="AIR204" s="14"/>
      <c r="AIS204" s="14"/>
      <c r="AIT204" s="14"/>
      <c r="AIU204" s="14"/>
      <c r="AIV204" s="14"/>
      <c r="AIW204" s="14"/>
      <c r="AIX204" s="14"/>
      <c r="AIY204" s="14"/>
      <c r="AIZ204" s="14"/>
      <c r="AJA204" s="14"/>
      <c r="AJB204" s="14"/>
      <c r="AJC204" s="14"/>
      <c r="AJD204" s="14"/>
      <c r="AJE204" s="14"/>
      <c r="AJF204" s="14"/>
      <c r="AJG204" s="14"/>
      <c r="AJH204" s="14"/>
      <c r="AJI204" s="14"/>
      <c r="AJJ204" s="14"/>
      <c r="AJK204" s="14"/>
      <c r="AJL204" s="14"/>
      <c r="AJM204" s="14"/>
      <c r="AJN204" s="14"/>
      <c r="AJO204" s="14"/>
      <c r="AJP204" s="14"/>
      <c r="AJQ204" s="14"/>
      <c r="AJR204" s="14"/>
      <c r="AJS204" s="14"/>
      <c r="AJT204" s="14"/>
      <c r="AJU204" s="14"/>
      <c r="AJV204" s="14"/>
      <c r="AJW204" s="14"/>
      <c r="AJX204" s="14"/>
      <c r="AJY204" s="14"/>
      <c r="AJZ204" s="14"/>
      <c r="AKA204" s="14"/>
      <c r="AKB204" s="14"/>
      <c r="AKC204" s="14"/>
      <c r="AKD204" s="14"/>
      <c r="AKE204" s="14"/>
      <c r="AKF204" s="14"/>
      <c r="AKG204" s="14"/>
      <c r="AKH204" s="14"/>
      <c r="AKI204" s="14"/>
      <c r="AKJ204" s="14"/>
      <c r="AKK204" s="14"/>
      <c r="AKL204" s="14"/>
      <c r="AKM204" s="14"/>
      <c r="AKN204" s="14"/>
      <c r="AKO204" s="14"/>
      <c r="AKP204" s="14"/>
      <c r="AKQ204" s="14"/>
      <c r="AKR204" s="14"/>
      <c r="AKS204" s="14"/>
      <c r="AKT204" s="14"/>
      <c r="AKU204" s="14"/>
      <c r="AKV204" s="14"/>
      <c r="AKW204" s="14"/>
      <c r="AKX204" s="14"/>
      <c r="AKY204" s="14"/>
      <c r="AKZ204" s="14"/>
      <c r="ALA204" s="14"/>
      <c r="ALB204" s="14"/>
      <c r="ALC204" s="14"/>
      <c r="ALD204" s="14"/>
      <c r="ALE204" s="14"/>
      <c r="ALF204" s="14"/>
      <c r="ALG204" s="14"/>
      <c r="ALH204" s="14"/>
      <c r="ALI204" s="14"/>
      <c r="ALJ204" s="14"/>
      <c r="ALK204" s="14"/>
      <c r="ALL204" s="14"/>
      <c r="ALM204" s="14"/>
      <c r="ALN204" s="14"/>
      <c r="ALO204" s="14"/>
      <c r="ALP204" s="14"/>
      <c r="ALQ204" s="14"/>
      <c r="ALR204" s="14"/>
      <c r="ALS204" s="14"/>
      <c r="ALT204" s="14"/>
      <c r="ALU204" s="14"/>
      <c r="ALV204" s="14"/>
      <c r="ALW204" s="14"/>
      <c r="ALX204" s="14"/>
      <c r="ALY204" s="14"/>
      <c r="ALZ204" s="14"/>
      <c r="AMA204" s="14"/>
      <c r="AMB204" s="14"/>
      <c r="AMC204" s="14"/>
      <c r="AMD204" s="14"/>
      <c r="AME204" s="14"/>
      <c r="AMF204" s="14"/>
      <c r="AMG204" s="14"/>
      <c r="AMH204" s="14"/>
      <c r="AMI204" s="14"/>
      <c r="AMJ204" s="14"/>
      <c r="AMK204" s="14"/>
      <c r="AML204" s="14"/>
      <c r="AMM204" s="14"/>
      <c r="AMN204" s="14"/>
      <c r="AMO204" s="14"/>
      <c r="AMP204" s="14"/>
      <c r="AMQ204" s="14"/>
      <c r="AMR204" s="14"/>
      <c r="AMS204" s="14"/>
      <c r="AMT204" s="14"/>
      <c r="AMU204" s="14"/>
      <c r="AMV204" s="14"/>
      <c r="AMW204" s="14"/>
      <c r="AMX204" s="14"/>
      <c r="AMY204" s="14"/>
      <c r="AMZ204" s="14"/>
      <c r="ANA204" s="14"/>
      <c r="ANB204" s="14"/>
      <c r="ANC204" s="14"/>
      <c r="AND204" s="14"/>
      <c r="ANE204" s="14"/>
      <c r="ANF204" s="14"/>
      <c r="ANG204" s="14"/>
      <c r="ANH204" s="14"/>
      <c r="ANI204" s="14"/>
      <c r="ANJ204" s="14"/>
      <c r="ANK204" s="14"/>
      <c r="ANL204" s="14"/>
      <c r="ANM204" s="14"/>
      <c r="ANN204" s="14"/>
      <c r="ANO204" s="14"/>
      <c r="ANP204" s="14"/>
      <c r="ANQ204" s="14"/>
      <c r="ANR204" s="14"/>
      <c r="ANS204" s="14"/>
      <c r="ANT204" s="14"/>
      <c r="ANU204" s="14"/>
      <c r="ANV204" s="14"/>
      <c r="ANW204" s="14"/>
      <c r="ANX204" s="14"/>
      <c r="ANY204" s="14"/>
      <c r="ANZ204" s="14"/>
      <c r="AOA204" s="14"/>
      <c r="AOB204" s="14"/>
      <c r="AOC204" s="14"/>
      <c r="AOD204" s="14"/>
      <c r="AOE204" s="14"/>
      <c r="AOF204" s="14"/>
      <c r="AOG204" s="14"/>
      <c r="AOH204" s="14"/>
      <c r="AOI204" s="14"/>
      <c r="AOJ204" s="14"/>
      <c r="AOK204" s="14"/>
      <c r="AOL204" s="14"/>
      <c r="AOM204" s="14"/>
      <c r="AON204" s="14"/>
      <c r="AOO204" s="14"/>
      <c r="AOP204" s="14"/>
      <c r="AOQ204" s="14"/>
      <c r="AOR204" s="14"/>
      <c r="AOS204" s="14"/>
      <c r="AOT204" s="14"/>
      <c r="AOU204" s="14"/>
      <c r="AOV204" s="14"/>
      <c r="AOW204" s="14"/>
      <c r="AOX204" s="14"/>
      <c r="AOY204" s="14"/>
      <c r="AOZ204" s="14"/>
      <c r="APA204" s="14"/>
      <c r="APB204" s="14"/>
      <c r="APC204" s="14"/>
      <c r="APD204" s="14"/>
      <c r="APE204" s="14"/>
      <c r="APF204" s="14"/>
      <c r="APG204" s="14"/>
      <c r="APH204" s="14"/>
      <c r="API204" s="14"/>
      <c r="APJ204" s="14"/>
      <c r="APK204" s="14"/>
      <c r="APL204" s="14"/>
      <c r="APM204" s="14"/>
      <c r="APN204" s="14"/>
      <c r="APO204" s="14"/>
      <c r="APP204" s="14"/>
      <c r="APQ204" s="14"/>
      <c r="APR204" s="14"/>
      <c r="APS204" s="14"/>
      <c r="APT204" s="14"/>
      <c r="APU204" s="14"/>
      <c r="APV204" s="14"/>
      <c r="APW204" s="14"/>
      <c r="APX204" s="14"/>
      <c r="APY204" s="14"/>
      <c r="APZ204" s="14"/>
      <c r="AQA204" s="14"/>
      <c r="AQB204" s="14"/>
      <c r="AQC204" s="14"/>
      <c r="AQD204" s="14"/>
      <c r="AQE204" s="14"/>
      <c r="AQF204" s="14"/>
      <c r="AQG204" s="14"/>
      <c r="AQH204" s="14"/>
      <c r="AQI204" s="14"/>
      <c r="AQJ204" s="14"/>
      <c r="AQK204" s="14"/>
      <c r="AQL204" s="14"/>
      <c r="AQM204" s="14"/>
      <c r="AQN204" s="14"/>
      <c r="AQO204" s="14"/>
      <c r="AQP204" s="14"/>
      <c r="AQQ204" s="14"/>
      <c r="AQR204" s="14"/>
      <c r="AQS204" s="14"/>
      <c r="AQT204" s="14"/>
      <c r="AQU204" s="14"/>
      <c r="AQV204" s="14"/>
      <c r="AQW204" s="14"/>
      <c r="AQX204" s="14"/>
      <c r="AQY204" s="14"/>
      <c r="AQZ204" s="14"/>
      <c r="ARA204" s="14"/>
      <c r="ARB204" s="14"/>
      <c r="ARC204" s="14"/>
      <c r="ARD204" s="14"/>
      <c r="ARE204" s="14"/>
      <c r="ARF204" s="14"/>
      <c r="ARG204" s="14"/>
      <c r="ARH204" s="14"/>
      <c r="ARI204" s="14"/>
      <c r="ARJ204" s="14"/>
      <c r="ARK204" s="14"/>
      <c r="ARL204" s="14"/>
      <c r="ARM204" s="14"/>
      <c r="ARN204" s="14"/>
      <c r="ARO204" s="14"/>
      <c r="ARP204" s="14"/>
      <c r="ARQ204" s="14"/>
      <c r="ARR204" s="14"/>
      <c r="ARS204" s="14"/>
      <c r="ART204" s="14"/>
      <c r="ARU204" s="14"/>
      <c r="ARV204" s="14"/>
      <c r="ARW204" s="14"/>
      <c r="ARX204" s="14"/>
      <c r="ARY204" s="14"/>
      <c r="ARZ204" s="14"/>
      <c r="ASA204" s="14"/>
      <c r="ASB204" s="14"/>
      <c r="ASC204" s="14"/>
      <c r="ASD204" s="14"/>
      <c r="ASE204" s="14"/>
      <c r="ASF204" s="14"/>
      <c r="ASG204" s="14"/>
      <c r="ASH204" s="14"/>
      <c r="ASI204" s="14"/>
      <c r="ASJ204" s="14"/>
      <c r="ASK204" s="14"/>
      <c r="ASL204" s="14"/>
      <c r="ASM204" s="14"/>
      <c r="ASN204" s="14"/>
      <c r="ASO204" s="14"/>
      <c r="ASP204" s="14"/>
      <c r="ASQ204" s="14"/>
      <c r="ASR204" s="14"/>
      <c r="ASS204" s="14"/>
      <c r="AST204" s="14"/>
      <c r="ASU204" s="14"/>
      <c r="ASV204" s="14"/>
      <c r="ASW204" s="14"/>
      <c r="ASX204" s="14"/>
      <c r="ASY204" s="14"/>
      <c r="ASZ204" s="14"/>
      <c r="ATA204" s="14"/>
      <c r="ATB204" s="14"/>
      <c r="ATC204" s="14"/>
      <c r="ATD204" s="14"/>
    </row>
    <row r="205" spans="63:1200">
      <c r="BK205" s="14" t="str">
        <f t="shared" si="2117"/>
        <v/>
      </c>
      <c r="ABO205" s="14"/>
      <c r="ABP205" s="14"/>
      <c r="ABQ205" s="14"/>
      <c r="ABR205" s="14"/>
      <c r="ABS205" s="14"/>
      <c r="ABT205" s="14"/>
      <c r="ABU205" s="14"/>
      <c r="ABV205" s="14"/>
      <c r="ABW205" s="14"/>
      <c r="ABX205" s="14"/>
      <c r="ABY205" s="14"/>
      <c r="ABZ205" s="14"/>
      <c r="ACA205" s="14"/>
      <c r="ACB205" s="14"/>
      <c r="ACC205" s="14"/>
      <c r="ACD205" s="14"/>
      <c r="ACE205" s="14"/>
      <c r="ACF205" s="14"/>
      <c r="ACG205" s="14"/>
      <c r="ACH205" s="14"/>
      <c r="ACI205" s="14"/>
      <c r="ACJ205" s="14"/>
      <c r="ACK205" s="14"/>
      <c r="ACL205" s="14"/>
      <c r="ACM205" s="14"/>
      <c r="ACN205" s="14"/>
      <c r="ACO205" s="14"/>
      <c r="ACP205" s="14"/>
      <c r="ACQ205" s="14"/>
      <c r="ACR205" s="14"/>
      <c r="ACS205" s="14"/>
      <c r="ACT205" s="14"/>
      <c r="ACU205" s="14"/>
      <c r="ACV205" s="14"/>
      <c r="ACW205" s="14"/>
      <c r="ACX205" s="14"/>
      <c r="ACY205" s="14"/>
      <c r="ACZ205" s="14"/>
      <c r="ADA205" s="14"/>
      <c r="ADB205" s="14"/>
      <c r="ADC205" s="14"/>
      <c r="ADD205" s="14"/>
      <c r="ADE205" s="14"/>
      <c r="ADF205" s="14"/>
      <c r="ADG205" s="14"/>
      <c r="ADH205" s="14"/>
      <c r="ADI205" s="14"/>
      <c r="ADJ205" s="14"/>
      <c r="ADK205" s="14"/>
      <c r="ADL205" s="14"/>
      <c r="ADM205" s="14"/>
      <c r="ADN205" s="14"/>
      <c r="ADO205" s="14"/>
      <c r="ADP205" s="14"/>
      <c r="ADQ205" s="14"/>
      <c r="ADR205" s="14"/>
      <c r="ADS205" s="14"/>
      <c r="ADT205" s="14"/>
      <c r="ADU205" s="14"/>
      <c r="ADV205" s="14"/>
      <c r="ADW205" s="14"/>
      <c r="ADX205" s="14"/>
      <c r="ADY205" s="14"/>
      <c r="ADZ205" s="14"/>
      <c r="AEA205" s="14"/>
      <c r="AEB205" s="14"/>
      <c r="AEC205" s="14"/>
      <c r="AED205" s="14"/>
      <c r="AEE205" s="14"/>
      <c r="AEF205" s="14"/>
      <c r="AEG205" s="14"/>
      <c r="AEH205" s="14"/>
      <c r="AEI205" s="14"/>
      <c r="AEJ205" s="14"/>
      <c r="AEK205" s="14"/>
      <c r="AEL205" s="14"/>
      <c r="AEM205" s="14"/>
      <c r="AEN205" s="14"/>
      <c r="AEO205" s="14"/>
      <c r="AEP205" s="14"/>
      <c r="AEQ205" s="14"/>
      <c r="AER205" s="14"/>
      <c r="AES205" s="14"/>
      <c r="AET205" s="14"/>
      <c r="AEU205" s="14"/>
      <c r="AEV205" s="14"/>
      <c r="AEW205" s="14"/>
      <c r="AEX205" s="14"/>
      <c r="AEY205" s="14"/>
      <c r="AEZ205" s="14"/>
      <c r="AFA205" s="14"/>
      <c r="AFB205" s="14"/>
      <c r="AFC205" s="14"/>
      <c r="AFD205" s="14"/>
      <c r="AFE205" s="14"/>
      <c r="AFF205" s="14"/>
      <c r="AFG205" s="14"/>
      <c r="AFH205" s="14"/>
      <c r="AFI205" s="14"/>
      <c r="AFJ205" s="14"/>
      <c r="AFK205" s="14"/>
      <c r="AFL205" s="14"/>
      <c r="AFM205" s="14"/>
      <c r="AFN205" s="14"/>
      <c r="AFO205" s="14"/>
      <c r="AFP205" s="14"/>
      <c r="AFQ205" s="14"/>
      <c r="AFR205" s="14"/>
      <c r="AFS205" s="14"/>
      <c r="AFT205" s="14"/>
      <c r="AFU205" s="14"/>
      <c r="AFV205" s="14"/>
      <c r="AFW205" s="14"/>
      <c r="AFX205" s="14"/>
      <c r="AFY205" s="14"/>
      <c r="AFZ205" s="14"/>
      <c r="AGA205" s="14"/>
      <c r="AGB205" s="14"/>
      <c r="AGC205" s="14"/>
      <c r="AGD205" s="14"/>
      <c r="AGE205" s="14"/>
      <c r="AGF205" s="14"/>
      <c r="AGG205" s="14"/>
      <c r="AGH205" s="14"/>
      <c r="AGI205" s="14"/>
      <c r="AGJ205" s="14"/>
      <c r="AGK205" s="14"/>
      <c r="AGL205" s="14"/>
      <c r="AGM205" s="14"/>
      <c r="AGN205" s="14"/>
      <c r="AGO205" s="14"/>
      <c r="AGP205" s="14"/>
      <c r="AGQ205" s="14"/>
      <c r="AGR205" s="14"/>
      <c r="AGS205" s="14"/>
      <c r="AGT205" s="14"/>
      <c r="AGU205" s="14"/>
      <c r="AGV205" s="14"/>
      <c r="AGW205" s="14"/>
      <c r="AGX205" s="14"/>
      <c r="AGY205" s="14"/>
      <c r="AGZ205" s="14"/>
      <c r="AHA205" s="14"/>
      <c r="AHB205" s="14"/>
      <c r="AHC205" s="14"/>
      <c r="AHD205" s="14"/>
      <c r="AHE205" s="14"/>
      <c r="AHF205" s="14"/>
      <c r="AHG205" s="14"/>
      <c r="AHH205" s="14"/>
      <c r="AHI205" s="14"/>
      <c r="AHJ205" s="14"/>
      <c r="AHK205" s="14"/>
      <c r="AHL205" s="14"/>
      <c r="AHM205" s="14"/>
      <c r="AHN205" s="14"/>
      <c r="AHO205" s="14"/>
      <c r="AHP205" s="14"/>
      <c r="AHQ205" s="14"/>
      <c r="AHR205" s="14"/>
      <c r="AHS205" s="14"/>
      <c r="AHT205" s="14"/>
      <c r="AHU205" s="14"/>
      <c r="AHV205" s="14"/>
      <c r="AHW205" s="14"/>
      <c r="AHX205" s="14"/>
      <c r="AHY205" s="14"/>
      <c r="AHZ205" s="14"/>
      <c r="AIA205" s="14"/>
      <c r="AIB205" s="14"/>
      <c r="AIC205" s="14"/>
      <c r="AID205" s="14"/>
      <c r="AIE205" s="14"/>
      <c r="AIF205" s="14"/>
      <c r="AIG205" s="14"/>
      <c r="AIH205" s="14"/>
      <c r="AII205" s="14"/>
      <c r="AIJ205" s="14"/>
      <c r="AIK205" s="14"/>
      <c r="AIL205" s="14"/>
      <c r="AIM205" s="14"/>
      <c r="AIN205" s="14"/>
      <c r="AIO205" s="14"/>
      <c r="AIP205" s="14"/>
      <c r="AIQ205" s="14"/>
      <c r="AIR205" s="14"/>
      <c r="AIS205" s="14"/>
      <c r="AIT205" s="14"/>
      <c r="AIU205" s="14"/>
      <c r="AIV205" s="14"/>
      <c r="AIW205" s="14"/>
      <c r="AIX205" s="14"/>
      <c r="AIY205" s="14"/>
      <c r="AIZ205" s="14"/>
      <c r="AJA205" s="14"/>
      <c r="AJB205" s="14"/>
      <c r="AJC205" s="14"/>
      <c r="AJD205" s="14"/>
      <c r="AJE205" s="14"/>
      <c r="AJF205" s="14"/>
      <c r="AJG205" s="14"/>
      <c r="AJH205" s="14"/>
      <c r="AJI205" s="14"/>
      <c r="AJJ205" s="14"/>
      <c r="AJK205" s="14"/>
      <c r="AJL205" s="14"/>
      <c r="AJM205" s="14"/>
      <c r="AJN205" s="14"/>
      <c r="AJO205" s="14"/>
      <c r="AJP205" s="14"/>
      <c r="AJQ205" s="14"/>
      <c r="AJR205" s="14"/>
      <c r="AJS205" s="14"/>
      <c r="AJT205" s="14"/>
      <c r="AJU205" s="14"/>
      <c r="AJV205" s="14"/>
      <c r="AJW205" s="14"/>
      <c r="AJX205" s="14"/>
      <c r="AJY205" s="14"/>
      <c r="AJZ205" s="14"/>
      <c r="AKA205" s="14"/>
      <c r="AKB205" s="14"/>
      <c r="AKC205" s="14"/>
      <c r="AKD205" s="14"/>
      <c r="AKE205" s="14"/>
      <c r="AKF205" s="14"/>
      <c r="AKG205" s="14"/>
      <c r="AKH205" s="14"/>
      <c r="AKI205" s="14"/>
      <c r="AKJ205" s="14"/>
      <c r="AKK205" s="14"/>
      <c r="AKL205" s="14"/>
      <c r="AKM205" s="14"/>
      <c r="AKN205" s="14"/>
      <c r="AKO205" s="14"/>
      <c r="AKP205" s="14"/>
      <c r="AKQ205" s="14"/>
      <c r="AKR205" s="14"/>
      <c r="AKS205" s="14"/>
      <c r="AKT205" s="14"/>
      <c r="AKU205" s="14"/>
      <c r="AKV205" s="14"/>
      <c r="AKW205" s="14"/>
      <c r="AKX205" s="14"/>
      <c r="AKY205" s="14"/>
      <c r="AKZ205" s="14"/>
      <c r="ALA205" s="14"/>
      <c r="ALB205" s="14"/>
      <c r="ALC205" s="14"/>
      <c r="ALD205" s="14"/>
      <c r="ALE205" s="14"/>
      <c r="ALF205" s="14"/>
      <c r="ALG205" s="14"/>
      <c r="ALH205" s="14"/>
      <c r="ALI205" s="14"/>
      <c r="ALJ205" s="14"/>
      <c r="ALK205" s="14"/>
      <c r="ALL205" s="14"/>
      <c r="ALM205" s="14"/>
      <c r="ALN205" s="14"/>
      <c r="ALO205" s="14"/>
      <c r="ALP205" s="14"/>
      <c r="ALQ205" s="14"/>
      <c r="ALR205" s="14"/>
      <c r="ALS205" s="14"/>
      <c r="ALT205" s="14"/>
      <c r="ALU205" s="14"/>
      <c r="ALV205" s="14"/>
      <c r="ALW205" s="14"/>
      <c r="ALX205" s="14"/>
      <c r="ALY205" s="14"/>
      <c r="ALZ205" s="14"/>
      <c r="AMA205" s="14"/>
      <c r="AMB205" s="14"/>
      <c r="AMC205" s="14"/>
      <c r="AMD205" s="14"/>
      <c r="AME205" s="14"/>
      <c r="AMF205" s="14"/>
      <c r="AMG205" s="14"/>
      <c r="AMH205" s="14"/>
      <c r="AMI205" s="14"/>
      <c r="AMJ205" s="14"/>
      <c r="AMK205" s="14"/>
      <c r="AML205" s="14"/>
      <c r="AMM205" s="14"/>
      <c r="AMN205" s="14"/>
      <c r="AMO205" s="14"/>
      <c r="AMP205" s="14"/>
      <c r="AMQ205" s="14"/>
      <c r="AMR205" s="14"/>
      <c r="AMS205" s="14"/>
      <c r="AMT205" s="14"/>
      <c r="AMU205" s="14"/>
      <c r="AMV205" s="14"/>
      <c r="AMW205" s="14"/>
      <c r="AMX205" s="14"/>
      <c r="AMY205" s="14"/>
      <c r="AMZ205" s="14"/>
      <c r="ANA205" s="14"/>
      <c r="ANB205" s="14"/>
      <c r="ANC205" s="14"/>
      <c r="AND205" s="14"/>
      <c r="ANE205" s="14"/>
      <c r="ANF205" s="14"/>
      <c r="ANG205" s="14"/>
      <c r="ANH205" s="14"/>
      <c r="ANI205" s="14"/>
      <c r="ANJ205" s="14"/>
      <c r="ANK205" s="14"/>
      <c r="ANL205" s="14"/>
      <c r="ANM205" s="14"/>
      <c r="ANN205" s="14"/>
      <c r="ANO205" s="14"/>
      <c r="ANP205" s="14"/>
      <c r="ANQ205" s="14"/>
      <c r="ANR205" s="14"/>
      <c r="ANS205" s="14"/>
      <c r="ANT205" s="14"/>
      <c r="ANU205" s="14"/>
      <c r="ANV205" s="14"/>
      <c r="ANW205" s="14"/>
      <c r="ANX205" s="14"/>
      <c r="ANY205" s="14"/>
      <c r="ANZ205" s="14"/>
      <c r="AOA205" s="14"/>
      <c r="AOB205" s="14"/>
      <c r="AOC205" s="14"/>
      <c r="AOD205" s="14"/>
      <c r="AOE205" s="14"/>
      <c r="AOF205" s="14"/>
      <c r="AOG205" s="14"/>
      <c r="AOH205" s="14"/>
      <c r="AOI205" s="14"/>
      <c r="AOJ205" s="14"/>
      <c r="AOK205" s="14"/>
      <c r="AOL205" s="14"/>
      <c r="AOM205" s="14"/>
      <c r="AON205" s="14"/>
      <c r="AOO205" s="14"/>
      <c r="AOP205" s="14"/>
      <c r="AOQ205" s="14"/>
      <c r="AOR205" s="14"/>
      <c r="AOS205" s="14"/>
      <c r="AOT205" s="14"/>
      <c r="AOU205" s="14"/>
      <c r="AOV205" s="14"/>
      <c r="AOW205" s="14"/>
      <c r="AOX205" s="14"/>
      <c r="AOY205" s="14"/>
      <c r="AOZ205" s="14"/>
      <c r="APA205" s="14"/>
      <c r="APB205" s="14"/>
      <c r="APC205" s="14"/>
      <c r="APD205" s="14"/>
      <c r="APE205" s="14"/>
      <c r="APF205" s="14"/>
      <c r="APG205" s="14"/>
      <c r="APH205" s="14"/>
      <c r="API205" s="14"/>
      <c r="APJ205" s="14"/>
      <c r="APK205" s="14"/>
      <c r="APL205" s="14"/>
      <c r="APM205" s="14"/>
      <c r="APN205" s="14"/>
      <c r="APO205" s="14"/>
      <c r="APP205" s="14"/>
      <c r="APQ205" s="14"/>
      <c r="APR205" s="14"/>
      <c r="APS205" s="14"/>
      <c r="APT205" s="14"/>
      <c r="APU205" s="14"/>
      <c r="APV205" s="14"/>
      <c r="APW205" s="14"/>
      <c r="APX205" s="14"/>
      <c r="APY205" s="14"/>
      <c r="APZ205" s="14"/>
      <c r="AQA205" s="14"/>
      <c r="AQB205" s="14"/>
      <c r="AQC205" s="14"/>
      <c r="AQD205" s="14"/>
      <c r="AQE205" s="14"/>
      <c r="AQF205" s="14"/>
      <c r="AQG205" s="14"/>
      <c r="AQH205" s="14"/>
      <c r="AQI205" s="14"/>
      <c r="AQJ205" s="14"/>
      <c r="AQK205" s="14"/>
      <c r="AQL205" s="14"/>
      <c r="AQM205" s="14"/>
      <c r="AQN205" s="14"/>
      <c r="AQO205" s="14"/>
      <c r="AQP205" s="14"/>
      <c r="AQQ205" s="14"/>
      <c r="AQR205" s="14"/>
      <c r="AQS205" s="14"/>
      <c r="AQT205" s="14"/>
      <c r="AQU205" s="14"/>
      <c r="AQV205" s="14"/>
      <c r="AQW205" s="14"/>
      <c r="AQX205" s="14"/>
      <c r="AQY205" s="14"/>
      <c r="AQZ205" s="14"/>
      <c r="ARA205" s="14"/>
      <c r="ARB205" s="14"/>
      <c r="ARC205" s="14"/>
      <c r="ARD205" s="14"/>
      <c r="ARE205" s="14"/>
      <c r="ARF205" s="14"/>
      <c r="ARG205" s="14"/>
      <c r="ARH205" s="14"/>
      <c r="ARI205" s="14"/>
      <c r="ARJ205" s="14"/>
      <c r="ARK205" s="14"/>
      <c r="ARL205" s="14"/>
      <c r="ARM205" s="14"/>
      <c r="ARN205" s="14"/>
      <c r="ARO205" s="14"/>
      <c r="ARP205" s="14"/>
      <c r="ARQ205" s="14"/>
      <c r="ARR205" s="14"/>
      <c r="ARS205" s="14"/>
      <c r="ART205" s="14"/>
      <c r="ARU205" s="14"/>
      <c r="ARV205" s="14"/>
      <c r="ARW205" s="14"/>
      <c r="ARX205" s="14"/>
      <c r="ARY205" s="14"/>
      <c r="ARZ205" s="14"/>
      <c r="ASA205" s="14"/>
      <c r="ASB205" s="14"/>
      <c r="ASC205" s="14"/>
      <c r="ASD205" s="14"/>
      <c r="ASE205" s="14"/>
      <c r="ASF205" s="14"/>
      <c r="ASG205" s="14"/>
      <c r="ASH205" s="14"/>
      <c r="ASI205" s="14"/>
      <c r="ASJ205" s="14"/>
      <c r="ASK205" s="14"/>
      <c r="ASL205" s="14"/>
      <c r="ASM205" s="14"/>
      <c r="ASN205" s="14"/>
      <c r="ASO205" s="14"/>
      <c r="ASP205" s="14"/>
      <c r="ASQ205" s="14"/>
      <c r="ASR205" s="14"/>
      <c r="ASS205" s="14"/>
      <c r="AST205" s="14"/>
      <c r="ASU205" s="14"/>
      <c r="ASV205" s="14"/>
      <c r="ASW205" s="14"/>
      <c r="ASX205" s="14"/>
      <c r="ASY205" s="14"/>
      <c r="ASZ205" s="14"/>
      <c r="ATA205" s="14"/>
      <c r="ATB205" s="14"/>
      <c r="ATC205" s="14"/>
      <c r="ATD205" s="14"/>
    </row>
    <row r="206" spans="63:1200">
      <c r="BK206" s="14" t="str">
        <f t="shared" si="2117"/>
        <v/>
      </c>
      <c r="ABO206" s="14"/>
      <c r="ABP206" s="14"/>
      <c r="ABQ206" s="14"/>
      <c r="ABR206" s="14"/>
      <c r="ABS206" s="14"/>
      <c r="ABT206" s="14"/>
      <c r="ABU206" s="14"/>
      <c r="ABV206" s="14"/>
      <c r="ABW206" s="14"/>
      <c r="ABX206" s="14"/>
      <c r="ABY206" s="14"/>
      <c r="ABZ206" s="14"/>
      <c r="ACA206" s="14"/>
      <c r="ACB206" s="14"/>
      <c r="ACC206" s="14"/>
      <c r="ACD206" s="14"/>
      <c r="ACE206" s="14"/>
      <c r="ACF206" s="14"/>
      <c r="ACG206" s="14"/>
      <c r="ACH206" s="14"/>
      <c r="ACI206" s="14"/>
      <c r="ACJ206" s="14"/>
      <c r="ACK206" s="14"/>
      <c r="ACL206" s="14"/>
      <c r="ACM206" s="14"/>
      <c r="ACN206" s="14"/>
      <c r="ACO206" s="14"/>
      <c r="ACP206" s="14"/>
      <c r="ACQ206" s="14"/>
      <c r="ACR206" s="14"/>
      <c r="ACS206" s="14"/>
      <c r="ACT206" s="14"/>
      <c r="ACU206" s="14"/>
      <c r="ACV206" s="14"/>
      <c r="ACW206" s="14"/>
      <c r="ACX206" s="14"/>
      <c r="ACY206" s="14"/>
      <c r="ACZ206" s="14"/>
      <c r="ADA206" s="14"/>
      <c r="ADB206" s="14"/>
      <c r="ADC206" s="14"/>
      <c r="ADD206" s="14"/>
      <c r="ADE206" s="14"/>
      <c r="ADF206" s="14"/>
      <c r="ADG206" s="14"/>
      <c r="ADH206" s="14"/>
      <c r="ADI206" s="14"/>
      <c r="ADJ206" s="14"/>
      <c r="ADK206" s="14"/>
      <c r="ADL206" s="14"/>
      <c r="ADM206" s="14"/>
      <c r="ADN206" s="14"/>
      <c r="ADO206" s="14"/>
      <c r="ADP206" s="14"/>
      <c r="ADQ206" s="14"/>
      <c r="ADR206" s="14"/>
      <c r="ADS206" s="14"/>
      <c r="ADT206" s="14"/>
      <c r="ADU206" s="14"/>
      <c r="ADV206" s="14"/>
      <c r="ADW206" s="14"/>
      <c r="ADX206" s="14"/>
      <c r="ADY206" s="14"/>
      <c r="ADZ206" s="14"/>
      <c r="AEA206" s="14"/>
      <c r="AEB206" s="14"/>
      <c r="AEC206" s="14"/>
      <c r="AED206" s="14"/>
      <c r="AEE206" s="14"/>
      <c r="AEF206" s="14"/>
      <c r="AEG206" s="14"/>
      <c r="AEH206" s="14"/>
      <c r="AEI206" s="14"/>
      <c r="AEJ206" s="14"/>
      <c r="AEK206" s="14"/>
      <c r="AEL206" s="14"/>
      <c r="AEM206" s="14"/>
      <c r="AEN206" s="14"/>
      <c r="AEO206" s="14"/>
      <c r="AEP206" s="14"/>
      <c r="AEQ206" s="14"/>
      <c r="AER206" s="14"/>
      <c r="AES206" s="14"/>
      <c r="AET206" s="14"/>
      <c r="AEU206" s="14"/>
      <c r="AEV206" s="14"/>
      <c r="AEW206" s="14"/>
      <c r="AEX206" s="14"/>
      <c r="AEY206" s="14"/>
      <c r="AEZ206" s="14"/>
      <c r="AFA206" s="14"/>
      <c r="AFB206" s="14"/>
      <c r="AFC206" s="14"/>
      <c r="AFD206" s="14"/>
      <c r="AFE206" s="14"/>
      <c r="AFF206" s="14"/>
      <c r="AFG206" s="14"/>
      <c r="AFH206" s="14"/>
      <c r="AFI206" s="14"/>
      <c r="AFJ206" s="14"/>
      <c r="AFK206" s="14"/>
      <c r="AFL206" s="14"/>
      <c r="AFM206" s="14"/>
      <c r="AFN206" s="14"/>
      <c r="AFO206" s="14"/>
      <c r="AFP206" s="14"/>
      <c r="AFQ206" s="14"/>
      <c r="AFR206" s="14"/>
      <c r="AFS206" s="14"/>
      <c r="AFT206" s="14"/>
      <c r="AFU206" s="14"/>
      <c r="AFV206" s="14"/>
      <c r="AFW206" s="14"/>
      <c r="AFX206" s="14"/>
      <c r="AFY206" s="14"/>
      <c r="AFZ206" s="14"/>
      <c r="AGA206" s="14"/>
      <c r="AGB206" s="14"/>
      <c r="AGC206" s="14"/>
      <c r="AGD206" s="14"/>
      <c r="AGE206" s="14"/>
      <c r="AGF206" s="14"/>
      <c r="AGG206" s="14"/>
      <c r="AGH206" s="14"/>
      <c r="AGI206" s="14"/>
      <c r="AGJ206" s="14"/>
      <c r="AGK206" s="14"/>
      <c r="AGL206" s="14"/>
      <c r="AGM206" s="14"/>
      <c r="AGN206" s="14"/>
      <c r="AGO206" s="14"/>
      <c r="AGP206" s="14"/>
      <c r="AGQ206" s="14"/>
      <c r="AGR206" s="14"/>
      <c r="AGS206" s="14"/>
      <c r="AGT206" s="14"/>
      <c r="AGU206" s="14"/>
      <c r="AGV206" s="14"/>
      <c r="AGW206" s="14"/>
      <c r="AGX206" s="14"/>
      <c r="AGY206" s="14"/>
      <c r="AGZ206" s="14"/>
      <c r="AHA206" s="14"/>
      <c r="AHB206" s="14"/>
      <c r="AHC206" s="14"/>
      <c r="AHD206" s="14"/>
      <c r="AHE206" s="14"/>
      <c r="AHF206" s="14"/>
      <c r="AHG206" s="14"/>
      <c r="AHH206" s="14"/>
      <c r="AHI206" s="14"/>
      <c r="AHJ206" s="14"/>
      <c r="AHK206" s="14"/>
      <c r="AHL206" s="14"/>
      <c r="AHM206" s="14"/>
      <c r="AHN206" s="14"/>
      <c r="AHO206" s="14"/>
      <c r="AHP206" s="14"/>
      <c r="AHQ206" s="14"/>
      <c r="AHR206" s="14"/>
      <c r="AHS206" s="14"/>
      <c r="AHT206" s="14"/>
      <c r="AHU206" s="14"/>
      <c r="AHV206" s="14"/>
      <c r="AHW206" s="14"/>
      <c r="AHX206" s="14"/>
      <c r="AHY206" s="14"/>
      <c r="AHZ206" s="14"/>
      <c r="AIA206" s="14"/>
      <c r="AIB206" s="14"/>
      <c r="AIC206" s="14"/>
      <c r="AID206" s="14"/>
      <c r="AIE206" s="14"/>
      <c r="AIF206" s="14"/>
      <c r="AIG206" s="14"/>
      <c r="AIH206" s="14"/>
      <c r="AII206" s="14"/>
      <c r="AIJ206" s="14"/>
      <c r="AIK206" s="14"/>
      <c r="AIL206" s="14"/>
      <c r="AIM206" s="14"/>
      <c r="AIN206" s="14"/>
      <c r="AIO206" s="14"/>
      <c r="AIP206" s="14"/>
      <c r="AIQ206" s="14"/>
      <c r="AIR206" s="14"/>
      <c r="AIS206" s="14"/>
      <c r="AIT206" s="14"/>
      <c r="AIU206" s="14"/>
      <c r="AIV206" s="14"/>
      <c r="AIW206" s="14"/>
      <c r="AIX206" s="14"/>
      <c r="AIY206" s="14"/>
      <c r="AIZ206" s="14"/>
      <c r="AJA206" s="14"/>
      <c r="AJB206" s="14"/>
      <c r="AJC206" s="14"/>
      <c r="AJD206" s="14"/>
      <c r="AJE206" s="14"/>
      <c r="AJF206" s="14"/>
      <c r="AJG206" s="14"/>
      <c r="AJH206" s="14"/>
      <c r="AJI206" s="14"/>
      <c r="AJJ206" s="14"/>
      <c r="AJK206" s="14"/>
      <c r="AJL206" s="14"/>
      <c r="AJM206" s="14"/>
      <c r="AJN206" s="14"/>
      <c r="AJO206" s="14"/>
      <c r="AJP206" s="14"/>
      <c r="AJQ206" s="14"/>
      <c r="AJR206" s="14"/>
      <c r="AJS206" s="14"/>
      <c r="AJT206" s="14"/>
      <c r="AJU206" s="14"/>
      <c r="AJV206" s="14"/>
      <c r="AJW206" s="14"/>
      <c r="AJX206" s="14"/>
      <c r="AJY206" s="14"/>
      <c r="AJZ206" s="14"/>
      <c r="AKA206" s="14"/>
      <c r="AKB206" s="14"/>
      <c r="AKC206" s="14"/>
      <c r="AKD206" s="14"/>
      <c r="AKE206" s="14"/>
      <c r="AKF206" s="14"/>
      <c r="AKG206" s="14"/>
      <c r="AKH206" s="14"/>
      <c r="AKI206" s="14"/>
      <c r="AKJ206" s="14"/>
      <c r="AKK206" s="14"/>
      <c r="AKL206" s="14"/>
      <c r="AKM206" s="14"/>
      <c r="AKN206" s="14"/>
      <c r="AKO206" s="14"/>
      <c r="AKP206" s="14"/>
      <c r="AKQ206" s="14"/>
      <c r="AKR206" s="14"/>
      <c r="AKS206" s="14"/>
      <c r="AKT206" s="14"/>
      <c r="AKU206" s="14"/>
      <c r="AKV206" s="14"/>
      <c r="AKW206" s="14"/>
      <c r="AKX206" s="14"/>
      <c r="AKY206" s="14"/>
      <c r="AKZ206" s="14"/>
      <c r="ALA206" s="14"/>
      <c r="ALB206" s="14"/>
      <c r="ALC206" s="14"/>
      <c r="ALD206" s="14"/>
      <c r="ALE206" s="14"/>
      <c r="ALF206" s="14"/>
      <c r="ALG206" s="14"/>
      <c r="ALH206" s="14"/>
      <c r="ALI206" s="14"/>
      <c r="ALJ206" s="14"/>
      <c r="ALK206" s="14"/>
      <c r="ALL206" s="14"/>
      <c r="ALM206" s="14"/>
      <c r="ALN206" s="14"/>
      <c r="ALO206" s="14"/>
      <c r="ALP206" s="14"/>
      <c r="ALQ206" s="14"/>
      <c r="ALR206" s="14"/>
      <c r="ALS206" s="14"/>
      <c r="ALT206" s="14"/>
      <c r="ALU206" s="14"/>
      <c r="ALV206" s="14"/>
      <c r="ALW206" s="14"/>
      <c r="ALX206" s="14"/>
      <c r="ALY206" s="14"/>
      <c r="ALZ206" s="14"/>
      <c r="AMA206" s="14"/>
      <c r="AMB206" s="14"/>
      <c r="AMC206" s="14"/>
      <c r="AMD206" s="14"/>
      <c r="AME206" s="14"/>
      <c r="AMF206" s="14"/>
      <c r="AMG206" s="14"/>
      <c r="AMH206" s="14"/>
      <c r="AMI206" s="14"/>
      <c r="AMJ206" s="14"/>
      <c r="AMK206" s="14"/>
      <c r="AML206" s="14"/>
      <c r="AMM206" s="14"/>
      <c r="AMN206" s="14"/>
      <c r="AMO206" s="14"/>
      <c r="AMP206" s="14"/>
      <c r="AMQ206" s="14"/>
      <c r="AMR206" s="14"/>
      <c r="AMS206" s="14"/>
      <c r="AMT206" s="14"/>
      <c r="AMU206" s="14"/>
      <c r="AMV206" s="14"/>
      <c r="AMW206" s="14"/>
      <c r="AMX206" s="14"/>
      <c r="AMY206" s="14"/>
      <c r="AMZ206" s="14"/>
      <c r="ANA206" s="14"/>
      <c r="ANB206" s="14"/>
      <c r="ANC206" s="14"/>
      <c r="AND206" s="14"/>
      <c r="ANE206" s="14"/>
      <c r="ANF206" s="14"/>
      <c r="ANG206" s="14"/>
      <c r="ANH206" s="14"/>
      <c r="ANI206" s="14"/>
      <c r="ANJ206" s="14"/>
      <c r="ANK206" s="14"/>
      <c r="ANL206" s="14"/>
      <c r="ANM206" s="14"/>
      <c r="ANN206" s="14"/>
      <c r="ANO206" s="14"/>
      <c r="ANP206" s="14"/>
      <c r="ANQ206" s="14"/>
      <c r="ANR206" s="14"/>
      <c r="ANS206" s="14"/>
      <c r="ANT206" s="14"/>
      <c r="ANU206" s="14"/>
      <c r="ANV206" s="14"/>
      <c r="ANW206" s="14"/>
      <c r="ANX206" s="14"/>
      <c r="ANY206" s="14"/>
      <c r="ANZ206" s="14"/>
      <c r="AOA206" s="14"/>
      <c r="AOB206" s="14"/>
      <c r="AOC206" s="14"/>
      <c r="AOD206" s="14"/>
      <c r="AOE206" s="14"/>
      <c r="AOF206" s="14"/>
      <c r="AOG206" s="14"/>
      <c r="AOH206" s="14"/>
      <c r="AOI206" s="14"/>
      <c r="AOJ206" s="14"/>
      <c r="AOK206" s="14"/>
      <c r="AOL206" s="14"/>
      <c r="AOM206" s="14"/>
      <c r="AON206" s="14"/>
      <c r="AOO206" s="14"/>
      <c r="AOP206" s="14"/>
      <c r="AOQ206" s="14"/>
      <c r="AOR206" s="14"/>
      <c r="AOS206" s="14"/>
      <c r="AOT206" s="14"/>
      <c r="AOU206" s="14"/>
      <c r="AOV206" s="14"/>
      <c r="AOW206" s="14"/>
      <c r="AOX206" s="14"/>
      <c r="AOY206" s="14"/>
      <c r="AOZ206" s="14"/>
      <c r="APA206" s="14"/>
      <c r="APB206" s="14"/>
      <c r="APC206" s="14"/>
      <c r="APD206" s="14"/>
      <c r="APE206" s="14"/>
      <c r="APF206" s="14"/>
      <c r="APG206" s="14"/>
      <c r="APH206" s="14"/>
      <c r="API206" s="14"/>
      <c r="APJ206" s="14"/>
      <c r="APK206" s="14"/>
      <c r="APL206" s="14"/>
      <c r="APM206" s="14"/>
      <c r="APN206" s="14"/>
      <c r="APO206" s="14"/>
      <c r="APP206" s="14"/>
      <c r="APQ206" s="14"/>
      <c r="APR206" s="14"/>
      <c r="APS206" s="14"/>
      <c r="APT206" s="14"/>
      <c r="APU206" s="14"/>
      <c r="APV206" s="14"/>
      <c r="APW206" s="14"/>
      <c r="APX206" s="14"/>
      <c r="APY206" s="14"/>
      <c r="APZ206" s="14"/>
      <c r="AQA206" s="14"/>
      <c r="AQB206" s="14"/>
      <c r="AQC206" s="14"/>
      <c r="AQD206" s="14"/>
      <c r="AQE206" s="14"/>
      <c r="AQF206" s="14"/>
      <c r="AQG206" s="14"/>
      <c r="AQH206" s="14"/>
      <c r="AQI206" s="14"/>
      <c r="AQJ206" s="14"/>
      <c r="AQK206" s="14"/>
      <c r="AQL206" s="14"/>
      <c r="AQM206" s="14"/>
      <c r="AQN206" s="14"/>
      <c r="AQO206" s="14"/>
      <c r="AQP206" s="14"/>
      <c r="AQQ206" s="14"/>
      <c r="AQR206" s="14"/>
      <c r="AQS206" s="14"/>
      <c r="AQT206" s="14"/>
      <c r="AQU206" s="14"/>
      <c r="AQV206" s="14"/>
      <c r="AQW206" s="14"/>
      <c r="AQX206" s="14"/>
      <c r="AQY206" s="14"/>
      <c r="AQZ206" s="14"/>
      <c r="ARA206" s="14"/>
      <c r="ARB206" s="14"/>
      <c r="ARC206" s="14"/>
      <c r="ARD206" s="14"/>
      <c r="ARE206" s="14"/>
      <c r="ARF206" s="14"/>
      <c r="ARG206" s="14"/>
      <c r="ARH206" s="14"/>
      <c r="ARI206" s="14"/>
      <c r="ARJ206" s="14"/>
      <c r="ARK206" s="14"/>
      <c r="ARL206" s="14"/>
      <c r="ARM206" s="14"/>
      <c r="ARN206" s="14"/>
      <c r="ARO206" s="14"/>
      <c r="ARP206" s="14"/>
      <c r="ARQ206" s="14"/>
      <c r="ARR206" s="14"/>
      <c r="ARS206" s="14"/>
      <c r="ART206" s="14"/>
      <c r="ARU206" s="14"/>
      <c r="ARV206" s="14"/>
      <c r="ARW206" s="14"/>
      <c r="ARX206" s="14"/>
      <c r="ARY206" s="14"/>
      <c r="ARZ206" s="14"/>
      <c r="ASA206" s="14"/>
      <c r="ASB206" s="14"/>
      <c r="ASC206" s="14"/>
      <c r="ASD206" s="14"/>
      <c r="ASE206" s="14"/>
      <c r="ASF206" s="14"/>
      <c r="ASG206" s="14"/>
      <c r="ASH206" s="14"/>
      <c r="ASI206" s="14"/>
      <c r="ASJ206" s="14"/>
      <c r="ASK206" s="14"/>
      <c r="ASL206" s="14"/>
      <c r="ASM206" s="14"/>
      <c r="ASN206" s="14"/>
      <c r="ASO206" s="14"/>
      <c r="ASP206" s="14"/>
      <c r="ASQ206" s="14"/>
      <c r="ASR206" s="14"/>
      <c r="ASS206" s="14"/>
      <c r="AST206" s="14"/>
      <c r="ASU206" s="14"/>
      <c r="ASV206" s="14"/>
      <c r="ASW206" s="14"/>
      <c r="ASX206" s="14"/>
      <c r="ASY206" s="14"/>
      <c r="ASZ206" s="14"/>
      <c r="ATA206" s="14"/>
      <c r="ATB206" s="14"/>
      <c r="ATC206" s="14"/>
      <c r="ATD206" s="14"/>
    </row>
    <row r="207" spans="63:1200">
      <c r="BK207" s="14" t="str">
        <f t="shared" si="2117"/>
        <v/>
      </c>
      <c r="ABO207" s="14"/>
      <c r="ABP207" s="14"/>
      <c r="ABQ207" s="14"/>
      <c r="ABR207" s="14"/>
      <c r="ABS207" s="14"/>
      <c r="ABT207" s="14"/>
      <c r="ABU207" s="14"/>
      <c r="ABV207" s="14"/>
      <c r="ABW207" s="14"/>
      <c r="ABX207" s="14"/>
      <c r="ABY207" s="14"/>
      <c r="ABZ207" s="14"/>
      <c r="ACA207" s="14"/>
      <c r="ACB207" s="14"/>
      <c r="ACC207" s="14"/>
      <c r="ACD207" s="14"/>
      <c r="ACE207" s="14"/>
      <c r="ACF207" s="14"/>
      <c r="ACG207" s="14"/>
      <c r="ACH207" s="14"/>
      <c r="ACI207" s="14"/>
      <c r="ACJ207" s="14"/>
      <c r="ACK207" s="14"/>
      <c r="ACL207" s="14"/>
      <c r="ACM207" s="14"/>
      <c r="ACN207" s="14"/>
      <c r="ACO207" s="14"/>
      <c r="ACP207" s="14"/>
      <c r="ACQ207" s="14"/>
      <c r="ACR207" s="14"/>
      <c r="ACS207" s="14"/>
      <c r="ACT207" s="14"/>
      <c r="ACU207" s="14"/>
      <c r="ACV207" s="14"/>
      <c r="ACW207" s="14"/>
      <c r="ACX207" s="14"/>
      <c r="ACY207" s="14"/>
      <c r="ACZ207" s="14"/>
      <c r="ADA207" s="14"/>
      <c r="ADB207" s="14"/>
      <c r="ADC207" s="14"/>
      <c r="ADD207" s="14"/>
      <c r="ADE207" s="14"/>
      <c r="ADF207" s="14"/>
      <c r="ADG207" s="14"/>
      <c r="ADH207" s="14"/>
      <c r="ADI207" s="14"/>
      <c r="ADJ207" s="14"/>
      <c r="ADK207" s="14"/>
      <c r="ADL207" s="14"/>
      <c r="ADM207" s="14"/>
      <c r="ADN207" s="14"/>
      <c r="ADO207" s="14"/>
      <c r="ADP207" s="14"/>
      <c r="ADQ207" s="14"/>
      <c r="ADR207" s="14"/>
      <c r="ADS207" s="14"/>
      <c r="ADT207" s="14"/>
      <c r="ADU207" s="14"/>
      <c r="ADV207" s="14"/>
      <c r="ADW207" s="14"/>
      <c r="ADX207" s="14"/>
      <c r="ADY207" s="14"/>
      <c r="ADZ207" s="14"/>
      <c r="AEA207" s="14"/>
      <c r="AEB207" s="14"/>
      <c r="AEC207" s="14"/>
      <c r="AED207" s="14"/>
      <c r="AEE207" s="14"/>
      <c r="AEF207" s="14"/>
      <c r="AEG207" s="14"/>
      <c r="AEH207" s="14"/>
      <c r="AEI207" s="14"/>
      <c r="AEJ207" s="14"/>
      <c r="AEK207" s="14"/>
      <c r="AEL207" s="14"/>
      <c r="AEM207" s="14"/>
      <c r="AEN207" s="14"/>
      <c r="AEO207" s="14"/>
      <c r="AEP207" s="14"/>
      <c r="AEQ207" s="14"/>
      <c r="AER207" s="14"/>
      <c r="AES207" s="14"/>
      <c r="AET207" s="14"/>
      <c r="AEU207" s="14"/>
      <c r="AEV207" s="14"/>
      <c r="AEW207" s="14"/>
      <c r="AEX207" s="14"/>
      <c r="AEY207" s="14"/>
      <c r="AEZ207" s="14"/>
      <c r="AFA207" s="14"/>
      <c r="AFB207" s="14"/>
      <c r="AFC207" s="14"/>
      <c r="AFD207" s="14"/>
      <c r="AFE207" s="14"/>
      <c r="AFF207" s="14"/>
      <c r="AFG207" s="14"/>
      <c r="AFH207" s="14"/>
      <c r="AFI207" s="14"/>
      <c r="AFJ207" s="14"/>
      <c r="AFK207" s="14"/>
      <c r="AFL207" s="14"/>
      <c r="AFM207" s="14"/>
      <c r="AFN207" s="14"/>
      <c r="AFO207" s="14"/>
      <c r="AFP207" s="14"/>
      <c r="AFQ207" s="14"/>
      <c r="AFR207" s="14"/>
      <c r="AFS207" s="14"/>
      <c r="AFT207" s="14"/>
      <c r="AFU207" s="14"/>
      <c r="AFV207" s="14"/>
      <c r="AFW207" s="14"/>
      <c r="AFX207" s="14"/>
      <c r="AFY207" s="14"/>
      <c r="AFZ207" s="14"/>
      <c r="AGA207" s="14"/>
      <c r="AGB207" s="14"/>
      <c r="AGC207" s="14"/>
      <c r="AGD207" s="14"/>
      <c r="AGE207" s="14"/>
      <c r="AGF207" s="14"/>
      <c r="AGG207" s="14"/>
      <c r="AGH207" s="14"/>
      <c r="AGI207" s="14"/>
      <c r="AGJ207" s="14"/>
      <c r="AGK207" s="14"/>
      <c r="AGL207" s="14"/>
      <c r="AGM207" s="14"/>
      <c r="AGN207" s="14"/>
      <c r="AGO207" s="14"/>
      <c r="AGP207" s="14"/>
      <c r="AGQ207" s="14"/>
      <c r="AGR207" s="14"/>
      <c r="AGS207" s="14"/>
      <c r="AGT207" s="14"/>
      <c r="AGU207" s="14"/>
      <c r="AGV207" s="14"/>
      <c r="AGW207" s="14"/>
      <c r="AGX207" s="14"/>
      <c r="AGY207" s="14"/>
      <c r="AGZ207" s="14"/>
      <c r="AHA207" s="14"/>
      <c r="AHB207" s="14"/>
      <c r="AHC207" s="14"/>
      <c r="AHD207" s="14"/>
      <c r="AHE207" s="14"/>
      <c r="AHF207" s="14"/>
      <c r="AHG207" s="14"/>
      <c r="AHH207" s="14"/>
      <c r="AHI207" s="14"/>
      <c r="AHJ207" s="14"/>
      <c r="AHK207" s="14"/>
      <c r="AHL207" s="14"/>
      <c r="AHM207" s="14"/>
      <c r="AHN207" s="14"/>
      <c r="AHO207" s="14"/>
      <c r="AHP207" s="14"/>
      <c r="AHQ207" s="14"/>
      <c r="AHR207" s="14"/>
      <c r="AHS207" s="14"/>
      <c r="AHT207" s="14"/>
      <c r="AHU207" s="14"/>
      <c r="AHV207" s="14"/>
      <c r="AHW207" s="14"/>
      <c r="AHX207" s="14"/>
      <c r="AHY207" s="14"/>
      <c r="AHZ207" s="14"/>
      <c r="AIA207" s="14"/>
      <c r="AIB207" s="14"/>
      <c r="AIC207" s="14"/>
      <c r="AID207" s="14"/>
      <c r="AIE207" s="14"/>
      <c r="AIF207" s="14"/>
      <c r="AIG207" s="14"/>
      <c r="AIH207" s="14"/>
      <c r="AII207" s="14"/>
      <c r="AIJ207" s="14"/>
      <c r="AIK207" s="14"/>
      <c r="AIL207" s="14"/>
      <c r="AIM207" s="14"/>
      <c r="AIN207" s="14"/>
      <c r="AIO207" s="14"/>
      <c r="AIP207" s="14"/>
      <c r="AIQ207" s="14"/>
      <c r="AIR207" s="14"/>
      <c r="AIS207" s="14"/>
      <c r="AIT207" s="14"/>
      <c r="AIU207" s="14"/>
      <c r="AIV207" s="14"/>
      <c r="AIW207" s="14"/>
      <c r="AIX207" s="14"/>
      <c r="AIY207" s="14"/>
      <c r="AIZ207" s="14"/>
      <c r="AJA207" s="14"/>
      <c r="AJB207" s="14"/>
      <c r="AJC207" s="14"/>
      <c r="AJD207" s="14"/>
      <c r="AJE207" s="14"/>
      <c r="AJF207" s="14"/>
      <c r="AJG207" s="14"/>
      <c r="AJH207" s="14"/>
      <c r="AJI207" s="14"/>
      <c r="AJJ207" s="14"/>
      <c r="AJK207" s="14"/>
      <c r="AJL207" s="14"/>
      <c r="AJM207" s="14"/>
      <c r="AJN207" s="14"/>
      <c r="AJO207" s="14"/>
      <c r="AJP207" s="14"/>
      <c r="AJQ207" s="14"/>
      <c r="AJR207" s="14"/>
      <c r="AJS207" s="14"/>
      <c r="AJT207" s="14"/>
      <c r="AJU207" s="14"/>
      <c r="AJV207" s="14"/>
      <c r="AJW207" s="14"/>
      <c r="AJX207" s="14"/>
      <c r="AJY207" s="14"/>
      <c r="AJZ207" s="14"/>
      <c r="AKA207" s="14"/>
      <c r="AKB207" s="14"/>
      <c r="AKC207" s="14"/>
      <c r="AKD207" s="14"/>
      <c r="AKE207" s="14"/>
      <c r="AKF207" s="14"/>
      <c r="AKG207" s="14"/>
      <c r="AKH207" s="14"/>
      <c r="AKI207" s="14"/>
      <c r="AKJ207" s="14"/>
      <c r="AKK207" s="14"/>
      <c r="AKL207" s="14"/>
      <c r="AKM207" s="14"/>
      <c r="AKN207" s="14"/>
      <c r="AKO207" s="14"/>
      <c r="AKP207" s="14"/>
      <c r="AKQ207" s="14"/>
      <c r="AKR207" s="14"/>
      <c r="AKS207" s="14"/>
      <c r="AKT207" s="14"/>
      <c r="AKU207" s="14"/>
      <c r="AKV207" s="14"/>
      <c r="AKW207" s="14"/>
      <c r="AKX207" s="14"/>
      <c r="AKY207" s="14"/>
      <c r="AKZ207" s="14"/>
      <c r="ALA207" s="14"/>
      <c r="ALB207" s="14"/>
      <c r="ALC207" s="14"/>
      <c r="ALD207" s="14"/>
      <c r="ALE207" s="14"/>
      <c r="ALF207" s="14"/>
      <c r="ALG207" s="14"/>
      <c r="ALH207" s="14"/>
      <c r="ALI207" s="14"/>
      <c r="ALJ207" s="14"/>
      <c r="ALK207" s="14"/>
      <c r="ALL207" s="14"/>
      <c r="ALM207" s="14"/>
      <c r="ALN207" s="14"/>
      <c r="ALO207" s="14"/>
      <c r="ALP207" s="14"/>
      <c r="ALQ207" s="14"/>
      <c r="ALR207" s="14"/>
      <c r="ALS207" s="14"/>
      <c r="ALT207" s="14"/>
      <c r="ALU207" s="14"/>
      <c r="ALV207" s="14"/>
      <c r="ALW207" s="14"/>
      <c r="ALX207" s="14"/>
      <c r="ALY207" s="14"/>
      <c r="ALZ207" s="14"/>
      <c r="AMA207" s="14"/>
      <c r="AMB207" s="14"/>
      <c r="AMC207" s="14"/>
      <c r="AMD207" s="14"/>
      <c r="AME207" s="14"/>
      <c r="AMF207" s="14"/>
      <c r="AMG207" s="14"/>
      <c r="AMH207" s="14"/>
      <c r="AMI207" s="14"/>
      <c r="AMJ207" s="14"/>
      <c r="AMK207" s="14"/>
      <c r="AML207" s="14"/>
      <c r="AMM207" s="14"/>
      <c r="AMN207" s="14"/>
      <c r="AMO207" s="14"/>
      <c r="AMP207" s="14"/>
      <c r="AMQ207" s="14"/>
      <c r="AMR207" s="14"/>
      <c r="AMS207" s="14"/>
      <c r="AMT207" s="14"/>
      <c r="AMU207" s="14"/>
      <c r="AMV207" s="14"/>
      <c r="AMW207" s="14"/>
      <c r="AMX207" s="14"/>
      <c r="AMY207" s="14"/>
      <c r="AMZ207" s="14"/>
      <c r="ANA207" s="14"/>
      <c r="ANB207" s="14"/>
      <c r="ANC207" s="14"/>
      <c r="AND207" s="14"/>
      <c r="ANE207" s="14"/>
      <c r="ANF207" s="14"/>
      <c r="ANG207" s="14"/>
      <c r="ANH207" s="14"/>
      <c r="ANI207" s="14"/>
      <c r="ANJ207" s="14"/>
      <c r="ANK207" s="14"/>
      <c r="ANL207" s="14"/>
      <c r="ANM207" s="14"/>
      <c r="ANN207" s="14"/>
      <c r="ANO207" s="14"/>
      <c r="ANP207" s="14"/>
      <c r="ANQ207" s="14"/>
      <c r="ANR207" s="14"/>
      <c r="ANS207" s="14"/>
      <c r="ANT207" s="14"/>
      <c r="ANU207" s="14"/>
      <c r="ANV207" s="14"/>
      <c r="ANW207" s="14"/>
      <c r="ANX207" s="14"/>
      <c r="ANY207" s="14"/>
      <c r="ANZ207" s="14"/>
      <c r="AOA207" s="14"/>
      <c r="AOB207" s="14"/>
      <c r="AOC207" s="14"/>
      <c r="AOD207" s="14"/>
      <c r="AOE207" s="14"/>
      <c r="AOF207" s="14"/>
      <c r="AOG207" s="14"/>
      <c r="AOH207" s="14"/>
      <c r="AOI207" s="14"/>
      <c r="AOJ207" s="14"/>
      <c r="AOK207" s="14"/>
      <c r="AOL207" s="14"/>
      <c r="AOM207" s="14"/>
      <c r="AON207" s="14"/>
      <c r="AOO207" s="14"/>
      <c r="AOP207" s="14"/>
      <c r="AOQ207" s="14"/>
      <c r="AOR207" s="14"/>
      <c r="AOS207" s="14"/>
      <c r="AOT207" s="14"/>
      <c r="AOU207" s="14"/>
      <c r="AOV207" s="14"/>
      <c r="AOW207" s="14"/>
      <c r="AOX207" s="14"/>
      <c r="AOY207" s="14"/>
      <c r="AOZ207" s="14"/>
      <c r="APA207" s="14"/>
      <c r="APB207" s="14"/>
      <c r="APC207" s="14"/>
      <c r="APD207" s="14"/>
      <c r="APE207" s="14"/>
      <c r="APF207" s="14"/>
      <c r="APG207" s="14"/>
      <c r="APH207" s="14"/>
      <c r="API207" s="14"/>
      <c r="APJ207" s="14"/>
      <c r="APK207" s="14"/>
      <c r="APL207" s="14"/>
      <c r="APM207" s="14"/>
      <c r="APN207" s="14"/>
      <c r="APO207" s="14"/>
      <c r="APP207" s="14"/>
      <c r="APQ207" s="14"/>
      <c r="APR207" s="14"/>
      <c r="APS207" s="14"/>
      <c r="APT207" s="14"/>
      <c r="APU207" s="14"/>
      <c r="APV207" s="14"/>
      <c r="APW207" s="14"/>
      <c r="APX207" s="14"/>
      <c r="APY207" s="14"/>
      <c r="APZ207" s="14"/>
      <c r="AQA207" s="14"/>
      <c r="AQB207" s="14"/>
      <c r="AQC207" s="14"/>
      <c r="AQD207" s="14"/>
      <c r="AQE207" s="14"/>
      <c r="AQF207" s="14"/>
      <c r="AQG207" s="14"/>
      <c r="AQH207" s="14"/>
      <c r="AQI207" s="14"/>
      <c r="AQJ207" s="14"/>
      <c r="AQK207" s="14"/>
      <c r="AQL207" s="14"/>
      <c r="AQM207" s="14"/>
      <c r="AQN207" s="14"/>
      <c r="AQO207" s="14"/>
      <c r="AQP207" s="14"/>
      <c r="AQQ207" s="14"/>
      <c r="AQR207" s="14"/>
      <c r="AQS207" s="14"/>
      <c r="AQT207" s="14"/>
      <c r="AQU207" s="14"/>
      <c r="AQV207" s="14"/>
      <c r="AQW207" s="14"/>
      <c r="AQX207" s="14"/>
      <c r="AQY207" s="14"/>
      <c r="AQZ207" s="14"/>
      <c r="ARA207" s="14"/>
      <c r="ARB207" s="14"/>
      <c r="ARC207" s="14"/>
      <c r="ARD207" s="14"/>
      <c r="ARE207" s="14"/>
      <c r="ARF207" s="14"/>
      <c r="ARG207" s="14"/>
      <c r="ARH207" s="14"/>
      <c r="ARI207" s="14"/>
      <c r="ARJ207" s="14"/>
      <c r="ARK207" s="14"/>
      <c r="ARL207" s="14"/>
      <c r="ARM207" s="14"/>
      <c r="ARN207" s="14"/>
      <c r="ARO207" s="14"/>
      <c r="ARP207" s="14"/>
      <c r="ARQ207" s="14"/>
      <c r="ARR207" s="14"/>
      <c r="ARS207" s="14"/>
      <c r="ART207" s="14"/>
      <c r="ARU207" s="14"/>
      <c r="ARV207" s="14"/>
      <c r="ARW207" s="14"/>
      <c r="ARX207" s="14"/>
      <c r="ARY207" s="14"/>
      <c r="ARZ207" s="14"/>
      <c r="ASA207" s="14"/>
      <c r="ASB207" s="14"/>
      <c r="ASC207" s="14"/>
      <c r="ASD207" s="14"/>
      <c r="ASE207" s="14"/>
      <c r="ASF207" s="14"/>
      <c r="ASG207" s="14"/>
      <c r="ASH207" s="14"/>
      <c r="ASI207" s="14"/>
      <c r="ASJ207" s="14"/>
      <c r="ASK207" s="14"/>
      <c r="ASL207" s="14"/>
      <c r="ASM207" s="14"/>
      <c r="ASN207" s="14"/>
      <c r="ASO207" s="14"/>
      <c r="ASP207" s="14"/>
      <c r="ASQ207" s="14"/>
      <c r="ASR207" s="14"/>
      <c r="ASS207" s="14"/>
      <c r="AST207" s="14"/>
      <c r="ASU207" s="14"/>
      <c r="ASV207" s="14"/>
      <c r="ASW207" s="14"/>
      <c r="ASX207" s="14"/>
      <c r="ASY207" s="14"/>
      <c r="ASZ207" s="14"/>
      <c r="ATA207" s="14"/>
      <c r="ATB207" s="14"/>
      <c r="ATC207" s="14"/>
      <c r="ATD207" s="14"/>
    </row>
    <row r="208" spans="63:1200">
      <c r="BK208" s="14" t="str">
        <f t="shared" si="2117"/>
        <v/>
      </c>
      <c r="ABO208" s="14"/>
      <c r="ABP208" s="14"/>
      <c r="ABQ208" s="14"/>
      <c r="ABR208" s="14"/>
      <c r="ABS208" s="14"/>
      <c r="ABT208" s="14"/>
      <c r="ABU208" s="14"/>
      <c r="ABV208" s="14"/>
      <c r="ABW208" s="14"/>
      <c r="ABX208" s="14"/>
      <c r="ABY208" s="14"/>
      <c r="ABZ208" s="14"/>
      <c r="ACA208" s="14"/>
      <c r="ACB208" s="14"/>
      <c r="ACC208" s="14"/>
      <c r="ACD208" s="14"/>
      <c r="ACE208" s="14"/>
      <c r="ACF208" s="14"/>
      <c r="ACG208" s="14"/>
      <c r="ACH208" s="14"/>
      <c r="ACI208" s="14"/>
      <c r="ACJ208" s="14"/>
      <c r="ACK208" s="14"/>
      <c r="ACL208" s="14"/>
      <c r="ACM208" s="14"/>
      <c r="ACN208" s="14"/>
      <c r="ACO208" s="14"/>
      <c r="ACP208" s="14"/>
      <c r="ACQ208" s="14"/>
      <c r="ACR208" s="14"/>
      <c r="ACS208" s="14"/>
      <c r="ACT208" s="14"/>
      <c r="ACU208" s="14"/>
      <c r="ACV208" s="14"/>
      <c r="ACW208" s="14"/>
      <c r="ACX208" s="14"/>
      <c r="ACY208" s="14"/>
      <c r="ACZ208" s="14"/>
      <c r="ADA208" s="14"/>
      <c r="ADB208" s="14"/>
      <c r="ADC208" s="14"/>
      <c r="ADD208" s="14"/>
      <c r="ADE208" s="14"/>
      <c r="ADF208" s="14"/>
      <c r="ADG208" s="14"/>
      <c r="ADH208" s="14"/>
      <c r="ADI208" s="14"/>
      <c r="ADJ208" s="14"/>
      <c r="ADK208" s="14"/>
      <c r="ADL208" s="14"/>
      <c r="ADM208" s="14"/>
      <c r="ADN208" s="14"/>
      <c r="ADO208" s="14"/>
      <c r="ADP208" s="14"/>
      <c r="ADQ208" s="14"/>
      <c r="ADR208" s="14"/>
      <c r="ADS208" s="14"/>
      <c r="ADT208" s="14"/>
      <c r="ADU208" s="14"/>
      <c r="ADV208" s="14"/>
      <c r="ADW208" s="14"/>
      <c r="ADX208" s="14"/>
      <c r="ADY208" s="14"/>
      <c r="ADZ208" s="14"/>
      <c r="AEA208" s="14"/>
      <c r="AEB208" s="14"/>
      <c r="AEC208" s="14"/>
      <c r="AED208" s="14"/>
      <c r="AEE208" s="14"/>
      <c r="AEF208" s="14"/>
      <c r="AEG208" s="14"/>
      <c r="AEH208" s="14"/>
      <c r="AEI208" s="14"/>
      <c r="AEJ208" s="14"/>
      <c r="AEK208" s="14"/>
      <c r="AEL208" s="14"/>
      <c r="AEM208" s="14"/>
      <c r="AEN208" s="14"/>
      <c r="AEO208" s="14"/>
      <c r="AEP208" s="14"/>
      <c r="AEQ208" s="14"/>
      <c r="AER208" s="14"/>
      <c r="AES208" s="14"/>
      <c r="AET208" s="14"/>
      <c r="AEU208" s="14"/>
      <c r="AEV208" s="14"/>
      <c r="AEW208" s="14"/>
      <c r="AEX208" s="14"/>
      <c r="AEY208" s="14"/>
      <c r="AEZ208" s="14"/>
      <c r="AFA208" s="14"/>
      <c r="AFB208" s="14"/>
      <c r="AFC208" s="14"/>
      <c r="AFD208" s="14"/>
      <c r="AFE208" s="14"/>
      <c r="AFF208" s="14"/>
      <c r="AFG208" s="14"/>
      <c r="AFH208" s="14"/>
      <c r="AFI208" s="14"/>
      <c r="AFJ208" s="14"/>
      <c r="AFK208" s="14"/>
      <c r="AFL208" s="14"/>
      <c r="AFM208" s="14"/>
      <c r="AFN208" s="14"/>
      <c r="AFO208" s="14"/>
      <c r="AFP208" s="14"/>
      <c r="AFQ208" s="14"/>
      <c r="AFR208" s="14"/>
      <c r="AFS208" s="14"/>
      <c r="AFT208" s="14"/>
      <c r="AFU208" s="14"/>
      <c r="AFV208" s="14"/>
      <c r="AFW208" s="14"/>
      <c r="AFX208" s="14"/>
      <c r="AFY208" s="14"/>
      <c r="AFZ208" s="14"/>
      <c r="AGA208" s="14"/>
      <c r="AGB208" s="14"/>
      <c r="AGC208" s="14"/>
      <c r="AGD208" s="14"/>
      <c r="AGE208" s="14"/>
      <c r="AGF208" s="14"/>
      <c r="AGG208" s="14"/>
      <c r="AGH208" s="14"/>
      <c r="AGI208" s="14"/>
      <c r="AGJ208" s="14"/>
      <c r="AGK208" s="14"/>
      <c r="AGL208" s="14"/>
      <c r="AGM208" s="14"/>
      <c r="AGN208" s="14"/>
      <c r="AGO208" s="14"/>
      <c r="AGP208" s="14"/>
      <c r="AGQ208" s="14"/>
      <c r="AGR208" s="14"/>
      <c r="AGS208" s="14"/>
      <c r="AGT208" s="14"/>
      <c r="AGU208" s="14"/>
      <c r="AGV208" s="14"/>
      <c r="AGW208" s="14"/>
      <c r="AGX208" s="14"/>
      <c r="AGY208" s="14"/>
      <c r="AGZ208" s="14"/>
      <c r="AHA208" s="14"/>
      <c r="AHB208" s="14"/>
      <c r="AHC208" s="14"/>
      <c r="AHD208" s="14"/>
      <c r="AHE208" s="14"/>
      <c r="AHF208" s="14"/>
      <c r="AHG208" s="14"/>
      <c r="AHH208" s="14"/>
      <c r="AHI208" s="14"/>
      <c r="AHJ208" s="14"/>
      <c r="AHK208" s="14"/>
      <c r="AHL208" s="14"/>
      <c r="AHM208" s="14"/>
      <c r="AHN208" s="14"/>
      <c r="AHO208" s="14"/>
      <c r="AHP208" s="14"/>
      <c r="AHQ208" s="14"/>
      <c r="AHR208" s="14"/>
      <c r="AHS208" s="14"/>
      <c r="AHT208" s="14"/>
      <c r="AHU208" s="14"/>
      <c r="AHV208" s="14"/>
      <c r="AHW208" s="14"/>
      <c r="AHX208" s="14"/>
      <c r="AHY208" s="14"/>
      <c r="AHZ208" s="14"/>
      <c r="AIA208" s="14"/>
      <c r="AIB208" s="14"/>
      <c r="AIC208" s="14"/>
      <c r="AID208" s="14"/>
      <c r="AIE208" s="14"/>
      <c r="AIF208" s="14"/>
      <c r="AIG208" s="14"/>
      <c r="AIH208" s="14"/>
      <c r="AII208" s="14"/>
      <c r="AIJ208" s="14"/>
      <c r="AIK208" s="14"/>
      <c r="AIL208" s="14"/>
      <c r="AIM208" s="14"/>
      <c r="AIN208" s="14"/>
      <c r="AIO208" s="14"/>
      <c r="AIP208" s="14"/>
      <c r="AIQ208" s="14"/>
      <c r="AIR208" s="14"/>
      <c r="AIS208" s="14"/>
      <c r="AIT208" s="14"/>
      <c r="AIU208" s="14"/>
      <c r="AIV208" s="14"/>
      <c r="AIW208" s="14"/>
      <c r="AIX208" s="14"/>
      <c r="AIY208" s="14"/>
      <c r="AIZ208" s="14"/>
      <c r="AJA208" s="14"/>
      <c r="AJB208" s="14"/>
      <c r="AJC208" s="14"/>
      <c r="AJD208" s="14"/>
      <c r="AJE208" s="14"/>
      <c r="AJF208" s="14"/>
      <c r="AJG208" s="14"/>
      <c r="AJH208" s="14"/>
      <c r="AJI208" s="14"/>
      <c r="AJJ208" s="14"/>
      <c r="AJK208" s="14"/>
      <c r="AJL208" s="14"/>
      <c r="AJM208" s="14"/>
      <c r="AJN208" s="14"/>
      <c r="AJO208" s="14"/>
      <c r="AJP208" s="14"/>
      <c r="AJQ208" s="14"/>
      <c r="AJR208" s="14"/>
      <c r="AJS208" s="14"/>
      <c r="AJT208" s="14"/>
      <c r="AJU208" s="14"/>
      <c r="AJV208" s="14"/>
      <c r="AJW208" s="14"/>
      <c r="AJX208" s="14"/>
      <c r="AJY208" s="14"/>
      <c r="AJZ208" s="14"/>
      <c r="AKA208" s="14"/>
      <c r="AKB208" s="14"/>
      <c r="AKC208" s="14"/>
      <c r="AKD208" s="14"/>
      <c r="AKE208" s="14"/>
      <c r="AKF208" s="14"/>
      <c r="AKG208" s="14"/>
      <c r="AKH208" s="14"/>
      <c r="AKI208" s="14"/>
      <c r="AKJ208" s="14"/>
      <c r="AKK208" s="14"/>
      <c r="AKL208" s="14"/>
      <c r="AKM208" s="14"/>
      <c r="AKN208" s="14"/>
      <c r="AKO208" s="14"/>
      <c r="AKP208" s="14"/>
      <c r="AKQ208" s="14"/>
      <c r="AKR208" s="14"/>
      <c r="AKS208" s="14"/>
      <c r="AKT208" s="14"/>
      <c r="AKU208" s="14"/>
      <c r="AKV208" s="14"/>
      <c r="AKW208" s="14"/>
      <c r="AKX208" s="14"/>
      <c r="AKY208" s="14"/>
      <c r="AKZ208" s="14"/>
      <c r="ALA208" s="14"/>
      <c r="ALB208" s="14"/>
      <c r="ALC208" s="14"/>
      <c r="ALD208" s="14"/>
      <c r="ALE208" s="14"/>
      <c r="ALF208" s="14"/>
      <c r="ALG208" s="14"/>
      <c r="ALH208" s="14"/>
      <c r="ALI208" s="14"/>
      <c r="ALJ208" s="14"/>
      <c r="ALK208" s="14"/>
      <c r="ALL208" s="14"/>
      <c r="ALM208" s="14"/>
      <c r="ALN208" s="14"/>
      <c r="ALO208" s="14"/>
      <c r="ALP208" s="14"/>
      <c r="ALQ208" s="14"/>
      <c r="ALR208" s="14"/>
      <c r="ALS208" s="14"/>
      <c r="ALT208" s="14"/>
      <c r="ALU208" s="14"/>
      <c r="ALV208" s="14"/>
      <c r="ALW208" s="14"/>
      <c r="ALX208" s="14"/>
      <c r="ALY208" s="14"/>
      <c r="ALZ208" s="14"/>
      <c r="AMA208" s="14"/>
      <c r="AMB208" s="14"/>
      <c r="AMC208" s="14"/>
      <c r="AMD208" s="14"/>
      <c r="AME208" s="14"/>
      <c r="AMF208" s="14"/>
      <c r="AMG208" s="14"/>
      <c r="AMH208" s="14"/>
      <c r="AMI208" s="14"/>
      <c r="AMJ208" s="14"/>
      <c r="AMK208" s="14"/>
      <c r="AML208" s="14"/>
      <c r="AMM208" s="14"/>
      <c r="AMN208" s="14"/>
      <c r="AMO208" s="14"/>
      <c r="AMP208" s="14"/>
      <c r="AMQ208" s="14"/>
      <c r="AMR208" s="14"/>
      <c r="AMS208" s="14"/>
      <c r="AMT208" s="14"/>
      <c r="AMU208" s="14"/>
      <c r="AMV208" s="14"/>
      <c r="AMW208" s="14"/>
      <c r="AMX208" s="14"/>
      <c r="AMY208" s="14"/>
      <c r="AMZ208" s="14"/>
      <c r="ANA208" s="14"/>
      <c r="ANB208" s="14"/>
      <c r="ANC208" s="14"/>
      <c r="AND208" s="14"/>
      <c r="ANE208" s="14"/>
      <c r="ANF208" s="14"/>
      <c r="ANG208" s="14"/>
      <c r="ANH208" s="14"/>
      <c r="ANI208" s="14"/>
      <c r="ANJ208" s="14"/>
      <c r="ANK208" s="14"/>
      <c r="ANL208" s="14"/>
      <c r="ANM208" s="14"/>
      <c r="ANN208" s="14"/>
      <c r="ANO208" s="14"/>
      <c r="ANP208" s="14"/>
      <c r="ANQ208" s="14"/>
      <c r="ANR208" s="14"/>
      <c r="ANS208" s="14"/>
      <c r="ANT208" s="14"/>
      <c r="ANU208" s="14"/>
      <c r="ANV208" s="14"/>
      <c r="ANW208" s="14"/>
      <c r="ANX208" s="14"/>
      <c r="ANY208" s="14"/>
      <c r="ANZ208" s="14"/>
      <c r="AOA208" s="14"/>
      <c r="AOB208" s="14"/>
      <c r="AOC208" s="14"/>
      <c r="AOD208" s="14"/>
      <c r="AOE208" s="14"/>
      <c r="AOF208" s="14"/>
      <c r="AOG208" s="14"/>
      <c r="AOH208" s="14"/>
      <c r="AOI208" s="14"/>
      <c r="AOJ208" s="14"/>
      <c r="AOK208" s="14"/>
      <c r="AOL208" s="14"/>
      <c r="AOM208" s="14"/>
      <c r="AON208" s="14"/>
      <c r="AOO208" s="14"/>
      <c r="AOP208" s="14"/>
      <c r="AOQ208" s="14"/>
      <c r="AOR208" s="14"/>
      <c r="AOS208" s="14"/>
      <c r="AOT208" s="14"/>
      <c r="AOU208" s="14"/>
      <c r="AOV208" s="14"/>
      <c r="AOW208" s="14"/>
      <c r="AOX208" s="14"/>
      <c r="AOY208" s="14"/>
      <c r="AOZ208" s="14"/>
      <c r="APA208" s="14"/>
      <c r="APB208" s="14"/>
      <c r="APC208" s="14"/>
      <c r="APD208" s="14"/>
      <c r="APE208" s="14"/>
      <c r="APF208" s="14"/>
      <c r="APG208" s="14"/>
      <c r="APH208" s="14"/>
      <c r="API208" s="14"/>
      <c r="APJ208" s="14"/>
      <c r="APK208" s="14"/>
      <c r="APL208" s="14"/>
      <c r="APM208" s="14"/>
      <c r="APN208" s="14"/>
      <c r="APO208" s="14"/>
      <c r="APP208" s="14"/>
      <c r="APQ208" s="14"/>
      <c r="APR208" s="14"/>
      <c r="APS208" s="14"/>
      <c r="APT208" s="14"/>
      <c r="APU208" s="14"/>
      <c r="APV208" s="14"/>
      <c r="APW208" s="14"/>
      <c r="APX208" s="14"/>
      <c r="APY208" s="14"/>
      <c r="APZ208" s="14"/>
      <c r="AQA208" s="14"/>
      <c r="AQB208" s="14"/>
      <c r="AQC208" s="14"/>
      <c r="AQD208" s="14"/>
      <c r="AQE208" s="14"/>
      <c r="AQF208" s="14"/>
      <c r="AQG208" s="14"/>
      <c r="AQH208" s="14"/>
      <c r="AQI208" s="14"/>
      <c r="AQJ208" s="14"/>
      <c r="AQK208" s="14"/>
      <c r="AQL208" s="14"/>
      <c r="AQM208" s="14"/>
      <c r="AQN208" s="14"/>
      <c r="AQO208" s="14"/>
      <c r="AQP208" s="14"/>
      <c r="AQQ208" s="14"/>
      <c r="AQR208" s="14"/>
      <c r="AQS208" s="14"/>
      <c r="AQT208" s="14"/>
      <c r="AQU208" s="14"/>
      <c r="AQV208" s="14"/>
      <c r="AQW208" s="14"/>
      <c r="AQX208" s="14"/>
      <c r="AQY208" s="14"/>
      <c r="AQZ208" s="14"/>
      <c r="ARA208" s="14"/>
      <c r="ARB208" s="14"/>
      <c r="ARC208" s="14"/>
      <c r="ARD208" s="14"/>
      <c r="ARE208" s="14"/>
      <c r="ARF208" s="14"/>
      <c r="ARG208" s="14"/>
      <c r="ARH208" s="14"/>
      <c r="ARI208" s="14"/>
      <c r="ARJ208" s="14"/>
      <c r="ARK208" s="14"/>
      <c r="ARL208" s="14"/>
      <c r="ARM208" s="14"/>
      <c r="ARN208" s="14"/>
      <c r="ARO208" s="14"/>
      <c r="ARP208" s="14"/>
      <c r="ARQ208" s="14"/>
      <c r="ARR208" s="14"/>
      <c r="ARS208" s="14"/>
      <c r="ART208" s="14"/>
      <c r="ARU208" s="14"/>
      <c r="ARV208" s="14"/>
      <c r="ARW208" s="14"/>
      <c r="ARX208" s="14"/>
      <c r="ARY208" s="14"/>
      <c r="ARZ208" s="14"/>
      <c r="ASA208" s="14"/>
      <c r="ASB208" s="14"/>
      <c r="ASC208" s="14"/>
      <c r="ASD208" s="14"/>
      <c r="ASE208" s="14"/>
      <c r="ASF208" s="14"/>
      <c r="ASG208" s="14"/>
      <c r="ASH208" s="14"/>
      <c r="ASI208" s="14"/>
      <c r="ASJ208" s="14"/>
      <c r="ASK208" s="14"/>
      <c r="ASL208" s="14"/>
      <c r="ASM208" s="14"/>
      <c r="ASN208" s="14"/>
      <c r="ASO208" s="14"/>
      <c r="ASP208" s="14"/>
      <c r="ASQ208" s="14"/>
      <c r="ASR208" s="14"/>
      <c r="ASS208" s="14"/>
      <c r="AST208" s="14"/>
      <c r="ASU208" s="14"/>
      <c r="ASV208" s="14"/>
      <c r="ASW208" s="14"/>
      <c r="ASX208" s="14"/>
      <c r="ASY208" s="14"/>
      <c r="ASZ208" s="14"/>
      <c r="ATA208" s="14"/>
      <c r="ATB208" s="14"/>
      <c r="ATC208" s="14"/>
      <c r="ATD208" s="14"/>
    </row>
    <row r="209" spans="63:1200">
      <c r="BK209" s="14" t="str">
        <f t="shared" si="2117"/>
        <v/>
      </c>
      <c r="ABO209" s="14"/>
      <c r="ABP209" s="14"/>
      <c r="ABQ209" s="14"/>
      <c r="ABR209" s="14"/>
      <c r="ABS209" s="14"/>
      <c r="ABT209" s="14"/>
      <c r="ABU209" s="14"/>
      <c r="ABV209" s="14"/>
      <c r="ABW209" s="14"/>
      <c r="ABX209" s="14"/>
      <c r="ABY209" s="14"/>
      <c r="ABZ209" s="14"/>
      <c r="ACA209" s="14"/>
      <c r="ACB209" s="14"/>
      <c r="ACC209" s="14"/>
      <c r="ACD209" s="14"/>
      <c r="ACE209" s="14"/>
      <c r="ACF209" s="14"/>
      <c r="ACG209" s="14"/>
      <c r="ACH209" s="14"/>
      <c r="ACI209" s="14"/>
      <c r="ACJ209" s="14"/>
      <c r="ACK209" s="14"/>
      <c r="ACL209" s="14"/>
      <c r="ACM209" s="14"/>
      <c r="ACN209" s="14"/>
      <c r="ACO209" s="14"/>
      <c r="ACP209" s="14"/>
      <c r="ACQ209" s="14"/>
      <c r="ACR209" s="14"/>
      <c r="ACS209" s="14"/>
      <c r="ACT209" s="14"/>
      <c r="ACU209" s="14"/>
      <c r="ACV209" s="14"/>
      <c r="ACW209" s="14"/>
      <c r="ACX209" s="14"/>
      <c r="ACY209" s="14"/>
      <c r="ACZ209" s="14"/>
      <c r="ADA209" s="14"/>
      <c r="ADB209" s="14"/>
      <c r="ADC209" s="14"/>
      <c r="ADD209" s="14"/>
      <c r="ADE209" s="14"/>
      <c r="ADF209" s="14"/>
      <c r="ADG209" s="14"/>
      <c r="ADH209" s="14"/>
      <c r="ADI209" s="14"/>
      <c r="ADJ209" s="14"/>
      <c r="ADK209" s="14"/>
      <c r="ADL209" s="14"/>
      <c r="ADM209" s="14"/>
      <c r="ADN209" s="14"/>
      <c r="ADO209" s="14"/>
      <c r="ADP209" s="14"/>
      <c r="ADQ209" s="14"/>
      <c r="ADR209" s="14"/>
      <c r="ADS209" s="14"/>
      <c r="ADT209" s="14"/>
      <c r="ADU209" s="14"/>
      <c r="ADV209" s="14"/>
      <c r="ADW209" s="14"/>
      <c r="ADX209" s="14"/>
      <c r="ADY209" s="14"/>
      <c r="ADZ209" s="14"/>
      <c r="AEA209" s="14"/>
      <c r="AEB209" s="14"/>
      <c r="AEC209" s="14"/>
      <c r="AED209" s="14"/>
      <c r="AEE209" s="14"/>
      <c r="AEF209" s="14"/>
      <c r="AEG209" s="14"/>
      <c r="AEH209" s="14"/>
      <c r="AEI209" s="14"/>
      <c r="AEJ209" s="14"/>
      <c r="AEK209" s="14"/>
      <c r="AEL209" s="14"/>
      <c r="AEM209" s="14"/>
      <c r="AEN209" s="14"/>
      <c r="AEO209" s="14"/>
      <c r="AEP209" s="14"/>
      <c r="AEQ209" s="14"/>
      <c r="AER209" s="14"/>
      <c r="AES209" s="14"/>
      <c r="AET209" s="14"/>
      <c r="AEU209" s="14"/>
      <c r="AEV209" s="14"/>
      <c r="AEW209" s="14"/>
      <c r="AEX209" s="14"/>
      <c r="AEY209" s="14"/>
      <c r="AEZ209" s="14"/>
      <c r="AFA209" s="14"/>
      <c r="AFB209" s="14"/>
      <c r="AFC209" s="14"/>
      <c r="AFD209" s="14"/>
      <c r="AFE209" s="14"/>
      <c r="AFF209" s="14"/>
      <c r="AFG209" s="14"/>
      <c r="AFH209" s="14"/>
      <c r="AFI209" s="14"/>
      <c r="AFJ209" s="14"/>
      <c r="AFK209" s="14"/>
      <c r="AFL209" s="14"/>
      <c r="AFM209" s="14"/>
      <c r="AFN209" s="14"/>
      <c r="AFO209" s="14"/>
      <c r="AFP209" s="14"/>
      <c r="AFQ209" s="14"/>
      <c r="AFR209" s="14"/>
      <c r="AFS209" s="14"/>
      <c r="AFT209" s="14"/>
      <c r="AFU209" s="14"/>
      <c r="AFV209" s="14"/>
      <c r="AFW209" s="14"/>
      <c r="AFX209" s="14"/>
      <c r="AFY209" s="14"/>
      <c r="AFZ209" s="14"/>
      <c r="AGA209" s="14"/>
      <c r="AGB209" s="14"/>
      <c r="AGC209" s="14"/>
      <c r="AGD209" s="14"/>
      <c r="AGE209" s="14"/>
      <c r="AGF209" s="14"/>
      <c r="AGG209" s="14"/>
      <c r="AGH209" s="14"/>
      <c r="AGI209" s="14"/>
      <c r="AGJ209" s="14"/>
      <c r="AGK209" s="14"/>
      <c r="AGL209" s="14"/>
      <c r="AGM209" s="14"/>
      <c r="AGN209" s="14"/>
      <c r="AGO209" s="14"/>
      <c r="AGP209" s="14"/>
      <c r="AGQ209" s="14"/>
      <c r="AGR209" s="14"/>
      <c r="AGS209" s="14"/>
      <c r="AGT209" s="14"/>
      <c r="AGU209" s="14"/>
      <c r="AGV209" s="14"/>
      <c r="AGW209" s="14"/>
      <c r="AGX209" s="14"/>
      <c r="AGY209" s="14"/>
      <c r="AGZ209" s="14"/>
      <c r="AHA209" s="14"/>
      <c r="AHB209" s="14"/>
      <c r="AHC209" s="14"/>
      <c r="AHD209" s="14"/>
      <c r="AHE209" s="14"/>
      <c r="AHF209" s="14"/>
      <c r="AHG209" s="14"/>
      <c r="AHH209" s="14"/>
      <c r="AHI209" s="14"/>
      <c r="AHJ209" s="14"/>
      <c r="AHK209" s="14"/>
      <c r="AHL209" s="14"/>
      <c r="AHM209" s="14"/>
      <c r="AHN209" s="14"/>
      <c r="AHO209" s="14"/>
      <c r="AHP209" s="14"/>
      <c r="AHQ209" s="14"/>
      <c r="AHR209" s="14"/>
      <c r="AHS209" s="14"/>
      <c r="AHT209" s="14"/>
      <c r="AHU209" s="14"/>
      <c r="AHV209" s="14"/>
      <c r="AHW209" s="14"/>
      <c r="AHX209" s="14"/>
      <c r="AHY209" s="14"/>
      <c r="AHZ209" s="14"/>
      <c r="AIA209" s="14"/>
      <c r="AIB209" s="14"/>
      <c r="AIC209" s="14"/>
      <c r="AID209" s="14"/>
      <c r="AIE209" s="14"/>
      <c r="AIF209" s="14"/>
      <c r="AIG209" s="14"/>
      <c r="AIH209" s="14"/>
      <c r="AII209" s="14"/>
      <c r="AIJ209" s="14"/>
      <c r="AIK209" s="14"/>
      <c r="AIL209" s="14"/>
      <c r="AIM209" s="14"/>
      <c r="AIN209" s="14"/>
      <c r="AIO209" s="14"/>
      <c r="AIP209" s="14"/>
      <c r="AIQ209" s="14"/>
      <c r="AIR209" s="14"/>
      <c r="AIS209" s="14"/>
      <c r="AIT209" s="14"/>
      <c r="AIU209" s="14"/>
      <c r="AIV209" s="14"/>
      <c r="AIW209" s="14"/>
      <c r="AIX209" s="14"/>
      <c r="AIY209" s="14"/>
      <c r="AIZ209" s="14"/>
      <c r="AJA209" s="14"/>
      <c r="AJB209" s="14"/>
      <c r="AJC209" s="14"/>
      <c r="AJD209" s="14"/>
      <c r="AJE209" s="14"/>
      <c r="AJF209" s="14"/>
      <c r="AJG209" s="14"/>
      <c r="AJH209" s="14"/>
      <c r="AJI209" s="14"/>
      <c r="AJJ209" s="14"/>
      <c r="AJK209" s="14"/>
      <c r="AJL209" s="14"/>
      <c r="AJM209" s="14"/>
      <c r="AJN209" s="14"/>
      <c r="AJO209" s="14"/>
      <c r="AJP209" s="14"/>
      <c r="AJQ209" s="14"/>
      <c r="AJR209" s="14"/>
      <c r="AJS209" s="14"/>
      <c r="AJT209" s="14"/>
      <c r="AJU209" s="14"/>
      <c r="AJV209" s="14"/>
      <c r="AJW209" s="14"/>
      <c r="AJX209" s="14"/>
      <c r="AJY209" s="14"/>
      <c r="AJZ209" s="14"/>
      <c r="AKA209" s="14"/>
      <c r="AKB209" s="14"/>
      <c r="AKC209" s="14"/>
      <c r="AKD209" s="14"/>
      <c r="AKE209" s="14"/>
      <c r="AKF209" s="14"/>
      <c r="AKG209" s="14"/>
      <c r="AKH209" s="14"/>
      <c r="AKI209" s="14"/>
      <c r="AKJ209" s="14"/>
      <c r="AKK209" s="14"/>
      <c r="AKL209" s="14"/>
      <c r="AKM209" s="14"/>
      <c r="AKN209" s="14"/>
      <c r="AKO209" s="14"/>
      <c r="AKP209" s="14"/>
      <c r="AKQ209" s="14"/>
      <c r="AKR209" s="14"/>
      <c r="AKS209" s="14"/>
      <c r="AKT209" s="14"/>
      <c r="AKU209" s="14"/>
      <c r="AKV209" s="14"/>
      <c r="AKW209" s="14"/>
      <c r="AKX209" s="14"/>
      <c r="AKY209" s="14"/>
      <c r="AKZ209" s="14"/>
      <c r="ALA209" s="14"/>
      <c r="ALB209" s="14"/>
      <c r="ALC209" s="14"/>
      <c r="ALD209" s="14"/>
      <c r="ALE209" s="14"/>
      <c r="ALF209" s="14"/>
      <c r="ALG209" s="14"/>
      <c r="ALH209" s="14"/>
      <c r="ALI209" s="14"/>
      <c r="ALJ209" s="14"/>
      <c r="ALK209" s="14"/>
      <c r="ALL209" s="14"/>
      <c r="ALM209" s="14"/>
      <c r="ALN209" s="14"/>
      <c r="ALO209" s="14"/>
      <c r="ALP209" s="14"/>
      <c r="ALQ209" s="14"/>
      <c r="ALR209" s="14"/>
      <c r="ALS209" s="14"/>
      <c r="ALT209" s="14"/>
      <c r="ALU209" s="14"/>
      <c r="ALV209" s="14"/>
      <c r="ALW209" s="14"/>
      <c r="ALX209" s="14"/>
      <c r="ALY209" s="14"/>
      <c r="ALZ209" s="14"/>
      <c r="AMA209" s="14"/>
      <c r="AMB209" s="14"/>
      <c r="AMC209" s="14"/>
      <c r="AMD209" s="14"/>
      <c r="AME209" s="14"/>
      <c r="AMF209" s="14"/>
      <c r="AMG209" s="14"/>
      <c r="AMH209" s="14"/>
      <c r="AMI209" s="14"/>
      <c r="AMJ209" s="14"/>
      <c r="AMK209" s="14"/>
      <c r="AML209" s="14"/>
      <c r="AMM209" s="14"/>
      <c r="AMN209" s="14"/>
      <c r="AMO209" s="14"/>
      <c r="AMP209" s="14"/>
      <c r="AMQ209" s="14"/>
      <c r="AMR209" s="14"/>
      <c r="AMS209" s="14"/>
      <c r="AMT209" s="14"/>
      <c r="AMU209" s="14"/>
      <c r="AMV209" s="14"/>
      <c r="AMW209" s="14"/>
      <c r="AMX209" s="14"/>
      <c r="AMY209" s="14"/>
      <c r="AMZ209" s="14"/>
      <c r="ANA209" s="14"/>
      <c r="ANB209" s="14"/>
      <c r="ANC209" s="14"/>
      <c r="AND209" s="14"/>
      <c r="ANE209" s="14"/>
      <c r="ANF209" s="14"/>
      <c r="ANG209" s="14"/>
      <c r="ANH209" s="14"/>
      <c r="ANI209" s="14"/>
      <c r="ANJ209" s="14"/>
      <c r="ANK209" s="14"/>
      <c r="ANL209" s="14"/>
      <c r="ANM209" s="14"/>
      <c r="ANN209" s="14"/>
      <c r="ANO209" s="14"/>
      <c r="ANP209" s="14"/>
      <c r="ANQ209" s="14"/>
      <c r="ANR209" s="14"/>
      <c r="ANS209" s="14"/>
      <c r="ANT209" s="14"/>
      <c r="ANU209" s="14"/>
      <c r="ANV209" s="14"/>
      <c r="ANW209" s="14"/>
      <c r="ANX209" s="14"/>
      <c r="ANY209" s="14"/>
      <c r="ANZ209" s="14"/>
      <c r="AOA209" s="14"/>
      <c r="AOB209" s="14"/>
      <c r="AOC209" s="14"/>
      <c r="AOD209" s="14"/>
      <c r="AOE209" s="14"/>
      <c r="AOF209" s="14"/>
      <c r="AOG209" s="14"/>
      <c r="AOH209" s="14"/>
      <c r="AOI209" s="14"/>
      <c r="AOJ209" s="14"/>
      <c r="AOK209" s="14"/>
      <c r="AOL209" s="14"/>
      <c r="AOM209" s="14"/>
      <c r="AON209" s="14"/>
      <c r="AOO209" s="14"/>
      <c r="AOP209" s="14"/>
      <c r="AOQ209" s="14"/>
      <c r="AOR209" s="14"/>
      <c r="AOS209" s="14"/>
      <c r="AOT209" s="14"/>
      <c r="AOU209" s="14"/>
      <c r="AOV209" s="14"/>
      <c r="AOW209" s="14"/>
      <c r="AOX209" s="14"/>
      <c r="AOY209" s="14"/>
      <c r="AOZ209" s="14"/>
      <c r="APA209" s="14"/>
      <c r="APB209" s="14"/>
      <c r="APC209" s="14"/>
      <c r="APD209" s="14"/>
      <c r="APE209" s="14"/>
      <c r="APF209" s="14"/>
      <c r="APG209" s="14"/>
      <c r="APH209" s="14"/>
      <c r="API209" s="14"/>
      <c r="APJ209" s="14"/>
      <c r="APK209" s="14"/>
      <c r="APL209" s="14"/>
      <c r="APM209" s="14"/>
      <c r="APN209" s="14"/>
      <c r="APO209" s="14"/>
      <c r="APP209" s="14"/>
      <c r="APQ209" s="14"/>
      <c r="APR209" s="14"/>
      <c r="APS209" s="14"/>
      <c r="APT209" s="14"/>
      <c r="APU209" s="14"/>
      <c r="APV209" s="14"/>
      <c r="APW209" s="14"/>
      <c r="APX209" s="14"/>
      <c r="APY209" s="14"/>
      <c r="APZ209" s="14"/>
      <c r="AQA209" s="14"/>
      <c r="AQB209" s="14"/>
      <c r="AQC209" s="14"/>
      <c r="AQD209" s="14"/>
      <c r="AQE209" s="14"/>
      <c r="AQF209" s="14"/>
      <c r="AQG209" s="14"/>
      <c r="AQH209" s="14"/>
      <c r="AQI209" s="14"/>
      <c r="AQJ209" s="14"/>
      <c r="AQK209" s="14"/>
      <c r="AQL209" s="14"/>
      <c r="AQM209" s="14"/>
      <c r="AQN209" s="14"/>
      <c r="AQO209" s="14"/>
      <c r="AQP209" s="14"/>
      <c r="AQQ209" s="14"/>
      <c r="AQR209" s="14"/>
      <c r="AQS209" s="14"/>
      <c r="AQT209" s="14"/>
      <c r="AQU209" s="14"/>
      <c r="AQV209" s="14"/>
      <c r="AQW209" s="14"/>
      <c r="AQX209" s="14"/>
      <c r="AQY209" s="14"/>
      <c r="AQZ209" s="14"/>
      <c r="ARA209" s="14"/>
      <c r="ARB209" s="14"/>
      <c r="ARC209" s="14"/>
      <c r="ARD209" s="14"/>
      <c r="ARE209" s="14"/>
      <c r="ARF209" s="14"/>
      <c r="ARG209" s="14"/>
      <c r="ARH209" s="14"/>
      <c r="ARI209" s="14"/>
      <c r="ARJ209" s="14"/>
      <c r="ARK209" s="14"/>
      <c r="ARL209" s="14"/>
      <c r="ARM209" s="14"/>
      <c r="ARN209" s="14"/>
      <c r="ARO209" s="14"/>
      <c r="ARP209" s="14"/>
      <c r="ARQ209" s="14"/>
      <c r="ARR209" s="14"/>
      <c r="ARS209" s="14"/>
      <c r="ART209" s="14"/>
      <c r="ARU209" s="14"/>
      <c r="ARV209" s="14"/>
      <c r="ARW209" s="14"/>
      <c r="ARX209" s="14"/>
      <c r="ARY209" s="14"/>
      <c r="ARZ209" s="14"/>
      <c r="ASA209" s="14"/>
      <c r="ASB209" s="14"/>
      <c r="ASC209" s="14"/>
      <c r="ASD209" s="14"/>
      <c r="ASE209" s="14"/>
      <c r="ASF209" s="14"/>
      <c r="ASG209" s="14"/>
      <c r="ASH209" s="14"/>
      <c r="ASI209" s="14"/>
      <c r="ASJ209" s="14"/>
      <c r="ASK209" s="14"/>
      <c r="ASL209" s="14"/>
      <c r="ASM209" s="14"/>
      <c r="ASN209" s="14"/>
      <c r="ASO209" s="14"/>
      <c r="ASP209" s="14"/>
      <c r="ASQ209" s="14"/>
      <c r="ASR209" s="14"/>
      <c r="ASS209" s="14"/>
      <c r="AST209" s="14"/>
      <c r="ASU209" s="14"/>
      <c r="ASV209" s="14"/>
      <c r="ASW209" s="14"/>
      <c r="ASX209" s="14"/>
      <c r="ASY209" s="14"/>
      <c r="ASZ209" s="14"/>
      <c r="ATA209" s="14"/>
      <c r="ATB209" s="14"/>
      <c r="ATC209" s="14"/>
      <c r="ATD209" s="14"/>
    </row>
    <row r="210" spans="63:1200">
      <c r="BK210" s="14" t="str">
        <f t="shared" si="2117"/>
        <v/>
      </c>
      <c r="ABO210" s="14"/>
      <c r="ABP210" s="14"/>
      <c r="ABQ210" s="14"/>
      <c r="ABR210" s="14"/>
      <c r="ABS210" s="14"/>
      <c r="ABT210" s="14"/>
      <c r="ABU210" s="14"/>
      <c r="ABV210" s="14"/>
      <c r="ABW210" s="14"/>
      <c r="ABX210" s="14"/>
      <c r="ABY210" s="14"/>
      <c r="ABZ210" s="14"/>
      <c r="ACA210" s="14"/>
      <c r="ACB210" s="14"/>
      <c r="ACC210" s="14"/>
      <c r="ACD210" s="14"/>
      <c r="ACE210" s="14"/>
      <c r="ACF210" s="14"/>
      <c r="ACG210" s="14"/>
      <c r="ACH210" s="14"/>
      <c r="ACI210" s="14"/>
      <c r="ACJ210" s="14"/>
      <c r="ACK210" s="14"/>
      <c r="ACL210" s="14"/>
      <c r="ACM210" s="14"/>
      <c r="ACN210" s="14"/>
      <c r="ACO210" s="14"/>
      <c r="ACP210" s="14"/>
      <c r="ACQ210" s="14"/>
      <c r="ACR210" s="14"/>
      <c r="ACS210" s="14"/>
      <c r="ACT210" s="14"/>
      <c r="ACU210" s="14"/>
      <c r="ACV210" s="14"/>
      <c r="ACW210" s="14"/>
      <c r="ACX210" s="14"/>
      <c r="ACY210" s="14"/>
      <c r="ACZ210" s="14"/>
      <c r="ADA210" s="14"/>
      <c r="ADB210" s="14"/>
      <c r="ADC210" s="14"/>
      <c r="ADD210" s="14"/>
      <c r="ADE210" s="14"/>
      <c r="ADF210" s="14"/>
      <c r="ADG210" s="14"/>
      <c r="ADH210" s="14"/>
      <c r="ADI210" s="14"/>
      <c r="ADJ210" s="14"/>
      <c r="ADK210" s="14"/>
      <c r="ADL210" s="14"/>
      <c r="ADM210" s="14"/>
      <c r="ADN210" s="14"/>
      <c r="ADO210" s="14"/>
      <c r="ADP210" s="14"/>
      <c r="ADQ210" s="14"/>
      <c r="ADR210" s="14"/>
      <c r="ADS210" s="14"/>
      <c r="ADT210" s="14"/>
      <c r="ADU210" s="14"/>
      <c r="ADV210" s="14"/>
      <c r="ADW210" s="14"/>
      <c r="ADX210" s="14"/>
      <c r="ADY210" s="14"/>
      <c r="ADZ210" s="14"/>
      <c r="AEA210" s="14"/>
      <c r="AEB210" s="14"/>
      <c r="AEC210" s="14"/>
      <c r="AED210" s="14"/>
      <c r="AEE210" s="14"/>
      <c r="AEF210" s="14"/>
      <c r="AEG210" s="14"/>
      <c r="AEH210" s="14"/>
      <c r="AEI210" s="14"/>
      <c r="AEJ210" s="14"/>
      <c r="AEK210" s="14"/>
      <c r="AEL210" s="14"/>
      <c r="AEM210" s="14"/>
      <c r="AEN210" s="14"/>
      <c r="AEO210" s="14"/>
      <c r="AEP210" s="14"/>
      <c r="AEQ210" s="14"/>
      <c r="AER210" s="14"/>
      <c r="AES210" s="14"/>
      <c r="AET210" s="14"/>
      <c r="AEU210" s="14"/>
      <c r="AEV210" s="14"/>
      <c r="AEW210" s="14"/>
      <c r="AEX210" s="14"/>
      <c r="AEY210" s="14"/>
      <c r="AEZ210" s="14"/>
      <c r="AFA210" s="14"/>
      <c r="AFB210" s="14"/>
      <c r="AFC210" s="14"/>
      <c r="AFD210" s="14"/>
      <c r="AFE210" s="14"/>
      <c r="AFF210" s="14"/>
      <c r="AFG210" s="14"/>
      <c r="AFH210" s="14"/>
      <c r="AFI210" s="14"/>
      <c r="AFJ210" s="14"/>
      <c r="AFK210" s="14"/>
      <c r="AFL210" s="14"/>
      <c r="AFM210" s="14"/>
      <c r="AFN210" s="14"/>
      <c r="AFO210" s="14"/>
      <c r="AFP210" s="14"/>
      <c r="AFQ210" s="14"/>
      <c r="AFR210" s="14"/>
      <c r="AFS210" s="14"/>
      <c r="AFT210" s="14"/>
      <c r="AFU210" s="14"/>
      <c r="AFV210" s="14"/>
      <c r="AFW210" s="14"/>
      <c r="AFX210" s="14"/>
      <c r="AFY210" s="14"/>
      <c r="AFZ210" s="14"/>
      <c r="AGA210" s="14"/>
      <c r="AGB210" s="14"/>
      <c r="AGC210" s="14"/>
      <c r="AGD210" s="14"/>
      <c r="AGE210" s="14"/>
      <c r="AGF210" s="14"/>
      <c r="AGG210" s="14"/>
      <c r="AGH210" s="14"/>
      <c r="AGI210" s="14"/>
      <c r="AGJ210" s="14"/>
      <c r="AGK210" s="14"/>
      <c r="AGL210" s="14"/>
      <c r="AGM210" s="14"/>
      <c r="AGN210" s="14"/>
      <c r="AGO210" s="14"/>
      <c r="AGP210" s="14"/>
      <c r="AGQ210" s="14"/>
      <c r="AGR210" s="14"/>
      <c r="AGS210" s="14"/>
      <c r="AGT210" s="14"/>
      <c r="AGU210" s="14"/>
      <c r="AGV210" s="14"/>
      <c r="AGW210" s="14"/>
      <c r="AGX210" s="14"/>
      <c r="AGY210" s="14"/>
      <c r="AGZ210" s="14"/>
      <c r="AHA210" s="14"/>
      <c r="AHB210" s="14"/>
      <c r="AHC210" s="14"/>
      <c r="AHD210" s="14"/>
      <c r="AHE210" s="14"/>
      <c r="AHF210" s="14"/>
      <c r="AHG210" s="14"/>
      <c r="AHH210" s="14"/>
      <c r="AHI210" s="14"/>
      <c r="AHJ210" s="14"/>
      <c r="AHK210" s="14"/>
      <c r="AHL210" s="14"/>
      <c r="AHM210" s="14"/>
      <c r="AHN210" s="14"/>
      <c r="AHO210" s="14"/>
      <c r="AHP210" s="14"/>
      <c r="AHQ210" s="14"/>
      <c r="AHR210" s="14"/>
      <c r="AHS210" s="14"/>
      <c r="AHT210" s="14"/>
      <c r="AHU210" s="14"/>
      <c r="AHV210" s="14"/>
      <c r="AHW210" s="14"/>
      <c r="AHX210" s="14"/>
      <c r="AHY210" s="14"/>
      <c r="AHZ210" s="14"/>
      <c r="AIA210" s="14"/>
      <c r="AIB210" s="14"/>
      <c r="AIC210" s="14"/>
      <c r="AID210" s="14"/>
      <c r="AIE210" s="14"/>
      <c r="AIF210" s="14"/>
      <c r="AIG210" s="14"/>
      <c r="AIH210" s="14"/>
      <c r="AII210" s="14"/>
      <c r="AIJ210" s="14"/>
      <c r="AIK210" s="14"/>
      <c r="AIL210" s="14"/>
      <c r="AIM210" s="14"/>
      <c r="AIN210" s="14"/>
      <c r="AIO210" s="14"/>
      <c r="AIP210" s="14"/>
      <c r="AIQ210" s="14"/>
      <c r="AIR210" s="14"/>
      <c r="AIS210" s="14"/>
      <c r="AIT210" s="14"/>
      <c r="AIU210" s="14"/>
      <c r="AIV210" s="14"/>
      <c r="AIW210" s="14"/>
      <c r="AIX210" s="14"/>
      <c r="AIY210" s="14"/>
      <c r="AIZ210" s="14"/>
      <c r="AJA210" s="14"/>
      <c r="AJB210" s="14"/>
      <c r="AJC210" s="14"/>
      <c r="AJD210" s="14"/>
      <c r="AJE210" s="14"/>
      <c r="AJF210" s="14"/>
      <c r="AJG210" s="14"/>
      <c r="AJH210" s="14"/>
      <c r="AJI210" s="14"/>
      <c r="AJJ210" s="14"/>
      <c r="AJK210" s="14"/>
      <c r="AJL210" s="14"/>
      <c r="AJM210" s="14"/>
      <c r="AJN210" s="14"/>
      <c r="AJO210" s="14"/>
      <c r="AJP210" s="14"/>
      <c r="AJQ210" s="14"/>
      <c r="AJR210" s="14"/>
      <c r="AJS210" s="14"/>
      <c r="AJT210" s="14"/>
      <c r="AJU210" s="14"/>
      <c r="AJV210" s="14"/>
      <c r="AJW210" s="14"/>
      <c r="AJX210" s="14"/>
      <c r="AJY210" s="14"/>
      <c r="AJZ210" s="14"/>
      <c r="AKA210" s="14"/>
      <c r="AKB210" s="14"/>
      <c r="AKC210" s="14"/>
      <c r="AKD210" s="14"/>
      <c r="AKE210" s="14"/>
      <c r="AKF210" s="14"/>
      <c r="AKG210" s="14"/>
      <c r="AKH210" s="14"/>
      <c r="AKI210" s="14"/>
      <c r="AKJ210" s="14"/>
      <c r="AKK210" s="14"/>
      <c r="AKL210" s="14"/>
      <c r="AKM210" s="14"/>
      <c r="AKN210" s="14"/>
      <c r="AKO210" s="14"/>
      <c r="AKP210" s="14"/>
      <c r="AKQ210" s="14"/>
      <c r="AKR210" s="14"/>
      <c r="AKS210" s="14"/>
      <c r="AKT210" s="14"/>
      <c r="AKU210" s="14"/>
      <c r="AKV210" s="14"/>
      <c r="AKW210" s="14"/>
      <c r="AKX210" s="14"/>
      <c r="AKY210" s="14"/>
      <c r="AKZ210" s="14"/>
      <c r="ALA210" s="14"/>
      <c r="ALB210" s="14"/>
      <c r="ALC210" s="14"/>
      <c r="ALD210" s="14"/>
      <c r="ALE210" s="14"/>
      <c r="ALF210" s="14"/>
      <c r="ALG210" s="14"/>
      <c r="ALH210" s="14"/>
      <c r="ALI210" s="14"/>
      <c r="ALJ210" s="14"/>
      <c r="ALK210" s="14"/>
      <c r="ALL210" s="14"/>
      <c r="ALM210" s="14"/>
      <c r="ALN210" s="14"/>
      <c r="ALO210" s="14"/>
      <c r="ALP210" s="14"/>
      <c r="ALQ210" s="14"/>
      <c r="ALR210" s="14"/>
      <c r="ALS210" s="14"/>
      <c r="ALT210" s="14"/>
      <c r="ALU210" s="14"/>
      <c r="ALV210" s="14"/>
      <c r="ALW210" s="14"/>
      <c r="ALX210" s="14"/>
      <c r="ALY210" s="14"/>
      <c r="ALZ210" s="14"/>
      <c r="AMA210" s="14"/>
      <c r="AMB210" s="14"/>
      <c r="AMC210" s="14"/>
      <c r="AMD210" s="14"/>
      <c r="AME210" s="14"/>
      <c r="AMF210" s="14"/>
      <c r="AMG210" s="14"/>
      <c r="AMH210" s="14"/>
      <c r="AMI210" s="14"/>
      <c r="AMJ210" s="14"/>
      <c r="AMK210" s="14"/>
      <c r="AML210" s="14"/>
      <c r="AMM210" s="14"/>
      <c r="AMN210" s="14"/>
      <c r="AMO210" s="14"/>
      <c r="AMP210" s="14"/>
      <c r="AMQ210" s="14"/>
      <c r="AMR210" s="14"/>
      <c r="AMS210" s="14"/>
      <c r="AMT210" s="14"/>
      <c r="AMU210" s="14"/>
      <c r="AMV210" s="14"/>
      <c r="AMW210" s="14"/>
      <c r="AMX210" s="14"/>
      <c r="AMY210" s="14"/>
      <c r="AMZ210" s="14"/>
      <c r="ANA210" s="14"/>
      <c r="ANB210" s="14"/>
      <c r="ANC210" s="14"/>
      <c r="AND210" s="14"/>
      <c r="ANE210" s="14"/>
      <c r="ANF210" s="14"/>
      <c r="ANG210" s="14"/>
      <c r="ANH210" s="14"/>
      <c r="ANI210" s="14"/>
      <c r="ANJ210" s="14"/>
      <c r="ANK210" s="14"/>
      <c r="ANL210" s="14"/>
      <c r="ANM210" s="14"/>
      <c r="ANN210" s="14"/>
      <c r="ANO210" s="14"/>
      <c r="ANP210" s="14"/>
      <c r="ANQ210" s="14"/>
      <c r="ANR210" s="14"/>
      <c r="ANS210" s="14"/>
      <c r="ANT210" s="14"/>
      <c r="ANU210" s="14"/>
      <c r="ANV210" s="14"/>
      <c r="ANW210" s="14"/>
      <c r="ANX210" s="14"/>
      <c r="ANY210" s="14"/>
      <c r="ANZ210" s="14"/>
      <c r="AOA210" s="14"/>
      <c r="AOB210" s="14"/>
      <c r="AOC210" s="14"/>
      <c r="AOD210" s="14"/>
      <c r="AOE210" s="14"/>
      <c r="AOF210" s="14"/>
      <c r="AOG210" s="14"/>
      <c r="AOH210" s="14"/>
      <c r="AOI210" s="14"/>
      <c r="AOJ210" s="14"/>
      <c r="AOK210" s="14"/>
      <c r="AOL210" s="14"/>
      <c r="AOM210" s="14"/>
      <c r="AON210" s="14"/>
      <c r="AOO210" s="14"/>
      <c r="AOP210" s="14"/>
      <c r="AOQ210" s="14"/>
      <c r="AOR210" s="14"/>
      <c r="AOS210" s="14"/>
      <c r="AOT210" s="14"/>
      <c r="AOU210" s="14"/>
      <c r="AOV210" s="14"/>
      <c r="AOW210" s="14"/>
      <c r="AOX210" s="14"/>
      <c r="AOY210" s="14"/>
      <c r="AOZ210" s="14"/>
      <c r="APA210" s="14"/>
      <c r="APB210" s="14"/>
      <c r="APC210" s="14"/>
      <c r="APD210" s="14"/>
      <c r="APE210" s="14"/>
      <c r="APF210" s="14"/>
      <c r="APG210" s="14"/>
      <c r="APH210" s="14"/>
      <c r="API210" s="14"/>
      <c r="APJ210" s="14"/>
      <c r="APK210" s="14"/>
      <c r="APL210" s="14"/>
      <c r="APM210" s="14"/>
      <c r="APN210" s="14"/>
      <c r="APO210" s="14"/>
      <c r="APP210" s="14"/>
      <c r="APQ210" s="14"/>
      <c r="APR210" s="14"/>
      <c r="APS210" s="14"/>
      <c r="APT210" s="14"/>
      <c r="APU210" s="14"/>
      <c r="APV210" s="14"/>
      <c r="APW210" s="14"/>
      <c r="APX210" s="14"/>
      <c r="APY210" s="14"/>
      <c r="APZ210" s="14"/>
      <c r="AQA210" s="14"/>
      <c r="AQB210" s="14"/>
      <c r="AQC210" s="14"/>
      <c r="AQD210" s="14"/>
      <c r="AQE210" s="14"/>
      <c r="AQF210" s="14"/>
      <c r="AQG210" s="14"/>
      <c r="AQH210" s="14"/>
      <c r="AQI210" s="14"/>
      <c r="AQJ210" s="14"/>
      <c r="AQK210" s="14"/>
      <c r="AQL210" s="14"/>
      <c r="AQM210" s="14"/>
      <c r="AQN210" s="14"/>
      <c r="AQO210" s="14"/>
      <c r="AQP210" s="14"/>
      <c r="AQQ210" s="14"/>
      <c r="AQR210" s="14"/>
      <c r="AQS210" s="14"/>
      <c r="AQT210" s="14"/>
      <c r="AQU210" s="14"/>
      <c r="AQV210" s="14"/>
      <c r="AQW210" s="14"/>
      <c r="AQX210" s="14"/>
      <c r="AQY210" s="14"/>
      <c r="AQZ210" s="14"/>
      <c r="ARA210" s="14"/>
      <c r="ARB210" s="14"/>
      <c r="ARC210" s="14"/>
      <c r="ARD210" s="14"/>
      <c r="ARE210" s="14"/>
      <c r="ARF210" s="14"/>
      <c r="ARG210" s="14"/>
      <c r="ARH210" s="14"/>
      <c r="ARI210" s="14"/>
      <c r="ARJ210" s="14"/>
      <c r="ARK210" s="14"/>
      <c r="ARL210" s="14"/>
      <c r="ARM210" s="14"/>
      <c r="ARN210" s="14"/>
      <c r="ARO210" s="14"/>
      <c r="ARP210" s="14"/>
      <c r="ARQ210" s="14"/>
      <c r="ARR210" s="14"/>
      <c r="ARS210" s="14"/>
      <c r="ART210" s="14"/>
      <c r="ARU210" s="14"/>
      <c r="ARV210" s="14"/>
      <c r="ARW210" s="14"/>
      <c r="ARX210" s="14"/>
      <c r="ARY210" s="14"/>
      <c r="ARZ210" s="14"/>
      <c r="ASA210" s="14"/>
      <c r="ASB210" s="14"/>
      <c r="ASC210" s="14"/>
      <c r="ASD210" s="14"/>
      <c r="ASE210" s="14"/>
      <c r="ASF210" s="14"/>
      <c r="ASG210" s="14"/>
      <c r="ASH210" s="14"/>
      <c r="ASI210" s="14"/>
      <c r="ASJ210" s="14"/>
      <c r="ASK210" s="14"/>
      <c r="ASL210" s="14"/>
      <c r="ASM210" s="14"/>
      <c r="ASN210" s="14"/>
      <c r="ASO210" s="14"/>
      <c r="ASP210" s="14"/>
      <c r="ASQ210" s="14"/>
      <c r="ASR210" s="14"/>
      <c r="ASS210" s="14"/>
      <c r="AST210" s="14"/>
      <c r="ASU210" s="14"/>
      <c r="ASV210" s="14"/>
      <c r="ASW210" s="14"/>
      <c r="ASX210" s="14"/>
      <c r="ASY210" s="14"/>
      <c r="ASZ210" s="14"/>
      <c r="ATA210" s="14"/>
      <c r="ATB210" s="14"/>
      <c r="ATC210" s="14"/>
      <c r="ATD210" s="14"/>
    </row>
    <row r="211" spans="63:1200">
      <c r="BK211" s="14" t="str">
        <f t="shared" si="2117"/>
        <v/>
      </c>
      <c r="ABO211" s="14"/>
      <c r="ABP211" s="14"/>
      <c r="ABQ211" s="14"/>
      <c r="ABR211" s="14"/>
      <c r="ABS211" s="14"/>
      <c r="ABT211" s="14"/>
      <c r="ABU211" s="14"/>
      <c r="ABV211" s="14"/>
      <c r="ABW211" s="14"/>
      <c r="ABX211" s="14"/>
      <c r="ABY211" s="14"/>
      <c r="ABZ211" s="14"/>
      <c r="ACA211" s="14"/>
      <c r="ACB211" s="14"/>
      <c r="ACC211" s="14"/>
      <c r="ACD211" s="14"/>
      <c r="ACE211" s="14"/>
      <c r="ACF211" s="14"/>
      <c r="ACG211" s="14"/>
      <c r="ACH211" s="14"/>
      <c r="ACI211" s="14"/>
      <c r="ACJ211" s="14"/>
      <c r="ACK211" s="14"/>
      <c r="ACL211" s="14"/>
      <c r="ACM211" s="14"/>
      <c r="ACN211" s="14"/>
      <c r="ACO211" s="14"/>
      <c r="ACP211" s="14"/>
      <c r="ACQ211" s="14"/>
      <c r="ACR211" s="14"/>
      <c r="ACS211" s="14"/>
      <c r="ACT211" s="14"/>
      <c r="ACU211" s="14"/>
      <c r="ACV211" s="14"/>
      <c r="ACW211" s="14"/>
      <c r="ACX211" s="14"/>
      <c r="ACY211" s="14"/>
      <c r="ACZ211" s="14"/>
      <c r="ADA211" s="14"/>
      <c r="ADB211" s="14"/>
      <c r="ADC211" s="14"/>
      <c r="ADD211" s="14"/>
      <c r="ADE211" s="14"/>
      <c r="ADF211" s="14"/>
      <c r="ADG211" s="14"/>
      <c r="ADH211" s="14"/>
      <c r="ADI211" s="14"/>
      <c r="ADJ211" s="14"/>
      <c r="ADK211" s="14"/>
      <c r="ADL211" s="14"/>
      <c r="ADM211" s="14"/>
      <c r="ADN211" s="14"/>
      <c r="ADO211" s="14"/>
      <c r="ADP211" s="14"/>
      <c r="ADQ211" s="14"/>
      <c r="ADR211" s="14"/>
      <c r="ADS211" s="14"/>
      <c r="ADT211" s="14"/>
      <c r="ADU211" s="14"/>
      <c r="ADV211" s="14"/>
      <c r="ADW211" s="14"/>
      <c r="ADX211" s="14"/>
      <c r="ADY211" s="14"/>
      <c r="ADZ211" s="14"/>
      <c r="AEA211" s="14"/>
      <c r="AEB211" s="14"/>
      <c r="AEC211" s="14"/>
      <c r="AED211" s="14"/>
      <c r="AEE211" s="14"/>
      <c r="AEF211" s="14"/>
      <c r="AEG211" s="14"/>
      <c r="AEH211" s="14"/>
      <c r="AEI211" s="14"/>
      <c r="AEJ211" s="14"/>
      <c r="AEK211" s="14"/>
      <c r="AEL211" s="14"/>
      <c r="AEM211" s="14"/>
      <c r="AEN211" s="14"/>
      <c r="AEO211" s="14"/>
      <c r="AEP211" s="14"/>
      <c r="AEQ211" s="14"/>
      <c r="AER211" s="14"/>
      <c r="AES211" s="14"/>
      <c r="AET211" s="14"/>
      <c r="AEU211" s="14"/>
      <c r="AEV211" s="14"/>
      <c r="AEW211" s="14"/>
      <c r="AEX211" s="14"/>
      <c r="AEY211" s="14"/>
      <c r="AEZ211" s="14"/>
      <c r="AFA211" s="14"/>
      <c r="AFB211" s="14"/>
      <c r="AFC211" s="14"/>
      <c r="AFD211" s="14"/>
      <c r="AFE211" s="14"/>
      <c r="AFF211" s="14"/>
      <c r="AFG211" s="14"/>
      <c r="AFH211" s="14"/>
      <c r="AFI211" s="14"/>
      <c r="AFJ211" s="14"/>
      <c r="AFK211" s="14"/>
      <c r="AFL211" s="14"/>
      <c r="AFM211" s="14"/>
      <c r="AFN211" s="14"/>
      <c r="AFO211" s="14"/>
      <c r="AFP211" s="14"/>
      <c r="AFQ211" s="14"/>
      <c r="AFR211" s="14"/>
      <c r="AFS211" s="14"/>
      <c r="AFT211" s="14"/>
      <c r="AFU211" s="14"/>
      <c r="AFV211" s="14"/>
      <c r="AFW211" s="14"/>
      <c r="AFX211" s="14"/>
      <c r="AFY211" s="14"/>
      <c r="AFZ211" s="14"/>
      <c r="AGA211" s="14"/>
      <c r="AGB211" s="14"/>
      <c r="AGC211" s="14"/>
      <c r="AGD211" s="14"/>
      <c r="AGE211" s="14"/>
      <c r="AGF211" s="14"/>
      <c r="AGG211" s="14"/>
      <c r="AGH211" s="14"/>
      <c r="AGI211" s="14"/>
      <c r="AGJ211" s="14"/>
      <c r="AGK211" s="14"/>
      <c r="AGL211" s="14"/>
      <c r="AGM211" s="14"/>
      <c r="AGN211" s="14"/>
      <c r="AGO211" s="14"/>
      <c r="AGP211" s="14"/>
      <c r="AGQ211" s="14"/>
      <c r="AGR211" s="14"/>
      <c r="AGS211" s="14"/>
      <c r="AGT211" s="14"/>
      <c r="AGU211" s="14"/>
      <c r="AGV211" s="14"/>
      <c r="AGW211" s="14"/>
      <c r="AGX211" s="14"/>
      <c r="AGY211" s="14"/>
      <c r="AGZ211" s="14"/>
      <c r="AHA211" s="14"/>
      <c r="AHB211" s="14"/>
      <c r="AHC211" s="14"/>
      <c r="AHD211" s="14"/>
      <c r="AHE211" s="14"/>
      <c r="AHF211" s="14"/>
      <c r="AHG211" s="14"/>
      <c r="AHH211" s="14"/>
      <c r="AHI211" s="14"/>
      <c r="AHJ211" s="14"/>
      <c r="AHK211" s="14"/>
      <c r="AHL211" s="14"/>
      <c r="AHM211" s="14"/>
      <c r="AHN211" s="14"/>
      <c r="AHO211" s="14"/>
      <c r="AHP211" s="14"/>
      <c r="AHQ211" s="14"/>
      <c r="AHR211" s="14"/>
      <c r="AHS211" s="14"/>
      <c r="AHT211" s="14"/>
      <c r="AHU211" s="14"/>
      <c r="AHV211" s="14"/>
      <c r="AHW211" s="14"/>
      <c r="AHX211" s="14"/>
      <c r="AHY211" s="14"/>
      <c r="AHZ211" s="14"/>
      <c r="AIA211" s="14"/>
      <c r="AIB211" s="14"/>
      <c r="AIC211" s="14"/>
      <c r="AID211" s="14"/>
      <c r="AIE211" s="14"/>
      <c r="AIF211" s="14"/>
      <c r="AIG211" s="14"/>
      <c r="AIH211" s="14"/>
      <c r="AII211" s="14"/>
      <c r="AIJ211" s="14"/>
      <c r="AIK211" s="14"/>
      <c r="AIL211" s="14"/>
      <c r="AIM211" s="14"/>
      <c r="AIN211" s="14"/>
      <c r="AIO211" s="14"/>
      <c r="AIP211" s="14"/>
      <c r="AIQ211" s="14"/>
      <c r="AIR211" s="14"/>
      <c r="AIS211" s="14"/>
      <c r="AIT211" s="14"/>
      <c r="AIU211" s="14"/>
      <c r="AIV211" s="14"/>
      <c r="AIW211" s="14"/>
      <c r="AIX211" s="14"/>
      <c r="AIY211" s="14"/>
      <c r="AIZ211" s="14"/>
      <c r="AJA211" s="14"/>
      <c r="AJB211" s="14"/>
      <c r="AJC211" s="14"/>
      <c r="AJD211" s="14"/>
      <c r="AJE211" s="14"/>
      <c r="AJF211" s="14"/>
      <c r="AJG211" s="14"/>
      <c r="AJH211" s="14"/>
      <c r="AJI211" s="14"/>
      <c r="AJJ211" s="14"/>
      <c r="AJK211" s="14"/>
      <c r="AJL211" s="14"/>
      <c r="AJM211" s="14"/>
      <c r="AJN211" s="14"/>
      <c r="AJO211" s="14"/>
      <c r="AJP211" s="14"/>
      <c r="AJQ211" s="14"/>
      <c r="AJR211" s="14"/>
      <c r="AJS211" s="14"/>
      <c r="AJT211" s="14"/>
      <c r="AJU211" s="14"/>
      <c r="AJV211" s="14"/>
      <c r="AJW211" s="14"/>
      <c r="AJX211" s="14"/>
      <c r="AJY211" s="14"/>
      <c r="AJZ211" s="14"/>
      <c r="AKA211" s="14"/>
      <c r="AKB211" s="14"/>
      <c r="AKC211" s="14"/>
      <c r="AKD211" s="14"/>
      <c r="AKE211" s="14"/>
      <c r="AKF211" s="14"/>
      <c r="AKG211" s="14"/>
      <c r="AKH211" s="14"/>
      <c r="AKI211" s="14"/>
      <c r="AKJ211" s="14"/>
      <c r="AKK211" s="14"/>
      <c r="AKL211" s="14"/>
      <c r="AKM211" s="14"/>
      <c r="AKN211" s="14"/>
      <c r="AKO211" s="14"/>
      <c r="AKP211" s="14"/>
      <c r="AKQ211" s="14"/>
      <c r="AKR211" s="14"/>
      <c r="AKS211" s="14"/>
      <c r="AKT211" s="14"/>
      <c r="AKU211" s="14"/>
      <c r="AKV211" s="14"/>
      <c r="AKW211" s="14"/>
      <c r="AKX211" s="14"/>
      <c r="AKY211" s="14"/>
      <c r="AKZ211" s="14"/>
      <c r="ALA211" s="14"/>
      <c r="ALB211" s="14"/>
      <c r="ALC211" s="14"/>
      <c r="ALD211" s="14"/>
      <c r="ALE211" s="14"/>
      <c r="ALF211" s="14"/>
      <c r="ALG211" s="14"/>
      <c r="ALH211" s="14"/>
      <c r="ALI211" s="14"/>
      <c r="ALJ211" s="14"/>
      <c r="ALK211" s="14"/>
      <c r="ALL211" s="14"/>
      <c r="ALM211" s="14"/>
      <c r="ALN211" s="14"/>
      <c r="ALO211" s="14"/>
      <c r="ALP211" s="14"/>
      <c r="ALQ211" s="14"/>
      <c r="ALR211" s="14"/>
      <c r="ALS211" s="14"/>
      <c r="ALT211" s="14"/>
      <c r="ALU211" s="14"/>
      <c r="ALV211" s="14"/>
      <c r="ALW211" s="14"/>
      <c r="ALX211" s="14"/>
      <c r="ALY211" s="14"/>
      <c r="ALZ211" s="14"/>
      <c r="AMA211" s="14"/>
      <c r="AMB211" s="14"/>
      <c r="AMC211" s="14"/>
      <c r="AMD211" s="14"/>
      <c r="AME211" s="14"/>
      <c r="AMF211" s="14"/>
      <c r="AMG211" s="14"/>
      <c r="AMH211" s="14"/>
      <c r="AMI211" s="14"/>
      <c r="AMJ211" s="14"/>
      <c r="AMK211" s="14"/>
      <c r="AML211" s="14"/>
      <c r="AMM211" s="14"/>
      <c r="AMN211" s="14"/>
      <c r="AMO211" s="14"/>
      <c r="AMP211" s="14"/>
      <c r="AMQ211" s="14"/>
      <c r="AMR211" s="14"/>
      <c r="AMS211" s="14"/>
      <c r="AMT211" s="14"/>
      <c r="AMU211" s="14"/>
      <c r="AMV211" s="14"/>
      <c r="AMW211" s="14"/>
      <c r="AMX211" s="14"/>
      <c r="AMY211" s="14"/>
      <c r="AMZ211" s="14"/>
      <c r="ANA211" s="14"/>
      <c r="ANB211" s="14"/>
      <c r="ANC211" s="14"/>
      <c r="AND211" s="14"/>
      <c r="ANE211" s="14"/>
      <c r="ANF211" s="14"/>
      <c r="ANG211" s="14"/>
      <c r="ANH211" s="14"/>
      <c r="ANI211" s="14"/>
      <c r="ANJ211" s="14"/>
      <c r="ANK211" s="14"/>
      <c r="ANL211" s="14"/>
      <c r="ANM211" s="14"/>
      <c r="ANN211" s="14"/>
      <c r="ANO211" s="14"/>
      <c r="ANP211" s="14"/>
      <c r="ANQ211" s="14"/>
      <c r="ANR211" s="14"/>
      <c r="ANS211" s="14"/>
      <c r="ANT211" s="14"/>
      <c r="ANU211" s="14"/>
      <c r="ANV211" s="14"/>
      <c r="ANW211" s="14"/>
      <c r="ANX211" s="14"/>
      <c r="ANY211" s="14"/>
      <c r="ANZ211" s="14"/>
      <c r="AOA211" s="14"/>
      <c r="AOB211" s="14"/>
      <c r="AOC211" s="14"/>
      <c r="AOD211" s="14"/>
      <c r="AOE211" s="14"/>
      <c r="AOF211" s="14"/>
      <c r="AOG211" s="14"/>
      <c r="AOH211" s="14"/>
      <c r="AOI211" s="14"/>
      <c r="AOJ211" s="14"/>
      <c r="AOK211" s="14"/>
      <c r="AOL211" s="14"/>
      <c r="AOM211" s="14"/>
      <c r="AON211" s="14"/>
      <c r="AOO211" s="14"/>
      <c r="AOP211" s="14"/>
      <c r="AOQ211" s="14"/>
      <c r="AOR211" s="14"/>
      <c r="AOS211" s="14"/>
      <c r="AOT211" s="14"/>
      <c r="AOU211" s="14"/>
      <c r="AOV211" s="14"/>
      <c r="AOW211" s="14"/>
      <c r="AOX211" s="14"/>
      <c r="AOY211" s="14"/>
      <c r="AOZ211" s="14"/>
      <c r="APA211" s="14"/>
      <c r="APB211" s="14"/>
      <c r="APC211" s="14"/>
      <c r="APD211" s="14"/>
      <c r="APE211" s="14"/>
      <c r="APF211" s="14"/>
      <c r="APG211" s="14"/>
      <c r="APH211" s="14"/>
      <c r="API211" s="14"/>
      <c r="APJ211" s="14"/>
      <c r="APK211" s="14"/>
      <c r="APL211" s="14"/>
      <c r="APM211" s="14"/>
      <c r="APN211" s="14"/>
      <c r="APO211" s="14"/>
      <c r="APP211" s="14"/>
      <c r="APQ211" s="14"/>
      <c r="APR211" s="14"/>
      <c r="APS211" s="14"/>
      <c r="APT211" s="14"/>
      <c r="APU211" s="14"/>
      <c r="APV211" s="14"/>
      <c r="APW211" s="14"/>
      <c r="APX211" s="14"/>
      <c r="APY211" s="14"/>
      <c r="APZ211" s="14"/>
      <c r="AQA211" s="14"/>
      <c r="AQB211" s="14"/>
      <c r="AQC211" s="14"/>
      <c r="AQD211" s="14"/>
      <c r="AQE211" s="14"/>
      <c r="AQF211" s="14"/>
      <c r="AQG211" s="14"/>
      <c r="AQH211" s="14"/>
      <c r="AQI211" s="14"/>
      <c r="AQJ211" s="14"/>
      <c r="AQK211" s="14"/>
      <c r="AQL211" s="14"/>
      <c r="AQM211" s="14"/>
      <c r="AQN211" s="14"/>
      <c r="AQO211" s="14"/>
      <c r="AQP211" s="14"/>
      <c r="AQQ211" s="14"/>
      <c r="AQR211" s="14"/>
      <c r="AQS211" s="14"/>
      <c r="AQT211" s="14"/>
      <c r="AQU211" s="14"/>
      <c r="AQV211" s="14"/>
      <c r="AQW211" s="14"/>
      <c r="AQX211" s="14"/>
      <c r="AQY211" s="14"/>
      <c r="AQZ211" s="14"/>
      <c r="ARA211" s="14"/>
      <c r="ARB211" s="14"/>
      <c r="ARC211" s="14"/>
      <c r="ARD211" s="14"/>
      <c r="ARE211" s="14"/>
      <c r="ARF211" s="14"/>
      <c r="ARG211" s="14"/>
      <c r="ARH211" s="14"/>
      <c r="ARI211" s="14"/>
      <c r="ARJ211" s="14"/>
      <c r="ARK211" s="14"/>
      <c r="ARL211" s="14"/>
      <c r="ARM211" s="14"/>
      <c r="ARN211" s="14"/>
      <c r="ARO211" s="14"/>
      <c r="ARP211" s="14"/>
      <c r="ARQ211" s="14"/>
      <c r="ARR211" s="14"/>
      <c r="ARS211" s="14"/>
      <c r="ART211" s="14"/>
      <c r="ARU211" s="14"/>
      <c r="ARV211" s="14"/>
      <c r="ARW211" s="14"/>
      <c r="ARX211" s="14"/>
      <c r="ARY211" s="14"/>
      <c r="ARZ211" s="14"/>
      <c r="ASA211" s="14"/>
      <c r="ASB211" s="14"/>
      <c r="ASC211" s="14"/>
      <c r="ASD211" s="14"/>
      <c r="ASE211" s="14"/>
      <c r="ASF211" s="14"/>
      <c r="ASG211" s="14"/>
      <c r="ASH211" s="14"/>
      <c r="ASI211" s="14"/>
      <c r="ASJ211" s="14"/>
      <c r="ASK211" s="14"/>
      <c r="ASL211" s="14"/>
      <c r="ASM211" s="14"/>
      <c r="ASN211" s="14"/>
      <c r="ASO211" s="14"/>
      <c r="ASP211" s="14"/>
      <c r="ASQ211" s="14"/>
      <c r="ASR211" s="14"/>
      <c r="ASS211" s="14"/>
      <c r="AST211" s="14"/>
      <c r="ASU211" s="14"/>
      <c r="ASV211" s="14"/>
      <c r="ASW211" s="14"/>
      <c r="ASX211" s="14"/>
      <c r="ASY211" s="14"/>
      <c r="ASZ211" s="14"/>
      <c r="ATA211" s="14"/>
      <c r="ATB211" s="14"/>
      <c r="ATC211" s="14"/>
      <c r="ATD211" s="14"/>
    </row>
    <row r="212" spans="63:1200">
      <c r="BK212" s="14" t="str">
        <f t="shared" si="2117"/>
        <v/>
      </c>
      <c r="ABO212" s="14"/>
      <c r="ABP212" s="14"/>
      <c r="ABQ212" s="14"/>
      <c r="ABR212" s="14"/>
      <c r="ABS212" s="14"/>
      <c r="ABT212" s="14"/>
      <c r="ABU212" s="14"/>
      <c r="ABV212" s="14"/>
      <c r="ABW212" s="14"/>
      <c r="ABX212" s="14"/>
      <c r="ABY212" s="14"/>
      <c r="ABZ212" s="14"/>
      <c r="ACA212" s="14"/>
      <c r="ACB212" s="14"/>
      <c r="ACC212" s="14"/>
      <c r="ACD212" s="14"/>
      <c r="ACE212" s="14"/>
      <c r="ACF212" s="14"/>
      <c r="ACG212" s="14"/>
      <c r="ACH212" s="14"/>
      <c r="ACI212" s="14"/>
      <c r="ACJ212" s="14"/>
      <c r="ACK212" s="14"/>
      <c r="ACL212" s="14"/>
      <c r="ACM212" s="14"/>
      <c r="ACN212" s="14"/>
      <c r="ACO212" s="14"/>
      <c r="ACP212" s="14"/>
      <c r="ACQ212" s="14"/>
      <c r="ACR212" s="14"/>
      <c r="ACS212" s="14"/>
      <c r="ACT212" s="14"/>
      <c r="ACU212" s="14"/>
      <c r="ACV212" s="14"/>
      <c r="ACW212" s="14"/>
      <c r="ACX212" s="14"/>
      <c r="ACY212" s="14"/>
      <c r="ACZ212" s="14"/>
      <c r="ADA212" s="14"/>
      <c r="ADB212" s="14"/>
      <c r="ADC212" s="14"/>
      <c r="ADD212" s="14"/>
      <c r="ADE212" s="14"/>
      <c r="ADF212" s="14"/>
      <c r="ADG212" s="14"/>
      <c r="ADH212" s="14"/>
      <c r="ADI212" s="14"/>
      <c r="ADJ212" s="14"/>
      <c r="ADK212" s="14"/>
      <c r="ADL212" s="14"/>
      <c r="ADM212" s="14"/>
      <c r="ADN212" s="14"/>
      <c r="ADO212" s="14"/>
      <c r="ADP212" s="14"/>
      <c r="ADQ212" s="14"/>
      <c r="ADR212" s="14"/>
      <c r="ADS212" s="14"/>
      <c r="ADT212" s="14"/>
      <c r="ADU212" s="14"/>
      <c r="ADV212" s="14"/>
      <c r="ADW212" s="14"/>
      <c r="ADX212" s="14"/>
      <c r="ADY212" s="14"/>
      <c r="ADZ212" s="14"/>
      <c r="AEA212" s="14"/>
      <c r="AEB212" s="14"/>
      <c r="AEC212" s="14"/>
      <c r="AED212" s="14"/>
      <c r="AEE212" s="14"/>
      <c r="AEF212" s="14"/>
      <c r="AEG212" s="14"/>
      <c r="AEH212" s="14"/>
      <c r="AEI212" s="14"/>
      <c r="AEJ212" s="14"/>
      <c r="AEK212" s="14"/>
      <c r="AEL212" s="14"/>
      <c r="AEM212" s="14"/>
      <c r="AEN212" s="14"/>
      <c r="AEO212" s="14"/>
      <c r="AEP212" s="14"/>
      <c r="AEQ212" s="14"/>
      <c r="AER212" s="14"/>
      <c r="AES212" s="14"/>
      <c r="AET212" s="14"/>
      <c r="AEU212" s="14"/>
      <c r="AEV212" s="14"/>
      <c r="AEW212" s="14"/>
      <c r="AEX212" s="14"/>
      <c r="AEY212" s="14"/>
      <c r="AEZ212" s="14"/>
      <c r="AFA212" s="14"/>
      <c r="AFB212" s="14"/>
      <c r="AFC212" s="14"/>
      <c r="AFD212" s="14"/>
      <c r="AFE212" s="14"/>
      <c r="AFF212" s="14"/>
      <c r="AFG212" s="14"/>
      <c r="AFH212" s="14"/>
      <c r="AFI212" s="14"/>
      <c r="AFJ212" s="14"/>
      <c r="AFK212" s="14"/>
      <c r="AFL212" s="14"/>
      <c r="AFM212" s="14"/>
      <c r="AFN212" s="14"/>
      <c r="AFO212" s="14"/>
      <c r="AFP212" s="14"/>
      <c r="AFQ212" s="14"/>
      <c r="AFR212" s="14"/>
      <c r="AFS212" s="14"/>
      <c r="AFT212" s="14"/>
      <c r="AFU212" s="14"/>
      <c r="AFV212" s="14"/>
      <c r="AFW212" s="14"/>
      <c r="AFX212" s="14"/>
      <c r="AFY212" s="14"/>
      <c r="AFZ212" s="14"/>
      <c r="AGA212" s="14"/>
      <c r="AGB212" s="14"/>
      <c r="AGC212" s="14"/>
      <c r="AGD212" s="14"/>
      <c r="AGE212" s="14"/>
      <c r="AGF212" s="14"/>
      <c r="AGG212" s="14"/>
      <c r="AGH212" s="14"/>
      <c r="AGI212" s="14"/>
      <c r="AGJ212" s="14"/>
      <c r="AGK212" s="14"/>
      <c r="AGL212" s="14"/>
      <c r="AGM212" s="14"/>
      <c r="AGN212" s="14"/>
      <c r="AGO212" s="14"/>
      <c r="AGP212" s="14"/>
      <c r="AGQ212" s="14"/>
      <c r="AGR212" s="14"/>
      <c r="AGS212" s="14"/>
      <c r="AGT212" s="14"/>
      <c r="AGU212" s="14"/>
      <c r="AGV212" s="14"/>
      <c r="AGW212" s="14"/>
      <c r="AGX212" s="14"/>
      <c r="AGY212" s="14"/>
      <c r="AGZ212" s="14"/>
      <c r="AHA212" s="14"/>
      <c r="AHB212" s="14"/>
      <c r="AHC212" s="14"/>
      <c r="AHD212" s="14"/>
      <c r="AHE212" s="14"/>
      <c r="AHF212" s="14"/>
      <c r="AHG212" s="14"/>
      <c r="AHH212" s="14"/>
      <c r="AHI212" s="14"/>
      <c r="AHJ212" s="14"/>
      <c r="AHK212" s="14"/>
      <c r="AHL212" s="14"/>
      <c r="AHM212" s="14"/>
      <c r="AHN212" s="14"/>
      <c r="AHO212" s="14"/>
      <c r="AHP212" s="14"/>
      <c r="AHQ212" s="14"/>
      <c r="AHR212" s="14"/>
      <c r="AHS212" s="14"/>
      <c r="AHT212" s="14"/>
      <c r="AHU212" s="14"/>
      <c r="AHV212" s="14"/>
      <c r="AHW212" s="14"/>
      <c r="AHX212" s="14"/>
      <c r="AHY212" s="14"/>
      <c r="AHZ212" s="14"/>
      <c r="AIA212" s="14"/>
      <c r="AIB212" s="14"/>
      <c r="AIC212" s="14"/>
      <c r="AID212" s="14"/>
      <c r="AIE212" s="14"/>
      <c r="AIF212" s="14"/>
      <c r="AIG212" s="14"/>
      <c r="AIH212" s="14"/>
      <c r="AII212" s="14"/>
      <c r="AIJ212" s="14"/>
      <c r="AIK212" s="14"/>
      <c r="AIL212" s="14"/>
      <c r="AIM212" s="14"/>
      <c r="AIN212" s="14"/>
      <c r="AIO212" s="14"/>
      <c r="AIP212" s="14"/>
      <c r="AIQ212" s="14"/>
      <c r="AIR212" s="14"/>
      <c r="AIS212" s="14"/>
      <c r="AIT212" s="14"/>
      <c r="AIU212" s="14"/>
      <c r="AIV212" s="14"/>
      <c r="AIW212" s="14"/>
      <c r="AIX212" s="14"/>
      <c r="AIY212" s="14"/>
      <c r="AIZ212" s="14"/>
      <c r="AJA212" s="14"/>
      <c r="AJB212" s="14"/>
      <c r="AJC212" s="14"/>
      <c r="AJD212" s="14"/>
      <c r="AJE212" s="14"/>
      <c r="AJF212" s="14"/>
      <c r="AJG212" s="14"/>
      <c r="AJH212" s="14"/>
      <c r="AJI212" s="14"/>
      <c r="AJJ212" s="14"/>
      <c r="AJK212" s="14"/>
      <c r="AJL212" s="14"/>
      <c r="AJM212" s="14"/>
      <c r="AJN212" s="14"/>
      <c r="AJO212" s="14"/>
      <c r="AJP212" s="14"/>
      <c r="AJQ212" s="14"/>
      <c r="AJR212" s="14"/>
      <c r="AJS212" s="14"/>
      <c r="AJT212" s="14"/>
      <c r="AJU212" s="14"/>
      <c r="AJV212" s="14"/>
      <c r="AJW212" s="14"/>
      <c r="AJX212" s="14"/>
      <c r="AJY212" s="14"/>
      <c r="AJZ212" s="14"/>
      <c r="AKA212" s="14"/>
      <c r="AKB212" s="14"/>
      <c r="AKC212" s="14"/>
      <c r="AKD212" s="14"/>
      <c r="AKE212" s="14"/>
      <c r="AKF212" s="14"/>
      <c r="AKG212" s="14"/>
      <c r="AKH212" s="14"/>
      <c r="AKI212" s="14"/>
      <c r="AKJ212" s="14"/>
      <c r="AKK212" s="14"/>
      <c r="AKL212" s="14"/>
      <c r="AKM212" s="14"/>
      <c r="AKN212" s="14"/>
      <c r="AKO212" s="14"/>
      <c r="AKP212" s="14"/>
      <c r="AKQ212" s="14"/>
      <c r="AKR212" s="14"/>
      <c r="AKS212" s="14"/>
      <c r="AKT212" s="14"/>
      <c r="AKU212" s="14"/>
      <c r="AKV212" s="14"/>
      <c r="AKW212" s="14"/>
      <c r="AKX212" s="14"/>
      <c r="AKY212" s="14"/>
      <c r="AKZ212" s="14"/>
      <c r="ALA212" s="14"/>
      <c r="ALB212" s="14"/>
      <c r="ALC212" s="14"/>
      <c r="ALD212" s="14"/>
      <c r="ALE212" s="14"/>
      <c r="ALF212" s="14"/>
      <c r="ALG212" s="14"/>
      <c r="ALH212" s="14"/>
      <c r="ALI212" s="14"/>
      <c r="ALJ212" s="14"/>
      <c r="ALK212" s="14"/>
      <c r="ALL212" s="14"/>
      <c r="ALM212" s="14"/>
      <c r="ALN212" s="14"/>
      <c r="ALO212" s="14"/>
      <c r="ALP212" s="14"/>
      <c r="ALQ212" s="14"/>
      <c r="ALR212" s="14"/>
      <c r="ALS212" s="14"/>
      <c r="ALT212" s="14"/>
      <c r="ALU212" s="14"/>
      <c r="ALV212" s="14"/>
      <c r="ALW212" s="14"/>
      <c r="ALX212" s="14"/>
      <c r="ALY212" s="14"/>
      <c r="ALZ212" s="14"/>
      <c r="AMA212" s="14"/>
      <c r="AMB212" s="14"/>
      <c r="AMC212" s="14"/>
      <c r="AMD212" s="14"/>
      <c r="AME212" s="14"/>
      <c r="AMF212" s="14"/>
      <c r="AMG212" s="14"/>
      <c r="AMH212" s="14"/>
      <c r="AMI212" s="14"/>
      <c r="AMJ212" s="14"/>
      <c r="AMK212" s="14"/>
      <c r="AML212" s="14"/>
      <c r="AMM212" s="14"/>
      <c r="AMN212" s="14"/>
      <c r="AMO212" s="14"/>
      <c r="AMP212" s="14"/>
      <c r="AMQ212" s="14"/>
      <c r="AMR212" s="14"/>
      <c r="AMS212" s="14"/>
      <c r="AMT212" s="14"/>
      <c r="AMU212" s="14"/>
      <c r="AMV212" s="14"/>
      <c r="AMW212" s="14"/>
      <c r="AMX212" s="14"/>
      <c r="AMY212" s="14"/>
      <c r="AMZ212" s="14"/>
      <c r="ANA212" s="14"/>
      <c r="ANB212" s="14"/>
      <c r="ANC212" s="14"/>
      <c r="AND212" s="14"/>
      <c r="ANE212" s="14"/>
      <c r="ANF212" s="14"/>
      <c r="ANG212" s="14"/>
      <c r="ANH212" s="14"/>
      <c r="ANI212" s="14"/>
      <c r="ANJ212" s="14"/>
      <c r="ANK212" s="14"/>
      <c r="ANL212" s="14"/>
      <c r="ANM212" s="14"/>
      <c r="ANN212" s="14"/>
      <c r="ANO212" s="14"/>
      <c r="ANP212" s="14"/>
      <c r="ANQ212" s="14"/>
      <c r="ANR212" s="14"/>
      <c r="ANS212" s="14"/>
      <c r="ANT212" s="14"/>
      <c r="ANU212" s="14"/>
      <c r="ANV212" s="14"/>
      <c r="ANW212" s="14"/>
      <c r="ANX212" s="14"/>
      <c r="ANY212" s="14"/>
      <c r="ANZ212" s="14"/>
      <c r="AOA212" s="14"/>
      <c r="AOB212" s="14"/>
      <c r="AOC212" s="14"/>
      <c r="AOD212" s="14"/>
      <c r="AOE212" s="14"/>
      <c r="AOF212" s="14"/>
      <c r="AOG212" s="14"/>
      <c r="AOH212" s="14"/>
      <c r="AOI212" s="14"/>
      <c r="AOJ212" s="14"/>
      <c r="AOK212" s="14"/>
      <c r="AOL212" s="14"/>
      <c r="AOM212" s="14"/>
      <c r="AON212" s="14"/>
      <c r="AOO212" s="14"/>
      <c r="AOP212" s="14"/>
      <c r="AOQ212" s="14"/>
      <c r="AOR212" s="14"/>
      <c r="AOS212" s="14"/>
      <c r="AOT212" s="14"/>
      <c r="AOU212" s="14"/>
      <c r="AOV212" s="14"/>
      <c r="AOW212" s="14"/>
      <c r="AOX212" s="14"/>
      <c r="AOY212" s="14"/>
      <c r="AOZ212" s="14"/>
      <c r="APA212" s="14"/>
      <c r="APB212" s="14"/>
      <c r="APC212" s="14"/>
      <c r="APD212" s="14"/>
      <c r="APE212" s="14"/>
      <c r="APF212" s="14"/>
      <c r="APG212" s="14"/>
      <c r="APH212" s="14"/>
      <c r="API212" s="14"/>
      <c r="APJ212" s="14"/>
      <c r="APK212" s="14"/>
      <c r="APL212" s="14"/>
      <c r="APM212" s="14"/>
      <c r="APN212" s="14"/>
      <c r="APO212" s="14"/>
      <c r="APP212" s="14"/>
      <c r="APQ212" s="14"/>
      <c r="APR212" s="14"/>
      <c r="APS212" s="14"/>
      <c r="APT212" s="14"/>
      <c r="APU212" s="14"/>
      <c r="APV212" s="14"/>
      <c r="APW212" s="14"/>
      <c r="APX212" s="14"/>
      <c r="APY212" s="14"/>
      <c r="APZ212" s="14"/>
      <c r="AQA212" s="14"/>
      <c r="AQB212" s="14"/>
      <c r="AQC212" s="14"/>
      <c r="AQD212" s="14"/>
      <c r="AQE212" s="14"/>
      <c r="AQF212" s="14"/>
      <c r="AQG212" s="14"/>
      <c r="AQH212" s="14"/>
      <c r="AQI212" s="14"/>
      <c r="AQJ212" s="14"/>
      <c r="AQK212" s="14"/>
      <c r="AQL212" s="14"/>
      <c r="AQM212" s="14"/>
      <c r="AQN212" s="14"/>
      <c r="AQO212" s="14"/>
      <c r="AQP212" s="14"/>
      <c r="AQQ212" s="14"/>
      <c r="AQR212" s="14"/>
      <c r="AQS212" s="14"/>
      <c r="AQT212" s="14"/>
      <c r="AQU212" s="14"/>
      <c r="AQV212" s="14"/>
      <c r="AQW212" s="14"/>
      <c r="AQX212" s="14"/>
      <c r="AQY212" s="14"/>
      <c r="AQZ212" s="14"/>
      <c r="ARA212" s="14"/>
      <c r="ARB212" s="14"/>
      <c r="ARC212" s="14"/>
      <c r="ARD212" s="14"/>
      <c r="ARE212" s="14"/>
      <c r="ARF212" s="14"/>
      <c r="ARG212" s="14"/>
      <c r="ARH212" s="14"/>
      <c r="ARI212" s="14"/>
      <c r="ARJ212" s="14"/>
      <c r="ARK212" s="14"/>
      <c r="ARL212" s="14"/>
      <c r="ARM212" s="14"/>
      <c r="ARN212" s="14"/>
      <c r="ARO212" s="14"/>
      <c r="ARP212" s="14"/>
      <c r="ARQ212" s="14"/>
      <c r="ARR212" s="14"/>
      <c r="ARS212" s="14"/>
      <c r="ART212" s="14"/>
      <c r="ARU212" s="14"/>
      <c r="ARV212" s="14"/>
      <c r="ARW212" s="14"/>
      <c r="ARX212" s="14"/>
      <c r="ARY212" s="14"/>
      <c r="ARZ212" s="14"/>
      <c r="ASA212" s="14"/>
      <c r="ASB212" s="14"/>
      <c r="ASC212" s="14"/>
      <c r="ASD212" s="14"/>
      <c r="ASE212" s="14"/>
      <c r="ASF212" s="14"/>
      <c r="ASG212" s="14"/>
      <c r="ASH212" s="14"/>
      <c r="ASI212" s="14"/>
      <c r="ASJ212" s="14"/>
      <c r="ASK212" s="14"/>
      <c r="ASL212" s="14"/>
      <c r="ASM212" s="14"/>
      <c r="ASN212" s="14"/>
      <c r="ASO212" s="14"/>
      <c r="ASP212" s="14"/>
      <c r="ASQ212" s="14"/>
      <c r="ASR212" s="14"/>
      <c r="ASS212" s="14"/>
      <c r="AST212" s="14"/>
      <c r="ASU212" s="14"/>
      <c r="ASV212" s="14"/>
      <c r="ASW212" s="14"/>
      <c r="ASX212" s="14"/>
      <c r="ASY212" s="14"/>
      <c r="ASZ212" s="14"/>
      <c r="ATA212" s="14"/>
      <c r="ATB212" s="14"/>
      <c r="ATC212" s="14"/>
      <c r="ATD212" s="14"/>
    </row>
    <row r="213" spans="63:1200">
      <c r="BK213" s="14" t="str">
        <f t="shared" si="2117"/>
        <v/>
      </c>
      <c r="ABO213" s="14"/>
      <c r="ABP213" s="14"/>
      <c r="ABQ213" s="14"/>
      <c r="ABR213" s="14"/>
      <c r="ABS213" s="14"/>
      <c r="ABT213" s="14"/>
      <c r="ABU213" s="14"/>
      <c r="ABV213" s="14"/>
      <c r="ABW213" s="14"/>
      <c r="ABX213" s="14"/>
      <c r="ABY213" s="14"/>
      <c r="ABZ213" s="14"/>
      <c r="ACA213" s="14"/>
      <c r="ACB213" s="14"/>
      <c r="ACC213" s="14"/>
      <c r="ACD213" s="14"/>
      <c r="ACE213" s="14"/>
      <c r="ACF213" s="14"/>
      <c r="ACG213" s="14"/>
      <c r="ACH213" s="14"/>
      <c r="ACI213" s="14"/>
      <c r="ACJ213" s="14"/>
      <c r="ACK213" s="14"/>
      <c r="ACL213" s="14"/>
      <c r="ACM213" s="14"/>
      <c r="ACN213" s="14"/>
      <c r="ACO213" s="14"/>
      <c r="ACP213" s="14"/>
      <c r="ACQ213" s="14"/>
      <c r="ACR213" s="14"/>
      <c r="ACS213" s="14"/>
      <c r="ACT213" s="14"/>
      <c r="ACU213" s="14"/>
      <c r="ACV213" s="14"/>
      <c r="ACW213" s="14"/>
      <c r="ACX213" s="14"/>
      <c r="ACY213" s="14"/>
      <c r="ACZ213" s="14"/>
      <c r="ADA213" s="14"/>
      <c r="ADB213" s="14"/>
      <c r="ADC213" s="14"/>
      <c r="ADD213" s="14"/>
      <c r="ADE213" s="14"/>
      <c r="ADF213" s="14"/>
      <c r="ADG213" s="14"/>
      <c r="ADH213" s="14"/>
      <c r="ADI213" s="14"/>
      <c r="ADJ213" s="14"/>
      <c r="ADK213" s="14"/>
      <c r="ADL213" s="14"/>
      <c r="ADM213" s="14"/>
      <c r="ADN213" s="14"/>
      <c r="ADO213" s="14"/>
      <c r="ADP213" s="14"/>
      <c r="ADQ213" s="14"/>
      <c r="ADR213" s="14"/>
      <c r="ADS213" s="14"/>
      <c r="ADT213" s="14"/>
      <c r="ADU213" s="14"/>
      <c r="ADV213" s="14"/>
      <c r="ADW213" s="14"/>
      <c r="ADX213" s="14"/>
      <c r="ADY213" s="14"/>
      <c r="ADZ213" s="14"/>
      <c r="AEA213" s="14"/>
      <c r="AEB213" s="14"/>
      <c r="AEC213" s="14"/>
      <c r="AED213" s="14"/>
      <c r="AEE213" s="14"/>
      <c r="AEF213" s="14"/>
      <c r="AEG213" s="14"/>
      <c r="AEH213" s="14"/>
      <c r="AEI213" s="14"/>
      <c r="AEJ213" s="14"/>
      <c r="AEK213" s="14"/>
      <c r="AEL213" s="14"/>
      <c r="AEM213" s="14"/>
      <c r="AEN213" s="14"/>
      <c r="AEO213" s="14"/>
      <c r="AEP213" s="14"/>
      <c r="AEQ213" s="14"/>
      <c r="AER213" s="14"/>
      <c r="AES213" s="14"/>
      <c r="AET213" s="14"/>
      <c r="AEU213" s="14"/>
      <c r="AEV213" s="14"/>
      <c r="AEW213" s="14"/>
      <c r="AEX213" s="14"/>
      <c r="AEY213" s="14"/>
      <c r="AEZ213" s="14"/>
      <c r="AFA213" s="14"/>
      <c r="AFB213" s="14"/>
      <c r="AFC213" s="14"/>
      <c r="AFD213" s="14"/>
      <c r="AFE213" s="14"/>
      <c r="AFF213" s="14"/>
      <c r="AFG213" s="14"/>
      <c r="AFH213" s="14"/>
      <c r="AFI213" s="14"/>
      <c r="AFJ213" s="14"/>
      <c r="AFK213" s="14"/>
      <c r="AFL213" s="14"/>
      <c r="AFM213" s="14"/>
      <c r="AFN213" s="14"/>
      <c r="AFO213" s="14"/>
      <c r="AFP213" s="14"/>
      <c r="AFQ213" s="14"/>
      <c r="AFR213" s="14"/>
      <c r="AFS213" s="14"/>
      <c r="AFT213" s="14"/>
      <c r="AFU213" s="14"/>
      <c r="AFV213" s="14"/>
      <c r="AFW213" s="14"/>
      <c r="AFX213" s="14"/>
      <c r="AFY213" s="14"/>
      <c r="AFZ213" s="14"/>
      <c r="AGA213" s="14"/>
      <c r="AGB213" s="14"/>
      <c r="AGC213" s="14"/>
      <c r="AGD213" s="14"/>
      <c r="AGE213" s="14"/>
      <c r="AGF213" s="14"/>
      <c r="AGG213" s="14"/>
      <c r="AGH213" s="14"/>
      <c r="AGI213" s="14"/>
      <c r="AGJ213" s="14"/>
      <c r="AGK213" s="14"/>
      <c r="AGL213" s="14"/>
      <c r="AGM213" s="14"/>
      <c r="AGN213" s="14"/>
      <c r="AGO213" s="14"/>
      <c r="AGP213" s="14"/>
      <c r="AGQ213" s="14"/>
      <c r="AGR213" s="14"/>
      <c r="AGS213" s="14"/>
      <c r="AGT213" s="14"/>
      <c r="AGU213" s="14"/>
      <c r="AGV213" s="14"/>
      <c r="AGW213" s="14"/>
      <c r="AGX213" s="14"/>
      <c r="AGY213" s="14"/>
      <c r="AGZ213" s="14"/>
      <c r="AHA213" s="14"/>
      <c r="AHB213" s="14"/>
      <c r="AHC213" s="14"/>
      <c r="AHD213" s="14"/>
      <c r="AHE213" s="14"/>
      <c r="AHF213" s="14"/>
      <c r="AHG213" s="14"/>
      <c r="AHH213" s="14"/>
      <c r="AHI213" s="14"/>
      <c r="AHJ213" s="14"/>
      <c r="AHK213" s="14"/>
      <c r="AHL213" s="14"/>
      <c r="AHM213" s="14"/>
      <c r="AHN213" s="14"/>
      <c r="AHO213" s="14"/>
      <c r="AHP213" s="14"/>
      <c r="AHQ213" s="14"/>
      <c r="AHR213" s="14"/>
      <c r="AHS213" s="14"/>
      <c r="AHT213" s="14"/>
      <c r="AHU213" s="14"/>
      <c r="AHV213" s="14"/>
      <c r="AHW213" s="14"/>
      <c r="AHX213" s="14"/>
      <c r="AHY213" s="14"/>
      <c r="AHZ213" s="14"/>
      <c r="AIA213" s="14"/>
      <c r="AIB213" s="14"/>
      <c r="AIC213" s="14"/>
      <c r="AID213" s="14"/>
      <c r="AIE213" s="14"/>
      <c r="AIF213" s="14"/>
      <c r="AIG213" s="14"/>
      <c r="AIH213" s="14"/>
      <c r="AII213" s="14"/>
      <c r="AIJ213" s="14"/>
      <c r="AIK213" s="14"/>
      <c r="AIL213" s="14"/>
      <c r="AIM213" s="14"/>
      <c r="AIN213" s="14"/>
      <c r="AIO213" s="14"/>
      <c r="AIP213" s="14"/>
      <c r="AIQ213" s="14"/>
      <c r="AIR213" s="14"/>
      <c r="AIS213" s="14"/>
      <c r="AIT213" s="14"/>
      <c r="AIU213" s="14"/>
      <c r="AIV213" s="14"/>
      <c r="AIW213" s="14"/>
      <c r="AIX213" s="14"/>
      <c r="AIY213" s="14"/>
      <c r="AIZ213" s="14"/>
      <c r="AJA213" s="14"/>
      <c r="AJB213" s="14"/>
      <c r="AJC213" s="14"/>
      <c r="AJD213" s="14"/>
      <c r="AJE213" s="14"/>
      <c r="AJF213" s="14"/>
      <c r="AJG213" s="14"/>
      <c r="AJH213" s="14"/>
      <c r="AJI213" s="14"/>
      <c r="AJJ213" s="14"/>
      <c r="AJK213" s="14"/>
      <c r="AJL213" s="14"/>
      <c r="AJM213" s="14"/>
      <c r="AJN213" s="14"/>
      <c r="AJO213" s="14"/>
      <c r="AJP213" s="14"/>
      <c r="AJQ213" s="14"/>
      <c r="AJR213" s="14"/>
      <c r="AJS213" s="14"/>
      <c r="AJT213" s="14"/>
      <c r="AJU213" s="14"/>
      <c r="AJV213" s="14"/>
      <c r="AJW213" s="14"/>
      <c r="AJX213" s="14"/>
      <c r="AJY213" s="14"/>
      <c r="AJZ213" s="14"/>
      <c r="AKA213" s="14"/>
      <c r="AKB213" s="14"/>
      <c r="AKC213" s="14"/>
      <c r="AKD213" s="14"/>
      <c r="AKE213" s="14"/>
      <c r="AKF213" s="14"/>
      <c r="AKG213" s="14"/>
      <c r="AKH213" s="14"/>
      <c r="AKI213" s="14"/>
      <c r="AKJ213" s="14"/>
      <c r="AKK213" s="14"/>
      <c r="AKL213" s="14"/>
      <c r="AKM213" s="14"/>
      <c r="AKN213" s="14"/>
      <c r="AKO213" s="14"/>
      <c r="AKP213" s="14"/>
      <c r="AKQ213" s="14"/>
      <c r="AKR213" s="14"/>
      <c r="AKS213" s="14"/>
      <c r="AKT213" s="14"/>
      <c r="AKU213" s="14"/>
      <c r="AKV213" s="14"/>
      <c r="AKW213" s="14"/>
      <c r="AKX213" s="14"/>
      <c r="AKY213" s="14"/>
      <c r="AKZ213" s="14"/>
      <c r="ALA213" s="14"/>
      <c r="ALB213" s="14"/>
      <c r="ALC213" s="14"/>
      <c r="ALD213" s="14"/>
      <c r="ALE213" s="14"/>
      <c r="ALF213" s="14"/>
      <c r="ALG213" s="14"/>
      <c r="ALH213" s="14"/>
      <c r="ALI213" s="14"/>
      <c r="ALJ213" s="14"/>
      <c r="ALK213" s="14"/>
      <c r="ALL213" s="14"/>
      <c r="ALM213" s="14"/>
      <c r="ALN213" s="14"/>
      <c r="ALO213" s="14"/>
      <c r="ALP213" s="14"/>
      <c r="ALQ213" s="14"/>
      <c r="ALR213" s="14"/>
      <c r="ALS213" s="14"/>
      <c r="ALT213" s="14"/>
      <c r="ALU213" s="14"/>
      <c r="ALV213" s="14"/>
      <c r="ALW213" s="14"/>
      <c r="ALX213" s="14"/>
      <c r="ALY213" s="14"/>
      <c r="ALZ213" s="14"/>
      <c r="AMA213" s="14"/>
      <c r="AMB213" s="14"/>
      <c r="AMC213" s="14"/>
      <c r="AMD213" s="14"/>
      <c r="AME213" s="14"/>
      <c r="AMF213" s="14"/>
      <c r="AMG213" s="14"/>
      <c r="AMH213" s="14"/>
      <c r="AMI213" s="14"/>
      <c r="AMJ213" s="14"/>
      <c r="AMK213" s="14"/>
      <c r="AML213" s="14"/>
      <c r="AMM213" s="14"/>
      <c r="AMN213" s="14"/>
      <c r="AMO213" s="14"/>
      <c r="AMP213" s="14"/>
      <c r="AMQ213" s="14"/>
      <c r="AMR213" s="14"/>
      <c r="AMS213" s="14"/>
      <c r="AMT213" s="14"/>
      <c r="AMU213" s="14"/>
      <c r="AMV213" s="14"/>
      <c r="AMW213" s="14"/>
      <c r="AMX213" s="14"/>
      <c r="AMY213" s="14"/>
      <c r="AMZ213" s="14"/>
      <c r="ANA213" s="14"/>
      <c r="ANB213" s="14"/>
      <c r="ANC213" s="14"/>
      <c r="AND213" s="14"/>
      <c r="ANE213" s="14"/>
      <c r="ANF213" s="14"/>
      <c r="ANG213" s="14"/>
      <c r="ANH213" s="14"/>
      <c r="ANI213" s="14"/>
      <c r="ANJ213" s="14"/>
      <c r="ANK213" s="14"/>
      <c r="ANL213" s="14"/>
      <c r="ANM213" s="14"/>
      <c r="ANN213" s="14"/>
      <c r="ANO213" s="14"/>
      <c r="ANP213" s="14"/>
      <c r="ANQ213" s="14"/>
      <c r="ANR213" s="14"/>
      <c r="ANS213" s="14"/>
      <c r="ANT213" s="14"/>
      <c r="ANU213" s="14"/>
      <c r="ANV213" s="14"/>
      <c r="ANW213" s="14"/>
      <c r="ANX213" s="14"/>
      <c r="ANY213" s="14"/>
      <c r="ANZ213" s="14"/>
      <c r="AOA213" s="14"/>
      <c r="AOB213" s="14"/>
      <c r="AOC213" s="14"/>
      <c r="AOD213" s="14"/>
      <c r="AOE213" s="14"/>
      <c r="AOF213" s="14"/>
      <c r="AOG213" s="14"/>
      <c r="AOH213" s="14"/>
      <c r="AOI213" s="14"/>
      <c r="AOJ213" s="14"/>
      <c r="AOK213" s="14"/>
      <c r="AOL213" s="14"/>
      <c r="AOM213" s="14"/>
      <c r="AON213" s="14"/>
      <c r="AOO213" s="14"/>
      <c r="AOP213" s="14"/>
      <c r="AOQ213" s="14"/>
      <c r="AOR213" s="14"/>
      <c r="AOS213" s="14"/>
      <c r="AOT213" s="14"/>
      <c r="AOU213" s="14"/>
      <c r="AOV213" s="14"/>
      <c r="AOW213" s="14"/>
      <c r="AOX213" s="14"/>
      <c r="AOY213" s="14"/>
      <c r="AOZ213" s="14"/>
      <c r="APA213" s="14"/>
      <c r="APB213" s="14"/>
      <c r="APC213" s="14"/>
      <c r="APD213" s="14"/>
      <c r="APE213" s="14"/>
      <c r="APF213" s="14"/>
      <c r="APG213" s="14"/>
      <c r="APH213" s="14"/>
      <c r="API213" s="14"/>
      <c r="APJ213" s="14"/>
      <c r="APK213" s="14"/>
      <c r="APL213" s="14"/>
      <c r="APM213" s="14"/>
      <c r="APN213" s="14"/>
      <c r="APO213" s="14"/>
      <c r="APP213" s="14"/>
      <c r="APQ213" s="14"/>
      <c r="APR213" s="14"/>
      <c r="APS213" s="14"/>
      <c r="APT213" s="14"/>
      <c r="APU213" s="14"/>
      <c r="APV213" s="14"/>
      <c r="APW213" s="14"/>
      <c r="APX213" s="14"/>
      <c r="APY213" s="14"/>
      <c r="APZ213" s="14"/>
      <c r="AQA213" s="14"/>
      <c r="AQB213" s="14"/>
      <c r="AQC213" s="14"/>
      <c r="AQD213" s="14"/>
      <c r="AQE213" s="14"/>
      <c r="AQF213" s="14"/>
      <c r="AQG213" s="14"/>
      <c r="AQH213" s="14"/>
      <c r="AQI213" s="14"/>
      <c r="AQJ213" s="14"/>
      <c r="AQK213" s="14"/>
      <c r="AQL213" s="14"/>
      <c r="AQM213" s="14"/>
      <c r="AQN213" s="14"/>
      <c r="AQO213" s="14"/>
      <c r="AQP213" s="14"/>
      <c r="AQQ213" s="14"/>
      <c r="AQR213" s="14"/>
      <c r="AQS213" s="14"/>
      <c r="AQT213" s="14"/>
      <c r="AQU213" s="14"/>
      <c r="AQV213" s="14"/>
      <c r="AQW213" s="14"/>
      <c r="AQX213" s="14"/>
      <c r="AQY213" s="14"/>
      <c r="AQZ213" s="14"/>
      <c r="ARA213" s="14"/>
      <c r="ARB213" s="14"/>
      <c r="ARC213" s="14"/>
      <c r="ARD213" s="14"/>
      <c r="ARE213" s="14"/>
      <c r="ARF213" s="14"/>
      <c r="ARG213" s="14"/>
      <c r="ARH213" s="14"/>
      <c r="ARI213" s="14"/>
      <c r="ARJ213" s="14"/>
      <c r="ARK213" s="14"/>
      <c r="ARL213" s="14"/>
      <c r="ARM213" s="14"/>
      <c r="ARN213" s="14"/>
      <c r="ARO213" s="14"/>
      <c r="ARP213" s="14"/>
      <c r="ARQ213" s="14"/>
      <c r="ARR213" s="14"/>
      <c r="ARS213" s="14"/>
      <c r="ART213" s="14"/>
      <c r="ARU213" s="14"/>
      <c r="ARV213" s="14"/>
      <c r="ARW213" s="14"/>
      <c r="ARX213" s="14"/>
      <c r="ARY213" s="14"/>
      <c r="ARZ213" s="14"/>
      <c r="ASA213" s="14"/>
      <c r="ASB213" s="14"/>
      <c r="ASC213" s="14"/>
      <c r="ASD213" s="14"/>
      <c r="ASE213" s="14"/>
      <c r="ASF213" s="14"/>
      <c r="ASG213" s="14"/>
      <c r="ASH213" s="14"/>
      <c r="ASI213" s="14"/>
      <c r="ASJ213" s="14"/>
      <c r="ASK213" s="14"/>
      <c r="ASL213" s="14"/>
      <c r="ASM213" s="14"/>
      <c r="ASN213" s="14"/>
      <c r="ASO213" s="14"/>
      <c r="ASP213" s="14"/>
      <c r="ASQ213" s="14"/>
      <c r="ASR213" s="14"/>
      <c r="ASS213" s="14"/>
      <c r="AST213" s="14"/>
      <c r="ASU213" s="14"/>
      <c r="ASV213" s="14"/>
      <c r="ASW213" s="14"/>
      <c r="ASX213" s="14"/>
      <c r="ASY213" s="14"/>
      <c r="ASZ213" s="14"/>
      <c r="ATA213" s="14"/>
      <c r="ATB213" s="14"/>
      <c r="ATC213" s="14"/>
      <c r="ATD213" s="14"/>
    </row>
    <row r="214" spans="63:1200">
      <c r="BK214" s="14" t="str">
        <f t="shared" si="2117"/>
        <v/>
      </c>
      <c r="ABO214" s="14"/>
      <c r="ABP214" s="14"/>
      <c r="ABQ214" s="14"/>
      <c r="ABR214" s="14"/>
      <c r="ABS214" s="14"/>
      <c r="ABT214" s="14"/>
      <c r="ABU214" s="14"/>
      <c r="ABV214" s="14"/>
      <c r="ABW214" s="14"/>
      <c r="ABX214" s="14"/>
      <c r="ABY214" s="14"/>
      <c r="ABZ214" s="14"/>
      <c r="ACA214" s="14"/>
      <c r="ACB214" s="14"/>
      <c r="ACC214" s="14"/>
      <c r="ACD214" s="14"/>
      <c r="ACE214" s="14"/>
      <c r="ACF214" s="14"/>
      <c r="ACG214" s="14"/>
      <c r="ACH214" s="14"/>
      <c r="ACI214" s="14"/>
      <c r="ACJ214" s="14"/>
      <c r="ACK214" s="14"/>
      <c r="ACL214" s="14"/>
      <c r="ACM214" s="14"/>
      <c r="ACN214" s="14"/>
      <c r="ACO214" s="14"/>
      <c r="ACP214" s="14"/>
      <c r="ACQ214" s="14"/>
      <c r="ACR214" s="14"/>
      <c r="ACS214" s="14"/>
      <c r="ACT214" s="14"/>
      <c r="ACU214" s="14"/>
      <c r="ACV214" s="14"/>
      <c r="ACW214" s="14"/>
      <c r="ACX214" s="14"/>
      <c r="ACY214" s="14"/>
      <c r="ACZ214" s="14"/>
      <c r="ADA214" s="14"/>
      <c r="ADB214" s="14"/>
      <c r="ADC214" s="14"/>
      <c r="ADD214" s="14"/>
      <c r="ADE214" s="14"/>
      <c r="ADF214" s="14"/>
      <c r="ADG214" s="14"/>
      <c r="ADH214" s="14"/>
      <c r="ADI214" s="14"/>
      <c r="ADJ214" s="14"/>
      <c r="ADK214" s="14"/>
      <c r="ADL214" s="14"/>
      <c r="ADM214" s="14"/>
      <c r="ADN214" s="14"/>
      <c r="ADO214" s="14"/>
      <c r="ADP214" s="14"/>
      <c r="ADQ214" s="14"/>
      <c r="ADR214" s="14"/>
      <c r="ADS214" s="14"/>
      <c r="ADT214" s="14"/>
      <c r="ADU214" s="14"/>
      <c r="ADV214" s="14"/>
      <c r="ADW214" s="14"/>
      <c r="ADX214" s="14"/>
      <c r="ADY214" s="14"/>
      <c r="ADZ214" s="14"/>
      <c r="AEA214" s="14"/>
      <c r="AEB214" s="14"/>
      <c r="AEC214" s="14"/>
      <c r="AED214" s="14"/>
      <c r="AEE214" s="14"/>
      <c r="AEF214" s="14"/>
      <c r="AEG214" s="14"/>
      <c r="AEH214" s="14"/>
      <c r="AEI214" s="14"/>
      <c r="AEJ214" s="14"/>
      <c r="AEK214" s="14"/>
      <c r="AEL214" s="14"/>
      <c r="AEM214" s="14"/>
      <c r="AEN214" s="14"/>
      <c r="AEO214" s="14"/>
      <c r="AEP214" s="14"/>
      <c r="AEQ214" s="14"/>
      <c r="AER214" s="14"/>
      <c r="AES214" s="14"/>
      <c r="AET214" s="14"/>
      <c r="AEU214" s="14"/>
      <c r="AEV214" s="14"/>
      <c r="AEW214" s="14"/>
      <c r="AEX214" s="14"/>
      <c r="AEY214" s="14"/>
      <c r="AEZ214" s="14"/>
      <c r="AFA214" s="14"/>
      <c r="AFB214" s="14"/>
      <c r="AFC214" s="14"/>
      <c r="AFD214" s="14"/>
      <c r="AFE214" s="14"/>
      <c r="AFF214" s="14"/>
      <c r="AFG214" s="14"/>
      <c r="AFH214" s="14"/>
      <c r="AFI214" s="14"/>
      <c r="AFJ214" s="14"/>
      <c r="AFK214" s="14"/>
      <c r="AFL214" s="14"/>
      <c r="AFM214" s="14"/>
      <c r="AFN214" s="14"/>
      <c r="AFO214" s="14"/>
      <c r="AFP214" s="14"/>
      <c r="AFQ214" s="14"/>
      <c r="AFR214" s="14"/>
      <c r="AFS214" s="14"/>
      <c r="AFT214" s="14"/>
      <c r="AFU214" s="14"/>
      <c r="AFV214" s="14"/>
      <c r="AFW214" s="14"/>
      <c r="AFX214" s="14"/>
      <c r="AFY214" s="14"/>
      <c r="AFZ214" s="14"/>
      <c r="AGA214" s="14"/>
      <c r="AGB214" s="14"/>
      <c r="AGC214" s="14"/>
      <c r="AGD214" s="14"/>
      <c r="AGE214" s="14"/>
      <c r="AGF214" s="14"/>
      <c r="AGG214" s="14"/>
      <c r="AGH214" s="14"/>
      <c r="AGI214" s="14"/>
      <c r="AGJ214" s="14"/>
      <c r="AGK214" s="14"/>
      <c r="AGL214" s="14"/>
      <c r="AGM214" s="14"/>
      <c r="AGN214" s="14"/>
      <c r="AGO214" s="14"/>
      <c r="AGP214" s="14"/>
      <c r="AGQ214" s="14"/>
      <c r="AGR214" s="14"/>
      <c r="AGS214" s="14"/>
      <c r="AGT214" s="14"/>
      <c r="AGU214" s="14"/>
      <c r="AGV214" s="14"/>
      <c r="AGW214" s="14"/>
      <c r="AGX214" s="14"/>
      <c r="AGY214" s="14"/>
      <c r="AGZ214" s="14"/>
      <c r="AHA214" s="14"/>
      <c r="AHB214" s="14"/>
      <c r="AHC214" s="14"/>
      <c r="AHD214" s="14"/>
      <c r="AHE214" s="14"/>
      <c r="AHF214" s="14"/>
      <c r="AHG214" s="14"/>
      <c r="AHH214" s="14"/>
      <c r="AHI214" s="14"/>
      <c r="AHJ214" s="14"/>
      <c r="AHK214" s="14"/>
      <c r="AHL214" s="14"/>
      <c r="AHM214" s="14"/>
      <c r="AHN214" s="14"/>
      <c r="AHO214" s="14"/>
      <c r="AHP214" s="14"/>
      <c r="AHQ214" s="14"/>
      <c r="AHR214" s="14"/>
      <c r="AHS214" s="14"/>
      <c r="AHT214" s="14"/>
      <c r="AHU214" s="14"/>
      <c r="AHV214" s="14"/>
      <c r="AHW214" s="14"/>
      <c r="AHX214" s="14"/>
      <c r="AHY214" s="14"/>
      <c r="AHZ214" s="14"/>
      <c r="AIA214" s="14"/>
      <c r="AIB214" s="14"/>
      <c r="AIC214" s="14"/>
      <c r="AID214" s="14"/>
      <c r="AIE214" s="14"/>
      <c r="AIF214" s="14"/>
      <c r="AIG214" s="14"/>
      <c r="AIH214" s="14"/>
      <c r="AII214" s="14"/>
      <c r="AIJ214" s="14"/>
      <c r="AIK214" s="14"/>
      <c r="AIL214" s="14"/>
      <c r="AIM214" s="14"/>
      <c r="AIN214" s="14"/>
      <c r="AIO214" s="14"/>
      <c r="AIP214" s="14"/>
      <c r="AIQ214" s="14"/>
      <c r="AIR214" s="14"/>
      <c r="AIS214" s="14"/>
      <c r="AIT214" s="14"/>
      <c r="AIU214" s="14"/>
      <c r="AIV214" s="14"/>
      <c r="AIW214" s="14"/>
      <c r="AIX214" s="14"/>
      <c r="AIY214" s="14"/>
      <c r="AIZ214" s="14"/>
      <c r="AJA214" s="14"/>
      <c r="AJB214" s="14"/>
      <c r="AJC214" s="14"/>
      <c r="AJD214" s="14"/>
      <c r="AJE214" s="14"/>
      <c r="AJF214" s="14"/>
      <c r="AJG214" s="14"/>
      <c r="AJH214" s="14"/>
      <c r="AJI214" s="14"/>
      <c r="AJJ214" s="14"/>
      <c r="AJK214" s="14"/>
      <c r="AJL214" s="14"/>
      <c r="AJM214" s="14"/>
      <c r="AJN214" s="14"/>
      <c r="AJO214" s="14"/>
      <c r="AJP214" s="14"/>
      <c r="AJQ214" s="14"/>
      <c r="AJR214" s="14"/>
      <c r="AJS214" s="14"/>
      <c r="AJT214" s="14"/>
      <c r="AJU214" s="14"/>
      <c r="AJV214" s="14"/>
      <c r="AJW214" s="14"/>
      <c r="AJX214" s="14"/>
      <c r="AJY214" s="14"/>
      <c r="AJZ214" s="14"/>
      <c r="AKA214" s="14"/>
      <c r="AKB214" s="14"/>
      <c r="AKC214" s="14"/>
      <c r="AKD214" s="14"/>
      <c r="AKE214" s="14"/>
      <c r="AKF214" s="14"/>
      <c r="AKG214" s="14"/>
      <c r="AKH214" s="14"/>
      <c r="AKI214" s="14"/>
      <c r="AKJ214" s="14"/>
      <c r="AKK214" s="14"/>
      <c r="AKL214" s="14"/>
      <c r="AKM214" s="14"/>
      <c r="AKN214" s="14"/>
      <c r="AKO214" s="14"/>
      <c r="AKP214" s="14"/>
      <c r="AKQ214" s="14"/>
      <c r="AKR214" s="14"/>
      <c r="AKS214" s="14"/>
      <c r="AKT214" s="14"/>
      <c r="AKU214" s="14"/>
      <c r="AKV214" s="14"/>
      <c r="AKW214" s="14"/>
      <c r="AKX214" s="14"/>
      <c r="AKY214" s="14"/>
      <c r="AKZ214" s="14"/>
      <c r="ALA214" s="14"/>
      <c r="ALB214" s="14"/>
      <c r="ALC214" s="14"/>
      <c r="ALD214" s="14"/>
      <c r="ALE214" s="14"/>
      <c r="ALF214" s="14"/>
      <c r="ALG214" s="14"/>
      <c r="ALH214" s="14"/>
      <c r="ALI214" s="14"/>
      <c r="ALJ214" s="14"/>
      <c r="ALK214" s="14"/>
      <c r="ALL214" s="14"/>
      <c r="ALM214" s="14"/>
      <c r="ALN214" s="14"/>
      <c r="ALO214" s="14"/>
      <c r="ALP214" s="14"/>
      <c r="ALQ214" s="14"/>
      <c r="ALR214" s="14"/>
      <c r="ALS214" s="14"/>
      <c r="ALT214" s="14"/>
      <c r="ALU214" s="14"/>
      <c r="ALV214" s="14"/>
      <c r="ALW214" s="14"/>
      <c r="ALX214" s="14"/>
      <c r="ALY214" s="14"/>
      <c r="ALZ214" s="14"/>
      <c r="AMA214" s="14"/>
      <c r="AMB214" s="14"/>
      <c r="AMC214" s="14"/>
      <c r="AMD214" s="14"/>
      <c r="AME214" s="14"/>
      <c r="AMF214" s="14"/>
      <c r="AMG214" s="14"/>
      <c r="AMH214" s="14"/>
      <c r="AMI214" s="14"/>
      <c r="AMJ214" s="14"/>
      <c r="AMK214" s="14"/>
      <c r="AML214" s="14"/>
      <c r="AMM214" s="14"/>
      <c r="AMN214" s="14"/>
      <c r="AMO214" s="14"/>
      <c r="AMP214" s="14"/>
      <c r="AMQ214" s="14"/>
      <c r="AMR214" s="14"/>
      <c r="AMS214" s="14"/>
      <c r="AMT214" s="14"/>
      <c r="AMU214" s="14"/>
      <c r="AMV214" s="14"/>
      <c r="AMW214" s="14"/>
      <c r="AMX214" s="14"/>
      <c r="AMY214" s="14"/>
      <c r="AMZ214" s="14"/>
      <c r="ANA214" s="14"/>
      <c r="ANB214" s="14"/>
      <c r="ANC214" s="14"/>
      <c r="AND214" s="14"/>
      <c r="ANE214" s="14"/>
      <c r="ANF214" s="14"/>
      <c r="ANG214" s="14"/>
      <c r="ANH214" s="14"/>
      <c r="ANI214" s="14"/>
      <c r="ANJ214" s="14"/>
      <c r="ANK214" s="14"/>
      <c r="ANL214" s="14"/>
      <c r="ANM214" s="14"/>
      <c r="ANN214" s="14"/>
      <c r="ANO214" s="14"/>
      <c r="ANP214" s="14"/>
      <c r="ANQ214" s="14"/>
      <c r="ANR214" s="14"/>
      <c r="ANS214" s="14"/>
      <c r="ANT214" s="14"/>
      <c r="ANU214" s="14"/>
      <c r="ANV214" s="14"/>
      <c r="ANW214" s="14"/>
      <c r="ANX214" s="14"/>
      <c r="ANY214" s="14"/>
      <c r="ANZ214" s="14"/>
      <c r="AOA214" s="14"/>
      <c r="AOB214" s="14"/>
      <c r="AOC214" s="14"/>
      <c r="AOD214" s="14"/>
      <c r="AOE214" s="14"/>
      <c r="AOF214" s="14"/>
      <c r="AOG214" s="14"/>
      <c r="AOH214" s="14"/>
      <c r="AOI214" s="14"/>
      <c r="AOJ214" s="14"/>
      <c r="AOK214" s="14"/>
      <c r="AOL214" s="14"/>
      <c r="AOM214" s="14"/>
      <c r="AON214" s="14"/>
      <c r="AOO214" s="14"/>
      <c r="AOP214" s="14"/>
      <c r="AOQ214" s="14"/>
      <c r="AOR214" s="14"/>
      <c r="AOS214" s="14"/>
      <c r="AOT214" s="14"/>
      <c r="AOU214" s="14"/>
      <c r="AOV214" s="14"/>
      <c r="AOW214" s="14"/>
      <c r="AOX214" s="14"/>
      <c r="AOY214" s="14"/>
      <c r="AOZ214" s="14"/>
      <c r="APA214" s="14"/>
      <c r="APB214" s="14"/>
      <c r="APC214" s="14"/>
      <c r="APD214" s="14"/>
      <c r="APE214" s="14"/>
      <c r="APF214" s="14"/>
      <c r="APG214" s="14"/>
      <c r="APH214" s="14"/>
      <c r="API214" s="14"/>
      <c r="APJ214" s="14"/>
      <c r="APK214" s="14"/>
      <c r="APL214" s="14"/>
      <c r="APM214" s="14"/>
      <c r="APN214" s="14"/>
      <c r="APO214" s="14"/>
      <c r="APP214" s="14"/>
      <c r="APQ214" s="14"/>
      <c r="APR214" s="14"/>
      <c r="APS214" s="14"/>
      <c r="APT214" s="14"/>
      <c r="APU214" s="14"/>
      <c r="APV214" s="14"/>
      <c r="APW214" s="14"/>
      <c r="APX214" s="14"/>
      <c r="APY214" s="14"/>
      <c r="APZ214" s="14"/>
      <c r="AQA214" s="14"/>
      <c r="AQB214" s="14"/>
      <c r="AQC214" s="14"/>
      <c r="AQD214" s="14"/>
      <c r="AQE214" s="14"/>
      <c r="AQF214" s="14"/>
      <c r="AQG214" s="14"/>
      <c r="AQH214" s="14"/>
      <c r="AQI214" s="14"/>
      <c r="AQJ214" s="14"/>
      <c r="AQK214" s="14"/>
      <c r="AQL214" s="14"/>
      <c r="AQM214" s="14"/>
      <c r="AQN214" s="14"/>
      <c r="AQO214" s="14"/>
      <c r="AQP214" s="14"/>
      <c r="AQQ214" s="14"/>
      <c r="AQR214" s="14"/>
      <c r="AQS214" s="14"/>
      <c r="AQT214" s="14"/>
      <c r="AQU214" s="14"/>
      <c r="AQV214" s="14"/>
      <c r="AQW214" s="14"/>
      <c r="AQX214" s="14"/>
      <c r="AQY214" s="14"/>
      <c r="AQZ214" s="14"/>
      <c r="ARA214" s="14"/>
      <c r="ARB214" s="14"/>
      <c r="ARC214" s="14"/>
      <c r="ARD214" s="14"/>
      <c r="ARE214" s="14"/>
      <c r="ARF214" s="14"/>
      <c r="ARG214" s="14"/>
      <c r="ARH214" s="14"/>
      <c r="ARI214" s="14"/>
      <c r="ARJ214" s="14"/>
      <c r="ARK214" s="14"/>
      <c r="ARL214" s="14"/>
      <c r="ARM214" s="14"/>
      <c r="ARN214" s="14"/>
      <c r="ARO214" s="14"/>
      <c r="ARP214" s="14"/>
      <c r="ARQ214" s="14"/>
      <c r="ARR214" s="14"/>
      <c r="ARS214" s="14"/>
      <c r="ART214" s="14"/>
      <c r="ARU214" s="14"/>
      <c r="ARV214" s="14"/>
      <c r="ARW214" s="14"/>
      <c r="ARX214" s="14"/>
      <c r="ARY214" s="14"/>
      <c r="ARZ214" s="14"/>
      <c r="ASA214" s="14"/>
      <c r="ASB214" s="14"/>
      <c r="ASC214" s="14"/>
      <c r="ASD214" s="14"/>
      <c r="ASE214" s="14"/>
      <c r="ASF214" s="14"/>
      <c r="ASG214" s="14"/>
      <c r="ASH214" s="14"/>
      <c r="ASI214" s="14"/>
      <c r="ASJ214" s="14"/>
      <c r="ASK214" s="14"/>
      <c r="ASL214" s="14"/>
      <c r="ASM214" s="14"/>
      <c r="ASN214" s="14"/>
      <c r="ASO214" s="14"/>
      <c r="ASP214" s="14"/>
      <c r="ASQ214" s="14"/>
      <c r="ASR214" s="14"/>
      <c r="ASS214" s="14"/>
      <c r="AST214" s="14"/>
      <c r="ASU214" s="14"/>
      <c r="ASV214" s="14"/>
      <c r="ASW214" s="14"/>
      <c r="ASX214" s="14"/>
      <c r="ASY214" s="14"/>
      <c r="ASZ214" s="14"/>
      <c r="ATA214" s="14"/>
      <c r="ATB214" s="14"/>
      <c r="ATC214" s="14"/>
      <c r="ATD214" s="14"/>
    </row>
    <row r="215" spans="63:1200">
      <c r="BK215" s="14" t="str">
        <f t="shared" si="2117"/>
        <v/>
      </c>
      <c r="ABO215" s="14"/>
      <c r="ABP215" s="14"/>
      <c r="ABQ215" s="14"/>
      <c r="ABR215" s="14"/>
      <c r="ABS215" s="14"/>
      <c r="ABT215" s="14"/>
      <c r="ABU215" s="14"/>
      <c r="ABV215" s="14"/>
      <c r="ABW215" s="14"/>
      <c r="ABX215" s="14"/>
      <c r="ABY215" s="14"/>
      <c r="ABZ215" s="14"/>
      <c r="ACA215" s="14"/>
      <c r="ACB215" s="14"/>
      <c r="ACC215" s="14"/>
      <c r="ACD215" s="14"/>
      <c r="ACE215" s="14"/>
      <c r="ACF215" s="14"/>
      <c r="ACG215" s="14"/>
      <c r="ACH215" s="14"/>
      <c r="ACI215" s="14"/>
      <c r="ACJ215" s="14"/>
      <c r="ACK215" s="14"/>
      <c r="ACL215" s="14"/>
      <c r="ACM215" s="14"/>
      <c r="ACN215" s="14"/>
      <c r="ACO215" s="14"/>
      <c r="ACP215" s="14"/>
      <c r="ACQ215" s="14"/>
      <c r="ACR215" s="14"/>
      <c r="ACS215" s="14"/>
      <c r="ACT215" s="14"/>
      <c r="ACU215" s="14"/>
      <c r="ACV215" s="14"/>
      <c r="ACW215" s="14"/>
      <c r="ACX215" s="14"/>
      <c r="ACY215" s="14"/>
      <c r="ACZ215" s="14"/>
      <c r="ADA215" s="14"/>
      <c r="ADB215" s="14"/>
      <c r="ADC215" s="14"/>
      <c r="ADD215" s="14"/>
      <c r="ADE215" s="14"/>
      <c r="ADF215" s="14"/>
      <c r="ADG215" s="14"/>
      <c r="ADH215" s="14"/>
      <c r="ADI215" s="14"/>
      <c r="ADJ215" s="14"/>
      <c r="ADK215" s="14"/>
      <c r="ADL215" s="14"/>
      <c r="ADM215" s="14"/>
      <c r="ADN215" s="14"/>
      <c r="ADO215" s="14"/>
      <c r="ADP215" s="14"/>
      <c r="ADQ215" s="14"/>
      <c r="ADR215" s="14"/>
      <c r="ADS215" s="14"/>
      <c r="ADT215" s="14"/>
      <c r="ADU215" s="14"/>
      <c r="ADV215" s="14"/>
      <c r="ADW215" s="14"/>
      <c r="ADX215" s="14"/>
      <c r="ADY215" s="14"/>
      <c r="ADZ215" s="14"/>
      <c r="AEA215" s="14"/>
      <c r="AEB215" s="14"/>
      <c r="AEC215" s="14"/>
      <c r="AED215" s="14"/>
      <c r="AEE215" s="14"/>
      <c r="AEF215" s="14"/>
      <c r="AEG215" s="14"/>
      <c r="AEH215" s="14"/>
      <c r="AEI215" s="14"/>
      <c r="AEJ215" s="14"/>
      <c r="AEK215" s="14"/>
      <c r="AEL215" s="14"/>
      <c r="AEM215" s="14"/>
      <c r="AEN215" s="14"/>
      <c r="AEO215" s="14"/>
      <c r="AEP215" s="14"/>
      <c r="AEQ215" s="14"/>
      <c r="AER215" s="14"/>
      <c r="AES215" s="14"/>
      <c r="AET215" s="14"/>
      <c r="AEU215" s="14"/>
      <c r="AEV215" s="14"/>
      <c r="AEW215" s="14"/>
      <c r="AEX215" s="14"/>
      <c r="AEY215" s="14"/>
      <c r="AEZ215" s="14"/>
      <c r="AFA215" s="14"/>
      <c r="AFB215" s="14"/>
      <c r="AFC215" s="14"/>
      <c r="AFD215" s="14"/>
      <c r="AFE215" s="14"/>
      <c r="AFF215" s="14"/>
      <c r="AFG215" s="14"/>
      <c r="AFH215" s="14"/>
      <c r="AFI215" s="14"/>
      <c r="AFJ215" s="14"/>
      <c r="AFK215" s="14"/>
      <c r="AFL215" s="14"/>
      <c r="AFM215" s="14"/>
      <c r="AFN215" s="14"/>
      <c r="AFO215" s="14"/>
      <c r="AFP215" s="14"/>
      <c r="AFQ215" s="14"/>
      <c r="AFR215" s="14"/>
      <c r="AFS215" s="14"/>
      <c r="AFT215" s="14"/>
      <c r="AFU215" s="14"/>
      <c r="AFV215" s="14"/>
      <c r="AFW215" s="14"/>
      <c r="AFX215" s="14"/>
      <c r="AFY215" s="14"/>
      <c r="AFZ215" s="14"/>
      <c r="AGA215" s="14"/>
      <c r="AGB215" s="14"/>
      <c r="AGC215" s="14"/>
      <c r="AGD215" s="14"/>
      <c r="AGE215" s="14"/>
      <c r="AGF215" s="14"/>
      <c r="AGG215" s="14"/>
      <c r="AGH215" s="14"/>
      <c r="AGI215" s="14"/>
      <c r="AGJ215" s="14"/>
      <c r="AGK215" s="14"/>
      <c r="AGL215" s="14"/>
      <c r="AGM215" s="14"/>
      <c r="AGN215" s="14"/>
      <c r="AGO215" s="14"/>
      <c r="AGP215" s="14"/>
      <c r="AGQ215" s="14"/>
      <c r="AGR215" s="14"/>
      <c r="AGS215" s="14"/>
      <c r="AGT215" s="14"/>
      <c r="AGU215" s="14"/>
      <c r="AGV215" s="14"/>
      <c r="AGW215" s="14"/>
      <c r="AGX215" s="14"/>
      <c r="AGY215" s="14"/>
      <c r="AGZ215" s="14"/>
      <c r="AHA215" s="14"/>
      <c r="AHB215" s="14"/>
      <c r="AHC215" s="14"/>
      <c r="AHD215" s="14"/>
      <c r="AHE215" s="14"/>
      <c r="AHF215" s="14"/>
      <c r="AHG215" s="14"/>
      <c r="AHH215" s="14"/>
      <c r="AHI215" s="14"/>
      <c r="AHJ215" s="14"/>
      <c r="AHK215" s="14"/>
      <c r="AHL215" s="14"/>
      <c r="AHM215" s="14"/>
      <c r="AHN215" s="14"/>
      <c r="AHO215" s="14"/>
      <c r="AHP215" s="14"/>
      <c r="AHQ215" s="14"/>
      <c r="AHR215" s="14"/>
      <c r="AHS215" s="14"/>
      <c r="AHT215" s="14"/>
      <c r="AHU215" s="14"/>
      <c r="AHV215" s="14"/>
      <c r="AHW215" s="14"/>
      <c r="AHX215" s="14"/>
      <c r="AHY215" s="14"/>
      <c r="AHZ215" s="14"/>
      <c r="AIA215" s="14"/>
      <c r="AIB215" s="14"/>
      <c r="AIC215" s="14"/>
      <c r="AID215" s="14"/>
      <c r="AIE215" s="14"/>
      <c r="AIF215" s="14"/>
      <c r="AIG215" s="14"/>
      <c r="AIH215" s="14"/>
      <c r="AII215" s="14"/>
      <c r="AIJ215" s="14"/>
      <c r="AIK215" s="14"/>
      <c r="AIL215" s="14"/>
      <c r="AIM215" s="14"/>
      <c r="AIN215" s="14"/>
      <c r="AIO215" s="14"/>
      <c r="AIP215" s="14"/>
      <c r="AIQ215" s="14"/>
      <c r="AIR215" s="14"/>
      <c r="AIS215" s="14"/>
      <c r="AIT215" s="14"/>
      <c r="AIU215" s="14"/>
      <c r="AIV215" s="14"/>
      <c r="AIW215" s="14"/>
      <c r="AIX215" s="14"/>
      <c r="AIY215" s="14"/>
      <c r="AIZ215" s="14"/>
      <c r="AJA215" s="14"/>
      <c r="AJB215" s="14"/>
      <c r="AJC215" s="14"/>
      <c r="AJD215" s="14"/>
      <c r="AJE215" s="14"/>
      <c r="AJF215" s="14"/>
      <c r="AJG215" s="14"/>
      <c r="AJH215" s="14"/>
      <c r="AJI215" s="14"/>
      <c r="AJJ215" s="14"/>
      <c r="AJK215" s="14"/>
      <c r="AJL215" s="14"/>
      <c r="AJM215" s="14"/>
      <c r="AJN215" s="14"/>
      <c r="AJO215" s="14"/>
      <c r="AJP215" s="14"/>
      <c r="AJQ215" s="14"/>
      <c r="AJR215" s="14"/>
      <c r="AJS215" s="14"/>
      <c r="AJT215" s="14"/>
      <c r="AJU215" s="14"/>
      <c r="AJV215" s="14"/>
      <c r="AJW215" s="14"/>
      <c r="AJX215" s="14"/>
      <c r="AJY215" s="14"/>
      <c r="AJZ215" s="14"/>
      <c r="AKA215" s="14"/>
      <c r="AKB215" s="14"/>
      <c r="AKC215" s="14"/>
      <c r="AKD215" s="14"/>
      <c r="AKE215" s="14"/>
      <c r="AKF215" s="14"/>
      <c r="AKG215" s="14"/>
      <c r="AKH215" s="14"/>
      <c r="AKI215" s="14"/>
      <c r="AKJ215" s="14"/>
      <c r="AKK215" s="14"/>
      <c r="AKL215" s="14"/>
      <c r="AKM215" s="14"/>
      <c r="AKN215" s="14"/>
      <c r="AKO215" s="14"/>
      <c r="AKP215" s="14"/>
      <c r="AKQ215" s="14"/>
      <c r="AKR215" s="14"/>
      <c r="AKS215" s="14"/>
      <c r="AKT215" s="14"/>
      <c r="AKU215" s="14"/>
      <c r="AKV215" s="14"/>
      <c r="AKW215" s="14"/>
      <c r="AKX215" s="14"/>
      <c r="AKY215" s="14"/>
      <c r="AKZ215" s="14"/>
      <c r="ALA215" s="14"/>
      <c r="ALB215" s="14"/>
      <c r="ALC215" s="14"/>
      <c r="ALD215" s="14"/>
      <c r="ALE215" s="14"/>
      <c r="ALF215" s="14"/>
      <c r="ALG215" s="14"/>
      <c r="ALH215" s="14"/>
      <c r="ALI215" s="14"/>
      <c r="ALJ215" s="14"/>
      <c r="ALK215" s="14"/>
      <c r="ALL215" s="14"/>
      <c r="ALM215" s="14"/>
      <c r="ALN215" s="14"/>
      <c r="ALO215" s="14"/>
      <c r="ALP215" s="14"/>
      <c r="ALQ215" s="14"/>
      <c r="ALR215" s="14"/>
      <c r="ALS215" s="14"/>
      <c r="ALT215" s="14"/>
      <c r="ALU215" s="14"/>
      <c r="ALV215" s="14"/>
      <c r="ALW215" s="14"/>
      <c r="ALX215" s="14"/>
      <c r="ALY215" s="14"/>
      <c r="ALZ215" s="14"/>
      <c r="AMA215" s="14"/>
      <c r="AMB215" s="14"/>
      <c r="AMC215" s="14"/>
      <c r="AMD215" s="14"/>
      <c r="AME215" s="14"/>
      <c r="AMF215" s="14"/>
      <c r="AMG215" s="14"/>
      <c r="AMH215" s="14"/>
      <c r="AMI215" s="14"/>
      <c r="AMJ215" s="14"/>
      <c r="AMK215" s="14"/>
      <c r="AML215" s="14"/>
      <c r="AMM215" s="14"/>
      <c r="AMN215" s="14"/>
      <c r="AMO215" s="14"/>
      <c r="AMP215" s="14"/>
      <c r="AMQ215" s="14"/>
      <c r="AMR215" s="14"/>
      <c r="AMS215" s="14"/>
      <c r="AMT215" s="14"/>
      <c r="AMU215" s="14"/>
      <c r="AMV215" s="14"/>
      <c r="AMW215" s="14"/>
      <c r="AMX215" s="14"/>
      <c r="AMY215" s="14"/>
      <c r="AMZ215" s="14"/>
      <c r="ANA215" s="14"/>
      <c r="ANB215" s="14"/>
      <c r="ANC215" s="14"/>
      <c r="AND215" s="14"/>
      <c r="ANE215" s="14"/>
      <c r="ANF215" s="14"/>
      <c r="ANG215" s="14"/>
      <c r="ANH215" s="14"/>
      <c r="ANI215" s="14"/>
      <c r="ANJ215" s="14"/>
      <c r="ANK215" s="14"/>
      <c r="ANL215" s="14"/>
      <c r="ANM215" s="14"/>
      <c r="ANN215" s="14"/>
      <c r="ANO215" s="14"/>
      <c r="ANP215" s="14"/>
      <c r="ANQ215" s="14"/>
      <c r="ANR215" s="14"/>
      <c r="ANS215" s="14"/>
      <c r="ANT215" s="14"/>
      <c r="ANU215" s="14"/>
      <c r="ANV215" s="14"/>
      <c r="ANW215" s="14"/>
      <c r="ANX215" s="14"/>
      <c r="ANY215" s="14"/>
      <c r="ANZ215" s="14"/>
      <c r="AOA215" s="14"/>
      <c r="AOB215" s="14"/>
      <c r="AOC215" s="14"/>
      <c r="AOD215" s="14"/>
      <c r="AOE215" s="14"/>
      <c r="AOF215" s="14"/>
      <c r="AOG215" s="14"/>
      <c r="AOH215" s="14"/>
      <c r="AOI215" s="14"/>
      <c r="AOJ215" s="14"/>
      <c r="AOK215" s="14"/>
      <c r="AOL215" s="14"/>
      <c r="AOM215" s="14"/>
      <c r="AON215" s="14"/>
      <c r="AOO215" s="14"/>
      <c r="AOP215" s="14"/>
      <c r="AOQ215" s="14"/>
      <c r="AOR215" s="14"/>
      <c r="AOS215" s="14"/>
      <c r="AOT215" s="14"/>
      <c r="AOU215" s="14"/>
      <c r="AOV215" s="14"/>
      <c r="AOW215" s="14"/>
      <c r="AOX215" s="14"/>
      <c r="AOY215" s="14"/>
      <c r="AOZ215" s="14"/>
      <c r="APA215" s="14"/>
      <c r="APB215" s="14"/>
      <c r="APC215" s="14"/>
      <c r="APD215" s="14"/>
      <c r="APE215" s="14"/>
      <c r="APF215" s="14"/>
      <c r="APG215" s="14"/>
      <c r="APH215" s="14"/>
      <c r="API215" s="14"/>
      <c r="APJ215" s="14"/>
      <c r="APK215" s="14"/>
      <c r="APL215" s="14"/>
      <c r="APM215" s="14"/>
      <c r="APN215" s="14"/>
      <c r="APO215" s="14"/>
      <c r="APP215" s="14"/>
      <c r="APQ215" s="14"/>
      <c r="APR215" s="14"/>
      <c r="APS215" s="14"/>
      <c r="APT215" s="14"/>
      <c r="APU215" s="14"/>
      <c r="APV215" s="14"/>
      <c r="APW215" s="14"/>
      <c r="APX215" s="14"/>
      <c r="APY215" s="14"/>
      <c r="APZ215" s="14"/>
      <c r="AQA215" s="14"/>
      <c r="AQB215" s="14"/>
      <c r="AQC215" s="14"/>
      <c r="AQD215" s="14"/>
      <c r="AQE215" s="14"/>
      <c r="AQF215" s="14"/>
      <c r="AQG215" s="14"/>
      <c r="AQH215" s="14"/>
      <c r="AQI215" s="14"/>
      <c r="AQJ215" s="14"/>
      <c r="AQK215" s="14"/>
      <c r="AQL215" s="14"/>
      <c r="AQM215" s="14"/>
      <c r="AQN215" s="14"/>
      <c r="AQO215" s="14"/>
      <c r="AQP215" s="14"/>
      <c r="AQQ215" s="14"/>
      <c r="AQR215" s="14"/>
      <c r="AQS215" s="14"/>
      <c r="AQT215" s="14"/>
      <c r="AQU215" s="14"/>
      <c r="AQV215" s="14"/>
      <c r="AQW215" s="14"/>
      <c r="AQX215" s="14"/>
      <c r="AQY215" s="14"/>
      <c r="AQZ215" s="14"/>
      <c r="ARA215" s="14"/>
      <c r="ARB215" s="14"/>
      <c r="ARC215" s="14"/>
      <c r="ARD215" s="14"/>
      <c r="ARE215" s="14"/>
      <c r="ARF215" s="14"/>
      <c r="ARG215" s="14"/>
      <c r="ARH215" s="14"/>
      <c r="ARI215" s="14"/>
      <c r="ARJ215" s="14"/>
      <c r="ARK215" s="14"/>
      <c r="ARL215" s="14"/>
      <c r="ARM215" s="14"/>
      <c r="ARN215" s="14"/>
      <c r="ARO215" s="14"/>
      <c r="ARP215" s="14"/>
      <c r="ARQ215" s="14"/>
      <c r="ARR215" s="14"/>
      <c r="ARS215" s="14"/>
      <c r="ART215" s="14"/>
      <c r="ARU215" s="14"/>
      <c r="ARV215" s="14"/>
      <c r="ARW215" s="14"/>
      <c r="ARX215" s="14"/>
      <c r="ARY215" s="14"/>
      <c r="ARZ215" s="14"/>
      <c r="ASA215" s="14"/>
      <c r="ASB215" s="14"/>
      <c r="ASC215" s="14"/>
      <c r="ASD215" s="14"/>
      <c r="ASE215" s="14"/>
      <c r="ASF215" s="14"/>
      <c r="ASG215" s="14"/>
      <c r="ASH215" s="14"/>
      <c r="ASI215" s="14"/>
      <c r="ASJ215" s="14"/>
      <c r="ASK215" s="14"/>
      <c r="ASL215" s="14"/>
      <c r="ASM215" s="14"/>
      <c r="ASN215" s="14"/>
      <c r="ASO215" s="14"/>
      <c r="ASP215" s="14"/>
      <c r="ASQ215" s="14"/>
      <c r="ASR215" s="14"/>
      <c r="ASS215" s="14"/>
      <c r="AST215" s="14"/>
      <c r="ASU215" s="14"/>
      <c r="ASV215" s="14"/>
      <c r="ASW215" s="14"/>
      <c r="ASX215" s="14"/>
      <c r="ASY215" s="14"/>
      <c r="ASZ215" s="14"/>
      <c r="ATA215" s="14"/>
      <c r="ATB215" s="14"/>
      <c r="ATC215" s="14"/>
      <c r="ATD215" s="14"/>
    </row>
    <row r="216" spans="63:1200">
      <c r="BK216" s="14" t="str">
        <f t="shared" si="2117"/>
        <v/>
      </c>
      <c r="ABO216" s="14"/>
      <c r="ABP216" s="14"/>
      <c r="ABQ216" s="14"/>
      <c r="ABR216" s="14"/>
      <c r="ABS216" s="14"/>
      <c r="ABT216" s="14"/>
      <c r="ABU216" s="14"/>
      <c r="ABV216" s="14"/>
      <c r="ABW216" s="14"/>
      <c r="ABX216" s="14"/>
      <c r="ABY216" s="14"/>
      <c r="ABZ216" s="14"/>
      <c r="ACA216" s="14"/>
      <c r="ACB216" s="14"/>
      <c r="ACC216" s="14"/>
      <c r="ACD216" s="14"/>
      <c r="ACE216" s="14"/>
      <c r="ACF216" s="14"/>
      <c r="ACG216" s="14"/>
      <c r="ACH216" s="14"/>
      <c r="ACI216" s="14"/>
      <c r="ACJ216" s="14"/>
      <c r="ACK216" s="14"/>
      <c r="ACL216" s="14"/>
      <c r="ACM216" s="14"/>
      <c r="ACN216" s="14"/>
      <c r="ACO216" s="14"/>
      <c r="ACP216" s="14"/>
      <c r="ACQ216" s="14"/>
      <c r="ACR216" s="14"/>
      <c r="ACS216" s="14"/>
      <c r="ACT216" s="14"/>
      <c r="ACU216" s="14"/>
      <c r="ACV216" s="14"/>
      <c r="ACW216" s="14"/>
      <c r="ACX216" s="14"/>
      <c r="ACY216" s="14"/>
      <c r="ACZ216" s="14"/>
      <c r="ADA216" s="14"/>
      <c r="ADB216" s="14"/>
      <c r="ADC216" s="14"/>
      <c r="ADD216" s="14"/>
      <c r="ADE216" s="14"/>
      <c r="ADF216" s="14"/>
      <c r="ADG216" s="14"/>
      <c r="ADH216" s="14"/>
      <c r="ADI216" s="14"/>
      <c r="ADJ216" s="14"/>
      <c r="ADK216" s="14"/>
      <c r="ADL216" s="14"/>
      <c r="ADM216" s="14"/>
      <c r="ADN216" s="14"/>
      <c r="ADO216" s="14"/>
      <c r="ADP216" s="14"/>
      <c r="ADQ216" s="14"/>
      <c r="ADR216" s="14"/>
      <c r="ADS216" s="14"/>
      <c r="ADT216" s="14"/>
      <c r="ADU216" s="14"/>
      <c r="ADV216" s="14"/>
      <c r="ADW216" s="14"/>
      <c r="ADX216" s="14"/>
      <c r="ADY216" s="14"/>
      <c r="ADZ216" s="14"/>
      <c r="AEA216" s="14"/>
      <c r="AEB216" s="14"/>
      <c r="AEC216" s="14"/>
      <c r="AED216" s="14"/>
      <c r="AEE216" s="14"/>
      <c r="AEF216" s="14"/>
      <c r="AEG216" s="14"/>
      <c r="AEH216" s="14"/>
      <c r="AEI216" s="14"/>
      <c r="AEJ216" s="14"/>
      <c r="AEK216" s="14"/>
      <c r="AEL216" s="14"/>
      <c r="AEM216" s="14"/>
      <c r="AEN216" s="14"/>
      <c r="AEO216" s="14"/>
      <c r="AEP216" s="14"/>
      <c r="AEQ216" s="14"/>
      <c r="AER216" s="14"/>
      <c r="AES216" s="14"/>
      <c r="AET216" s="14"/>
      <c r="AEU216" s="14"/>
      <c r="AEV216" s="14"/>
      <c r="AEW216" s="14"/>
      <c r="AEX216" s="14"/>
      <c r="AEY216" s="14"/>
      <c r="AEZ216" s="14"/>
      <c r="AFA216" s="14"/>
      <c r="AFB216" s="14"/>
      <c r="AFC216" s="14"/>
      <c r="AFD216" s="14"/>
      <c r="AFE216" s="14"/>
      <c r="AFF216" s="14"/>
      <c r="AFG216" s="14"/>
      <c r="AFH216" s="14"/>
      <c r="AFI216" s="14"/>
      <c r="AFJ216" s="14"/>
      <c r="AFK216" s="14"/>
      <c r="AFL216" s="14"/>
      <c r="AFM216" s="14"/>
      <c r="AFN216" s="14"/>
      <c r="AFO216" s="14"/>
      <c r="AFP216" s="14"/>
      <c r="AFQ216" s="14"/>
      <c r="AFR216" s="14"/>
      <c r="AFS216" s="14"/>
      <c r="AFT216" s="14"/>
      <c r="AFU216" s="14"/>
      <c r="AFV216" s="14"/>
      <c r="AFW216" s="14"/>
      <c r="AFX216" s="14"/>
      <c r="AFY216" s="14"/>
      <c r="AFZ216" s="14"/>
      <c r="AGA216" s="14"/>
      <c r="AGB216" s="14"/>
      <c r="AGC216" s="14"/>
      <c r="AGD216" s="14"/>
      <c r="AGE216" s="14"/>
      <c r="AGF216" s="14"/>
      <c r="AGG216" s="14"/>
      <c r="AGH216" s="14"/>
      <c r="AGI216" s="14"/>
      <c r="AGJ216" s="14"/>
      <c r="AGK216" s="14"/>
      <c r="AGL216" s="14"/>
      <c r="AGM216" s="14"/>
      <c r="AGN216" s="14"/>
      <c r="AGO216" s="14"/>
      <c r="AGP216" s="14"/>
      <c r="AGQ216" s="14"/>
      <c r="AGR216" s="14"/>
      <c r="AGS216" s="14"/>
      <c r="AGT216" s="14"/>
      <c r="AGU216" s="14"/>
      <c r="AGV216" s="14"/>
      <c r="AGW216" s="14"/>
      <c r="AGX216" s="14"/>
      <c r="AGY216" s="14"/>
      <c r="AGZ216" s="14"/>
      <c r="AHA216" s="14"/>
      <c r="AHB216" s="14"/>
      <c r="AHC216" s="14"/>
      <c r="AHD216" s="14"/>
      <c r="AHE216" s="14"/>
      <c r="AHF216" s="14"/>
      <c r="AHG216" s="14"/>
      <c r="AHH216" s="14"/>
      <c r="AHI216" s="14"/>
      <c r="AHJ216" s="14"/>
      <c r="AHK216" s="14"/>
      <c r="AHL216" s="14"/>
      <c r="AHM216" s="14"/>
      <c r="AHN216" s="14"/>
      <c r="AHO216" s="14"/>
      <c r="AHP216" s="14"/>
      <c r="AHQ216" s="14"/>
      <c r="AHR216" s="14"/>
      <c r="AHS216" s="14"/>
      <c r="AHT216" s="14"/>
      <c r="AHU216" s="14"/>
      <c r="AHV216" s="14"/>
      <c r="AHW216" s="14"/>
      <c r="AHX216" s="14"/>
      <c r="AHY216" s="14"/>
      <c r="AHZ216" s="14"/>
      <c r="AIA216" s="14"/>
      <c r="AIB216" s="14"/>
      <c r="AIC216" s="14"/>
      <c r="AID216" s="14"/>
      <c r="AIE216" s="14"/>
      <c r="AIF216" s="14"/>
      <c r="AIG216" s="14"/>
      <c r="AIH216" s="14"/>
      <c r="AII216" s="14"/>
      <c r="AIJ216" s="14"/>
      <c r="AIK216" s="14"/>
      <c r="AIL216" s="14"/>
      <c r="AIM216" s="14"/>
      <c r="AIN216" s="14"/>
      <c r="AIO216" s="14"/>
      <c r="AIP216" s="14"/>
      <c r="AIQ216" s="14"/>
      <c r="AIR216" s="14"/>
      <c r="AIS216" s="14"/>
      <c r="AIT216" s="14"/>
      <c r="AIU216" s="14"/>
      <c r="AIV216" s="14"/>
      <c r="AIW216" s="14"/>
      <c r="AIX216" s="14"/>
      <c r="AIY216" s="14"/>
      <c r="AIZ216" s="14"/>
      <c r="AJA216" s="14"/>
      <c r="AJB216" s="14"/>
      <c r="AJC216" s="14"/>
      <c r="AJD216" s="14"/>
      <c r="AJE216" s="14"/>
      <c r="AJF216" s="14"/>
      <c r="AJG216" s="14"/>
      <c r="AJH216" s="14"/>
      <c r="AJI216" s="14"/>
      <c r="AJJ216" s="14"/>
      <c r="AJK216" s="14"/>
      <c r="AJL216" s="14"/>
      <c r="AJM216" s="14"/>
      <c r="AJN216" s="14"/>
      <c r="AJO216" s="14"/>
      <c r="AJP216" s="14"/>
      <c r="AJQ216" s="14"/>
      <c r="AJR216" s="14"/>
      <c r="AJS216" s="14"/>
      <c r="AJT216" s="14"/>
      <c r="AJU216" s="14"/>
      <c r="AJV216" s="14"/>
      <c r="AJW216" s="14"/>
      <c r="AJX216" s="14"/>
      <c r="AJY216" s="14"/>
      <c r="AJZ216" s="14"/>
      <c r="AKA216" s="14"/>
      <c r="AKB216" s="14"/>
      <c r="AKC216" s="14"/>
      <c r="AKD216" s="14"/>
      <c r="AKE216" s="14"/>
      <c r="AKF216" s="14"/>
      <c r="AKG216" s="14"/>
      <c r="AKH216" s="14"/>
      <c r="AKI216" s="14"/>
      <c r="AKJ216" s="14"/>
      <c r="AKK216" s="14"/>
      <c r="AKL216" s="14"/>
      <c r="AKM216" s="14"/>
      <c r="AKN216" s="14"/>
      <c r="AKO216" s="14"/>
      <c r="AKP216" s="14"/>
      <c r="AKQ216" s="14"/>
      <c r="AKR216" s="14"/>
      <c r="AKS216" s="14"/>
      <c r="AKT216" s="14"/>
      <c r="AKU216" s="14"/>
      <c r="AKV216" s="14"/>
      <c r="AKW216" s="14"/>
      <c r="AKX216" s="14"/>
      <c r="AKY216" s="14"/>
      <c r="AKZ216" s="14"/>
      <c r="ALA216" s="14"/>
      <c r="ALB216" s="14"/>
      <c r="ALC216" s="14"/>
      <c r="ALD216" s="14"/>
      <c r="ALE216" s="14"/>
      <c r="ALF216" s="14"/>
      <c r="ALG216" s="14"/>
      <c r="ALH216" s="14"/>
      <c r="ALI216" s="14"/>
      <c r="ALJ216" s="14"/>
      <c r="ALK216" s="14"/>
      <c r="ALL216" s="14"/>
      <c r="ALM216" s="14"/>
      <c r="ALN216" s="14"/>
      <c r="ALO216" s="14"/>
      <c r="ALP216" s="14"/>
      <c r="ALQ216" s="14"/>
      <c r="ALR216" s="14"/>
      <c r="ALS216" s="14"/>
      <c r="ALT216" s="14"/>
      <c r="ALU216" s="14"/>
      <c r="ALV216" s="14"/>
      <c r="ALW216" s="14"/>
      <c r="ALX216" s="14"/>
      <c r="ALY216" s="14"/>
      <c r="ALZ216" s="14"/>
      <c r="AMA216" s="14"/>
      <c r="AMB216" s="14"/>
      <c r="AMC216" s="14"/>
      <c r="AMD216" s="14"/>
      <c r="AME216" s="14"/>
      <c r="AMF216" s="14"/>
      <c r="AMG216" s="14"/>
      <c r="AMH216" s="14"/>
      <c r="AMI216" s="14"/>
      <c r="AMJ216" s="14"/>
      <c r="AMK216" s="14"/>
      <c r="AML216" s="14"/>
      <c r="AMM216" s="14"/>
      <c r="AMN216" s="14"/>
      <c r="AMO216" s="14"/>
      <c r="AMP216" s="14"/>
      <c r="AMQ216" s="14"/>
      <c r="AMR216" s="14"/>
      <c r="AMS216" s="14"/>
      <c r="AMT216" s="14"/>
      <c r="AMU216" s="14"/>
      <c r="AMV216" s="14"/>
      <c r="AMW216" s="14"/>
      <c r="AMX216" s="14"/>
      <c r="AMY216" s="14"/>
      <c r="AMZ216" s="14"/>
      <c r="ANA216" s="14"/>
      <c r="ANB216" s="14"/>
      <c r="ANC216" s="14"/>
      <c r="AND216" s="14"/>
      <c r="ANE216" s="14"/>
      <c r="ANF216" s="14"/>
      <c r="ANG216" s="14"/>
      <c r="ANH216" s="14"/>
      <c r="ANI216" s="14"/>
      <c r="ANJ216" s="14"/>
      <c r="ANK216" s="14"/>
      <c r="ANL216" s="14"/>
      <c r="ANM216" s="14"/>
      <c r="ANN216" s="14"/>
      <c r="ANO216" s="14"/>
      <c r="ANP216" s="14"/>
      <c r="ANQ216" s="14"/>
      <c r="ANR216" s="14"/>
      <c r="ANS216" s="14"/>
      <c r="ANT216" s="14"/>
      <c r="ANU216" s="14"/>
      <c r="ANV216" s="14"/>
      <c r="ANW216" s="14"/>
      <c r="ANX216" s="14"/>
      <c r="ANY216" s="14"/>
      <c r="ANZ216" s="14"/>
      <c r="AOA216" s="14"/>
      <c r="AOB216" s="14"/>
      <c r="AOC216" s="14"/>
      <c r="AOD216" s="14"/>
      <c r="AOE216" s="14"/>
      <c r="AOF216" s="14"/>
      <c r="AOG216" s="14"/>
      <c r="AOH216" s="14"/>
      <c r="AOI216" s="14"/>
      <c r="AOJ216" s="14"/>
      <c r="AOK216" s="14"/>
      <c r="AOL216" s="14"/>
      <c r="AOM216" s="14"/>
      <c r="AON216" s="14"/>
      <c r="AOO216" s="14"/>
      <c r="AOP216" s="14"/>
      <c r="AOQ216" s="14"/>
      <c r="AOR216" s="14"/>
      <c r="AOS216" s="14"/>
      <c r="AOT216" s="14"/>
      <c r="AOU216" s="14"/>
      <c r="AOV216" s="14"/>
      <c r="AOW216" s="14"/>
      <c r="AOX216" s="14"/>
      <c r="AOY216" s="14"/>
      <c r="AOZ216" s="14"/>
      <c r="APA216" s="14"/>
      <c r="APB216" s="14"/>
      <c r="APC216" s="14"/>
      <c r="APD216" s="14"/>
      <c r="APE216" s="14"/>
      <c r="APF216" s="14"/>
      <c r="APG216" s="14"/>
      <c r="APH216" s="14"/>
      <c r="API216" s="14"/>
      <c r="APJ216" s="14"/>
      <c r="APK216" s="14"/>
      <c r="APL216" s="14"/>
      <c r="APM216" s="14"/>
      <c r="APN216" s="14"/>
      <c r="APO216" s="14"/>
      <c r="APP216" s="14"/>
      <c r="APQ216" s="14"/>
      <c r="APR216" s="14"/>
      <c r="APS216" s="14"/>
      <c r="APT216" s="14"/>
      <c r="APU216" s="14"/>
      <c r="APV216" s="14"/>
      <c r="APW216" s="14"/>
      <c r="APX216" s="14"/>
      <c r="APY216" s="14"/>
      <c r="APZ216" s="14"/>
      <c r="AQA216" s="14"/>
      <c r="AQB216" s="14"/>
      <c r="AQC216" s="14"/>
      <c r="AQD216" s="14"/>
      <c r="AQE216" s="14"/>
      <c r="AQF216" s="14"/>
      <c r="AQG216" s="14"/>
      <c r="AQH216" s="14"/>
      <c r="AQI216" s="14"/>
      <c r="AQJ216" s="14"/>
      <c r="AQK216" s="14"/>
      <c r="AQL216" s="14"/>
      <c r="AQM216" s="14"/>
      <c r="AQN216" s="14"/>
      <c r="AQO216" s="14"/>
      <c r="AQP216" s="14"/>
      <c r="AQQ216" s="14"/>
      <c r="AQR216" s="14"/>
      <c r="AQS216" s="14"/>
      <c r="AQT216" s="14"/>
      <c r="AQU216" s="14"/>
      <c r="AQV216" s="14"/>
      <c r="AQW216" s="14"/>
      <c r="AQX216" s="14"/>
      <c r="AQY216" s="14"/>
      <c r="AQZ216" s="14"/>
      <c r="ARA216" s="14"/>
      <c r="ARB216" s="14"/>
      <c r="ARC216" s="14"/>
      <c r="ARD216" s="14"/>
      <c r="ARE216" s="14"/>
      <c r="ARF216" s="14"/>
      <c r="ARG216" s="14"/>
      <c r="ARH216" s="14"/>
      <c r="ARI216" s="14"/>
      <c r="ARJ216" s="14"/>
      <c r="ARK216" s="14"/>
      <c r="ARL216" s="14"/>
      <c r="ARM216" s="14"/>
      <c r="ARN216" s="14"/>
      <c r="ARO216" s="14"/>
      <c r="ARP216" s="14"/>
      <c r="ARQ216" s="14"/>
      <c r="ARR216" s="14"/>
      <c r="ARS216" s="14"/>
      <c r="ART216" s="14"/>
      <c r="ARU216" s="14"/>
      <c r="ARV216" s="14"/>
      <c r="ARW216" s="14"/>
      <c r="ARX216" s="14"/>
      <c r="ARY216" s="14"/>
      <c r="ARZ216" s="14"/>
      <c r="ASA216" s="14"/>
      <c r="ASB216" s="14"/>
      <c r="ASC216" s="14"/>
      <c r="ASD216" s="14"/>
      <c r="ASE216" s="14"/>
      <c r="ASF216" s="14"/>
      <c r="ASG216" s="14"/>
      <c r="ASH216" s="14"/>
      <c r="ASI216" s="14"/>
      <c r="ASJ216" s="14"/>
      <c r="ASK216" s="14"/>
      <c r="ASL216" s="14"/>
      <c r="ASM216" s="14"/>
      <c r="ASN216" s="14"/>
      <c r="ASO216" s="14"/>
      <c r="ASP216" s="14"/>
      <c r="ASQ216" s="14"/>
      <c r="ASR216" s="14"/>
      <c r="ASS216" s="14"/>
      <c r="AST216" s="14"/>
      <c r="ASU216" s="14"/>
      <c r="ASV216" s="14"/>
      <c r="ASW216" s="14"/>
      <c r="ASX216" s="14"/>
      <c r="ASY216" s="14"/>
      <c r="ASZ216" s="14"/>
      <c r="ATA216" s="14"/>
      <c r="ATB216" s="14"/>
      <c r="ATC216" s="14"/>
      <c r="ATD216" s="14"/>
    </row>
    <row r="217" spans="63:1200">
      <c r="BK217" s="14" t="str">
        <f t="shared" si="2117"/>
        <v/>
      </c>
      <c r="ABO217" s="14"/>
      <c r="ABP217" s="14"/>
      <c r="ABQ217" s="14"/>
      <c r="ABR217" s="14"/>
      <c r="ABS217" s="14"/>
      <c r="ABT217" s="14"/>
      <c r="ABU217" s="14"/>
      <c r="ABV217" s="14"/>
      <c r="ABW217" s="14"/>
      <c r="ABX217" s="14"/>
      <c r="ABY217" s="14"/>
      <c r="ABZ217" s="14"/>
      <c r="ACA217" s="14"/>
      <c r="ACB217" s="14"/>
      <c r="ACC217" s="14"/>
      <c r="ACD217" s="14"/>
      <c r="ACE217" s="14"/>
      <c r="ACF217" s="14"/>
      <c r="ACG217" s="14"/>
      <c r="ACH217" s="14"/>
      <c r="ACI217" s="14"/>
      <c r="ACJ217" s="14"/>
      <c r="ACK217" s="14"/>
      <c r="ACL217" s="14"/>
      <c r="ACM217" s="14"/>
      <c r="ACN217" s="14"/>
      <c r="ACO217" s="14"/>
      <c r="ACP217" s="14"/>
      <c r="ACQ217" s="14"/>
      <c r="ACR217" s="14"/>
      <c r="ACS217" s="14"/>
      <c r="ACT217" s="14"/>
      <c r="ACU217" s="14"/>
      <c r="ACV217" s="14"/>
      <c r="ACW217" s="14"/>
      <c r="ACX217" s="14"/>
      <c r="ACY217" s="14"/>
      <c r="ACZ217" s="14"/>
      <c r="ADA217" s="14"/>
      <c r="ADB217" s="14"/>
      <c r="ADC217" s="14"/>
      <c r="ADD217" s="14"/>
      <c r="ADE217" s="14"/>
      <c r="ADF217" s="14"/>
      <c r="ADG217" s="14"/>
      <c r="ADH217" s="14"/>
      <c r="ADI217" s="14"/>
      <c r="ADJ217" s="14"/>
      <c r="ADK217" s="14"/>
      <c r="ADL217" s="14"/>
      <c r="ADM217" s="14"/>
      <c r="ADN217" s="14"/>
      <c r="ADO217" s="14"/>
      <c r="ADP217" s="14"/>
      <c r="ADQ217" s="14"/>
      <c r="ADR217" s="14"/>
      <c r="ADS217" s="14"/>
      <c r="ADT217" s="14"/>
      <c r="ADU217" s="14"/>
      <c r="ADV217" s="14"/>
      <c r="ADW217" s="14"/>
      <c r="ADX217" s="14"/>
      <c r="ADY217" s="14"/>
      <c r="ADZ217" s="14"/>
      <c r="AEA217" s="14"/>
      <c r="AEB217" s="14"/>
      <c r="AEC217" s="14"/>
      <c r="AED217" s="14"/>
      <c r="AEE217" s="14"/>
      <c r="AEF217" s="14"/>
      <c r="AEG217" s="14"/>
      <c r="AEH217" s="14"/>
      <c r="AEI217" s="14"/>
      <c r="AEJ217" s="14"/>
      <c r="AEK217" s="14"/>
      <c r="AEL217" s="14"/>
      <c r="AEM217" s="14"/>
      <c r="AEN217" s="14"/>
      <c r="AEO217" s="14"/>
      <c r="AEP217" s="14"/>
      <c r="AEQ217" s="14"/>
      <c r="AER217" s="14"/>
      <c r="AES217" s="14"/>
      <c r="AET217" s="14"/>
      <c r="AEU217" s="14"/>
      <c r="AEV217" s="14"/>
      <c r="AEW217" s="14"/>
      <c r="AEX217" s="14"/>
      <c r="AEY217" s="14"/>
      <c r="AEZ217" s="14"/>
      <c r="AFA217" s="14"/>
      <c r="AFB217" s="14"/>
      <c r="AFC217" s="14"/>
      <c r="AFD217" s="14"/>
      <c r="AFE217" s="14"/>
      <c r="AFF217" s="14"/>
      <c r="AFG217" s="14"/>
      <c r="AFH217" s="14"/>
      <c r="AFI217" s="14"/>
      <c r="AFJ217" s="14"/>
      <c r="AFK217" s="14"/>
      <c r="AFL217" s="14"/>
      <c r="AFM217" s="14"/>
      <c r="AFN217" s="14"/>
      <c r="AFO217" s="14"/>
      <c r="AFP217" s="14"/>
      <c r="AFQ217" s="14"/>
      <c r="AFR217" s="14"/>
      <c r="AFS217" s="14"/>
      <c r="AFT217" s="14"/>
      <c r="AFU217" s="14"/>
      <c r="AFV217" s="14"/>
      <c r="AFW217" s="14"/>
      <c r="AFX217" s="14"/>
      <c r="AFY217" s="14"/>
      <c r="AFZ217" s="14"/>
      <c r="AGA217" s="14"/>
      <c r="AGB217" s="14"/>
      <c r="AGC217" s="14"/>
      <c r="AGD217" s="14"/>
      <c r="AGE217" s="14"/>
      <c r="AGF217" s="14"/>
      <c r="AGG217" s="14"/>
      <c r="AGH217" s="14"/>
      <c r="AGI217" s="14"/>
      <c r="AGJ217" s="14"/>
      <c r="AGK217" s="14"/>
      <c r="AGL217" s="14"/>
      <c r="AGM217" s="14"/>
      <c r="AGN217" s="14"/>
      <c r="AGO217" s="14"/>
      <c r="AGP217" s="14"/>
      <c r="AGQ217" s="14"/>
      <c r="AGR217" s="14"/>
      <c r="AGS217" s="14"/>
      <c r="AGT217" s="14"/>
      <c r="AGU217" s="14"/>
      <c r="AGV217" s="14"/>
      <c r="AGW217" s="14"/>
      <c r="AGX217" s="14"/>
      <c r="AGY217" s="14"/>
      <c r="AGZ217" s="14"/>
      <c r="AHA217" s="14"/>
      <c r="AHB217" s="14"/>
      <c r="AHC217" s="14"/>
      <c r="AHD217" s="14"/>
      <c r="AHE217" s="14"/>
      <c r="AHF217" s="14"/>
      <c r="AHG217" s="14"/>
      <c r="AHH217" s="14"/>
      <c r="AHI217" s="14"/>
      <c r="AHJ217" s="14"/>
      <c r="AHK217" s="14"/>
      <c r="AHL217" s="14"/>
      <c r="AHM217" s="14"/>
      <c r="AHN217" s="14"/>
      <c r="AHO217" s="14"/>
      <c r="AHP217" s="14"/>
      <c r="AHQ217" s="14"/>
      <c r="AHR217" s="14"/>
      <c r="AHS217" s="14"/>
      <c r="AHT217" s="14"/>
      <c r="AHU217" s="14"/>
      <c r="AHV217" s="14"/>
      <c r="AHW217" s="14"/>
      <c r="AHX217" s="14"/>
      <c r="AHY217" s="14"/>
      <c r="AHZ217" s="14"/>
      <c r="AIA217" s="14"/>
      <c r="AIB217" s="14"/>
      <c r="AIC217" s="14"/>
      <c r="AID217" s="14"/>
      <c r="AIE217" s="14"/>
      <c r="AIF217" s="14"/>
      <c r="AIG217" s="14"/>
      <c r="AIH217" s="14"/>
      <c r="AII217" s="14"/>
      <c r="AIJ217" s="14"/>
      <c r="AIK217" s="14"/>
      <c r="AIL217" s="14"/>
      <c r="AIM217" s="14"/>
      <c r="AIN217" s="14"/>
      <c r="AIO217" s="14"/>
      <c r="AIP217" s="14"/>
      <c r="AIQ217" s="14"/>
      <c r="AIR217" s="14"/>
      <c r="AIS217" s="14"/>
      <c r="AIT217" s="14"/>
      <c r="AIU217" s="14"/>
      <c r="AIV217" s="14"/>
      <c r="AIW217" s="14"/>
      <c r="AIX217" s="14"/>
      <c r="AIY217" s="14"/>
      <c r="AIZ217" s="14"/>
      <c r="AJA217" s="14"/>
      <c r="AJB217" s="14"/>
      <c r="AJC217" s="14"/>
      <c r="AJD217" s="14"/>
      <c r="AJE217" s="14"/>
      <c r="AJF217" s="14"/>
      <c r="AJG217" s="14"/>
      <c r="AJH217" s="14"/>
      <c r="AJI217" s="14"/>
      <c r="AJJ217" s="14"/>
      <c r="AJK217" s="14"/>
      <c r="AJL217" s="14"/>
      <c r="AJM217" s="14"/>
      <c r="AJN217" s="14"/>
      <c r="AJO217" s="14"/>
      <c r="AJP217" s="14"/>
      <c r="AJQ217" s="14"/>
      <c r="AJR217" s="14"/>
      <c r="AJS217" s="14"/>
      <c r="AJT217" s="14"/>
      <c r="AJU217" s="14"/>
      <c r="AJV217" s="14"/>
      <c r="AJW217" s="14"/>
      <c r="AJX217" s="14"/>
      <c r="AJY217" s="14"/>
      <c r="AJZ217" s="14"/>
      <c r="AKA217" s="14"/>
      <c r="AKB217" s="14"/>
      <c r="AKC217" s="14"/>
      <c r="AKD217" s="14"/>
      <c r="AKE217" s="14"/>
      <c r="AKF217" s="14"/>
      <c r="AKG217" s="14"/>
      <c r="AKH217" s="14"/>
      <c r="AKI217" s="14"/>
      <c r="AKJ217" s="14"/>
      <c r="AKK217" s="14"/>
      <c r="AKL217" s="14"/>
      <c r="AKM217" s="14"/>
      <c r="AKN217" s="14"/>
      <c r="AKO217" s="14"/>
      <c r="AKP217" s="14"/>
      <c r="AKQ217" s="14"/>
      <c r="AKR217" s="14"/>
      <c r="AKS217" s="14"/>
      <c r="AKT217" s="14"/>
      <c r="AKU217" s="14"/>
      <c r="AKV217" s="14"/>
      <c r="AKW217" s="14"/>
      <c r="AKX217" s="14"/>
      <c r="AKY217" s="14"/>
      <c r="AKZ217" s="14"/>
      <c r="ALA217" s="14"/>
      <c r="ALB217" s="14"/>
      <c r="ALC217" s="14"/>
      <c r="ALD217" s="14"/>
      <c r="ALE217" s="14"/>
      <c r="ALF217" s="14"/>
      <c r="ALG217" s="14"/>
      <c r="ALH217" s="14"/>
      <c r="ALI217" s="14"/>
      <c r="ALJ217" s="14"/>
      <c r="ALK217" s="14"/>
      <c r="ALL217" s="14"/>
      <c r="ALM217" s="14"/>
      <c r="ALN217" s="14"/>
      <c r="ALO217" s="14"/>
      <c r="ALP217" s="14"/>
      <c r="ALQ217" s="14"/>
      <c r="ALR217" s="14"/>
      <c r="ALS217" s="14"/>
      <c r="ALT217" s="14"/>
      <c r="ALU217" s="14"/>
      <c r="ALV217" s="14"/>
      <c r="ALW217" s="14"/>
      <c r="ALX217" s="14"/>
      <c r="ALY217" s="14"/>
      <c r="ALZ217" s="14"/>
      <c r="AMA217" s="14"/>
      <c r="AMB217" s="14"/>
      <c r="AMC217" s="14"/>
      <c r="AMD217" s="14"/>
      <c r="AME217" s="14"/>
      <c r="AMF217" s="14"/>
      <c r="AMG217" s="14"/>
      <c r="AMH217" s="14"/>
      <c r="AMI217" s="14"/>
      <c r="AMJ217" s="14"/>
      <c r="AMK217" s="14"/>
      <c r="AML217" s="14"/>
      <c r="AMM217" s="14"/>
      <c r="AMN217" s="14"/>
      <c r="AMO217" s="14"/>
      <c r="AMP217" s="14"/>
      <c r="AMQ217" s="14"/>
      <c r="AMR217" s="14"/>
      <c r="AMS217" s="14"/>
      <c r="AMT217" s="14"/>
      <c r="AMU217" s="14"/>
      <c r="AMV217" s="14"/>
      <c r="AMW217" s="14"/>
      <c r="AMX217" s="14"/>
      <c r="AMY217" s="14"/>
      <c r="AMZ217" s="14"/>
      <c r="ANA217" s="14"/>
      <c r="ANB217" s="14"/>
      <c r="ANC217" s="14"/>
      <c r="AND217" s="14"/>
      <c r="ANE217" s="14"/>
      <c r="ANF217" s="14"/>
      <c r="ANG217" s="14"/>
      <c r="ANH217" s="14"/>
      <c r="ANI217" s="14"/>
      <c r="ANJ217" s="14"/>
      <c r="ANK217" s="14"/>
      <c r="ANL217" s="14"/>
      <c r="ANM217" s="14"/>
      <c r="ANN217" s="14"/>
      <c r="ANO217" s="14"/>
      <c r="ANP217" s="14"/>
      <c r="ANQ217" s="14"/>
      <c r="ANR217" s="14"/>
      <c r="ANS217" s="14"/>
      <c r="ANT217" s="14"/>
      <c r="ANU217" s="14"/>
      <c r="ANV217" s="14"/>
      <c r="ANW217" s="14"/>
      <c r="ANX217" s="14"/>
      <c r="ANY217" s="14"/>
      <c r="ANZ217" s="14"/>
      <c r="AOA217" s="14"/>
      <c r="AOB217" s="14"/>
      <c r="AOC217" s="14"/>
      <c r="AOD217" s="14"/>
      <c r="AOE217" s="14"/>
      <c r="AOF217" s="14"/>
      <c r="AOG217" s="14"/>
      <c r="AOH217" s="14"/>
      <c r="AOI217" s="14"/>
      <c r="AOJ217" s="14"/>
      <c r="AOK217" s="14"/>
      <c r="AOL217" s="14"/>
      <c r="AOM217" s="14"/>
      <c r="AON217" s="14"/>
      <c r="AOO217" s="14"/>
      <c r="AOP217" s="14"/>
      <c r="AOQ217" s="14"/>
      <c r="AOR217" s="14"/>
      <c r="AOS217" s="14"/>
      <c r="AOT217" s="14"/>
      <c r="AOU217" s="14"/>
      <c r="AOV217" s="14"/>
      <c r="AOW217" s="14"/>
      <c r="AOX217" s="14"/>
      <c r="AOY217" s="14"/>
      <c r="AOZ217" s="14"/>
      <c r="APA217" s="14"/>
      <c r="APB217" s="14"/>
      <c r="APC217" s="14"/>
      <c r="APD217" s="14"/>
      <c r="APE217" s="14"/>
      <c r="APF217" s="14"/>
      <c r="APG217" s="14"/>
      <c r="APH217" s="14"/>
      <c r="API217" s="14"/>
      <c r="APJ217" s="14"/>
      <c r="APK217" s="14"/>
      <c r="APL217" s="14"/>
      <c r="APM217" s="14"/>
      <c r="APN217" s="14"/>
      <c r="APO217" s="14"/>
      <c r="APP217" s="14"/>
      <c r="APQ217" s="14"/>
      <c r="APR217" s="14"/>
      <c r="APS217" s="14"/>
      <c r="APT217" s="14"/>
      <c r="APU217" s="14"/>
      <c r="APV217" s="14"/>
      <c r="APW217" s="14"/>
      <c r="APX217" s="14"/>
      <c r="APY217" s="14"/>
      <c r="APZ217" s="14"/>
      <c r="AQA217" s="14"/>
      <c r="AQB217" s="14"/>
      <c r="AQC217" s="14"/>
      <c r="AQD217" s="14"/>
      <c r="AQE217" s="14"/>
      <c r="AQF217" s="14"/>
      <c r="AQG217" s="14"/>
      <c r="AQH217" s="14"/>
      <c r="AQI217" s="14"/>
      <c r="AQJ217" s="14"/>
      <c r="AQK217" s="14"/>
      <c r="AQL217" s="14"/>
      <c r="AQM217" s="14"/>
      <c r="AQN217" s="14"/>
      <c r="AQO217" s="14"/>
      <c r="AQP217" s="14"/>
      <c r="AQQ217" s="14"/>
      <c r="AQR217" s="14"/>
      <c r="AQS217" s="14"/>
      <c r="AQT217" s="14"/>
      <c r="AQU217" s="14"/>
      <c r="AQV217" s="14"/>
      <c r="AQW217" s="14"/>
      <c r="AQX217" s="14"/>
      <c r="AQY217" s="14"/>
      <c r="AQZ217" s="14"/>
      <c r="ARA217" s="14"/>
      <c r="ARB217" s="14"/>
      <c r="ARC217" s="14"/>
      <c r="ARD217" s="14"/>
      <c r="ARE217" s="14"/>
      <c r="ARF217" s="14"/>
      <c r="ARG217" s="14"/>
      <c r="ARH217" s="14"/>
      <c r="ARI217" s="14"/>
      <c r="ARJ217" s="14"/>
      <c r="ARK217" s="14"/>
      <c r="ARL217" s="14"/>
      <c r="ARM217" s="14"/>
      <c r="ARN217" s="14"/>
      <c r="ARO217" s="14"/>
      <c r="ARP217" s="14"/>
      <c r="ARQ217" s="14"/>
      <c r="ARR217" s="14"/>
      <c r="ARS217" s="14"/>
      <c r="ART217" s="14"/>
      <c r="ARU217" s="14"/>
      <c r="ARV217" s="14"/>
      <c r="ARW217" s="14"/>
      <c r="ARX217" s="14"/>
      <c r="ARY217" s="14"/>
      <c r="ARZ217" s="14"/>
      <c r="ASA217" s="14"/>
      <c r="ASB217" s="14"/>
      <c r="ASC217" s="14"/>
      <c r="ASD217" s="14"/>
      <c r="ASE217" s="14"/>
      <c r="ASF217" s="14"/>
      <c r="ASG217" s="14"/>
      <c r="ASH217" s="14"/>
      <c r="ASI217" s="14"/>
      <c r="ASJ217" s="14"/>
      <c r="ASK217" s="14"/>
      <c r="ASL217" s="14"/>
      <c r="ASM217" s="14"/>
      <c r="ASN217" s="14"/>
      <c r="ASO217" s="14"/>
      <c r="ASP217" s="14"/>
      <c r="ASQ217" s="14"/>
      <c r="ASR217" s="14"/>
      <c r="ASS217" s="14"/>
      <c r="AST217" s="14"/>
      <c r="ASU217" s="14"/>
      <c r="ASV217" s="14"/>
      <c r="ASW217" s="14"/>
      <c r="ASX217" s="14"/>
      <c r="ASY217" s="14"/>
      <c r="ASZ217" s="14"/>
      <c r="ATA217" s="14"/>
      <c r="ATB217" s="14"/>
      <c r="ATC217" s="14"/>
      <c r="ATD217" s="14"/>
    </row>
    <row r="218" spans="63:1200">
      <c r="BK218" s="14" t="str">
        <f t="shared" si="2117"/>
        <v/>
      </c>
      <c r="ABO218" s="14"/>
      <c r="ABP218" s="14"/>
      <c r="ABQ218" s="14"/>
      <c r="ABR218" s="14"/>
      <c r="ABS218" s="14"/>
      <c r="ABT218" s="14"/>
      <c r="ABU218" s="14"/>
      <c r="ABV218" s="14"/>
      <c r="ABW218" s="14"/>
      <c r="ABX218" s="14"/>
      <c r="ABY218" s="14"/>
      <c r="ABZ218" s="14"/>
      <c r="ACA218" s="14"/>
      <c r="ACB218" s="14"/>
      <c r="ACC218" s="14"/>
      <c r="ACD218" s="14"/>
      <c r="ACE218" s="14"/>
      <c r="ACF218" s="14"/>
      <c r="ACG218" s="14"/>
      <c r="ACH218" s="14"/>
      <c r="ACI218" s="14"/>
      <c r="ACJ218" s="14"/>
      <c r="ACK218" s="14"/>
      <c r="ACL218" s="14"/>
      <c r="ACM218" s="14"/>
      <c r="ACN218" s="14"/>
      <c r="ACO218" s="14"/>
      <c r="ACP218" s="14"/>
      <c r="ACQ218" s="14"/>
      <c r="ACR218" s="14"/>
      <c r="ACS218" s="14"/>
      <c r="ACT218" s="14"/>
      <c r="ACU218" s="14"/>
      <c r="ACV218" s="14"/>
      <c r="ACW218" s="14"/>
      <c r="ACX218" s="14"/>
      <c r="ACY218" s="14"/>
      <c r="ACZ218" s="14"/>
      <c r="ADA218" s="14"/>
      <c r="ADB218" s="14"/>
      <c r="ADC218" s="14"/>
      <c r="ADD218" s="14"/>
      <c r="ADE218" s="14"/>
      <c r="ADF218" s="14"/>
      <c r="ADG218" s="14"/>
      <c r="ADH218" s="14"/>
      <c r="ADI218" s="14"/>
      <c r="ADJ218" s="14"/>
      <c r="ADK218" s="14"/>
      <c r="ADL218" s="14"/>
      <c r="ADM218" s="14"/>
      <c r="ADN218" s="14"/>
      <c r="ADO218" s="14"/>
      <c r="ADP218" s="14"/>
      <c r="ADQ218" s="14"/>
      <c r="ADR218" s="14"/>
      <c r="ADS218" s="14"/>
      <c r="ADT218" s="14"/>
      <c r="ADU218" s="14"/>
      <c r="ADV218" s="14"/>
      <c r="ADW218" s="14"/>
      <c r="ADX218" s="14"/>
      <c r="ADY218" s="14"/>
      <c r="ADZ218" s="14"/>
      <c r="AEA218" s="14"/>
      <c r="AEB218" s="14"/>
      <c r="AEC218" s="14"/>
      <c r="AED218" s="14"/>
      <c r="AEE218" s="14"/>
      <c r="AEF218" s="14"/>
      <c r="AEG218" s="14"/>
      <c r="AEH218" s="14"/>
      <c r="AEI218" s="14"/>
      <c r="AEJ218" s="14"/>
      <c r="AEK218" s="14"/>
      <c r="AEL218" s="14"/>
      <c r="AEM218" s="14"/>
      <c r="AEN218" s="14"/>
      <c r="AEO218" s="14"/>
      <c r="AEP218" s="14"/>
      <c r="AEQ218" s="14"/>
      <c r="AER218" s="14"/>
      <c r="AES218" s="14"/>
      <c r="AET218" s="14"/>
      <c r="AEU218" s="14"/>
      <c r="AEV218" s="14"/>
      <c r="AEW218" s="14"/>
      <c r="AEX218" s="14"/>
      <c r="AEY218" s="14"/>
      <c r="AEZ218" s="14"/>
      <c r="AFA218" s="14"/>
      <c r="AFB218" s="14"/>
      <c r="AFC218" s="14"/>
      <c r="AFD218" s="14"/>
      <c r="AFE218" s="14"/>
      <c r="AFF218" s="14"/>
      <c r="AFG218" s="14"/>
      <c r="AFH218" s="14"/>
      <c r="AFI218" s="14"/>
      <c r="AFJ218" s="14"/>
      <c r="AFK218" s="14"/>
      <c r="AFL218" s="14"/>
      <c r="AFM218" s="14"/>
      <c r="AFN218" s="14"/>
      <c r="AFO218" s="14"/>
      <c r="AFP218" s="14"/>
      <c r="AFQ218" s="14"/>
      <c r="AFR218" s="14"/>
      <c r="AFS218" s="14"/>
      <c r="AFT218" s="14"/>
      <c r="AFU218" s="14"/>
      <c r="AFV218" s="14"/>
      <c r="AFW218" s="14"/>
      <c r="AFX218" s="14"/>
      <c r="AFY218" s="14"/>
      <c r="AFZ218" s="14"/>
      <c r="AGA218" s="14"/>
      <c r="AGB218" s="14"/>
      <c r="AGC218" s="14"/>
      <c r="AGD218" s="14"/>
      <c r="AGE218" s="14"/>
      <c r="AGF218" s="14"/>
      <c r="AGG218" s="14"/>
      <c r="AGH218" s="14"/>
      <c r="AGI218" s="14"/>
      <c r="AGJ218" s="14"/>
      <c r="AGK218" s="14"/>
      <c r="AGL218" s="14"/>
      <c r="AGM218" s="14"/>
      <c r="AGN218" s="14"/>
      <c r="AGO218" s="14"/>
      <c r="AGP218" s="14"/>
      <c r="AGQ218" s="14"/>
      <c r="AGR218" s="14"/>
      <c r="AGS218" s="14"/>
      <c r="AGT218" s="14"/>
      <c r="AGU218" s="14"/>
      <c r="AGV218" s="14"/>
      <c r="AGW218" s="14"/>
      <c r="AGX218" s="14"/>
      <c r="AGY218" s="14"/>
      <c r="AGZ218" s="14"/>
      <c r="AHA218" s="14"/>
      <c r="AHB218" s="14"/>
      <c r="AHC218" s="14"/>
      <c r="AHD218" s="14"/>
      <c r="AHE218" s="14"/>
      <c r="AHF218" s="14"/>
      <c r="AHG218" s="14"/>
      <c r="AHH218" s="14"/>
      <c r="AHI218" s="14"/>
      <c r="AHJ218" s="14"/>
      <c r="AHK218" s="14"/>
      <c r="AHL218" s="14"/>
      <c r="AHM218" s="14"/>
      <c r="AHN218" s="14"/>
      <c r="AHO218" s="14"/>
      <c r="AHP218" s="14"/>
      <c r="AHQ218" s="14"/>
      <c r="AHR218" s="14"/>
      <c r="AHS218" s="14"/>
      <c r="AHT218" s="14"/>
      <c r="AHU218" s="14"/>
      <c r="AHV218" s="14"/>
      <c r="AHW218" s="14"/>
      <c r="AHX218" s="14"/>
      <c r="AHY218" s="14"/>
      <c r="AHZ218" s="14"/>
      <c r="AIA218" s="14"/>
      <c r="AIB218" s="14"/>
      <c r="AIC218" s="14"/>
      <c r="AID218" s="14"/>
      <c r="AIE218" s="14"/>
      <c r="AIF218" s="14"/>
      <c r="AIG218" s="14"/>
      <c r="AIH218" s="14"/>
      <c r="AII218" s="14"/>
      <c r="AIJ218" s="14"/>
      <c r="AIK218" s="14"/>
      <c r="AIL218" s="14"/>
      <c r="AIM218" s="14"/>
      <c r="AIN218" s="14"/>
      <c r="AIO218" s="14"/>
      <c r="AIP218" s="14"/>
      <c r="AIQ218" s="14"/>
      <c r="AIR218" s="14"/>
      <c r="AIS218" s="14"/>
      <c r="AIT218" s="14"/>
      <c r="AIU218" s="14"/>
      <c r="AIV218" s="14"/>
      <c r="AIW218" s="14"/>
      <c r="AIX218" s="14"/>
      <c r="AIY218" s="14"/>
      <c r="AIZ218" s="14"/>
      <c r="AJA218" s="14"/>
      <c r="AJB218" s="14"/>
      <c r="AJC218" s="14"/>
      <c r="AJD218" s="14"/>
      <c r="AJE218" s="14"/>
      <c r="AJF218" s="14"/>
      <c r="AJG218" s="14"/>
      <c r="AJH218" s="14"/>
      <c r="AJI218" s="14"/>
      <c r="AJJ218" s="14"/>
      <c r="AJK218" s="14"/>
      <c r="AJL218" s="14"/>
      <c r="AJM218" s="14"/>
      <c r="AJN218" s="14"/>
      <c r="AJO218" s="14"/>
      <c r="AJP218" s="14"/>
      <c r="AJQ218" s="14"/>
      <c r="AJR218" s="14"/>
      <c r="AJS218" s="14"/>
      <c r="AJT218" s="14"/>
      <c r="AJU218" s="14"/>
      <c r="AJV218" s="14"/>
      <c r="AJW218" s="14"/>
      <c r="AJX218" s="14"/>
      <c r="AJY218" s="14"/>
      <c r="AJZ218" s="14"/>
      <c r="AKA218" s="14"/>
      <c r="AKB218" s="14"/>
      <c r="AKC218" s="14"/>
      <c r="AKD218" s="14"/>
      <c r="AKE218" s="14"/>
      <c r="AKF218" s="14"/>
      <c r="AKG218" s="14"/>
      <c r="AKH218" s="14"/>
      <c r="AKI218" s="14"/>
      <c r="AKJ218" s="14"/>
      <c r="AKK218" s="14"/>
      <c r="AKL218" s="14"/>
      <c r="AKM218" s="14"/>
      <c r="AKN218" s="14"/>
      <c r="AKO218" s="14"/>
      <c r="AKP218" s="14"/>
      <c r="AKQ218" s="14"/>
      <c r="AKR218" s="14"/>
      <c r="AKS218" s="14"/>
      <c r="AKT218" s="14"/>
      <c r="AKU218" s="14"/>
      <c r="AKV218" s="14"/>
      <c r="AKW218" s="14"/>
      <c r="AKX218" s="14"/>
      <c r="AKY218" s="14"/>
      <c r="AKZ218" s="14"/>
      <c r="ALA218" s="14"/>
      <c r="ALB218" s="14"/>
      <c r="ALC218" s="14"/>
      <c r="ALD218" s="14"/>
      <c r="ALE218" s="14"/>
      <c r="ALF218" s="14"/>
      <c r="ALG218" s="14"/>
      <c r="ALH218" s="14"/>
      <c r="ALI218" s="14"/>
      <c r="ALJ218" s="14"/>
      <c r="ALK218" s="14"/>
      <c r="ALL218" s="14"/>
      <c r="ALM218" s="14"/>
      <c r="ALN218" s="14"/>
      <c r="ALO218" s="14"/>
      <c r="ALP218" s="14"/>
      <c r="ALQ218" s="14"/>
      <c r="ALR218" s="14"/>
      <c r="ALS218" s="14"/>
      <c r="ALT218" s="14"/>
      <c r="ALU218" s="14"/>
      <c r="ALV218" s="14"/>
      <c r="ALW218" s="14"/>
      <c r="ALX218" s="14"/>
      <c r="ALY218" s="14"/>
      <c r="ALZ218" s="14"/>
      <c r="AMA218" s="14"/>
      <c r="AMB218" s="14"/>
      <c r="AMC218" s="14"/>
      <c r="AMD218" s="14"/>
      <c r="AME218" s="14"/>
      <c r="AMF218" s="14"/>
      <c r="AMG218" s="14"/>
      <c r="AMH218" s="14"/>
      <c r="AMI218" s="14"/>
      <c r="AMJ218" s="14"/>
      <c r="AMK218" s="14"/>
      <c r="AML218" s="14"/>
      <c r="AMM218" s="14"/>
      <c r="AMN218" s="14"/>
      <c r="AMO218" s="14"/>
      <c r="AMP218" s="14"/>
      <c r="AMQ218" s="14"/>
      <c r="AMR218" s="14"/>
      <c r="AMS218" s="14"/>
      <c r="AMT218" s="14"/>
      <c r="AMU218" s="14"/>
      <c r="AMV218" s="14"/>
      <c r="AMW218" s="14"/>
      <c r="AMX218" s="14"/>
      <c r="AMY218" s="14"/>
      <c r="AMZ218" s="14"/>
      <c r="ANA218" s="14"/>
      <c r="ANB218" s="14"/>
      <c r="ANC218" s="14"/>
      <c r="AND218" s="14"/>
      <c r="ANE218" s="14"/>
      <c r="ANF218" s="14"/>
      <c r="ANG218" s="14"/>
      <c r="ANH218" s="14"/>
      <c r="ANI218" s="14"/>
      <c r="ANJ218" s="14"/>
      <c r="ANK218" s="14"/>
      <c r="ANL218" s="14"/>
      <c r="ANM218" s="14"/>
      <c r="ANN218" s="14"/>
      <c r="ANO218" s="14"/>
      <c r="ANP218" s="14"/>
      <c r="ANQ218" s="14"/>
      <c r="ANR218" s="14"/>
      <c r="ANS218" s="14"/>
      <c r="ANT218" s="14"/>
      <c r="ANU218" s="14"/>
      <c r="ANV218" s="14"/>
      <c r="ANW218" s="14"/>
      <c r="ANX218" s="14"/>
      <c r="ANY218" s="14"/>
      <c r="ANZ218" s="14"/>
      <c r="AOA218" s="14"/>
      <c r="AOB218" s="14"/>
      <c r="AOC218" s="14"/>
      <c r="AOD218" s="14"/>
      <c r="AOE218" s="14"/>
      <c r="AOF218" s="14"/>
      <c r="AOG218" s="14"/>
      <c r="AOH218" s="14"/>
      <c r="AOI218" s="14"/>
      <c r="AOJ218" s="14"/>
      <c r="AOK218" s="14"/>
      <c r="AOL218" s="14"/>
      <c r="AOM218" s="14"/>
      <c r="AON218" s="14"/>
      <c r="AOO218" s="14"/>
      <c r="AOP218" s="14"/>
      <c r="AOQ218" s="14"/>
      <c r="AOR218" s="14"/>
      <c r="AOS218" s="14"/>
      <c r="AOT218" s="14"/>
      <c r="AOU218" s="14"/>
      <c r="AOV218" s="14"/>
      <c r="AOW218" s="14"/>
      <c r="AOX218" s="14"/>
      <c r="AOY218" s="14"/>
      <c r="AOZ218" s="14"/>
      <c r="APA218" s="14"/>
      <c r="APB218" s="14"/>
      <c r="APC218" s="14"/>
      <c r="APD218" s="14"/>
      <c r="APE218" s="14"/>
      <c r="APF218" s="14"/>
      <c r="APG218" s="14"/>
      <c r="APH218" s="14"/>
      <c r="API218" s="14"/>
      <c r="APJ218" s="14"/>
      <c r="APK218" s="14"/>
      <c r="APL218" s="14"/>
      <c r="APM218" s="14"/>
      <c r="APN218" s="14"/>
      <c r="APO218" s="14"/>
      <c r="APP218" s="14"/>
      <c r="APQ218" s="14"/>
      <c r="APR218" s="14"/>
      <c r="APS218" s="14"/>
      <c r="APT218" s="14"/>
      <c r="APU218" s="14"/>
      <c r="APV218" s="14"/>
      <c r="APW218" s="14"/>
      <c r="APX218" s="14"/>
      <c r="APY218" s="14"/>
      <c r="APZ218" s="14"/>
      <c r="AQA218" s="14"/>
      <c r="AQB218" s="14"/>
      <c r="AQC218" s="14"/>
      <c r="AQD218" s="14"/>
      <c r="AQE218" s="14"/>
      <c r="AQF218" s="14"/>
      <c r="AQG218" s="14"/>
      <c r="AQH218" s="14"/>
      <c r="AQI218" s="14"/>
      <c r="AQJ218" s="14"/>
      <c r="AQK218" s="14"/>
      <c r="AQL218" s="14"/>
      <c r="AQM218" s="14"/>
      <c r="AQN218" s="14"/>
      <c r="AQO218" s="14"/>
      <c r="AQP218" s="14"/>
      <c r="AQQ218" s="14"/>
      <c r="AQR218" s="14"/>
      <c r="AQS218" s="14"/>
      <c r="AQT218" s="14"/>
      <c r="AQU218" s="14"/>
      <c r="AQV218" s="14"/>
      <c r="AQW218" s="14"/>
      <c r="AQX218" s="14"/>
      <c r="AQY218" s="14"/>
      <c r="AQZ218" s="14"/>
      <c r="ARA218" s="14"/>
      <c r="ARB218" s="14"/>
      <c r="ARC218" s="14"/>
      <c r="ARD218" s="14"/>
      <c r="ARE218" s="14"/>
      <c r="ARF218" s="14"/>
      <c r="ARG218" s="14"/>
      <c r="ARH218" s="14"/>
      <c r="ARI218" s="14"/>
      <c r="ARJ218" s="14"/>
      <c r="ARK218" s="14"/>
      <c r="ARL218" s="14"/>
      <c r="ARM218" s="14"/>
      <c r="ARN218" s="14"/>
      <c r="ARO218" s="14"/>
      <c r="ARP218" s="14"/>
      <c r="ARQ218" s="14"/>
      <c r="ARR218" s="14"/>
      <c r="ARS218" s="14"/>
      <c r="ART218" s="14"/>
      <c r="ARU218" s="14"/>
      <c r="ARV218" s="14"/>
      <c r="ARW218" s="14"/>
      <c r="ARX218" s="14"/>
      <c r="ARY218" s="14"/>
      <c r="ARZ218" s="14"/>
      <c r="ASA218" s="14"/>
      <c r="ASB218" s="14"/>
      <c r="ASC218" s="14"/>
      <c r="ASD218" s="14"/>
      <c r="ASE218" s="14"/>
      <c r="ASF218" s="14"/>
      <c r="ASG218" s="14"/>
      <c r="ASH218" s="14"/>
      <c r="ASI218" s="14"/>
      <c r="ASJ218" s="14"/>
      <c r="ASK218" s="14"/>
      <c r="ASL218" s="14"/>
      <c r="ASM218" s="14"/>
      <c r="ASN218" s="14"/>
      <c r="ASO218" s="14"/>
      <c r="ASP218" s="14"/>
      <c r="ASQ218" s="14"/>
      <c r="ASR218" s="14"/>
      <c r="ASS218" s="14"/>
      <c r="AST218" s="14"/>
      <c r="ASU218" s="14"/>
      <c r="ASV218" s="14"/>
      <c r="ASW218" s="14"/>
      <c r="ASX218" s="14"/>
      <c r="ASY218" s="14"/>
      <c r="ASZ218" s="14"/>
      <c r="ATA218" s="14"/>
      <c r="ATB218" s="14"/>
      <c r="ATC218" s="14"/>
      <c r="ATD218" s="14"/>
    </row>
    <row r="219" spans="63:1200">
      <c r="BK219" s="14" t="str">
        <f t="shared" si="2117"/>
        <v/>
      </c>
      <c r="ABO219" s="14"/>
      <c r="ABP219" s="14"/>
      <c r="ABQ219" s="14"/>
      <c r="ABR219" s="14"/>
      <c r="ABS219" s="14"/>
      <c r="ABT219" s="14"/>
      <c r="ABU219" s="14"/>
      <c r="ABV219" s="14"/>
      <c r="ABW219" s="14"/>
      <c r="ABX219" s="14"/>
      <c r="ABY219" s="14"/>
      <c r="ABZ219" s="14"/>
      <c r="ACA219" s="14"/>
      <c r="ACB219" s="14"/>
      <c r="ACC219" s="14"/>
      <c r="ACD219" s="14"/>
      <c r="ACE219" s="14"/>
      <c r="ACF219" s="14"/>
      <c r="ACG219" s="14"/>
      <c r="ACH219" s="14"/>
      <c r="ACI219" s="14"/>
      <c r="ACJ219" s="14"/>
      <c r="ACK219" s="14"/>
      <c r="ACL219" s="14"/>
      <c r="ACM219" s="14"/>
      <c r="ACN219" s="14"/>
      <c r="ACO219" s="14"/>
      <c r="ACP219" s="14"/>
      <c r="ACQ219" s="14"/>
      <c r="ACR219" s="14"/>
      <c r="ACS219" s="14"/>
      <c r="ACT219" s="14"/>
      <c r="ACU219" s="14"/>
      <c r="ACV219" s="14"/>
      <c r="ACW219" s="14"/>
      <c r="ACX219" s="14"/>
      <c r="ACY219" s="14"/>
      <c r="ACZ219" s="14"/>
      <c r="ADA219" s="14"/>
      <c r="ADB219" s="14"/>
      <c r="ADC219" s="14"/>
      <c r="ADD219" s="14"/>
      <c r="ADE219" s="14"/>
      <c r="ADF219" s="14"/>
      <c r="ADG219" s="14"/>
      <c r="ADH219" s="14"/>
      <c r="ADI219" s="14"/>
      <c r="ADJ219" s="14"/>
      <c r="ADK219" s="14"/>
      <c r="ADL219" s="14"/>
      <c r="ADM219" s="14"/>
      <c r="ADN219" s="14"/>
      <c r="ADO219" s="14"/>
      <c r="ADP219" s="14"/>
      <c r="ADQ219" s="14"/>
      <c r="ADR219" s="14"/>
      <c r="ADS219" s="14"/>
      <c r="ADT219" s="14"/>
      <c r="ADU219" s="14"/>
      <c r="ADV219" s="14"/>
      <c r="ADW219" s="14"/>
      <c r="ADX219" s="14"/>
      <c r="ADY219" s="14"/>
      <c r="ADZ219" s="14"/>
      <c r="AEA219" s="14"/>
      <c r="AEB219" s="14"/>
      <c r="AEC219" s="14"/>
      <c r="AED219" s="14"/>
      <c r="AEE219" s="14"/>
      <c r="AEF219" s="14"/>
      <c r="AEG219" s="14"/>
      <c r="AEH219" s="14"/>
      <c r="AEI219" s="14"/>
      <c r="AEJ219" s="14"/>
      <c r="AEK219" s="14"/>
      <c r="AEL219" s="14"/>
      <c r="AEM219" s="14"/>
      <c r="AEN219" s="14"/>
      <c r="AEO219" s="14"/>
      <c r="AEP219" s="14"/>
      <c r="AEQ219" s="14"/>
      <c r="AER219" s="14"/>
      <c r="AES219" s="14"/>
      <c r="AET219" s="14"/>
      <c r="AEU219" s="14"/>
      <c r="AEV219" s="14"/>
      <c r="AEW219" s="14"/>
      <c r="AEX219" s="14"/>
      <c r="AEY219" s="14"/>
      <c r="AEZ219" s="14"/>
      <c r="AFA219" s="14"/>
      <c r="AFB219" s="14"/>
      <c r="AFC219" s="14"/>
      <c r="AFD219" s="14"/>
      <c r="AFE219" s="14"/>
      <c r="AFF219" s="14"/>
      <c r="AFG219" s="14"/>
      <c r="AFH219" s="14"/>
      <c r="AFI219" s="14"/>
      <c r="AFJ219" s="14"/>
      <c r="AFK219" s="14"/>
      <c r="AFL219" s="14"/>
      <c r="AFM219" s="14"/>
      <c r="AFN219" s="14"/>
      <c r="AFO219" s="14"/>
      <c r="AFP219" s="14"/>
      <c r="AFQ219" s="14"/>
      <c r="AFR219" s="14"/>
      <c r="AFS219" s="14"/>
      <c r="AFT219" s="14"/>
      <c r="AFU219" s="14"/>
      <c r="AFV219" s="14"/>
      <c r="AFW219" s="14"/>
      <c r="AFX219" s="14"/>
      <c r="AFY219" s="14"/>
      <c r="AFZ219" s="14"/>
      <c r="AGA219" s="14"/>
      <c r="AGB219" s="14"/>
      <c r="AGC219" s="14"/>
      <c r="AGD219" s="14"/>
      <c r="AGE219" s="14"/>
      <c r="AGF219" s="14"/>
      <c r="AGG219" s="14"/>
      <c r="AGH219" s="14"/>
      <c r="AGI219" s="14"/>
      <c r="AGJ219" s="14"/>
      <c r="AGK219" s="14"/>
      <c r="AGL219" s="14"/>
      <c r="AGM219" s="14"/>
      <c r="AGN219" s="14"/>
      <c r="AGO219" s="14"/>
      <c r="AGP219" s="14"/>
      <c r="AGQ219" s="14"/>
      <c r="AGR219" s="14"/>
      <c r="AGS219" s="14"/>
      <c r="AGT219" s="14"/>
      <c r="AGU219" s="14"/>
      <c r="AGV219" s="14"/>
      <c r="AGW219" s="14"/>
      <c r="AGX219" s="14"/>
      <c r="AGY219" s="14"/>
      <c r="AGZ219" s="14"/>
      <c r="AHA219" s="14"/>
      <c r="AHB219" s="14"/>
      <c r="AHC219" s="14"/>
      <c r="AHD219" s="14"/>
      <c r="AHE219" s="14"/>
      <c r="AHF219" s="14"/>
      <c r="AHG219" s="14"/>
      <c r="AHH219" s="14"/>
      <c r="AHI219" s="14"/>
      <c r="AHJ219" s="14"/>
      <c r="AHK219" s="14"/>
      <c r="AHL219" s="14"/>
      <c r="AHM219" s="14"/>
      <c r="AHN219" s="14"/>
      <c r="AHO219" s="14"/>
      <c r="AHP219" s="14"/>
      <c r="AHQ219" s="14"/>
      <c r="AHR219" s="14"/>
      <c r="AHS219" s="14"/>
      <c r="AHT219" s="14"/>
      <c r="AHU219" s="14"/>
      <c r="AHV219" s="14"/>
      <c r="AHW219" s="14"/>
      <c r="AHX219" s="14"/>
      <c r="AHY219" s="14"/>
      <c r="AHZ219" s="14"/>
      <c r="AIA219" s="14"/>
      <c r="AIB219" s="14"/>
      <c r="AIC219" s="14"/>
      <c r="AID219" s="14"/>
      <c r="AIE219" s="14"/>
      <c r="AIF219" s="14"/>
      <c r="AIG219" s="14"/>
      <c r="AIH219" s="14"/>
      <c r="AII219" s="14"/>
      <c r="AIJ219" s="14"/>
      <c r="AIK219" s="14"/>
      <c r="AIL219" s="14"/>
      <c r="AIM219" s="14"/>
      <c r="AIN219" s="14"/>
      <c r="AIO219" s="14"/>
      <c r="AIP219" s="14"/>
      <c r="AIQ219" s="14"/>
      <c r="AIR219" s="14"/>
      <c r="AIS219" s="14"/>
      <c r="AIT219" s="14"/>
      <c r="AIU219" s="14"/>
      <c r="AIV219" s="14"/>
      <c r="AIW219" s="14"/>
      <c r="AIX219" s="14"/>
      <c r="AIY219" s="14"/>
      <c r="AIZ219" s="14"/>
      <c r="AJA219" s="14"/>
      <c r="AJB219" s="14"/>
      <c r="AJC219" s="14"/>
      <c r="AJD219" s="14"/>
      <c r="AJE219" s="14"/>
      <c r="AJF219" s="14"/>
      <c r="AJG219" s="14"/>
      <c r="AJH219" s="14"/>
      <c r="AJI219" s="14"/>
      <c r="AJJ219" s="14"/>
      <c r="AJK219" s="14"/>
      <c r="AJL219" s="14"/>
      <c r="AJM219" s="14"/>
      <c r="AJN219" s="14"/>
      <c r="AJO219" s="14"/>
      <c r="AJP219" s="14"/>
      <c r="AJQ219" s="14"/>
      <c r="AJR219" s="14"/>
      <c r="AJS219" s="14"/>
      <c r="AJT219" s="14"/>
      <c r="AJU219" s="14"/>
      <c r="AJV219" s="14"/>
      <c r="AJW219" s="14"/>
      <c r="AJX219" s="14"/>
      <c r="AJY219" s="14"/>
      <c r="AJZ219" s="14"/>
      <c r="AKA219" s="14"/>
      <c r="AKB219" s="14"/>
      <c r="AKC219" s="14"/>
      <c r="AKD219" s="14"/>
      <c r="AKE219" s="14"/>
      <c r="AKF219" s="14"/>
      <c r="AKG219" s="14"/>
      <c r="AKH219" s="14"/>
      <c r="AKI219" s="14"/>
      <c r="AKJ219" s="14"/>
      <c r="AKK219" s="14"/>
      <c r="AKL219" s="14"/>
      <c r="AKM219" s="14"/>
      <c r="AKN219" s="14"/>
      <c r="AKO219" s="14"/>
      <c r="AKP219" s="14"/>
      <c r="AKQ219" s="14"/>
      <c r="AKR219" s="14"/>
      <c r="AKS219" s="14"/>
      <c r="AKT219" s="14"/>
      <c r="AKU219" s="14"/>
      <c r="AKV219" s="14"/>
      <c r="AKW219" s="14"/>
      <c r="AKX219" s="14"/>
      <c r="AKY219" s="14"/>
      <c r="AKZ219" s="14"/>
      <c r="ALA219" s="14"/>
      <c r="ALB219" s="14"/>
      <c r="ALC219" s="14"/>
      <c r="ALD219" s="14"/>
      <c r="ALE219" s="14"/>
      <c r="ALF219" s="14"/>
      <c r="ALG219" s="14"/>
      <c r="ALH219" s="14"/>
      <c r="ALI219" s="14"/>
      <c r="ALJ219" s="14"/>
      <c r="ALK219" s="14"/>
      <c r="ALL219" s="14"/>
      <c r="ALM219" s="14"/>
      <c r="ALN219" s="14"/>
      <c r="ALO219" s="14"/>
      <c r="ALP219" s="14"/>
      <c r="ALQ219" s="14"/>
      <c r="ALR219" s="14"/>
      <c r="ALS219" s="14"/>
      <c r="ALT219" s="14"/>
      <c r="ALU219" s="14"/>
      <c r="ALV219" s="14"/>
      <c r="ALW219" s="14"/>
      <c r="ALX219" s="14"/>
      <c r="ALY219" s="14"/>
      <c r="ALZ219" s="14"/>
      <c r="AMA219" s="14"/>
      <c r="AMB219" s="14"/>
      <c r="AMC219" s="14"/>
      <c r="AMD219" s="14"/>
      <c r="AME219" s="14"/>
      <c r="AMF219" s="14"/>
      <c r="AMG219" s="14"/>
      <c r="AMH219" s="14"/>
      <c r="AMI219" s="14"/>
      <c r="AMJ219" s="14"/>
      <c r="AMK219" s="14"/>
      <c r="AML219" s="14"/>
      <c r="AMM219" s="14"/>
      <c r="AMN219" s="14"/>
      <c r="AMO219" s="14"/>
      <c r="AMP219" s="14"/>
      <c r="AMQ219" s="14"/>
      <c r="AMR219" s="14"/>
      <c r="AMS219" s="14"/>
      <c r="AMT219" s="14"/>
      <c r="AMU219" s="14"/>
      <c r="AMV219" s="14"/>
      <c r="AMW219" s="14"/>
      <c r="AMX219" s="14"/>
      <c r="AMY219" s="14"/>
      <c r="AMZ219" s="14"/>
      <c r="ANA219" s="14"/>
      <c r="ANB219" s="14"/>
      <c r="ANC219" s="14"/>
      <c r="AND219" s="14"/>
      <c r="ANE219" s="14"/>
      <c r="ANF219" s="14"/>
      <c r="ANG219" s="14"/>
      <c r="ANH219" s="14"/>
      <c r="ANI219" s="14"/>
      <c r="ANJ219" s="14"/>
      <c r="ANK219" s="14"/>
      <c r="ANL219" s="14"/>
      <c r="ANM219" s="14"/>
      <c r="ANN219" s="14"/>
      <c r="ANO219" s="14"/>
      <c r="ANP219" s="14"/>
      <c r="ANQ219" s="14"/>
      <c r="ANR219" s="14"/>
      <c r="ANS219" s="14"/>
      <c r="ANT219" s="14"/>
      <c r="ANU219" s="14"/>
      <c r="ANV219" s="14"/>
      <c r="ANW219" s="14"/>
      <c r="ANX219" s="14"/>
      <c r="ANY219" s="14"/>
      <c r="ANZ219" s="14"/>
      <c r="AOA219" s="14"/>
      <c r="AOB219" s="14"/>
      <c r="AOC219" s="14"/>
      <c r="AOD219" s="14"/>
      <c r="AOE219" s="14"/>
      <c r="AOF219" s="14"/>
      <c r="AOG219" s="14"/>
      <c r="AOH219" s="14"/>
      <c r="AOI219" s="14"/>
      <c r="AOJ219" s="14"/>
      <c r="AOK219" s="14"/>
      <c r="AOL219" s="14"/>
      <c r="AOM219" s="14"/>
      <c r="AON219" s="14"/>
      <c r="AOO219" s="14"/>
      <c r="AOP219" s="14"/>
      <c r="AOQ219" s="14"/>
      <c r="AOR219" s="14"/>
      <c r="AOS219" s="14"/>
      <c r="AOT219" s="14"/>
      <c r="AOU219" s="14"/>
      <c r="AOV219" s="14"/>
      <c r="AOW219" s="14"/>
      <c r="AOX219" s="14"/>
      <c r="AOY219" s="14"/>
      <c r="AOZ219" s="14"/>
      <c r="APA219" s="14"/>
      <c r="APB219" s="14"/>
      <c r="APC219" s="14"/>
      <c r="APD219" s="14"/>
      <c r="APE219" s="14"/>
      <c r="APF219" s="14"/>
      <c r="APG219" s="14"/>
      <c r="APH219" s="14"/>
      <c r="API219" s="14"/>
      <c r="APJ219" s="14"/>
      <c r="APK219" s="14"/>
      <c r="APL219" s="14"/>
      <c r="APM219" s="14"/>
      <c r="APN219" s="14"/>
      <c r="APO219" s="14"/>
      <c r="APP219" s="14"/>
      <c r="APQ219" s="14"/>
      <c r="APR219" s="14"/>
      <c r="APS219" s="14"/>
      <c r="APT219" s="14"/>
      <c r="APU219" s="14"/>
      <c r="APV219" s="14"/>
      <c r="APW219" s="14"/>
      <c r="APX219" s="14"/>
      <c r="APY219" s="14"/>
      <c r="APZ219" s="14"/>
      <c r="AQA219" s="14"/>
      <c r="AQB219" s="14"/>
      <c r="AQC219" s="14"/>
      <c r="AQD219" s="14"/>
      <c r="AQE219" s="14"/>
      <c r="AQF219" s="14"/>
      <c r="AQG219" s="14"/>
      <c r="AQH219" s="14"/>
      <c r="AQI219" s="14"/>
      <c r="AQJ219" s="14"/>
      <c r="AQK219" s="14"/>
      <c r="AQL219" s="14"/>
      <c r="AQM219" s="14"/>
      <c r="AQN219" s="14"/>
      <c r="AQO219" s="14"/>
      <c r="AQP219" s="14"/>
      <c r="AQQ219" s="14"/>
      <c r="AQR219" s="14"/>
      <c r="AQS219" s="14"/>
      <c r="AQT219" s="14"/>
      <c r="AQU219" s="14"/>
      <c r="AQV219" s="14"/>
      <c r="AQW219" s="14"/>
      <c r="AQX219" s="14"/>
      <c r="AQY219" s="14"/>
      <c r="AQZ219" s="14"/>
      <c r="ARA219" s="14"/>
      <c r="ARB219" s="14"/>
      <c r="ARC219" s="14"/>
      <c r="ARD219" s="14"/>
      <c r="ARE219" s="14"/>
      <c r="ARF219" s="14"/>
      <c r="ARG219" s="14"/>
      <c r="ARH219" s="14"/>
      <c r="ARI219" s="14"/>
      <c r="ARJ219" s="14"/>
      <c r="ARK219" s="14"/>
      <c r="ARL219" s="14"/>
      <c r="ARM219" s="14"/>
      <c r="ARN219" s="14"/>
      <c r="ARO219" s="14"/>
      <c r="ARP219" s="14"/>
      <c r="ARQ219" s="14"/>
      <c r="ARR219" s="14"/>
      <c r="ARS219" s="14"/>
      <c r="ART219" s="14"/>
      <c r="ARU219" s="14"/>
      <c r="ARV219" s="14"/>
      <c r="ARW219" s="14"/>
      <c r="ARX219" s="14"/>
      <c r="ARY219" s="14"/>
      <c r="ARZ219" s="14"/>
      <c r="ASA219" s="14"/>
      <c r="ASB219" s="14"/>
      <c r="ASC219" s="14"/>
      <c r="ASD219" s="14"/>
      <c r="ASE219" s="14"/>
      <c r="ASF219" s="14"/>
      <c r="ASG219" s="14"/>
      <c r="ASH219" s="14"/>
      <c r="ASI219" s="14"/>
      <c r="ASJ219" s="14"/>
      <c r="ASK219" s="14"/>
      <c r="ASL219" s="14"/>
      <c r="ASM219" s="14"/>
      <c r="ASN219" s="14"/>
      <c r="ASO219" s="14"/>
      <c r="ASP219" s="14"/>
      <c r="ASQ219" s="14"/>
      <c r="ASR219" s="14"/>
      <c r="ASS219" s="14"/>
      <c r="AST219" s="14"/>
      <c r="ASU219" s="14"/>
      <c r="ASV219" s="14"/>
      <c r="ASW219" s="14"/>
      <c r="ASX219" s="14"/>
      <c r="ASY219" s="14"/>
      <c r="ASZ219" s="14"/>
      <c r="ATA219" s="14"/>
      <c r="ATB219" s="14"/>
      <c r="ATC219" s="14"/>
      <c r="ATD219" s="14"/>
    </row>
    <row r="220" spans="63:1200">
      <c r="BK220" s="14" t="str">
        <f t="shared" si="2117"/>
        <v/>
      </c>
      <c r="ABO220" s="14"/>
      <c r="ABP220" s="14"/>
      <c r="ABQ220" s="14"/>
      <c r="ABR220" s="14"/>
      <c r="ABS220" s="14"/>
      <c r="ABT220" s="14"/>
      <c r="ABU220" s="14"/>
      <c r="ABV220" s="14"/>
      <c r="ABW220" s="14"/>
      <c r="ABX220" s="14"/>
      <c r="ABY220" s="14"/>
      <c r="ABZ220" s="14"/>
      <c r="ACA220" s="14"/>
      <c r="ACB220" s="14"/>
      <c r="ACC220" s="14"/>
      <c r="ACD220" s="14"/>
      <c r="ACE220" s="14"/>
      <c r="ACF220" s="14"/>
      <c r="ACG220" s="14"/>
      <c r="ACH220" s="14"/>
      <c r="ACI220" s="14"/>
      <c r="ACJ220" s="14"/>
      <c r="ACK220" s="14"/>
      <c r="ACL220" s="14"/>
      <c r="ACM220" s="14"/>
      <c r="ACN220" s="14"/>
      <c r="ACO220" s="14"/>
      <c r="ACP220" s="14"/>
      <c r="ACQ220" s="14"/>
      <c r="ACR220" s="14"/>
      <c r="ACS220" s="14"/>
      <c r="ACT220" s="14"/>
      <c r="ACU220" s="14"/>
      <c r="ACV220" s="14"/>
      <c r="ACW220" s="14"/>
      <c r="ACX220" s="14"/>
      <c r="ACY220" s="14"/>
      <c r="ACZ220" s="14"/>
      <c r="ADA220" s="14"/>
      <c r="ADB220" s="14"/>
      <c r="ADC220" s="14"/>
      <c r="ADD220" s="14"/>
      <c r="ADE220" s="14"/>
      <c r="ADF220" s="14"/>
      <c r="ADG220" s="14"/>
      <c r="ADH220" s="14"/>
      <c r="ADI220" s="14"/>
      <c r="ADJ220" s="14"/>
      <c r="ADK220" s="14"/>
      <c r="ADL220" s="14"/>
      <c r="ADM220" s="14"/>
      <c r="ADN220" s="14"/>
      <c r="ADO220" s="14"/>
      <c r="ADP220" s="14"/>
      <c r="ADQ220" s="14"/>
      <c r="ADR220" s="14"/>
      <c r="ADS220" s="14"/>
      <c r="ADT220" s="14"/>
      <c r="ADU220" s="14"/>
      <c r="ADV220" s="14"/>
      <c r="ADW220" s="14"/>
      <c r="ADX220" s="14"/>
      <c r="ADY220" s="14"/>
      <c r="ADZ220" s="14"/>
      <c r="AEA220" s="14"/>
      <c r="AEB220" s="14"/>
      <c r="AEC220" s="14"/>
      <c r="AED220" s="14"/>
      <c r="AEE220" s="14"/>
      <c r="AEF220" s="14"/>
      <c r="AEG220" s="14"/>
      <c r="AEH220" s="14"/>
      <c r="AEI220" s="14"/>
      <c r="AEJ220" s="14"/>
      <c r="AEK220" s="14"/>
      <c r="AEL220" s="14"/>
      <c r="AEM220" s="14"/>
      <c r="AEN220" s="14"/>
      <c r="AEO220" s="14"/>
      <c r="AEP220" s="14"/>
      <c r="AEQ220" s="14"/>
      <c r="AER220" s="14"/>
      <c r="AES220" s="14"/>
      <c r="AET220" s="14"/>
      <c r="AEU220" s="14"/>
      <c r="AEV220" s="14"/>
      <c r="AEW220" s="14"/>
      <c r="AEX220" s="14"/>
      <c r="AEY220" s="14"/>
      <c r="AEZ220" s="14"/>
      <c r="AFA220" s="14"/>
      <c r="AFB220" s="14"/>
      <c r="AFC220" s="14"/>
      <c r="AFD220" s="14"/>
      <c r="AFE220" s="14"/>
      <c r="AFF220" s="14"/>
      <c r="AFG220" s="14"/>
      <c r="AFH220" s="14"/>
      <c r="AFI220" s="14"/>
      <c r="AFJ220" s="14"/>
      <c r="AFK220" s="14"/>
      <c r="AFL220" s="14"/>
      <c r="AFM220" s="14"/>
      <c r="AFN220" s="14"/>
      <c r="AFO220" s="14"/>
      <c r="AFP220" s="14"/>
      <c r="AFQ220" s="14"/>
      <c r="AFR220" s="14"/>
      <c r="AFS220" s="14"/>
      <c r="AFT220" s="14"/>
      <c r="AFU220" s="14"/>
      <c r="AFV220" s="14"/>
      <c r="AFW220" s="14"/>
      <c r="AFX220" s="14"/>
      <c r="AFY220" s="14"/>
      <c r="AFZ220" s="14"/>
      <c r="AGA220" s="14"/>
      <c r="AGB220" s="14"/>
      <c r="AGC220" s="14"/>
      <c r="AGD220" s="14"/>
      <c r="AGE220" s="14"/>
      <c r="AGF220" s="14"/>
      <c r="AGG220" s="14"/>
      <c r="AGH220" s="14"/>
      <c r="AGI220" s="14"/>
      <c r="AGJ220" s="14"/>
      <c r="AGK220" s="14"/>
      <c r="AGL220" s="14"/>
      <c r="AGM220" s="14"/>
      <c r="AGN220" s="14"/>
      <c r="AGO220" s="14"/>
      <c r="AGP220" s="14"/>
      <c r="AGQ220" s="14"/>
      <c r="AGR220" s="14"/>
      <c r="AGS220" s="14"/>
      <c r="AGT220" s="14"/>
      <c r="AGU220" s="14"/>
      <c r="AGV220" s="14"/>
      <c r="AGW220" s="14"/>
      <c r="AGX220" s="14"/>
      <c r="AGY220" s="14"/>
      <c r="AGZ220" s="14"/>
      <c r="AHA220" s="14"/>
      <c r="AHB220" s="14"/>
      <c r="AHC220" s="14"/>
      <c r="AHD220" s="14"/>
      <c r="AHE220" s="14"/>
      <c r="AHF220" s="14"/>
      <c r="AHG220" s="14"/>
      <c r="AHH220" s="14"/>
      <c r="AHI220" s="14"/>
      <c r="AHJ220" s="14"/>
      <c r="AHK220" s="14"/>
      <c r="AHL220" s="14"/>
      <c r="AHM220" s="14"/>
      <c r="AHN220" s="14"/>
      <c r="AHO220" s="14"/>
      <c r="AHP220" s="14"/>
      <c r="AHQ220" s="14"/>
      <c r="AHR220" s="14"/>
      <c r="AHS220" s="14"/>
      <c r="AHT220" s="14"/>
      <c r="AHU220" s="14"/>
      <c r="AHV220" s="14"/>
      <c r="AHW220" s="14"/>
      <c r="AHX220" s="14"/>
      <c r="AHY220" s="14"/>
      <c r="AHZ220" s="14"/>
      <c r="AIA220" s="14"/>
      <c r="AIB220" s="14"/>
      <c r="AIC220" s="14"/>
      <c r="AID220" s="14"/>
      <c r="AIE220" s="14"/>
      <c r="AIF220" s="14"/>
      <c r="AIG220" s="14"/>
      <c r="AIH220" s="14"/>
      <c r="AII220" s="14"/>
      <c r="AIJ220" s="14"/>
      <c r="AIK220" s="14"/>
      <c r="AIL220" s="14"/>
      <c r="AIM220" s="14"/>
      <c r="AIN220" s="14"/>
      <c r="AIO220" s="14"/>
      <c r="AIP220" s="14"/>
      <c r="AIQ220" s="14"/>
      <c r="AIR220" s="14"/>
      <c r="AIS220" s="14"/>
      <c r="AIT220" s="14"/>
      <c r="AIU220" s="14"/>
      <c r="AIV220" s="14"/>
      <c r="AIW220" s="14"/>
      <c r="AIX220" s="14"/>
      <c r="AIY220" s="14"/>
      <c r="AIZ220" s="14"/>
      <c r="AJA220" s="14"/>
      <c r="AJB220" s="14"/>
      <c r="AJC220" s="14"/>
      <c r="AJD220" s="14"/>
      <c r="AJE220" s="14"/>
      <c r="AJF220" s="14"/>
      <c r="AJG220" s="14"/>
      <c r="AJH220" s="14"/>
      <c r="AJI220" s="14"/>
      <c r="AJJ220" s="14"/>
      <c r="AJK220" s="14"/>
      <c r="AJL220" s="14"/>
      <c r="AJM220" s="14"/>
      <c r="AJN220" s="14"/>
      <c r="AJO220" s="14"/>
      <c r="AJP220" s="14"/>
      <c r="AJQ220" s="14"/>
      <c r="AJR220" s="14"/>
      <c r="AJS220" s="14"/>
      <c r="AJT220" s="14"/>
      <c r="AJU220" s="14"/>
      <c r="AJV220" s="14"/>
      <c r="AJW220" s="14"/>
      <c r="AJX220" s="14"/>
      <c r="AJY220" s="14"/>
      <c r="AJZ220" s="14"/>
      <c r="AKA220" s="14"/>
      <c r="AKB220" s="14"/>
      <c r="AKC220" s="14"/>
      <c r="AKD220" s="14"/>
      <c r="AKE220" s="14"/>
      <c r="AKF220" s="14"/>
      <c r="AKG220" s="14"/>
      <c r="AKH220" s="14"/>
      <c r="AKI220" s="14"/>
      <c r="AKJ220" s="14"/>
      <c r="AKK220" s="14"/>
      <c r="AKL220" s="14"/>
      <c r="AKM220" s="14"/>
      <c r="AKN220" s="14"/>
      <c r="AKO220" s="14"/>
      <c r="AKP220" s="14"/>
      <c r="AKQ220" s="14"/>
      <c r="AKR220" s="14"/>
      <c r="AKS220" s="14"/>
      <c r="AKT220" s="14"/>
      <c r="AKU220" s="14"/>
      <c r="AKV220" s="14"/>
      <c r="AKW220" s="14"/>
      <c r="AKX220" s="14"/>
      <c r="AKY220" s="14"/>
      <c r="AKZ220" s="14"/>
      <c r="ALA220" s="14"/>
      <c r="ALB220" s="14"/>
      <c r="ALC220" s="14"/>
      <c r="ALD220" s="14"/>
      <c r="ALE220" s="14"/>
      <c r="ALF220" s="14"/>
      <c r="ALG220" s="14"/>
      <c r="ALH220" s="14"/>
      <c r="ALI220" s="14"/>
      <c r="ALJ220" s="14"/>
      <c r="ALK220" s="14"/>
      <c r="ALL220" s="14"/>
      <c r="ALM220" s="14"/>
      <c r="ALN220" s="14"/>
      <c r="ALO220" s="14"/>
      <c r="ALP220" s="14"/>
      <c r="ALQ220" s="14"/>
      <c r="ALR220" s="14"/>
      <c r="ALS220" s="14"/>
      <c r="ALT220" s="14"/>
      <c r="ALU220" s="14"/>
      <c r="ALV220" s="14"/>
      <c r="ALW220" s="14"/>
      <c r="ALX220" s="14"/>
      <c r="ALY220" s="14"/>
      <c r="ALZ220" s="14"/>
      <c r="AMA220" s="14"/>
      <c r="AMB220" s="14"/>
      <c r="AMC220" s="14"/>
      <c r="AMD220" s="14"/>
      <c r="AME220" s="14"/>
      <c r="AMF220" s="14"/>
      <c r="AMG220" s="14"/>
      <c r="AMH220" s="14"/>
      <c r="AMI220" s="14"/>
      <c r="AMJ220" s="14"/>
      <c r="AMK220" s="14"/>
      <c r="AML220" s="14"/>
      <c r="AMM220" s="14"/>
      <c r="AMN220" s="14"/>
      <c r="AMO220" s="14"/>
      <c r="AMP220" s="14"/>
      <c r="AMQ220" s="14"/>
      <c r="AMR220" s="14"/>
      <c r="AMS220" s="14"/>
      <c r="AMT220" s="14"/>
      <c r="AMU220" s="14"/>
      <c r="AMV220" s="14"/>
      <c r="AMW220" s="14"/>
      <c r="AMX220" s="14"/>
      <c r="AMY220" s="14"/>
      <c r="AMZ220" s="14"/>
      <c r="ANA220" s="14"/>
      <c r="ANB220" s="14"/>
      <c r="ANC220" s="14"/>
      <c r="AND220" s="14"/>
      <c r="ANE220" s="14"/>
      <c r="ANF220" s="14"/>
      <c r="ANG220" s="14"/>
      <c r="ANH220" s="14"/>
      <c r="ANI220" s="14"/>
      <c r="ANJ220" s="14"/>
      <c r="ANK220" s="14"/>
      <c r="ANL220" s="14"/>
      <c r="ANM220" s="14"/>
      <c r="ANN220" s="14"/>
      <c r="ANO220" s="14"/>
      <c r="ANP220" s="14"/>
      <c r="ANQ220" s="14"/>
      <c r="ANR220" s="14"/>
      <c r="ANS220" s="14"/>
      <c r="ANT220" s="14"/>
      <c r="ANU220" s="14"/>
      <c r="ANV220" s="14"/>
      <c r="ANW220" s="14"/>
      <c r="ANX220" s="14"/>
      <c r="ANY220" s="14"/>
      <c r="ANZ220" s="14"/>
      <c r="AOA220" s="14"/>
      <c r="AOB220" s="14"/>
      <c r="AOC220" s="14"/>
      <c r="AOD220" s="14"/>
      <c r="AOE220" s="14"/>
      <c r="AOF220" s="14"/>
      <c r="AOG220" s="14"/>
      <c r="AOH220" s="14"/>
      <c r="AOI220" s="14"/>
      <c r="AOJ220" s="14"/>
      <c r="AOK220" s="14"/>
      <c r="AOL220" s="14"/>
      <c r="AOM220" s="14"/>
      <c r="AON220" s="14"/>
      <c r="AOO220" s="14"/>
      <c r="AOP220" s="14"/>
      <c r="AOQ220" s="14"/>
      <c r="AOR220" s="14"/>
      <c r="AOS220" s="14"/>
      <c r="AOT220" s="14"/>
      <c r="AOU220" s="14"/>
      <c r="AOV220" s="14"/>
      <c r="AOW220" s="14"/>
      <c r="AOX220" s="14"/>
      <c r="AOY220" s="14"/>
      <c r="AOZ220" s="14"/>
      <c r="APA220" s="14"/>
      <c r="APB220" s="14"/>
      <c r="APC220" s="14"/>
      <c r="APD220" s="14"/>
      <c r="APE220" s="14"/>
      <c r="APF220" s="14"/>
      <c r="APG220" s="14"/>
      <c r="APH220" s="14"/>
      <c r="API220" s="14"/>
      <c r="APJ220" s="14"/>
      <c r="APK220" s="14"/>
      <c r="APL220" s="14"/>
      <c r="APM220" s="14"/>
      <c r="APN220" s="14"/>
      <c r="APO220" s="14"/>
      <c r="APP220" s="14"/>
      <c r="APQ220" s="14"/>
      <c r="APR220" s="14"/>
      <c r="APS220" s="14"/>
      <c r="APT220" s="14"/>
      <c r="APU220" s="14"/>
      <c r="APV220" s="14"/>
      <c r="APW220" s="14"/>
      <c r="APX220" s="14"/>
      <c r="APY220" s="14"/>
      <c r="APZ220" s="14"/>
      <c r="AQA220" s="14"/>
      <c r="AQB220" s="14"/>
      <c r="AQC220" s="14"/>
      <c r="AQD220" s="14"/>
      <c r="AQE220" s="14"/>
      <c r="AQF220" s="14"/>
      <c r="AQG220" s="14"/>
      <c r="AQH220" s="14"/>
      <c r="AQI220" s="14"/>
      <c r="AQJ220" s="14"/>
      <c r="AQK220" s="14"/>
      <c r="AQL220" s="14"/>
      <c r="AQM220" s="14"/>
      <c r="AQN220" s="14"/>
      <c r="AQO220" s="14"/>
      <c r="AQP220" s="14"/>
      <c r="AQQ220" s="14"/>
      <c r="AQR220" s="14"/>
      <c r="AQS220" s="14"/>
      <c r="AQT220" s="14"/>
      <c r="AQU220" s="14"/>
      <c r="AQV220" s="14"/>
      <c r="AQW220" s="14"/>
      <c r="AQX220" s="14"/>
      <c r="AQY220" s="14"/>
      <c r="AQZ220" s="14"/>
      <c r="ARA220" s="14"/>
      <c r="ARB220" s="14"/>
      <c r="ARC220" s="14"/>
      <c r="ARD220" s="14"/>
      <c r="ARE220" s="14"/>
      <c r="ARF220" s="14"/>
      <c r="ARG220" s="14"/>
      <c r="ARH220" s="14"/>
      <c r="ARI220" s="14"/>
      <c r="ARJ220" s="14"/>
      <c r="ARK220" s="14"/>
      <c r="ARL220" s="14"/>
      <c r="ARM220" s="14"/>
      <c r="ARN220" s="14"/>
      <c r="ARO220" s="14"/>
      <c r="ARP220" s="14"/>
      <c r="ARQ220" s="14"/>
      <c r="ARR220" s="14"/>
      <c r="ARS220" s="14"/>
      <c r="ART220" s="14"/>
      <c r="ARU220" s="14"/>
      <c r="ARV220" s="14"/>
      <c r="ARW220" s="14"/>
      <c r="ARX220" s="14"/>
      <c r="ARY220" s="14"/>
      <c r="ARZ220" s="14"/>
      <c r="ASA220" s="14"/>
      <c r="ASB220" s="14"/>
      <c r="ASC220" s="14"/>
      <c r="ASD220" s="14"/>
      <c r="ASE220" s="14"/>
      <c r="ASF220" s="14"/>
      <c r="ASG220" s="14"/>
      <c r="ASH220" s="14"/>
      <c r="ASI220" s="14"/>
      <c r="ASJ220" s="14"/>
      <c r="ASK220" s="14"/>
      <c r="ASL220" s="14"/>
      <c r="ASM220" s="14"/>
      <c r="ASN220" s="14"/>
      <c r="ASO220" s="14"/>
      <c r="ASP220" s="14"/>
      <c r="ASQ220" s="14"/>
      <c r="ASR220" s="14"/>
      <c r="ASS220" s="14"/>
      <c r="AST220" s="14"/>
      <c r="ASU220" s="14"/>
      <c r="ASV220" s="14"/>
      <c r="ASW220" s="14"/>
      <c r="ASX220" s="14"/>
      <c r="ASY220" s="14"/>
      <c r="ASZ220" s="14"/>
      <c r="ATA220" s="14"/>
      <c r="ATB220" s="14"/>
      <c r="ATC220" s="14"/>
      <c r="ATD220" s="14"/>
    </row>
    <row r="221" spans="63:1200">
      <c r="BK221" s="14" t="str">
        <f t="shared" si="2117"/>
        <v/>
      </c>
      <c r="ABO221" s="14"/>
      <c r="ABP221" s="14"/>
      <c r="ABQ221" s="14"/>
      <c r="ABR221" s="14"/>
      <c r="ABS221" s="14"/>
      <c r="ABT221" s="14"/>
      <c r="ABU221" s="14"/>
      <c r="ABV221" s="14"/>
      <c r="ABW221" s="14"/>
      <c r="ABX221" s="14"/>
      <c r="ABY221" s="14"/>
      <c r="ABZ221" s="14"/>
      <c r="ACA221" s="14"/>
      <c r="ACB221" s="14"/>
      <c r="ACC221" s="14"/>
      <c r="ACD221" s="14"/>
      <c r="ACE221" s="14"/>
      <c r="ACF221" s="14"/>
      <c r="ACG221" s="14"/>
      <c r="ACH221" s="14"/>
      <c r="ACI221" s="14"/>
      <c r="ACJ221" s="14"/>
      <c r="ACK221" s="14"/>
      <c r="ACL221" s="14"/>
      <c r="ACM221" s="14"/>
      <c r="ACN221" s="14"/>
      <c r="ACO221" s="14"/>
      <c r="ACP221" s="14"/>
      <c r="ACQ221" s="14"/>
      <c r="ACR221" s="14"/>
      <c r="ACS221" s="14"/>
      <c r="ACT221" s="14"/>
      <c r="ACU221" s="14"/>
      <c r="ACV221" s="14"/>
      <c r="ACW221" s="14"/>
      <c r="ACX221" s="14"/>
      <c r="ACY221" s="14"/>
      <c r="ACZ221" s="14"/>
      <c r="ADA221" s="14"/>
      <c r="ADB221" s="14"/>
      <c r="ADC221" s="14"/>
      <c r="ADD221" s="14"/>
      <c r="ADE221" s="14"/>
      <c r="ADF221" s="14"/>
      <c r="ADG221" s="14"/>
      <c r="ADH221" s="14"/>
      <c r="ADI221" s="14"/>
      <c r="ADJ221" s="14"/>
      <c r="ADK221" s="14"/>
      <c r="ADL221" s="14"/>
      <c r="ADM221" s="14"/>
      <c r="ADN221" s="14"/>
      <c r="ADO221" s="14"/>
      <c r="ADP221" s="14"/>
      <c r="ADQ221" s="14"/>
      <c r="ADR221" s="14"/>
      <c r="ADS221" s="14"/>
      <c r="ADT221" s="14"/>
      <c r="ADU221" s="14"/>
      <c r="ADV221" s="14"/>
      <c r="ADW221" s="14"/>
      <c r="ADX221" s="14"/>
      <c r="ADY221" s="14"/>
      <c r="ADZ221" s="14"/>
      <c r="AEA221" s="14"/>
      <c r="AEB221" s="14"/>
      <c r="AEC221" s="14"/>
      <c r="AED221" s="14"/>
      <c r="AEE221" s="14"/>
      <c r="AEF221" s="14"/>
      <c r="AEG221" s="14"/>
      <c r="AEH221" s="14"/>
      <c r="AEI221" s="14"/>
      <c r="AEJ221" s="14"/>
      <c r="AEK221" s="14"/>
      <c r="AEL221" s="14"/>
      <c r="AEM221" s="14"/>
      <c r="AEN221" s="14"/>
      <c r="AEO221" s="14"/>
      <c r="AEP221" s="14"/>
      <c r="AEQ221" s="14"/>
      <c r="AER221" s="14"/>
      <c r="AES221" s="14"/>
      <c r="AET221" s="14"/>
      <c r="AEU221" s="14"/>
      <c r="AEV221" s="14"/>
      <c r="AEW221" s="14"/>
      <c r="AEX221" s="14"/>
      <c r="AEY221" s="14"/>
      <c r="AEZ221" s="14"/>
      <c r="AFA221" s="14"/>
      <c r="AFB221" s="14"/>
      <c r="AFC221" s="14"/>
      <c r="AFD221" s="14"/>
      <c r="AFE221" s="14"/>
      <c r="AFF221" s="14"/>
      <c r="AFG221" s="14"/>
      <c r="AFH221" s="14"/>
      <c r="AFI221" s="14"/>
      <c r="AFJ221" s="14"/>
      <c r="AFK221" s="14"/>
      <c r="AFL221" s="14"/>
      <c r="AFM221" s="14"/>
      <c r="AFN221" s="14"/>
      <c r="AFO221" s="14"/>
      <c r="AFP221" s="14"/>
      <c r="AFQ221" s="14"/>
      <c r="AFR221" s="14"/>
      <c r="AFS221" s="14"/>
      <c r="AFT221" s="14"/>
      <c r="AFU221" s="14"/>
      <c r="AFV221" s="14"/>
      <c r="AFW221" s="14"/>
      <c r="AFX221" s="14"/>
      <c r="AFY221" s="14"/>
      <c r="AFZ221" s="14"/>
      <c r="AGA221" s="14"/>
      <c r="AGB221" s="14"/>
      <c r="AGC221" s="14"/>
      <c r="AGD221" s="14"/>
      <c r="AGE221" s="14"/>
      <c r="AGF221" s="14"/>
      <c r="AGG221" s="14"/>
      <c r="AGH221" s="14"/>
      <c r="AGI221" s="14"/>
      <c r="AGJ221" s="14"/>
      <c r="AGK221" s="14"/>
      <c r="AGL221" s="14"/>
      <c r="AGM221" s="14"/>
      <c r="AGN221" s="14"/>
      <c r="AGO221" s="14"/>
      <c r="AGP221" s="14"/>
      <c r="AGQ221" s="14"/>
      <c r="AGR221" s="14"/>
      <c r="AGS221" s="14"/>
      <c r="AGT221" s="14"/>
      <c r="AGU221" s="14"/>
      <c r="AGV221" s="14"/>
      <c r="AGW221" s="14"/>
      <c r="AGX221" s="14"/>
      <c r="AGY221" s="14"/>
      <c r="AGZ221" s="14"/>
      <c r="AHA221" s="14"/>
      <c r="AHB221" s="14"/>
      <c r="AHC221" s="14"/>
      <c r="AHD221" s="14"/>
      <c r="AHE221" s="14"/>
      <c r="AHF221" s="14"/>
      <c r="AHG221" s="14"/>
      <c r="AHH221" s="14"/>
      <c r="AHI221" s="14"/>
      <c r="AHJ221" s="14"/>
      <c r="AHK221" s="14"/>
      <c r="AHL221" s="14"/>
      <c r="AHM221" s="14"/>
      <c r="AHN221" s="14"/>
      <c r="AHO221" s="14"/>
      <c r="AHP221" s="14"/>
      <c r="AHQ221" s="14"/>
      <c r="AHR221" s="14"/>
      <c r="AHS221" s="14"/>
      <c r="AHT221" s="14"/>
      <c r="AHU221" s="14"/>
      <c r="AHV221" s="14"/>
      <c r="AHW221" s="14"/>
      <c r="AHX221" s="14"/>
      <c r="AHY221" s="14"/>
      <c r="AHZ221" s="14"/>
      <c r="AIA221" s="14"/>
      <c r="AIB221" s="14"/>
      <c r="AIC221" s="14"/>
      <c r="AID221" s="14"/>
      <c r="AIE221" s="14"/>
      <c r="AIF221" s="14"/>
      <c r="AIG221" s="14"/>
      <c r="AIH221" s="14"/>
      <c r="AII221" s="14"/>
      <c r="AIJ221" s="14"/>
      <c r="AIK221" s="14"/>
      <c r="AIL221" s="14"/>
      <c r="AIM221" s="14"/>
      <c r="AIN221" s="14"/>
      <c r="AIO221" s="14"/>
      <c r="AIP221" s="14"/>
      <c r="AIQ221" s="14"/>
      <c r="AIR221" s="14"/>
      <c r="AIS221" s="14"/>
      <c r="AIT221" s="14"/>
      <c r="AIU221" s="14"/>
      <c r="AIV221" s="14"/>
      <c r="AIW221" s="14"/>
      <c r="AIX221" s="14"/>
      <c r="AIY221" s="14"/>
      <c r="AIZ221" s="14"/>
      <c r="AJA221" s="14"/>
      <c r="AJB221" s="14"/>
      <c r="AJC221" s="14"/>
      <c r="AJD221" s="14"/>
      <c r="AJE221" s="14"/>
      <c r="AJF221" s="14"/>
      <c r="AJG221" s="14"/>
      <c r="AJH221" s="14"/>
      <c r="AJI221" s="14"/>
      <c r="AJJ221" s="14"/>
      <c r="AJK221" s="14"/>
      <c r="AJL221" s="14"/>
      <c r="AJM221" s="14"/>
      <c r="AJN221" s="14"/>
      <c r="AJO221" s="14"/>
      <c r="AJP221" s="14"/>
      <c r="AJQ221" s="14"/>
      <c r="AJR221" s="14"/>
      <c r="AJS221" s="14"/>
      <c r="AJT221" s="14"/>
      <c r="AJU221" s="14"/>
      <c r="AJV221" s="14"/>
      <c r="AJW221" s="14"/>
      <c r="AJX221" s="14"/>
      <c r="AJY221" s="14"/>
      <c r="AJZ221" s="14"/>
      <c r="AKA221" s="14"/>
      <c r="AKB221" s="14"/>
      <c r="AKC221" s="14"/>
      <c r="AKD221" s="14"/>
      <c r="AKE221" s="14"/>
      <c r="AKF221" s="14"/>
      <c r="AKG221" s="14"/>
      <c r="AKH221" s="14"/>
      <c r="AKI221" s="14"/>
      <c r="AKJ221" s="14"/>
      <c r="AKK221" s="14"/>
      <c r="AKL221" s="14"/>
      <c r="AKM221" s="14"/>
      <c r="AKN221" s="14"/>
      <c r="AKO221" s="14"/>
      <c r="AKP221" s="14"/>
      <c r="AKQ221" s="14"/>
      <c r="AKR221" s="14"/>
      <c r="AKS221" s="14"/>
      <c r="AKT221" s="14"/>
      <c r="AKU221" s="14"/>
      <c r="AKV221" s="14"/>
      <c r="AKW221" s="14"/>
      <c r="AKX221" s="14"/>
      <c r="AKY221" s="14"/>
      <c r="AKZ221" s="14"/>
      <c r="ALA221" s="14"/>
      <c r="ALB221" s="14"/>
      <c r="ALC221" s="14"/>
      <c r="ALD221" s="14"/>
      <c r="ALE221" s="14"/>
      <c r="ALF221" s="14"/>
      <c r="ALG221" s="14"/>
      <c r="ALH221" s="14"/>
      <c r="ALI221" s="14"/>
      <c r="ALJ221" s="14"/>
      <c r="ALK221" s="14"/>
      <c r="ALL221" s="14"/>
      <c r="ALM221" s="14"/>
      <c r="ALN221" s="14"/>
      <c r="ALO221" s="14"/>
      <c r="ALP221" s="14"/>
      <c r="ALQ221" s="14"/>
      <c r="ALR221" s="14"/>
      <c r="ALS221" s="14"/>
      <c r="ALT221" s="14"/>
      <c r="ALU221" s="14"/>
      <c r="ALV221" s="14"/>
      <c r="ALW221" s="14"/>
      <c r="ALX221" s="14"/>
      <c r="ALY221" s="14"/>
      <c r="ALZ221" s="14"/>
      <c r="AMA221" s="14"/>
      <c r="AMB221" s="14"/>
      <c r="AMC221" s="14"/>
      <c r="AMD221" s="14"/>
      <c r="AME221" s="14"/>
      <c r="AMF221" s="14"/>
      <c r="AMG221" s="14"/>
      <c r="AMH221" s="14"/>
      <c r="AMI221" s="14"/>
      <c r="AMJ221" s="14"/>
      <c r="AMK221" s="14"/>
      <c r="AML221" s="14"/>
      <c r="AMM221" s="14"/>
      <c r="AMN221" s="14"/>
      <c r="AMO221" s="14"/>
      <c r="AMP221" s="14"/>
      <c r="AMQ221" s="14"/>
      <c r="AMR221" s="14"/>
      <c r="AMS221" s="14"/>
      <c r="AMT221" s="14"/>
      <c r="AMU221" s="14"/>
      <c r="AMV221" s="14"/>
      <c r="AMW221" s="14"/>
      <c r="AMX221" s="14"/>
      <c r="AMY221" s="14"/>
      <c r="AMZ221" s="14"/>
      <c r="ANA221" s="14"/>
      <c r="ANB221" s="14"/>
      <c r="ANC221" s="14"/>
      <c r="AND221" s="14"/>
      <c r="ANE221" s="14"/>
      <c r="ANF221" s="14"/>
      <c r="ANG221" s="14"/>
      <c r="ANH221" s="14"/>
      <c r="ANI221" s="14"/>
      <c r="ANJ221" s="14"/>
      <c r="ANK221" s="14"/>
      <c r="ANL221" s="14"/>
      <c r="ANM221" s="14"/>
      <c r="ANN221" s="14"/>
      <c r="ANO221" s="14"/>
      <c r="ANP221" s="14"/>
      <c r="ANQ221" s="14"/>
      <c r="ANR221" s="14"/>
      <c r="ANS221" s="14"/>
      <c r="ANT221" s="14"/>
      <c r="ANU221" s="14"/>
      <c r="ANV221" s="14"/>
      <c r="ANW221" s="14"/>
      <c r="ANX221" s="14"/>
      <c r="ANY221" s="14"/>
      <c r="ANZ221" s="14"/>
      <c r="AOA221" s="14"/>
      <c r="AOB221" s="14"/>
      <c r="AOC221" s="14"/>
      <c r="AOD221" s="14"/>
      <c r="AOE221" s="14"/>
      <c r="AOF221" s="14"/>
      <c r="AOG221" s="14"/>
      <c r="AOH221" s="14"/>
      <c r="AOI221" s="14"/>
      <c r="AOJ221" s="14"/>
      <c r="AOK221" s="14"/>
      <c r="AOL221" s="14"/>
      <c r="AOM221" s="14"/>
      <c r="AON221" s="14"/>
      <c r="AOO221" s="14"/>
      <c r="AOP221" s="14"/>
      <c r="AOQ221" s="14"/>
      <c r="AOR221" s="14"/>
      <c r="AOS221" s="14"/>
      <c r="AOT221" s="14"/>
      <c r="AOU221" s="14"/>
      <c r="AOV221" s="14"/>
      <c r="AOW221" s="14"/>
      <c r="AOX221" s="14"/>
      <c r="AOY221" s="14"/>
      <c r="AOZ221" s="14"/>
      <c r="APA221" s="14"/>
      <c r="APB221" s="14"/>
      <c r="APC221" s="14"/>
      <c r="APD221" s="14"/>
      <c r="APE221" s="14"/>
      <c r="APF221" s="14"/>
      <c r="APG221" s="14"/>
      <c r="APH221" s="14"/>
      <c r="API221" s="14"/>
      <c r="APJ221" s="14"/>
      <c r="APK221" s="14"/>
      <c r="APL221" s="14"/>
      <c r="APM221" s="14"/>
      <c r="APN221" s="14"/>
      <c r="APO221" s="14"/>
      <c r="APP221" s="14"/>
      <c r="APQ221" s="14"/>
      <c r="APR221" s="14"/>
      <c r="APS221" s="14"/>
      <c r="APT221" s="14"/>
      <c r="APU221" s="14"/>
      <c r="APV221" s="14"/>
      <c r="APW221" s="14"/>
      <c r="APX221" s="14"/>
      <c r="APY221" s="14"/>
      <c r="APZ221" s="14"/>
      <c r="AQA221" s="14"/>
      <c r="AQB221" s="14"/>
      <c r="AQC221" s="14"/>
      <c r="AQD221" s="14"/>
      <c r="AQE221" s="14"/>
      <c r="AQF221" s="14"/>
      <c r="AQG221" s="14"/>
      <c r="AQH221" s="14"/>
      <c r="AQI221" s="14"/>
      <c r="AQJ221" s="14"/>
      <c r="AQK221" s="14"/>
      <c r="AQL221" s="14"/>
      <c r="AQM221" s="14"/>
      <c r="AQN221" s="14"/>
      <c r="AQO221" s="14"/>
      <c r="AQP221" s="14"/>
      <c r="AQQ221" s="14"/>
      <c r="AQR221" s="14"/>
      <c r="AQS221" s="14"/>
      <c r="AQT221" s="14"/>
      <c r="AQU221" s="14"/>
      <c r="AQV221" s="14"/>
      <c r="AQW221" s="14"/>
      <c r="AQX221" s="14"/>
      <c r="AQY221" s="14"/>
      <c r="AQZ221" s="14"/>
      <c r="ARA221" s="14"/>
      <c r="ARB221" s="14"/>
      <c r="ARC221" s="14"/>
      <c r="ARD221" s="14"/>
      <c r="ARE221" s="14"/>
      <c r="ARF221" s="14"/>
      <c r="ARG221" s="14"/>
      <c r="ARH221" s="14"/>
      <c r="ARI221" s="14"/>
      <c r="ARJ221" s="14"/>
      <c r="ARK221" s="14"/>
      <c r="ARL221" s="14"/>
      <c r="ARM221" s="14"/>
      <c r="ARN221" s="14"/>
      <c r="ARO221" s="14"/>
      <c r="ARP221" s="14"/>
      <c r="ARQ221" s="14"/>
      <c r="ARR221" s="14"/>
      <c r="ARS221" s="14"/>
      <c r="ART221" s="14"/>
      <c r="ARU221" s="14"/>
      <c r="ARV221" s="14"/>
      <c r="ARW221" s="14"/>
      <c r="ARX221" s="14"/>
      <c r="ARY221" s="14"/>
      <c r="ARZ221" s="14"/>
      <c r="ASA221" s="14"/>
      <c r="ASB221" s="14"/>
      <c r="ASC221" s="14"/>
      <c r="ASD221" s="14"/>
      <c r="ASE221" s="14"/>
      <c r="ASF221" s="14"/>
      <c r="ASG221" s="14"/>
      <c r="ASH221" s="14"/>
      <c r="ASI221" s="14"/>
      <c r="ASJ221" s="14"/>
      <c r="ASK221" s="14"/>
      <c r="ASL221" s="14"/>
      <c r="ASM221" s="14"/>
      <c r="ASN221" s="14"/>
      <c r="ASO221" s="14"/>
      <c r="ASP221" s="14"/>
      <c r="ASQ221" s="14"/>
      <c r="ASR221" s="14"/>
      <c r="ASS221" s="14"/>
      <c r="AST221" s="14"/>
      <c r="ASU221" s="14"/>
      <c r="ASV221" s="14"/>
      <c r="ASW221" s="14"/>
      <c r="ASX221" s="14"/>
      <c r="ASY221" s="14"/>
      <c r="ASZ221" s="14"/>
      <c r="ATA221" s="14"/>
      <c r="ATB221" s="14"/>
      <c r="ATC221" s="14"/>
      <c r="ATD221" s="14"/>
    </row>
    <row r="222" spans="63:1200">
      <c r="BK222" s="14" t="str">
        <f t="shared" si="2117"/>
        <v/>
      </c>
      <c r="ABO222" s="14"/>
      <c r="ABP222" s="14"/>
      <c r="ABQ222" s="14"/>
      <c r="ABR222" s="14"/>
      <c r="ABS222" s="14"/>
      <c r="ABT222" s="14"/>
      <c r="ABU222" s="14"/>
      <c r="ABV222" s="14"/>
      <c r="ABW222" s="14"/>
      <c r="ABX222" s="14"/>
      <c r="ABY222" s="14"/>
      <c r="ABZ222" s="14"/>
      <c r="ACA222" s="14"/>
      <c r="ACB222" s="14"/>
      <c r="ACC222" s="14"/>
      <c r="ACD222" s="14"/>
      <c r="ACE222" s="14"/>
      <c r="ACF222" s="14"/>
      <c r="ACG222" s="14"/>
      <c r="ACH222" s="14"/>
      <c r="ACI222" s="14"/>
      <c r="ACJ222" s="14"/>
      <c r="ACK222" s="14"/>
      <c r="ACL222" s="14"/>
      <c r="ACM222" s="14"/>
      <c r="ACN222" s="14"/>
      <c r="ACO222" s="14"/>
      <c r="ACP222" s="14"/>
      <c r="ACQ222" s="14"/>
      <c r="ACR222" s="14"/>
      <c r="ACS222" s="14"/>
      <c r="ACT222" s="14"/>
      <c r="ACU222" s="14"/>
      <c r="ACV222" s="14"/>
      <c r="ACW222" s="14"/>
      <c r="ACX222" s="14"/>
      <c r="ACY222" s="14"/>
      <c r="ACZ222" s="14"/>
      <c r="ADA222" s="14"/>
      <c r="ADB222" s="14"/>
      <c r="ADC222" s="14"/>
      <c r="ADD222" s="14"/>
      <c r="ADE222" s="14"/>
      <c r="ADF222" s="14"/>
      <c r="ADG222" s="14"/>
      <c r="ADH222" s="14"/>
      <c r="ADI222" s="14"/>
      <c r="ADJ222" s="14"/>
      <c r="ADK222" s="14"/>
      <c r="ADL222" s="14"/>
      <c r="ADM222" s="14"/>
      <c r="ADN222" s="14"/>
      <c r="ADO222" s="14"/>
      <c r="ADP222" s="14"/>
      <c r="ADQ222" s="14"/>
      <c r="ADR222" s="14"/>
      <c r="ADS222" s="14"/>
      <c r="ADT222" s="14"/>
      <c r="ADU222" s="14"/>
      <c r="ADV222" s="14"/>
      <c r="ADW222" s="14"/>
      <c r="ADX222" s="14"/>
      <c r="ADY222" s="14"/>
      <c r="ADZ222" s="14"/>
      <c r="AEA222" s="14"/>
      <c r="AEB222" s="14"/>
      <c r="AEC222" s="14"/>
      <c r="AED222" s="14"/>
      <c r="AEE222" s="14"/>
      <c r="AEF222" s="14"/>
      <c r="AEG222" s="14"/>
      <c r="AEH222" s="14"/>
      <c r="AEI222" s="14"/>
      <c r="AEJ222" s="14"/>
      <c r="AEK222" s="14"/>
      <c r="AEL222" s="14"/>
      <c r="AEM222" s="14"/>
      <c r="AEN222" s="14"/>
      <c r="AEO222" s="14"/>
      <c r="AEP222" s="14"/>
      <c r="AEQ222" s="14"/>
      <c r="AER222" s="14"/>
      <c r="AES222" s="14"/>
      <c r="AET222" s="14"/>
      <c r="AEU222" s="14"/>
      <c r="AEV222" s="14"/>
      <c r="AEW222" s="14"/>
      <c r="AEX222" s="14"/>
      <c r="AEY222" s="14"/>
      <c r="AEZ222" s="14"/>
      <c r="AFA222" s="14"/>
      <c r="AFB222" s="14"/>
      <c r="AFC222" s="14"/>
      <c r="AFD222" s="14"/>
      <c r="AFE222" s="14"/>
      <c r="AFF222" s="14"/>
      <c r="AFG222" s="14"/>
      <c r="AFH222" s="14"/>
      <c r="AFI222" s="14"/>
      <c r="AFJ222" s="14"/>
      <c r="AFK222" s="14"/>
      <c r="AFL222" s="14"/>
      <c r="AFM222" s="14"/>
      <c r="AFN222" s="14"/>
      <c r="AFO222" s="14"/>
      <c r="AFP222" s="14"/>
      <c r="AFQ222" s="14"/>
      <c r="AFR222" s="14"/>
      <c r="AFS222" s="14"/>
      <c r="AFT222" s="14"/>
      <c r="AFU222" s="14"/>
      <c r="AFV222" s="14"/>
      <c r="AFW222" s="14"/>
      <c r="AFX222" s="14"/>
      <c r="AFY222" s="14"/>
      <c r="AFZ222" s="14"/>
      <c r="AGA222" s="14"/>
      <c r="AGB222" s="14"/>
      <c r="AGC222" s="14"/>
      <c r="AGD222" s="14"/>
      <c r="AGE222" s="14"/>
      <c r="AGF222" s="14"/>
      <c r="AGG222" s="14"/>
      <c r="AGH222" s="14"/>
      <c r="AGI222" s="14"/>
      <c r="AGJ222" s="14"/>
      <c r="AGK222" s="14"/>
      <c r="AGL222" s="14"/>
      <c r="AGM222" s="14"/>
      <c r="AGN222" s="14"/>
      <c r="AGO222" s="14"/>
      <c r="AGP222" s="14"/>
      <c r="AGQ222" s="14"/>
      <c r="AGR222" s="14"/>
      <c r="AGS222" s="14"/>
      <c r="AGT222" s="14"/>
      <c r="AGU222" s="14"/>
      <c r="AGV222" s="14"/>
      <c r="AGW222" s="14"/>
      <c r="AGX222" s="14"/>
      <c r="AGY222" s="14"/>
      <c r="AGZ222" s="14"/>
      <c r="AHA222" s="14"/>
      <c r="AHB222" s="14"/>
      <c r="AHC222" s="14"/>
      <c r="AHD222" s="14"/>
      <c r="AHE222" s="14"/>
      <c r="AHF222" s="14"/>
      <c r="AHG222" s="14"/>
      <c r="AHH222" s="14"/>
      <c r="AHI222" s="14"/>
      <c r="AHJ222" s="14"/>
      <c r="AHK222" s="14"/>
      <c r="AHL222" s="14"/>
      <c r="AHM222" s="14"/>
      <c r="AHN222" s="14"/>
      <c r="AHO222" s="14"/>
      <c r="AHP222" s="14"/>
      <c r="AHQ222" s="14"/>
      <c r="AHR222" s="14"/>
      <c r="AHS222" s="14"/>
      <c r="AHT222" s="14"/>
      <c r="AHU222" s="14"/>
      <c r="AHV222" s="14"/>
      <c r="AHW222" s="14"/>
      <c r="AHX222" s="14"/>
      <c r="AHY222" s="14"/>
      <c r="AHZ222" s="14"/>
      <c r="AIA222" s="14"/>
      <c r="AIB222" s="14"/>
      <c r="AIC222" s="14"/>
      <c r="AID222" s="14"/>
      <c r="AIE222" s="14"/>
      <c r="AIF222" s="14"/>
      <c r="AIG222" s="14"/>
      <c r="AIH222" s="14"/>
      <c r="AII222" s="14"/>
      <c r="AIJ222" s="14"/>
      <c r="AIK222" s="14"/>
      <c r="AIL222" s="14"/>
      <c r="AIM222" s="14"/>
      <c r="AIN222" s="14"/>
      <c r="AIO222" s="14"/>
      <c r="AIP222" s="14"/>
      <c r="AIQ222" s="14"/>
      <c r="AIR222" s="14"/>
      <c r="AIS222" s="14"/>
      <c r="AIT222" s="14"/>
      <c r="AIU222" s="14"/>
      <c r="AIV222" s="14"/>
      <c r="AIW222" s="14"/>
      <c r="AIX222" s="14"/>
      <c r="AIY222" s="14"/>
      <c r="AIZ222" s="14"/>
      <c r="AJA222" s="14"/>
      <c r="AJB222" s="14"/>
      <c r="AJC222" s="14"/>
      <c r="AJD222" s="14"/>
      <c r="AJE222" s="14"/>
      <c r="AJF222" s="14"/>
      <c r="AJG222" s="14"/>
      <c r="AJH222" s="14"/>
      <c r="AJI222" s="14"/>
      <c r="AJJ222" s="14"/>
      <c r="AJK222" s="14"/>
      <c r="AJL222" s="14"/>
      <c r="AJM222" s="14"/>
      <c r="AJN222" s="14"/>
      <c r="AJO222" s="14"/>
      <c r="AJP222" s="14"/>
      <c r="AJQ222" s="14"/>
      <c r="AJR222" s="14"/>
      <c r="AJS222" s="14"/>
      <c r="AJT222" s="14"/>
      <c r="AJU222" s="14"/>
      <c r="AJV222" s="14"/>
      <c r="AJW222" s="14"/>
      <c r="AJX222" s="14"/>
      <c r="AJY222" s="14"/>
      <c r="AJZ222" s="14"/>
      <c r="AKA222" s="14"/>
      <c r="AKB222" s="14"/>
      <c r="AKC222" s="14"/>
      <c r="AKD222" s="14"/>
      <c r="AKE222" s="14"/>
      <c r="AKF222" s="14"/>
      <c r="AKG222" s="14"/>
      <c r="AKH222" s="14"/>
      <c r="AKI222" s="14"/>
      <c r="AKJ222" s="14"/>
      <c r="AKK222" s="14"/>
      <c r="AKL222" s="14"/>
      <c r="AKM222" s="14"/>
      <c r="AKN222" s="14"/>
      <c r="AKO222" s="14"/>
      <c r="AKP222" s="14"/>
      <c r="AKQ222" s="14"/>
      <c r="AKR222" s="14"/>
      <c r="AKS222" s="14"/>
      <c r="AKT222" s="14"/>
      <c r="AKU222" s="14"/>
      <c r="AKV222" s="14"/>
      <c r="AKW222" s="14"/>
      <c r="AKX222" s="14"/>
      <c r="AKY222" s="14"/>
      <c r="AKZ222" s="14"/>
      <c r="ALA222" s="14"/>
      <c r="ALB222" s="14"/>
      <c r="ALC222" s="14"/>
      <c r="ALD222" s="14"/>
      <c r="ALE222" s="14"/>
      <c r="ALF222" s="14"/>
      <c r="ALG222" s="14"/>
      <c r="ALH222" s="14"/>
      <c r="ALI222" s="14"/>
      <c r="ALJ222" s="14"/>
      <c r="ALK222" s="14"/>
      <c r="ALL222" s="14"/>
      <c r="ALM222" s="14"/>
      <c r="ALN222" s="14"/>
      <c r="ALO222" s="14"/>
      <c r="ALP222" s="14"/>
      <c r="ALQ222" s="14"/>
      <c r="ALR222" s="14"/>
      <c r="ALS222" s="14"/>
      <c r="ALT222" s="14"/>
      <c r="ALU222" s="14"/>
      <c r="ALV222" s="14"/>
      <c r="ALW222" s="14"/>
      <c r="ALX222" s="14"/>
      <c r="ALY222" s="14"/>
      <c r="ALZ222" s="14"/>
      <c r="AMA222" s="14"/>
      <c r="AMB222" s="14"/>
      <c r="AMC222" s="14"/>
      <c r="AMD222" s="14"/>
      <c r="AME222" s="14"/>
      <c r="AMF222" s="14"/>
      <c r="AMG222" s="14"/>
      <c r="AMH222" s="14"/>
      <c r="AMI222" s="14"/>
      <c r="AMJ222" s="14"/>
      <c r="AMK222" s="14"/>
      <c r="AML222" s="14"/>
      <c r="AMM222" s="14"/>
      <c r="AMN222" s="14"/>
      <c r="AMO222" s="14"/>
      <c r="AMP222" s="14"/>
      <c r="AMQ222" s="14"/>
      <c r="AMR222" s="14"/>
      <c r="AMS222" s="14"/>
      <c r="AMT222" s="14"/>
      <c r="AMU222" s="14"/>
      <c r="AMV222" s="14"/>
      <c r="AMW222" s="14"/>
      <c r="AMX222" s="14"/>
      <c r="AMY222" s="14"/>
      <c r="AMZ222" s="14"/>
      <c r="ANA222" s="14"/>
      <c r="ANB222" s="14"/>
      <c r="ANC222" s="14"/>
      <c r="AND222" s="14"/>
      <c r="ANE222" s="14"/>
      <c r="ANF222" s="14"/>
      <c r="ANG222" s="14"/>
      <c r="ANH222" s="14"/>
      <c r="ANI222" s="14"/>
      <c r="ANJ222" s="14"/>
      <c r="ANK222" s="14"/>
      <c r="ANL222" s="14"/>
      <c r="ANM222" s="14"/>
      <c r="ANN222" s="14"/>
      <c r="ANO222" s="14"/>
      <c r="ANP222" s="14"/>
      <c r="ANQ222" s="14"/>
      <c r="ANR222" s="14"/>
      <c r="ANS222" s="14"/>
      <c r="ANT222" s="14"/>
      <c r="ANU222" s="14"/>
      <c r="ANV222" s="14"/>
      <c r="ANW222" s="14"/>
      <c r="ANX222" s="14"/>
      <c r="ANY222" s="14"/>
      <c r="ANZ222" s="14"/>
      <c r="AOA222" s="14"/>
      <c r="AOB222" s="14"/>
      <c r="AOC222" s="14"/>
      <c r="AOD222" s="14"/>
      <c r="AOE222" s="14"/>
      <c r="AOF222" s="14"/>
      <c r="AOG222" s="14"/>
      <c r="AOH222" s="14"/>
      <c r="AOI222" s="14"/>
      <c r="AOJ222" s="14"/>
      <c r="AOK222" s="14"/>
      <c r="AOL222" s="14"/>
      <c r="AOM222" s="14"/>
      <c r="AON222" s="14"/>
      <c r="AOO222" s="14"/>
      <c r="AOP222" s="14"/>
      <c r="AOQ222" s="14"/>
      <c r="AOR222" s="14"/>
      <c r="AOS222" s="14"/>
      <c r="AOT222" s="14"/>
      <c r="AOU222" s="14"/>
      <c r="AOV222" s="14"/>
      <c r="AOW222" s="14"/>
      <c r="AOX222" s="14"/>
      <c r="AOY222" s="14"/>
      <c r="AOZ222" s="14"/>
      <c r="APA222" s="14"/>
      <c r="APB222" s="14"/>
      <c r="APC222" s="14"/>
      <c r="APD222" s="14"/>
      <c r="APE222" s="14"/>
      <c r="APF222" s="14"/>
      <c r="APG222" s="14"/>
      <c r="APH222" s="14"/>
      <c r="API222" s="14"/>
      <c r="APJ222" s="14"/>
      <c r="APK222" s="14"/>
      <c r="APL222" s="14"/>
      <c r="APM222" s="14"/>
      <c r="APN222" s="14"/>
      <c r="APO222" s="14"/>
      <c r="APP222" s="14"/>
      <c r="APQ222" s="14"/>
      <c r="APR222" s="14"/>
      <c r="APS222" s="14"/>
      <c r="APT222" s="14"/>
      <c r="APU222" s="14"/>
      <c r="APV222" s="14"/>
      <c r="APW222" s="14"/>
      <c r="APX222" s="14"/>
      <c r="APY222" s="14"/>
      <c r="APZ222" s="14"/>
      <c r="AQA222" s="14"/>
      <c r="AQB222" s="14"/>
      <c r="AQC222" s="14"/>
      <c r="AQD222" s="14"/>
      <c r="AQE222" s="14"/>
      <c r="AQF222" s="14"/>
      <c r="AQG222" s="14"/>
      <c r="AQH222" s="14"/>
      <c r="AQI222" s="14"/>
      <c r="AQJ222" s="14"/>
      <c r="AQK222" s="14"/>
      <c r="AQL222" s="14"/>
      <c r="AQM222" s="14"/>
      <c r="AQN222" s="14"/>
      <c r="AQO222" s="14"/>
      <c r="AQP222" s="14"/>
      <c r="AQQ222" s="14"/>
      <c r="AQR222" s="14"/>
      <c r="AQS222" s="14"/>
      <c r="AQT222" s="14"/>
      <c r="AQU222" s="14"/>
      <c r="AQV222" s="14"/>
      <c r="AQW222" s="14"/>
      <c r="AQX222" s="14"/>
      <c r="AQY222" s="14"/>
      <c r="AQZ222" s="14"/>
      <c r="ARA222" s="14"/>
      <c r="ARB222" s="14"/>
      <c r="ARC222" s="14"/>
      <c r="ARD222" s="14"/>
      <c r="ARE222" s="14"/>
      <c r="ARF222" s="14"/>
      <c r="ARG222" s="14"/>
      <c r="ARH222" s="14"/>
      <c r="ARI222" s="14"/>
      <c r="ARJ222" s="14"/>
      <c r="ARK222" s="14"/>
      <c r="ARL222" s="14"/>
      <c r="ARM222" s="14"/>
      <c r="ARN222" s="14"/>
      <c r="ARO222" s="14"/>
      <c r="ARP222" s="14"/>
      <c r="ARQ222" s="14"/>
      <c r="ARR222" s="14"/>
      <c r="ARS222" s="14"/>
      <c r="ART222" s="14"/>
      <c r="ARU222" s="14"/>
      <c r="ARV222" s="14"/>
      <c r="ARW222" s="14"/>
      <c r="ARX222" s="14"/>
      <c r="ARY222" s="14"/>
      <c r="ARZ222" s="14"/>
      <c r="ASA222" s="14"/>
      <c r="ASB222" s="14"/>
      <c r="ASC222" s="14"/>
      <c r="ASD222" s="14"/>
      <c r="ASE222" s="14"/>
      <c r="ASF222" s="14"/>
      <c r="ASG222" s="14"/>
      <c r="ASH222" s="14"/>
      <c r="ASI222" s="14"/>
      <c r="ASJ222" s="14"/>
      <c r="ASK222" s="14"/>
      <c r="ASL222" s="14"/>
      <c r="ASM222" s="14"/>
      <c r="ASN222" s="14"/>
      <c r="ASO222" s="14"/>
      <c r="ASP222" s="14"/>
      <c r="ASQ222" s="14"/>
      <c r="ASR222" s="14"/>
      <c r="ASS222" s="14"/>
      <c r="AST222" s="14"/>
      <c r="ASU222" s="14"/>
      <c r="ASV222" s="14"/>
      <c r="ASW222" s="14"/>
      <c r="ASX222" s="14"/>
      <c r="ASY222" s="14"/>
      <c r="ASZ222" s="14"/>
      <c r="ATA222" s="14"/>
      <c r="ATB222" s="14"/>
      <c r="ATC222" s="14"/>
      <c r="ATD222" s="14"/>
    </row>
    <row r="223" spans="63:1200">
      <c r="BK223" s="14" t="str">
        <f t="shared" si="2117"/>
        <v/>
      </c>
      <c r="ABO223" s="14"/>
      <c r="ABP223" s="14"/>
      <c r="ABQ223" s="14"/>
      <c r="ABR223" s="14"/>
      <c r="ABS223" s="14"/>
      <c r="ABT223" s="14"/>
      <c r="ABU223" s="14"/>
      <c r="ABV223" s="14"/>
      <c r="ABW223" s="14"/>
      <c r="ABX223" s="14"/>
      <c r="ABY223" s="14"/>
      <c r="ABZ223" s="14"/>
      <c r="ACA223" s="14"/>
      <c r="ACB223" s="14"/>
      <c r="ACC223" s="14"/>
      <c r="ACD223" s="14"/>
      <c r="ACE223" s="14"/>
      <c r="ACF223" s="14"/>
      <c r="ACG223" s="14"/>
      <c r="ACH223" s="14"/>
      <c r="ACI223" s="14"/>
      <c r="ACJ223" s="14"/>
      <c r="ACK223" s="14"/>
      <c r="ACL223" s="14"/>
      <c r="ACM223" s="14"/>
      <c r="ACN223" s="14"/>
      <c r="ACO223" s="14"/>
      <c r="ACP223" s="14"/>
      <c r="ACQ223" s="14"/>
      <c r="ACR223" s="14"/>
      <c r="ACS223" s="14"/>
      <c r="ACT223" s="14"/>
      <c r="ACU223" s="14"/>
      <c r="ACV223" s="14"/>
      <c r="ACW223" s="14"/>
      <c r="ACX223" s="14"/>
      <c r="ACY223" s="14"/>
      <c r="ACZ223" s="14"/>
      <c r="ADA223" s="14"/>
      <c r="ADB223" s="14"/>
      <c r="ADC223" s="14"/>
      <c r="ADD223" s="14"/>
      <c r="ADE223" s="14"/>
      <c r="ADF223" s="14"/>
      <c r="ADG223" s="14"/>
      <c r="ADH223" s="14"/>
      <c r="ADI223" s="14"/>
      <c r="ADJ223" s="14"/>
      <c r="ADK223" s="14"/>
      <c r="ADL223" s="14"/>
      <c r="ADM223" s="14"/>
      <c r="ADN223" s="14"/>
      <c r="ADO223" s="14"/>
      <c r="ADP223" s="14"/>
      <c r="ADQ223" s="14"/>
      <c r="ADR223" s="14"/>
      <c r="ADS223" s="14"/>
      <c r="ADT223" s="14"/>
      <c r="ADU223" s="14"/>
      <c r="ADV223" s="14"/>
      <c r="ADW223" s="14"/>
      <c r="ADX223" s="14"/>
      <c r="ADY223" s="14"/>
      <c r="ADZ223" s="14"/>
      <c r="AEA223" s="14"/>
      <c r="AEB223" s="14"/>
      <c r="AEC223" s="14"/>
      <c r="AED223" s="14"/>
      <c r="AEE223" s="14"/>
      <c r="AEF223" s="14"/>
      <c r="AEG223" s="14"/>
      <c r="AEH223" s="14"/>
      <c r="AEI223" s="14"/>
      <c r="AEJ223" s="14"/>
      <c r="AEK223" s="14"/>
      <c r="AEL223" s="14"/>
      <c r="AEM223" s="14"/>
      <c r="AEN223" s="14"/>
      <c r="AEO223" s="14"/>
      <c r="AEP223" s="14"/>
      <c r="AEQ223" s="14"/>
      <c r="AER223" s="14"/>
      <c r="AES223" s="14"/>
      <c r="AET223" s="14"/>
      <c r="AEU223" s="14"/>
      <c r="AEV223" s="14"/>
      <c r="AEW223" s="14"/>
      <c r="AEX223" s="14"/>
      <c r="AEY223" s="14"/>
      <c r="AEZ223" s="14"/>
      <c r="AFA223" s="14"/>
      <c r="AFB223" s="14"/>
      <c r="AFC223" s="14"/>
      <c r="AFD223" s="14"/>
      <c r="AFE223" s="14"/>
      <c r="AFF223" s="14"/>
      <c r="AFG223" s="14"/>
      <c r="AFH223" s="14"/>
      <c r="AFI223" s="14"/>
      <c r="AFJ223" s="14"/>
      <c r="AFK223" s="14"/>
      <c r="AFL223" s="14"/>
      <c r="AFM223" s="14"/>
      <c r="AFN223" s="14"/>
      <c r="AFO223" s="14"/>
      <c r="AFP223" s="14"/>
      <c r="AFQ223" s="14"/>
      <c r="AFR223" s="14"/>
      <c r="AFS223" s="14"/>
      <c r="AFT223" s="14"/>
      <c r="AFU223" s="14"/>
      <c r="AFV223" s="14"/>
      <c r="AFW223" s="14"/>
      <c r="AFX223" s="14"/>
      <c r="AFY223" s="14"/>
      <c r="AFZ223" s="14"/>
      <c r="AGA223" s="14"/>
      <c r="AGB223" s="14"/>
      <c r="AGC223" s="14"/>
      <c r="AGD223" s="14"/>
      <c r="AGE223" s="14"/>
      <c r="AGF223" s="14"/>
      <c r="AGG223" s="14"/>
      <c r="AGH223" s="14"/>
      <c r="AGI223" s="14"/>
      <c r="AGJ223" s="14"/>
      <c r="AGK223" s="14"/>
      <c r="AGL223" s="14"/>
      <c r="AGM223" s="14"/>
      <c r="AGN223" s="14"/>
      <c r="AGO223" s="14"/>
      <c r="AGP223" s="14"/>
      <c r="AGQ223" s="14"/>
      <c r="AGR223" s="14"/>
      <c r="AGS223" s="14"/>
      <c r="AGT223" s="14"/>
      <c r="AGU223" s="14"/>
      <c r="AGV223" s="14"/>
      <c r="AGW223" s="14"/>
      <c r="AGX223" s="14"/>
      <c r="AGY223" s="14"/>
      <c r="AGZ223" s="14"/>
      <c r="AHA223" s="14"/>
      <c r="AHB223" s="14"/>
      <c r="AHC223" s="14"/>
      <c r="AHD223" s="14"/>
      <c r="AHE223" s="14"/>
      <c r="AHF223" s="14"/>
      <c r="AHG223" s="14"/>
      <c r="AHH223" s="14"/>
      <c r="AHI223" s="14"/>
      <c r="AHJ223" s="14"/>
      <c r="AHK223" s="14"/>
      <c r="AHL223" s="14"/>
      <c r="AHM223" s="14"/>
      <c r="AHN223" s="14"/>
      <c r="AHO223" s="14"/>
      <c r="AHP223" s="14"/>
      <c r="AHQ223" s="14"/>
      <c r="AHR223" s="14"/>
      <c r="AHS223" s="14"/>
      <c r="AHT223" s="14"/>
      <c r="AHU223" s="14"/>
      <c r="AHV223" s="14"/>
      <c r="AHW223" s="14"/>
      <c r="AHX223" s="14"/>
      <c r="AHY223" s="14"/>
      <c r="AHZ223" s="14"/>
      <c r="AIA223" s="14"/>
      <c r="AIB223" s="14"/>
      <c r="AIC223" s="14"/>
      <c r="AID223" s="14"/>
      <c r="AIE223" s="14"/>
      <c r="AIF223" s="14"/>
      <c r="AIG223" s="14"/>
      <c r="AIH223" s="14"/>
      <c r="AII223" s="14"/>
      <c r="AIJ223" s="14"/>
      <c r="AIK223" s="14"/>
      <c r="AIL223" s="14"/>
      <c r="AIM223" s="14"/>
      <c r="AIN223" s="14"/>
      <c r="AIO223" s="14"/>
      <c r="AIP223" s="14"/>
      <c r="AIQ223" s="14"/>
      <c r="AIR223" s="14"/>
      <c r="AIS223" s="14"/>
      <c r="AIT223" s="14"/>
      <c r="AIU223" s="14"/>
      <c r="AIV223" s="14"/>
      <c r="AIW223" s="14"/>
      <c r="AIX223" s="14"/>
      <c r="AIY223" s="14"/>
      <c r="AIZ223" s="14"/>
      <c r="AJA223" s="14"/>
      <c r="AJB223" s="14"/>
      <c r="AJC223" s="14"/>
      <c r="AJD223" s="14"/>
      <c r="AJE223" s="14"/>
      <c r="AJF223" s="14"/>
      <c r="AJG223" s="14"/>
      <c r="AJH223" s="14"/>
      <c r="AJI223" s="14"/>
      <c r="AJJ223" s="14"/>
      <c r="AJK223" s="14"/>
      <c r="AJL223" s="14"/>
      <c r="AJM223" s="14"/>
      <c r="AJN223" s="14"/>
      <c r="AJO223" s="14"/>
      <c r="AJP223" s="14"/>
      <c r="AJQ223" s="14"/>
      <c r="AJR223" s="14"/>
      <c r="AJS223" s="14"/>
      <c r="AJT223" s="14"/>
      <c r="AJU223" s="14"/>
      <c r="AJV223" s="14"/>
      <c r="AJW223" s="14"/>
      <c r="AJX223" s="14"/>
      <c r="AJY223" s="14"/>
      <c r="AJZ223" s="14"/>
      <c r="AKA223" s="14"/>
      <c r="AKB223" s="14"/>
      <c r="AKC223" s="14"/>
      <c r="AKD223" s="14"/>
      <c r="AKE223" s="14"/>
      <c r="AKF223" s="14"/>
      <c r="AKG223" s="14"/>
      <c r="AKH223" s="14"/>
      <c r="AKI223" s="14"/>
      <c r="AKJ223" s="14"/>
      <c r="AKK223" s="14"/>
      <c r="AKL223" s="14"/>
      <c r="AKM223" s="14"/>
      <c r="AKN223" s="14"/>
      <c r="AKO223" s="14"/>
      <c r="AKP223" s="14"/>
      <c r="AKQ223" s="14"/>
      <c r="AKR223" s="14"/>
      <c r="AKS223" s="14"/>
      <c r="AKT223" s="14"/>
      <c r="AKU223" s="14"/>
      <c r="AKV223" s="14"/>
      <c r="AKW223" s="14"/>
      <c r="AKX223" s="14"/>
      <c r="AKY223" s="14"/>
      <c r="AKZ223" s="14"/>
      <c r="ALA223" s="14"/>
      <c r="ALB223" s="14"/>
      <c r="ALC223" s="14"/>
      <c r="ALD223" s="14"/>
      <c r="ALE223" s="14"/>
      <c r="ALF223" s="14"/>
      <c r="ALG223" s="14"/>
      <c r="ALH223" s="14"/>
      <c r="ALI223" s="14"/>
      <c r="ALJ223" s="14"/>
      <c r="ALK223" s="14"/>
      <c r="ALL223" s="14"/>
      <c r="ALM223" s="14"/>
      <c r="ALN223" s="14"/>
      <c r="ALO223" s="14"/>
      <c r="ALP223" s="14"/>
      <c r="ALQ223" s="14"/>
      <c r="ALR223" s="14"/>
      <c r="ALS223" s="14"/>
      <c r="ALT223" s="14"/>
      <c r="ALU223" s="14"/>
      <c r="ALV223" s="14"/>
      <c r="ALW223" s="14"/>
      <c r="ALX223" s="14"/>
      <c r="ALY223" s="14"/>
      <c r="ALZ223" s="14"/>
      <c r="AMA223" s="14"/>
      <c r="AMB223" s="14"/>
      <c r="AMC223" s="14"/>
      <c r="AMD223" s="14"/>
      <c r="AME223" s="14"/>
      <c r="AMF223" s="14"/>
      <c r="AMG223" s="14"/>
      <c r="AMH223" s="14"/>
      <c r="AMI223" s="14"/>
      <c r="AMJ223" s="14"/>
      <c r="AMK223" s="14"/>
      <c r="AML223" s="14"/>
      <c r="AMM223" s="14"/>
      <c r="AMN223" s="14"/>
      <c r="AMO223" s="14"/>
      <c r="AMP223" s="14"/>
      <c r="AMQ223" s="14"/>
      <c r="AMR223" s="14"/>
      <c r="AMS223" s="14"/>
      <c r="AMT223" s="14"/>
      <c r="AMU223" s="14"/>
      <c r="AMV223" s="14"/>
      <c r="AMW223" s="14"/>
      <c r="AMX223" s="14"/>
      <c r="AMY223" s="14"/>
      <c r="AMZ223" s="14"/>
      <c r="ANA223" s="14"/>
      <c r="ANB223" s="14"/>
      <c r="ANC223" s="14"/>
      <c r="AND223" s="14"/>
      <c r="ANE223" s="14"/>
      <c r="ANF223" s="14"/>
      <c r="ANG223" s="14"/>
      <c r="ANH223" s="14"/>
      <c r="ANI223" s="14"/>
      <c r="ANJ223" s="14"/>
      <c r="ANK223" s="14"/>
      <c r="ANL223" s="14"/>
      <c r="ANM223" s="14"/>
      <c r="ANN223" s="14"/>
      <c r="ANO223" s="14"/>
      <c r="ANP223" s="14"/>
      <c r="ANQ223" s="14"/>
      <c r="ANR223" s="14"/>
      <c r="ANS223" s="14"/>
      <c r="ANT223" s="14"/>
      <c r="ANU223" s="14"/>
      <c r="ANV223" s="14"/>
      <c r="ANW223" s="14"/>
      <c r="ANX223" s="14"/>
      <c r="ANY223" s="14"/>
      <c r="ANZ223" s="14"/>
      <c r="AOA223" s="14"/>
      <c r="AOB223" s="14"/>
      <c r="AOC223" s="14"/>
      <c r="AOD223" s="14"/>
      <c r="AOE223" s="14"/>
      <c r="AOF223" s="14"/>
      <c r="AOG223" s="14"/>
      <c r="AOH223" s="14"/>
      <c r="AOI223" s="14"/>
      <c r="AOJ223" s="14"/>
      <c r="AOK223" s="14"/>
      <c r="AOL223" s="14"/>
      <c r="AOM223" s="14"/>
      <c r="AON223" s="14"/>
      <c r="AOO223" s="14"/>
      <c r="AOP223" s="14"/>
      <c r="AOQ223" s="14"/>
      <c r="AOR223" s="14"/>
      <c r="AOS223" s="14"/>
      <c r="AOT223" s="14"/>
      <c r="AOU223" s="14"/>
      <c r="AOV223" s="14"/>
      <c r="AOW223" s="14"/>
      <c r="AOX223" s="14"/>
      <c r="AOY223" s="14"/>
      <c r="AOZ223" s="14"/>
      <c r="APA223" s="14"/>
      <c r="APB223" s="14"/>
      <c r="APC223" s="14"/>
      <c r="APD223" s="14"/>
      <c r="APE223" s="14"/>
      <c r="APF223" s="14"/>
      <c r="APG223" s="14"/>
      <c r="APH223" s="14"/>
      <c r="API223" s="14"/>
      <c r="APJ223" s="14"/>
      <c r="APK223" s="14"/>
      <c r="APL223" s="14"/>
      <c r="APM223" s="14"/>
      <c r="APN223" s="14"/>
      <c r="APO223" s="14"/>
      <c r="APP223" s="14"/>
      <c r="APQ223" s="14"/>
      <c r="APR223" s="14"/>
      <c r="APS223" s="14"/>
      <c r="APT223" s="14"/>
      <c r="APU223" s="14"/>
      <c r="APV223" s="14"/>
      <c r="APW223" s="14"/>
      <c r="APX223" s="14"/>
      <c r="APY223" s="14"/>
      <c r="APZ223" s="14"/>
      <c r="AQA223" s="14"/>
      <c r="AQB223" s="14"/>
      <c r="AQC223" s="14"/>
      <c r="AQD223" s="14"/>
      <c r="AQE223" s="14"/>
      <c r="AQF223" s="14"/>
      <c r="AQG223" s="14"/>
      <c r="AQH223" s="14"/>
      <c r="AQI223" s="14"/>
      <c r="AQJ223" s="14"/>
      <c r="AQK223" s="14"/>
      <c r="AQL223" s="14"/>
      <c r="AQM223" s="14"/>
      <c r="AQN223" s="14"/>
      <c r="AQO223" s="14"/>
      <c r="AQP223" s="14"/>
      <c r="AQQ223" s="14"/>
      <c r="AQR223" s="14"/>
      <c r="AQS223" s="14"/>
      <c r="AQT223" s="14"/>
      <c r="AQU223" s="14"/>
      <c r="AQV223" s="14"/>
      <c r="AQW223" s="14"/>
      <c r="AQX223" s="14"/>
      <c r="AQY223" s="14"/>
      <c r="AQZ223" s="14"/>
      <c r="ARA223" s="14"/>
      <c r="ARB223" s="14"/>
      <c r="ARC223" s="14"/>
      <c r="ARD223" s="14"/>
      <c r="ARE223" s="14"/>
      <c r="ARF223" s="14"/>
      <c r="ARG223" s="14"/>
      <c r="ARH223" s="14"/>
      <c r="ARI223" s="14"/>
      <c r="ARJ223" s="14"/>
      <c r="ARK223" s="14"/>
      <c r="ARL223" s="14"/>
      <c r="ARM223" s="14"/>
      <c r="ARN223" s="14"/>
      <c r="ARO223" s="14"/>
      <c r="ARP223" s="14"/>
      <c r="ARQ223" s="14"/>
      <c r="ARR223" s="14"/>
      <c r="ARS223" s="14"/>
      <c r="ART223" s="14"/>
      <c r="ARU223" s="14"/>
      <c r="ARV223" s="14"/>
      <c r="ARW223" s="14"/>
      <c r="ARX223" s="14"/>
      <c r="ARY223" s="14"/>
      <c r="ARZ223" s="14"/>
      <c r="ASA223" s="14"/>
      <c r="ASB223" s="14"/>
      <c r="ASC223" s="14"/>
      <c r="ASD223" s="14"/>
      <c r="ASE223" s="14"/>
      <c r="ASF223" s="14"/>
      <c r="ASG223" s="14"/>
      <c r="ASH223" s="14"/>
      <c r="ASI223" s="14"/>
      <c r="ASJ223" s="14"/>
      <c r="ASK223" s="14"/>
      <c r="ASL223" s="14"/>
      <c r="ASM223" s="14"/>
      <c r="ASN223" s="14"/>
      <c r="ASO223" s="14"/>
      <c r="ASP223" s="14"/>
      <c r="ASQ223" s="14"/>
      <c r="ASR223" s="14"/>
      <c r="ASS223" s="14"/>
      <c r="AST223" s="14"/>
      <c r="ASU223" s="14"/>
      <c r="ASV223" s="14"/>
      <c r="ASW223" s="14"/>
      <c r="ASX223" s="14"/>
      <c r="ASY223" s="14"/>
      <c r="ASZ223" s="14"/>
      <c r="ATA223" s="14"/>
      <c r="ATB223" s="14"/>
      <c r="ATC223" s="14"/>
      <c r="ATD223" s="14"/>
    </row>
    <row r="224" spans="63:1200">
      <c r="BK224" s="14" t="str">
        <f t="shared" si="2117"/>
        <v/>
      </c>
      <c r="ABO224" s="14"/>
      <c r="ABP224" s="14"/>
      <c r="ABQ224" s="14"/>
      <c r="ABR224" s="14"/>
      <c r="ABS224" s="14"/>
      <c r="ABT224" s="14"/>
      <c r="ABU224" s="14"/>
      <c r="ABV224" s="14"/>
      <c r="ABW224" s="14"/>
      <c r="ABX224" s="14"/>
      <c r="ABY224" s="14"/>
      <c r="ABZ224" s="14"/>
      <c r="ACA224" s="14"/>
      <c r="ACB224" s="14"/>
      <c r="ACC224" s="14"/>
      <c r="ACD224" s="14"/>
      <c r="ACE224" s="14"/>
      <c r="ACF224" s="14"/>
      <c r="ACG224" s="14"/>
      <c r="ACH224" s="14"/>
      <c r="ACI224" s="14"/>
      <c r="ACJ224" s="14"/>
      <c r="ACK224" s="14"/>
      <c r="ACL224" s="14"/>
      <c r="ACM224" s="14"/>
      <c r="ACN224" s="14"/>
      <c r="ACO224" s="14"/>
      <c r="ACP224" s="14"/>
      <c r="ACQ224" s="14"/>
      <c r="ACR224" s="14"/>
      <c r="ACS224" s="14"/>
      <c r="ACT224" s="14"/>
      <c r="ACU224" s="14"/>
      <c r="ACV224" s="14"/>
      <c r="ACW224" s="14"/>
      <c r="ACX224" s="14"/>
      <c r="ACY224" s="14"/>
      <c r="ACZ224" s="14"/>
      <c r="ADA224" s="14"/>
      <c r="ADB224" s="14"/>
      <c r="ADC224" s="14"/>
      <c r="ADD224" s="14"/>
      <c r="ADE224" s="14"/>
      <c r="ADF224" s="14"/>
      <c r="ADG224" s="14"/>
      <c r="ADH224" s="14"/>
      <c r="ADI224" s="14"/>
      <c r="ADJ224" s="14"/>
      <c r="ADK224" s="14"/>
      <c r="ADL224" s="14"/>
      <c r="ADM224" s="14"/>
      <c r="ADN224" s="14"/>
      <c r="ADO224" s="14"/>
      <c r="ADP224" s="14"/>
      <c r="ADQ224" s="14"/>
      <c r="ADR224" s="14"/>
      <c r="ADS224" s="14"/>
      <c r="ADT224" s="14"/>
      <c r="ADU224" s="14"/>
      <c r="ADV224" s="14"/>
      <c r="ADW224" s="14"/>
      <c r="ADX224" s="14"/>
      <c r="ADY224" s="14"/>
      <c r="ADZ224" s="14"/>
      <c r="AEA224" s="14"/>
      <c r="AEB224" s="14"/>
      <c r="AEC224" s="14"/>
      <c r="AED224" s="14"/>
      <c r="AEE224" s="14"/>
      <c r="AEF224" s="14"/>
      <c r="AEG224" s="14"/>
      <c r="AEH224" s="14"/>
      <c r="AEI224" s="14"/>
      <c r="AEJ224" s="14"/>
      <c r="AEK224" s="14"/>
      <c r="AEL224" s="14"/>
      <c r="AEM224" s="14"/>
      <c r="AEN224" s="14"/>
      <c r="AEO224" s="14"/>
      <c r="AEP224" s="14"/>
      <c r="AEQ224" s="14"/>
      <c r="AER224" s="14"/>
      <c r="AES224" s="14"/>
      <c r="AET224" s="14"/>
      <c r="AEU224" s="14"/>
      <c r="AEV224" s="14"/>
      <c r="AEW224" s="14"/>
      <c r="AEX224" s="14"/>
      <c r="AEY224" s="14"/>
      <c r="AEZ224" s="14"/>
      <c r="AFA224" s="14"/>
      <c r="AFB224" s="14"/>
      <c r="AFC224" s="14"/>
      <c r="AFD224" s="14"/>
      <c r="AFE224" s="14"/>
      <c r="AFF224" s="14"/>
      <c r="AFG224" s="14"/>
      <c r="AFH224" s="14"/>
      <c r="AFI224" s="14"/>
      <c r="AFJ224" s="14"/>
      <c r="AFK224" s="14"/>
      <c r="AFL224" s="14"/>
      <c r="AFM224" s="14"/>
      <c r="AFN224" s="14"/>
      <c r="AFO224" s="14"/>
      <c r="AFP224" s="14"/>
      <c r="AFQ224" s="14"/>
      <c r="AFR224" s="14"/>
      <c r="AFS224" s="14"/>
      <c r="AFT224" s="14"/>
      <c r="AFU224" s="14"/>
      <c r="AFV224" s="14"/>
      <c r="AFW224" s="14"/>
      <c r="AFX224" s="14"/>
      <c r="AFY224" s="14"/>
      <c r="AFZ224" s="14"/>
      <c r="AGA224" s="14"/>
      <c r="AGB224" s="14"/>
      <c r="AGC224" s="14"/>
      <c r="AGD224" s="14"/>
      <c r="AGE224" s="14"/>
      <c r="AGF224" s="14"/>
      <c r="AGG224" s="14"/>
      <c r="AGH224" s="14"/>
      <c r="AGI224" s="14"/>
      <c r="AGJ224" s="14"/>
      <c r="AGK224" s="14"/>
      <c r="AGL224" s="14"/>
      <c r="AGM224" s="14"/>
      <c r="AGN224" s="14"/>
      <c r="AGO224" s="14"/>
      <c r="AGP224" s="14"/>
      <c r="AGQ224" s="14"/>
      <c r="AGR224" s="14"/>
      <c r="AGS224" s="14"/>
      <c r="AGT224" s="14"/>
      <c r="AGU224" s="14"/>
      <c r="AGV224" s="14"/>
      <c r="AGW224" s="14"/>
      <c r="AGX224" s="14"/>
      <c r="AGY224" s="14"/>
      <c r="AGZ224" s="14"/>
      <c r="AHA224" s="14"/>
      <c r="AHB224" s="14"/>
      <c r="AHC224" s="14"/>
      <c r="AHD224" s="14"/>
      <c r="AHE224" s="14"/>
      <c r="AHF224" s="14"/>
      <c r="AHG224" s="14"/>
      <c r="AHH224" s="14"/>
      <c r="AHI224" s="14"/>
      <c r="AHJ224" s="14"/>
      <c r="AHK224" s="14"/>
      <c r="AHL224" s="14"/>
      <c r="AHM224" s="14"/>
      <c r="AHN224" s="14"/>
      <c r="AHO224" s="14"/>
      <c r="AHP224" s="14"/>
      <c r="AHQ224" s="14"/>
      <c r="AHR224" s="14"/>
      <c r="AHS224" s="14"/>
      <c r="AHT224" s="14"/>
      <c r="AHU224" s="14"/>
      <c r="AHV224" s="14"/>
      <c r="AHW224" s="14"/>
      <c r="AHX224" s="14"/>
      <c r="AHY224" s="14"/>
      <c r="AHZ224" s="14"/>
      <c r="AIA224" s="14"/>
      <c r="AIB224" s="14"/>
      <c r="AIC224" s="14"/>
      <c r="AID224" s="14"/>
      <c r="AIE224" s="14"/>
      <c r="AIF224" s="14"/>
      <c r="AIG224" s="14"/>
      <c r="AIH224" s="14"/>
      <c r="AII224" s="14"/>
      <c r="AIJ224" s="14"/>
      <c r="AIK224" s="14"/>
      <c r="AIL224" s="14"/>
      <c r="AIM224" s="14"/>
      <c r="AIN224" s="14"/>
      <c r="AIO224" s="14"/>
      <c r="AIP224" s="14"/>
      <c r="AIQ224" s="14"/>
      <c r="AIR224" s="14"/>
      <c r="AIS224" s="14"/>
      <c r="AIT224" s="14"/>
      <c r="AIU224" s="14"/>
      <c r="AIV224" s="14"/>
      <c r="AIW224" s="14"/>
      <c r="AIX224" s="14"/>
      <c r="AIY224" s="14"/>
      <c r="AIZ224" s="14"/>
      <c r="AJA224" s="14"/>
      <c r="AJB224" s="14"/>
      <c r="AJC224" s="14"/>
      <c r="AJD224" s="14"/>
      <c r="AJE224" s="14"/>
      <c r="AJF224" s="14"/>
      <c r="AJG224" s="14"/>
      <c r="AJH224" s="14"/>
      <c r="AJI224" s="14"/>
      <c r="AJJ224" s="14"/>
      <c r="AJK224" s="14"/>
      <c r="AJL224" s="14"/>
      <c r="AJM224" s="14"/>
      <c r="AJN224" s="14"/>
      <c r="AJO224" s="14"/>
      <c r="AJP224" s="14"/>
      <c r="AJQ224" s="14"/>
      <c r="AJR224" s="14"/>
      <c r="AJS224" s="14"/>
      <c r="AJT224" s="14"/>
      <c r="AJU224" s="14"/>
      <c r="AJV224" s="14"/>
      <c r="AJW224" s="14"/>
      <c r="AJX224" s="14"/>
      <c r="AJY224" s="14"/>
      <c r="AJZ224" s="14"/>
      <c r="AKA224" s="14"/>
      <c r="AKB224" s="14"/>
      <c r="AKC224" s="14"/>
      <c r="AKD224" s="14"/>
      <c r="AKE224" s="14"/>
      <c r="AKF224" s="14"/>
      <c r="AKG224" s="14"/>
      <c r="AKH224" s="14"/>
      <c r="AKI224" s="14"/>
      <c r="AKJ224" s="14"/>
      <c r="AKK224" s="14"/>
      <c r="AKL224" s="14"/>
      <c r="AKM224" s="14"/>
      <c r="AKN224" s="14"/>
      <c r="AKO224" s="14"/>
      <c r="AKP224" s="14"/>
      <c r="AKQ224" s="14"/>
      <c r="AKR224" s="14"/>
      <c r="AKS224" s="14"/>
      <c r="AKT224" s="14"/>
      <c r="AKU224" s="14"/>
      <c r="AKV224" s="14"/>
      <c r="AKW224" s="14"/>
      <c r="AKX224" s="14"/>
      <c r="AKY224" s="14"/>
      <c r="AKZ224" s="14"/>
      <c r="ALA224" s="14"/>
      <c r="ALB224" s="14"/>
      <c r="ALC224" s="14"/>
      <c r="ALD224" s="14"/>
      <c r="ALE224" s="14"/>
      <c r="ALF224" s="14"/>
      <c r="ALG224" s="14"/>
      <c r="ALH224" s="14"/>
      <c r="ALI224" s="14"/>
      <c r="ALJ224" s="14"/>
      <c r="ALK224" s="14"/>
      <c r="ALL224" s="14"/>
      <c r="ALM224" s="14"/>
      <c r="ALN224" s="14"/>
      <c r="ALO224" s="14"/>
      <c r="ALP224" s="14"/>
      <c r="ALQ224" s="14"/>
      <c r="ALR224" s="14"/>
      <c r="ALS224" s="14"/>
      <c r="ALT224" s="14"/>
      <c r="ALU224" s="14"/>
      <c r="ALV224" s="14"/>
      <c r="ALW224" s="14"/>
      <c r="ALX224" s="14"/>
      <c r="ALY224" s="14"/>
      <c r="ALZ224" s="14"/>
      <c r="AMA224" s="14"/>
      <c r="AMB224" s="14"/>
      <c r="AMC224" s="14"/>
      <c r="AMD224" s="14"/>
      <c r="AME224" s="14"/>
      <c r="AMF224" s="14"/>
      <c r="AMG224" s="14"/>
      <c r="AMH224" s="14"/>
      <c r="AMI224" s="14"/>
      <c r="AMJ224" s="14"/>
      <c r="AMK224" s="14"/>
      <c r="AML224" s="14"/>
      <c r="AMM224" s="14"/>
      <c r="AMN224" s="14"/>
      <c r="AMO224" s="14"/>
      <c r="AMP224" s="14"/>
      <c r="AMQ224" s="14"/>
      <c r="AMR224" s="14"/>
      <c r="AMS224" s="14"/>
      <c r="AMT224" s="14"/>
      <c r="AMU224" s="14"/>
      <c r="AMV224" s="14"/>
      <c r="AMW224" s="14"/>
      <c r="AMX224" s="14"/>
      <c r="AMY224" s="14"/>
      <c r="AMZ224" s="14"/>
      <c r="ANA224" s="14"/>
      <c r="ANB224" s="14"/>
      <c r="ANC224" s="14"/>
      <c r="AND224" s="14"/>
      <c r="ANE224" s="14"/>
      <c r="ANF224" s="14"/>
      <c r="ANG224" s="14"/>
      <c r="ANH224" s="14"/>
      <c r="ANI224" s="14"/>
      <c r="ANJ224" s="14"/>
      <c r="ANK224" s="14"/>
      <c r="ANL224" s="14"/>
      <c r="ANM224" s="14"/>
      <c r="ANN224" s="14"/>
      <c r="ANO224" s="14"/>
      <c r="ANP224" s="14"/>
      <c r="ANQ224" s="14"/>
      <c r="ANR224" s="14"/>
      <c r="ANS224" s="14"/>
      <c r="ANT224" s="14"/>
      <c r="ANU224" s="14"/>
      <c r="ANV224" s="14"/>
      <c r="ANW224" s="14"/>
      <c r="ANX224" s="14"/>
      <c r="ANY224" s="14"/>
      <c r="ANZ224" s="14"/>
      <c r="AOA224" s="14"/>
      <c r="AOB224" s="14"/>
      <c r="AOC224" s="14"/>
      <c r="AOD224" s="14"/>
      <c r="AOE224" s="14"/>
      <c r="AOF224" s="14"/>
      <c r="AOG224" s="14"/>
      <c r="AOH224" s="14"/>
      <c r="AOI224" s="14"/>
      <c r="AOJ224" s="14"/>
      <c r="AOK224" s="14"/>
      <c r="AOL224" s="14"/>
      <c r="AOM224" s="14"/>
      <c r="AON224" s="14"/>
      <c r="AOO224" s="14"/>
      <c r="AOP224" s="14"/>
      <c r="AOQ224" s="14"/>
      <c r="AOR224" s="14"/>
      <c r="AOS224" s="14"/>
      <c r="AOT224" s="14"/>
      <c r="AOU224" s="14"/>
      <c r="AOV224" s="14"/>
      <c r="AOW224" s="14"/>
      <c r="AOX224" s="14"/>
      <c r="AOY224" s="14"/>
      <c r="AOZ224" s="14"/>
      <c r="APA224" s="14"/>
      <c r="APB224" s="14"/>
      <c r="APC224" s="14"/>
      <c r="APD224" s="14"/>
      <c r="APE224" s="14"/>
      <c r="APF224" s="14"/>
      <c r="APG224" s="14"/>
      <c r="APH224" s="14"/>
      <c r="API224" s="14"/>
      <c r="APJ224" s="14"/>
      <c r="APK224" s="14"/>
      <c r="APL224" s="14"/>
      <c r="APM224" s="14"/>
      <c r="APN224" s="14"/>
      <c r="APO224" s="14"/>
      <c r="APP224" s="14"/>
      <c r="APQ224" s="14"/>
      <c r="APR224" s="14"/>
      <c r="APS224" s="14"/>
      <c r="APT224" s="14"/>
      <c r="APU224" s="14"/>
      <c r="APV224" s="14"/>
      <c r="APW224" s="14"/>
      <c r="APX224" s="14"/>
      <c r="APY224" s="14"/>
      <c r="APZ224" s="14"/>
      <c r="AQA224" s="14"/>
      <c r="AQB224" s="14"/>
      <c r="AQC224" s="14"/>
      <c r="AQD224" s="14"/>
      <c r="AQE224" s="14"/>
      <c r="AQF224" s="14"/>
      <c r="AQG224" s="14"/>
      <c r="AQH224" s="14"/>
      <c r="AQI224" s="14"/>
      <c r="AQJ224" s="14"/>
      <c r="AQK224" s="14"/>
      <c r="AQL224" s="14"/>
      <c r="AQM224" s="14"/>
      <c r="AQN224" s="14"/>
      <c r="AQO224" s="14"/>
      <c r="AQP224" s="14"/>
      <c r="AQQ224" s="14"/>
      <c r="AQR224" s="14"/>
      <c r="AQS224" s="14"/>
      <c r="AQT224" s="14"/>
      <c r="AQU224" s="14"/>
      <c r="AQV224" s="14"/>
      <c r="AQW224" s="14"/>
      <c r="AQX224" s="14"/>
      <c r="AQY224" s="14"/>
      <c r="AQZ224" s="14"/>
      <c r="ARA224" s="14"/>
      <c r="ARB224" s="14"/>
      <c r="ARC224" s="14"/>
      <c r="ARD224" s="14"/>
      <c r="ARE224" s="14"/>
      <c r="ARF224" s="14"/>
      <c r="ARG224" s="14"/>
      <c r="ARH224" s="14"/>
      <c r="ARI224" s="14"/>
      <c r="ARJ224" s="14"/>
      <c r="ARK224" s="14"/>
      <c r="ARL224" s="14"/>
      <c r="ARM224" s="14"/>
      <c r="ARN224" s="14"/>
      <c r="ARO224" s="14"/>
      <c r="ARP224" s="14"/>
      <c r="ARQ224" s="14"/>
      <c r="ARR224" s="14"/>
      <c r="ARS224" s="14"/>
      <c r="ART224" s="14"/>
      <c r="ARU224" s="14"/>
      <c r="ARV224" s="14"/>
      <c r="ARW224" s="14"/>
      <c r="ARX224" s="14"/>
      <c r="ARY224" s="14"/>
      <c r="ARZ224" s="14"/>
      <c r="ASA224" s="14"/>
      <c r="ASB224" s="14"/>
      <c r="ASC224" s="14"/>
      <c r="ASD224" s="14"/>
      <c r="ASE224" s="14"/>
      <c r="ASF224" s="14"/>
      <c r="ASG224" s="14"/>
      <c r="ASH224" s="14"/>
      <c r="ASI224" s="14"/>
      <c r="ASJ224" s="14"/>
      <c r="ASK224" s="14"/>
      <c r="ASL224" s="14"/>
      <c r="ASM224" s="14"/>
      <c r="ASN224" s="14"/>
      <c r="ASO224" s="14"/>
      <c r="ASP224" s="14"/>
      <c r="ASQ224" s="14"/>
      <c r="ASR224" s="14"/>
      <c r="ASS224" s="14"/>
      <c r="AST224" s="14"/>
      <c r="ASU224" s="14"/>
      <c r="ASV224" s="14"/>
      <c r="ASW224" s="14"/>
      <c r="ASX224" s="14"/>
      <c r="ASY224" s="14"/>
      <c r="ASZ224" s="14"/>
      <c r="ATA224" s="14"/>
      <c r="ATB224" s="14"/>
      <c r="ATC224" s="14"/>
      <c r="ATD224" s="14"/>
    </row>
    <row r="225" spans="63:1200">
      <c r="BK225" s="14" t="str">
        <f t="shared" si="2117"/>
        <v/>
      </c>
      <c r="ABO225" s="14"/>
      <c r="ABP225" s="14"/>
      <c r="ABQ225" s="14"/>
      <c r="ABR225" s="14"/>
      <c r="ABS225" s="14"/>
      <c r="ABT225" s="14"/>
      <c r="ABU225" s="14"/>
      <c r="ABV225" s="14"/>
      <c r="ABW225" s="14"/>
      <c r="ABX225" s="14"/>
      <c r="ABY225" s="14"/>
      <c r="ABZ225" s="14"/>
      <c r="ACA225" s="14"/>
      <c r="ACB225" s="14"/>
      <c r="ACC225" s="14"/>
      <c r="ACD225" s="14"/>
      <c r="ACE225" s="14"/>
      <c r="ACF225" s="14"/>
      <c r="ACG225" s="14"/>
      <c r="ACH225" s="14"/>
      <c r="ACI225" s="14"/>
      <c r="ACJ225" s="14"/>
      <c r="ACK225" s="14"/>
      <c r="ACL225" s="14"/>
      <c r="ACM225" s="14"/>
      <c r="ACN225" s="14"/>
      <c r="ACO225" s="14"/>
      <c r="ACP225" s="14"/>
      <c r="ACQ225" s="14"/>
      <c r="ACR225" s="14"/>
      <c r="ACS225" s="14"/>
      <c r="ACT225" s="14"/>
      <c r="ACU225" s="14"/>
      <c r="ACV225" s="14"/>
      <c r="ACW225" s="14"/>
      <c r="ACX225" s="14"/>
      <c r="ACY225" s="14"/>
      <c r="ACZ225" s="14"/>
      <c r="ADA225" s="14"/>
      <c r="ADB225" s="14"/>
      <c r="ADC225" s="14"/>
      <c r="ADD225" s="14"/>
      <c r="ADE225" s="14"/>
      <c r="ADF225" s="14"/>
      <c r="ADG225" s="14"/>
      <c r="ADH225" s="14"/>
      <c r="ADI225" s="14"/>
      <c r="ADJ225" s="14"/>
      <c r="ADK225" s="14"/>
      <c r="ADL225" s="14"/>
      <c r="ADM225" s="14"/>
      <c r="ADN225" s="14"/>
      <c r="ADO225" s="14"/>
      <c r="ADP225" s="14"/>
      <c r="ADQ225" s="14"/>
      <c r="ADR225" s="14"/>
      <c r="ADS225" s="14"/>
      <c r="ADT225" s="14"/>
      <c r="ADU225" s="14"/>
      <c r="ADV225" s="14"/>
      <c r="ADW225" s="14"/>
      <c r="ADX225" s="14"/>
      <c r="ADY225" s="14"/>
      <c r="ADZ225" s="14"/>
      <c r="AEA225" s="14"/>
      <c r="AEB225" s="14"/>
      <c r="AEC225" s="14"/>
      <c r="AED225" s="14"/>
      <c r="AEE225" s="14"/>
      <c r="AEF225" s="14"/>
      <c r="AEG225" s="14"/>
      <c r="AEH225" s="14"/>
      <c r="AEI225" s="14"/>
      <c r="AEJ225" s="14"/>
      <c r="AEK225" s="14"/>
      <c r="AEL225" s="14"/>
      <c r="AEM225" s="14"/>
      <c r="AEN225" s="14"/>
      <c r="AEO225" s="14"/>
      <c r="AEP225" s="14"/>
      <c r="AEQ225" s="14"/>
      <c r="AER225" s="14"/>
      <c r="AES225" s="14"/>
      <c r="AET225" s="14"/>
      <c r="AEU225" s="14"/>
      <c r="AEV225" s="14"/>
      <c r="AEW225" s="14"/>
      <c r="AEX225" s="14"/>
      <c r="AEY225" s="14"/>
      <c r="AEZ225" s="14"/>
      <c r="AFA225" s="14"/>
      <c r="AFB225" s="14"/>
      <c r="AFC225" s="14"/>
      <c r="AFD225" s="14"/>
      <c r="AFE225" s="14"/>
      <c r="AFF225" s="14"/>
      <c r="AFG225" s="14"/>
      <c r="AFH225" s="14"/>
      <c r="AFI225" s="14"/>
      <c r="AFJ225" s="14"/>
      <c r="AFK225" s="14"/>
      <c r="AFL225" s="14"/>
      <c r="AFM225" s="14"/>
      <c r="AFN225" s="14"/>
      <c r="AFO225" s="14"/>
      <c r="AFP225" s="14"/>
      <c r="AFQ225" s="14"/>
      <c r="AFR225" s="14"/>
      <c r="AFS225" s="14"/>
      <c r="AFT225" s="14"/>
      <c r="AFU225" s="14"/>
      <c r="AFV225" s="14"/>
      <c r="AFW225" s="14"/>
      <c r="AFX225" s="14"/>
      <c r="AFY225" s="14"/>
      <c r="AFZ225" s="14"/>
      <c r="AGA225" s="14"/>
      <c r="AGB225" s="14"/>
      <c r="AGC225" s="14"/>
      <c r="AGD225" s="14"/>
      <c r="AGE225" s="14"/>
      <c r="AGF225" s="14"/>
      <c r="AGG225" s="14"/>
      <c r="AGH225" s="14"/>
      <c r="AGI225" s="14"/>
      <c r="AGJ225" s="14"/>
      <c r="AGK225" s="14"/>
      <c r="AGL225" s="14"/>
      <c r="AGM225" s="14"/>
      <c r="AGN225" s="14"/>
      <c r="AGO225" s="14"/>
      <c r="AGP225" s="14"/>
      <c r="AGQ225" s="14"/>
      <c r="AGR225" s="14"/>
      <c r="AGS225" s="14"/>
      <c r="AGT225" s="14"/>
      <c r="AGU225" s="14"/>
      <c r="AGV225" s="14"/>
      <c r="AGW225" s="14"/>
      <c r="AGX225" s="14"/>
      <c r="AGY225" s="14"/>
      <c r="AGZ225" s="14"/>
      <c r="AHA225" s="14"/>
      <c r="AHB225" s="14"/>
      <c r="AHC225" s="14"/>
      <c r="AHD225" s="14"/>
      <c r="AHE225" s="14"/>
      <c r="AHF225" s="14"/>
      <c r="AHG225" s="14"/>
      <c r="AHH225" s="14"/>
      <c r="AHI225" s="14"/>
      <c r="AHJ225" s="14"/>
      <c r="AHK225" s="14"/>
      <c r="AHL225" s="14"/>
      <c r="AHM225" s="14"/>
      <c r="AHN225" s="14"/>
      <c r="AHO225" s="14"/>
      <c r="AHP225" s="14"/>
      <c r="AHQ225" s="14"/>
      <c r="AHR225" s="14"/>
      <c r="AHS225" s="14"/>
      <c r="AHT225" s="14"/>
      <c r="AHU225" s="14"/>
      <c r="AHV225" s="14"/>
      <c r="AHW225" s="14"/>
      <c r="AHX225" s="14"/>
      <c r="AHY225" s="14"/>
      <c r="AHZ225" s="14"/>
      <c r="AIA225" s="14"/>
      <c r="AIB225" s="14"/>
      <c r="AIC225" s="14"/>
      <c r="AID225" s="14"/>
      <c r="AIE225" s="14"/>
      <c r="AIF225" s="14"/>
      <c r="AIG225" s="14"/>
      <c r="AIH225" s="14"/>
      <c r="AII225" s="14"/>
      <c r="AIJ225" s="14"/>
      <c r="AIK225" s="14"/>
      <c r="AIL225" s="14"/>
      <c r="AIM225" s="14"/>
      <c r="AIN225" s="14"/>
      <c r="AIO225" s="14"/>
      <c r="AIP225" s="14"/>
      <c r="AIQ225" s="14"/>
      <c r="AIR225" s="14"/>
      <c r="AIS225" s="14"/>
      <c r="AIT225" s="14"/>
      <c r="AIU225" s="14"/>
      <c r="AIV225" s="14"/>
      <c r="AIW225" s="14"/>
      <c r="AIX225" s="14"/>
      <c r="AIY225" s="14"/>
      <c r="AIZ225" s="14"/>
      <c r="AJA225" s="14"/>
      <c r="AJB225" s="14"/>
      <c r="AJC225" s="14"/>
      <c r="AJD225" s="14"/>
      <c r="AJE225" s="14"/>
      <c r="AJF225" s="14"/>
      <c r="AJG225" s="14"/>
      <c r="AJH225" s="14"/>
      <c r="AJI225" s="14"/>
      <c r="AJJ225" s="14"/>
      <c r="AJK225" s="14"/>
      <c r="AJL225" s="14"/>
      <c r="AJM225" s="14"/>
      <c r="AJN225" s="14"/>
      <c r="AJO225" s="14"/>
      <c r="AJP225" s="14"/>
      <c r="AJQ225" s="14"/>
      <c r="AJR225" s="14"/>
      <c r="AJS225" s="14"/>
      <c r="AJT225" s="14"/>
      <c r="AJU225" s="14"/>
      <c r="AJV225" s="14"/>
      <c r="AJW225" s="14"/>
      <c r="AJX225" s="14"/>
      <c r="AJY225" s="14"/>
      <c r="AJZ225" s="14"/>
      <c r="AKA225" s="14"/>
      <c r="AKB225" s="14"/>
      <c r="AKC225" s="14"/>
      <c r="AKD225" s="14"/>
      <c r="AKE225" s="14"/>
      <c r="AKF225" s="14"/>
      <c r="AKG225" s="14"/>
      <c r="AKH225" s="14"/>
      <c r="AKI225" s="14"/>
      <c r="AKJ225" s="14"/>
      <c r="AKK225" s="14"/>
      <c r="AKL225" s="14"/>
      <c r="AKM225" s="14"/>
      <c r="AKN225" s="14"/>
      <c r="AKO225" s="14"/>
      <c r="AKP225" s="14"/>
      <c r="AKQ225" s="14"/>
      <c r="AKR225" s="14"/>
      <c r="AKS225" s="14"/>
      <c r="AKT225" s="14"/>
      <c r="AKU225" s="14"/>
      <c r="AKV225" s="14"/>
      <c r="AKW225" s="14"/>
      <c r="AKX225" s="14"/>
      <c r="AKY225" s="14"/>
      <c r="AKZ225" s="14"/>
      <c r="ALA225" s="14"/>
      <c r="ALB225" s="14"/>
      <c r="ALC225" s="14"/>
      <c r="ALD225" s="14"/>
      <c r="ALE225" s="14"/>
      <c r="ALF225" s="14"/>
      <c r="ALG225" s="14"/>
      <c r="ALH225" s="14"/>
      <c r="ALI225" s="14"/>
      <c r="ALJ225" s="14"/>
      <c r="ALK225" s="14"/>
      <c r="ALL225" s="14"/>
      <c r="ALM225" s="14"/>
      <c r="ALN225" s="14"/>
      <c r="ALO225" s="14"/>
      <c r="ALP225" s="14"/>
      <c r="ALQ225" s="14"/>
      <c r="ALR225" s="14"/>
      <c r="ALS225" s="14"/>
      <c r="ALT225" s="14"/>
      <c r="ALU225" s="14"/>
      <c r="ALV225" s="14"/>
      <c r="ALW225" s="14"/>
      <c r="ALX225" s="14"/>
      <c r="ALY225" s="14"/>
      <c r="ALZ225" s="14"/>
      <c r="AMA225" s="14"/>
      <c r="AMB225" s="14"/>
      <c r="AMC225" s="14"/>
      <c r="AMD225" s="14"/>
      <c r="AME225" s="14"/>
      <c r="AMF225" s="14"/>
      <c r="AMG225" s="14"/>
      <c r="AMH225" s="14"/>
      <c r="AMI225" s="14"/>
      <c r="AMJ225" s="14"/>
      <c r="AMK225" s="14"/>
      <c r="AML225" s="14"/>
      <c r="AMM225" s="14"/>
      <c r="AMN225" s="14"/>
      <c r="AMO225" s="14"/>
      <c r="AMP225" s="14"/>
      <c r="AMQ225" s="14"/>
      <c r="AMR225" s="14"/>
      <c r="AMS225" s="14"/>
      <c r="AMT225" s="14"/>
      <c r="AMU225" s="14"/>
      <c r="AMV225" s="14"/>
      <c r="AMW225" s="14"/>
      <c r="AMX225" s="14"/>
      <c r="AMY225" s="14"/>
      <c r="AMZ225" s="14"/>
      <c r="ANA225" s="14"/>
      <c r="ANB225" s="14"/>
      <c r="ANC225" s="14"/>
      <c r="AND225" s="14"/>
      <c r="ANE225" s="14"/>
      <c r="ANF225" s="14"/>
      <c r="ANG225" s="14"/>
      <c r="ANH225" s="14"/>
      <c r="ANI225" s="14"/>
      <c r="ANJ225" s="14"/>
      <c r="ANK225" s="14"/>
      <c r="ANL225" s="14"/>
      <c r="ANM225" s="14"/>
      <c r="ANN225" s="14"/>
      <c r="ANO225" s="14"/>
      <c r="ANP225" s="14"/>
      <c r="ANQ225" s="14"/>
      <c r="ANR225" s="14"/>
      <c r="ANS225" s="14"/>
      <c r="ANT225" s="14"/>
      <c r="ANU225" s="14"/>
      <c r="ANV225" s="14"/>
      <c r="ANW225" s="14"/>
      <c r="ANX225" s="14"/>
      <c r="ANY225" s="14"/>
      <c r="ANZ225" s="14"/>
      <c r="AOA225" s="14"/>
      <c r="AOB225" s="14"/>
      <c r="AOC225" s="14"/>
      <c r="AOD225" s="14"/>
      <c r="AOE225" s="14"/>
      <c r="AOF225" s="14"/>
      <c r="AOG225" s="14"/>
      <c r="AOH225" s="14"/>
      <c r="AOI225" s="14"/>
      <c r="AOJ225" s="14"/>
      <c r="AOK225" s="14"/>
      <c r="AOL225" s="14"/>
      <c r="AOM225" s="14"/>
      <c r="AON225" s="14"/>
      <c r="AOO225" s="14"/>
      <c r="AOP225" s="14"/>
      <c r="AOQ225" s="14"/>
      <c r="AOR225" s="14"/>
      <c r="AOS225" s="14"/>
      <c r="AOT225" s="14"/>
      <c r="AOU225" s="14"/>
      <c r="AOV225" s="14"/>
      <c r="AOW225" s="14"/>
      <c r="AOX225" s="14"/>
      <c r="AOY225" s="14"/>
      <c r="AOZ225" s="14"/>
      <c r="APA225" s="14"/>
      <c r="APB225" s="14"/>
      <c r="APC225" s="14"/>
      <c r="APD225" s="14"/>
      <c r="APE225" s="14"/>
      <c r="APF225" s="14"/>
      <c r="APG225" s="14"/>
      <c r="APH225" s="14"/>
      <c r="API225" s="14"/>
      <c r="APJ225" s="14"/>
      <c r="APK225" s="14"/>
      <c r="APL225" s="14"/>
      <c r="APM225" s="14"/>
      <c r="APN225" s="14"/>
      <c r="APO225" s="14"/>
      <c r="APP225" s="14"/>
      <c r="APQ225" s="14"/>
      <c r="APR225" s="14"/>
      <c r="APS225" s="14"/>
      <c r="APT225" s="14"/>
      <c r="APU225" s="14"/>
      <c r="APV225" s="14"/>
      <c r="APW225" s="14"/>
      <c r="APX225" s="14"/>
      <c r="APY225" s="14"/>
      <c r="APZ225" s="14"/>
      <c r="AQA225" s="14"/>
      <c r="AQB225" s="14"/>
      <c r="AQC225" s="14"/>
      <c r="AQD225" s="14"/>
      <c r="AQE225" s="14"/>
      <c r="AQF225" s="14"/>
      <c r="AQG225" s="14"/>
      <c r="AQH225" s="14"/>
      <c r="AQI225" s="14"/>
      <c r="AQJ225" s="14"/>
      <c r="AQK225" s="14"/>
      <c r="AQL225" s="14"/>
      <c r="AQM225" s="14"/>
      <c r="AQN225" s="14"/>
      <c r="AQO225" s="14"/>
      <c r="AQP225" s="14"/>
      <c r="AQQ225" s="14"/>
      <c r="AQR225" s="14"/>
      <c r="AQS225" s="14"/>
      <c r="AQT225" s="14"/>
      <c r="AQU225" s="14"/>
      <c r="AQV225" s="14"/>
      <c r="AQW225" s="14"/>
      <c r="AQX225" s="14"/>
      <c r="AQY225" s="14"/>
      <c r="AQZ225" s="14"/>
      <c r="ARA225" s="14"/>
      <c r="ARB225" s="14"/>
      <c r="ARC225" s="14"/>
      <c r="ARD225" s="14"/>
      <c r="ARE225" s="14"/>
      <c r="ARF225" s="14"/>
      <c r="ARG225" s="14"/>
      <c r="ARH225" s="14"/>
      <c r="ARI225" s="14"/>
      <c r="ARJ225" s="14"/>
      <c r="ARK225" s="14"/>
      <c r="ARL225" s="14"/>
      <c r="ARM225" s="14"/>
      <c r="ARN225" s="14"/>
      <c r="ARO225" s="14"/>
      <c r="ARP225" s="14"/>
      <c r="ARQ225" s="14"/>
      <c r="ARR225" s="14"/>
      <c r="ARS225" s="14"/>
      <c r="ART225" s="14"/>
      <c r="ARU225" s="14"/>
      <c r="ARV225" s="14"/>
      <c r="ARW225" s="14"/>
      <c r="ARX225" s="14"/>
      <c r="ARY225" s="14"/>
      <c r="ARZ225" s="14"/>
      <c r="ASA225" s="14"/>
      <c r="ASB225" s="14"/>
      <c r="ASC225" s="14"/>
      <c r="ASD225" s="14"/>
      <c r="ASE225" s="14"/>
      <c r="ASF225" s="14"/>
      <c r="ASG225" s="14"/>
      <c r="ASH225" s="14"/>
      <c r="ASI225" s="14"/>
      <c r="ASJ225" s="14"/>
      <c r="ASK225" s="14"/>
      <c r="ASL225" s="14"/>
      <c r="ASM225" s="14"/>
      <c r="ASN225" s="14"/>
      <c r="ASO225" s="14"/>
      <c r="ASP225" s="14"/>
      <c r="ASQ225" s="14"/>
      <c r="ASR225" s="14"/>
      <c r="ASS225" s="14"/>
      <c r="AST225" s="14"/>
      <c r="ASU225" s="14"/>
      <c r="ASV225" s="14"/>
      <c r="ASW225" s="14"/>
      <c r="ASX225" s="14"/>
      <c r="ASY225" s="14"/>
      <c r="ASZ225" s="14"/>
      <c r="ATA225" s="14"/>
      <c r="ATB225" s="14"/>
      <c r="ATC225" s="14"/>
      <c r="ATD225" s="14"/>
    </row>
    <row r="226" spans="63:1200">
      <c r="BK226" s="14" t="str">
        <f t="shared" si="2117"/>
        <v/>
      </c>
      <c r="ABO226" s="14"/>
      <c r="ABP226" s="14"/>
      <c r="ABQ226" s="14"/>
      <c r="ABR226" s="14"/>
      <c r="ABS226" s="14"/>
      <c r="ABT226" s="14"/>
      <c r="ABU226" s="14"/>
      <c r="ABV226" s="14"/>
      <c r="ABW226" s="14"/>
      <c r="ABX226" s="14"/>
      <c r="ABY226" s="14"/>
      <c r="ABZ226" s="14"/>
      <c r="ACA226" s="14"/>
      <c r="ACB226" s="14"/>
      <c r="ACC226" s="14"/>
      <c r="ACD226" s="14"/>
      <c r="ACE226" s="14"/>
      <c r="ACF226" s="14"/>
      <c r="ACG226" s="14"/>
      <c r="ACH226" s="14"/>
      <c r="ACI226" s="14"/>
      <c r="ACJ226" s="14"/>
      <c r="ACK226" s="14"/>
      <c r="ACL226" s="14"/>
      <c r="ACM226" s="14"/>
      <c r="ACN226" s="14"/>
      <c r="ACO226" s="14"/>
      <c r="ACP226" s="14"/>
      <c r="ACQ226" s="14"/>
      <c r="ACR226" s="14"/>
      <c r="ACS226" s="14"/>
      <c r="ACT226" s="14"/>
      <c r="ACU226" s="14"/>
      <c r="ACV226" s="14"/>
      <c r="ACW226" s="14"/>
      <c r="ACX226" s="14"/>
      <c r="ACY226" s="14"/>
      <c r="ACZ226" s="14"/>
      <c r="ADA226" s="14"/>
      <c r="ADB226" s="14"/>
      <c r="ADC226" s="14"/>
      <c r="ADD226" s="14"/>
      <c r="ADE226" s="14"/>
      <c r="ADF226" s="14"/>
      <c r="ADG226" s="14"/>
      <c r="ADH226" s="14"/>
      <c r="ADI226" s="14"/>
      <c r="ADJ226" s="14"/>
      <c r="ADK226" s="14"/>
      <c r="ADL226" s="14"/>
      <c r="ADM226" s="14"/>
      <c r="ADN226" s="14"/>
      <c r="ADO226" s="14"/>
      <c r="ADP226" s="14"/>
      <c r="ADQ226" s="14"/>
      <c r="ADR226" s="14"/>
      <c r="ADS226" s="14"/>
      <c r="ADT226" s="14"/>
      <c r="ADU226" s="14"/>
      <c r="ADV226" s="14"/>
      <c r="ADW226" s="14"/>
      <c r="ADX226" s="14"/>
      <c r="ADY226" s="14"/>
      <c r="ADZ226" s="14"/>
      <c r="AEA226" s="14"/>
      <c r="AEB226" s="14"/>
      <c r="AEC226" s="14"/>
      <c r="AED226" s="14"/>
      <c r="AEE226" s="14"/>
      <c r="AEF226" s="14"/>
      <c r="AEG226" s="14"/>
      <c r="AEH226" s="14"/>
      <c r="AEI226" s="14"/>
      <c r="AEJ226" s="14"/>
      <c r="AEK226" s="14"/>
      <c r="AEL226" s="14"/>
      <c r="AEM226" s="14"/>
      <c r="AEN226" s="14"/>
      <c r="AEO226" s="14"/>
      <c r="AEP226" s="14"/>
      <c r="AEQ226" s="14"/>
      <c r="AER226" s="14"/>
      <c r="AES226" s="14"/>
      <c r="AET226" s="14"/>
      <c r="AEU226" s="14"/>
      <c r="AEV226" s="14"/>
      <c r="AEW226" s="14"/>
      <c r="AEX226" s="14"/>
      <c r="AEY226" s="14"/>
      <c r="AEZ226" s="14"/>
      <c r="AFA226" s="14"/>
      <c r="AFB226" s="14"/>
      <c r="AFC226" s="14"/>
      <c r="AFD226" s="14"/>
      <c r="AFE226" s="14"/>
      <c r="AFF226" s="14"/>
      <c r="AFG226" s="14"/>
      <c r="AFH226" s="14"/>
      <c r="AFI226" s="14"/>
      <c r="AFJ226" s="14"/>
      <c r="AFK226" s="14"/>
      <c r="AFL226" s="14"/>
      <c r="AFM226" s="14"/>
      <c r="AFN226" s="14"/>
      <c r="AFO226" s="14"/>
      <c r="AFP226" s="14"/>
      <c r="AFQ226" s="14"/>
      <c r="AFR226" s="14"/>
      <c r="AFS226" s="14"/>
      <c r="AFT226" s="14"/>
      <c r="AFU226" s="14"/>
      <c r="AFV226" s="14"/>
      <c r="AFW226" s="14"/>
      <c r="AFX226" s="14"/>
      <c r="AFY226" s="14"/>
      <c r="AFZ226" s="14"/>
      <c r="AGA226" s="14"/>
      <c r="AGB226" s="14"/>
      <c r="AGC226" s="14"/>
      <c r="AGD226" s="14"/>
      <c r="AGE226" s="14"/>
      <c r="AGF226" s="14"/>
      <c r="AGG226" s="14"/>
      <c r="AGH226" s="14"/>
      <c r="AGI226" s="14"/>
      <c r="AGJ226" s="14"/>
      <c r="AGK226" s="14"/>
      <c r="AGL226" s="14"/>
      <c r="AGM226" s="14"/>
      <c r="AGN226" s="14"/>
      <c r="AGO226" s="14"/>
      <c r="AGP226" s="14"/>
      <c r="AGQ226" s="14"/>
      <c r="AGR226" s="14"/>
      <c r="AGS226" s="14"/>
      <c r="AGT226" s="14"/>
      <c r="AGU226" s="14"/>
      <c r="AGV226" s="14"/>
      <c r="AGW226" s="14"/>
      <c r="AGX226" s="14"/>
      <c r="AGY226" s="14"/>
      <c r="AGZ226" s="14"/>
      <c r="AHA226" s="14"/>
      <c r="AHB226" s="14"/>
      <c r="AHC226" s="14"/>
      <c r="AHD226" s="14"/>
      <c r="AHE226" s="14"/>
      <c r="AHF226" s="14"/>
      <c r="AHG226" s="14"/>
      <c r="AHH226" s="14"/>
      <c r="AHI226" s="14"/>
      <c r="AHJ226" s="14"/>
      <c r="AHK226" s="14"/>
      <c r="AHL226" s="14"/>
      <c r="AHM226" s="14"/>
      <c r="AHN226" s="14"/>
      <c r="AHO226" s="14"/>
      <c r="AHP226" s="14"/>
      <c r="AHQ226" s="14"/>
      <c r="AHR226" s="14"/>
      <c r="AHS226" s="14"/>
      <c r="AHT226" s="14"/>
      <c r="AHU226" s="14"/>
      <c r="AHV226" s="14"/>
      <c r="AHW226" s="14"/>
      <c r="AHX226" s="14"/>
      <c r="AHY226" s="14"/>
      <c r="AHZ226" s="14"/>
      <c r="AIA226" s="14"/>
      <c r="AIB226" s="14"/>
      <c r="AIC226" s="14"/>
      <c r="AID226" s="14"/>
      <c r="AIE226" s="14"/>
      <c r="AIF226" s="14"/>
      <c r="AIG226" s="14"/>
      <c r="AIH226" s="14"/>
      <c r="AII226" s="14"/>
      <c r="AIJ226" s="14"/>
      <c r="AIK226" s="14"/>
      <c r="AIL226" s="14"/>
      <c r="AIM226" s="14"/>
      <c r="AIN226" s="14"/>
      <c r="AIO226" s="14"/>
      <c r="AIP226" s="14"/>
      <c r="AIQ226" s="14"/>
      <c r="AIR226" s="14"/>
      <c r="AIS226" s="14"/>
      <c r="AIT226" s="14"/>
      <c r="AIU226" s="14"/>
      <c r="AIV226" s="14"/>
      <c r="AIW226" s="14"/>
      <c r="AIX226" s="14"/>
      <c r="AIY226" s="14"/>
      <c r="AIZ226" s="14"/>
      <c r="AJA226" s="14"/>
      <c r="AJB226" s="14"/>
      <c r="AJC226" s="14"/>
      <c r="AJD226" s="14"/>
      <c r="AJE226" s="14"/>
      <c r="AJF226" s="14"/>
      <c r="AJG226" s="14"/>
      <c r="AJH226" s="14"/>
      <c r="AJI226" s="14"/>
      <c r="AJJ226" s="14"/>
      <c r="AJK226" s="14"/>
      <c r="AJL226" s="14"/>
      <c r="AJM226" s="14"/>
      <c r="AJN226" s="14"/>
      <c r="AJO226" s="14"/>
      <c r="AJP226" s="14"/>
      <c r="AJQ226" s="14"/>
      <c r="AJR226" s="14"/>
      <c r="AJS226" s="14"/>
      <c r="AJT226" s="14"/>
      <c r="AJU226" s="14"/>
      <c r="AJV226" s="14"/>
      <c r="AJW226" s="14"/>
      <c r="AJX226" s="14"/>
      <c r="AJY226" s="14"/>
      <c r="AJZ226" s="14"/>
      <c r="AKA226" s="14"/>
      <c r="AKB226" s="14"/>
      <c r="AKC226" s="14"/>
      <c r="AKD226" s="14"/>
      <c r="AKE226" s="14"/>
      <c r="AKF226" s="14"/>
      <c r="AKG226" s="14"/>
      <c r="AKH226" s="14"/>
      <c r="AKI226" s="14"/>
      <c r="AKJ226" s="14"/>
      <c r="AKK226" s="14"/>
      <c r="AKL226" s="14"/>
      <c r="AKM226" s="14"/>
      <c r="AKN226" s="14"/>
      <c r="AKO226" s="14"/>
      <c r="AKP226" s="14"/>
      <c r="AKQ226" s="14"/>
      <c r="AKR226" s="14"/>
      <c r="AKS226" s="14"/>
      <c r="AKT226" s="14"/>
      <c r="AKU226" s="14"/>
      <c r="AKV226" s="14"/>
      <c r="AKW226" s="14"/>
      <c r="AKX226" s="14"/>
      <c r="AKY226" s="14"/>
      <c r="AKZ226" s="14"/>
      <c r="ALA226" s="14"/>
      <c r="ALB226" s="14"/>
      <c r="ALC226" s="14"/>
      <c r="ALD226" s="14"/>
      <c r="ALE226" s="14"/>
      <c r="ALF226" s="14"/>
      <c r="ALG226" s="14"/>
      <c r="ALH226" s="14"/>
      <c r="ALI226" s="14"/>
      <c r="ALJ226" s="14"/>
      <c r="ALK226" s="14"/>
      <c r="ALL226" s="14"/>
      <c r="ALM226" s="14"/>
      <c r="ALN226" s="14"/>
      <c r="ALO226" s="14"/>
      <c r="ALP226" s="14"/>
      <c r="ALQ226" s="14"/>
      <c r="ALR226" s="14"/>
      <c r="ALS226" s="14"/>
      <c r="ALT226" s="14"/>
      <c r="ALU226" s="14"/>
      <c r="ALV226" s="14"/>
      <c r="ALW226" s="14"/>
      <c r="ALX226" s="14"/>
      <c r="ALY226" s="14"/>
      <c r="ALZ226" s="14"/>
      <c r="AMA226" s="14"/>
      <c r="AMB226" s="14"/>
      <c r="AMC226" s="14"/>
      <c r="AMD226" s="14"/>
      <c r="AME226" s="14"/>
      <c r="AMF226" s="14"/>
      <c r="AMG226" s="14"/>
      <c r="AMH226" s="14"/>
      <c r="AMI226" s="14"/>
      <c r="AMJ226" s="14"/>
      <c r="AMK226" s="14"/>
      <c r="AML226" s="14"/>
      <c r="AMM226" s="14"/>
      <c r="AMN226" s="14"/>
      <c r="AMO226" s="14"/>
      <c r="AMP226" s="14"/>
      <c r="AMQ226" s="14"/>
      <c r="AMR226" s="14"/>
      <c r="AMS226" s="14"/>
      <c r="AMT226" s="14"/>
      <c r="AMU226" s="14"/>
      <c r="AMV226" s="14"/>
      <c r="AMW226" s="14"/>
      <c r="AMX226" s="14"/>
      <c r="AMY226" s="14"/>
      <c r="AMZ226" s="14"/>
      <c r="ANA226" s="14"/>
      <c r="ANB226" s="14"/>
      <c r="ANC226" s="14"/>
      <c r="AND226" s="14"/>
      <c r="ANE226" s="14"/>
      <c r="ANF226" s="14"/>
      <c r="ANG226" s="14"/>
      <c r="ANH226" s="14"/>
      <c r="ANI226" s="14"/>
      <c r="ANJ226" s="14"/>
      <c r="ANK226" s="14"/>
      <c r="ANL226" s="14"/>
      <c r="ANM226" s="14"/>
      <c r="ANN226" s="14"/>
      <c r="ANO226" s="14"/>
      <c r="ANP226" s="14"/>
      <c r="ANQ226" s="14"/>
      <c r="ANR226" s="14"/>
      <c r="ANS226" s="14"/>
      <c r="ANT226" s="14"/>
      <c r="ANU226" s="14"/>
      <c r="ANV226" s="14"/>
      <c r="ANW226" s="14"/>
      <c r="ANX226" s="14"/>
      <c r="ANY226" s="14"/>
      <c r="ANZ226" s="14"/>
      <c r="AOA226" s="14"/>
      <c r="AOB226" s="14"/>
      <c r="AOC226" s="14"/>
      <c r="AOD226" s="14"/>
      <c r="AOE226" s="14"/>
      <c r="AOF226" s="14"/>
      <c r="AOG226" s="14"/>
      <c r="AOH226" s="14"/>
      <c r="AOI226" s="14"/>
      <c r="AOJ226" s="14"/>
      <c r="AOK226" s="14"/>
      <c r="AOL226" s="14"/>
      <c r="AOM226" s="14"/>
      <c r="AON226" s="14"/>
      <c r="AOO226" s="14"/>
      <c r="AOP226" s="14"/>
      <c r="AOQ226" s="14"/>
      <c r="AOR226" s="14"/>
      <c r="AOS226" s="14"/>
      <c r="AOT226" s="14"/>
      <c r="AOU226" s="14"/>
      <c r="AOV226" s="14"/>
      <c r="AOW226" s="14"/>
      <c r="AOX226" s="14"/>
      <c r="AOY226" s="14"/>
      <c r="AOZ226" s="14"/>
      <c r="APA226" s="14"/>
      <c r="APB226" s="14"/>
      <c r="APC226" s="14"/>
      <c r="APD226" s="14"/>
      <c r="APE226" s="14"/>
      <c r="APF226" s="14"/>
      <c r="APG226" s="14"/>
      <c r="APH226" s="14"/>
      <c r="API226" s="14"/>
      <c r="APJ226" s="14"/>
      <c r="APK226" s="14"/>
      <c r="APL226" s="14"/>
      <c r="APM226" s="14"/>
      <c r="APN226" s="14"/>
      <c r="APO226" s="14"/>
      <c r="APP226" s="14"/>
      <c r="APQ226" s="14"/>
      <c r="APR226" s="14"/>
      <c r="APS226" s="14"/>
      <c r="APT226" s="14"/>
      <c r="APU226" s="14"/>
      <c r="APV226" s="14"/>
      <c r="APW226" s="14"/>
      <c r="APX226" s="14"/>
      <c r="APY226" s="14"/>
      <c r="APZ226" s="14"/>
      <c r="AQA226" s="14"/>
      <c r="AQB226" s="14"/>
      <c r="AQC226" s="14"/>
      <c r="AQD226" s="14"/>
      <c r="AQE226" s="14"/>
      <c r="AQF226" s="14"/>
      <c r="AQG226" s="14"/>
      <c r="AQH226" s="14"/>
      <c r="AQI226" s="14"/>
      <c r="AQJ226" s="14"/>
      <c r="AQK226" s="14"/>
      <c r="AQL226" s="14"/>
      <c r="AQM226" s="14"/>
      <c r="AQN226" s="14"/>
      <c r="AQO226" s="14"/>
      <c r="AQP226" s="14"/>
      <c r="AQQ226" s="14"/>
      <c r="AQR226" s="14"/>
      <c r="AQS226" s="14"/>
      <c r="AQT226" s="14"/>
      <c r="AQU226" s="14"/>
      <c r="AQV226" s="14"/>
      <c r="AQW226" s="14"/>
      <c r="AQX226" s="14"/>
      <c r="AQY226" s="14"/>
      <c r="AQZ226" s="14"/>
      <c r="ARA226" s="14"/>
      <c r="ARB226" s="14"/>
      <c r="ARC226" s="14"/>
      <c r="ARD226" s="14"/>
      <c r="ARE226" s="14"/>
      <c r="ARF226" s="14"/>
      <c r="ARG226" s="14"/>
      <c r="ARH226" s="14"/>
      <c r="ARI226" s="14"/>
      <c r="ARJ226" s="14"/>
      <c r="ARK226" s="14"/>
      <c r="ARL226" s="14"/>
      <c r="ARM226" s="14"/>
      <c r="ARN226" s="14"/>
      <c r="ARO226" s="14"/>
      <c r="ARP226" s="14"/>
      <c r="ARQ226" s="14"/>
      <c r="ARR226" s="14"/>
      <c r="ARS226" s="14"/>
      <c r="ART226" s="14"/>
      <c r="ARU226" s="14"/>
      <c r="ARV226" s="14"/>
      <c r="ARW226" s="14"/>
      <c r="ARX226" s="14"/>
      <c r="ARY226" s="14"/>
      <c r="ARZ226" s="14"/>
      <c r="ASA226" s="14"/>
      <c r="ASB226" s="14"/>
      <c r="ASC226" s="14"/>
      <c r="ASD226" s="14"/>
      <c r="ASE226" s="14"/>
      <c r="ASF226" s="14"/>
      <c r="ASG226" s="14"/>
      <c r="ASH226" s="14"/>
      <c r="ASI226" s="14"/>
      <c r="ASJ226" s="14"/>
      <c r="ASK226" s="14"/>
      <c r="ASL226" s="14"/>
      <c r="ASM226" s="14"/>
      <c r="ASN226" s="14"/>
      <c r="ASO226" s="14"/>
      <c r="ASP226" s="14"/>
      <c r="ASQ226" s="14"/>
      <c r="ASR226" s="14"/>
      <c r="ASS226" s="14"/>
      <c r="AST226" s="14"/>
      <c r="ASU226" s="14"/>
      <c r="ASV226" s="14"/>
      <c r="ASW226" s="14"/>
      <c r="ASX226" s="14"/>
      <c r="ASY226" s="14"/>
      <c r="ASZ226" s="14"/>
      <c r="ATA226" s="14"/>
      <c r="ATB226" s="14"/>
      <c r="ATC226" s="14"/>
      <c r="ATD226" s="14"/>
    </row>
    <row r="227" spans="63:1200">
      <c r="BK227" s="14" t="str">
        <f t="shared" si="2117"/>
        <v/>
      </c>
      <c r="ABO227" s="14"/>
      <c r="ABP227" s="14"/>
      <c r="ABQ227" s="14"/>
      <c r="ABR227" s="14"/>
      <c r="ABS227" s="14"/>
      <c r="ABT227" s="14"/>
      <c r="ABU227" s="14"/>
      <c r="ABV227" s="14"/>
      <c r="ABW227" s="14"/>
      <c r="ABX227" s="14"/>
      <c r="ABY227" s="14"/>
      <c r="ABZ227" s="14"/>
      <c r="ACA227" s="14"/>
      <c r="ACB227" s="14"/>
      <c r="ACC227" s="14"/>
      <c r="ACD227" s="14"/>
      <c r="ACE227" s="14"/>
      <c r="ACF227" s="14"/>
      <c r="ACG227" s="14"/>
      <c r="ACH227" s="14"/>
      <c r="ACI227" s="14"/>
      <c r="ACJ227" s="14"/>
      <c r="ACK227" s="14"/>
      <c r="ACL227" s="14"/>
      <c r="ACM227" s="14"/>
      <c r="ACN227" s="14"/>
      <c r="ACO227" s="14"/>
      <c r="ACP227" s="14"/>
      <c r="ACQ227" s="14"/>
      <c r="ACR227" s="14"/>
      <c r="ACS227" s="14"/>
      <c r="ACT227" s="14"/>
      <c r="ACU227" s="14"/>
      <c r="ACV227" s="14"/>
      <c r="ACW227" s="14"/>
      <c r="ACX227" s="14"/>
      <c r="ACY227" s="14"/>
      <c r="ACZ227" s="14"/>
      <c r="ADA227" s="14"/>
      <c r="ADB227" s="14"/>
      <c r="ADC227" s="14"/>
      <c r="ADD227" s="14"/>
      <c r="ADE227" s="14"/>
      <c r="ADF227" s="14"/>
      <c r="ADG227" s="14"/>
      <c r="ADH227" s="14"/>
      <c r="ADI227" s="14"/>
      <c r="ADJ227" s="14"/>
      <c r="ADK227" s="14"/>
      <c r="ADL227" s="14"/>
      <c r="ADM227" s="14"/>
      <c r="ADN227" s="14"/>
      <c r="ADO227" s="14"/>
      <c r="ADP227" s="14"/>
      <c r="ADQ227" s="14"/>
      <c r="ADR227" s="14"/>
      <c r="ADS227" s="14"/>
      <c r="ADT227" s="14"/>
      <c r="ADU227" s="14"/>
      <c r="ADV227" s="14"/>
      <c r="ADW227" s="14"/>
      <c r="ADX227" s="14"/>
      <c r="ADY227" s="14"/>
      <c r="ADZ227" s="14"/>
      <c r="AEA227" s="14"/>
      <c r="AEB227" s="14"/>
      <c r="AEC227" s="14"/>
      <c r="AED227" s="14"/>
      <c r="AEE227" s="14"/>
      <c r="AEF227" s="14"/>
      <c r="AEG227" s="14"/>
      <c r="AEH227" s="14"/>
      <c r="AEI227" s="14"/>
      <c r="AEJ227" s="14"/>
      <c r="AEK227" s="14"/>
      <c r="AEL227" s="14"/>
      <c r="AEM227" s="14"/>
      <c r="AEN227" s="14"/>
      <c r="AEO227" s="14"/>
      <c r="AEP227" s="14"/>
      <c r="AEQ227" s="14"/>
      <c r="AER227" s="14"/>
      <c r="AES227" s="14"/>
      <c r="AET227" s="14"/>
      <c r="AEU227" s="14"/>
      <c r="AEV227" s="14"/>
      <c r="AEW227" s="14"/>
      <c r="AEX227" s="14"/>
      <c r="AEY227" s="14"/>
      <c r="AEZ227" s="14"/>
      <c r="AFA227" s="14"/>
      <c r="AFB227" s="14"/>
      <c r="AFC227" s="14"/>
      <c r="AFD227" s="14"/>
      <c r="AFE227" s="14"/>
      <c r="AFF227" s="14"/>
      <c r="AFG227" s="14"/>
      <c r="AFH227" s="14"/>
      <c r="AFI227" s="14"/>
      <c r="AFJ227" s="14"/>
      <c r="AFK227" s="14"/>
      <c r="AFL227" s="14"/>
      <c r="AFM227" s="14"/>
      <c r="AFN227" s="14"/>
      <c r="AFO227" s="14"/>
      <c r="AFP227" s="14"/>
      <c r="AFQ227" s="14"/>
      <c r="AFR227" s="14"/>
      <c r="AFS227" s="14"/>
      <c r="AFT227" s="14"/>
      <c r="AFU227" s="14"/>
      <c r="AFV227" s="14"/>
      <c r="AFW227" s="14"/>
      <c r="AFX227" s="14"/>
      <c r="AFY227" s="14"/>
      <c r="AFZ227" s="14"/>
      <c r="AGA227" s="14"/>
      <c r="AGB227" s="14"/>
      <c r="AGC227" s="14"/>
      <c r="AGD227" s="14"/>
      <c r="AGE227" s="14"/>
      <c r="AGF227" s="14"/>
      <c r="AGG227" s="14"/>
      <c r="AGH227" s="14"/>
      <c r="AGI227" s="14"/>
      <c r="AGJ227" s="14"/>
      <c r="AGK227" s="14"/>
      <c r="AGL227" s="14"/>
      <c r="AGM227" s="14"/>
      <c r="AGN227" s="14"/>
      <c r="AGO227" s="14"/>
      <c r="AGP227" s="14"/>
      <c r="AGQ227" s="14"/>
      <c r="AGR227" s="14"/>
      <c r="AGS227" s="14"/>
      <c r="AGT227" s="14"/>
      <c r="AGU227" s="14"/>
      <c r="AGV227" s="14"/>
      <c r="AGW227" s="14"/>
      <c r="AGX227" s="14"/>
      <c r="AGY227" s="14"/>
      <c r="AGZ227" s="14"/>
      <c r="AHA227" s="14"/>
      <c r="AHB227" s="14"/>
      <c r="AHC227" s="14"/>
      <c r="AHD227" s="14"/>
      <c r="AHE227" s="14"/>
      <c r="AHF227" s="14"/>
      <c r="AHG227" s="14"/>
      <c r="AHH227" s="14"/>
      <c r="AHI227" s="14"/>
      <c r="AHJ227" s="14"/>
      <c r="AHK227" s="14"/>
      <c r="AHL227" s="14"/>
      <c r="AHM227" s="14"/>
      <c r="AHN227" s="14"/>
      <c r="AHO227" s="14"/>
      <c r="AHP227" s="14"/>
      <c r="AHQ227" s="14"/>
      <c r="AHR227" s="14"/>
      <c r="AHS227" s="14"/>
      <c r="AHT227" s="14"/>
      <c r="AHU227" s="14"/>
      <c r="AHV227" s="14"/>
      <c r="AHW227" s="14"/>
      <c r="AHX227" s="14"/>
      <c r="AHY227" s="14"/>
      <c r="AHZ227" s="14"/>
      <c r="AIA227" s="14"/>
      <c r="AIB227" s="14"/>
      <c r="AIC227" s="14"/>
      <c r="AID227" s="14"/>
      <c r="AIE227" s="14"/>
      <c r="AIF227" s="14"/>
      <c r="AIG227" s="14"/>
      <c r="AIH227" s="14"/>
      <c r="AII227" s="14"/>
      <c r="AIJ227" s="14"/>
      <c r="AIK227" s="14"/>
      <c r="AIL227" s="14"/>
      <c r="AIM227" s="14"/>
      <c r="AIN227" s="14"/>
      <c r="AIO227" s="14"/>
      <c r="AIP227" s="14"/>
      <c r="AIQ227" s="14"/>
      <c r="AIR227" s="14"/>
      <c r="AIS227" s="14"/>
      <c r="AIT227" s="14"/>
      <c r="AIU227" s="14"/>
      <c r="AIV227" s="14"/>
      <c r="AIW227" s="14"/>
      <c r="AIX227" s="14"/>
      <c r="AIY227" s="14"/>
      <c r="AIZ227" s="14"/>
      <c r="AJA227" s="14"/>
      <c r="AJB227" s="14"/>
      <c r="AJC227" s="14"/>
      <c r="AJD227" s="14"/>
      <c r="AJE227" s="14"/>
      <c r="AJF227" s="14"/>
      <c r="AJG227" s="14"/>
      <c r="AJH227" s="14"/>
      <c r="AJI227" s="14"/>
      <c r="AJJ227" s="14"/>
      <c r="AJK227" s="14"/>
      <c r="AJL227" s="14"/>
      <c r="AJM227" s="14"/>
      <c r="AJN227" s="14"/>
      <c r="AJO227" s="14"/>
      <c r="AJP227" s="14"/>
      <c r="AJQ227" s="14"/>
      <c r="AJR227" s="14"/>
      <c r="AJS227" s="14"/>
      <c r="AJT227" s="14"/>
      <c r="AJU227" s="14"/>
      <c r="AJV227" s="14"/>
      <c r="AJW227" s="14"/>
      <c r="AJX227" s="14"/>
      <c r="AJY227" s="14"/>
      <c r="AJZ227" s="14"/>
      <c r="AKA227" s="14"/>
      <c r="AKB227" s="14"/>
      <c r="AKC227" s="14"/>
      <c r="AKD227" s="14"/>
      <c r="AKE227" s="14"/>
      <c r="AKF227" s="14"/>
      <c r="AKG227" s="14"/>
      <c r="AKH227" s="14"/>
      <c r="AKI227" s="14"/>
      <c r="AKJ227" s="14"/>
      <c r="AKK227" s="14"/>
      <c r="AKL227" s="14"/>
      <c r="AKM227" s="14"/>
      <c r="AKN227" s="14"/>
      <c r="AKO227" s="14"/>
      <c r="AKP227" s="14"/>
      <c r="AKQ227" s="14"/>
      <c r="AKR227" s="14"/>
      <c r="AKS227" s="14"/>
      <c r="AKT227" s="14"/>
      <c r="AKU227" s="14"/>
      <c r="AKV227" s="14"/>
      <c r="AKW227" s="14"/>
      <c r="AKX227" s="14"/>
      <c r="AKY227" s="14"/>
      <c r="AKZ227" s="14"/>
      <c r="ALA227" s="14"/>
      <c r="ALB227" s="14"/>
      <c r="ALC227" s="14"/>
      <c r="ALD227" s="14"/>
      <c r="ALE227" s="14"/>
      <c r="ALF227" s="14"/>
      <c r="ALG227" s="14"/>
      <c r="ALH227" s="14"/>
      <c r="ALI227" s="14"/>
      <c r="ALJ227" s="14"/>
      <c r="ALK227" s="14"/>
      <c r="ALL227" s="14"/>
      <c r="ALM227" s="14"/>
      <c r="ALN227" s="14"/>
      <c r="ALO227" s="14"/>
      <c r="ALP227" s="14"/>
      <c r="ALQ227" s="14"/>
      <c r="ALR227" s="14"/>
      <c r="ALS227" s="14"/>
      <c r="ALT227" s="14"/>
      <c r="ALU227" s="14"/>
      <c r="ALV227" s="14"/>
      <c r="ALW227" s="14"/>
      <c r="ALX227" s="14"/>
      <c r="ALY227" s="14"/>
      <c r="ALZ227" s="14"/>
      <c r="AMA227" s="14"/>
      <c r="AMB227" s="14"/>
      <c r="AMC227" s="14"/>
      <c r="AMD227" s="14"/>
      <c r="AME227" s="14"/>
      <c r="AMF227" s="14"/>
      <c r="AMG227" s="14"/>
      <c r="AMH227" s="14"/>
      <c r="AMI227" s="14"/>
      <c r="AMJ227" s="14"/>
      <c r="AMK227" s="14"/>
      <c r="AML227" s="14"/>
      <c r="AMM227" s="14"/>
      <c r="AMN227" s="14"/>
      <c r="AMO227" s="14"/>
      <c r="AMP227" s="14"/>
      <c r="AMQ227" s="14"/>
      <c r="AMR227" s="14"/>
      <c r="AMS227" s="14"/>
      <c r="AMT227" s="14"/>
      <c r="AMU227" s="14"/>
      <c r="AMV227" s="14"/>
      <c r="AMW227" s="14"/>
      <c r="AMX227" s="14"/>
      <c r="AMY227" s="14"/>
      <c r="AMZ227" s="14"/>
      <c r="ANA227" s="14"/>
      <c r="ANB227" s="14"/>
      <c r="ANC227" s="14"/>
      <c r="AND227" s="14"/>
      <c r="ANE227" s="14"/>
      <c r="ANF227" s="14"/>
      <c r="ANG227" s="14"/>
      <c r="ANH227" s="14"/>
      <c r="ANI227" s="14"/>
      <c r="ANJ227" s="14"/>
      <c r="ANK227" s="14"/>
      <c r="ANL227" s="14"/>
      <c r="ANM227" s="14"/>
      <c r="ANN227" s="14"/>
      <c r="ANO227" s="14"/>
      <c r="ANP227" s="14"/>
      <c r="ANQ227" s="14"/>
      <c r="ANR227" s="14"/>
      <c r="ANS227" s="14"/>
      <c r="ANT227" s="14"/>
      <c r="ANU227" s="14"/>
      <c r="ANV227" s="14"/>
      <c r="ANW227" s="14"/>
      <c r="ANX227" s="14"/>
      <c r="ANY227" s="14"/>
      <c r="ANZ227" s="14"/>
      <c r="AOA227" s="14"/>
      <c r="AOB227" s="14"/>
      <c r="AOC227" s="14"/>
      <c r="AOD227" s="14"/>
      <c r="AOE227" s="14"/>
      <c r="AOF227" s="14"/>
      <c r="AOG227" s="14"/>
      <c r="AOH227" s="14"/>
      <c r="AOI227" s="14"/>
      <c r="AOJ227" s="14"/>
      <c r="AOK227" s="14"/>
      <c r="AOL227" s="14"/>
      <c r="AOM227" s="14"/>
      <c r="AON227" s="14"/>
      <c r="AOO227" s="14"/>
      <c r="AOP227" s="14"/>
      <c r="AOQ227" s="14"/>
      <c r="AOR227" s="14"/>
      <c r="AOS227" s="14"/>
      <c r="AOT227" s="14"/>
      <c r="AOU227" s="14"/>
      <c r="AOV227" s="14"/>
      <c r="AOW227" s="14"/>
      <c r="AOX227" s="14"/>
      <c r="AOY227" s="14"/>
      <c r="AOZ227" s="14"/>
      <c r="APA227" s="14"/>
      <c r="APB227" s="14"/>
      <c r="APC227" s="14"/>
      <c r="APD227" s="14"/>
      <c r="APE227" s="14"/>
      <c r="APF227" s="14"/>
      <c r="APG227" s="14"/>
      <c r="APH227" s="14"/>
      <c r="API227" s="14"/>
      <c r="APJ227" s="14"/>
      <c r="APK227" s="14"/>
      <c r="APL227" s="14"/>
      <c r="APM227" s="14"/>
      <c r="APN227" s="14"/>
      <c r="APO227" s="14"/>
      <c r="APP227" s="14"/>
      <c r="APQ227" s="14"/>
      <c r="APR227" s="14"/>
      <c r="APS227" s="14"/>
      <c r="APT227" s="14"/>
      <c r="APU227" s="14"/>
      <c r="APV227" s="14"/>
      <c r="APW227" s="14"/>
      <c r="APX227" s="14"/>
      <c r="APY227" s="14"/>
      <c r="APZ227" s="14"/>
      <c r="AQA227" s="14"/>
      <c r="AQB227" s="14"/>
      <c r="AQC227" s="14"/>
      <c r="AQD227" s="14"/>
      <c r="AQE227" s="14"/>
      <c r="AQF227" s="14"/>
      <c r="AQG227" s="14"/>
      <c r="AQH227" s="14"/>
      <c r="AQI227" s="14"/>
      <c r="AQJ227" s="14"/>
      <c r="AQK227" s="14"/>
      <c r="AQL227" s="14"/>
      <c r="AQM227" s="14"/>
      <c r="AQN227" s="14"/>
      <c r="AQO227" s="14"/>
      <c r="AQP227" s="14"/>
      <c r="AQQ227" s="14"/>
      <c r="AQR227" s="14"/>
      <c r="AQS227" s="14"/>
      <c r="AQT227" s="14"/>
      <c r="AQU227" s="14"/>
      <c r="AQV227" s="14"/>
      <c r="AQW227" s="14"/>
      <c r="AQX227" s="14"/>
      <c r="AQY227" s="14"/>
      <c r="AQZ227" s="14"/>
      <c r="ARA227" s="14"/>
      <c r="ARB227" s="14"/>
      <c r="ARC227" s="14"/>
      <c r="ARD227" s="14"/>
      <c r="ARE227" s="14"/>
      <c r="ARF227" s="14"/>
      <c r="ARG227" s="14"/>
      <c r="ARH227" s="14"/>
      <c r="ARI227" s="14"/>
      <c r="ARJ227" s="14"/>
      <c r="ARK227" s="14"/>
      <c r="ARL227" s="14"/>
      <c r="ARM227" s="14"/>
      <c r="ARN227" s="14"/>
      <c r="ARO227" s="14"/>
      <c r="ARP227" s="14"/>
      <c r="ARQ227" s="14"/>
      <c r="ARR227" s="14"/>
      <c r="ARS227" s="14"/>
      <c r="ART227" s="14"/>
      <c r="ARU227" s="14"/>
      <c r="ARV227" s="14"/>
      <c r="ARW227" s="14"/>
      <c r="ARX227" s="14"/>
      <c r="ARY227" s="14"/>
      <c r="ARZ227" s="14"/>
      <c r="ASA227" s="14"/>
      <c r="ASB227" s="14"/>
      <c r="ASC227" s="14"/>
      <c r="ASD227" s="14"/>
      <c r="ASE227" s="14"/>
      <c r="ASF227" s="14"/>
      <c r="ASG227" s="14"/>
      <c r="ASH227" s="14"/>
      <c r="ASI227" s="14"/>
      <c r="ASJ227" s="14"/>
      <c r="ASK227" s="14"/>
      <c r="ASL227" s="14"/>
      <c r="ASM227" s="14"/>
      <c r="ASN227" s="14"/>
      <c r="ASO227" s="14"/>
      <c r="ASP227" s="14"/>
      <c r="ASQ227" s="14"/>
      <c r="ASR227" s="14"/>
      <c r="ASS227" s="14"/>
      <c r="AST227" s="14"/>
      <c r="ASU227" s="14"/>
      <c r="ASV227" s="14"/>
      <c r="ASW227" s="14"/>
      <c r="ASX227" s="14"/>
      <c r="ASY227" s="14"/>
      <c r="ASZ227" s="14"/>
      <c r="ATA227" s="14"/>
      <c r="ATB227" s="14"/>
      <c r="ATC227" s="14"/>
      <c r="ATD227" s="14"/>
    </row>
    <row r="228" spans="63:1200">
      <c r="BK228" s="14" t="str">
        <f t="shared" si="2117"/>
        <v/>
      </c>
      <c r="ABO228" s="14"/>
      <c r="ABP228" s="14"/>
      <c r="ABQ228" s="14"/>
      <c r="ABR228" s="14"/>
      <c r="ABS228" s="14"/>
      <c r="ABT228" s="14"/>
      <c r="ABU228" s="14"/>
      <c r="ABV228" s="14"/>
      <c r="ABW228" s="14"/>
      <c r="ABX228" s="14"/>
      <c r="ABY228" s="14"/>
      <c r="ABZ228" s="14"/>
      <c r="ACA228" s="14"/>
      <c r="ACB228" s="14"/>
      <c r="ACC228" s="14"/>
      <c r="ACD228" s="14"/>
      <c r="ACE228" s="14"/>
      <c r="ACF228" s="14"/>
      <c r="ACG228" s="14"/>
      <c r="ACH228" s="14"/>
      <c r="ACI228" s="14"/>
      <c r="ACJ228" s="14"/>
      <c r="ACK228" s="14"/>
      <c r="ACL228" s="14"/>
      <c r="ACM228" s="14"/>
      <c r="ACN228" s="14"/>
      <c r="ACO228" s="14"/>
      <c r="ACP228" s="14"/>
      <c r="ACQ228" s="14"/>
      <c r="ACR228" s="14"/>
      <c r="ACS228" s="14"/>
      <c r="ACT228" s="14"/>
      <c r="ACU228" s="14"/>
      <c r="ACV228" s="14"/>
      <c r="ACW228" s="14"/>
      <c r="ACX228" s="14"/>
      <c r="ACY228" s="14"/>
      <c r="ACZ228" s="14"/>
      <c r="ADA228" s="14"/>
      <c r="ADB228" s="14"/>
      <c r="ADC228" s="14"/>
      <c r="ADD228" s="14"/>
      <c r="ADE228" s="14"/>
      <c r="ADF228" s="14"/>
      <c r="ADG228" s="14"/>
      <c r="ADH228" s="14"/>
      <c r="ADI228" s="14"/>
      <c r="ADJ228" s="14"/>
      <c r="ADK228" s="14"/>
      <c r="ADL228" s="14"/>
      <c r="ADM228" s="14"/>
      <c r="ADN228" s="14"/>
      <c r="ADO228" s="14"/>
      <c r="ADP228" s="14"/>
      <c r="ADQ228" s="14"/>
      <c r="ADR228" s="14"/>
      <c r="ADS228" s="14"/>
      <c r="ADT228" s="14"/>
      <c r="ADU228" s="14"/>
      <c r="ADV228" s="14"/>
      <c r="ADW228" s="14"/>
      <c r="ADX228" s="14"/>
      <c r="ADY228" s="14"/>
      <c r="ADZ228" s="14"/>
      <c r="AEA228" s="14"/>
      <c r="AEB228" s="14"/>
      <c r="AEC228" s="14"/>
      <c r="AED228" s="14"/>
      <c r="AEE228" s="14"/>
      <c r="AEF228" s="14"/>
      <c r="AEG228" s="14"/>
      <c r="AEH228" s="14"/>
      <c r="AEI228" s="14"/>
      <c r="AEJ228" s="14"/>
      <c r="AEK228" s="14"/>
      <c r="AEL228" s="14"/>
      <c r="AEM228" s="14"/>
      <c r="AEN228" s="14"/>
      <c r="AEO228" s="14"/>
      <c r="AEP228" s="14"/>
      <c r="AEQ228" s="14"/>
      <c r="AER228" s="14"/>
      <c r="AES228" s="14"/>
      <c r="AET228" s="14"/>
      <c r="AEU228" s="14"/>
      <c r="AEV228" s="14"/>
      <c r="AEW228" s="14"/>
      <c r="AEX228" s="14"/>
      <c r="AEY228" s="14"/>
      <c r="AEZ228" s="14"/>
      <c r="AFA228" s="14"/>
      <c r="AFB228" s="14"/>
      <c r="AFC228" s="14"/>
      <c r="AFD228" s="14"/>
      <c r="AFE228" s="14"/>
      <c r="AFF228" s="14"/>
      <c r="AFG228" s="14"/>
      <c r="AFH228" s="14"/>
      <c r="AFI228" s="14"/>
      <c r="AFJ228" s="14"/>
      <c r="AFK228" s="14"/>
      <c r="AFL228" s="14"/>
      <c r="AFM228" s="14"/>
      <c r="AFN228" s="14"/>
      <c r="AFO228" s="14"/>
      <c r="AFP228" s="14"/>
      <c r="AFQ228" s="14"/>
      <c r="AFR228" s="14"/>
      <c r="AFS228" s="14"/>
      <c r="AFT228" s="14"/>
      <c r="AFU228" s="14"/>
      <c r="AFV228" s="14"/>
      <c r="AFW228" s="14"/>
      <c r="AFX228" s="14"/>
      <c r="AFY228" s="14"/>
      <c r="AFZ228" s="14"/>
      <c r="AGA228" s="14"/>
      <c r="AGB228" s="14"/>
      <c r="AGC228" s="14"/>
      <c r="AGD228" s="14"/>
      <c r="AGE228" s="14"/>
      <c r="AGF228" s="14"/>
      <c r="AGG228" s="14"/>
      <c r="AGH228" s="14"/>
      <c r="AGI228" s="14"/>
      <c r="AGJ228" s="14"/>
      <c r="AGK228" s="14"/>
      <c r="AGL228" s="14"/>
      <c r="AGM228" s="14"/>
      <c r="AGN228" s="14"/>
      <c r="AGO228" s="14"/>
      <c r="AGP228" s="14"/>
      <c r="AGQ228" s="14"/>
      <c r="AGR228" s="14"/>
      <c r="AGS228" s="14"/>
      <c r="AGT228" s="14"/>
      <c r="AGU228" s="14"/>
      <c r="AGV228" s="14"/>
      <c r="AGW228" s="14"/>
      <c r="AGX228" s="14"/>
      <c r="AGY228" s="14"/>
      <c r="AGZ228" s="14"/>
      <c r="AHA228" s="14"/>
      <c r="AHB228" s="14"/>
      <c r="AHC228" s="14"/>
      <c r="AHD228" s="14"/>
      <c r="AHE228" s="14"/>
      <c r="AHF228" s="14"/>
      <c r="AHG228" s="14"/>
      <c r="AHH228" s="14"/>
      <c r="AHI228" s="14"/>
      <c r="AHJ228" s="14"/>
      <c r="AHK228" s="14"/>
      <c r="AHL228" s="14"/>
      <c r="AHM228" s="14"/>
      <c r="AHN228" s="14"/>
      <c r="AHO228" s="14"/>
      <c r="AHP228" s="14"/>
      <c r="AHQ228" s="14"/>
      <c r="AHR228" s="14"/>
      <c r="AHS228" s="14"/>
      <c r="AHT228" s="14"/>
      <c r="AHU228" s="14"/>
      <c r="AHV228" s="14"/>
      <c r="AHW228" s="14"/>
      <c r="AHX228" s="14"/>
      <c r="AHY228" s="14"/>
      <c r="AHZ228" s="14"/>
      <c r="AIA228" s="14"/>
      <c r="AIB228" s="14"/>
      <c r="AIC228" s="14"/>
      <c r="AID228" s="14"/>
      <c r="AIE228" s="14"/>
      <c r="AIF228" s="14"/>
      <c r="AIG228" s="14"/>
      <c r="AIH228" s="14"/>
      <c r="AII228" s="14"/>
      <c r="AIJ228" s="14"/>
      <c r="AIK228" s="14"/>
      <c r="AIL228" s="14"/>
      <c r="AIM228" s="14"/>
      <c r="AIN228" s="14"/>
      <c r="AIO228" s="14"/>
      <c r="AIP228" s="14"/>
      <c r="AIQ228" s="14"/>
      <c r="AIR228" s="14"/>
      <c r="AIS228" s="14"/>
      <c r="AIT228" s="14"/>
      <c r="AIU228" s="14"/>
      <c r="AIV228" s="14"/>
      <c r="AIW228" s="14"/>
      <c r="AIX228" s="14"/>
      <c r="AIY228" s="14"/>
      <c r="AIZ228" s="14"/>
      <c r="AJA228" s="14"/>
      <c r="AJB228" s="14"/>
      <c r="AJC228" s="14"/>
      <c r="AJD228" s="14"/>
      <c r="AJE228" s="14"/>
      <c r="AJF228" s="14"/>
      <c r="AJG228" s="14"/>
      <c r="AJH228" s="14"/>
      <c r="AJI228" s="14"/>
      <c r="AJJ228" s="14"/>
      <c r="AJK228" s="14"/>
      <c r="AJL228" s="14"/>
      <c r="AJM228" s="14"/>
      <c r="AJN228" s="14"/>
      <c r="AJO228" s="14"/>
      <c r="AJP228" s="14"/>
      <c r="AJQ228" s="14"/>
      <c r="AJR228" s="14"/>
      <c r="AJS228" s="14"/>
      <c r="AJT228" s="14"/>
      <c r="AJU228" s="14"/>
      <c r="AJV228" s="14"/>
      <c r="AJW228" s="14"/>
      <c r="AJX228" s="14"/>
      <c r="AJY228" s="14"/>
      <c r="AJZ228" s="14"/>
      <c r="AKA228" s="14"/>
      <c r="AKB228" s="14"/>
      <c r="AKC228" s="14"/>
      <c r="AKD228" s="14"/>
      <c r="AKE228" s="14"/>
      <c r="AKF228" s="14"/>
      <c r="AKG228" s="14"/>
      <c r="AKH228" s="14"/>
      <c r="AKI228" s="14"/>
      <c r="AKJ228" s="14"/>
      <c r="AKK228" s="14"/>
      <c r="AKL228" s="14"/>
      <c r="AKM228" s="14"/>
      <c r="AKN228" s="14"/>
      <c r="AKO228" s="14"/>
      <c r="AKP228" s="14"/>
      <c r="AKQ228" s="14"/>
      <c r="AKR228" s="14"/>
      <c r="AKS228" s="14"/>
      <c r="AKT228" s="14"/>
      <c r="AKU228" s="14"/>
      <c r="AKV228" s="14"/>
      <c r="AKW228" s="14"/>
      <c r="AKX228" s="14"/>
      <c r="AKY228" s="14"/>
      <c r="AKZ228" s="14"/>
      <c r="ALA228" s="14"/>
      <c r="ALB228" s="14"/>
      <c r="ALC228" s="14"/>
      <c r="ALD228" s="14"/>
      <c r="ALE228" s="14"/>
      <c r="ALF228" s="14"/>
      <c r="ALG228" s="14"/>
      <c r="ALH228" s="14"/>
      <c r="ALI228" s="14"/>
      <c r="ALJ228" s="14"/>
      <c r="ALK228" s="14"/>
      <c r="ALL228" s="14"/>
      <c r="ALM228" s="14"/>
      <c r="ALN228" s="14"/>
      <c r="ALO228" s="14"/>
      <c r="ALP228" s="14"/>
      <c r="ALQ228" s="14"/>
      <c r="ALR228" s="14"/>
      <c r="ALS228" s="14"/>
      <c r="ALT228" s="14"/>
      <c r="ALU228" s="14"/>
      <c r="ALV228" s="14"/>
      <c r="ALW228" s="14"/>
      <c r="ALX228" s="14"/>
      <c r="ALY228" s="14"/>
      <c r="ALZ228" s="14"/>
      <c r="AMA228" s="14"/>
      <c r="AMB228" s="14"/>
      <c r="AMC228" s="14"/>
      <c r="AMD228" s="14"/>
      <c r="AME228" s="14"/>
      <c r="AMF228" s="14"/>
      <c r="AMG228" s="14"/>
      <c r="AMH228" s="14"/>
      <c r="AMI228" s="14"/>
      <c r="AMJ228" s="14"/>
      <c r="AMK228" s="14"/>
      <c r="AML228" s="14"/>
      <c r="AMM228" s="14"/>
      <c r="AMN228" s="14"/>
      <c r="AMO228" s="14"/>
      <c r="AMP228" s="14"/>
      <c r="AMQ228" s="14"/>
      <c r="AMR228" s="14"/>
      <c r="AMS228" s="14"/>
      <c r="AMT228" s="14"/>
      <c r="AMU228" s="14"/>
      <c r="AMV228" s="14"/>
      <c r="AMW228" s="14"/>
      <c r="AMX228" s="14"/>
      <c r="AMY228" s="14"/>
      <c r="AMZ228" s="14"/>
      <c r="ANA228" s="14"/>
      <c r="ANB228" s="14"/>
      <c r="ANC228" s="14"/>
      <c r="AND228" s="14"/>
      <c r="ANE228" s="14"/>
      <c r="ANF228" s="14"/>
      <c r="ANG228" s="14"/>
      <c r="ANH228" s="14"/>
      <c r="ANI228" s="14"/>
      <c r="ANJ228" s="14"/>
      <c r="ANK228" s="14"/>
      <c r="ANL228" s="14"/>
      <c r="ANM228" s="14"/>
      <c r="ANN228" s="14"/>
      <c r="ANO228" s="14"/>
      <c r="ANP228" s="14"/>
      <c r="ANQ228" s="14"/>
      <c r="ANR228" s="14"/>
      <c r="ANS228" s="14"/>
      <c r="ANT228" s="14"/>
      <c r="ANU228" s="14"/>
      <c r="ANV228" s="14"/>
      <c r="ANW228" s="14"/>
      <c r="ANX228" s="14"/>
      <c r="ANY228" s="14"/>
      <c r="ANZ228" s="14"/>
      <c r="AOA228" s="14"/>
      <c r="AOB228" s="14"/>
      <c r="AOC228" s="14"/>
      <c r="AOD228" s="14"/>
      <c r="AOE228" s="14"/>
      <c r="AOF228" s="14"/>
      <c r="AOG228" s="14"/>
      <c r="AOH228" s="14"/>
      <c r="AOI228" s="14"/>
      <c r="AOJ228" s="14"/>
      <c r="AOK228" s="14"/>
      <c r="AOL228" s="14"/>
      <c r="AOM228" s="14"/>
      <c r="AON228" s="14"/>
      <c r="AOO228" s="14"/>
      <c r="AOP228" s="14"/>
      <c r="AOQ228" s="14"/>
      <c r="AOR228" s="14"/>
      <c r="AOS228" s="14"/>
      <c r="AOT228" s="14"/>
      <c r="AOU228" s="14"/>
      <c r="AOV228" s="14"/>
      <c r="AOW228" s="14"/>
      <c r="AOX228" s="14"/>
      <c r="AOY228" s="14"/>
      <c r="AOZ228" s="14"/>
      <c r="APA228" s="14"/>
      <c r="APB228" s="14"/>
      <c r="APC228" s="14"/>
      <c r="APD228" s="14"/>
      <c r="APE228" s="14"/>
      <c r="APF228" s="14"/>
      <c r="APG228" s="14"/>
      <c r="APH228" s="14"/>
      <c r="API228" s="14"/>
      <c r="APJ228" s="14"/>
      <c r="APK228" s="14"/>
      <c r="APL228" s="14"/>
      <c r="APM228" s="14"/>
      <c r="APN228" s="14"/>
      <c r="APO228" s="14"/>
      <c r="APP228" s="14"/>
      <c r="APQ228" s="14"/>
      <c r="APR228" s="14"/>
      <c r="APS228" s="14"/>
      <c r="APT228" s="14"/>
      <c r="APU228" s="14"/>
      <c r="APV228" s="14"/>
      <c r="APW228" s="14"/>
      <c r="APX228" s="14"/>
      <c r="APY228" s="14"/>
      <c r="APZ228" s="14"/>
      <c r="AQA228" s="14"/>
      <c r="AQB228" s="14"/>
      <c r="AQC228" s="14"/>
      <c r="AQD228" s="14"/>
      <c r="AQE228" s="14"/>
      <c r="AQF228" s="14"/>
      <c r="AQG228" s="14"/>
      <c r="AQH228" s="14"/>
      <c r="AQI228" s="14"/>
      <c r="AQJ228" s="14"/>
      <c r="AQK228" s="14"/>
      <c r="AQL228" s="14"/>
      <c r="AQM228" s="14"/>
      <c r="AQN228" s="14"/>
      <c r="AQO228" s="14"/>
      <c r="AQP228" s="14"/>
      <c r="AQQ228" s="14"/>
      <c r="AQR228" s="14"/>
      <c r="AQS228" s="14"/>
      <c r="AQT228" s="14"/>
      <c r="AQU228" s="14"/>
      <c r="AQV228" s="14"/>
      <c r="AQW228" s="14"/>
      <c r="AQX228" s="14"/>
      <c r="AQY228" s="14"/>
      <c r="AQZ228" s="14"/>
      <c r="ARA228" s="14"/>
      <c r="ARB228" s="14"/>
      <c r="ARC228" s="14"/>
      <c r="ARD228" s="14"/>
      <c r="ARE228" s="14"/>
      <c r="ARF228" s="14"/>
      <c r="ARG228" s="14"/>
      <c r="ARH228" s="14"/>
      <c r="ARI228" s="14"/>
      <c r="ARJ228" s="14"/>
      <c r="ARK228" s="14"/>
      <c r="ARL228" s="14"/>
      <c r="ARM228" s="14"/>
      <c r="ARN228" s="14"/>
      <c r="ARO228" s="14"/>
      <c r="ARP228" s="14"/>
      <c r="ARQ228" s="14"/>
      <c r="ARR228" s="14"/>
      <c r="ARS228" s="14"/>
      <c r="ART228" s="14"/>
      <c r="ARU228" s="14"/>
      <c r="ARV228" s="14"/>
      <c r="ARW228" s="14"/>
      <c r="ARX228" s="14"/>
      <c r="ARY228" s="14"/>
      <c r="ARZ228" s="14"/>
      <c r="ASA228" s="14"/>
      <c r="ASB228" s="14"/>
      <c r="ASC228" s="14"/>
      <c r="ASD228" s="14"/>
      <c r="ASE228" s="14"/>
      <c r="ASF228" s="14"/>
      <c r="ASG228" s="14"/>
      <c r="ASH228" s="14"/>
      <c r="ASI228" s="14"/>
      <c r="ASJ228" s="14"/>
      <c r="ASK228" s="14"/>
      <c r="ASL228" s="14"/>
      <c r="ASM228" s="14"/>
      <c r="ASN228" s="14"/>
      <c r="ASO228" s="14"/>
      <c r="ASP228" s="14"/>
      <c r="ASQ228" s="14"/>
      <c r="ASR228" s="14"/>
      <c r="ASS228" s="14"/>
      <c r="AST228" s="14"/>
      <c r="ASU228" s="14"/>
      <c r="ASV228" s="14"/>
      <c r="ASW228" s="14"/>
      <c r="ASX228" s="14"/>
      <c r="ASY228" s="14"/>
      <c r="ASZ228" s="14"/>
      <c r="ATA228" s="14"/>
      <c r="ATB228" s="14"/>
      <c r="ATC228" s="14"/>
      <c r="ATD228" s="14"/>
    </row>
    <row r="229" spans="63:1200">
      <c r="BK229" s="14" t="str">
        <f t="shared" si="2117"/>
        <v/>
      </c>
      <c r="ABO229" s="14"/>
      <c r="ABP229" s="14"/>
      <c r="ABQ229" s="14"/>
      <c r="ABR229" s="14"/>
      <c r="ABS229" s="14"/>
      <c r="ABT229" s="14"/>
      <c r="ABU229" s="14"/>
      <c r="ABV229" s="14"/>
      <c r="ABW229" s="14"/>
      <c r="ABX229" s="14"/>
      <c r="ABY229" s="14"/>
      <c r="ABZ229" s="14"/>
      <c r="ACA229" s="14"/>
      <c r="ACB229" s="14"/>
      <c r="ACC229" s="14"/>
      <c r="ACD229" s="14"/>
      <c r="ACE229" s="14"/>
      <c r="ACF229" s="14"/>
      <c r="ACG229" s="14"/>
      <c r="ACH229" s="14"/>
      <c r="ACI229" s="14"/>
      <c r="ACJ229" s="14"/>
      <c r="ACK229" s="14"/>
      <c r="ACL229" s="14"/>
      <c r="ACM229" s="14"/>
      <c r="ACN229" s="14"/>
      <c r="ACO229" s="14"/>
      <c r="ACP229" s="14"/>
      <c r="ACQ229" s="14"/>
      <c r="ACR229" s="14"/>
      <c r="ACS229" s="14"/>
      <c r="ACT229" s="14"/>
      <c r="ACU229" s="14"/>
      <c r="ACV229" s="14"/>
      <c r="ACW229" s="14"/>
      <c r="ACX229" s="14"/>
      <c r="ACY229" s="14"/>
      <c r="ACZ229" s="14"/>
      <c r="ADA229" s="14"/>
      <c r="ADB229" s="14"/>
      <c r="ADC229" s="14"/>
      <c r="ADD229" s="14"/>
      <c r="ADE229" s="14"/>
      <c r="ADF229" s="14"/>
      <c r="ADG229" s="14"/>
      <c r="ADH229" s="14"/>
      <c r="ADI229" s="14"/>
      <c r="ADJ229" s="14"/>
      <c r="ADK229" s="14"/>
      <c r="ADL229" s="14"/>
      <c r="ADM229" s="14"/>
      <c r="ADN229" s="14"/>
      <c r="ADO229" s="14"/>
      <c r="ADP229" s="14"/>
      <c r="ADQ229" s="14"/>
      <c r="ADR229" s="14"/>
      <c r="ADS229" s="14"/>
      <c r="ADT229" s="14"/>
      <c r="ADU229" s="14"/>
      <c r="ADV229" s="14"/>
      <c r="ADW229" s="14"/>
      <c r="ADX229" s="14"/>
      <c r="ADY229" s="14"/>
      <c r="ADZ229" s="14"/>
      <c r="AEA229" s="14"/>
      <c r="AEB229" s="14"/>
      <c r="AEC229" s="14"/>
      <c r="AED229" s="14"/>
      <c r="AEE229" s="14"/>
      <c r="AEF229" s="14"/>
      <c r="AEG229" s="14"/>
      <c r="AEH229" s="14"/>
      <c r="AEI229" s="14"/>
      <c r="AEJ229" s="14"/>
      <c r="AEK229" s="14"/>
      <c r="AEL229" s="14"/>
      <c r="AEM229" s="14"/>
      <c r="AEN229" s="14"/>
      <c r="AEO229" s="14"/>
      <c r="AEP229" s="14"/>
      <c r="AEQ229" s="14"/>
      <c r="AER229" s="14"/>
      <c r="AES229" s="14"/>
      <c r="AET229" s="14"/>
      <c r="AEU229" s="14"/>
      <c r="AEV229" s="14"/>
      <c r="AEW229" s="14"/>
      <c r="AEX229" s="14"/>
      <c r="AEY229" s="14"/>
      <c r="AEZ229" s="14"/>
      <c r="AFA229" s="14"/>
      <c r="AFB229" s="14"/>
      <c r="AFC229" s="14"/>
      <c r="AFD229" s="14"/>
      <c r="AFE229" s="14"/>
      <c r="AFF229" s="14"/>
      <c r="AFG229" s="14"/>
      <c r="AFH229" s="14"/>
      <c r="AFI229" s="14"/>
      <c r="AFJ229" s="14"/>
      <c r="AFK229" s="14"/>
      <c r="AFL229" s="14"/>
      <c r="AFM229" s="14"/>
      <c r="AFN229" s="14"/>
      <c r="AFO229" s="14"/>
      <c r="AFP229" s="14"/>
      <c r="AFQ229" s="14"/>
      <c r="AFR229" s="14"/>
      <c r="AFS229" s="14"/>
      <c r="AFT229" s="14"/>
      <c r="AFU229" s="14"/>
      <c r="AFV229" s="14"/>
      <c r="AFW229" s="14"/>
      <c r="AFX229" s="14"/>
      <c r="AFY229" s="14"/>
      <c r="AFZ229" s="14"/>
      <c r="AGA229" s="14"/>
      <c r="AGB229" s="14"/>
      <c r="AGC229" s="14"/>
      <c r="AGD229" s="14"/>
      <c r="AGE229" s="14"/>
      <c r="AGF229" s="14"/>
      <c r="AGG229" s="14"/>
      <c r="AGH229" s="14"/>
      <c r="AGI229" s="14"/>
      <c r="AGJ229" s="14"/>
      <c r="AGK229" s="14"/>
      <c r="AGL229" s="14"/>
      <c r="AGM229" s="14"/>
      <c r="AGN229" s="14"/>
      <c r="AGO229" s="14"/>
      <c r="AGP229" s="14"/>
      <c r="AGQ229" s="14"/>
      <c r="AGR229" s="14"/>
      <c r="AGS229" s="14"/>
      <c r="AGT229" s="14"/>
      <c r="AGU229" s="14"/>
      <c r="AGV229" s="14"/>
      <c r="AGW229" s="14"/>
      <c r="AGX229" s="14"/>
      <c r="AGY229" s="14"/>
      <c r="AGZ229" s="14"/>
      <c r="AHA229" s="14"/>
      <c r="AHB229" s="14"/>
      <c r="AHC229" s="14"/>
      <c r="AHD229" s="14"/>
      <c r="AHE229" s="14"/>
      <c r="AHF229" s="14"/>
      <c r="AHG229" s="14"/>
      <c r="AHH229" s="14"/>
      <c r="AHI229" s="14"/>
      <c r="AHJ229" s="14"/>
      <c r="AHK229" s="14"/>
      <c r="AHL229" s="14"/>
      <c r="AHM229" s="14"/>
      <c r="AHN229" s="14"/>
      <c r="AHO229" s="14"/>
      <c r="AHP229" s="14"/>
      <c r="AHQ229" s="14"/>
      <c r="AHR229" s="14"/>
      <c r="AHS229" s="14"/>
      <c r="AHT229" s="14"/>
      <c r="AHU229" s="14"/>
      <c r="AHV229" s="14"/>
      <c r="AHW229" s="14"/>
      <c r="AHX229" s="14"/>
      <c r="AHY229" s="14"/>
      <c r="AHZ229" s="14"/>
      <c r="AIA229" s="14"/>
      <c r="AIB229" s="14"/>
      <c r="AIC229" s="14"/>
      <c r="AID229" s="14"/>
      <c r="AIE229" s="14"/>
      <c r="AIF229" s="14"/>
      <c r="AIG229" s="14"/>
      <c r="AIH229" s="14"/>
      <c r="AII229" s="14"/>
      <c r="AIJ229" s="14"/>
      <c r="AIK229" s="14"/>
      <c r="AIL229" s="14"/>
      <c r="AIM229" s="14"/>
      <c r="AIN229" s="14"/>
      <c r="AIO229" s="14"/>
      <c r="AIP229" s="14"/>
      <c r="AIQ229" s="14"/>
      <c r="AIR229" s="14"/>
      <c r="AIS229" s="14"/>
      <c r="AIT229" s="14"/>
      <c r="AIU229" s="14"/>
      <c r="AIV229" s="14"/>
      <c r="AIW229" s="14"/>
      <c r="AIX229" s="14"/>
      <c r="AIY229" s="14"/>
      <c r="AIZ229" s="14"/>
      <c r="AJA229" s="14"/>
      <c r="AJB229" s="14"/>
      <c r="AJC229" s="14"/>
      <c r="AJD229" s="14"/>
      <c r="AJE229" s="14"/>
      <c r="AJF229" s="14"/>
      <c r="AJG229" s="14"/>
      <c r="AJH229" s="14"/>
      <c r="AJI229" s="14"/>
      <c r="AJJ229" s="14"/>
      <c r="AJK229" s="14"/>
      <c r="AJL229" s="14"/>
      <c r="AJM229" s="14"/>
      <c r="AJN229" s="14"/>
      <c r="AJO229" s="14"/>
      <c r="AJP229" s="14"/>
      <c r="AJQ229" s="14"/>
      <c r="AJR229" s="14"/>
      <c r="AJS229" s="14"/>
      <c r="AJT229" s="14"/>
      <c r="AJU229" s="14"/>
      <c r="AJV229" s="14"/>
      <c r="AJW229" s="14"/>
      <c r="AJX229" s="14"/>
      <c r="AJY229" s="14"/>
      <c r="AJZ229" s="14"/>
      <c r="AKA229" s="14"/>
      <c r="AKB229" s="14"/>
      <c r="AKC229" s="14"/>
      <c r="AKD229" s="14"/>
      <c r="AKE229" s="14"/>
      <c r="AKF229" s="14"/>
      <c r="AKG229" s="14"/>
      <c r="AKH229" s="14"/>
      <c r="AKI229" s="14"/>
      <c r="AKJ229" s="14"/>
      <c r="AKK229" s="14"/>
      <c r="AKL229" s="14"/>
      <c r="AKM229" s="14"/>
      <c r="AKN229" s="14"/>
      <c r="AKO229" s="14"/>
      <c r="AKP229" s="14"/>
      <c r="AKQ229" s="14"/>
      <c r="AKR229" s="14"/>
      <c r="AKS229" s="14"/>
      <c r="AKT229" s="14"/>
      <c r="AKU229" s="14"/>
      <c r="AKV229" s="14"/>
      <c r="AKW229" s="14"/>
      <c r="AKX229" s="14"/>
      <c r="AKY229" s="14"/>
      <c r="AKZ229" s="14"/>
      <c r="ALA229" s="14"/>
      <c r="ALB229" s="14"/>
      <c r="ALC229" s="14"/>
      <c r="ALD229" s="14"/>
      <c r="ALE229" s="14"/>
      <c r="ALF229" s="14"/>
      <c r="ALG229" s="14"/>
      <c r="ALH229" s="14"/>
      <c r="ALI229" s="14"/>
      <c r="ALJ229" s="14"/>
      <c r="ALK229" s="14"/>
      <c r="ALL229" s="14"/>
      <c r="ALM229" s="14"/>
      <c r="ALN229" s="14"/>
      <c r="ALO229" s="14"/>
      <c r="ALP229" s="14"/>
      <c r="ALQ229" s="14"/>
      <c r="ALR229" s="14"/>
      <c r="ALS229" s="14"/>
      <c r="ALT229" s="14"/>
      <c r="ALU229" s="14"/>
      <c r="ALV229" s="14"/>
      <c r="ALW229" s="14"/>
      <c r="ALX229" s="14"/>
      <c r="ALY229" s="14"/>
      <c r="ALZ229" s="14"/>
      <c r="AMA229" s="14"/>
      <c r="AMB229" s="14"/>
      <c r="AMC229" s="14"/>
      <c r="AMD229" s="14"/>
      <c r="AME229" s="14"/>
      <c r="AMF229" s="14"/>
      <c r="AMG229" s="14"/>
      <c r="AMH229" s="14"/>
      <c r="AMI229" s="14"/>
      <c r="AMJ229" s="14"/>
      <c r="AMK229" s="14"/>
      <c r="AML229" s="14"/>
      <c r="AMM229" s="14"/>
      <c r="AMN229" s="14"/>
      <c r="AMO229" s="14"/>
      <c r="AMP229" s="14"/>
      <c r="AMQ229" s="14"/>
      <c r="AMR229" s="14"/>
      <c r="AMS229" s="14"/>
      <c r="AMT229" s="14"/>
      <c r="AMU229" s="14"/>
      <c r="AMV229" s="14"/>
      <c r="AMW229" s="14"/>
      <c r="AMX229" s="14"/>
      <c r="AMY229" s="14"/>
      <c r="AMZ229" s="14"/>
      <c r="ANA229" s="14"/>
      <c r="ANB229" s="14"/>
      <c r="ANC229" s="14"/>
      <c r="AND229" s="14"/>
      <c r="ANE229" s="14"/>
      <c r="ANF229" s="14"/>
      <c r="ANG229" s="14"/>
      <c r="ANH229" s="14"/>
      <c r="ANI229" s="14"/>
      <c r="ANJ229" s="14"/>
      <c r="ANK229" s="14"/>
      <c r="ANL229" s="14"/>
      <c r="ANM229" s="14"/>
      <c r="ANN229" s="14"/>
      <c r="ANO229" s="14"/>
      <c r="ANP229" s="14"/>
      <c r="ANQ229" s="14"/>
      <c r="ANR229" s="14"/>
      <c r="ANS229" s="14"/>
      <c r="ANT229" s="14"/>
      <c r="ANU229" s="14"/>
      <c r="ANV229" s="14"/>
      <c r="ANW229" s="14"/>
      <c r="ANX229" s="14"/>
      <c r="ANY229" s="14"/>
      <c r="ANZ229" s="14"/>
      <c r="AOA229" s="14"/>
      <c r="AOB229" s="14"/>
      <c r="AOC229" s="14"/>
      <c r="AOD229" s="14"/>
      <c r="AOE229" s="14"/>
      <c r="AOF229" s="14"/>
      <c r="AOG229" s="14"/>
      <c r="AOH229" s="14"/>
      <c r="AOI229" s="14"/>
      <c r="AOJ229" s="14"/>
      <c r="AOK229" s="14"/>
      <c r="AOL229" s="14"/>
      <c r="AOM229" s="14"/>
      <c r="AON229" s="14"/>
      <c r="AOO229" s="14"/>
      <c r="AOP229" s="14"/>
      <c r="AOQ229" s="14"/>
      <c r="AOR229" s="14"/>
      <c r="AOS229" s="14"/>
      <c r="AOT229" s="14"/>
      <c r="AOU229" s="14"/>
      <c r="AOV229" s="14"/>
      <c r="AOW229" s="14"/>
      <c r="AOX229" s="14"/>
      <c r="AOY229" s="14"/>
      <c r="AOZ229" s="14"/>
      <c r="APA229" s="14"/>
      <c r="APB229" s="14"/>
      <c r="APC229" s="14"/>
      <c r="APD229" s="14"/>
      <c r="APE229" s="14"/>
      <c r="APF229" s="14"/>
      <c r="APG229" s="14"/>
      <c r="APH229" s="14"/>
      <c r="API229" s="14"/>
      <c r="APJ229" s="14"/>
      <c r="APK229" s="14"/>
      <c r="APL229" s="14"/>
      <c r="APM229" s="14"/>
      <c r="APN229" s="14"/>
      <c r="APO229" s="14"/>
      <c r="APP229" s="14"/>
      <c r="APQ229" s="14"/>
      <c r="APR229" s="14"/>
      <c r="APS229" s="14"/>
      <c r="APT229" s="14"/>
      <c r="APU229" s="14"/>
      <c r="APV229" s="14"/>
      <c r="APW229" s="14"/>
      <c r="APX229" s="14"/>
      <c r="APY229" s="14"/>
      <c r="APZ229" s="14"/>
      <c r="AQA229" s="14"/>
      <c r="AQB229" s="14"/>
      <c r="AQC229" s="14"/>
      <c r="AQD229" s="14"/>
      <c r="AQE229" s="14"/>
      <c r="AQF229" s="14"/>
      <c r="AQG229" s="14"/>
      <c r="AQH229" s="14"/>
      <c r="AQI229" s="14"/>
      <c r="AQJ229" s="14"/>
      <c r="AQK229" s="14"/>
      <c r="AQL229" s="14"/>
      <c r="AQM229" s="14"/>
      <c r="AQN229" s="14"/>
      <c r="AQO229" s="14"/>
      <c r="AQP229" s="14"/>
      <c r="AQQ229" s="14"/>
      <c r="AQR229" s="14"/>
      <c r="AQS229" s="14"/>
      <c r="AQT229" s="14"/>
      <c r="AQU229" s="14"/>
      <c r="AQV229" s="14"/>
      <c r="AQW229" s="14"/>
      <c r="AQX229" s="14"/>
      <c r="AQY229" s="14"/>
      <c r="AQZ229" s="14"/>
      <c r="ARA229" s="14"/>
      <c r="ARB229" s="14"/>
      <c r="ARC229" s="14"/>
      <c r="ARD229" s="14"/>
      <c r="ARE229" s="14"/>
      <c r="ARF229" s="14"/>
      <c r="ARG229" s="14"/>
      <c r="ARH229" s="14"/>
      <c r="ARI229" s="14"/>
      <c r="ARJ229" s="14"/>
      <c r="ARK229" s="14"/>
      <c r="ARL229" s="14"/>
      <c r="ARM229" s="14"/>
      <c r="ARN229" s="14"/>
      <c r="ARO229" s="14"/>
      <c r="ARP229" s="14"/>
      <c r="ARQ229" s="14"/>
      <c r="ARR229" s="14"/>
      <c r="ARS229" s="14"/>
      <c r="ART229" s="14"/>
      <c r="ARU229" s="14"/>
      <c r="ARV229" s="14"/>
      <c r="ARW229" s="14"/>
      <c r="ARX229" s="14"/>
      <c r="ARY229" s="14"/>
      <c r="ARZ229" s="14"/>
      <c r="ASA229" s="14"/>
      <c r="ASB229" s="14"/>
      <c r="ASC229" s="14"/>
      <c r="ASD229" s="14"/>
      <c r="ASE229" s="14"/>
      <c r="ASF229" s="14"/>
      <c r="ASG229" s="14"/>
      <c r="ASH229" s="14"/>
      <c r="ASI229" s="14"/>
      <c r="ASJ229" s="14"/>
      <c r="ASK229" s="14"/>
      <c r="ASL229" s="14"/>
      <c r="ASM229" s="14"/>
      <c r="ASN229" s="14"/>
      <c r="ASO229" s="14"/>
      <c r="ASP229" s="14"/>
      <c r="ASQ229" s="14"/>
      <c r="ASR229" s="14"/>
      <c r="ASS229" s="14"/>
      <c r="AST229" s="14"/>
      <c r="ASU229" s="14"/>
      <c r="ASV229" s="14"/>
      <c r="ASW229" s="14"/>
      <c r="ASX229" s="14"/>
      <c r="ASY229" s="14"/>
      <c r="ASZ229" s="14"/>
      <c r="ATA229" s="14"/>
      <c r="ATB229" s="14"/>
      <c r="ATC229" s="14"/>
      <c r="ATD229" s="14"/>
    </row>
    <row r="230" spans="63:1200">
      <c r="BK230" s="14" t="str">
        <f t="shared" si="2117"/>
        <v/>
      </c>
      <c r="ABO230" s="14"/>
      <c r="ABP230" s="14"/>
      <c r="ABQ230" s="14"/>
      <c r="ABR230" s="14"/>
      <c r="ABS230" s="14"/>
      <c r="ABT230" s="14"/>
      <c r="ABU230" s="14"/>
      <c r="ABV230" s="14"/>
      <c r="ABW230" s="14"/>
      <c r="ABX230" s="14"/>
      <c r="ABY230" s="14"/>
      <c r="ABZ230" s="14"/>
      <c r="ACA230" s="14"/>
      <c r="ACB230" s="14"/>
      <c r="ACC230" s="14"/>
      <c r="ACD230" s="14"/>
      <c r="ACE230" s="14"/>
      <c r="ACF230" s="14"/>
      <c r="ACG230" s="14"/>
      <c r="ACH230" s="14"/>
      <c r="ACI230" s="14"/>
      <c r="ACJ230" s="14"/>
      <c r="ACK230" s="14"/>
      <c r="ACL230" s="14"/>
      <c r="ACM230" s="14"/>
      <c r="ACN230" s="14"/>
      <c r="ACO230" s="14"/>
      <c r="ACP230" s="14"/>
      <c r="ACQ230" s="14"/>
      <c r="ACR230" s="14"/>
      <c r="ACS230" s="14"/>
      <c r="ACT230" s="14"/>
      <c r="ACU230" s="14"/>
      <c r="ACV230" s="14"/>
      <c r="ACW230" s="14"/>
      <c r="ACX230" s="14"/>
      <c r="ACY230" s="14"/>
      <c r="ACZ230" s="14"/>
      <c r="ADA230" s="14"/>
      <c r="ADB230" s="14"/>
      <c r="ADC230" s="14"/>
      <c r="ADD230" s="14"/>
      <c r="ADE230" s="14"/>
      <c r="ADF230" s="14"/>
      <c r="ADG230" s="14"/>
      <c r="ADH230" s="14"/>
      <c r="ADI230" s="14"/>
      <c r="ADJ230" s="14"/>
      <c r="ADK230" s="14"/>
      <c r="ADL230" s="14"/>
      <c r="ADM230" s="14"/>
      <c r="ADN230" s="14"/>
      <c r="ADO230" s="14"/>
      <c r="ADP230" s="14"/>
      <c r="ADQ230" s="14"/>
      <c r="ADR230" s="14"/>
      <c r="ADS230" s="14"/>
      <c r="ADT230" s="14"/>
      <c r="ADU230" s="14"/>
      <c r="ADV230" s="14"/>
      <c r="ADW230" s="14"/>
      <c r="ADX230" s="14"/>
      <c r="ADY230" s="14"/>
      <c r="ADZ230" s="14"/>
      <c r="AEA230" s="14"/>
      <c r="AEB230" s="14"/>
      <c r="AEC230" s="14"/>
      <c r="AED230" s="14"/>
      <c r="AEE230" s="14"/>
      <c r="AEF230" s="14"/>
      <c r="AEG230" s="14"/>
      <c r="AEH230" s="14"/>
      <c r="AEI230" s="14"/>
      <c r="AEJ230" s="14"/>
      <c r="AEK230" s="14"/>
      <c r="AEL230" s="14"/>
      <c r="AEM230" s="14"/>
      <c r="AEN230" s="14"/>
      <c r="AEO230" s="14"/>
      <c r="AEP230" s="14"/>
      <c r="AEQ230" s="14"/>
      <c r="AER230" s="14"/>
      <c r="AES230" s="14"/>
      <c r="AET230" s="14"/>
      <c r="AEU230" s="14"/>
      <c r="AEV230" s="14"/>
      <c r="AEW230" s="14"/>
      <c r="AEX230" s="14"/>
      <c r="AEY230" s="14"/>
      <c r="AEZ230" s="14"/>
      <c r="AFA230" s="14"/>
      <c r="AFB230" s="14"/>
      <c r="AFC230" s="14"/>
      <c r="AFD230" s="14"/>
      <c r="AFE230" s="14"/>
      <c r="AFF230" s="14"/>
      <c r="AFG230" s="14"/>
      <c r="AFH230" s="14"/>
      <c r="AFI230" s="14"/>
      <c r="AFJ230" s="14"/>
      <c r="AFK230" s="14"/>
      <c r="AFL230" s="14"/>
      <c r="AFM230" s="14"/>
      <c r="AFN230" s="14"/>
      <c r="AFO230" s="14"/>
      <c r="AFP230" s="14"/>
      <c r="AFQ230" s="14"/>
      <c r="AFR230" s="14"/>
      <c r="AFS230" s="14"/>
      <c r="AFT230" s="14"/>
      <c r="AFU230" s="14"/>
      <c r="AFV230" s="14"/>
      <c r="AFW230" s="14"/>
      <c r="AFX230" s="14"/>
      <c r="AFY230" s="14"/>
      <c r="AFZ230" s="14"/>
      <c r="AGA230" s="14"/>
      <c r="AGB230" s="14"/>
      <c r="AGC230" s="14"/>
      <c r="AGD230" s="14"/>
      <c r="AGE230" s="14"/>
      <c r="AGF230" s="14"/>
      <c r="AGG230" s="14"/>
      <c r="AGH230" s="14"/>
      <c r="AGI230" s="14"/>
      <c r="AGJ230" s="14"/>
      <c r="AGK230" s="14"/>
      <c r="AGL230" s="14"/>
      <c r="AGM230" s="14"/>
      <c r="AGN230" s="14"/>
      <c r="AGO230" s="14"/>
      <c r="AGP230" s="14"/>
      <c r="AGQ230" s="14"/>
      <c r="AGR230" s="14"/>
      <c r="AGS230" s="14"/>
      <c r="AGT230" s="14"/>
      <c r="AGU230" s="14"/>
      <c r="AGV230" s="14"/>
      <c r="AGW230" s="14"/>
      <c r="AGX230" s="14"/>
      <c r="AGY230" s="14"/>
      <c r="AGZ230" s="14"/>
      <c r="AHA230" s="14"/>
      <c r="AHB230" s="14"/>
      <c r="AHC230" s="14"/>
      <c r="AHD230" s="14"/>
      <c r="AHE230" s="14"/>
      <c r="AHF230" s="14"/>
      <c r="AHG230" s="14"/>
      <c r="AHH230" s="14"/>
      <c r="AHI230" s="14"/>
      <c r="AHJ230" s="14"/>
      <c r="AHK230" s="14"/>
      <c r="AHL230" s="14"/>
      <c r="AHM230" s="14"/>
      <c r="AHN230" s="14"/>
      <c r="AHO230" s="14"/>
      <c r="AHP230" s="14"/>
      <c r="AHQ230" s="14"/>
      <c r="AHR230" s="14"/>
      <c r="AHS230" s="14"/>
      <c r="AHT230" s="14"/>
      <c r="AHU230" s="14"/>
      <c r="AHV230" s="14"/>
      <c r="AHW230" s="14"/>
      <c r="AHX230" s="14"/>
      <c r="AHY230" s="14"/>
      <c r="AHZ230" s="14"/>
      <c r="AIA230" s="14"/>
      <c r="AIB230" s="14"/>
      <c r="AIC230" s="14"/>
      <c r="AID230" s="14"/>
      <c r="AIE230" s="14"/>
      <c r="AIF230" s="14"/>
      <c r="AIG230" s="14"/>
      <c r="AIH230" s="14"/>
      <c r="AII230" s="14"/>
      <c r="AIJ230" s="14"/>
      <c r="AIK230" s="14"/>
      <c r="AIL230" s="14"/>
      <c r="AIM230" s="14"/>
      <c r="AIN230" s="14"/>
      <c r="AIO230" s="14"/>
      <c r="AIP230" s="14"/>
      <c r="AIQ230" s="14"/>
      <c r="AIR230" s="14"/>
      <c r="AIS230" s="14"/>
      <c r="AIT230" s="14"/>
      <c r="AIU230" s="14"/>
      <c r="AIV230" s="14"/>
      <c r="AIW230" s="14"/>
      <c r="AIX230" s="14"/>
      <c r="AIY230" s="14"/>
      <c r="AIZ230" s="14"/>
      <c r="AJA230" s="14"/>
      <c r="AJB230" s="14"/>
      <c r="AJC230" s="14"/>
      <c r="AJD230" s="14"/>
      <c r="AJE230" s="14"/>
      <c r="AJF230" s="14"/>
      <c r="AJG230" s="14"/>
      <c r="AJH230" s="14"/>
      <c r="AJI230" s="14"/>
      <c r="AJJ230" s="14"/>
      <c r="AJK230" s="14"/>
      <c r="AJL230" s="14"/>
      <c r="AJM230" s="14"/>
      <c r="AJN230" s="14"/>
      <c r="AJO230" s="14"/>
      <c r="AJP230" s="14"/>
      <c r="AJQ230" s="14"/>
      <c r="AJR230" s="14"/>
      <c r="AJS230" s="14"/>
      <c r="AJT230" s="14"/>
      <c r="AJU230" s="14"/>
      <c r="AJV230" s="14"/>
      <c r="AJW230" s="14"/>
      <c r="AJX230" s="14"/>
      <c r="AJY230" s="14"/>
      <c r="AJZ230" s="14"/>
      <c r="AKA230" s="14"/>
      <c r="AKB230" s="14"/>
      <c r="AKC230" s="14"/>
      <c r="AKD230" s="14"/>
      <c r="AKE230" s="14"/>
      <c r="AKF230" s="14"/>
      <c r="AKG230" s="14"/>
      <c r="AKH230" s="14"/>
      <c r="AKI230" s="14"/>
      <c r="AKJ230" s="14"/>
      <c r="AKK230" s="14"/>
      <c r="AKL230" s="14"/>
      <c r="AKM230" s="14"/>
      <c r="AKN230" s="14"/>
      <c r="AKO230" s="14"/>
      <c r="AKP230" s="14"/>
      <c r="AKQ230" s="14"/>
      <c r="AKR230" s="14"/>
      <c r="AKS230" s="14"/>
      <c r="AKT230" s="14"/>
      <c r="AKU230" s="14"/>
      <c r="AKV230" s="14"/>
      <c r="AKW230" s="14"/>
      <c r="AKX230" s="14"/>
      <c r="AKY230" s="14"/>
      <c r="AKZ230" s="14"/>
      <c r="ALA230" s="14"/>
      <c r="ALB230" s="14"/>
      <c r="ALC230" s="14"/>
      <c r="ALD230" s="14"/>
      <c r="ALE230" s="14"/>
      <c r="ALF230" s="14"/>
      <c r="ALG230" s="14"/>
      <c r="ALH230" s="14"/>
      <c r="ALI230" s="14"/>
      <c r="ALJ230" s="14"/>
      <c r="ALK230" s="14"/>
      <c r="ALL230" s="14"/>
      <c r="ALM230" s="14"/>
      <c r="ALN230" s="14"/>
      <c r="ALO230" s="14"/>
      <c r="ALP230" s="14"/>
      <c r="ALQ230" s="14"/>
      <c r="ALR230" s="14"/>
      <c r="ALS230" s="14"/>
      <c r="ALT230" s="14"/>
      <c r="ALU230" s="14"/>
      <c r="ALV230" s="14"/>
      <c r="ALW230" s="14"/>
      <c r="ALX230" s="14"/>
      <c r="ALY230" s="14"/>
      <c r="ALZ230" s="14"/>
      <c r="AMA230" s="14"/>
      <c r="AMB230" s="14"/>
      <c r="AMC230" s="14"/>
      <c r="AMD230" s="14"/>
      <c r="AME230" s="14"/>
      <c r="AMF230" s="14"/>
      <c r="AMG230" s="14"/>
      <c r="AMH230" s="14"/>
      <c r="AMI230" s="14"/>
      <c r="AMJ230" s="14"/>
      <c r="AMK230" s="14"/>
      <c r="AML230" s="14"/>
      <c r="AMM230" s="14"/>
      <c r="AMN230" s="14"/>
      <c r="AMO230" s="14"/>
      <c r="AMP230" s="14"/>
      <c r="AMQ230" s="14"/>
      <c r="AMR230" s="14"/>
      <c r="AMS230" s="14"/>
      <c r="AMT230" s="14"/>
      <c r="AMU230" s="14"/>
      <c r="AMV230" s="14"/>
      <c r="AMW230" s="14"/>
      <c r="AMX230" s="14"/>
      <c r="AMY230" s="14"/>
      <c r="AMZ230" s="14"/>
      <c r="ANA230" s="14"/>
      <c r="ANB230" s="14"/>
      <c r="ANC230" s="14"/>
      <c r="AND230" s="14"/>
      <c r="ANE230" s="14"/>
      <c r="ANF230" s="14"/>
      <c r="ANG230" s="14"/>
      <c r="ANH230" s="14"/>
      <c r="ANI230" s="14"/>
      <c r="ANJ230" s="14"/>
      <c r="ANK230" s="14"/>
      <c r="ANL230" s="14"/>
      <c r="ANM230" s="14"/>
      <c r="ANN230" s="14"/>
      <c r="ANO230" s="14"/>
      <c r="ANP230" s="14"/>
      <c r="ANQ230" s="14"/>
      <c r="ANR230" s="14"/>
      <c r="ANS230" s="14"/>
      <c r="ANT230" s="14"/>
      <c r="ANU230" s="14"/>
      <c r="ANV230" s="14"/>
      <c r="ANW230" s="14"/>
      <c r="ANX230" s="14"/>
      <c r="ANY230" s="14"/>
      <c r="ANZ230" s="14"/>
      <c r="AOA230" s="14"/>
      <c r="AOB230" s="14"/>
      <c r="AOC230" s="14"/>
      <c r="AOD230" s="14"/>
      <c r="AOE230" s="14"/>
      <c r="AOF230" s="14"/>
      <c r="AOG230" s="14"/>
      <c r="AOH230" s="14"/>
      <c r="AOI230" s="14"/>
      <c r="AOJ230" s="14"/>
      <c r="AOK230" s="14"/>
      <c r="AOL230" s="14"/>
      <c r="AOM230" s="14"/>
      <c r="AON230" s="14"/>
      <c r="AOO230" s="14"/>
      <c r="AOP230" s="14"/>
      <c r="AOQ230" s="14"/>
      <c r="AOR230" s="14"/>
      <c r="AOS230" s="14"/>
      <c r="AOT230" s="14"/>
      <c r="AOU230" s="14"/>
      <c r="AOV230" s="14"/>
      <c r="AOW230" s="14"/>
      <c r="AOX230" s="14"/>
      <c r="AOY230" s="14"/>
      <c r="AOZ230" s="14"/>
      <c r="APA230" s="14"/>
      <c r="APB230" s="14"/>
      <c r="APC230" s="14"/>
      <c r="APD230" s="14"/>
      <c r="APE230" s="14"/>
      <c r="APF230" s="14"/>
      <c r="APG230" s="14"/>
      <c r="APH230" s="14"/>
      <c r="API230" s="14"/>
      <c r="APJ230" s="14"/>
      <c r="APK230" s="14"/>
      <c r="APL230" s="14"/>
      <c r="APM230" s="14"/>
      <c r="APN230" s="14"/>
      <c r="APO230" s="14"/>
      <c r="APP230" s="14"/>
      <c r="APQ230" s="14"/>
      <c r="APR230" s="14"/>
      <c r="APS230" s="14"/>
      <c r="APT230" s="14"/>
      <c r="APU230" s="14"/>
      <c r="APV230" s="14"/>
      <c r="APW230" s="14"/>
      <c r="APX230" s="14"/>
      <c r="APY230" s="14"/>
      <c r="APZ230" s="14"/>
      <c r="AQA230" s="14"/>
      <c r="AQB230" s="14"/>
      <c r="AQC230" s="14"/>
      <c r="AQD230" s="14"/>
      <c r="AQE230" s="14"/>
      <c r="AQF230" s="14"/>
      <c r="AQG230" s="14"/>
      <c r="AQH230" s="14"/>
      <c r="AQI230" s="14"/>
      <c r="AQJ230" s="14"/>
      <c r="AQK230" s="14"/>
      <c r="AQL230" s="14"/>
      <c r="AQM230" s="14"/>
      <c r="AQN230" s="14"/>
      <c r="AQO230" s="14"/>
      <c r="AQP230" s="14"/>
      <c r="AQQ230" s="14"/>
      <c r="AQR230" s="14"/>
      <c r="AQS230" s="14"/>
      <c r="AQT230" s="14"/>
      <c r="AQU230" s="14"/>
      <c r="AQV230" s="14"/>
      <c r="AQW230" s="14"/>
      <c r="AQX230" s="14"/>
      <c r="AQY230" s="14"/>
      <c r="AQZ230" s="14"/>
      <c r="ARA230" s="14"/>
      <c r="ARB230" s="14"/>
      <c r="ARC230" s="14"/>
      <c r="ARD230" s="14"/>
      <c r="ARE230" s="14"/>
      <c r="ARF230" s="14"/>
      <c r="ARG230" s="14"/>
      <c r="ARH230" s="14"/>
      <c r="ARI230" s="14"/>
      <c r="ARJ230" s="14"/>
      <c r="ARK230" s="14"/>
      <c r="ARL230" s="14"/>
      <c r="ARM230" s="14"/>
      <c r="ARN230" s="14"/>
      <c r="ARO230" s="14"/>
      <c r="ARP230" s="14"/>
      <c r="ARQ230" s="14"/>
      <c r="ARR230" s="14"/>
      <c r="ARS230" s="14"/>
      <c r="ART230" s="14"/>
      <c r="ARU230" s="14"/>
      <c r="ARV230" s="14"/>
      <c r="ARW230" s="14"/>
      <c r="ARX230" s="14"/>
      <c r="ARY230" s="14"/>
      <c r="ARZ230" s="14"/>
      <c r="ASA230" s="14"/>
      <c r="ASB230" s="14"/>
      <c r="ASC230" s="14"/>
      <c r="ASD230" s="14"/>
      <c r="ASE230" s="14"/>
      <c r="ASF230" s="14"/>
      <c r="ASG230" s="14"/>
      <c r="ASH230" s="14"/>
      <c r="ASI230" s="14"/>
      <c r="ASJ230" s="14"/>
      <c r="ASK230" s="14"/>
      <c r="ASL230" s="14"/>
      <c r="ASM230" s="14"/>
      <c r="ASN230" s="14"/>
      <c r="ASO230" s="14"/>
      <c r="ASP230" s="14"/>
      <c r="ASQ230" s="14"/>
      <c r="ASR230" s="14"/>
      <c r="ASS230" s="14"/>
      <c r="AST230" s="14"/>
      <c r="ASU230" s="14"/>
      <c r="ASV230" s="14"/>
      <c r="ASW230" s="14"/>
      <c r="ASX230" s="14"/>
      <c r="ASY230" s="14"/>
      <c r="ASZ230" s="14"/>
      <c r="ATA230" s="14"/>
      <c r="ATB230" s="14"/>
      <c r="ATC230" s="14"/>
      <c r="ATD230" s="14"/>
    </row>
    <row r="231" spans="63:1200">
      <c r="BK231" s="14" t="str">
        <f t="shared" si="2117"/>
        <v/>
      </c>
      <c r="ABO231" s="14"/>
      <c r="ABP231" s="14"/>
      <c r="ABQ231" s="14"/>
      <c r="ABR231" s="14"/>
      <c r="ABS231" s="14"/>
      <c r="ABT231" s="14"/>
      <c r="ABU231" s="14"/>
      <c r="ABV231" s="14"/>
      <c r="ABW231" s="14"/>
      <c r="ABX231" s="14"/>
      <c r="ABY231" s="14"/>
      <c r="ABZ231" s="14"/>
      <c r="ACA231" s="14"/>
      <c r="ACB231" s="14"/>
      <c r="ACC231" s="14"/>
      <c r="ACD231" s="14"/>
      <c r="ACE231" s="14"/>
      <c r="ACF231" s="14"/>
      <c r="ACG231" s="14"/>
      <c r="ACH231" s="14"/>
      <c r="ACI231" s="14"/>
      <c r="ACJ231" s="14"/>
      <c r="ACK231" s="14"/>
      <c r="ACL231" s="14"/>
      <c r="ACM231" s="14"/>
      <c r="ACN231" s="14"/>
      <c r="ACO231" s="14"/>
      <c r="ACP231" s="14"/>
      <c r="ACQ231" s="14"/>
      <c r="ACR231" s="14"/>
      <c r="ACS231" s="14"/>
      <c r="ACT231" s="14"/>
      <c r="ACU231" s="14"/>
      <c r="ACV231" s="14"/>
      <c r="ACW231" s="14"/>
      <c r="ACX231" s="14"/>
      <c r="ACY231" s="14"/>
      <c r="ACZ231" s="14"/>
      <c r="ADA231" s="14"/>
      <c r="ADB231" s="14"/>
      <c r="ADC231" s="14"/>
      <c r="ADD231" s="14"/>
      <c r="ADE231" s="14"/>
      <c r="ADF231" s="14"/>
      <c r="ADG231" s="14"/>
      <c r="ADH231" s="14"/>
      <c r="ADI231" s="14"/>
      <c r="ADJ231" s="14"/>
      <c r="ADK231" s="14"/>
      <c r="ADL231" s="14"/>
      <c r="ADM231" s="14"/>
      <c r="ADN231" s="14"/>
      <c r="ADO231" s="14"/>
      <c r="ADP231" s="14"/>
      <c r="ADQ231" s="14"/>
      <c r="ADR231" s="14"/>
      <c r="ADS231" s="14"/>
      <c r="ADT231" s="14"/>
      <c r="ADU231" s="14"/>
      <c r="ADV231" s="14"/>
      <c r="ADW231" s="14"/>
      <c r="ADX231" s="14"/>
      <c r="ADY231" s="14"/>
      <c r="ADZ231" s="14"/>
      <c r="AEA231" s="14"/>
      <c r="AEB231" s="14"/>
      <c r="AEC231" s="14"/>
      <c r="AED231" s="14"/>
      <c r="AEE231" s="14"/>
      <c r="AEF231" s="14"/>
      <c r="AEG231" s="14"/>
      <c r="AEH231" s="14"/>
      <c r="AEI231" s="14"/>
      <c r="AEJ231" s="14"/>
      <c r="AEK231" s="14"/>
      <c r="AEL231" s="14"/>
      <c r="AEM231" s="14"/>
      <c r="AEN231" s="14"/>
      <c r="AEO231" s="14"/>
      <c r="AEP231" s="14"/>
      <c r="AEQ231" s="14"/>
      <c r="AER231" s="14"/>
      <c r="AES231" s="14"/>
      <c r="AET231" s="14"/>
      <c r="AEU231" s="14"/>
      <c r="AEV231" s="14"/>
      <c r="AEW231" s="14"/>
      <c r="AEX231" s="14"/>
      <c r="AEY231" s="14"/>
      <c r="AEZ231" s="14"/>
      <c r="AFA231" s="14"/>
      <c r="AFB231" s="14"/>
      <c r="AFC231" s="14"/>
      <c r="AFD231" s="14"/>
      <c r="AFE231" s="14"/>
      <c r="AFF231" s="14"/>
      <c r="AFG231" s="14"/>
      <c r="AFH231" s="14"/>
      <c r="AFI231" s="14"/>
      <c r="AFJ231" s="14"/>
      <c r="AFK231" s="14"/>
      <c r="AFL231" s="14"/>
      <c r="AFM231" s="14"/>
      <c r="AFN231" s="14"/>
      <c r="AFO231" s="14"/>
      <c r="AFP231" s="14"/>
      <c r="AFQ231" s="14"/>
      <c r="AFR231" s="14"/>
      <c r="AFS231" s="14"/>
      <c r="AFT231" s="14"/>
      <c r="AFU231" s="14"/>
      <c r="AFV231" s="14"/>
      <c r="AFW231" s="14"/>
      <c r="AFX231" s="14"/>
      <c r="AFY231" s="14"/>
      <c r="AFZ231" s="14"/>
      <c r="AGA231" s="14"/>
      <c r="AGB231" s="14"/>
      <c r="AGC231" s="14"/>
      <c r="AGD231" s="14"/>
      <c r="AGE231" s="14"/>
      <c r="AGF231" s="14"/>
      <c r="AGG231" s="14"/>
      <c r="AGH231" s="14"/>
      <c r="AGI231" s="14"/>
      <c r="AGJ231" s="14"/>
      <c r="AGK231" s="14"/>
      <c r="AGL231" s="14"/>
      <c r="AGM231" s="14"/>
      <c r="AGN231" s="14"/>
      <c r="AGO231" s="14"/>
      <c r="AGP231" s="14"/>
      <c r="AGQ231" s="14"/>
      <c r="AGR231" s="14"/>
      <c r="AGS231" s="14"/>
      <c r="AGT231" s="14"/>
      <c r="AGU231" s="14"/>
      <c r="AGV231" s="14"/>
      <c r="AGW231" s="14"/>
      <c r="AGX231" s="14"/>
      <c r="AGY231" s="14"/>
      <c r="AGZ231" s="14"/>
      <c r="AHA231" s="14"/>
      <c r="AHB231" s="14"/>
      <c r="AHC231" s="14"/>
      <c r="AHD231" s="14"/>
      <c r="AHE231" s="14"/>
      <c r="AHF231" s="14"/>
      <c r="AHG231" s="14"/>
      <c r="AHH231" s="14"/>
      <c r="AHI231" s="14"/>
      <c r="AHJ231" s="14"/>
      <c r="AHK231" s="14"/>
      <c r="AHL231" s="14"/>
      <c r="AHM231" s="14"/>
      <c r="AHN231" s="14"/>
      <c r="AHO231" s="14"/>
      <c r="AHP231" s="14"/>
      <c r="AHQ231" s="14"/>
      <c r="AHR231" s="14"/>
      <c r="AHS231" s="14"/>
      <c r="AHT231" s="14"/>
      <c r="AHU231" s="14"/>
      <c r="AHV231" s="14"/>
      <c r="AHW231" s="14"/>
      <c r="AHX231" s="14"/>
      <c r="AHY231" s="14"/>
      <c r="AHZ231" s="14"/>
      <c r="AIA231" s="14"/>
      <c r="AIB231" s="14"/>
      <c r="AIC231" s="14"/>
      <c r="AID231" s="14"/>
      <c r="AIE231" s="14"/>
      <c r="AIF231" s="14"/>
      <c r="AIG231" s="14"/>
      <c r="AIH231" s="14"/>
      <c r="AII231" s="14"/>
      <c r="AIJ231" s="14"/>
      <c r="AIK231" s="14"/>
      <c r="AIL231" s="14"/>
      <c r="AIM231" s="14"/>
      <c r="AIN231" s="14"/>
      <c r="AIO231" s="14"/>
      <c r="AIP231" s="14"/>
      <c r="AIQ231" s="14"/>
      <c r="AIR231" s="14"/>
      <c r="AIS231" s="14"/>
      <c r="AIT231" s="14"/>
      <c r="AIU231" s="14"/>
      <c r="AIV231" s="14"/>
      <c r="AIW231" s="14"/>
      <c r="AIX231" s="14"/>
      <c r="AIY231" s="14"/>
      <c r="AIZ231" s="14"/>
      <c r="AJA231" s="14"/>
      <c r="AJB231" s="14"/>
      <c r="AJC231" s="14"/>
      <c r="AJD231" s="14"/>
      <c r="AJE231" s="14"/>
      <c r="AJF231" s="14"/>
      <c r="AJG231" s="14"/>
      <c r="AJH231" s="14"/>
      <c r="AJI231" s="14"/>
      <c r="AJJ231" s="14"/>
      <c r="AJK231" s="14"/>
      <c r="AJL231" s="14"/>
      <c r="AJM231" s="14"/>
      <c r="AJN231" s="14"/>
      <c r="AJO231" s="14"/>
      <c r="AJP231" s="14"/>
      <c r="AJQ231" s="14"/>
      <c r="AJR231" s="14"/>
      <c r="AJS231" s="14"/>
      <c r="AJT231" s="14"/>
      <c r="AJU231" s="14"/>
      <c r="AJV231" s="14"/>
      <c r="AJW231" s="14"/>
      <c r="AJX231" s="14"/>
      <c r="AJY231" s="14"/>
      <c r="AJZ231" s="14"/>
      <c r="AKA231" s="14"/>
      <c r="AKB231" s="14"/>
      <c r="AKC231" s="14"/>
      <c r="AKD231" s="14"/>
      <c r="AKE231" s="14"/>
      <c r="AKF231" s="14"/>
      <c r="AKG231" s="14"/>
      <c r="AKH231" s="14"/>
      <c r="AKI231" s="14"/>
      <c r="AKJ231" s="14"/>
      <c r="AKK231" s="14"/>
      <c r="AKL231" s="14"/>
      <c r="AKM231" s="14"/>
      <c r="AKN231" s="14"/>
      <c r="AKO231" s="14"/>
      <c r="AKP231" s="14"/>
      <c r="AKQ231" s="14"/>
      <c r="AKR231" s="14"/>
      <c r="AKS231" s="14"/>
      <c r="AKT231" s="14"/>
      <c r="AKU231" s="14"/>
      <c r="AKV231" s="14"/>
      <c r="AKW231" s="14"/>
      <c r="AKX231" s="14"/>
      <c r="AKY231" s="14"/>
      <c r="AKZ231" s="14"/>
      <c r="ALA231" s="14"/>
      <c r="ALB231" s="14"/>
      <c r="ALC231" s="14"/>
      <c r="ALD231" s="14"/>
      <c r="ALE231" s="14"/>
      <c r="ALF231" s="14"/>
      <c r="ALG231" s="14"/>
      <c r="ALH231" s="14"/>
      <c r="ALI231" s="14"/>
      <c r="ALJ231" s="14"/>
      <c r="ALK231" s="14"/>
      <c r="ALL231" s="14"/>
      <c r="ALM231" s="14"/>
      <c r="ALN231" s="14"/>
      <c r="ALO231" s="14"/>
      <c r="ALP231" s="14"/>
      <c r="ALQ231" s="14"/>
      <c r="ALR231" s="14"/>
      <c r="ALS231" s="14"/>
      <c r="ALT231" s="14"/>
      <c r="ALU231" s="14"/>
      <c r="ALV231" s="14"/>
      <c r="ALW231" s="14"/>
      <c r="ALX231" s="14"/>
      <c r="ALY231" s="14"/>
      <c r="ALZ231" s="14"/>
      <c r="AMA231" s="14"/>
      <c r="AMB231" s="14"/>
      <c r="AMC231" s="14"/>
      <c r="AMD231" s="14"/>
      <c r="AME231" s="14"/>
      <c r="AMF231" s="14"/>
      <c r="AMG231" s="14"/>
      <c r="AMH231" s="14"/>
      <c r="AMI231" s="14"/>
      <c r="AMJ231" s="14"/>
      <c r="AMK231" s="14"/>
      <c r="AML231" s="14"/>
      <c r="AMM231" s="14"/>
      <c r="AMN231" s="14"/>
      <c r="AMO231" s="14"/>
      <c r="AMP231" s="14"/>
      <c r="AMQ231" s="14"/>
      <c r="AMR231" s="14"/>
      <c r="AMS231" s="14"/>
      <c r="AMT231" s="14"/>
      <c r="AMU231" s="14"/>
      <c r="AMV231" s="14"/>
      <c r="AMW231" s="14"/>
      <c r="AMX231" s="14"/>
      <c r="AMY231" s="14"/>
      <c r="AMZ231" s="14"/>
      <c r="ANA231" s="14"/>
      <c r="ANB231" s="14"/>
      <c r="ANC231" s="14"/>
      <c r="AND231" s="14"/>
      <c r="ANE231" s="14"/>
      <c r="ANF231" s="14"/>
      <c r="ANG231" s="14"/>
      <c r="ANH231" s="14"/>
      <c r="ANI231" s="14"/>
      <c r="ANJ231" s="14"/>
      <c r="ANK231" s="14"/>
      <c r="ANL231" s="14"/>
      <c r="ANM231" s="14"/>
      <c r="ANN231" s="14"/>
      <c r="ANO231" s="14"/>
      <c r="ANP231" s="14"/>
      <c r="ANQ231" s="14"/>
      <c r="ANR231" s="14"/>
      <c r="ANS231" s="14"/>
      <c r="ANT231" s="14"/>
      <c r="ANU231" s="14"/>
      <c r="ANV231" s="14"/>
      <c r="ANW231" s="14"/>
      <c r="ANX231" s="14"/>
      <c r="ANY231" s="14"/>
      <c r="ANZ231" s="14"/>
      <c r="AOA231" s="14"/>
      <c r="AOB231" s="14"/>
      <c r="AOC231" s="14"/>
      <c r="AOD231" s="14"/>
      <c r="AOE231" s="14"/>
      <c r="AOF231" s="14"/>
      <c r="AOG231" s="14"/>
      <c r="AOH231" s="14"/>
      <c r="AOI231" s="14"/>
      <c r="AOJ231" s="14"/>
      <c r="AOK231" s="14"/>
      <c r="AOL231" s="14"/>
      <c r="AOM231" s="14"/>
      <c r="AON231" s="14"/>
      <c r="AOO231" s="14"/>
      <c r="AOP231" s="14"/>
      <c r="AOQ231" s="14"/>
      <c r="AOR231" s="14"/>
      <c r="AOS231" s="14"/>
      <c r="AOT231" s="14"/>
      <c r="AOU231" s="14"/>
      <c r="AOV231" s="14"/>
      <c r="AOW231" s="14"/>
      <c r="AOX231" s="14"/>
      <c r="AOY231" s="14"/>
      <c r="AOZ231" s="14"/>
      <c r="APA231" s="14"/>
      <c r="APB231" s="14"/>
      <c r="APC231" s="14"/>
      <c r="APD231" s="14"/>
      <c r="APE231" s="14"/>
      <c r="APF231" s="14"/>
      <c r="APG231" s="14"/>
      <c r="APH231" s="14"/>
      <c r="API231" s="14"/>
      <c r="APJ231" s="14"/>
      <c r="APK231" s="14"/>
      <c r="APL231" s="14"/>
      <c r="APM231" s="14"/>
      <c r="APN231" s="14"/>
      <c r="APO231" s="14"/>
      <c r="APP231" s="14"/>
      <c r="APQ231" s="14"/>
      <c r="APR231" s="14"/>
      <c r="APS231" s="14"/>
      <c r="APT231" s="14"/>
      <c r="APU231" s="14"/>
      <c r="APV231" s="14"/>
      <c r="APW231" s="14"/>
      <c r="APX231" s="14"/>
      <c r="APY231" s="14"/>
      <c r="APZ231" s="14"/>
      <c r="AQA231" s="14"/>
      <c r="AQB231" s="14"/>
      <c r="AQC231" s="14"/>
      <c r="AQD231" s="14"/>
      <c r="AQE231" s="14"/>
      <c r="AQF231" s="14"/>
      <c r="AQG231" s="14"/>
      <c r="AQH231" s="14"/>
      <c r="AQI231" s="14"/>
      <c r="AQJ231" s="14"/>
      <c r="AQK231" s="14"/>
      <c r="AQL231" s="14"/>
      <c r="AQM231" s="14"/>
      <c r="AQN231" s="14"/>
      <c r="AQO231" s="14"/>
      <c r="AQP231" s="14"/>
      <c r="AQQ231" s="14"/>
      <c r="AQR231" s="14"/>
      <c r="AQS231" s="14"/>
      <c r="AQT231" s="14"/>
      <c r="AQU231" s="14"/>
      <c r="AQV231" s="14"/>
      <c r="AQW231" s="14"/>
      <c r="AQX231" s="14"/>
      <c r="AQY231" s="14"/>
      <c r="AQZ231" s="14"/>
      <c r="ARA231" s="14"/>
      <c r="ARB231" s="14"/>
      <c r="ARC231" s="14"/>
      <c r="ARD231" s="14"/>
      <c r="ARE231" s="14"/>
      <c r="ARF231" s="14"/>
      <c r="ARG231" s="14"/>
      <c r="ARH231" s="14"/>
      <c r="ARI231" s="14"/>
      <c r="ARJ231" s="14"/>
      <c r="ARK231" s="14"/>
      <c r="ARL231" s="14"/>
      <c r="ARM231" s="14"/>
      <c r="ARN231" s="14"/>
      <c r="ARO231" s="14"/>
      <c r="ARP231" s="14"/>
      <c r="ARQ231" s="14"/>
      <c r="ARR231" s="14"/>
      <c r="ARS231" s="14"/>
      <c r="ART231" s="14"/>
      <c r="ARU231" s="14"/>
      <c r="ARV231" s="14"/>
      <c r="ARW231" s="14"/>
      <c r="ARX231" s="14"/>
      <c r="ARY231" s="14"/>
      <c r="ARZ231" s="14"/>
      <c r="ASA231" s="14"/>
      <c r="ASB231" s="14"/>
      <c r="ASC231" s="14"/>
      <c r="ASD231" s="14"/>
      <c r="ASE231" s="14"/>
      <c r="ASF231" s="14"/>
      <c r="ASG231" s="14"/>
      <c r="ASH231" s="14"/>
      <c r="ASI231" s="14"/>
      <c r="ASJ231" s="14"/>
      <c r="ASK231" s="14"/>
      <c r="ASL231" s="14"/>
      <c r="ASM231" s="14"/>
      <c r="ASN231" s="14"/>
      <c r="ASO231" s="14"/>
      <c r="ASP231" s="14"/>
      <c r="ASQ231" s="14"/>
      <c r="ASR231" s="14"/>
      <c r="ASS231" s="14"/>
      <c r="AST231" s="14"/>
      <c r="ASU231" s="14"/>
      <c r="ASV231" s="14"/>
      <c r="ASW231" s="14"/>
      <c r="ASX231" s="14"/>
      <c r="ASY231" s="14"/>
      <c r="ASZ231" s="14"/>
      <c r="ATA231" s="14"/>
      <c r="ATB231" s="14"/>
      <c r="ATC231" s="14"/>
      <c r="ATD231" s="14"/>
    </row>
    <row r="232" spans="63:1200">
      <c r="BK232" s="14" t="str">
        <f t="shared" si="2117"/>
        <v/>
      </c>
      <c r="ABO232" s="14"/>
      <c r="ABP232" s="14"/>
      <c r="ABQ232" s="14"/>
      <c r="ABR232" s="14"/>
      <c r="ABS232" s="14"/>
      <c r="ABT232" s="14"/>
      <c r="ABU232" s="14"/>
      <c r="ABV232" s="14"/>
      <c r="ABW232" s="14"/>
      <c r="ABX232" s="14"/>
      <c r="ABY232" s="14"/>
      <c r="ABZ232" s="14"/>
      <c r="ACA232" s="14"/>
      <c r="ACB232" s="14"/>
      <c r="ACC232" s="14"/>
      <c r="ACD232" s="14"/>
      <c r="ACE232" s="14"/>
      <c r="ACF232" s="14"/>
      <c r="ACG232" s="14"/>
      <c r="ACH232" s="14"/>
      <c r="ACI232" s="14"/>
      <c r="ACJ232" s="14"/>
      <c r="ACK232" s="14"/>
      <c r="ACL232" s="14"/>
      <c r="ACM232" s="14"/>
      <c r="ACN232" s="14"/>
      <c r="ACO232" s="14"/>
      <c r="ACP232" s="14"/>
      <c r="ACQ232" s="14"/>
      <c r="ACR232" s="14"/>
      <c r="ACS232" s="14"/>
      <c r="ACT232" s="14"/>
      <c r="ACU232" s="14"/>
      <c r="ACV232" s="14"/>
      <c r="ACW232" s="14"/>
      <c r="ACX232" s="14"/>
      <c r="ACY232" s="14"/>
      <c r="ACZ232" s="14"/>
      <c r="ADA232" s="14"/>
      <c r="ADB232" s="14"/>
      <c r="ADC232" s="14"/>
      <c r="ADD232" s="14"/>
      <c r="ADE232" s="14"/>
      <c r="ADF232" s="14"/>
      <c r="ADG232" s="14"/>
      <c r="ADH232" s="14"/>
      <c r="ADI232" s="14"/>
      <c r="ADJ232" s="14"/>
      <c r="ADK232" s="14"/>
      <c r="ADL232" s="14"/>
      <c r="ADM232" s="14"/>
      <c r="ADN232" s="14"/>
      <c r="ADO232" s="14"/>
      <c r="ADP232" s="14"/>
      <c r="ADQ232" s="14"/>
      <c r="ADR232" s="14"/>
      <c r="ADS232" s="14"/>
      <c r="ADT232" s="14"/>
      <c r="ADU232" s="14"/>
      <c r="ADV232" s="14"/>
      <c r="ADW232" s="14"/>
      <c r="ADX232" s="14"/>
      <c r="ADY232" s="14"/>
      <c r="ADZ232" s="14"/>
      <c r="AEA232" s="14"/>
      <c r="AEB232" s="14"/>
      <c r="AEC232" s="14"/>
      <c r="AED232" s="14"/>
      <c r="AEE232" s="14"/>
      <c r="AEF232" s="14"/>
      <c r="AEG232" s="14"/>
      <c r="AEH232" s="14"/>
      <c r="AEI232" s="14"/>
      <c r="AEJ232" s="14"/>
      <c r="AEK232" s="14"/>
      <c r="AEL232" s="14"/>
      <c r="AEM232" s="14"/>
      <c r="AEN232" s="14"/>
      <c r="AEO232" s="14"/>
      <c r="AEP232" s="14"/>
      <c r="AEQ232" s="14"/>
      <c r="AER232" s="14"/>
      <c r="AES232" s="14"/>
      <c r="AET232" s="14"/>
      <c r="AEU232" s="14"/>
      <c r="AEV232" s="14"/>
      <c r="AEW232" s="14"/>
      <c r="AEX232" s="14"/>
      <c r="AEY232" s="14"/>
      <c r="AEZ232" s="14"/>
      <c r="AFA232" s="14"/>
      <c r="AFB232" s="14"/>
      <c r="AFC232" s="14"/>
      <c r="AFD232" s="14"/>
      <c r="AFE232" s="14"/>
      <c r="AFF232" s="14"/>
      <c r="AFG232" s="14"/>
      <c r="AFH232" s="14"/>
      <c r="AFI232" s="14"/>
      <c r="AFJ232" s="14"/>
      <c r="AFK232" s="14"/>
      <c r="AFL232" s="14"/>
      <c r="AFM232" s="14"/>
      <c r="AFN232" s="14"/>
      <c r="AFO232" s="14"/>
      <c r="AFP232" s="14"/>
      <c r="AFQ232" s="14"/>
      <c r="AFR232" s="14"/>
      <c r="AFS232" s="14"/>
      <c r="AFT232" s="14"/>
      <c r="AFU232" s="14"/>
      <c r="AFV232" s="14"/>
      <c r="AFW232" s="14"/>
      <c r="AFX232" s="14"/>
      <c r="AFY232" s="14"/>
      <c r="AFZ232" s="14"/>
      <c r="AGA232" s="14"/>
      <c r="AGB232" s="14"/>
      <c r="AGC232" s="14"/>
      <c r="AGD232" s="14"/>
      <c r="AGE232" s="14"/>
      <c r="AGF232" s="14"/>
      <c r="AGG232" s="14"/>
      <c r="AGH232" s="14"/>
      <c r="AGI232" s="14"/>
      <c r="AGJ232" s="14"/>
      <c r="AGK232" s="14"/>
      <c r="AGL232" s="14"/>
      <c r="AGM232" s="14"/>
      <c r="AGN232" s="14"/>
      <c r="AGO232" s="14"/>
      <c r="AGP232" s="14"/>
      <c r="AGQ232" s="14"/>
      <c r="AGR232" s="14"/>
      <c r="AGS232" s="14"/>
      <c r="AGT232" s="14"/>
      <c r="AGU232" s="14"/>
      <c r="AGV232" s="14"/>
      <c r="AGW232" s="14"/>
      <c r="AGX232" s="14"/>
      <c r="AGY232" s="14"/>
      <c r="AGZ232" s="14"/>
      <c r="AHA232" s="14"/>
      <c r="AHB232" s="14"/>
      <c r="AHC232" s="14"/>
      <c r="AHD232" s="14"/>
      <c r="AHE232" s="14"/>
      <c r="AHF232" s="14"/>
      <c r="AHG232" s="14"/>
      <c r="AHH232" s="14"/>
      <c r="AHI232" s="14"/>
      <c r="AHJ232" s="14"/>
      <c r="AHK232" s="14"/>
      <c r="AHL232" s="14"/>
      <c r="AHM232" s="14"/>
      <c r="AHN232" s="14"/>
      <c r="AHO232" s="14"/>
      <c r="AHP232" s="14"/>
      <c r="AHQ232" s="14"/>
      <c r="AHR232" s="14"/>
      <c r="AHS232" s="14"/>
      <c r="AHT232" s="14"/>
      <c r="AHU232" s="14"/>
      <c r="AHV232" s="14"/>
      <c r="AHW232" s="14"/>
      <c r="AHX232" s="14"/>
      <c r="AHY232" s="14"/>
      <c r="AHZ232" s="14"/>
      <c r="AIA232" s="14"/>
      <c r="AIB232" s="14"/>
      <c r="AIC232" s="14"/>
      <c r="AID232" s="14"/>
      <c r="AIE232" s="14"/>
      <c r="AIF232" s="14"/>
      <c r="AIG232" s="14"/>
      <c r="AIH232" s="14"/>
      <c r="AII232" s="14"/>
      <c r="AIJ232" s="14"/>
      <c r="AIK232" s="14"/>
      <c r="AIL232" s="14"/>
      <c r="AIM232" s="14"/>
      <c r="AIN232" s="14"/>
      <c r="AIO232" s="14"/>
      <c r="AIP232" s="14"/>
      <c r="AIQ232" s="14"/>
      <c r="AIR232" s="14"/>
      <c r="AIS232" s="14"/>
      <c r="AIT232" s="14"/>
      <c r="AIU232" s="14"/>
      <c r="AIV232" s="14"/>
      <c r="AIW232" s="14"/>
      <c r="AIX232" s="14"/>
      <c r="AIY232" s="14"/>
      <c r="AIZ232" s="14"/>
      <c r="AJA232" s="14"/>
      <c r="AJB232" s="14"/>
      <c r="AJC232" s="14"/>
      <c r="AJD232" s="14"/>
      <c r="AJE232" s="14"/>
      <c r="AJF232" s="14"/>
      <c r="AJG232" s="14"/>
      <c r="AJH232" s="14"/>
      <c r="AJI232" s="14"/>
      <c r="AJJ232" s="14"/>
      <c r="AJK232" s="14"/>
      <c r="AJL232" s="14"/>
      <c r="AJM232" s="14"/>
      <c r="AJN232" s="14"/>
      <c r="AJO232" s="14"/>
      <c r="AJP232" s="14"/>
      <c r="AJQ232" s="14"/>
      <c r="AJR232" s="14"/>
      <c r="AJS232" s="14"/>
      <c r="AJT232" s="14"/>
      <c r="AJU232" s="14"/>
      <c r="AJV232" s="14"/>
      <c r="AJW232" s="14"/>
      <c r="AJX232" s="14"/>
      <c r="AJY232" s="14"/>
      <c r="AJZ232" s="14"/>
      <c r="AKA232" s="14"/>
      <c r="AKB232" s="14"/>
      <c r="AKC232" s="14"/>
      <c r="AKD232" s="14"/>
      <c r="AKE232" s="14"/>
      <c r="AKF232" s="14"/>
      <c r="AKG232" s="14"/>
      <c r="AKH232" s="14"/>
      <c r="AKI232" s="14"/>
      <c r="AKJ232" s="14"/>
      <c r="AKK232" s="14"/>
      <c r="AKL232" s="14"/>
      <c r="AKM232" s="14"/>
      <c r="AKN232" s="14"/>
      <c r="AKO232" s="14"/>
      <c r="AKP232" s="14"/>
      <c r="AKQ232" s="14"/>
      <c r="AKR232" s="14"/>
      <c r="AKS232" s="14"/>
      <c r="AKT232" s="14"/>
      <c r="AKU232" s="14"/>
      <c r="AKV232" s="14"/>
      <c r="AKW232" s="14"/>
      <c r="AKX232" s="14"/>
      <c r="AKY232" s="14"/>
      <c r="AKZ232" s="14"/>
      <c r="ALA232" s="14"/>
      <c r="ALB232" s="14"/>
      <c r="ALC232" s="14"/>
      <c r="ALD232" s="14"/>
      <c r="ALE232" s="14"/>
      <c r="ALF232" s="14"/>
      <c r="ALG232" s="14"/>
      <c r="ALH232" s="14"/>
      <c r="ALI232" s="14"/>
      <c r="ALJ232" s="14"/>
      <c r="ALK232" s="14"/>
      <c r="ALL232" s="14"/>
      <c r="ALM232" s="14"/>
      <c r="ALN232" s="14"/>
      <c r="ALO232" s="14"/>
      <c r="ALP232" s="14"/>
      <c r="ALQ232" s="14"/>
      <c r="ALR232" s="14"/>
      <c r="ALS232" s="14"/>
      <c r="ALT232" s="14"/>
      <c r="ALU232" s="14"/>
      <c r="ALV232" s="14"/>
      <c r="ALW232" s="14"/>
      <c r="ALX232" s="14"/>
      <c r="ALY232" s="14"/>
      <c r="ALZ232" s="14"/>
      <c r="AMA232" s="14"/>
      <c r="AMB232" s="14"/>
      <c r="AMC232" s="14"/>
      <c r="AMD232" s="14"/>
      <c r="AME232" s="14"/>
      <c r="AMF232" s="14"/>
      <c r="AMG232" s="14"/>
      <c r="AMH232" s="14"/>
      <c r="AMI232" s="14"/>
      <c r="AMJ232" s="14"/>
      <c r="AMK232" s="14"/>
      <c r="AML232" s="14"/>
      <c r="AMM232" s="14"/>
      <c r="AMN232" s="14"/>
      <c r="AMO232" s="14"/>
      <c r="AMP232" s="14"/>
      <c r="AMQ232" s="14"/>
      <c r="AMR232" s="14"/>
      <c r="AMS232" s="14"/>
      <c r="AMT232" s="14"/>
      <c r="AMU232" s="14"/>
      <c r="AMV232" s="14"/>
      <c r="AMW232" s="14"/>
      <c r="AMX232" s="14"/>
      <c r="AMY232" s="14"/>
      <c r="AMZ232" s="14"/>
      <c r="ANA232" s="14"/>
      <c r="ANB232" s="14"/>
      <c r="ANC232" s="14"/>
      <c r="AND232" s="14"/>
      <c r="ANE232" s="14"/>
      <c r="ANF232" s="14"/>
      <c r="ANG232" s="14"/>
      <c r="ANH232" s="14"/>
      <c r="ANI232" s="14"/>
      <c r="ANJ232" s="14"/>
      <c r="ANK232" s="14"/>
      <c r="ANL232" s="14"/>
      <c r="ANM232" s="14"/>
      <c r="ANN232" s="14"/>
      <c r="ANO232" s="14"/>
      <c r="ANP232" s="14"/>
      <c r="ANQ232" s="14"/>
      <c r="ANR232" s="14"/>
      <c r="ANS232" s="14"/>
      <c r="ANT232" s="14"/>
      <c r="ANU232" s="14"/>
      <c r="ANV232" s="14"/>
      <c r="ANW232" s="14"/>
      <c r="ANX232" s="14"/>
      <c r="ANY232" s="14"/>
      <c r="ANZ232" s="14"/>
      <c r="AOA232" s="14"/>
      <c r="AOB232" s="14"/>
      <c r="AOC232" s="14"/>
      <c r="AOD232" s="14"/>
      <c r="AOE232" s="14"/>
      <c r="AOF232" s="14"/>
      <c r="AOG232" s="14"/>
      <c r="AOH232" s="14"/>
      <c r="AOI232" s="14"/>
      <c r="AOJ232" s="14"/>
      <c r="AOK232" s="14"/>
      <c r="AOL232" s="14"/>
      <c r="AOM232" s="14"/>
      <c r="AON232" s="14"/>
      <c r="AOO232" s="14"/>
      <c r="AOP232" s="14"/>
      <c r="AOQ232" s="14"/>
      <c r="AOR232" s="14"/>
      <c r="AOS232" s="14"/>
      <c r="AOT232" s="14"/>
      <c r="AOU232" s="14"/>
      <c r="AOV232" s="14"/>
      <c r="AOW232" s="14"/>
      <c r="AOX232" s="14"/>
      <c r="AOY232" s="14"/>
      <c r="AOZ232" s="14"/>
      <c r="APA232" s="14"/>
      <c r="APB232" s="14"/>
      <c r="APC232" s="14"/>
      <c r="APD232" s="14"/>
      <c r="APE232" s="14"/>
      <c r="APF232" s="14"/>
      <c r="APG232" s="14"/>
      <c r="APH232" s="14"/>
      <c r="API232" s="14"/>
      <c r="APJ232" s="14"/>
      <c r="APK232" s="14"/>
      <c r="APL232" s="14"/>
      <c r="APM232" s="14"/>
      <c r="APN232" s="14"/>
      <c r="APO232" s="14"/>
      <c r="APP232" s="14"/>
      <c r="APQ232" s="14"/>
      <c r="APR232" s="14"/>
      <c r="APS232" s="14"/>
      <c r="APT232" s="14"/>
      <c r="APU232" s="14"/>
      <c r="APV232" s="14"/>
      <c r="APW232" s="14"/>
      <c r="APX232" s="14"/>
      <c r="APY232" s="14"/>
      <c r="APZ232" s="14"/>
      <c r="AQA232" s="14"/>
      <c r="AQB232" s="14"/>
      <c r="AQC232" s="14"/>
      <c r="AQD232" s="14"/>
      <c r="AQE232" s="14"/>
      <c r="AQF232" s="14"/>
      <c r="AQG232" s="14"/>
      <c r="AQH232" s="14"/>
      <c r="AQI232" s="14"/>
      <c r="AQJ232" s="14"/>
      <c r="AQK232" s="14"/>
      <c r="AQL232" s="14"/>
      <c r="AQM232" s="14"/>
      <c r="AQN232" s="14"/>
      <c r="AQO232" s="14"/>
      <c r="AQP232" s="14"/>
      <c r="AQQ232" s="14"/>
      <c r="AQR232" s="14"/>
      <c r="AQS232" s="14"/>
      <c r="AQT232" s="14"/>
      <c r="AQU232" s="14"/>
      <c r="AQV232" s="14"/>
      <c r="AQW232" s="14"/>
      <c r="AQX232" s="14"/>
      <c r="AQY232" s="14"/>
      <c r="AQZ232" s="14"/>
      <c r="ARA232" s="14"/>
      <c r="ARB232" s="14"/>
      <c r="ARC232" s="14"/>
      <c r="ARD232" s="14"/>
      <c r="ARE232" s="14"/>
      <c r="ARF232" s="14"/>
      <c r="ARG232" s="14"/>
      <c r="ARH232" s="14"/>
      <c r="ARI232" s="14"/>
      <c r="ARJ232" s="14"/>
      <c r="ARK232" s="14"/>
      <c r="ARL232" s="14"/>
      <c r="ARM232" s="14"/>
      <c r="ARN232" s="14"/>
      <c r="ARO232" s="14"/>
      <c r="ARP232" s="14"/>
      <c r="ARQ232" s="14"/>
      <c r="ARR232" s="14"/>
      <c r="ARS232" s="14"/>
      <c r="ART232" s="14"/>
      <c r="ARU232" s="14"/>
      <c r="ARV232" s="14"/>
      <c r="ARW232" s="14"/>
      <c r="ARX232" s="14"/>
      <c r="ARY232" s="14"/>
      <c r="ARZ232" s="14"/>
      <c r="ASA232" s="14"/>
      <c r="ASB232" s="14"/>
      <c r="ASC232" s="14"/>
      <c r="ASD232" s="14"/>
      <c r="ASE232" s="14"/>
      <c r="ASF232" s="14"/>
      <c r="ASG232" s="14"/>
      <c r="ASH232" s="14"/>
      <c r="ASI232" s="14"/>
      <c r="ASJ232" s="14"/>
      <c r="ASK232" s="14"/>
      <c r="ASL232" s="14"/>
      <c r="ASM232" s="14"/>
      <c r="ASN232" s="14"/>
      <c r="ASO232" s="14"/>
      <c r="ASP232" s="14"/>
      <c r="ASQ232" s="14"/>
      <c r="ASR232" s="14"/>
      <c r="ASS232" s="14"/>
      <c r="AST232" s="14"/>
      <c r="ASU232" s="14"/>
      <c r="ASV232" s="14"/>
      <c r="ASW232" s="14"/>
      <c r="ASX232" s="14"/>
      <c r="ASY232" s="14"/>
      <c r="ASZ232" s="14"/>
      <c r="ATA232" s="14"/>
      <c r="ATB232" s="14"/>
      <c r="ATC232" s="14"/>
      <c r="ATD232" s="14"/>
    </row>
    <row r="233" spans="63:1200">
      <c r="BK233" s="14" t="str">
        <f t="shared" si="2117"/>
        <v/>
      </c>
      <c r="ABO233" s="14"/>
      <c r="ABP233" s="14"/>
      <c r="ABQ233" s="14"/>
      <c r="ABR233" s="14"/>
      <c r="ABS233" s="14"/>
      <c r="ABT233" s="14"/>
      <c r="ABU233" s="14"/>
      <c r="ABV233" s="14"/>
      <c r="ABW233" s="14"/>
      <c r="ABX233" s="14"/>
      <c r="ABY233" s="14"/>
      <c r="ABZ233" s="14"/>
      <c r="ACA233" s="14"/>
      <c r="ACB233" s="14"/>
      <c r="ACC233" s="14"/>
      <c r="ACD233" s="14"/>
      <c r="ACE233" s="14"/>
      <c r="ACF233" s="14"/>
      <c r="ACG233" s="14"/>
      <c r="ACH233" s="14"/>
      <c r="ACI233" s="14"/>
      <c r="ACJ233" s="14"/>
      <c r="ACK233" s="14"/>
      <c r="ACL233" s="14"/>
      <c r="ACM233" s="14"/>
      <c r="ACN233" s="14"/>
      <c r="ACO233" s="14"/>
      <c r="ACP233" s="14"/>
      <c r="ACQ233" s="14"/>
      <c r="ACR233" s="14"/>
      <c r="ACS233" s="14"/>
      <c r="ACT233" s="14"/>
      <c r="ACU233" s="14"/>
      <c r="ACV233" s="14"/>
      <c r="ACW233" s="14"/>
      <c r="ACX233" s="14"/>
      <c r="ACY233" s="14"/>
      <c r="ACZ233" s="14"/>
      <c r="ADA233" s="14"/>
      <c r="ADB233" s="14"/>
      <c r="ADC233" s="14"/>
      <c r="ADD233" s="14"/>
      <c r="ADE233" s="14"/>
      <c r="ADF233" s="14"/>
      <c r="ADG233" s="14"/>
      <c r="ADH233" s="14"/>
      <c r="ADI233" s="14"/>
      <c r="ADJ233" s="14"/>
      <c r="ADK233" s="14"/>
      <c r="ADL233" s="14"/>
      <c r="ADM233" s="14"/>
      <c r="ADN233" s="14"/>
      <c r="ADO233" s="14"/>
      <c r="ADP233" s="14"/>
      <c r="ADQ233" s="14"/>
      <c r="ADR233" s="14"/>
      <c r="ADS233" s="14"/>
      <c r="ADT233" s="14"/>
      <c r="ADU233" s="14"/>
      <c r="ADV233" s="14"/>
      <c r="ADW233" s="14"/>
      <c r="ADX233" s="14"/>
      <c r="ADY233" s="14"/>
      <c r="ADZ233" s="14"/>
      <c r="AEA233" s="14"/>
      <c r="AEB233" s="14"/>
      <c r="AEC233" s="14"/>
      <c r="AED233" s="14"/>
      <c r="AEE233" s="14"/>
      <c r="AEF233" s="14"/>
      <c r="AEG233" s="14"/>
      <c r="AEH233" s="14"/>
      <c r="AEI233" s="14"/>
      <c r="AEJ233" s="14"/>
      <c r="AEK233" s="14"/>
      <c r="AEL233" s="14"/>
      <c r="AEM233" s="14"/>
      <c r="AEN233" s="14"/>
      <c r="AEO233" s="14"/>
      <c r="AEP233" s="14"/>
      <c r="AEQ233" s="14"/>
      <c r="AER233" s="14"/>
      <c r="AES233" s="14"/>
      <c r="AET233" s="14"/>
      <c r="AEU233" s="14"/>
      <c r="AEV233" s="14"/>
      <c r="AEW233" s="14"/>
      <c r="AEX233" s="14"/>
      <c r="AEY233" s="14"/>
      <c r="AEZ233" s="14"/>
      <c r="AFA233" s="14"/>
      <c r="AFB233" s="14"/>
      <c r="AFC233" s="14"/>
      <c r="AFD233" s="14"/>
      <c r="AFE233" s="14"/>
      <c r="AFF233" s="14"/>
      <c r="AFG233" s="14"/>
      <c r="AFH233" s="14"/>
      <c r="AFI233" s="14"/>
      <c r="AFJ233" s="14"/>
      <c r="AFK233" s="14"/>
      <c r="AFL233" s="14"/>
      <c r="AFM233" s="14"/>
      <c r="AFN233" s="14"/>
      <c r="AFO233" s="14"/>
      <c r="AFP233" s="14"/>
      <c r="AFQ233" s="14"/>
      <c r="AFR233" s="14"/>
      <c r="AFS233" s="14"/>
      <c r="AFT233" s="14"/>
      <c r="AFU233" s="14"/>
      <c r="AFV233" s="14"/>
      <c r="AFW233" s="14"/>
      <c r="AFX233" s="14"/>
      <c r="AFY233" s="14"/>
      <c r="AFZ233" s="14"/>
      <c r="AGA233" s="14"/>
      <c r="AGB233" s="14"/>
      <c r="AGC233" s="14"/>
      <c r="AGD233" s="14"/>
      <c r="AGE233" s="14"/>
      <c r="AGF233" s="14"/>
      <c r="AGG233" s="14"/>
      <c r="AGH233" s="14"/>
      <c r="AGI233" s="14"/>
      <c r="AGJ233" s="14"/>
      <c r="AGK233" s="14"/>
      <c r="AGL233" s="14"/>
      <c r="AGM233" s="14"/>
      <c r="AGN233" s="14"/>
      <c r="AGO233" s="14"/>
      <c r="AGP233" s="14"/>
      <c r="AGQ233" s="14"/>
      <c r="AGR233" s="14"/>
      <c r="AGS233" s="14"/>
      <c r="AGT233" s="14"/>
      <c r="AGU233" s="14"/>
      <c r="AGV233" s="14"/>
      <c r="AGW233" s="14"/>
      <c r="AGX233" s="14"/>
      <c r="AGY233" s="14"/>
      <c r="AGZ233" s="14"/>
      <c r="AHA233" s="14"/>
      <c r="AHB233" s="14"/>
      <c r="AHC233" s="14"/>
      <c r="AHD233" s="14"/>
      <c r="AHE233" s="14"/>
      <c r="AHF233" s="14"/>
      <c r="AHG233" s="14"/>
      <c r="AHH233" s="14"/>
      <c r="AHI233" s="14"/>
      <c r="AHJ233" s="14"/>
      <c r="AHK233" s="14"/>
      <c r="AHL233" s="14"/>
      <c r="AHM233" s="14"/>
      <c r="AHN233" s="14"/>
      <c r="AHO233" s="14"/>
      <c r="AHP233" s="14"/>
      <c r="AHQ233" s="14"/>
      <c r="AHR233" s="14"/>
      <c r="AHS233" s="14"/>
      <c r="AHT233" s="14"/>
      <c r="AHU233" s="14"/>
      <c r="AHV233" s="14"/>
      <c r="AHW233" s="14"/>
      <c r="AHX233" s="14"/>
      <c r="AHY233" s="14"/>
      <c r="AHZ233" s="14"/>
      <c r="AIA233" s="14"/>
      <c r="AIB233" s="14"/>
      <c r="AIC233" s="14"/>
      <c r="AID233" s="14"/>
      <c r="AIE233" s="14"/>
      <c r="AIF233" s="14"/>
      <c r="AIG233" s="14"/>
      <c r="AIH233" s="14"/>
      <c r="AII233" s="14"/>
      <c r="AIJ233" s="14"/>
      <c r="AIK233" s="14"/>
      <c r="AIL233" s="14"/>
      <c r="AIM233" s="14"/>
      <c r="AIN233" s="14"/>
      <c r="AIO233" s="14"/>
      <c r="AIP233" s="14"/>
      <c r="AIQ233" s="14"/>
      <c r="AIR233" s="14"/>
      <c r="AIS233" s="14"/>
      <c r="AIT233" s="14"/>
      <c r="AIU233" s="14"/>
      <c r="AIV233" s="14"/>
      <c r="AIW233" s="14"/>
      <c r="AIX233" s="14"/>
      <c r="AIY233" s="14"/>
      <c r="AIZ233" s="14"/>
      <c r="AJA233" s="14"/>
      <c r="AJB233" s="14"/>
      <c r="AJC233" s="14"/>
      <c r="AJD233" s="14"/>
      <c r="AJE233" s="14"/>
      <c r="AJF233" s="14"/>
      <c r="AJG233" s="14"/>
      <c r="AJH233" s="14"/>
      <c r="AJI233" s="14"/>
      <c r="AJJ233" s="14"/>
      <c r="AJK233" s="14"/>
      <c r="AJL233" s="14"/>
      <c r="AJM233" s="14"/>
      <c r="AJN233" s="14"/>
      <c r="AJO233" s="14"/>
      <c r="AJP233" s="14"/>
      <c r="AJQ233" s="14"/>
      <c r="AJR233" s="14"/>
      <c r="AJS233" s="14"/>
      <c r="AJT233" s="14"/>
      <c r="AJU233" s="14"/>
      <c r="AJV233" s="14"/>
      <c r="AJW233" s="14"/>
      <c r="AJX233" s="14"/>
      <c r="AJY233" s="14"/>
      <c r="AJZ233" s="14"/>
      <c r="AKA233" s="14"/>
      <c r="AKB233" s="14"/>
      <c r="AKC233" s="14"/>
      <c r="AKD233" s="14"/>
      <c r="AKE233" s="14"/>
      <c r="AKF233" s="14"/>
      <c r="AKG233" s="14"/>
      <c r="AKH233" s="14"/>
      <c r="AKI233" s="14"/>
      <c r="AKJ233" s="14"/>
      <c r="AKK233" s="14"/>
      <c r="AKL233" s="14"/>
      <c r="AKM233" s="14"/>
      <c r="AKN233" s="14"/>
      <c r="AKO233" s="14"/>
      <c r="AKP233" s="14"/>
      <c r="AKQ233" s="14"/>
      <c r="AKR233" s="14"/>
      <c r="AKS233" s="14"/>
      <c r="AKT233" s="14"/>
      <c r="AKU233" s="14"/>
      <c r="AKV233" s="14"/>
      <c r="AKW233" s="14"/>
      <c r="AKX233" s="14"/>
      <c r="AKY233" s="14"/>
      <c r="AKZ233" s="14"/>
      <c r="ALA233" s="14"/>
      <c r="ALB233" s="14"/>
      <c r="ALC233" s="14"/>
      <c r="ALD233" s="14"/>
      <c r="ALE233" s="14"/>
      <c r="ALF233" s="14"/>
      <c r="ALG233" s="14"/>
      <c r="ALH233" s="14"/>
      <c r="ALI233" s="14"/>
      <c r="ALJ233" s="14"/>
      <c r="ALK233" s="14"/>
      <c r="ALL233" s="14"/>
      <c r="ALM233" s="14"/>
      <c r="ALN233" s="14"/>
      <c r="ALO233" s="14"/>
      <c r="ALP233" s="14"/>
      <c r="ALQ233" s="14"/>
      <c r="ALR233" s="14"/>
      <c r="ALS233" s="14"/>
      <c r="ALT233" s="14"/>
      <c r="ALU233" s="14"/>
      <c r="ALV233" s="14"/>
      <c r="ALW233" s="14"/>
      <c r="ALX233" s="14"/>
      <c r="ALY233" s="14"/>
      <c r="ALZ233" s="14"/>
      <c r="AMA233" s="14"/>
      <c r="AMB233" s="14"/>
      <c r="AMC233" s="14"/>
      <c r="AMD233" s="14"/>
      <c r="AME233" s="14"/>
      <c r="AMF233" s="14"/>
      <c r="AMG233" s="14"/>
      <c r="AMH233" s="14"/>
      <c r="AMI233" s="14"/>
      <c r="AMJ233" s="14"/>
      <c r="AMK233" s="14"/>
      <c r="AML233" s="14"/>
      <c r="AMM233" s="14"/>
      <c r="AMN233" s="14"/>
      <c r="AMO233" s="14"/>
      <c r="AMP233" s="14"/>
      <c r="AMQ233" s="14"/>
      <c r="AMR233" s="14"/>
      <c r="AMS233" s="14"/>
      <c r="AMT233" s="14"/>
      <c r="AMU233" s="14"/>
      <c r="AMV233" s="14"/>
      <c r="AMW233" s="14"/>
      <c r="AMX233" s="14"/>
      <c r="AMY233" s="14"/>
      <c r="AMZ233" s="14"/>
      <c r="ANA233" s="14"/>
      <c r="ANB233" s="14"/>
      <c r="ANC233" s="14"/>
      <c r="AND233" s="14"/>
      <c r="ANE233" s="14"/>
      <c r="ANF233" s="14"/>
      <c r="ANG233" s="14"/>
      <c r="ANH233" s="14"/>
      <c r="ANI233" s="14"/>
      <c r="ANJ233" s="14"/>
      <c r="ANK233" s="14"/>
      <c r="ANL233" s="14"/>
      <c r="ANM233" s="14"/>
      <c r="ANN233" s="14"/>
      <c r="ANO233" s="14"/>
      <c r="ANP233" s="14"/>
      <c r="ANQ233" s="14"/>
      <c r="ANR233" s="14"/>
      <c r="ANS233" s="14"/>
      <c r="ANT233" s="14"/>
      <c r="ANU233" s="14"/>
      <c r="ANV233" s="14"/>
      <c r="ANW233" s="14"/>
      <c r="ANX233" s="14"/>
      <c r="ANY233" s="14"/>
      <c r="ANZ233" s="14"/>
      <c r="AOA233" s="14"/>
      <c r="AOB233" s="14"/>
      <c r="AOC233" s="14"/>
      <c r="AOD233" s="14"/>
      <c r="AOE233" s="14"/>
      <c r="AOF233" s="14"/>
      <c r="AOG233" s="14"/>
      <c r="AOH233" s="14"/>
      <c r="AOI233" s="14"/>
      <c r="AOJ233" s="14"/>
      <c r="AOK233" s="14"/>
      <c r="AOL233" s="14"/>
      <c r="AOM233" s="14"/>
      <c r="AON233" s="14"/>
      <c r="AOO233" s="14"/>
      <c r="AOP233" s="14"/>
      <c r="AOQ233" s="14"/>
      <c r="AOR233" s="14"/>
      <c r="AOS233" s="14"/>
      <c r="AOT233" s="14"/>
      <c r="AOU233" s="14"/>
      <c r="AOV233" s="14"/>
      <c r="AOW233" s="14"/>
      <c r="AOX233" s="14"/>
      <c r="AOY233" s="14"/>
      <c r="AOZ233" s="14"/>
      <c r="APA233" s="14"/>
      <c r="APB233" s="14"/>
      <c r="APC233" s="14"/>
      <c r="APD233" s="14"/>
      <c r="APE233" s="14"/>
      <c r="APF233" s="14"/>
      <c r="APG233" s="14"/>
      <c r="APH233" s="14"/>
      <c r="API233" s="14"/>
      <c r="APJ233" s="14"/>
      <c r="APK233" s="14"/>
      <c r="APL233" s="14"/>
      <c r="APM233" s="14"/>
      <c r="APN233" s="14"/>
      <c r="APO233" s="14"/>
      <c r="APP233" s="14"/>
      <c r="APQ233" s="14"/>
      <c r="APR233" s="14"/>
      <c r="APS233" s="14"/>
      <c r="APT233" s="14"/>
      <c r="APU233" s="14"/>
      <c r="APV233" s="14"/>
      <c r="APW233" s="14"/>
      <c r="APX233" s="14"/>
      <c r="APY233" s="14"/>
      <c r="APZ233" s="14"/>
      <c r="AQA233" s="14"/>
      <c r="AQB233" s="14"/>
      <c r="AQC233" s="14"/>
      <c r="AQD233" s="14"/>
      <c r="AQE233" s="14"/>
      <c r="AQF233" s="14"/>
      <c r="AQG233" s="14"/>
      <c r="AQH233" s="14"/>
      <c r="AQI233" s="14"/>
      <c r="AQJ233" s="14"/>
      <c r="AQK233" s="14"/>
      <c r="AQL233" s="14"/>
      <c r="AQM233" s="14"/>
      <c r="AQN233" s="14"/>
      <c r="AQO233" s="14"/>
      <c r="AQP233" s="14"/>
      <c r="AQQ233" s="14"/>
      <c r="AQR233" s="14"/>
      <c r="AQS233" s="14"/>
      <c r="AQT233" s="14"/>
      <c r="AQU233" s="14"/>
      <c r="AQV233" s="14"/>
      <c r="AQW233" s="14"/>
      <c r="AQX233" s="14"/>
      <c r="AQY233" s="14"/>
      <c r="AQZ233" s="14"/>
      <c r="ARA233" s="14"/>
      <c r="ARB233" s="14"/>
      <c r="ARC233" s="14"/>
      <c r="ARD233" s="14"/>
      <c r="ARE233" s="14"/>
      <c r="ARF233" s="14"/>
      <c r="ARG233" s="14"/>
      <c r="ARH233" s="14"/>
      <c r="ARI233" s="14"/>
      <c r="ARJ233" s="14"/>
      <c r="ARK233" s="14"/>
      <c r="ARL233" s="14"/>
      <c r="ARM233" s="14"/>
      <c r="ARN233" s="14"/>
      <c r="ARO233" s="14"/>
      <c r="ARP233" s="14"/>
      <c r="ARQ233" s="14"/>
      <c r="ARR233" s="14"/>
      <c r="ARS233" s="14"/>
      <c r="ART233" s="14"/>
      <c r="ARU233" s="14"/>
      <c r="ARV233" s="14"/>
      <c r="ARW233" s="14"/>
      <c r="ARX233" s="14"/>
      <c r="ARY233" s="14"/>
      <c r="ARZ233" s="14"/>
      <c r="ASA233" s="14"/>
      <c r="ASB233" s="14"/>
      <c r="ASC233" s="14"/>
      <c r="ASD233" s="14"/>
      <c r="ASE233" s="14"/>
      <c r="ASF233" s="14"/>
      <c r="ASG233" s="14"/>
      <c r="ASH233" s="14"/>
      <c r="ASI233" s="14"/>
      <c r="ASJ233" s="14"/>
      <c r="ASK233" s="14"/>
      <c r="ASL233" s="14"/>
      <c r="ASM233" s="14"/>
      <c r="ASN233" s="14"/>
      <c r="ASO233" s="14"/>
      <c r="ASP233" s="14"/>
      <c r="ASQ233" s="14"/>
      <c r="ASR233" s="14"/>
      <c r="ASS233" s="14"/>
      <c r="AST233" s="14"/>
      <c r="ASU233" s="14"/>
      <c r="ASV233" s="14"/>
      <c r="ASW233" s="14"/>
      <c r="ASX233" s="14"/>
      <c r="ASY233" s="14"/>
      <c r="ASZ233" s="14"/>
      <c r="ATA233" s="14"/>
      <c r="ATB233" s="14"/>
      <c r="ATC233" s="14"/>
      <c r="ATD233" s="14"/>
    </row>
    <row r="234" spans="63:1200">
      <c r="BK234" s="14" t="str">
        <f t="shared" si="2117"/>
        <v/>
      </c>
      <c r="ABO234" s="14"/>
      <c r="ABP234" s="14"/>
      <c r="ABQ234" s="14"/>
      <c r="ABR234" s="14"/>
      <c r="ABS234" s="14"/>
      <c r="ABT234" s="14"/>
      <c r="ABU234" s="14"/>
      <c r="ABV234" s="14"/>
      <c r="ABW234" s="14"/>
      <c r="ABX234" s="14"/>
      <c r="ABY234" s="14"/>
      <c r="ABZ234" s="14"/>
      <c r="ACA234" s="14"/>
      <c r="ACB234" s="14"/>
      <c r="ACC234" s="14"/>
      <c r="ACD234" s="14"/>
      <c r="ACE234" s="14"/>
      <c r="ACF234" s="14"/>
      <c r="ACG234" s="14"/>
      <c r="ACH234" s="14"/>
      <c r="ACI234" s="14"/>
      <c r="ACJ234" s="14"/>
      <c r="ACK234" s="14"/>
      <c r="ACL234" s="14"/>
      <c r="ACM234" s="14"/>
      <c r="ACN234" s="14"/>
      <c r="ACO234" s="14"/>
      <c r="ACP234" s="14"/>
      <c r="ACQ234" s="14"/>
      <c r="ACR234" s="14"/>
      <c r="ACS234" s="14"/>
      <c r="ACT234" s="14"/>
      <c r="ACU234" s="14"/>
      <c r="ACV234" s="14"/>
      <c r="ACW234" s="14"/>
      <c r="ACX234" s="14"/>
      <c r="ACY234" s="14"/>
      <c r="ACZ234" s="14"/>
      <c r="ADA234" s="14"/>
      <c r="ADB234" s="14"/>
      <c r="ADC234" s="14"/>
      <c r="ADD234" s="14"/>
      <c r="ADE234" s="14"/>
      <c r="ADF234" s="14"/>
      <c r="ADG234" s="14"/>
      <c r="ADH234" s="14"/>
      <c r="ADI234" s="14"/>
      <c r="ADJ234" s="14"/>
      <c r="ADK234" s="14"/>
      <c r="ADL234" s="14"/>
      <c r="ADM234" s="14"/>
      <c r="ADN234" s="14"/>
      <c r="ADO234" s="14"/>
      <c r="ADP234" s="14"/>
      <c r="ADQ234" s="14"/>
      <c r="ADR234" s="14"/>
      <c r="ADS234" s="14"/>
      <c r="ADT234" s="14"/>
      <c r="ADU234" s="14"/>
      <c r="ADV234" s="14"/>
      <c r="ADW234" s="14"/>
      <c r="ADX234" s="14"/>
      <c r="ADY234" s="14"/>
      <c r="ADZ234" s="14"/>
      <c r="AEA234" s="14"/>
      <c r="AEB234" s="14"/>
      <c r="AEC234" s="14"/>
      <c r="AED234" s="14"/>
      <c r="AEE234" s="14"/>
      <c r="AEF234" s="14"/>
      <c r="AEG234" s="14"/>
      <c r="AEH234" s="14"/>
      <c r="AEI234" s="14"/>
      <c r="AEJ234" s="14"/>
      <c r="AEK234" s="14"/>
      <c r="AEL234" s="14"/>
      <c r="AEM234" s="14"/>
      <c r="AEN234" s="14"/>
      <c r="AEO234" s="14"/>
      <c r="AEP234" s="14"/>
      <c r="AEQ234" s="14"/>
      <c r="AER234" s="14"/>
      <c r="AES234" s="14"/>
      <c r="AET234" s="14"/>
      <c r="AEU234" s="14"/>
      <c r="AEV234" s="14"/>
      <c r="AEW234" s="14"/>
      <c r="AEX234" s="14"/>
      <c r="AEY234" s="14"/>
      <c r="AEZ234" s="14"/>
      <c r="AFA234" s="14"/>
      <c r="AFB234" s="14"/>
      <c r="AFC234" s="14"/>
      <c r="AFD234" s="14"/>
      <c r="AFE234" s="14"/>
      <c r="AFF234" s="14"/>
      <c r="AFG234" s="14"/>
      <c r="AFH234" s="14"/>
      <c r="AFI234" s="14"/>
      <c r="AFJ234" s="14"/>
      <c r="AFK234" s="14"/>
      <c r="AFL234" s="14"/>
      <c r="AFM234" s="14"/>
      <c r="AFN234" s="14"/>
      <c r="AFO234" s="14"/>
      <c r="AFP234" s="14"/>
      <c r="AFQ234" s="14"/>
      <c r="AFR234" s="14"/>
      <c r="AFS234" s="14"/>
      <c r="AFT234" s="14"/>
      <c r="AFU234" s="14"/>
      <c r="AFV234" s="14"/>
      <c r="AFW234" s="14"/>
      <c r="AFX234" s="14"/>
      <c r="AFY234" s="14"/>
      <c r="AFZ234" s="14"/>
      <c r="AGA234" s="14"/>
      <c r="AGB234" s="14"/>
      <c r="AGC234" s="14"/>
      <c r="AGD234" s="14"/>
      <c r="AGE234" s="14"/>
      <c r="AGF234" s="14"/>
      <c r="AGG234" s="14"/>
      <c r="AGH234" s="14"/>
      <c r="AGI234" s="14"/>
      <c r="AGJ234" s="14"/>
      <c r="AGK234" s="14"/>
      <c r="AGL234" s="14"/>
      <c r="AGM234" s="14"/>
      <c r="AGN234" s="14"/>
      <c r="AGO234" s="14"/>
      <c r="AGP234" s="14"/>
      <c r="AGQ234" s="14"/>
      <c r="AGR234" s="14"/>
      <c r="AGS234" s="14"/>
      <c r="AGT234" s="14"/>
      <c r="AGU234" s="14"/>
      <c r="AGV234" s="14"/>
      <c r="AGW234" s="14"/>
      <c r="AGX234" s="14"/>
      <c r="AGY234" s="14"/>
      <c r="AGZ234" s="14"/>
      <c r="AHA234" s="14"/>
      <c r="AHB234" s="14"/>
      <c r="AHC234" s="14"/>
      <c r="AHD234" s="14"/>
      <c r="AHE234" s="14"/>
      <c r="AHF234" s="14"/>
      <c r="AHG234" s="14"/>
      <c r="AHH234" s="14"/>
      <c r="AHI234" s="14"/>
      <c r="AHJ234" s="14"/>
      <c r="AHK234" s="14"/>
      <c r="AHL234" s="14"/>
      <c r="AHM234" s="14"/>
      <c r="AHN234" s="14"/>
      <c r="AHO234" s="14"/>
      <c r="AHP234" s="14"/>
      <c r="AHQ234" s="14"/>
      <c r="AHR234" s="14"/>
      <c r="AHS234" s="14"/>
      <c r="AHT234" s="14"/>
      <c r="AHU234" s="14"/>
      <c r="AHV234" s="14"/>
      <c r="AHW234" s="14"/>
      <c r="AHX234" s="14"/>
      <c r="AHY234" s="14"/>
      <c r="AHZ234" s="14"/>
      <c r="AIA234" s="14"/>
      <c r="AIB234" s="14"/>
      <c r="AIC234" s="14"/>
      <c r="AID234" s="14"/>
      <c r="AIE234" s="14"/>
      <c r="AIF234" s="14"/>
      <c r="AIG234" s="14"/>
      <c r="AIH234" s="14"/>
      <c r="AII234" s="14"/>
      <c r="AIJ234" s="14"/>
      <c r="AIK234" s="14"/>
      <c r="AIL234" s="14"/>
      <c r="AIM234" s="14"/>
      <c r="AIN234" s="14"/>
      <c r="AIO234" s="14"/>
      <c r="AIP234" s="14"/>
      <c r="AIQ234" s="14"/>
      <c r="AIR234" s="14"/>
      <c r="AIS234" s="14"/>
      <c r="AIT234" s="14"/>
      <c r="AIU234" s="14"/>
      <c r="AIV234" s="14"/>
      <c r="AIW234" s="14"/>
      <c r="AIX234" s="14"/>
      <c r="AIY234" s="14"/>
      <c r="AIZ234" s="14"/>
      <c r="AJA234" s="14"/>
      <c r="AJB234" s="14"/>
      <c r="AJC234" s="14"/>
      <c r="AJD234" s="14"/>
      <c r="AJE234" s="14"/>
      <c r="AJF234" s="14"/>
      <c r="AJG234" s="14"/>
      <c r="AJH234" s="14"/>
      <c r="AJI234" s="14"/>
      <c r="AJJ234" s="14"/>
      <c r="AJK234" s="14"/>
      <c r="AJL234" s="14"/>
      <c r="AJM234" s="14"/>
      <c r="AJN234" s="14"/>
      <c r="AJO234" s="14"/>
      <c r="AJP234" s="14"/>
      <c r="AJQ234" s="14"/>
      <c r="AJR234" s="14"/>
      <c r="AJS234" s="14"/>
      <c r="AJT234" s="14"/>
      <c r="AJU234" s="14"/>
      <c r="AJV234" s="14"/>
      <c r="AJW234" s="14"/>
      <c r="AJX234" s="14"/>
      <c r="AJY234" s="14"/>
      <c r="AJZ234" s="14"/>
      <c r="AKA234" s="14"/>
      <c r="AKB234" s="14"/>
      <c r="AKC234" s="14"/>
      <c r="AKD234" s="14"/>
      <c r="AKE234" s="14"/>
      <c r="AKF234" s="14"/>
      <c r="AKG234" s="14"/>
      <c r="AKH234" s="14"/>
      <c r="AKI234" s="14"/>
      <c r="AKJ234" s="14"/>
      <c r="AKK234" s="14"/>
      <c r="AKL234" s="14"/>
      <c r="AKM234" s="14"/>
      <c r="AKN234" s="14"/>
      <c r="AKO234" s="14"/>
      <c r="AKP234" s="14"/>
      <c r="AKQ234" s="14"/>
      <c r="AKR234" s="14"/>
      <c r="AKS234" s="14"/>
      <c r="AKT234" s="14"/>
      <c r="AKU234" s="14"/>
      <c r="AKV234" s="14"/>
      <c r="AKW234" s="14"/>
      <c r="AKX234" s="14"/>
      <c r="AKY234" s="14"/>
      <c r="AKZ234" s="14"/>
      <c r="ALA234" s="14"/>
      <c r="ALB234" s="14"/>
      <c r="ALC234" s="14"/>
      <c r="ALD234" s="14"/>
      <c r="ALE234" s="14"/>
      <c r="ALF234" s="14"/>
      <c r="ALG234" s="14"/>
      <c r="ALH234" s="14"/>
      <c r="ALI234" s="14"/>
      <c r="ALJ234" s="14"/>
      <c r="ALK234" s="14"/>
      <c r="ALL234" s="14"/>
      <c r="ALM234" s="14"/>
      <c r="ALN234" s="14"/>
      <c r="ALO234" s="14"/>
      <c r="ALP234" s="14"/>
      <c r="ALQ234" s="14"/>
      <c r="ALR234" s="14"/>
      <c r="ALS234" s="14"/>
      <c r="ALT234" s="14"/>
      <c r="ALU234" s="14"/>
      <c r="ALV234" s="14"/>
      <c r="ALW234" s="14"/>
      <c r="ALX234" s="14"/>
      <c r="ALY234" s="14"/>
      <c r="ALZ234" s="14"/>
      <c r="AMA234" s="14"/>
      <c r="AMB234" s="14"/>
      <c r="AMC234" s="14"/>
      <c r="AMD234" s="14"/>
      <c r="AME234" s="14"/>
      <c r="AMF234" s="14"/>
      <c r="AMG234" s="14"/>
      <c r="AMH234" s="14"/>
      <c r="AMI234" s="14"/>
      <c r="AMJ234" s="14"/>
      <c r="AMK234" s="14"/>
      <c r="AML234" s="14"/>
      <c r="AMM234" s="14"/>
      <c r="AMN234" s="14"/>
      <c r="AMO234" s="14"/>
      <c r="AMP234" s="14"/>
      <c r="AMQ234" s="14"/>
      <c r="AMR234" s="14"/>
      <c r="AMS234" s="14"/>
      <c r="AMT234" s="14"/>
      <c r="AMU234" s="14"/>
      <c r="AMV234" s="14"/>
      <c r="AMW234" s="14"/>
      <c r="AMX234" s="14"/>
      <c r="AMY234" s="14"/>
      <c r="AMZ234" s="14"/>
      <c r="ANA234" s="14"/>
      <c r="ANB234" s="14"/>
      <c r="ANC234" s="14"/>
      <c r="AND234" s="14"/>
      <c r="ANE234" s="14"/>
      <c r="ANF234" s="14"/>
      <c r="ANG234" s="14"/>
      <c r="ANH234" s="14"/>
      <c r="ANI234" s="14"/>
      <c r="ANJ234" s="14"/>
      <c r="ANK234" s="14"/>
      <c r="ANL234" s="14"/>
      <c r="ANM234" s="14"/>
      <c r="ANN234" s="14"/>
      <c r="ANO234" s="14"/>
      <c r="ANP234" s="14"/>
      <c r="ANQ234" s="14"/>
      <c r="ANR234" s="14"/>
      <c r="ANS234" s="14"/>
      <c r="ANT234" s="14"/>
      <c r="ANU234" s="14"/>
      <c r="ANV234" s="14"/>
      <c r="ANW234" s="14"/>
      <c r="ANX234" s="14"/>
      <c r="ANY234" s="14"/>
      <c r="ANZ234" s="14"/>
      <c r="AOA234" s="14"/>
      <c r="AOB234" s="14"/>
      <c r="AOC234" s="14"/>
      <c r="AOD234" s="14"/>
      <c r="AOE234" s="14"/>
      <c r="AOF234" s="14"/>
      <c r="AOG234" s="14"/>
      <c r="AOH234" s="14"/>
      <c r="AOI234" s="14"/>
      <c r="AOJ234" s="14"/>
      <c r="AOK234" s="14"/>
      <c r="AOL234" s="14"/>
      <c r="AOM234" s="14"/>
      <c r="AON234" s="14"/>
      <c r="AOO234" s="14"/>
      <c r="AOP234" s="14"/>
      <c r="AOQ234" s="14"/>
      <c r="AOR234" s="14"/>
      <c r="AOS234" s="14"/>
      <c r="AOT234" s="14"/>
      <c r="AOU234" s="14"/>
      <c r="AOV234" s="14"/>
      <c r="AOW234" s="14"/>
      <c r="AOX234" s="14"/>
      <c r="AOY234" s="14"/>
      <c r="AOZ234" s="14"/>
      <c r="APA234" s="14"/>
      <c r="APB234" s="14"/>
      <c r="APC234" s="14"/>
      <c r="APD234" s="14"/>
      <c r="APE234" s="14"/>
      <c r="APF234" s="14"/>
      <c r="APG234" s="14"/>
      <c r="APH234" s="14"/>
      <c r="API234" s="14"/>
      <c r="APJ234" s="14"/>
      <c r="APK234" s="14"/>
      <c r="APL234" s="14"/>
      <c r="APM234" s="14"/>
      <c r="APN234" s="14"/>
      <c r="APO234" s="14"/>
      <c r="APP234" s="14"/>
      <c r="APQ234" s="14"/>
      <c r="APR234" s="14"/>
      <c r="APS234" s="14"/>
      <c r="APT234" s="14"/>
      <c r="APU234" s="14"/>
      <c r="APV234" s="14"/>
      <c r="APW234" s="14"/>
      <c r="APX234" s="14"/>
      <c r="APY234" s="14"/>
      <c r="APZ234" s="14"/>
      <c r="AQA234" s="14"/>
      <c r="AQB234" s="14"/>
      <c r="AQC234" s="14"/>
      <c r="AQD234" s="14"/>
      <c r="AQE234" s="14"/>
      <c r="AQF234" s="14"/>
      <c r="AQG234" s="14"/>
      <c r="AQH234" s="14"/>
      <c r="AQI234" s="14"/>
      <c r="AQJ234" s="14"/>
      <c r="AQK234" s="14"/>
      <c r="AQL234" s="14"/>
      <c r="AQM234" s="14"/>
      <c r="AQN234" s="14"/>
      <c r="AQO234" s="14"/>
      <c r="AQP234" s="14"/>
      <c r="AQQ234" s="14"/>
      <c r="AQR234" s="14"/>
      <c r="AQS234" s="14"/>
      <c r="AQT234" s="14"/>
      <c r="AQU234" s="14"/>
      <c r="AQV234" s="14"/>
      <c r="AQW234" s="14"/>
      <c r="AQX234" s="14"/>
      <c r="AQY234" s="14"/>
      <c r="AQZ234" s="14"/>
      <c r="ARA234" s="14"/>
      <c r="ARB234" s="14"/>
      <c r="ARC234" s="14"/>
      <c r="ARD234" s="14"/>
      <c r="ARE234" s="14"/>
      <c r="ARF234" s="14"/>
      <c r="ARG234" s="14"/>
      <c r="ARH234" s="14"/>
      <c r="ARI234" s="14"/>
      <c r="ARJ234" s="14"/>
      <c r="ARK234" s="14"/>
      <c r="ARL234" s="14"/>
      <c r="ARM234" s="14"/>
      <c r="ARN234" s="14"/>
      <c r="ARO234" s="14"/>
      <c r="ARP234" s="14"/>
      <c r="ARQ234" s="14"/>
      <c r="ARR234" s="14"/>
      <c r="ARS234" s="14"/>
      <c r="ART234" s="14"/>
      <c r="ARU234" s="14"/>
      <c r="ARV234" s="14"/>
      <c r="ARW234" s="14"/>
      <c r="ARX234" s="14"/>
      <c r="ARY234" s="14"/>
      <c r="ARZ234" s="14"/>
      <c r="ASA234" s="14"/>
      <c r="ASB234" s="14"/>
      <c r="ASC234" s="14"/>
      <c r="ASD234" s="14"/>
      <c r="ASE234" s="14"/>
      <c r="ASF234" s="14"/>
      <c r="ASG234" s="14"/>
      <c r="ASH234" s="14"/>
      <c r="ASI234" s="14"/>
      <c r="ASJ234" s="14"/>
      <c r="ASK234" s="14"/>
      <c r="ASL234" s="14"/>
      <c r="ASM234" s="14"/>
      <c r="ASN234" s="14"/>
      <c r="ASO234" s="14"/>
      <c r="ASP234" s="14"/>
      <c r="ASQ234" s="14"/>
      <c r="ASR234" s="14"/>
      <c r="ASS234" s="14"/>
      <c r="AST234" s="14"/>
      <c r="ASU234" s="14"/>
      <c r="ASV234" s="14"/>
      <c r="ASW234" s="14"/>
      <c r="ASX234" s="14"/>
      <c r="ASY234" s="14"/>
      <c r="ASZ234" s="14"/>
      <c r="ATA234" s="14"/>
      <c r="ATB234" s="14"/>
      <c r="ATC234" s="14"/>
      <c r="ATD234" s="14"/>
    </row>
    <row r="235" spans="63:1200">
      <c r="BK235" s="14" t="str">
        <f t="shared" si="2117"/>
        <v/>
      </c>
      <c r="ABO235" s="14"/>
      <c r="ABP235" s="14"/>
      <c r="ABQ235" s="14"/>
      <c r="ABR235" s="14"/>
      <c r="ABS235" s="14"/>
      <c r="ABT235" s="14"/>
      <c r="ABU235" s="14"/>
      <c r="ABV235" s="14"/>
      <c r="ABW235" s="14"/>
      <c r="ABX235" s="14"/>
      <c r="ABY235" s="14"/>
      <c r="ABZ235" s="14"/>
      <c r="ACA235" s="14"/>
      <c r="ACB235" s="14"/>
      <c r="ACC235" s="14"/>
      <c r="ACD235" s="14"/>
      <c r="ACE235" s="14"/>
      <c r="ACF235" s="14"/>
      <c r="ACG235" s="14"/>
      <c r="ACH235" s="14"/>
      <c r="ACI235" s="14"/>
      <c r="ACJ235" s="14"/>
      <c r="ACK235" s="14"/>
      <c r="ACL235" s="14"/>
      <c r="ACM235" s="14"/>
      <c r="ACN235" s="14"/>
      <c r="ACO235" s="14"/>
      <c r="ACP235" s="14"/>
      <c r="ACQ235" s="14"/>
      <c r="ACR235" s="14"/>
      <c r="ACS235" s="14"/>
      <c r="ACT235" s="14"/>
      <c r="ACU235" s="14"/>
      <c r="ACV235" s="14"/>
      <c r="ACW235" s="14"/>
      <c r="ACX235" s="14"/>
      <c r="ACY235" s="14"/>
      <c r="ACZ235" s="14"/>
      <c r="ADA235" s="14"/>
      <c r="ADB235" s="14"/>
      <c r="ADC235" s="14"/>
      <c r="ADD235" s="14"/>
      <c r="ADE235" s="14"/>
      <c r="ADF235" s="14"/>
      <c r="ADG235" s="14"/>
      <c r="ADH235" s="14"/>
      <c r="ADI235" s="14"/>
      <c r="ADJ235" s="14"/>
      <c r="ADK235" s="14"/>
      <c r="ADL235" s="14"/>
      <c r="ADM235" s="14"/>
      <c r="ADN235" s="14"/>
      <c r="ADO235" s="14"/>
      <c r="ADP235" s="14"/>
      <c r="ADQ235" s="14"/>
      <c r="ADR235" s="14"/>
      <c r="ADS235" s="14"/>
      <c r="ADT235" s="14"/>
      <c r="ADU235" s="14"/>
      <c r="ADV235" s="14"/>
      <c r="ADW235" s="14"/>
      <c r="ADX235" s="14"/>
      <c r="ADY235" s="14"/>
      <c r="ADZ235" s="14"/>
      <c r="AEA235" s="14"/>
      <c r="AEB235" s="14"/>
      <c r="AEC235" s="14"/>
      <c r="AED235" s="14"/>
      <c r="AEE235" s="14"/>
      <c r="AEF235" s="14"/>
      <c r="AEG235" s="14"/>
      <c r="AEH235" s="14"/>
      <c r="AEI235" s="14"/>
      <c r="AEJ235" s="14"/>
      <c r="AEK235" s="14"/>
      <c r="AEL235" s="14"/>
      <c r="AEM235" s="14"/>
      <c r="AEN235" s="14"/>
      <c r="AEO235" s="14"/>
      <c r="AEP235" s="14"/>
      <c r="AEQ235" s="14"/>
      <c r="AER235" s="14"/>
      <c r="AES235" s="14"/>
      <c r="AET235" s="14"/>
      <c r="AEU235" s="14"/>
      <c r="AEV235" s="14"/>
      <c r="AEW235" s="14"/>
      <c r="AEX235" s="14"/>
      <c r="AEY235" s="14"/>
      <c r="AEZ235" s="14"/>
      <c r="AFA235" s="14"/>
      <c r="AFB235" s="14"/>
      <c r="AFC235" s="14"/>
      <c r="AFD235" s="14"/>
      <c r="AFE235" s="14"/>
      <c r="AFF235" s="14"/>
      <c r="AFG235" s="14"/>
      <c r="AFH235" s="14"/>
      <c r="AFI235" s="14"/>
      <c r="AFJ235" s="14"/>
      <c r="AFK235" s="14"/>
      <c r="AFL235" s="14"/>
      <c r="AFM235" s="14"/>
      <c r="AFN235" s="14"/>
      <c r="AFO235" s="14"/>
      <c r="AFP235" s="14"/>
      <c r="AFQ235" s="14"/>
      <c r="AFR235" s="14"/>
      <c r="AFS235" s="14"/>
      <c r="AFT235" s="14"/>
      <c r="AFU235" s="14"/>
      <c r="AFV235" s="14"/>
      <c r="AFW235" s="14"/>
      <c r="AFX235" s="14"/>
      <c r="AFY235" s="14"/>
      <c r="AFZ235" s="14"/>
      <c r="AGA235" s="14"/>
      <c r="AGB235" s="14"/>
      <c r="AGC235" s="14"/>
      <c r="AGD235" s="14"/>
      <c r="AGE235" s="14"/>
      <c r="AGF235" s="14"/>
      <c r="AGG235" s="14"/>
      <c r="AGH235" s="14"/>
      <c r="AGI235" s="14"/>
      <c r="AGJ235" s="14"/>
      <c r="AGK235" s="14"/>
      <c r="AGL235" s="14"/>
      <c r="AGM235" s="14"/>
      <c r="AGN235" s="14"/>
      <c r="AGO235" s="14"/>
      <c r="AGP235" s="14"/>
      <c r="AGQ235" s="14"/>
      <c r="AGR235" s="14"/>
      <c r="AGS235" s="14"/>
      <c r="AGT235" s="14"/>
      <c r="AGU235" s="14"/>
      <c r="AGV235" s="14"/>
      <c r="AGW235" s="14"/>
      <c r="AGX235" s="14"/>
      <c r="AGY235" s="14"/>
      <c r="AGZ235" s="14"/>
      <c r="AHA235" s="14"/>
      <c r="AHB235" s="14"/>
      <c r="AHC235" s="14"/>
      <c r="AHD235" s="14"/>
      <c r="AHE235" s="14"/>
      <c r="AHF235" s="14"/>
      <c r="AHG235" s="14"/>
      <c r="AHH235" s="14"/>
      <c r="AHI235" s="14"/>
      <c r="AHJ235" s="14"/>
      <c r="AHK235" s="14"/>
      <c r="AHL235" s="14"/>
      <c r="AHM235" s="14"/>
      <c r="AHN235" s="14"/>
      <c r="AHO235" s="14"/>
      <c r="AHP235" s="14"/>
      <c r="AHQ235" s="14"/>
      <c r="AHR235" s="14"/>
      <c r="AHS235" s="14"/>
      <c r="AHT235" s="14"/>
      <c r="AHU235" s="14"/>
      <c r="AHV235" s="14"/>
      <c r="AHW235" s="14"/>
      <c r="AHX235" s="14"/>
      <c r="AHY235" s="14"/>
      <c r="AHZ235" s="14"/>
      <c r="AIA235" s="14"/>
      <c r="AIB235" s="14"/>
      <c r="AIC235" s="14"/>
      <c r="AID235" s="14"/>
      <c r="AIE235" s="14"/>
      <c r="AIF235" s="14"/>
      <c r="AIG235" s="14"/>
      <c r="AIH235" s="14"/>
      <c r="AII235" s="14"/>
      <c r="AIJ235" s="14"/>
      <c r="AIK235" s="14"/>
      <c r="AIL235" s="14"/>
      <c r="AIM235" s="14"/>
      <c r="AIN235" s="14"/>
      <c r="AIO235" s="14"/>
      <c r="AIP235" s="14"/>
      <c r="AIQ235" s="14"/>
      <c r="AIR235" s="14"/>
      <c r="AIS235" s="14"/>
      <c r="AIT235" s="14"/>
      <c r="AIU235" s="14"/>
      <c r="AIV235" s="14"/>
      <c r="AIW235" s="14"/>
      <c r="AIX235" s="14"/>
      <c r="AIY235" s="14"/>
      <c r="AIZ235" s="14"/>
      <c r="AJA235" s="14"/>
      <c r="AJB235" s="14"/>
      <c r="AJC235" s="14"/>
      <c r="AJD235" s="14"/>
      <c r="AJE235" s="14"/>
      <c r="AJF235" s="14"/>
      <c r="AJG235" s="14"/>
      <c r="AJH235" s="14"/>
      <c r="AJI235" s="14"/>
      <c r="AJJ235" s="14"/>
      <c r="AJK235" s="14"/>
      <c r="AJL235" s="14"/>
      <c r="AJM235" s="14"/>
      <c r="AJN235" s="14"/>
      <c r="AJO235" s="14"/>
      <c r="AJP235" s="14"/>
      <c r="AJQ235" s="14"/>
      <c r="AJR235" s="14"/>
      <c r="AJS235" s="14"/>
      <c r="AJT235" s="14"/>
      <c r="AJU235" s="14"/>
      <c r="AJV235" s="14"/>
      <c r="AJW235" s="14"/>
      <c r="AJX235" s="14"/>
      <c r="AJY235" s="14"/>
      <c r="AJZ235" s="14"/>
      <c r="AKA235" s="14"/>
      <c r="AKB235" s="14"/>
      <c r="AKC235" s="14"/>
      <c r="AKD235" s="14"/>
      <c r="AKE235" s="14"/>
      <c r="AKF235" s="14"/>
      <c r="AKG235" s="14"/>
      <c r="AKH235" s="14"/>
      <c r="AKI235" s="14"/>
      <c r="AKJ235" s="14"/>
      <c r="AKK235" s="14"/>
      <c r="AKL235" s="14"/>
      <c r="AKM235" s="14"/>
      <c r="AKN235" s="14"/>
      <c r="AKO235" s="14"/>
      <c r="AKP235" s="14"/>
      <c r="AKQ235" s="14"/>
      <c r="AKR235" s="14"/>
      <c r="AKS235" s="14"/>
      <c r="AKT235" s="14"/>
      <c r="AKU235" s="14"/>
      <c r="AKV235" s="14"/>
      <c r="AKW235" s="14"/>
      <c r="AKX235" s="14"/>
      <c r="AKY235" s="14"/>
      <c r="AKZ235" s="14"/>
      <c r="ALA235" s="14"/>
      <c r="ALB235" s="14"/>
      <c r="ALC235" s="14"/>
      <c r="ALD235" s="14"/>
      <c r="ALE235" s="14"/>
      <c r="ALF235" s="14"/>
      <c r="ALG235" s="14"/>
      <c r="ALH235" s="14"/>
      <c r="ALI235" s="14"/>
      <c r="ALJ235" s="14"/>
      <c r="ALK235" s="14"/>
      <c r="ALL235" s="14"/>
      <c r="ALM235" s="14"/>
      <c r="ALN235" s="14"/>
      <c r="ALO235" s="14"/>
      <c r="ALP235" s="14"/>
      <c r="ALQ235" s="14"/>
      <c r="ALR235" s="14"/>
      <c r="ALS235" s="14"/>
      <c r="ALT235" s="14"/>
      <c r="ALU235" s="14"/>
      <c r="ALV235" s="14"/>
      <c r="ALW235" s="14"/>
      <c r="ALX235" s="14"/>
      <c r="ALY235" s="14"/>
      <c r="ALZ235" s="14"/>
      <c r="AMA235" s="14"/>
      <c r="AMB235" s="14"/>
      <c r="AMC235" s="14"/>
      <c r="AMD235" s="14"/>
      <c r="AME235" s="14"/>
      <c r="AMF235" s="14"/>
      <c r="AMG235" s="14"/>
      <c r="AMH235" s="14"/>
      <c r="AMI235" s="14"/>
      <c r="AMJ235" s="14"/>
      <c r="AMK235" s="14"/>
      <c r="AML235" s="14"/>
      <c r="AMM235" s="14"/>
      <c r="AMN235" s="14"/>
      <c r="AMO235" s="14"/>
      <c r="AMP235" s="14"/>
      <c r="AMQ235" s="14"/>
      <c r="AMR235" s="14"/>
      <c r="AMS235" s="14"/>
      <c r="AMT235" s="14"/>
      <c r="AMU235" s="14"/>
      <c r="AMV235" s="14"/>
      <c r="AMW235" s="14"/>
      <c r="AMX235" s="14"/>
      <c r="AMY235" s="14"/>
      <c r="AMZ235" s="14"/>
      <c r="ANA235" s="14"/>
      <c r="ANB235" s="14"/>
      <c r="ANC235" s="14"/>
      <c r="AND235" s="14"/>
      <c r="ANE235" s="14"/>
      <c r="ANF235" s="14"/>
      <c r="ANG235" s="14"/>
      <c r="ANH235" s="14"/>
      <c r="ANI235" s="14"/>
      <c r="ANJ235" s="14"/>
      <c r="ANK235" s="14"/>
      <c r="ANL235" s="14"/>
      <c r="ANM235" s="14"/>
      <c r="ANN235" s="14"/>
      <c r="ANO235" s="14"/>
      <c r="ANP235" s="14"/>
      <c r="ANQ235" s="14"/>
      <c r="ANR235" s="14"/>
      <c r="ANS235" s="14"/>
      <c r="ANT235" s="14"/>
      <c r="ANU235" s="14"/>
      <c r="ANV235" s="14"/>
      <c r="ANW235" s="14"/>
      <c r="ANX235" s="14"/>
      <c r="ANY235" s="14"/>
      <c r="ANZ235" s="14"/>
      <c r="AOA235" s="14"/>
      <c r="AOB235" s="14"/>
      <c r="AOC235" s="14"/>
      <c r="AOD235" s="14"/>
      <c r="AOE235" s="14"/>
      <c r="AOF235" s="14"/>
      <c r="AOG235" s="14"/>
      <c r="AOH235" s="14"/>
      <c r="AOI235" s="14"/>
      <c r="AOJ235" s="14"/>
      <c r="AOK235" s="14"/>
      <c r="AOL235" s="14"/>
      <c r="AOM235" s="14"/>
      <c r="AON235" s="14"/>
      <c r="AOO235" s="14"/>
      <c r="AOP235" s="14"/>
      <c r="AOQ235" s="14"/>
      <c r="AOR235" s="14"/>
      <c r="AOS235" s="14"/>
      <c r="AOT235" s="14"/>
      <c r="AOU235" s="14"/>
      <c r="AOV235" s="14"/>
      <c r="AOW235" s="14"/>
      <c r="AOX235" s="14"/>
      <c r="AOY235" s="14"/>
      <c r="AOZ235" s="14"/>
      <c r="APA235" s="14"/>
      <c r="APB235" s="14"/>
      <c r="APC235" s="14"/>
      <c r="APD235" s="14"/>
      <c r="APE235" s="14"/>
      <c r="APF235" s="14"/>
      <c r="APG235" s="14"/>
      <c r="APH235" s="14"/>
      <c r="API235" s="14"/>
      <c r="APJ235" s="14"/>
      <c r="APK235" s="14"/>
      <c r="APL235" s="14"/>
      <c r="APM235" s="14"/>
      <c r="APN235" s="14"/>
      <c r="APO235" s="14"/>
      <c r="APP235" s="14"/>
      <c r="APQ235" s="14"/>
      <c r="APR235" s="14"/>
      <c r="APS235" s="14"/>
      <c r="APT235" s="14"/>
      <c r="APU235" s="14"/>
      <c r="APV235" s="14"/>
      <c r="APW235" s="14"/>
      <c r="APX235" s="14"/>
      <c r="APY235" s="14"/>
      <c r="APZ235" s="14"/>
      <c r="AQA235" s="14"/>
      <c r="AQB235" s="14"/>
      <c r="AQC235" s="14"/>
      <c r="AQD235" s="14"/>
      <c r="AQE235" s="14"/>
      <c r="AQF235" s="14"/>
      <c r="AQG235" s="14"/>
      <c r="AQH235" s="14"/>
      <c r="AQI235" s="14"/>
      <c r="AQJ235" s="14"/>
      <c r="AQK235" s="14"/>
      <c r="AQL235" s="14"/>
      <c r="AQM235" s="14"/>
      <c r="AQN235" s="14"/>
      <c r="AQO235" s="14"/>
      <c r="AQP235" s="14"/>
      <c r="AQQ235" s="14"/>
      <c r="AQR235" s="14"/>
      <c r="AQS235" s="14"/>
      <c r="AQT235" s="14"/>
      <c r="AQU235" s="14"/>
      <c r="AQV235" s="14"/>
      <c r="AQW235" s="14"/>
      <c r="AQX235" s="14"/>
      <c r="AQY235" s="14"/>
      <c r="AQZ235" s="14"/>
      <c r="ARA235" s="14"/>
      <c r="ARB235" s="14"/>
      <c r="ARC235" s="14"/>
      <c r="ARD235" s="14"/>
      <c r="ARE235" s="14"/>
      <c r="ARF235" s="14"/>
      <c r="ARG235" s="14"/>
      <c r="ARH235" s="14"/>
      <c r="ARI235" s="14"/>
      <c r="ARJ235" s="14"/>
      <c r="ARK235" s="14"/>
      <c r="ARL235" s="14"/>
      <c r="ARM235" s="14"/>
      <c r="ARN235" s="14"/>
      <c r="ARO235" s="14"/>
      <c r="ARP235" s="14"/>
      <c r="ARQ235" s="14"/>
      <c r="ARR235" s="14"/>
      <c r="ARS235" s="14"/>
      <c r="ART235" s="14"/>
      <c r="ARU235" s="14"/>
      <c r="ARV235" s="14"/>
      <c r="ARW235" s="14"/>
      <c r="ARX235" s="14"/>
      <c r="ARY235" s="14"/>
      <c r="ARZ235" s="14"/>
      <c r="ASA235" s="14"/>
      <c r="ASB235" s="14"/>
      <c r="ASC235" s="14"/>
      <c r="ASD235" s="14"/>
      <c r="ASE235" s="14"/>
      <c r="ASF235" s="14"/>
      <c r="ASG235" s="14"/>
      <c r="ASH235" s="14"/>
      <c r="ASI235" s="14"/>
      <c r="ASJ235" s="14"/>
      <c r="ASK235" s="14"/>
      <c r="ASL235" s="14"/>
      <c r="ASM235" s="14"/>
      <c r="ASN235" s="14"/>
      <c r="ASO235" s="14"/>
      <c r="ASP235" s="14"/>
      <c r="ASQ235" s="14"/>
      <c r="ASR235" s="14"/>
      <c r="ASS235" s="14"/>
      <c r="AST235" s="14"/>
      <c r="ASU235" s="14"/>
      <c r="ASV235" s="14"/>
      <c r="ASW235" s="14"/>
      <c r="ASX235" s="14"/>
      <c r="ASY235" s="14"/>
      <c r="ASZ235" s="14"/>
      <c r="ATA235" s="14"/>
      <c r="ATB235" s="14"/>
      <c r="ATC235" s="14"/>
      <c r="ATD235" s="14"/>
    </row>
    <row r="236" spans="63:1200">
      <c r="BK236" s="14" t="str">
        <f t="shared" si="2117"/>
        <v/>
      </c>
      <c r="ABO236" s="14"/>
      <c r="ABP236" s="14"/>
      <c r="ABQ236" s="14"/>
      <c r="ABR236" s="14"/>
      <c r="ABS236" s="14"/>
      <c r="ABT236" s="14"/>
      <c r="ABU236" s="14"/>
      <c r="ABV236" s="14"/>
      <c r="ABW236" s="14"/>
      <c r="ABX236" s="14"/>
      <c r="ABY236" s="14"/>
      <c r="ABZ236" s="14"/>
      <c r="ACA236" s="14"/>
      <c r="ACB236" s="14"/>
      <c r="ACC236" s="14"/>
      <c r="ACD236" s="14"/>
      <c r="ACE236" s="14"/>
      <c r="ACF236" s="14"/>
      <c r="ACG236" s="14"/>
      <c r="ACH236" s="14"/>
      <c r="ACI236" s="14"/>
      <c r="ACJ236" s="14"/>
      <c r="ACK236" s="14"/>
      <c r="ACL236" s="14"/>
      <c r="ACM236" s="14"/>
      <c r="ACN236" s="14"/>
      <c r="ACO236" s="14"/>
      <c r="ACP236" s="14"/>
      <c r="ACQ236" s="14"/>
      <c r="ACR236" s="14"/>
      <c r="ACS236" s="14"/>
      <c r="ACT236" s="14"/>
      <c r="ACU236" s="14"/>
      <c r="ACV236" s="14"/>
      <c r="ACW236" s="14"/>
      <c r="ACX236" s="14"/>
      <c r="ACY236" s="14"/>
      <c r="ACZ236" s="14"/>
      <c r="ADA236" s="14"/>
      <c r="ADB236" s="14"/>
      <c r="ADC236" s="14"/>
      <c r="ADD236" s="14"/>
      <c r="ADE236" s="14"/>
      <c r="ADF236" s="14"/>
      <c r="ADG236" s="14"/>
      <c r="ADH236" s="14"/>
      <c r="ADI236" s="14"/>
      <c r="ADJ236" s="14"/>
      <c r="ADK236" s="14"/>
      <c r="ADL236" s="14"/>
      <c r="ADM236" s="14"/>
      <c r="ADN236" s="14"/>
      <c r="ADO236" s="14"/>
      <c r="ADP236" s="14"/>
      <c r="ADQ236" s="14"/>
      <c r="ADR236" s="14"/>
      <c r="ADS236" s="14"/>
      <c r="ADT236" s="14"/>
      <c r="ADU236" s="14"/>
      <c r="ADV236" s="14"/>
      <c r="ADW236" s="14"/>
      <c r="ADX236" s="14"/>
      <c r="ADY236" s="14"/>
      <c r="ADZ236" s="14"/>
      <c r="AEA236" s="14"/>
      <c r="AEB236" s="14"/>
      <c r="AEC236" s="14"/>
      <c r="AED236" s="14"/>
      <c r="AEE236" s="14"/>
      <c r="AEF236" s="14"/>
      <c r="AEG236" s="14"/>
      <c r="AEH236" s="14"/>
      <c r="AEI236" s="14"/>
      <c r="AEJ236" s="14"/>
      <c r="AEK236" s="14"/>
      <c r="AEL236" s="14"/>
      <c r="AEM236" s="14"/>
      <c r="AEN236" s="14"/>
      <c r="AEO236" s="14"/>
      <c r="AEP236" s="14"/>
      <c r="AEQ236" s="14"/>
      <c r="AER236" s="14"/>
      <c r="AES236" s="14"/>
      <c r="AET236" s="14"/>
      <c r="AEU236" s="14"/>
      <c r="AEV236" s="14"/>
      <c r="AEW236" s="14"/>
      <c r="AEX236" s="14"/>
      <c r="AEY236" s="14"/>
      <c r="AEZ236" s="14"/>
      <c r="AFA236" s="14"/>
      <c r="AFB236" s="14"/>
      <c r="AFC236" s="14"/>
      <c r="AFD236" s="14"/>
      <c r="AFE236" s="14"/>
      <c r="AFF236" s="14"/>
      <c r="AFG236" s="14"/>
      <c r="AFH236" s="14"/>
      <c r="AFI236" s="14"/>
      <c r="AFJ236" s="14"/>
      <c r="AFK236" s="14"/>
      <c r="AFL236" s="14"/>
      <c r="AFM236" s="14"/>
      <c r="AFN236" s="14"/>
      <c r="AFO236" s="14"/>
      <c r="AFP236" s="14"/>
      <c r="AFQ236" s="14"/>
      <c r="AFR236" s="14"/>
      <c r="AFS236" s="14"/>
      <c r="AFT236" s="14"/>
      <c r="AFU236" s="14"/>
      <c r="AFV236" s="14"/>
      <c r="AFW236" s="14"/>
      <c r="AFX236" s="14"/>
      <c r="AFY236" s="14"/>
      <c r="AFZ236" s="14"/>
      <c r="AGA236" s="14"/>
      <c r="AGB236" s="14"/>
      <c r="AGC236" s="14"/>
      <c r="AGD236" s="14"/>
      <c r="AGE236" s="14"/>
      <c r="AGF236" s="14"/>
      <c r="AGG236" s="14"/>
      <c r="AGH236" s="14"/>
      <c r="AGI236" s="14"/>
      <c r="AGJ236" s="14"/>
      <c r="AGK236" s="14"/>
      <c r="AGL236" s="14"/>
      <c r="AGM236" s="14"/>
      <c r="AGN236" s="14"/>
      <c r="AGO236" s="14"/>
      <c r="AGP236" s="14"/>
      <c r="AGQ236" s="14"/>
      <c r="AGR236" s="14"/>
      <c r="AGS236" s="14"/>
      <c r="AGT236" s="14"/>
      <c r="AGU236" s="14"/>
      <c r="AGV236" s="14"/>
      <c r="AGW236" s="14"/>
      <c r="AGX236" s="14"/>
      <c r="AGY236" s="14"/>
      <c r="AGZ236" s="14"/>
      <c r="AHA236" s="14"/>
      <c r="AHB236" s="14"/>
      <c r="AHC236" s="14"/>
      <c r="AHD236" s="14"/>
      <c r="AHE236" s="14"/>
      <c r="AHF236" s="14"/>
      <c r="AHG236" s="14"/>
      <c r="AHH236" s="14"/>
      <c r="AHI236" s="14"/>
      <c r="AHJ236" s="14"/>
      <c r="AHK236" s="14"/>
      <c r="AHL236" s="14"/>
      <c r="AHM236" s="14"/>
      <c r="AHN236" s="14"/>
      <c r="AHO236" s="14"/>
      <c r="AHP236" s="14"/>
      <c r="AHQ236" s="14"/>
      <c r="AHR236" s="14"/>
      <c r="AHS236" s="14"/>
      <c r="AHT236" s="14"/>
      <c r="AHU236" s="14"/>
      <c r="AHV236" s="14"/>
      <c r="AHW236" s="14"/>
      <c r="AHX236" s="14"/>
      <c r="AHY236" s="14"/>
      <c r="AHZ236" s="14"/>
      <c r="AIA236" s="14"/>
      <c r="AIB236" s="14"/>
      <c r="AIC236" s="14"/>
      <c r="AID236" s="14"/>
      <c r="AIE236" s="14"/>
      <c r="AIF236" s="14"/>
      <c r="AIG236" s="14"/>
      <c r="AIH236" s="14"/>
      <c r="AII236" s="14"/>
      <c r="AIJ236" s="14"/>
      <c r="AIK236" s="14"/>
      <c r="AIL236" s="14"/>
      <c r="AIM236" s="14"/>
      <c r="AIN236" s="14"/>
      <c r="AIO236" s="14"/>
      <c r="AIP236" s="14"/>
      <c r="AIQ236" s="14"/>
      <c r="AIR236" s="14"/>
      <c r="AIS236" s="14"/>
      <c r="AIT236" s="14"/>
      <c r="AIU236" s="14"/>
      <c r="AIV236" s="14"/>
      <c r="AIW236" s="14"/>
      <c r="AIX236" s="14"/>
      <c r="AIY236" s="14"/>
      <c r="AIZ236" s="14"/>
      <c r="AJA236" s="14"/>
      <c r="AJB236" s="14"/>
      <c r="AJC236" s="14"/>
      <c r="AJD236" s="14"/>
      <c r="AJE236" s="14"/>
      <c r="AJF236" s="14"/>
      <c r="AJG236" s="14"/>
      <c r="AJH236" s="14"/>
      <c r="AJI236" s="14"/>
      <c r="AJJ236" s="14"/>
      <c r="AJK236" s="14"/>
      <c r="AJL236" s="14"/>
      <c r="AJM236" s="14"/>
      <c r="AJN236" s="14"/>
      <c r="AJO236" s="14"/>
      <c r="AJP236" s="14"/>
      <c r="AJQ236" s="14"/>
      <c r="AJR236" s="14"/>
      <c r="AJS236" s="14"/>
      <c r="AJT236" s="14"/>
      <c r="AJU236" s="14"/>
      <c r="AJV236" s="14"/>
      <c r="AJW236" s="14"/>
      <c r="AJX236" s="14"/>
      <c r="AJY236" s="14"/>
      <c r="AJZ236" s="14"/>
      <c r="AKA236" s="14"/>
      <c r="AKB236" s="14"/>
      <c r="AKC236" s="14"/>
      <c r="AKD236" s="14"/>
      <c r="AKE236" s="14"/>
      <c r="AKF236" s="14"/>
      <c r="AKG236" s="14"/>
      <c r="AKH236" s="14"/>
      <c r="AKI236" s="14"/>
      <c r="AKJ236" s="14"/>
      <c r="AKK236" s="14"/>
      <c r="AKL236" s="14"/>
      <c r="AKM236" s="14"/>
      <c r="AKN236" s="14"/>
      <c r="AKO236" s="14"/>
      <c r="AKP236" s="14"/>
      <c r="AKQ236" s="14"/>
      <c r="AKR236" s="14"/>
      <c r="AKS236" s="14"/>
      <c r="AKT236" s="14"/>
      <c r="AKU236" s="14"/>
      <c r="AKV236" s="14"/>
      <c r="AKW236" s="14"/>
      <c r="AKX236" s="14"/>
      <c r="AKY236" s="14"/>
      <c r="AKZ236" s="14"/>
      <c r="ALA236" s="14"/>
      <c r="ALB236" s="14"/>
      <c r="ALC236" s="14"/>
      <c r="ALD236" s="14"/>
      <c r="ALE236" s="14"/>
      <c r="ALF236" s="14"/>
      <c r="ALG236" s="14"/>
      <c r="ALH236" s="14"/>
      <c r="ALI236" s="14"/>
      <c r="ALJ236" s="14"/>
      <c r="ALK236" s="14"/>
      <c r="ALL236" s="14"/>
      <c r="ALM236" s="14"/>
      <c r="ALN236" s="14"/>
      <c r="ALO236" s="14"/>
      <c r="ALP236" s="14"/>
      <c r="ALQ236" s="14"/>
      <c r="ALR236" s="14"/>
      <c r="ALS236" s="14"/>
      <c r="ALT236" s="14"/>
      <c r="ALU236" s="14"/>
      <c r="ALV236" s="14"/>
      <c r="ALW236" s="14"/>
      <c r="ALX236" s="14"/>
      <c r="ALY236" s="14"/>
      <c r="ALZ236" s="14"/>
      <c r="AMA236" s="14"/>
      <c r="AMB236" s="14"/>
      <c r="AMC236" s="14"/>
      <c r="AMD236" s="14"/>
      <c r="AME236" s="14"/>
      <c r="AMF236" s="14"/>
      <c r="AMG236" s="14"/>
      <c r="AMH236" s="14"/>
      <c r="AMI236" s="14"/>
      <c r="AMJ236" s="14"/>
      <c r="AMK236" s="14"/>
      <c r="AML236" s="14"/>
      <c r="AMM236" s="14"/>
      <c r="AMN236" s="14"/>
      <c r="AMO236" s="14"/>
      <c r="AMP236" s="14"/>
      <c r="AMQ236" s="14"/>
      <c r="AMR236" s="14"/>
      <c r="AMS236" s="14"/>
      <c r="AMT236" s="14"/>
      <c r="AMU236" s="14"/>
      <c r="AMV236" s="14"/>
      <c r="AMW236" s="14"/>
      <c r="AMX236" s="14"/>
      <c r="AMY236" s="14"/>
      <c r="AMZ236" s="14"/>
      <c r="ANA236" s="14"/>
      <c r="ANB236" s="14"/>
      <c r="ANC236" s="14"/>
      <c r="AND236" s="14"/>
      <c r="ANE236" s="14"/>
      <c r="ANF236" s="14"/>
      <c r="ANG236" s="14"/>
      <c r="ANH236" s="14"/>
      <c r="ANI236" s="14"/>
      <c r="ANJ236" s="14"/>
      <c r="ANK236" s="14"/>
      <c r="ANL236" s="14"/>
      <c r="ANM236" s="14"/>
      <c r="ANN236" s="14"/>
      <c r="ANO236" s="14"/>
      <c r="ANP236" s="14"/>
      <c r="ANQ236" s="14"/>
      <c r="ANR236" s="14"/>
      <c r="ANS236" s="14"/>
      <c r="ANT236" s="14"/>
      <c r="ANU236" s="14"/>
      <c r="ANV236" s="14"/>
      <c r="ANW236" s="14"/>
      <c r="ANX236" s="14"/>
      <c r="ANY236" s="14"/>
      <c r="ANZ236" s="14"/>
      <c r="AOA236" s="14"/>
      <c r="AOB236" s="14"/>
      <c r="AOC236" s="14"/>
      <c r="AOD236" s="14"/>
      <c r="AOE236" s="14"/>
      <c r="AOF236" s="14"/>
      <c r="AOG236" s="14"/>
      <c r="AOH236" s="14"/>
      <c r="AOI236" s="14"/>
      <c r="AOJ236" s="14"/>
      <c r="AOK236" s="14"/>
      <c r="AOL236" s="14"/>
      <c r="AOM236" s="14"/>
      <c r="AON236" s="14"/>
      <c r="AOO236" s="14"/>
      <c r="AOP236" s="14"/>
      <c r="AOQ236" s="14"/>
      <c r="AOR236" s="14"/>
      <c r="AOS236" s="14"/>
      <c r="AOT236" s="14"/>
      <c r="AOU236" s="14"/>
      <c r="AOV236" s="14"/>
      <c r="AOW236" s="14"/>
      <c r="AOX236" s="14"/>
      <c r="AOY236" s="14"/>
      <c r="AOZ236" s="14"/>
      <c r="APA236" s="14"/>
      <c r="APB236" s="14"/>
      <c r="APC236" s="14"/>
      <c r="APD236" s="14"/>
      <c r="APE236" s="14"/>
      <c r="APF236" s="14"/>
      <c r="APG236" s="14"/>
      <c r="APH236" s="14"/>
      <c r="API236" s="14"/>
      <c r="APJ236" s="14"/>
      <c r="APK236" s="14"/>
      <c r="APL236" s="14"/>
      <c r="APM236" s="14"/>
      <c r="APN236" s="14"/>
      <c r="APO236" s="14"/>
      <c r="APP236" s="14"/>
      <c r="APQ236" s="14"/>
      <c r="APR236" s="14"/>
      <c r="APS236" s="14"/>
      <c r="APT236" s="14"/>
      <c r="APU236" s="14"/>
      <c r="APV236" s="14"/>
      <c r="APW236" s="14"/>
      <c r="APX236" s="14"/>
      <c r="APY236" s="14"/>
      <c r="APZ236" s="14"/>
      <c r="AQA236" s="14"/>
      <c r="AQB236" s="14"/>
      <c r="AQC236" s="14"/>
      <c r="AQD236" s="14"/>
      <c r="AQE236" s="14"/>
      <c r="AQF236" s="14"/>
      <c r="AQG236" s="14"/>
      <c r="AQH236" s="14"/>
      <c r="AQI236" s="14"/>
      <c r="AQJ236" s="14"/>
      <c r="AQK236" s="14"/>
      <c r="AQL236" s="14"/>
      <c r="AQM236" s="14"/>
      <c r="AQN236" s="14"/>
      <c r="AQO236" s="14"/>
      <c r="AQP236" s="14"/>
      <c r="AQQ236" s="14"/>
      <c r="AQR236" s="14"/>
      <c r="AQS236" s="14"/>
      <c r="AQT236" s="14"/>
      <c r="AQU236" s="14"/>
      <c r="AQV236" s="14"/>
      <c r="AQW236" s="14"/>
      <c r="AQX236" s="14"/>
      <c r="AQY236" s="14"/>
      <c r="AQZ236" s="14"/>
      <c r="ARA236" s="14"/>
      <c r="ARB236" s="14"/>
      <c r="ARC236" s="14"/>
      <c r="ARD236" s="14"/>
      <c r="ARE236" s="14"/>
      <c r="ARF236" s="14"/>
      <c r="ARG236" s="14"/>
      <c r="ARH236" s="14"/>
      <c r="ARI236" s="14"/>
      <c r="ARJ236" s="14"/>
      <c r="ARK236" s="14"/>
      <c r="ARL236" s="14"/>
      <c r="ARM236" s="14"/>
      <c r="ARN236" s="14"/>
      <c r="ARO236" s="14"/>
      <c r="ARP236" s="14"/>
      <c r="ARQ236" s="14"/>
      <c r="ARR236" s="14"/>
      <c r="ARS236" s="14"/>
      <c r="ART236" s="14"/>
      <c r="ARU236" s="14"/>
      <c r="ARV236" s="14"/>
      <c r="ARW236" s="14"/>
      <c r="ARX236" s="14"/>
      <c r="ARY236" s="14"/>
      <c r="ARZ236" s="14"/>
      <c r="ASA236" s="14"/>
      <c r="ASB236" s="14"/>
      <c r="ASC236" s="14"/>
      <c r="ASD236" s="14"/>
      <c r="ASE236" s="14"/>
      <c r="ASF236" s="14"/>
      <c r="ASG236" s="14"/>
      <c r="ASH236" s="14"/>
      <c r="ASI236" s="14"/>
      <c r="ASJ236" s="14"/>
      <c r="ASK236" s="14"/>
      <c r="ASL236" s="14"/>
      <c r="ASM236" s="14"/>
      <c r="ASN236" s="14"/>
      <c r="ASO236" s="14"/>
      <c r="ASP236" s="14"/>
      <c r="ASQ236" s="14"/>
      <c r="ASR236" s="14"/>
      <c r="ASS236" s="14"/>
      <c r="AST236" s="14"/>
      <c r="ASU236" s="14"/>
      <c r="ASV236" s="14"/>
      <c r="ASW236" s="14"/>
      <c r="ASX236" s="14"/>
      <c r="ASY236" s="14"/>
      <c r="ASZ236" s="14"/>
      <c r="ATA236" s="14"/>
      <c r="ATB236" s="14"/>
      <c r="ATC236" s="14"/>
      <c r="ATD236" s="14"/>
    </row>
    <row r="237" spans="63:1200">
      <c r="BK237" s="14" t="str">
        <f t="shared" si="2117"/>
        <v/>
      </c>
      <c r="ABO237" s="14"/>
      <c r="ABP237" s="14"/>
      <c r="ABQ237" s="14"/>
      <c r="ABR237" s="14"/>
      <c r="ABS237" s="14"/>
      <c r="ABT237" s="14"/>
      <c r="ABU237" s="14"/>
      <c r="ABV237" s="14"/>
      <c r="ABW237" s="14"/>
      <c r="ABX237" s="14"/>
      <c r="ABY237" s="14"/>
      <c r="ABZ237" s="14"/>
      <c r="ACA237" s="14"/>
      <c r="ACB237" s="14"/>
      <c r="ACC237" s="14"/>
      <c r="ACD237" s="14"/>
      <c r="ACE237" s="14"/>
      <c r="ACF237" s="14"/>
      <c r="ACG237" s="14"/>
      <c r="ACH237" s="14"/>
      <c r="ACI237" s="14"/>
      <c r="ACJ237" s="14"/>
      <c r="ACK237" s="14"/>
      <c r="ACL237" s="14"/>
      <c r="ACM237" s="14"/>
      <c r="ACN237" s="14"/>
      <c r="ACO237" s="14"/>
      <c r="ACP237" s="14"/>
      <c r="ACQ237" s="14"/>
      <c r="ACR237" s="14"/>
      <c r="ACS237" s="14"/>
      <c r="ACT237" s="14"/>
      <c r="ACU237" s="14"/>
      <c r="ACV237" s="14"/>
      <c r="ACW237" s="14"/>
      <c r="ACX237" s="14"/>
      <c r="ACY237" s="14"/>
      <c r="ACZ237" s="14"/>
      <c r="ADA237" s="14"/>
      <c r="ADB237" s="14"/>
      <c r="ADC237" s="14"/>
      <c r="ADD237" s="14"/>
      <c r="ADE237" s="14"/>
      <c r="ADF237" s="14"/>
      <c r="ADG237" s="14"/>
      <c r="ADH237" s="14"/>
      <c r="ADI237" s="14"/>
      <c r="ADJ237" s="14"/>
      <c r="ADK237" s="14"/>
      <c r="ADL237" s="14"/>
      <c r="ADM237" s="14"/>
      <c r="ADN237" s="14"/>
      <c r="ADO237" s="14"/>
      <c r="ADP237" s="14"/>
      <c r="ADQ237" s="14"/>
      <c r="ADR237" s="14"/>
      <c r="ADS237" s="14"/>
      <c r="ADT237" s="14"/>
      <c r="ADU237" s="14"/>
      <c r="ADV237" s="14"/>
      <c r="ADW237" s="14"/>
      <c r="ADX237" s="14"/>
      <c r="ADY237" s="14"/>
      <c r="ADZ237" s="14"/>
      <c r="AEA237" s="14"/>
      <c r="AEB237" s="14"/>
      <c r="AEC237" s="14"/>
      <c r="AED237" s="14"/>
      <c r="AEE237" s="14"/>
      <c r="AEF237" s="14"/>
      <c r="AEG237" s="14"/>
      <c r="AEH237" s="14"/>
      <c r="AEI237" s="14"/>
      <c r="AEJ237" s="14"/>
      <c r="AEK237" s="14"/>
      <c r="AEL237" s="14"/>
      <c r="AEM237" s="14"/>
      <c r="AEN237" s="14"/>
      <c r="AEO237" s="14"/>
      <c r="AEP237" s="14"/>
      <c r="AEQ237" s="14"/>
      <c r="AER237" s="14"/>
      <c r="AES237" s="14"/>
      <c r="AET237" s="14"/>
      <c r="AEU237" s="14"/>
      <c r="AEV237" s="14"/>
      <c r="AEW237" s="14"/>
      <c r="AEX237" s="14"/>
      <c r="AEY237" s="14"/>
      <c r="AEZ237" s="14"/>
      <c r="AFA237" s="14"/>
      <c r="AFB237" s="14"/>
      <c r="AFC237" s="14"/>
      <c r="AFD237" s="14"/>
      <c r="AFE237" s="14"/>
      <c r="AFF237" s="14"/>
      <c r="AFG237" s="14"/>
      <c r="AFH237" s="14"/>
      <c r="AFI237" s="14"/>
      <c r="AFJ237" s="14"/>
      <c r="AFK237" s="14"/>
      <c r="AFL237" s="14"/>
      <c r="AFM237" s="14"/>
      <c r="AFN237" s="14"/>
      <c r="AFO237" s="14"/>
      <c r="AFP237" s="14"/>
      <c r="AFQ237" s="14"/>
      <c r="AFR237" s="14"/>
      <c r="AFS237" s="14"/>
      <c r="AFT237" s="14"/>
      <c r="AFU237" s="14"/>
      <c r="AFV237" s="14"/>
      <c r="AFW237" s="14"/>
      <c r="AFX237" s="14"/>
      <c r="AFY237" s="14"/>
      <c r="AFZ237" s="14"/>
      <c r="AGA237" s="14"/>
      <c r="AGB237" s="14"/>
      <c r="AGC237" s="14"/>
      <c r="AGD237" s="14"/>
      <c r="AGE237" s="14"/>
      <c r="AGF237" s="14"/>
      <c r="AGG237" s="14"/>
      <c r="AGH237" s="14"/>
      <c r="AGI237" s="14"/>
      <c r="AGJ237" s="14"/>
      <c r="AGK237" s="14"/>
      <c r="AGL237" s="14"/>
      <c r="AGM237" s="14"/>
      <c r="AGN237" s="14"/>
      <c r="AGO237" s="14"/>
      <c r="AGP237" s="14"/>
      <c r="AGQ237" s="14"/>
      <c r="AGR237" s="14"/>
      <c r="AGS237" s="14"/>
      <c r="AGT237" s="14"/>
      <c r="AGU237" s="14"/>
      <c r="AGV237" s="14"/>
      <c r="AGW237" s="14"/>
      <c r="AGX237" s="14"/>
      <c r="AGY237" s="14"/>
      <c r="AGZ237" s="14"/>
      <c r="AHA237" s="14"/>
      <c r="AHB237" s="14"/>
      <c r="AHC237" s="14"/>
      <c r="AHD237" s="14"/>
      <c r="AHE237" s="14"/>
      <c r="AHF237" s="14"/>
      <c r="AHG237" s="14"/>
      <c r="AHH237" s="14"/>
      <c r="AHI237" s="14"/>
      <c r="AHJ237" s="14"/>
      <c r="AHK237" s="14"/>
      <c r="AHL237" s="14"/>
      <c r="AHM237" s="14"/>
      <c r="AHN237" s="14"/>
      <c r="AHO237" s="14"/>
      <c r="AHP237" s="14"/>
      <c r="AHQ237" s="14"/>
      <c r="AHR237" s="14"/>
      <c r="AHS237" s="14"/>
      <c r="AHT237" s="14"/>
      <c r="AHU237" s="14"/>
      <c r="AHV237" s="14"/>
      <c r="AHW237" s="14"/>
      <c r="AHX237" s="14"/>
      <c r="AHY237" s="14"/>
      <c r="AHZ237" s="14"/>
      <c r="AIA237" s="14"/>
      <c r="AIB237" s="14"/>
      <c r="AIC237" s="14"/>
      <c r="AID237" s="14"/>
      <c r="AIE237" s="14"/>
      <c r="AIF237" s="14"/>
      <c r="AIG237" s="14"/>
      <c r="AIH237" s="14"/>
      <c r="AII237" s="14"/>
      <c r="AIJ237" s="14"/>
      <c r="AIK237" s="14"/>
      <c r="AIL237" s="14"/>
      <c r="AIM237" s="14"/>
      <c r="AIN237" s="14"/>
      <c r="AIO237" s="14"/>
      <c r="AIP237" s="14"/>
      <c r="AIQ237" s="14"/>
      <c r="AIR237" s="14"/>
      <c r="AIS237" s="14"/>
      <c r="AIT237" s="14"/>
      <c r="AIU237" s="14"/>
      <c r="AIV237" s="14"/>
      <c r="AIW237" s="14"/>
      <c r="AIX237" s="14"/>
      <c r="AIY237" s="14"/>
      <c r="AIZ237" s="14"/>
      <c r="AJA237" s="14"/>
      <c r="AJB237" s="14"/>
      <c r="AJC237" s="14"/>
      <c r="AJD237" s="14"/>
      <c r="AJE237" s="14"/>
      <c r="AJF237" s="14"/>
      <c r="AJG237" s="14"/>
      <c r="AJH237" s="14"/>
      <c r="AJI237" s="14"/>
      <c r="AJJ237" s="14"/>
      <c r="AJK237" s="14"/>
      <c r="AJL237" s="14"/>
      <c r="AJM237" s="14"/>
      <c r="AJN237" s="14"/>
      <c r="AJO237" s="14"/>
      <c r="AJP237" s="14"/>
      <c r="AJQ237" s="14"/>
      <c r="AJR237" s="14"/>
      <c r="AJS237" s="14"/>
      <c r="AJT237" s="14"/>
      <c r="AJU237" s="14"/>
      <c r="AJV237" s="14"/>
      <c r="AJW237" s="14"/>
      <c r="AJX237" s="14"/>
      <c r="AJY237" s="14"/>
      <c r="AJZ237" s="14"/>
      <c r="AKA237" s="14"/>
      <c r="AKB237" s="14"/>
      <c r="AKC237" s="14"/>
      <c r="AKD237" s="14"/>
      <c r="AKE237" s="14"/>
      <c r="AKF237" s="14"/>
      <c r="AKG237" s="14"/>
      <c r="AKH237" s="14"/>
      <c r="AKI237" s="14"/>
      <c r="AKJ237" s="14"/>
      <c r="AKK237" s="14"/>
      <c r="AKL237" s="14"/>
      <c r="AKM237" s="14"/>
      <c r="AKN237" s="14"/>
      <c r="AKO237" s="14"/>
      <c r="AKP237" s="14"/>
      <c r="AKQ237" s="14"/>
      <c r="AKR237" s="14"/>
      <c r="AKS237" s="14"/>
      <c r="AKT237" s="14"/>
      <c r="AKU237" s="14"/>
      <c r="AKV237" s="14"/>
      <c r="AKW237" s="14"/>
      <c r="AKX237" s="14"/>
      <c r="AKY237" s="14"/>
      <c r="AKZ237" s="14"/>
      <c r="ALA237" s="14"/>
      <c r="ALB237" s="14"/>
      <c r="ALC237" s="14"/>
      <c r="ALD237" s="14"/>
      <c r="ALE237" s="14"/>
      <c r="ALF237" s="14"/>
      <c r="ALG237" s="14"/>
      <c r="ALH237" s="14"/>
      <c r="ALI237" s="14"/>
      <c r="ALJ237" s="14"/>
      <c r="ALK237" s="14"/>
      <c r="ALL237" s="14"/>
      <c r="ALM237" s="14"/>
      <c r="ALN237" s="14"/>
      <c r="ALO237" s="14"/>
      <c r="ALP237" s="14"/>
      <c r="ALQ237" s="14"/>
      <c r="ALR237" s="14"/>
      <c r="ALS237" s="14"/>
      <c r="ALT237" s="14"/>
      <c r="ALU237" s="14"/>
      <c r="ALV237" s="14"/>
      <c r="ALW237" s="14"/>
      <c r="ALX237" s="14"/>
      <c r="ALY237" s="14"/>
      <c r="ALZ237" s="14"/>
      <c r="AMA237" s="14"/>
      <c r="AMB237" s="14"/>
      <c r="AMC237" s="14"/>
      <c r="AMD237" s="14"/>
      <c r="AME237" s="14"/>
      <c r="AMF237" s="14"/>
      <c r="AMG237" s="14"/>
      <c r="AMH237" s="14"/>
      <c r="AMI237" s="14"/>
      <c r="AMJ237" s="14"/>
      <c r="AMK237" s="14"/>
      <c r="AML237" s="14"/>
      <c r="AMM237" s="14"/>
      <c r="AMN237" s="14"/>
      <c r="AMO237" s="14"/>
      <c r="AMP237" s="14"/>
      <c r="AMQ237" s="14"/>
      <c r="AMR237" s="14"/>
      <c r="AMS237" s="14"/>
      <c r="AMT237" s="14"/>
      <c r="AMU237" s="14"/>
      <c r="AMV237" s="14"/>
      <c r="AMW237" s="14"/>
      <c r="AMX237" s="14"/>
      <c r="AMY237" s="14"/>
      <c r="AMZ237" s="14"/>
      <c r="ANA237" s="14"/>
      <c r="ANB237" s="14"/>
      <c r="ANC237" s="14"/>
      <c r="AND237" s="14"/>
      <c r="ANE237" s="14"/>
      <c r="ANF237" s="14"/>
      <c r="ANG237" s="14"/>
      <c r="ANH237" s="14"/>
      <c r="ANI237" s="14"/>
      <c r="ANJ237" s="14"/>
      <c r="ANK237" s="14"/>
      <c r="ANL237" s="14"/>
      <c r="ANM237" s="14"/>
      <c r="ANN237" s="14"/>
      <c r="ANO237" s="14"/>
      <c r="ANP237" s="14"/>
      <c r="ANQ237" s="14"/>
      <c r="ANR237" s="14"/>
      <c r="ANS237" s="14"/>
      <c r="ANT237" s="14"/>
      <c r="ANU237" s="14"/>
      <c r="ANV237" s="14"/>
      <c r="ANW237" s="14"/>
      <c r="ANX237" s="14"/>
      <c r="ANY237" s="14"/>
      <c r="ANZ237" s="14"/>
      <c r="AOA237" s="14"/>
      <c r="AOB237" s="14"/>
      <c r="AOC237" s="14"/>
      <c r="AOD237" s="14"/>
      <c r="AOE237" s="14"/>
      <c r="AOF237" s="14"/>
      <c r="AOG237" s="14"/>
      <c r="AOH237" s="14"/>
      <c r="AOI237" s="14"/>
      <c r="AOJ237" s="14"/>
      <c r="AOK237" s="14"/>
      <c r="AOL237" s="14"/>
      <c r="AOM237" s="14"/>
      <c r="AON237" s="14"/>
      <c r="AOO237" s="14"/>
      <c r="AOP237" s="14"/>
      <c r="AOQ237" s="14"/>
      <c r="AOR237" s="14"/>
      <c r="AOS237" s="14"/>
      <c r="AOT237" s="14"/>
      <c r="AOU237" s="14"/>
      <c r="AOV237" s="14"/>
      <c r="AOW237" s="14"/>
      <c r="AOX237" s="14"/>
      <c r="AOY237" s="14"/>
      <c r="AOZ237" s="14"/>
      <c r="APA237" s="14"/>
      <c r="APB237" s="14"/>
      <c r="APC237" s="14"/>
      <c r="APD237" s="14"/>
      <c r="APE237" s="14"/>
      <c r="APF237" s="14"/>
      <c r="APG237" s="14"/>
      <c r="APH237" s="14"/>
      <c r="API237" s="14"/>
      <c r="APJ237" s="14"/>
      <c r="APK237" s="14"/>
      <c r="APL237" s="14"/>
      <c r="APM237" s="14"/>
      <c r="APN237" s="14"/>
      <c r="APO237" s="14"/>
      <c r="APP237" s="14"/>
      <c r="APQ237" s="14"/>
      <c r="APR237" s="14"/>
      <c r="APS237" s="14"/>
      <c r="APT237" s="14"/>
      <c r="APU237" s="14"/>
      <c r="APV237" s="14"/>
      <c r="APW237" s="14"/>
      <c r="APX237" s="14"/>
      <c r="APY237" s="14"/>
      <c r="APZ237" s="14"/>
      <c r="AQA237" s="14"/>
      <c r="AQB237" s="14"/>
      <c r="AQC237" s="14"/>
      <c r="AQD237" s="14"/>
      <c r="AQE237" s="14"/>
      <c r="AQF237" s="14"/>
      <c r="AQG237" s="14"/>
      <c r="AQH237" s="14"/>
      <c r="AQI237" s="14"/>
      <c r="AQJ237" s="14"/>
      <c r="AQK237" s="14"/>
      <c r="AQL237" s="14"/>
      <c r="AQM237" s="14"/>
      <c r="AQN237" s="14"/>
      <c r="AQO237" s="14"/>
      <c r="AQP237" s="14"/>
      <c r="AQQ237" s="14"/>
      <c r="AQR237" s="14"/>
      <c r="AQS237" s="14"/>
      <c r="AQT237" s="14"/>
      <c r="AQU237" s="14"/>
      <c r="AQV237" s="14"/>
      <c r="AQW237" s="14"/>
      <c r="AQX237" s="14"/>
      <c r="AQY237" s="14"/>
      <c r="AQZ237" s="14"/>
      <c r="ARA237" s="14"/>
      <c r="ARB237" s="14"/>
      <c r="ARC237" s="14"/>
      <c r="ARD237" s="14"/>
      <c r="ARE237" s="14"/>
      <c r="ARF237" s="14"/>
      <c r="ARG237" s="14"/>
      <c r="ARH237" s="14"/>
      <c r="ARI237" s="14"/>
      <c r="ARJ237" s="14"/>
      <c r="ARK237" s="14"/>
      <c r="ARL237" s="14"/>
      <c r="ARM237" s="14"/>
      <c r="ARN237" s="14"/>
      <c r="ARO237" s="14"/>
      <c r="ARP237" s="14"/>
      <c r="ARQ237" s="14"/>
      <c r="ARR237" s="14"/>
      <c r="ARS237" s="14"/>
      <c r="ART237" s="14"/>
      <c r="ARU237" s="14"/>
      <c r="ARV237" s="14"/>
      <c r="ARW237" s="14"/>
      <c r="ARX237" s="14"/>
      <c r="ARY237" s="14"/>
      <c r="ARZ237" s="14"/>
      <c r="ASA237" s="14"/>
      <c r="ASB237" s="14"/>
      <c r="ASC237" s="14"/>
      <c r="ASD237" s="14"/>
      <c r="ASE237" s="14"/>
      <c r="ASF237" s="14"/>
      <c r="ASG237" s="14"/>
      <c r="ASH237" s="14"/>
      <c r="ASI237" s="14"/>
      <c r="ASJ237" s="14"/>
      <c r="ASK237" s="14"/>
      <c r="ASL237" s="14"/>
      <c r="ASM237" s="14"/>
      <c r="ASN237" s="14"/>
      <c r="ASO237" s="14"/>
      <c r="ASP237" s="14"/>
      <c r="ASQ237" s="14"/>
      <c r="ASR237" s="14"/>
      <c r="ASS237" s="14"/>
      <c r="AST237" s="14"/>
      <c r="ASU237" s="14"/>
      <c r="ASV237" s="14"/>
      <c r="ASW237" s="14"/>
      <c r="ASX237" s="14"/>
      <c r="ASY237" s="14"/>
      <c r="ASZ237" s="14"/>
      <c r="ATA237" s="14"/>
      <c r="ATB237" s="14"/>
      <c r="ATC237" s="14"/>
      <c r="ATD237" s="14"/>
    </row>
    <row r="238" spans="63:1200">
      <c r="BK238" s="14" t="str">
        <f t="shared" si="2117"/>
        <v/>
      </c>
      <c r="ABO238" s="14"/>
      <c r="ABP238" s="14"/>
      <c r="ABQ238" s="14"/>
      <c r="ABR238" s="14"/>
      <c r="ABS238" s="14"/>
      <c r="ABT238" s="14"/>
      <c r="ABU238" s="14"/>
      <c r="ABV238" s="14"/>
      <c r="ABW238" s="14"/>
      <c r="ABX238" s="14"/>
      <c r="ABY238" s="14"/>
      <c r="ABZ238" s="14"/>
      <c r="ACA238" s="14"/>
      <c r="ACB238" s="14"/>
      <c r="ACC238" s="14"/>
      <c r="ACD238" s="14"/>
      <c r="ACE238" s="14"/>
      <c r="ACF238" s="14"/>
      <c r="ACG238" s="14"/>
      <c r="ACH238" s="14"/>
      <c r="ACI238" s="14"/>
      <c r="ACJ238" s="14"/>
      <c r="ACK238" s="14"/>
      <c r="ACL238" s="14"/>
      <c r="ACM238" s="14"/>
      <c r="ACN238" s="14"/>
      <c r="ACO238" s="14"/>
      <c r="ACP238" s="14"/>
      <c r="ACQ238" s="14"/>
      <c r="ACR238" s="14"/>
      <c r="ACS238" s="14"/>
      <c r="ACT238" s="14"/>
      <c r="ACU238" s="14"/>
      <c r="ACV238" s="14"/>
      <c r="ACW238" s="14"/>
      <c r="ACX238" s="14"/>
      <c r="ACY238" s="14"/>
      <c r="ACZ238" s="14"/>
      <c r="ADA238" s="14"/>
      <c r="ADB238" s="14"/>
      <c r="ADC238" s="14"/>
      <c r="ADD238" s="14"/>
      <c r="ADE238" s="14"/>
      <c r="ADF238" s="14"/>
      <c r="ADG238" s="14"/>
      <c r="ADH238" s="14"/>
      <c r="ADI238" s="14"/>
      <c r="ADJ238" s="14"/>
      <c r="ADK238" s="14"/>
      <c r="ADL238" s="14"/>
      <c r="ADM238" s="14"/>
      <c r="ADN238" s="14"/>
      <c r="ADO238" s="14"/>
      <c r="ADP238" s="14"/>
      <c r="ADQ238" s="14"/>
      <c r="ADR238" s="14"/>
      <c r="ADS238" s="14"/>
      <c r="ADT238" s="14"/>
      <c r="ADU238" s="14"/>
      <c r="ADV238" s="14"/>
      <c r="ADW238" s="14"/>
      <c r="ADX238" s="14"/>
      <c r="ADY238" s="14"/>
      <c r="ADZ238" s="14"/>
      <c r="AEA238" s="14"/>
      <c r="AEB238" s="14"/>
      <c r="AEC238" s="14"/>
      <c r="AED238" s="14"/>
      <c r="AEE238" s="14"/>
      <c r="AEF238" s="14"/>
      <c r="AEG238" s="14"/>
      <c r="AEH238" s="14"/>
      <c r="AEI238" s="14"/>
      <c r="AEJ238" s="14"/>
      <c r="AEK238" s="14"/>
      <c r="AEL238" s="14"/>
      <c r="AEM238" s="14"/>
      <c r="AEN238" s="14"/>
      <c r="AEO238" s="14"/>
      <c r="AEP238" s="14"/>
      <c r="AEQ238" s="14"/>
      <c r="AER238" s="14"/>
      <c r="AES238" s="14"/>
      <c r="AET238" s="14"/>
      <c r="AEU238" s="14"/>
      <c r="AEV238" s="14"/>
      <c r="AEW238" s="14"/>
      <c r="AEX238" s="14"/>
      <c r="AEY238" s="14"/>
      <c r="AEZ238" s="14"/>
      <c r="AFA238" s="14"/>
      <c r="AFB238" s="14"/>
      <c r="AFC238" s="14"/>
      <c r="AFD238" s="14"/>
      <c r="AFE238" s="14"/>
      <c r="AFF238" s="14"/>
      <c r="AFG238" s="14"/>
      <c r="AFH238" s="14"/>
      <c r="AFI238" s="14"/>
      <c r="AFJ238" s="14"/>
      <c r="AFK238" s="14"/>
      <c r="AFL238" s="14"/>
      <c r="AFM238" s="14"/>
      <c r="AFN238" s="14"/>
      <c r="AFO238" s="14"/>
      <c r="AFP238" s="14"/>
      <c r="AFQ238" s="14"/>
      <c r="AFR238" s="14"/>
      <c r="AFS238" s="14"/>
      <c r="AFT238" s="14"/>
      <c r="AFU238" s="14"/>
      <c r="AFV238" s="14"/>
      <c r="AFW238" s="14"/>
      <c r="AFX238" s="14"/>
      <c r="AFY238" s="14"/>
      <c r="AFZ238" s="14"/>
      <c r="AGA238" s="14"/>
      <c r="AGB238" s="14"/>
      <c r="AGC238" s="14"/>
      <c r="AGD238" s="14"/>
      <c r="AGE238" s="14"/>
      <c r="AGF238" s="14"/>
      <c r="AGG238" s="14"/>
      <c r="AGH238" s="14"/>
      <c r="AGI238" s="14"/>
      <c r="AGJ238" s="14"/>
      <c r="AGK238" s="14"/>
      <c r="AGL238" s="14"/>
      <c r="AGM238" s="14"/>
      <c r="AGN238" s="14"/>
      <c r="AGO238" s="14"/>
      <c r="AGP238" s="14"/>
      <c r="AGQ238" s="14"/>
      <c r="AGR238" s="14"/>
      <c r="AGS238" s="14"/>
      <c r="AGT238" s="14"/>
      <c r="AGU238" s="14"/>
      <c r="AGV238" s="14"/>
      <c r="AGW238" s="14"/>
      <c r="AGX238" s="14"/>
      <c r="AGY238" s="14"/>
      <c r="AGZ238" s="14"/>
      <c r="AHA238" s="14"/>
      <c r="AHB238" s="14"/>
      <c r="AHC238" s="14"/>
      <c r="AHD238" s="14"/>
      <c r="AHE238" s="14"/>
      <c r="AHF238" s="14"/>
      <c r="AHG238" s="14"/>
      <c r="AHH238" s="14"/>
      <c r="AHI238" s="14"/>
      <c r="AHJ238" s="14"/>
      <c r="AHK238" s="14"/>
      <c r="AHL238" s="14"/>
      <c r="AHM238" s="14"/>
      <c r="AHN238" s="14"/>
      <c r="AHO238" s="14"/>
      <c r="AHP238" s="14"/>
      <c r="AHQ238" s="14"/>
      <c r="AHR238" s="14"/>
      <c r="AHS238" s="14"/>
      <c r="AHT238" s="14"/>
      <c r="AHU238" s="14"/>
      <c r="AHV238" s="14"/>
      <c r="AHW238" s="14"/>
      <c r="AHX238" s="14"/>
      <c r="AHY238" s="14"/>
      <c r="AHZ238" s="14"/>
      <c r="AIA238" s="14"/>
      <c r="AIB238" s="14"/>
      <c r="AIC238" s="14"/>
      <c r="AID238" s="14"/>
      <c r="AIE238" s="14"/>
      <c r="AIF238" s="14"/>
      <c r="AIG238" s="14"/>
      <c r="AIH238" s="14"/>
      <c r="AII238" s="14"/>
      <c r="AIJ238" s="14"/>
      <c r="AIK238" s="14"/>
      <c r="AIL238" s="14"/>
      <c r="AIM238" s="14"/>
      <c r="AIN238" s="14"/>
      <c r="AIO238" s="14"/>
      <c r="AIP238" s="14"/>
      <c r="AIQ238" s="14"/>
      <c r="AIR238" s="14"/>
      <c r="AIS238" s="14"/>
      <c r="AIT238" s="14"/>
      <c r="AIU238" s="14"/>
      <c r="AIV238" s="14"/>
      <c r="AIW238" s="14"/>
      <c r="AIX238" s="14"/>
      <c r="AIY238" s="14"/>
      <c r="AIZ238" s="14"/>
      <c r="AJA238" s="14"/>
      <c r="AJB238" s="14"/>
      <c r="AJC238" s="14"/>
      <c r="AJD238" s="14"/>
      <c r="AJE238" s="14"/>
      <c r="AJF238" s="14"/>
      <c r="AJG238" s="14"/>
      <c r="AJH238" s="14"/>
      <c r="AJI238" s="14"/>
      <c r="AJJ238" s="14"/>
      <c r="AJK238" s="14"/>
      <c r="AJL238" s="14"/>
      <c r="AJM238" s="14"/>
      <c r="AJN238" s="14"/>
      <c r="AJO238" s="14"/>
      <c r="AJP238" s="14"/>
      <c r="AJQ238" s="14"/>
      <c r="AJR238" s="14"/>
      <c r="AJS238" s="14"/>
      <c r="AJT238" s="14"/>
      <c r="AJU238" s="14"/>
      <c r="AJV238" s="14"/>
      <c r="AJW238" s="14"/>
      <c r="AJX238" s="14"/>
      <c r="AJY238" s="14"/>
      <c r="AJZ238" s="14"/>
      <c r="AKA238" s="14"/>
      <c r="AKB238" s="14"/>
      <c r="AKC238" s="14"/>
      <c r="AKD238" s="14"/>
      <c r="AKE238" s="14"/>
      <c r="AKF238" s="14"/>
      <c r="AKG238" s="14"/>
      <c r="AKH238" s="14"/>
      <c r="AKI238" s="14"/>
      <c r="AKJ238" s="14"/>
      <c r="AKK238" s="14"/>
      <c r="AKL238" s="14"/>
      <c r="AKM238" s="14"/>
      <c r="AKN238" s="14"/>
      <c r="AKO238" s="14"/>
      <c r="AKP238" s="14"/>
      <c r="AKQ238" s="14"/>
      <c r="AKR238" s="14"/>
      <c r="AKS238" s="14"/>
      <c r="AKT238" s="14"/>
      <c r="AKU238" s="14"/>
      <c r="AKV238" s="14"/>
      <c r="AKW238" s="14"/>
      <c r="AKX238" s="14"/>
      <c r="AKY238" s="14"/>
      <c r="AKZ238" s="14"/>
      <c r="ALA238" s="14"/>
      <c r="ALB238" s="14"/>
      <c r="ALC238" s="14"/>
      <c r="ALD238" s="14"/>
      <c r="ALE238" s="14"/>
      <c r="ALF238" s="14"/>
      <c r="ALG238" s="14"/>
      <c r="ALH238" s="14"/>
      <c r="ALI238" s="14"/>
      <c r="ALJ238" s="14"/>
      <c r="ALK238" s="14"/>
      <c r="ALL238" s="14"/>
      <c r="ALM238" s="14"/>
      <c r="ALN238" s="14"/>
      <c r="ALO238" s="14"/>
      <c r="ALP238" s="14"/>
      <c r="ALQ238" s="14"/>
      <c r="ALR238" s="14"/>
      <c r="ALS238" s="14"/>
      <c r="ALT238" s="14"/>
      <c r="ALU238" s="14"/>
      <c r="ALV238" s="14"/>
      <c r="ALW238" s="14"/>
      <c r="ALX238" s="14"/>
      <c r="ALY238" s="14"/>
      <c r="ALZ238" s="14"/>
      <c r="AMA238" s="14"/>
      <c r="AMB238" s="14"/>
      <c r="AMC238" s="14"/>
      <c r="AMD238" s="14"/>
      <c r="AME238" s="14"/>
      <c r="AMF238" s="14"/>
      <c r="AMG238" s="14"/>
      <c r="AMH238" s="14"/>
      <c r="AMI238" s="14"/>
      <c r="AMJ238" s="14"/>
      <c r="AMK238" s="14"/>
      <c r="AML238" s="14"/>
      <c r="AMM238" s="14"/>
      <c r="AMN238" s="14"/>
      <c r="AMO238" s="14"/>
      <c r="AMP238" s="14"/>
      <c r="AMQ238" s="14"/>
      <c r="AMR238" s="14"/>
      <c r="AMS238" s="14"/>
      <c r="AMT238" s="14"/>
      <c r="AMU238" s="14"/>
      <c r="AMV238" s="14"/>
      <c r="AMW238" s="14"/>
      <c r="AMX238" s="14"/>
      <c r="AMY238" s="14"/>
      <c r="AMZ238" s="14"/>
      <c r="ANA238" s="14"/>
      <c r="ANB238" s="14"/>
      <c r="ANC238" s="14"/>
      <c r="AND238" s="14"/>
      <c r="ANE238" s="14"/>
      <c r="ANF238" s="14"/>
      <c r="ANG238" s="14"/>
      <c r="ANH238" s="14"/>
      <c r="ANI238" s="14"/>
      <c r="ANJ238" s="14"/>
      <c r="ANK238" s="14"/>
      <c r="ANL238" s="14"/>
      <c r="ANM238" s="14"/>
      <c r="ANN238" s="14"/>
      <c r="ANO238" s="14"/>
      <c r="ANP238" s="14"/>
      <c r="ANQ238" s="14"/>
      <c r="ANR238" s="14"/>
      <c r="ANS238" s="14"/>
      <c r="ANT238" s="14"/>
      <c r="ANU238" s="14"/>
      <c r="ANV238" s="14"/>
      <c r="ANW238" s="14"/>
      <c r="ANX238" s="14"/>
      <c r="ANY238" s="14"/>
      <c r="ANZ238" s="14"/>
      <c r="AOA238" s="14"/>
      <c r="AOB238" s="14"/>
      <c r="AOC238" s="14"/>
      <c r="AOD238" s="14"/>
      <c r="AOE238" s="14"/>
      <c r="AOF238" s="14"/>
      <c r="AOG238" s="14"/>
      <c r="AOH238" s="14"/>
      <c r="AOI238" s="14"/>
      <c r="AOJ238" s="14"/>
      <c r="AOK238" s="14"/>
      <c r="AOL238" s="14"/>
      <c r="AOM238" s="14"/>
      <c r="AON238" s="14"/>
      <c r="AOO238" s="14"/>
      <c r="AOP238" s="14"/>
      <c r="AOQ238" s="14"/>
      <c r="AOR238" s="14"/>
      <c r="AOS238" s="14"/>
      <c r="AOT238" s="14"/>
      <c r="AOU238" s="14"/>
      <c r="AOV238" s="14"/>
      <c r="AOW238" s="14"/>
      <c r="AOX238" s="14"/>
      <c r="AOY238" s="14"/>
      <c r="AOZ238" s="14"/>
      <c r="APA238" s="14"/>
      <c r="APB238" s="14"/>
      <c r="APC238" s="14"/>
      <c r="APD238" s="14"/>
      <c r="APE238" s="14"/>
      <c r="APF238" s="14"/>
      <c r="APG238" s="14"/>
      <c r="APH238" s="14"/>
      <c r="API238" s="14"/>
      <c r="APJ238" s="14"/>
      <c r="APK238" s="14"/>
      <c r="APL238" s="14"/>
      <c r="APM238" s="14"/>
      <c r="APN238" s="14"/>
      <c r="APO238" s="14"/>
      <c r="APP238" s="14"/>
      <c r="APQ238" s="14"/>
      <c r="APR238" s="14"/>
      <c r="APS238" s="14"/>
      <c r="APT238" s="14"/>
      <c r="APU238" s="14"/>
      <c r="APV238" s="14"/>
      <c r="APW238" s="14"/>
      <c r="APX238" s="14"/>
      <c r="APY238" s="14"/>
      <c r="APZ238" s="14"/>
      <c r="AQA238" s="14"/>
      <c r="AQB238" s="14"/>
      <c r="AQC238" s="14"/>
      <c r="AQD238" s="14"/>
      <c r="AQE238" s="14"/>
      <c r="AQF238" s="14"/>
      <c r="AQG238" s="14"/>
      <c r="AQH238" s="14"/>
      <c r="AQI238" s="14"/>
      <c r="AQJ238" s="14"/>
      <c r="AQK238" s="14"/>
      <c r="AQL238" s="14"/>
      <c r="AQM238" s="14"/>
      <c r="AQN238" s="14"/>
      <c r="AQO238" s="14"/>
      <c r="AQP238" s="14"/>
      <c r="AQQ238" s="14"/>
      <c r="AQR238" s="14"/>
      <c r="AQS238" s="14"/>
      <c r="AQT238" s="14"/>
      <c r="AQU238" s="14"/>
      <c r="AQV238" s="14"/>
      <c r="AQW238" s="14"/>
      <c r="AQX238" s="14"/>
      <c r="AQY238" s="14"/>
      <c r="AQZ238" s="14"/>
      <c r="ARA238" s="14"/>
      <c r="ARB238" s="14"/>
      <c r="ARC238" s="14"/>
      <c r="ARD238" s="14"/>
      <c r="ARE238" s="14"/>
      <c r="ARF238" s="14"/>
      <c r="ARG238" s="14"/>
      <c r="ARH238" s="14"/>
      <c r="ARI238" s="14"/>
      <c r="ARJ238" s="14"/>
      <c r="ARK238" s="14"/>
      <c r="ARL238" s="14"/>
      <c r="ARM238" s="14"/>
      <c r="ARN238" s="14"/>
      <c r="ARO238" s="14"/>
      <c r="ARP238" s="14"/>
      <c r="ARQ238" s="14"/>
      <c r="ARR238" s="14"/>
      <c r="ARS238" s="14"/>
      <c r="ART238" s="14"/>
      <c r="ARU238" s="14"/>
      <c r="ARV238" s="14"/>
      <c r="ARW238" s="14"/>
      <c r="ARX238" s="14"/>
      <c r="ARY238" s="14"/>
      <c r="ARZ238" s="14"/>
      <c r="ASA238" s="14"/>
      <c r="ASB238" s="14"/>
      <c r="ASC238" s="14"/>
      <c r="ASD238" s="14"/>
      <c r="ASE238" s="14"/>
      <c r="ASF238" s="14"/>
      <c r="ASG238" s="14"/>
      <c r="ASH238" s="14"/>
      <c r="ASI238" s="14"/>
      <c r="ASJ238" s="14"/>
      <c r="ASK238" s="14"/>
      <c r="ASL238" s="14"/>
      <c r="ASM238" s="14"/>
      <c r="ASN238" s="14"/>
      <c r="ASO238" s="14"/>
      <c r="ASP238" s="14"/>
      <c r="ASQ238" s="14"/>
      <c r="ASR238" s="14"/>
      <c r="ASS238" s="14"/>
      <c r="AST238" s="14"/>
      <c r="ASU238" s="14"/>
      <c r="ASV238" s="14"/>
      <c r="ASW238" s="14"/>
      <c r="ASX238" s="14"/>
      <c r="ASY238" s="14"/>
      <c r="ASZ238" s="14"/>
      <c r="ATA238" s="14"/>
      <c r="ATB238" s="14"/>
      <c r="ATC238" s="14"/>
      <c r="ATD238" s="14"/>
    </row>
    <row r="239" spans="63:1200">
      <c r="BK239" s="14" t="str">
        <f t="shared" si="2117"/>
        <v/>
      </c>
      <c r="ABO239" s="14"/>
      <c r="ABP239" s="14"/>
      <c r="ABQ239" s="14"/>
      <c r="ABR239" s="14"/>
      <c r="ABS239" s="14"/>
      <c r="ABT239" s="14"/>
      <c r="ABU239" s="14"/>
      <c r="ABV239" s="14"/>
      <c r="ABW239" s="14"/>
      <c r="ABX239" s="14"/>
      <c r="ABY239" s="14"/>
      <c r="ABZ239" s="14"/>
      <c r="ACA239" s="14"/>
      <c r="ACB239" s="14"/>
      <c r="ACC239" s="14"/>
      <c r="ACD239" s="14"/>
      <c r="ACE239" s="14"/>
      <c r="ACF239" s="14"/>
      <c r="ACG239" s="14"/>
      <c r="ACH239" s="14"/>
      <c r="ACI239" s="14"/>
      <c r="ACJ239" s="14"/>
      <c r="ACK239" s="14"/>
      <c r="ACL239" s="14"/>
      <c r="ACM239" s="14"/>
      <c r="ACN239" s="14"/>
      <c r="ACO239" s="14"/>
      <c r="ACP239" s="14"/>
      <c r="ACQ239" s="14"/>
      <c r="ACR239" s="14"/>
      <c r="ACS239" s="14"/>
      <c r="ACT239" s="14"/>
      <c r="ACU239" s="14"/>
      <c r="ACV239" s="14"/>
      <c r="ACW239" s="14"/>
      <c r="ACX239" s="14"/>
      <c r="ACY239" s="14"/>
      <c r="ACZ239" s="14"/>
      <c r="ADA239" s="14"/>
      <c r="ADB239" s="14"/>
      <c r="ADC239" s="14"/>
      <c r="ADD239" s="14"/>
      <c r="ADE239" s="14"/>
      <c r="ADF239" s="14"/>
      <c r="ADG239" s="14"/>
      <c r="ADH239" s="14"/>
      <c r="ADI239" s="14"/>
      <c r="ADJ239" s="14"/>
      <c r="ADK239" s="14"/>
      <c r="ADL239" s="14"/>
      <c r="ADM239" s="14"/>
      <c r="ADN239" s="14"/>
      <c r="ADO239" s="14"/>
      <c r="ADP239" s="14"/>
      <c r="ADQ239" s="14"/>
      <c r="ADR239" s="14"/>
      <c r="ADS239" s="14"/>
      <c r="ADT239" s="14"/>
      <c r="ADU239" s="14"/>
      <c r="ADV239" s="14"/>
      <c r="ADW239" s="14"/>
      <c r="ADX239" s="14"/>
      <c r="ADY239" s="14"/>
      <c r="ADZ239" s="14"/>
      <c r="AEA239" s="14"/>
      <c r="AEB239" s="14"/>
      <c r="AEC239" s="14"/>
      <c r="AED239" s="14"/>
      <c r="AEE239" s="14"/>
      <c r="AEF239" s="14"/>
      <c r="AEG239" s="14"/>
      <c r="AEH239" s="14"/>
      <c r="AEI239" s="14"/>
      <c r="AEJ239" s="14"/>
      <c r="AEK239" s="14"/>
      <c r="AEL239" s="14"/>
      <c r="AEM239" s="14"/>
      <c r="AEN239" s="14"/>
      <c r="AEO239" s="14"/>
      <c r="AEP239" s="14"/>
      <c r="AEQ239" s="14"/>
      <c r="AER239" s="14"/>
      <c r="AES239" s="14"/>
      <c r="AET239" s="14"/>
      <c r="AEU239" s="14"/>
      <c r="AEV239" s="14"/>
      <c r="AEW239" s="14"/>
      <c r="AEX239" s="14"/>
      <c r="AEY239" s="14"/>
      <c r="AEZ239" s="14"/>
      <c r="AFA239" s="14"/>
      <c r="AFB239" s="14"/>
      <c r="AFC239" s="14"/>
      <c r="AFD239" s="14"/>
      <c r="AFE239" s="14"/>
      <c r="AFF239" s="14"/>
      <c r="AFG239" s="14"/>
      <c r="AFH239" s="14"/>
      <c r="AFI239" s="14"/>
      <c r="AFJ239" s="14"/>
      <c r="AFK239" s="14"/>
      <c r="AFL239" s="14"/>
      <c r="AFM239" s="14"/>
      <c r="AFN239" s="14"/>
      <c r="AFO239" s="14"/>
      <c r="AFP239" s="14"/>
      <c r="AFQ239" s="14"/>
      <c r="AFR239" s="14"/>
      <c r="AFS239" s="14"/>
      <c r="AFT239" s="14"/>
      <c r="AFU239" s="14"/>
      <c r="AFV239" s="14"/>
      <c r="AFW239" s="14"/>
      <c r="AFX239" s="14"/>
      <c r="AFY239" s="14"/>
      <c r="AFZ239" s="14"/>
      <c r="AGA239" s="14"/>
      <c r="AGB239" s="14"/>
      <c r="AGC239" s="14"/>
      <c r="AGD239" s="14"/>
      <c r="AGE239" s="14"/>
      <c r="AGF239" s="14"/>
      <c r="AGG239" s="14"/>
      <c r="AGH239" s="14"/>
      <c r="AGI239" s="14"/>
      <c r="AGJ239" s="14"/>
      <c r="AGK239" s="14"/>
      <c r="AGL239" s="14"/>
      <c r="AGM239" s="14"/>
      <c r="AGN239" s="14"/>
      <c r="AGO239" s="14"/>
      <c r="AGP239" s="14"/>
      <c r="AGQ239" s="14"/>
      <c r="AGR239" s="14"/>
      <c r="AGS239" s="14"/>
      <c r="AGT239" s="14"/>
      <c r="AGU239" s="14"/>
      <c r="AGV239" s="14"/>
      <c r="AGW239" s="14"/>
      <c r="AGX239" s="14"/>
      <c r="AGY239" s="14"/>
      <c r="AGZ239" s="14"/>
      <c r="AHA239" s="14"/>
      <c r="AHB239" s="14"/>
      <c r="AHC239" s="14"/>
      <c r="AHD239" s="14"/>
      <c r="AHE239" s="14"/>
      <c r="AHF239" s="14"/>
      <c r="AHG239" s="14"/>
      <c r="AHH239" s="14"/>
      <c r="AHI239" s="14"/>
      <c r="AHJ239" s="14"/>
      <c r="AHK239" s="14"/>
      <c r="AHL239" s="14"/>
      <c r="AHM239" s="14"/>
      <c r="AHN239" s="14"/>
      <c r="AHO239" s="14"/>
      <c r="AHP239" s="14"/>
      <c r="AHQ239" s="14"/>
      <c r="AHR239" s="14"/>
      <c r="AHS239" s="14"/>
      <c r="AHT239" s="14"/>
      <c r="AHU239" s="14"/>
      <c r="AHV239" s="14"/>
      <c r="AHW239" s="14"/>
      <c r="AHX239" s="14"/>
      <c r="AHY239" s="14"/>
      <c r="AHZ239" s="14"/>
      <c r="AIA239" s="14"/>
      <c r="AIB239" s="14"/>
      <c r="AIC239" s="14"/>
      <c r="AID239" s="14"/>
      <c r="AIE239" s="14"/>
      <c r="AIF239" s="14"/>
      <c r="AIG239" s="14"/>
      <c r="AIH239" s="14"/>
      <c r="AII239" s="14"/>
      <c r="AIJ239" s="14"/>
      <c r="AIK239" s="14"/>
      <c r="AIL239" s="14"/>
      <c r="AIM239" s="14"/>
      <c r="AIN239" s="14"/>
      <c r="AIO239" s="14"/>
      <c r="AIP239" s="14"/>
      <c r="AIQ239" s="14"/>
      <c r="AIR239" s="14"/>
      <c r="AIS239" s="14"/>
      <c r="AIT239" s="14"/>
      <c r="AIU239" s="14"/>
      <c r="AIV239" s="14"/>
      <c r="AIW239" s="14"/>
      <c r="AIX239" s="14"/>
      <c r="AIY239" s="14"/>
      <c r="AIZ239" s="14"/>
      <c r="AJA239" s="14"/>
      <c r="AJB239" s="14"/>
      <c r="AJC239" s="14"/>
      <c r="AJD239" s="14"/>
      <c r="AJE239" s="14"/>
      <c r="AJF239" s="14"/>
      <c r="AJG239" s="14"/>
      <c r="AJH239" s="14"/>
      <c r="AJI239" s="14"/>
      <c r="AJJ239" s="14"/>
      <c r="AJK239" s="14"/>
      <c r="AJL239" s="14"/>
      <c r="AJM239" s="14"/>
      <c r="AJN239" s="14"/>
      <c r="AJO239" s="14"/>
      <c r="AJP239" s="14"/>
      <c r="AJQ239" s="14"/>
      <c r="AJR239" s="14"/>
      <c r="AJS239" s="14"/>
      <c r="AJT239" s="14"/>
      <c r="AJU239" s="14"/>
      <c r="AJV239" s="14"/>
      <c r="AJW239" s="14"/>
      <c r="AJX239" s="14"/>
      <c r="AJY239" s="14"/>
      <c r="AJZ239" s="14"/>
      <c r="AKA239" s="14"/>
      <c r="AKB239" s="14"/>
      <c r="AKC239" s="14"/>
      <c r="AKD239" s="14"/>
      <c r="AKE239" s="14"/>
      <c r="AKF239" s="14"/>
      <c r="AKG239" s="14"/>
      <c r="AKH239" s="14"/>
      <c r="AKI239" s="14"/>
      <c r="AKJ239" s="14"/>
      <c r="AKK239" s="14"/>
      <c r="AKL239" s="14"/>
      <c r="AKM239" s="14"/>
      <c r="AKN239" s="14"/>
      <c r="AKO239" s="14"/>
      <c r="AKP239" s="14"/>
      <c r="AKQ239" s="14"/>
      <c r="AKR239" s="14"/>
      <c r="AKS239" s="14"/>
      <c r="AKT239" s="14"/>
      <c r="AKU239" s="14"/>
      <c r="AKV239" s="14"/>
      <c r="AKW239" s="14"/>
      <c r="AKX239" s="14"/>
      <c r="AKY239" s="14"/>
      <c r="AKZ239" s="14"/>
      <c r="ALA239" s="14"/>
      <c r="ALB239" s="14"/>
      <c r="ALC239" s="14"/>
      <c r="ALD239" s="14"/>
      <c r="ALE239" s="14"/>
      <c r="ALF239" s="14"/>
      <c r="ALG239" s="14"/>
      <c r="ALH239" s="14"/>
      <c r="ALI239" s="14"/>
      <c r="ALJ239" s="14"/>
      <c r="ALK239" s="14"/>
      <c r="ALL239" s="14"/>
      <c r="ALM239" s="14"/>
      <c r="ALN239" s="14"/>
      <c r="ALO239" s="14"/>
      <c r="ALP239" s="14"/>
      <c r="ALQ239" s="14"/>
      <c r="ALR239" s="14"/>
      <c r="ALS239" s="14"/>
      <c r="ALT239" s="14"/>
      <c r="ALU239" s="14"/>
      <c r="ALV239" s="14"/>
      <c r="ALW239" s="14"/>
      <c r="ALX239" s="14"/>
      <c r="ALY239" s="14"/>
      <c r="ALZ239" s="14"/>
      <c r="AMA239" s="14"/>
      <c r="AMB239" s="14"/>
      <c r="AMC239" s="14"/>
      <c r="AMD239" s="14"/>
      <c r="AME239" s="14"/>
      <c r="AMF239" s="14"/>
      <c r="AMG239" s="14"/>
      <c r="AMH239" s="14"/>
      <c r="AMI239" s="14"/>
      <c r="AMJ239" s="14"/>
      <c r="AMK239" s="14"/>
      <c r="AML239" s="14"/>
      <c r="AMM239" s="14"/>
      <c r="AMN239" s="14"/>
      <c r="AMO239" s="14"/>
      <c r="AMP239" s="14"/>
      <c r="AMQ239" s="14"/>
      <c r="AMR239" s="14"/>
      <c r="AMS239" s="14"/>
      <c r="AMT239" s="14"/>
      <c r="AMU239" s="14"/>
      <c r="AMV239" s="14"/>
      <c r="AMW239" s="14"/>
      <c r="AMX239" s="14"/>
      <c r="AMY239" s="14"/>
      <c r="AMZ239" s="14"/>
      <c r="ANA239" s="14"/>
      <c r="ANB239" s="14"/>
      <c r="ANC239" s="14"/>
      <c r="AND239" s="14"/>
      <c r="ANE239" s="14"/>
      <c r="ANF239" s="14"/>
      <c r="ANG239" s="14"/>
      <c r="ANH239" s="14"/>
      <c r="ANI239" s="14"/>
      <c r="ANJ239" s="14"/>
      <c r="ANK239" s="14"/>
      <c r="ANL239" s="14"/>
      <c r="ANM239" s="14"/>
      <c r="ANN239" s="14"/>
      <c r="ANO239" s="14"/>
      <c r="ANP239" s="14"/>
      <c r="ANQ239" s="14"/>
      <c r="ANR239" s="14"/>
      <c r="ANS239" s="14"/>
      <c r="ANT239" s="14"/>
      <c r="ANU239" s="14"/>
      <c r="ANV239" s="14"/>
      <c r="ANW239" s="14"/>
      <c r="ANX239" s="14"/>
      <c r="ANY239" s="14"/>
      <c r="ANZ239" s="14"/>
      <c r="AOA239" s="14"/>
      <c r="AOB239" s="14"/>
      <c r="AOC239" s="14"/>
      <c r="AOD239" s="14"/>
      <c r="AOE239" s="14"/>
      <c r="AOF239" s="14"/>
      <c r="AOG239" s="14"/>
      <c r="AOH239" s="14"/>
      <c r="AOI239" s="14"/>
      <c r="AOJ239" s="14"/>
      <c r="AOK239" s="14"/>
      <c r="AOL239" s="14"/>
      <c r="AOM239" s="14"/>
      <c r="AON239" s="14"/>
      <c r="AOO239" s="14"/>
      <c r="AOP239" s="14"/>
      <c r="AOQ239" s="14"/>
      <c r="AOR239" s="14"/>
      <c r="AOS239" s="14"/>
      <c r="AOT239" s="14"/>
      <c r="AOU239" s="14"/>
      <c r="AOV239" s="14"/>
      <c r="AOW239" s="14"/>
      <c r="AOX239" s="14"/>
      <c r="AOY239" s="14"/>
      <c r="AOZ239" s="14"/>
      <c r="APA239" s="14"/>
      <c r="APB239" s="14"/>
      <c r="APC239" s="14"/>
      <c r="APD239" s="14"/>
      <c r="APE239" s="14"/>
      <c r="APF239" s="14"/>
      <c r="APG239" s="14"/>
      <c r="APH239" s="14"/>
      <c r="API239" s="14"/>
      <c r="APJ239" s="14"/>
      <c r="APK239" s="14"/>
      <c r="APL239" s="14"/>
      <c r="APM239" s="14"/>
      <c r="APN239" s="14"/>
      <c r="APO239" s="14"/>
      <c r="APP239" s="14"/>
      <c r="APQ239" s="14"/>
      <c r="APR239" s="14"/>
      <c r="APS239" s="14"/>
      <c r="APT239" s="14"/>
      <c r="APU239" s="14"/>
      <c r="APV239" s="14"/>
      <c r="APW239" s="14"/>
      <c r="APX239" s="14"/>
      <c r="APY239" s="14"/>
      <c r="APZ239" s="14"/>
      <c r="AQA239" s="14"/>
      <c r="AQB239" s="14"/>
      <c r="AQC239" s="14"/>
      <c r="AQD239" s="14"/>
      <c r="AQE239" s="14"/>
      <c r="AQF239" s="14"/>
      <c r="AQG239" s="14"/>
      <c r="AQH239" s="14"/>
      <c r="AQI239" s="14"/>
      <c r="AQJ239" s="14"/>
      <c r="AQK239" s="14"/>
      <c r="AQL239" s="14"/>
      <c r="AQM239" s="14"/>
      <c r="AQN239" s="14"/>
      <c r="AQO239" s="14"/>
      <c r="AQP239" s="14"/>
      <c r="AQQ239" s="14"/>
      <c r="AQR239" s="14"/>
      <c r="AQS239" s="14"/>
      <c r="AQT239" s="14"/>
      <c r="AQU239" s="14"/>
      <c r="AQV239" s="14"/>
      <c r="AQW239" s="14"/>
      <c r="AQX239" s="14"/>
      <c r="AQY239" s="14"/>
      <c r="AQZ239" s="14"/>
      <c r="ARA239" s="14"/>
      <c r="ARB239" s="14"/>
      <c r="ARC239" s="14"/>
      <c r="ARD239" s="14"/>
      <c r="ARE239" s="14"/>
      <c r="ARF239" s="14"/>
      <c r="ARG239" s="14"/>
      <c r="ARH239" s="14"/>
      <c r="ARI239" s="14"/>
      <c r="ARJ239" s="14"/>
      <c r="ARK239" s="14"/>
      <c r="ARL239" s="14"/>
      <c r="ARM239" s="14"/>
      <c r="ARN239" s="14"/>
      <c r="ARO239" s="14"/>
      <c r="ARP239" s="14"/>
      <c r="ARQ239" s="14"/>
      <c r="ARR239" s="14"/>
      <c r="ARS239" s="14"/>
      <c r="ART239" s="14"/>
      <c r="ARU239" s="14"/>
      <c r="ARV239" s="14"/>
      <c r="ARW239" s="14"/>
      <c r="ARX239" s="14"/>
      <c r="ARY239" s="14"/>
      <c r="ARZ239" s="14"/>
      <c r="ASA239" s="14"/>
      <c r="ASB239" s="14"/>
      <c r="ASC239" s="14"/>
      <c r="ASD239" s="14"/>
      <c r="ASE239" s="14"/>
      <c r="ASF239" s="14"/>
      <c r="ASG239" s="14"/>
      <c r="ASH239" s="14"/>
      <c r="ASI239" s="14"/>
      <c r="ASJ239" s="14"/>
      <c r="ASK239" s="14"/>
      <c r="ASL239" s="14"/>
      <c r="ASM239" s="14"/>
      <c r="ASN239" s="14"/>
      <c r="ASO239" s="14"/>
      <c r="ASP239" s="14"/>
      <c r="ASQ239" s="14"/>
      <c r="ASR239" s="14"/>
      <c r="ASS239" s="14"/>
      <c r="AST239" s="14"/>
      <c r="ASU239" s="14"/>
      <c r="ASV239" s="14"/>
      <c r="ASW239" s="14"/>
      <c r="ASX239" s="14"/>
      <c r="ASY239" s="14"/>
      <c r="ASZ239" s="14"/>
      <c r="ATA239" s="14"/>
      <c r="ATB239" s="14"/>
      <c r="ATC239" s="14"/>
      <c r="ATD239" s="14"/>
    </row>
    <row r="240" spans="63:1200">
      <c r="BK240" s="14" t="str">
        <f t="shared" si="2117"/>
        <v/>
      </c>
      <c r="ABO240" s="14"/>
      <c r="ABP240" s="14"/>
      <c r="ABQ240" s="14"/>
      <c r="ABR240" s="14"/>
      <c r="ABS240" s="14"/>
      <c r="ABT240" s="14"/>
      <c r="ABU240" s="14"/>
      <c r="ABV240" s="14"/>
      <c r="ABW240" s="14"/>
      <c r="ABX240" s="14"/>
      <c r="ABY240" s="14"/>
      <c r="ABZ240" s="14"/>
      <c r="ACA240" s="14"/>
      <c r="ACB240" s="14"/>
      <c r="ACC240" s="14"/>
      <c r="ACD240" s="14"/>
      <c r="ACE240" s="14"/>
      <c r="ACF240" s="14"/>
      <c r="ACG240" s="14"/>
      <c r="ACH240" s="14"/>
      <c r="ACI240" s="14"/>
      <c r="ACJ240" s="14"/>
      <c r="ACK240" s="14"/>
      <c r="ACL240" s="14"/>
      <c r="ACM240" s="14"/>
      <c r="ACN240" s="14"/>
      <c r="ACO240" s="14"/>
      <c r="ACP240" s="14"/>
      <c r="ACQ240" s="14"/>
      <c r="ACR240" s="14"/>
      <c r="ACS240" s="14"/>
      <c r="ACT240" s="14"/>
      <c r="ACU240" s="14"/>
      <c r="ACV240" s="14"/>
      <c r="ACW240" s="14"/>
      <c r="ACX240" s="14"/>
      <c r="ACY240" s="14"/>
      <c r="ACZ240" s="14"/>
      <c r="ADA240" s="14"/>
      <c r="ADB240" s="14"/>
      <c r="ADC240" s="14"/>
      <c r="ADD240" s="14"/>
      <c r="ADE240" s="14"/>
      <c r="ADF240" s="14"/>
      <c r="ADG240" s="14"/>
      <c r="ADH240" s="14"/>
      <c r="ADI240" s="14"/>
      <c r="ADJ240" s="14"/>
      <c r="ADK240" s="14"/>
      <c r="ADL240" s="14"/>
      <c r="ADM240" s="14"/>
      <c r="ADN240" s="14"/>
      <c r="ADO240" s="14"/>
      <c r="ADP240" s="14"/>
      <c r="ADQ240" s="14"/>
      <c r="ADR240" s="14"/>
      <c r="ADS240" s="14"/>
      <c r="ADT240" s="14"/>
      <c r="ADU240" s="14"/>
      <c r="ADV240" s="14"/>
      <c r="ADW240" s="14"/>
      <c r="ADX240" s="14"/>
      <c r="ADY240" s="14"/>
      <c r="ADZ240" s="14"/>
      <c r="AEA240" s="14"/>
      <c r="AEB240" s="14"/>
      <c r="AEC240" s="14"/>
      <c r="AED240" s="14"/>
      <c r="AEE240" s="14"/>
      <c r="AEF240" s="14"/>
      <c r="AEG240" s="14"/>
      <c r="AEH240" s="14"/>
      <c r="AEI240" s="14"/>
      <c r="AEJ240" s="14"/>
      <c r="AEK240" s="14"/>
      <c r="AEL240" s="14"/>
      <c r="AEM240" s="14"/>
      <c r="AEN240" s="14"/>
      <c r="AEO240" s="14"/>
      <c r="AEP240" s="14"/>
      <c r="AEQ240" s="14"/>
      <c r="AER240" s="14"/>
      <c r="AES240" s="14"/>
      <c r="AET240" s="14"/>
      <c r="AEU240" s="14"/>
      <c r="AEV240" s="14"/>
      <c r="AEW240" s="14"/>
      <c r="AEX240" s="14"/>
      <c r="AEY240" s="14"/>
      <c r="AEZ240" s="14"/>
      <c r="AFA240" s="14"/>
      <c r="AFB240" s="14"/>
      <c r="AFC240" s="14"/>
      <c r="AFD240" s="14"/>
      <c r="AFE240" s="14"/>
      <c r="AFF240" s="14"/>
      <c r="AFG240" s="14"/>
      <c r="AFH240" s="14"/>
      <c r="AFI240" s="14"/>
      <c r="AFJ240" s="14"/>
      <c r="AFK240" s="14"/>
      <c r="AFL240" s="14"/>
      <c r="AFM240" s="14"/>
      <c r="AFN240" s="14"/>
      <c r="AFO240" s="14"/>
      <c r="AFP240" s="14"/>
      <c r="AFQ240" s="14"/>
      <c r="AFR240" s="14"/>
      <c r="AFS240" s="14"/>
      <c r="AFT240" s="14"/>
      <c r="AFU240" s="14"/>
      <c r="AFV240" s="14"/>
      <c r="AFW240" s="14"/>
      <c r="AFX240" s="14"/>
      <c r="AFY240" s="14"/>
      <c r="AFZ240" s="14"/>
      <c r="AGA240" s="14"/>
      <c r="AGB240" s="14"/>
      <c r="AGC240" s="14"/>
      <c r="AGD240" s="14"/>
      <c r="AGE240" s="14"/>
      <c r="AGF240" s="14"/>
      <c r="AGG240" s="14"/>
      <c r="AGH240" s="14"/>
      <c r="AGI240" s="14"/>
      <c r="AGJ240" s="14"/>
      <c r="AGK240" s="14"/>
      <c r="AGL240" s="14"/>
      <c r="AGM240" s="14"/>
      <c r="AGN240" s="14"/>
      <c r="AGO240" s="14"/>
      <c r="AGP240" s="14"/>
      <c r="AGQ240" s="14"/>
      <c r="AGR240" s="14"/>
      <c r="AGS240" s="14"/>
      <c r="AGT240" s="14"/>
      <c r="AGU240" s="14"/>
      <c r="AGV240" s="14"/>
      <c r="AGW240" s="14"/>
      <c r="AGX240" s="14"/>
      <c r="AGY240" s="14"/>
      <c r="AGZ240" s="14"/>
      <c r="AHA240" s="14"/>
      <c r="AHB240" s="14"/>
      <c r="AHC240" s="14"/>
      <c r="AHD240" s="14"/>
      <c r="AHE240" s="14"/>
      <c r="AHF240" s="14"/>
      <c r="AHG240" s="14"/>
      <c r="AHH240" s="14"/>
      <c r="AHI240" s="14"/>
      <c r="AHJ240" s="14"/>
      <c r="AHK240" s="14"/>
      <c r="AHL240" s="14"/>
      <c r="AHM240" s="14"/>
      <c r="AHN240" s="14"/>
      <c r="AHO240" s="14"/>
      <c r="AHP240" s="14"/>
      <c r="AHQ240" s="14"/>
      <c r="AHR240" s="14"/>
      <c r="AHS240" s="14"/>
      <c r="AHT240" s="14"/>
      <c r="AHU240" s="14"/>
      <c r="AHV240" s="14"/>
      <c r="AHW240" s="14"/>
      <c r="AHX240" s="14"/>
      <c r="AHY240" s="14"/>
      <c r="AHZ240" s="14"/>
      <c r="AIA240" s="14"/>
      <c r="AIB240" s="14"/>
      <c r="AIC240" s="14"/>
      <c r="AID240" s="14"/>
      <c r="AIE240" s="14"/>
      <c r="AIF240" s="14"/>
      <c r="AIG240" s="14"/>
      <c r="AIH240" s="14"/>
      <c r="AII240" s="14"/>
      <c r="AIJ240" s="14"/>
      <c r="AIK240" s="14"/>
      <c r="AIL240" s="14"/>
      <c r="AIM240" s="14"/>
      <c r="AIN240" s="14"/>
      <c r="AIO240" s="14"/>
      <c r="AIP240" s="14"/>
      <c r="AIQ240" s="14"/>
      <c r="AIR240" s="14"/>
      <c r="AIS240" s="14"/>
      <c r="AIT240" s="14"/>
      <c r="AIU240" s="14"/>
      <c r="AIV240" s="14"/>
      <c r="AIW240" s="14"/>
      <c r="AIX240" s="14"/>
      <c r="AIY240" s="14"/>
      <c r="AIZ240" s="14"/>
      <c r="AJA240" s="14"/>
      <c r="AJB240" s="14"/>
      <c r="AJC240" s="14"/>
      <c r="AJD240" s="14"/>
      <c r="AJE240" s="14"/>
      <c r="AJF240" s="14"/>
      <c r="AJG240" s="14"/>
      <c r="AJH240" s="14"/>
      <c r="AJI240" s="14"/>
      <c r="AJJ240" s="14"/>
      <c r="AJK240" s="14"/>
      <c r="AJL240" s="14"/>
      <c r="AJM240" s="14"/>
      <c r="AJN240" s="14"/>
      <c r="AJO240" s="14"/>
      <c r="AJP240" s="14"/>
      <c r="AJQ240" s="14"/>
      <c r="AJR240" s="14"/>
      <c r="AJS240" s="14"/>
      <c r="AJT240" s="14"/>
      <c r="AJU240" s="14"/>
      <c r="AJV240" s="14"/>
      <c r="AJW240" s="14"/>
      <c r="AJX240" s="14"/>
      <c r="AJY240" s="14"/>
      <c r="AJZ240" s="14"/>
      <c r="AKA240" s="14"/>
      <c r="AKB240" s="14"/>
      <c r="AKC240" s="14"/>
      <c r="AKD240" s="14"/>
      <c r="AKE240" s="14"/>
      <c r="AKF240" s="14"/>
      <c r="AKG240" s="14"/>
      <c r="AKH240" s="14"/>
      <c r="AKI240" s="14"/>
      <c r="AKJ240" s="14"/>
      <c r="AKK240" s="14"/>
      <c r="AKL240" s="14"/>
      <c r="AKM240" s="14"/>
      <c r="AKN240" s="14"/>
      <c r="AKO240" s="14"/>
      <c r="AKP240" s="14"/>
      <c r="AKQ240" s="14"/>
      <c r="AKR240" s="14"/>
      <c r="AKS240" s="14"/>
      <c r="AKT240" s="14"/>
      <c r="AKU240" s="14"/>
      <c r="AKV240" s="14"/>
      <c r="AKW240" s="14"/>
      <c r="AKX240" s="14"/>
      <c r="AKY240" s="14"/>
      <c r="AKZ240" s="14"/>
      <c r="ALA240" s="14"/>
      <c r="ALB240" s="14"/>
      <c r="ALC240" s="14"/>
      <c r="ALD240" s="14"/>
      <c r="ALE240" s="14"/>
      <c r="ALF240" s="14"/>
      <c r="ALG240" s="14"/>
      <c r="ALH240" s="14"/>
      <c r="ALI240" s="14"/>
      <c r="ALJ240" s="14"/>
      <c r="ALK240" s="14"/>
      <c r="ALL240" s="14"/>
      <c r="ALM240" s="14"/>
      <c r="ALN240" s="14"/>
      <c r="ALO240" s="14"/>
      <c r="ALP240" s="14"/>
      <c r="ALQ240" s="14"/>
      <c r="ALR240" s="14"/>
      <c r="ALS240" s="14"/>
      <c r="ALT240" s="14"/>
      <c r="ALU240" s="14"/>
      <c r="ALV240" s="14"/>
      <c r="ALW240" s="14"/>
      <c r="ALX240" s="14"/>
      <c r="ALY240" s="14"/>
      <c r="ALZ240" s="14"/>
      <c r="AMA240" s="14"/>
      <c r="AMB240" s="14"/>
      <c r="AMC240" s="14"/>
      <c r="AMD240" s="14"/>
      <c r="AME240" s="14"/>
      <c r="AMF240" s="14"/>
      <c r="AMG240" s="14"/>
      <c r="AMH240" s="14"/>
      <c r="AMI240" s="14"/>
      <c r="AMJ240" s="14"/>
      <c r="AMK240" s="14"/>
      <c r="AML240" s="14"/>
      <c r="AMM240" s="14"/>
      <c r="AMN240" s="14"/>
      <c r="AMO240" s="14"/>
      <c r="AMP240" s="14"/>
      <c r="AMQ240" s="14"/>
      <c r="AMR240" s="14"/>
      <c r="AMS240" s="14"/>
      <c r="AMT240" s="14"/>
      <c r="AMU240" s="14"/>
      <c r="AMV240" s="14"/>
      <c r="AMW240" s="14"/>
      <c r="AMX240" s="14"/>
      <c r="AMY240" s="14"/>
      <c r="AMZ240" s="14"/>
      <c r="ANA240" s="14"/>
      <c r="ANB240" s="14"/>
      <c r="ANC240" s="14"/>
      <c r="AND240" s="14"/>
      <c r="ANE240" s="14"/>
      <c r="ANF240" s="14"/>
      <c r="ANG240" s="14"/>
      <c r="ANH240" s="14"/>
      <c r="ANI240" s="14"/>
      <c r="ANJ240" s="14"/>
      <c r="ANK240" s="14"/>
      <c r="ANL240" s="14"/>
      <c r="ANM240" s="14"/>
      <c r="ANN240" s="14"/>
      <c r="ANO240" s="14"/>
      <c r="ANP240" s="14"/>
      <c r="ANQ240" s="14"/>
      <c r="ANR240" s="14"/>
      <c r="ANS240" s="14"/>
      <c r="ANT240" s="14"/>
      <c r="ANU240" s="14"/>
      <c r="ANV240" s="14"/>
      <c r="ANW240" s="14"/>
      <c r="ANX240" s="14"/>
      <c r="ANY240" s="14"/>
      <c r="ANZ240" s="14"/>
      <c r="AOA240" s="14"/>
      <c r="AOB240" s="14"/>
      <c r="AOC240" s="14"/>
      <c r="AOD240" s="14"/>
      <c r="AOE240" s="14"/>
      <c r="AOF240" s="14"/>
      <c r="AOG240" s="14"/>
      <c r="AOH240" s="14"/>
      <c r="AOI240" s="14"/>
      <c r="AOJ240" s="14"/>
      <c r="AOK240" s="14"/>
      <c r="AOL240" s="14"/>
      <c r="AOM240" s="14"/>
      <c r="AON240" s="14"/>
      <c r="AOO240" s="14"/>
      <c r="AOP240" s="14"/>
      <c r="AOQ240" s="14"/>
      <c r="AOR240" s="14"/>
      <c r="AOS240" s="14"/>
      <c r="AOT240" s="14"/>
      <c r="AOU240" s="14"/>
      <c r="AOV240" s="14"/>
      <c r="AOW240" s="14"/>
      <c r="AOX240" s="14"/>
      <c r="AOY240" s="14"/>
      <c r="AOZ240" s="14"/>
      <c r="APA240" s="14"/>
      <c r="APB240" s="14"/>
      <c r="APC240" s="14"/>
      <c r="APD240" s="14"/>
      <c r="APE240" s="14"/>
      <c r="APF240" s="14"/>
      <c r="APG240" s="14"/>
      <c r="APH240" s="14"/>
      <c r="API240" s="14"/>
      <c r="APJ240" s="14"/>
      <c r="APK240" s="14"/>
      <c r="APL240" s="14"/>
      <c r="APM240" s="14"/>
      <c r="APN240" s="14"/>
      <c r="APO240" s="14"/>
      <c r="APP240" s="14"/>
      <c r="APQ240" s="14"/>
      <c r="APR240" s="14"/>
      <c r="APS240" s="14"/>
      <c r="APT240" s="14"/>
      <c r="APU240" s="14"/>
      <c r="APV240" s="14"/>
      <c r="APW240" s="14"/>
      <c r="APX240" s="14"/>
      <c r="APY240" s="14"/>
      <c r="APZ240" s="14"/>
      <c r="AQA240" s="14"/>
      <c r="AQB240" s="14"/>
      <c r="AQC240" s="14"/>
      <c r="AQD240" s="14"/>
      <c r="AQE240" s="14"/>
      <c r="AQF240" s="14"/>
      <c r="AQG240" s="14"/>
      <c r="AQH240" s="14"/>
      <c r="AQI240" s="14"/>
      <c r="AQJ240" s="14"/>
      <c r="AQK240" s="14"/>
      <c r="AQL240" s="14"/>
      <c r="AQM240" s="14"/>
      <c r="AQN240" s="14"/>
      <c r="AQO240" s="14"/>
      <c r="AQP240" s="14"/>
      <c r="AQQ240" s="14"/>
      <c r="AQR240" s="14"/>
      <c r="AQS240" s="14"/>
      <c r="AQT240" s="14"/>
      <c r="AQU240" s="14"/>
      <c r="AQV240" s="14"/>
      <c r="AQW240" s="14"/>
      <c r="AQX240" s="14"/>
      <c r="AQY240" s="14"/>
      <c r="AQZ240" s="14"/>
      <c r="ARA240" s="14"/>
      <c r="ARB240" s="14"/>
      <c r="ARC240" s="14"/>
      <c r="ARD240" s="14"/>
      <c r="ARE240" s="14"/>
      <c r="ARF240" s="14"/>
      <c r="ARG240" s="14"/>
      <c r="ARH240" s="14"/>
      <c r="ARI240" s="14"/>
      <c r="ARJ240" s="14"/>
      <c r="ARK240" s="14"/>
      <c r="ARL240" s="14"/>
      <c r="ARM240" s="14"/>
      <c r="ARN240" s="14"/>
      <c r="ARO240" s="14"/>
      <c r="ARP240" s="14"/>
      <c r="ARQ240" s="14"/>
      <c r="ARR240" s="14"/>
      <c r="ARS240" s="14"/>
      <c r="ART240" s="14"/>
      <c r="ARU240" s="14"/>
      <c r="ARV240" s="14"/>
      <c r="ARW240" s="14"/>
      <c r="ARX240" s="14"/>
      <c r="ARY240" s="14"/>
      <c r="ARZ240" s="14"/>
      <c r="ASA240" s="14"/>
      <c r="ASB240" s="14"/>
      <c r="ASC240" s="14"/>
      <c r="ASD240" s="14"/>
      <c r="ASE240" s="14"/>
      <c r="ASF240" s="14"/>
      <c r="ASG240" s="14"/>
      <c r="ASH240" s="14"/>
      <c r="ASI240" s="14"/>
      <c r="ASJ240" s="14"/>
      <c r="ASK240" s="14"/>
      <c r="ASL240" s="14"/>
      <c r="ASM240" s="14"/>
      <c r="ASN240" s="14"/>
      <c r="ASO240" s="14"/>
      <c r="ASP240" s="14"/>
      <c r="ASQ240" s="14"/>
      <c r="ASR240" s="14"/>
      <c r="ASS240" s="14"/>
      <c r="AST240" s="14"/>
      <c r="ASU240" s="14"/>
      <c r="ASV240" s="14"/>
      <c r="ASW240" s="14"/>
      <c r="ASX240" s="14"/>
      <c r="ASY240" s="14"/>
      <c r="ASZ240" s="14"/>
      <c r="ATA240" s="14"/>
      <c r="ATB240" s="14"/>
      <c r="ATC240" s="14"/>
      <c r="ATD240" s="14"/>
    </row>
    <row r="241" spans="63:1200">
      <c r="BK241" s="14" t="str">
        <f t="shared" si="2117"/>
        <v/>
      </c>
      <c r="ABO241" s="14"/>
      <c r="ABP241" s="14"/>
      <c r="ABQ241" s="14"/>
      <c r="ABR241" s="14"/>
      <c r="ABS241" s="14"/>
      <c r="ABT241" s="14"/>
      <c r="ABU241" s="14"/>
      <c r="ABV241" s="14"/>
      <c r="ABW241" s="14"/>
      <c r="ABX241" s="14"/>
      <c r="ABY241" s="14"/>
      <c r="ABZ241" s="14"/>
      <c r="ACA241" s="14"/>
      <c r="ACB241" s="14"/>
      <c r="ACC241" s="14"/>
      <c r="ACD241" s="14"/>
      <c r="ACE241" s="14"/>
      <c r="ACF241" s="14"/>
      <c r="ACG241" s="14"/>
      <c r="ACH241" s="14"/>
      <c r="ACI241" s="14"/>
      <c r="ACJ241" s="14"/>
      <c r="ACK241" s="14"/>
      <c r="ACL241" s="14"/>
      <c r="ACM241" s="14"/>
      <c r="ACN241" s="14"/>
      <c r="ACO241" s="14"/>
      <c r="ACP241" s="14"/>
      <c r="ACQ241" s="14"/>
      <c r="ACR241" s="14"/>
      <c r="ACS241" s="14"/>
      <c r="ACT241" s="14"/>
      <c r="ACU241" s="14"/>
      <c r="ACV241" s="14"/>
      <c r="ACW241" s="14"/>
      <c r="ACX241" s="14"/>
      <c r="ACY241" s="14"/>
      <c r="ACZ241" s="14"/>
      <c r="ADA241" s="14"/>
      <c r="ADB241" s="14"/>
      <c r="ADC241" s="14"/>
      <c r="ADD241" s="14"/>
      <c r="ADE241" s="14"/>
      <c r="ADF241" s="14"/>
      <c r="ADG241" s="14"/>
      <c r="ADH241" s="14"/>
      <c r="ADI241" s="14"/>
      <c r="ADJ241" s="14"/>
      <c r="ADK241" s="14"/>
      <c r="ADL241" s="14"/>
      <c r="ADM241" s="14"/>
      <c r="ADN241" s="14"/>
      <c r="ADO241" s="14"/>
      <c r="ADP241" s="14"/>
      <c r="ADQ241" s="14"/>
      <c r="ADR241" s="14"/>
      <c r="ADS241" s="14"/>
      <c r="ADT241" s="14"/>
      <c r="ADU241" s="14"/>
      <c r="ADV241" s="14"/>
      <c r="ADW241" s="14"/>
      <c r="ADX241" s="14"/>
      <c r="ADY241" s="14"/>
      <c r="ADZ241" s="14"/>
      <c r="AEA241" s="14"/>
      <c r="AEB241" s="14"/>
      <c r="AEC241" s="14"/>
      <c r="AED241" s="14"/>
      <c r="AEE241" s="14"/>
      <c r="AEF241" s="14"/>
      <c r="AEG241" s="14"/>
      <c r="AEH241" s="14"/>
      <c r="AEI241" s="14"/>
      <c r="AEJ241" s="14"/>
      <c r="AEK241" s="14"/>
      <c r="AEL241" s="14"/>
      <c r="AEM241" s="14"/>
      <c r="AEN241" s="14"/>
      <c r="AEO241" s="14"/>
      <c r="AEP241" s="14"/>
      <c r="AEQ241" s="14"/>
      <c r="AER241" s="14"/>
      <c r="AES241" s="14"/>
      <c r="AET241" s="14"/>
      <c r="AEU241" s="14"/>
      <c r="AEV241" s="14"/>
      <c r="AEW241" s="14"/>
      <c r="AEX241" s="14"/>
      <c r="AEY241" s="14"/>
      <c r="AEZ241" s="14"/>
      <c r="AFA241" s="14"/>
      <c r="AFB241" s="14"/>
      <c r="AFC241" s="14"/>
      <c r="AFD241" s="14"/>
      <c r="AFE241" s="14"/>
      <c r="AFF241" s="14"/>
      <c r="AFG241" s="14"/>
      <c r="AFH241" s="14"/>
      <c r="AFI241" s="14"/>
      <c r="AFJ241" s="14"/>
      <c r="AFK241" s="14"/>
      <c r="AFL241" s="14"/>
      <c r="AFM241" s="14"/>
      <c r="AFN241" s="14"/>
      <c r="AFO241" s="14"/>
      <c r="AFP241" s="14"/>
      <c r="AFQ241" s="14"/>
      <c r="AFR241" s="14"/>
      <c r="AFS241" s="14"/>
      <c r="AFT241" s="14"/>
      <c r="AFU241" s="14"/>
      <c r="AFV241" s="14"/>
      <c r="AFW241" s="14"/>
      <c r="AFX241" s="14"/>
      <c r="AFY241" s="14"/>
      <c r="AFZ241" s="14"/>
      <c r="AGA241" s="14"/>
      <c r="AGB241" s="14"/>
      <c r="AGC241" s="14"/>
      <c r="AGD241" s="14"/>
      <c r="AGE241" s="14"/>
      <c r="AGF241" s="14"/>
      <c r="AGG241" s="14"/>
      <c r="AGH241" s="14"/>
      <c r="AGI241" s="14"/>
      <c r="AGJ241" s="14"/>
      <c r="AGK241" s="14"/>
      <c r="AGL241" s="14"/>
      <c r="AGM241" s="14"/>
      <c r="AGN241" s="14"/>
      <c r="AGO241" s="14"/>
      <c r="AGP241" s="14"/>
      <c r="AGQ241" s="14"/>
      <c r="AGR241" s="14"/>
      <c r="AGS241" s="14"/>
      <c r="AGT241" s="14"/>
      <c r="AGU241" s="14"/>
      <c r="AGV241" s="14"/>
      <c r="AGW241" s="14"/>
      <c r="AGX241" s="14"/>
      <c r="AGY241" s="14"/>
      <c r="AGZ241" s="14"/>
      <c r="AHA241" s="14"/>
      <c r="AHB241" s="14"/>
      <c r="AHC241" s="14"/>
      <c r="AHD241" s="14"/>
      <c r="AHE241" s="14"/>
      <c r="AHF241" s="14"/>
      <c r="AHG241" s="14"/>
      <c r="AHH241" s="14"/>
      <c r="AHI241" s="14"/>
      <c r="AHJ241" s="14"/>
      <c r="AHK241" s="14"/>
      <c r="AHL241" s="14"/>
      <c r="AHM241" s="14"/>
      <c r="AHN241" s="14"/>
      <c r="AHO241" s="14"/>
      <c r="AHP241" s="14"/>
      <c r="AHQ241" s="14"/>
      <c r="AHR241" s="14"/>
      <c r="AHS241" s="14"/>
      <c r="AHT241" s="14"/>
      <c r="AHU241" s="14"/>
      <c r="AHV241" s="14"/>
      <c r="AHW241" s="14"/>
      <c r="AHX241" s="14"/>
      <c r="AHY241" s="14"/>
      <c r="AHZ241" s="14"/>
      <c r="AIA241" s="14"/>
      <c r="AIB241" s="14"/>
      <c r="AIC241" s="14"/>
      <c r="AID241" s="14"/>
      <c r="AIE241" s="14"/>
      <c r="AIF241" s="14"/>
      <c r="AIG241" s="14"/>
      <c r="AIH241" s="14"/>
      <c r="AII241" s="14"/>
      <c r="AIJ241" s="14"/>
      <c r="AIK241" s="14"/>
      <c r="AIL241" s="14"/>
      <c r="AIM241" s="14"/>
      <c r="AIN241" s="14"/>
      <c r="AIO241" s="14"/>
      <c r="AIP241" s="14"/>
      <c r="AIQ241" s="14"/>
      <c r="AIR241" s="14"/>
      <c r="AIS241" s="14"/>
      <c r="AIT241" s="14"/>
      <c r="AIU241" s="14"/>
      <c r="AIV241" s="14"/>
      <c r="AIW241" s="14"/>
      <c r="AIX241" s="14"/>
      <c r="AIY241" s="14"/>
      <c r="AIZ241" s="14"/>
      <c r="AJA241" s="14"/>
      <c r="AJB241" s="14"/>
      <c r="AJC241" s="14"/>
      <c r="AJD241" s="14"/>
      <c r="AJE241" s="14"/>
      <c r="AJF241" s="14"/>
      <c r="AJG241" s="14"/>
      <c r="AJH241" s="14"/>
      <c r="AJI241" s="14"/>
      <c r="AJJ241" s="14"/>
      <c r="AJK241" s="14"/>
      <c r="AJL241" s="14"/>
      <c r="AJM241" s="14"/>
      <c r="AJN241" s="14"/>
      <c r="AJO241" s="14"/>
      <c r="AJP241" s="14"/>
      <c r="AJQ241" s="14"/>
      <c r="AJR241" s="14"/>
      <c r="AJS241" s="14"/>
      <c r="AJT241" s="14"/>
      <c r="AJU241" s="14"/>
      <c r="AJV241" s="14"/>
      <c r="AJW241" s="14"/>
      <c r="AJX241" s="14"/>
      <c r="AJY241" s="14"/>
      <c r="AJZ241" s="14"/>
      <c r="AKA241" s="14"/>
      <c r="AKB241" s="14"/>
      <c r="AKC241" s="14"/>
      <c r="AKD241" s="14"/>
      <c r="AKE241" s="14"/>
      <c r="AKF241" s="14"/>
      <c r="AKG241" s="14"/>
      <c r="AKH241" s="14"/>
      <c r="AKI241" s="14"/>
      <c r="AKJ241" s="14"/>
      <c r="AKK241" s="14"/>
      <c r="AKL241" s="14"/>
      <c r="AKM241" s="14"/>
      <c r="AKN241" s="14"/>
      <c r="AKO241" s="14"/>
      <c r="AKP241" s="14"/>
      <c r="AKQ241" s="14"/>
      <c r="AKR241" s="14"/>
      <c r="AKS241" s="14"/>
      <c r="AKT241" s="14"/>
      <c r="AKU241" s="14"/>
      <c r="AKV241" s="14"/>
      <c r="AKW241" s="14"/>
      <c r="AKX241" s="14"/>
      <c r="AKY241" s="14"/>
      <c r="AKZ241" s="14"/>
      <c r="ALA241" s="14"/>
      <c r="ALB241" s="14"/>
      <c r="ALC241" s="14"/>
      <c r="ALD241" s="14"/>
      <c r="ALE241" s="14"/>
      <c r="ALF241" s="14"/>
      <c r="ALG241" s="14"/>
      <c r="ALH241" s="14"/>
      <c r="ALI241" s="14"/>
      <c r="ALJ241" s="14"/>
      <c r="ALK241" s="14"/>
      <c r="ALL241" s="14"/>
      <c r="ALM241" s="14"/>
      <c r="ALN241" s="14"/>
      <c r="ALO241" s="14"/>
      <c r="ALP241" s="14"/>
      <c r="ALQ241" s="14"/>
      <c r="ALR241" s="14"/>
      <c r="ALS241" s="14"/>
      <c r="ALT241" s="14"/>
      <c r="ALU241" s="14"/>
      <c r="ALV241" s="14"/>
      <c r="ALW241" s="14"/>
      <c r="ALX241" s="14"/>
      <c r="ALY241" s="14"/>
      <c r="ALZ241" s="14"/>
      <c r="AMA241" s="14"/>
      <c r="AMB241" s="14"/>
      <c r="AMC241" s="14"/>
      <c r="AMD241" s="14"/>
      <c r="AME241" s="14"/>
      <c r="AMF241" s="14"/>
      <c r="AMG241" s="14"/>
      <c r="AMH241" s="14"/>
      <c r="AMI241" s="14"/>
      <c r="AMJ241" s="14"/>
      <c r="AMK241" s="14"/>
      <c r="AML241" s="14"/>
      <c r="AMM241" s="14"/>
      <c r="AMN241" s="14"/>
      <c r="AMO241" s="14"/>
      <c r="AMP241" s="14"/>
      <c r="AMQ241" s="14"/>
      <c r="AMR241" s="14"/>
      <c r="AMS241" s="14"/>
      <c r="AMT241" s="14"/>
      <c r="AMU241" s="14"/>
      <c r="AMV241" s="14"/>
      <c r="AMW241" s="14"/>
      <c r="AMX241" s="14"/>
      <c r="AMY241" s="14"/>
      <c r="AMZ241" s="14"/>
      <c r="ANA241" s="14"/>
      <c r="ANB241" s="14"/>
      <c r="ANC241" s="14"/>
      <c r="AND241" s="14"/>
      <c r="ANE241" s="14"/>
      <c r="ANF241" s="14"/>
      <c r="ANG241" s="14"/>
      <c r="ANH241" s="14"/>
      <c r="ANI241" s="14"/>
      <c r="ANJ241" s="14"/>
      <c r="ANK241" s="14"/>
      <c r="ANL241" s="14"/>
      <c r="ANM241" s="14"/>
      <c r="ANN241" s="14"/>
      <c r="ANO241" s="14"/>
      <c r="ANP241" s="14"/>
      <c r="ANQ241" s="14"/>
      <c r="ANR241" s="14"/>
      <c r="ANS241" s="14"/>
      <c r="ANT241" s="14"/>
      <c r="ANU241" s="14"/>
      <c r="ANV241" s="14"/>
      <c r="ANW241" s="14"/>
      <c r="ANX241" s="14"/>
      <c r="ANY241" s="14"/>
      <c r="ANZ241" s="14"/>
      <c r="AOA241" s="14"/>
      <c r="AOB241" s="14"/>
      <c r="AOC241" s="14"/>
      <c r="AOD241" s="14"/>
      <c r="AOE241" s="14"/>
      <c r="AOF241" s="14"/>
      <c r="AOG241" s="14"/>
      <c r="AOH241" s="14"/>
      <c r="AOI241" s="14"/>
      <c r="AOJ241" s="14"/>
      <c r="AOK241" s="14"/>
      <c r="AOL241" s="14"/>
      <c r="AOM241" s="14"/>
      <c r="AON241" s="14"/>
      <c r="AOO241" s="14"/>
      <c r="AOP241" s="14"/>
      <c r="AOQ241" s="14"/>
      <c r="AOR241" s="14"/>
      <c r="AOS241" s="14"/>
      <c r="AOT241" s="14"/>
      <c r="AOU241" s="14"/>
      <c r="AOV241" s="14"/>
      <c r="AOW241" s="14"/>
      <c r="AOX241" s="14"/>
      <c r="AOY241" s="14"/>
      <c r="AOZ241" s="14"/>
      <c r="APA241" s="14"/>
      <c r="APB241" s="14"/>
      <c r="APC241" s="14"/>
      <c r="APD241" s="14"/>
      <c r="APE241" s="14"/>
      <c r="APF241" s="14"/>
      <c r="APG241" s="14"/>
      <c r="APH241" s="14"/>
      <c r="API241" s="14"/>
      <c r="APJ241" s="14"/>
      <c r="APK241" s="14"/>
      <c r="APL241" s="14"/>
      <c r="APM241" s="14"/>
      <c r="APN241" s="14"/>
      <c r="APO241" s="14"/>
      <c r="APP241" s="14"/>
      <c r="APQ241" s="14"/>
      <c r="APR241" s="14"/>
      <c r="APS241" s="14"/>
      <c r="APT241" s="14"/>
      <c r="APU241" s="14"/>
      <c r="APV241" s="14"/>
      <c r="APW241" s="14"/>
      <c r="APX241" s="14"/>
      <c r="APY241" s="14"/>
      <c r="APZ241" s="14"/>
      <c r="AQA241" s="14"/>
      <c r="AQB241" s="14"/>
      <c r="AQC241" s="14"/>
      <c r="AQD241" s="14"/>
      <c r="AQE241" s="14"/>
      <c r="AQF241" s="14"/>
      <c r="AQG241" s="14"/>
      <c r="AQH241" s="14"/>
      <c r="AQI241" s="14"/>
      <c r="AQJ241" s="14"/>
      <c r="AQK241" s="14"/>
      <c r="AQL241" s="14"/>
      <c r="AQM241" s="14"/>
      <c r="AQN241" s="14"/>
      <c r="AQO241" s="14"/>
      <c r="AQP241" s="14"/>
      <c r="AQQ241" s="14"/>
      <c r="AQR241" s="14"/>
      <c r="AQS241" s="14"/>
      <c r="AQT241" s="14"/>
      <c r="AQU241" s="14"/>
      <c r="AQV241" s="14"/>
      <c r="AQW241" s="14"/>
      <c r="AQX241" s="14"/>
      <c r="AQY241" s="14"/>
      <c r="AQZ241" s="14"/>
      <c r="ARA241" s="14"/>
      <c r="ARB241" s="14"/>
      <c r="ARC241" s="14"/>
      <c r="ARD241" s="14"/>
      <c r="ARE241" s="14"/>
      <c r="ARF241" s="14"/>
      <c r="ARG241" s="14"/>
      <c r="ARH241" s="14"/>
      <c r="ARI241" s="14"/>
      <c r="ARJ241" s="14"/>
      <c r="ARK241" s="14"/>
      <c r="ARL241" s="14"/>
      <c r="ARM241" s="14"/>
      <c r="ARN241" s="14"/>
      <c r="ARO241" s="14"/>
      <c r="ARP241" s="14"/>
      <c r="ARQ241" s="14"/>
      <c r="ARR241" s="14"/>
      <c r="ARS241" s="14"/>
      <c r="ART241" s="14"/>
      <c r="ARU241" s="14"/>
      <c r="ARV241" s="14"/>
      <c r="ARW241" s="14"/>
      <c r="ARX241" s="14"/>
      <c r="ARY241" s="14"/>
      <c r="ARZ241" s="14"/>
      <c r="ASA241" s="14"/>
      <c r="ASB241" s="14"/>
      <c r="ASC241" s="14"/>
      <c r="ASD241" s="14"/>
      <c r="ASE241" s="14"/>
      <c r="ASF241" s="14"/>
      <c r="ASG241" s="14"/>
      <c r="ASH241" s="14"/>
      <c r="ASI241" s="14"/>
      <c r="ASJ241" s="14"/>
      <c r="ASK241" s="14"/>
      <c r="ASL241" s="14"/>
      <c r="ASM241" s="14"/>
      <c r="ASN241" s="14"/>
      <c r="ASO241" s="14"/>
      <c r="ASP241" s="14"/>
      <c r="ASQ241" s="14"/>
      <c r="ASR241" s="14"/>
      <c r="ASS241" s="14"/>
      <c r="AST241" s="14"/>
      <c r="ASU241" s="14"/>
      <c r="ASV241" s="14"/>
      <c r="ASW241" s="14"/>
      <c r="ASX241" s="14"/>
      <c r="ASY241" s="14"/>
      <c r="ASZ241" s="14"/>
      <c r="ATA241" s="14"/>
      <c r="ATB241" s="14"/>
      <c r="ATC241" s="14"/>
      <c r="ATD241" s="14"/>
    </row>
    <row r="242" spans="63:1200">
      <c r="BK242" s="14" t="str">
        <f t="shared" si="2117"/>
        <v/>
      </c>
      <c r="ABO242" s="14"/>
      <c r="ABP242" s="14"/>
      <c r="ABQ242" s="14"/>
      <c r="ABR242" s="14"/>
      <c r="ABS242" s="14"/>
      <c r="ABT242" s="14"/>
      <c r="ABU242" s="14"/>
      <c r="ABV242" s="14"/>
      <c r="ABW242" s="14"/>
      <c r="ABX242" s="14"/>
      <c r="ABY242" s="14"/>
      <c r="ABZ242" s="14"/>
      <c r="ACA242" s="14"/>
      <c r="ACB242" s="14"/>
      <c r="ACC242" s="14"/>
      <c r="ACD242" s="14"/>
      <c r="ACE242" s="14"/>
      <c r="ACF242" s="14"/>
      <c r="ACG242" s="14"/>
      <c r="ACH242" s="14"/>
      <c r="ACI242" s="14"/>
      <c r="ACJ242" s="14"/>
      <c r="ACK242" s="14"/>
      <c r="ACL242" s="14"/>
      <c r="ACM242" s="14"/>
      <c r="ACN242" s="14"/>
      <c r="ACO242" s="14"/>
      <c r="ACP242" s="14"/>
      <c r="ACQ242" s="14"/>
      <c r="ACR242" s="14"/>
      <c r="ACS242" s="14"/>
      <c r="ACT242" s="14"/>
      <c r="ACU242" s="14"/>
      <c r="ACV242" s="14"/>
      <c r="ACW242" s="14"/>
      <c r="ACX242" s="14"/>
      <c r="ACY242" s="14"/>
      <c r="ACZ242" s="14"/>
      <c r="ADA242" s="14"/>
      <c r="ADB242" s="14"/>
      <c r="ADC242" s="14"/>
      <c r="ADD242" s="14"/>
      <c r="ADE242" s="14"/>
      <c r="ADF242" s="14"/>
      <c r="ADG242" s="14"/>
      <c r="ADH242" s="14"/>
      <c r="ADI242" s="14"/>
      <c r="ADJ242" s="14"/>
      <c r="ADK242" s="14"/>
      <c r="ADL242" s="14"/>
      <c r="ADM242" s="14"/>
      <c r="ADN242" s="14"/>
      <c r="ADO242" s="14"/>
      <c r="ADP242" s="14"/>
      <c r="ADQ242" s="14"/>
      <c r="ADR242" s="14"/>
      <c r="ADS242" s="14"/>
      <c r="ADT242" s="14"/>
      <c r="ADU242" s="14"/>
      <c r="ADV242" s="14"/>
      <c r="ADW242" s="14"/>
      <c r="ADX242" s="14"/>
      <c r="ADY242" s="14"/>
      <c r="ADZ242" s="14"/>
      <c r="AEA242" s="14"/>
      <c r="AEB242" s="14"/>
      <c r="AEC242" s="14"/>
      <c r="AED242" s="14"/>
      <c r="AEE242" s="14"/>
      <c r="AEF242" s="14"/>
      <c r="AEG242" s="14"/>
      <c r="AEH242" s="14"/>
      <c r="AEI242" s="14"/>
      <c r="AEJ242" s="14"/>
      <c r="AEK242" s="14"/>
      <c r="AEL242" s="14"/>
      <c r="AEM242" s="14"/>
      <c r="AEN242" s="14"/>
      <c r="AEO242" s="14"/>
      <c r="AEP242" s="14"/>
      <c r="AEQ242" s="14"/>
      <c r="AER242" s="14"/>
      <c r="AES242" s="14"/>
      <c r="AET242" s="14"/>
      <c r="AEU242" s="14"/>
      <c r="AEV242" s="14"/>
      <c r="AEW242" s="14"/>
      <c r="AEX242" s="14"/>
      <c r="AEY242" s="14"/>
      <c r="AEZ242" s="14"/>
      <c r="AFA242" s="14"/>
      <c r="AFB242" s="14"/>
      <c r="AFC242" s="14"/>
      <c r="AFD242" s="14"/>
      <c r="AFE242" s="14"/>
      <c r="AFF242" s="14"/>
      <c r="AFG242" s="14"/>
      <c r="AFH242" s="14"/>
      <c r="AFI242" s="14"/>
      <c r="AFJ242" s="14"/>
      <c r="AFK242" s="14"/>
      <c r="AFL242" s="14"/>
      <c r="AFM242" s="14"/>
      <c r="AFN242" s="14"/>
      <c r="AFO242" s="14"/>
      <c r="AFP242" s="14"/>
      <c r="AFQ242" s="14"/>
      <c r="AFR242" s="14"/>
      <c r="AFS242" s="14"/>
      <c r="AFT242" s="14"/>
      <c r="AFU242" s="14"/>
      <c r="AFV242" s="14"/>
      <c r="AFW242" s="14"/>
      <c r="AFX242" s="14"/>
      <c r="AFY242" s="14"/>
      <c r="AFZ242" s="14"/>
      <c r="AGA242" s="14"/>
      <c r="AGB242" s="14"/>
      <c r="AGC242" s="14"/>
      <c r="AGD242" s="14"/>
      <c r="AGE242" s="14"/>
      <c r="AGF242" s="14"/>
      <c r="AGG242" s="14"/>
      <c r="AGH242" s="14"/>
      <c r="AGI242" s="14"/>
      <c r="AGJ242" s="14"/>
      <c r="AGK242" s="14"/>
      <c r="AGL242" s="14"/>
      <c r="AGM242" s="14"/>
      <c r="AGN242" s="14"/>
      <c r="AGO242" s="14"/>
      <c r="AGP242" s="14"/>
      <c r="AGQ242" s="14"/>
      <c r="AGR242" s="14"/>
      <c r="AGS242" s="14"/>
      <c r="AGT242" s="14"/>
      <c r="AGU242" s="14"/>
      <c r="AGV242" s="14"/>
      <c r="AGW242" s="14"/>
      <c r="AGX242" s="14"/>
      <c r="AGY242" s="14"/>
      <c r="AGZ242" s="14"/>
      <c r="AHA242" s="14"/>
      <c r="AHB242" s="14"/>
      <c r="AHC242" s="14"/>
      <c r="AHD242" s="14"/>
      <c r="AHE242" s="14"/>
      <c r="AHF242" s="14"/>
      <c r="AHG242" s="14"/>
      <c r="AHH242" s="14"/>
      <c r="AHI242" s="14"/>
      <c r="AHJ242" s="14"/>
      <c r="AHK242" s="14"/>
      <c r="AHL242" s="14"/>
      <c r="AHM242" s="14"/>
      <c r="AHN242" s="14"/>
      <c r="AHO242" s="14"/>
      <c r="AHP242" s="14"/>
      <c r="AHQ242" s="14"/>
      <c r="AHR242" s="14"/>
      <c r="AHS242" s="14"/>
      <c r="AHT242" s="14"/>
      <c r="AHU242" s="14"/>
      <c r="AHV242" s="14"/>
      <c r="AHW242" s="14"/>
      <c r="AHX242" s="14"/>
      <c r="AHY242" s="14"/>
      <c r="AHZ242" s="14"/>
      <c r="AIA242" s="14"/>
      <c r="AIB242" s="14"/>
      <c r="AIC242" s="14"/>
      <c r="AID242" s="14"/>
      <c r="AIE242" s="14"/>
      <c r="AIF242" s="14"/>
      <c r="AIG242" s="14"/>
      <c r="AIH242" s="14"/>
      <c r="AII242" s="14"/>
      <c r="AIJ242" s="14"/>
      <c r="AIK242" s="14"/>
      <c r="AIL242" s="14"/>
      <c r="AIM242" s="14"/>
      <c r="AIN242" s="14"/>
      <c r="AIO242" s="14"/>
      <c r="AIP242" s="14"/>
      <c r="AIQ242" s="14"/>
      <c r="AIR242" s="14"/>
      <c r="AIS242" s="14"/>
      <c r="AIT242" s="14"/>
      <c r="AIU242" s="14"/>
      <c r="AIV242" s="14"/>
      <c r="AIW242" s="14"/>
      <c r="AIX242" s="14"/>
      <c r="AIY242" s="14"/>
      <c r="AIZ242" s="14"/>
      <c r="AJA242" s="14"/>
      <c r="AJB242" s="14"/>
      <c r="AJC242" s="14"/>
      <c r="AJD242" s="14"/>
      <c r="AJE242" s="14"/>
      <c r="AJF242" s="14"/>
      <c r="AJG242" s="14"/>
      <c r="AJH242" s="14"/>
      <c r="AJI242" s="14"/>
      <c r="AJJ242" s="14"/>
      <c r="AJK242" s="14"/>
      <c r="AJL242" s="14"/>
      <c r="AJM242" s="14"/>
      <c r="AJN242" s="14"/>
      <c r="AJO242" s="14"/>
      <c r="AJP242" s="14"/>
      <c r="AJQ242" s="14"/>
      <c r="AJR242" s="14"/>
      <c r="AJS242" s="14"/>
      <c r="AJT242" s="14"/>
      <c r="AJU242" s="14"/>
      <c r="AJV242" s="14"/>
      <c r="AJW242" s="14"/>
      <c r="AJX242" s="14"/>
      <c r="AJY242" s="14"/>
      <c r="AJZ242" s="14"/>
      <c r="AKA242" s="14"/>
      <c r="AKB242" s="14"/>
      <c r="AKC242" s="14"/>
      <c r="AKD242" s="14"/>
      <c r="AKE242" s="14"/>
      <c r="AKF242" s="14"/>
      <c r="AKG242" s="14"/>
      <c r="AKH242" s="14"/>
      <c r="AKI242" s="14"/>
      <c r="AKJ242" s="14"/>
      <c r="AKK242" s="14"/>
      <c r="AKL242" s="14"/>
      <c r="AKM242" s="14"/>
      <c r="AKN242" s="14"/>
      <c r="AKO242" s="14"/>
      <c r="AKP242" s="14"/>
      <c r="AKQ242" s="14"/>
      <c r="AKR242" s="14"/>
      <c r="AKS242" s="14"/>
      <c r="AKT242" s="14"/>
      <c r="AKU242" s="14"/>
      <c r="AKV242" s="14"/>
      <c r="AKW242" s="14"/>
      <c r="AKX242" s="14"/>
      <c r="AKY242" s="14"/>
      <c r="AKZ242" s="14"/>
      <c r="ALA242" s="14"/>
      <c r="ALB242" s="14"/>
      <c r="ALC242" s="14"/>
      <c r="ALD242" s="14"/>
      <c r="ALE242" s="14"/>
      <c r="ALF242" s="14"/>
      <c r="ALG242" s="14"/>
      <c r="ALH242" s="14"/>
      <c r="ALI242" s="14"/>
      <c r="ALJ242" s="14"/>
      <c r="ALK242" s="14"/>
      <c r="ALL242" s="14"/>
      <c r="ALM242" s="14"/>
      <c r="ALN242" s="14"/>
      <c r="ALO242" s="14"/>
      <c r="ALP242" s="14"/>
      <c r="ALQ242" s="14"/>
      <c r="ALR242" s="14"/>
      <c r="ALS242" s="14"/>
      <c r="ALT242" s="14"/>
      <c r="ALU242" s="14"/>
      <c r="ALV242" s="14"/>
      <c r="ALW242" s="14"/>
      <c r="ALX242" s="14"/>
      <c r="ALY242" s="14"/>
      <c r="ALZ242" s="14"/>
      <c r="AMA242" s="14"/>
      <c r="AMB242" s="14"/>
      <c r="AMC242" s="14"/>
      <c r="AMD242" s="14"/>
      <c r="AME242" s="14"/>
      <c r="AMF242" s="14"/>
      <c r="AMG242" s="14"/>
      <c r="AMH242" s="14"/>
      <c r="AMI242" s="14"/>
      <c r="AMJ242" s="14"/>
      <c r="AMK242" s="14"/>
      <c r="AML242" s="14"/>
      <c r="AMM242" s="14"/>
      <c r="AMN242" s="14"/>
      <c r="AMO242" s="14"/>
      <c r="AMP242" s="14"/>
      <c r="AMQ242" s="14"/>
      <c r="AMR242" s="14"/>
      <c r="AMS242" s="14"/>
      <c r="AMT242" s="14"/>
      <c r="AMU242" s="14"/>
      <c r="AMV242" s="14"/>
      <c r="AMW242" s="14"/>
      <c r="AMX242" s="14"/>
      <c r="AMY242" s="14"/>
      <c r="AMZ242" s="14"/>
      <c r="ANA242" s="14"/>
      <c r="ANB242" s="14"/>
      <c r="ANC242" s="14"/>
      <c r="AND242" s="14"/>
      <c r="ANE242" s="14"/>
      <c r="ANF242" s="14"/>
      <c r="ANG242" s="14"/>
      <c r="ANH242" s="14"/>
      <c r="ANI242" s="14"/>
      <c r="ANJ242" s="14"/>
      <c r="ANK242" s="14"/>
      <c r="ANL242" s="14"/>
      <c r="ANM242" s="14"/>
      <c r="ANN242" s="14"/>
      <c r="ANO242" s="14"/>
      <c r="ANP242" s="14"/>
      <c r="ANQ242" s="14"/>
      <c r="ANR242" s="14"/>
      <c r="ANS242" s="14"/>
      <c r="ANT242" s="14"/>
      <c r="ANU242" s="14"/>
      <c r="ANV242" s="14"/>
      <c r="ANW242" s="14"/>
      <c r="ANX242" s="14"/>
      <c r="ANY242" s="14"/>
      <c r="ANZ242" s="14"/>
      <c r="AOA242" s="14"/>
      <c r="AOB242" s="14"/>
      <c r="AOC242" s="14"/>
      <c r="AOD242" s="14"/>
      <c r="AOE242" s="14"/>
      <c r="AOF242" s="14"/>
      <c r="AOG242" s="14"/>
      <c r="AOH242" s="14"/>
      <c r="AOI242" s="14"/>
      <c r="AOJ242" s="14"/>
      <c r="AOK242" s="14"/>
      <c r="AOL242" s="14"/>
      <c r="AOM242" s="14"/>
      <c r="AON242" s="14"/>
      <c r="AOO242" s="14"/>
      <c r="AOP242" s="14"/>
      <c r="AOQ242" s="14"/>
      <c r="AOR242" s="14"/>
      <c r="AOS242" s="14"/>
      <c r="AOT242" s="14"/>
      <c r="AOU242" s="14"/>
      <c r="AOV242" s="14"/>
      <c r="AOW242" s="14"/>
      <c r="AOX242" s="14"/>
      <c r="AOY242" s="14"/>
      <c r="AOZ242" s="14"/>
      <c r="APA242" s="14"/>
      <c r="APB242" s="14"/>
      <c r="APC242" s="14"/>
      <c r="APD242" s="14"/>
      <c r="APE242" s="14"/>
      <c r="APF242" s="14"/>
      <c r="APG242" s="14"/>
      <c r="APH242" s="14"/>
      <c r="API242" s="14"/>
      <c r="APJ242" s="14"/>
      <c r="APK242" s="14"/>
      <c r="APL242" s="14"/>
      <c r="APM242" s="14"/>
      <c r="APN242" s="14"/>
      <c r="APO242" s="14"/>
      <c r="APP242" s="14"/>
      <c r="APQ242" s="14"/>
      <c r="APR242" s="14"/>
      <c r="APS242" s="14"/>
      <c r="APT242" s="14"/>
      <c r="APU242" s="14"/>
      <c r="APV242" s="14"/>
      <c r="APW242" s="14"/>
      <c r="APX242" s="14"/>
      <c r="APY242" s="14"/>
      <c r="APZ242" s="14"/>
      <c r="AQA242" s="14"/>
      <c r="AQB242" s="14"/>
      <c r="AQC242" s="14"/>
      <c r="AQD242" s="14"/>
      <c r="AQE242" s="14"/>
      <c r="AQF242" s="14"/>
      <c r="AQG242" s="14"/>
      <c r="AQH242" s="14"/>
      <c r="AQI242" s="14"/>
      <c r="AQJ242" s="14"/>
      <c r="AQK242" s="14"/>
      <c r="AQL242" s="14"/>
      <c r="AQM242" s="14"/>
      <c r="AQN242" s="14"/>
      <c r="AQO242" s="14"/>
      <c r="AQP242" s="14"/>
      <c r="AQQ242" s="14"/>
      <c r="AQR242" s="14"/>
      <c r="AQS242" s="14"/>
      <c r="AQT242" s="14"/>
      <c r="AQU242" s="14"/>
      <c r="AQV242" s="14"/>
      <c r="AQW242" s="14"/>
      <c r="AQX242" s="14"/>
      <c r="AQY242" s="14"/>
      <c r="AQZ242" s="14"/>
      <c r="ARA242" s="14"/>
      <c r="ARB242" s="14"/>
      <c r="ARC242" s="14"/>
      <c r="ARD242" s="14"/>
      <c r="ARE242" s="14"/>
      <c r="ARF242" s="14"/>
      <c r="ARG242" s="14"/>
      <c r="ARH242" s="14"/>
      <c r="ARI242" s="14"/>
      <c r="ARJ242" s="14"/>
      <c r="ARK242" s="14"/>
      <c r="ARL242" s="14"/>
      <c r="ARM242" s="14"/>
      <c r="ARN242" s="14"/>
      <c r="ARO242" s="14"/>
      <c r="ARP242" s="14"/>
      <c r="ARQ242" s="14"/>
      <c r="ARR242" s="14"/>
      <c r="ARS242" s="14"/>
      <c r="ART242" s="14"/>
      <c r="ARU242" s="14"/>
      <c r="ARV242" s="14"/>
      <c r="ARW242" s="14"/>
      <c r="ARX242" s="14"/>
      <c r="ARY242" s="14"/>
      <c r="ARZ242" s="14"/>
      <c r="ASA242" s="14"/>
      <c r="ASB242" s="14"/>
      <c r="ASC242" s="14"/>
      <c r="ASD242" s="14"/>
      <c r="ASE242" s="14"/>
      <c r="ASF242" s="14"/>
      <c r="ASG242" s="14"/>
      <c r="ASH242" s="14"/>
      <c r="ASI242" s="14"/>
      <c r="ASJ242" s="14"/>
      <c r="ASK242" s="14"/>
      <c r="ASL242" s="14"/>
      <c r="ASM242" s="14"/>
      <c r="ASN242" s="14"/>
      <c r="ASO242" s="14"/>
      <c r="ASP242" s="14"/>
      <c r="ASQ242" s="14"/>
      <c r="ASR242" s="14"/>
      <c r="ASS242" s="14"/>
      <c r="AST242" s="14"/>
      <c r="ASU242" s="14"/>
      <c r="ASV242" s="14"/>
      <c r="ASW242" s="14"/>
      <c r="ASX242" s="14"/>
      <c r="ASY242" s="14"/>
      <c r="ASZ242" s="14"/>
      <c r="ATA242" s="14"/>
      <c r="ATB242" s="14"/>
      <c r="ATC242" s="14"/>
      <c r="ATD242" s="14"/>
    </row>
    <row r="243" spans="63:1200">
      <c r="BK243" s="14" t="str">
        <f t="shared" si="2117"/>
        <v/>
      </c>
      <c r="ABO243" s="14"/>
      <c r="ABP243" s="14"/>
      <c r="ABQ243" s="14"/>
      <c r="ABR243" s="14"/>
      <c r="ABS243" s="14"/>
      <c r="ABT243" s="14"/>
      <c r="ABU243" s="14"/>
      <c r="ABV243" s="14"/>
      <c r="ABW243" s="14"/>
      <c r="ABX243" s="14"/>
      <c r="ABY243" s="14"/>
      <c r="ABZ243" s="14"/>
      <c r="ACA243" s="14"/>
      <c r="ACB243" s="14"/>
      <c r="ACC243" s="14"/>
      <c r="ACD243" s="14"/>
      <c r="ACE243" s="14"/>
      <c r="ACF243" s="14"/>
      <c r="ACG243" s="14"/>
      <c r="ACH243" s="14"/>
      <c r="ACI243" s="14"/>
      <c r="ACJ243" s="14"/>
      <c r="ACK243" s="14"/>
      <c r="ACL243" s="14"/>
      <c r="ACM243" s="14"/>
      <c r="ACN243" s="14"/>
      <c r="ACO243" s="14"/>
      <c r="ACP243" s="14"/>
      <c r="ACQ243" s="14"/>
      <c r="ACR243" s="14"/>
      <c r="ACS243" s="14"/>
      <c r="ACT243" s="14"/>
      <c r="ACU243" s="14"/>
      <c r="ACV243" s="14"/>
      <c r="ACW243" s="14"/>
      <c r="ACX243" s="14"/>
      <c r="ACY243" s="14"/>
      <c r="ACZ243" s="14"/>
      <c r="ADA243" s="14"/>
      <c r="ADB243" s="14"/>
      <c r="ADC243" s="14"/>
      <c r="ADD243" s="14"/>
      <c r="ADE243" s="14"/>
      <c r="ADF243" s="14"/>
      <c r="ADG243" s="14"/>
      <c r="ADH243" s="14"/>
      <c r="ADI243" s="14"/>
      <c r="ADJ243" s="14"/>
      <c r="ADK243" s="14"/>
      <c r="ADL243" s="14"/>
      <c r="ADM243" s="14"/>
      <c r="ADN243" s="14"/>
      <c r="ADO243" s="14"/>
      <c r="ADP243" s="14"/>
      <c r="ADQ243" s="14"/>
      <c r="ADR243" s="14"/>
      <c r="ADS243" s="14"/>
      <c r="ADT243" s="14"/>
      <c r="ADU243" s="14"/>
      <c r="ADV243" s="14"/>
      <c r="ADW243" s="14"/>
      <c r="ADX243" s="14"/>
      <c r="ADY243" s="14"/>
      <c r="ADZ243" s="14"/>
      <c r="AEA243" s="14"/>
      <c r="AEB243" s="14"/>
      <c r="AEC243" s="14"/>
      <c r="AED243" s="14"/>
      <c r="AEE243" s="14"/>
      <c r="AEF243" s="14"/>
      <c r="AEG243" s="14"/>
      <c r="AEH243" s="14"/>
      <c r="AEI243" s="14"/>
      <c r="AEJ243" s="14"/>
      <c r="AEK243" s="14"/>
      <c r="AEL243" s="14"/>
      <c r="AEM243" s="14"/>
      <c r="AEN243" s="14"/>
      <c r="AEO243" s="14"/>
      <c r="AEP243" s="14"/>
      <c r="AEQ243" s="14"/>
      <c r="AER243" s="14"/>
      <c r="AES243" s="14"/>
      <c r="AET243" s="14"/>
      <c r="AEU243" s="14"/>
      <c r="AEV243" s="14"/>
      <c r="AEW243" s="14"/>
      <c r="AEX243" s="14"/>
      <c r="AEY243" s="14"/>
      <c r="AEZ243" s="14"/>
      <c r="AFA243" s="14"/>
      <c r="AFB243" s="14"/>
      <c r="AFC243" s="14"/>
      <c r="AFD243" s="14"/>
      <c r="AFE243" s="14"/>
      <c r="AFF243" s="14"/>
      <c r="AFG243" s="14"/>
      <c r="AFH243" s="14"/>
      <c r="AFI243" s="14"/>
      <c r="AFJ243" s="14"/>
      <c r="AFK243" s="14"/>
      <c r="AFL243" s="14"/>
      <c r="AFM243" s="14"/>
      <c r="AFN243" s="14"/>
      <c r="AFO243" s="14"/>
      <c r="AFP243" s="14"/>
      <c r="AFQ243" s="14"/>
      <c r="AFR243" s="14"/>
      <c r="AFS243" s="14"/>
      <c r="AFT243" s="14"/>
      <c r="AFU243" s="14"/>
      <c r="AFV243" s="14"/>
      <c r="AFW243" s="14"/>
      <c r="AFX243" s="14"/>
      <c r="AFY243" s="14"/>
      <c r="AFZ243" s="14"/>
      <c r="AGA243" s="14"/>
      <c r="AGB243" s="14"/>
      <c r="AGC243" s="14"/>
      <c r="AGD243" s="14"/>
      <c r="AGE243" s="14"/>
      <c r="AGF243" s="14"/>
      <c r="AGG243" s="14"/>
      <c r="AGH243" s="14"/>
      <c r="AGI243" s="14"/>
      <c r="AGJ243" s="14"/>
      <c r="AGK243" s="14"/>
      <c r="AGL243" s="14"/>
      <c r="AGM243" s="14"/>
      <c r="AGN243" s="14"/>
      <c r="AGO243" s="14"/>
      <c r="AGP243" s="14"/>
      <c r="AGQ243" s="14"/>
      <c r="AGR243" s="14"/>
      <c r="AGS243" s="14"/>
      <c r="AGT243" s="14"/>
      <c r="AGU243" s="14"/>
      <c r="AGV243" s="14"/>
      <c r="AGW243" s="14"/>
      <c r="AGX243" s="14"/>
      <c r="AGY243" s="14"/>
      <c r="AGZ243" s="14"/>
      <c r="AHA243" s="14"/>
      <c r="AHB243" s="14"/>
      <c r="AHC243" s="14"/>
      <c r="AHD243" s="14"/>
      <c r="AHE243" s="14"/>
      <c r="AHF243" s="14"/>
      <c r="AHG243" s="14"/>
      <c r="AHH243" s="14"/>
      <c r="AHI243" s="14"/>
      <c r="AHJ243" s="14"/>
      <c r="AHK243" s="14"/>
      <c r="AHL243" s="14"/>
      <c r="AHM243" s="14"/>
      <c r="AHN243" s="14"/>
      <c r="AHO243" s="14"/>
      <c r="AHP243" s="14"/>
      <c r="AHQ243" s="14"/>
      <c r="AHR243" s="14"/>
      <c r="AHS243" s="14"/>
      <c r="AHT243" s="14"/>
      <c r="AHU243" s="14"/>
      <c r="AHV243" s="14"/>
      <c r="AHW243" s="14"/>
      <c r="AHX243" s="14"/>
      <c r="AHY243" s="14"/>
      <c r="AHZ243" s="14"/>
      <c r="AIA243" s="14"/>
      <c r="AIB243" s="14"/>
      <c r="AIC243" s="14"/>
      <c r="AID243" s="14"/>
      <c r="AIE243" s="14"/>
      <c r="AIF243" s="14"/>
      <c r="AIG243" s="14"/>
      <c r="AIH243" s="14"/>
      <c r="AII243" s="14"/>
      <c r="AIJ243" s="14"/>
      <c r="AIK243" s="14"/>
      <c r="AIL243" s="14"/>
      <c r="AIM243" s="14"/>
      <c r="AIN243" s="14"/>
      <c r="AIO243" s="14"/>
      <c r="AIP243" s="14"/>
      <c r="AIQ243" s="14"/>
      <c r="AIR243" s="14"/>
      <c r="AIS243" s="14"/>
      <c r="AIT243" s="14"/>
      <c r="AIU243" s="14"/>
      <c r="AIV243" s="14"/>
      <c r="AIW243" s="14"/>
      <c r="AIX243" s="14"/>
      <c r="AIY243" s="14"/>
      <c r="AIZ243" s="14"/>
      <c r="AJA243" s="14"/>
      <c r="AJB243" s="14"/>
      <c r="AJC243" s="14"/>
      <c r="AJD243" s="14"/>
      <c r="AJE243" s="14"/>
      <c r="AJF243" s="14"/>
      <c r="AJG243" s="14"/>
      <c r="AJH243" s="14"/>
      <c r="AJI243" s="14"/>
      <c r="AJJ243" s="14"/>
      <c r="AJK243" s="14"/>
      <c r="AJL243" s="14"/>
      <c r="AJM243" s="14"/>
      <c r="AJN243" s="14"/>
      <c r="AJO243" s="14"/>
      <c r="AJP243" s="14"/>
      <c r="AJQ243" s="14"/>
      <c r="AJR243" s="14"/>
      <c r="AJS243" s="14"/>
      <c r="AJT243" s="14"/>
      <c r="AJU243" s="14"/>
      <c r="AJV243" s="14"/>
      <c r="AJW243" s="14"/>
      <c r="AJX243" s="14"/>
      <c r="AJY243" s="14"/>
      <c r="AJZ243" s="14"/>
      <c r="AKA243" s="14"/>
      <c r="AKB243" s="14"/>
      <c r="AKC243" s="14"/>
      <c r="AKD243" s="14"/>
      <c r="AKE243" s="14"/>
      <c r="AKF243" s="14"/>
      <c r="AKG243" s="14"/>
      <c r="AKH243" s="14"/>
      <c r="AKI243" s="14"/>
      <c r="AKJ243" s="14"/>
      <c r="AKK243" s="14"/>
      <c r="AKL243" s="14"/>
      <c r="AKM243" s="14"/>
      <c r="AKN243" s="14"/>
      <c r="AKO243" s="14"/>
      <c r="AKP243" s="14"/>
      <c r="AKQ243" s="14"/>
      <c r="AKR243" s="14"/>
      <c r="AKS243" s="14"/>
      <c r="AKT243" s="14"/>
      <c r="AKU243" s="14"/>
      <c r="AKV243" s="14"/>
      <c r="AKW243" s="14"/>
      <c r="AKX243" s="14"/>
      <c r="AKY243" s="14"/>
      <c r="AKZ243" s="14"/>
      <c r="ALA243" s="14"/>
      <c r="ALB243" s="14"/>
      <c r="ALC243" s="14"/>
      <c r="ALD243" s="14"/>
      <c r="ALE243" s="14"/>
      <c r="ALF243" s="14"/>
      <c r="ALG243" s="14"/>
      <c r="ALH243" s="14"/>
      <c r="ALI243" s="14"/>
      <c r="ALJ243" s="14"/>
      <c r="ALK243" s="14"/>
      <c r="ALL243" s="14"/>
      <c r="ALM243" s="14"/>
      <c r="ALN243" s="14"/>
      <c r="ALO243" s="14"/>
      <c r="ALP243" s="14"/>
      <c r="ALQ243" s="14"/>
      <c r="ALR243" s="14"/>
      <c r="ALS243" s="14"/>
      <c r="ALT243" s="14"/>
      <c r="ALU243" s="14"/>
      <c r="ALV243" s="14"/>
      <c r="ALW243" s="14"/>
      <c r="ALX243" s="14"/>
      <c r="ALY243" s="14"/>
      <c r="ALZ243" s="14"/>
      <c r="AMA243" s="14"/>
      <c r="AMB243" s="14"/>
      <c r="AMC243" s="14"/>
      <c r="AMD243" s="14"/>
      <c r="AME243" s="14"/>
      <c r="AMF243" s="14"/>
      <c r="AMG243" s="14"/>
      <c r="AMH243" s="14"/>
      <c r="AMI243" s="14"/>
      <c r="AMJ243" s="14"/>
      <c r="AMK243" s="14"/>
      <c r="AML243" s="14"/>
      <c r="AMM243" s="14"/>
      <c r="AMN243" s="14"/>
      <c r="AMO243" s="14"/>
      <c r="AMP243" s="14"/>
      <c r="AMQ243" s="14"/>
      <c r="AMR243" s="14"/>
      <c r="AMS243" s="14"/>
      <c r="AMT243" s="14"/>
      <c r="AMU243" s="14"/>
      <c r="AMV243" s="14"/>
      <c r="AMW243" s="14"/>
      <c r="AMX243" s="14"/>
      <c r="AMY243" s="14"/>
      <c r="AMZ243" s="14"/>
      <c r="ANA243" s="14"/>
      <c r="ANB243" s="14"/>
      <c r="ANC243" s="14"/>
      <c r="AND243" s="14"/>
      <c r="ANE243" s="14"/>
      <c r="ANF243" s="14"/>
      <c r="ANG243" s="14"/>
      <c r="ANH243" s="14"/>
      <c r="ANI243" s="14"/>
      <c r="ANJ243" s="14"/>
      <c r="ANK243" s="14"/>
      <c r="ANL243" s="14"/>
      <c r="ANM243" s="14"/>
      <c r="ANN243" s="14"/>
      <c r="ANO243" s="14"/>
      <c r="ANP243" s="14"/>
      <c r="ANQ243" s="14"/>
      <c r="ANR243" s="14"/>
      <c r="ANS243" s="14"/>
      <c r="ANT243" s="14"/>
      <c r="ANU243" s="14"/>
      <c r="ANV243" s="14"/>
      <c r="ANW243" s="14"/>
      <c r="ANX243" s="14"/>
      <c r="ANY243" s="14"/>
      <c r="ANZ243" s="14"/>
      <c r="AOA243" s="14"/>
      <c r="AOB243" s="14"/>
      <c r="AOC243" s="14"/>
      <c r="AOD243" s="14"/>
      <c r="AOE243" s="14"/>
      <c r="AOF243" s="14"/>
      <c r="AOG243" s="14"/>
      <c r="AOH243" s="14"/>
      <c r="AOI243" s="14"/>
      <c r="AOJ243" s="14"/>
      <c r="AOK243" s="14"/>
      <c r="AOL243" s="14"/>
      <c r="AOM243" s="14"/>
      <c r="AON243" s="14"/>
      <c r="AOO243" s="14"/>
      <c r="AOP243" s="14"/>
      <c r="AOQ243" s="14"/>
      <c r="AOR243" s="14"/>
      <c r="AOS243" s="14"/>
      <c r="AOT243" s="14"/>
      <c r="AOU243" s="14"/>
      <c r="AOV243" s="14"/>
      <c r="AOW243" s="14"/>
      <c r="AOX243" s="14"/>
      <c r="AOY243" s="14"/>
      <c r="AOZ243" s="14"/>
      <c r="APA243" s="14"/>
      <c r="APB243" s="14"/>
      <c r="APC243" s="14"/>
      <c r="APD243" s="14"/>
      <c r="APE243" s="14"/>
      <c r="APF243" s="14"/>
      <c r="APG243" s="14"/>
      <c r="APH243" s="14"/>
      <c r="API243" s="14"/>
      <c r="APJ243" s="14"/>
      <c r="APK243" s="14"/>
      <c r="APL243" s="14"/>
      <c r="APM243" s="14"/>
      <c r="APN243" s="14"/>
      <c r="APO243" s="14"/>
      <c r="APP243" s="14"/>
      <c r="APQ243" s="14"/>
      <c r="APR243" s="14"/>
      <c r="APS243" s="14"/>
      <c r="APT243" s="14"/>
      <c r="APU243" s="14"/>
      <c r="APV243" s="14"/>
      <c r="APW243" s="14"/>
      <c r="APX243" s="14"/>
      <c r="APY243" s="14"/>
      <c r="APZ243" s="14"/>
      <c r="AQA243" s="14"/>
      <c r="AQB243" s="14"/>
      <c r="AQC243" s="14"/>
      <c r="AQD243" s="14"/>
      <c r="AQE243" s="14"/>
      <c r="AQF243" s="14"/>
      <c r="AQG243" s="14"/>
      <c r="AQH243" s="14"/>
      <c r="AQI243" s="14"/>
      <c r="AQJ243" s="14"/>
      <c r="AQK243" s="14"/>
      <c r="AQL243" s="14"/>
      <c r="AQM243" s="14"/>
      <c r="AQN243" s="14"/>
      <c r="AQO243" s="14"/>
      <c r="AQP243" s="14"/>
      <c r="AQQ243" s="14"/>
      <c r="AQR243" s="14"/>
      <c r="AQS243" s="14"/>
      <c r="AQT243" s="14"/>
      <c r="AQU243" s="14"/>
      <c r="AQV243" s="14"/>
      <c r="AQW243" s="14"/>
      <c r="AQX243" s="14"/>
      <c r="AQY243" s="14"/>
      <c r="AQZ243" s="14"/>
      <c r="ARA243" s="14"/>
      <c r="ARB243" s="14"/>
      <c r="ARC243" s="14"/>
      <c r="ARD243" s="14"/>
      <c r="ARE243" s="14"/>
      <c r="ARF243" s="14"/>
      <c r="ARG243" s="14"/>
      <c r="ARH243" s="14"/>
      <c r="ARI243" s="14"/>
      <c r="ARJ243" s="14"/>
      <c r="ARK243" s="14"/>
      <c r="ARL243" s="14"/>
      <c r="ARM243" s="14"/>
      <c r="ARN243" s="14"/>
      <c r="ARO243" s="14"/>
      <c r="ARP243" s="14"/>
      <c r="ARQ243" s="14"/>
      <c r="ARR243" s="14"/>
      <c r="ARS243" s="14"/>
      <c r="ART243" s="14"/>
      <c r="ARU243" s="14"/>
      <c r="ARV243" s="14"/>
      <c r="ARW243" s="14"/>
      <c r="ARX243" s="14"/>
      <c r="ARY243" s="14"/>
      <c r="ARZ243" s="14"/>
      <c r="ASA243" s="14"/>
      <c r="ASB243" s="14"/>
      <c r="ASC243" s="14"/>
      <c r="ASD243" s="14"/>
      <c r="ASE243" s="14"/>
      <c r="ASF243" s="14"/>
      <c r="ASG243" s="14"/>
      <c r="ASH243" s="14"/>
      <c r="ASI243" s="14"/>
      <c r="ASJ243" s="14"/>
      <c r="ASK243" s="14"/>
      <c r="ASL243" s="14"/>
      <c r="ASM243" s="14"/>
      <c r="ASN243" s="14"/>
      <c r="ASO243" s="14"/>
      <c r="ASP243" s="14"/>
      <c r="ASQ243" s="14"/>
      <c r="ASR243" s="14"/>
      <c r="ASS243" s="14"/>
      <c r="AST243" s="14"/>
      <c r="ASU243" s="14"/>
      <c r="ASV243" s="14"/>
      <c r="ASW243" s="14"/>
      <c r="ASX243" s="14"/>
      <c r="ASY243" s="14"/>
      <c r="ASZ243" s="14"/>
      <c r="ATA243" s="14"/>
      <c r="ATB243" s="14"/>
      <c r="ATC243" s="14"/>
      <c r="ATD243" s="14"/>
    </row>
    <row r="244" spans="63:1200">
      <c r="BK244" s="14" t="str">
        <f t="shared" si="2117"/>
        <v/>
      </c>
      <c r="ABO244" s="14"/>
      <c r="ABP244" s="14"/>
      <c r="ABQ244" s="14"/>
      <c r="ABR244" s="14"/>
      <c r="ABS244" s="14"/>
      <c r="ABT244" s="14"/>
      <c r="ABU244" s="14"/>
      <c r="ABV244" s="14"/>
      <c r="ABW244" s="14"/>
      <c r="ABX244" s="14"/>
      <c r="ABY244" s="14"/>
      <c r="ABZ244" s="14"/>
      <c r="ACA244" s="14"/>
      <c r="ACB244" s="14"/>
      <c r="ACC244" s="14"/>
      <c r="ACD244" s="14"/>
      <c r="ACE244" s="14"/>
      <c r="ACF244" s="14"/>
      <c r="ACG244" s="14"/>
      <c r="ACH244" s="14"/>
      <c r="ACI244" s="14"/>
      <c r="ACJ244" s="14"/>
      <c r="ACK244" s="14"/>
      <c r="ACL244" s="14"/>
      <c r="ACM244" s="14"/>
      <c r="ACN244" s="14"/>
      <c r="ACO244" s="14"/>
      <c r="ACP244" s="14"/>
      <c r="ACQ244" s="14"/>
      <c r="ACR244" s="14"/>
      <c r="ACS244" s="14"/>
      <c r="ACT244" s="14"/>
      <c r="ACU244" s="14"/>
      <c r="ACV244" s="14"/>
      <c r="ACW244" s="14"/>
      <c r="ACX244" s="14"/>
      <c r="ACY244" s="14"/>
      <c r="ACZ244" s="14"/>
      <c r="ADA244" s="14"/>
      <c r="ADB244" s="14"/>
      <c r="ADC244" s="14"/>
      <c r="ADD244" s="14"/>
      <c r="ADE244" s="14"/>
      <c r="ADF244" s="14"/>
      <c r="ADG244" s="14"/>
      <c r="ADH244" s="14"/>
      <c r="ADI244" s="14"/>
      <c r="ADJ244" s="14"/>
      <c r="ADK244" s="14"/>
      <c r="ADL244" s="14"/>
      <c r="ADM244" s="14"/>
      <c r="ADN244" s="14"/>
      <c r="ADO244" s="14"/>
      <c r="ADP244" s="14"/>
      <c r="ADQ244" s="14"/>
      <c r="ADR244" s="14"/>
      <c r="ADS244" s="14"/>
      <c r="ADT244" s="14"/>
      <c r="ADU244" s="14"/>
      <c r="ADV244" s="14"/>
      <c r="ADW244" s="14"/>
      <c r="ADX244" s="14"/>
      <c r="ADY244" s="14"/>
      <c r="ADZ244" s="14"/>
      <c r="AEA244" s="14"/>
      <c r="AEB244" s="14"/>
      <c r="AEC244" s="14"/>
      <c r="AED244" s="14"/>
      <c r="AEE244" s="14"/>
      <c r="AEF244" s="14"/>
      <c r="AEG244" s="14"/>
      <c r="AEH244" s="14"/>
      <c r="AEI244" s="14"/>
      <c r="AEJ244" s="14"/>
      <c r="AEK244" s="14"/>
      <c r="AEL244" s="14"/>
      <c r="AEM244" s="14"/>
      <c r="AEN244" s="14"/>
      <c r="AEO244" s="14"/>
      <c r="AEP244" s="14"/>
      <c r="AEQ244" s="14"/>
      <c r="AER244" s="14"/>
      <c r="AES244" s="14"/>
      <c r="AET244" s="14"/>
      <c r="AEU244" s="14"/>
      <c r="AEV244" s="14"/>
      <c r="AEW244" s="14"/>
      <c r="AEX244" s="14"/>
      <c r="AEY244" s="14"/>
      <c r="AEZ244" s="14"/>
      <c r="AFA244" s="14"/>
      <c r="AFB244" s="14"/>
      <c r="AFC244" s="14"/>
      <c r="AFD244" s="14"/>
      <c r="AFE244" s="14"/>
      <c r="AFF244" s="14"/>
      <c r="AFG244" s="14"/>
      <c r="AFH244" s="14"/>
      <c r="AFI244" s="14"/>
      <c r="AFJ244" s="14"/>
      <c r="AFK244" s="14"/>
      <c r="AFL244" s="14"/>
      <c r="AFM244" s="14"/>
      <c r="AFN244" s="14"/>
      <c r="AFO244" s="14"/>
      <c r="AFP244" s="14"/>
      <c r="AFQ244" s="14"/>
      <c r="AFR244" s="14"/>
      <c r="AFS244" s="14"/>
      <c r="AFT244" s="14"/>
      <c r="AFU244" s="14"/>
      <c r="AFV244" s="14"/>
      <c r="AFW244" s="14"/>
      <c r="AFX244" s="14"/>
      <c r="AFY244" s="14"/>
      <c r="AFZ244" s="14"/>
      <c r="AGA244" s="14"/>
      <c r="AGB244" s="14"/>
      <c r="AGC244" s="14"/>
      <c r="AGD244" s="14"/>
      <c r="AGE244" s="14"/>
      <c r="AGF244" s="14"/>
      <c r="AGG244" s="14"/>
      <c r="AGH244" s="14"/>
      <c r="AGI244" s="14"/>
      <c r="AGJ244" s="14"/>
      <c r="AGK244" s="14"/>
      <c r="AGL244" s="14"/>
      <c r="AGM244" s="14"/>
      <c r="AGN244" s="14"/>
      <c r="AGO244" s="14"/>
      <c r="AGP244" s="14"/>
      <c r="AGQ244" s="14"/>
      <c r="AGR244" s="14"/>
      <c r="AGS244" s="14"/>
      <c r="AGT244" s="14"/>
      <c r="AGU244" s="14"/>
      <c r="AGV244" s="14"/>
      <c r="AGW244" s="14"/>
      <c r="AGX244" s="14"/>
      <c r="AGY244" s="14"/>
      <c r="AGZ244" s="14"/>
      <c r="AHA244" s="14"/>
      <c r="AHB244" s="14"/>
      <c r="AHC244" s="14"/>
      <c r="AHD244" s="14"/>
      <c r="AHE244" s="14"/>
      <c r="AHF244" s="14"/>
      <c r="AHG244" s="14"/>
      <c r="AHH244" s="14"/>
      <c r="AHI244" s="14"/>
      <c r="AHJ244" s="14"/>
      <c r="AHK244" s="14"/>
      <c r="AHL244" s="14"/>
      <c r="AHM244" s="14"/>
      <c r="AHN244" s="14"/>
      <c r="AHO244" s="14"/>
      <c r="AHP244" s="14"/>
      <c r="AHQ244" s="14"/>
      <c r="AHR244" s="14"/>
      <c r="AHS244" s="14"/>
      <c r="AHT244" s="14"/>
      <c r="AHU244" s="14"/>
      <c r="AHV244" s="14"/>
      <c r="AHW244" s="14"/>
      <c r="AHX244" s="14"/>
      <c r="AHY244" s="14"/>
      <c r="AHZ244" s="14"/>
      <c r="AIA244" s="14"/>
      <c r="AIB244" s="14"/>
      <c r="AIC244" s="14"/>
      <c r="AID244" s="14"/>
      <c r="AIE244" s="14"/>
      <c r="AIF244" s="14"/>
      <c r="AIG244" s="14"/>
      <c r="AIH244" s="14"/>
      <c r="AII244" s="14"/>
      <c r="AIJ244" s="14"/>
      <c r="AIK244" s="14"/>
      <c r="AIL244" s="14"/>
      <c r="AIM244" s="14"/>
      <c r="AIN244" s="14"/>
      <c r="AIO244" s="14"/>
      <c r="AIP244" s="14"/>
      <c r="AIQ244" s="14"/>
      <c r="AIR244" s="14"/>
      <c r="AIS244" s="14"/>
      <c r="AIT244" s="14"/>
      <c r="AIU244" s="14"/>
      <c r="AIV244" s="14"/>
      <c r="AIW244" s="14"/>
      <c r="AIX244" s="14"/>
      <c r="AIY244" s="14"/>
      <c r="AIZ244" s="14"/>
      <c r="AJA244" s="14"/>
      <c r="AJB244" s="14"/>
      <c r="AJC244" s="14"/>
      <c r="AJD244" s="14"/>
      <c r="AJE244" s="14"/>
      <c r="AJF244" s="14"/>
      <c r="AJG244" s="14"/>
      <c r="AJH244" s="14"/>
      <c r="AJI244" s="14"/>
      <c r="AJJ244" s="14"/>
      <c r="AJK244" s="14"/>
      <c r="AJL244" s="14"/>
      <c r="AJM244" s="14"/>
      <c r="AJN244" s="14"/>
      <c r="AJO244" s="14"/>
      <c r="AJP244" s="14"/>
      <c r="AJQ244" s="14"/>
      <c r="AJR244" s="14"/>
      <c r="AJS244" s="14"/>
      <c r="AJT244" s="14"/>
      <c r="AJU244" s="14"/>
      <c r="AJV244" s="14"/>
      <c r="AJW244" s="14"/>
      <c r="AJX244" s="14"/>
      <c r="AJY244" s="14"/>
      <c r="AJZ244" s="14"/>
      <c r="AKA244" s="14"/>
      <c r="AKB244" s="14"/>
      <c r="AKC244" s="14"/>
      <c r="AKD244" s="14"/>
      <c r="AKE244" s="14"/>
      <c r="AKF244" s="14"/>
      <c r="AKG244" s="14"/>
      <c r="AKH244" s="14"/>
      <c r="AKI244" s="14"/>
      <c r="AKJ244" s="14"/>
      <c r="AKK244" s="14"/>
      <c r="AKL244" s="14"/>
      <c r="AKM244" s="14"/>
      <c r="AKN244" s="14"/>
      <c r="AKO244" s="14"/>
      <c r="AKP244" s="14"/>
      <c r="AKQ244" s="14"/>
      <c r="AKR244" s="14"/>
      <c r="AKS244" s="14"/>
      <c r="AKT244" s="14"/>
      <c r="AKU244" s="14"/>
      <c r="AKV244" s="14"/>
      <c r="AKW244" s="14"/>
      <c r="AKX244" s="14"/>
      <c r="AKY244" s="14"/>
      <c r="AKZ244" s="14"/>
      <c r="ALA244" s="14"/>
      <c r="ALB244" s="14"/>
      <c r="ALC244" s="14"/>
      <c r="ALD244" s="14"/>
      <c r="ALE244" s="14"/>
      <c r="ALF244" s="14"/>
      <c r="ALG244" s="14"/>
      <c r="ALH244" s="14"/>
      <c r="ALI244" s="14"/>
      <c r="ALJ244" s="14"/>
      <c r="ALK244" s="14"/>
      <c r="ALL244" s="14"/>
      <c r="ALM244" s="14"/>
      <c r="ALN244" s="14"/>
      <c r="ALO244" s="14"/>
      <c r="ALP244" s="14"/>
      <c r="ALQ244" s="14"/>
      <c r="ALR244" s="14"/>
      <c r="ALS244" s="14"/>
      <c r="ALT244" s="14"/>
      <c r="ALU244" s="14"/>
      <c r="ALV244" s="14"/>
      <c r="ALW244" s="14"/>
      <c r="ALX244" s="14"/>
      <c r="ALY244" s="14"/>
      <c r="ALZ244" s="14"/>
      <c r="AMA244" s="14"/>
      <c r="AMB244" s="14"/>
      <c r="AMC244" s="14"/>
      <c r="AMD244" s="14"/>
      <c r="AME244" s="14"/>
      <c r="AMF244" s="14"/>
      <c r="AMG244" s="14"/>
      <c r="AMH244" s="14"/>
      <c r="AMI244" s="14"/>
      <c r="AMJ244" s="14"/>
      <c r="AMK244" s="14"/>
      <c r="AML244" s="14"/>
      <c r="AMM244" s="14"/>
      <c r="AMN244" s="14"/>
      <c r="AMO244" s="14"/>
      <c r="AMP244" s="14"/>
      <c r="AMQ244" s="14"/>
      <c r="AMR244" s="14"/>
      <c r="AMS244" s="14"/>
      <c r="AMT244" s="14"/>
      <c r="AMU244" s="14"/>
      <c r="AMV244" s="14"/>
      <c r="AMW244" s="14"/>
      <c r="AMX244" s="14"/>
      <c r="AMY244" s="14"/>
      <c r="AMZ244" s="14"/>
      <c r="ANA244" s="14"/>
      <c r="ANB244" s="14"/>
      <c r="ANC244" s="14"/>
      <c r="AND244" s="14"/>
      <c r="ANE244" s="14"/>
      <c r="ANF244" s="14"/>
      <c r="ANG244" s="14"/>
      <c r="ANH244" s="14"/>
      <c r="ANI244" s="14"/>
      <c r="ANJ244" s="14"/>
      <c r="ANK244" s="14"/>
      <c r="ANL244" s="14"/>
      <c r="ANM244" s="14"/>
      <c r="ANN244" s="14"/>
      <c r="ANO244" s="14"/>
      <c r="ANP244" s="14"/>
      <c r="ANQ244" s="14"/>
      <c r="ANR244" s="14"/>
      <c r="ANS244" s="14"/>
      <c r="ANT244" s="14"/>
      <c r="ANU244" s="14"/>
      <c r="ANV244" s="14"/>
      <c r="ANW244" s="14"/>
      <c r="ANX244" s="14"/>
      <c r="ANY244" s="14"/>
      <c r="ANZ244" s="14"/>
      <c r="AOA244" s="14"/>
      <c r="AOB244" s="14"/>
      <c r="AOC244" s="14"/>
      <c r="AOD244" s="14"/>
      <c r="AOE244" s="14"/>
      <c r="AOF244" s="14"/>
      <c r="AOG244" s="14"/>
      <c r="AOH244" s="14"/>
      <c r="AOI244" s="14"/>
      <c r="AOJ244" s="14"/>
      <c r="AOK244" s="14"/>
      <c r="AOL244" s="14"/>
      <c r="AOM244" s="14"/>
      <c r="AON244" s="14"/>
      <c r="AOO244" s="14"/>
      <c r="AOP244" s="14"/>
      <c r="AOQ244" s="14"/>
      <c r="AOR244" s="14"/>
      <c r="AOS244" s="14"/>
      <c r="AOT244" s="14"/>
      <c r="AOU244" s="14"/>
      <c r="AOV244" s="14"/>
      <c r="AOW244" s="14"/>
      <c r="AOX244" s="14"/>
      <c r="AOY244" s="14"/>
      <c r="AOZ244" s="14"/>
      <c r="APA244" s="14"/>
      <c r="APB244" s="14"/>
      <c r="APC244" s="14"/>
      <c r="APD244" s="14"/>
      <c r="APE244" s="14"/>
      <c r="APF244" s="14"/>
      <c r="APG244" s="14"/>
      <c r="APH244" s="14"/>
      <c r="API244" s="14"/>
      <c r="APJ244" s="14"/>
      <c r="APK244" s="14"/>
      <c r="APL244" s="14"/>
      <c r="APM244" s="14"/>
      <c r="APN244" s="14"/>
      <c r="APO244" s="14"/>
      <c r="APP244" s="14"/>
      <c r="APQ244" s="14"/>
      <c r="APR244" s="14"/>
      <c r="APS244" s="14"/>
      <c r="APT244" s="14"/>
      <c r="APU244" s="14"/>
      <c r="APV244" s="14"/>
      <c r="APW244" s="14"/>
      <c r="APX244" s="14"/>
      <c r="APY244" s="14"/>
      <c r="APZ244" s="14"/>
      <c r="AQA244" s="14"/>
      <c r="AQB244" s="14"/>
      <c r="AQC244" s="14"/>
      <c r="AQD244" s="14"/>
      <c r="AQE244" s="14"/>
      <c r="AQF244" s="14"/>
      <c r="AQG244" s="14"/>
      <c r="AQH244" s="14"/>
      <c r="AQI244" s="14"/>
      <c r="AQJ244" s="14"/>
      <c r="AQK244" s="14"/>
      <c r="AQL244" s="14"/>
      <c r="AQM244" s="14"/>
      <c r="AQN244" s="14"/>
      <c r="AQO244" s="14"/>
      <c r="AQP244" s="14"/>
      <c r="AQQ244" s="14"/>
      <c r="AQR244" s="14"/>
      <c r="AQS244" s="14"/>
      <c r="AQT244" s="14"/>
      <c r="AQU244" s="14"/>
      <c r="AQV244" s="14"/>
      <c r="AQW244" s="14"/>
      <c r="AQX244" s="14"/>
      <c r="AQY244" s="14"/>
      <c r="AQZ244" s="14"/>
      <c r="ARA244" s="14"/>
      <c r="ARB244" s="14"/>
      <c r="ARC244" s="14"/>
      <c r="ARD244" s="14"/>
      <c r="ARE244" s="14"/>
      <c r="ARF244" s="14"/>
      <c r="ARG244" s="14"/>
      <c r="ARH244" s="14"/>
      <c r="ARI244" s="14"/>
      <c r="ARJ244" s="14"/>
      <c r="ARK244" s="14"/>
      <c r="ARL244" s="14"/>
      <c r="ARM244" s="14"/>
      <c r="ARN244" s="14"/>
      <c r="ARO244" s="14"/>
      <c r="ARP244" s="14"/>
      <c r="ARQ244" s="14"/>
      <c r="ARR244" s="14"/>
      <c r="ARS244" s="14"/>
      <c r="ART244" s="14"/>
      <c r="ARU244" s="14"/>
      <c r="ARV244" s="14"/>
      <c r="ARW244" s="14"/>
      <c r="ARX244" s="14"/>
      <c r="ARY244" s="14"/>
      <c r="ARZ244" s="14"/>
      <c r="ASA244" s="14"/>
      <c r="ASB244" s="14"/>
      <c r="ASC244" s="14"/>
      <c r="ASD244" s="14"/>
      <c r="ASE244" s="14"/>
      <c r="ASF244" s="14"/>
      <c r="ASG244" s="14"/>
      <c r="ASH244" s="14"/>
      <c r="ASI244" s="14"/>
      <c r="ASJ244" s="14"/>
      <c r="ASK244" s="14"/>
      <c r="ASL244" s="14"/>
      <c r="ASM244" s="14"/>
      <c r="ASN244" s="14"/>
      <c r="ASO244" s="14"/>
      <c r="ASP244" s="14"/>
      <c r="ASQ244" s="14"/>
      <c r="ASR244" s="14"/>
      <c r="ASS244" s="14"/>
      <c r="AST244" s="14"/>
      <c r="ASU244" s="14"/>
      <c r="ASV244" s="14"/>
      <c r="ASW244" s="14"/>
      <c r="ASX244" s="14"/>
      <c r="ASY244" s="14"/>
      <c r="ASZ244" s="14"/>
      <c r="ATA244" s="14"/>
      <c r="ATB244" s="14"/>
      <c r="ATC244" s="14"/>
      <c r="ATD244" s="14"/>
    </row>
    <row r="245" spans="63:1200">
      <c r="BK245" s="14" t="str">
        <f t="shared" si="2117"/>
        <v/>
      </c>
      <c r="ABO245" s="14"/>
      <c r="ABP245" s="14"/>
      <c r="ABQ245" s="14"/>
      <c r="ABR245" s="14"/>
      <c r="ABS245" s="14"/>
      <c r="ABT245" s="14"/>
      <c r="ABU245" s="14"/>
      <c r="ABV245" s="14"/>
      <c r="ABW245" s="14"/>
      <c r="ABX245" s="14"/>
      <c r="ABY245" s="14"/>
      <c r="ABZ245" s="14"/>
      <c r="ACA245" s="14"/>
      <c r="ACB245" s="14"/>
      <c r="ACC245" s="14"/>
      <c r="ACD245" s="14"/>
      <c r="ACE245" s="14"/>
      <c r="ACF245" s="14"/>
      <c r="ACG245" s="14"/>
      <c r="ACH245" s="14"/>
      <c r="ACI245" s="14"/>
      <c r="ACJ245" s="14"/>
      <c r="ACK245" s="14"/>
      <c r="ACL245" s="14"/>
      <c r="ACM245" s="14"/>
      <c r="ACN245" s="14"/>
      <c r="ACO245" s="14"/>
      <c r="ACP245" s="14"/>
      <c r="ACQ245" s="14"/>
      <c r="ACR245" s="14"/>
      <c r="ACS245" s="14"/>
      <c r="ACT245" s="14"/>
      <c r="ACU245" s="14"/>
      <c r="ACV245" s="14"/>
      <c r="ACW245" s="14"/>
      <c r="ACX245" s="14"/>
      <c r="ACY245" s="14"/>
      <c r="ACZ245" s="14"/>
      <c r="ADA245" s="14"/>
      <c r="ADB245" s="14"/>
      <c r="ADC245" s="14"/>
      <c r="ADD245" s="14"/>
      <c r="ADE245" s="14"/>
      <c r="ADF245" s="14"/>
      <c r="ADG245" s="14"/>
      <c r="ADH245" s="14"/>
      <c r="ADI245" s="14"/>
      <c r="ADJ245" s="14"/>
      <c r="ADK245" s="14"/>
      <c r="ADL245" s="14"/>
      <c r="ADM245" s="14"/>
      <c r="ADN245" s="14"/>
      <c r="ADO245" s="14"/>
      <c r="ADP245" s="14"/>
      <c r="ADQ245" s="14"/>
      <c r="ADR245" s="14"/>
      <c r="ADS245" s="14"/>
      <c r="ADT245" s="14"/>
      <c r="ADU245" s="14"/>
      <c r="ADV245" s="14"/>
      <c r="ADW245" s="14"/>
      <c r="ADX245" s="14"/>
      <c r="ADY245" s="14"/>
      <c r="ADZ245" s="14"/>
      <c r="AEA245" s="14"/>
      <c r="AEB245" s="14"/>
      <c r="AEC245" s="14"/>
      <c r="AED245" s="14"/>
      <c r="AEE245" s="14"/>
      <c r="AEF245" s="14"/>
      <c r="AEG245" s="14"/>
      <c r="AEH245" s="14"/>
      <c r="AEI245" s="14"/>
      <c r="AEJ245" s="14"/>
      <c r="AEK245" s="14"/>
      <c r="AEL245" s="14"/>
      <c r="AEM245" s="14"/>
      <c r="AEN245" s="14"/>
      <c r="AEO245" s="14"/>
      <c r="AEP245" s="14"/>
      <c r="AEQ245" s="14"/>
      <c r="AER245" s="14"/>
      <c r="AES245" s="14"/>
      <c r="AET245" s="14"/>
      <c r="AEU245" s="14"/>
      <c r="AEV245" s="14"/>
      <c r="AEW245" s="14"/>
      <c r="AEX245" s="14"/>
      <c r="AEY245" s="14"/>
      <c r="AEZ245" s="14"/>
      <c r="AFA245" s="14"/>
      <c r="AFB245" s="14"/>
      <c r="AFC245" s="14"/>
      <c r="AFD245" s="14"/>
      <c r="AFE245" s="14"/>
      <c r="AFF245" s="14"/>
      <c r="AFG245" s="14"/>
      <c r="AFH245" s="14"/>
      <c r="AFI245" s="14"/>
      <c r="AFJ245" s="14"/>
      <c r="AFK245" s="14"/>
      <c r="AFL245" s="14"/>
      <c r="AFM245" s="14"/>
      <c r="AFN245" s="14"/>
      <c r="AFO245" s="14"/>
      <c r="AFP245" s="14"/>
      <c r="AFQ245" s="14"/>
      <c r="AFR245" s="14"/>
      <c r="AFS245" s="14"/>
      <c r="AFT245" s="14"/>
      <c r="AFU245" s="14"/>
      <c r="AFV245" s="14"/>
      <c r="AFW245" s="14"/>
      <c r="AFX245" s="14"/>
      <c r="AFY245" s="14"/>
      <c r="AFZ245" s="14"/>
      <c r="AGA245" s="14"/>
      <c r="AGB245" s="14"/>
      <c r="AGC245" s="14"/>
      <c r="AGD245" s="14"/>
      <c r="AGE245" s="14"/>
      <c r="AGF245" s="14"/>
      <c r="AGG245" s="14"/>
      <c r="AGH245" s="14"/>
      <c r="AGI245" s="14"/>
      <c r="AGJ245" s="14"/>
      <c r="AGK245" s="14"/>
      <c r="AGL245" s="14"/>
      <c r="AGM245" s="14"/>
      <c r="AGN245" s="14"/>
      <c r="AGO245" s="14"/>
      <c r="AGP245" s="14"/>
      <c r="AGQ245" s="14"/>
      <c r="AGR245" s="14"/>
      <c r="AGS245" s="14"/>
      <c r="AGT245" s="14"/>
      <c r="AGU245" s="14"/>
      <c r="AGV245" s="14"/>
      <c r="AGW245" s="14"/>
      <c r="AGX245" s="14"/>
      <c r="AGY245" s="14"/>
      <c r="AGZ245" s="14"/>
      <c r="AHA245" s="14"/>
      <c r="AHB245" s="14"/>
      <c r="AHC245" s="14"/>
      <c r="AHD245" s="14"/>
      <c r="AHE245" s="14"/>
      <c r="AHF245" s="14"/>
      <c r="AHG245" s="14"/>
      <c r="AHH245" s="14"/>
      <c r="AHI245" s="14"/>
      <c r="AHJ245" s="14"/>
      <c r="AHK245" s="14"/>
      <c r="AHL245" s="14"/>
      <c r="AHM245" s="14"/>
      <c r="AHN245" s="14"/>
      <c r="AHO245" s="14"/>
      <c r="AHP245" s="14"/>
      <c r="AHQ245" s="14"/>
      <c r="AHR245" s="14"/>
      <c r="AHS245" s="14"/>
      <c r="AHT245" s="14"/>
      <c r="AHU245" s="14"/>
      <c r="AHV245" s="14"/>
      <c r="AHW245" s="14"/>
      <c r="AHX245" s="14"/>
      <c r="AHY245" s="14"/>
      <c r="AHZ245" s="14"/>
      <c r="AIA245" s="14"/>
      <c r="AIB245" s="14"/>
      <c r="AIC245" s="14"/>
      <c r="AID245" s="14"/>
      <c r="AIE245" s="14"/>
      <c r="AIF245" s="14"/>
      <c r="AIG245" s="14"/>
      <c r="AIH245" s="14"/>
      <c r="AII245" s="14"/>
      <c r="AIJ245" s="14"/>
      <c r="AIK245" s="14"/>
      <c r="AIL245" s="14"/>
      <c r="AIM245" s="14"/>
      <c r="AIN245" s="14"/>
      <c r="AIO245" s="14"/>
      <c r="AIP245" s="14"/>
      <c r="AIQ245" s="14"/>
      <c r="AIR245" s="14"/>
      <c r="AIS245" s="14"/>
      <c r="AIT245" s="14"/>
      <c r="AIU245" s="14"/>
      <c r="AIV245" s="14"/>
      <c r="AIW245" s="14"/>
      <c r="AIX245" s="14"/>
      <c r="AIY245" s="14"/>
      <c r="AIZ245" s="14"/>
      <c r="AJA245" s="14"/>
      <c r="AJB245" s="14"/>
      <c r="AJC245" s="14"/>
      <c r="AJD245" s="14"/>
      <c r="AJE245" s="14"/>
      <c r="AJF245" s="14"/>
      <c r="AJG245" s="14"/>
      <c r="AJH245" s="14"/>
      <c r="AJI245" s="14"/>
      <c r="AJJ245" s="14"/>
      <c r="AJK245" s="14"/>
      <c r="AJL245" s="14"/>
      <c r="AJM245" s="14"/>
      <c r="AJN245" s="14"/>
      <c r="AJO245" s="14"/>
      <c r="AJP245" s="14"/>
      <c r="AJQ245" s="14"/>
      <c r="AJR245" s="14"/>
      <c r="AJS245" s="14"/>
      <c r="AJT245" s="14"/>
      <c r="AJU245" s="14"/>
      <c r="AJV245" s="14"/>
      <c r="AJW245" s="14"/>
      <c r="AJX245" s="14"/>
      <c r="AJY245" s="14"/>
      <c r="AJZ245" s="14"/>
      <c r="AKA245" s="14"/>
      <c r="AKB245" s="14"/>
      <c r="AKC245" s="14"/>
      <c r="AKD245" s="14"/>
      <c r="AKE245" s="14"/>
      <c r="AKF245" s="14"/>
      <c r="AKG245" s="14"/>
      <c r="AKH245" s="14"/>
      <c r="AKI245" s="14"/>
      <c r="AKJ245" s="14"/>
      <c r="AKK245" s="14"/>
      <c r="AKL245" s="14"/>
      <c r="AKM245" s="14"/>
      <c r="AKN245" s="14"/>
      <c r="AKO245" s="14"/>
      <c r="AKP245" s="14"/>
      <c r="AKQ245" s="14"/>
      <c r="AKR245" s="14"/>
      <c r="AKS245" s="14"/>
      <c r="AKT245" s="14"/>
      <c r="AKU245" s="14"/>
      <c r="AKV245" s="14"/>
      <c r="AKW245" s="14"/>
      <c r="AKX245" s="14"/>
      <c r="AKY245" s="14"/>
      <c r="AKZ245" s="14"/>
      <c r="ALA245" s="14"/>
      <c r="ALB245" s="14"/>
      <c r="ALC245" s="14"/>
      <c r="ALD245" s="14"/>
      <c r="ALE245" s="14"/>
      <c r="ALF245" s="14"/>
      <c r="ALG245" s="14"/>
      <c r="ALH245" s="14"/>
      <c r="ALI245" s="14"/>
      <c r="ALJ245" s="14"/>
      <c r="ALK245" s="14"/>
      <c r="ALL245" s="14"/>
      <c r="ALM245" s="14"/>
      <c r="ALN245" s="14"/>
      <c r="ALO245" s="14"/>
      <c r="ALP245" s="14"/>
      <c r="ALQ245" s="14"/>
      <c r="ALR245" s="14"/>
      <c r="ALS245" s="14"/>
      <c r="ALT245" s="14"/>
      <c r="ALU245" s="14"/>
      <c r="ALV245" s="14"/>
      <c r="ALW245" s="14"/>
      <c r="ALX245" s="14"/>
      <c r="ALY245" s="14"/>
      <c r="ALZ245" s="14"/>
      <c r="AMA245" s="14"/>
      <c r="AMB245" s="14"/>
      <c r="AMC245" s="14"/>
      <c r="AMD245" s="14"/>
      <c r="AME245" s="14"/>
      <c r="AMF245" s="14"/>
      <c r="AMG245" s="14"/>
      <c r="AMH245" s="14"/>
      <c r="AMI245" s="14"/>
      <c r="AMJ245" s="14"/>
      <c r="AMK245" s="14"/>
      <c r="AML245" s="14"/>
      <c r="AMM245" s="14"/>
      <c r="AMN245" s="14"/>
      <c r="AMO245" s="14"/>
      <c r="AMP245" s="14"/>
      <c r="AMQ245" s="14"/>
      <c r="AMR245" s="14"/>
      <c r="AMS245" s="14"/>
      <c r="AMT245" s="14"/>
      <c r="AMU245" s="14"/>
      <c r="AMV245" s="14"/>
      <c r="AMW245" s="14"/>
      <c r="AMX245" s="14"/>
      <c r="AMY245" s="14"/>
      <c r="AMZ245" s="14"/>
      <c r="ANA245" s="14"/>
      <c r="ANB245" s="14"/>
      <c r="ANC245" s="14"/>
      <c r="AND245" s="14"/>
      <c r="ANE245" s="14"/>
      <c r="ANF245" s="14"/>
      <c r="ANG245" s="14"/>
      <c r="ANH245" s="14"/>
      <c r="ANI245" s="14"/>
      <c r="ANJ245" s="14"/>
      <c r="ANK245" s="14"/>
      <c r="ANL245" s="14"/>
      <c r="ANM245" s="14"/>
      <c r="ANN245" s="14"/>
      <c r="ANO245" s="14"/>
      <c r="ANP245" s="14"/>
      <c r="ANQ245" s="14"/>
      <c r="ANR245" s="14"/>
      <c r="ANS245" s="14"/>
      <c r="ANT245" s="14"/>
      <c r="ANU245" s="14"/>
      <c r="ANV245" s="14"/>
      <c r="ANW245" s="14"/>
      <c r="ANX245" s="14"/>
      <c r="ANY245" s="14"/>
      <c r="ANZ245" s="14"/>
      <c r="AOA245" s="14"/>
      <c r="AOB245" s="14"/>
      <c r="AOC245" s="14"/>
      <c r="AOD245" s="14"/>
      <c r="AOE245" s="14"/>
      <c r="AOF245" s="14"/>
      <c r="AOG245" s="14"/>
      <c r="AOH245" s="14"/>
      <c r="AOI245" s="14"/>
      <c r="AOJ245" s="14"/>
      <c r="AOK245" s="14"/>
      <c r="AOL245" s="14"/>
      <c r="AOM245" s="14"/>
      <c r="AON245" s="14"/>
      <c r="AOO245" s="14"/>
      <c r="AOP245" s="14"/>
      <c r="AOQ245" s="14"/>
      <c r="AOR245" s="14"/>
      <c r="AOS245" s="14"/>
      <c r="AOT245" s="14"/>
      <c r="AOU245" s="14"/>
      <c r="AOV245" s="14"/>
      <c r="AOW245" s="14"/>
      <c r="AOX245" s="14"/>
      <c r="AOY245" s="14"/>
      <c r="AOZ245" s="14"/>
      <c r="APA245" s="14"/>
      <c r="APB245" s="14"/>
      <c r="APC245" s="14"/>
      <c r="APD245" s="14"/>
      <c r="APE245" s="14"/>
      <c r="APF245" s="14"/>
      <c r="APG245" s="14"/>
      <c r="APH245" s="14"/>
      <c r="API245" s="14"/>
      <c r="APJ245" s="14"/>
      <c r="APK245" s="14"/>
      <c r="APL245" s="14"/>
      <c r="APM245" s="14"/>
      <c r="APN245" s="14"/>
      <c r="APO245" s="14"/>
      <c r="APP245" s="14"/>
      <c r="APQ245" s="14"/>
      <c r="APR245" s="14"/>
      <c r="APS245" s="14"/>
      <c r="APT245" s="14"/>
      <c r="APU245" s="14"/>
      <c r="APV245" s="14"/>
      <c r="APW245" s="14"/>
      <c r="APX245" s="14"/>
      <c r="APY245" s="14"/>
      <c r="APZ245" s="14"/>
      <c r="AQA245" s="14"/>
      <c r="AQB245" s="14"/>
      <c r="AQC245" s="14"/>
      <c r="AQD245" s="14"/>
      <c r="AQE245" s="14"/>
      <c r="AQF245" s="14"/>
      <c r="AQG245" s="14"/>
      <c r="AQH245" s="14"/>
      <c r="AQI245" s="14"/>
      <c r="AQJ245" s="14"/>
      <c r="AQK245" s="14"/>
      <c r="AQL245" s="14"/>
      <c r="AQM245" s="14"/>
      <c r="AQN245" s="14"/>
      <c r="AQO245" s="14"/>
      <c r="AQP245" s="14"/>
      <c r="AQQ245" s="14"/>
      <c r="AQR245" s="14"/>
      <c r="AQS245" s="14"/>
      <c r="AQT245" s="14"/>
      <c r="AQU245" s="14"/>
      <c r="AQV245" s="14"/>
      <c r="AQW245" s="14"/>
      <c r="AQX245" s="14"/>
      <c r="AQY245" s="14"/>
      <c r="AQZ245" s="14"/>
      <c r="ARA245" s="14"/>
      <c r="ARB245" s="14"/>
      <c r="ARC245" s="14"/>
      <c r="ARD245" s="14"/>
      <c r="ARE245" s="14"/>
      <c r="ARF245" s="14"/>
      <c r="ARG245" s="14"/>
      <c r="ARH245" s="14"/>
      <c r="ARI245" s="14"/>
      <c r="ARJ245" s="14"/>
      <c r="ARK245" s="14"/>
      <c r="ARL245" s="14"/>
      <c r="ARM245" s="14"/>
      <c r="ARN245" s="14"/>
      <c r="ARO245" s="14"/>
      <c r="ARP245" s="14"/>
      <c r="ARQ245" s="14"/>
      <c r="ARR245" s="14"/>
      <c r="ARS245" s="14"/>
      <c r="ART245" s="14"/>
      <c r="ARU245" s="14"/>
      <c r="ARV245" s="14"/>
      <c r="ARW245" s="14"/>
      <c r="ARX245" s="14"/>
      <c r="ARY245" s="14"/>
      <c r="ARZ245" s="14"/>
      <c r="ASA245" s="14"/>
      <c r="ASB245" s="14"/>
      <c r="ASC245" s="14"/>
      <c r="ASD245" s="14"/>
      <c r="ASE245" s="14"/>
      <c r="ASF245" s="14"/>
      <c r="ASG245" s="14"/>
      <c r="ASH245" s="14"/>
      <c r="ASI245" s="14"/>
      <c r="ASJ245" s="14"/>
      <c r="ASK245" s="14"/>
      <c r="ASL245" s="14"/>
      <c r="ASM245" s="14"/>
      <c r="ASN245" s="14"/>
      <c r="ASO245" s="14"/>
      <c r="ASP245" s="14"/>
      <c r="ASQ245" s="14"/>
      <c r="ASR245" s="14"/>
      <c r="ASS245" s="14"/>
      <c r="AST245" s="14"/>
      <c r="ASU245" s="14"/>
      <c r="ASV245" s="14"/>
      <c r="ASW245" s="14"/>
      <c r="ASX245" s="14"/>
      <c r="ASY245" s="14"/>
      <c r="ASZ245" s="14"/>
      <c r="ATA245" s="14"/>
      <c r="ATB245" s="14"/>
      <c r="ATC245" s="14"/>
      <c r="ATD245" s="14"/>
    </row>
    <row r="246" spans="63:1200">
      <c r="BK246" s="14" t="str">
        <f t="shared" si="2117"/>
        <v/>
      </c>
      <c r="ABO246" s="14"/>
      <c r="ABP246" s="14"/>
      <c r="ABQ246" s="14"/>
      <c r="ABR246" s="14"/>
      <c r="ABS246" s="14"/>
      <c r="ABT246" s="14"/>
      <c r="ABU246" s="14"/>
      <c r="ABV246" s="14"/>
      <c r="ABW246" s="14"/>
      <c r="ABX246" s="14"/>
      <c r="ABY246" s="14"/>
      <c r="ABZ246" s="14"/>
      <c r="ACA246" s="14"/>
      <c r="ACB246" s="14"/>
      <c r="ACC246" s="14"/>
      <c r="ACD246" s="14"/>
      <c r="ACE246" s="14"/>
      <c r="ACF246" s="14"/>
      <c r="ACG246" s="14"/>
      <c r="ACH246" s="14"/>
      <c r="ACI246" s="14"/>
      <c r="ACJ246" s="14"/>
      <c r="ACK246" s="14"/>
      <c r="ACL246" s="14"/>
      <c r="ACM246" s="14"/>
      <c r="ACN246" s="14"/>
      <c r="ACO246" s="14"/>
      <c r="ACP246" s="14"/>
      <c r="ACQ246" s="14"/>
      <c r="ACR246" s="14"/>
      <c r="ACS246" s="14"/>
      <c r="ACT246" s="14"/>
      <c r="ACU246" s="14"/>
      <c r="ACV246" s="14"/>
      <c r="ACW246" s="14"/>
      <c r="ACX246" s="14"/>
      <c r="ACY246" s="14"/>
      <c r="ACZ246" s="14"/>
      <c r="ADA246" s="14"/>
      <c r="ADB246" s="14"/>
      <c r="ADC246" s="14"/>
      <c r="ADD246" s="14"/>
      <c r="ADE246" s="14"/>
      <c r="ADF246" s="14"/>
      <c r="ADG246" s="14"/>
      <c r="ADH246" s="14"/>
      <c r="ADI246" s="14"/>
      <c r="ADJ246" s="14"/>
      <c r="ADK246" s="14"/>
      <c r="ADL246" s="14"/>
      <c r="ADM246" s="14"/>
      <c r="ADN246" s="14"/>
      <c r="ADO246" s="14"/>
      <c r="ADP246" s="14"/>
      <c r="ADQ246" s="14"/>
      <c r="ADR246" s="14"/>
      <c r="ADS246" s="14"/>
      <c r="ADT246" s="14"/>
      <c r="ADU246" s="14"/>
      <c r="ADV246" s="14"/>
      <c r="ADW246" s="14"/>
      <c r="ADX246" s="14"/>
      <c r="ADY246" s="14"/>
      <c r="ADZ246" s="14"/>
      <c r="AEA246" s="14"/>
      <c r="AEB246" s="14"/>
      <c r="AEC246" s="14"/>
      <c r="AED246" s="14"/>
      <c r="AEE246" s="14"/>
      <c r="AEF246" s="14"/>
      <c r="AEG246" s="14"/>
      <c r="AEH246" s="14"/>
      <c r="AEI246" s="14"/>
      <c r="AEJ246" s="14"/>
      <c r="AEK246" s="14"/>
      <c r="AEL246" s="14"/>
      <c r="AEM246" s="14"/>
      <c r="AEN246" s="14"/>
      <c r="AEO246" s="14"/>
      <c r="AEP246" s="14"/>
      <c r="AEQ246" s="14"/>
      <c r="AER246" s="14"/>
      <c r="AES246" s="14"/>
      <c r="AET246" s="14"/>
      <c r="AEU246" s="14"/>
      <c r="AEV246" s="14"/>
      <c r="AEW246" s="14"/>
      <c r="AEX246" s="14"/>
      <c r="AEY246" s="14"/>
      <c r="AEZ246" s="14"/>
      <c r="AFA246" s="14"/>
      <c r="AFB246" s="14"/>
      <c r="AFC246" s="14"/>
      <c r="AFD246" s="14"/>
      <c r="AFE246" s="14"/>
      <c r="AFF246" s="14"/>
      <c r="AFG246" s="14"/>
      <c r="AFH246" s="14"/>
      <c r="AFI246" s="14"/>
      <c r="AFJ246" s="14"/>
      <c r="AFK246" s="14"/>
      <c r="AFL246" s="14"/>
      <c r="AFM246" s="14"/>
      <c r="AFN246" s="14"/>
      <c r="AFO246" s="14"/>
      <c r="AFP246" s="14"/>
      <c r="AFQ246" s="14"/>
      <c r="AFR246" s="14"/>
      <c r="AFS246" s="14"/>
      <c r="AFT246" s="14"/>
      <c r="AFU246" s="14"/>
      <c r="AFV246" s="14"/>
      <c r="AFW246" s="14"/>
      <c r="AFX246" s="14"/>
      <c r="AFY246" s="14"/>
      <c r="AFZ246" s="14"/>
      <c r="AGA246" s="14"/>
      <c r="AGB246" s="14"/>
      <c r="AGC246" s="14"/>
      <c r="AGD246" s="14"/>
      <c r="AGE246" s="14"/>
      <c r="AGF246" s="14"/>
      <c r="AGG246" s="14"/>
      <c r="AGH246" s="14"/>
      <c r="AGI246" s="14"/>
      <c r="AGJ246" s="14"/>
      <c r="AGK246" s="14"/>
      <c r="AGL246" s="14"/>
      <c r="AGM246" s="14"/>
      <c r="AGN246" s="14"/>
      <c r="AGO246" s="14"/>
      <c r="AGP246" s="14"/>
      <c r="AGQ246" s="14"/>
      <c r="AGR246" s="14"/>
      <c r="AGS246" s="14"/>
      <c r="AGT246" s="14"/>
      <c r="AGU246" s="14"/>
      <c r="AGV246" s="14"/>
      <c r="AGW246" s="14"/>
      <c r="AGX246" s="14"/>
      <c r="AGY246" s="14"/>
      <c r="AGZ246" s="14"/>
      <c r="AHA246" s="14"/>
      <c r="AHB246" s="14"/>
      <c r="AHC246" s="14"/>
      <c r="AHD246" s="14"/>
      <c r="AHE246" s="14"/>
      <c r="AHF246" s="14"/>
      <c r="AHG246" s="14"/>
      <c r="AHH246" s="14"/>
      <c r="AHI246" s="14"/>
      <c r="AHJ246" s="14"/>
      <c r="AHK246" s="14"/>
      <c r="AHL246" s="14"/>
      <c r="AHM246" s="14"/>
      <c r="AHN246" s="14"/>
      <c r="AHO246" s="14"/>
      <c r="AHP246" s="14"/>
      <c r="AHQ246" s="14"/>
      <c r="AHR246" s="14"/>
      <c r="AHS246" s="14"/>
      <c r="AHT246" s="14"/>
      <c r="AHU246" s="14"/>
      <c r="AHV246" s="14"/>
      <c r="AHW246" s="14"/>
      <c r="AHX246" s="14"/>
      <c r="AHY246" s="14"/>
      <c r="AHZ246" s="14"/>
      <c r="AIA246" s="14"/>
      <c r="AIB246" s="14"/>
      <c r="AIC246" s="14"/>
      <c r="AID246" s="14"/>
      <c r="AIE246" s="14"/>
      <c r="AIF246" s="14"/>
      <c r="AIG246" s="14"/>
      <c r="AIH246" s="14"/>
      <c r="AII246" s="14"/>
      <c r="AIJ246" s="14"/>
      <c r="AIK246" s="14"/>
      <c r="AIL246" s="14"/>
      <c r="AIM246" s="14"/>
      <c r="AIN246" s="14"/>
      <c r="AIO246" s="14"/>
      <c r="AIP246" s="14"/>
      <c r="AIQ246" s="14"/>
      <c r="AIR246" s="14"/>
      <c r="AIS246" s="14"/>
      <c r="AIT246" s="14"/>
      <c r="AIU246" s="14"/>
      <c r="AIV246" s="14"/>
      <c r="AIW246" s="14"/>
      <c r="AIX246" s="14"/>
      <c r="AIY246" s="14"/>
      <c r="AIZ246" s="14"/>
      <c r="AJA246" s="14"/>
      <c r="AJB246" s="14"/>
      <c r="AJC246" s="14"/>
      <c r="AJD246" s="14"/>
      <c r="AJE246" s="14"/>
      <c r="AJF246" s="14"/>
      <c r="AJG246" s="14"/>
      <c r="AJH246" s="14"/>
      <c r="AJI246" s="14"/>
      <c r="AJJ246" s="14"/>
      <c r="AJK246" s="14"/>
      <c r="AJL246" s="14"/>
      <c r="AJM246" s="14"/>
      <c r="AJN246" s="14"/>
      <c r="AJO246" s="14"/>
      <c r="AJP246" s="14"/>
      <c r="AJQ246" s="14"/>
      <c r="AJR246" s="14"/>
      <c r="AJS246" s="14"/>
      <c r="AJT246" s="14"/>
      <c r="AJU246" s="14"/>
      <c r="AJV246" s="14"/>
      <c r="AJW246" s="14"/>
      <c r="AJX246" s="14"/>
      <c r="AJY246" s="14"/>
      <c r="AJZ246" s="14"/>
      <c r="AKA246" s="14"/>
      <c r="AKB246" s="14"/>
      <c r="AKC246" s="14"/>
      <c r="AKD246" s="14"/>
      <c r="AKE246" s="14"/>
      <c r="AKF246" s="14"/>
      <c r="AKG246" s="14"/>
      <c r="AKH246" s="14"/>
      <c r="AKI246" s="14"/>
      <c r="AKJ246" s="14"/>
      <c r="AKK246" s="14"/>
      <c r="AKL246" s="14"/>
      <c r="AKM246" s="14"/>
      <c r="AKN246" s="14"/>
      <c r="AKO246" s="14"/>
      <c r="AKP246" s="14"/>
      <c r="AKQ246" s="14"/>
      <c r="AKR246" s="14"/>
      <c r="AKS246" s="14"/>
      <c r="AKT246" s="14"/>
      <c r="AKU246" s="14"/>
      <c r="AKV246" s="14"/>
      <c r="AKW246" s="14"/>
      <c r="AKX246" s="14"/>
      <c r="AKY246" s="14"/>
      <c r="AKZ246" s="14"/>
      <c r="ALA246" s="14"/>
      <c r="ALB246" s="14"/>
      <c r="ALC246" s="14"/>
      <c r="ALD246" s="14"/>
      <c r="ALE246" s="14"/>
      <c r="ALF246" s="14"/>
      <c r="ALG246" s="14"/>
      <c r="ALH246" s="14"/>
      <c r="ALI246" s="14"/>
      <c r="ALJ246" s="14"/>
      <c r="ALK246" s="14"/>
      <c r="ALL246" s="14"/>
      <c r="ALM246" s="14"/>
      <c r="ALN246" s="14"/>
      <c r="ALO246" s="14"/>
      <c r="ALP246" s="14"/>
      <c r="ALQ246" s="14"/>
      <c r="ALR246" s="14"/>
      <c r="ALS246" s="14"/>
      <c r="ALT246" s="14"/>
      <c r="ALU246" s="14"/>
      <c r="ALV246" s="14"/>
      <c r="ALW246" s="14"/>
      <c r="ALX246" s="14"/>
      <c r="ALY246" s="14"/>
      <c r="ALZ246" s="14"/>
      <c r="AMA246" s="14"/>
      <c r="AMB246" s="14"/>
      <c r="AMC246" s="14"/>
      <c r="AMD246" s="14"/>
      <c r="AME246" s="14"/>
      <c r="AMF246" s="14"/>
      <c r="AMG246" s="14"/>
      <c r="AMH246" s="14"/>
      <c r="AMI246" s="14"/>
      <c r="AMJ246" s="14"/>
      <c r="AMK246" s="14"/>
      <c r="AML246" s="14"/>
      <c r="AMM246" s="14"/>
      <c r="AMN246" s="14"/>
      <c r="AMO246" s="14"/>
      <c r="AMP246" s="14"/>
      <c r="AMQ246" s="14"/>
      <c r="AMR246" s="14"/>
      <c r="AMS246" s="14"/>
      <c r="AMT246" s="14"/>
      <c r="AMU246" s="14"/>
      <c r="AMV246" s="14"/>
      <c r="AMW246" s="14"/>
      <c r="AMX246" s="14"/>
      <c r="AMY246" s="14"/>
      <c r="AMZ246" s="14"/>
      <c r="ANA246" s="14"/>
      <c r="ANB246" s="14"/>
      <c r="ANC246" s="14"/>
      <c r="AND246" s="14"/>
      <c r="ANE246" s="14"/>
      <c r="ANF246" s="14"/>
      <c r="ANG246" s="14"/>
      <c r="ANH246" s="14"/>
      <c r="ANI246" s="14"/>
      <c r="ANJ246" s="14"/>
      <c r="ANK246" s="14"/>
      <c r="ANL246" s="14"/>
      <c r="ANM246" s="14"/>
      <c r="ANN246" s="14"/>
      <c r="ANO246" s="14"/>
      <c r="ANP246" s="14"/>
      <c r="ANQ246" s="14"/>
      <c r="ANR246" s="14"/>
      <c r="ANS246" s="14"/>
      <c r="ANT246" s="14"/>
      <c r="ANU246" s="14"/>
      <c r="ANV246" s="14"/>
      <c r="ANW246" s="14"/>
      <c r="ANX246" s="14"/>
      <c r="ANY246" s="14"/>
      <c r="ANZ246" s="14"/>
      <c r="AOA246" s="14"/>
      <c r="AOB246" s="14"/>
      <c r="AOC246" s="14"/>
      <c r="AOD246" s="14"/>
      <c r="AOE246" s="14"/>
      <c r="AOF246" s="14"/>
      <c r="AOG246" s="14"/>
      <c r="AOH246" s="14"/>
      <c r="AOI246" s="14"/>
      <c r="AOJ246" s="14"/>
      <c r="AOK246" s="14"/>
      <c r="AOL246" s="14"/>
      <c r="AOM246" s="14"/>
      <c r="AON246" s="14"/>
      <c r="AOO246" s="14"/>
      <c r="AOP246" s="14"/>
      <c r="AOQ246" s="14"/>
      <c r="AOR246" s="14"/>
      <c r="AOS246" s="14"/>
      <c r="AOT246" s="14"/>
      <c r="AOU246" s="14"/>
      <c r="AOV246" s="14"/>
      <c r="AOW246" s="14"/>
      <c r="AOX246" s="14"/>
      <c r="AOY246" s="14"/>
      <c r="AOZ246" s="14"/>
      <c r="APA246" s="14"/>
      <c r="APB246" s="14"/>
      <c r="APC246" s="14"/>
      <c r="APD246" s="14"/>
      <c r="APE246" s="14"/>
      <c r="APF246" s="14"/>
      <c r="APG246" s="14"/>
      <c r="APH246" s="14"/>
      <c r="API246" s="14"/>
      <c r="APJ246" s="14"/>
      <c r="APK246" s="14"/>
      <c r="APL246" s="14"/>
      <c r="APM246" s="14"/>
      <c r="APN246" s="14"/>
      <c r="APO246" s="14"/>
      <c r="APP246" s="14"/>
      <c r="APQ246" s="14"/>
      <c r="APR246" s="14"/>
      <c r="APS246" s="14"/>
      <c r="APT246" s="14"/>
      <c r="APU246" s="14"/>
      <c r="APV246" s="14"/>
      <c r="APW246" s="14"/>
      <c r="APX246" s="14"/>
      <c r="APY246" s="14"/>
      <c r="APZ246" s="14"/>
      <c r="AQA246" s="14"/>
      <c r="AQB246" s="14"/>
      <c r="AQC246" s="14"/>
      <c r="AQD246" s="14"/>
      <c r="AQE246" s="14"/>
      <c r="AQF246" s="14"/>
      <c r="AQG246" s="14"/>
      <c r="AQH246" s="14"/>
      <c r="AQI246" s="14"/>
      <c r="AQJ246" s="14"/>
      <c r="AQK246" s="14"/>
      <c r="AQL246" s="14"/>
      <c r="AQM246" s="14"/>
      <c r="AQN246" s="14"/>
      <c r="AQO246" s="14"/>
      <c r="AQP246" s="14"/>
      <c r="AQQ246" s="14"/>
      <c r="AQR246" s="14"/>
      <c r="AQS246" s="14"/>
      <c r="AQT246" s="14"/>
      <c r="AQU246" s="14"/>
      <c r="AQV246" s="14"/>
      <c r="AQW246" s="14"/>
      <c r="AQX246" s="14"/>
      <c r="AQY246" s="14"/>
      <c r="AQZ246" s="14"/>
      <c r="ARA246" s="14"/>
      <c r="ARB246" s="14"/>
      <c r="ARC246" s="14"/>
      <c r="ARD246" s="14"/>
      <c r="ARE246" s="14"/>
      <c r="ARF246" s="14"/>
      <c r="ARG246" s="14"/>
      <c r="ARH246" s="14"/>
      <c r="ARI246" s="14"/>
      <c r="ARJ246" s="14"/>
      <c r="ARK246" s="14"/>
      <c r="ARL246" s="14"/>
      <c r="ARM246" s="14"/>
      <c r="ARN246" s="14"/>
      <c r="ARO246" s="14"/>
      <c r="ARP246" s="14"/>
      <c r="ARQ246" s="14"/>
      <c r="ARR246" s="14"/>
      <c r="ARS246" s="14"/>
      <c r="ART246" s="14"/>
      <c r="ARU246" s="14"/>
      <c r="ARV246" s="14"/>
      <c r="ARW246" s="14"/>
      <c r="ARX246" s="14"/>
      <c r="ARY246" s="14"/>
      <c r="ARZ246" s="14"/>
      <c r="ASA246" s="14"/>
      <c r="ASB246" s="14"/>
      <c r="ASC246" s="14"/>
      <c r="ASD246" s="14"/>
      <c r="ASE246" s="14"/>
      <c r="ASF246" s="14"/>
      <c r="ASG246" s="14"/>
      <c r="ASH246" s="14"/>
      <c r="ASI246" s="14"/>
      <c r="ASJ246" s="14"/>
      <c r="ASK246" s="14"/>
      <c r="ASL246" s="14"/>
      <c r="ASM246" s="14"/>
      <c r="ASN246" s="14"/>
      <c r="ASO246" s="14"/>
      <c r="ASP246" s="14"/>
      <c r="ASQ246" s="14"/>
      <c r="ASR246" s="14"/>
      <c r="ASS246" s="14"/>
      <c r="AST246" s="14"/>
      <c r="ASU246" s="14"/>
      <c r="ASV246" s="14"/>
      <c r="ASW246" s="14"/>
      <c r="ASX246" s="14"/>
      <c r="ASY246" s="14"/>
      <c r="ASZ246" s="14"/>
      <c r="ATA246" s="14"/>
      <c r="ATB246" s="14"/>
      <c r="ATC246" s="14"/>
      <c r="ATD246" s="14"/>
    </row>
    <row r="247" spans="63:1200">
      <c r="BK247" s="14" t="str">
        <f t="shared" si="2117"/>
        <v/>
      </c>
      <c r="ABO247" s="14"/>
      <c r="ABP247" s="14"/>
      <c r="ABQ247" s="14"/>
      <c r="ABR247" s="14"/>
      <c r="ABS247" s="14"/>
      <c r="ABT247" s="14"/>
      <c r="ABU247" s="14"/>
      <c r="ABV247" s="14"/>
      <c r="ABW247" s="14"/>
      <c r="ABX247" s="14"/>
      <c r="ABY247" s="14"/>
      <c r="ABZ247" s="14"/>
      <c r="ACA247" s="14"/>
      <c r="ACB247" s="14"/>
      <c r="ACC247" s="14"/>
      <c r="ACD247" s="14"/>
      <c r="ACE247" s="14"/>
      <c r="ACF247" s="14"/>
      <c r="ACG247" s="14"/>
      <c r="ACH247" s="14"/>
      <c r="ACI247" s="14"/>
      <c r="ACJ247" s="14"/>
      <c r="ACK247" s="14"/>
      <c r="ACL247" s="14"/>
      <c r="ACM247" s="14"/>
      <c r="ACN247" s="14"/>
      <c r="ACO247" s="14"/>
      <c r="ACP247" s="14"/>
      <c r="ACQ247" s="14"/>
      <c r="ACR247" s="14"/>
      <c r="ACS247" s="14"/>
      <c r="ACT247" s="14"/>
      <c r="ACU247" s="14"/>
      <c r="ACV247" s="14"/>
      <c r="ACW247" s="14"/>
      <c r="ACX247" s="14"/>
      <c r="ACY247" s="14"/>
      <c r="ACZ247" s="14"/>
      <c r="ADA247" s="14"/>
      <c r="ADB247" s="14"/>
      <c r="ADC247" s="14"/>
      <c r="ADD247" s="14"/>
      <c r="ADE247" s="14"/>
      <c r="ADF247" s="14"/>
      <c r="ADG247" s="14"/>
      <c r="ADH247" s="14"/>
      <c r="ADI247" s="14"/>
      <c r="ADJ247" s="14"/>
      <c r="ADK247" s="14"/>
      <c r="ADL247" s="14"/>
      <c r="ADM247" s="14"/>
      <c r="ADN247" s="14"/>
      <c r="ADO247" s="14"/>
      <c r="ADP247" s="14"/>
      <c r="ADQ247" s="14"/>
      <c r="ADR247" s="14"/>
      <c r="ADS247" s="14"/>
      <c r="ADT247" s="14"/>
      <c r="ADU247" s="14"/>
      <c r="ADV247" s="14"/>
      <c r="ADW247" s="14"/>
      <c r="ADX247" s="14"/>
      <c r="ADY247" s="14"/>
      <c r="ADZ247" s="14"/>
      <c r="AEA247" s="14"/>
      <c r="AEB247" s="14"/>
      <c r="AEC247" s="14"/>
      <c r="AED247" s="14"/>
      <c r="AEE247" s="14"/>
      <c r="AEF247" s="14"/>
      <c r="AEG247" s="14"/>
      <c r="AEH247" s="14"/>
      <c r="AEI247" s="14"/>
      <c r="AEJ247" s="14"/>
      <c r="AEK247" s="14"/>
      <c r="AEL247" s="14"/>
      <c r="AEM247" s="14"/>
      <c r="AEN247" s="14"/>
      <c r="AEO247" s="14"/>
      <c r="AEP247" s="14"/>
      <c r="AEQ247" s="14"/>
      <c r="AER247" s="14"/>
      <c r="AES247" s="14"/>
      <c r="AET247" s="14"/>
      <c r="AEU247" s="14"/>
      <c r="AEV247" s="14"/>
      <c r="AEW247" s="14"/>
      <c r="AEX247" s="14"/>
      <c r="AEY247" s="14"/>
      <c r="AEZ247" s="14"/>
      <c r="AFA247" s="14"/>
      <c r="AFB247" s="14"/>
      <c r="AFC247" s="14"/>
      <c r="AFD247" s="14"/>
      <c r="AFE247" s="14"/>
      <c r="AFF247" s="14"/>
      <c r="AFG247" s="14"/>
      <c r="AFH247" s="14"/>
      <c r="AFI247" s="14"/>
      <c r="AFJ247" s="14"/>
      <c r="AFK247" s="14"/>
      <c r="AFL247" s="14"/>
      <c r="AFM247" s="14"/>
      <c r="AFN247" s="14"/>
      <c r="AFO247" s="14"/>
      <c r="AFP247" s="14"/>
      <c r="AFQ247" s="14"/>
      <c r="AFR247" s="14"/>
      <c r="AFS247" s="14"/>
      <c r="AFT247" s="14"/>
      <c r="AFU247" s="14"/>
      <c r="AFV247" s="14"/>
      <c r="AFW247" s="14"/>
      <c r="AFX247" s="14"/>
      <c r="AFY247" s="14"/>
      <c r="AFZ247" s="14"/>
      <c r="AGA247" s="14"/>
      <c r="AGB247" s="14"/>
      <c r="AGC247" s="14"/>
      <c r="AGD247" s="14"/>
      <c r="AGE247" s="14"/>
      <c r="AGF247" s="14"/>
      <c r="AGG247" s="14"/>
      <c r="AGH247" s="14"/>
      <c r="AGI247" s="14"/>
      <c r="AGJ247" s="14"/>
      <c r="AGK247" s="14"/>
      <c r="AGL247" s="14"/>
      <c r="AGM247" s="14"/>
      <c r="AGN247" s="14"/>
      <c r="AGO247" s="14"/>
      <c r="AGP247" s="14"/>
      <c r="AGQ247" s="14"/>
      <c r="AGR247" s="14"/>
      <c r="AGS247" s="14"/>
      <c r="AGT247" s="14"/>
      <c r="AGU247" s="14"/>
      <c r="AGV247" s="14"/>
      <c r="AGW247" s="14"/>
      <c r="AGX247" s="14"/>
      <c r="AGY247" s="14"/>
      <c r="AGZ247" s="14"/>
      <c r="AHA247" s="14"/>
      <c r="AHB247" s="14"/>
      <c r="AHC247" s="14"/>
      <c r="AHD247" s="14"/>
      <c r="AHE247" s="14"/>
      <c r="AHF247" s="14"/>
      <c r="AHG247" s="14"/>
      <c r="AHH247" s="14"/>
      <c r="AHI247" s="14"/>
      <c r="AHJ247" s="14"/>
      <c r="AHK247" s="14"/>
      <c r="AHL247" s="14"/>
      <c r="AHM247" s="14"/>
      <c r="AHN247" s="14"/>
      <c r="AHO247" s="14"/>
      <c r="AHP247" s="14"/>
      <c r="AHQ247" s="14"/>
      <c r="AHR247" s="14"/>
      <c r="AHS247" s="14"/>
      <c r="AHT247" s="14"/>
      <c r="AHU247" s="14"/>
      <c r="AHV247" s="14"/>
      <c r="AHW247" s="14"/>
      <c r="AHX247" s="14"/>
      <c r="AHY247" s="14"/>
      <c r="AHZ247" s="14"/>
      <c r="AIA247" s="14"/>
      <c r="AIB247" s="14"/>
      <c r="AIC247" s="14"/>
      <c r="AID247" s="14"/>
      <c r="AIE247" s="14"/>
      <c r="AIF247" s="14"/>
      <c r="AIG247" s="14"/>
      <c r="AIH247" s="14"/>
      <c r="AII247" s="14"/>
      <c r="AIJ247" s="14"/>
      <c r="AIK247" s="14"/>
      <c r="AIL247" s="14"/>
      <c r="AIM247" s="14"/>
      <c r="AIN247" s="14"/>
      <c r="AIO247" s="14"/>
      <c r="AIP247" s="14"/>
      <c r="AIQ247" s="14"/>
      <c r="AIR247" s="14"/>
      <c r="AIS247" s="14"/>
      <c r="AIT247" s="14"/>
      <c r="AIU247" s="14"/>
      <c r="AIV247" s="14"/>
      <c r="AIW247" s="14"/>
      <c r="AIX247" s="14"/>
      <c r="AIY247" s="14"/>
      <c r="AIZ247" s="14"/>
      <c r="AJA247" s="14"/>
      <c r="AJB247" s="14"/>
      <c r="AJC247" s="14"/>
      <c r="AJD247" s="14"/>
      <c r="AJE247" s="14"/>
      <c r="AJF247" s="14"/>
      <c r="AJG247" s="14"/>
      <c r="AJH247" s="14"/>
      <c r="AJI247" s="14"/>
      <c r="AJJ247" s="14"/>
      <c r="AJK247" s="14"/>
      <c r="AJL247" s="14"/>
      <c r="AJM247" s="14"/>
      <c r="AJN247" s="14"/>
      <c r="AJO247" s="14"/>
      <c r="AJP247" s="14"/>
      <c r="AJQ247" s="14"/>
      <c r="AJR247" s="14"/>
      <c r="AJS247" s="14"/>
      <c r="AJT247" s="14"/>
      <c r="AJU247" s="14"/>
      <c r="AJV247" s="14"/>
      <c r="AJW247" s="14"/>
      <c r="AJX247" s="14"/>
      <c r="AJY247" s="14"/>
      <c r="AJZ247" s="14"/>
      <c r="AKA247" s="14"/>
      <c r="AKB247" s="14"/>
      <c r="AKC247" s="14"/>
      <c r="AKD247" s="14"/>
      <c r="AKE247" s="14"/>
      <c r="AKF247" s="14"/>
      <c r="AKG247" s="14"/>
      <c r="AKH247" s="14"/>
      <c r="AKI247" s="14"/>
      <c r="AKJ247" s="14"/>
      <c r="AKK247" s="14"/>
      <c r="AKL247" s="14"/>
      <c r="AKM247" s="14"/>
      <c r="AKN247" s="14"/>
      <c r="AKO247" s="14"/>
      <c r="AKP247" s="14"/>
      <c r="AKQ247" s="14"/>
      <c r="AKR247" s="14"/>
      <c r="AKS247" s="14"/>
      <c r="AKT247" s="14"/>
      <c r="AKU247" s="14"/>
      <c r="AKV247" s="14"/>
      <c r="AKW247" s="14"/>
      <c r="AKX247" s="14"/>
      <c r="AKY247" s="14"/>
      <c r="AKZ247" s="14"/>
      <c r="ALA247" s="14"/>
      <c r="ALB247" s="14"/>
      <c r="ALC247" s="14"/>
      <c r="ALD247" s="14"/>
      <c r="ALE247" s="14"/>
      <c r="ALF247" s="14"/>
      <c r="ALG247" s="14"/>
      <c r="ALH247" s="14"/>
      <c r="ALI247" s="14"/>
      <c r="ALJ247" s="14"/>
      <c r="ALK247" s="14"/>
      <c r="ALL247" s="14"/>
      <c r="ALM247" s="14"/>
      <c r="ALN247" s="14"/>
      <c r="ALO247" s="14"/>
      <c r="ALP247" s="14"/>
      <c r="ALQ247" s="14"/>
      <c r="ALR247" s="14"/>
      <c r="ALS247" s="14"/>
      <c r="ALT247" s="14"/>
      <c r="ALU247" s="14"/>
      <c r="ALV247" s="14"/>
      <c r="ALW247" s="14"/>
      <c r="ALX247" s="14"/>
      <c r="ALY247" s="14"/>
      <c r="ALZ247" s="14"/>
      <c r="AMA247" s="14"/>
      <c r="AMB247" s="14"/>
      <c r="AMC247" s="14"/>
      <c r="AMD247" s="14"/>
      <c r="AME247" s="14"/>
      <c r="AMF247" s="14"/>
      <c r="AMG247" s="14"/>
      <c r="AMH247" s="14"/>
      <c r="AMI247" s="14"/>
      <c r="AMJ247" s="14"/>
      <c r="AMK247" s="14"/>
      <c r="AML247" s="14"/>
      <c r="AMM247" s="14"/>
      <c r="AMN247" s="14"/>
      <c r="AMO247" s="14"/>
      <c r="AMP247" s="14"/>
      <c r="AMQ247" s="14"/>
      <c r="AMR247" s="14"/>
      <c r="AMS247" s="14"/>
      <c r="AMT247" s="14"/>
      <c r="AMU247" s="14"/>
      <c r="AMV247" s="14"/>
      <c r="AMW247" s="14"/>
      <c r="AMX247" s="14"/>
      <c r="AMY247" s="14"/>
      <c r="AMZ247" s="14"/>
      <c r="ANA247" s="14"/>
      <c r="ANB247" s="14"/>
      <c r="ANC247" s="14"/>
      <c r="AND247" s="14"/>
      <c r="ANE247" s="14"/>
      <c r="ANF247" s="14"/>
      <c r="ANG247" s="14"/>
      <c r="ANH247" s="14"/>
      <c r="ANI247" s="14"/>
      <c r="ANJ247" s="14"/>
      <c r="ANK247" s="14"/>
      <c r="ANL247" s="14"/>
      <c r="ANM247" s="14"/>
      <c r="ANN247" s="14"/>
      <c r="ANO247" s="14"/>
      <c r="ANP247" s="14"/>
      <c r="ANQ247" s="14"/>
      <c r="ANR247" s="14"/>
      <c r="ANS247" s="14"/>
      <c r="ANT247" s="14"/>
      <c r="ANU247" s="14"/>
      <c r="ANV247" s="14"/>
      <c r="ANW247" s="14"/>
      <c r="ANX247" s="14"/>
      <c r="ANY247" s="14"/>
      <c r="ANZ247" s="14"/>
      <c r="AOA247" s="14"/>
      <c r="AOB247" s="14"/>
      <c r="AOC247" s="14"/>
      <c r="AOD247" s="14"/>
      <c r="AOE247" s="14"/>
      <c r="AOF247" s="14"/>
      <c r="AOG247" s="14"/>
      <c r="AOH247" s="14"/>
      <c r="AOI247" s="14"/>
      <c r="AOJ247" s="14"/>
      <c r="AOK247" s="14"/>
      <c r="AOL247" s="14"/>
      <c r="AOM247" s="14"/>
      <c r="AON247" s="14"/>
      <c r="AOO247" s="14"/>
      <c r="AOP247" s="14"/>
      <c r="AOQ247" s="14"/>
      <c r="AOR247" s="14"/>
      <c r="AOS247" s="14"/>
      <c r="AOT247" s="14"/>
      <c r="AOU247" s="14"/>
      <c r="AOV247" s="14"/>
      <c r="AOW247" s="14"/>
      <c r="AOX247" s="14"/>
      <c r="AOY247" s="14"/>
      <c r="AOZ247" s="14"/>
      <c r="APA247" s="14"/>
      <c r="APB247" s="14"/>
      <c r="APC247" s="14"/>
      <c r="APD247" s="14"/>
      <c r="APE247" s="14"/>
      <c r="APF247" s="14"/>
      <c r="APG247" s="14"/>
      <c r="APH247" s="14"/>
      <c r="API247" s="14"/>
      <c r="APJ247" s="14"/>
      <c r="APK247" s="14"/>
      <c r="APL247" s="14"/>
      <c r="APM247" s="14"/>
      <c r="APN247" s="14"/>
      <c r="APO247" s="14"/>
      <c r="APP247" s="14"/>
      <c r="APQ247" s="14"/>
      <c r="APR247" s="14"/>
      <c r="APS247" s="14"/>
      <c r="APT247" s="14"/>
      <c r="APU247" s="14"/>
      <c r="APV247" s="14"/>
      <c r="APW247" s="14"/>
      <c r="APX247" s="14"/>
      <c r="APY247" s="14"/>
      <c r="APZ247" s="14"/>
      <c r="AQA247" s="14"/>
      <c r="AQB247" s="14"/>
      <c r="AQC247" s="14"/>
      <c r="AQD247" s="14"/>
      <c r="AQE247" s="14"/>
      <c r="AQF247" s="14"/>
      <c r="AQG247" s="14"/>
      <c r="AQH247" s="14"/>
      <c r="AQI247" s="14"/>
      <c r="AQJ247" s="14"/>
      <c r="AQK247" s="14"/>
      <c r="AQL247" s="14"/>
      <c r="AQM247" s="14"/>
      <c r="AQN247" s="14"/>
      <c r="AQO247" s="14"/>
      <c r="AQP247" s="14"/>
      <c r="AQQ247" s="14"/>
      <c r="AQR247" s="14"/>
      <c r="AQS247" s="14"/>
      <c r="AQT247" s="14"/>
      <c r="AQU247" s="14"/>
      <c r="AQV247" s="14"/>
      <c r="AQW247" s="14"/>
      <c r="AQX247" s="14"/>
      <c r="AQY247" s="14"/>
      <c r="AQZ247" s="14"/>
      <c r="ARA247" s="14"/>
      <c r="ARB247" s="14"/>
      <c r="ARC247" s="14"/>
      <c r="ARD247" s="14"/>
      <c r="ARE247" s="14"/>
      <c r="ARF247" s="14"/>
      <c r="ARG247" s="14"/>
      <c r="ARH247" s="14"/>
      <c r="ARI247" s="14"/>
      <c r="ARJ247" s="14"/>
      <c r="ARK247" s="14"/>
      <c r="ARL247" s="14"/>
      <c r="ARM247" s="14"/>
      <c r="ARN247" s="14"/>
      <c r="ARO247" s="14"/>
      <c r="ARP247" s="14"/>
      <c r="ARQ247" s="14"/>
      <c r="ARR247" s="14"/>
      <c r="ARS247" s="14"/>
      <c r="ART247" s="14"/>
      <c r="ARU247" s="14"/>
      <c r="ARV247" s="14"/>
      <c r="ARW247" s="14"/>
      <c r="ARX247" s="14"/>
      <c r="ARY247" s="14"/>
      <c r="ARZ247" s="14"/>
      <c r="ASA247" s="14"/>
      <c r="ASB247" s="14"/>
      <c r="ASC247" s="14"/>
      <c r="ASD247" s="14"/>
      <c r="ASE247" s="14"/>
      <c r="ASF247" s="14"/>
      <c r="ASG247" s="14"/>
      <c r="ASH247" s="14"/>
      <c r="ASI247" s="14"/>
      <c r="ASJ247" s="14"/>
      <c r="ASK247" s="14"/>
      <c r="ASL247" s="14"/>
      <c r="ASM247" s="14"/>
      <c r="ASN247" s="14"/>
      <c r="ASO247" s="14"/>
      <c r="ASP247" s="14"/>
      <c r="ASQ247" s="14"/>
      <c r="ASR247" s="14"/>
      <c r="ASS247" s="14"/>
      <c r="AST247" s="14"/>
      <c r="ASU247" s="14"/>
      <c r="ASV247" s="14"/>
      <c r="ASW247" s="14"/>
      <c r="ASX247" s="14"/>
      <c r="ASY247" s="14"/>
      <c r="ASZ247" s="14"/>
      <c r="ATA247" s="14"/>
      <c r="ATB247" s="14"/>
      <c r="ATC247" s="14"/>
      <c r="ATD247" s="14"/>
    </row>
    <row r="248" spans="63:1200">
      <c r="BK248" s="14" t="str">
        <f t="shared" si="2117"/>
        <v/>
      </c>
      <c r="ABO248" s="14"/>
      <c r="ABP248" s="14"/>
      <c r="ABQ248" s="14"/>
      <c r="ABR248" s="14"/>
      <c r="ABS248" s="14"/>
      <c r="ABT248" s="14"/>
      <c r="ABU248" s="14"/>
      <c r="ABV248" s="14"/>
      <c r="ABW248" s="14"/>
      <c r="ABX248" s="14"/>
      <c r="ABY248" s="14"/>
      <c r="ABZ248" s="14"/>
      <c r="ACA248" s="14"/>
      <c r="ACB248" s="14"/>
      <c r="ACC248" s="14"/>
      <c r="ACD248" s="14"/>
      <c r="ACE248" s="14"/>
      <c r="ACF248" s="14"/>
      <c r="ACG248" s="14"/>
      <c r="ACH248" s="14"/>
      <c r="ACI248" s="14"/>
      <c r="ACJ248" s="14"/>
      <c r="ACK248" s="14"/>
      <c r="ACL248" s="14"/>
      <c r="ACM248" s="14"/>
      <c r="ACN248" s="14"/>
      <c r="ACO248" s="14"/>
      <c r="ACP248" s="14"/>
      <c r="ACQ248" s="14"/>
      <c r="ACR248" s="14"/>
      <c r="ACS248" s="14"/>
      <c r="ACT248" s="14"/>
      <c r="ACU248" s="14"/>
      <c r="ACV248" s="14"/>
      <c r="ACW248" s="14"/>
      <c r="ACX248" s="14"/>
      <c r="ACY248" s="14"/>
      <c r="ACZ248" s="14"/>
      <c r="ADA248" s="14"/>
      <c r="ADB248" s="14"/>
      <c r="ADC248" s="14"/>
      <c r="ADD248" s="14"/>
      <c r="ADE248" s="14"/>
      <c r="ADF248" s="14"/>
      <c r="ADG248" s="14"/>
      <c r="ADH248" s="14"/>
      <c r="ADI248" s="14"/>
      <c r="ADJ248" s="14"/>
      <c r="ADK248" s="14"/>
      <c r="ADL248" s="14"/>
      <c r="ADM248" s="14"/>
      <c r="ADN248" s="14"/>
      <c r="ADO248" s="14"/>
      <c r="ADP248" s="14"/>
      <c r="ADQ248" s="14"/>
      <c r="ADR248" s="14"/>
      <c r="ADS248" s="14"/>
      <c r="ADT248" s="14"/>
      <c r="ADU248" s="14"/>
      <c r="ADV248" s="14"/>
      <c r="ADW248" s="14"/>
      <c r="ADX248" s="14"/>
      <c r="ADY248" s="14"/>
      <c r="ADZ248" s="14"/>
      <c r="AEA248" s="14"/>
      <c r="AEB248" s="14"/>
      <c r="AEC248" s="14"/>
      <c r="AED248" s="14"/>
      <c r="AEE248" s="14"/>
      <c r="AEF248" s="14"/>
      <c r="AEG248" s="14"/>
      <c r="AEH248" s="14"/>
      <c r="AEI248" s="14"/>
      <c r="AEJ248" s="14"/>
      <c r="AEK248" s="14"/>
      <c r="AEL248" s="14"/>
      <c r="AEM248" s="14"/>
      <c r="AEN248" s="14"/>
      <c r="AEO248" s="14"/>
      <c r="AEP248" s="14"/>
      <c r="AEQ248" s="14"/>
      <c r="AER248" s="14"/>
      <c r="AES248" s="14"/>
      <c r="AET248" s="14"/>
      <c r="AEU248" s="14"/>
      <c r="AEV248" s="14"/>
      <c r="AEW248" s="14"/>
      <c r="AEX248" s="14"/>
      <c r="AEY248" s="14"/>
      <c r="AEZ248" s="14"/>
      <c r="AFA248" s="14"/>
      <c r="AFB248" s="14"/>
      <c r="AFC248" s="14"/>
      <c r="AFD248" s="14"/>
      <c r="AFE248" s="14"/>
      <c r="AFF248" s="14"/>
      <c r="AFG248" s="14"/>
      <c r="AFH248" s="14"/>
      <c r="AFI248" s="14"/>
      <c r="AFJ248" s="14"/>
      <c r="AFK248" s="14"/>
      <c r="AFL248" s="14"/>
      <c r="AFM248" s="14"/>
      <c r="AFN248" s="14"/>
      <c r="AFO248" s="14"/>
      <c r="AFP248" s="14"/>
      <c r="AFQ248" s="14"/>
      <c r="AFR248" s="14"/>
      <c r="AFS248" s="14"/>
      <c r="AFT248" s="14"/>
      <c r="AFU248" s="14"/>
      <c r="AFV248" s="14"/>
      <c r="AFW248" s="14"/>
      <c r="AFX248" s="14"/>
      <c r="AFY248" s="14"/>
      <c r="AFZ248" s="14"/>
      <c r="AGA248" s="14"/>
      <c r="AGB248" s="14"/>
      <c r="AGC248" s="14"/>
      <c r="AGD248" s="14"/>
      <c r="AGE248" s="14"/>
      <c r="AGF248" s="14"/>
      <c r="AGG248" s="14"/>
      <c r="AGH248" s="14"/>
      <c r="AGI248" s="14"/>
      <c r="AGJ248" s="14"/>
      <c r="AGK248" s="14"/>
      <c r="AGL248" s="14"/>
      <c r="AGM248" s="14"/>
      <c r="AGN248" s="14"/>
      <c r="AGO248" s="14"/>
      <c r="AGP248" s="14"/>
      <c r="AGQ248" s="14"/>
      <c r="AGR248" s="14"/>
      <c r="AGS248" s="14"/>
      <c r="AGT248" s="14"/>
      <c r="AGU248" s="14"/>
      <c r="AGV248" s="14"/>
      <c r="AGW248" s="14"/>
      <c r="AGX248" s="14"/>
      <c r="AGY248" s="14"/>
      <c r="AGZ248" s="14"/>
      <c r="AHA248" s="14"/>
      <c r="AHB248" s="14"/>
      <c r="AHC248" s="14"/>
      <c r="AHD248" s="14"/>
      <c r="AHE248" s="14"/>
      <c r="AHF248" s="14"/>
      <c r="AHG248" s="14"/>
      <c r="AHH248" s="14"/>
      <c r="AHI248" s="14"/>
      <c r="AHJ248" s="14"/>
      <c r="AHK248" s="14"/>
      <c r="AHL248" s="14"/>
      <c r="AHM248" s="14"/>
      <c r="AHN248" s="14"/>
      <c r="AHO248" s="14"/>
      <c r="AHP248" s="14"/>
      <c r="AHQ248" s="14"/>
      <c r="AHR248" s="14"/>
      <c r="AHS248" s="14"/>
      <c r="AHT248" s="14"/>
      <c r="AHU248" s="14"/>
      <c r="AHV248" s="14"/>
      <c r="AHW248" s="14"/>
      <c r="AHX248" s="14"/>
      <c r="AHY248" s="14"/>
      <c r="AHZ248" s="14"/>
      <c r="AIA248" s="14"/>
      <c r="AIB248" s="14"/>
      <c r="AIC248" s="14"/>
      <c r="AID248" s="14"/>
      <c r="AIE248" s="14"/>
      <c r="AIF248" s="14"/>
      <c r="AIG248" s="14"/>
      <c r="AIH248" s="14"/>
      <c r="AII248" s="14"/>
      <c r="AIJ248" s="14"/>
      <c r="AIK248" s="14"/>
      <c r="AIL248" s="14"/>
      <c r="AIM248" s="14"/>
      <c r="AIN248" s="14"/>
      <c r="AIO248" s="14"/>
      <c r="AIP248" s="14"/>
      <c r="AIQ248" s="14"/>
      <c r="AIR248" s="14"/>
      <c r="AIS248" s="14"/>
      <c r="AIT248" s="14"/>
      <c r="AIU248" s="14"/>
      <c r="AIV248" s="14"/>
      <c r="AIW248" s="14"/>
      <c r="AIX248" s="14"/>
      <c r="AIY248" s="14"/>
      <c r="AIZ248" s="14"/>
      <c r="AJA248" s="14"/>
      <c r="AJB248" s="14"/>
      <c r="AJC248" s="14"/>
      <c r="AJD248" s="14"/>
      <c r="AJE248" s="14"/>
      <c r="AJF248" s="14"/>
      <c r="AJG248" s="14"/>
      <c r="AJH248" s="14"/>
      <c r="AJI248" s="14"/>
      <c r="AJJ248" s="14"/>
      <c r="AJK248" s="14"/>
      <c r="AJL248" s="14"/>
      <c r="AJM248" s="14"/>
      <c r="AJN248" s="14"/>
      <c r="AJO248" s="14"/>
      <c r="AJP248" s="14"/>
      <c r="AJQ248" s="14"/>
      <c r="AJR248" s="14"/>
      <c r="AJS248" s="14"/>
      <c r="AJT248" s="14"/>
      <c r="AJU248" s="14"/>
      <c r="AJV248" s="14"/>
      <c r="AJW248" s="14"/>
      <c r="AJX248" s="14"/>
      <c r="AJY248" s="14"/>
      <c r="AJZ248" s="14"/>
      <c r="AKA248" s="14"/>
      <c r="AKB248" s="14"/>
      <c r="AKC248" s="14"/>
      <c r="AKD248" s="14"/>
      <c r="AKE248" s="14"/>
      <c r="AKF248" s="14"/>
      <c r="AKG248" s="14"/>
      <c r="AKH248" s="14"/>
      <c r="AKI248" s="14"/>
      <c r="AKJ248" s="14"/>
      <c r="AKK248" s="14"/>
      <c r="AKL248" s="14"/>
      <c r="AKM248" s="14"/>
      <c r="AKN248" s="14"/>
      <c r="AKO248" s="14"/>
      <c r="AKP248" s="14"/>
      <c r="AKQ248" s="14"/>
      <c r="AKR248" s="14"/>
      <c r="AKS248" s="14"/>
      <c r="AKT248" s="14"/>
      <c r="AKU248" s="14"/>
      <c r="AKV248" s="14"/>
      <c r="AKW248" s="14"/>
      <c r="AKX248" s="14"/>
      <c r="AKY248" s="14"/>
      <c r="AKZ248" s="14"/>
      <c r="ALA248" s="14"/>
      <c r="ALB248" s="14"/>
      <c r="ALC248" s="14"/>
      <c r="ALD248" s="14"/>
      <c r="ALE248" s="14"/>
      <c r="ALF248" s="14"/>
      <c r="ALG248" s="14"/>
      <c r="ALH248" s="14"/>
      <c r="ALI248" s="14"/>
      <c r="ALJ248" s="14"/>
      <c r="ALK248" s="14"/>
      <c r="ALL248" s="14"/>
      <c r="ALM248" s="14"/>
      <c r="ALN248" s="14"/>
      <c r="ALO248" s="14"/>
      <c r="ALP248" s="14"/>
      <c r="ALQ248" s="14"/>
      <c r="ALR248" s="14"/>
      <c r="ALS248" s="14"/>
      <c r="ALT248" s="14"/>
      <c r="ALU248" s="14"/>
      <c r="ALV248" s="14"/>
      <c r="ALW248" s="14"/>
      <c r="ALX248" s="14"/>
      <c r="ALY248" s="14"/>
      <c r="ALZ248" s="14"/>
      <c r="AMA248" s="14"/>
      <c r="AMB248" s="14"/>
      <c r="AMC248" s="14"/>
      <c r="AMD248" s="14"/>
      <c r="AME248" s="14"/>
      <c r="AMF248" s="14"/>
      <c r="AMG248" s="14"/>
      <c r="AMH248" s="14"/>
      <c r="AMI248" s="14"/>
      <c r="AMJ248" s="14"/>
      <c r="AMK248" s="14"/>
      <c r="AML248" s="14"/>
      <c r="AMM248" s="14"/>
      <c r="AMN248" s="14"/>
      <c r="AMO248" s="14"/>
      <c r="AMP248" s="14"/>
      <c r="AMQ248" s="14"/>
      <c r="AMR248" s="14"/>
      <c r="AMS248" s="14"/>
      <c r="AMT248" s="14"/>
      <c r="AMU248" s="14"/>
      <c r="AMV248" s="14"/>
      <c r="AMW248" s="14"/>
      <c r="AMX248" s="14"/>
      <c r="AMY248" s="14"/>
      <c r="AMZ248" s="14"/>
      <c r="ANA248" s="14"/>
      <c r="ANB248" s="14"/>
      <c r="ANC248" s="14"/>
      <c r="AND248" s="14"/>
      <c r="ANE248" s="14"/>
      <c r="ANF248" s="14"/>
      <c r="ANG248" s="14"/>
      <c r="ANH248" s="14"/>
      <c r="ANI248" s="14"/>
      <c r="ANJ248" s="14"/>
      <c r="ANK248" s="14"/>
      <c r="ANL248" s="14"/>
      <c r="ANM248" s="14"/>
      <c r="ANN248" s="14"/>
      <c r="ANO248" s="14"/>
      <c r="ANP248" s="14"/>
      <c r="ANQ248" s="14"/>
      <c r="ANR248" s="14"/>
      <c r="ANS248" s="14"/>
      <c r="ANT248" s="14"/>
      <c r="ANU248" s="14"/>
      <c r="ANV248" s="14"/>
      <c r="ANW248" s="14"/>
      <c r="ANX248" s="14"/>
      <c r="ANY248" s="14"/>
      <c r="ANZ248" s="14"/>
      <c r="AOA248" s="14"/>
      <c r="AOB248" s="14"/>
      <c r="AOC248" s="14"/>
      <c r="AOD248" s="14"/>
      <c r="AOE248" s="14"/>
      <c r="AOF248" s="14"/>
      <c r="AOG248" s="14"/>
      <c r="AOH248" s="14"/>
      <c r="AOI248" s="14"/>
      <c r="AOJ248" s="14"/>
      <c r="AOK248" s="14"/>
      <c r="AOL248" s="14"/>
      <c r="AOM248" s="14"/>
      <c r="AON248" s="14"/>
      <c r="AOO248" s="14"/>
      <c r="AOP248" s="14"/>
      <c r="AOQ248" s="14"/>
      <c r="AOR248" s="14"/>
      <c r="AOS248" s="14"/>
      <c r="AOT248" s="14"/>
      <c r="AOU248" s="14"/>
      <c r="AOV248" s="14"/>
      <c r="AOW248" s="14"/>
      <c r="AOX248" s="14"/>
      <c r="AOY248" s="14"/>
      <c r="AOZ248" s="14"/>
      <c r="APA248" s="14"/>
      <c r="APB248" s="14"/>
      <c r="APC248" s="14"/>
      <c r="APD248" s="14"/>
      <c r="APE248" s="14"/>
      <c r="APF248" s="14"/>
      <c r="APG248" s="14"/>
      <c r="APH248" s="14"/>
      <c r="API248" s="14"/>
      <c r="APJ248" s="14"/>
      <c r="APK248" s="14"/>
      <c r="APL248" s="14"/>
      <c r="APM248" s="14"/>
      <c r="APN248" s="14"/>
      <c r="APO248" s="14"/>
      <c r="APP248" s="14"/>
      <c r="APQ248" s="14"/>
      <c r="APR248" s="14"/>
      <c r="APS248" s="14"/>
      <c r="APT248" s="14"/>
      <c r="APU248" s="14"/>
      <c r="APV248" s="14"/>
      <c r="APW248" s="14"/>
      <c r="APX248" s="14"/>
      <c r="APY248" s="14"/>
      <c r="APZ248" s="14"/>
      <c r="AQA248" s="14"/>
      <c r="AQB248" s="14"/>
      <c r="AQC248" s="14"/>
      <c r="AQD248" s="14"/>
      <c r="AQE248" s="14"/>
      <c r="AQF248" s="14"/>
      <c r="AQG248" s="14"/>
      <c r="AQH248" s="14"/>
      <c r="AQI248" s="14"/>
      <c r="AQJ248" s="14"/>
      <c r="AQK248" s="14"/>
      <c r="AQL248" s="14"/>
      <c r="AQM248" s="14"/>
      <c r="AQN248" s="14"/>
      <c r="AQO248" s="14"/>
      <c r="AQP248" s="14"/>
      <c r="AQQ248" s="14"/>
      <c r="AQR248" s="14"/>
      <c r="AQS248" s="14"/>
      <c r="AQT248" s="14"/>
      <c r="AQU248" s="14"/>
      <c r="AQV248" s="14"/>
      <c r="AQW248" s="14"/>
      <c r="AQX248" s="14"/>
      <c r="AQY248" s="14"/>
      <c r="AQZ248" s="14"/>
      <c r="ARA248" s="14"/>
      <c r="ARB248" s="14"/>
      <c r="ARC248" s="14"/>
      <c r="ARD248" s="14"/>
      <c r="ARE248" s="14"/>
      <c r="ARF248" s="14"/>
      <c r="ARG248" s="14"/>
      <c r="ARH248" s="14"/>
      <c r="ARI248" s="14"/>
      <c r="ARJ248" s="14"/>
      <c r="ARK248" s="14"/>
      <c r="ARL248" s="14"/>
      <c r="ARM248" s="14"/>
      <c r="ARN248" s="14"/>
      <c r="ARO248" s="14"/>
      <c r="ARP248" s="14"/>
      <c r="ARQ248" s="14"/>
      <c r="ARR248" s="14"/>
      <c r="ARS248" s="14"/>
      <c r="ART248" s="14"/>
      <c r="ARU248" s="14"/>
      <c r="ARV248" s="14"/>
      <c r="ARW248" s="14"/>
      <c r="ARX248" s="14"/>
      <c r="ARY248" s="14"/>
      <c r="ARZ248" s="14"/>
      <c r="ASA248" s="14"/>
      <c r="ASB248" s="14"/>
      <c r="ASC248" s="14"/>
      <c r="ASD248" s="14"/>
      <c r="ASE248" s="14"/>
      <c r="ASF248" s="14"/>
      <c r="ASG248" s="14"/>
      <c r="ASH248" s="14"/>
      <c r="ASI248" s="14"/>
      <c r="ASJ248" s="14"/>
      <c r="ASK248" s="14"/>
      <c r="ASL248" s="14"/>
      <c r="ASM248" s="14"/>
      <c r="ASN248" s="14"/>
      <c r="ASO248" s="14"/>
      <c r="ASP248" s="14"/>
      <c r="ASQ248" s="14"/>
      <c r="ASR248" s="14"/>
      <c r="ASS248" s="14"/>
      <c r="AST248" s="14"/>
      <c r="ASU248" s="14"/>
      <c r="ASV248" s="14"/>
      <c r="ASW248" s="14"/>
      <c r="ASX248" s="14"/>
      <c r="ASY248" s="14"/>
      <c r="ASZ248" s="14"/>
      <c r="ATA248" s="14"/>
      <c r="ATB248" s="14"/>
      <c r="ATC248" s="14"/>
      <c r="ATD248" s="14"/>
    </row>
    <row r="249" spans="63:1200">
      <c r="BK249" s="14" t="str">
        <f t="shared" si="2117"/>
        <v/>
      </c>
      <c r="ABO249" s="14"/>
      <c r="ABP249" s="14"/>
      <c r="ABQ249" s="14"/>
      <c r="ABR249" s="14"/>
      <c r="ABS249" s="14"/>
      <c r="ABT249" s="14"/>
      <c r="ABU249" s="14"/>
      <c r="ABV249" s="14"/>
      <c r="ABW249" s="14"/>
      <c r="ABX249" s="14"/>
      <c r="ABY249" s="14"/>
      <c r="ABZ249" s="14"/>
      <c r="ACA249" s="14"/>
      <c r="ACB249" s="14"/>
      <c r="ACC249" s="14"/>
      <c r="ACD249" s="14"/>
      <c r="ACE249" s="14"/>
      <c r="ACF249" s="14"/>
      <c r="ACG249" s="14"/>
      <c r="ACH249" s="14"/>
      <c r="ACI249" s="14"/>
      <c r="ACJ249" s="14"/>
      <c r="ACK249" s="14"/>
      <c r="ACL249" s="14"/>
      <c r="ACM249" s="14"/>
      <c r="ACN249" s="14"/>
      <c r="ACO249" s="14"/>
      <c r="ACP249" s="14"/>
      <c r="ACQ249" s="14"/>
      <c r="ACR249" s="14"/>
      <c r="ACS249" s="14"/>
      <c r="ACT249" s="14"/>
      <c r="ACU249" s="14"/>
      <c r="ACV249" s="14"/>
      <c r="ACW249" s="14"/>
      <c r="ACX249" s="14"/>
      <c r="ACY249" s="14"/>
      <c r="ACZ249" s="14"/>
      <c r="ADA249" s="14"/>
      <c r="ADB249" s="14"/>
      <c r="ADC249" s="14"/>
      <c r="ADD249" s="14"/>
      <c r="ADE249" s="14"/>
      <c r="ADF249" s="14"/>
      <c r="ADG249" s="14"/>
      <c r="ADH249" s="14"/>
      <c r="ADI249" s="14"/>
      <c r="ADJ249" s="14"/>
      <c r="ADK249" s="14"/>
      <c r="ADL249" s="14"/>
      <c r="ADM249" s="14"/>
      <c r="ADN249" s="14"/>
      <c r="ADO249" s="14"/>
      <c r="ADP249" s="14"/>
      <c r="ADQ249" s="14"/>
      <c r="ADR249" s="14"/>
      <c r="ADS249" s="14"/>
      <c r="ADT249" s="14"/>
      <c r="ADU249" s="14"/>
      <c r="ADV249" s="14"/>
      <c r="ADW249" s="14"/>
      <c r="ADX249" s="14"/>
      <c r="ADY249" s="14"/>
      <c r="ADZ249" s="14"/>
      <c r="AEA249" s="14"/>
      <c r="AEB249" s="14"/>
      <c r="AEC249" s="14"/>
      <c r="AED249" s="14"/>
      <c r="AEE249" s="14"/>
      <c r="AEF249" s="14"/>
      <c r="AEG249" s="14"/>
      <c r="AEH249" s="14"/>
      <c r="AEI249" s="14"/>
      <c r="AEJ249" s="14"/>
      <c r="AEK249" s="14"/>
      <c r="AEL249" s="14"/>
      <c r="AEM249" s="14"/>
      <c r="AEN249" s="14"/>
      <c r="AEO249" s="14"/>
      <c r="AEP249" s="14"/>
      <c r="AEQ249" s="14"/>
      <c r="AER249" s="14"/>
      <c r="AES249" s="14"/>
      <c r="AET249" s="14"/>
      <c r="AEU249" s="14"/>
      <c r="AEV249" s="14"/>
      <c r="AEW249" s="14"/>
      <c r="AEX249" s="14"/>
      <c r="AEY249" s="14"/>
      <c r="AEZ249" s="14"/>
      <c r="AFA249" s="14"/>
      <c r="AFB249" s="14"/>
      <c r="AFC249" s="14"/>
      <c r="AFD249" s="14"/>
      <c r="AFE249" s="14"/>
      <c r="AFF249" s="14"/>
      <c r="AFG249" s="14"/>
      <c r="AFH249" s="14"/>
      <c r="AFI249" s="14"/>
      <c r="AFJ249" s="14"/>
      <c r="AFK249" s="14"/>
      <c r="AFL249" s="14"/>
      <c r="AFM249" s="14"/>
      <c r="AFN249" s="14"/>
      <c r="AFO249" s="14"/>
      <c r="AFP249" s="14"/>
      <c r="AFQ249" s="14"/>
      <c r="AFR249" s="14"/>
      <c r="AFS249" s="14"/>
      <c r="AFT249" s="14"/>
      <c r="AFU249" s="14"/>
      <c r="AFV249" s="14"/>
      <c r="AFW249" s="14"/>
      <c r="AFX249" s="14"/>
      <c r="AFY249" s="14"/>
      <c r="AFZ249" s="14"/>
      <c r="AGA249" s="14"/>
      <c r="AGB249" s="14"/>
      <c r="AGC249" s="14"/>
      <c r="AGD249" s="14"/>
      <c r="AGE249" s="14"/>
      <c r="AGF249" s="14"/>
      <c r="AGG249" s="14"/>
      <c r="AGH249" s="14"/>
      <c r="AGI249" s="14"/>
      <c r="AGJ249" s="14"/>
      <c r="AGK249" s="14"/>
      <c r="AGL249" s="14"/>
      <c r="AGM249" s="14"/>
      <c r="AGN249" s="14"/>
      <c r="AGO249" s="14"/>
      <c r="AGP249" s="14"/>
      <c r="AGQ249" s="14"/>
      <c r="AGR249" s="14"/>
      <c r="AGS249" s="14"/>
      <c r="AGT249" s="14"/>
      <c r="AGU249" s="14"/>
      <c r="AGV249" s="14"/>
      <c r="AGW249" s="14"/>
      <c r="AGX249" s="14"/>
      <c r="AGY249" s="14"/>
      <c r="AGZ249" s="14"/>
      <c r="AHA249" s="14"/>
      <c r="AHB249" s="14"/>
      <c r="AHC249" s="14"/>
      <c r="AHD249" s="14"/>
      <c r="AHE249" s="14"/>
      <c r="AHF249" s="14"/>
      <c r="AHG249" s="14"/>
      <c r="AHH249" s="14"/>
      <c r="AHI249" s="14"/>
      <c r="AHJ249" s="14"/>
      <c r="AHK249" s="14"/>
      <c r="AHL249" s="14"/>
      <c r="AHM249" s="14"/>
      <c r="AHN249" s="14"/>
      <c r="AHO249" s="14"/>
      <c r="AHP249" s="14"/>
      <c r="AHQ249" s="14"/>
      <c r="AHR249" s="14"/>
      <c r="AHS249" s="14"/>
      <c r="AHT249" s="14"/>
      <c r="AHU249" s="14"/>
      <c r="AHV249" s="14"/>
      <c r="AHW249" s="14"/>
      <c r="AHX249" s="14"/>
      <c r="AHY249" s="14"/>
      <c r="AHZ249" s="14"/>
      <c r="AIA249" s="14"/>
      <c r="AIB249" s="14"/>
      <c r="AIC249" s="14"/>
      <c r="AID249" s="14"/>
      <c r="AIE249" s="14"/>
      <c r="AIF249" s="14"/>
      <c r="AIG249" s="14"/>
      <c r="AIH249" s="14"/>
      <c r="AII249" s="14"/>
      <c r="AIJ249" s="14"/>
      <c r="AIK249" s="14"/>
      <c r="AIL249" s="14"/>
      <c r="AIM249" s="14"/>
      <c r="AIN249" s="14"/>
      <c r="AIO249" s="14"/>
      <c r="AIP249" s="14"/>
      <c r="AIQ249" s="14"/>
      <c r="AIR249" s="14"/>
      <c r="AIS249" s="14"/>
      <c r="AIT249" s="14"/>
      <c r="AIU249" s="14"/>
      <c r="AIV249" s="14"/>
      <c r="AIW249" s="14"/>
      <c r="AIX249" s="14"/>
      <c r="AIY249" s="14"/>
      <c r="AIZ249" s="14"/>
      <c r="AJA249" s="14"/>
      <c r="AJB249" s="14"/>
      <c r="AJC249" s="14"/>
      <c r="AJD249" s="14"/>
      <c r="AJE249" s="14"/>
      <c r="AJF249" s="14"/>
      <c r="AJG249" s="14"/>
      <c r="AJH249" s="14"/>
      <c r="AJI249" s="14"/>
      <c r="AJJ249" s="14"/>
      <c r="AJK249" s="14"/>
      <c r="AJL249" s="14"/>
      <c r="AJM249" s="14"/>
      <c r="AJN249" s="14"/>
      <c r="AJO249" s="14"/>
      <c r="AJP249" s="14"/>
      <c r="AJQ249" s="14"/>
      <c r="AJR249" s="14"/>
      <c r="AJS249" s="14"/>
      <c r="AJT249" s="14"/>
      <c r="AJU249" s="14"/>
      <c r="AJV249" s="14"/>
      <c r="AJW249" s="14"/>
      <c r="AJX249" s="14"/>
      <c r="AJY249" s="14"/>
      <c r="AJZ249" s="14"/>
      <c r="AKA249" s="14"/>
      <c r="AKB249" s="14"/>
      <c r="AKC249" s="14"/>
      <c r="AKD249" s="14"/>
      <c r="AKE249" s="14"/>
      <c r="AKF249" s="14"/>
      <c r="AKG249" s="14"/>
      <c r="AKH249" s="14"/>
      <c r="AKI249" s="14"/>
      <c r="AKJ249" s="14"/>
      <c r="AKK249" s="14"/>
      <c r="AKL249" s="14"/>
      <c r="AKM249" s="14"/>
      <c r="AKN249" s="14"/>
      <c r="AKO249" s="14"/>
      <c r="AKP249" s="14"/>
      <c r="AKQ249" s="14"/>
      <c r="AKR249" s="14"/>
      <c r="AKS249" s="14"/>
      <c r="AKT249" s="14"/>
      <c r="AKU249" s="14"/>
      <c r="AKV249" s="14"/>
      <c r="AKW249" s="14"/>
      <c r="AKX249" s="14"/>
      <c r="AKY249" s="14"/>
      <c r="AKZ249" s="14"/>
      <c r="ALA249" s="14"/>
      <c r="ALB249" s="14"/>
      <c r="ALC249" s="14"/>
      <c r="ALD249" s="14"/>
      <c r="ALE249" s="14"/>
      <c r="ALF249" s="14"/>
      <c r="ALG249" s="14"/>
      <c r="ALH249" s="14"/>
      <c r="ALI249" s="14"/>
      <c r="ALJ249" s="14"/>
      <c r="ALK249" s="14"/>
      <c r="ALL249" s="14"/>
      <c r="ALM249" s="14"/>
      <c r="ALN249" s="14"/>
      <c r="ALO249" s="14"/>
      <c r="ALP249" s="14"/>
      <c r="ALQ249" s="14"/>
      <c r="ALR249" s="14"/>
      <c r="ALS249" s="14"/>
      <c r="ALT249" s="14"/>
      <c r="ALU249" s="14"/>
      <c r="ALV249" s="14"/>
      <c r="ALW249" s="14"/>
      <c r="ALX249" s="14"/>
      <c r="ALY249" s="14"/>
      <c r="ALZ249" s="14"/>
      <c r="AMA249" s="14"/>
      <c r="AMB249" s="14"/>
      <c r="AMC249" s="14"/>
      <c r="AMD249" s="14"/>
      <c r="AME249" s="14"/>
      <c r="AMF249" s="14"/>
      <c r="AMG249" s="14"/>
      <c r="AMH249" s="14"/>
      <c r="AMI249" s="14"/>
      <c r="AMJ249" s="14"/>
      <c r="AMK249" s="14"/>
      <c r="AML249" s="14"/>
      <c r="AMM249" s="14"/>
      <c r="AMN249" s="14"/>
      <c r="AMO249" s="14"/>
      <c r="AMP249" s="14"/>
      <c r="AMQ249" s="14"/>
      <c r="AMR249" s="14"/>
      <c r="AMS249" s="14"/>
      <c r="AMT249" s="14"/>
      <c r="AMU249" s="14"/>
      <c r="AMV249" s="14"/>
      <c r="AMW249" s="14"/>
      <c r="AMX249" s="14"/>
      <c r="AMY249" s="14"/>
      <c r="AMZ249" s="14"/>
      <c r="ANA249" s="14"/>
      <c r="ANB249" s="14"/>
      <c r="ANC249" s="14"/>
      <c r="AND249" s="14"/>
      <c r="ANE249" s="14"/>
      <c r="ANF249" s="14"/>
      <c r="ANG249" s="14"/>
      <c r="ANH249" s="14"/>
      <c r="ANI249" s="14"/>
      <c r="ANJ249" s="14"/>
      <c r="ANK249" s="14"/>
      <c r="ANL249" s="14"/>
      <c r="ANM249" s="14"/>
      <c r="ANN249" s="14"/>
      <c r="ANO249" s="14"/>
      <c r="ANP249" s="14"/>
      <c r="ANQ249" s="14"/>
      <c r="ANR249" s="14"/>
      <c r="ANS249" s="14"/>
      <c r="ANT249" s="14"/>
      <c r="ANU249" s="14"/>
      <c r="ANV249" s="14"/>
      <c r="ANW249" s="14"/>
      <c r="ANX249" s="14"/>
      <c r="ANY249" s="14"/>
      <c r="ANZ249" s="14"/>
      <c r="AOA249" s="14"/>
      <c r="AOB249" s="14"/>
      <c r="AOC249" s="14"/>
      <c r="AOD249" s="14"/>
      <c r="AOE249" s="14"/>
      <c r="AOF249" s="14"/>
      <c r="AOG249" s="14"/>
      <c r="AOH249" s="14"/>
      <c r="AOI249" s="14"/>
      <c r="AOJ249" s="14"/>
      <c r="AOK249" s="14"/>
      <c r="AOL249" s="14"/>
      <c r="AOM249" s="14"/>
      <c r="AON249" s="14"/>
      <c r="AOO249" s="14"/>
      <c r="AOP249" s="14"/>
      <c r="AOQ249" s="14"/>
      <c r="AOR249" s="14"/>
      <c r="AOS249" s="14"/>
      <c r="AOT249" s="14"/>
      <c r="AOU249" s="14"/>
      <c r="AOV249" s="14"/>
      <c r="AOW249" s="14"/>
      <c r="AOX249" s="14"/>
      <c r="AOY249" s="14"/>
      <c r="AOZ249" s="14"/>
      <c r="APA249" s="14"/>
      <c r="APB249" s="14"/>
      <c r="APC249" s="14"/>
      <c r="APD249" s="14"/>
      <c r="APE249" s="14"/>
      <c r="APF249" s="14"/>
      <c r="APG249" s="14"/>
      <c r="APH249" s="14"/>
      <c r="API249" s="14"/>
      <c r="APJ249" s="14"/>
      <c r="APK249" s="14"/>
      <c r="APL249" s="14"/>
      <c r="APM249" s="14"/>
      <c r="APN249" s="14"/>
      <c r="APO249" s="14"/>
      <c r="APP249" s="14"/>
      <c r="APQ249" s="14"/>
      <c r="APR249" s="14"/>
      <c r="APS249" s="14"/>
      <c r="APT249" s="14"/>
      <c r="APU249" s="14"/>
      <c r="APV249" s="14"/>
      <c r="APW249" s="14"/>
      <c r="APX249" s="14"/>
      <c r="APY249" s="14"/>
      <c r="APZ249" s="14"/>
      <c r="AQA249" s="14"/>
      <c r="AQB249" s="14"/>
      <c r="AQC249" s="14"/>
      <c r="AQD249" s="14"/>
      <c r="AQE249" s="14"/>
      <c r="AQF249" s="14"/>
      <c r="AQG249" s="14"/>
      <c r="AQH249" s="14"/>
      <c r="AQI249" s="14"/>
      <c r="AQJ249" s="14"/>
      <c r="AQK249" s="14"/>
      <c r="AQL249" s="14"/>
      <c r="AQM249" s="14"/>
      <c r="AQN249" s="14"/>
      <c r="AQO249" s="14"/>
      <c r="AQP249" s="14"/>
      <c r="AQQ249" s="14"/>
      <c r="AQR249" s="14"/>
      <c r="AQS249" s="14"/>
      <c r="AQT249" s="14"/>
      <c r="AQU249" s="14"/>
      <c r="AQV249" s="14"/>
      <c r="AQW249" s="14"/>
      <c r="AQX249" s="14"/>
      <c r="AQY249" s="14"/>
      <c r="AQZ249" s="14"/>
      <c r="ARA249" s="14"/>
      <c r="ARB249" s="14"/>
      <c r="ARC249" s="14"/>
      <c r="ARD249" s="14"/>
      <c r="ARE249" s="14"/>
      <c r="ARF249" s="14"/>
      <c r="ARG249" s="14"/>
      <c r="ARH249" s="14"/>
      <c r="ARI249" s="14"/>
      <c r="ARJ249" s="14"/>
      <c r="ARK249" s="14"/>
      <c r="ARL249" s="14"/>
      <c r="ARM249" s="14"/>
      <c r="ARN249" s="14"/>
      <c r="ARO249" s="14"/>
      <c r="ARP249" s="14"/>
      <c r="ARQ249" s="14"/>
      <c r="ARR249" s="14"/>
      <c r="ARS249" s="14"/>
      <c r="ART249" s="14"/>
      <c r="ARU249" s="14"/>
      <c r="ARV249" s="14"/>
      <c r="ARW249" s="14"/>
      <c r="ARX249" s="14"/>
      <c r="ARY249" s="14"/>
      <c r="ARZ249" s="14"/>
      <c r="ASA249" s="14"/>
      <c r="ASB249" s="14"/>
      <c r="ASC249" s="14"/>
      <c r="ASD249" s="14"/>
      <c r="ASE249" s="14"/>
      <c r="ASF249" s="14"/>
      <c r="ASG249" s="14"/>
      <c r="ASH249" s="14"/>
      <c r="ASI249" s="14"/>
      <c r="ASJ249" s="14"/>
      <c r="ASK249" s="14"/>
      <c r="ASL249" s="14"/>
      <c r="ASM249" s="14"/>
      <c r="ASN249" s="14"/>
      <c r="ASO249" s="14"/>
      <c r="ASP249" s="14"/>
      <c r="ASQ249" s="14"/>
      <c r="ASR249" s="14"/>
      <c r="ASS249" s="14"/>
      <c r="AST249" s="14"/>
      <c r="ASU249" s="14"/>
      <c r="ASV249" s="14"/>
      <c r="ASW249" s="14"/>
      <c r="ASX249" s="14"/>
      <c r="ASY249" s="14"/>
      <c r="ASZ249" s="14"/>
      <c r="ATA249" s="14"/>
      <c r="ATB249" s="14"/>
      <c r="ATC249" s="14"/>
      <c r="ATD249" s="14"/>
    </row>
    <row r="250" spans="63:1200">
      <c r="BK250" s="14" t="str">
        <f t="shared" si="2117"/>
        <v/>
      </c>
      <c r="ABO250" s="14"/>
      <c r="ABP250" s="14"/>
      <c r="ABQ250" s="14"/>
      <c r="ABR250" s="14"/>
      <c r="ABS250" s="14"/>
      <c r="ABT250" s="14"/>
      <c r="ABU250" s="14"/>
      <c r="ABV250" s="14"/>
      <c r="ABW250" s="14"/>
      <c r="ABX250" s="14"/>
      <c r="ABY250" s="14"/>
      <c r="ABZ250" s="14"/>
      <c r="ACA250" s="14"/>
      <c r="ACB250" s="14"/>
      <c r="ACC250" s="14"/>
      <c r="ACD250" s="14"/>
      <c r="ACE250" s="14"/>
      <c r="ACF250" s="14"/>
      <c r="ACG250" s="14"/>
      <c r="ACH250" s="14"/>
      <c r="ACI250" s="14"/>
      <c r="ACJ250" s="14"/>
      <c r="ACK250" s="14"/>
      <c r="ACL250" s="14"/>
      <c r="ACM250" s="14"/>
      <c r="ACN250" s="14"/>
      <c r="ACO250" s="14"/>
      <c r="ACP250" s="14"/>
      <c r="ACQ250" s="14"/>
      <c r="ACR250" s="14"/>
      <c r="ACS250" s="14"/>
      <c r="ACT250" s="14"/>
      <c r="ACU250" s="14"/>
      <c r="ACV250" s="14"/>
      <c r="ACW250" s="14"/>
      <c r="ACX250" s="14"/>
      <c r="ACY250" s="14"/>
      <c r="ACZ250" s="14"/>
      <c r="ADA250" s="14"/>
      <c r="ADB250" s="14"/>
      <c r="ADC250" s="14"/>
      <c r="ADD250" s="14"/>
      <c r="ADE250" s="14"/>
      <c r="ADF250" s="14"/>
      <c r="ADG250" s="14"/>
      <c r="ADH250" s="14"/>
      <c r="ADI250" s="14"/>
      <c r="ADJ250" s="14"/>
      <c r="ADK250" s="14"/>
      <c r="ADL250" s="14"/>
      <c r="ADM250" s="14"/>
      <c r="ADN250" s="14"/>
      <c r="ADO250" s="14"/>
      <c r="ADP250" s="14"/>
      <c r="ADQ250" s="14"/>
      <c r="ADR250" s="14"/>
      <c r="ADS250" s="14"/>
      <c r="ADT250" s="14"/>
      <c r="ADU250" s="14"/>
      <c r="ADV250" s="14"/>
      <c r="ADW250" s="14"/>
      <c r="ADX250" s="14"/>
      <c r="ADY250" s="14"/>
      <c r="ADZ250" s="14"/>
      <c r="AEA250" s="14"/>
      <c r="AEB250" s="14"/>
      <c r="AEC250" s="14"/>
      <c r="AED250" s="14"/>
      <c r="AEE250" s="14"/>
      <c r="AEF250" s="14"/>
      <c r="AEG250" s="14"/>
      <c r="AEH250" s="14"/>
      <c r="AEI250" s="14"/>
      <c r="AEJ250" s="14"/>
      <c r="AEK250" s="14"/>
      <c r="AEL250" s="14"/>
      <c r="AEM250" s="14"/>
      <c r="AEN250" s="14"/>
      <c r="AEO250" s="14"/>
      <c r="AEP250" s="14"/>
      <c r="AEQ250" s="14"/>
      <c r="AER250" s="14"/>
      <c r="AES250" s="14"/>
      <c r="AET250" s="14"/>
      <c r="AEU250" s="14"/>
      <c r="AEV250" s="14"/>
      <c r="AEW250" s="14"/>
      <c r="AEX250" s="14"/>
      <c r="AEY250" s="14"/>
      <c r="AEZ250" s="14"/>
      <c r="AFA250" s="14"/>
      <c r="AFB250" s="14"/>
      <c r="AFC250" s="14"/>
      <c r="AFD250" s="14"/>
      <c r="AFE250" s="14"/>
      <c r="AFF250" s="14"/>
      <c r="AFG250" s="14"/>
      <c r="AFH250" s="14"/>
      <c r="AFI250" s="14"/>
      <c r="AFJ250" s="14"/>
      <c r="AFK250" s="14"/>
      <c r="AFL250" s="14"/>
      <c r="AFM250" s="14"/>
      <c r="AFN250" s="14"/>
      <c r="AFO250" s="14"/>
      <c r="AFP250" s="14"/>
      <c r="AFQ250" s="14"/>
      <c r="AFR250" s="14"/>
      <c r="AFS250" s="14"/>
      <c r="AFT250" s="14"/>
      <c r="AFU250" s="14"/>
      <c r="AFV250" s="14"/>
      <c r="AFW250" s="14"/>
      <c r="AFX250" s="14"/>
      <c r="AFY250" s="14"/>
      <c r="AFZ250" s="14"/>
      <c r="AGA250" s="14"/>
      <c r="AGB250" s="14"/>
      <c r="AGC250" s="14"/>
      <c r="AGD250" s="14"/>
      <c r="AGE250" s="14"/>
      <c r="AGF250" s="14"/>
      <c r="AGG250" s="14"/>
      <c r="AGH250" s="14"/>
      <c r="AGI250" s="14"/>
      <c r="AGJ250" s="14"/>
      <c r="AGK250" s="14"/>
      <c r="AGL250" s="14"/>
      <c r="AGM250" s="14"/>
      <c r="AGN250" s="14"/>
      <c r="AGO250" s="14"/>
      <c r="AGP250" s="14"/>
      <c r="AGQ250" s="14"/>
      <c r="AGR250" s="14"/>
      <c r="AGS250" s="14"/>
      <c r="AGT250" s="14"/>
      <c r="AGU250" s="14"/>
      <c r="AGV250" s="14"/>
      <c r="AGW250" s="14"/>
      <c r="AGX250" s="14"/>
      <c r="AGY250" s="14"/>
      <c r="AGZ250" s="14"/>
      <c r="AHA250" s="14"/>
      <c r="AHB250" s="14"/>
      <c r="AHC250" s="14"/>
      <c r="AHD250" s="14"/>
      <c r="AHE250" s="14"/>
      <c r="AHF250" s="14"/>
      <c r="AHG250" s="14"/>
      <c r="AHH250" s="14"/>
      <c r="AHI250" s="14"/>
      <c r="AHJ250" s="14"/>
      <c r="AHK250" s="14"/>
      <c r="AHL250" s="14"/>
      <c r="AHM250" s="14"/>
      <c r="AHN250" s="14"/>
      <c r="AHO250" s="14"/>
      <c r="AHP250" s="14"/>
      <c r="AHQ250" s="14"/>
      <c r="AHR250" s="14"/>
      <c r="AHS250" s="14"/>
      <c r="AHT250" s="14"/>
      <c r="AHU250" s="14"/>
      <c r="AHV250" s="14"/>
      <c r="AHW250" s="14"/>
      <c r="AHX250" s="14"/>
      <c r="AHY250" s="14"/>
      <c r="AHZ250" s="14"/>
      <c r="AIA250" s="14"/>
      <c r="AIB250" s="14"/>
      <c r="AIC250" s="14"/>
      <c r="AID250" s="14"/>
      <c r="AIE250" s="14"/>
      <c r="AIF250" s="14"/>
      <c r="AIG250" s="14"/>
      <c r="AIH250" s="14"/>
      <c r="AII250" s="14"/>
      <c r="AIJ250" s="14"/>
      <c r="AIK250" s="14"/>
      <c r="AIL250" s="14"/>
      <c r="AIM250" s="14"/>
      <c r="AIN250" s="14"/>
      <c r="AIO250" s="14"/>
      <c r="AIP250" s="14"/>
      <c r="AIQ250" s="14"/>
      <c r="AIR250" s="14"/>
      <c r="AIS250" s="14"/>
      <c r="AIT250" s="14"/>
      <c r="AIU250" s="14"/>
      <c r="AIV250" s="14"/>
      <c r="AIW250" s="14"/>
      <c r="AIX250" s="14"/>
      <c r="AIY250" s="14"/>
      <c r="AIZ250" s="14"/>
      <c r="AJA250" s="14"/>
      <c r="AJB250" s="14"/>
      <c r="AJC250" s="14"/>
      <c r="AJD250" s="14"/>
      <c r="AJE250" s="14"/>
      <c r="AJF250" s="14"/>
      <c r="AJG250" s="14"/>
      <c r="AJH250" s="14"/>
      <c r="AJI250" s="14"/>
      <c r="AJJ250" s="14"/>
      <c r="AJK250" s="14"/>
      <c r="AJL250" s="14"/>
      <c r="AJM250" s="14"/>
      <c r="AJN250" s="14"/>
      <c r="AJO250" s="14"/>
      <c r="AJP250" s="14"/>
      <c r="AJQ250" s="14"/>
      <c r="AJR250" s="14"/>
      <c r="AJS250" s="14"/>
      <c r="AJT250" s="14"/>
      <c r="AJU250" s="14"/>
      <c r="AJV250" s="14"/>
      <c r="AJW250" s="14"/>
      <c r="AJX250" s="14"/>
      <c r="AJY250" s="14"/>
      <c r="AJZ250" s="14"/>
      <c r="AKA250" s="14"/>
      <c r="AKB250" s="14"/>
      <c r="AKC250" s="14"/>
      <c r="AKD250" s="14"/>
      <c r="AKE250" s="14"/>
      <c r="AKF250" s="14"/>
      <c r="AKG250" s="14"/>
      <c r="AKH250" s="14"/>
      <c r="AKI250" s="14"/>
      <c r="AKJ250" s="14"/>
      <c r="AKK250" s="14"/>
      <c r="AKL250" s="14"/>
      <c r="AKM250" s="14"/>
      <c r="AKN250" s="14"/>
      <c r="AKO250" s="14"/>
      <c r="AKP250" s="14"/>
      <c r="AKQ250" s="14"/>
      <c r="AKR250" s="14"/>
      <c r="AKS250" s="14"/>
      <c r="AKT250" s="14"/>
      <c r="AKU250" s="14"/>
      <c r="AKV250" s="14"/>
      <c r="AKW250" s="14"/>
      <c r="AKX250" s="14"/>
      <c r="AKY250" s="14"/>
      <c r="AKZ250" s="14"/>
      <c r="ALA250" s="14"/>
      <c r="ALB250" s="14"/>
      <c r="ALC250" s="14"/>
      <c r="ALD250" s="14"/>
      <c r="ALE250" s="14"/>
      <c r="ALF250" s="14"/>
      <c r="ALG250" s="14"/>
      <c r="ALH250" s="14"/>
      <c r="ALI250" s="14"/>
      <c r="ALJ250" s="14"/>
      <c r="ALK250" s="14"/>
      <c r="ALL250" s="14"/>
      <c r="ALM250" s="14"/>
      <c r="ALN250" s="14"/>
      <c r="ALO250" s="14"/>
      <c r="ALP250" s="14"/>
      <c r="ALQ250" s="14"/>
      <c r="ALR250" s="14"/>
      <c r="ALS250" s="14"/>
      <c r="ALT250" s="14"/>
      <c r="ALU250" s="14"/>
      <c r="ALV250" s="14"/>
      <c r="ALW250" s="14"/>
      <c r="ALX250" s="14"/>
      <c r="ALY250" s="14"/>
      <c r="ALZ250" s="14"/>
      <c r="AMA250" s="14"/>
      <c r="AMB250" s="14"/>
      <c r="AMC250" s="14"/>
      <c r="AMD250" s="14"/>
      <c r="AME250" s="14"/>
      <c r="AMF250" s="14"/>
      <c r="AMG250" s="14"/>
      <c r="AMH250" s="14"/>
      <c r="AMI250" s="14"/>
      <c r="AMJ250" s="14"/>
      <c r="AMK250" s="14"/>
      <c r="AML250" s="14"/>
      <c r="AMM250" s="14"/>
      <c r="AMN250" s="14"/>
      <c r="AMO250" s="14"/>
      <c r="AMP250" s="14"/>
      <c r="AMQ250" s="14"/>
      <c r="AMR250" s="14"/>
      <c r="AMS250" s="14"/>
      <c r="AMT250" s="14"/>
      <c r="AMU250" s="14"/>
      <c r="AMV250" s="14"/>
      <c r="AMW250" s="14"/>
      <c r="AMX250" s="14"/>
      <c r="AMY250" s="14"/>
      <c r="AMZ250" s="14"/>
      <c r="ANA250" s="14"/>
      <c r="ANB250" s="14"/>
      <c r="ANC250" s="14"/>
      <c r="AND250" s="14"/>
      <c r="ANE250" s="14"/>
      <c r="ANF250" s="14"/>
      <c r="ANG250" s="14"/>
      <c r="ANH250" s="14"/>
      <c r="ANI250" s="14"/>
      <c r="ANJ250" s="14"/>
      <c r="ANK250" s="14"/>
      <c r="ANL250" s="14"/>
      <c r="ANM250" s="14"/>
      <c r="ANN250" s="14"/>
      <c r="ANO250" s="14"/>
      <c r="ANP250" s="14"/>
      <c r="ANQ250" s="14"/>
      <c r="ANR250" s="14"/>
      <c r="ANS250" s="14"/>
      <c r="ANT250" s="14"/>
      <c r="ANU250" s="14"/>
      <c r="ANV250" s="14"/>
      <c r="ANW250" s="14"/>
      <c r="ANX250" s="14"/>
      <c r="ANY250" s="14"/>
      <c r="ANZ250" s="14"/>
      <c r="AOA250" s="14"/>
      <c r="AOB250" s="14"/>
      <c r="AOC250" s="14"/>
      <c r="AOD250" s="14"/>
      <c r="AOE250" s="14"/>
      <c r="AOF250" s="14"/>
      <c r="AOG250" s="14"/>
      <c r="AOH250" s="14"/>
      <c r="AOI250" s="14"/>
      <c r="AOJ250" s="14"/>
      <c r="AOK250" s="14"/>
      <c r="AOL250" s="14"/>
      <c r="AOM250" s="14"/>
      <c r="AON250" s="14"/>
      <c r="AOO250" s="14"/>
      <c r="AOP250" s="14"/>
      <c r="AOQ250" s="14"/>
      <c r="AOR250" s="14"/>
      <c r="AOS250" s="14"/>
      <c r="AOT250" s="14"/>
      <c r="AOU250" s="14"/>
      <c r="AOV250" s="14"/>
      <c r="AOW250" s="14"/>
      <c r="AOX250" s="14"/>
      <c r="AOY250" s="14"/>
      <c r="AOZ250" s="14"/>
      <c r="APA250" s="14"/>
      <c r="APB250" s="14"/>
      <c r="APC250" s="14"/>
      <c r="APD250" s="14"/>
      <c r="APE250" s="14"/>
      <c r="APF250" s="14"/>
      <c r="APG250" s="14"/>
      <c r="APH250" s="14"/>
      <c r="API250" s="14"/>
      <c r="APJ250" s="14"/>
      <c r="APK250" s="14"/>
      <c r="APL250" s="14"/>
      <c r="APM250" s="14"/>
      <c r="APN250" s="14"/>
      <c r="APO250" s="14"/>
      <c r="APP250" s="14"/>
      <c r="APQ250" s="14"/>
      <c r="APR250" s="14"/>
      <c r="APS250" s="14"/>
      <c r="APT250" s="14"/>
      <c r="APU250" s="14"/>
      <c r="APV250" s="14"/>
      <c r="APW250" s="14"/>
      <c r="APX250" s="14"/>
      <c r="APY250" s="14"/>
      <c r="APZ250" s="14"/>
      <c r="AQA250" s="14"/>
      <c r="AQB250" s="14"/>
      <c r="AQC250" s="14"/>
      <c r="AQD250" s="14"/>
      <c r="AQE250" s="14"/>
      <c r="AQF250" s="14"/>
      <c r="AQG250" s="14"/>
      <c r="AQH250" s="14"/>
      <c r="AQI250" s="14"/>
      <c r="AQJ250" s="14"/>
      <c r="AQK250" s="14"/>
      <c r="AQL250" s="14"/>
      <c r="AQM250" s="14"/>
      <c r="AQN250" s="14"/>
      <c r="AQO250" s="14"/>
      <c r="AQP250" s="14"/>
      <c r="AQQ250" s="14"/>
      <c r="AQR250" s="14"/>
      <c r="AQS250" s="14"/>
      <c r="AQT250" s="14"/>
      <c r="AQU250" s="14"/>
      <c r="AQV250" s="14"/>
      <c r="AQW250" s="14"/>
      <c r="AQX250" s="14"/>
      <c r="AQY250" s="14"/>
      <c r="AQZ250" s="14"/>
      <c r="ARA250" s="14"/>
      <c r="ARB250" s="14"/>
      <c r="ARC250" s="14"/>
      <c r="ARD250" s="14"/>
      <c r="ARE250" s="14"/>
      <c r="ARF250" s="14"/>
      <c r="ARG250" s="14"/>
      <c r="ARH250" s="14"/>
      <c r="ARI250" s="14"/>
      <c r="ARJ250" s="14"/>
      <c r="ARK250" s="14"/>
      <c r="ARL250" s="14"/>
      <c r="ARM250" s="14"/>
      <c r="ARN250" s="14"/>
      <c r="ARO250" s="14"/>
      <c r="ARP250" s="14"/>
      <c r="ARQ250" s="14"/>
      <c r="ARR250" s="14"/>
      <c r="ARS250" s="14"/>
      <c r="ART250" s="14"/>
      <c r="ARU250" s="14"/>
      <c r="ARV250" s="14"/>
      <c r="ARW250" s="14"/>
      <c r="ARX250" s="14"/>
      <c r="ARY250" s="14"/>
      <c r="ARZ250" s="14"/>
      <c r="ASA250" s="14"/>
      <c r="ASB250" s="14"/>
      <c r="ASC250" s="14"/>
      <c r="ASD250" s="14"/>
      <c r="ASE250" s="14"/>
      <c r="ASF250" s="14"/>
      <c r="ASG250" s="14"/>
      <c r="ASH250" s="14"/>
      <c r="ASI250" s="14"/>
      <c r="ASJ250" s="14"/>
      <c r="ASK250" s="14"/>
      <c r="ASL250" s="14"/>
      <c r="ASM250" s="14"/>
      <c r="ASN250" s="14"/>
      <c r="ASO250" s="14"/>
      <c r="ASP250" s="14"/>
      <c r="ASQ250" s="14"/>
      <c r="ASR250" s="14"/>
      <c r="ASS250" s="14"/>
      <c r="AST250" s="14"/>
      <c r="ASU250" s="14"/>
      <c r="ASV250" s="14"/>
      <c r="ASW250" s="14"/>
      <c r="ASX250" s="14"/>
      <c r="ASY250" s="14"/>
      <c r="ASZ250" s="14"/>
      <c r="ATA250" s="14"/>
      <c r="ATB250" s="14"/>
      <c r="ATC250" s="14"/>
      <c r="ATD250" s="14"/>
    </row>
    <row r="251" spans="63:1200">
      <c r="BK251" s="14" t="str">
        <f t="shared" si="2117"/>
        <v/>
      </c>
      <c r="ABO251" s="14"/>
      <c r="ABP251" s="14"/>
      <c r="ABQ251" s="14"/>
      <c r="ABR251" s="14"/>
      <c r="ABS251" s="14"/>
      <c r="ABT251" s="14"/>
      <c r="ABU251" s="14"/>
      <c r="ABV251" s="14"/>
      <c r="ABW251" s="14"/>
      <c r="ABX251" s="14"/>
      <c r="ABY251" s="14"/>
      <c r="ABZ251" s="14"/>
      <c r="ACA251" s="14"/>
      <c r="ACB251" s="14"/>
      <c r="ACC251" s="14"/>
      <c r="ACD251" s="14"/>
      <c r="ACE251" s="14"/>
      <c r="ACF251" s="14"/>
      <c r="ACG251" s="14"/>
      <c r="ACH251" s="14"/>
      <c r="ACI251" s="14"/>
      <c r="ACJ251" s="14"/>
      <c r="ACK251" s="14"/>
      <c r="ACL251" s="14"/>
      <c r="ACM251" s="14"/>
      <c r="ACN251" s="14"/>
      <c r="ACO251" s="14"/>
      <c r="ACP251" s="14"/>
      <c r="ACQ251" s="14"/>
      <c r="ACR251" s="14"/>
      <c r="ACS251" s="14"/>
      <c r="ACT251" s="14"/>
      <c r="ACU251" s="14"/>
      <c r="ACV251" s="14"/>
      <c r="ACW251" s="14"/>
      <c r="ACX251" s="14"/>
      <c r="ACY251" s="14"/>
      <c r="ACZ251" s="14"/>
      <c r="ADA251" s="14"/>
      <c r="ADB251" s="14"/>
      <c r="ADC251" s="14"/>
      <c r="ADD251" s="14"/>
      <c r="ADE251" s="14"/>
      <c r="ADF251" s="14"/>
      <c r="ADG251" s="14"/>
      <c r="ADH251" s="14"/>
      <c r="ADI251" s="14"/>
      <c r="ADJ251" s="14"/>
      <c r="ADK251" s="14"/>
      <c r="ADL251" s="14"/>
      <c r="ADM251" s="14"/>
      <c r="ADN251" s="14"/>
      <c r="ADO251" s="14"/>
      <c r="ADP251" s="14"/>
      <c r="ADQ251" s="14"/>
      <c r="ADR251" s="14"/>
      <c r="ADS251" s="14"/>
      <c r="ADT251" s="14"/>
      <c r="ADU251" s="14"/>
      <c r="ADV251" s="14"/>
      <c r="ADW251" s="14"/>
      <c r="ADX251" s="14"/>
      <c r="ADY251" s="14"/>
      <c r="ADZ251" s="14"/>
      <c r="AEA251" s="14"/>
      <c r="AEB251" s="14"/>
      <c r="AEC251" s="14"/>
      <c r="AED251" s="14"/>
      <c r="AEE251" s="14"/>
      <c r="AEF251" s="14"/>
      <c r="AEG251" s="14"/>
      <c r="AEH251" s="14"/>
      <c r="AEI251" s="14"/>
      <c r="AEJ251" s="14"/>
      <c r="AEK251" s="14"/>
      <c r="AEL251" s="14"/>
      <c r="AEM251" s="14"/>
      <c r="AEN251" s="14"/>
      <c r="AEO251" s="14"/>
      <c r="AEP251" s="14"/>
      <c r="AEQ251" s="14"/>
      <c r="AER251" s="14"/>
      <c r="AES251" s="14"/>
      <c r="AET251" s="14"/>
      <c r="AEU251" s="14"/>
      <c r="AEV251" s="14"/>
      <c r="AEW251" s="14"/>
      <c r="AEX251" s="14"/>
      <c r="AEY251" s="14"/>
      <c r="AEZ251" s="14"/>
      <c r="AFA251" s="14"/>
      <c r="AFB251" s="14"/>
      <c r="AFC251" s="14"/>
      <c r="AFD251" s="14"/>
      <c r="AFE251" s="14"/>
      <c r="AFF251" s="14"/>
      <c r="AFG251" s="14"/>
      <c r="AFH251" s="14"/>
      <c r="AFI251" s="14"/>
      <c r="AFJ251" s="14"/>
      <c r="AFK251" s="14"/>
      <c r="AFL251" s="14"/>
      <c r="AFM251" s="14"/>
      <c r="AFN251" s="14"/>
      <c r="AFO251" s="14"/>
      <c r="AFP251" s="14"/>
      <c r="AFQ251" s="14"/>
      <c r="AFR251" s="14"/>
      <c r="AFS251" s="14"/>
      <c r="AFT251" s="14"/>
      <c r="AFU251" s="14"/>
      <c r="AFV251" s="14"/>
      <c r="AFW251" s="14"/>
      <c r="AFX251" s="14"/>
      <c r="AFY251" s="14"/>
      <c r="AFZ251" s="14"/>
      <c r="AGA251" s="14"/>
      <c r="AGB251" s="14"/>
      <c r="AGC251" s="14"/>
      <c r="AGD251" s="14"/>
      <c r="AGE251" s="14"/>
      <c r="AGF251" s="14"/>
      <c r="AGG251" s="14"/>
      <c r="AGH251" s="14"/>
      <c r="AGI251" s="14"/>
      <c r="AGJ251" s="14"/>
      <c r="AGK251" s="14"/>
      <c r="AGL251" s="14"/>
      <c r="AGM251" s="14"/>
      <c r="AGN251" s="14"/>
      <c r="AGO251" s="14"/>
      <c r="AGP251" s="14"/>
      <c r="AGQ251" s="14"/>
      <c r="AGR251" s="14"/>
      <c r="AGS251" s="14"/>
      <c r="AGT251" s="14"/>
      <c r="AGU251" s="14"/>
      <c r="AGV251" s="14"/>
      <c r="AGW251" s="14"/>
      <c r="AGX251" s="14"/>
      <c r="AGY251" s="14"/>
      <c r="AGZ251" s="14"/>
      <c r="AHA251" s="14"/>
      <c r="AHB251" s="14"/>
      <c r="AHC251" s="14"/>
      <c r="AHD251" s="14"/>
      <c r="AHE251" s="14"/>
      <c r="AHF251" s="14"/>
      <c r="AHG251" s="14"/>
      <c r="AHH251" s="14"/>
      <c r="AHI251" s="14"/>
      <c r="AHJ251" s="14"/>
      <c r="AHK251" s="14"/>
      <c r="AHL251" s="14"/>
      <c r="AHM251" s="14"/>
      <c r="AHN251" s="14"/>
      <c r="AHO251" s="14"/>
      <c r="AHP251" s="14"/>
      <c r="AHQ251" s="14"/>
      <c r="AHR251" s="14"/>
      <c r="AHS251" s="14"/>
      <c r="AHT251" s="14"/>
      <c r="AHU251" s="14"/>
      <c r="AHV251" s="14"/>
      <c r="AHW251" s="14"/>
      <c r="AHX251" s="14"/>
      <c r="AHY251" s="14"/>
      <c r="AHZ251" s="14"/>
      <c r="AIA251" s="14"/>
      <c r="AIB251" s="14"/>
      <c r="AIC251" s="14"/>
      <c r="AID251" s="14"/>
      <c r="AIE251" s="14"/>
      <c r="AIF251" s="14"/>
      <c r="AIG251" s="14"/>
      <c r="AIH251" s="14"/>
      <c r="AII251" s="14"/>
      <c r="AIJ251" s="14"/>
      <c r="AIK251" s="14"/>
      <c r="AIL251" s="14"/>
      <c r="AIM251" s="14"/>
      <c r="AIN251" s="14"/>
      <c r="AIO251" s="14"/>
      <c r="AIP251" s="14"/>
      <c r="AIQ251" s="14"/>
      <c r="AIR251" s="14"/>
      <c r="AIS251" s="14"/>
      <c r="AIT251" s="14"/>
      <c r="AIU251" s="14"/>
      <c r="AIV251" s="14"/>
      <c r="AIW251" s="14"/>
      <c r="AIX251" s="14"/>
      <c r="AIY251" s="14"/>
      <c r="AIZ251" s="14"/>
      <c r="AJA251" s="14"/>
      <c r="AJB251" s="14"/>
      <c r="AJC251" s="14"/>
      <c r="AJD251" s="14"/>
      <c r="AJE251" s="14"/>
      <c r="AJF251" s="14"/>
      <c r="AJG251" s="14"/>
      <c r="AJH251" s="14"/>
      <c r="AJI251" s="14"/>
      <c r="AJJ251" s="14"/>
      <c r="AJK251" s="14"/>
      <c r="AJL251" s="14"/>
      <c r="AJM251" s="14"/>
      <c r="AJN251" s="14"/>
      <c r="AJO251" s="14"/>
      <c r="AJP251" s="14"/>
      <c r="AJQ251" s="14"/>
      <c r="AJR251" s="14"/>
      <c r="AJS251" s="14"/>
      <c r="AJT251" s="14"/>
      <c r="AJU251" s="14"/>
      <c r="AJV251" s="14"/>
      <c r="AJW251" s="14"/>
      <c r="AJX251" s="14"/>
      <c r="AJY251" s="14"/>
      <c r="AJZ251" s="14"/>
      <c r="AKA251" s="14"/>
      <c r="AKB251" s="14"/>
      <c r="AKC251" s="14"/>
      <c r="AKD251" s="14"/>
      <c r="AKE251" s="14"/>
      <c r="AKF251" s="14"/>
      <c r="AKG251" s="14"/>
      <c r="AKH251" s="14"/>
      <c r="AKI251" s="14"/>
      <c r="AKJ251" s="14"/>
      <c r="AKK251" s="14"/>
      <c r="AKL251" s="14"/>
      <c r="AKM251" s="14"/>
      <c r="AKN251" s="14"/>
      <c r="AKO251" s="14"/>
      <c r="AKP251" s="14"/>
      <c r="AKQ251" s="14"/>
      <c r="AKR251" s="14"/>
      <c r="AKS251" s="14"/>
      <c r="AKT251" s="14"/>
      <c r="AKU251" s="14"/>
      <c r="AKV251" s="14"/>
      <c r="AKW251" s="14"/>
      <c r="AKX251" s="14"/>
      <c r="AKY251" s="14"/>
      <c r="AKZ251" s="14"/>
      <c r="ALA251" s="14"/>
      <c r="ALB251" s="14"/>
      <c r="ALC251" s="14"/>
      <c r="ALD251" s="14"/>
      <c r="ALE251" s="14"/>
      <c r="ALF251" s="14"/>
      <c r="ALG251" s="14"/>
      <c r="ALH251" s="14"/>
      <c r="ALI251" s="14"/>
      <c r="ALJ251" s="14"/>
      <c r="ALK251" s="14"/>
      <c r="ALL251" s="14"/>
      <c r="ALM251" s="14"/>
      <c r="ALN251" s="14"/>
      <c r="ALO251" s="14"/>
      <c r="ALP251" s="14"/>
      <c r="ALQ251" s="14"/>
      <c r="ALR251" s="14"/>
      <c r="ALS251" s="14"/>
      <c r="ALT251" s="14"/>
      <c r="ALU251" s="14"/>
      <c r="ALV251" s="14"/>
      <c r="ALW251" s="14"/>
      <c r="ALX251" s="14"/>
      <c r="ALY251" s="14"/>
      <c r="ALZ251" s="14"/>
      <c r="AMA251" s="14"/>
      <c r="AMB251" s="14"/>
      <c r="AMC251" s="14"/>
      <c r="AMD251" s="14"/>
      <c r="AME251" s="14"/>
      <c r="AMF251" s="14"/>
      <c r="AMG251" s="14"/>
      <c r="AMH251" s="14"/>
      <c r="AMI251" s="14"/>
      <c r="AMJ251" s="14"/>
      <c r="AMK251" s="14"/>
      <c r="AML251" s="14"/>
      <c r="AMM251" s="14"/>
      <c r="AMN251" s="14"/>
      <c r="AMO251" s="14"/>
      <c r="AMP251" s="14"/>
      <c r="AMQ251" s="14"/>
      <c r="AMR251" s="14"/>
      <c r="AMS251" s="14"/>
      <c r="AMT251" s="14"/>
      <c r="AMU251" s="14"/>
      <c r="AMV251" s="14"/>
      <c r="AMW251" s="14"/>
      <c r="AMX251" s="14"/>
      <c r="AMY251" s="14"/>
      <c r="AMZ251" s="14"/>
      <c r="ANA251" s="14"/>
      <c r="ANB251" s="14"/>
      <c r="ANC251" s="14"/>
      <c r="AND251" s="14"/>
      <c r="ANE251" s="14"/>
      <c r="ANF251" s="14"/>
      <c r="ANG251" s="14"/>
      <c r="ANH251" s="14"/>
      <c r="ANI251" s="14"/>
      <c r="ANJ251" s="14"/>
      <c r="ANK251" s="14"/>
      <c r="ANL251" s="14"/>
      <c r="ANM251" s="14"/>
      <c r="ANN251" s="14"/>
      <c r="ANO251" s="14"/>
      <c r="ANP251" s="14"/>
      <c r="ANQ251" s="14"/>
      <c r="ANR251" s="14"/>
      <c r="ANS251" s="14"/>
      <c r="ANT251" s="14"/>
      <c r="ANU251" s="14"/>
      <c r="ANV251" s="14"/>
      <c r="ANW251" s="14"/>
      <c r="ANX251" s="14"/>
      <c r="ANY251" s="14"/>
      <c r="ANZ251" s="14"/>
      <c r="AOA251" s="14"/>
      <c r="AOB251" s="14"/>
      <c r="AOC251" s="14"/>
      <c r="AOD251" s="14"/>
      <c r="AOE251" s="14"/>
      <c r="AOF251" s="14"/>
      <c r="AOG251" s="14"/>
      <c r="AOH251" s="14"/>
      <c r="AOI251" s="14"/>
      <c r="AOJ251" s="14"/>
      <c r="AOK251" s="14"/>
      <c r="AOL251" s="14"/>
      <c r="AOM251" s="14"/>
      <c r="AON251" s="14"/>
      <c r="AOO251" s="14"/>
      <c r="AOP251" s="14"/>
      <c r="AOQ251" s="14"/>
      <c r="AOR251" s="14"/>
      <c r="AOS251" s="14"/>
      <c r="AOT251" s="14"/>
      <c r="AOU251" s="14"/>
      <c r="AOV251" s="14"/>
      <c r="AOW251" s="14"/>
      <c r="AOX251" s="14"/>
      <c r="AOY251" s="14"/>
      <c r="AOZ251" s="14"/>
      <c r="APA251" s="14"/>
      <c r="APB251" s="14"/>
      <c r="APC251" s="14"/>
      <c r="APD251" s="14"/>
      <c r="APE251" s="14"/>
      <c r="APF251" s="14"/>
      <c r="APG251" s="14"/>
      <c r="APH251" s="14"/>
      <c r="API251" s="14"/>
      <c r="APJ251" s="14"/>
      <c r="APK251" s="14"/>
      <c r="APL251" s="14"/>
      <c r="APM251" s="14"/>
      <c r="APN251" s="14"/>
      <c r="APO251" s="14"/>
      <c r="APP251" s="14"/>
      <c r="APQ251" s="14"/>
      <c r="APR251" s="14"/>
      <c r="APS251" s="14"/>
      <c r="APT251" s="14"/>
      <c r="APU251" s="14"/>
      <c r="APV251" s="14"/>
      <c r="APW251" s="14"/>
      <c r="APX251" s="14"/>
      <c r="APY251" s="14"/>
      <c r="APZ251" s="14"/>
      <c r="AQA251" s="14"/>
      <c r="AQB251" s="14"/>
      <c r="AQC251" s="14"/>
      <c r="AQD251" s="14"/>
      <c r="AQE251" s="14"/>
      <c r="AQF251" s="14"/>
      <c r="AQG251" s="14"/>
      <c r="AQH251" s="14"/>
      <c r="AQI251" s="14"/>
      <c r="AQJ251" s="14"/>
      <c r="AQK251" s="14"/>
      <c r="AQL251" s="14"/>
      <c r="AQM251" s="14"/>
      <c r="AQN251" s="14"/>
      <c r="AQO251" s="14"/>
      <c r="AQP251" s="14"/>
      <c r="AQQ251" s="14"/>
      <c r="AQR251" s="14"/>
      <c r="AQS251" s="14"/>
      <c r="AQT251" s="14"/>
      <c r="AQU251" s="14"/>
      <c r="AQV251" s="14"/>
      <c r="AQW251" s="14"/>
      <c r="AQX251" s="14"/>
      <c r="AQY251" s="14"/>
      <c r="AQZ251" s="14"/>
      <c r="ARA251" s="14"/>
      <c r="ARB251" s="14"/>
      <c r="ARC251" s="14"/>
      <c r="ARD251" s="14"/>
      <c r="ARE251" s="14"/>
      <c r="ARF251" s="14"/>
      <c r="ARG251" s="14"/>
      <c r="ARH251" s="14"/>
      <c r="ARI251" s="14"/>
      <c r="ARJ251" s="14"/>
      <c r="ARK251" s="14"/>
      <c r="ARL251" s="14"/>
      <c r="ARM251" s="14"/>
      <c r="ARN251" s="14"/>
      <c r="ARO251" s="14"/>
      <c r="ARP251" s="14"/>
      <c r="ARQ251" s="14"/>
      <c r="ARR251" s="14"/>
      <c r="ARS251" s="14"/>
      <c r="ART251" s="14"/>
      <c r="ARU251" s="14"/>
      <c r="ARV251" s="14"/>
      <c r="ARW251" s="14"/>
      <c r="ARX251" s="14"/>
      <c r="ARY251" s="14"/>
      <c r="ARZ251" s="14"/>
      <c r="ASA251" s="14"/>
      <c r="ASB251" s="14"/>
      <c r="ASC251" s="14"/>
      <c r="ASD251" s="14"/>
      <c r="ASE251" s="14"/>
      <c r="ASF251" s="14"/>
      <c r="ASG251" s="14"/>
      <c r="ASH251" s="14"/>
      <c r="ASI251" s="14"/>
      <c r="ASJ251" s="14"/>
      <c r="ASK251" s="14"/>
      <c r="ASL251" s="14"/>
      <c r="ASM251" s="14"/>
      <c r="ASN251" s="14"/>
      <c r="ASO251" s="14"/>
      <c r="ASP251" s="14"/>
      <c r="ASQ251" s="14"/>
      <c r="ASR251" s="14"/>
      <c r="ASS251" s="14"/>
      <c r="AST251" s="14"/>
      <c r="ASU251" s="14"/>
      <c r="ASV251" s="14"/>
      <c r="ASW251" s="14"/>
      <c r="ASX251" s="14"/>
      <c r="ASY251" s="14"/>
      <c r="ASZ251" s="14"/>
      <c r="ATA251" s="14"/>
      <c r="ATB251" s="14"/>
      <c r="ATC251" s="14"/>
      <c r="ATD251" s="14"/>
    </row>
    <row r="252" spans="63:1200">
      <c r="BK252" s="14" t="str">
        <f t="shared" si="2117"/>
        <v/>
      </c>
      <c r="ABO252" s="14"/>
      <c r="ABP252" s="14"/>
      <c r="ABQ252" s="14"/>
      <c r="ABR252" s="14"/>
      <c r="ABS252" s="14"/>
      <c r="ABT252" s="14"/>
      <c r="ABU252" s="14"/>
      <c r="ABV252" s="14"/>
      <c r="ABW252" s="14"/>
      <c r="ABX252" s="14"/>
      <c r="ABY252" s="14"/>
      <c r="ABZ252" s="14"/>
      <c r="ACA252" s="14"/>
      <c r="ACB252" s="14"/>
      <c r="ACC252" s="14"/>
      <c r="ACD252" s="14"/>
      <c r="ACE252" s="14"/>
      <c r="ACF252" s="14"/>
      <c r="ACG252" s="14"/>
      <c r="ACH252" s="14"/>
      <c r="ACI252" s="14"/>
      <c r="ACJ252" s="14"/>
      <c r="ACK252" s="14"/>
      <c r="ACL252" s="14"/>
      <c r="ACM252" s="14"/>
      <c r="ACN252" s="14"/>
      <c r="ACO252" s="14"/>
      <c r="ACP252" s="14"/>
      <c r="ACQ252" s="14"/>
      <c r="ACR252" s="14"/>
      <c r="ACS252" s="14"/>
      <c r="ACT252" s="14"/>
      <c r="ACU252" s="14"/>
      <c r="ACV252" s="14"/>
      <c r="ACW252" s="14"/>
      <c r="ACX252" s="14"/>
      <c r="ACY252" s="14"/>
      <c r="ACZ252" s="14"/>
      <c r="ADA252" s="14"/>
      <c r="ADB252" s="14"/>
      <c r="ADC252" s="14"/>
      <c r="ADD252" s="14"/>
      <c r="ADE252" s="14"/>
      <c r="ADF252" s="14"/>
      <c r="ADG252" s="14"/>
      <c r="ADH252" s="14"/>
      <c r="ADI252" s="14"/>
      <c r="ADJ252" s="14"/>
      <c r="ADK252" s="14"/>
      <c r="ADL252" s="14"/>
      <c r="ADM252" s="14"/>
      <c r="ADN252" s="14"/>
      <c r="ADO252" s="14"/>
      <c r="ADP252" s="14"/>
      <c r="ADQ252" s="14"/>
      <c r="ADR252" s="14"/>
      <c r="ADS252" s="14"/>
      <c r="ADT252" s="14"/>
      <c r="ADU252" s="14"/>
      <c r="ADV252" s="14"/>
      <c r="ADW252" s="14"/>
      <c r="ADX252" s="14"/>
      <c r="ADY252" s="14"/>
      <c r="ADZ252" s="14"/>
      <c r="AEA252" s="14"/>
      <c r="AEB252" s="14"/>
      <c r="AEC252" s="14"/>
      <c r="AED252" s="14"/>
      <c r="AEE252" s="14"/>
      <c r="AEF252" s="14"/>
      <c r="AEG252" s="14"/>
      <c r="AEH252" s="14"/>
      <c r="AEI252" s="14"/>
      <c r="AEJ252" s="14"/>
      <c r="AEK252" s="14"/>
      <c r="AEL252" s="14"/>
      <c r="AEM252" s="14"/>
      <c r="AEN252" s="14"/>
      <c r="AEO252" s="14"/>
      <c r="AEP252" s="14"/>
      <c r="AEQ252" s="14"/>
      <c r="AER252" s="14"/>
      <c r="AES252" s="14"/>
      <c r="AET252" s="14"/>
      <c r="AEU252" s="14"/>
      <c r="AEV252" s="14"/>
      <c r="AEW252" s="14"/>
      <c r="AEX252" s="14"/>
      <c r="AEY252" s="14"/>
      <c r="AEZ252" s="14"/>
      <c r="AFA252" s="14"/>
      <c r="AFB252" s="14"/>
      <c r="AFC252" s="14"/>
      <c r="AFD252" s="14"/>
      <c r="AFE252" s="14"/>
      <c r="AFF252" s="14"/>
      <c r="AFG252" s="14"/>
      <c r="AFH252" s="14"/>
      <c r="AFI252" s="14"/>
      <c r="AFJ252" s="14"/>
      <c r="AFK252" s="14"/>
      <c r="AFL252" s="14"/>
      <c r="AFM252" s="14"/>
      <c r="AFN252" s="14"/>
      <c r="AFO252" s="14"/>
      <c r="AFP252" s="14"/>
      <c r="AFQ252" s="14"/>
      <c r="AFR252" s="14"/>
      <c r="AFS252" s="14"/>
      <c r="AFT252" s="14"/>
      <c r="AFU252" s="14"/>
      <c r="AFV252" s="14"/>
      <c r="AFW252" s="14"/>
      <c r="AFX252" s="14"/>
      <c r="AFY252" s="14"/>
      <c r="AFZ252" s="14"/>
      <c r="AGA252" s="14"/>
      <c r="AGB252" s="14"/>
      <c r="AGC252" s="14"/>
      <c r="AGD252" s="14"/>
      <c r="AGE252" s="14"/>
      <c r="AGF252" s="14"/>
      <c r="AGG252" s="14"/>
      <c r="AGH252" s="14"/>
      <c r="AGI252" s="14"/>
      <c r="AGJ252" s="14"/>
      <c r="AGK252" s="14"/>
      <c r="AGL252" s="14"/>
      <c r="AGM252" s="14"/>
      <c r="AGN252" s="14"/>
      <c r="AGO252" s="14"/>
      <c r="AGP252" s="14"/>
      <c r="AGQ252" s="14"/>
      <c r="AGR252" s="14"/>
      <c r="AGS252" s="14"/>
      <c r="AGT252" s="14"/>
      <c r="AGU252" s="14"/>
      <c r="AGV252" s="14"/>
      <c r="AGW252" s="14"/>
      <c r="AGX252" s="14"/>
      <c r="AGY252" s="14"/>
      <c r="AGZ252" s="14"/>
      <c r="AHA252" s="14"/>
      <c r="AHB252" s="14"/>
      <c r="AHC252" s="14"/>
      <c r="AHD252" s="14"/>
      <c r="AHE252" s="14"/>
      <c r="AHF252" s="14"/>
      <c r="AHG252" s="14"/>
      <c r="AHH252" s="14"/>
      <c r="AHI252" s="14"/>
      <c r="AHJ252" s="14"/>
      <c r="AHK252" s="14"/>
      <c r="AHL252" s="14"/>
      <c r="AHM252" s="14"/>
      <c r="AHN252" s="14"/>
      <c r="AHO252" s="14"/>
      <c r="AHP252" s="14"/>
      <c r="AHQ252" s="14"/>
      <c r="AHR252" s="14"/>
      <c r="AHS252" s="14"/>
      <c r="AHT252" s="14"/>
      <c r="AHU252" s="14"/>
      <c r="AHV252" s="14"/>
      <c r="AHW252" s="14"/>
      <c r="AHX252" s="14"/>
      <c r="AHY252" s="14"/>
      <c r="AHZ252" s="14"/>
      <c r="AIA252" s="14"/>
      <c r="AIB252" s="14"/>
      <c r="AIC252" s="14"/>
      <c r="AID252" s="14"/>
      <c r="AIE252" s="14"/>
      <c r="AIF252" s="14"/>
      <c r="AIG252" s="14"/>
      <c r="AIH252" s="14"/>
      <c r="AII252" s="14"/>
      <c r="AIJ252" s="14"/>
      <c r="AIK252" s="14"/>
      <c r="AIL252" s="14"/>
      <c r="AIM252" s="14"/>
      <c r="AIN252" s="14"/>
      <c r="AIO252" s="14"/>
      <c r="AIP252" s="14"/>
      <c r="AIQ252" s="14"/>
      <c r="AIR252" s="14"/>
      <c r="AIS252" s="14"/>
      <c r="AIT252" s="14"/>
      <c r="AIU252" s="14"/>
      <c r="AIV252" s="14"/>
      <c r="AIW252" s="14"/>
      <c r="AIX252" s="14"/>
      <c r="AIY252" s="14"/>
      <c r="AIZ252" s="14"/>
      <c r="AJA252" s="14"/>
      <c r="AJB252" s="14"/>
      <c r="AJC252" s="14"/>
      <c r="AJD252" s="14"/>
      <c r="AJE252" s="14"/>
      <c r="AJF252" s="14"/>
      <c r="AJG252" s="14"/>
      <c r="AJH252" s="14"/>
      <c r="AJI252" s="14"/>
      <c r="AJJ252" s="14"/>
      <c r="AJK252" s="14"/>
      <c r="AJL252" s="14"/>
      <c r="AJM252" s="14"/>
      <c r="AJN252" s="14"/>
      <c r="AJO252" s="14"/>
      <c r="AJP252" s="14"/>
      <c r="AJQ252" s="14"/>
      <c r="AJR252" s="14"/>
      <c r="AJS252" s="14"/>
      <c r="AJT252" s="14"/>
      <c r="AJU252" s="14"/>
      <c r="AJV252" s="14"/>
      <c r="AJW252" s="14"/>
      <c r="AJX252" s="14"/>
      <c r="AJY252" s="14"/>
      <c r="AJZ252" s="14"/>
      <c r="AKA252" s="14"/>
      <c r="AKB252" s="14"/>
      <c r="AKC252" s="14"/>
      <c r="AKD252" s="14"/>
      <c r="AKE252" s="14"/>
      <c r="AKF252" s="14"/>
      <c r="AKG252" s="14"/>
      <c r="AKH252" s="14"/>
      <c r="AKI252" s="14"/>
      <c r="AKJ252" s="14"/>
      <c r="AKK252" s="14"/>
      <c r="AKL252" s="14"/>
      <c r="AKM252" s="14"/>
      <c r="AKN252" s="14"/>
      <c r="AKO252" s="14"/>
      <c r="AKP252" s="14"/>
      <c r="AKQ252" s="14"/>
      <c r="AKR252" s="14"/>
      <c r="AKS252" s="14"/>
      <c r="AKT252" s="14"/>
      <c r="AKU252" s="14"/>
      <c r="AKV252" s="14"/>
      <c r="AKW252" s="14"/>
      <c r="AKX252" s="14"/>
      <c r="AKY252" s="14"/>
      <c r="AKZ252" s="14"/>
      <c r="ALA252" s="14"/>
      <c r="ALB252" s="14"/>
      <c r="ALC252" s="14"/>
      <c r="ALD252" s="14"/>
      <c r="ALE252" s="14"/>
      <c r="ALF252" s="14"/>
      <c r="ALG252" s="14"/>
      <c r="ALH252" s="14"/>
      <c r="ALI252" s="14"/>
      <c r="ALJ252" s="14"/>
      <c r="ALK252" s="14"/>
      <c r="ALL252" s="14"/>
      <c r="ALM252" s="14"/>
      <c r="ALN252" s="14"/>
      <c r="ALO252" s="14"/>
      <c r="ALP252" s="14"/>
      <c r="ALQ252" s="14"/>
      <c r="ALR252" s="14"/>
      <c r="ALS252" s="14"/>
      <c r="ALT252" s="14"/>
      <c r="ALU252" s="14"/>
      <c r="ALV252" s="14"/>
      <c r="ALW252" s="14"/>
      <c r="ALX252" s="14"/>
      <c r="ALY252" s="14"/>
      <c r="ALZ252" s="14"/>
      <c r="AMA252" s="14"/>
      <c r="AMB252" s="14"/>
      <c r="AMC252" s="14"/>
      <c r="AMD252" s="14"/>
      <c r="AME252" s="14"/>
      <c r="AMF252" s="14"/>
      <c r="AMG252" s="14"/>
      <c r="AMH252" s="14"/>
      <c r="AMI252" s="14"/>
      <c r="AMJ252" s="14"/>
      <c r="AMK252" s="14"/>
      <c r="AML252" s="14"/>
      <c r="AMM252" s="14"/>
      <c r="AMN252" s="14"/>
      <c r="AMO252" s="14"/>
      <c r="AMP252" s="14"/>
      <c r="AMQ252" s="14"/>
      <c r="AMR252" s="14"/>
      <c r="AMS252" s="14"/>
      <c r="AMT252" s="14"/>
      <c r="AMU252" s="14"/>
      <c r="AMV252" s="14"/>
      <c r="AMW252" s="14"/>
      <c r="AMX252" s="14"/>
      <c r="AMY252" s="14"/>
      <c r="AMZ252" s="14"/>
      <c r="ANA252" s="14"/>
      <c r="ANB252" s="14"/>
      <c r="ANC252" s="14"/>
      <c r="AND252" s="14"/>
      <c r="ANE252" s="14"/>
      <c r="ANF252" s="14"/>
      <c r="ANG252" s="14"/>
      <c r="ANH252" s="14"/>
      <c r="ANI252" s="14"/>
      <c r="ANJ252" s="14"/>
      <c r="ANK252" s="14"/>
      <c r="ANL252" s="14"/>
      <c r="ANM252" s="14"/>
      <c r="ANN252" s="14"/>
      <c r="ANO252" s="14"/>
      <c r="ANP252" s="14"/>
      <c r="ANQ252" s="14"/>
      <c r="ANR252" s="14"/>
      <c r="ANS252" s="14"/>
      <c r="ANT252" s="14"/>
      <c r="ANU252" s="14"/>
      <c r="ANV252" s="14"/>
      <c r="ANW252" s="14"/>
      <c r="ANX252" s="14"/>
      <c r="ANY252" s="14"/>
      <c r="ANZ252" s="14"/>
      <c r="AOA252" s="14"/>
      <c r="AOB252" s="14"/>
      <c r="AOC252" s="14"/>
      <c r="AOD252" s="14"/>
      <c r="AOE252" s="14"/>
      <c r="AOF252" s="14"/>
      <c r="AOG252" s="14"/>
      <c r="AOH252" s="14"/>
      <c r="AOI252" s="14"/>
      <c r="AOJ252" s="14"/>
      <c r="AOK252" s="14"/>
      <c r="AOL252" s="14"/>
      <c r="AOM252" s="14"/>
      <c r="AON252" s="14"/>
      <c r="AOO252" s="14"/>
      <c r="AOP252" s="14"/>
      <c r="AOQ252" s="14"/>
      <c r="AOR252" s="14"/>
      <c r="AOS252" s="14"/>
      <c r="AOT252" s="14"/>
      <c r="AOU252" s="14"/>
      <c r="AOV252" s="14"/>
      <c r="AOW252" s="14"/>
      <c r="AOX252" s="14"/>
      <c r="AOY252" s="14"/>
      <c r="AOZ252" s="14"/>
      <c r="APA252" s="14"/>
      <c r="APB252" s="14"/>
      <c r="APC252" s="14"/>
      <c r="APD252" s="14"/>
      <c r="APE252" s="14"/>
      <c r="APF252" s="14"/>
      <c r="APG252" s="14"/>
      <c r="APH252" s="14"/>
      <c r="API252" s="14"/>
      <c r="APJ252" s="14"/>
      <c r="APK252" s="14"/>
      <c r="APL252" s="14"/>
      <c r="APM252" s="14"/>
      <c r="APN252" s="14"/>
      <c r="APO252" s="14"/>
      <c r="APP252" s="14"/>
      <c r="APQ252" s="14"/>
      <c r="APR252" s="14"/>
      <c r="APS252" s="14"/>
      <c r="APT252" s="14"/>
      <c r="APU252" s="14"/>
      <c r="APV252" s="14"/>
      <c r="APW252" s="14"/>
      <c r="APX252" s="14"/>
      <c r="APY252" s="14"/>
      <c r="APZ252" s="14"/>
      <c r="AQA252" s="14"/>
      <c r="AQB252" s="14"/>
      <c r="AQC252" s="14"/>
      <c r="AQD252" s="14"/>
      <c r="AQE252" s="14"/>
      <c r="AQF252" s="14"/>
      <c r="AQG252" s="14"/>
      <c r="AQH252" s="14"/>
      <c r="AQI252" s="14"/>
      <c r="AQJ252" s="14"/>
      <c r="AQK252" s="14"/>
      <c r="AQL252" s="14"/>
      <c r="AQM252" s="14"/>
      <c r="AQN252" s="14"/>
      <c r="AQO252" s="14"/>
      <c r="AQP252" s="14"/>
      <c r="AQQ252" s="14"/>
      <c r="AQR252" s="14"/>
      <c r="AQS252" s="14"/>
      <c r="AQT252" s="14"/>
      <c r="AQU252" s="14"/>
      <c r="AQV252" s="14"/>
      <c r="AQW252" s="14"/>
      <c r="AQX252" s="14"/>
      <c r="AQY252" s="14"/>
      <c r="AQZ252" s="14"/>
      <c r="ARA252" s="14"/>
      <c r="ARB252" s="14"/>
      <c r="ARC252" s="14"/>
      <c r="ARD252" s="14"/>
      <c r="ARE252" s="14"/>
      <c r="ARF252" s="14"/>
      <c r="ARG252" s="14"/>
      <c r="ARH252" s="14"/>
      <c r="ARI252" s="14"/>
      <c r="ARJ252" s="14"/>
      <c r="ARK252" s="14"/>
      <c r="ARL252" s="14"/>
      <c r="ARM252" s="14"/>
      <c r="ARN252" s="14"/>
      <c r="ARO252" s="14"/>
      <c r="ARP252" s="14"/>
      <c r="ARQ252" s="14"/>
      <c r="ARR252" s="14"/>
      <c r="ARS252" s="14"/>
      <c r="ART252" s="14"/>
      <c r="ARU252" s="14"/>
      <c r="ARV252" s="14"/>
      <c r="ARW252" s="14"/>
      <c r="ARX252" s="14"/>
      <c r="ARY252" s="14"/>
      <c r="ARZ252" s="14"/>
      <c r="ASA252" s="14"/>
      <c r="ASB252" s="14"/>
      <c r="ASC252" s="14"/>
      <c r="ASD252" s="14"/>
      <c r="ASE252" s="14"/>
      <c r="ASF252" s="14"/>
      <c r="ASG252" s="14"/>
      <c r="ASH252" s="14"/>
      <c r="ASI252" s="14"/>
      <c r="ASJ252" s="14"/>
      <c r="ASK252" s="14"/>
      <c r="ASL252" s="14"/>
      <c r="ASM252" s="14"/>
      <c r="ASN252" s="14"/>
      <c r="ASO252" s="14"/>
      <c r="ASP252" s="14"/>
      <c r="ASQ252" s="14"/>
      <c r="ASR252" s="14"/>
      <c r="ASS252" s="14"/>
      <c r="AST252" s="14"/>
      <c r="ASU252" s="14"/>
      <c r="ASV252" s="14"/>
      <c r="ASW252" s="14"/>
      <c r="ASX252" s="14"/>
      <c r="ASY252" s="14"/>
      <c r="ASZ252" s="14"/>
      <c r="ATA252" s="14"/>
      <c r="ATB252" s="14"/>
      <c r="ATC252" s="14"/>
      <c r="ATD252" s="14"/>
    </row>
    <row r="253" spans="63:1200">
      <c r="BK253" s="14" t="str">
        <f t="shared" si="2117"/>
        <v/>
      </c>
      <c r="ABO253" s="14"/>
      <c r="ABP253" s="14"/>
      <c r="ABQ253" s="14"/>
      <c r="ABR253" s="14"/>
      <c r="ABS253" s="14"/>
      <c r="ABT253" s="14"/>
      <c r="ABU253" s="14"/>
      <c r="ABV253" s="14"/>
      <c r="ABW253" s="14"/>
      <c r="ABX253" s="14"/>
      <c r="ABY253" s="14"/>
      <c r="ABZ253" s="14"/>
      <c r="ACA253" s="14"/>
      <c r="ACB253" s="14"/>
      <c r="ACC253" s="14"/>
      <c r="ACD253" s="14"/>
      <c r="ACE253" s="14"/>
      <c r="ACF253" s="14"/>
      <c r="ACG253" s="14"/>
      <c r="ACH253" s="14"/>
      <c r="ACI253" s="14"/>
      <c r="ACJ253" s="14"/>
      <c r="ACK253" s="14"/>
      <c r="ACL253" s="14"/>
      <c r="ACM253" s="14"/>
      <c r="ACN253" s="14"/>
      <c r="ACO253" s="14"/>
      <c r="ACP253" s="14"/>
      <c r="ACQ253" s="14"/>
      <c r="ACR253" s="14"/>
      <c r="ACS253" s="14"/>
      <c r="ACT253" s="14"/>
      <c r="ACU253" s="14"/>
      <c r="ACV253" s="14"/>
      <c r="ACW253" s="14"/>
      <c r="ACX253" s="14"/>
      <c r="ACY253" s="14"/>
      <c r="ACZ253" s="14"/>
      <c r="ADA253" s="14"/>
      <c r="ADB253" s="14"/>
      <c r="ADC253" s="14"/>
      <c r="ADD253" s="14"/>
      <c r="ADE253" s="14"/>
      <c r="ADF253" s="14"/>
      <c r="ADG253" s="14"/>
      <c r="ADH253" s="14"/>
      <c r="ADI253" s="14"/>
      <c r="ADJ253" s="14"/>
      <c r="ADK253" s="14"/>
      <c r="ADL253" s="14"/>
      <c r="ADM253" s="14"/>
      <c r="ADN253" s="14"/>
      <c r="ADO253" s="14"/>
      <c r="ADP253" s="14"/>
      <c r="ADQ253" s="14"/>
      <c r="ADR253" s="14"/>
      <c r="ADS253" s="14"/>
      <c r="ADT253" s="14"/>
      <c r="ADU253" s="14"/>
      <c r="ADV253" s="14"/>
      <c r="ADW253" s="14"/>
      <c r="ADX253" s="14"/>
      <c r="ADY253" s="14"/>
      <c r="ADZ253" s="14"/>
      <c r="AEA253" s="14"/>
      <c r="AEB253" s="14"/>
      <c r="AEC253" s="14"/>
      <c r="AED253" s="14"/>
      <c r="AEE253" s="14"/>
      <c r="AEF253" s="14"/>
      <c r="AEG253" s="14"/>
      <c r="AEH253" s="14"/>
      <c r="AEI253" s="14"/>
      <c r="AEJ253" s="14"/>
      <c r="AEK253" s="14"/>
      <c r="AEL253" s="14"/>
      <c r="AEM253" s="14"/>
      <c r="AEN253" s="14"/>
      <c r="AEO253" s="14"/>
      <c r="AEP253" s="14"/>
      <c r="AEQ253" s="14"/>
      <c r="AER253" s="14"/>
      <c r="AES253" s="14"/>
      <c r="AET253" s="14"/>
      <c r="AEU253" s="14"/>
      <c r="AEV253" s="14"/>
      <c r="AEW253" s="14"/>
      <c r="AEX253" s="14"/>
      <c r="AEY253" s="14"/>
      <c r="AEZ253" s="14"/>
      <c r="AFA253" s="14"/>
      <c r="AFB253" s="14"/>
      <c r="AFC253" s="14"/>
      <c r="AFD253" s="14"/>
      <c r="AFE253" s="14"/>
      <c r="AFF253" s="14"/>
      <c r="AFG253" s="14"/>
      <c r="AFH253" s="14"/>
      <c r="AFI253" s="14"/>
      <c r="AFJ253" s="14"/>
      <c r="AFK253" s="14"/>
      <c r="AFL253" s="14"/>
      <c r="AFM253" s="14"/>
      <c r="AFN253" s="14"/>
      <c r="AFO253" s="14"/>
      <c r="AFP253" s="14"/>
      <c r="AFQ253" s="14"/>
      <c r="AFR253" s="14"/>
      <c r="AFS253" s="14"/>
      <c r="AFT253" s="14"/>
      <c r="AFU253" s="14"/>
      <c r="AFV253" s="14"/>
      <c r="AFW253" s="14"/>
      <c r="AFX253" s="14"/>
      <c r="AFY253" s="14"/>
      <c r="AFZ253" s="14"/>
      <c r="AGA253" s="14"/>
      <c r="AGB253" s="14"/>
      <c r="AGC253" s="14"/>
      <c r="AGD253" s="14"/>
      <c r="AGE253" s="14"/>
      <c r="AGF253" s="14"/>
      <c r="AGG253" s="14"/>
      <c r="AGH253" s="14"/>
      <c r="AGI253" s="14"/>
      <c r="AGJ253" s="14"/>
      <c r="AGK253" s="14"/>
      <c r="AGL253" s="14"/>
      <c r="AGM253" s="14"/>
      <c r="AGN253" s="14"/>
      <c r="AGO253" s="14"/>
      <c r="AGP253" s="14"/>
      <c r="AGQ253" s="14"/>
      <c r="AGR253" s="14"/>
      <c r="AGS253" s="14"/>
      <c r="AGT253" s="14"/>
      <c r="AGU253" s="14"/>
      <c r="AGV253" s="14"/>
      <c r="AGW253" s="14"/>
      <c r="AGX253" s="14"/>
      <c r="AGY253" s="14"/>
      <c r="AGZ253" s="14"/>
      <c r="AHA253" s="14"/>
      <c r="AHB253" s="14"/>
      <c r="AHC253" s="14"/>
      <c r="AHD253" s="14"/>
      <c r="AHE253" s="14"/>
      <c r="AHF253" s="14"/>
      <c r="AHG253" s="14"/>
      <c r="AHH253" s="14"/>
      <c r="AHI253" s="14"/>
      <c r="AHJ253" s="14"/>
      <c r="AHK253" s="14"/>
      <c r="AHL253" s="14"/>
      <c r="AHM253" s="14"/>
      <c r="AHN253" s="14"/>
      <c r="AHO253" s="14"/>
      <c r="AHP253" s="14"/>
      <c r="AHQ253" s="14"/>
      <c r="AHR253" s="14"/>
      <c r="AHS253" s="14"/>
      <c r="AHT253" s="14"/>
      <c r="AHU253" s="14"/>
      <c r="AHV253" s="14"/>
      <c r="AHW253" s="14"/>
      <c r="AHX253" s="14"/>
      <c r="AHY253" s="14"/>
      <c r="AHZ253" s="14"/>
      <c r="AIA253" s="14"/>
      <c r="AIB253" s="14"/>
      <c r="AIC253" s="14"/>
      <c r="AID253" s="14"/>
      <c r="AIE253" s="14"/>
      <c r="AIF253" s="14"/>
      <c r="AIG253" s="14"/>
      <c r="AIH253" s="14"/>
      <c r="AII253" s="14"/>
      <c r="AIJ253" s="14"/>
      <c r="AIK253" s="14"/>
      <c r="AIL253" s="14"/>
      <c r="AIM253" s="14"/>
      <c r="AIN253" s="14"/>
      <c r="AIO253" s="14"/>
      <c r="AIP253" s="14"/>
      <c r="AIQ253" s="14"/>
      <c r="AIR253" s="14"/>
      <c r="AIS253" s="14"/>
      <c r="AIT253" s="14"/>
      <c r="AIU253" s="14"/>
      <c r="AIV253" s="14"/>
      <c r="AIW253" s="14"/>
      <c r="AIX253" s="14"/>
      <c r="AIY253" s="14"/>
      <c r="AIZ253" s="14"/>
      <c r="AJA253" s="14"/>
      <c r="AJB253" s="14"/>
      <c r="AJC253" s="14"/>
      <c r="AJD253" s="14"/>
      <c r="AJE253" s="14"/>
      <c r="AJF253" s="14"/>
      <c r="AJG253" s="14"/>
      <c r="AJH253" s="14"/>
      <c r="AJI253" s="14"/>
      <c r="AJJ253" s="14"/>
      <c r="AJK253" s="14"/>
      <c r="AJL253" s="14"/>
      <c r="AJM253" s="14"/>
      <c r="AJN253" s="14"/>
      <c r="AJO253" s="14"/>
      <c r="AJP253" s="14"/>
      <c r="AJQ253" s="14"/>
      <c r="AJR253" s="14"/>
      <c r="AJS253" s="14"/>
      <c r="AJT253" s="14"/>
      <c r="AJU253" s="14"/>
      <c r="AJV253" s="14"/>
      <c r="AJW253" s="14"/>
      <c r="AJX253" s="14"/>
      <c r="AJY253" s="14"/>
      <c r="AJZ253" s="14"/>
      <c r="AKA253" s="14"/>
      <c r="AKB253" s="14"/>
      <c r="AKC253" s="14"/>
      <c r="AKD253" s="14"/>
      <c r="AKE253" s="14"/>
      <c r="AKF253" s="14"/>
      <c r="AKG253" s="14"/>
      <c r="AKH253" s="14"/>
      <c r="AKI253" s="14"/>
      <c r="AKJ253" s="14"/>
      <c r="AKK253" s="14"/>
      <c r="AKL253" s="14"/>
      <c r="AKM253" s="14"/>
      <c r="AKN253" s="14"/>
      <c r="AKO253" s="14"/>
      <c r="AKP253" s="14"/>
      <c r="AKQ253" s="14"/>
      <c r="AKR253" s="14"/>
      <c r="AKS253" s="14"/>
      <c r="AKT253" s="14"/>
      <c r="AKU253" s="14"/>
      <c r="AKV253" s="14"/>
      <c r="AKW253" s="14"/>
      <c r="AKX253" s="14"/>
      <c r="AKY253" s="14"/>
      <c r="AKZ253" s="14"/>
      <c r="ALA253" s="14"/>
      <c r="ALB253" s="14"/>
      <c r="ALC253" s="14"/>
      <c r="ALD253" s="14"/>
      <c r="ALE253" s="14"/>
      <c r="ALF253" s="14"/>
      <c r="ALG253" s="14"/>
      <c r="ALH253" s="14"/>
      <c r="ALI253" s="14"/>
      <c r="ALJ253" s="14"/>
      <c r="ALK253" s="14"/>
      <c r="ALL253" s="14"/>
      <c r="ALM253" s="14"/>
      <c r="ALN253" s="14"/>
      <c r="ALO253" s="14"/>
      <c r="ALP253" s="14"/>
      <c r="ALQ253" s="14"/>
      <c r="ALR253" s="14"/>
      <c r="ALS253" s="14"/>
      <c r="ALT253" s="14"/>
      <c r="ALU253" s="14"/>
      <c r="ALV253" s="14"/>
      <c r="ALW253" s="14"/>
      <c r="ALX253" s="14"/>
      <c r="ALY253" s="14"/>
      <c r="ALZ253" s="14"/>
      <c r="AMA253" s="14"/>
      <c r="AMB253" s="14"/>
      <c r="AMC253" s="14"/>
      <c r="AMD253" s="14"/>
      <c r="AME253" s="14"/>
      <c r="AMF253" s="14"/>
      <c r="AMG253" s="14"/>
      <c r="AMH253" s="14"/>
      <c r="AMI253" s="14"/>
      <c r="AMJ253" s="14"/>
      <c r="AMK253" s="14"/>
      <c r="AML253" s="14"/>
      <c r="AMM253" s="14"/>
      <c r="AMN253" s="14"/>
      <c r="AMO253" s="14"/>
      <c r="AMP253" s="14"/>
      <c r="AMQ253" s="14"/>
      <c r="AMR253" s="14"/>
      <c r="AMS253" s="14"/>
      <c r="AMT253" s="14"/>
      <c r="AMU253" s="14"/>
      <c r="AMV253" s="14"/>
      <c r="AMW253" s="14"/>
      <c r="AMX253" s="14"/>
      <c r="AMY253" s="14"/>
      <c r="AMZ253" s="14"/>
      <c r="ANA253" s="14"/>
      <c r="ANB253" s="14"/>
      <c r="ANC253" s="14"/>
      <c r="AND253" s="14"/>
      <c r="ANE253" s="14"/>
      <c r="ANF253" s="14"/>
      <c r="ANG253" s="14"/>
      <c r="ANH253" s="14"/>
      <c r="ANI253" s="14"/>
      <c r="ANJ253" s="14"/>
      <c r="ANK253" s="14"/>
      <c r="ANL253" s="14"/>
      <c r="ANM253" s="14"/>
      <c r="ANN253" s="14"/>
      <c r="ANO253" s="14"/>
      <c r="ANP253" s="14"/>
      <c r="ANQ253" s="14"/>
      <c r="ANR253" s="14"/>
      <c r="ANS253" s="14"/>
      <c r="ANT253" s="14"/>
      <c r="ANU253" s="14"/>
      <c r="ANV253" s="14"/>
      <c r="ANW253" s="14"/>
      <c r="ANX253" s="14"/>
      <c r="ANY253" s="14"/>
      <c r="ANZ253" s="14"/>
      <c r="AOA253" s="14"/>
      <c r="AOB253" s="14"/>
      <c r="AOC253" s="14"/>
      <c r="AOD253" s="14"/>
      <c r="AOE253" s="14"/>
      <c r="AOF253" s="14"/>
      <c r="AOG253" s="14"/>
      <c r="AOH253" s="14"/>
      <c r="AOI253" s="14"/>
      <c r="AOJ253" s="14"/>
      <c r="AOK253" s="14"/>
      <c r="AOL253" s="14"/>
      <c r="AOM253" s="14"/>
      <c r="AON253" s="14"/>
      <c r="AOO253" s="14"/>
      <c r="AOP253" s="14"/>
      <c r="AOQ253" s="14"/>
      <c r="AOR253" s="14"/>
      <c r="AOS253" s="14"/>
      <c r="AOT253" s="14"/>
      <c r="AOU253" s="14"/>
      <c r="AOV253" s="14"/>
      <c r="AOW253" s="14"/>
      <c r="AOX253" s="14"/>
      <c r="AOY253" s="14"/>
      <c r="AOZ253" s="14"/>
      <c r="APA253" s="14"/>
      <c r="APB253" s="14"/>
      <c r="APC253" s="14"/>
      <c r="APD253" s="14"/>
      <c r="APE253" s="14"/>
      <c r="APF253" s="14"/>
      <c r="APG253" s="14"/>
      <c r="APH253" s="14"/>
      <c r="API253" s="14"/>
      <c r="APJ253" s="14"/>
      <c r="APK253" s="14"/>
      <c r="APL253" s="14"/>
      <c r="APM253" s="14"/>
      <c r="APN253" s="14"/>
      <c r="APO253" s="14"/>
      <c r="APP253" s="14"/>
      <c r="APQ253" s="14"/>
      <c r="APR253" s="14"/>
      <c r="APS253" s="14"/>
      <c r="APT253" s="14"/>
      <c r="APU253" s="14"/>
      <c r="APV253" s="14"/>
      <c r="APW253" s="14"/>
      <c r="APX253" s="14"/>
      <c r="APY253" s="14"/>
      <c r="APZ253" s="14"/>
      <c r="AQA253" s="14"/>
      <c r="AQB253" s="14"/>
      <c r="AQC253" s="14"/>
      <c r="AQD253" s="14"/>
      <c r="AQE253" s="14"/>
      <c r="AQF253" s="14"/>
      <c r="AQG253" s="14"/>
      <c r="AQH253" s="14"/>
      <c r="AQI253" s="14"/>
      <c r="AQJ253" s="14"/>
      <c r="AQK253" s="14"/>
      <c r="AQL253" s="14"/>
      <c r="AQM253" s="14"/>
      <c r="AQN253" s="14"/>
      <c r="AQO253" s="14"/>
      <c r="AQP253" s="14"/>
      <c r="AQQ253" s="14"/>
      <c r="AQR253" s="14"/>
      <c r="AQS253" s="14"/>
      <c r="AQT253" s="14"/>
      <c r="AQU253" s="14"/>
      <c r="AQV253" s="14"/>
      <c r="AQW253" s="14"/>
      <c r="AQX253" s="14"/>
      <c r="AQY253" s="14"/>
      <c r="AQZ253" s="14"/>
      <c r="ARA253" s="14"/>
      <c r="ARB253" s="14"/>
      <c r="ARC253" s="14"/>
      <c r="ARD253" s="14"/>
      <c r="ARE253" s="14"/>
      <c r="ARF253" s="14"/>
      <c r="ARG253" s="14"/>
      <c r="ARH253" s="14"/>
      <c r="ARI253" s="14"/>
      <c r="ARJ253" s="14"/>
      <c r="ARK253" s="14"/>
      <c r="ARL253" s="14"/>
      <c r="ARM253" s="14"/>
      <c r="ARN253" s="14"/>
      <c r="ARO253" s="14"/>
      <c r="ARP253" s="14"/>
      <c r="ARQ253" s="14"/>
      <c r="ARR253" s="14"/>
      <c r="ARS253" s="14"/>
      <c r="ART253" s="14"/>
      <c r="ARU253" s="14"/>
      <c r="ARV253" s="14"/>
      <c r="ARW253" s="14"/>
      <c r="ARX253" s="14"/>
      <c r="ARY253" s="14"/>
      <c r="ARZ253" s="14"/>
      <c r="ASA253" s="14"/>
      <c r="ASB253" s="14"/>
      <c r="ASC253" s="14"/>
      <c r="ASD253" s="14"/>
      <c r="ASE253" s="14"/>
      <c r="ASF253" s="14"/>
      <c r="ASG253" s="14"/>
      <c r="ASH253" s="14"/>
      <c r="ASI253" s="14"/>
      <c r="ASJ253" s="14"/>
      <c r="ASK253" s="14"/>
      <c r="ASL253" s="14"/>
      <c r="ASM253" s="14"/>
      <c r="ASN253" s="14"/>
      <c r="ASO253" s="14"/>
      <c r="ASP253" s="14"/>
      <c r="ASQ253" s="14"/>
      <c r="ASR253" s="14"/>
      <c r="ASS253" s="14"/>
      <c r="AST253" s="14"/>
      <c r="ASU253" s="14"/>
      <c r="ASV253" s="14"/>
      <c r="ASW253" s="14"/>
      <c r="ASX253" s="14"/>
      <c r="ASY253" s="14"/>
      <c r="ASZ253" s="14"/>
      <c r="ATA253" s="14"/>
      <c r="ATB253" s="14"/>
      <c r="ATC253" s="14"/>
      <c r="ATD253" s="14"/>
    </row>
    <row r="254" spans="63:1200">
      <c r="BK254" s="14" t="str">
        <f t="shared" si="2117"/>
        <v/>
      </c>
      <c r="ABO254" s="14"/>
      <c r="ABP254" s="14"/>
      <c r="ABQ254" s="14"/>
      <c r="ABR254" s="14"/>
      <c r="ABS254" s="14"/>
      <c r="ABT254" s="14"/>
      <c r="ABU254" s="14"/>
      <c r="ABV254" s="14"/>
      <c r="ABW254" s="14"/>
      <c r="ABX254" s="14"/>
      <c r="ABY254" s="14"/>
      <c r="ABZ254" s="14"/>
      <c r="ACA254" s="14"/>
      <c r="ACB254" s="14"/>
      <c r="ACC254" s="14"/>
      <c r="ACD254" s="14"/>
      <c r="ACE254" s="14"/>
      <c r="ACF254" s="14"/>
      <c r="ACG254" s="14"/>
      <c r="ACH254" s="14"/>
      <c r="ACI254" s="14"/>
      <c r="ACJ254" s="14"/>
      <c r="ACK254" s="14"/>
      <c r="ACL254" s="14"/>
      <c r="ACM254" s="14"/>
      <c r="ACN254" s="14"/>
      <c r="ACO254" s="14"/>
      <c r="ACP254" s="14"/>
      <c r="ACQ254" s="14"/>
      <c r="ACR254" s="14"/>
      <c r="ACS254" s="14"/>
      <c r="ACT254" s="14"/>
      <c r="ACU254" s="14"/>
      <c r="ACV254" s="14"/>
      <c r="ACW254" s="14"/>
      <c r="ACX254" s="14"/>
      <c r="ACY254" s="14"/>
      <c r="ACZ254" s="14"/>
      <c r="ADA254" s="14"/>
      <c r="ADB254" s="14"/>
      <c r="ADC254" s="14"/>
      <c r="ADD254" s="14"/>
      <c r="ADE254" s="14"/>
      <c r="ADF254" s="14"/>
      <c r="ADG254" s="14"/>
      <c r="ADH254" s="14"/>
      <c r="ADI254" s="14"/>
      <c r="ADJ254" s="14"/>
      <c r="ADK254" s="14"/>
      <c r="ADL254" s="14"/>
      <c r="ADM254" s="14"/>
      <c r="ADN254" s="14"/>
      <c r="ADO254" s="14"/>
      <c r="ADP254" s="14"/>
      <c r="ADQ254" s="14"/>
      <c r="ADR254" s="14"/>
      <c r="ADS254" s="14"/>
      <c r="ADT254" s="14"/>
      <c r="ADU254" s="14"/>
      <c r="ADV254" s="14"/>
      <c r="ADW254" s="14"/>
      <c r="ADX254" s="14"/>
      <c r="ADY254" s="14"/>
      <c r="ADZ254" s="14"/>
      <c r="AEA254" s="14"/>
      <c r="AEB254" s="14"/>
      <c r="AEC254" s="14"/>
      <c r="AED254" s="14"/>
      <c r="AEE254" s="14"/>
      <c r="AEF254" s="14"/>
      <c r="AEG254" s="14"/>
      <c r="AEH254" s="14"/>
      <c r="AEI254" s="14"/>
      <c r="AEJ254" s="14"/>
      <c r="AEK254" s="14"/>
      <c r="AEL254" s="14"/>
      <c r="AEM254" s="14"/>
      <c r="AEN254" s="14"/>
      <c r="AEO254" s="14"/>
      <c r="AEP254" s="14"/>
      <c r="AEQ254" s="14"/>
      <c r="AER254" s="14"/>
      <c r="AES254" s="14"/>
      <c r="AET254" s="14"/>
      <c r="AEU254" s="14"/>
      <c r="AEV254" s="14"/>
      <c r="AEW254" s="14"/>
      <c r="AEX254" s="14"/>
      <c r="AEY254" s="14"/>
      <c r="AEZ254" s="14"/>
      <c r="AFA254" s="14"/>
      <c r="AFB254" s="14"/>
      <c r="AFC254" s="14"/>
      <c r="AFD254" s="14"/>
      <c r="AFE254" s="14"/>
      <c r="AFF254" s="14"/>
      <c r="AFG254" s="14"/>
      <c r="AFH254" s="14"/>
      <c r="AFI254" s="14"/>
      <c r="AFJ254" s="14"/>
      <c r="AFK254" s="14"/>
      <c r="AFL254" s="14"/>
      <c r="AFM254" s="14"/>
      <c r="AFN254" s="14"/>
      <c r="AFO254" s="14"/>
      <c r="AFP254" s="14"/>
      <c r="AFQ254" s="14"/>
      <c r="AFR254" s="14"/>
      <c r="AFS254" s="14"/>
      <c r="AFT254" s="14"/>
      <c r="AFU254" s="14"/>
      <c r="AFV254" s="14"/>
      <c r="AFW254" s="14"/>
      <c r="AFX254" s="14"/>
      <c r="AFY254" s="14"/>
      <c r="AFZ254" s="14"/>
      <c r="AGA254" s="14"/>
      <c r="AGB254" s="14"/>
      <c r="AGC254" s="14"/>
      <c r="AGD254" s="14"/>
      <c r="AGE254" s="14"/>
      <c r="AGF254" s="14"/>
      <c r="AGG254" s="14"/>
      <c r="AGH254" s="14"/>
      <c r="AGI254" s="14"/>
      <c r="AGJ254" s="14"/>
      <c r="AGK254" s="14"/>
      <c r="AGL254" s="14"/>
      <c r="AGM254" s="14"/>
      <c r="AGN254" s="14"/>
      <c r="AGO254" s="14"/>
      <c r="AGP254" s="14"/>
      <c r="AGQ254" s="14"/>
      <c r="AGR254" s="14"/>
      <c r="AGS254" s="14"/>
      <c r="AGT254" s="14"/>
      <c r="AGU254" s="14"/>
      <c r="AGV254" s="14"/>
      <c r="AGW254" s="14"/>
      <c r="AGX254" s="14"/>
      <c r="AGY254" s="14"/>
      <c r="AGZ254" s="14"/>
      <c r="AHA254" s="14"/>
      <c r="AHB254" s="14"/>
      <c r="AHC254" s="14"/>
      <c r="AHD254" s="14"/>
      <c r="AHE254" s="14"/>
      <c r="AHF254" s="14"/>
      <c r="AHG254" s="14"/>
      <c r="AHH254" s="14"/>
      <c r="AHI254" s="14"/>
      <c r="AHJ254" s="14"/>
      <c r="AHK254" s="14"/>
      <c r="AHL254" s="14"/>
      <c r="AHM254" s="14"/>
      <c r="AHN254" s="14"/>
      <c r="AHO254" s="14"/>
      <c r="AHP254" s="14"/>
      <c r="AHQ254" s="14"/>
      <c r="AHR254" s="14"/>
      <c r="AHS254" s="14"/>
      <c r="AHT254" s="14"/>
      <c r="AHU254" s="14"/>
      <c r="AHV254" s="14"/>
      <c r="AHW254" s="14"/>
      <c r="AHX254" s="14"/>
      <c r="AHY254" s="14"/>
      <c r="AHZ254" s="14"/>
      <c r="AIA254" s="14"/>
      <c r="AIB254" s="14"/>
      <c r="AIC254" s="14"/>
      <c r="AID254" s="14"/>
      <c r="AIE254" s="14"/>
      <c r="AIF254" s="14"/>
      <c r="AIG254" s="14"/>
      <c r="AIH254" s="14"/>
      <c r="AII254" s="14"/>
      <c r="AIJ254" s="14"/>
      <c r="AIK254" s="14"/>
      <c r="AIL254" s="14"/>
      <c r="AIM254" s="14"/>
      <c r="AIN254" s="14"/>
      <c r="AIO254" s="14"/>
      <c r="AIP254" s="14"/>
      <c r="AIQ254" s="14"/>
      <c r="AIR254" s="14"/>
      <c r="AIS254" s="14"/>
      <c r="AIT254" s="14"/>
      <c r="AIU254" s="14"/>
      <c r="AIV254" s="14"/>
      <c r="AIW254" s="14"/>
      <c r="AIX254" s="14"/>
      <c r="AIY254" s="14"/>
      <c r="AIZ254" s="14"/>
      <c r="AJA254" s="14"/>
      <c r="AJB254" s="14"/>
      <c r="AJC254" s="14"/>
      <c r="AJD254" s="14"/>
      <c r="AJE254" s="14"/>
      <c r="AJF254" s="14"/>
      <c r="AJG254" s="14"/>
      <c r="AJH254" s="14"/>
      <c r="AJI254" s="14"/>
      <c r="AJJ254" s="14"/>
      <c r="AJK254" s="14"/>
      <c r="AJL254" s="14"/>
      <c r="AJM254" s="14"/>
      <c r="AJN254" s="14"/>
      <c r="AJO254" s="14"/>
      <c r="AJP254" s="14"/>
      <c r="AJQ254" s="14"/>
      <c r="AJR254" s="14"/>
      <c r="AJS254" s="14"/>
      <c r="AJT254" s="14"/>
      <c r="AJU254" s="14"/>
      <c r="AJV254" s="14"/>
      <c r="AJW254" s="14"/>
      <c r="AJX254" s="14"/>
      <c r="AJY254" s="14"/>
      <c r="AJZ254" s="14"/>
      <c r="AKA254" s="14"/>
      <c r="AKB254" s="14"/>
      <c r="AKC254" s="14"/>
      <c r="AKD254" s="14"/>
      <c r="AKE254" s="14"/>
      <c r="AKF254" s="14"/>
      <c r="AKG254" s="14"/>
      <c r="AKH254" s="14"/>
      <c r="AKI254" s="14"/>
      <c r="AKJ254" s="14"/>
      <c r="AKK254" s="14"/>
      <c r="AKL254" s="14"/>
      <c r="AKM254" s="14"/>
      <c r="AKN254" s="14"/>
      <c r="AKO254" s="14"/>
      <c r="AKP254" s="14"/>
      <c r="AKQ254" s="14"/>
      <c r="AKR254" s="14"/>
      <c r="AKS254" s="14"/>
      <c r="AKT254" s="14"/>
      <c r="AKU254" s="14"/>
      <c r="AKV254" s="14"/>
      <c r="AKW254" s="14"/>
      <c r="AKX254" s="14"/>
      <c r="AKY254" s="14"/>
      <c r="AKZ254" s="14"/>
      <c r="ALA254" s="14"/>
      <c r="ALB254" s="14"/>
      <c r="ALC254" s="14"/>
      <c r="ALD254" s="14"/>
      <c r="ALE254" s="14"/>
      <c r="ALF254" s="14"/>
      <c r="ALG254" s="14"/>
      <c r="ALH254" s="14"/>
      <c r="ALI254" s="14"/>
      <c r="ALJ254" s="14"/>
      <c r="ALK254" s="14"/>
      <c r="ALL254" s="14"/>
      <c r="ALM254" s="14"/>
      <c r="ALN254" s="14"/>
      <c r="ALO254" s="14"/>
      <c r="ALP254" s="14"/>
      <c r="ALQ254" s="14"/>
      <c r="ALR254" s="14"/>
      <c r="ALS254" s="14"/>
      <c r="ALT254" s="14"/>
      <c r="ALU254" s="14"/>
      <c r="ALV254" s="14"/>
      <c r="ALW254" s="14"/>
      <c r="ALX254" s="14"/>
      <c r="ALY254" s="14"/>
      <c r="ALZ254" s="14"/>
      <c r="AMA254" s="14"/>
      <c r="AMB254" s="14"/>
      <c r="AMC254" s="14"/>
      <c r="AMD254" s="14"/>
      <c r="AME254" s="14"/>
      <c r="AMF254" s="14"/>
      <c r="AMG254" s="14"/>
      <c r="AMH254" s="14"/>
      <c r="AMI254" s="14"/>
      <c r="AMJ254" s="14"/>
      <c r="AMK254" s="14"/>
      <c r="AML254" s="14"/>
      <c r="AMM254" s="14"/>
      <c r="AMN254" s="14"/>
      <c r="AMO254" s="14"/>
      <c r="AMP254" s="14"/>
      <c r="AMQ254" s="14"/>
      <c r="AMR254" s="14"/>
      <c r="AMS254" s="14"/>
      <c r="AMT254" s="14"/>
      <c r="AMU254" s="14"/>
      <c r="AMV254" s="14"/>
      <c r="AMW254" s="14"/>
      <c r="AMX254" s="14"/>
      <c r="AMY254" s="14"/>
      <c r="AMZ254" s="14"/>
      <c r="ANA254" s="14"/>
      <c r="ANB254" s="14"/>
      <c r="ANC254" s="14"/>
      <c r="AND254" s="14"/>
      <c r="ANE254" s="14"/>
      <c r="ANF254" s="14"/>
      <c r="ANG254" s="14"/>
      <c r="ANH254" s="14"/>
      <c r="ANI254" s="14"/>
      <c r="ANJ254" s="14"/>
      <c r="ANK254" s="14"/>
      <c r="ANL254" s="14"/>
      <c r="ANM254" s="14"/>
      <c r="ANN254" s="14"/>
      <c r="ANO254" s="14"/>
      <c r="ANP254" s="14"/>
      <c r="ANQ254" s="14"/>
      <c r="ANR254" s="14"/>
      <c r="ANS254" s="14"/>
      <c r="ANT254" s="14"/>
      <c r="ANU254" s="14"/>
      <c r="ANV254" s="14"/>
      <c r="ANW254" s="14"/>
      <c r="ANX254" s="14"/>
      <c r="ANY254" s="14"/>
      <c r="ANZ254" s="14"/>
      <c r="AOA254" s="14"/>
      <c r="AOB254" s="14"/>
      <c r="AOC254" s="14"/>
      <c r="AOD254" s="14"/>
      <c r="AOE254" s="14"/>
      <c r="AOF254" s="14"/>
      <c r="AOG254" s="14"/>
      <c r="AOH254" s="14"/>
      <c r="AOI254" s="14"/>
      <c r="AOJ254" s="14"/>
      <c r="AOK254" s="14"/>
      <c r="AOL254" s="14"/>
      <c r="AOM254" s="14"/>
      <c r="AON254" s="14"/>
      <c r="AOO254" s="14"/>
      <c r="AOP254" s="14"/>
      <c r="AOQ254" s="14"/>
      <c r="AOR254" s="14"/>
      <c r="AOS254" s="14"/>
      <c r="AOT254" s="14"/>
      <c r="AOU254" s="14"/>
      <c r="AOV254" s="14"/>
      <c r="AOW254" s="14"/>
      <c r="AOX254" s="14"/>
      <c r="AOY254" s="14"/>
      <c r="AOZ254" s="14"/>
      <c r="APA254" s="14"/>
      <c r="APB254" s="14"/>
      <c r="APC254" s="14"/>
      <c r="APD254" s="14"/>
      <c r="APE254" s="14"/>
      <c r="APF254" s="14"/>
      <c r="APG254" s="14"/>
      <c r="APH254" s="14"/>
      <c r="API254" s="14"/>
      <c r="APJ254" s="14"/>
      <c r="APK254" s="14"/>
      <c r="APL254" s="14"/>
      <c r="APM254" s="14"/>
      <c r="APN254" s="14"/>
      <c r="APO254" s="14"/>
      <c r="APP254" s="14"/>
      <c r="APQ254" s="14"/>
      <c r="APR254" s="14"/>
      <c r="APS254" s="14"/>
      <c r="APT254" s="14"/>
      <c r="APU254" s="14"/>
      <c r="APV254" s="14"/>
      <c r="APW254" s="14"/>
      <c r="APX254" s="14"/>
      <c r="APY254" s="14"/>
      <c r="APZ254" s="14"/>
      <c r="AQA254" s="14"/>
      <c r="AQB254" s="14"/>
      <c r="AQC254" s="14"/>
      <c r="AQD254" s="14"/>
      <c r="AQE254" s="14"/>
      <c r="AQF254" s="14"/>
      <c r="AQG254" s="14"/>
      <c r="AQH254" s="14"/>
      <c r="AQI254" s="14"/>
      <c r="AQJ254" s="14"/>
      <c r="AQK254" s="14"/>
      <c r="AQL254" s="14"/>
      <c r="AQM254" s="14"/>
      <c r="AQN254" s="14"/>
      <c r="AQO254" s="14"/>
      <c r="AQP254" s="14"/>
      <c r="AQQ254" s="14"/>
      <c r="AQR254" s="14"/>
      <c r="AQS254" s="14"/>
      <c r="AQT254" s="14"/>
      <c r="AQU254" s="14"/>
      <c r="AQV254" s="14"/>
      <c r="AQW254" s="14"/>
      <c r="AQX254" s="14"/>
      <c r="AQY254" s="14"/>
      <c r="AQZ254" s="14"/>
      <c r="ARA254" s="14"/>
      <c r="ARB254" s="14"/>
      <c r="ARC254" s="14"/>
      <c r="ARD254" s="14"/>
      <c r="ARE254" s="14"/>
      <c r="ARF254" s="14"/>
      <c r="ARG254" s="14"/>
      <c r="ARH254" s="14"/>
      <c r="ARI254" s="14"/>
      <c r="ARJ254" s="14"/>
      <c r="ARK254" s="14"/>
      <c r="ARL254" s="14"/>
      <c r="ARM254" s="14"/>
      <c r="ARN254" s="14"/>
      <c r="ARO254" s="14"/>
      <c r="ARP254" s="14"/>
      <c r="ARQ254" s="14"/>
      <c r="ARR254" s="14"/>
      <c r="ARS254" s="14"/>
      <c r="ART254" s="14"/>
      <c r="ARU254" s="14"/>
      <c r="ARV254" s="14"/>
      <c r="ARW254" s="14"/>
      <c r="ARX254" s="14"/>
      <c r="ARY254" s="14"/>
      <c r="ARZ254" s="14"/>
      <c r="ASA254" s="14"/>
      <c r="ASB254" s="14"/>
      <c r="ASC254" s="14"/>
      <c r="ASD254" s="14"/>
      <c r="ASE254" s="14"/>
      <c r="ASF254" s="14"/>
      <c r="ASG254" s="14"/>
      <c r="ASH254" s="14"/>
      <c r="ASI254" s="14"/>
      <c r="ASJ254" s="14"/>
      <c r="ASK254" s="14"/>
      <c r="ASL254" s="14"/>
      <c r="ASM254" s="14"/>
      <c r="ASN254" s="14"/>
      <c r="ASO254" s="14"/>
      <c r="ASP254" s="14"/>
      <c r="ASQ254" s="14"/>
      <c r="ASR254" s="14"/>
      <c r="ASS254" s="14"/>
      <c r="AST254" s="14"/>
      <c r="ASU254" s="14"/>
      <c r="ASV254" s="14"/>
      <c r="ASW254" s="14"/>
      <c r="ASX254" s="14"/>
      <c r="ASY254" s="14"/>
      <c r="ASZ254" s="14"/>
      <c r="ATA254" s="14"/>
      <c r="ATB254" s="14"/>
      <c r="ATC254" s="14"/>
      <c r="ATD254" s="14"/>
    </row>
    <row r="255" spans="63:1200">
      <c r="BK255" s="14" t="str">
        <f t="shared" si="2117"/>
        <v/>
      </c>
      <c r="ABO255" s="14"/>
      <c r="ABP255" s="14"/>
      <c r="ABQ255" s="14"/>
      <c r="ABR255" s="14"/>
      <c r="ABS255" s="14"/>
      <c r="ABT255" s="14"/>
      <c r="ABU255" s="14"/>
      <c r="ABV255" s="14"/>
      <c r="ABW255" s="14"/>
      <c r="ABX255" s="14"/>
      <c r="ABY255" s="14"/>
      <c r="ABZ255" s="14"/>
      <c r="ACA255" s="14"/>
      <c r="ACB255" s="14"/>
      <c r="ACC255" s="14"/>
      <c r="ACD255" s="14"/>
      <c r="ACE255" s="14"/>
      <c r="ACF255" s="14"/>
      <c r="ACG255" s="14"/>
      <c r="ACH255" s="14"/>
      <c r="ACI255" s="14"/>
      <c r="ACJ255" s="14"/>
      <c r="ACK255" s="14"/>
      <c r="ACL255" s="14"/>
      <c r="ACM255" s="14"/>
      <c r="ACN255" s="14"/>
      <c r="ACO255" s="14"/>
      <c r="ACP255" s="14"/>
      <c r="ACQ255" s="14"/>
      <c r="ACR255" s="14"/>
      <c r="ACS255" s="14"/>
      <c r="ACT255" s="14"/>
      <c r="ACU255" s="14"/>
      <c r="ACV255" s="14"/>
      <c r="ACW255" s="14"/>
      <c r="ACX255" s="14"/>
      <c r="ACY255" s="14"/>
      <c r="ACZ255" s="14"/>
      <c r="ADA255" s="14"/>
      <c r="ADB255" s="14"/>
      <c r="ADC255" s="14"/>
      <c r="ADD255" s="14"/>
      <c r="ADE255" s="14"/>
      <c r="ADF255" s="14"/>
      <c r="ADG255" s="14"/>
      <c r="ADH255" s="14"/>
      <c r="ADI255" s="14"/>
      <c r="ADJ255" s="14"/>
      <c r="ADK255" s="14"/>
      <c r="ADL255" s="14"/>
      <c r="ADM255" s="14"/>
      <c r="ADN255" s="14"/>
      <c r="ADO255" s="14"/>
      <c r="ADP255" s="14"/>
      <c r="ADQ255" s="14"/>
      <c r="ADR255" s="14"/>
      <c r="ADS255" s="14"/>
      <c r="ADT255" s="14"/>
      <c r="ADU255" s="14"/>
      <c r="ADV255" s="14"/>
      <c r="ADW255" s="14"/>
      <c r="ADX255" s="14"/>
      <c r="ADY255" s="14"/>
      <c r="ADZ255" s="14"/>
      <c r="AEA255" s="14"/>
      <c r="AEB255" s="14"/>
      <c r="AEC255" s="14"/>
      <c r="AED255" s="14"/>
      <c r="AEE255" s="14"/>
      <c r="AEF255" s="14"/>
      <c r="AEG255" s="14"/>
      <c r="AEH255" s="14"/>
      <c r="AEI255" s="14"/>
      <c r="AEJ255" s="14"/>
      <c r="AEK255" s="14"/>
      <c r="AEL255" s="14"/>
      <c r="AEM255" s="14"/>
      <c r="AEN255" s="14"/>
      <c r="AEO255" s="14"/>
      <c r="AEP255" s="14"/>
      <c r="AEQ255" s="14"/>
      <c r="AER255" s="14"/>
      <c r="AES255" s="14"/>
      <c r="AET255" s="14"/>
      <c r="AEU255" s="14"/>
      <c r="AEV255" s="14"/>
      <c r="AEW255" s="14"/>
      <c r="AEX255" s="14"/>
      <c r="AEY255" s="14"/>
      <c r="AEZ255" s="14"/>
      <c r="AFA255" s="14"/>
      <c r="AFB255" s="14"/>
      <c r="AFC255" s="14"/>
      <c r="AFD255" s="14"/>
      <c r="AFE255" s="14"/>
      <c r="AFF255" s="14"/>
      <c r="AFG255" s="14"/>
      <c r="AFH255" s="14"/>
      <c r="AFI255" s="14"/>
      <c r="AFJ255" s="14"/>
      <c r="AFK255" s="14"/>
      <c r="AFL255" s="14"/>
      <c r="AFM255" s="14"/>
      <c r="AFN255" s="14"/>
      <c r="AFO255" s="14"/>
      <c r="AFP255" s="14"/>
      <c r="AFQ255" s="14"/>
      <c r="AFR255" s="14"/>
      <c r="AFS255" s="14"/>
      <c r="AFT255" s="14"/>
      <c r="AFU255" s="14"/>
      <c r="AFV255" s="14"/>
      <c r="AFW255" s="14"/>
      <c r="AFX255" s="14"/>
      <c r="AFY255" s="14"/>
      <c r="AFZ255" s="14"/>
      <c r="AGA255" s="14"/>
      <c r="AGB255" s="14"/>
      <c r="AGC255" s="14"/>
      <c r="AGD255" s="14"/>
      <c r="AGE255" s="14"/>
      <c r="AGF255" s="14"/>
      <c r="AGG255" s="14"/>
      <c r="AGH255" s="14"/>
      <c r="AGI255" s="14"/>
      <c r="AGJ255" s="14"/>
      <c r="AGK255" s="14"/>
      <c r="AGL255" s="14"/>
      <c r="AGM255" s="14"/>
      <c r="AGN255" s="14"/>
      <c r="AGO255" s="14"/>
      <c r="AGP255" s="14"/>
      <c r="AGQ255" s="14"/>
      <c r="AGR255" s="14"/>
      <c r="AGS255" s="14"/>
      <c r="AGT255" s="14"/>
      <c r="AGU255" s="14"/>
      <c r="AGV255" s="14"/>
      <c r="AGW255" s="14"/>
      <c r="AGX255" s="14"/>
      <c r="AGY255" s="14"/>
      <c r="AGZ255" s="14"/>
      <c r="AHA255" s="14"/>
      <c r="AHB255" s="14"/>
      <c r="AHC255" s="14"/>
      <c r="AHD255" s="14"/>
      <c r="AHE255" s="14"/>
      <c r="AHF255" s="14"/>
      <c r="AHG255" s="14"/>
      <c r="AHH255" s="14"/>
      <c r="AHI255" s="14"/>
      <c r="AHJ255" s="14"/>
      <c r="AHK255" s="14"/>
      <c r="AHL255" s="14"/>
      <c r="AHM255" s="14"/>
      <c r="AHN255" s="14"/>
      <c r="AHO255" s="14"/>
      <c r="AHP255" s="14"/>
      <c r="AHQ255" s="14"/>
      <c r="AHR255" s="14"/>
      <c r="AHS255" s="14"/>
      <c r="AHT255" s="14"/>
      <c r="AHU255" s="14"/>
      <c r="AHV255" s="14"/>
      <c r="AHW255" s="14"/>
      <c r="AHX255" s="14"/>
      <c r="AHY255" s="14"/>
      <c r="AHZ255" s="14"/>
      <c r="AIA255" s="14"/>
      <c r="AIB255" s="14"/>
      <c r="AIC255" s="14"/>
      <c r="AID255" s="14"/>
      <c r="AIE255" s="14"/>
      <c r="AIF255" s="14"/>
      <c r="AIG255" s="14"/>
      <c r="AIH255" s="14"/>
      <c r="AII255" s="14"/>
      <c r="AIJ255" s="14"/>
      <c r="AIK255" s="14"/>
      <c r="AIL255" s="14"/>
      <c r="AIM255" s="14"/>
      <c r="AIN255" s="14"/>
      <c r="AIO255" s="14"/>
      <c r="AIP255" s="14"/>
      <c r="AIQ255" s="14"/>
      <c r="AIR255" s="14"/>
      <c r="AIS255" s="14"/>
      <c r="AIT255" s="14"/>
      <c r="AIU255" s="14"/>
      <c r="AIV255" s="14"/>
      <c r="AIW255" s="14"/>
      <c r="AIX255" s="14"/>
      <c r="AIY255" s="14"/>
      <c r="AIZ255" s="14"/>
      <c r="AJA255" s="14"/>
      <c r="AJB255" s="14"/>
      <c r="AJC255" s="14"/>
      <c r="AJD255" s="14"/>
      <c r="AJE255" s="14"/>
      <c r="AJF255" s="14"/>
      <c r="AJG255" s="14"/>
      <c r="AJH255" s="14"/>
      <c r="AJI255" s="14"/>
      <c r="AJJ255" s="14"/>
      <c r="AJK255" s="14"/>
      <c r="AJL255" s="14"/>
      <c r="AJM255" s="14"/>
      <c r="AJN255" s="14"/>
      <c r="AJO255" s="14"/>
      <c r="AJP255" s="14"/>
      <c r="AJQ255" s="14"/>
      <c r="AJR255" s="14"/>
      <c r="AJS255" s="14"/>
      <c r="AJT255" s="14"/>
      <c r="AJU255" s="14"/>
      <c r="AJV255" s="14"/>
      <c r="AJW255" s="14"/>
      <c r="AJX255" s="14"/>
      <c r="AJY255" s="14"/>
      <c r="AJZ255" s="14"/>
      <c r="AKA255" s="14"/>
      <c r="AKB255" s="14"/>
      <c r="AKC255" s="14"/>
      <c r="AKD255" s="14"/>
      <c r="AKE255" s="14"/>
      <c r="AKF255" s="14"/>
      <c r="AKG255" s="14"/>
      <c r="AKH255" s="14"/>
      <c r="AKI255" s="14"/>
      <c r="AKJ255" s="14"/>
      <c r="AKK255" s="14"/>
      <c r="AKL255" s="14"/>
      <c r="AKM255" s="14"/>
      <c r="AKN255" s="14"/>
      <c r="AKO255" s="14"/>
      <c r="AKP255" s="14"/>
      <c r="AKQ255" s="14"/>
      <c r="AKR255" s="14"/>
      <c r="AKS255" s="14"/>
      <c r="AKT255" s="14"/>
      <c r="AKU255" s="14"/>
      <c r="AKV255" s="14"/>
      <c r="AKW255" s="14"/>
      <c r="AKX255" s="14"/>
      <c r="AKY255" s="14"/>
      <c r="AKZ255" s="14"/>
      <c r="ALA255" s="14"/>
      <c r="ALB255" s="14"/>
      <c r="ALC255" s="14"/>
      <c r="ALD255" s="14"/>
      <c r="ALE255" s="14"/>
      <c r="ALF255" s="14"/>
      <c r="ALG255" s="14"/>
      <c r="ALH255" s="14"/>
      <c r="ALI255" s="14"/>
      <c r="ALJ255" s="14"/>
      <c r="ALK255" s="14"/>
      <c r="ALL255" s="14"/>
      <c r="ALM255" s="14"/>
      <c r="ALN255" s="14"/>
      <c r="ALO255" s="14"/>
      <c r="ALP255" s="14"/>
      <c r="ALQ255" s="14"/>
      <c r="ALR255" s="14"/>
      <c r="ALS255" s="14"/>
      <c r="ALT255" s="14"/>
      <c r="ALU255" s="14"/>
      <c r="ALV255" s="14"/>
      <c r="ALW255" s="14"/>
      <c r="ALX255" s="14"/>
      <c r="ALY255" s="14"/>
      <c r="ALZ255" s="14"/>
      <c r="AMA255" s="14"/>
      <c r="AMB255" s="14"/>
      <c r="AMC255" s="14"/>
      <c r="AMD255" s="14"/>
      <c r="AME255" s="14"/>
      <c r="AMF255" s="14"/>
      <c r="AMG255" s="14"/>
      <c r="AMH255" s="14"/>
      <c r="AMI255" s="14"/>
      <c r="AMJ255" s="14"/>
      <c r="AMK255" s="14"/>
      <c r="AML255" s="14"/>
      <c r="AMM255" s="14"/>
      <c r="AMN255" s="14"/>
      <c r="AMO255" s="14"/>
      <c r="AMP255" s="14"/>
      <c r="AMQ255" s="14"/>
      <c r="AMR255" s="14"/>
      <c r="AMS255" s="14"/>
      <c r="AMT255" s="14"/>
      <c r="AMU255" s="14"/>
      <c r="AMV255" s="14"/>
      <c r="AMW255" s="14"/>
      <c r="AMX255" s="14"/>
      <c r="AMY255" s="14"/>
      <c r="AMZ255" s="14"/>
      <c r="ANA255" s="14"/>
      <c r="ANB255" s="14"/>
      <c r="ANC255" s="14"/>
      <c r="AND255" s="14"/>
      <c r="ANE255" s="14"/>
      <c r="ANF255" s="14"/>
      <c r="ANG255" s="14"/>
      <c r="ANH255" s="14"/>
      <c r="ANI255" s="14"/>
      <c r="ANJ255" s="14"/>
      <c r="ANK255" s="14"/>
      <c r="ANL255" s="14"/>
      <c r="ANM255" s="14"/>
      <c r="ANN255" s="14"/>
      <c r="ANO255" s="14"/>
      <c r="ANP255" s="14"/>
      <c r="ANQ255" s="14"/>
      <c r="ANR255" s="14"/>
      <c r="ANS255" s="14"/>
      <c r="ANT255" s="14"/>
      <c r="ANU255" s="14"/>
      <c r="ANV255" s="14"/>
      <c r="ANW255" s="14"/>
      <c r="ANX255" s="14"/>
      <c r="ANY255" s="14"/>
      <c r="ANZ255" s="14"/>
      <c r="AOA255" s="14"/>
      <c r="AOB255" s="14"/>
      <c r="AOC255" s="14"/>
      <c r="AOD255" s="14"/>
      <c r="AOE255" s="14"/>
      <c r="AOF255" s="14"/>
      <c r="AOG255" s="14"/>
      <c r="AOH255" s="14"/>
      <c r="AOI255" s="14"/>
      <c r="AOJ255" s="14"/>
      <c r="AOK255" s="14"/>
      <c r="AOL255" s="14"/>
      <c r="AOM255" s="14"/>
      <c r="AON255" s="14"/>
      <c r="AOO255" s="14"/>
      <c r="AOP255" s="14"/>
      <c r="AOQ255" s="14"/>
      <c r="AOR255" s="14"/>
      <c r="AOS255" s="14"/>
      <c r="AOT255" s="14"/>
      <c r="AOU255" s="14"/>
      <c r="AOV255" s="14"/>
      <c r="AOW255" s="14"/>
      <c r="AOX255" s="14"/>
      <c r="AOY255" s="14"/>
      <c r="AOZ255" s="14"/>
      <c r="APA255" s="14"/>
      <c r="APB255" s="14"/>
      <c r="APC255" s="14"/>
      <c r="APD255" s="14"/>
      <c r="APE255" s="14"/>
      <c r="APF255" s="14"/>
      <c r="APG255" s="14"/>
      <c r="APH255" s="14"/>
      <c r="API255" s="14"/>
      <c r="APJ255" s="14"/>
      <c r="APK255" s="14"/>
      <c r="APL255" s="14"/>
      <c r="APM255" s="14"/>
      <c r="APN255" s="14"/>
      <c r="APO255" s="14"/>
      <c r="APP255" s="14"/>
      <c r="APQ255" s="14"/>
      <c r="APR255" s="14"/>
      <c r="APS255" s="14"/>
      <c r="APT255" s="14"/>
      <c r="APU255" s="14"/>
      <c r="APV255" s="14"/>
      <c r="APW255" s="14"/>
      <c r="APX255" s="14"/>
      <c r="APY255" s="14"/>
      <c r="APZ255" s="14"/>
      <c r="AQA255" s="14"/>
      <c r="AQB255" s="14"/>
      <c r="AQC255" s="14"/>
      <c r="AQD255" s="14"/>
      <c r="AQE255" s="14"/>
      <c r="AQF255" s="14"/>
      <c r="AQG255" s="14"/>
      <c r="AQH255" s="14"/>
      <c r="AQI255" s="14"/>
      <c r="AQJ255" s="14"/>
      <c r="AQK255" s="14"/>
      <c r="AQL255" s="14"/>
      <c r="AQM255" s="14"/>
      <c r="AQN255" s="14"/>
      <c r="AQO255" s="14"/>
      <c r="AQP255" s="14"/>
      <c r="AQQ255" s="14"/>
      <c r="AQR255" s="14"/>
      <c r="AQS255" s="14"/>
      <c r="AQT255" s="14"/>
      <c r="AQU255" s="14"/>
      <c r="AQV255" s="14"/>
      <c r="AQW255" s="14"/>
      <c r="AQX255" s="14"/>
      <c r="AQY255" s="14"/>
      <c r="AQZ255" s="14"/>
      <c r="ARA255" s="14"/>
      <c r="ARB255" s="14"/>
      <c r="ARC255" s="14"/>
      <c r="ARD255" s="14"/>
      <c r="ARE255" s="14"/>
      <c r="ARF255" s="14"/>
      <c r="ARG255" s="14"/>
      <c r="ARH255" s="14"/>
      <c r="ARI255" s="14"/>
      <c r="ARJ255" s="14"/>
      <c r="ARK255" s="14"/>
      <c r="ARL255" s="14"/>
      <c r="ARM255" s="14"/>
      <c r="ARN255" s="14"/>
      <c r="ARO255" s="14"/>
      <c r="ARP255" s="14"/>
      <c r="ARQ255" s="14"/>
      <c r="ARR255" s="14"/>
      <c r="ARS255" s="14"/>
      <c r="ART255" s="14"/>
      <c r="ARU255" s="14"/>
      <c r="ARV255" s="14"/>
      <c r="ARW255" s="14"/>
      <c r="ARX255" s="14"/>
      <c r="ARY255" s="14"/>
      <c r="ARZ255" s="14"/>
      <c r="ASA255" s="14"/>
      <c r="ASB255" s="14"/>
      <c r="ASC255" s="14"/>
      <c r="ASD255" s="14"/>
      <c r="ASE255" s="14"/>
      <c r="ASF255" s="14"/>
      <c r="ASG255" s="14"/>
      <c r="ASH255" s="14"/>
      <c r="ASI255" s="14"/>
      <c r="ASJ255" s="14"/>
      <c r="ASK255" s="14"/>
      <c r="ASL255" s="14"/>
      <c r="ASM255" s="14"/>
      <c r="ASN255" s="14"/>
      <c r="ASO255" s="14"/>
      <c r="ASP255" s="14"/>
      <c r="ASQ255" s="14"/>
      <c r="ASR255" s="14"/>
      <c r="ASS255" s="14"/>
      <c r="AST255" s="14"/>
      <c r="ASU255" s="14"/>
      <c r="ASV255" s="14"/>
      <c r="ASW255" s="14"/>
      <c r="ASX255" s="14"/>
      <c r="ASY255" s="14"/>
      <c r="ASZ255" s="14"/>
      <c r="ATA255" s="14"/>
      <c r="ATB255" s="14"/>
      <c r="ATC255" s="14"/>
      <c r="ATD255" s="14"/>
    </row>
    <row r="256" spans="63:1200">
      <c r="BK256" s="14" t="str">
        <f t="shared" si="2117"/>
        <v/>
      </c>
      <c r="ABO256" s="14"/>
      <c r="ABP256" s="14"/>
      <c r="ABQ256" s="14"/>
      <c r="ABR256" s="14"/>
      <c r="ABS256" s="14"/>
      <c r="ABT256" s="14"/>
      <c r="ABU256" s="14"/>
      <c r="ABV256" s="14"/>
      <c r="ABW256" s="14"/>
      <c r="ABX256" s="14"/>
      <c r="ABY256" s="14"/>
      <c r="ABZ256" s="14"/>
      <c r="ACA256" s="14"/>
      <c r="ACB256" s="14"/>
      <c r="ACC256" s="14"/>
      <c r="ACD256" s="14"/>
      <c r="ACE256" s="14"/>
      <c r="ACF256" s="14"/>
      <c r="ACG256" s="14"/>
      <c r="ACH256" s="14"/>
      <c r="ACI256" s="14"/>
      <c r="ACJ256" s="14"/>
      <c r="ACK256" s="14"/>
      <c r="ACL256" s="14"/>
      <c r="ACM256" s="14"/>
      <c r="ACN256" s="14"/>
      <c r="ACO256" s="14"/>
      <c r="ACP256" s="14"/>
      <c r="ACQ256" s="14"/>
      <c r="ACR256" s="14"/>
      <c r="ACS256" s="14"/>
      <c r="ACT256" s="14"/>
      <c r="ACU256" s="14"/>
      <c r="ACV256" s="14"/>
      <c r="ACW256" s="14"/>
      <c r="ACX256" s="14"/>
      <c r="ACY256" s="14"/>
      <c r="ACZ256" s="14"/>
      <c r="ADA256" s="14"/>
      <c r="ADB256" s="14"/>
      <c r="ADC256" s="14"/>
      <c r="ADD256" s="14"/>
      <c r="ADE256" s="14"/>
      <c r="ADF256" s="14"/>
      <c r="ADG256" s="14"/>
      <c r="ADH256" s="14"/>
      <c r="ADI256" s="14"/>
      <c r="ADJ256" s="14"/>
      <c r="ADK256" s="14"/>
      <c r="ADL256" s="14"/>
      <c r="ADM256" s="14"/>
      <c r="ADN256" s="14"/>
      <c r="ADO256" s="14"/>
      <c r="ADP256" s="14"/>
      <c r="ADQ256" s="14"/>
      <c r="ADR256" s="14"/>
      <c r="ADS256" s="14"/>
      <c r="ADT256" s="14"/>
      <c r="ADU256" s="14"/>
      <c r="ADV256" s="14"/>
      <c r="ADW256" s="14"/>
      <c r="ADX256" s="14"/>
      <c r="ADY256" s="14"/>
      <c r="ADZ256" s="14"/>
      <c r="AEA256" s="14"/>
      <c r="AEB256" s="14"/>
      <c r="AEC256" s="14"/>
      <c r="AED256" s="14"/>
      <c r="AEE256" s="14"/>
      <c r="AEF256" s="14"/>
      <c r="AEG256" s="14"/>
      <c r="AEH256" s="14"/>
      <c r="AEI256" s="14"/>
      <c r="AEJ256" s="14"/>
      <c r="AEK256" s="14"/>
      <c r="AEL256" s="14"/>
      <c r="AEM256" s="14"/>
      <c r="AEN256" s="14"/>
      <c r="AEO256" s="14"/>
      <c r="AEP256" s="14"/>
      <c r="AEQ256" s="14"/>
      <c r="AER256" s="14"/>
      <c r="AES256" s="14"/>
      <c r="AET256" s="14"/>
      <c r="AEU256" s="14"/>
      <c r="AEV256" s="14"/>
      <c r="AEW256" s="14"/>
      <c r="AEX256" s="14"/>
      <c r="AEY256" s="14"/>
      <c r="AEZ256" s="14"/>
      <c r="AFA256" s="14"/>
      <c r="AFB256" s="14"/>
      <c r="AFC256" s="14"/>
      <c r="AFD256" s="14"/>
      <c r="AFE256" s="14"/>
      <c r="AFF256" s="14"/>
      <c r="AFG256" s="14"/>
      <c r="AFH256" s="14"/>
      <c r="AFI256" s="14"/>
      <c r="AFJ256" s="14"/>
      <c r="AFK256" s="14"/>
      <c r="AFL256" s="14"/>
      <c r="AFM256" s="14"/>
      <c r="AFN256" s="14"/>
      <c r="AFO256" s="14"/>
      <c r="AFP256" s="14"/>
      <c r="AFQ256" s="14"/>
      <c r="AFR256" s="14"/>
      <c r="AFS256" s="14"/>
      <c r="AFT256" s="14"/>
      <c r="AFU256" s="14"/>
      <c r="AFV256" s="14"/>
      <c r="AFW256" s="14"/>
      <c r="AFX256" s="14"/>
      <c r="AFY256" s="14"/>
      <c r="AFZ256" s="14"/>
      <c r="AGA256" s="14"/>
      <c r="AGB256" s="14"/>
      <c r="AGC256" s="14"/>
      <c r="AGD256" s="14"/>
      <c r="AGE256" s="14"/>
      <c r="AGF256" s="14"/>
      <c r="AGG256" s="14"/>
      <c r="AGH256" s="14"/>
      <c r="AGI256" s="14"/>
      <c r="AGJ256" s="14"/>
      <c r="AGK256" s="14"/>
      <c r="AGL256" s="14"/>
      <c r="AGM256" s="14"/>
      <c r="AGN256" s="14"/>
      <c r="AGO256" s="14"/>
      <c r="AGP256" s="14"/>
      <c r="AGQ256" s="14"/>
      <c r="AGR256" s="14"/>
      <c r="AGS256" s="14"/>
      <c r="AGT256" s="14"/>
      <c r="AGU256" s="14"/>
      <c r="AGV256" s="14"/>
      <c r="AGW256" s="14"/>
      <c r="AGX256" s="14"/>
      <c r="AGY256" s="14"/>
      <c r="AGZ256" s="14"/>
      <c r="AHA256" s="14"/>
      <c r="AHB256" s="14"/>
      <c r="AHC256" s="14"/>
      <c r="AHD256" s="14"/>
      <c r="AHE256" s="14"/>
      <c r="AHF256" s="14"/>
      <c r="AHG256" s="14"/>
      <c r="AHH256" s="14"/>
      <c r="AHI256" s="14"/>
      <c r="AHJ256" s="14"/>
      <c r="AHK256" s="14"/>
      <c r="AHL256" s="14"/>
      <c r="AHM256" s="14"/>
      <c r="AHN256" s="14"/>
      <c r="AHO256" s="14"/>
      <c r="AHP256" s="14"/>
      <c r="AHQ256" s="14"/>
      <c r="AHR256" s="14"/>
      <c r="AHS256" s="14"/>
      <c r="AHT256" s="14"/>
      <c r="AHU256" s="14"/>
      <c r="AHV256" s="14"/>
      <c r="AHW256" s="14"/>
      <c r="AHX256" s="14"/>
      <c r="AHY256" s="14"/>
      <c r="AHZ256" s="14"/>
      <c r="AIA256" s="14"/>
      <c r="AIB256" s="14"/>
      <c r="AIC256" s="14"/>
      <c r="AID256" s="14"/>
      <c r="AIE256" s="14"/>
      <c r="AIF256" s="14"/>
      <c r="AIG256" s="14"/>
      <c r="AIH256" s="14"/>
      <c r="AII256" s="14"/>
      <c r="AIJ256" s="14"/>
      <c r="AIK256" s="14"/>
      <c r="AIL256" s="14"/>
      <c r="AIM256" s="14"/>
      <c r="AIN256" s="14"/>
      <c r="AIO256" s="14"/>
      <c r="AIP256" s="14"/>
      <c r="AIQ256" s="14"/>
      <c r="AIR256" s="14"/>
      <c r="AIS256" s="14"/>
      <c r="AIT256" s="14"/>
      <c r="AIU256" s="14"/>
      <c r="AIV256" s="14"/>
      <c r="AIW256" s="14"/>
      <c r="AIX256" s="14"/>
      <c r="AIY256" s="14"/>
      <c r="AIZ256" s="14"/>
      <c r="AJA256" s="14"/>
      <c r="AJB256" s="14"/>
      <c r="AJC256" s="14"/>
      <c r="AJD256" s="14"/>
      <c r="AJE256" s="14"/>
      <c r="AJF256" s="14"/>
      <c r="AJG256" s="14"/>
      <c r="AJH256" s="14"/>
      <c r="AJI256" s="14"/>
      <c r="AJJ256" s="14"/>
      <c r="AJK256" s="14"/>
      <c r="AJL256" s="14"/>
      <c r="AJM256" s="14"/>
      <c r="AJN256" s="14"/>
      <c r="AJO256" s="14"/>
      <c r="AJP256" s="14"/>
      <c r="AJQ256" s="14"/>
      <c r="AJR256" s="14"/>
      <c r="AJS256" s="14"/>
      <c r="AJT256" s="14"/>
      <c r="AJU256" s="14"/>
      <c r="AJV256" s="14"/>
      <c r="AJW256" s="14"/>
      <c r="AJX256" s="14"/>
      <c r="AJY256" s="14"/>
      <c r="AJZ256" s="14"/>
      <c r="AKA256" s="14"/>
      <c r="AKB256" s="14"/>
      <c r="AKC256" s="14"/>
      <c r="AKD256" s="14"/>
      <c r="AKE256" s="14"/>
      <c r="AKF256" s="14"/>
      <c r="AKG256" s="14"/>
      <c r="AKH256" s="14"/>
      <c r="AKI256" s="14"/>
      <c r="AKJ256" s="14"/>
      <c r="AKK256" s="14"/>
      <c r="AKL256" s="14"/>
      <c r="AKM256" s="14"/>
      <c r="AKN256" s="14"/>
      <c r="AKO256" s="14"/>
      <c r="AKP256" s="14"/>
      <c r="AKQ256" s="14"/>
      <c r="AKR256" s="14"/>
      <c r="AKS256" s="14"/>
      <c r="AKT256" s="14"/>
      <c r="AKU256" s="14"/>
      <c r="AKV256" s="14"/>
      <c r="AKW256" s="14"/>
      <c r="AKX256" s="14"/>
      <c r="AKY256" s="14"/>
      <c r="AKZ256" s="14"/>
      <c r="ALA256" s="14"/>
      <c r="ALB256" s="14"/>
      <c r="ALC256" s="14"/>
      <c r="ALD256" s="14"/>
      <c r="ALE256" s="14"/>
      <c r="ALF256" s="14"/>
      <c r="ALG256" s="14"/>
      <c r="ALH256" s="14"/>
      <c r="ALI256" s="14"/>
      <c r="ALJ256" s="14"/>
      <c r="ALK256" s="14"/>
      <c r="ALL256" s="14"/>
      <c r="ALM256" s="14"/>
      <c r="ALN256" s="14"/>
      <c r="ALO256" s="14"/>
      <c r="ALP256" s="14"/>
      <c r="ALQ256" s="14"/>
      <c r="ALR256" s="14"/>
      <c r="ALS256" s="14"/>
      <c r="ALT256" s="14"/>
      <c r="ALU256" s="14"/>
      <c r="ALV256" s="14"/>
      <c r="ALW256" s="14"/>
      <c r="ALX256" s="14"/>
      <c r="ALY256" s="14"/>
      <c r="ALZ256" s="14"/>
      <c r="AMA256" s="14"/>
      <c r="AMB256" s="14"/>
      <c r="AMC256" s="14"/>
      <c r="AMD256" s="14"/>
      <c r="AME256" s="14"/>
      <c r="AMF256" s="14"/>
      <c r="AMG256" s="14"/>
      <c r="AMH256" s="14"/>
      <c r="AMI256" s="14"/>
      <c r="AMJ256" s="14"/>
      <c r="AMK256" s="14"/>
      <c r="AML256" s="14"/>
      <c r="AMM256" s="14"/>
      <c r="AMN256" s="14"/>
      <c r="AMO256" s="14"/>
      <c r="AMP256" s="14"/>
      <c r="AMQ256" s="14"/>
      <c r="AMR256" s="14"/>
      <c r="AMS256" s="14"/>
      <c r="AMT256" s="14"/>
      <c r="AMU256" s="14"/>
      <c r="AMV256" s="14"/>
      <c r="AMW256" s="14"/>
      <c r="AMX256" s="14"/>
      <c r="AMY256" s="14"/>
      <c r="AMZ256" s="14"/>
      <c r="ANA256" s="14"/>
      <c r="ANB256" s="14"/>
      <c r="ANC256" s="14"/>
      <c r="AND256" s="14"/>
      <c r="ANE256" s="14"/>
      <c r="ANF256" s="14"/>
      <c r="ANG256" s="14"/>
      <c r="ANH256" s="14"/>
      <c r="ANI256" s="14"/>
      <c r="ANJ256" s="14"/>
      <c r="ANK256" s="14"/>
      <c r="ANL256" s="14"/>
      <c r="ANM256" s="14"/>
      <c r="ANN256" s="14"/>
      <c r="ANO256" s="14"/>
      <c r="ANP256" s="14"/>
      <c r="ANQ256" s="14"/>
      <c r="ANR256" s="14"/>
      <c r="ANS256" s="14"/>
      <c r="ANT256" s="14"/>
      <c r="ANU256" s="14"/>
      <c r="ANV256" s="14"/>
      <c r="ANW256" s="14"/>
      <c r="ANX256" s="14"/>
      <c r="ANY256" s="14"/>
      <c r="ANZ256" s="14"/>
      <c r="AOA256" s="14"/>
      <c r="AOB256" s="14"/>
      <c r="AOC256" s="14"/>
      <c r="AOD256" s="14"/>
      <c r="AOE256" s="14"/>
      <c r="AOF256" s="14"/>
      <c r="AOG256" s="14"/>
      <c r="AOH256" s="14"/>
      <c r="AOI256" s="14"/>
      <c r="AOJ256" s="14"/>
      <c r="AOK256" s="14"/>
      <c r="AOL256" s="14"/>
      <c r="AOM256" s="14"/>
      <c r="AON256" s="14"/>
      <c r="AOO256" s="14"/>
      <c r="AOP256" s="14"/>
      <c r="AOQ256" s="14"/>
      <c r="AOR256" s="14"/>
      <c r="AOS256" s="14"/>
      <c r="AOT256" s="14"/>
      <c r="AOU256" s="14"/>
      <c r="AOV256" s="14"/>
      <c r="AOW256" s="14"/>
      <c r="AOX256" s="14"/>
      <c r="AOY256" s="14"/>
      <c r="AOZ256" s="14"/>
      <c r="APA256" s="14"/>
      <c r="APB256" s="14"/>
      <c r="APC256" s="14"/>
      <c r="APD256" s="14"/>
      <c r="APE256" s="14"/>
      <c r="APF256" s="14"/>
      <c r="APG256" s="14"/>
      <c r="APH256" s="14"/>
      <c r="API256" s="14"/>
      <c r="APJ256" s="14"/>
      <c r="APK256" s="14"/>
      <c r="APL256" s="14"/>
      <c r="APM256" s="14"/>
      <c r="APN256" s="14"/>
      <c r="APO256" s="14"/>
      <c r="APP256" s="14"/>
      <c r="APQ256" s="14"/>
      <c r="APR256" s="14"/>
      <c r="APS256" s="14"/>
      <c r="APT256" s="14"/>
      <c r="APU256" s="14"/>
      <c r="APV256" s="14"/>
      <c r="APW256" s="14"/>
      <c r="APX256" s="14"/>
      <c r="APY256" s="14"/>
      <c r="APZ256" s="14"/>
      <c r="AQA256" s="14"/>
      <c r="AQB256" s="14"/>
      <c r="AQC256" s="14"/>
      <c r="AQD256" s="14"/>
      <c r="AQE256" s="14"/>
      <c r="AQF256" s="14"/>
      <c r="AQG256" s="14"/>
      <c r="AQH256" s="14"/>
      <c r="AQI256" s="14"/>
      <c r="AQJ256" s="14"/>
      <c r="AQK256" s="14"/>
      <c r="AQL256" s="14"/>
      <c r="AQM256" s="14"/>
      <c r="AQN256" s="14"/>
      <c r="AQO256" s="14"/>
      <c r="AQP256" s="14"/>
      <c r="AQQ256" s="14"/>
      <c r="AQR256" s="14"/>
      <c r="AQS256" s="14"/>
      <c r="AQT256" s="14"/>
      <c r="AQU256" s="14"/>
      <c r="AQV256" s="14"/>
      <c r="AQW256" s="14"/>
      <c r="AQX256" s="14"/>
      <c r="AQY256" s="14"/>
      <c r="AQZ256" s="14"/>
      <c r="ARA256" s="14"/>
      <c r="ARB256" s="14"/>
      <c r="ARC256" s="14"/>
      <c r="ARD256" s="14"/>
      <c r="ARE256" s="14"/>
      <c r="ARF256" s="14"/>
      <c r="ARG256" s="14"/>
      <c r="ARH256" s="14"/>
      <c r="ARI256" s="14"/>
      <c r="ARJ256" s="14"/>
      <c r="ARK256" s="14"/>
      <c r="ARL256" s="14"/>
      <c r="ARM256" s="14"/>
      <c r="ARN256" s="14"/>
      <c r="ARO256" s="14"/>
      <c r="ARP256" s="14"/>
      <c r="ARQ256" s="14"/>
      <c r="ARR256" s="14"/>
      <c r="ARS256" s="14"/>
      <c r="ART256" s="14"/>
      <c r="ARU256" s="14"/>
      <c r="ARV256" s="14"/>
      <c r="ARW256" s="14"/>
      <c r="ARX256" s="14"/>
      <c r="ARY256" s="14"/>
      <c r="ARZ256" s="14"/>
      <c r="ASA256" s="14"/>
      <c r="ASB256" s="14"/>
      <c r="ASC256" s="14"/>
      <c r="ASD256" s="14"/>
      <c r="ASE256" s="14"/>
      <c r="ASF256" s="14"/>
      <c r="ASG256" s="14"/>
      <c r="ASH256" s="14"/>
      <c r="ASI256" s="14"/>
      <c r="ASJ256" s="14"/>
      <c r="ASK256" s="14"/>
      <c r="ASL256" s="14"/>
      <c r="ASM256" s="14"/>
      <c r="ASN256" s="14"/>
      <c r="ASO256" s="14"/>
      <c r="ASP256" s="14"/>
      <c r="ASQ256" s="14"/>
      <c r="ASR256" s="14"/>
      <c r="ASS256" s="14"/>
      <c r="AST256" s="14"/>
      <c r="ASU256" s="14"/>
      <c r="ASV256" s="14"/>
      <c r="ASW256" s="14"/>
      <c r="ASX256" s="14"/>
      <c r="ASY256" s="14"/>
      <c r="ASZ256" s="14"/>
      <c r="ATA256" s="14"/>
      <c r="ATB256" s="14"/>
      <c r="ATC256" s="14"/>
      <c r="ATD256" s="14"/>
    </row>
    <row r="257" spans="63:1200">
      <c r="BK257" s="14" t="str">
        <f t="shared" si="2117"/>
        <v/>
      </c>
      <c r="ABO257" s="14"/>
      <c r="ABP257" s="14"/>
      <c r="ABQ257" s="14"/>
      <c r="ABR257" s="14"/>
      <c r="ABS257" s="14"/>
      <c r="ABT257" s="14"/>
      <c r="ABU257" s="14"/>
      <c r="ABV257" s="14"/>
      <c r="ABW257" s="14"/>
      <c r="ABX257" s="14"/>
      <c r="ABY257" s="14"/>
      <c r="ABZ257" s="14"/>
      <c r="ACA257" s="14"/>
      <c r="ACB257" s="14"/>
      <c r="ACC257" s="14"/>
      <c r="ACD257" s="14"/>
      <c r="ACE257" s="14"/>
      <c r="ACF257" s="14"/>
      <c r="ACG257" s="14"/>
      <c r="ACH257" s="14"/>
      <c r="ACI257" s="14"/>
      <c r="ACJ257" s="14"/>
      <c r="ACK257" s="14"/>
      <c r="ACL257" s="14"/>
      <c r="ACM257" s="14"/>
      <c r="ACN257" s="14"/>
      <c r="ACO257" s="14"/>
      <c r="ACP257" s="14"/>
      <c r="ACQ257" s="14"/>
      <c r="ACR257" s="14"/>
      <c r="ACS257" s="14"/>
      <c r="ACT257" s="14"/>
      <c r="ACU257" s="14"/>
      <c r="ACV257" s="14"/>
      <c r="ACW257" s="14"/>
      <c r="ACX257" s="14"/>
      <c r="ACY257" s="14"/>
      <c r="ACZ257" s="14"/>
      <c r="ADA257" s="14"/>
      <c r="ADB257" s="14"/>
      <c r="ADC257" s="14"/>
      <c r="ADD257" s="14"/>
      <c r="ADE257" s="14"/>
      <c r="ADF257" s="14"/>
      <c r="ADG257" s="14"/>
      <c r="ADH257" s="14"/>
      <c r="ADI257" s="14"/>
      <c r="ADJ257" s="14"/>
      <c r="ADK257" s="14"/>
      <c r="ADL257" s="14"/>
      <c r="ADM257" s="14"/>
      <c r="ADN257" s="14"/>
      <c r="ADO257" s="14"/>
      <c r="ADP257" s="14"/>
      <c r="ADQ257" s="14"/>
      <c r="ADR257" s="14"/>
      <c r="ADS257" s="14"/>
      <c r="ADT257" s="14"/>
      <c r="ADU257" s="14"/>
      <c r="ADV257" s="14"/>
      <c r="ADW257" s="14"/>
      <c r="ADX257" s="14"/>
      <c r="ADY257" s="14"/>
      <c r="ADZ257" s="14"/>
      <c r="AEA257" s="14"/>
      <c r="AEB257" s="14"/>
      <c r="AEC257" s="14"/>
      <c r="AED257" s="14"/>
      <c r="AEE257" s="14"/>
      <c r="AEF257" s="14"/>
      <c r="AEG257" s="14"/>
      <c r="AEH257" s="14"/>
      <c r="AEI257" s="14"/>
      <c r="AEJ257" s="14"/>
      <c r="AEK257" s="14"/>
      <c r="AEL257" s="14"/>
      <c r="AEM257" s="14"/>
      <c r="AEN257" s="14"/>
      <c r="AEO257" s="14"/>
      <c r="AEP257" s="14"/>
      <c r="AEQ257" s="14"/>
      <c r="AER257" s="14"/>
      <c r="AES257" s="14"/>
      <c r="AET257" s="14"/>
      <c r="AEU257" s="14"/>
      <c r="AEV257" s="14"/>
      <c r="AEW257" s="14"/>
      <c r="AEX257" s="14"/>
      <c r="AEY257" s="14"/>
      <c r="AEZ257" s="14"/>
      <c r="AFA257" s="14"/>
      <c r="AFB257" s="14"/>
      <c r="AFC257" s="14"/>
      <c r="AFD257" s="14"/>
      <c r="AFE257" s="14"/>
      <c r="AFF257" s="14"/>
      <c r="AFG257" s="14"/>
      <c r="AFH257" s="14"/>
      <c r="AFI257" s="14"/>
      <c r="AFJ257" s="14"/>
      <c r="AFK257" s="14"/>
      <c r="AFL257" s="14"/>
      <c r="AFM257" s="14"/>
      <c r="AFN257" s="14"/>
      <c r="AFO257" s="14"/>
      <c r="AFP257" s="14"/>
      <c r="AFQ257" s="14"/>
      <c r="AFR257" s="14"/>
      <c r="AFS257" s="14"/>
      <c r="AFT257" s="14"/>
      <c r="AFU257" s="14"/>
      <c r="AFV257" s="14"/>
      <c r="AFW257" s="14"/>
      <c r="AFX257" s="14"/>
      <c r="AFY257" s="14"/>
      <c r="AFZ257" s="14"/>
      <c r="AGA257" s="14"/>
      <c r="AGB257" s="14"/>
      <c r="AGC257" s="14"/>
      <c r="AGD257" s="14"/>
      <c r="AGE257" s="14"/>
      <c r="AGF257" s="14"/>
      <c r="AGG257" s="14"/>
      <c r="AGH257" s="14"/>
      <c r="AGI257" s="14"/>
      <c r="AGJ257" s="14"/>
      <c r="AGK257" s="14"/>
      <c r="AGL257" s="14"/>
      <c r="AGM257" s="14"/>
      <c r="AGN257" s="14"/>
      <c r="AGO257" s="14"/>
      <c r="AGP257" s="14"/>
      <c r="AGQ257" s="14"/>
      <c r="AGR257" s="14"/>
      <c r="AGS257" s="14"/>
      <c r="AGT257" s="14"/>
      <c r="AGU257" s="14"/>
      <c r="AGV257" s="14"/>
      <c r="AGW257" s="14"/>
      <c r="AGX257" s="14"/>
      <c r="AGY257" s="14"/>
      <c r="AGZ257" s="14"/>
      <c r="AHA257" s="14"/>
      <c r="AHB257" s="14"/>
      <c r="AHC257" s="14"/>
      <c r="AHD257" s="14"/>
      <c r="AHE257" s="14"/>
      <c r="AHF257" s="14"/>
      <c r="AHG257" s="14"/>
      <c r="AHH257" s="14"/>
      <c r="AHI257" s="14"/>
      <c r="AHJ257" s="14"/>
      <c r="AHK257" s="14"/>
      <c r="AHL257" s="14"/>
      <c r="AHM257" s="14"/>
      <c r="AHN257" s="14"/>
      <c r="AHO257" s="14"/>
      <c r="AHP257" s="14"/>
      <c r="AHQ257" s="14"/>
      <c r="AHR257" s="14"/>
      <c r="AHS257" s="14"/>
      <c r="AHT257" s="14"/>
      <c r="AHU257" s="14"/>
      <c r="AHV257" s="14"/>
      <c r="AHW257" s="14"/>
      <c r="AHX257" s="14"/>
      <c r="AHY257" s="14"/>
      <c r="AHZ257" s="14"/>
      <c r="AIA257" s="14"/>
      <c r="AIB257" s="14"/>
      <c r="AIC257" s="14"/>
      <c r="AID257" s="14"/>
      <c r="AIE257" s="14"/>
      <c r="AIF257" s="14"/>
      <c r="AIG257" s="14"/>
      <c r="AIH257" s="14"/>
      <c r="AII257" s="14"/>
      <c r="AIJ257" s="14"/>
      <c r="AIK257" s="14"/>
      <c r="AIL257" s="14"/>
      <c r="AIM257" s="14"/>
      <c r="AIN257" s="14"/>
      <c r="AIO257" s="14"/>
      <c r="AIP257" s="14"/>
      <c r="AIQ257" s="14"/>
      <c r="AIR257" s="14"/>
      <c r="AIS257" s="14"/>
      <c r="AIT257" s="14"/>
      <c r="AIU257" s="14"/>
      <c r="AIV257" s="14"/>
      <c r="AIW257" s="14"/>
      <c r="AIX257" s="14"/>
      <c r="AIY257" s="14"/>
      <c r="AIZ257" s="14"/>
      <c r="AJA257" s="14"/>
      <c r="AJB257" s="14"/>
      <c r="AJC257" s="14"/>
      <c r="AJD257" s="14"/>
      <c r="AJE257" s="14"/>
      <c r="AJF257" s="14"/>
      <c r="AJG257" s="14"/>
      <c r="AJH257" s="14"/>
      <c r="AJI257" s="14"/>
      <c r="AJJ257" s="14"/>
      <c r="AJK257" s="14"/>
      <c r="AJL257" s="14"/>
      <c r="AJM257" s="14"/>
      <c r="AJN257" s="14"/>
      <c r="AJO257" s="14"/>
      <c r="AJP257" s="14"/>
      <c r="AJQ257" s="14"/>
      <c r="AJR257" s="14"/>
      <c r="AJS257" s="14"/>
      <c r="AJT257" s="14"/>
      <c r="AJU257" s="14"/>
      <c r="AJV257" s="14"/>
      <c r="AJW257" s="14"/>
      <c r="AJX257" s="14"/>
      <c r="AJY257" s="14"/>
      <c r="AJZ257" s="14"/>
      <c r="AKA257" s="14"/>
      <c r="AKB257" s="14"/>
      <c r="AKC257" s="14"/>
      <c r="AKD257" s="14"/>
      <c r="AKE257" s="14"/>
      <c r="AKF257" s="14"/>
      <c r="AKG257" s="14"/>
      <c r="AKH257" s="14"/>
      <c r="AKI257" s="14"/>
      <c r="AKJ257" s="14"/>
      <c r="AKK257" s="14"/>
      <c r="AKL257" s="14"/>
      <c r="AKM257" s="14"/>
      <c r="AKN257" s="14"/>
      <c r="AKO257" s="14"/>
      <c r="AKP257" s="14"/>
      <c r="AKQ257" s="14"/>
      <c r="AKR257" s="14"/>
      <c r="AKS257" s="14"/>
      <c r="AKT257" s="14"/>
      <c r="AKU257" s="14"/>
      <c r="AKV257" s="14"/>
      <c r="AKW257" s="14"/>
      <c r="AKX257" s="14"/>
      <c r="AKY257" s="14"/>
      <c r="AKZ257" s="14"/>
      <c r="ALA257" s="14"/>
      <c r="ALB257" s="14"/>
      <c r="ALC257" s="14"/>
      <c r="ALD257" s="14"/>
      <c r="ALE257" s="14"/>
      <c r="ALF257" s="14"/>
      <c r="ALG257" s="14"/>
      <c r="ALH257" s="14"/>
      <c r="ALI257" s="14"/>
      <c r="ALJ257" s="14"/>
      <c r="ALK257" s="14"/>
      <c r="ALL257" s="14"/>
      <c r="ALM257" s="14"/>
      <c r="ALN257" s="14"/>
      <c r="ALO257" s="14"/>
      <c r="ALP257" s="14"/>
      <c r="ALQ257" s="14"/>
      <c r="ALR257" s="14"/>
      <c r="ALS257" s="14"/>
      <c r="ALT257" s="14"/>
      <c r="ALU257" s="14"/>
      <c r="ALV257" s="14"/>
      <c r="ALW257" s="14"/>
      <c r="ALX257" s="14"/>
      <c r="ALY257" s="14"/>
      <c r="ALZ257" s="14"/>
      <c r="AMA257" s="14"/>
      <c r="AMB257" s="14"/>
      <c r="AMC257" s="14"/>
      <c r="AMD257" s="14"/>
      <c r="AME257" s="14"/>
      <c r="AMF257" s="14"/>
      <c r="AMG257" s="14"/>
      <c r="AMH257" s="14"/>
      <c r="AMI257" s="14"/>
      <c r="AMJ257" s="14"/>
      <c r="AMK257" s="14"/>
      <c r="AML257" s="14"/>
      <c r="AMM257" s="14"/>
      <c r="AMN257" s="14"/>
      <c r="AMO257" s="14"/>
      <c r="AMP257" s="14"/>
      <c r="AMQ257" s="14"/>
      <c r="AMR257" s="14"/>
      <c r="AMS257" s="14"/>
      <c r="AMT257" s="14"/>
      <c r="AMU257" s="14"/>
      <c r="AMV257" s="14"/>
      <c r="AMW257" s="14"/>
      <c r="AMX257" s="14"/>
      <c r="AMY257" s="14"/>
      <c r="AMZ257" s="14"/>
      <c r="ANA257" s="14"/>
      <c r="ANB257" s="14"/>
      <c r="ANC257" s="14"/>
      <c r="AND257" s="14"/>
      <c r="ANE257" s="14"/>
      <c r="ANF257" s="14"/>
      <c r="ANG257" s="14"/>
      <c r="ANH257" s="14"/>
      <c r="ANI257" s="14"/>
      <c r="ANJ257" s="14"/>
      <c r="ANK257" s="14"/>
      <c r="ANL257" s="14"/>
      <c r="ANM257" s="14"/>
      <c r="ANN257" s="14"/>
      <c r="ANO257" s="14"/>
      <c r="ANP257" s="14"/>
      <c r="ANQ257" s="14"/>
      <c r="ANR257" s="14"/>
      <c r="ANS257" s="14"/>
      <c r="ANT257" s="14"/>
      <c r="ANU257" s="14"/>
      <c r="ANV257" s="14"/>
      <c r="ANW257" s="14"/>
      <c r="ANX257" s="14"/>
      <c r="ANY257" s="14"/>
      <c r="ANZ257" s="14"/>
      <c r="AOA257" s="14"/>
      <c r="AOB257" s="14"/>
      <c r="AOC257" s="14"/>
      <c r="AOD257" s="14"/>
      <c r="AOE257" s="14"/>
      <c r="AOF257" s="14"/>
      <c r="AOG257" s="14"/>
      <c r="AOH257" s="14"/>
      <c r="AOI257" s="14"/>
      <c r="AOJ257" s="14"/>
      <c r="AOK257" s="14"/>
      <c r="AOL257" s="14"/>
      <c r="AOM257" s="14"/>
      <c r="AON257" s="14"/>
      <c r="AOO257" s="14"/>
      <c r="AOP257" s="14"/>
      <c r="AOQ257" s="14"/>
      <c r="AOR257" s="14"/>
      <c r="AOS257" s="14"/>
      <c r="AOT257" s="14"/>
      <c r="AOU257" s="14"/>
      <c r="AOV257" s="14"/>
      <c r="AOW257" s="14"/>
      <c r="AOX257" s="14"/>
      <c r="AOY257" s="14"/>
      <c r="AOZ257" s="14"/>
      <c r="APA257" s="14"/>
      <c r="APB257" s="14"/>
      <c r="APC257" s="14"/>
      <c r="APD257" s="14"/>
      <c r="APE257" s="14"/>
      <c r="APF257" s="14"/>
      <c r="APG257" s="14"/>
      <c r="APH257" s="14"/>
      <c r="API257" s="14"/>
      <c r="APJ257" s="14"/>
      <c r="APK257" s="14"/>
      <c r="APL257" s="14"/>
      <c r="APM257" s="14"/>
      <c r="APN257" s="14"/>
      <c r="APO257" s="14"/>
      <c r="APP257" s="14"/>
      <c r="APQ257" s="14"/>
      <c r="APR257" s="14"/>
      <c r="APS257" s="14"/>
      <c r="APT257" s="14"/>
      <c r="APU257" s="14"/>
      <c r="APV257" s="14"/>
      <c r="APW257" s="14"/>
      <c r="APX257" s="14"/>
      <c r="APY257" s="14"/>
      <c r="APZ257" s="14"/>
      <c r="AQA257" s="14"/>
      <c r="AQB257" s="14"/>
      <c r="AQC257" s="14"/>
      <c r="AQD257" s="14"/>
      <c r="AQE257" s="14"/>
      <c r="AQF257" s="14"/>
      <c r="AQG257" s="14"/>
      <c r="AQH257" s="14"/>
      <c r="AQI257" s="14"/>
      <c r="AQJ257" s="14"/>
      <c r="AQK257" s="14"/>
      <c r="AQL257" s="14"/>
      <c r="AQM257" s="14"/>
      <c r="AQN257" s="14"/>
      <c r="AQO257" s="14"/>
      <c r="AQP257" s="14"/>
      <c r="AQQ257" s="14"/>
      <c r="AQR257" s="14"/>
      <c r="AQS257" s="14"/>
      <c r="AQT257" s="14"/>
      <c r="AQU257" s="14"/>
      <c r="AQV257" s="14"/>
      <c r="AQW257" s="14"/>
      <c r="AQX257" s="14"/>
      <c r="AQY257" s="14"/>
      <c r="AQZ257" s="14"/>
      <c r="ARA257" s="14"/>
      <c r="ARB257" s="14"/>
      <c r="ARC257" s="14"/>
      <c r="ARD257" s="14"/>
      <c r="ARE257" s="14"/>
      <c r="ARF257" s="14"/>
      <c r="ARG257" s="14"/>
      <c r="ARH257" s="14"/>
      <c r="ARI257" s="14"/>
      <c r="ARJ257" s="14"/>
      <c r="ARK257" s="14"/>
      <c r="ARL257" s="14"/>
      <c r="ARM257" s="14"/>
      <c r="ARN257" s="14"/>
      <c r="ARO257" s="14"/>
      <c r="ARP257" s="14"/>
      <c r="ARQ257" s="14"/>
      <c r="ARR257" s="14"/>
      <c r="ARS257" s="14"/>
      <c r="ART257" s="14"/>
      <c r="ARU257" s="14"/>
      <c r="ARV257" s="14"/>
      <c r="ARW257" s="14"/>
      <c r="ARX257" s="14"/>
      <c r="ARY257" s="14"/>
      <c r="ARZ257" s="14"/>
      <c r="ASA257" s="14"/>
      <c r="ASB257" s="14"/>
      <c r="ASC257" s="14"/>
      <c r="ASD257" s="14"/>
      <c r="ASE257" s="14"/>
      <c r="ASF257" s="14"/>
      <c r="ASG257" s="14"/>
      <c r="ASH257" s="14"/>
      <c r="ASI257" s="14"/>
      <c r="ASJ257" s="14"/>
      <c r="ASK257" s="14"/>
      <c r="ASL257" s="14"/>
      <c r="ASM257" s="14"/>
      <c r="ASN257" s="14"/>
      <c r="ASO257" s="14"/>
      <c r="ASP257" s="14"/>
      <c r="ASQ257" s="14"/>
      <c r="ASR257" s="14"/>
      <c r="ASS257" s="14"/>
      <c r="AST257" s="14"/>
      <c r="ASU257" s="14"/>
      <c r="ASV257" s="14"/>
      <c r="ASW257" s="14"/>
      <c r="ASX257" s="14"/>
      <c r="ASY257" s="14"/>
      <c r="ASZ257" s="14"/>
      <c r="ATA257" s="14"/>
      <c r="ATB257" s="14"/>
      <c r="ATC257" s="14"/>
      <c r="ATD257" s="14"/>
    </row>
    <row r="258" spans="63:1200">
      <c r="BK258" s="14" t="str">
        <f t="shared" si="2117"/>
        <v/>
      </c>
      <c r="ABO258" s="14"/>
      <c r="ABP258" s="14"/>
      <c r="ABQ258" s="14"/>
      <c r="ABR258" s="14"/>
      <c r="ABS258" s="14"/>
      <c r="ABT258" s="14"/>
      <c r="ABU258" s="14"/>
      <c r="ABV258" s="14"/>
      <c r="ABW258" s="14"/>
      <c r="ABX258" s="14"/>
      <c r="ABY258" s="14"/>
      <c r="ABZ258" s="14"/>
      <c r="ACA258" s="14"/>
      <c r="ACB258" s="14"/>
      <c r="ACC258" s="14"/>
      <c r="ACD258" s="14"/>
      <c r="ACE258" s="14"/>
      <c r="ACF258" s="14"/>
      <c r="ACG258" s="14"/>
      <c r="ACH258" s="14"/>
      <c r="ACI258" s="14"/>
      <c r="ACJ258" s="14"/>
      <c r="ACK258" s="14"/>
      <c r="ACL258" s="14"/>
      <c r="ACM258" s="14"/>
      <c r="ACN258" s="14"/>
      <c r="ACO258" s="14"/>
      <c r="ACP258" s="14"/>
      <c r="ACQ258" s="14"/>
      <c r="ACR258" s="14"/>
      <c r="ACS258" s="14"/>
      <c r="ACT258" s="14"/>
      <c r="ACU258" s="14"/>
      <c r="ACV258" s="14"/>
      <c r="ACW258" s="14"/>
      <c r="ACX258" s="14"/>
      <c r="ACY258" s="14"/>
      <c r="ACZ258" s="14"/>
      <c r="ADA258" s="14"/>
      <c r="ADB258" s="14"/>
      <c r="ADC258" s="14"/>
      <c r="ADD258" s="14"/>
      <c r="ADE258" s="14"/>
      <c r="ADF258" s="14"/>
      <c r="ADG258" s="14"/>
      <c r="ADH258" s="14"/>
      <c r="ADI258" s="14"/>
      <c r="ADJ258" s="14"/>
      <c r="ADK258" s="14"/>
      <c r="ADL258" s="14"/>
      <c r="ADM258" s="14"/>
      <c r="ADN258" s="14"/>
      <c r="ADO258" s="14"/>
      <c r="ADP258" s="14"/>
      <c r="ADQ258" s="14"/>
      <c r="ADR258" s="14"/>
      <c r="ADS258" s="14"/>
      <c r="ADT258" s="14"/>
      <c r="ADU258" s="14"/>
      <c r="ADV258" s="14"/>
      <c r="ADW258" s="14"/>
      <c r="ADX258" s="14"/>
      <c r="ADY258" s="14"/>
      <c r="ADZ258" s="14"/>
      <c r="AEA258" s="14"/>
      <c r="AEB258" s="14"/>
      <c r="AEC258" s="14"/>
      <c r="AED258" s="14"/>
      <c r="AEE258" s="14"/>
      <c r="AEF258" s="14"/>
      <c r="AEG258" s="14"/>
      <c r="AEH258" s="14"/>
      <c r="AEI258" s="14"/>
      <c r="AEJ258" s="14"/>
      <c r="AEK258" s="14"/>
      <c r="AEL258" s="14"/>
      <c r="AEM258" s="14"/>
      <c r="AEN258" s="14"/>
      <c r="AEO258" s="14"/>
      <c r="AEP258" s="14"/>
      <c r="AEQ258" s="14"/>
      <c r="AER258" s="14"/>
      <c r="AES258" s="14"/>
      <c r="AET258" s="14"/>
      <c r="AEU258" s="14"/>
      <c r="AEV258" s="14"/>
      <c r="AEW258" s="14"/>
      <c r="AEX258" s="14"/>
      <c r="AEY258" s="14"/>
      <c r="AEZ258" s="14"/>
      <c r="AFA258" s="14"/>
      <c r="AFB258" s="14"/>
      <c r="AFC258" s="14"/>
      <c r="AFD258" s="14"/>
      <c r="AFE258" s="14"/>
      <c r="AFF258" s="14"/>
      <c r="AFG258" s="14"/>
      <c r="AFH258" s="14"/>
      <c r="AFI258" s="14"/>
      <c r="AFJ258" s="14"/>
      <c r="AFK258" s="14"/>
      <c r="AFL258" s="14"/>
      <c r="AFM258" s="14"/>
      <c r="AFN258" s="14"/>
      <c r="AFO258" s="14"/>
      <c r="AFP258" s="14"/>
      <c r="AFQ258" s="14"/>
      <c r="AFR258" s="14"/>
      <c r="AFS258" s="14"/>
      <c r="AFT258" s="14"/>
      <c r="AFU258" s="14"/>
      <c r="AFV258" s="14"/>
      <c r="AFW258" s="14"/>
      <c r="AFX258" s="14"/>
      <c r="AFY258" s="14"/>
      <c r="AFZ258" s="14"/>
      <c r="AGA258" s="14"/>
      <c r="AGB258" s="14"/>
      <c r="AGC258" s="14"/>
      <c r="AGD258" s="14"/>
      <c r="AGE258" s="14"/>
      <c r="AGF258" s="14"/>
      <c r="AGG258" s="14"/>
      <c r="AGH258" s="14"/>
      <c r="AGI258" s="14"/>
      <c r="AGJ258" s="14"/>
      <c r="AGK258" s="14"/>
      <c r="AGL258" s="14"/>
      <c r="AGM258" s="14"/>
      <c r="AGN258" s="14"/>
      <c r="AGO258" s="14"/>
      <c r="AGP258" s="14"/>
      <c r="AGQ258" s="14"/>
      <c r="AGR258" s="14"/>
      <c r="AGS258" s="14"/>
      <c r="AGT258" s="14"/>
      <c r="AGU258" s="14"/>
      <c r="AGV258" s="14"/>
      <c r="AGW258" s="14"/>
      <c r="AGX258" s="14"/>
      <c r="AGY258" s="14"/>
      <c r="AGZ258" s="14"/>
      <c r="AHA258" s="14"/>
      <c r="AHB258" s="14"/>
      <c r="AHC258" s="14"/>
      <c r="AHD258" s="14"/>
      <c r="AHE258" s="14"/>
      <c r="AHF258" s="14"/>
      <c r="AHG258" s="14"/>
      <c r="AHH258" s="14"/>
      <c r="AHI258" s="14"/>
      <c r="AHJ258" s="14"/>
      <c r="AHK258" s="14"/>
      <c r="AHL258" s="14"/>
      <c r="AHM258" s="14"/>
      <c r="AHN258" s="14"/>
      <c r="AHO258" s="14"/>
      <c r="AHP258" s="14"/>
      <c r="AHQ258" s="14"/>
      <c r="AHR258" s="14"/>
      <c r="AHS258" s="14"/>
      <c r="AHT258" s="14"/>
      <c r="AHU258" s="14"/>
      <c r="AHV258" s="14"/>
      <c r="AHW258" s="14"/>
      <c r="AHX258" s="14"/>
      <c r="AHY258" s="14"/>
      <c r="AHZ258" s="14"/>
      <c r="AIA258" s="14"/>
      <c r="AIB258" s="14"/>
      <c r="AIC258" s="14"/>
      <c r="AID258" s="14"/>
      <c r="AIE258" s="14"/>
      <c r="AIF258" s="14"/>
      <c r="AIG258" s="14"/>
      <c r="AIH258" s="14"/>
      <c r="AII258" s="14"/>
      <c r="AIJ258" s="14"/>
      <c r="AIK258" s="14"/>
      <c r="AIL258" s="14"/>
      <c r="AIM258" s="14"/>
      <c r="AIN258" s="14"/>
      <c r="AIO258" s="14"/>
      <c r="AIP258" s="14"/>
      <c r="AIQ258" s="14"/>
      <c r="AIR258" s="14"/>
      <c r="AIS258" s="14"/>
      <c r="AIT258" s="14"/>
      <c r="AIU258" s="14"/>
      <c r="AIV258" s="14"/>
      <c r="AIW258" s="14"/>
      <c r="AIX258" s="14"/>
      <c r="AIY258" s="14"/>
      <c r="AIZ258" s="14"/>
      <c r="AJA258" s="14"/>
      <c r="AJB258" s="14"/>
      <c r="AJC258" s="14"/>
      <c r="AJD258" s="14"/>
      <c r="AJE258" s="14"/>
      <c r="AJF258" s="14"/>
      <c r="AJG258" s="14"/>
      <c r="AJH258" s="14"/>
      <c r="AJI258" s="14"/>
      <c r="AJJ258" s="14"/>
      <c r="AJK258" s="14"/>
      <c r="AJL258" s="14"/>
      <c r="AJM258" s="14"/>
      <c r="AJN258" s="14"/>
      <c r="AJO258" s="14"/>
      <c r="AJP258" s="14"/>
      <c r="AJQ258" s="14"/>
      <c r="AJR258" s="14"/>
      <c r="AJS258" s="14"/>
      <c r="AJT258" s="14"/>
      <c r="AJU258" s="14"/>
      <c r="AJV258" s="14"/>
      <c r="AJW258" s="14"/>
      <c r="AJX258" s="14"/>
      <c r="AJY258" s="14"/>
      <c r="AJZ258" s="14"/>
      <c r="AKA258" s="14"/>
      <c r="AKB258" s="14"/>
      <c r="AKC258" s="14"/>
      <c r="AKD258" s="14"/>
      <c r="AKE258" s="14"/>
      <c r="AKF258" s="14"/>
      <c r="AKG258" s="14"/>
      <c r="AKH258" s="14"/>
      <c r="AKI258" s="14"/>
      <c r="AKJ258" s="14"/>
      <c r="AKK258" s="14"/>
      <c r="AKL258" s="14"/>
      <c r="AKM258" s="14"/>
      <c r="AKN258" s="14"/>
      <c r="AKO258" s="14"/>
      <c r="AKP258" s="14"/>
      <c r="AKQ258" s="14"/>
      <c r="AKR258" s="14"/>
      <c r="AKS258" s="14"/>
      <c r="AKT258" s="14"/>
      <c r="AKU258" s="14"/>
      <c r="AKV258" s="14"/>
      <c r="AKW258" s="14"/>
      <c r="AKX258" s="14"/>
      <c r="AKY258" s="14"/>
      <c r="AKZ258" s="14"/>
      <c r="ALA258" s="14"/>
      <c r="ALB258" s="14"/>
      <c r="ALC258" s="14"/>
      <c r="ALD258" s="14"/>
      <c r="ALE258" s="14"/>
      <c r="ALF258" s="14"/>
      <c r="ALG258" s="14"/>
      <c r="ALH258" s="14"/>
      <c r="ALI258" s="14"/>
      <c r="ALJ258" s="14"/>
      <c r="ALK258" s="14"/>
      <c r="ALL258" s="14"/>
      <c r="ALM258" s="14"/>
      <c r="ALN258" s="14"/>
      <c r="ALO258" s="14"/>
      <c r="ALP258" s="14"/>
      <c r="ALQ258" s="14"/>
      <c r="ALR258" s="14"/>
      <c r="ALS258" s="14"/>
      <c r="ALT258" s="14"/>
      <c r="ALU258" s="14"/>
      <c r="ALV258" s="14"/>
      <c r="ALW258" s="14"/>
      <c r="ALX258" s="14"/>
      <c r="ALY258" s="14"/>
      <c r="ALZ258" s="14"/>
      <c r="AMA258" s="14"/>
      <c r="AMB258" s="14"/>
      <c r="AMC258" s="14"/>
      <c r="AMD258" s="14"/>
      <c r="AME258" s="14"/>
      <c r="AMF258" s="14"/>
      <c r="AMG258" s="14"/>
      <c r="AMH258" s="14"/>
      <c r="AMI258" s="14"/>
      <c r="AMJ258" s="14"/>
      <c r="AMK258" s="14"/>
      <c r="AML258" s="14"/>
      <c r="AMM258" s="14"/>
      <c r="AMN258" s="14"/>
      <c r="AMO258" s="14"/>
      <c r="AMP258" s="14"/>
      <c r="AMQ258" s="14"/>
      <c r="AMR258" s="14"/>
      <c r="AMS258" s="14"/>
      <c r="AMT258" s="14"/>
      <c r="AMU258" s="14"/>
      <c r="AMV258" s="14"/>
      <c r="AMW258" s="14"/>
      <c r="AMX258" s="14"/>
      <c r="AMY258" s="14"/>
      <c r="AMZ258" s="14"/>
      <c r="ANA258" s="14"/>
      <c r="ANB258" s="14"/>
      <c r="ANC258" s="14"/>
      <c r="AND258" s="14"/>
      <c r="ANE258" s="14"/>
      <c r="ANF258" s="14"/>
      <c r="ANG258" s="14"/>
      <c r="ANH258" s="14"/>
      <c r="ANI258" s="14"/>
      <c r="ANJ258" s="14"/>
      <c r="ANK258" s="14"/>
      <c r="ANL258" s="14"/>
      <c r="ANM258" s="14"/>
      <c r="ANN258" s="14"/>
      <c r="ANO258" s="14"/>
      <c r="ANP258" s="14"/>
      <c r="ANQ258" s="14"/>
      <c r="ANR258" s="14"/>
      <c r="ANS258" s="14"/>
      <c r="ANT258" s="14"/>
      <c r="ANU258" s="14"/>
      <c r="ANV258" s="14"/>
      <c r="ANW258" s="14"/>
      <c r="ANX258" s="14"/>
      <c r="ANY258" s="14"/>
      <c r="ANZ258" s="14"/>
      <c r="AOA258" s="14"/>
      <c r="AOB258" s="14"/>
      <c r="AOC258" s="14"/>
      <c r="AOD258" s="14"/>
      <c r="AOE258" s="14"/>
      <c r="AOF258" s="14"/>
      <c r="AOG258" s="14"/>
      <c r="AOH258" s="14"/>
      <c r="AOI258" s="14"/>
      <c r="AOJ258" s="14"/>
      <c r="AOK258" s="14"/>
      <c r="AOL258" s="14"/>
      <c r="AOM258" s="14"/>
      <c r="AON258" s="14"/>
      <c r="AOO258" s="14"/>
      <c r="AOP258" s="14"/>
      <c r="AOQ258" s="14"/>
      <c r="AOR258" s="14"/>
      <c r="AOS258" s="14"/>
      <c r="AOT258" s="14"/>
      <c r="AOU258" s="14"/>
      <c r="AOV258" s="14"/>
      <c r="AOW258" s="14"/>
      <c r="AOX258" s="14"/>
      <c r="AOY258" s="14"/>
      <c r="AOZ258" s="14"/>
      <c r="APA258" s="14"/>
      <c r="APB258" s="14"/>
      <c r="APC258" s="14"/>
      <c r="APD258" s="14"/>
      <c r="APE258" s="14"/>
      <c r="APF258" s="14"/>
      <c r="APG258" s="14"/>
      <c r="APH258" s="14"/>
      <c r="API258" s="14"/>
      <c r="APJ258" s="14"/>
      <c r="APK258" s="14"/>
      <c r="APL258" s="14"/>
      <c r="APM258" s="14"/>
      <c r="APN258" s="14"/>
      <c r="APO258" s="14"/>
      <c r="APP258" s="14"/>
      <c r="APQ258" s="14"/>
      <c r="APR258" s="14"/>
      <c r="APS258" s="14"/>
      <c r="APT258" s="14"/>
      <c r="APU258" s="14"/>
      <c r="APV258" s="14"/>
      <c r="APW258" s="14"/>
      <c r="APX258" s="14"/>
      <c r="APY258" s="14"/>
      <c r="APZ258" s="14"/>
      <c r="AQA258" s="14"/>
      <c r="AQB258" s="14"/>
      <c r="AQC258" s="14"/>
      <c r="AQD258" s="14"/>
      <c r="AQE258" s="14"/>
      <c r="AQF258" s="14"/>
      <c r="AQG258" s="14"/>
      <c r="AQH258" s="14"/>
      <c r="AQI258" s="14"/>
      <c r="AQJ258" s="14"/>
      <c r="AQK258" s="14"/>
      <c r="AQL258" s="14"/>
      <c r="AQM258" s="14"/>
      <c r="AQN258" s="14"/>
      <c r="AQO258" s="14"/>
      <c r="AQP258" s="14"/>
      <c r="AQQ258" s="14"/>
      <c r="AQR258" s="14"/>
      <c r="AQS258" s="14"/>
      <c r="AQT258" s="14"/>
      <c r="AQU258" s="14"/>
      <c r="AQV258" s="14"/>
      <c r="AQW258" s="14"/>
      <c r="AQX258" s="14"/>
      <c r="AQY258" s="14"/>
      <c r="AQZ258" s="14"/>
      <c r="ARA258" s="14"/>
      <c r="ARB258" s="14"/>
      <c r="ARC258" s="14"/>
      <c r="ARD258" s="14"/>
      <c r="ARE258" s="14"/>
      <c r="ARF258" s="14"/>
      <c r="ARG258" s="14"/>
      <c r="ARH258" s="14"/>
      <c r="ARI258" s="14"/>
      <c r="ARJ258" s="14"/>
      <c r="ARK258" s="14"/>
      <c r="ARL258" s="14"/>
      <c r="ARM258" s="14"/>
      <c r="ARN258" s="14"/>
      <c r="ARO258" s="14"/>
      <c r="ARP258" s="14"/>
      <c r="ARQ258" s="14"/>
      <c r="ARR258" s="14"/>
      <c r="ARS258" s="14"/>
      <c r="ART258" s="14"/>
      <c r="ARU258" s="14"/>
      <c r="ARV258" s="14"/>
      <c r="ARW258" s="14"/>
      <c r="ARX258" s="14"/>
      <c r="ARY258" s="14"/>
      <c r="ARZ258" s="14"/>
      <c r="ASA258" s="14"/>
      <c r="ASB258" s="14"/>
      <c r="ASC258" s="14"/>
      <c r="ASD258" s="14"/>
      <c r="ASE258" s="14"/>
      <c r="ASF258" s="14"/>
      <c r="ASG258" s="14"/>
      <c r="ASH258" s="14"/>
      <c r="ASI258" s="14"/>
      <c r="ASJ258" s="14"/>
      <c r="ASK258" s="14"/>
      <c r="ASL258" s="14"/>
      <c r="ASM258" s="14"/>
      <c r="ASN258" s="14"/>
      <c r="ASO258" s="14"/>
      <c r="ASP258" s="14"/>
      <c r="ASQ258" s="14"/>
      <c r="ASR258" s="14"/>
      <c r="ASS258" s="14"/>
      <c r="AST258" s="14"/>
      <c r="ASU258" s="14"/>
      <c r="ASV258" s="14"/>
      <c r="ASW258" s="14"/>
      <c r="ASX258" s="14"/>
      <c r="ASY258" s="14"/>
      <c r="ASZ258" s="14"/>
      <c r="ATA258" s="14"/>
      <c r="ATB258" s="14"/>
      <c r="ATC258" s="14"/>
      <c r="ATD258" s="14"/>
    </row>
    <row r="259" spans="63:1200">
      <c r="BK259" s="14" t="str">
        <f t="shared" ref="BK259:BK322" si="2118">IF(H259,IF(AND(NOT(BA259),AU259),AND(AC259=0,IF(CA259="",TRUE,NOT(CA259))),""),"")</f>
        <v/>
      </c>
      <c r="ABO259" s="14"/>
      <c r="ABP259" s="14"/>
      <c r="ABQ259" s="14"/>
      <c r="ABR259" s="14"/>
      <c r="ABS259" s="14"/>
      <c r="ABT259" s="14"/>
      <c r="ABU259" s="14"/>
      <c r="ABV259" s="14"/>
      <c r="ABW259" s="14"/>
      <c r="ABX259" s="14"/>
      <c r="ABY259" s="14"/>
      <c r="ABZ259" s="14"/>
      <c r="ACA259" s="14"/>
      <c r="ACB259" s="14"/>
      <c r="ACC259" s="14"/>
      <c r="ACD259" s="14"/>
      <c r="ACE259" s="14"/>
      <c r="ACF259" s="14"/>
      <c r="ACG259" s="14"/>
      <c r="ACH259" s="14"/>
      <c r="ACI259" s="14"/>
      <c r="ACJ259" s="14"/>
      <c r="ACK259" s="14"/>
      <c r="ACL259" s="14"/>
      <c r="ACM259" s="14"/>
      <c r="ACN259" s="14"/>
      <c r="ACO259" s="14"/>
      <c r="ACP259" s="14"/>
      <c r="ACQ259" s="14"/>
      <c r="ACR259" s="14"/>
      <c r="ACS259" s="14"/>
      <c r="ACT259" s="14"/>
      <c r="ACU259" s="14"/>
      <c r="ACV259" s="14"/>
      <c r="ACW259" s="14"/>
      <c r="ACX259" s="14"/>
      <c r="ACY259" s="14"/>
      <c r="ACZ259" s="14"/>
      <c r="ADA259" s="14"/>
      <c r="ADB259" s="14"/>
      <c r="ADC259" s="14"/>
      <c r="ADD259" s="14"/>
      <c r="ADE259" s="14"/>
      <c r="ADF259" s="14"/>
      <c r="ADG259" s="14"/>
      <c r="ADH259" s="14"/>
      <c r="ADI259" s="14"/>
      <c r="ADJ259" s="14"/>
      <c r="ADK259" s="14"/>
      <c r="ADL259" s="14"/>
      <c r="ADM259" s="14"/>
      <c r="ADN259" s="14"/>
      <c r="ADO259" s="14"/>
      <c r="ADP259" s="14"/>
      <c r="ADQ259" s="14"/>
      <c r="ADR259" s="14"/>
      <c r="ADS259" s="14"/>
      <c r="ADT259" s="14"/>
      <c r="ADU259" s="14"/>
      <c r="ADV259" s="14"/>
      <c r="ADW259" s="14"/>
      <c r="ADX259" s="14"/>
      <c r="ADY259" s="14"/>
      <c r="ADZ259" s="14"/>
      <c r="AEA259" s="14"/>
      <c r="AEB259" s="14"/>
      <c r="AEC259" s="14"/>
      <c r="AED259" s="14"/>
      <c r="AEE259" s="14"/>
      <c r="AEF259" s="14"/>
      <c r="AEG259" s="14"/>
      <c r="AEH259" s="14"/>
      <c r="AEI259" s="14"/>
      <c r="AEJ259" s="14"/>
      <c r="AEK259" s="14"/>
      <c r="AEL259" s="14"/>
      <c r="AEM259" s="14"/>
      <c r="AEN259" s="14"/>
      <c r="AEO259" s="14"/>
      <c r="AEP259" s="14"/>
      <c r="AEQ259" s="14"/>
      <c r="AER259" s="14"/>
      <c r="AES259" s="14"/>
      <c r="AET259" s="14"/>
      <c r="AEU259" s="14"/>
      <c r="AEV259" s="14"/>
      <c r="AEW259" s="14"/>
      <c r="AEX259" s="14"/>
      <c r="AEY259" s="14"/>
      <c r="AEZ259" s="14"/>
      <c r="AFA259" s="14"/>
      <c r="AFB259" s="14"/>
      <c r="AFC259" s="14"/>
      <c r="AFD259" s="14"/>
      <c r="AFE259" s="14"/>
      <c r="AFF259" s="14"/>
      <c r="AFG259" s="14"/>
      <c r="AFH259" s="14"/>
      <c r="AFI259" s="14"/>
      <c r="AFJ259" s="14"/>
      <c r="AFK259" s="14"/>
      <c r="AFL259" s="14"/>
      <c r="AFM259" s="14"/>
      <c r="AFN259" s="14"/>
      <c r="AFO259" s="14"/>
      <c r="AFP259" s="14"/>
      <c r="AFQ259" s="14"/>
      <c r="AFR259" s="14"/>
      <c r="AFS259" s="14"/>
      <c r="AFT259" s="14"/>
      <c r="AFU259" s="14"/>
      <c r="AFV259" s="14"/>
      <c r="AFW259" s="14"/>
      <c r="AFX259" s="14"/>
      <c r="AFY259" s="14"/>
      <c r="AFZ259" s="14"/>
      <c r="AGA259" s="14"/>
      <c r="AGB259" s="14"/>
      <c r="AGC259" s="14"/>
      <c r="AGD259" s="14"/>
      <c r="AGE259" s="14"/>
      <c r="AGF259" s="14"/>
      <c r="AGG259" s="14"/>
      <c r="AGH259" s="14"/>
      <c r="AGI259" s="14"/>
      <c r="AGJ259" s="14"/>
      <c r="AGK259" s="14"/>
      <c r="AGL259" s="14"/>
      <c r="AGM259" s="14"/>
      <c r="AGN259" s="14"/>
      <c r="AGO259" s="14"/>
      <c r="AGP259" s="14"/>
      <c r="AGQ259" s="14"/>
      <c r="AGR259" s="14"/>
      <c r="AGS259" s="14"/>
      <c r="AGT259" s="14"/>
      <c r="AGU259" s="14"/>
      <c r="AGV259" s="14"/>
      <c r="AGW259" s="14"/>
      <c r="AGX259" s="14"/>
      <c r="AGY259" s="14"/>
      <c r="AGZ259" s="14"/>
      <c r="AHA259" s="14"/>
      <c r="AHB259" s="14"/>
      <c r="AHC259" s="14"/>
      <c r="AHD259" s="14"/>
      <c r="AHE259" s="14"/>
      <c r="AHF259" s="14"/>
      <c r="AHG259" s="14"/>
      <c r="AHH259" s="14"/>
      <c r="AHI259" s="14"/>
      <c r="AHJ259" s="14"/>
      <c r="AHK259" s="14"/>
      <c r="AHL259" s="14"/>
      <c r="AHM259" s="14"/>
      <c r="AHN259" s="14"/>
      <c r="AHO259" s="14"/>
      <c r="AHP259" s="14"/>
      <c r="AHQ259" s="14"/>
      <c r="AHR259" s="14"/>
      <c r="AHS259" s="14"/>
      <c r="AHT259" s="14"/>
      <c r="AHU259" s="14"/>
      <c r="AHV259" s="14"/>
      <c r="AHW259" s="14"/>
      <c r="AHX259" s="14"/>
      <c r="AHY259" s="14"/>
      <c r="AHZ259" s="14"/>
      <c r="AIA259" s="14"/>
      <c r="AIB259" s="14"/>
      <c r="AIC259" s="14"/>
      <c r="AID259" s="14"/>
      <c r="AIE259" s="14"/>
      <c r="AIF259" s="14"/>
      <c r="AIG259" s="14"/>
      <c r="AIH259" s="14"/>
      <c r="AII259" s="14"/>
      <c r="AIJ259" s="14"/>
      <c r="AIK259" s="14"/>
      <c r="AIL259" s="14"/>
      <c r="AIM259" s="14"/>
      <c r="AIN259" s="14"/>
      <c r="AIO259" s="14"/>
      <c r="AIP259" s="14"/>
      <c r="AIQ259" s="14"/>
      <c r="AIR259" s="14"/>
      <c r="AIS259" s="14"/>
      <c r="AIT259" s="14"/>
      <c r="AIU259" s="14"/>
      <c r="AIV259" s="14"/>
      <c r="AIW259" s="14"/>
      <c r="AIX259" s="14"/>
      <c r="AIY259" s="14"/>
      <c r="AIZ259" s="14"/>
      <c r="AJA259" s="14"/>
      <c r="AJB259" s="14"/>
      <c r="AJC259" s="14"/>
      <c r="AJD259" s="14"/>
      <c r="AJE259" s="14"/>
      <c r="AJF259" s="14"/>
      <c r="AJG259" s="14"/>
      <c r="AJH259" s="14"/>
      <c r="AJI259" s="14"/>
      <c r="AJJ259" s="14"/>
      <c r="AJK259" s="14"/>
      <c r="AJL259" s="14"/>
      <c r="AJM259" s="14"/>
      <c r="AJN259" s="14"/>
      <c r="AJO259" s="14"/>
      <c r="AJP259" s="14"/>
      <c r="AJQ259" s="14"/>
      <c r="AJR259" s="14"/>
      <c r="AJS259" s="14"/>
      <c r="AJT259" s="14"/>
      <c r="AJU259" s="14"/>
      <c r="AJV259" s="14"/>
      <c r="AJW259" s="14"/>
      <c r="AJX259" s="14"/>
      <c r="AJY259" s="14"/>
      <c r="AJZ259" s="14"/>
      <c r="AKA259" s="14"/>
      <c r="AKB259" s="14"/>
      <c r="AKC259" s="14"/>
      <c r="AKD259" s="14"/>
      <c r="AKE259" s="14"/>
      <c r="AKF259" s="14"/>
      <c r="AKG259" s="14"/>
      <c r="AKH259" s="14"/>
      <c r="AKI259" s="14"/>
      <c r="AKJ259" s="14"/>
      <c r="AKK259" s="14"/>
      <c r="AKL259" s="14"/>
      <c r="AKM259" s="14"/>
      <c r="AKN259" s="14"/>
      <c r="AKO259" s="14"/>
      <c r="AKP259" s="14"/>
      <c r="AKQ259" s="14"/>
      <c r="AKR259" s="14"/>
      <c r="AKS259" s="14"/>
      <c r="AKT259" s="14"/>
      <c r="AKU259" s="14"/>
      <c r="AKV259" s="14"/>
      <c r="AKW259" s="14"/>
      <c r="AKX259" s="14"/>
      <c r="AKY259" s="14"/>
      <c r="AKZ259" s="14"/>
      <c r="ALA259" s="14"/>
      <c r="ALB259" s="14"/>
      <c r="ALC259" s="14"/>
      <c r="ALD259" s="14"/>
      <c r="ALE259" s="14"/>
      <c r="ALF259" s="14"/>
      <c r="ALG259" s="14"/>
      <c r="ALH259" s="14"/>
      <c r="ALI259" s="14"/>
      <c r="ALJ259" s="14"/>
      <c r="ALK259" s="14"/>
      <c r="ALL259" s="14"/>
      <c r="ALM259" s="14"/>
      <c r="ALN259" s="14"/>
      <c r="ALO259" s="14"/>
      <c r="ALP259" s="14"/>
      <c r="ALQ259" s="14"/>
      <c r="ALR259" s="14"/>
      <c r="ALS259" s="14"/>
      <c r="ALT259" s="14"/>
      <c r="ALU259" s="14"/>
      <c r="ALV259" s="14"/>
      <c r="ALW259" s="14"/>
      <c r="ALX259" s="14"/>
      <c r="ALY259" s="14"/>
      <c r="ALZ259" s="14"/>
      <c r="AMA259" s="14"/>
      <c r="AMB259" s="14"/>
      <c r="AMC259" s="14"/>
      <c r="AMD259" s="14"/>
      <c r="AME259" s="14"/>
      <c r="AMF259" s="14"/>
      <c r="AMG259" s="14"/>
      <c r="AMH259" s="14"/>
      <c r="AMI259" s="14"/>
      <c r="AMJ259" s="14"/>
      <c r="AMK259" s="14"/>
      <c r="AML259" s="14"/>
      <c r="AMM259" s="14"/>
      <c r="AMN259" s="14"/>
      <c r="AMO259" s="14"/>
      <c r="AMP259" s="14"/>
      <c r="AMQ259" s="14"/>
      <c r="AMR259" s="14"/>
      <c r="AMS259" s="14"/>
      <c r="AMT259" s="14"/>
      <c r="AMU259" s="14"/>
      <c r="AMV259" s="14"/>
      <c r="AMW259" s="14"/>
      <c r="AMX259" s="14"/>
      <c r="AMY259" s="14"/>
      <c r="AMZ259" s="14"/>
      <c r="ANA259" s="14"/>
      <c r="ANB259" s="14"/>
      <c r="ANC259" s="14"/>
      <c r="AND259" s="14"/>
      <c r="ANE259" s="14"/>
      <c r="ANF259" s="14"/>
      <c r="ANG259" s="14"/>
      <c r="ANH259" s="14"/>
      <c r="ANI259" s="14"/>
      <c r="ANJ259" s="14"/>
      <c r="ANK259" s="14"/>
      <c r="ANL259" s="14"/>
      <c r="ANM259" s="14"/>
      <c r="ANN259" s="14"/>
      <c r="ANO259" s="14"/>
      <c r="ANP259" s="14"/>
      <c r="ANQ259" s="14"/>
      <c r="ANR259" s="14"/>
      <c r="ANS259" s="14"/>
      <c r="ANT259" s="14"/>
      <c r="ANU259" s="14"/>
      <c r="ANV259" s="14"/>
      <c r="ANW259" s="14"/>
      <c r="ANX259" s="14"/>
      <c r="ANY259" s="14"/>
      <c r="ANZ259" s="14"/>
      <c r="AOA259" s="14"/>
      <c r="AOB259" s="14"/>
      <c r="AOC259" s="14"/>
      <c r="AOD259" s="14"/>
      <c r="AOE259" s="14"/>
      <c r="AOF259" s="14"/>
      <c r="AOG259" s="14"/>
      <c r="AOH259" s="14"/>
      <c r="AOI259" s="14"/>
      <c r="AOJ259" s="14"/>
      <c r="AOK259" s="14"/>
      <c r="AOL259" s="14"/>
      <c r="AOM259" s="14"/>
      <c r="AON259" s="14"/>
      <c r="AOO259" s="14"/>
      <c r="AOP259" s="14"/>
      <c r="AOQ259" s="14"/>
      <c r="AOR259" s="14"/>
      <c r="AOS259" s="14"/>
      <c r="AOT259" s="14"/>
      <c r="AOU259" s="14"/>
      <c r="AOV259" s="14"/>
      <c r="AOW259" s="14"/>
      <c r="AOX259" s="14"/>
      <c r="AOY259" s="14"/>
      <c r="AOZ259" s="14"/>
      <c r="APA259" s="14"/>
      <c r="APB259" s="14"/>
      <c r="APC259" s="14"/>
      <c r="APD259" s="14"/>
      <c r="APE259" s="14"/>
      <c r="APF259" s="14"/>
      <c r="APG259" s="14"/>
      <c r="APH259" s="14"/>
      <c r="API259" s="14"/>
      <c r="APJ259" s="14"/>
      <c r="APK259" s="14"/>
      <c r="APL259" s="14"/>
      <c r="APM259" s="14"/>
      <c r="APN259" s="14"/>
      <c r="APO259" s="14"/>
      <c r="APP259" s="14"/>
      <c r="APQ259" s="14"/>
      <c r="APR259" s="14"/>
      <c r="APS259" s="14"/>
      <c r="APT259" s="14"/>
      <c r="APU259" s="14"/>
      <c r="APV259" s="14"/>
      <c r="APW259" s="14"/>
      <c r="APX259" s="14"/>
      <c r="APY259" s="14"/>
      <c r="APZ259" s="14"/>
      <c r="AQA259" s="14"/>
      <c r="AQB259" s="14"/>
      <c r="AQC259" s="14"/>
      <c r="AQD259" s="14"/>
      <c r="AQE259" s="14"/>
      <c r="AQF259" s="14"/>
      <c r="AQG259" s="14"/>
      <c r="AQH259" s="14"/>
      <c r="AQI259" s="14"/>
      <c r="AQJ259" s="14"/>
      <c r="AQK259" s="14"/>
      <c r="AQL259" s="14"/>
      <c r="AQM259" s="14"/>
      <c r="AQN259" s="14"/>
      <c r="AQO259" s="14"/>
      <c r="AQP259" s="14"/>
      <c r="AQQ259" s="14"/>
      <c r="AQR259" s="14"/>
      <c r="AQS259" s="14"/>
      <c r="AQT259" s="14"/>
      <c r="AQU259" s="14"/>
      <c r="AQV259" s="14"/>
      <c r="AQW259" s="14"/>
      <c r="AQX259" s="14"/>
      <c r="AQY259" s="14"/>
      <c r="AQZ259" s="14"/>
      <c r="ARA259" s="14"/>
      <c r="ARB259" s="14"/>
      <c r="ARC259" s="14"/>
      <c r="ARD259" s="14"/>
      <c r="ARE259" s="14"/>
      <c r="ARF259" s="14"/>
      <c r="ARG259" s="14"/>
      <c r="ARH259" s="14"/>
      <c r="ARI259" s="14"/>
      <c r="ARJ259" s="14"/>
      <c r="ARK259" s="14"/>
      <c r="ARL259" s="14"/>
      <c r="ARM259" s="14"/>
      <c r="ARN259" s="14"/>
      <c r="ARO259" s="14"/>
      <c r="ARP259" s="14"/>
      <c r="ARQ259" s="14"/>
      <c r="ARR259" s="14"/>
      <c r="ARS259" s="14"/>
      <c r="ART259" s="14"/>
      <c r="ARU259" s="14"/>
      <c r="ARV259" s="14"/>
      <c r="ARW259" s="14"/>
      <c r="ARX259" s="14"/>
      <c r="ARY259" s="14"/>
      <c r="ARZ259" s="14"/>
      <c r="ASA259" s="14"/>
      <c r="ASB259" s="14"/>
      <c r="ASC259" s="14"/>
      <c r="ASD259" s="14"/>
      <c r="ASE259" s="14"/>
      <c r="ASF259" s="14"/>
      <c r="ASG259" s="14"/>
      <c r="ASH259" s="14"/>
      <c r="ASI259" s="14"/>
      <c r="ASJ259" s="14"/>
      <c r="ASK259" s="14"/>
      <c r="ASL259" s="14"/>
      <c r="ASM259" s="14"/>
      <c r="ASN259" s="14"/>
      <c r="ASO259" s="14"/>
      <c r="ASP259" s="14"/>
      <c r="ASQ259" s="14"/>
      <c r="ASR259" s="14"/>
      <c r="ASS259" s="14"/>
      <c r="AST259" s="14"/>
      <c r="ASU259" s="14"/>
      <c r="ASV259" s="14"/>
      <c r="ASW259" s="14"/>
      <c r="ASX259" s="14"/>
      <c r="ASY259" s="14"/>
      <c r="ASZ259" s="14"/>
      <c r="ATA259" s="14"/>
      <c r="ATB259" s="14"/>
      <c r="ATC259" s="14"/>
      <c r="ATD259" s="14"/>
    </row>
    <row r="260" spans="63:1200">
      <c r="BK260" s="14" t="str">
        <f t="shared" si="2118"/>
        <v/>
      </c>
      <c r="ABO260" s="14"/>
      <c r="ABP260" s="14"/>
      <c r="ABQ260" s="14"/>
      <c r="ABR260" s="14"/>
      <c r="ABS260" s="14"/>
      <c r="ABT260" s="14"/>
      <c r="ABU260" s="14"/>
      <c r="ABV260" s="14"/>
      <c r="ABW260" s="14"/>
      <c r="ABX260" s="14"/>
      <c r="ABY260" s="14"/>
      <c r="ABZ260" s="14"/>
      <c r="ACA260" s="14"/>
      <c r="ACB260" s="14"/>
      <c r="ACC260" s="14"/>
      <c r="ACD260" s="14"/>
      <c r="ACE260" s="14"/>
      <c r="ACF260" s="14"/>
      <c r="ACG260" s="14"/>
      <c r="ACH260" s="14"/>
      <c r="ACI260" s="14"/>
      <c r="ACJ260" s="14"/>
      <c r="ACK260" s="14"/>
      <c r="ACL260" s="14"/>
      <c r="ACM260" s="14"/>
      <c r="ACN260" s="14"/>
      <c r="ACO260" s="14"/>
      <c r="ACP260" s="14"/>
      <c r="ACQ260" s="14"/>
      <c r="ACR260" s="14"/>
      <c r="ACS260" s="14"/>
      <c r="ACT260" s="14"/>
      <c r="ACU260" s="14"/>
      <c r="ACV260" s="14"/>
      <c r="ACW260" s="14"/>
      <c r="ACX260" s="14"/>
      <c r="ACY260" s="14"/>
      <c r="ACZ260" s="14"/>
      <c r="ADA260" s="14"/>
      <c r="ADB260" s="14"/>
      <c r="ADC260" s="14"/>
      <c r="ADD260" s="14"/>
      <c r="ADE260" s="14"/>
      <c r="ADF260" s="14"/>
      <c r="ADG260" s="14"/>
      <c r="ADH260" s="14"/>
      <c r="ADI260" s="14"/>
      <c r="ADJ260" s="14"/>
      <c r="ADK260" s="14"/>
      <c r="ADL260" s="14"/>
      <c r="ADM260" s="14"/>
      <c r="ADN260" s="14"/>
      <c r="ADO260" s="14"/>
      <c r="ADP260" s="14"/>
      <c r="ADQ260" s="14"/>
      <c r="ADR260" s="14"/>
      <c r="ADS260" s="14"/>
      <c r="ADT260" s="14"/>
      <c r="ADU260" s="14"/>
      <c r="ADV260" s="14"/>
      <c r="ADW260" s="14"/>
      <c r="ADX260" s="14"/>
      <c r="ADY260" s="14"/>
      <c r="ADZ260" s="14"/>
      <c r="AEA260" s="14"/>
      <c r="AEB260" s="14"/>
      <c r="AEC260" s="14"/>
      <c r="AED260" s="14"/>
      <c r="AEE260" s="14"/>
      <c r="AEF260" s="14"/>
      <c r="AEG260" s="14"/>
      <c r="AEH260" s="14"/>
      <c r="AEI260" s="14"/>
      <c r="AEJ260" s="14"/>
      <c r="AEK260" s="14"/>
      <c r="AEL260" s="14"/>
      <c r="AEM260" s="14"/>
      <c r="AEN260" s="14"/>
      <c r="AEO260" s="14"/>
      <c r="AEP260" s="14"/>
      <c r="AEQ260" s="14"/>
      <c r="AER260" s="14"/>
      <c r="AES260" s="14"/>
      <c r="AET260" s="14"/>
      <c r="AEU260" s="14"/>
      <c r="AEV260" s="14"/>
      <c r="AEW260" s="14"/>
      <c r="AEX260" s="14"/>
      <c r="AEY260" s="14"/>
      <c r="AEZ260" s="14"/>
      <c r="AFA260" s="14"/>
      <c r="AFB260" s="14"/>
      <c r="AFC260" s="14"/>
      <c r="AFD260" s="14"/>
      <c r="AFE260" s="14"/>
      <c r="AFF260" s="14"/>
      <c r="AFG260" s="14"/>
      <c r="AFH260" s="14"/>
      <c r="AFI260" s="14"/>
      <c r="AFJ260" s="14"/>
      <c r="AFK260" s="14"/>
      <c r="AFL260" s="14"/>
      <c r="AFM260" s="14"/>
      <c r="AFN260" s="14"/>
      <c r="AFO260" s="14"/>
      <c r="AFP260" s="14"/>
      <c r="AFQ260" s="14"/>
      <c r="AFR260" s="14"/>
      <c r="AFS260" s="14"/>
      <c r="AFT260" s="14"/>
      <c r="AFU260" s="14"/>
      <c r="AFV260" s="14"/>
      <c r="AFW260" s="14"/>
      <c r="AFX260" s="14"/>
      <c r="AFY260" s="14"/>
      <c r="AFZ260" s="14"/>
      <c r="AGA260" s="14"/>
      <c r="AGB260" s="14"/>
      <c r="AGC260" s="14"/>
      <c r="AGD260" s="14"/>
      <c r="AGE260" s="14"/>
      <c r="AGF260" s="14"/>
      <c r="AGG260" s="14"/>
      <c r="AGH260" s="14"/>
      <c r="AGI260" s="14"/>
      <c r="AGJ260" s="14"/>
      <c r="AGK260" s="14"/>
      <c r="AGL260" s="14"/>
      <c r="AGM260" s="14"/>
      <c r="AGN260" s="14"/>
      <c r="AGO260" s="14"/>
      <c r="AGP260" s="14"/>
      <c r="AGQ260" s="14"/>
      <c r="AGR260" s="14"/>
      <c r="AGS260" s="14"/>
      <c r="AGT260" s="14"/>
      <c r="AGU260" s="14"/>
      <c r="AGV260" s="14"/>
      <c r="AGW260" s="14"/>
      <c r="AGX260" s="14"/>
      <c r="AGY260" s="14"/>
      <c r="AGZ260" s="14"/>
      <c r="AHA260" s="14"/>
      <c r="AHB260" s="14"/>
      <c r="AHC260" s="14"/>
      <c r="AHD260" s="14"/>
      <c r="AHE260" s="14"/>
      <c r="AHF260" s="14"/>
      <c r="AHG260" s="14"/>
      <c r="AHH260" s="14"/>
      <c r="AHI260" s="14"/>
      <c r="AHJ260" s="14"/>
      <c r="AHK260" s="14"/>
      <c r="AHL260" s="14"/>
      <c r="AHM260" s="14"/>
      <c r="AHN260" s="14"/>
      <c r="AHO260" s="14"/>
      <c r="AHP260" s="14"/>
      <c r="AHQ260" s="14"/>
      <c r="AHR260" s="14"/>
      <c r="AHS260" s="14"/>
      <c r="AHT260" s="14"/>
      <c r="AHU260" s="14"/>
      <c r="AHV260" s="14"/>
      <c r="AHW260" s="14"/>
      <c r="AHX260" s="14"/>
      <c r="AHY260" s="14"/>
      <c r="AHZ260" s="14"/>
      <c r="AIA260" s="14"/>
      <c r="AIB260" s="14"/>
      <c r="AIC260" s="14"/>
      <c r="AID260" s="14"/>
      <c r="AIE260" s="14"/>
      <c r="AIF260" s="14"/>
      <c r="AIG260" s="14"/>
      <c r="AIH260" s="14"/>
      <c r="AII260" s="14"/>
      <c r="AIJ260" s="14"/>
      <c r="AIK260" s="14"/>
      <c r="AIL260" s="14"/>
      <c r="AIM260" s="14"/>
      <c r="AIN260" s="14"/>
      <c r="AIO260" s="14"/>
      <c r="AIP260" s="14"/>
      <c r="AIQ260" s="14"/>
      <c r="AIR260" s="14"/>
      <c r="AIS260" s="14"/>
      <c r="AIT260" s="14"/>
      <c r="AIU260" s="14"/>
      <c r="AIV260" s="14"/>
      <c r="AIW260" s="14"/>
      <c r="AIX260" s="14"/>
      <c r="AIY260" s="14"/>
      <c r="AIZ260" s="14"/>
      <c r="AJA260" s="14"/>
      <c r="AJB260" s="14"/>
      <c r="AJC260" s="14"/>
      <c r="AJD260" s="14"/>
      <c r="AJE260" s="14"/>
      <c r="AJF260" s="14"/>
      <c r="AJG260" s="14"/>
      <c r="AJH260" s="14"/>
      <c r="AJI260" s="14"/>
      <c r="AJJ260" s="14"/>
      <c r="AJK260" s="14"/>
      <c r="AJL260" s="14"/>
      <c r="AJM260" s="14"/>
      <c r="AJN260" s="14"/>
      <c r="AJO260" s="14"/>
      <c r="AJP260" s="14"/>
      <c r="AJQ260" s="14"/>
      <c r="AJR260" s="14"/>
      <c r="AJS260" s="14"/>
      <c r="AJT260" s="14"/>
      <c r="AJU260" s="14"/>
      <c r="AJV260" s="14"/>
      <c r="AJW260" s="14"/>
      <c r="AJX260" s="14"/>
      <c r="AJY260" s="14"/>
      <c r="AJZ260" s="14"/>
      <c r="AKA260" s="14"/>
      <c r="AKB260" s="14"/>
      <c r="AKC260" s="14"/>
      <c r="AKD260" s="14"/>
      <c r="AKE260" s="14"/>
      <c r="AKF260" s="14"/>
      <c r="AKG260" s="14"/>
      <c r="AKH260" s="14"/>
      <c r="AKI260" s="14"/>
      <c r="AKJ260" s="14"/>
      <c r="AKK260" s="14"/>
      <c r="AKL260" s="14"/>
      <c r="AKM260" s="14"/>
      <c r="AKN260" s="14"/>
      <c r="AKO260" s="14"/>
      <c r="AKP260" s="14"/>
      <c r="AKQ260" s="14"/>
      <c r="AKR260" s="14"/>
      <c r="AKS260" s="14"/>
      <c r="AKT260" s="14"/>
      <c r="AKU260" s="14"/>
      <c r="AKV260" s="14"/>
      <c r="AKW260" s="14"/>
      <c r="AKX260" s="14"/>
      <c r="AKY260" s="14"/>
      <c r="AKZ260" s="14"/>
      <c r="ALA260" s="14"/>
      <c r="ALB260" s="14"/>
      <c r="ALC260" s="14"/>
      <c r="ALD260" s="14"/>
      <c r="ALE260" s="14"/>
      <c r="ALF260" s="14"/>
      <c r="ALG260" s="14"/>
      <c r="ALH260" s="14"/>
      <c r="ALI260" s="14"/>
      <c r="ALJ260" s="14"/>
      <c r="ALK260" s="14"/>
      <c r="ALL260" s="14"/>
      <c r="ALM260" s="14"/>
      <c r="ALN260" s="14"/>
      <c r="ALO260" s="14"/>
      <c r="ALP260" s="14"/>
      <c r="ALQ260" s="14"/>
      <c r="ALR260" s="14"/>
      <c r="ALS260" s="14"/>
      <c r="ALT260" s="14"/>
      <c r="ALU260" s="14"/>
      <c r="ALV260" s="14"/>
      <c r="ALW260" s="14"/>
      <c r="ALX260" s="14"/>
      <c r="ALY260" s="14"/>
      <c r="ALZ260" s="14"/>
      <c r="AMA260" s="14"/>
      <c r="AMB260" s="14"/>
      <c r="AMC260" s="14"/>
      <c r="AMD260" s="14"/>
      <c r="AME260" s="14"/>
      <c r="AMF260" s="14"/>
      <c r="AMG260" s="14"/>
      <c r="AMH260" s="14"/>
      <c r="AMI260" s="14"/>
      <c r="AMJ260" s="14"/>
      <c r="AMK260" s="14"/>
      <c r="AML260" s="14"/>
      <c r="AMM260" s="14"/>
      <c r="AMN260" s="14"/>
      <c r="AMO260" s="14"/>
      <c r="AMP260" s="14"/>
      <c r="AMQ260" s="14"/>
      <c r="AMR260" s="14"/>
      <c r="AMS260" s="14"/>
      <c r="AMT260" s="14"/>
      <c r="AMU260" s="14"/>
      <c r="AMV260" s="14"/>
      <c r="AMW260" s="14"/>
      <c r="AMX260" s="14"/>
      <c r="AMY260" s="14"/>
      <c r="AMZ260" s="14"/>
      <c r="ANA260" s="14"/>
      <c r="ANB260" s="14"/>
      <c r="ANC260" s="14"/>
      <c r="AND260" s="14"/>
      <c r="ANE260" s="14"/>
      <c r="ANF260" s="14"/>
      <c r="ANG260" s="14"/>
      <c r="ANH260" s="14"/>
      <c r="ANI260" s="14"/>
      <c r="ANJ260" s="14"/>
      <c r="ANK260" s="14"/>
      <c r="ANL260" s="14"/>
      <c r="ANM260" s="14"/>
      <c r="ANN260" s="14"/>
      <c r="ANO260" s="14"/>
      <c r="ANP260" s="14"/>
      <c r="ANQ260" s="14"/>
      <c r="ANR260" s="14"/>
      <c r="ANS260" s="14"/>
      <c r="ANT260" s="14"/>
      <c r="ANU260" s="14"/>
      <c r="ANV260" s="14"/>
      <c r="ANW260" s="14"/>
      <c r="ANX260" s="14"/>
      <c r="ANY260" s="14"/>
      <c r="ANZ260" s="14"/>
      <c r="AOA260" s="14"/>
      <c r="AOB260" s="14"/>
      <c r="AOC260" s="14"/>
      <c r="AOD260" s="14"/>
      <c r="AOE260" s="14"/>
      <c r="AOF260" s="14"/>
      <c r="AOG260" s="14"/>
      <c r="AOH260" s="14"/>
      <c r="AOI260" s="14"/>
      <c r="AOJ260" s="14"/>
      <c r="AOK260" s="14"/>
      <c r="AOL260" s="14"/>
      <c r="AOM260" s="14"/>
      <c r="AON260" s="14"/>
      <c r="AOO260" s="14"/>
      <c r="AOP260" s="14"/>
      <c r="AOQ260" s="14"/>
      <c r="AOR260" s="14"/>
      <c r="AOS260" s="14"/>
      <c r="AOT260" s="14"/>
      <c r="AOU260" s="14"/>
      <c r="AOV260" s="14"/>
      <c r="AOW260" s="14"/>
      <c r="AOX260" s="14"/>
      <c r="AOY260" s="14"/>
      <c r="AOZ260" s="14"/>
      <c r="APA260" s="14"/>
      <c r="APB260" s="14"/>
      <c r="APC260" s="14"/>
      <c r="APD260" s="14"/>
      <c r="APE260" s="14"/>
      <c r="APF260" s="14"/>
      <c r="APG260" s="14"/>
      <c r="APH260" s="14"/>
      <c r="API260" s="14"/>
      <c r="APJ260" s="14"/>
      <c r="APK260" s="14"/>
      <c r="APL260" s="14"/>
      <c r="APM260" s="14"/>
      <c r="APN260" s="14"/>
      <c r="APO260" s="14"/>
      <c r="APP260" s="14"/>
      <c r="APQ260" s="14"/>
      <c r="APR260" s="14"/>
      <c r="APS260" s="14"/>
      <c r="APT260" s="14"/>
      <c r="APU260" s="14"/>
      <c r="APV260" s="14"/>
      <c r="APW260" s="14"/>
      <c r="APX260" s="14"/>
      <c r="APY260" s="14"/>
      <c r="APZ260" s="14"/>
      <c r="AQA260" s="14"/>
      <c r="AQB260" s="14"/>
      <c r="AQC260" s="14"/>
      <c r="AQD260" s="14"/>
      <c r="AQE260" s="14"/>
      <c r="AQF260" s="14"/>
      <c r="AQG260" s="14"/>
      <c r="AQH260" s="14"/>
      <c r="AQI260" s="14"/>
      <c r="AQJ260" s="14"/>
      <c r="AQK260" s="14"/>
      <c r="AQL260" s="14"/>
      <c r="AQM260" s="14"/>
      <c r="AQN260" s="14"/>
      <c r="AQO260" s="14"/>
      <c r="AQP260" s="14"/>
      <c r="AQQ260" s="14"/>
      <c r="AQR260" s="14"/>
      <c r="AQS260" s="14"/>
      <c r="AQT260" s="14"/>
      <c r="AQU260" s="14"/>
      <c r="AQV260" s="14"/>
      <c r="AQW260" s="14"/>
      <c r="AQX260" s="14"/>
      <c r="AQY260" s="14"/>
      <c r="AQZ260" s="14"/>
      <c r="ARA260" s="14"/>
      <c r="ARB260" s="14"/>
      <c r="ARC260" s="14"/>
      <c r="ARD260" s="14"/>
      <c r="ARE260" s="14"/>
      <c r="ARF260" s="14"/>
      <c r="ARG260" s="14"/>
      <c r="ARH260" s="14"/>
      <c r="ARI260" s="14"/>
      <c r="ARJ260" s="14"/>
      <c r="ARK260" s="14"/>
      <c r="ARL260" s="14"/>
      <c r="ARM260" s="14"/>
      <c r="ARN260" s="14"/>
      <c r="ARO260" s="14"/>
      <c r="ARP260" s="14"/>
      <c r="ARQ260" s="14"/>
      <c r="ARR260" s="14"/>
      <c r="ARS260" s="14"/>
      <c r="ART260" s="14"/>
      <c r="ARU260" s="14"/>
      <c r="ARV260" s="14"/>
      <c r="ARW260" s="14"/>
      <c r="ARX260" s="14"/>
      <c r="ARY260" s="14"/>
      <c r="ARZ260" s="14"/>
      <c r="ASA260" s="14"/>
      <c r="ASB260" s="14"/>
      <c r="ASC260" s="14"/>
      <c r="ASD260" s="14"/>
      <c r="ASE260" s="14"/>
      <c r="ASF260" s="14"/>
      <c r="ASG260" s="14"/>
      <c r="ASH260" s="14"/>
      <c r="ASI260" s="14"/>
      <c r="ASJ260" s="14"/>
      <c r="ASK260" s="14"/>
      <c r="ASL260" s="14"/>
      <c r="ASM260" s="14"/>
      <c r="ASN260" s="14"/>
      <c r="ASO260" s="14"/>
      <c r="ASP260" s="14"/>
      <c r="ASQ260" s="14"/>
      <c r="ASR260" s="14"/>
      <c r="ASS260" s="14"/>
      <c r="AST260" s="14"/>
      <c r="ASU260" s="14"/>
      <c r="ASV260" s="14"/>
      <c r="ASW260" s="14"/>
      <c r="ASX260" s="14"/>
      <c r="ASY260" s="14"/>
      <c r="ASZ260" s="14"/>
      <c r="ATA260" s="14"/>
      <c r="ATB260" s="14"/>
      <c r="ATC260" s="14"/>
      <c r="ATD260" s="14"/>
    </row>
    <row r="261" spans="63:1200">
      <c r="BK261" s="14" t="str">
        <f t="shared" si="2118"/>
        <v/>
      </c>
      <c r="ABO261" s="14"/>
      <c r="ABP261" s="14"/>
      <c r="ABQ261" s="14"/>
      <c r="ABR261" s="14"/>
      <c r="ABS261" s="14"/>
      <c r="ABT261" s="14"/>
      <c r="ABU261" s="14"/>
      <c r="ABV261" s="14"/>
      <c r="ABW261" s="14"/>
      <c r="ABX261" s="14"/>
      <c r="ABY261" s="14"/>
      <c r="ABZ261" s="14"/>
      <c r="ACA261" s="14"/>
      <c r="ACB261" s="14"/>
      <c r="ACC261" s="14"/>
      <c r="ACD261" s="14"/>
      <c r="ACE261" s="14"/>
      <c r="ACF261" s="14"/>
      <c r="ACG261" s="14"/>
      <c r="ACH261" s="14"/>
      <c r="ACI261" s="14"/>
      <c r="ACJ261" s="14"/>
      <c r="ACK261" s="14"/>
      <c r="ACL261" s="14"/>
      <c r="ACM261" s="14"/>
      <c r="ACN261" s="14"/>
      <c r="ACO261" s="14"/>
      <c r="ACP261" s="14"/>
      <c r="ACQ261" s="14"/>
      <c r="ACR261" s="14"/>
      <c r="ACS261" s="14"/>
      <c r="ACT261" s="14"/>
      <c r="ACU261" s="14"/>
      <c r="ACV261" s="14"/>
      <c r="ACW261" s="14"/>
      <c r="ACX261" s="14"/>
      <c r="ACY261" s="14"/>
      <c r="ACZ261" s="14"/>
      <c r="ADA261" s="14"/>
      <c r="ADB261" s="14"/>
      <c r="ADC261" s="14"/>
      <c r="ADD261" s="14"/>
      <c r="ADE261" s="14"/>
      <c r="ADF261" s="14"/>
      <c r="ADG261" s="14"/>
      <c r="ADH261" s="14"/>
      <c r="ADI261" s="14"/>
      <c r="ADJ261" s="14"/>
      <c r="ADK261" s="14"/>
      <c r="ADL261" s="14"/>
      <c r="ADM261" s="14"/>
      <c r="ADN261" s="14"/>
      <c r="ADO261" s="14"/>
      <c r="ADP261" s="14"/>
      <c r="ADQ261" s="14"/>
      <c r="ADR261" s="14"/>
      <c r="ADS261" s="14"/>
      <c r="ADT261" s="14"/>
      <c r="ADU261" s="14"/>
      <c r="ADV261" s="14"/>
      <c r="ADW261" s="14"/>
      <c r="ADX261" s="14"/>
      <c r="ADY261" s="14"/>
      <c r="ADZ261" s="14"/>
      <c r="AEA261" s="14"/>
      <c r="AEB261" s="14"/>
      <c r="AEC261" s="14"/>
      <c r="AED261" s="14"/>
      <c r="AEE261" s="14"/>
      <c r="AEF261" s="14"/>
      <c r="AEG261" s="14"/>
      <c r="AEH261" s="14"/>
      <c r="AEI261" s="14"/>
      <c r="AEJ261" s="14"/>
      <c r="AEK261" s="14"/>
      <c r="AEL261" s="14"/>
      <c r="AEM261" s="14"/>
      <c r="AEN261" s="14"/>
      <c r="AEO261" s="14"/>
      <c r="AEP261" s="14"/>
      <c r="AEQ261" s="14"/>
      <c r="AER261" s="14"/>
      <c r="AES261" s="14"/>
      <c r="AET261" s="14"/>
      <c r="AEU261" s="14"/>
      <c r="AEV261" s="14"/>
      <c r="AEW261" s="14"/>
      <c r="AEX261" s="14"/>
      <c r="AEY261" s="14"/>
      <c r="AEZ261" s="14"/>
      <c r="AFA261" s="14"/>
      <c r="AFB261" s="14"/>
      <c r="AFC261" s="14"/>
      <c r="AFD261" s="14"/>
      <c r="AFE261" s="14"/>
      <c r="AFF261" s="14"/>
      <c r="AFG261" s="14"/>
      <c r="AFH261" s="14"/>
      <c r="AFI261" s="14"/>
      <c r="AFJ261" s="14"/>
      <c r="AFK261" s="14"/>
      <c r="AFL261" s="14"/>
      <c r="AFM261" s="14"/>
      <c r="AFN261" s="14"/>
      <c r="AFO261" s="14"/>
      <c r="AFP261" s="14"/>
      <c r="AFQ261" s="14"/>
      <c r="AFR261" s="14"/>
      <c r="AFS261" s="14"/>
      <c r="AFT261" s="14"/>
      <c r="AFU261" s="14"/>
      <c r="AFV261" s="14"/>
      <c r="AFW261" s="14"/>
      <c r="AFX261" s="14"/>
      <c r="AFY261" s="14"/>
      <c r="AFZ261" s="14"/>
      <c r="AGA261" s="14"/>
      <c r="AGB261" s="14"/>
      <c r="AGC261" s="14"/>
      <c r="AGD261" s="14"/>
      <c r="AGE261" s="14"/>
      <c r="AGF261" s="14"/>
      <c r="AGG261" s="14"/>
      <c r="AGH261" s="14"/>
      <c r="AGI261" s="14"/>
      <c r="AGJ261" s="14"/>
      <c r="AGK261" s="14"/>
      <c r="AGL261" s="14"/>
      <c r="AGM261" s="14"/>
      <c r="AGN261" s="14"/>
      <c r="AGO261" s="14"/>
      <c r="AGP261" s="14"/>
      <c r="AGQ261" s="14"/>
      <c r="AGR261" s="14"/>
      <c r="AGS261" s="14"/>
      <c r="AGT261" s="14"/>
      <c r="AGU261" s="14"/>
      <c r="AGV261" s="14"/>
      <c r="AGW261" s="14"/>
      <c r="AGX261" s="14"/>
      <c r="AGY261" s="14"/>
      <c r="AGZ261" s="14"/>
      <c r="AHA261" s="14"/>
      <c r="AHB261" s="14"/>
      <c r="AHC261" s="14"/>
      <c r="AHD261" s="14"/>
      <c r="AHE261" s="14"/>
      <c r="AHF261" s="14"/>
      <c r="AHG261" s="14"/>
      <c r="AHH261" s="14"/>
      <c r="AHI261" s="14"/>
      <c r="AHJ261" s="14"/>
      <c r="AHK261" s="14"/>
      <c r="AHL261" s="14"/>
      <c r="AHM261" s="14"/>
      <c r="AHN261" s="14"/>
      <c r="AHO261" s="14"/>
      <c r="AHP261" s="14"/>
      <c r="AHQ261" s="14"/>
      <c r="AHR261" s="14"/>
      <c r="AHS261" s="14"/>
      <c r="AHT261" s="14"/>
      <c r="AHU261" s="14"/>
      <c r="AHV261" s="14"/>
      <c r="AHW261" s="14"/>
      <c r="AHX261" s="14"/>
      <c r="AHY261" s="14"/>
      <c r="AHZ261" s="14"/>
      <c r="AIA261" s="14"/>
      <c r="AIB261" s="14"/>
      <c r="AIC261" s="14"/>
      <c r="AID261" s="14"/>
      <c r="AIE261" s="14"/>
      <c r="AIF261" s="14"/>
      <c r="AIG261" s="14"/>
      <c r="AIH261" s="14"/>
      <c r="AII261" s="14"/>
      <c r="AIJ261" s="14"/>
      <c r="AIK261" s="14"/>
      <c r="AIL261" s="14"/>
      <c r="AIM261" s="14"/>
      <c r="AIN261" s="14"/>
      <c r="AIO261" s="14"/>
      <c r="AIP261" s="14"/>
      <c r="AIQ261" s="14"/>
      <c r="AIR261" s="14"/>
      <c r="AIS261" s="14"/>
      <c r="AIT261" s="14"/>
      <c r="AIU261" s="14"/>
      <c r="AIV261" s="14"/>
      <c r="AIW261" s="14"/>
      <c r="AIX261" s="14"/>
      <c r="AIY261" s="14"/>
      <c r="AIZ261" s="14"/>
      <c r="AJA261" s="14"/>
      <c r="AJB261" s="14"/>
      <c r="AJC261" s="14"/>
      <c r="AJD261" s="14"/>
      <c r="AJE261" s="14"/>
      <c r="AJF261" s="14"/>
      <c r="AJG261" s="14"/>
      <c r="AJH261" s="14"/>
      <c r="AJI261" s="14"/>
      <c r="AJJ261" s="14"/>
      <c r="AJK261" s="14"/>
      <c r="AJL261" s="14"/>
      <c r="AJM261" s="14"/>
      <c r="AJN261" s="14"/>
      <c r="AJO261" s="14"/>
      <c r="AJP261" s="14"/>
      <c r="AJQ261" s="14"/>
      <c r="AJR261" s="14"/>
      <c r="AJS261" s="14"/>
      <c r="AJT261" s="14"/>
      <c r="AJU261" s="14"/>
      <c r="AJV261" s="14"/>
      <c r="AJW261" s="14"/>
      <c r="AJX261" s="14"/>
      <c r="AJY261" s="14"/>
      <c r="AJZ261" s="14"/>
      <c r="AKA261" s="14"/>
      <c r="AKB261" s="14"/>
      <c r="AKC261" s="14"/>
      <c r="AKD261" s="14"/>
      <c r="AKE261" s="14"/>
      <c r="AKF261" s="14"/>
      <c r="AKG261" s="14"/>
      <c r="AKH261" s="14"/>
      <c r="AKI261" s="14"/>
      <c r="AKJ261" s="14"/>
      <c r="AKK261" s="14"/>
      <c r="AKL261" s="14"/>
      <c r="AKM261" s="14"/>
      <c r="AKN261" s="14"/>
      <c r="AKO261" s="14"/>
      <c r="AKP261" s="14"/>
      <c r="AKQ261" s="14"/>
      <c r="AKR261" s="14"/>
      <c r="AKS261" s="14"/>
      <c r="AKT261" s="14"/>
      <c r="AKU261" s="14"/>
      <c r="AKV261" s="14"/>
      <c r="AKW261" s="14"/>
      <c r="AKX261" s="14"/>
      <c r="AKY261" s="14"/>
      <c r="AKZ261" s="14"/>
      <c r="ALA261" s="14"/>
      <c r="ALB261" s="14"/>
      <c r="ALC261" s="14"/>
      <c r="ALD261" s="14"/>
      <c r="ALE261" s="14"/>
      <c r="ALF261" s="14"/>
      <c r="ALG261" s="14"/>
      <c r="ALH261" s="14"/>
      <c r="ALI261" s="14"/>
      <c r="ALJ261" s="14"/>
      <c r="ALK261" s="14"/>
      <c r="ALL261" s="14"/>
      <c r="ALM261" s="14"/>
      <c r="ALN261" s="14"/>
      <c r="ALO261" s="14"/>
      <c r="ALP261" s="14"/>
      <c r="ALQ261" s="14"/>
      <c r="ALR261" s="14"/>
      <c r="ALS261" s="14"/>
      <c r="ALT261" s="14"/>
      <c r="ALU261" s="14"/>
      <c r="ALV261" s="14"/>
      <c r="ALW261" s="14"/>
      <c r="ALX261" s="14"/>
      <c r="ALY261" s="14"/>
      <c r="ALZ261" s="14"/>
      <c r="AMA261" s="14"/>
      <c r="AMB261" s="14"/>
      <c r="AMC261" s="14"/>
      <c r="AMD261" s="14"/>
      <c r="AME261" s="14"/>
      <c r="AMF261" s="14"/>
      <c r="AMG261" s="14"/>
      <c r="AMH261" s="14"/>
      <c r="AMI261" s="14"/>
      <c r="AMJ261" s="14"/>
      <c r="AMK261" s="14"/>
      <c r="AML261" s="14"/>
      <c r="AMM261" s="14"/>
      <c r="AMN261" s="14"/>
      <c r="AMO261" s="14"/>
      <c r="AMP261" s="14"/>
      <c r="AMQ261" s="14"/>
      <c r="AMR261" s="14"/>
      <c r="AMS261" s="14"/>
      <c r="AMT261" s="14"/>
      <c r="AMU261" s="14"/>
      <c r="AMV261" s="14"/>
      <c r="AMW261" s="14"/>
      <c r="AMX261" s="14"/>
      <c r="AMY261" s="14"/>
      <c r="AMZ261" s="14"/>
      <c r="ANA261" s="14"/>
      <c r="ANB261" s="14"/>
      <c r="ANC261" s="14"/>
      <c r="AND261" s="14"/>
      <c r="ANE261" s="14"/>
      <c r="ANF261" s="14"/>
      <c r="ANG261" s="14"/>
      <c r="ANH261" s="14"/>
      <c r="ANI261" s="14"/>
      <c r="ANJ261" s="14"/>
      <c r="ANK261" s="14"/>
      <c r="ANL261" s="14"/>
      <c r="ANM261" s="14"/>
      <c r="ANN261" s="14"/>
      <c r="ANO261" s="14"/>
      <c r="ANP261" s="14"/>
      <c r="ANQ261" s="14"/>
      <c r="ANR261" s="14"/>
      <c r="ANS261" s="14"/>
      <c r="ANT261" s="14"/>
      <c r="ANU261" s="14"/>
      <c r="ANV261" s="14"/>
      <c r="ANW261" s="14"/>
      <c r="ANX261" s="14"/>
      <c r="ANY261" s="14"/>
      <c r="ANZ261" s="14"/>
      <c r="AOA261" s="14"/>
      <c r="AOB261" s="14"/>
      <c r="AOC261" s="14"/>
      <c r="AOD261" s="14"/>
      <c r="AOE261" s="14"/>
      <c r="AOF261" s="14"/>
      <c r="AOG261" s="14"/>
      <c r="AOH261" s="14"/>
      <c r="AOI261" s="14"/>
      <c r="AOJ261" s="14"/>
      <c r="AOK261" s="14"/>
      <c r="AOL261" s="14"/>
      <c r="AOM261" s="14"/>
      <c r="AON261" s="14"/>
      <c r="AOO261" s="14"/>
      <c r="AOP261" s="14"/>
      <c r="AOQ261" s="14"/>
      <c r="AOR261" s="14"/>
      <c r="AOS261" s="14"/>
      <c r="AOT261" s="14"/>
      <c r="AOU261" s="14"/>
      <c r="AOV261" s="14"/>
      <c r="AOW261" s="14"/>
      <c r="AOX261" s="14"/>
      <c r="AOY261" s="14"/>
      <c r="AOZ261" s="14"/>
      <c r="APA261" s="14"/>
      <c r="APB261" s="14"/>
      <c r="APC261" s="14"/>
      <c r="APD261" s="14"/>
      <c r="APE261" s="14"/>
      <c r="APF261" s="14"/>
      <c r="APG261" s="14"/>
      <c r="APH261" s="14"/>
      <c r="API261" s="14"/>
      <c r="APJ261" s="14"/>
      <c r="APK261" s="14"/>
      <c r="APL261" s="14"/>
      <c r="APM261" s="14"/>
      <c r="APN261" s="14"/>
      <c r="APO261" s="14"/>
      <c r="APP261" s="14"/>
      <c r="APQ261" s="14"/>
      <c r="APR261" s="14"/>
      <c r="APS261" s="14"/>
      <c r="APT261" s="14"/>
      <c r="APU261" s="14"/>
      <c r="APV261" s="14"/>
      <c r="APW261" s="14"/>
      <c r="APX261" s="14"/>
      <c r="APY261" s="14"/>
      <c r="APZ261" s="14"/>
      <c r="AQA261" s="14"/>
      <c r="AQB261" s="14"/>
      <c r="AQC261" s="14"/>
      <c r="AQD261" s="14"/>
      <c r="AQE261" s="14"/>
      <c r="AQF261" s="14"/>
      <c r="AQG261" s="14"/>
      <c r="AQH261" s="14"/>
      <c r="AQI261" s="14"/>
      <c r="AQJ261" s="14"/>
      <c r="AQK261" s="14"/>
      <c r="AQL261" s="14"/>
      <c r="AQM261" s="14"/>
      <c r="AQN261" s="14"/>
      <c r="AQO261" s="14"/>
      <c r="AQP261" s="14"/>
      <c r="AQQ261" s="14"/>
      <c r="AQR261" s="14"/>
      <c r="AQS261" s="14"/>
      <c r="AQT261" s="14"/>
      <c r="AQU261" s="14"/>
      <c r="AQV261" s="14"/>
      <c r="AQW261" s="14"/>
      <c r="AQX261" s="14"/>
      <c r="AQY261" s="14"/>
      <c r="AQZ261" s="14"/>
      <c r="ARA261" s="14"/>
      <c r="ARB261" s="14"/>
      <c r="ARC261" s="14"/>
      <c r="ARD261" s="14"/>
      <c r="ARE261" s="14"/>
      <c r="ARF261" s="14"/>
      <c r="ARG261" s="14"/>
      <c r="ARH261" s="14"/>
      <c r="ARI261" s="14"/>
      <c r="ARJ261" s="14"/>
      <c r="ARK261" s="14"/>
      <c r="ARL261" s="14"/>
      <c r="ARM261" s="14"/>
      <c r="ARN261" s="14"/>
      <c r="ARO261" s="14"/>
      <c r="ARP261" s="14"/>
      <c r="ARQ261" s="14"/>
      <c r="ARR261" s="14"/>
      <c r="ARS261" s="14"/>
      <c r="ART261" s="14"/>
      <c r="ARU261" s="14"/>
      <c r="ARV261" s="14"/>
      <c r="ARW261" s="14"/>
      <c r="ARX261" s="14"/>
      <c r="ARY261" s="14"/>
      <c r="ARZ261" s="14"/>
      <c r="ASA261" s="14"/>
      <c r="ASB261" s="14"/>
      <c r="ASC261" s="14"/>
      <c r="ASD261" s="14"/>
      <c r="ASE261" s="14"/>
      <c r="ASF261" s="14"/>
      <c r="ASG261" s="14"/>
      <c r="ASH261" s="14"/>
      <c r="ASI261" s="14"/>
      <c r="ASJ261" s="14"/>
      <c r="ASK261" s="14"/>
      <c r="ASL261" s="14"/>
      <c r="ASM261" s="14"/>
      <c r="ASN261" s="14"/>
      <c r="ASO261" s="14"/>
      <c r="ASP261" s="14"/>
      <c r="ASQ261" s="14"/>
      <c r="ASR261" s="14"/>
      <c r="ASS261" s="14"/>
      <c r="AST261" s="14"/>
      <c r="ASU261" s="14"/>
      <c r="ASV261" s="14"/>
      <c r="ASW261" s="14"/>
      <c r="ASX261" s="14"/>
      <c r="ASY261" s="14"/>
      <c r="ASZ261" s="14"/>
      <c r="ATA261" s="14"/>
      <c r="ATB261" s="14"/>
      <c r="ATC261" s="14"/>
      <c r="ATD261" s="14"/>
    </row>
    <row r="262" spans="63:1200">
      <c r="BK262" s="14" t="str">
        <f t="shared" si="2118"/>
        <v/>
      </c>
      <c r="ABO262" s="14"/>
      <c r="ABP262" s="14"/>
      <c r="ABQ262" s="14"/>
      <c r="ABR262" s="14"/>
      <c r="ABS262" s="14"/>
      <c r="ABT262" s="14"/>
      <c r="ABU262" s="14"/>
      <c r="ABV262" s="14"/>
      <c r="ABW262" s="14"/>
      <c r="ABX262" s="14"/>
      <c r="ABY262" s="14"/>
      <c r="ABZ262" s="14"/>
      <c r="ACA262" s="14"/>
      <c r="ACB262" s="14"/>
      <c r="ACC262" s="14"/>
      <c r="ACD262" s="14"/>
      <c r="ACE262" s="14"/>
      <c r="ACF262" s="14"/>
      <c r="ACG262" s="14"/>
      <c r="ACH262" s="14"/>
      <c r="ACI262" s="14"/>
      <c r="ACJ262" s="14"/>
      <c r="ACK262" s="14"/>
      <c r="ACL262" s="14"/>
      <c r="ACM262" s="14"/>
      <c r="ACN262" s="14"/>
      <c r="ACO262" s="14"/>
      <c r="ACP262" s="14"/>
      <c r="ACQ262" s="14"/>
      <c r="ACR262" s="14"/>
      <c r="ACS262" s="14"/>
      <c r="ACT262" s="14"/>
      <c r="ACU262" s="14"/>
      <c r="ACV262" s="14"/>
      <c r="ACW262" s="14"/>
      <c r="ACX262" s="14"/>
      <c r="ACY262" s="14"/>
      <c r="ACZ262" s="14"/>
      <c r="ADA262" s="14"/>
      <c r="ADB262" s="14"/>
      <c r="ADC262" s="14"/>
      <c r="ADD262" s="14"/>
      <c r="ADE262" s="14"/>
      <c r="ADF262" s="14"/>
      <c r="ADG262" s="14"/>
      <c r="ADH262" s="14"/>
      <c r="ADI262" s="14"/>
      <c r="ADJ262" s="14"/>
      <c r="ADK262" s="14"/>
      <c r="ADL262" s="14"/>
      <c r="ADM262" s="14"/>
      <c r="ADN262" s="14"/>
      <c r="ADO262" s="14"/>
      <c r="ADP262" s="14"/>
      <c r="ADQ262" s="14"/>
      <c r="ADR262" s="14"/>
      <c r="ADS262" s="14"/>
      <c r="ADT262" s="14"/>
      <c r="ADU262" s="14"/>
      <c r="ADV262" s="14"/>
      <c r="ADW262" s="14"/>
      <c r="ADX262" s="14"/>
      <c r="ADY262" s="14"/>
      <c r="ADZ262" s="14"/>
      <c r="AEA262" s="14"/>
      <c r="AEB262" s="14"/>
      <c r="AEC262" s="14"/>
      <c r="AED262" s="14"/>
      <c r="AEE262" s="14"/>
      <c r="AEF262" s="14"/>
      <c r="AEG262" s="14"/>
      <c r="AEH262" s="14"/>
      <c r="AEI262" s="14"/>
      <c r="AEJ262" s="14"/>
      <c r="AEK262" s="14"/>
      <c r="AEL262" s="14"/>
      <c r="AEM262" s="14"/>
      <c r="AEN262" s="14"/>
      <c r="AEO262" s="14"/>
      <c r="AEP262" s="14"/>
      <c r="AEQ262" s="14"/>
      <c r="AER262" s="14"/>
      <c r="AES262" s="14"/>
      <c r="AET262" s="14"/>
      <c r="AEU262" s="14"/>
      <c r="AEV262" s="14"/>
      <c r="AEW262" s="14"/>
      <c r="AEX262" s="14"/>
      <c r="AEY262" s="14"/>
      <c r="AEZ262" s="14"/>
      <c r="AFA262" s="14"/>
      <c r="AFB262" s="14"/>
      <c r="AFC262" s="14"/>
      <c r="AFD262" s="14"/>
      <c r="AFE262" s="14"/>
      <c r="AFF262" s="14"/>
      <c r="AFG262" s="14"/>
      <c r="AFH262" s="14"/>
      <c r="AFI262" s="14"/>
      <c r="AFJ262" s="14"/>
      <c r="AFK262" s="14"/>
      <c r="AFL262" s="14"/>
      <c r="AFM262" s="14"/>
      <c r="AFN262" s="14"/>
      <c r="AFO262" s="14"/>
      <c r="AFP262" s="14"/>
      <c r="AFQ262" s="14"/>
      <c r="AFR262" s="14"/>
      <c r="AFS262" s="14"/>
      <c r="AFT262" s="14"/>
      <c r="AFU262" s="14"/>
      <c r="AFV262" s="14"/>
      <c r="AFW262" s="14"/>
      <c r="AFX262" s="14"/>
      <c r="AFY262" s="14"/>
      <c r="AFZ262" s="14"/>
      <c r="AGA262" s="14"/>
      <c r="AGB262" s="14"/>
      <c r="AGC262" s="14"/>
      <c r="AGD262" s="14"/>
      <c r="AGE262" s="14"/>
      <c r="AGF262" s="14"/>
      <c r="AGG262" s="14"/>
      <c r="AGH262" s="14"/>
      <c r="AGI262" s="14"/>
      <c r="AGJ262" s="14"/>
      <c r="AGK262" s="14"/>
      <c r="AGL262" s="14"/>
      <c r="AGM262" s="14"/>
      <c r="AGN262" s="14"/>
      <c r="AGO262" s="14"/>
      <c r="AGP262" s="14"/>
      <c r="AGQ262" s="14"/>
      <c r="AGR262" s="14"/>
      <c r="AGS262" s="14"/>
      <c r="AGT262" s="14"/>
      <c r="AGU262" s="14"/>
      <c r="AGV262" s="14"/>
      <c r="AGW262" s="14"/>
      <c r="AGX262" s="14"/>
      <c r="AGY262" s="14"/>
      <c r="AGZ262" s="14"/>
      <c r="AHA262" s="14"/>
      <c r="AHB262" s="14"/>
      <c r="AHC262" s="14"/>
      <c r="AHD262" s="14"/>
      <c r="AHE262" s="14"/>
      <c r="AHF262" s="14"/>
      <c r="AHG262" s="14"/>
      <c r="AHH262" s="14"/>
      <c r="AHI262" s="14"/>
      <c r="AHJ262" s="14"/>
      <c r="AHK262" s="14"/>
      <c r="AHL262" s="14"/>
      <c r="AHM262" s="14"/>
      <c r="AHN262" s="14"/>
      <c r="AHO262" s="14"/>
      <c r="AHP262" s="14"/>
      <c r="AHQ262" s="14"/>
      <c r="AHR262" s="14"/>
      <c r="AHS262" s="14"/>
      <c r="AHT262" s="14"/>
      <c r="AHU262" s="14"/>
      <c r="AHV262" s="14"/>
      <c r="AHW262" s="14"/>
      <c r="AHX262" s="14"/>
      <c r="AHY262" s="14"/>
      <c r="AHZ262" s="14"/>
      <c r="AIA262" s="14"/>
      <c r="AIB262" s="14"/>
      <c r="AIC262" s="14"/>
      <c r="AID262" s="14"/>
      <c r="AIE262" s="14"/>
      <c r="AIF262" s="14"/>
      <c r="AIG262" s="14"/>
      <c r="AIH262" s="14"/>
      <c r="AII262" s="14"/>
      <c r="AIJ262" s="14"/>
      <c r="AIK262" s="14"/>
      <c r="AIL262" s="14"/>
      <c r="AIM262" s="14"/>
      <c r="AIN262" s="14"/>
      <c r="AIO262" s="14"/>
      <c r="AIP262" s="14"/>
      <c r="AIQ262" s="14"/>
      <c r="AIR262" s="14"/>
      <c r="AIS262" s="14"/>
      <c r="AIT262" s="14"/>
      <c r="AIU262" s="14"/>
      <c r="AIV262" s="14"/>
      <c r="AIW262" s="14"/>
      <c r="AIX262" s="14"/>
      <c r="AIY262" s="14"/>
      <c r="AIZ262" s="14"/>
      <c r="AJA262" s="14"/>
      <c r="AJB262" s="14"/>
      <c r="AJC262" s="14"/>
      <c r="AJD262" s="14"/>
      <c r="AJE262" s="14"/>
      <c r="AJF262" s="14"/>
      <c r="AJG262" s="14"/>
      <c r="AJH262" s="14"/>
      <c r="AJI262" s="14"/>
      <c r="AJJ262" s="14"/>
      <c r="AJK262" s="14"/>
      <c r="AJL262" s="14"/>
      <c r="AJM262" s="14"/>
      <c r="AJN262" s="14"/>
      <c r="AJO262" s="14"/>
      <c r="AJP262" s="14"/>
      <c r="AJQ262" s="14"/>
      <c r="AJR262" s="14"/>
      <c r="AJS262" s="14"/>
      <c r="AJT262" s="14"/>
      <c r="AJU262" s="14"/>
      <c r="AJV262" s="14"/>
      <c r="AJW262" s="14"/>
      <c r="AJX262" s="14"/>
      <c r="AJY262" s="14"/>
      <c r="AJZ262" s="14"/>
      <c r="AKA262" s="14"/>
      <c r="AKB262" s="14"/>
      <c r="AKC262" s="14"/>
      <c r="AKD262" s="14"/>
      <c r="AKE262" s="14"/>
      <c r="AKF262" s="14"/>
      <c r="AKG262" s="14"/>
      <c r="AKH262" s="14"/>
      <c r="AKI262" s="14"/>
      <c r="AKJ262" s="14"/>
      <c r="AKK262" s="14"/>
      <c r="AKL262" s="14"/>
      <c r="AKM262" s="14"/>
      <c r="AKN262" s="14"/>
      <c r="AKO262" s="14"/>
      <c r="AKP262" s="14"/>
      <c r="AKQ262" s="14"/>
      <c r="AKR262" s="14"/>
      <c r="AKS262" s="14"/>
      <c r="AKT262" s="14"/>
      <c r="AKU262" s="14"/>
      <c r="AKV262" s="14"/>
      <c r="AKW262" s="14"/>
      <c r="AKX262" s="14"/>
      <c r="AKY262" s="14"/>
      <c r="AKZ262" s="14"/>
      <c r="ALA262" s="14"/>
      <c r="ALB262" s="14"/>
      <c r="ALC262" s="14"/>
      <c r="ALD262" s="14"/>
      <c r="ALE262" s="14"/>
      <c r="ALF262" s="14"/>
      <c r="ALG262" s="14"/>
      <c r="ALH262" s="14"/>
      <c r="ALI262" s="14"/>
      <c r="ALJ262" s="14"/>
      <c r="ALK262" s="14"/>
      <c r="ALL262" s="14"/>
      <c r="ALM262" s="14"/>
      <c r="ALN262" s="14"/>
      <c r="ALO262" s="14"/>
      <c r="ALP262" s="14"/>
      <c r="ALQ262" s="14"/>
      <c r="ALR262" s="14"/>
      <c r="ALS262" s="14"/>
      <c r="ALT262" s="14"/>
      <c r="ALU262" s="14"/>
      <c r="ALV262" s="14"/>
      <c r="ALW262" s="14"/>
      <c r="ALX262" s="14"/>
      <c r="ALY262" s="14"/>
      <c r="ALZ262" s="14"/>
      <c r="AMA262" s="14"/>
      <c r="AMB262" s="14"/>
      <c r="AMC262" s="14"/>
      <c r="AMD262" s="14"/>
      <c r="AME262" s="14"/>
      <c r="AMF262" s="14"/>
      <c r="AMG262" s="14"/>
      <c r="AMH262" s="14"/>
      <c r="AMI262" s="14"/>
      <c r="AMJ262" s="14"/>
      <c r="AMK262" s="14"/>
      <c r="AML262" s="14"/>
      <c r="AMM262" s="14"/>
      <c r="AMN262" s="14"/>
      <c r="AMO262" s="14"/>
      <c r="AMP262" s="14"/>
      <c r="AMQ262" s="14"/>
      <c r="AMR262" s="14"/>
      <c r="AMS262" s="14"/>
      <c r="AMT262" s="14"/>
      <c r="AMU262" s="14"/>
      <c r="AMV262" s="14"/>
      <c r="AMW262" s="14"/>
      <c r="AMX262" s="14"/>
      <c r="AMY262" s="14"/>
      <c r="AMZ262" s="14"/>
      <c r="ANA262" s="14"/>
      <c r="ANB262" s="14"/>
      <c r="ANC262" s="14"/>
      <c r="AND262" s="14"/>
      <c r="ANE262" s="14"/>
      <c r="ANF262" s="14"/>
      <c r="ANG262" s="14"/>
      <c r="ANH262" s="14"/>
      <c r="ANI262" s="14"/>
      <c r="ANJ262" s="14"/>
      <c r="ANK262" s="14"/>
      <c r="ANL262" s="14"/>
      <c r="ANM262" s="14"/>
      <c r="ANN262" s="14"/>
      <c r="ANO262" s="14"/>
      <c r="ANP262" s="14"/>
      <c r="ANQ262" s="14"/>
      <c r="ANR262" s="14"/>
      <c r="ANS262" s="14"/>
      <c r="ANT262" s="14"/>
      <c r="ANU262" s="14"/>
      <c r="ANV262" s="14"/>
      <c r="ANW262" s="14"/>
      <c r="ANX262" s="14"/>
      <c r="ANY262" s="14"/>
      <c r="ANZ262" s="14"/>
      <c r="AOA262" s="14"/>
      <c r="AOB262" s="14"/>
      <c r="AOC262" s="14"/>
      <c r="AOD262" s="14"/>
      <c r="AOE262" s="14"/>
      <c r="AOF262" s="14"/>
      <c r="AOG262" s="14"/>
      <c r="AOH262" s="14"/>
      <c r="AOI262" s="14"/>
      <c r="AOJ262" s="14"/>
      <c r="AOK262" s="14"/>
      <c r="AOL262" s="14"/>
      <c r="AOM262" s="14"/>
      <c r="AON262" s="14"/>
      <c r="AOO262" s="14"/>
      <c r="AOP262" s="14"/>
      <c r="AOQ262" s="14"/>
      <c r="AOR262" s="14"/>
      <c r="AOS262" s="14"/>
      <c r="AOT262" s="14"/>
      <c r="AOU262" s="14"/>
      <c r="AOV262" s="14"/>
      <c r="AOW262" s="14"/>
      <c r="AOX262" s="14"/>
      <c r="AOY262" s="14"/>
      <c r="AOZ262" s="14"/>
      <c r="APA262" s="14"/>
      <c r="APB262" s="14"/>
      <c r="APC262" s="14"/>
      <c r="APD262" s="14"/>
      <c r="APE262" s="14"/>
      <c r="APF262" s="14"/>
      <c r="APG262" s="14"/>
      <c r="APH262" s="14"/>
      <c r="API262" s="14"/>
      <c r="APJ262" s="14"/>
      <c r="APK262" s="14"/>
      <c r="APL262" s="14"/>
      <c r="APM262" s="14"/>
      <c r="APN262" s="14"/>
      <c r="APO262" s="14"/>
      <c r="APP262" s="14"/>
      <c r="APQ262" s="14"/>
      <c r="APR262" s="14"/>
      <c r="APS262" s="14"/>
      <c r="APT262" s="14"/>
      <c r="APU262" s="14"/>
      <c r="APV262" s="14"/>
      <c r="APW262" s="14"/>
      <c r="APX262" s="14"/>
      <c r="APY262" s="14"/>
      <c r="APZ262" s="14"/>
      <c r="AQA262" s="14"/>
      <c r="AQB262" s="14"/>
      <c r="AQC262" s="14"/>
      <c r="AQD262" s="14"/>
      <c r="AQE262" s="14"/>
      <c r="AQF262" s="14"/>
      <c r="AQG262" s="14"/>
      <c r="AQH262" s="14"/>
      <c r="AQI262" s="14"/>
      <c r="AQJ262" s="14"/>
      <c r="AQK262" s="14"/>
      <c r="AQL262" s="14"/>
      <c r="AQM262" s="14"/>
      <c r="AQN262" s="14"/>
      <c r="AQO262" s="14"/>
      <c r="AQP262" s="14"/>
      <c r="AQQ262" s="14"/>
      <c r="AQR262" s="14"/>
      <c r="AQS262" s="14"/>
      <c r="AQT262" s="14"/>
      <c r="AQU262" s="14"/>
      <c r="AQV262" s="14"/>
      <c r="AQW262" s="14"/>
      <c r="AQX262" s="14"/>
      <c r="AQY262" s="14"/>
      <c r="AQZ262" s="14"/>
      <c r="ARA262" s="14"/>
      <c r="ARB262" s="14"/>
      <c r="ARC262" s="14"/>
      <c r="ARD262" s="14"/>
      <c r="ARE262" s="14"/>
      <c r="ARF262" s="14"/>
      <c r="ARG262" s="14"/>
      <c r="ARH262" s="14"/>
      <c r="ARI262" s="14"/>
      <c r="ARJ262" s="14"/>
      <c r="ARK262" s="14"/>
      <c r="ARL262" s="14"/>
      <c r="ARM262" s="14"/>
      <c r="ARN262" s="14"/>
      <c r="ARO262" s="14"/>
      <c r="ARP262" s="14"/>
      <c r="ARQ262" s="14"/>
      <c r="ARR262" s="14"/>
      <c r="ARS262" s="14"/>
      <c r="ART262" s="14"/>
      <c r="ARU262" s="14"/>
      <c r="ARV262" s="14"/>
      <c r="ARW262" s="14"/>
      <c r="ARX262" s="14"/>
      <c r="ARY262" s="14"/>
      <c r="ARZ262" s="14"/>
      <c r="ASA262" s="14"/>
      <c r="ASB262" s="14"/>
      <c r="ASC262" s="14"/>
      <c r="ASD262" s="14"/>
      <c r="ASE262" s="14"/>
      <c r="ASF262" s="14"/>
      <c r="ASG262" s="14"/>
      <c r="ASH262" s="14"/>
      <c r="ASI262" s="14"/>
      <c r="ASJ262" s="14"/>
      <c r="ASK262" s="14"/>
      <c r="ASL262" s="14"/>
      <c r="ASM262" s="14"/>
      <c r="ASN262" s="14"/>
      <c r="ASO262" s="14"/>
      <c r="ASP262" s="14"/>
      <c r="ASQ262" s="14"/>
      <c r="ASR262" s="14"/>
      <c r="ASS262" s="14"/>
      <c r="AST262" s="14"/>
      <c r="ASU262" s="14"/>
      <c r="ASV262" s="14"/>
      <c r="ASW262" s="14"/>
      <c r="ASX262" s="14"/>
      <c r="ASY262" s="14"/>
      <c r="ASZ262" s="14"/>
      <c r="ATA262" s="14"/>
      <c r="ATB262" s="14"/>
      <c r="ATC262" s="14"/>
      <c r="ATD262" s="14"/>
    </row>
    <row r="263" spans="63:1200">
      <c r="BK263" s="14" t="str">
        <f t="shared" si="2118"/>
        <v/>
      </c>
      <c r="ABO263" s="14"/>
      <c r="ABP263" s="14"/>
      <c r="ABQ263" s="14"/>
      <c r="ABR263" s="14"/>
      <c r="ABS263" s="14"/>
      <c r="ABT263" s="14"/>
      <c r="ABU263" s="14"/>
      <c r="ABV263" s="14"/>
      <c r="ABW263" s="14"/>
      <c r="ABX263" s="14"/>
      <c r="ABY263" s="14"/>
      <c r="ABZ263" s="14"/>
      <c r="ACA263" s="14"/>
      <c r="ACB263" s="14"/>
      <c r="ACC263" s="14"/>
      <c r="ACD263" s="14"/>
      <c r="ACE263" s="14"/>
      <c r="ACF263" s="14"/>
      <c r="ACG263" s="14"/>
      <c r="ACH263" s="14"/>
      <c r="ACI263" s="14"/>
      <c r="ACJ263" s="14"/>
      <c r="ACK263" s="14"/>
      <c r="ACL263" s="14"/>
      <c r="ACM263" s="14"/>
      <c r="ACN263" s="14"/>
      <c r="ACO263" s="14"/>
      <c r="ACP263" s="14"/>
      <c r="ACQ263" s="14"/>
      <c r="ACR263" s="14"/>
      <c r="ACS263" s="14"/>
      <c r="ACT263" s="14"/>
      <c r="ACU263" s="14"/>
      <c r="ACV263" s="14"/>
      <c r="ACW263" s="14"/>
      <c r="ACX263" s="14"/>
      <c r="ACY263" s="14"/>
      <c r="ACZ263" s="14"/>
      <c r="ADA263" s="14"/>
      <c r="ADB263" s="14"/>
      <c r="ADC263" s="14"/>
      <c r="ADD263" s="14"/>
      <c r="ADE263" s="14"/>
      <c r="ADF263" s="14"/>
      <c r="ADG263" s="14"/>
      <c r="ADH263" s="14"/>
      <c r="ADI263" s="14"/>
      <c r="ADJ263" s="14"/>
      <c r="ADK263" s="14"/>
      <c r="ADL263" s="14"/>
      <c r="ADM263" s="14"/>
      <c r="ADN263" s="14"/>
      <c r="ADO263" s="14"/>
      <c r="ADP263" s="14"/>
      <c r="ADQ263" s="14"/>
      <c r="ADR263" s="14"/>
      <c r="ADS263" s="14"/>
      <c r="ADT263" s="14"/>
      <c r="ADU263" s="14"/>
      <c r="ADV263" s="14"/>
      <c r="ADW263" s="14"/>
      <c r="ADX263" s="14"/>
      <c r="ADY263" s="14"/>
      <c r="ADZ263" s="14"/>
      <c r="AEA263" s="14"/>
      <c r="AEB263" s="14"/>
      <c r="AEC263" s="14"/>
      <c r="AED263" s="14"/>
      <c r="AEE263" s="14"/>
      <c r="AEF263" s="14"/>
      <c r="AEG263" s="14"/>
      <c r="AEH263" s="14"/>
      <c r="AEI263" s="14"/>
      <c r="AEJ263" s="14"/>
      <c r="AEK263" s="14"/>
      <c r="AEL263" s="14"/>
      <c r="AEM263" s="14"/>
      <c r="AEN263" s="14"/>
      <c r="AEO263" s="14"/>
      <c r="AEP263" s="14"/>
      <c r="AEQ263" s="14"/>
      <c r="AER263" s="14"/>
      <c r="AES263" s="14"/>
      <c r="AET263" s="14"/>
      <c r="AEU263" s="14"/>
      <c r="AEV263" s="14"/>
      <c r="AEW263" s="14"/>
      <c r="AEX263" s="14"/>
      <c r="AEY263" s="14"/>
      <c r="AEZ263" s="14"/>
      <c r="AFA263" s="14"/>
      <c r="AFB263" s="14"/>
      <c r="AFC263" s="14"/>
      <c r="AFD263" s="14"/>
      <c r="AFE263" s="14"/>
      <c r="AFF263" s="14"/>
      <c r="AFG263" s="14"/>
      <c r="AFH263" s="14"/>
      <c r="AFI263" s="14"/>
      <c r="AFJ263" s="14"/>
      <c r="AFK263" s="14"/>
      <c r="AFL263" s="14"/>
      <c r="AFM263" s="14"/>
      <c r="AFN263" s="14"/>
      <c r="AFO263" s="14"/>
      <c r="AFP263" s="14"/>
      <c r="AFQ263" s="14"/>
      <c r="AFR263" s="14"/>
      <c r="AFS263" s="14"/>
      <c r="AFT263" s="14"/>
      <c r="AFU263" s="14"/>
      <c r="AFV263" s="14"/>
      <c r="AFW263" s="14"/>
      <c r="AFX263" s="14"/>
      <c r="AFY263" s="14"/>
      <c r="AFZ263" s="14"/>
      <c r="AGA263" s="14"/>
      <c r="AGB263" s="14"/>
      <c r="AGC263" s="14"/>
      <c r="AGD263" s="14"/>
      <c r="AGE263" s="14"/>
      <c r="AGF263" s="14"/>
      <c r="AGG263" s="14"/>
      <c r="AGH263" s="14"/>
      <c r="AGI263" s="14"/>
      <c r="AGJ263" s="14"/>
      <c r="AGK263" s="14"/>
      <c r="AGL263" s="14"/>
      <c r="AGM263" s="14"/>
      <c r="AGN263" s="14"/>
      <c r="AGO263" s="14"/>
      <c r="AGP263" s="14"/>
      <c r="AGQ263" s="14"/>
      <c r="AGR263" s="14"/>
      <c r="AGS263" s="14"/>
      <c r="AGT263" s="14"/>
      <c r="AGU263" s="14"/>
      <c r="AGV263" s="14"/>
      <c r="AGW263" s="14"/>
      <c r="AGX263" s="14"/>
      <c r="AGY263" s="14"/>
      <c r="AGZ263" s="14"/>
      <c r="AHA263" s="14"/>
      <c r="AHB263" s="14"/>
      <c r="AHC263" s="14"/>
      <c r="AHD263" s="14"/>
      <c r="AHE263" s="14"/>
      <c r="AHF263" s="14"/>
      <c r="AHG263" s="14"/>
      <c r="AHH263" s="14"/>
      <c r="AHI263" s="14"/>
      <c r="AHJ263" s="14"/>
      <c r="AHK263" s="14"/>
      <c r="AHL263" s="14"/>
      <c r="AHM263" s="14"/>
      <c r="AHN263" s="14"/>
      <c r="AHO263" s="14"/>
      <c r="AHP263" s="14"/>
      <c r="AHQ263" s="14"/>
      <c r="AHR263" s="14"/>
      <c r="AHS263" s="14"/>
      <c r="AHT263" s="14"/>
      <c r="AHU263" s="14"/>
      <c r="AHV263" s="14"/>
      <c r="AHW263" s="14"/>
      <c r="AHX263" s="14"/>
      <c r="AHY263" s="14"/>
      <c r="AHZ263" s="14"/>
      <c r="AIA263" s="14"/>
      <c r="AIB263" s="14"/>
      <c r="AIC263" s="14"/>
      <c r="AID263" s="14"/>
      <c r="AIE263" s="14"/>
      <c r="AIF263" s="14"/>
      <c r="AIG263" s="14"/>
      <c r="AIH263" s="14"/>
      <c r="AII263" s="14"/>
      <c r="AIJ263" s="14"/>
      <c r="AIK263" s="14"/>
      <c r="AIL263" s="14"/>
      <c r="AIM263" s="14"/>
      <c r="AIN263" s="14"/>
      <c r="AIO263" s="14"/>
      <c r="AIP263" s="14"/>
      <c r="AIQ263" s="14"/>
      <c r="AIR263" s="14"/>
      <c r="AIS263" s="14"/>
      <c r="AIT263" s="14"/>
      <c r="AIU263" s="14"/>
      <c r="AIV263" s="14"/>
      <c r="AIW263" s="14"/>
      <c r="AIX263" s="14"/>
      <c r="AIY263" s="14"/>
      <c r="AIZ263" s="14"/>
      <c r="AJA263" s="14"/>
      <c r="AJB263" s="14"/>
      <c r="AJC263" s="14"/>
      <c r="AJD263" s="14"/>
      <c r="AJE263" s="14"/>
      <c r="AJF263" s="14"/>
      <c r="AJG263" s="14"/>
      <c r="AJH263" s="14"/>
      <c r="AJI263" s="14"/>
      <c r="AJJ263" s="14"/>
      <c r="AJK263" s="14"/>
      <c r="AJL263" s="14"/>
      <c r="AJM263" s="14"/>
      <c r="AJN263" s="14"/>
      <c r="AJO263" s="14"/>
      <c r="AJP263" s="14"/>
      <c r="AJQ263" s="14"/>
      <c r="AJR263" s="14"/>
      <c r="AJS263" s="14"/>
      <c r="AJT263" s="14"/>
      <c r="AJU263" s="14"/>
      <c r="AJV263" s="14"/>
      <c r="AJW263" s="14"/>
      <c r="AJX263" s="14"/>
      <c r="AJY263" s="14"/>
      <c r="AJZ263" s="14"/>
      <c r="AKA263" s="14"/>
      <c r="AKB263" s="14"/>
      <c r="AKC263" s="14"/>
      <c r="AKD263" s="14"/>
      <c r="AKE263" s="14"/>
      <c r="AKF263" s="14"/>
      <c r="AKG263" s="14"/>
      <c r="AKH263" s="14"/>
      <c r="AKI263" s="14"/>
      <c r="AKJ263" s="14"/>
      <c r="AKK263" s="14"/>
      <c r="AKL263" s="14"/>
      <c r="AKM263" s="14"/>
      <c r="AKN263" s="14"/>
      <c r="AKO263" s="14"/>
      <c r="AKP263" s="14"/>
      <c r="AKQ263" s="14"/>
      <c r="AKR263" s="14"/>
      <c r="AKS263" s="14"/>
      <c r="AKT263" s="14"/>
      <c r="AKU263" s="14"/>
      <c r="AKV263" s="14"/>
      <c r="AKW263" s="14"/>
      <c r="AKX263" s="14"/>
      <c r="AKY263" s="14"/>
      <c r="AKZ263" s="14"/>
      <c r="ALA263" s="14"/>
      <c r="ALB263" s="14"/>
      <c r="ALC263" s="14"/>
      <c r="ALD263" s="14"/>
      <c r="ALE263" s="14"/>
      <c r="ALF263" s="14"/>
      <c r="ALG263" s="14"/>
      <c r="ALH263" s="14"/>
      <c r="ALI263" s="14"/>
      <c r="ALJ263" s="14"/>
      <c r="ALK263" s="14"/>
      <c r="ALL263" s="14"/>
      <c r="ALM263" s="14"/>
      <c r="ALN263" s="14"/>
      <c r="ALO263" s="14"/>
      <c r="ALP263" s="14"/>
      <c r="ALQ263" s="14"/>
      <c r="ALR263" s="14"/>
      <c r="ALS263" s="14"/>
      <c r="ALT263" s="14"/>
      <c r="ALU263" s="14"/>
      <c r="ALV263" s="14"/>
      <c r="ALW263" s="14"/>
      <c r="ALX263" s="14"/>
      <c r="ALY263" s="14"/>
      <c r="ALZ263" s="14"/>
      <c r="AMA263" s="14"/>
      <c r="AMB263" s="14"/>
      <c r="AMC263" s="14"/>
      <c r="AMD263" s="14"/>
      <c r="AME263" s="14"/>
      <c r="AMF263" s="14"/>
      <c r="AMG263" s="14"/>
      <c r="AMH263" s="14"/>
      <c r="AMI263" s="14"/>
      <c r="AMJ263" s="14"/>
      <c r="AMK263" s="14"/>
      <c r="AML263" s="14"/>
      <c r="AMM263" s="14"/>
      <c r="AMN263" s="14"/>
      <c r="AMO263" s="14"/>
      <c r="AMP263" s="14"/>
      <c r="AMQ263" s="14"/>
      <c r="AMR263" s="14"/>
      <c r="AMS263" s="14"/>
      <c r="AMT263" s="14"/>
      <c r="AMU263" s="14"/>
      <c r="AMV263" s="14"/>
      <c r="AMW263" s="14"/>
      <c r="AMX263" s="14"/>
      <c r="AMY263" s="14"/>
      <c r="AMZ263" s="14"/>
      <c r="ANA263" s="14"/>
      <c r="ANB263" s="14"/>
      <c r="ANC263" s="14"/>
      <c r="AND263" s="14"/>
      <c r="ANE263" s="14"/>
      <c r="ANF263" s="14"/>
      <c r="ANG263" s="14"/>
      <c r="ANH263" s="14"/>
      <c r="ANI263" s="14"/>
      <c r="ANJ263" s="14"/>
      <c r="ANK263" s="14"/>
      <c r="ANL263" s="14"/>
      <c r="ANM263" s="14"/>
      <c r="ANN263" s="14"/>
      <c r="ANO263" s="14"/>
      <c r="ANP263" s="14"/>
      <c r="ANQ263" s="14"/>
      <c r="ANR263" s="14"/>
      <c r="ANS263" s="14"/>
      <c r="ANT263" s="14"/>
      <c r="ANU263" s="14"/>
      <c r="ANV263" s="14"/>
      <c r="ANW263" s="14"/>
      <c r="ANX263" s="14"/>
      <c r="ANY263" s="14"/>
      <c r="ANZ263" s="14"/>
      <c r="AOA263" s="14"/>
      <c r="AOB263" s="14"/>
      <c r="AOC263" s="14"/>
      <c r="AOD263" s="14"/>
      <c r="AOE263" s="14"/>
      <c r="AOF263" s="14"/>
      <c r="AOG263" s="14"/>
      <c r="AOH263" s="14"/>
      <c r="AOI263" s="14"/>
      <c r="AOJ263" s="14"/>
      <c r="AOK263" s="14"/>
      <c r="AOL263" s="14"/>
      <c r="AOM263" s="14"/>
      <c r="AON263" s="14"/>
      <c r="AOO263" s="14"/>
      <c r="AOP263" s="14"/>
      <c r="AOQ263" s="14"/>
      <c r="AOR263" s="14"/>
      <c r="AOS263" s="14"/>
      <c r="AOT263" s="14"/>
      <c r="AOU263" s="14"/>
      <c r="AOV263" s="14"/>
      <c r="AOW263" s="14"/>
      <c r="AOX263" s="14"/>
      <c r="AOY263" s="14"/>
      <c r="AOZ263" s="14"/>
      <c r="APA263" s="14"/>
      <c r="APB263" s="14"/>
      <c r="APC263" s="14"/>
      <c r="APD263" s="14"/>
      <c r="APE263" s="14"/>
      <c r="APF263" s="14"/>
      <c r="APG263" s="14"/>
      <c r="APH263" s="14"/>
      <c r="API263" s="14"/>
      <c r="APJ263" s="14"/>
      <c r="APK263" s="14"/>
      <c r="APL263" s="14"/>
      <c r="APM263" s="14"/>
      <c r="APN263" s="14"/>
      <c r="APO263" s="14"/>
      <c r="APP263" s="14"/>
      <c r="APQ263" s="14"/>
      <c r="APR263" s="14"/>
      <c r="APS263" s="14"/>
      <c r="APT263" s="14"/>
      <c r="APU263" s="14"/>
      <c r="APV263" s="14"/>
      <c r="APW263" s="14"/>
      <c r="APX263" s="14"/>
      <c r="APY263" s="14"/>
      <c r="APZ263" s="14"/>
      <c r="AQA263" s="14"/>
      <c r="AQB263" s="14"/>
      <c r="AQC263" s="14"/>
      <c r="AQD263" s="14"/>
      <c r="AQE263" s="14"/>
      <c r="AQF263" s="14"/>
      <c r="AQG263" s="14"/>
      <c r="AQH263" s="14"/>
      <c r="AQI263" s="14"/>
      <c r="AQJ263" s="14"/>
      <c r="AQK263" s="14"/>
      <c r="AQL263" s="14"/>
      <c r="AQM263" s="14"/>
      <c r="AQN263" s="14"/>
      <c r="AQO263" s="14"/>
      <c r="AQP263" s="14"/>
      <c r="AQQ263" s="14"/>
      <c r="AQR263" s="14"/>
      <c r="AQS263" s="14"/>
      <c r="AQT263" s="14"/>
      <c r="AQU263" s="14"/>
      <c r="AQV263" s="14"/>
      <c r="AQW263" s="14"/>
      <c r="AQX263" s="14"/>
      <c r="AQY263" s="14"/>
      <c r="AQZ263" s="14"/>
      <c r="ARA263" s="14"/>
      <c r="ARB263" s="14"/>
      <c r="ARC263" s="14"/>
      <c r="ARD263" s="14"/>
      <c r="ARE263" s="14"/>
      <c r="ARF263" s="14"/>
      <c r="ARG263" s="14"/>
      <c r="ARH263" s="14"/>
      <c r="ARI263" s="14"/>
      <c r="ARJ263" s="14"/>
      <c r="ARK263" s="14"/>
      <c r="ARL263" s="14"/>
      <c r="ARM263" s="14"/>
      <c r="ARN263" s="14"/>
      <c r="ARO263" s="14"/>
      <c r="ARP263" s="14"/>
      <c r="ARQ263" s="14"/>
      <c r="ARR263" s="14"/>
      <c r="ARS263" s="14"/>
      <c r="ART263" s="14"/>
      <c r="ARU263" s="14"/>
      <c r="ARV263" s="14"/>
      <c r="ARW263" s="14"/>
      <c r="ARX263" s="14"/>
      <c r="ARY263" s="14"/>
      <c r="ARZ263" s="14"/>
      <c r="ASA263" s="14"/>
      <c r="ASB263" s="14"/>
      <c r="ASC263" s="14"/>
      <c r="ASD263" s="14"/>
      <c r="ASE263" s="14"/>
      <c r="ASF263" s="14"/>
      <c r="ASG263" s="14"/>
      <c r="ASH263" s="14"/>
      <c r="ASI263" s="14"/>
      <c r="ASJ263" s="14"/>
      <c r="ASK263" s="14"/>
      <c r="ASL263" s="14"/>
      <c r="ASM263" s="14"/>
      <c r="ASN263" s="14"/>
      <c r="ASO263" s="14"/>
      <c r="ASP263" s="14"/>
      <c r="ASQ263" s="14"/>
      <c r="ASR263" s="14"/>
      <c r="ASS263" s="14"/>
      <c r="AST263" s="14"/>
      <c r="ASU263" s="14"/>
      <c r="ASV263" s="14"/>
      <c r="ASW263" s="14"/>
      <c r="ASX263" s="14"/>
      <c r="ASY263" s="14"/>
      <c r="ASZ263" s="14"/>
      <c r="ATA263" s="14"/>
      <c r="ATB263" s="14"/>
      <c r="ATC263" s="14"/>
      <c r="ATD263" s="14"/>
    </row>
    <row r="264" spans="63:1200">
      <c r="BK264" s="14" t="str">
        <f t="shared" si="2118"/>
        <v/>
      </c>
      <c r="ABO264" s="14"/>
      <c r="ABP264" s="14"/>
      <c r="ABQ264" s="14"/>
      <c r="ABR264" s="14"/>
      <c r="ABS264" s="14"/>
      <c r="ABT264" s="14"/>
      <c r="ABU264" s="14"/>
      <c r="ABV264" s="14"/>
      <c r="ABW264" s="14"/>
      <c r="ABX264" s="14"/>
      <c r="ABY264" s="14"/>
      <c r="ABZ264" s="14"/>
      <c r="ACA264" s="14"/>
      <c r="ACB264" s="14"/>
      <c r="ACC264" s="14"/>
      <c r="ACD264" s="14"/>
      <c r="ACE264" s="14"/>
      <c r="ACF264" s="14"/>
      <c r="ACG264" s="14"/>
      <c r="ACH264" s="14"/>
      <c r="ACI264" s="14"/>
      <c r="ACJ264" s="14"/>
      <c r="ACK264" s="14"/>
      <c r="ACL264" s="14"/>
      <c r="ACM264" s="14"/>
      <c r="ACN264" s="14"/>
      <c r="ACO264" s="14"/>
      <c r="ACP264" s="14"/>
      <c r="ACQ264" s="14"/>
      <c r="ACR264" s="14"/>
      <c r="ACS264" s="14"/>
      <c r="ACT264" s="14"/>
      <c r="ACU264" s="14"/>
      <c r="ACV264" s="14"/>
      <c r="ACW264" s="14"/>
      <c r="ACX264" s="14"/>
      <c r="ACY264" s="14"/>
      <c r="ACZ264" s="14"/>
      <c r="ADA264" s="14"/>
      <c r="ADB264" s="14"/>
      <c r="ADC264" s="14"/>
      <c r="ADD264" s="14"/>
      <c r="ADE264" s="14"/>
      <c r="ADF264" s="14"/>
      <c r="ADG264" s="14"/>
      <c r="ADH264" s="14"/>
      <c r="ADI264" s="14"/>
      <c r="ADJ264" s="14"/>
      <c r="ADK264" s="14"/>
      <c r="ADL264" s="14"/>
      <c r="ADM264" s="14"/>
      <c r="ADN264" s="14"/>
      <c r="ADO264" s="14"/>
      <c r="ADP264" s="14"/>
      <c r="ADQ264" s="14"/>
      <c r="ADR264" s="14"/>
      <c r="ADS264" s="14"/>
      <c r="ADT264" s="14"/>
      <c r="ADU264" s="14"/>
      <c r="ADV264" s="14"/>
      <c r="ADW264" s="14"/>
      <c r="ADX264" s="14"/>
      <c r="ADY264" s="14"/>
      <c r="ADZ264" s="14"/>
      <c r="AEA264" s="14"/>
      <c r="AEB264" s="14"/>
      <c r="AEC264" s="14"/>
      <c r="AED264" s="14"/>
      <c r="AEE264" s="14"/>
      <c r="AEF264" s="14"/>
      <c r="AEG264" s="14"/>
      <c r="AEH264" s="14"/>
      <c r="AEI264" s="14"/>
      <c r="AEJ264" s="14"/>
      <c r="AEK264" s="14"/>
      <c r="AEL264" s="14"/>
      <c r="AEM264" s="14"/>
      <c r="AEN264" s="14"/>
      <c r="AEO264" s="14"/>
      <c r="AEP264" s="14"/>
      <c r="AEQ264" s="14"/>
      <c r="AER264" s="14"/>
      <c r="AES264" s="14"/>
      <c r="AET264" s="14"/>
      <c r="AEU264" s="14"/>
      <c r="AEV264" s="14"/>
      <c r="AEW264" s="14"/>
      <c r="AEX264" s="14"/>
      <c r="AEY264" s="14"/>
      <c r="AEZ264" s="14"/>
      <c r="AFA264" s="14"/>
      <c r="AFB264" s="14"/>
      <c r="AFC264" s="14"/>
      <c r="AFD264" s="14"/>
      <c r="AFE264" s="14"/>
      <c r="AFF264" s="14"/>
      <c r="AFG264" s="14"/>
      <c r="AFH264" s="14"/>
      <c r="AFI264" s="14"/>
      <c r="AFJ264" s="14"/>
      <c r="AFK264" s="14"/>
      <c r="AFL264" s="14"/>
      <c r="AFM264" s="14"/>
      <c r="AFN264" s="14"/>
      <c r="AFO264" s="14"/>
      <c r="AFP264" s="14"/>
      <c r="AFQ264" s="14"/>
      <c r="AFR264" s="14"/>
      <c r="AFS264" s="14"/>
      <c r="AFT264" s="14"/>
      <c r="AFU264" s="14"/>
      <c r="AFV264" s="14"/>
      <c r="AFW264" s="14"/>
      <c r="AFX264" s="14"/>
      <c r="AFY264" s="14"/>
      <c r="AFZ264" s="14"/>
      <c r="AGA264" s="14"/>
      <c r="AGB264" s="14"/>
      <c r="AGC264" s="14"/>
      <c r="AGD264" s="14"/>
      <c r="AGE264" s="14"/>
      <c r="AGF264" s="14"/>
      <c r="AGG264" s="14"/>
      <c r="AGH264" s="14"/>
      <c r="AGI264" s="14"/>
      <c r="AGJ264" s="14"/>
      <c r="AGK264" s="14"/>
      <c r="AGL264" s="14"/>
      <c r="AGM264" s="14"/>
      <c r="AGN264" s="14"/>
      <c r="AGO264" s="14"/>
      <c r="AGP264" s="14"/>
      <c r="AGQ264" s="14"/>
      <c r="AGR264" s="14"/>
      <c r="AGS264" s="14"/>
      <c r="AGT264" s="14"/>
      <c r="AGU264" s="14"/>
      <c r="AGV264" s="14"/>
      <c r="AGW264" s="14"/>
      <c r="AGX264" s="14"/>
      <c r="AGY264" s="14"/>
      <c r="AGZ264" s="14"/>
      <c r="AHA264" s="14"/>
      <c r="AHB264" s="14"/>
      <c r="AHC264" s="14"/>
      <c r="AHD264" s="14"/>
      <c r="AHE264" s="14"/>
      <c r="AHF264" s="14"/>
      <c r="AHG264" s="14"/>
      <c r="AHH264" s="14"/>
      <c r="AHI264" s="14"/>
      <c r="AHJ264" s="14"/>
      <c r="AHK264" s="14"/>
      <c r="AHL264" s="14"/>
      <c r="AHM264" s="14"/>
      <c r="AHN264" s="14"/>
      <c r="AHO264" s="14"/>
      <c r="AHP264" s="14"/>
      <c r="AHQ264" s="14"/>
      <c r="AHR264" s="14"/>
      <c r="AHS264" s="14"/>
      <c r="AHT264" s="14"/>
      <c r="AHU264" s="14"/>
      <c r="AHV264" s="14"/>
      <c r="AHW264" s="14"/>
      <c r="AHX264" s="14"/>
      <c r="AHY264" s="14"/>
      <c r="AHZ264" s="14"/>
      <c r="AIA264" s="14"/>
      <c r="AIB264" s="14"/>
      <c r="AIC264" s="14"/>
      <c r="AID264" s="14"/>
      <c r="AIE264" s="14"/>
      <c r="AIF264" s="14"/>
      <c r="AIG264" s="14"/>
      <c r="AIH264" s="14"/>
      <c r="AII264" s="14"/>
      <c r="AIJ264" s="14"/>
      <c r="AIK264" s="14"/>
      <c r="AIL264" s="14"/>
      <c r="AIM264" s="14"/>
      <c r="AIN264" s="14"/>
      <c r="AIO264" s="14"/>
      <c r="AIP264" s="14"/>
      <c r="AIQ264" s="14"/>
      <c r="AIR264" s="14"/>
      <c r="AIS264" s="14"/>
      <c r="AIT264" s="14"/>
      <c r="AIU264" s="14"/>
      <c r="AIV264" s="14"/>
      <c r="AIW264" s="14"/>
      <c r="AIX264" s="14"/>
      <c r="AIY264" s="14"/>
      <c r="AIZ264" s="14"/>
      <c r="AJA264" s="14"/>
      <c r="AJB264" s="14"/>
      <c r="AJC264" s="14"/>
      <c r="AJD264" s="14"/>
      <c r="AJE264" s="14"/>
      <c r="AJF264" s="14"/>
      <c r="AJG264" s="14"/>
      <c r="AJH264" s="14"/>
      <c r="AJI264" s="14"/>
      <c r="AJJ264" s="14"/>
      <c r="AJK264" s="14"/>
      <c r="AJL264" s="14"/>
      <c r="AJM264" s="14"/>
      <c r="AJN264" s="14"/>
      <c r="AJO264" s="14"/>
      <c r="AJP264" s="14"/>
      <c r="AJQ264" s="14"/>
      <c r="AJR264" s="14"/>
      <c r="AJS264" s="14"/>
      <c r="AJT264" s="14"/>
      <c r="AJU264" s="14"/>
      <c r="AJV264" s="14"/>
      <c r="AJW264" s="14"/>
      <c r="AJX264" s="14"/>
      <c r="AJY264" s="14"/>
      <c r="AJZ264" s="14"/>
      <c r="AKA264" s="14"/>
      <c r="AKB264" s="14"/>
      <c r="AKC264" s="14"/>
      <c r="AKD264" s="14"/>
      <c r="AKE264" s="14"/>
      <c r="AKF264" s="14"/>
      <c r="AKG264" s="14"/>
      <c r="AKH264" s="14"/>
      <c r="AKI264" s="14"/>
      <c r="AKJ264" s="14"/>
      <c r="AKK264" s="14"/>
      <c r="AKL264" s="14"/>
      <c r="AKM264" s="14"/>
      <c r="AKN264" s="14"/>
      <c r="AKO264" s="14"/>
      <c r="AKP264" s="14"/>
      <c r="AKQ264" s="14"/>
      <c r="AKR264" s="14"/>
      <c r="AKS264" s="14"/>
      <c r="AKT264" s="14"/>
      <c r="AKU264" s="14"/>
      <c r="AKV264" s="14"/>
      <c r="AKW264" s="14"/>
      <c r="AKX264" s="14"/>
      <c r="AKY264" s="14"/>
      <c r="AKZ264" s="14"/>
      <c r="ALA264" s="14"/>
      <c r="ALB264" s="14"/>
      <c r="ALC264" s="14"/>
      <c r="ALD264" s="14"/>
      <c r="ALE264" s="14"/>
      <c r="ALF264" s="14"/>
      <c r="ALG264" s="14"/>
      <c r="ALH264" s="14"/>
      <c r="ALI264" s="14"/>
      <c r="ALJ264" s="14"/>
      <c r="ALK264" s="14"/>
      <c r="ALL264" s="14"/>
      <c r="ALM264" s="14"/>
      <c r="ALN264" s="14"/>
      <c r="ALO264" s="14"/>
      <c r="ALP264" s="14"/>
      <c r="ALQ264" s="14"/>
      <c r="ALR264" s="14"/>
      <c r="ALS264" s="14"/>
      <c r="ALT264" s="14"/>
      <c r="ALU264" s="14"/>
      <c r="ALV264" s="14"/>
      <c r="ALW264" s="14"/>
      <c r="ALX264" s="14"/>
      <c r="ALY264" s="14"/>
      <c r="ALZ264" s="14"/>
      <c r="AMA264" s="14"/>
      <c r="AMB264" s="14"/>
      <c r="AMC264" s="14"/>
      <c r="AMD264" s="14"/>
      <c r="AME264" s="14"/>
      <c r="AMF264" s="14"/>
      <c r="AMG264" s="14"/>
      <c r="AMH264" s="14"/>
      <c r="AMI264" s="14"/>
      <c r="AMJ264" s="14"/>
      <c r="AMK264" s="14"/>
      <c r="AML264" s="14"/>
      <c r="AMM264" s="14"/>
      <c r="AMN264" s="14"/>
      <c r="AMO264" s="14"/>
      <c r="AMP264" s="14"/>
      <c r="AMQ264" s="14"/>
      <c r="AMR264" s="14"/>
      <c r="AMS264" s="14"/>
      <c r="AMT264" s="14"/>
      <c r="AMU264" s="14"/>
      <c r="AMV264" s="14"/>
      <c r="AMW264" s="14"/>
      <c r="AMX264" s="14"/>
      <c r="AMY264" s="14"/>
      <c r="AMZ264" s="14"/>
      <c r="ANA264" s="14"/>
      <c r="ANB264" s="14"/>
      <c r="ANC264" s="14"/>
      <c r="AND264" s="14"/>
      <c r="ANE264" s="14"/>
      <c r="ANF264" s="14"/>
      <c r="ANG264" s="14"/>
      <c r="ANH264" s="14"/>
      <c r="ANI264" s="14"/>
      <c r="ANJ264" s="14"/>
      <c r="ANK264" s="14"/>
      <c r="ANL264" s="14"/>
      <c r="ANM264" s="14"/>
      <c r="ANN264" s="14"/>
      <c r="ANO264" s="14"/>
      <c r="ANP264" s="14"/>
      <c r="ANQ264" s="14"/>
      <c r="ANR264" s="14"/>
      <c r="ANS264" s="14"/>
      <c r="ANT264" s="14"/>
      <c r="ANU264" s="14"/>
      <c r="ANV264" s="14"/>
      <c r="ANW264" s="14"/>
      <c r="ANX264" s="14"/>
      <c r="ANY264" s="14"/>
      <c r="ANZ264" s="14"/>
      <c r="AOA264" s="14"/>
      <c r="AOB264" s="14"/>
      <c r="AOC264" s="14"/>
      <c r="AOD264" s="14"/>
      <c r="AOE264" s="14"/>
      <c r="AOF264" s="14"/>
      <c r="AOG264" s="14"/>
      <c r="AOH264" s="14"/>
      <c r="AOI264" s="14"/>
      <c r="AOJ264" s="14"/>
      <c r="AOK264" s="14"/>
      <c r="AOL264" s="14"/>
      <c r="AOM264" s="14"/>
      <c r="AON264" s="14"/>
      <c r="AOO264" s="14"/>
      <c r="AOP264" s="14"/>
      <c r="AOQ264" s="14"/>
      <c r="AOR264" s="14"/>
      <c r="AOS264" s="14"/>
      <c r="AOT264" s="14"/>
      <c r="AOU264" s="14"/>
      <c r="AOV264" s="14"/>
      <c r="AOW264" s="14"/>
      <c r="AOX264" s="14"/>
      <c r="AOY264" s="14"/>
      <c r="AOZ264" s="14"/>
      <c r="APA264" s="14"/>
      <c r="APB264" s="14"/>
      <c r="APC264" s="14"/>
      <c r="APD264" s="14"/>
      <c r="APE264" s="14"/>
      <c r="APF264" s="14"/>
      <c r="APG264" s="14"/>
      <c r="APH264" s="14"/>
      <c r="API264" s="14"/>
      <c r="APJ264" s="14"/>
      <c r="APK264" s="14"/>
      <c r="APL264" s="14"/>
      <c r="APM264" s="14"/>
      <c r="APN264" s="14"/>
      <c r="APO264" s="14"/>
      <c r="APP264" s="14"/>
      <c r="APQ264" s="14"/>
      <c r="APR264" s="14"/>
      <c r="APS264" s="14"/>
      <c r="APT264" s="14"/>
      <c r="APU264" s="14"/>
      <c r="APV264" s="14"/>
      <c r="APW264" s="14"/>
      <c r="APX264" s="14"/>
      <c r="APY264" s="14"/>
      <c r="APZ264" s="14"/>
      <c r="AQA264" s="14"/>
      <c r="AQB264" s="14"/>
      <c r="AQC264" s="14"/>
      <c r="AQD264" s="14"/>
      <c r="AQE264" s="14"/>
      <c r="AQF264" s="14"/>
      <c r="AQG264" s="14"/>
      <c r="AQH264" s="14"/>
      <c r="AQI264" s="14"/>
      <c r="AQJ264" s="14"/>
      <c r="AQK264" s="14"/>
      <c r="AQL264" s="14"/>
      <c r="AQM264" s="14"/>
      <c r="AQN264" s="14"/>
      <c r="AQO264" s="14"/>
      <c r="AQP264" s="14"/>
      <c r="AQQ264" s="14"/>
      <c r="AQR264" s="14"/>
      <c r="AQS264" s="14"/>
      <c r="AQT264" s="14"/>
      <c r="AQU264" s="14"/>
      <c r="AQV264" s="14"/>
      <c r="AQW264" s="14"/>
      <c r="AQX264" s="14"/>
      <c r="AQY264" s="14"/>
      <c r="AQZ264" s="14"/>
      <c r="ARA264" s="14"/>
      <c r="ARB264" s="14"/>
      <c r="ARC264" s="14"/>
      <c r="ARD264" s="14"/>
      <c r="ARE264" s="14"/>
      <c r="ARF264" s="14"/>
      <c r="ARG264" s="14"/>
      <c r="ARH264" s="14"/>
      <c r="ARI264" s="14"/>
      <c r="ARJ264" s="14"/>
      <c r="ARK264" s="14"/>
      <c r="ARL264" s="14"/>
      <c r="ARM264" s="14"/>
      <c r="ARN264" s="14"/>
      <c r="ARO264" s="14"/>
      <c r="ARP264" s="14"/>
      <c r="ARQ264" s="14"/>
      <c r="ARR264" s="14"/>
      <c r="ARS264" s="14"/>
      <c r="ART264" s="14"/>
      <c r="ARU264" s="14"/>
      <c r="ARV264" s="14"/>
      <c r="ARW264" s="14"/>
      <c r="ARX264" s="14"/>
      <c r="ARY264" s="14"/>
      <c r="ARZ264" s="14"/>
      <c r="ASA264" s="14"/>
      <c r="ASB264" s="14"/>
      <c r="ASC264" s="14"/>
      <c r="ASD264" s="14"/>
      <c r="ASE264" s="14"/>
      <c r="ASF264" s="14"/>
      <c r="ASG264" s="14"/>
      <c r="ASH264" s="14"/>
      <c r="ASI264" s="14"/>
      <c r="ASJ264" s="14"/>
      <c r="ASK264" s="14"/>
      <c r="ASL264" s="14"/>
      <c r="ASM264" s="14"/>
      <c r="ASN264" s="14"/>
      <c r="ASO264" s="14"/>
      <c r="ASP264" s="14"/>
      <c r="ASQ264" s="14"/>
      <c r="ASR264" s="14"/>
      <c r="ASS264" s="14"/>
      <c r="AST264" s="14"/>
      <c r="ASU264" s="14"/>
      <c r="ASV264" s="14"/>
      <c r="ASW264" s="14"/>
      <c r="ASX264" s="14"/>
      <c r="ASY264" s="14"/>
      <c r="ASZ264" s="14"/>
      <c r="ATA264" s="14"/>
      <c r="ATB264" s="14"/>
      <c r="ATC264" s="14"/>
      <c r="ATD264" s="14"/>
    </row>
    <row r="265" spans="63:1200">
      <c r="BK265" s="14" t="str">
        <f t="shared" si="2118"/>
        <v/>
      </c>
      <c r="ABO265" s="14"/>
      <c r="ABP265" s="14"/>
      <c r="ABQ265" s="14"/>
      <c r="ABR265" s="14"/>
      <c r="ABS265" s="14"/>
      <c r="ABT265" s="14"/>
      <c r="ABU265" s="14"/>
      <c r="ABV265" s="14"/>
      <c r="ABW265" s="14"/>
      <c r="ABX265" s="14"/>
      <c r="ABY265" s="14"/>
      <c r="ABZ265" s="14"/>
      <c r="ACA265" s="14"/>
      <c r="ACB265" s="14"/>
      <c r="ACC265" s="14"/>
      <c r="ACD265" s="14"/>
      <c r="ACE265" s="14"/>
      <c r="ACF265" s="14"/>
      <c r="ACG265" s="14"/>
      <c r="ACH265" s="14"/>
      <c r="ACI265" s="14"/>
      <c r="ACJ265" s="14"/>
      <c r="ACK265" s="14"/>
      <c r="ACL265" s="14"/>
      <c r="ACM265" s="14"/>
      <c r="ACN265" s="14"/>
      <c r="ACO265" s="14"/>
      <c r="ACP265" s="14"/>
      <c r="ACQ265" s="14"/>
      <c r="ACR265" s="14"/>
      <c r="ACS265" s="14"/>
      <c r="ACT265" s="14"/>
      <c r="ACU265" s="14"/>
      <c r="ACV265" s="14"/>
      <c r="ACW265" s="14"/>
      <c r="ACX265" s="14"/>
      <c r="ACY265" s="14"/>
      <c r="ACZ265" s="14"/>
      <c r="ADA265" s="14"/>
      <c r="ADB265" s="14"/>
      <c r="ADC265" s="14"/>
      <c r="ADD265" s="14"/>
      <c r="ADE265" s="14"/>
      <c r="ADF265" s="14"/>
      <c r="ADG265" s="14"/>
      <c r="ADH265" s="14"/>
      <c r="ADI265" s="14"/>
      <c r="ADJ265" s="14"/>
      <c r="ADK265" s="14"/>
      <c r="ADL265" s="14"/>
      <c r="ADM265" s="14"/>
      <c r="ADN265" s="14"/>
      <c r="ADO265" s="14"/>
      <c r="ADP265" s="14"/>
      <c r="ADQ265" s="14"/>
      <c r="ADR265" s="14"/>
      <c r="ADS265" s="14"/>
      <c r="ADT265" s="14"/>
      <c r="ADU265" s="14"/>
      <c r="ADV265" s="14"/>
      <c r="ADW265" s="14"/>
      <c r="ADX265" s="14"/>
      <c r="ADY265" s="14"/>
      <c r="ADZ265" s="14"/>
      <c r="AEA265" s="14"/>
      <c r="AEB265" s="14"/>
      <c r="AEC265" s="14"/>
      <c r="AED265" s="14"/>
      <c r="AEE265" s="14"/>
      <c r="AEF265" s="14"/>
      <c r="AEG265" s="14"/>
      <c r="AEH265" s="14"/>
      <c r="AEI265" s="14"/>
      <c r="AEJ265" s="14"/>
      <c r="AEK265" s="14"/>
      <c r="AEL265" s="14"/>
      <c r="AEM265" s="14"/>
      <c r="AEN265" s="14"/>
      <c r="AEO265" s="14"/>
      <c r="AEP265" s="14"/>
      <c r="AEQ265" s="14"/>
      <c r="AER265" s="14"/>
      <c r="AES265" s="14"/>
      <c r="AET265" s="14"/>
      <c r="AEU265" s="14"/>
      <c r="AEV265" s="14"/>
      <c r="AEW265" s="14"/>
      <c r="AEX265" s="14"/>
      <c r="AEY265" s="14"/>
      <c r="AEZ265" s="14"/>
      <c r="AFA265" s="14"/>
      <c r="AFB265" s="14"/>
      <c r="AFC265" s="14"/>
      <c r="AFD265" s="14"/>
      <c r="AFE265" s="14"/>
      <c r="AFF265" s="14"/>
      <c r="AFG265" s="14"/>
      <c r="AFH265" s="14"/>
      <c r="AFI265" s="14"/>
      <c r="AFJ265" s="14"/>
      <c r="AFK265" s="14"/>
      <c r="AFL265" s="14"/>
      <c r="AFM265" s="14"/>
      <c r="AFN265" s="14"/>
      <c r="AFO265" s="14"/>
      <c r="AFP265" s="14"/>
      <c r="AFQ265" s="14"/>
      <c r="AFR265" s="14"/>
      <c r="AFS265" s="14"/>
      <c r="AFT265" s="14"/>
      <c r="AFU265" s="14"/>
      <c r="AFV265" s="14"/>
      <c r="AFW265" s="14"/>
      <c r="AFX265" s="14"/>
      <c r="AFY265" s="14"/>
      <c r="AFZ265" s="14"/>
      <c r="AGA265" s="14"/>
      <c r="AGB265" s="14"/>
      <c r="AGC265" s="14"/>
      <c r="AGD265" s="14"/>
      <c r="AGE265" s="14"/>
      <c r="AGF265" s="14"/>
      <c r="AGG265" s="14"/>
      <c r="AGH265" s="14"/>
      <c r="AGI265" s="14"/>
      <c r="AGJ265" s="14"/>
      <c r="AGK265" s="14"/>
      <c r="AGL265" s="14"/>
      <c r="AGM265" s="14"/>
      <c r="AGN265" s="14"/>
      <c r="AGO265" s="14"/>
      <c r="AGP265" s="14"/>
      <c r="AGQ265" s="14"/>
      <c r="AGR265" s="14"/>
      <c r="AGS265" s="14"/>
      <c r="AGT265" s="14"/>
      <c r="AGU265" s="14"/>
      <c r="AGV265" s="14"/>
      <c r="AGW265" s="14"/>
      <c r="AGX265" s="14"/>
      <c r="AGY265" s="14"/>
      <c r="AGZ265" s="14"/>
      <c r="AHA265" s="14"/>
      <c r="AHB265" s="14"/>
      <c r="AHC265" s="14"/>
      <c r="AHD265" s="14"/>
      <c r="AHE265" s="14"/>
      <c r="AHF265" s="14"/>
      <c r="AHG265" s="14"/>
      <c r="AHH265" s="14"/>
      <c r="AHI265" s="14"/>
      <c r="AHJ265" s="14"/>
      <c r="AHK265" s="14"/>
      <c r="AHL265" s="14"/>
      <c r="AHM265" s="14"/>
      <c r="AHN265" s="14"/>
      <c r="AHO265" s="14"/>
      <c r="AHP265" s="14"/>
      <c r="AHQ265" s="14"/>
      <c r="AHR265" s="14"/>
      <c r="AHS265" s="14"/>
      <c r="AHT265" s="14"/>
      <c r="AHU265" s="14"/>
      <c r="AHV265" s="14"/>
      <c r="AHW265" s="14"/>
      <c r="AHX265" s="14"/>
      <c r="AHY265" s="14"/>
      <c r="AHZ265" s="14"/>
      <c r="AIA265" s="14"/>
      <c r="AIB265" s="14"/>
      <c r="AIC265" s="14"/>
      <c r="AID265" s="14"/>
      <c r="AIE265" s="14"/>
      <c r="AIF265" s="14"/>
      <c r="AIG265" s="14"/>
      <c r="AIH265" s="14"/>
      <c r="AII265" s="14"/>
      <c r="AIJ265" s="14"/>
      <c r="AIK265" s="14"/>
      <c r="AIL265" s="14"/>
      <c r="AIM265" s="14"/>
      <c r="AIN265" s="14"/>
      <c r="AIO265" s="14"/>
      <c r="AIP265" s="14"/>
      <c r="AIQ265" s="14"/>
      <c r="AIR265" s="14"/>
      <c r="AIS265" s="14"/>
      <c r="AIT265" s="14"/>
      <c r="AIU265" s="14"/>
      <c r="AIV265" s="14"/>
      <c r="AIW265" s="14"/>
      <c r="AIX265" s="14"/>
      <c r="AIY265" s="14"/>
      <c r="AIZ265" s="14"/>
      <c r="AJA265" s="14"/>
      <c r="AJB265" s="14"/>
      <c r="AJC265" s="14"/>
      <c r="AJD265" s="14"/>
      <c r="AJE265" s="14"/>
      <c r="AJF265" s="14"/>
      <c r="AJG265" s="14"/>
      <c r="AJH265" s="14"/>
      <c r="AJI265" s="14"/>
      <c r="AJJ265" s="14"/>
      <c r="AJK265" s="14"/>
      <c r="AJL265" s="14"/>
      <c r="AJM265" s="14"/>
      <c r="AJN265" s="14"/>
      <c r="AJO265" s="14"/>
      <c r="AJP265" s="14"/>
      <c r="AJQ265" s="14"/>
      <c r="AJR265" s="14"/>
      <c r="AJS265" s="14"/>
      <c r="AJT265" s="14"/>
      <c r="AJU265" s="14"/>
      <c r="AJV265" s="14"/>
      <c r="AJW265" s="14"/>
      <c r="AJX265" s="14"/>
      <c r="AJY265" s="14"/>
      <c r="AJZ265" s="14"/>
      <c r="AKA265" s="14"/>
      <c r="AKB265" s="14"/>
      <c r="AKC265" s="14"/>
      <c r="AKD265" s="14"/>
      <c r="AKE265" s="14"/>
      <c r="AKF265" s="14"/>
      <c r="AKG265" s="14"/>
      <c r="AKH265" s="14"/>
      <c r="AKI265" s="14"/>
      <c r="AKJ265" s="14"/>
      <c r="AKK265" s="14"/>
      <c r="AKL265" s="14"/>
      <c r="AKM265" s="14"/>
      <c r="AKN265" s="14"/>
      <c r="AKO265" s="14"/>
      <c r="AKP265" s="14"/>
      <c r="AKQ265" s="14"/>
      <c r="AKR265" s="14"/>
      <c r="AKS265" s="14"/>
      <c r="AKT265" s="14"/>
      <c r="AKU265" s="14"/>
      <c r="AKV265" s="14"/>
      <c r="AKW265" s="14"/>
      <c r="AKX265" s="14"/>
      <c r="AKY265" s="14"/>
      <c r="AKZ265" s="14"/>
      <c r="ALA265" s="14"/>
      <c r="ALB265" s="14"/>
      <c r="ALC265" s="14"/>
      <c r="ALD265" s="14"/>
      <c r="ALE265" s="14"/>
      <c r="ALF265" s="14"/>
      <c r="ALG265" s="14"/>
      <c r="ALH265" s="14"/>
      <c r="ALI265" s="14"/>
      <c r="ALJ265" s="14"/>
      <c r="ALK265" s="14"/>
      <c r="ALL265" s="14"/>
      <c r="ALM265" s="14"/>
      <c r="ALN265" s="14"/>
      <c r="ALO265" s="14"/>
      <c r="ALP265" s="14"/>
      <c r="ALQ265" s="14"/>
      <c r="ALR265" s="14"/>
      <c r="ALS265" s="14"/>
      <c r="ALT265" s="14"/>
      <c r="ALU265" s="14"/>
      <c r="ALV265" s="14"/>
      <c r="ALW265" s="14"/>
      <c r="ALX265" s="14"/>
      <c r="ALY265" s="14"/>
      <c r="ALZ265" s="14"/>
      <c r="AMA265" s="14"/>
      <c r="AMB265" s="14"/>
      <c r="AMC265" s="14"/>
      <c r="AMD265" s="14"/>
      <c r="AME265" s="14"/>
      <c r="AMF265" s="14"/>
      <c r="AMG265" s="14"/>
      <c r="AMH265" s="14"/>
      <c r="AMI265" s="14"/>
      <c r="AMJ265" s="14"/>
      <c r="AMK265" s="14"/>
      <c r="AML265" s="14"/>
      <c r="AMM265" s="14"/>
      <c r="AMN265" s="14"/>
      <c r="AMO265" s="14"/>
      <c r="AMP265" s="14"/>
      <c r="AMQ265" s="14"/>
      <c r="AMR265" s="14"/>
      <c r="AMS265" s="14"/>
      <c r="AMT265" s="14"/>
      <c r="AMU265" s="14"/>
      <c r="AMV265" s="14"/>
      <c r="AMW265" s="14"/>
      <c r="AMX265" s="14"/>
      <c r="AMY265" s="14"/>
      <c r="AMZ265" s="14"/>
      <c r="ANA265" s="14"/>
      <c r="ANB265" s="14"/>
      <c r="ANC265" s="14"/>
      <c r="AND265" s="14"/>
      <c r="ANE265" s="14"/>
      <c r="ANF265" s="14"/>
      <c r="ANG265" s="14"/>
      <c r="ANH265" s="14"/>
      <c r="ANI265" s="14"/>
      <c r="ANJ265" s="14"/>
      <c r="ANK265" s="14"/>
      <c r="ANL265" s="14"/>
      <c r="ANM265" s="14"/>
      <c r="ANN265" s="14"/>
      <c r="ANO265" s="14"/>
      <c r="ANP265" s="14"/>
      <c r="ANQ265" s="14"/>
      <c r="ANR265" s="14"/>
      <c r="ANS265" s="14"/>
      <c r="ANT265" s="14"/>
      <c r="ANU265" s="14"/>
      <c r="ANV265" s="14"/>
      <c r="ANW265" s="14"/>
      <c r="ANX265" s="14"/>
      <c r="ANY265" s="14"/>
      <c r="ANZ265" s="14"/>
      <c r="AOA265" s="14"/>
      <c r="AOB265" s="14"/>
      <c r="AOC265" s="14"/>
      <c r="AOD265" s="14"/>
      <c r="AOE265" s="14"/>
      <c r="AOF265" s="14"/>
      <c r="AOG265" s="14"/>
      <c r="AOH265" s="14"/>
      <c r="AOI265" s="14"/>
      <c r="AOJ265" s="14"/>
      <c r="AOK265" s="14"/>
      <c r="AOL265" s="14"/>
      <c r="AOM265" s="14"/>
      <c r="AON265" s="14"/>
      <c r="AOO265" s="14"/>
      <c r="AOP265" s="14"/>
      <c r="AOQ265" s="14"/>
      <c r="AOR265" s="14"/>
      <c r="AOS265" s="14"/>
      <c r="AOT265" s="14"/>
      <c r="AOU265" s="14"/>
      <c r="AOV265" s="14"/>
      <c r="AOW265" s="14"/>
      <c r="AOX265" s="14"/>
      <c r="AOY265" s="14"/>
      <c r="AOZ265" s="14"/>
      <c r="APA265" s="14"/>
      <c r="APB265" s="14"/>
      <c r="APC265" s="14"/>
      <c r="APD265" s="14"/>
      <c r="APE265" s="14"/>
      <c r="APF265" s="14"/>
      <c r="APG265" s="14"/>
      <c r="APH265" s="14"/>
      <c r="API265" s="14"/>
      <c r="APJ265" s="14"/>
      <c r="APK265" s="14"/>
      <c r="APL265" s="14"/>
      <c r="APM265" s="14"/>
      <c r="APN265" s="14"/>
      <c r="APO265" s="14"/>
      <c r="APP265" s="14"/>
      <c r="APQ265" s="14"/>
      <c r="APR265" s="14"/>
      <c r="APS265" s="14"/>
      <c r="APT265" s="14"/>
      <c r="APU265" s="14"/>
      <c r="APV265" s="14"/>
      <c r="APW265" s="14"/>
      <c r="APX265" s="14"/>
      <c r="APY265" s="14"/>
      <c r="APZ265" s="14"/>
      <c r="AQA265" s="14"/>
      <c r="AQB265" s="14"/>
      <c r="AQC265" s="14"/>
      <c r="AQD265" s="14"/>
      <c r="AQE265" s="14"/>
      <c r="AQF265" s="14"/>
      <c r="AQG265" s="14"/>
      <c r="AQH265" s="14"/>
      <c r="AQI265" s="14"/>
      <c r="AQJ265" s="14"/>
      <c r="AQK265" s="14"/>
      <c r="AQL265" s="14"/>
      <c r="AQM265" s="14"/>
      <c r="AQN265" s="14"/>
      <c r="AQO265" s="14"/>
      <c r="AQP265" s="14"/>
      <c r="AQQ265" s="14"/>
      <c r="AQR265" s="14"/>
      <c r="AQS265" s="14"/>
      <c r="AQT265" s="14"/>
      <c r="AQU265" s="14"/>
      <c r="AQV265" s="14"/>
      <c r="AQW265" s="14"/>
      <c r="AQX265" s="14"/>
      <c r="AQY265" s="14"/>
      <c r="AQZ265" s="14"/>
      <c r="ARA265" s="14"/>
      <c r="ARB265" s="14"/>
      <c r="ARC265" s="14"/>
      <c r="ARD265" s="14"/>
      <c r="ARE265" s="14"/>
      <c r="ARF265" s="14"/>
      <c r="ARG265" s="14"/>
      <c r="ARH265" s="14"/>
      <c r="ARI265" s="14"/>
      <c r="ARJ265" s="14"/>
      <c r="ARK265" s="14"/>
      <c r="ARL265" s="14"/>
      <c r="ARM265" s="14"/>
      <c r="ARN265" s="14"/>
      <c r="ARO265" s="14"/>
      <c r="ARP265" s="14"/>
      <c r="ARQ265" s="14"/>
      <c r="ARR265" s="14"/>
      <c r="ARS265" s="14"/>
      <c r="ART265" s="14"/>
      <c r="ARU265" s="14"/>
      <c r="ARV265" s="14"/>
      <c r="ARW265" s="14"/>
      <c r="ARX265" s="14"/>
      <c r="ARY265" s="14"/>
      <c r="ARZ265" s="14"/>
      <c r="ASA265" s="14"/>
      <c r="ASB265" s="14"/>
      <c r="ASC265" s="14"/>
      <c r="ASD265" s="14"/>
      <c r="ASE265" s="14"/>
      <c r="ASF265" s="14"/>
      <c r="ASG265" s="14"/>
      <c r="ASH265" s="14"/>
      <c r="ASI265" s="14"/>
      <c r="ASJ265" s="14"/>
      <c r="ASK265" s="14"/>
      <c r="ASL265" s="14"/>
      <c r="ASM265" s="14"/>
      <c r="ASN265" s="14"/>
      <c r="ASO265" s="14"/>
      <c r="ASP265" s="14"/>
      <c r="ASQ265" s="14"/>
      <c r="ASR265" s="14"/>
      <c r="ASS265" s="14"/>
      <c r="AST265" s="14"/>
      <c r="ASU265" s="14"/>
      <c r="ASV265" s="14"/>
      <c r="ASW265" s="14"/>
      <c r="ASX265" s="14"/>
      <c r="ASY265" s="14"/>
      <c r="ASZ265" s="14"/>
      <c r="ATA265" s="14"/>
      <c r="ATB265" s="14"/>
      <c r="ATC265" s="14"/>
      <c r="ATD265" s="14"/>
    </row>
    <row r="266" spans="63:1200">
      <c r="BK266" s="14" t="str">
        <f t="shared" si="2118"/>
        <v/>
      </c>
      <c r="ABO266" s="14"/>
      <c r="ABP266" s="14"/>
      <c r="ABQ266" s="14"/>
      <c r="ABR266" s="14"/>
      <c r="ABS266" s="14"/>
      <c r="ABT266" s="14"/>
      <c r="ABU266" s="14"/>
      <c r="ABV266" s="14"/>
      <c r="ABW266" s="14"/>
      <c r="ABX266" s="14"/>
      <c r="ABY266" s="14"/>
      <c r="ABZ266" s="14"/>
      <c r="ACA266" s="14"/>
      <c r="ACB266" s="14"/>
      <c r="ACC266" s="14"/>
      <c r="ACD266" s="14"/>
      <c r="ACE266" s="14"/>
      <c r="ACF266" s="14"/>
      <c r="ACG266" s="14"/>
      <c r="ACH266" s="14"/>
      <c r="ACI266" s="14"/>
      <c r="ACJ266" s="14"/>
      <c r="ACK266" s="14"/>
      <c r="ACL266" s="14"/>
      <c r="ACM266" s="14"/>
      <c r="ACN266" s="14"/>
      <c r="ACO266" s="14"/>
      <c r="ACP266" s="14"/>
      <c r="ACQ266" s="14"/>
      <c r="ACR266" s="14"/>
      <c r="ACS266" s="14"/>
      <c r="ACT266" s="14"/>
      <c r="ACU266" s="14"/>
      <c r="ACV266" s="14"/>
      <c r="ACW266" s="14"/>
      <c r="ACX266" s="14"/>
      <c r="ACY266" s="14"/>
      <c r="ACZ266" s="14"/>
      <c r="ADA266" s="14"/>
      <c r="ADB266" s="14"/>
      <c r="ADC266" s="14"/>
      <c r="ADD266" s="14"/>
      <c r="ADE266" s="14"/>
      <c r="ADF266" s="14"/>
      <c r="ADG266" s="14"/>
      <c r="ADH266" s="14"/>
      <c r="ADI266" s="14"/>
      <c r="ADJ266" s="14"/>
      <c r="ADK266" s="14"/>
      <c r="ADL266" s="14"/>
      <c r="ADM266" s="14"/>
      <c r="ADN266" s="14"/>
      <c r="ADO266" s="14"/>
      <c r="ADP266" s="14"/>
      <c r="ADQ266" s="14"/>
      <c r="ADR266" s="14"/>
      <c r="ADS266" s="14"/>
      <c r="ADT266" s="14"/>
      <c r="ADU266" s="14"/>
      <c r="ADV266" s="14"/>
      <c r="ADW266" s="14"/>
      <c r="ADX266" s="14"/>
      <c r="ADY266" s="14"/>
      <c r="ADZ266" s="14"/>
      <c r="AEA266" s="14"/>
      <c r="AEB266" s="14"/>
      <c r="AEC266" s="14"/>
      <c r="AED266" s="14"/>
      <c r="AEE266" s="14"/>
      <c r="AEF266" s="14"/>
      <c r="AEG266" s="14"/>
      <c r="AEH266" s="14"/>
      <c r="AEI266" s="14"/>
      <c r="AEJ266" s="14"/>
      <c r="AEK266" s="14"/>
      <c r="AEL266" s="14"/>
      <c r="AEM266" s="14"/>
      <c r="AEN266" s="14"/>
      <c r="AEO266" s="14"/>
      <c r="AEP266" s="14"/>
      <c r="AEQ266" s="14"/>
      <c r="AER266" s="14"/>
      <c r="AES266" s="14"/>
      <c r="AET266" s="14"/>
      <c r="AEU266" s="14"/>
      <c r="AEV266" s="14"/>
      <c r="AEW266" s="14"/>
      <c r="AEX266" s="14"/>
      <c r="AEY266" s="14"/>
      <c r="AEZ266" s="14"/>
      <c r="AFA266" s="14"/>
      <c r="AFB266" s="14"/>
      <c r="AFC266" s="14"/>
      <c r="AFD266" s="14"/>
      <c r="AFE266" s="14"/>
      <c r="AFF266" s="14"/>
      <c r="AFG266" s="14"/>
      <c r="AFH266" s="14"/>
      <c r="AFI266" s="14"/>
      <c r="AFJ266" s="14"/>
      <c r="AFK266" s="14"/>
      <c r="AFL266" s="14"/>
      <c r="AFM266" s="14"/>
      <c r="AFN266" s="14"/>
      <c r="AFO266" s="14"/>
      <c r="AFP266" s="14"/>
      <c r="AFQ266" s="14"/>
      <c r="AFR266" s="14"/>
      <c r="AFS266" s="14"/>
      <c r="AFT266" s="14"/>
      <c r="AFU266" s="14"/>
      <c r="AFV266" s="14"/>
      <c r="AFW266" s="14"/>
      <c r="AFX266" s="14"/>
      <c r="AFY266" s="14"/>
      <c r="AFZ266" s="14"/>
      <c r="AGA266" s="14"/>
      <c r="AGB266" s="14"/>
      <c r="AGC266" s="14"/>
      <c r="AGD266" s="14"/>
      <c r="AGE266" s="14"/>
      <c r="AGF266" s="14"/>
      <c r="AGG266" s="14"/>
      <c r="AGH266" s="14"/>
      <c r="AGI266" s="14"/>
      <c r="AGJ266" s="14"/>
      <c r="AGK266" s="14"/>
      <c r="AGL266" s="14"/>
      <c r="AGM266" s="14"/>
      <c r="AGN266" s="14"/>
      <c r="AGO266" s="14"/>
      <c r="AGP266" s="14"/>
      <c r="AGQ266" s="14"/>
      <c r="AGR266" s="14"/>
      <c r="AGS266" s="14"/>
      <c r="AGT266" s="14"/>
      <c r="AGU266" s="14"/>
      <c r="AGV266" s="14"/>
      <c r="AGW266" s="14"/>
      <c r="AGX266" s="14"/>
      <c r="AGY266" s="14"/>
      <c r="AGZ266" s="14"/>
      <c r="AHA266" s="14"/>
      <c r="AHB266" s="14"/>
      <c r="AHC266" s="14"/>
      <c r="AHD266" s="14"/>
      <c r="AHE266" s="14"/>
      <c r="AHF266" s="14"/>
      <c r="AHG266" s="14"/>
      <c r="AHH266" s="14"/>
      <c r="AHI266" s="14"/>
      <c r="AHJ266" s="14"/>
      <c r="AHK266" s="14"/>
      <c r="AHL266" s="14"/>
      <c r="AHM266" s="14"/>
      <c r="AHN266" s="14"/>
      <c r="AHO266" s="14"/>
      <c r="AHP266" s="14"/>
      <c r="AHQ266" s="14"/>
      <c r="AHR266" s="14"/>
      <c r="AHS266" s="14"/>
      <c r="AHT266" s="14"/>
      <c r="AHU266" s="14"/>
      <c r="AHV266" s="14"/>
      <c r="AHW266" s="14"/>
      <c r="AHX266" s="14"/>
      <c r="AHY266" s="14"/>
      <c r="AHZ266" s="14"/>
      <c r="AIA266" s="14"/>
      <c r="AIB266" s="14"/>
      <c r="AIC266" s="14"/>
      <c r="AID266" s="14"/>
      <c r="AIE266" s="14"/>
      <c r="AIF266" s="14"/>
      <c r="AIG266" s="14"/>
      <c r="AIH266" s="14"/>
      <c r="AII266" s="14"/>
      <c r="AIJ266" s="14"/>
      <c r="AIK266" s="14"/>
      <c r="AIL266" s="14"/>
      <c r="AIM266" s="14"/>
      <c r="AIN266" s="14"/>
      <c r="AIO266" s="14"/>
      <c r="AIP266" s="14"/>
      <c r="AIQ266" s="14"/>
      <c r="AIR266" s="14"/>
      <c r="AIS266" s="14"/>
      <c r="AIT266" s="14"/>
      <c r="AIU266" s="14"/>
      <c r="AIV266" s="14"/>
      <c r="AIW266" s="14"/>
      <c r="AIX266" s="14"/>
      <c r="AIY266" s="14"/>
      <c r="AIZ266" s="14"/>
      <c r="AJA266" s="14"/>
      <c r="AJB266" s="14"/>
      <c r="AJC266" s="14"/>
      <c r="AJD266" s="14"/>
      <c r="AJE266" s="14"/>
      <c r="AJF266" s="14"/>
      <c r="AJG266" s="14"/>
      <c r="AJH266" s="14"/>
      <c r="AJI266" s="14"/>
      <c r="AJJ266" s="14"/>
      <c r="AJK266" s="14"/>
      <c r="AJL266" s="14"/>
      <c r="AJM266" s="14"/>
      <c r="AJN266" s="14"/>
      <c r="AJO266" s="14"/>
      <c r="AJP266" s="14"/>
      <c r="AJQ266" s="14"/>
      <c r="AJR266" s="14"/>
      <c r="AJS266" s="14"/>
      <c r="AJT266" s="14"/>
      <c r="AJU266" s="14"/>
      <c r="AJV266" s="14"/>
      <c r="AJW266" s="14"/>
      <c r="AJX266" s="14"/>
      <c r="AJY266" s="14"/>
      <c r="AJZ266" s="14"/>
      <c r="AKA266" s="14"/>
      <c r="AKB266" s="14"/>
      <c r="AKC266" s="14"/>
      <c r="AKD266" s="14"/>
      <c r="AKE266" s="14"/>
      <c r="AKF266" s="14"/>
      <c r="AKG266" s="14"/>
      <c r="AKH266" s="14"/>
      <c r="AKI266" s="14"/>
      <c r="AKJ266" s="14"/>
      <c r="AKK266" s="14"/>
      <c r="AKL266" s="14"/>
      <c r="AKM266" s="14"/>
      <c r="AKN266" s="14"/>
      <c r="AKO266" s="14"/>
      <c r="AKP266" s="14"/>
      <c r="AKQ266" s="14"/>
      <c r="AKR266" s="14"/>
      <c r="AKS266" s="14"/>
      <c r="AKT266" s="14"/>
      <c r="AKU266" s="14"/>
      <c r="AKV266" s="14"/>
      <c r="AKW266" s="14"/>
      <c r="AKX266" s="14"/>
      <c r="AKY266" s="14"/>
      <c r="AKZ266" s="14"/>
      <c r="ALA266" s="14"/>
      <c r="ALB266" s="14"/>
      <c r="ALC266" s="14"/>
      <c r="ALD266" s="14"/>
      <c r="ALE266" s="14"/>
      <c r="ALF266" s="14"/>
      <c r="ALG266" s="14"/>
      <c r="ALH266" s="14"/>
      <c r="ALI266" s="14"/>
      <c r="ALJ266" s="14"/>
      <c r="ALK266" s="14"/>
      <c r="ALL266" s="14"/>
      <c r="ALM266" s="14"/>
      <c r="ALN266" s="14"/>
      <c r="ALO266" s="14"/>
      <c r="ALP266" s="14"/>
      <c r="ALQ266" s="14"/>
      <c r="ALR266" s="14"/>
      <c r="ALS266" s="14"/>
      <c r="ALT266" s="14"/>
      <c r="ALU266" s="14"/>
      <c r="ALV266" s="14"/>
      <c r="ALW266" s="14"/>
      <c r="ALX266" s="14"/>
      <c r="ALY266" s="14"/>
      <c r="ALZ266" s="14"/>
      <c r="AMA266" s="14"/>
      <c r="AMB266" s="14"/>
      <c r="AMC266" s="14"/>
      <c r="AMD266" s="14"/>
      <c r="AME266" s="14"/>
      <c r="AMF266" s="14"/>
      <c r="AMG266" s="14"/>
      <c r="AMH266" s="14"/>
      <c r="AMI266" s="14"/>
      <c r="AMJ266" s="14"/>
      <c r="AMK266" s="14"/>
      <c r="AML266" s="14"/>
      <c r="AMM266" s="14"/>
      <c r="AMN266" s="14"/>
      <c r="AMO266" s="14"/>
      <c r="AMP266" s="14"/>
      <c r="AMQ266" s="14"/>
      <c r="AMR266" s="14"/>
      <c r="AMS266" s="14"/>
      <c r="AMT266" s="14"/>
      <c r="AMU266" s="14"/>
      <c r="AMV266" s="14"/>
      <c r="AMW266" s="14"/>
      <c r="AMX266" s="14"/>
      <c r="AMY266" s="14"/>
      <c r="AMZ266" s="14"/>
      <c r="ANA266" s="14"/>
      <c r="ANB266" s="14"/>
      <c r="ANC266" s="14"/>
      <c r="AND266" s="14"/>
      <c r="ANE266" s="14"/>
      <c r="ANF266" s="14"/>
      <c r="ANG266" s="14"/>
      <c r="ANH266" s="14"/>
      <c r="ANI266" s="14"/>
      <c r="ANJ266" s="14"/>
      <c r="ANK266" s="14"/>
      <c r="ANL266" s="14"/>
      <c r="ANM266" s="14"/>
      <c r="ANN266" s="14"/>
      <c r="ANO266" s="14"/>
      <c r="ANP266" s="14"/>
      <c r="ANQ266" s="14"/>
      <c r="ANR266" s="14"/>
      <c r="ANS266" s="14"/>
      <c r="ANT266" s="14"/>
      <c r="ANU266" s="14"/>
      <c r="ANV266" s="14"/>
      <c r="ANW266" s="14"/>
      <c r="ANX266" s="14"/>
      <c r="ANY266" s="14"/>
      <c r="ANZ266" s="14"/>
      <c r="AOA266" s="14"/>
      <c r="AOB266" s="14"/>
      <c r="AOC266" s="14"/>
      <c r="AOD266" s="14"/>
      <c r="AOE266" s="14"/>
      <c r="AOF266" s="14"/>
      <c r="AOG266" s="14"/>
      <c r="AOH266" s="14"/>
      <c r="AOI266" s="14"/>
      <c r="AOJ266" s="14"/>
      <c r="AOK266" s="14"/>
      <c r="AOL266" s="14"/>
      <c r="AOM266" s="14"/>
      <c r="AON266" s="14"/>
      <c r="AOO266" s="14"/>
      <c r="AOP266" s="14"/>
      <c r="AOQ266" s="14"/>
      <c r="AOR266" s="14"/>
      <c r="AOS266" s="14"/>
      <c r="AOT266" s="14"/>
      <c r="AOU266" s="14"/>
      <c r="AOV266" s="14"/>
      <c r="AOW266" s="14"/>
      <c r="AOX266" s="14"/>
      <c r="AOY266" s="14"/>
      <c r="AOZ266" s="14"/>
      <c r="APA266" s="14"/>
      <c r="APB266" s="14"/>
      <c r="APC266" s="14"/>
      <c r="APD266" s="14"/>
      <c r="APE266" s="14"/>
      <c r="APF266" s="14"/>
      <c r="APG266" s="14"/>
      <c r="APH266" s="14"/>
      <c r="API266" s="14"/>
      <c r="APJ266" s="14"/>
      <c r="APK266" s="14"/>
      <c r="APL266" s="14"/>
      <c r="APM266" s="14"/>
      <c r="APN266" s="14"/>
      <c r="APO266" s="14"/>
      <c r="APP266" s="14"/>
      <c r="APQ266" s="14"/>
      <c r="APR266" s="14"/>
      <c r="APS266" s="14"/>
      <c r="APT266" s="14"/>
      <c r="APU266" s="14"/>
      <c r="APV266" s="14"/>
      <c r="APW266" s="14"/>
      <c r="APX266" s="14"/>
      <c r="APY266" s="14"/>
      <c r="APZ266" s="14"/>
      <c r="AQA266" s="14"/>
      <c r="AQB266" s="14"/>
      <c r="AQC266" s="14"/>
      <c r="AQD266" s="14"/>
      <c r="AQE266" s="14"/>
      <c r="AQF266" s="14"/>
      <c r="AQG266" s="14"/>
      <c r="AQH266" s="14"/>
      <c r="AQI266" s="14"/>
      <c r="AQJ266" s="14"/>
      <c r="AQK266" s="14"/>
      <c r="AQL266" s="14"/>
      <c r="AQM266" s="14"/>
      <c r="AQN266" s="14"/>
      <c r="AQO266" s="14"/>
      <c r="AQP266" s="14"/>
      <c r="AQQ266" s="14"/>
      <c r="AQR266" s="14"/>
      <c r="AQS266" s="14"/>
      <c r="AQT266" s="14"/>
      <c r="AQU266" s="14"/>
      <c r="AQV266" s="14"/>
      <c r="AQW266" s="14"/>
      <c r="AQX266" s="14"/>
      <c r="AQY266" s="14"/>
      <c r="AQZ266" s="14"/>
      <c r="ARA266" s="14"/>
      <c r="ARB266" s="14"/>
      <c r="ARC266" s="14"/>
      <c r="ARD266" s="14"/>
      <c r="ARE266" s="14"/>
      <c r="ARF266" s="14"/>
      <c r="ARG266" s="14"/>
      <c r="ARH266" s="14"/>
      <c r="ARI266" s="14"/>
      <c r="ARJ266" s="14"/>
      <c r="ARK266" s="14"/>
      <c r="ARL266" s="14"/>
      <c r="ARM266" s="14"/>
      <c r="ARN266" s="14"/>
      <c r="ARO266" s="14"/>
      <c r="ARP266" s="14"/>
      <c r="ARQ266" s="14"/>
      <c r="ARR266" s="14"/>
      <c r="ARS266" s="14"/>
      <c r="ART266" s="14"/>
      <c r="ARU266" s="14"/>
      <c r="ARV266" s="14"/>
      <c r="ARW266" s="14"/>
      <c r="ARX266" s="14"/>
      <c r="ARY266" s="14"/>
      <c r="ARZ266" s="14"/>
      <c r="ASA266" s="14"/>
      <c r="ASB266" s="14"/>
      <c r="ASC266" s="14"/>
      <c r="ASD266" s="14"/>
      <c r="ASE266" s="14"/>
      <c r="ASF266" s="14"/>
      <c r="ASG266" s="14"/>
      <c r="ASH266" s="14"/>
      <c r="ASI266" s="14"/>
      <c r="ASJ266" s="14"/>
      <c r="ASK266" s="14"/>
      <c r="ASL266" s="14"/>
      <c r="ASM266" s="14"/>
      <c r="ASN266" s="14"/>
      <c r="ASO266" s="14"/>
      <c r="ASP266" s="14"/>
      <c r="ASQ266" s="14"/>
      <c r="ASR266" s="14"/>
      <c r="ASS266" s="14"/>
      <c r="AST266" s="14"/>
      <c r="ASU266" s="14"/>
      <c r="ASV266" s="14"/>
      <c r="ASW266" s="14"/>
      <c r="ASX266" s="14"/>
      <c r="ASY266" s="14"/>
      <c r="ASZ266" s="14"/>
      <c r="ATA266" s="14"/>
      <c r="ATB266" s="14"/>
      <c r="ATC266" s="14"/>
      <c r="ATD266" s="14"/>
    </row>
    <row r="267" spans="63:1200">
      <c r="BK267" s="14" t="str">
        <f t="shared" si="2118"/>
        <v/>
      </c>
      <c r="ABO267" s="14"/>
      <c r="ABP267" s="14"/>
      <c r="ABQ267" s="14"/>
      <c r="ABR267" s="14"/>
      <c r="ABS267" s="14"/>
      <c r="ABT267" s="14"/>
      <c r="ABU267" s="14"/>
      <c r="ABV267" s="14"/>
      <c r="ABW267" s="14"/>
      <c r="ABX267" s="14"/>
      <c r="ABY267" s="14"/>
      <c r="ABZ267" s="14"/>
      <c r="ACA267" s="14"/>
      <c r="ACB267" s="14"/>
      <c r="ACC267" s="14"/>
      <c r="ACD267" s="14"/>
      <c r="ACE267" s="14"/>
      <c r="ACF267" s="14"/>
      <c r="ACG267" s="14"/>
      <c r="ACH267" s="14"/>
      <c r="ACI267" s="14"/>
      <c r="ACJ267" s="14"/>
      <c r="ACK267" s="14"/>
      <c r="ACL267" s="14"/>
      <c r="ACM267" s="14"/>
      <c r="ACN267" s="14"/>
      <c r="ACO267" s="14"/>
      <c r="ACP267" s="14"/>
      <c r="ACQ267" s="14"/>
      <c r="ACR267" s="14"/>
      <c r="ACS267" s="14"/>
      <c r="ACT267" s="14"/>
      <c r="ACU267" s="14"/>
      <c r="ACV267" s="14"/>
      <c r="ACW267" s="14"/>
      <c r="ACX267" s="14"/>
      <c r="ACY267" s="14"/>
      <c r="ACZ267" s="14"/>
      <c r="ADA267" s="14"/>
      <c r="ADB267" s="14"/>
      <c r="ADC267" s="14"/>
      <c r="ADD267" s="14"/>
      <c r="ADE267" s="14"/>
      <c r="ADF267" s="14"/>
      <c r="ADG267" s="14"/>
      <c r="ADH267" s="14"/>
      <c r="ADI267" s="14"/>
      <c r="ADJ267" s="14"/>
      <c r="ADK267" s="14"/>
      <c r="ADL267" s="14"/>
      <c r="ADM267" s="14"/>
      <c r="ADN267" s="14"/>
      <c r="ADO267" s="14"/>
      <c r="ADP267" s="14"/>
      <c r="ADQ267" s="14"/>
      <c r="ADR267" s="14"/>
      <c r="ADS267" s="14"/>
      <c r="ADT267" s="14"/>
      <c r="ADU267" s="14"/>
      <c r="ADV267" s="14"/>
      <c r="ADW267" s="14"/>
      <c r="ADX267" s="14"/>
      <c r="ADY267" s="14"/>
      <c r="ADZ267" s="14"/>
      <c r="AEA267" s="14"/>
      <c r="AEB267" s="14"/>
      <c r="AEC267" s="14"/>
      <c r="AED267" s="14"/>
      <c r="AEE267" s="14"/>
      <c r="AEF267" s="14"/>
      <c r="AEG267" s="14"/>
      <c r="AEH267" s="14"/>
      <c r="AEI267" s="14"/>
      <c r="AEJ267" s="14"/>
      <c r="AEK267" s="14"/>
      <c r="AEL267" s="14"/>
      <c r="AEM267" s="14"/>
      <c r="AEN267" s="14"/>
      <c r="AEO267" s="14"/>
      <c r="AEP267" s="14"/>
      <c r="AEQ267" s="14"/>
      <c r="AER267" s="14"/>
      <c r="AES267" s="14"/>
      <c r="AET267" s="14"/>
      <c r="AEU267" s="14"/>
      <c r="AEV267" s="14"/>
      <c r="AEW267" s="14"/>
      <c r="AEX267" s="14"/>
      <c r="AEY267" s="14"/>
      <c r="AEZ267" s="14"/>
      <c r="AFA267" s="14"/>
      <c r="AFB267" s="14"/>
      <c r="AFC267" s="14"/>
      <c r="AFD267" s="14"/>
      <c r="AFE267" s="14"/>
      <c r="AFF267" s="14"/>
      <c r="AFG267" s="14"/>
      <c r="AFH267" s="14"/>
      <c r="AFI267" s="14"/>
      <c r="AFJ267" s="14"/>
      <c r="AFK267" s="14"/>
      <c r="AFL267" s="14"/>
      <c r="AFM267" s="14"/>
      <c r="AFN267" s="14"/>
      <c r="AFO267" s="14"/>
      <c r="AFP267" s="14"/>
      <c r="AFQ267" s="14"/>
      <c r="AFR267" s="14"/>
      <c r="AFS267" s="14"/>
      <c r="AFT267" s="14"/>
      <c r="AFU267" s="14"/>
      <c r="AFV267" s="14"/>
      <c r="AFW267" s="14"/>
      <c r="AFX267" s="14"/>
      <c r="AFY267" s="14"/>
      <c r="AFZ267" s="14"/>
      <c r="AGA267" s="14"/>
      <c r="AGB267" s="14"/>
      <c r="AGC267" s="14"/>
      <c r="AGD267" s="14"/>
      <c r="AGE267" s="14"/>
      <c r="AGF267" s="14"/>
      <c r="AGG267" s="14"/>
      <c r="AGH267" s="14"/>
      <c r="AGI267" s="14"/>
      <c r="AGJ267" s="14"/>
      <c r="AGK267" s="14"/>
      <c r="AGL267" s="14"/>
      <c r="AGM267" s="14"/>
      <c r="AGN267" s="14"/>
      <c r="AGO267" s="14"/>
      <c r="AGP267" s="14"/>
      <c r="AGQ267" s="14"/>
      <c r="AGR267" s="14"/>
      <c r="AGS267" s="14"/>
      <c r="AGT267" s="14"/>
      <c r="AGU267" s="14"/>
      <c r="AGV267" s="14"/>
      <c r="AGW267" s="14"/>
      <c r="AGX267" s="14"/>
      <c r="AGY267" s="14"/>
      <c r="AGZ267" s="14"/>
      <c r="AHA267" s="14"/>
      <c r="AHB267" s="14"/>
      <c r="AHC267" s="14"/>
      <c r="AHD267" s="14"/>
      <c r="AHE267" s="14"/>
      <c r="AHF267" s="14"/>
      <c r="AHG267" s="14"/>
      <c r="AHH267" s="14"/>
      <c r="AHI267" s="14"/>
      <c r="AHJ267" s="14"/>
      <c r="AHK267" s="14"/>
      <c r="AHL267" s="14"/>
      <c r="AHM267" s="14"/>
      <c r="AHN267" s="14"/>
      <c r="AHO267" s="14"/>
      <c r="AHP267" s="14"/>
      <c r="AHQ267" s="14"/>
      <c r="AHR267" s="14"/>
      <c r="AHS267" s="14"/>
      <c r="AHT267" s="14"/>
      <c r="AHU267" s="14"/>
      <c r="AHV267" s="14"/>
      <c r="AHW267" s="14"/>
      <c r="AHX267" s="14"/>
      <c r="AHY267" s="14"/>
      <c r="AHZ267" s="14"/>
      <c r="AIA267" s="14"/>
      <c r="AIB267" s="14"/>
      <c r="AIC267" s="14"/>
      <c r="AID267" s="14"/>
      <c r="AIE267" s="14"/>
      <c r="AIF267" s="14"/>
      <c r="AIG267" s="14"/>
      <c r="AIH267" s="14"/>
      <c r="AII267" s="14"/>
      <c r="AIJ267" s="14"/>
      <c r="AIK267" s="14"/>
      <c r="AIL267" s="14"/>
      <c r="AIM267" s="14"/>
      <c r="AIN267" s="14"/>
      <c r="AIO267" s="14"/>
      <c r="AIP267" s="14"/>
      <c r="AIQ267" s="14"/>
      <c r="AIR267" s="14"/>
      <c r="AIS267" s="14"/>
      <c r="AIT267" s="14"/>
      <c r="AIU267" s="14"/>
      <c r="AIV267" s="14"/>
      <c r="AIW267" s="14"/>
      <c r="AIX267" s="14"/>
      <c r="AIY267" s="14"/>
      <c r="AIZ267" s="14"/>
      <c r="AJA267" s="14"/>
      <c r="AJB267" s="14"/>
      <c r="AJC267" s="14"/>
      <c r="AJD267" s="14"/>
      <c r="AJE267" s="14"/>
      <c r="AJF267" s="14"/>
      <c r="AJG267" s="14"/>
      <c r="AJH267" s="14"/>
      <c r="AJI267" s="14"/>
      <c r="AJJ267" s="14"/>
      <c r="AJK267" s="14"/>
      <c r="AJL267" s="14"/>
      <c r="AJM267" s="14"/>
      <c r="AJN267" s="14"/>
      <c r="AJO267" s="14"/>
      <c r="AJP267" s="14"/>
      <c r="AJQ267" s="14"/>
      <c r="AJR267" s="14"/>
      <c r="AJS267" s="14"/>
      <c r="AJT267" s="14"/>
      <c r="AJU267" s="14"/>
      <c r="AJV267" s="14"/>
      <c r="AJW267" s="14"/>
      <c r="AJX267" s="14"/>
      <c r="AJY267" s="14"/>
      <c r="AJZ267" s="14"/>
      <c r="AKA267" s="14"/>
      <c r="AKB267" s="14"/>
      <c r="AKC267" s="14"/>
      <c r="AKD267" s="14"/>
      <c r="AKE267" s="14"/>
      <c r="AKF267" s="14"/>
      <c r="AKG267" s="14"/>
      <c r="AKH267" s="14"/>
      <c r="AKI267" s="14"/>
      <c r="AKJ267" s="14"/>
      <c r="AKK267" s="14"/>
      <c r="AKL267" s="14"/>
      <c r="AKM267" s="14"/>
      <c r="AKN267" s="14"/>
      <c r="AKO267" s="14"/>
      <c r="AKP267" s="14"/>
      <c r="AKQ267" s="14"/>
      <c r="AKR267" s="14"/>
      <c r="AKS267" s="14"/>
      <c r="AKT267" s="14"/>
      <c r="AKU267" s="14"/>
      <c r="AKV267" s="14"/>
      <c r="AKW267" s="14"/>
      <c r="AKX267" s="14"/>
      <c r="AKY267" s="14"/>
      <c r="AKZ267" s="14"/>
      <c r="ALA267" s="14"/>
      <c r="ALB267" s="14"/>
      <c r="ALC267" s="14"/>
      <c r="ALD267" s="14"/>
      <c r="ALE267" s="14"/>
      <c r="ALF267" s="14"/>
      <c r="ALG267" s="14"/>
      <c r="ALH267" s="14"/>
      <c r="ALI267" s="14"/>
      <c r="ALJ267" s="14"/>
      <c r="ALK267" s="14"/>
      <c r="ALL267" s="14"/>
      <c r="ALM267" s="14"/>
      <c r="ALN267" s="14"/>
      <c r="ALO267" s="14"/>
      <c r="ALP267" s="14"/>
      <c r="ALQ267" s="14"/>
      <c r="ALR267" s="14"/>
      <c r="ALS267" s="14"/>
      <c r="ALT267" s="14"/>
      <c r="ALU267" s="14"/>
      <c r="ALV267" s="14"/>
      <c r="ALW267" s="14"/>
      <c r="ALX267" s="14"/>
      <c r="ALY267" s="14"/>
      <c r="ALZ267" s="14"/>
      <c r="AMA267" s="14"/>
      <c r="AMB267" s="14"/>
      <c r="AMC267" s="14"/>
      <c r="AMD267" s="14"/>
      <c r="AME267" s="14"/>
      <c r="AMF267" s="14"/>
      <c r="AMG267" s="14"/>
      <c r="AMH267" s="14"/>
      <c r="AMI267" s="14"/>
      <c r="AMJ267" s="14"/>
      <c r="AMK267" s="14"/>
      <c r="AML267" s="14"/>
      <c r="AMM267" s="14"/>
      <c r="AMN267" s="14"/>
      <c r="AMO267" s="14"/>
      <c r="AMP267" s="14"/>
      <c r="AMQ267" s="14"/>
      <c r="AMR267" s="14"/>
      <c r="AMS267" s="14"/>
      <c r="AMT267" s="14"/>
      <c r="AMU267" s="14"/>
      <c r="AMV267" s="14"/>
      <c r="AMW267" s="14"/>
      <c r="AMX267" s="14"/>
      <c r="AMY267" s="14"/>
      <c r="AMZ267" s="14"/>
      <c r="ANA267" s="14"/>
      <c r="ANB267" s="14"/>
      <c r="ANC267" s="14"/>
      <c r="AND267" s="14"/>
      <c r="ANE267" s="14"/>
      <c r="ANF267" s="14"/>
      <c r="ANG267" s="14"/>
      <c r="ANH267" s="14"/>
      <c r="ANI267" s="14"/>
      <c r="ANJ267" s="14"/>
      <c r="ANK267" s="14"/>
      <c r="ANL267" s="14"/>
      <c r="ANM267" s="14"/>
      <c r="ANN267" s="14"/>
      <c r="ANO267" s="14"/>
      <c r="ANP267" s="14"/>
      <c r="ANQ267" s="14"/>
      <c r="ANR267" s="14"/>
      <c r="ANS267" s="14"/>
      <c r="ANT267" s="14"/>
      <c r="ANU267" s="14"/>
      <c r="ANV267" s="14"/>
      <c r="ANW267" s="14"/>
      <c r="ANX267" s="14"/>
      <c r="ANY267" s="14"/>
      <c r="ANZ267" s="14"/>
      <c r="AOA267" s="14"/>
      <c r="AOB267" s="14"/>
      <c r="AOC267" s="14"/>
      <c r="AOD267" s="14"/>
      <c r="AOE267" s="14"/>
      <c r="AOF267" s="14"/>
      <c r="AOG267" s="14"/>
      <c r="AOH267" s="14"/>
      <c r="AOI267" s="14"/>
      <c r="AOJ267" s="14"/>
      <c r="AOK267" s="14"/>
      <c r="AOL267" s="14"/>
      <c r="AOM267" s="14"/>
      <c r="AON267" s="14"/>
      <c r="AOO267" s="14"/>
      <c r="AOP267" s="14"/>
      <c r="AOQ267" s="14"/>
      <c r="AOR267" s="14"/>
      <c r="AOS267" s="14"/>
      <c r="AOT267" s="14"/>
      <c r="AOU267" s="14"/>
      <c r="AOV267" s="14"/>
      <c r="AOW267" s="14"/>
      <c r="AOX267" s="14"/>
      <c r="AOY267" s="14"/>
      <c r="AOZ267" s="14"/>
      <c r="APA267" s="14"/>
      <c r="APB267" s="14"/>
      <c r="APC267" s="14"/>
      <c r="APD267" s="14"/>
      <c r="APE267" s="14"/>
      <c r="APF267" s="14"/>
      <c r="APG267" s="14"/>
      <c r="APH267" s="14"/>
      <c r="API267" s="14"/>
      <c r="APJ267" s="14"/>
      <c r="APK267" s="14"/>
      <c r="APL267" s="14"/>
      <c r="APM267" s="14"/>
      <c r="APN267" s="14"/>
      <c r="APO267" s="14"/>
      <c r="APP267" s="14"/>
      <c r="APQ267" s="14"/>
      <c r="APR267" s="14"/>
      <c r="APS267" s="14"/>
      <c r="APT267" s="14"/>
      <c r="APU267" s="14"/>
      <c r="APV267" s="14"/>
      <c r="APW267" s="14"/>
      <c r="APX267" s="14"/>
      <c r="APY267" s="14"/>
      <c r="APZ267" s="14"/>
      <c r="AQA267" s="14"/>
      <c r="AQB267" s="14"/>
      <c r="AQC267" s="14"/>
      <c r="AQD267" s="14"/>
      <c r="AQE267" s="14"/>
      <c r="AQF267" s="14"/>
      <c r="AQG267" s="14"/>
      <c r="AQH267" s="14"/>
      <c r="AQI267" s="14"/>
      <c r="AQJ267" s="14"/>
      <c r="AQK267" s="14"/>
      <c r="AQL267" s="14"/>
      <c r="AQM267" s="14"/>
      <c r="AQN267" s="14"/>
      <c r="AQO267" s="14"/>
      <c r="AQP267" s="14"/>
      <c r="AQQ267" s="14"/>
      <c r="AQR267" s="14"/>
      <c r="AQS267" s="14"/>
      <c r="AQT267" s="14"/>
      <c r="AQU267" s="14"/>
      <c r="AQV267" s="14"/>
      <c r="AQW267" s="14"/>
      <c r="AQX267" s="14"/>
      <c r="AQY267" s="14"/>
      <c r="AQZ267" s="14"/>
      <c r="ARA267" s="14"/>
      <c r="ARB267" s="14"/>
      <c r="ARC267" s="14"/>
      <c r="ARD267" s="14"/>
      <c r="ARE267" s="14"/>
      <c r="ARF267" s="14"/>
      <c r="ARG267" s="14"/>
      <c r="ARH267" s="14"/>
      <c r="ARI267" s="14"/>
      <c r="ARJ267" s="14"/>
      <c r="ARK267" s="14"/>
      <c r="ARL267" s="14"/>
      <c r="ARM267" s="14"/>
      <c r="ARN267" s="14"/>
      <c r="ARO267" s="14"/>
      <c r="ARP267" s="14"/>
      <c r="ARQ267" s="14"/>
      <c r="ARR267" s="14"/>
      <c r="ARS267" s="14"/>
      <c r="ART267" s="14"/>
      <c r="ARU267" s="14"/>
      <c r="ARV267" s="14"/>
      <c r="ARW267" s="14"/>
      <c r="ARX267" s="14"/>
      <c r="ARY267" s="14"/>
      <c r="ARZ267" s="14"/>
      <c r="ASA267" s="14"/>
      <c r="ASB267" s="14"/>
      <c r="ASC267" s="14"/>
      <c r="ASD267" s="14"/>
      <c r="ASE267" s="14"/>
      <c r="ASF267" s="14"/>
      <c r="ASG267" s="14"/>
      <c r="ASH267" s="14"/>
      <c r="ASI267" s="14"/>
      <c r="ASJ267" s="14"/>
      <c r="ASK267" s="14"/>
      <c r="ASL267" s="14"/>
      <c r="ASM267" s="14"/>
      <c r="ASN267" s="14"/>
      <c r="ASO267" s="14"/>
      <c r="ASP267" s="14"/>
      <c r="ASQ267" s="14"/>
      <c r="ASR267" s="14"/>
      <c r="ASS267" s="14"/>
      <c r="AST267" s="14"/>
      <c r="ASU267" s="14"/>
      <c r="ASV267" s="14"/>
      <c r="ASW267" s="14"/>
      <c r="ASX267" s="14"/>
      <c r="ASY267" s="14"/>
      <c r="ASZ267" s="14"/>
      <c r="ATA267" s="14"/>
      <c r="ATB267" s="14"/>
      <c r="ATC267" s="14"/>
      <c r="ATD267" s="14"/>
    </row>
    <row r="268" spans="63:1200">
      <c r="BK268" s="14" t="str">
        <f t="shared" si="2118"/>
        <v/>
      </c>
      <c r="ABO268" s="14"/>
      <c r="ABP268" s="14"/>
      <c r="ABQ268" s="14"/>
      <c r="ABR268" s="14"/>
      <c r="ABS268" s="14"/>
      <c r="ABT268" s="14"/>
      <c r="ABU268" s="14"/>
      <c r="ABV268" s="14"/>
      <c r="ABW268" s="14"/>
      <c r="ABX268" s="14"/>
      <c r="ABY268" s="14"/>
      <c r="ABZ268" s="14"/>
      <c r="ACA268" s="14"/>
      <c r="ACB268" s="14"/>
      <c r="ACC268" s="14"/>
      <c r="ACD268" s="14"/>
      <c r="ACE268" s="14"/>
      <c r="ACF268" s="14"/>
      <c r="ACG268" s="14"/>
      <c r="ACH268" s="14"/>
      <c r="ACI268" s="14"/>
      <c r="ACJ268" s="14"/>
      <c r="ACK268" s="14"/>
      <c r="ACL268" s="14"/>
      <c r="ACM268" s="14"/>
      <c r="ACN268" s="14"/>
      <c r="ACO268" s="14"/>
      <c r="ACP268" s="14"/>
      <c r="ACQ268" s="14"/>
      <c r="ACR268" s="14"/>
      <c r="ACS268" s="14"/>
      <c r="ACT268" s="14"/>
      <c r="ACU268" s="14"/>
      <c r="ACV268" s="14"/>
      <c r="ACW268" s="14"/>
      <c r="ACX268" s="14"/>
      <c r="ACY268" s="14"/>
      <c r="ACZ268" s="14"/>
      <c r="ADA268" s="14"/>
      <c r="ADB268" s="14"/>
      <c r="ADC268" s="14"/>
      <c r="ADD268" s="14"/>
      <c r="ADE268" s="14"/>
      <c r="ADF268" s="14"/>
      <c r="ADG268" s="14"/>
      <c r="ADH268" s="14"/>
      <c r="ADI268" s="14"/>
      <c r="ADJ268" s="14"/>
      <c r="ADK268" s="14"/>
      <c r="ADL268" s="14"/>
      <c r="ADM268" s="14"/>
      <c r="ADN268" s="14"/>
      <c r="ADO268" s="14"/>
      <c r="ADP268" s="14"/>
      <c r="ADQ268" s="14"/>
      <c r="ADR268" s="14"/>
      <c r="ADS268" s="14"/>
      <c r="ADT268" s="14"/>
      <c r="ADU268" s="14"/>
      <c r="ADV268" s="14"/>
      <c r="ADW268" s="14"/>
      <c r="ADX268" s="14"/>
      <c r="ADY268" s="14"/>
      <c r="ADZ268" s="14"/>
      <c r="AEA268" s="14"/>
      <c r="AEB268" s="14"/>
      <c r="AEC268" s="14"/>
      <c r="AED268" s="14"/>
      <c r="AEE268" s="14"/>
      <c r="AEF268" s="14"/>
      <c r="AEG268" s="14"/>
      <c r="AEH268" s="14"/>
      <c r="AEI268" s="14"/>
      <c r="AEJ268" s="14"/>
      <c r="AEK268" s="14"/>
      <c r="AEL268" s="14"/>
      <c r="AEM268" s="14"/>
      <c r="AEN268" s="14"/>
      <c r="AEO268" s="14"/>
      <c r="AEP268" s="14"/>
      <c r="AEQ268" s="14"/>
      <c r="AER268" s="14"/>
      <c r="AES268" s="14"/>
      <c r="AET268" s="14"/>
      <c r="AEU268" s="14"/>
      <c r="AEV268" s="14"/>
      <c r="AEW268" s="14"/>
      <c r="AEX268" s="14"/>
      <c r="AEY268" s="14"/>
      <c r="AEZ268" s="14"/>
      <c r="AFA268" s="14"/>
      <c r="AFB268" s="14"/>
      <c r="AFC268" s="14"/>
      <c r="AFD268" s="14"/>
      <c r="AFE268" s="14"/>
      <c r="AFF268" s="14"/>
      <c r="AFG268" s="14"/>
      <c r="AFH268" s="14"/>
      <c r="AFI268" s="14"/>
      <c r="AFJ268" s="14"/>
      <c r="AFK268" s="14"/>
      <c r="AFL268" s="14"/>
      <c r="AFM268" s="14"/>
      <c r="AFN268" s="14"/>
      <c r="AFO268" s="14"/>
      <c r="AFP268" s="14"/>
      <c r="AFQ268" s="14"/>
      <c r="AFR268" s="14"/>
      <c r="AFS268" s="14"/>
      <c r="AFT268" s="14"/>
      <c r="AFU268" s="14"/>
      <c r="AFV268" s="14"/>
      <c r="AFW268" s="14"/>
      <c r="AFX268" s="14"/>
      <c r="AFY268" s="14"/>
      <c r="AFZ268" s="14"/>
      <c r="AGA268" s="14"/>
      <c r="AGB268" s="14"/>
      <c r="AGC268" s="14"/>
      <c r="AGD268" s="14"/>
      <c r="AGE268" s="14"/>
      <c r="AGF268" s="14"/>
      <c r="AGG268" s="14"/>
      <c r="AGH268" s="14"/>
      <c r="AGI268" s="14"/>
      <c r="AGJ268" s="14"/>
      <c r="AGK268" s="14"/>
      <c r="AGL268" s="14"/>
      <c r="AGM268" s="14"/>
      <c r="AGN268" s="14"/>
      <c r="AGO268" s="14"/>
      <c r="AGP268" s="14"/>
      <c r="AGQ268" s="14"/>
      <c r="AGR268" s="14"/>
      <c r="AGS268" s="14"/>
      <c r="AGT268" s="14"/>
      <c r="AGU268" s="14"/>
      <c r="AGV268" s="14"/>
      <c r="AGW268" s="14"/>
      <c r="AGX268" s="14"/>
      <c r="AGY268" s="14"/>
      <c r="AGZ268" s="14"/>
      <c r="AHA268" s="14"/>
      <c r="AHB268" s="14"/>
      <c r="AHC268" s="14"/>
      <c r="AHD268" s="14"/>
      <c r="AHE268" s="14"/>
      <c r="AHF268" s="14"/>
      <c r="AHG268" s="14"/>
      <c r="AHH268" s="14"/>
      <c r="AHI268" s="14"/>
      <c r="AHJ268" s="14"/>
      <c r="AHK268" s="14"/>
      <c r="AHL268" s="14"/>
      <c r="AHM268" s="14"/>
      <c r="AHN268" s="14"/>
      <c r="AHO268" s="14"/>
      <c r="AHP268" s="14"/>
      <c r="AHQ268" s="14"/>
      <c r="AHR268" s="14"/>
      <c r="AHS268" s="14"/>
      <c r="AHT268" s="14"/>
      <c r="AHU268" s="14"/>
      <c r="AHV268" s="14"/>
      <c r="AHW268" s="14"/>
      <c r="AHX268" s="14"/>
      <c r="AHY268" s="14"/>
      <c r="AHZ268" s="14"/>
      <c r="AIA268" s="14"/>
      <c r="AIB268" s="14"/>
      <c r="AIC268" s="14"/>
      <c r="AID268" s="14"/>
      <c r="AIE268" s="14"/>
      <c r="AIF268" s="14"/>
      <c r="AIG268" s="14"/>
      <c r="AIH268" s="14"/>
      <c r="AII268" s="14"/>
      <c r="AIJ268" s="14"/>
      <c r="AIK268" s="14"/>
      <c r="AIL268" s="14"/>
      <c r="AIM268" s="14"/>
      <c r="AIN268" s="14"/>
      <c r="AIO268" s="14"/>
      <c r="AIP268" s="14"/>
      <c r="AIQ268" s="14"/>
      <c r="AIR268" s="14"/>
      <c r="AIS268" s="14"/>
      <c r="AIT268" s="14"/>
      <c r="AIU268" s="14"/>
      <c r="AIV268" s="14"/>
      <c r="AIW268" s="14"/>
      <c r="AIX268" s="14"/>
      <c r="AIY268" s="14"/>
      <c r="AIZ268" s="14"/>
      <c r="AJA268" s="14"/>
      <c r="AJB268" s="14"/>
      <c r="AJC268" s="14"/>
      <c r="AJD268" s="14"/>
      <c r="AJE268" s="14"/>
      <c r="AJF268" s="14"/>
      <c r="AJG268" s="14"/>
      <c r="AJH268" s="14"/>
      <c r="AJI268" s="14"/>
      <c r="AJJ268" s="14"/>
      <c r="AJK268" s="14"/>
      <c r="AJL268" s="14"/>
      <c r="AJM268" s="14"/>
      <c r="AJN268" s="14"/>
      <c r="AJO268" s="14"/>
      <c r="AJP268" s="14"/>
      <c r="AJQ268" s="14"/>
      <c r="AJR268" s="14"/>
      <c r="AJS268" s="14"/>
      <c r="AJT268" s="14"/>
      <c r="AJU268" s="14"/>
      <c r="AJV268" s="14"/>
      <c r="AJW268" s="14"/>
      <c r="AJX268" s="14"/>
      <c r="AJY268" s="14"/>
      <c r="AJZ268" s="14"/>
      <c r="AKA268" s="14"/>
      <c r="AKB268" s="14"/>
      <c r="AKC268" s="14"/>
      <c r="AKD268" s="14"/>
      <c r="AKE268" s="14"/>
      <c r="AKF268" s="14"/>
      <c r="AKG268" s="14"/>
      <c r="AKH268" s="14"/>
      <c r="AKI268" s="14"/>
      <c r="AKJ268" s="14"/>
      <c r="AKK268" s="14"/>
      <c r="AKL268" s="14"/>
      <c r="AKM268" s="14"/>
      <c r="AKN268" s="14"/>
      <c r="AKO268" s="14"/>
      <c r="AKP268" s="14"/>
      <c r="AKQ268" s="14"/>
      <c r="AKR268" s="14"/>
      <c r="AKS268" s="14"/>
      <c r="AKT268" s="14"/>
      <c r="AKU268" s="14"/>
      <c r="AKV268" s="14"/>
      <c r="AKW268" s="14"/>
      <c r="AKX268" s="14"/>
      <c r="AKY268" s="14"/>
      <c r="AKZ268" s="14"/>
      <c r="ALA268" s="14"/>
      <c r="ALB268" s="14"/>
      <c r="ALC268" s="14"/>
      <c r="ALD268" s="14"/>
      <c r="ALE268" s="14"/>
      <c r="ALF268" s="14"/>
      <c r="ALG268" s="14"/>
      <c r="ALH268" s="14"/>
      <c r="ALI268" s="14"/>
      <c r="ALJ268" s="14"/>
      <c r="ALK268" s="14"/>
      <c r="ALL268" s="14"/>
      <c r="ALM268" s="14"/>
      <c r="ALN268" s="14"/>
      <c r="ALO268" s="14"/>
      <c r="ALP268" s="14"/>
      <c r="ALQ268" s="14"/>
      <c r="ALR268" s="14"/>
      <c r="ALS268" s="14"/>
      <c r="ALT268" s="14"/>
      <c r="ALU268" s="14"/>
      <c r="ALV268" s="14"/>
      <c r="ALW268" s="14"/>
      <c r="ALX268" s="14"/>
      <c r="ALY268" s="14"/>
      <c r="ALZ268" s="14"/>
      <c r="AMA268" s="14"/>
      <c r="AMB268" s="14"/>
      <c r="AMC268" s="14"/>
      <c r="AMD268" s="14"/>
      <c r="AME268" s="14"/>
      <c r="AMF268" s="14"/>
      <c r="AMG268" s="14"/>
      <c r="AMH268" s="14"/>
      <c r="AMI268" s="14"/>
      <c r="AMJ268" s="14"/>
      <c r="AMK268" s="14"/>
      <c r="AML268" s="14"/>
      <c r="AMM268" s="14"/>
      <c r="AMN268" s="14"/>
      <c r="AMO268" s="14"/>
      <c r="AMP268" s="14"/>
      <c r="AMQ268" s="14"/>
      <c r="AMR268" s="14"/>
      <c r="AMS268" s="14"/>
      <c r="AMT268" s="14"/>
      <c r="AMU268" s="14"/>
      <c r="AMV268" s="14"/>
      <c r="AMW268" s="14"/>
      <c r="AMX268" s="14"/>
      <c r="AMY268" s="14"/>
      <c r="AMZ268" s="14"/>
      <c r="ANA268" s="14"/>
      <c r="ANB268" s="14"/>
      <c r="ANC268" s="14"/>
      <c r="AND268" s="14"/>
      <c r="ANE268" s="14"/>
      <c r="ANF268" s="14"/>
      <c r="ANG268" s="14"/>
      <c r="ANH268" s="14"/>
      <c r="ANI268" s="14"/>
      <c r="ANJ268" s="14"/>
      <c r="ANK268" s="14"/>
      <c r="ANL268" s="14"/>
      <c r="ANM268" s="14"/>
      <c r="ANN268" s="14"/>
      <c r="ANO268" s="14"/>
      <c r="ANP268" s="14"/>
      <c r="ANQ268" s="14"/>
      <c r="ANR268" s="14"/>
      <c r="ANS268" s="14"/>
      <c r="ANT268" s="14"/>
      <c r="ANU268" s="14"/>
      <c r="ANV268" s="14"/>
      <c r="ANW268" s="14"/>
      <c r="ANX268" s="14"/>
      <c r="ANY268" s="14"/>
      <c r="ANZ268" s="14"/>
      <c r="AOA268" s="14"/>
      <c r="AOB268" s="14"/>
      <c r="AOC268" s="14"/>
      <c r="AOD268" s="14"/>
      <c r="AOE268" s="14"/>
      <c r="AOF268" s="14"/>
      <c r="AOG268" s="14"/>
      <c r="AOH268" s="14"/>
      <c r="AOI268" s="14"/>
      <c r="AOJ268" s="14"/>
      <c r="AOK268" s="14"/>
      <c r="AOL268" s="14"/>
      <c r="AOM268" s="14"/>
      <c r="AON268" s="14"/>
      <c r="AOO268" s="14"/>
      <c r="AOP268" s="14"/>
      <c r="AOQ268" s="14"/>
      <c r="AOR268" s="14"/>
      <c r="AOS268" s="14"/>
      <c r="AOT268" s="14"/>
      <c r="AOU268" s="14"/>
      <c r="AOV268" s="14"/>
      <c r="AOW268" s="14"/>
      <c r="AOX268" s="14"/>
      <c r="AOY268" s="14"/>
      <c r="AOZ268" s="14"/>
      <c r="APA268" s="14"/>
      <c r="APB268" s="14"/>
      <c r="APC268" s="14"/>
      <c r="APD268" s="14"/>
      <c r="APE268" s="14"/>
      <c r="APF268" s="14"/>
      <c r="APG268" s="14"/>
      <c r="APH268" s="14"/>
      <c r="API268" s="14"/>
      <c r="APJ268" s="14"/>
      <c r="APK268" s="14"/>
      <c r="APL268" s="14"/>
      <c r="APM268" s="14"/>
      <c r="APN268" s="14"/>
      <c r="APO268" s="14"/>
      <c r="APP268" s="14"/>
      <c r="APQ268" s="14"/>
      <c r="APR268" s="14"/>
      <c r="APS268" s="14"/>
      <c r="APT268" s="14"/>
      <c r="APU268" s="14"/>
      <c r="APV268" s="14"/>
      <c r="APW268" s="14"/>
      <c r="APX268" s="14"/>
      <c r="APY268" s="14"/>
      <c r="APZ268" s="14"/>
      <c r="AQA268" s="14"/>
      <c r="AQB268" s="14"/>
      <c r="AQC268" s="14"/>
      <c r="AQD268" s="14"/>
      <c r="AQE268" s="14"/>
      <c r="AQF268" s="14"/>
      <c r="AQG268" s="14"/>
      <c r="AQH268" s="14"/>
      <c r="AQI268" s="14"/>
      <c r="AQJ268" s="14"/>
      <c r="AQK268" s="14"/>
      <c r="AQL268" s="14"/>
      <c r="AQM268" s="14"/>
      <c r="AQN268" s="14"/>
      <c r="AQO268" s="14"/>
      <c r="AQP268" s="14"/>
      <c r="AQQ268" s="14"/>
      <c r="AQR268" s="14"/>
      <c r="AQS268" s="14"/>
      <c r="AQT268" s="14"/>
      <c r="AQU268" s="14"/>
      <c r="AQV268" s="14"/>
      <c r="AQW268" s="14"/>
      <c r="AQX268" s="14"/>
      <c r="AQY268" s="14"/>
      <c r="AQZ268" s="14"/>
      <c r="ARA268" s="14"/>
      <c r="ARB268" s="14"/>
      <c r="ARC268" s="14"/>
      <c r="ARD268" s="14"/>
      <c r="ARE268" s="14"/>
      <c r="ARF268" s="14"/>
      <c r="ARG268" s="14"/>
      <c r="ARH268" s="14"/>
      <c r="ARI268" s="14"/>
      <c r="ARJ268" s="14"/>
      <c r="ARK268" s="14"/>
      <c r="ARL268" s="14"/>
      <c r="ARM268" s="14"/>
      <c r="ARN268" s="14"/>
      <c r="ARO268" s="14"/>
      <c r="ARP268" s="14"/>
      <c r="ARQ268" s="14"/>
      <c r="ARR268" s="14"/>
      <c r="ARS268" s="14"/>
      <c r="ART268" s="14"/>
      <c r="ARU268" s="14"/>
      <c r="ARV268" s="14"/>
      <c r="ARW268" s="14"/>
      <c r="ARX268" s="14"/>
      <c r="ARY268" s="14"/>
      <c r="ARZ268" s="14"/>
      <c r="ASA268" s="14"/>
      <c r="ASB268" s="14"/>
      <c r="ASC268" s="14"/>
      <c r="ASD268" s="14"/>
      <c r="ASE268" s="14"/>
      <c r="ASF268" s="14"/>
      <c r="ASG268" s="14"/>
      <c r="ASH268" s="14"/>
      <c r="ASI268" s="14"/>
      <c r="ASJ268" s="14"/>
      <c r="ASK268" s="14"/>
      <c r="ASL268" s="14"/>
      <c r="ASM268" s="14"/>
      <c r="ASN268" s="14"/>
      <c r="ASO268" s="14"/>
      <c r="ASP268" s="14"/>
      <c r="ASQ268" s="14"/>
      <c r="ASR268" s="14"/>
      <c r="ASS268" s="14"/>
      <c r="AST268" s="14"/>
      <c r="ASU268" s="14"/>
      <c r="ASV268" s="14"/>
      <c r="ASW268" s="14"/>
      <c r="ASX268" s="14"/>
      <c r="ASY268" s="14"/>
      <c r="ASZ268" s="14"/>
      <c r="ATA268" s="14"/>
      <c r="ATB268" s="14"/>
      <c r="ATC268" s="14"/>
      <c r="ATD268" s="14"/>
    </row>
    <row r="269" spans="63:1200">
      <c r="BK269" s="14" t="str">
        <f t="shared" si="2118"/>
        <v/>
      </c>
      <c r="ABO269" s="14"/>
      <c r="ABP269" s="14"/>
      <c r="ABQ269" s="14"/>
      <c r="ABR269" s="14"/>
      <c r="ABS269" s="14"/>
      <c r="ABT269" s="14"/>
      <c r="ABU269" s="14"/>
      <c r="ABV269" s="14"/>
      <c r="ABW269" s="14"/>
      <c r="ABX269" s="14"/>
      <c r="ABY269" s="14"/>
      <c r="ABZ269" s="14"/>
      <c r="ACA269" s="14"/>
      <c r="ACB269" s="14"/>
      <c r="ACC269" s="14"/>
      <c r="ACD269" s="14"/>
      <c r="ACE269" s="14"/>
      <c r="ACF269" s="14"/>
      <c r="ACG269" s="14"/>
      <c r="ACH269" s="14"/>
      <c r="ACI269" s="14"/>
      <c r="ACJ269" s="14"/>
      <c r="ACK269" s="14"/>
      <c r="ACL269" s="14"/>
      <c r="ACM269" s="14"/>
      <c r="ACN269" s="14"/>
      <c r="ACO269" s="14"/>
      <c r="ACP269" s="14"/>
      <c r="ACQ269" s="14"/>
      <c r="ACR269" s="14"/>
      <c r="ACS269" s="14"/>
      <c r="ACT269" s="14"/>
      <c r="ACU269" s="14"/>
      <c r="ACV269" s="14"/>
      <c r="ACW269" s="14"/>
      <c r="ACX269" s="14"/>
      <c r="ACY269" s="14"/>
      <c r="ACZ269" s="14"/>
      <c r="ADA269" s="14"/>
      <c r="ADB269" s="14"/>
      <c r="ADC269" s="14"/>
      <c r="ADD269" s="14"/>
      <c r="ADE269" s="14"/>
      <c r="ADF269" s="14"/>
      <c r="ADG269" s="14"/>
      <c r="ADH269" s="14"/>
      <c r="ADI269" s="14"/>
      <c r="ADJ269" s="14"/>
      <c r="ADK269" s="14"/>
      <c r="ADL269" s="14"/>
      <c r="ADM269" s="14"/>
      <c r="ADN269" s="14"/>
      <c r="ADO269" s="14"/>
      <c r="ADP269" s="14"/>
      <c r="ADQ269" s="14"/>
      <c r="ADR269" s="14"/>
      <c r="ADS269" s="14"/>
      <c r="ADT269" s="14"/>
      <c r="ADU269" s="14"/>
      <c r="ADV269" s="14"/>
      <c r="ADW269" s="14"/>
      <c r="ADX269" s="14"/>
      <c r="ADY269" s="14"/>
      <c r="ADZ269" s="14"/>
      <c r="AEA269" s="14"/>
      <c r="AEB269" s="14"/>
      <c r="AEC269" s="14"/>
      <c r="AED269" s="14"/>
      <c r="AEE269" s="14"/>
      <c r="AEF269" s="14"/>
      <c r="AEG269" s="14"/>
      <c r="AEH269" s="14"/>
      <c r="AEI269" s="14"/>
      <c r="AEJ269" s="14"/>
      <c r="AEK269" s="14"/>
      <c r="AEL269" s="14"/>
      <c r="AEM269" s="14"/>
      <c r="AEN269" s="14"/>
      <c r="AEO269" s="14"/>
      <c r="AEP269" s="14"/>
      <c r="AEQ269" s="14"/>
      <c r="AER269" s="14"/>
      <c r="AES269" s="14"/>
      <c r="AET269" s="14"/>
      <c r="AEU269" s="14"/>
      <c r="AEV269" s="14"/>
      <c r="AEW269" s="14"/>
      <c r="AEX269" s="14"/>
      <c r="AEY269" s="14"/>
      <c r="AEZ269" s="14"/>
      <c r="AFA269" s="14"/>
      <c r="AFB269" s="14"/>
      <c r="AFC269" s="14"/>
      <c r="AFD269" s="14"/>
      <c r="AFE269" s="14"/>
      <c r="AFF269" s="14"/>
      <c r="AFG269" s="14"/>
      <c r="AFH269" s="14"/>
      <c r="AFI269" s="14"/>
      <c r="AFJ269" s="14"/>
      <c r="AFK269" s="14"/>
      <c r="AFL269" s="14"/>
      <c r="AFM269" s="14"/>
      <c r="AFN269" s="14"/>
      <c r="AFO269" s="14"/>
      <c r="AFP269" s="14"/>
      <c r="AFQ269" s="14"/>
      <c r="AFR269" s="14"/>
      <c r="AFS269" s="14"/>
      <c r="AFT269" s="14"/>
      <c r="AFU269" s="14"/>
      <c r="AFV269" s="14"/>
      <c r="AFW269" s="14"/>
      <c r="AFX269" s="14"/>
      <c r="AFY269" s="14"/>
      <c r="AFZ269" s="14"/>
      <c r="AGA269" s="14"/>
      <c r="AGB269" s="14"/>
      <c r="AGC269" s="14"/>
      <c r="AGD269" s="14"/>
      <c r="AGE269" s="14"/>
      <c r="AGF269" s="14"/>
      <c r="AGG269" s="14"/>
      <c r="AGH269" s="14"/>
      <c r="AGI269" s="14"/>
      <c r="AGJ269" s="14"/>
      <c r="AGK269" s="14"/>
      <c r="AGL269" s="14"/>
      <c r="AGM269" s="14"/>
      <c r="AGN269" s="14"/>
      <c r="AGO269" s="14"/>
      <c r="AGP269" s="14"/>
      <c r="AGQ269" s="14"/>
      <c r="AGR269" s="14"/>
      <c r="AGS269" s="14"/>
      <c r="AGT269" s="14"/>
      <c r="AGU269" s="14"/>
      <c r="AGV269" s="14"/>
      <c r="AGW269" s="14"/>
      <c r="AGX269" s="14"/>
      <c r="AGY269" s="14"/>
      <c r="AGZ269" s="14"/>
      <c r="AHA269" s="14"/>
      <c r="AHB269" s="14"/>
      <c r="AHC269" s="14"/>
      <c r="AHD269" s="14"/>
      <c r="AHE269" s="14"/>
      <c r="AHF269" s="14"/>
      <c r="AHG269" s="14"/>
      <c r="AHH269" s="14"/>
      <c r="AHI269" s="14"/>
      <c r="AHJ269" s="14"/>
      <c r="AHK269" s="14"/>
      <c r="AHL269" s="14"/>
      <c r="AHM269" s="14"/>
      <c r="AHN269" s="14"/>
      <c r="AHO269" s="14"/>
      <c r="AHP269" s="14"/>
      <c r="AHQ269" s="14"/>
      <c r="AHR269" s="14"/>
      <c r="AHS269" s="14"/>
      <c r="AHT269" s="14"/>
      <c r="AHU269" s="14"/>
      <c r="AHV269" s="14"/>
      <c r="AHW269" s="14"/>
      <c r="AHX269" s="14"/>
      <c r="AHY269" s="14"/>
      <c r="AHZ269" s="14"/>
      <c r="AIA269" s="14"/>
      <c r="AIB269" s="14"/>
      <c r="AIC269" s="14"/>
      <c r="AID269" s="14"/>
      <c r="AIE269" s="14"/>
      <c r="AIF269" s="14"/>
      <c r="AIG269" s="14"/>
      <c r="AIH269" s="14"/>
      <c r="AII269" s="14"/>
      <c r="AIJ269" s="14"/>
      <c r="AIK269" s="14"/>
      <c r="AIL269" s="14"/>
      <c r="AIM269" s="14"/>
      <c r="AIN269" s="14"/>
      <c r="AIO269" s="14"/>
      <c r="AIP269" s="14"/>
      <c r="AIQ269" s="14"/>
      <c r="AIR269" s="14"/>
      <c r="AIS269" s="14"/>
      <c r="AIT269" s="14"/>
      <c r="AIU269" s="14"/>
      <c r="AIV269" s="14"/>
      <c r="AIW269" s="14"/>
      <c r="AIX269" s="14"/>
      <c r="AIY269" s="14"/>
      <c r="AIZ269" s="14"/>
      <c r="AJA269" s="14"/>
      <c r="AJB269" s="14"/>
      <c r="AJC269" s="14"/>
      <c r="AJD269" s="14"/>
      <c r="AJE269" s="14"/>
      <c r="AJF269" s="14"/>
      <c r="AJG269" s="14"/>
      <c r="AJH269" s="14"/>
      <c r="AJI269" s="14"/>
      <c r="AJJ269" s="14"/>
      <c r="AJK269" s="14"/>
      <c r="AJL269" s="14"/>
      <c r="AJM269" s="14"/>
      <c r="AJN269" s="14"/>
      <c r="AJO269" s="14"/>
      <c r="AJP269" s="14"/>
      <c r="AJQ269" s="14"/>
      <c r="AJR269" s="14"/>
      <c r="AJS269" s="14"/>
      <c r="AJT269" s="14"/>
      <c r="AJU269" s="14"/>
      <c r="AJV269" s="14"/>
      <c r="AJW269" s="14"/>
      <c r="AJX269" s="14"/>
      <c r="AJY269" s="14"/>
      <c r="AJZ269" s="14"/>
      <c r="AKA269" s="14"/>
      <c r="AKB269" s="14"/>
      <c r="AKC269" s="14"/>
      <c r="AKD269" s="14"/>
      <c r="AKE269" s="14"/>
      <c r="AKF269" s="14"/>
      <c r="AKG269" s="14"/>
      <c r="AKH269" s="14"/>
      <c r="AKI269" s="14"/>
      <c r="AKJ269" s="14"/>
      <c r="AKK269" s="14"/>
      <c r="AKL269" s="14"/>
      <c r="AKM269" s="14"/>
      <c r="AKN269" s="14"/>
      <c r="AKO269" s="14"/>
      <c r="AKP269" s="14"/>
      <c r="AKQ269" s="14"/>
      <c r="AKR269" s="14"/>
      <c r="AKS269" s="14"/>
      <c r="AKT269" s="14"/>
      <c r="AKU269" s="14"/>
      <c r="AKV269" s="14"/>
      <c r="AKW269" s="14"/>
      <c r="AKX269" s="14"/>
      <c r="AKY269" s="14"/>
      <c r="AKZ269" s="14"/>
      <c r="ALA269" s="14"/>
      <c r="ALB269" s="14"/>
      <c r="ALC269" s="14"/>
      <c r="ALD269" s="14"/>
      <c r="ALE269" s="14"/>
      <c r="ALF269" s="14"/>
      <c r="ALG269" s="14"/>
      <c r="ALH269" s="14"/>
      <c r="ALI269" s="14"/>
      <c r="ALJ269" s="14"/>
      <c r="ALK269" s="14"/>
      <c r="ALL269" s="14"/>
      <c r="ALM269" s="14"/>
      <c r="ALN269" s="14"/>
      <c r="ALO269" s="14"/>
      <c r="ALP269" s="14"/>
      <c r="ALQ269" s="14"/>
      <c r="ALR269" s="14"/>
      <c r="ALS269" s="14"/>
      <c r="ALT269" s="14"/>
      <c r="ALU269" s="14"/>
      <c r="ALV269" s="14"/>
      <c r="ALW269" s="14"/>
      <c r="ALX269" s="14"/>
      <c r="ALY269" s="14"/>
      <c r="ALZ269" s="14"/>
      <c r="AMA269" s="14"/>
      <c r="AMB269" s="14"/>
      <c r="AMC269" s="14"/>
      <c r="AMD269" s="14"/>
      <c r="AME269" s="14"/>
      <c r="AMF269" s="14"/>
      <c r="AMG269" s="14"/>
      <c r="AMH269" s="14"/>
      <c r="AMI269" s="14"/>
      <c r="AMJ269" s="14"/>
      <c r="AMK269" s="14"/>
      <c r="AML269" s="14"/>
      <c r="AMM269" s="14"/>
      <c r="AMN269" s="14"/>
      <c r="AMO269" s="14"/>
      <c r="AMP269" s="14"/>
      <c r="AMQ269" s="14"/>
      <c r="AMR269" s="14"/>
      <c r="AMS269" s="14"/>
      <c r="AMT269" s="14"/>
      <c r="AMU269" s="14"/>
      <c r="AMV269" s="14"/>
      <c r="AMW269" s="14"/>
      <c r="AMX269" s="14"/>
      <c r="AMY269" s="14"/>
      <c r="AMZ269" s="14"/>
      <c r="ANA269" s="14"/>
      <c r="ANB269" s="14"/>
      <c r="ANC269" s="14"/>
      <c r="AND269" s="14"/>
      <c r="ANE269" s="14"/>
      <c r="ANF269" s="14"/>
      <c r="ANG269" s="14"/>
      <c r="ANH269" s="14"/>
      <c r="ANI269" s="14"/>
      <c r="ANJ269" s="14"/>
      <c r="ANK269" s="14"/>
      <c r="ANL269" s="14"/>
      <c r="ANM269" s="14"/>
      <c r="ANN269" s="14"/>
      <c r="ANO269" s="14"/>
      <c r="ANP269" s="14"/>
      <c r="ANQ269" s="14"/>
      <c r="ANR269" s="14"/>
      <c r="ANS269" s="14"/>
      <c r="ANT269" s="14"/>
      <c r="ANU269" s="14"/>
      <c r="ANV269" s="14"/>
      <c r="ANW269" s="14"/>
      <c r="ANX269" s="14"/>
      <c r="ANY269" s="14"/>
      <c r="ANZ269" s="14"/>
      <c r="AOA269" s="14"/>
      <c r="AOB269" s="14"/>
      <c r="AOC269" s="14"/>
      <c r="AOD269" s="14"/>
      <c r="AOE269" s="14"/>
      <c r="AOF269" s="14"/>
      <c r="AOG269" s="14"/>
      <c r="AOH269" s="14"/>
      <c r="AOI269" s="14"/>
      <c r="AOJ269" s="14"/>
      <c r="AOK269" s="14"/>
      <c r="AOL269" s="14"/>
      <c r="AOM269" s="14"/>
      <c r="AON269" s="14"/>
      <c r="AOO269" s="14"/>
      <c r="AOP269" s="14"/>
      <c r="AOQ269" s="14"/>
      <c r="AOR269" s="14"/>
      <c r="AOS269" s="14"/>
      <c r="AOT269" s="14"/>
      <c r="AOU269" s="14"/>
      <c r="AOV269" s="14"/>
      <c r="AOW269" s="14"/>
      <c r="AOX269" s="14"/>
      <c r="AOY269" s="14"/>
      <c r="AOZ269" s="14"/>
      <c r="APA269" s="14"/>
      <c r="APB269" s="14"/>
      <c r="APC269" s="14"/>
      <c r="APD269" s="14"/>
      <c r="APE269" s="14"/>
      <c r="APF269" s="14"/>
      <c r="APG269" s="14"/>
      <c r="APH269" s="14"/>
      <c r="API269" s="14"/>
      <c r="APJ269" s="14"/>
      <c r="APK269" s="14"/>
      <c r="APL269" s="14"/>
      <c r="APM269" s="14"/>
      <c r="APN269" s="14"/>
      <c r="APO269" s="14"/>
      <c r="APP269" s="14"/>
      <c r="APQ269" s="14"/>
      <c r="APR269" s="14"/>
      <c r="APS269" s="14"/>
      <c r="APT269" s="14"/>
      <c r="APU269" s="14"/>
      <c r="APV269" s="14"/>
      <c r="APW269" s="14"/>
      <c r="APX269" s="14"/>
      <c r="APY269" s="14"/>
      <c r="APZ269" s="14"/>
      <c r="AQA269" s="14"/>
      <c r="AQB269" s="14"/>
      <c r="AQC269" s="14"/>
      <c r="AQD269" s="14"/>
      <c r="AQE269" s="14"/>
      <c r="AQF269" s="14"/>
      <c r="AQG269" s="14"/>
      <c r="AQH269" s="14"/>
      <c r="AQI269" s="14"/>
      <c r="AQJ269" s="14"/>
      <c r="AQK269" s="14"/>
      <c r="AQL269" s="14"/>
      <c r="AQM269" s="14"/>
      <c r="AQN269" s="14"/>
      <c r="AQO269" s="14"/>
      <c r="AQP269" s="14"/>
      <c r="AQQ269" s="14"/>
      <c r="AQR269" s="14"/>
      <c r="AQS269" s="14"/>
      <c r="AQT269" s="14"/>
      <c r="AQU269" s="14"/>
      <c r="AQV269" s="14"/>
      <c r="AQW269" s="14"/>
      <c r="AQX269" s="14"/>
      <c r="AQY269" s="14"/>
      <c r="AQZ269" s="14"/>
      <c r="ARA269" s="14"/>
      <c r="ARB269" s="14"/>
      <c r="ARC269" s="14"/>
      <c r="ARD269" s="14"/>
      <c r="ARE269" s="14"/>
      <c r="ARF269" s="14"/>
      <c r="ARG269" s="14"/>
      <c r="ARH269" s="14"/>
      <c r="ARI269" s="14"/>
      <c r="ARJ269" s="14"/>
      <c r="ARK269" s="14"/>
      <c r="ARL269" s="14"/>
      <c r="ARM269" s="14"/>
      <c r="ARN269" s="14"/>
      <c r="ARO269" s="14"/>
      <c r="ARP269" s="14"/>
      <c r="ARQ269" s="14"/>
      <c r="ARR269" s="14"/>
      <c r="ARS269" s="14"/>
      <c r="ART269" s="14"/>
      <c r="ARU269" s="14"/>
      <c r="ARV269" s="14"/>
      <c r="ARW269" s="14"/>
      <c r="ARX269" s="14"/>
      <c r="ARY269" s="14"/>
      <c r="ARZ269" s="14"/>
      <c r="ASA269" s="14"/>
      <c r="ASB269" s="14"/>
      <c r="ASC269" s="14"/>
      <c r="ASD269" s="14"/>
      <c r="ASE269" s="14"/>
      <c r="ASF269" s="14"/>
      <c r="ASG269" s="14"/>
      <c r="ASH269" s="14"/>
      <c r="ASI269" s="14"/>
      <c r="ASJ269" s="14"/>
      <c r="ASK269" s="14"/>
      <c r="ASL269" s="14"/>
      <c r="ASM269" s="14"/>
      <c r="ASN269" s="14"/>
      <c r="ASO269" s="14"/>
      <c r="ASP269" s="14"/>
      <c r="ASQ269" s="14"/>
      <c r="ASR269" s="14"/>
      <c r="ASS269" s="14"/>
      <c r="AST269" s="14"/>
      <c r="ASU269" s="14"/>
      <c r="ASV269" s="14"/>
      <c r="ASW269" s="14"/>
      <c r="ASX269" s="14"/>
      <c r="ASY269" s="14"/>
      <c r="ASZ269" s="14"/>
      <c r="ATA269" s="14"/>
      <c r="ATB269" s="14"/>
      <c r="ATC269" s="14"/>
      <c r="ATD269" s="14"/>
    </row>
    <row r="270" spans="63:1200">
      <c r="BK270" s="14" t="str">
        <f t="shared" si="2118"/>
        <v/>
      </c>
      <c r="ABO270" s="14"/>
      <c r="ABP270" s="14"/>
      <c r="ABQ270" s="14"/>
      <c r="ABR270" s="14"/>
      <c r="ABS270" s="14"/>
      <c r="ABT270" s="14"/>
      <c r="ABU270" s="14"/>
      <c r="ABV270" s="14"/>
      <c r="ABW270" s="14"/>
      <c r="ABX270" s="14"/>
      <c r="ABY270" s="14"/>
      <c r="ABZ270" s="14"/>
      <c r="ACA270" s="14"/>
      <c r="ACB270" s="14"/>
      <c r="ACC270" s="14"/>
      <c r="ACD270" s="14"/>
      <c r="ACE270" s="14"/>
      <c r="ACF270" s="14"/>
      <c r="ACG270" s="14"/>
      <c r="ACH270" s="14"/>
      <c r="ACI270" s="14"/>
      <c r="ACJ270" s="14"/>
      <c r="ACK270" s="14"/>
      <c r="ACL270" s="14"/>
      <c r="ACM270" s="14"/>
      <c r="ACN270" s="14"/>
      <c r="ACO270" s="14"/>
      <c r="ACP270" s="14"/>
      <c r="ACQ270" s="14"/>
      <c r="ACR270" s="14"/>
      <c r="ACS270" s="14"/>
      <c r="ACT270" s="14"/>
      <c r="ACU270" s="14"/>
      <c r="ACV270" s="14"/>
      <c r="ACW270" s="14"/>
      <c r="ACX270" s="14"/>
      <c r="ACY270" s="14"/>
      <c r="ACZ270" s="14"/>
      <c r="ADA270" s="14"/>
      <c r="ADB270" s="14"/>
      <c r="ADC270" s="14"/>
      <c r="ADD270" s="14"/>
      <c r="ADE270" s="14"/>
      <c r="ADF270" s="14"/>
      <c r="ADG270" s="14"/>
      <c r="ADH270" s="14"/>
      <c r="ADI270" s="14"/>
      <c r="ADJ270" s="14"/>
      <c r="ADK270" s="14"/>
      <c r="ADL270" s="14"/>
      <c r="ADM270" s="14"/>
      <c r="ADN270" s="14"/>
      <c r="ADO270" s="14"/>
      <c r="ADP270" s="14"/>
      <c r="ADQ270" s="14"/>
      <c r="ADR270" s="14"/>
      <c r="ADS270" s="14"/>
      <c r="ADT270" s="14"/>
      <c r="ADU270" s="14"/>
      <c r="ADV270" s="14"/>
      <c r="ADW270" s="14"/>
      <c r="ADX270" s="14"/>
      <c r="ADY270" s="14"/>
      <c r="ADZ270" s="14"/>
      <c r="AEA270" s="14"/>
      <c r="AEB270" s="14"/>
      <c r="AEC270" s="14"/>
      <c r="AED270" s="14"/>
      <c r="AEE270" s="14"/>
      <c r="AEF270" s="14"/>
      <c r="AEG270" s="14"/>
      <c r="AEH270" s="14"/>
      <c r="AEI270" s="14"/>
      <c r="AEJ270" s="14"/>
      <c r="AEK270" s="14"/>
      <c r="AEL270" s="14"/>
      <c r="AEM270" s="14"/>
      <c r="AEN270" s="14"/>
      <c r="AEO270" s="14"/>
      <c r="AEP270" s="14"/>
      <c r="AEQ270" s="14"/>
      <c r="AER270" s="14"/>
      <c r="AES270" s="14"/>
      <c r="AET270" s="14"/>
      <c r="AEU270" s="14"/>
      <c r="AEV270" s="14"/>
      <c r="AEW270" s="14"/>
      <c r="AEX270" s="14"/>
      <c r="AEY270" s="14"/>
      <c r="AEZ270" s="14"/>
      <c r="AFA270" s="14"/>
      <c r="AFB270" s="14"/>
      <c r="AFC270" s="14"/>
      <c r="AFD270" s="14"/>
      <c r="AFE270" s="14"/>
      <c r="AFF270" s="14"/>
      <c r="AFG270" s="14"/>
      <c r="AFH270" s="14"/>
      <c r="AFI270" s="14"/>
      <c r="AFJ270" s="14"/>
      <c r="AFK270" s="14"/>
      <c r="AFL270" s="14"/>
      <c r="AFM270" s="14"/>
      <c r="AFN270" s="14"/>
      <c r="AFO270" s="14"/>
      <c r="AFP270" s="14"/>
      <c r="AFQ270" s="14"/>
      <c r="AFR270" s="14"/>
      <c r="AFS270" s="14"/>
      <c r="AFT270" s="14"/>
      <c r="AFU270" s="14"/>
      <c r="AFV270" s="14"/>
      <c r="AFW270" s="14"/>
      <c r="AFX270" s="14"/>
      <c r="AFY270" s="14"/>
      <c r="AFZ270" s="14"/>
      <c r="AGA270" s="14"/>
      <c r="AGB270" s="14"/>
      <c r="AGC270" s="14"/>
      <c r="AGD270" s="14"/>
      <c r="AGE270" s="14"/>
      <c r="AGF270" s="14"/>
      <c r="AGG270" s="14"/>
      <c r="AGH270" s="14"/>
      <c r="AGI270" s="14"/>
      <c r="AGJ270" s="14"/>
      <c r="AGK270" s="14"/>
      <c r="AGL270" s="14"/>
      <c r="AGM270" s="14"/>
      <c r="AGN270" s="14"/>
      <c r="AGO270" s="14"/>
      <c r="AGP270" s="14"/>
      <c r="AGQ270" s="14"/>
      <c r="AGR270" s="14"/>
      <c r="AGS270" s="14"/>
      <c r="AGT270" s="14"/>
      <c r="AGU270" s="14"/>
      <c r="AGV270" s="14"/>
      <c r="AGW270" s="14"/>
      <c r="AGX270" s="14"/>
      <c r="AGY270" s="14"/>
      <c r="AGZ270" s="14"/>
      <c r="AHA270" s="14"/>
      <c r="AHB270" s="14"/>
      <c r="AHC270" s="14"/>
      <c r="AHD270" s="14"/>
      <c r="AHE270" s="14"/>
      <c r="AHF270" s="14"/>
      <c r="AHG270" s="14"/>
      <c r="AHH270" s="14"/>
      <c r="AHI270" s="14"/>
      <c r="AHJ270" s="14"/>
      <c r="AHK270" s="14"/>
      <c r="AHL270" s="14"/>
      <c r="AHM270" s="14"/>
      <c r="AHN270" s="14"/>
      <c r="AHO270" s="14"/>
      <c r="AHP270" s="14"/>
      <c r="AHQ270" s="14"/>
      <c r="AHR270" s="14"/>
      <c r="AHS270" s="14"/>
      <c r="AHT270" s="14"/>
      <c r="AHU270" s="14"/>
      <c r="AHV270" s="14"/>
      <c r="AHW270" s="14"/>
      <c r="AHX270" s="14"/>
      <c r="AHY270" s="14"/>
      <c r="AHZ270" s="14"/>
      <c r="AIA270" s="14"/>
      <c r="AIB270" s="14"/>
      <c r="AIC270" s="14"/>
      <c r="AID270" s="14"/>
      <c r="AIE270" s="14"/>
      <c r="AIF270" s="14"/>
      <c r="AIG270" s="14"/>
      <c r="AIH270" s="14"/>
      <c r="AII270" s="14"/>
      <c r="AIJ270" s="14"/>
      <c r="AIK270" s="14"/>
      <c r="AIL270" s="14"/>
      <c r="AIM270" s="14"/>
      <c r="AIN270" s="14"/>
      <c r="AIO270" s="14"/>
      <c r="AIP270" s="14"/>
      <c r="AIQ270" s="14"/>
      <c r="AIR270" s="14"/>
      <c r="AIS270" s="14"/>
      <c r="AIT270" s="14"/>
      <c r="AIU270" s="14"/>
      <c r="AIV270" s="14"/>
      <c r="AIW270" s="14"/>
      <c r="AIX270" s="14"/>
      <c r="AIY270" s="14"/>
      <c r="AIZ270" s="14"/>
      <c r="AJA270" s="14"/>
      <c r="AJB270" s="14"/>
      <c r="AJC270" s="14"/>
      <c r="AJD270" s="14"/>
      <c r="AJE270" s="14"/>
      <c r="AJF270" s="14"/>
      <c r="AJG270" s="14"/>
      <c r="AJH270" s="14"/>
      <c r="AJI270" s="14"/>
      <c r="AJJ270" s="14"/>
      <c r="AJK270" s="14"/>
      <c r="AJL270" s="14"/>
      <c r="AJM270" s="14"/>
      <c r="AJN270" s="14"/>
      <c r="AJO270" s="14"/>
      <c r="AJP270" s="14"/>
      <c r="AJQ270" s="14"/>
      <c r="AJR270" s="14"/>
      <c r="AJS270" s="14"/>
      <c r="AJT270" s="14"/>
      <c r="AJU270" s="14"/>
      <c r="AJV270" s="14"/>
      <c r="AJW270" s="14"/>
      <c r="AJX270" s="14"/>
      <c r="AJY270" s="14"/>
      <c r="AJZ270" s="14"/>
      <c r="AKA270" s="14"/>
      <c r="AKB270" s="14"/>
      <c r="AKC270" s="14"/>
      <c r="AKD270" s="14"/>
      <c r="AKE270" s="14"/>
      <c r="AKF270" s="14"/>
      <c r="AKG270" s="14"/>
      <c r="AKH270" s="14"/>
      <c r="AKI270" s="14"/>
      <c r="AKJ270" s="14"/>
      <c r="AKK270" s="14"/>
      <c r="AKL270" s="14"/>
      <c r="AKM270" s="14"/>
      <c r="AKN270" s="14"/>
      <c r="AKO270" s="14"/>
      <c r="AKP270" s="14"/>
      <c r="AKQ270" s="14"/>
      <c r="AKR270" s="14"/>
      <c r="AKS270" s="14"/>
      <c r="AKT270" s="14"/>
      <c r="AKU270" s="14"/>
      <c r="AKV270" s="14"/>
      <c r="AKW270" s="14"/>
      <c r="AKX270" s="14"/>
      <c r="AKY270" s="14"/>
      <c r="AKZ270" s="14"/>
      <c r="ALA270" s="14"/>
      <c r="ALB270" s="14"/>
      <c r="ALC270" s="14"/>
      <c r="ALD270" s="14"/>
      <c r="ALE270" s="14"/>
      <c r="ALF270" s="14"/>
      <c r="ALG270" s="14"/>
      <c r="ALH270" s="14"/>
      <c r="ALI270" s="14"/>
      <c r="ALJ270" s="14"/>
      <c r="ALK270" s="14"/>
      <c r="ALL270" s="14"/>
      <c r="ALM270" s="14"/>
      <c r="ALN270" s="14"/>
      <c r="ALO270" s="14"/>
      <c r="ALP270" s="14"/>
      <c r="ALQ270" s="14"/>
      <c r="ALR270" s="14"/>
      <c r="ALS270" s="14"/>
      <c r="ALT270" s="14"/>
      <c r="ALU270" s="14"/>
      <c r="ALV270" s="14"/>
      <c r="ALW270" s="14"/>
      <c r="ALX270" s="14"/>
      <c r="ALY270" s="14"/>
      <c r="ALZ270" s="14"/>
      <c r="AMA270" s="14"/>
      <c r="AMB270" s="14"/>
      <c r="AMC270" s="14"/>
      <c r="AMD270" s="14"/>
      <c r="AME270" s="14"/>
      <c r="AMF270" s="14"/>
      <c r="AMG270" s="14"/>
      <c r="AMH270" s="14"/>
      <c r="AMI270" s="14"/>
      <c r="AMJ270" s="14"/>
      <c r="AMK270" s="14"/>
      <c r="AML270" s="14"/>
      <c r="AMM270" s="14"/>
      <c r="AMN270" s="14"/>
      <c r="AMO270" s="14"/>
      <c r="AMP270" s="14"/>
      <c r="AMQ270" s="14"/>
      <c r="AMR270" s="14"/>
      <c r="AMS270" s="14"/>
      <c r="AMT270" s="14"/>
      <c r="AMU270" s="14"/>
      <c r="AMV270" s="14"/>
      <c r="AMW270" s="14"/>
      <c r="AMX270" s="14"/>
      <c r="AMY270" s="14"/>
      <c r="AMZ270" s="14"/>
      <c r="ANA270" s="14"/>
      <c r="ANB270" s="14"/>
      <c r="ANC270" s="14"/>
      <c r="AND270" s="14"/>
      <c r="ANE270" s="14"/>
      <c r="ANF270" s="14"/>
      <c r="ANG270" s="14"/>
      <c r="ANH270" s="14"/>
      <c r="ANI270" s="14"/>
      <c r="ANJ270" s="14"/>
      <c r="ANK270" s="14"/>
      <c r="ANL270" s="14"/>
      <c r="ANM270" s="14"/>
      <c r="ANN270" s="14"/>
      <c r="ANO270" s="14"/>
      <c r="ANP270" s="14"/>
      <c r="ANQ270" s="14"/>
      <c r="ANR270" s="14"/>
      <c r="ANS270" s="14"/>
      <c r="ANT270" s="14"/>
      <c r="ANU270" s="14"/>
      <c r="ANV270" s="14"/>
      <c r="ANW270" s="14"/>
      <c r="ANX270" s="14"/>
      <c r="ANY270" s="14"/>
      <c r="ANZ270" s="14"/>
      <c r="AOA270" s="14"/>
      <c r="AOB270" s="14"/>
      <c r="AOC270" s="14"/>
      <c r="AOD270" s="14"/>
      <c r="AOE270" s="14"/>
      <c r="AOF270" s="14"/>
      <c r="AOG270" s="14"/>
      <c r="AOH270" s="14"/>
      <c r="AOI270" s="14"/>
      <c r="AOJ270" s="14"/>
      <c r="AOK270" s="14"/>
      <c r="AOL270" s="14"/>
      <c r="AOM270" s="14"/>
      <c r="AON270" s="14"/>
      <c r="AOO270" s="14"/>
      <c r="AOP270" s="14"/>
      <c r="AOQ270" s="14"/>
      <c r="AOR270" s="14"/>
      <c r="AOS270" s="14"/>
      <c r="AOT270" s="14"/>
      <c r="AOU270" s="14"/>
      <c r="AOV270" s="14"/>
      <c r="AOW270" s="14"/>
      <c r="AOX270" s="14"/>
      <c r="AOY270" s="14"/>
      <c r="AOZ270" s="14"/>
      <c r="APA270" s="14"/>
      <c r="APB270" s="14"/>
      <c r="APC270" s="14"/>
      <c r="APD270" s="14"/>
      <c r="APE270" s="14"/>
      <c r="APF270" s="14"/>
      <c r="APG270" s="14"/>
      <c r="APH270" s="14"/>
      <c r="API270" s="14"/>
      <c r="APJ270" s="14"/>
      <c r="APK270" s="14"/>
      <c r="APL270" s="14"/>
      <c r="APM270" s="14"/>
      <c r="APN270" s="14"/>
      <c r="APO270" s="14"/>
      <c r="APP270" s="14"/>
      <c r="APQ270" s="14"/>
      <c r="APR270" s="14"/>
      <c r="APS270" s="14"/>
      <c r="APT270" s="14"/>
      <c r="APU270" s="14"/>
      <c r="APV270" s="14"/>
      <c r="APW270" s="14"/>
      <c r="APX270" s="14"/>
      <c r="APY270" s="14"/>
      <c r="APZ270" s="14"/>
      <c r="AQA270" s="14"/>
      <c r="AQB270" s="14"/>
      <c r="AQC270" s="14"/>
      <c r="AQD270" s="14"/>
      <c r="AQE270" s="14"/>
      <c r="AQF270" s="14"/>
      <c r="AQG270" s="14"/>
      <c r="AQH270" s="14"/>
      <c r="AQI270" s="14"/>
      <c r="AQJ270" s="14"/>
      <c r="AQK270" s="14"/>
      <c r="AQL270" s="14"/>
      <c r="AQM270" s="14"/>
      <c r="AQN270" s="14"/>
      <c r="AQO270" s="14"/>
      <c r="AQP270" s="14"/>
      <c r="AQQ270" s="14"/>
      <c r="AQR270" s="14"/>
      <c r="AQS270" s="14"/>
      <c r="AQT270" s="14"/>
      <c r="AQU270" s="14"/>
      <c r="AQV270" s="14"/>
      <c r="AQW270" s="14"/>
      <c r="AQX270" s="14"/>
      <c r="AQY270" s="14"/>
      <c r="AQZ270" s="14"/>
      <c r="ARA270" s="14"/>
      <c r="ARB270" s="14"/>
      <c r="ARC270" s="14"/>
      <c r="ARD270" s="14"/>
      <c r="ARE270" s="14"/>
      <c r="ARF270" s="14"/>
      <c r="ARG270" s="14"/>
      <c r="ARH270" s="14"/>
      <c r="ARI270" s="14"/>
      <c r="ARJ270" s="14"/>
      <c r="ARK270" s="14"/>
      <c r="ARL270" s="14"/>
      <c r="ARM270" s="14"/>
      <c r="ARN270" s="14"/>
      <c r="ARO270" s="14"/>
      <c r="ARP270" s="14"/>
      <c r="ARQ270" s="14"/>
      <c r="ARR270" s="14"/>
      <c r="ARS270" s="14"/>
      <c r="ART270" s="14"/>
      <c r="ARU270" s="14"/>
      <c r="ARV270" s="14"/>
      <c r="ARW270" s="14"/>
      <c r="ARX270" s="14"/>
      <c r="ARY270" s="14"/>
      <c r="ARZ270" s="14"/>
      <c r="ASA270" s="14"/>
      <c r="ASB270" s="14"/>
      <c r="ASC270" s="14"/>
      <c r="ASD270" s="14"/>
      <c r="ASE270" s="14"/>
      <c r="ASF270" s="14"/>
      <c r="ASG270" s="14"/>
      <c r="ASH270" s="14"/>
      <c r="ASI270" s="14"/>
      <c r="ASJ270" s="14"/>
      <c r="ASK270" s="14"/>
      <c r="ASL270" s="14"/>
      <c r="ASM270" s="14"/>
      <c r="ASN270" s="14"/>
      <c r="ASO270" s="14"/>
      <c r="ASP270" s="14"/>
      <c r="ASQ270" s="14"/>
      <c r="ASR270" s="14"/>
      <c r="ASS270" s="14"/>
      <c r="AST270" s="14"/>
      <c r="ASU270" s="14"/>
      <c r="ASV270" s="14"/>
      <c r="ASW270" s="14"/>
      <c r="ASX270" s="14"/>
      <c r="ASY270" s="14"/>
      <c r="ASZ270" s="14"/>
      <c r="ATA270" s="14"/>
      <c r="ATB270" s="14"/>
      <c r="ATC270" s="14"/>
      <c r="ATD270" s="14"/>
    </row>
    <row r="271" spans="63:1200">
      <c r="BK271" s="14" t="str">
        <f t="shared" si="2118"/>
        <v/>
      </c>
      <c r="ABO271" s="14"/>
      <c r="ABP271" s="14"/>
      <c r="ABQ271" s="14"/>
      <c r="ABR271" s="14"/>
      <c r="ABS271" s="14"/>
      <c r="ABT271" s="14"/>
      <c r="ABU271" s="14"/>
      <c r="ABV271" s="14"/>
      <c r="ABW271" s="14"/>
      <c r="ABX271" s="14"/>
      <c r="ABY271" s="14"/>
      <c r="ABZ271" s="14"/>
      <c r="ACA271" s="14"/>
      <c r="ACB271" s="14"/>
      <c r="ACC271" s="14"/>
      <c r="ACD271" s="14"/>
      <c r="ACE271" s="14"/>
      <c r="ACF271" s="14"/>
      <c r="ACG271" s="14"/>
      <c r="ACH271" s="14"/>
      <c r="ACI271" s="14"/>
      <c r="ACJ271" s="14"/>
      <c r="ACK271" s="14"/>
      <c r="ACL271" s="14"/>
      <c r="ACM271" s="14"/>
      <c r="ACN271" s="14"/>
      <c r="ACO271" s="14"/>
      <c r="ACP271" s="14"/>
      <c r="ACQ271" s="14"/>
      <c r="ACR271" s="14"/>
      <c r="ACS271" s="14"/>
      <c r="ACT271" s="14"/>
      <c r="ACU271" s="14"/>
      <c r="ACV271" s="14"/>
      <c r="ACW271" s="14"/>
      <c r="ACX271" s="14"/>
      <c r="ACY271" s="14"/>
      <c r="ACZ271" s="14"/>
      <c r="ADA271" s="14"/>
      <c r="ADB271" s="14"/>
      <c r="ADC271" s="14"/>
      <c r="ADD271" s="14"/>
      <c r="ADE271" s="14"/>
      <c r="ADF271" s="14"/>
      <c r="ADG271" s="14"/>
      <c r="ADH271" s="14"/>
      <c r="ADI271" s="14"/>
      <c r="ADJ271" s="14"/>
      <c r="ADK271" s="14"/>
      <c r="ADL271" s="14"/>
      <c r="ADM271" s="14"/>
      <c r="ADN271" s="14"/>
      <c r="ADO271" s="14"/>
      <c r="ADP271" s="14"/>
      <c r="ADQ271" s="14"/>
      <c r="ADR271" s="14"/>
      <c r="ADS271" s="14"/>
      <c r="ADT271" s="14"/>
      <c r="ADU271" s="14"/>
      <c r="ADV271" s="14"/>
      <c r="ADW271" s="14"/>
      <c r="ADX271" s="14"/>
      <c r="ADY271" s="14"/>
      <c r="ADZ271" s="14"/>
      <c r="AEA271" s="14"/>
      <c r="AEB271" s="14"/>
      <c r="AEC271" s="14"/>
      <c r="AED271" s="14"/>
      <c r="AEE271" s="14"/>
      <c r="AEF271" s="14"/>
      <c r="AEG271" s="14"/>
      <c r="AEH271" s="14"/>
      <c r="AEI271" s="14"/>
      <c r="AEJ271" s="14"/>
      <c r="AEK271" s="14"/>
      <c r="AEL271" s="14"/>
      <c r="AEM271" s="14"/>
      <c r="AEN271" s="14"/>
      <c r="AEO271" s="14"/>
      <c r="AEP271" s="14"/>
      <c r="AEQ271" s="14"/>
      <c r="AER271" s="14"/>
      <c r="AES271" s="14"/>
      <c r="AET271" s="14"/>
      <c r="AEU271" s="14"/>
      <c r="AEV271" s="14"/>
      <c r="AEW271" s="14"/>
      <c r="AEX271" s="14"/>
      <c r="AEY271" s="14"/>
      <c r="AEZ271" s="14"/>
      <c r="AFA271" s="14"/>
      <c r="AFB271" s="14"/>
      <c r="AFC271" s="14"/>
      <c r="AFD271" s="14"/>
      <c r="AFE271" s="14"/>
      <c r="AFF271" s="14"/>
      <c r="AFG271" s="14"/>
      <c r="AFH271" s="14"/>
      <c r="AFI271" s="14"/>
      <c r="AFJ271" s="14"/>
      <c r="AFK271" s="14"/>
      <c r="AFL271" s="14"/>
      <c r="AFM271" s="14"/>
      <c r="AFN271" s="14"/>
      <c r="AFO271" s="14"/>
      <c r="AFP271" s="14"/>
      <c r="AFQ271" s="14"/>
      <c r="AFR271" s="14"/>
      <c r="AFS271" s="14"/>
      <c r="AFT271" s="14"/>
      <c r="AFU271" s="14"/>
      <c r="AFV271" s="14"/>
      <c r="AFW271" s="14"/>
      <c r="AFX271" s="14"/>
      <c r="AFY271" s="14"/>
      <c r="AFZ271" s="14"/>
      <c r="AGA271" s="14"/>
      <c r="AGB271" s="14"/>
      <c r="AGC271" s="14"/>
      <c r="AGD271" s="14"/>
      <c r="AGE271" s="14"/>
      <c r="AGF271" s="14"/>
      <c r="AGG271" s="14"/>
      <c r="AGH271" s="14"/>
      <c r="AGI271" s="14"/>
      <c r="AGJ271" s="14"/>
      <c r="AGK271" s="14"/>
      <c r="AGL271" s="14"/>
      <c r="AGM271" s="14"/>
      <c r="AGN271" s="14"/>
      <c r="AGO271" s="14"/>
      <c r="AGP271" s="14"/>
      <c r="AGQ271" s="14"/>
      <c r="AGR271" s="14"/>
      <c r="AGS271" s="14"/>
      <c r="AGT271" s="14"/>
      <c r="AGU271" s="14"/>
      <c r="AGV271" s="14"/>
      <c r="AGW271" s="14"/>
      <c r="AGX271" s="14"/>
      <c r="AGY271" s="14"/>
      <c r="AGZ271" s="14"/>
      <c r="AHA271" s="14"/>
      <c r="AHB271" s="14"/>
      <c r="AHC271" s="14"/>
      <c r="AHD271" s="14"/>
      <c r="AHE271" s="14"/>
      <c r="AHF271" s="14"/>
      <c r="AHG271" s="14"/>
      <c r="AHH271" s="14"/>
      <c r="AHI271" s="14"/>
      <c r="AHJ271" s="14"/>
      <c r="AHK271" s="14"/>
      <c r="AHL271" s="14"/>
      <c r="AHM271" s="14"/>
      <c r="AHN271" s="14"/>
      <c r="AHO271" s="14"/>
      <c r="AHP271" s="14"/>
      <c r="AHQ271" s="14"/>
      <c r="AHR271" s="14"/>
      <c r="AHS271" s="14"/>
      <c r="AHT271" s="14"/>
      <c r="AHU271" s="14"/>
      <c r="AHV271" s="14"/>
      <c r="AHW271" s="14"/>
      <c r="AHX271" s="14"/>
      <c r="AHY271" s="14"/>
      <c r="AHZ271" s="14"/>
      <c r="AIA271" s="14"/>
      <c r="AIB271" s="14"/>
      <c r="AIC271" s="14"/>
      <c r="AID271" s="14"/>
      <c r="AIE271" s="14"/>
      <c r="AIF271" s="14"/>
      <c r="AIG271" s="14"/>
      <c r="AIH271" s="14"/>
      <c r="AII271" s="14"/>
      <c r="AIJ271" s="14"/>
      <c r="AIK271" s="14"/>
      <c r="AIL271" s="14"/>
      <c r="AIM271" s="14"/>
      <c r="AIN271" s="14"/>
      <c r="AIO271" s="14"/>
      <c r="AIP271" s="14"/>
      <c r="AIQ271" s="14"/>
      <c r="AIR271" s="14"/>
      <c r="AIS271" s="14"/>
      <c r="AIT271" s="14"/>
      <c r="AIU271" s="14"/>
      <c r="AIV271" s="14"/>
      <c r="AIW271" s="14"/>
      <c r="AIX271" s="14"/>
      <c r="AIY271" s="14"/>
      <c r="AIZ271" s="14"/>
      <c r="AJA271" s="14"/>
      <c r="AJB271" s="14"/>
      <c r="AJC271" s="14"/>
      <c r="AJD271" s="14"/>
      <c r="AJE271" s="14"/>
      <c r="AJF271" s="14"/>
      <c r="AJG271" s="14"/>
      <c r="AJH271" s="14"/>
      <c r="AJI271" s="14"/>
      <c r="AJJ271" s="14"/>
      <c r="AJK271" s="14"/>
      <c r="AJL271" s="14"/>
      <c r="AJM271" s="14"/>
      <c r="AJN271" s="14"/>
      <c r="AJO271" s="14"/>
      <c r="AJP271" s="14"/>
      <c r="AJQ271" s="14"/>
      <c r="AJR271" s="14"/>
      <c r="AJS271" s="14"/>
      <c r="AJT271" s="14"/>
      <c r="AJU271" s="14"/>
      <c r="AJV271" s="14"/>
      <c r="AJW271" s="14"/>
      <c r="AJX271" s="14"/>
      <c r="AJY271" s="14"/>
      <c r="AJZ271" s="14"/>
      <c r="AKA271" s="14"/>
      <c r="AKB271" s="14"/>
      <c r="AKC271" s="14"/>
      <c r="AKD271" s="14"/>
      <c r="AKE271" s="14"/>
      <c r="AKF271" s="14"/>
      <c r="AKG271" s="14"/>
      <c r="AKH271" s="14"/>
      <c r="AKI271" s="14"/>
      <c r="AKJ271" s="14"/>
      <c r="AKK271" s="14"/>
      <c r="AKL271" s="14"/>
      <c r="AKM271" s="14"/>
      <c r="AKN271" s="14"/>
      <c r="AKO271" s="14"/>
      <c r="AKP271" s="14"/>
      <c r="AKQ271" s="14"/>
      <c r="AKR271" s="14"/>
      <c r="AKS271" s="14"/>
      <c r="AKT271" s="14"/>
      <c r="AKU271" s="14"/>
      <c r="AKV271" s="14"/>
      <c r="AKW271" s="14"/>
      <c r="AKX271" s="14"/>
      <c r="AKY271" s="14"/>
      <c r="AKZ271" s="14"/>
      <c r="ALA271" s="14"/>
      <c r="ALB271" s="14"/>
      <c r="ALC271" s="14"/>
      <c r="ALD271" s="14"/>
      <c r="ALE271" s="14"/>
      <c r="ALF271" s="14"/>
      <c r="ALG271" s="14"/>
      <c r="ALH271" s="14"/>
      <c r="ALI271" s="14"/>
      <c r="ALJ271" s="14"/>
      <c r="ALK271" s="14"/>
      <c r="ALL271" s="14"/>
      <c r="ALM271" s="14"/>
      <c r="ALN271" s="14"/>
      <c r="ALO271" s="14"/>
      <c r="ALP271" s="14"/>
      <c r="ALQ271" s="14"/>
      <c r="ALR271" s="14"/>
      <c r="ALS271" s="14"/>
      <c r="ALT271" s="14"/>
      <c r="ALU271" s="14"/>
      <c r="ALV271" s="14"/>
      <c r="ALW271" s="14"/>
      <c r="ALX271" s="14"/>
      <c r="ALY271" s="14"/>
      <c r="ALZ271" s="14"/>
      <c r="AMA271" s="14"/>
      <c r="AMB271" s="14"/>
      <c r="AMC271" s="14"/>
      <c r="AMD271" s="14"/>
      <c r="AME271" s="14"/>
      <c r="AMF271" s="14"/>
      <c r="AMG271" s="14"/>
      <c r="AMH271" s="14"/>
      <c r="AMI271" s="14"/>
      <c r="AMJ271" s="14"/>
      <c r="AMK271" s="14"/>
      <c r="AML271" s="14"/>
      <c r="AMM271" s="14"/>
      <c r="AMN271" s="14"/>
      <c r="AMO271" s="14"/>
      <c r="AMP271" s="14"/>
      <c r="AMQ271" s="14"/>
      <c r="AMR271" s="14"/>
      <c r="AMS271" s="14"/>
      <c r="AMT271" s="14"/>
      <c r="AMU271" s="14"/>
      <c r="AMV271" s="14"/>
      <c r="AMW271" s="14"/>
      <c r="AMX271" s="14"/>
      <c r="AMY271" s="14"/>
      <c r="AMZ271" s="14"/>
      <c r="ANA271" s="14"/>
      <c r="ANB271" s="14"/>
      <c r="ANC271" s="14"/>
      <c r="AND271" s="14"/>
      <c r="ANE271" s="14"/>
      <c r="ANF271" s="14"/>
      <c r="ANG271" s="14"/>
      <c r="ANH271" s="14"/>
      <c r="ANI271" s="14"/>
      <c r="ANJ271" s="14"/>
      <c r="ANK271" s="14"/>
      <c r="ANL271" s="14"/>
      <c r="ANM271" s="14"/>
      <c r="ANN271" s="14"/>
      <c r="ANO271" s="14"/>
      <c r="ANP271" s="14"/>
      <c r="ANQ271" s="14"/>
      <c r="ANR271" s="14"/>
      <c r="ANS271" s="14"/>
      <c r="ANT271" s="14"/>
      <c r="ANU271" s="14"/>
      <c r="ANV271" s="14"/>
      <c r="ANW271" s="14"/>
      <c r="ANX271" s="14"/>
      <c r="ANY271" s="14"/>
      <c r="ANZ271" s="14"/>
      <c r="AOA271" s="14"/>
      <c r="AOB271" s="14"/>
      <c r="AOC271" s="14"/>
      <c r="AOD271" s="14"/>
      <c r="AOE271" s="14"/>
      <c r="AOF271" s="14"/>
      <c r="AOG271" s="14"/>
      <c r="AOH271" s="14"/>
      <c r="AOI271" s="14"/>
      <c r="AOJ271" s="14"/>
      <c r="AOK271" s="14"/>
      <c r="AOL271" s="14"/>
      <c r="AOM271" s="14"/>
      <c r="AON271" s="14"/>
      <c r="AOO271" s="14"/>
      <c r="AOP271" s="14"/>
      <c r="AOQ271" s="14"/>
      <c r="AOR271" s="14"/>
      <c r="AOS271" s="14"/>
      <c r="AOT271" s="14"/>
      <c r="AOU271" s="14"/>
      <c r="AOV271" s="14"/>
      <c r="AOW271" s="14"/>
      <c r="AOX271" s="14"/>
      <c r="AOY271" s="14"/>
      <c r="AOZ271" s="14"/>
      <c r="APA271" s="14"/>
      <c r="APB271" s="14"/>
      <c r="APC271" s="14"/>
      <c r="APD271" s="14"/>
      <c r="APE271" s="14"/>
      <c r="APF271" s="14"/>
      <c r="APG271" s="14"/>
      <c r="APH271" s="14"/>
      <c r="API271" s="14"/>
      <c r="APJ271" s="14"/>
      <c r="APK271" s="14"/>
      <c r="APL271" s="14"/>
      <c r="APM271" s="14"/>
      <c r="APN271" s="14"/>
      <c r="APO271" s="14"/>
      <c r="APP271" s="14"/>
      <c r="APQ271" s="14"/>
      <c r="APR271" s="14"/>
      <c r="APS271" s="14"/>
      <c r="APT271" s="14"/>
      <c r="APU271" s="14"/>
      <c r="APV271" s="14"/>
      <c r="APW271" s="14"/>
      <c r="APX271" s="14"/>
      <c r="APY271" s="14"/>
      <c r="APZ271" s="14"/>
      <c r="AQA271" s="14"/>
      <c r="AQB271" s="14"/>
      <c r="AQC271" s="14"/>
      <c r="AQD271" s="14"/>
      <c r="AQE271" s="14"/>
      <c r="AQF271" s="14"/>
      <c r="AQG271" s="14"/>
      <c r="AQH271" s="14"/>
      <c r="AQI271" s="14"/>
      <c r="AQJ271" s="14"/>
      <c r="AQK271" s="14"/>
      <c r="AQL271" s="14"/>
      <c r="AQM271" s="14"/>
      <c r="AQN271" s="14"/>
      <c r="AQO271" s="14"/>
      <c r="AQP271" s="14"/>
      <c r="AQQ271" s="14"/>
      <c r="AQR271" s="14"/>
      <c r="AQS271" s="14"/>
      <c r="AQT271" s="14"/>
      <c r="AQU271" s="14"/>
      <c r="AQV271" s="14"/>
      <c r="AQW271" s="14"/>
      <c r="AQX271" s="14"/>
      <c r="AQY271" s="14"/>
      <c r="AQZ271" s="14"/>
      <c r="ARA271" s="14"/>
      <c r="ARB271" s="14"/>
      <c r="ARC271" s="14"/>
      <c r="ARD271" s="14"/>
      <c r="ARE271" s="14"/>
      <c r="ARF271" s="14"/>
      <c r="ARG271" s="14"/>
      <c r="ARH271" s="14"/>
      <c r="ARI271" s="14"/>
      <c r="ARJ271" s="14"/>
      <c r="ARK271" s="14"/>
      <c r="ARL271" s="14"/>
      <c r="ARM271" s="14"/>
      <c r="ARN271" s="14"/>
      <c r="ARO271" s="14"/>
      <c r="ARP271" s="14"/>
      <c r="ARQ271" s="14"/>
      <c r="ARR271" s="14"/>
      <c r="ARS271" s="14"/>
      <c r="ART271" s="14"/>
      <c r="ARU271" s="14"/>
      <c r="ARV271" s="14"/>
      <c r="ARW271" s="14"/>
      <c r="ARX271" s="14"/>
      <c r="ARY271" s="14"/>
      <c r="ARZ271" s="14"/>
      <c r="ASA271" s="14"/>
      <c r="ASB271" s="14"/>
      <c r="ASC271" s="14"/>
      <c r="ASD271" s="14"/>
      <c r="ASE271" s="14"/>
      <c r="ASF271" s="14"/>
      <c r="ASG271" s="14"/>
      <c r="ASH271" s="14"/>
      <c r="ASI271" s="14"/>
      <c r="ASJ271" s="14"/>
      <c r="ASK271" s="14"/>
      <c r="ASL271" s="14"/>
      <c r="ASM271" s="14"/>
      <c r="ASN271" s="14"/>
      <c r="ASO271" s="14"/>
      <c r="ASP271" s="14"/>
      <c r="ASQ271" s="14"/>
      <c r="ASR271" s="14"/>
      <c r="ASS271" s="14"/>
      <c r="AST271" s="14"/>
      <c r="ASU271" s="14"/>
      <c r="ASV271" s="14"/>
      <c r="ASW271" s="14"/>
      <c r="ASX271" s="14"/>
      <c r="ASY271" s="14"/>
      <c r="ASZ271" s="14"/>
      <c r="ATA271" s="14"/>
      <c r="ATB271" s="14"/>
      <c r="ATC271" s="14"/>
      <c r="ATD271" s="14"/>
    </row>
    <row r="272" spans="63:1200">
      <c r="BK272" s="14" t="str">
        <f t="shared" si="2118"/>
        <v/>
      </c>
      <c r="ABO272" s="14"/>
      <c r="ABP272" s="14"/>
      <c r="ABQ272" s="14"/>
      <c r="ABR272" s="14"/>
      <c r="ABS272" s="14"/>
      <c r="ABT272" s="14"/>
      <c r="ABU272" s="14"/>
      <c r="ABV272" s="14"/>
      <c r="ABW272" s="14"/>
      <c r="ABX272" s="14"/>
      <c r="ABY272" s="14"/>
      <c r="ABZ272" s="14"/>
      <c r="ACA272" s="14"/>
      <c r="ACB272" s="14"/>
      <c r="ACC272" s="14"/>
      <c r="ACD272" s="14"/>
      <c r="ACE272" s="14"/>
      <c r="ACF272" s="14"/>
      <c r="ACG272" s="14"/>
      <c r="ACH272" s="14"/>
      <c r="ACI272" s="14"/>
      <c r="ACJ272" s="14"/>
      <c r="ACK272" s="14"/>
      <c r="ACL272" s="14"/>
      <c r="ACM272" s="14"/>
      <c r="ACN272" s="14"/>
      <c r="ACO272" s="14"/>
      <c r="ACP272" s="14"/>
      <c r="ACQ272" s="14"/>
      <c r="ACR272" s="14"/>
      <c r="ACS272" s="14"/>
      <c r="ACT272" s="14"/>
      <c r="ACU272" s="14"/>
      <c r="ACV272" s="14"/>
      <c r="ACW272" s="14"/>
      <c r="ACX272" s="14"/>
      <c r="ACY272" s="14"/>
      <c r="ACZ272" s="14"/>
      <c r="ADA272" s="14"/>
      <c r="ADB272" s="14"/>
      <c r="ADC272" s="14"/>
      <c r="ADD272" s="14"/>
      <c r="ADE272" s="14"/>
      <c r="ADF272" s="14"/>
      <c r="ADG272" s="14"/>
      <c r="ADH272" s="14"/>
      <c r="ADI272" s="14"/>
      <c r="ADJ272" s="14"/>
      <c r="ADK272" s="14"/>
      <c r="ADL272" s="14"/>
      <c r="ADM272" s="14"/>
      <c r="ADN272" s="14"/>
      <c r="ADO272" s="14"/>
      <c r="ADP272" s="14"/>
      <c r="ADQ272" s="14"/>
      <c r="ADR272" s="14"/>
      <c r="ADS272" s="14"/>
      <c r="ADT272" s="14"/>
      <c r="ADU272" s="14"/>
      <c r="ADV272" s="14"/>
      <c r="ADW272" s="14"/>
      <c r="ADX272" s="14"/>
      <c r="ADY272" s="14"/>
      <c r="ADZ272" s="14"/>
      <c r="AEA272" s="14"/>
      <c r="AEB272" s="14"/>
      <c r="AEC272" s="14"/>
      <c r="AED272" s="14"/>
      <c r="AEE272" s="14"/>
      <c r="AEF272" s="14"/>
      <c r="AEG272" s="14"/>
      <c r="AEH272" s="14"/>
      <c r="AEI272" s="14"/>
      <c r="AEJ272" s="14"/>
      <c r="AEK272" s="14"/>
      <c r="AEL272" s="14"/>
      <c r="AEM272" s="14"/>
      <c r="AEN272" s="14"/>
      <c r="AEO272" s="14"/>
      <c r="AEP272" s="14"/>
      <c r="AEQ272" s="14"/>
      <c r="AER272" s="14"/>
      <c r="AES272" s="14"/>
      <c r="AET272" s="14"/>
      <c r="AEU272" s="14"/>
      <c r="AEV272" s="14"/>
      <c r="AEW272" s="14"/>
      <c r="AEX272" s="14"/>
      <c r="AEY272" s="14"/>
      <c r="AEZ272" s="14"/>
      <c r="AFA272" s="14"/>
      <c r="AFB272" s="14"/>
      <c r="AFC272" s="14"/>
      <c r="AFD272" s="14"/>
      <c r="AFE272" s="14"/>
      <c r="AFF272" s="14"/>
      <c r="AFG272" s="14"/>
      <c r="AFH272" s="14"/>
      <c r="AFI272" s="14"/>
      <c r="AFJ272" s="14"/>
      <c r="AFK272" s="14"/>
      <c r="AFL272" s="14"/>
      <c r="AFM272" s="14"/>
      <c r="AFN272" s="14"/>
      <c r="AFO272" s="14"/>
      <c r="AFP272" s="14"/>
      <c r="AFQ272" s="14"/>
      <c r="AFR272" s="14"/>
      <c r="AFS272" s="14"/>
      <c r="AFT272" s="14"/>
      <c r="AFU272" s="14"/>
      <c r="AFV272" s="14"/>
      <c r="AFW272" s="14"/>
      <c r="AFX272" s="14"/>
      <c r="AFY272" s="14"/>
      <c r="AFZ272" s="14"/>
      <c r="AGA272" s="14"/>
      <c r="AGB272" s="14"/>
      <c r="AGC272" s="14"/>
      <c r="AGD272" s="14"/>
      <c r="AGE272" s="14"/>
      <c r="AGF272" s="14"/>
      <c r="AGG272" s="14"/>
      <c r="AGH272" s="14"/>
      <c r="AGI272" s="14"/>
      <c r="AGJ272" s="14"/>
      <c r="AGK272" s="14"/>
      <c r="AGL272" s="14"/>
      <c r="AGM272" s="14"/>
      <c r="AGN272" s="14"/>
      <c r="AGO272" s="14"/>
      <c r="AGP272" s="14"/>
      <c r="AGQ272" s="14"/>
      <c r="AGR272" s="14"/>
      <c r="AGS272" s="14"/>
      <c r="AGT272" s="14"/>
      <c r="AGU272" s="14"/>
      <c r="AGV272" s="14"/>
      <c r="AGW272" s="14"/>
      <c r="AGX272" s="14"/>
      <c r="AGY272" s="14"/>
      <c r="AGZ272" s="14"/>
      <c r="AHA272" s="14"/>
      <c r="AHB272" s="14"/>
      <c r="AHC272" s="14"/>
      <c r="AHD272" s="14"/>
      <c r="AHE272" s="14"/>
      <c r="AHF272" s="14"/>
      <c r="AHG272" s="14"/>
      <c r="AHH272" s="14"/>
      <c r="AHI272" s="14"/>
      <c r="AHJ272" s="14"/>
      <c r="AHK272" s="14"/>
      <c r="AHL272" s="14"/>
      <c r="AHM272" s="14"/>
      <c r="AHN272" s="14"/>
      <c r="AHO272" s="14"/>
      <c r="AHP272" s="14"/>
      <c r="AHQ272" s="14"/>
      <c r="AHR272" s="14"/>
      <c r="AHS272" s="14"/>
      <c r="AHT272" s="14"/>
      <c r="AHU272" s="14"/>
      <c r="AHV272" s="14"/>
      <c r="AHW272" s="14"/>
      <c r="AHX272" s="14"/>
      <c r="AHY272" s="14"/>
      <c r="AHZ272" s="14"/>
      <c r="AIA272" s="14"/>
      <c r="AIB272" s="14"/>
      <c r="AIC272" s="14"/>
      <c r="AID272" s="14"/>
      <c r="AIE272" s="14"/>
      <c r="AIF272" s="14"/>
      <c r="AIG272" s="14"/>
      <c r="AIH272" s="14"/>
      <c r="AII272" s="14"/>
      <c r="AIJ272" s="14"/>
      <c r="AIK272" s="14"/>
      <c r="AIL272" s="14"/>
      <c r="AIM272" s="14"/>
      <c r="AIN272" s="14"/>
      <c r="AIO272" s="14"/>
      <c r="AIP272" s="14"/>
      <c r="AIQ272" s="14"/>
      <c r="AIR272" s="14"/>
      <c r="AIS272" s="14"/>
      <c r="AIT272" s="14"/>
      <c r="AIU272" s="14"/>
      <c r="AIV272" s="14"/>
      <c r="AIW272" s="14"/>
      <c r="AIX272" s="14"/>
      <c r="AIY272" s="14"/>
      <c r="AIZ272" s="14"/>
      <c r="AJA272" s="14"/>
      <c r="AJB272" s="14"/>
      <c r="AJC272" s="14"/>
      <c r="AJD272" s="14"/>
      <c r="AJE272" s="14"/>
      <c r="AJF272" s="14"/>
      <c r="AJG272" s="14"/>
      <c r="AJH272" s="14"/>
      <c r="AJI272" s="14"/>
      <c r="AJJ272" s="14"/>
      <c r="AJK272" s="14"/>
      <c r="AJL272" s="14"/>
      <c r="AJM272" s="14"/>
      <c r="AJN272" s="14"/>
      <c r="AJO272" s="14"/>
      <c r="AJP272" s="14"/>
      <c r="AJQ272" s="14"/>
      <c r="AJR272" s="14"/>
      <c r="AJS272" s="14"/>
      <c r="AJT272" s="14"/>
      <c r="AJU272" s="14"/>
      <c r="AJV272" s="14"/>
      <c r="AJW272" s="14"/>
      <c r="AJX272" s="14"/>
      <c r="AJY272" s="14"/>
      <c r="AJZ272" s="14"/>
      <c r="AKA272" s="14"/>
      <c r="AKB272" s="14"/>
      <c r="AKC272" s="14"/>
      <c r="AKD272" s="14"/>
      <c r="AKE272" s="14"/>
      <c r="AKF272" s="14"/>
      <c r="AKG272" s="14"/>
      <c r="AKH272" s="14"/>
      <c r="AKI272" s="14"/>
      <c r="AKJ272" s="14"/>
      <c r="AKK272" s="14"/>
      <c r="AKL272" s="14"/>
      <c r="AKM272" s="14"/>
      <c r="AKN272" s="14"/>
      <c r="AKO272" s="14"/>
      <c r="AKP272" s="14"/>
      <c r="AKQ272" s="14"/>
      <c r="AKR272" s="14"/>
      <c r="AKS272" s="14"/>
      <c r="AKT272" s="14"/>
      <c r="AKU272" s="14"/>
      <c r="AKV272" s="14"/>
      <c r="AKW272" s="14"/>
      <c r="AKX272" s="14"/>
      <c r="AKY272" s="14"/>
      <c r="AKZ272" s="14"/>
      <c r="ALA272" s="14"/>
      <c r="ALB272" s="14"/>
      <c r="ALC272" s="14"/>
      <c r="ALD272" s="14"/>
      <c r="ALE272" s="14"/>
      <c r="ALF272" s="14"/>
      <c r="ALG272" s="14"/>
      <c r="ALH272" s="14"/>
      <c r="ALI272" s="14"/>
      <c r="ALJ272" s="14"/>
      <c r="ALK272" s="14"/>
      <c r="ALL272" s="14"/>
      <c r="ALM272" s="14"/>
      <c r="ALN272" s="14"/>
      <c r="ALO272" s="14"/>
      <c r="ALP272" s="14"/>
      <c r="ALQ272" s="14"/>
      <c r="ALR272" s="14"/>
      <c r="ALS272" s="14"/>
      <c r="ALT272" s="14"/>
      <c r="ALU272" s="14"/>
      <c r="ALV272" s="14"/>
      <c r="ALW272" s="14"/>
      <c r="ALX272" s="14"/>
      <c r="ALY272" s="14"/>
      <c r="ALZ272" s="14"/>
      <c r="AMA272" s="14"/>
      <c r="AMB272" s="14"/>
      <c r="AMC272" s="14"/>
      <c r="AMD272" s="14"/>
      <c r="AME272" s="14"/>
      <c r="AMF272" s="14"/>
      <c r="AMG272" s="14"/>
      <c r="AMH272" s="14"/>
      <c r="AMI272" s="14"/>
      <c r="AMJ272" s="14"/>
      <c r="AMK272" s="14"/>
      <c r="AML272" s="14"/>
      <c r="AMM272" s="14"/>
      <c r="AMN272" s="14"/>
      <c r="AMO272" s="14"/>
      <c r="AMP272" s="14"/>
      <c r="AMQ272" s="14"/>
      <c r="AMR272" s="14"/>
      <c r="AMS272" s="14"/>
      <c r="AMT272" s="14"/>
      <c r="AMU272" s="14"/>
      <c r="AMV272" s="14"/>
      <c r="AMW272" s="14"/>
      <c r="AMX272" s="14"/>
      <c r="AMY272" s="14"/>
      <c r="AMZ272" s="14"/>
      <c r="ANA272" s="14"/>
      <c r="ANB272" s="14"/>
      <c r="ANC272" s="14"/>
      <c r="AND272" s="14"/>
      <c r="ANE272" s="14"/>
      <c r="ANF272" s="14"/>
      <c r="ANG272" s="14"/>
      <c r="ANH272" s="14"/>
      <c r="ANI272" s="14"/>
      <c r="ANJ272" s="14"/>
      <c r="ANK272" s="14"/>
      <c r="ANL272" s="14"/>
      <c r="ANM272" s="14"/>
      <c r="ANN272" s="14"/>
      <c r="ANO272" s="14"/>
      <c r="ANP272" s="14"/>
      <c r="ANQ272" s="14"/>
      <c r="ANR272" s="14"/>
      <c r="ANS272" s="14"/>
      <c r="ANT272" s="14"/>
      <c r="ANU272" s="14"/>
      <c r="ANV272" s="14"/>
      <c r="ANW272" s="14"/>
      <c r="ANX272" s="14"/>
      <c r="ANY272" s="14"/>
      <c r="ANZ272" s="14"/>
      <c r="AOA272" s="14"/>
      <c r="AOB272" s="14"/>
      <c r="AOC272" s="14"/>
      <c r="AOD272" s="14"/>
      <c r="AOE272" s="14"/>
      <c r="AOF272" s="14"/>
      <c r="AOG272" s="14"/>
      <c r="AOH272" s="14"/>
      <c r="AOI272" s="14"/>
      <c r="AOJ272" s="14"/>
      <c r="AOK272" s="14"/>
      <c r="AOL272" s="14"/>
      <c r="AOM272" s="14"/>
      <c r="AON272" s="14"/>
      <c r="AOO272" s="14"/>
      <c r="AOP272" s="14"/>
      <c r="AOQ272" s="14"/>
      <c r="AOR272" s="14"/>
      <c r="AOS272" s="14"/>
      <c r="AOT272" s="14"/>
      <c r="AOU272" s="14"/>
      <c r="AOV272" s="14"/>
      <c r="AOW272" s="14"/>
      <c r="AOX272" s="14"/>
      <c r="AOY272" s="14"/>
      <c r="AOZ272" s="14"/>
      <c r="APA272" s="14"/>
      <c r="APB272" s="14"/>
      <c r="APC272" s="14"/>
      <c r="APD272" s="14"/>
      <c r="APE272" s="14"/>
      <c r="APF272" s="14"/>
      <c r="APG272" s="14"/>
      <c r="APH272" s="14"/>
      <c r="API272" s="14"/>
      <c r="APJ272" s="14"/>
      <c r="APK272" s="14"/>
      <c r="APL272" s="14"/>
      <c r="APM272" s="14"/>
      <c r="APN272" s="14"/>
      <c r="APO272" s="14"/>
      <c r="APP272" s="14"/>
      <c r="APQ272" s="14"/>
      <c r="APR272" s="14"/>
      <c r="APS272" s="14"/>
      <c r="APT272" s="14"/>
      <c r="APU272" s="14"/>
      <c r="APV272" s="14"/>
      <c r="APW272" s="14"/>
      <c r="APX272" s="14"/>
      <c r="APY272" s="14"/>
      <c r="APZ272" s="14"/>
      <c r="AQA272" s="14"/>
      <c r="AQB272" s="14"/>
      <c r="AQC272" s="14"/>
      <c r="AQD272" s="14"/>
      <c r="AQE272" s="14"/>
      <c r="AQF272" s="14"/>
      <c r="AQG272" s="14"/>
      <c r="AQH272" s="14"/>
      <c r="AQI272" s="14"/>
      <c r="AQJ272" s="14"/>
      <c r="AQK272" s="14"/>
      <c r="AQL272" s="14"/>
      <c r="AQM272" s="14"/>
      <c r="AQN272" s="14"/>
      <c r="AQO272" s="14"/>
      <c r="AQP272" s="14"/>
      <c r="AQQ272" s="14"/>
      <c r="AQR272" s="14"/>
      <c r="AQS272" s="14"/>
      <c r="AQT272" s="14"/>
      <c r="AQU272" s="14"/>
      <c r="AQV272" s="14"/>
      <c r="AQW272" s="14"/>
      <c r="AQX272" s="14"/>
      <c r="AQY272" s="14"/>
      <c r="AQZ272" s="14"/>
      <c r="ARA272" s="14"/>
      <c r="ARB272" s="14"/>
      <c r="ARC272" s="14"/>
      <c r="ARD272" s="14"/>
      <c r="ARE272" s="14"/>
      <c r="ARF272" s="14"/>
      <c r="ARG272" s="14"/>
      <c r="ARH272" s="14"/>
      <c r="ARI272" s="14"/>
      <c r="ARJ272" s="14"/>
      <c r="ARK272" s="14"/>
      <c r="ARL272" s="14"/>
      <c r="ARM272" s="14"/>
      <c r="ARN272" s="14"/>
      <c r="ARO272" s="14"/>
      <c r="ARP272" s="14"/>
      <c r="ARQ272" s="14"/>
      <c r="ARR272" s="14"/>
      <c r="ARS272" s="14"/>
      <c r="ART272" s="14"/>
      <c r="ARU272" s="14"/>
      <c r="ARV272" s="14"/>
      <c r="ARW272" s="14"/>
      <c r="ARX272" s="14"/>
      <c r="ARY272" s="14"/>
      <c r="ARZ272" s="14"/>
      <c r="ASA272" s="14"/>
      <c r="ASB272" s="14"/>
      <c r="ASC272" s="14"/>
      <c r="ASD272" s="14"/>
      <c r="ASE272" s="14"/>
      <c r="ASF272" s="14"/>
      <c r="ASG272" s="14"/>
      <c r="ASH272" s="14"/>
      <c r="ASI272" s="14"/>
      <c r="ASJ272" s="14"/>
      <c r="ASK272" s="14"/>
      <c r="ASL272" s="14"/>
      <c r="ASM272" s="14"/>
      <c r="ASN272" s="14"/>
      <c r="ASO272" s="14"/>
      <c r="ASP272" s="14"/>
      <c r="ASQ272" s="14"/>
      <c r="ASR272" s="14"/>
      <c r="ASS272" s="14"/>
      <c r="AST272" s="14"/>
      <c r="ASU272" s="14"/>
      <c r="ASV272" s="14"/>
      <c r="ASW272" s="14"/>
      <c r="ASX272" s="14"/>
      <c r="ASY272" s="14"/>
      <c r="ASZ272" s="14"/>
      <c r="ATA272" s="14"/>
      <c r="ATB272" s="14"/>
      <c r="ATC272" s="14"/>
      <c r="ATD272" s="14"/>
    </row>
    <row r="273" spans="63:1200">
      <c r="BK273" s="14" t="str">
        <f t="shared" si="2118"/>
        <v/>
      </c>
      <c r="ABO273" s="14"/>
      <c r="ABP273" s="14"/>
      <c r="ABQ273" s="14"/>
      <c r="ABR273" s="14"/>
      <c r="ABS273" s="14"/>
      <c r="ABT273" s="14"/>
      <c r="ABU273" s="14"/>
      <c r="ABV273" s="14"/>
      <c r="ABW273" s="14"/>
      <c r="ABX273" s="14"/>
      <c r="ABY273" s="14"/>
      <c r="ABZ273" s="14"/>
      <c r="ACA273" s="14"/>
      <c r="ACB273" s="14"/>
      <c r="ACC273" s="14"/>
      <c r="ACD273" s="14"/>
      <c r="ACE273" s="14"/>
      <c r="ACF273" s="14"/>
      <c r="ACG273" s="14"/>
      <c r="ACH273" s="14"/>
      <c r="ACI273" s="14"/>
      <c r="ACJ273" s="14"/>
      <c r="ACK273" s="14"/>
      <c r="ACL273" s="14"/>
      <c r="ACM273" s="14"/>
      <c r="ACN273" s="14"/>
      <c r="ACO273" s="14"/>
      <c r="ACP273" s="14"/>
      <c r="ACQ273" s="14"/>
      <c r="ACR273" s="14"/>
      <c r="ACS273" s="14"/>
      <c r="ACT273" s="14"/>
      <c r="ACU273" s="14"/>
      <c r="ACV273" s="14"/>
      <c r="ACW273" s="14"/>
      <c r="ACX273" s="14"/>
      <c r="ACY273" s="14"/>
      <c r="ACZ273" s="14"/>
      <c r="ADA273" s="14"/>
      <c r="ADB273" s="14"/>
      <c r="ADC273" s="14"/>
      <c r="ADD273" s="14"/>
      <c r="ADE273" s="14"/>
      <c r="ADF273" s="14"/>
      <c r="ADG273" s="14"/>
      <c r="ADH273" s="14"/>
      <c r="ADI273" s="14"/>
      <c r="ADJ273" s="14"/>
      <c r="ADK273" s="14"/>
      <c r="ADL273" s="14"/>
      <c r="ADM273" s="14"/>
      <c r="ADN273" s="14"/>
      <c r="ADO273" s="14"/>
      <c r="ADP273" s="14"/>
      <c r="ADQ273" s="14"/>
      <c r="ADR273" s="14"/>
      <c r="ADS273" s="14"/>
      <c r="ADT273" s="14"/>
      <c r="ADU273" s="14"/>
      <c r="ADV273" s="14"/>
      <c r="ADW273" s="14"/>
      <c r="ADX273" s="14"/>
      <c r="ADY273" s="14"/>
      <c r="ADZ273" s="14"/>
      <c r="AEA273" s="14"/>
      <c r="AEB273" s="14"/>
      <c r="AEC273" s="14"/>
      <c r="AED273" s="14"/>
      <c r="AEE273" s="14"/>
      <c r="AEF273" s="14"/>
      <c r="AEG273" s="14"/>
      <c r="AEH273" s="14"/>
      <c r="AEI273" s="14"/>
      <c r="AEJ273" s="14"/>
      <c r="AEK273" s="14"/>
      <c r="AEL273" s="14"/>
      <c r="AEM273" s="14"/>
      <c r="AEN273" s="14"/>
      <c r="AEO273" s="14"/>
      <c r="AEP273" s="14"/>
      <c r="AEQ273" s="14"/>
      <c r="AER273" s="14"/>
      <c r="AES273" s="14"/>
      <c r="AET273" s="14"/>
      <c r="AEU273" s="14"/>
      <c r="AEV273" s="14"/>
      <c r="AEW273" s="14"/>
      <c r="AEX273" s="14"/>
      <c r="AEY273" s="14"/>
      <c r="AEZ273" s="14"/>
      <c r="AFA273" s="14"/>
      <c r="AFB273" s="14"/>
      <c r="AFC273" s="14"/>
      <c r="AFD273" s="14"/>
      <c r="AFE273" s="14"/>
      <c r="AFF273" s="14"/>
      <c r="AFG273" s="14"/>
      <c r="AFH273" s="14"/>
      <c r="AFI273" s="14"/>
      <c r="AFJ273" s="14"/>
      <c r="AFK273" s="14"/>
      <c r="AFL273" s="14"/>
      <c r="AFM273" s="14"/>
      <c r="AFN273" s="14"/>
      <c r="AFO273" s="14"/>
      <c r="AFP273" s="14"/>
      <c r="AFQ273" s="14"/>
      <c r="AFR273" s="14"/>
      <c r="AFS273" s="14"/>
      <c r="AFT273" s="14"/>
      <c r="AFU273" s="14"/>
      <c r="AFV273" s="14"/>
      <c r="AFW273" s="14"/>
      <c r="AFX273" s="14"/>
      <c r="AFY273" s="14"/>
      <c r="AFZ273" s="14"/>
      <c r="AGA273" s="14"/>
      <c r="AGB273" s="14"/>
      <c r="AGC273" s="14"/>
      <c r="AGD273" s="14"/>
      <c r="AGE273" s="14"/>
      <c r="AGF273" s="14"/>
      <c r="AGG273" s="14"/>
      <c r="AGH273" s="14"/>
      <c r="AGI273" s="14"/>
      <c r="AGJ273" s="14"/>
      <c r="AGK273" s="14"/>
      <c r="AGL273" s="14"/>
      <c r="AGM273" s="14"/>
      <c r="AGN273" s="14"/>
      <c r="AGO273" s="14"/>
      <c r="AGP273" s="14"/>
      <c r="AGQ273" s="14"/>
      <c r="AGR273" s="14"/>
      <c r="AGS273" s="14"/>
      <c r="AGT273" s="14"/>
      <c r="AGU273" s="14"/>
      <c r="AGV273" s="14"/>
      <c r="AGW273" s="14"/>
      <c r="AGX273" s="14"/>
      <c r="AGY273" s="14"/>
      <c r="AGZ273" s="14"/>
      <c r="AHA273" s="14"/>
      <c r="AHB273" s="14"/>
      <c r="AHC273" s="14"/>
      <c r="AHD273" s="14"/>
      <c r="AHE273" s="14"/>
      <c r="AHF273" s="14"/>
      <c r="AHG273" s="14"/>
      <c r="AHH273" s="14"/>
      <c r="AHI273" s="14"/>
      <c r="AHJ273" s="14"/>
      <c r="AHK273" s="14"/>
      <c r="AHL273" s="14"/>
      <c r="AHM273" s="14"/>
      <c r="AHN273" s="14"/>
      <c r="AHO273" s="14"/>
      <c r="AHP273" s="14"/>
      <c r="AHQ273" s="14"/>
      <c r="AHR273" s="14"/>
      <c r="AHS273" s="14"/>
      <c r="AHT273" s="14"/>
      <c r="AHU273" s="14"/>
      <c r="AHV273" s="14"/>
      <c r="AHW273" s="14"/>
      <c r="AHX273" s="14"/>
      <c r="AHY273" s="14"/>
      <c r="AHZ273" s="14"/>
      <c r="AIA273" s="14"/>
      <c r="AIB273" s="14"/>
      <c r="AIC273" s="14"/>
      <c r="AID273" s="14"/>
      <c r="AIE273" s="14"/>
      <c r="AIF273" s="14"/>
      <c r="AIG273" s="14"/>
      <c r="AIH273" s="14"/>
      <c r="AII273" s="14"/>
      <c r="AIJ273" s="14"/>
      <c r="AIK273" s="14"/>
      <c r="AIL273" s="14"/>
      <c r="AIM273" s="14"/>
      <c r="AIN273" s="14"/>
      <c r="AIO273" s="14"/>
      <c r="AIP273" s="14"/>
      <c r="AIQ273" s="14"/>
      <c r="AIR273" s="14"/>
      <c r="AIS273" s="14"/>
      <c r="AIT273" s="14"/>
      <c r="AIU273" s="14"/>
      <c r="AIV273" s="14"/>
      <c r="AIW273" s="14"/>
      <c r="AIX273" s="14"/>
      <c r="AIY273" s="14"/>
      <c r="AIZ273" s="14"/>
      <c r="AJA273" s="14"/>
      <c r="AJB273" s="14"/>
      <c r="AJC273" s="14"/>
      <c r="AJD273" s="14"/>
      <c r="AJE273" s="14"/>
      <c r="AJF273" s="14"/>
      <c r="AJG273" s="14"/>
      <c r="AJH273" s="14"/>
      <c r="AJI273" s="14"/>
      <c r="AJJ273" s="14"/>
      <c r="AJK273" s="14"/>
      <c r="AJL273" s="14"/>
      <c r="AJM273" s="14"/>
      <c r="AJN273" s="14"/>
      <c r="AJO273" s="14"/>
      <c r="AJP273" s="14"/>
      <c r="AJQ273" s="14"/>
      <c r="AJR273" s="14"/>
      <c r="AJS273" s="14"/>
      <c r="AJT273" s="14"/>
      <c r="AJU273" s="14"/>
      <c r="AJV273" s="14"/>
      <c r="AJW273" s="14"/>
      <c r="AJX273" s="14"/>
      <c r="AJY273" s="14"/>
      <c r="AJZ273" s="14"/>
      <c r="AKA273" s="14"/>
      <c r="AKB273" s="14"/>
      <c r="AKC273" s="14"/>
      <c r="AKD273" s="14"/>
      <c r="AKE273" s="14"/>
      <c r="AKF273" s="14"/>
      <c r="AKG273" s="14"/>
      <c r="AKH273" s="14"/>
      <c r="AKI273" s="14"/>
      <c r="AKJ273" s="14"/>
      <c r="AKK273" s="14"/>
      <c r="AKL273" s="14"/>
      <c r="AKM273" s="14"/>
      <c r="AKN273" s="14"/>
      <c r="AKO273" s="14"/>
      <c r="AKP273" s="14"/>
      <c r="AKQ273" s="14"/>
      <c r="AKR273" s="14"/>
      <c r="AKS273" s="14"/>
      <c r="AKT273" s="14"/>
      <c r="AKU273" s="14"/>
      <c r="AKV273" s="14"/>
      <c r="AKW273" s="14"/>
      <c r="AKX273" s="14"/>
      <c r="AKY273" s="14"/>
      <c r="AKZ273" s="14"/>
      <c r="ALA273" s="14"/>
      <c r="ALB273" s="14"/>
      <c r="ALC273" s="14"/>
      <c r="ALD273" s="14"/>
      <c r="ALE273" s="14"/>
      <c r="ALF273" s="14"/>
      <c r="ALG273" s="14"/>
      <c r="ALH273" s="14"/>
      <c r="ALI273" s="14"/>
      <c r="ALJ273" s="14"/>
      <c r="ALK273" s="14"/>
      <c r="ALL273" s="14"/>
      <c r="ALM273" s="14"/>
      <c r="ALN273" s="14"/>
      <c r="ALO273" s="14"/>
      <c r="ALP273" s="14"/>
      <c r="ALQ273" s="14"/>
      <c r="ALR273" s="14"/>
      <c r="ALS273" s="14"/>
      <c r="ALT273" s="14"/>
      <c r="ALU273" s="14"/>
      <c r="ALV273" s="14"/>
      <c r="ALW273" s="14"/>
      <c r="ALX273" s="14"/>
      <c r="ALY273" s="14"/>
      <c r="ALZ273" s="14"/>
      <c r="AMA273" s="14"/>
      <c r="AMB273" s="14"/>
      <c r="AMC273" s="14"/>
      <c r="AMD273" s="14"/>
      <c r="AME273" s="14"/>
      <c r="AMF273" s="14"/>
      <c r="AMG273" s="14"/>
      <c r="AMH273" s="14"/>
      <c r="AMI273" s="14"/>
      <c r="AMJ273" s="14"/>
      <c r="AMK273" s="14"/>
      <c r="AML273" s="14"/>
      <c r="AMM273" s="14"/>
      <c r="AMN273" s="14"/>
      <c r="AMO273" s="14"/>
      <c r="AMP273" s="14"/>
      <c r="AMQ273" s="14"/>
      <c r="AMR273" s="14"/>
      <c r="AMS273" s="14"/>
      <c r="AMT273" s="14"/>
      <c r="AMU273" s="14"/>
      <c r="AMV273" s="14"/>
      <c r="AMW273" s="14"/>
      <c r="AMX273" s="14"/>
      <c r="AMY273" s="14"/>
      <c r="AMZ273" s="14"/>
      <c r="ANA273" s="14"/>
      <c r="ANB273" s="14"/>
      <c r="ANC273" s="14"/>
      <c r="AND273" s="14"/>
      <c r="ANE273" s="14"/>
      <c r="ANF273" s="14"/>
      <c r="ANG273" s="14"/>
      <c r="ANH273" s="14"/>
      <c r="ANI273" s="14"/>
      <c r="ANJ273" s="14"/>
      <c r="ANK273" s="14"/>
      <c r="ANL273" s="14"/>
      <c r="ANM273" s="14"/>
      <c r="ANN273" s="14"/>
      <c r="ANO273" s="14"/>
      <c r="ANP273" s="14"/>
      <c r="ANQ273" s="14"/>
      <c r="ANR273" s="14"/>
      <c r="ANS273" s="14"/>
      <c r="ANT273" s="14"/>
      <c r="ANU273" s="14"/>
      <c r="ANV273" s="14"/>
      <c r="ANW273" s="14"/>
      <c r="ANX273" s="14"/>
      <c r="ANY273" s="14"/>
      <c r="ANZ273" s="14"/>
      <c r="AOA273" s="14"/>
      <c r="AOB273" s="14"/>
      <c r="AOC273" s="14"/>
      <c r="AOD273" s="14"/>
      <c r="AOE273" s="14"/>
      <c r="AOF273" s="14"/>
      <c r="AOG273" s="14"/>
      <c r="AOH273" s="14"/>
      <c r="AOI273" s="14"/>
      <c r="AOJ273" s="14"/>
      <c r="AOK273" s="14"/>
      <c r="AOL273" s="14"/>
      <c r="AOM273" s="14"/>
      <c r="AON273" s="14"/>
      <c r="AOO273" s="14"/>
      <c r="AOP273" s="14"/>
      <c r="AOQ273" s="14"/>
      <c r="AOR273" s="14"/>
      <c r="AOS273" s="14"/>
      <c r="AOT273" s="14"/>
      <c r="AOU273" s="14"/>
      <c r="AOV273" s="14"/>
      <c r="AOW273" s="14"/>
      <c r="AOX273" s="14"/>
      <c r="AOY273" s="14"/>
      <c r="AOZ273" s="14"/>
      <c r="APA273" s="14"/>
      <c r="APB273" s="14"/>
      <c r="APC273" s="14"/>
      <c r="APD273" s="14"/>
      <c r="APE273" s="14"/>
      <c r="APF273" s="14"/>
      <c r="APG273" s="14"/>
      <c r="APH273" s="14"/>
      <c r="API273" s="14"/>
      <c r="APJ273" s="14"/>
      <c r="APK273" s="14"/>
      <c r="APL273" s="14"/>
      <c r="APM273" s="14"/>
      <c r="APN273" s="14"/>
      <c r="APO273" s="14"/>
      <c r="APP273" s="14"/>
      <c r="APQ273" s="14"/>
      <c r="APR273" s="14"/>
      <c r="APS273" s="14"/>
      <c r="APT273" s="14"/>
      <c r="APU273" s="14"/>
      <c r="APV273" s="14"/>
      <c r="APW273" s="14"/>
      <c r="APX273" s="14"/>
      <c r="APY273" s="14"/>
      <c r="APZ273" s="14"/>
      <c r="AQA273" s="14"/>
      <c r="AQB273" s="14"/>
      <c r="AQC273" s="14"/>
      <c r="AQD273" s="14"/>
      <c r="AQE273" s="14"/>
      <c r="AQF273" s="14"/>
      <c r="AQG273" s="14"/>
      <c r="AQH273" s="14"/>
      <c r="AQI273" s="14"/>
      <c r="AQJ273" s="14"/>
      <c r="AQK273" s="14"/>
      <c r="AQL273" s="14"/>
      <c r="AQM273" s="14"/>
      <c r="AQN273" s="14"/>
      <c r="AQO273" s="14"/>
      <c r="AQP273" s="14"/>
      <c r="AQQ273" s="14"/>
      <c r="AQR273" s="14"/>
      <c r="AQS273" s="14"/>
      <c r="AQT273" s="14"/>
      <c r="AQU273" s="14"/>
      <c r="AQV273" s="14"/>
      <c r="AQW273" s="14"/>
      <c r="AQX273" s="14"/>
      <c r="AQY273" s="14"/>
      <c r="AQZ273" s="14"/>
      <c r="ARA273" s="14"/>
      <c r="ARB273" s="14"/>
      <c r="ARC273" s="14"/>
      <c r="ARD273" s="14"/>
      <c r="ARE273" s="14"/>
      <c r="ARF273" s="14"/>
      <c r="ARG273" s="14"/>
      <c r="ARH273" s="14"/>
      <c r="ARI273" s="14"/>
      <c r="ARJ273" s="14"/>
      <c r="ARK273" s="14"/>
      <c r="ARL273" s="14"/>
      <c r="ARM273" s="14"/>
      <c r="ARN273" s="14"/>
      <c r="ARO273" s="14"/>
      <c r="ARP273" s="14"/>
      <c r="ARQ273" s="14"/>
      <c r="ARR273" s="14"/>
      <c r="ARS273" s="14"/>
      <c r="ART273" s="14"/>
      <c r="ARU273" s="14"/>
      <c r="ARV273" s="14"/>
      <c r="ARW273" s="14"/>
      <c r="ARX273" s="14"/>
      <c r="ARY273" s="14"/>
      <c r="ARZ273" s="14"/>
      <c r="ASA273" s="14"/>
      <c r="ASB273" s="14"/>
      <c r="ASC273" s="14"/>
      <c r="ASD273" s="14"/>
      <c r="ASE273" s="14"/>
      <c r="ASF273" s="14"/>
      <c r="ASG273" s="14"/>
      <c r="ASH273" s="14"/>
      <c r="ASI273" s="14"/>
      <c r="ASJ273" s="14"/>
      <c r="ASK273" s="14"/>
      <c r="ASL273" s="14"/>
      <c r="ASM273" s="14"/>
      <c r="ASN273" s="14"/>
      <c r="ASO273" s="14"/>
      <c r="ASP273" s="14"/>
      <c r="ASQ273" s="14"/>
      <c r="ASR273" s="14"/>
      <c r="ASS273" s="14"/>
      <c r="AST273" s="14"/>
      <c r="ASU273" s="14"/>
      <c r="ASV273" s="14"/>
      <c r="ASW273" s="14"/>
      <c r="ASX273" s="14"/>
      <c r="ASY273" s="14"/>
      <c r="ASZ273" s="14"/>
      <c r="ATA273" s="14"/>
      <c r="ATB273" s="14"/>
      <c r="ATC273" s="14"/>
      <c r="ATD273" s="14"/>
    </row>
    <row r="274" spans="63:1200">
      <c r="BK274" s="14" t="str">
        <f t="shared" si="2118"/>
        <v/>
      </c>
      <c r="ABO274" s="14"/>
      <c r="ABP274" s="14"/>
      <c r="ABQ274" s="14"/>
      <c r="ABR274" s="14"/>
      <c r="ABS274" s="14"/>
      <c r="ABT274" s="14"/>
      <c r="ABU274" s="14"/>
      <c r="ABV274" s="14"/>
      <c r="ABW274" s="14"/>
      <c r="ABX274" s="14"/>
      <c r="ABY274" s="14"/>
      <c r="ABZ274" s="14"/>
      <c r="ACA274" s="14"/>
      <c r="ACB274" s="14"/>
      <c r="ACC274" s="14"/>
      <c r="ACD274" s="14"/>
      <c r="ACE274" s="14"/>
      <c r="ACF274" s="14"/>
      <c r="ACG274" s="14"/>
      <c r="ACH274" s="14"/>
      <c r="ACI274" s="14"/>
      <c r="ACJ274" s="14"/>
      <c r="ACK274" s="14"/>
      <c r="ACL274" s="14"/>
      <c r="ACM274" s="14"/>
      <c r="ACN274" s="14"/>
      <c r="ACO274" s="14"/>
      <c r="ACP274" s="14"/>
      <c r="ACQ274" s="14"/>
      <c r="ACR274" s="14"/>
      <c r="ACS274" s="14"/>
      <c r="ACT274" s="14"/>
      <c r="ACU274" s="14"/>
      <c r="ACV274" s="14"/>
      <c r="ACW274" s="14"/>
      <c r="ACX274" s="14"/>
      <c r="ACY274" s="14"/>
      <c r="ACZ274" s="14"/>
      <c r="ADA274" s="14"/>
      <c r="ADB274" s="14"/>
      <c r="ADC274" s="14"/>
      <c r="ADD274" s="14"/>
      <c r="ADE274" s="14"/>
      <c r="ADF274" s="14"/>
      <c r="ADG274" s="14"/>
      <c r="ADH274" s="14"/>
      <c r="ADI274" s="14"/>
      <c r="ADJ274" s="14"/>
      <c r="ADK274" s="14"/>
      <c r="ADL274" s="14"/>
      <c r="ADM274" s="14"/>
      <c r="ADN274" s="14"/>
      <c r="ADO274" s="14"/>
      <c r="ADP274" s="14"/>
      <c r="ADQ274" s="14"/>
      <c r="ADR274" s="14"/>
      <c r="ADS274" s="14"/>
      <c r="ADT274" s="14"/>
      <c r="ADU274" s="14"/>
      <c r="ADV274" s="14"/>
      <c r="ADW274" s="14"/>
      <c r="ADX274" s="14"/>
      <c r="ADY274" s="14"/>
      <c r="ADZ274" s="14"/>
      <c r="AEA274" s="14"/>
      <c r="AEB274" s="14"/>
      <c r="AEC274" s="14"/>
      <c r="AED274" s="14"/>
      <c r="AEE274" s="14"/>
      <c r="AEF274" s="14"/>
      <c r="AEG274" s="14"/>
      <c r="AEH274" s="14"/>
      <c r="AEI274" s="14"/>
      <c r="AEJ274" s="14"/>
      <c r="AEK274" s="14"/>
      <c r="AEL274" s="14"/>
      <c r="AEM274" s="14"/>
      <c r="AEN274" s="14"/>
      <c r="AEO274" s="14"/>
      <c r="AEP274" s="14"/>
      <c r="AEQ274" s="14"/>
      <c r="AER274" s="14"/>
      <c r="AES274" s="14"/>
      <c r="AET274" s="14"/>
      <c r="AEU274" s="14"/>
      <c r="AEV274" s="14"/>
      <c r="AEW274" s="14"/>
      <c r="AEX274" s="14"/>
      <c r="AEY274" s="14"/>
      <c r="AEZ274" s="14"/>
      <c r="AFA274" s="14"/>
      <c r="AFB274" s="14"/>
      <c r="AFC274" s="14"/>
      <c r="AFD274" s="14"/>
      <c r="AFE274" s="14"/>
      <c r="AFF274" s="14"/>
      <c r="AFG274" s="14"/>
      <c r="AFH274" s="14"/>
      <c r="AFI274" s="14"/>
      <c r="AFJ274" s="14"/>
      <c r="AFK274" s="14"/>
      <c r="AFL274" s="14"/>
      <c r="AFM274" s="14"/>
      <c r="AFN274" s="14"/>
      <c r="AFO274" s="14"/>
      <c r="AFP274" s="14"/>
      <c r="AFQ274" s="14"/>
      <c r="AFR274" s="14"/>
      <c r="AFS274" s="14"/>
      <c r="AFT274" s="14"/>
      <c r="AFU274" s="14"/>
      <c r="AFV274" s="14"/>
      <c r="AFW274" s="14"/>
      <c r="AFX274" s="14"/>
      <c r="AFY274" s="14"/>
      <c r="AFZ274" s="14"/>
      <c r="AGA274" s="14"/>
      <c r="AGB274" s="14"/>
      <c r="AGC274" s="14"/>
      <c r="AGD274" s="14"/>
      <c r="AGE274" s="14"/>
      <c r="AGF274" s="14"/>
      <c r="AGG274" s="14"/>
      <c r="AGH274" s="14"/>
      <c r="AGI274" s="14"/>
      <c r="AGJ274" s="14"/>
      <c r="AGK274" s="14"/>
      <c r="AGL274" s="14"/>
      <c r="AGM274" s="14"/>
      <c r="AGN274" s="14"/>
      <c r="AGO274" s="14"/>
      <c r="AGP274" s="14"/>
      <c r="AGQ274" s="14"/>
      <c r="AGR274" s="14"/>
      <c r="AGS274" s="14"/>
      <c r="AGT274" s="14"/>
      <c r="AGU274" s="14"/>
      <c r="AGV274" s="14"/>
      <c r="AGW274" s="14"/>
      <c r="AGX274" s="14"/>
      <c r="AGY274" s="14"/>
      <c r="AGZ274" s="14"/>
      <c r="AHA274" s="14"/>
      <c r="AHB274" s="14"/>
      <c r="AHC274" s="14"/>
      <c r="AHD274" s="14"/>
      <c r="AHE274" s="14"/>
      <c r="AHF274" s="14"/>
      <c r="AHG274" s="14"/>
      <c r="AHH274" s="14"/>
      <c r="AHI274" s="14"/>
      <c r="AHJ274" s="14"/>
      <c r="AHK274" s="14"/>
      <c r="AHL274" s="14"/>
      <c r="AHM274" s="14"/>
      <c r="AHN274" s="14"/>
      <c r="AHO274" s="14"/>
      <c r="AHP274" s="14"/>
      <c r="AHQ274" s="14"/>
      <c r="AHR274" s="14"/>
      <c r="AHS274" s="14"/>
      <c r="AHT274" s="14"/>
      <c r="AHU274" s="14"/>
      <c r="AHV274" s="14"/>
      <c r="AHW274" s="14"/>
      <c r="AHX274" s="14"/>
      <c r="AHY274" s="14"/>
      <c r="AHZ274" s="14"/>
      <c r="AIA274" s="14"/>
      <c r="AIB274" s="14"/>
      <c r="AIC274" s="14"/>
      <c r="AID274" s="14"/>
      <c r="AIE274" s="14"/>
      <c r="AIF274" s="14"/>
      <c r="AIG274" s="14"/>
      <c r="AIH274" s="14"/>
      <c r="AII274" s="14"/>
      <c r="AIJ274" s="14"/>
      <c r="AIK274" s="14"/>
      <c r="AIL274" s="14"/>
      <c r="AIM274" s="14"/>
      <c r="AIN274" s="14"/>
      <c r="AIO274" s="14"/>
      <c r="AIP274" s="14"/>
      <c r="AIQ274" s="14"/>
      <c r="AIR274" s="14"/>
      <c r="AIS274" s="14"/>
      <c r="AIT274" s="14"/>
      <c r="AIU274" s="14"/>
      <c r="AIV274" s="14"/>
      <c r="AIW274" s="14"/>
      <c r="AIX274" s="14"/>
      <c r="AIY274" s="14"/>
      <c r="AIZ274" s="14"/>
      <c r="AJA274" s="14"/>
      <c r="AJB274" s="14"/>
      <c r="AJC274" s="14"/>
      <c r="AJD274" s="14"/>
      <c r="AJE274" s="14"/>
      <c r="AJF274" s="14"/>
      <c r="AJG274" s="14"/>
      <c r="AJH274" s="14"/>
      <c r="AJI274" s="14"/>
      <c r="AJJ274" s="14"/>
      <c r="AJK274" s="14"/>
      <c r="AJL274" s="14"/>
      <c r="AJM274" s="14"/>
      <c r="AJN274" s="14"/>
      <c r="AJO274" s="14"/>
      <c r="AJP274" s="14"/>
      <c r="AJQ274" s="14"/>
      <c r="AJR274" s="14"/>
      <c r="AJS274" s="14"/>
      <c r="AJT274" s="14"/>
      <c r="AJU274" s="14"/>
      <c r="AJV274" s="14"/>
      <c r="AJW274" s="14"/>
      <c r="AJX274" s="14"/>
      <c r="AJY274" s="14"/>
      <c r="AJZ274" s="14"/>
      <c r="AKA274" s="14"/>
      <c r="AKB274" s="14"/>
      <c r="AKC274" s="14"/>
      <c r="AKD274" s="14"/>
      <c r="AKE274" s="14"/>
      <c r="AKF274" s="14"/>
      <c r="AKG274" s="14"/>
      <c r="AKH274" s="14"/>
      <c r="AKI274" s="14"/>
      <c r="AKJ274" s="14"/>
      <c r="AKK274" s="14"/>
      <c r="AKL274" s="14"/>
      <c r="AKM274" s="14"/>
      <c r="AKN274" s="14"/>
      <c r="AKO274" s="14"/>
      <c r="AKP274" s="14"/>
      <c r="AKQ274" s="14"/>
      <c r="AKR274" s="14"/>
      <c r="AKS274" s="14"/>
      <c r="AKT274" s="14"/>
      <c r="AKU274" s="14"/>
      <c r="AKV274" s="14"/>
      <c r="AKW274" s="14"/>
      <c r="AKX274" s="14"/>
      <c r="AKY274" s="14"/>
      <c r="AKZ274" s="14"/>
      <c r="ALA274" s="14"/>
      <c r="ALB274" s="14"/>
      <c r="ALC274" s="14"/>
      <c r="ALD274" s="14"/>
      <c r="ALE274" s="14"/>
      <c r="ALF274" s="14"/>
      <c r="ALG274" s="14"/>
      <c r="ALH274" s="14"/>
      <c r="ALI274" s="14"/>
      <c r="ALJ274" s="14"/>
      <c r="ALK274" s="14"/>
      <c r="ALL274" s="14"/>
      <c r="ALM274" s="14"/>
      <c r="ALN274" s="14"/>
      <c r="ALO274" s="14"/>
      <c r="ALP274" s="14"/>
      <c r="ALQ274" s="14"/>
      <c r="ALR274" s="14"/>
      <c r="ALS274" s="14"/>
      <c r="ALT274" s="14"/>
      <c r="ALU274" s="14"/>
      <c r="ALV274" s="14"/>
      <c r="ALW274" s="14"/>
      <c r="ALX274" s="14"/>
      <c r="ALY274" s="14"/>
      <c r="ALZ274" s="14"/>
      <c r="AMA274" s="14"/>
      <c r="AMB274" s="14"/>
      <c r="AMC274" s="14"/>
      <c r="AMD274" s="14"/>
      <c r="AME274" s="14"/>
      <c r="AMF274" s="14"/>
      <c r="AMG274" s="14"/>
      <c r="AMH274" s="14"/>
      <c r="AMI274" s="14"/>
      <c r="AMJ274" s="14"/>
      <c r="AMK274" s="14"/>
      <c r="AML274" s="14"/>
      <c r="AMM274" s="14"/>
      <c r="AMN274" s="14"/>
      <c r="AMO274" s="14"/>
      <c r="AMP274" s="14"/>
      <c r="AMQ274" s="14"/>
      <c r="AMR274" s="14"/>
      <c r="AMS274" s="14"/>
      <c r="AMT274" s="14"/>
      <c r="AMU274" s="14"/>
      <c r="AMV274" s="14"/>
      <c r="AMW274" s="14"/>
      <c r="AMX274" s="14"/>
      <c r="AMY274" s="14"/>
      <c r="AMZ274" s="14"/>
      <c r="ANA274" s="14"/>
      <c r="ANB274" s="14"/>
      <c r="ANC274" s="14"/>
      <c r="AND274" s="14"/>
      <c r="ANE274" s="14"/>
      <c r="ANF274" s="14"/>
      <c r="ANG274" s="14"/>
      <c r="ANH274" s="14"/>
      <c r="ANI274" s="14"/>
      <c r="ANJ274" s="14"/>
      <c r="ANK274" s="14"/>
      <c r="ANL274" s="14"/>
      <c r="ANM274" s="14"/>
      <c r="ANN274" s="14"/>
      <c r="ANO274" s="14"/>
      <c r="ANP274" s="14"/>
      <c r="ANQ274" s="14"/>
      <c r="ANR274" s="14"/>
      <c r="ANS274" s="14"/>
      <c r="ANT274" s="14"/>
      <c r="ANU274" s="14"/>
      <c r="ANV274" s="14"/>
      <c r="ANW274" s="14"/>
      <c r="ANX274" s="14"/>
      <c r="ANY274" s="14"/>
      <c r="ANZ274" s="14"/>
      <c r="AOA274" s="14"/>
      <c r="AOB274" s="14"/>
      <c r="AOC274" s="14"/>
      <c r="AOD274" s="14"/>
      <c r="AOE274" s="14"/>
      <c r="AOF274" s="14"/>
      <c r="AOG274" s="14"/>
      <c r="AOH274" s="14"/>
      <c r="AOI274" s="14"/>
      <c r="AOJ274" s="14"/>
      <c r="AOK274" s="14"/>
      <c r="AOL274" s="14"/>
      <c r="AOM274" s="14"/>
      <c r="AON274" s="14"/>
      <c r="AOO274" s="14"/>
      <c r="AOP274" s="14"/>
      <c r="AOQ274" s="14"/>
      <c r="AOR274" s="14"/>
      <c r="AOS274" s="14"/>
      <c r="AOT274" s="14"/>
      <c r="AOU274" s="14"/>
      <c r="AOV274" s="14"/>
      <c r="AOW274" s="14"/>
      <c r="AOX274" s="14"/>
      <c r="AOY274" s="14"/>
      <c r="AOZ274" s="14"/>
      <c r="APA274" s="14"/>
      <c r="APB274" s="14"/>
      <c r="APC274" s="14"/>
      <c r="APD274" s="14"/>
      <c r="APE274" s="14"/>
      <c r="APF274" s="14"/>
      <c r="APG274" s="14"/>
      <c r="APH274" s="14"/>
      <c r="API274" s="14"/>
      <c r="APJ274" s="14"/>
      <c r="APK274" s="14"/>
      <c r="APL274" s="14"/>
      <c r="APM274" s="14"/>
      <c r="APN274" s="14"/>
      <c r="APO274" s="14"/>
      <c r="APP274" s="14"/>
      <c r="APQ274" s="14"/>
      <c r="APR274" s="14"/>
      <c r="APS274" s="14"/>
      <c r="APT274" s="14"/>
      <c r="APU274" s="14"/>
      <c r="APV274" s="14"/>
      <c r="APW274" s="14"/>
      <c r="APX274" s="14"/>
      <c r="APY274" s="14"/>
      <c r="APZ274" s="14"/>
      <c r="AQA274" s="14"/>
      <c r="AQB274" s="14"/>
      <c r="AQC274" s="14"/>
      <c r="AQD274" s="14"/>
      <c r="AQE274" s="14"/>
      <c r="AQF274" s="14"/>
      <c r="AQG274" s="14"/>
      <c r="AQH274" s="14"/>
      <c r="AQI274" s="14"/>
      <c r="AQJ274" s="14"/>
      <c r="AQK274" s="14"/>
      <c r="AQL274" s="14"/>
      <c r="AQM274" s="14"/>
      <c r="AQN274" s="14"/>
      <c r="AQO274" s="14"/>
      <c r="AQP274" s="14"/>
      <c r="AQQ274" s="14"/>
      <c r="AQR274" s="14"/>
      <c r="AQS274" s="14"/>
      <c r="AQT274" s="14"/>
      <c r="AQU274" s="14"/>
      <c r="AQV274" s="14"/>
      <c r="AQW274" s="14"/>
      <c r="AQX274" s="14"/>
      <c r="AQY274" s="14"/>
      <c r="AQZ274" s="14"/>
      <c r="ARA274" s="14"/>
      <c r="ARB274" s="14"/>
      <c r="ARC274" s="14"/>
      <c r="ARD274" s="14"/>
      <c r="ARE274" s="14"/>
      <c r="ARF274" s="14"/>
      <c r="ARG274" s="14"/>
      <c r="ARH274" s="14"/>
      <c r="ARI274" s="14"/>
      <c r="ARJ274" s="14"/>
      <c r="ARK274" s="14"/>
      <c r="ARL274" s="14"/>
      <c r="ARM274" s="14"/>
      <c r="ARN274" s="14"/>
      <c r="ARO274" s="14"/>
      <c r="ARP274" s="14"/>
      <c r="ARQ274" s="14"/>
      <c r="ARR274" s="14"/>
      <c r="ARS274" s="14"/>
      <c r="ART274" s="14"/>
      <c r="ARU274" s="14"/>
      <c r="ARV274" s="14"/>
      <c r="ARW274" s="14"/>
      <c r="ARX274" s="14"/>
      <c r="ARY274" s="14"/>
      <c r="ARZ274" s="14"/>
      <c r="ASA274" s="14"/>
      <c r="ASB274" s="14"/>
      <c r="ASC274" s="14"/>
      <c r="ASD274" s="14"/>
      <c r="ASE274" s="14"/>
      <c r="ASF274" s="14"/>
      <c r="ASG274" s="14"/>
      <c r="ASH274" s="14"/>
      <c r="ASI274" s="14"/>
      <c r="ASJ274" s="14"/>
      <c r="ASK274" s="14"/>
      <c r="ASL274" s="14"/>
      <c r="ASM274" s="14"/>
      <c r="ASN274" s="14"/>
      <c r="ASO274" s="14"/>
      <c r="ASP274" s="14"/>
      <c r="ASQ274" s="14"/>
      <c r="ASR274" s="14"/>
      <c r="ASS274" s="14"/>
      <c r="AST274" s="14"/>
      <c r="ASU274" s="14"/>
      <c r="ASV274" s="14"/>
      <c r="ASW274" s="14"/>
      <c r="ASX274" s="14"/>
      <c r="ASY274" s="14"/>
      <c r="ASZ274" s="14"/>
      <c r="ATA274" s="14"/>
      <c r="ATB274" s="14"/>
      <c r="ATC274" s="14"/>
      <c r="ATD274" s="14"/>
    </row>
    <row r="275" spans="63:1200">
      <c r="BK275" s="14" t="str">
        <f t="shared" si="2118"/>
        <v/>
      </c>
      <c r="ABO275" s="14"/>
      <c r="ABP275" s="14"/>
      <c r="ABQ275" s="14"/>
      <c r="ABR275" s="14"/>
      <c r="ABS275" s="14"/>
      <c r="ABT275" s="14"/>
      <c r="ABU275" s="14"/>
      <c r="ABV275" s="14"/>
      <c r="ABW275" s="14"/>
      <c r="ABX275" s="14"/>
      <c r="ABY275" s="14"/>
      <c r="ABZ275" s="14"/>
      <c r="ACA275" s="14"/>
      <c r="ACB275" s="14"/>
      <c r="ACC275" s="14"/>
      <c r="ACD275" s="14"/>
      <c r="ACE275" s="14"/>
      <c r="ACF275" s="14"/>
      <c r="ACG275" s="14"/>
      <c r="ACH275" s="14"/>
      <c r="ACI275" s="14"/>
      <c r="ACJ275" s="14"/>
      <c r="ACK275" s="14"/>
      <c r="ACL275" s="14"/>
      <c r="ACM275" s="14"/>
      <c r="ACN275" s="14"/>
      <c r="ACO275" s="14"/>
      <c r="ACP275" s="14"/>
      <c r="ACQ275" s="14"/>
      <c r="ACR275" s="14"/>
      <c r="ACS275" s="14"/>
      <c r="ACT275" s="14"/>
      <c r="ACU275" s="14"/>
      <c r="ACV275" s="14"/>
      <c r="ACW275" s="14"/>
      <c r="ACX275" s="14"/>
      <c r="ACY275" s="14"/>
      <c r="ACZ275" s="14"/>
      <c r="ADA275" s="14"/>
      <c r="ADB275" s="14"/>
      <c r="ADC275" s="14"/>
      <c r="ADD275" s="14"/>
      <c r="ADE275" s="14"/>
      <c r="ADF275" s="14"/>
      <c r="ADG275" s="14"/>
      <c r="ADH275" s="14"/>
      <c r="ADI275" s="14"/>
      <c r="ADJ275" s="14"/>
      <c r="ADK275" s="14"/>
      <c r="ADL275" s="14"/>
      <c r="ADM275" s="14"/>
      <c r="ADN275" s="14"/>
      <c r="ADO275" s="14"/>
      <c r="ADP275" s="14"/>
      <c r="ADQ275" s="14"/>
      <c r="ADR275" s="14"/>
      <c r="ADS275" s="14"/>
      <c r="ADT275" s="14"/>
      <c r="ADU275" s="14"/>
      <c r="ADV275" s="14"/>
      <c r="ADW275" s="14"/>
      <c r="ADX275" s="14"/>
      <c r="ADY275" s="14"/>
      <c r="ADZ275" s="14"/>
      <c r="AEA275" s="14"/>
      <c r="AEB275" s="14"/>
      <c r="AEC275" s="14"/>
      <c r="AED275" s="14"/>
      <c r="AEE275" s="14"/>
      <c r="AEF275" s="14"/>
      <c r="AEG275" s="14"/>
      <c r="AEH275" s="14"/>
      <c r="AEI275" s="14"/>
      <c r="AEJ275" s="14"/>
      <c r="AEK275" s="14"/>
      <c r="AEL275" s="14"/>
      <c r="AEM275" s="14"/>
      <c r="AEN275" s="14"/>
      <c r="AEO275" s="14"/>
      <c r="AEP275" s="14"/>
      <c r="AEQ275" s="14"/>
      <c r="AER275" s="14"/>
      <c r="AES275" s="14"/>
      <c r="AET275" s="14"/>
      <c r="AEU275" s="14"/>
      <c r="AEV275" s="14"/>
      <c r="AEW275" s="14"/>
      <c r="AEX275" s="14"/>
      <c r="AEY275" s="14"/>
      <c r="AEZ275" s="14"/>
      <c r="AFA275" s="14"/>
      <c r="AFB275" s="14"/>
      <c r="AFC275" s="14"/>
      <c r="AFD275" s="14"/>
      <c r="AFE275" s="14"/>
      <c r="AFF275" s="14"/>
      <c r="AFG275" s="14"/>
      <c r="AFH275" s="14"/>
      <c r="AFI275" s="14"/>
      <c r="AFJ275" s="14"/>
      <c r="AFK275" s="14"/>
      <c r="AFL275" s="14"/>
      <c r="AFM275" s="14"/>
      <c r="AFN275" s="14"/>
      <c r="AFO275" s="14"/>
      <c r="AFP275" s="14"/>
      <c r="AFQ275" s="14"/>
      <c r="AFR275" s="14"/>
      <c r="AFS275" s="14"/>
      <c r="AFT275" s="14"/>
      <c r="AFU275" s="14"/>
      <c r="AFV275" s="14"/>
      <c r="AFW275" s="14"/>
      <c r="AFX275" s="14"/>
      <c r="AFY275" s="14"/>
      <c r="AFZ275" s="14"/>
      <c r="AGA275" s="14"/>
      <c r="AGB275" s="14"/>
      <c r="AGC275" s="14"/>
      <c r="AGD275" s="14"/>
      <c r="AGE275" s="14"/>
      <c r="AGF275" s="14"/>
      <c r="AGG275" s="14"/>
      <c r="AGH275" s="14"/>
      <c r="AGI275" s="14"/>
      <c r="AGJ275" s="14"/>
      <c r="AGK275" s="14"/>
      <c r="AGL275" s="14"/>
      <c r="AGM275" s="14"/>
      <c r="AGN275" s="14"/>
      <c r="AGO275" s="14"/>
      <c r="AGP275" s="14"/>
      <c r="AGQ275" s="14"/>
      <c r="AGR275" s="14"/>
      <c r="AGS275" s="14"/>
      <c r="AGT275" s="14"/>
      <c r="AGU275" s="14"/>
      <c r="AGV275" s="14"/>
      <c r="AGW275" s="14"/>
      <c r="AGX275" s="14"/>
      <c r="AGY275" s="14"/>
      <c r="AGZ275" s="14"/>
      <c r="AHA275" s="14"/>
      <c r="AHB275" s="14"/>
      <c r="AHC275" s="14"/>
      <c r="AHD275" s="14"/>
      <c r="AHE275" s="14"/>
      <c r="AHF275" s="14"/>
      <c r="AHG275" s="14"/>
      <c r="AHH275" s="14"/>
      <c r="AHI275" s="14"/>
      <c r="AHJ275" s="14"/>
      <c r="AHK275" s="14"/>
      <c r="AHL275" s="14"/>
      <c r="AHM275" s="14"/>
      <c r="AHN275" s="14"/>
      <c r="AHO275" s="14"/>
      <c r="AHP275" s="14"/>
      <c r="AHQ275" s="14"/>
      <c r="AHR275" s="14"/>
      <c r="AHS275" s="14"/>
      <c r="AHT275" s="14"/>
      <c r="AHU275" s="14"/>
      <c r="AHV275" s="14"/>
      <c r="AHW275" s="14"/>
      <c r="AHX275" s="14"/>
      <c r="AHY275" s="14"/>
      <c r="AHZ275" s="14"/>
      <c r="AIA275" s="14"/>
      <c r="AIB275" s="14"/>
      <c r="AIC275" s="14"/>
      <c r="AID275" s="14"/>
      <c r="AIE275" s="14"/>
      <c r="AIF275" s="14"/>
      <c r="AIG275" s="14"/>
      <c r="AIH275" s="14"/>
      <c r="AII275" s="14"/>
      <c r="AIJ275" s="14"/>
      <c r="AIK275" s="14"/>
      <c r="AIL275" s="14"/>
      <c r="AIM275" s="14"/>
      <c r="AIN275" s="14"/>
      <c r="AIO275" s="14"/>
      <c r="AIP275" s="14"/>
      <c r="AIQ275" s="14"/>
      <c r="AIR275" s="14"/>
      <c r="AIS275" s="14"/>
      <c r="AIT275" s="14"/>
      <c r="AIU275" s="14"/>
      <c r="AIV275" s="14"/>
      <c r="AIW275" s="14"/>
      <c r="AIX275" s="14"/>
      <c r="AIY275" s="14"/>
      <c r="AIZ275" s="14"/>
      <c r="AJA275" s="14"/>
      <c r="AJB275" s="14"/>
      <c r="AJC275" s="14"/>
      <c r="AJD275" s="14"/>
      <c r="AJE275" s="14"/>
      <c r="AJF275" s="14"/>
      <c r="AJG275" s="14"/>
      <c r="AJH275" s="14"/>
      <c r="AJI275" s="14"/>
      <c r="AJJ275" s="14"/>
      <c r="AJK275" s="14"/>
      <c r="AJL275" s="14"/>
      <c r="AJM275" s="14"/>
      <c r="AJN275" s="14"/>
      <c r="AJO275" s="14"/>
      <c r="AJP275" s="14"/>
      <c r="AJQ275" s="14"/>
      <c r="AJR275" s="14"/>
      <c r="AJS275" s="14"/>
      <c r="AJT275" s="14"/>
      <c r="AJU275" s="14"/>
      <c r="AJV275" s="14"/>
      <c r="AJW275" s="14"/>
      <c r="AJX275" s="14"/>
      <c r="AJY275" s="14"/>
      <c r="AJZ275" s="14"/>
      <c r="AKA275" s="14"/>
      <c r="AKB275" s="14"/>
      <c r="AKC275" s="14"/>
      <c r="AKD275" s="14"/>
      <c r="AKE275" s="14"/>
      <c r="AKF275" s="14"/>
      <c r="AKG275" s="14"/>
      <c r="AKH275" s="14"/>
      <c r="AKI275" s="14"/>
      <c r="AKJ275" s="14"/>
      <c r="AKK275" s="14"/>
      <c r="AKL275" s="14"/>
      <c r="AKM275" s="14"/>
      <c r="AKN275" s="14"/>
      <c r="AKO275" s="14"/>
      <c r="AKP275" s="14"/>
      <c r="AKQ275" s="14"/>
      <c r="AKR275" s="14"/>
      <c r="AKS275" s="14"/>
      <c r="AKT275" s="14"/>
      <c r="AKU275" s="14"/>
      <c r="AKV275" s="14"/>
      <c r="AKW275" s="14"/>
      <c r="AKX275" s="14"/>
      <c r="AKY275" s="14"/>
      <c r="AKZ275" s="14"/>
      <c r="ALA275" s="14"/>
      <c r="ALB275" s="14"/>
      <c r="ALC275" s="14"/>
      <c r="ALD275" s="14"/>
      <c r="ALE275" s="14"/>
      <c r="ALF275" s="14"/>
      <c r="ALG275" s="14"/>
      <c r="ALH275" s="14"/>
      <c r="ALI275" s="14"/>
      <c r="ALJ275" s="14"/>
      <c r="ALK275" s="14"/>
      <c r="ALL275" s="14"/>
      <c r="ALM275" s="14"/>
      <c r="ALN275" s="14"/>
      <c r="ALO275" s="14"/>
      <c r="ALP275" s="14"/>
      <c r="ALQ275" s="14"/>
      <c r="ALR275" s="14"/>
      <c r="ALS275" s="14"/>
      <c r="ALT275" s="14"/>
      <c r="ALU275" s="14"/>
      <c r="ALV275" s="14"/>
      <c r="ALW275" s="14"/>
      <c r="ALX275" s="14"/>
      <c r="ALY275" s="14"/>
      <c r="ALZ275" s="14"/>
      <c r="AMA275" s="14"/>
      <c r="AMB275" s="14"/>
      <c r="AMC275" s="14"/>
      <c r="AMD275" s="14"/>
      <c r="AME275" s="14"/>
      <c r="AMF275" s="14"/>
      <c r="AMG275" s="14"/>
      <c r="AMH275" s="14"/>
      <c r="AMI275" s="14"/>
      <c r="AMJ275" s="14"/>
      <c r="AMK275" s="14"/>
      <c r="AML275" s="14"/>
      <c r="AMM275" s="14"/>
      <c r="AMN275" s="14"/>
      <c r="AMO275" s="14"/>
      <c r="AMP275" s="14"/>
      <c r="AMQ275" s="14"/>
      <c r="AMR275" s="14"/>
      <c r="AMS275" s="14"/>
      <c r="AMT275" s="14"/>
      <c r="AMU275" s="14"/>
      <c r="AMV275" s="14"/>
      <c r="AMW275" s="14"/>
      <c r="AMX275" s="14"/>
      <c r="AMY275" s="14"/>
      <c r="AMZ275" s="14"/>
      <c r="ANA275" s="14"/>
      <c r="ANB275" s="14"/>
      <c r="ANC275" s="14"/>
      <c r="AND275" s="14"/>
      <c r="ANE275" s="14"/>
      <c r="ANF275" s="14"/>
      <c r="ANG275" s="14"/>
      <c r="ANH275" s="14"/>
      <c r="ANI275" s="14"/>
      <c r="ANJ275" s="14"/>
      <c r="ANK275" s="14"/>
      <c r="ANL275" s="14"/>
      <c r="ANM275" s="14"/>
      <c r="ANN275" s="14"/>
      <c r="ANO275" s="14"/>
      <c r="ANP275" s="14"/>
      <c r="ANQ275" s="14"/>
      <c r="ANR275" s="14"/>
      <c r="ANS275" s="14"/>
      <c r="ANT275" s="14"/>
      <c r="ANU275" s="14"/>
      <c r="ANV275" s="14"/>
      <c r="ANW275" s="14"/>
      <c r="ANX275" s="14"/>
      <c r="ANY275" s="14"/>
      <c r="ANZ275" s="14"/>
      <c r="AOA275" s="14"/>
      <c r="AOB275" s="14"/>
      <c r="AOC275" s="14"/>
      <c r="AOD275" s="14"/>
      <c r="AOE275" s="14"/>
      <c r="AOF275" s="14"/>
      <c r="AOG275" s="14"/>
      <c r="AOH275" s="14"/>
      <c r="AOI275" s="14"/>
      <c r="AOJ275" s="14"/>
      <c r="AOK275" s="14"/>
      <c r="AOL275" s="14"/>
      <c r="AOM275" s="14"/>
      <c r="AON275" s="14"/>
      <c r="AOO275" s="14"/>
      <c r="AOP275" s="14"/>
      <c r="AOQ275" s="14"/>
      <c r="AOR275" s="14"/>
      <c r="AOS275" s="14"/>
      <c r="AOT275" s="14"/>
      <c r="AOU275" s="14"/>
      <c r="AOV275" s="14"/>
      <c r="AOW275" s="14"/>
      <c r="AOX275" s="14"/>
      <c r="AOY275" s="14"/>
      <c r="AOZ275" s="14"/>
      <c r="APA275" s="14"/>
      <c r="APB275" s="14"/>
      <c r="APC275" s="14"/>
      <c r="APD275" s="14"/>
      <c r="APE275" s="14"/>
      <c r="APF275" s="14"/>
      <c r="APG275" s="14"/>
      <c r="APH275" s="14"/>
      <c r="API275" s="14"/>
      <c r="APJ275" s="14"/>
      <c r="APK275" s="14"/>
      <c r="APL275" s="14"/>
      <c r="APM275" s="14"/>
      <c r="APN275" s="14"/>
      <c r="APO275" s="14"/>
      <c r="APP275" s="14"/>
      <c r="APQ275" s="14"/>
      <c r="APR275" s="14"/>
      <c r="APS275" s="14"/>
      <c r="APT275" s="14"/>
      <c r="APU275" s="14"/>
      <c r="APV275" s="14"/>
      <c r="APW275" s="14"/>
      <c r="APX275" s="14"/>
      <c r="APY275" s="14"/>
      <c r="APZ275" s="14"/>
      <c r="AQA275" s="14"/>
      <c r="AQB275" s="14"/>
      <c r="AQC275" s="14"/>
      <c r="AQD275" s="14"/>
      <c r="AQE275" s="14"/>
      <c r="AQF275" s="14"/>
      <c r="AQG275" s="14"/>
      <c r="AQH275" s="14"/>
      <c r="AQI275" s="14"/>
      <c r="AQJ275" s="14"/>
      <c r="AQK275" s="14"/>
      <c r="AQL275" s="14"/>
      <c r="AQM275" s="14"/>
      <c r="AQN275" s="14"/>
      <c r="AQO275" s="14"/>
      <c r="AQP275" s="14"/>
      <c r="AQQ275" s="14"/>
      <c r="AQR275" s="14"/>
      <c r="AQS275" s="14"/>
      <c r="AQT275" s="14"/>
      <c r="AQU275" s="14"/>
      <c r="AQV275" s="14"/>
      <c r="AQW275" s="14"/>
      <c r="AQX275" s="14"/>
      <c r="AQY275" s="14"/>
      <c r="AQZ275" s="14"/>
      <c r="ARA275" s="14"/>
      <c r="ARB275" s="14"/>
      <c r="ARC275" s="14"/>
      <c r="ARD275" s="14"/>
      <c r="ARE275" s="14"/>
      <c r="ARF275" s="14"/>
      <c r="ARG275" s="14"/>
      <c r="ARH275" s="14"/>
      <c r="ARI275" s="14"/>
      <c r="ARJ275" s="14"/>
      <c r="ARK275" s="14"/>
      <c r="ARL275" s="14"/>
      <c r="ARM275" s="14"/>
      <c r="ARN275" s="14"/>
      <c r="ARO275" s="14"/>
      <c r="ARP275" s="14"/>
      <c r="ARQ275" s="14"/>
      <c r="ARR275" s="14"/>
      <c r="ARS275" s="14"/>
      <c r="ART275" s="14"/>
      <c r="ARU275" s="14"/>
      <c r="ARV275" s="14"/>
      <c r="ARW275" s="14"/>
      <c r="ARX275" s="14"/>
      <c r="ARY275" s="14"/>
      <c r="ARZ275" s="14"/>
      <c r="ASA275" s="14"/>
      <c r="ASB275" s="14"/>
      <c r="ASC275" s="14"/>
      <c r="ASD275" s="14"/>
      <c r="ASE275" s="14"/>
      <c r="ASF275" s="14"/>
      <c r="ASG275" s="14"/>
      <c r="ASH275" s="14"/>
      <c r="ASI275" s="14"/>
      <c r="ASJ275" s="14"/>
      <c r="ASK275" s="14"/>
      <c r="ASL275" s="14"/>
      <c r="ASM275" s="14"/>
      <c r="ASN275" s="14"/>
      <c r="ASO275" s="14"/>
      <c r="ASP275" s="14"/>
      <c r="ASQ275" s="14"/>
      <c r="ASR275" s="14"/>
      <c r="ASS275" s="14"/>
      <c r="AST275" s="14"/>
      <c r="ASU275" s="14"/>
      <c r="ASV275" s="14"/>
      <c r="ASW275" s="14"/>
      <c r="ASX275" s="14"/>
      <c r="ASY275" s="14"/>
      <c r="ASZ275" s="14"/>
      <c r="ATA275" s="14"/>
      <c r="ATB275" s="14"/>
      <c r="ATC275" s="14"/>
      <c r="ATD275" s="14"/>
    </row>
    <row r="276" spans="63:1200">
      <c r="BK276" s="14" t="str">
        <f t="shared" si="2118"/>
        <v/>
      </c>
      <c r="ABO276" s="14"/>
      <c r="ABP276" s="14"/>
      <c r="ABQ276" s="14"/>
      <c r="ABR276" s="14"/>
      <c r="ABS276" s="14"/>
      <c r="ABT276" s="14"/>
      <c r="ABU276" s="14"/>
      <c r="ABV276" s="14"/>
      <c r="ABW276" s="14"/>
      <c r="ABX276" s="14"/>
      <c r="ABY276" s="14"/>
      <c r="ABZ276" s="14"/>
      <c r="ACA276" s="14"/>
      <c r="ACB276" s="14"/>
      <c r="ACC276" s="14"/>
      <c r="ACD276" s="14"/>
      <c r="ACE276" s="14"/>
      <c r="ACF276" s="14"/>
      <c r="ACG276" s="14"/>
      <c r="ACH276" s="14"/>
      <c r="ACI276" s="14"/>
      <c r="ACJ276" s="14"/>
      <c r="ACK276" s="14"/>
      <c r="ACL276" s="14"/>
      <c r="ACM276" s="14"/>
      <c r="ACN276" s="14"/>
      <c r="ACO276" s="14"/>
      <c r="ACP276" s="14"/>
      <c r="ACQ276" s="14"/>
      <c r="ACR276" s="14"/>
      <c r="ACS276" s="14"/>
      <c r="ACT276" s="14"/>
      <c r="ACU276" s="14"/>
      <c r="ACV276" s="14"/>
      <c r="ACW276" s="14"/>
      <c r="ACX276" s="14"/>
      <c r="ACY276" s="14"/>
      <c r="ACZ276" s="14"/>
      <c r="ADA276" s="14"/>
      <c r="ADB276" s="14"/>
      <c r="ADC276" s="14"/>
      <c r="ADD276" s="14"/>
      <c r="ADE276" s="14"/>
      <c r="ADF276" s="14"/>
      <c r="ADG276" s="14"/>
      <c r="ADH276" s="14"/>
      <c r="ADI276" s="14"/>
      <c r="ADJ276" s="14"/>
      <c r="ADK276" s="14"/>
      <c r="ADL276" s="14"/>
      <c r="ADM276" s="14"/>
      <c r="ADN276" s="14"/>
      <c r="ADO276" s="14"/>
      <c r="ADP276" s="14"/>
      <c r="ADQ276" s="14"/>
      <c r="ADR276" s="14"/>
      <c r="ADS276" s="14"/>
      <c r="ADT276" s="14"/>
      <c r="ADU276" s="14"/>
      <c r="ADV276" s="14"/>
      <c r="ADW276" s="14"/>
      <c r="ADX276" s="14"/>
      <c r="ADY276" s="14"/>
      <c r="ADZ276" s="14"/>
      <c r="AEA276" s="14"/>
      <c r="AEB276" s="14"/>
      <c r="AEC276" s="14"/>
      <c r="AED276" s="14"/>
      <c r="AEE276" s="14"/>
      <c r="AEF276" s="14"/>
      <c r="AEG276" s="14"/>
      <c r="AEH276" s="14"/>
      <c r="AEI276" s="14"/>
      <c r="AEJ276" s="14"/>
      <c r="AEK276" s="14"/>
      <c r="AEL276" s="14"/>
      <c r="AEM276" s="14"/>
      <c r="AEN276" s="14"/>
      <c r="AEO276" s="14"/>
      <c r="AEP276" s="14"/>
      <c r="AEQ276" s="14"/>
      <c r="AER276" s="14"/>
      <c r="AES276" s="14"/>
      <c r="AET276" s="14"/>
      <c r="AEU276" s="14"/>
      <c r="AEV276" s="14"/>
      <c r="AEW276" s="14"/>
      <c r="AEX276" s="14"/>
      <c r="AEY276" s="14"/>
      <c r="AEZ276" s="14"/>
      <c r="AFA276" s="14"/>
      <c r="AFB276" s="14"/>
      <c r="AFC276" s="14"/>
      <c r="AFD276" s="14"/>
      <c r="AFE276" s="14"/>
      <c r="AFF276" s="14"/>
      <c r="AFG276" s="14"/>
      <c r="AFH276" s="14"/>
      <c r="AFI276" s="14"/>
      <c r="AFJ276" s="14"/>
      <c r="AFK276" s="14"/>
      <c r="AFL276" s="14"/>
      <c r="AFM276" s="14"/>
      <c r="AFN276" s="14"/>
      <c r="AFO276" s="14"/>
      <c r="AFP276" s="14"/>
      <c r="AFQ276" s="14"/>
      <c r="AFR276" s="14"/>
      <c r="AFS276" s="14"/>
      <c r="AFT276" s="14"/>
      <c r="AFU276" s="14"/>
      <c r="AFV276" s="14"/>
      <c r="AFW276" s="14"/>
      <c r="AFX276" s="14"/>
      <c r="AFY276" s="14"/>
      <c r="AFZ276" s="14"/>
      <c r="AGA276" s="14"/>
      <c r="AGB276" s="14"/>
      <c r="AGC276" s="14"/>
      <c r="AGD276" s="14"/>
      <c r="AGE276" s="14"/>
      <c r="AGF276" s="14"/>
      <c r="AGG276" s="14"/>
      <c r="AGH276" s="14"/>
      <c r="AGI276" s="14"/>
      <c r="AGJ276" s="14"/>
      <c r="AGK276" s="14"/>
      <c r="AGL276" s="14"/>
      <c r="AGM276" s="14"/>
      <c r="AGN276" s="14"/>
      <c r="AGO276" s="14"/>
      <c r="AGP276" s="14"/>
      <c r="AGQ276" s="14"/>
      <c r="AGR276" s="14"/>
      <c r="AGS276" s="14"/>
      <c r="AGT276" s="14"/>
      <c r="AGU276" s="14"/>
      <c r="AGV276" s="14"/>
      <c r="AGW276" s="14"/>
      <c r="AGX276" s="14"/>
      <c r="AGY276" s="14"/>
      <c r="AGZ276" s="14"/>
      <c r="AHA276" s="14"/>
      <c r="AHB276" s="14"/>
      <c r="AHC276" s="14"/>
      <c r="AHD276" s="14"/>
      <c r="AHE276" s="14"/>
      <c r="AHF276" s="14"/>
      <c r="AHG276" s="14"/>
      <c r="AHH276" s="14"/>
      <c r="AHI276" s="14"/>
      <c r="AHJ276" s="14"/>
      <c r="AHK276" s="14"/>
      <c r="AHL276" s="14"/>
      <c r="AHM276" s="14"/>
      <c r="AHN276" s="14"/>
      <c r="AHO276" s="14"/>
      <c r="AHP276" s="14"/>
      <c r="AHQ276" s="14"/>
      <c r="AHR276" s="14"/>
      <c r="AHS276" s="14"/>
      <c r="AHT276" s="14"/>
      <c r="AHU276" s="14"/>
      <c r="AHV276" s="14"/>
      <c r="AHW276" s="14"/>
      <c r="AHX276" s="14"/>
      <c r="AHY276" s="14"/>
      <c r="AHZ276" s="14"/>
      <c r="AIA276" s="14"/>
      <c r="AIB276" s="14"/>
      <c r="AIC276" s="14"/>
      <c r="AID276" s="14"/>
      <c r="AIE276" s="14"/>
      <c r="AIF276" s="14"/>
      <c r="AIG276" s="14"/>
      <c r="AIH276" s="14"/>
      <c r="AII276" s="14"/>
      <c r="AIJ276" s="14"/>
      <c r="AIK276" s="14"/>
      <c r="AIL276" s="14"/>
      <c r="AIM276" s="14"/>
      <c r="AIN276" s="14"/>
      <c r="AIO276" s="14"/>
      <c r="AIP276" s="14"/>
      <c r="AIQ276" s="14"/>
      <c r="AIR276" s="14"/>
      <c r="AIS276" s="14"/>
      <c r="AIT276" s="14"/>
      <c r="AIU276" s="14"/>
      <c r="AIV276" s="14"/>
      <c r="AIW276" s="14"/>
      <c r="AIX276" s="14"/>
      <c r="AIY276" s="14"/>
      <c r="AIZ276" s="14"/>
      <c r="AJA276" s="14"/>
      <c r="AJB276" s="14"/>
      <c r="AJC276" s="14"/>
      <c r="AJD276" s="14"/>
      <c r="AJE276" s="14"/>
      <c r="AJF276" s="14"/>
      <c r="AJG276" s="14"/>
      <c r="AJH276" s="14"/>
      <c r="AJI276" s="14"/>
      <c r="AJJ276" s="14"/>
      <c r="AJK276" s="14"/>
      <c r="AJL276" s="14"/>
      <c r="AJM276" s="14"/>
      <c r="AJN276" s="14"/>
      <c r="AJO276" s="14"/>
      <c r="AJP276" s="14"/>
      <c r="AJQ276" s="14"/>
      <c r="AJR276" s="14"/>
      <c r="AJS276" s="14"/>
      <c r="AJT276" s="14"/>
      <c r="AJU276" s="14"/>
      <c r="AJV276" s="14"/>
      <c r="AJW276" s="14"/>
      <c r="AJX276" s="14"/>
      <c r="AJY276" s="14"/>
      <c r="AJZ276" s="14"/>
      <c r="AKA276" s="14"/>
      <c r="AKB276" s="14"/>
      <c r="AKC276" s="14"/>
      <c r="AKD276" s="14"/>
      <c r="AKE276" s="14"/>
      <c r="AKF276" s="14"/>
      <c r="AKG276" s="14"/>
      <c r="AKH276" s="14"/>
      <c r="AKI276" s="14"/>
      <c r="AKJ276" s="14"/>
      <c r="AKK276" s="14"/>
      <c r="AKL276" s="14"/>
      <c r="AKM276" s="14"/>
      <c r="AKN276" s="14"/>
      <c r="AKO276" s="14"/>
      <c r="AKP276" s="14"/>
      <c r="AKQ276" s="14"/>
      <c r="AKR276" s="14"/>
      <c r="AKS276" s="14"/>
      <c r="AKT276" s="14"/>
      <c r="AKU276" s="14"/>
      <c r="AKV276" s="14"/>
      <c r="AKW276" s="14"/>
      <c r="AKX276" s="14"/>
      <c r="AKY276" s="14"/>
      <c r="AKZ276" s="14"/>
      <c r="ALA276" s="14"/>
      <c r="ALB276" s="14"/>
      <c r="ALC276" s="14"/>
      <c r="ALD276" s="14"/>
      <c r="ALE276" s="14"/>
      <c r="ALF276" s="14"/>
      <c r="ALG276" s="14"/>
      <c r="ALH276" s="14"/>
      <c r="ALI276" s="14"/>
      <c r="ALJ276" s="14"/>
      <c r="ALK276" s="14"/>
      <c r="ALL276" s="14"/>
      <c r="ALM276" s="14"/>
      <c r="ALN276" s="14"/>
      <c r="ALO276" s="14"/>
      <c r="ALP276" s="14"/>
      <c r="ALQ276" s="14"/>
      <c r="ALR276" s="14"/>
      <c r="ALS276" s="14"/>
      <c r="ALT276" s="14"/>
      <c r="ALU276" s="14"/>
      <c r="ALV276" s="14"/>
      <c r="ALW276" s="14"/>
      <c r="ALX276" s="14"/>
      <c r="ALY276" s="14"/>
      <c r="ALZ276" s="14"/>
      <c r="AMA276" s="14"/>
      <c r="AMB276" s="14"/>
      <c r="AMC276" s="14"/>
      <c r="AMD276" s="14"/>
      <c r="AME276" s="14"/>
      <c r="AMF276" s="14"/>
      <c r="AMG276" s="14"/>
      <c r="AMH276" s="14"/>
      <c r="AMI276" s="14"/>
      <c r="AMJ276" s="14"/>
      <c r="AMK276" s="14"/>
      <c r="AML276" s="14"/>
      <c r="AMM276" s="14"/>
      <c r="AMN276" s="14"/>
      <c r="AMO276" s="14"/>
      <c r="AMP276" s="14"/>
      <c r="AMQ276" s="14"/>
      <c r="AMR276" s="14"/>
      <c r="AMS276" s="14"/>
      <c r="AMT276" s="14"/>
      <c r="AMU276" s="14"/>
      <c r="AMV276" s="14"/>
      <c r="AMW276" s="14"/>
      <c r="AMX276" s="14"/>
      <c r="AMY276" s="14"/>
      <c r="AMZ276" s="14"/>
      <c r="ANA276" s="14"/>
      <c r="ANB276" s="14"/>
      <c r="ANC276" s="14"/>
      <c r="AND276" s="14"/>
      <c r="ANE276" s="14"/>
      <c r="ANF276" s="14"/>
      <c r="ANG276" s="14"/>
      <c r="ANH276" s="14"/>
      <c r="ANI276" s="14"/>
      <c r="ANJ276" s="14"/>
      <c r="ANK276" s="14"/>
      <c r="ANL276" s="14"/>
      <c r="ANM276" s="14"/>
      <c r="ANN276" s="14"/>
      <c r="ANO276" s="14"/>
      <c r="ANP276" s="14"/>
      <c r="ANQ276" s="14"/>
      <c r="ANR276" s="14"/>
      <c r="ANS276" s="14"/>
      <c r="ANT276" s="14"/>
      <c r="ANU276" s="14"/>
      <c r="ANV276" s="14"/>
      <c r="ANW276" s="14"/>
      <c r="ANX276" s="14"/>
      <c r="ANY276" s="14"/>
      <c r="ANZ276" s="14"/>
      <c r="AOA276" s="14"/>
      <c r="AOB276" s="14"/>
      <c r="AOC276" s="14"/>
      <c r="AOD276" s="14"/>
      <c r="AOE276" s="14"/>
      <c r="AOF276" s="14"/>
      <c r="AOG276" s="14"/>
      <c r="AOH276" s="14"/>
      <c r="AOI276" s="14"/>
      <c r="AOJ276" s="14"/>
      <c r="AOK276" s="14"/>
      <c r="AOL276" s="14"/>
      <c r="AOM276" s="14"/>
      <c r="AON276" s="14"/>
      <c r="AOO276" s="14"/>
      <c r="AOP276" s="14"/>
      <c r="AOQ276" s="14"/>
      <c r="AOR276" s="14"/>
      <c r="AOS276" s="14"/>
      <c r="AOT276" s="14"/>
      <c r="AOU276" s="14"/>
      <c r="AOV276" s="14"/>
      <c r="AOW276" s="14"/>
      <c r="AOX276" s="14"/>
      <c r="AOY276" s="14"/>
      <c r="AOZ276" s="14"/>
      <c r="APA276" s="14"/>
      <c r="APB276" s="14"/>
      <c r="APC276" s="14"/>
      <c r="APD276" s="14"/>
      <c r="APE276" s="14"/>
      <c r="APF276" s="14"/>
      <c r="APG276" s="14"/>
      <c r="APH276" s="14"/>
      <c r="API276" s="14"/>
      <c r="APJ276" s="14"/>
      <c r="APK276" s="14"/>
      <c r="APL276" s="14"/>
      <c r="APM276" s="14"/>
      <c r="APN276" s="14"/>
      <c r="APO276" s="14"/>
      <c r="APP276" s="14"/>
      <c r="APQ276" s="14"/>
      <c r="APR276" s="14"/>
      <c r="APS276" s="14"/>
      <c r="APT276" s="14"/>
      <c r="APU276" s="14"/>
      <c r="APV276" s="14"/>
      <c r="APW276" s="14"/>
      <c r="APX276" s="14"/>
      <c r="APY276" s="14"/>
      <c r="APZ276" s="14"/>
      <c r="AQA276" s="14"/>
      <c r="AQB276" s="14"/>
      <c r="AQC276" s="14"/>
      <c r="AQD276" s="14"/>
      <c r="AQE276" s="14"/>
      <c r="AQF276" s="14"/>
      <c r="AQG276" s="14"/>
      <c r="AQH276" s="14"/>
      <c r="AQI276" s="14"/>
      <c r="AQJ276" s="14"/>
      <c r="AQK276" s="14"/>
      <c r="AQL276" s="14"/>
      <c r="AQM276" s="14"/>
      <c r="AQN276" s="14"/>
      <c r="AQO276" s="14"/>
      <c r="AQP276" s="14"/>
      <c r="AQQ276" s="14"/>
      <c r="AQR276" s="14"/>
      <c r="AQS276" s="14"/>
      <c r="AQT276" s="14"/>
      <c r="AQU276" s="14"/>
      <c r="AQV276" s="14"/>
      <c r="AQW276" s="14"/>
      <c r="AQX276" s="14"/>
      <c r="AQY276" s="14"/>
      <c r="AQZ276" s="14"/>
      <c r="ARA276" s="14"/>
      <c r="ARB276" s="14"/>
      <c r="ARC276" s="14"/>
      <c r="ARD276" s="14"/>
      <c r="ARE276" s="14"/>
      <c r="ARF276" s="14"/>
      <c r="ARG276" s="14"/>
      <c r="ARH276" s="14"/>
      <c r="ARI276" s="14"/>
      <c r="ARJ276" s="14"/>
      <c r="ARK276" s="14"/>
      <c r="ARL276" s="14"/>
      <c r="ARM276" s="14"/>
      <c r="ARN276" s="14"/>
      <c r="ARO276" s="14"/>
      <c r="ARP276" s="14"/>
      <c r="ARQ276" s="14"/>
      <c r="ARR276" s="14"/>
      <c r="ARS276" s="14"/>
      <c r="ART276" s="14"/>
      <c r="ARU276" s="14"/>
      <c r="ARV276" s="14"/>
      <c r="ARW276" s="14"/>
      <c r="ARX276" s="14"/>
      <c r="ARY276" s="14"/>
      <c r="ARZ276" s="14"/>
      <c r="ASA276" s="14"/>
      <c r="ASB276" s="14"/>
      <c r="ASC276" s="14"/>
      <c r="ASD276" s="14"/>
      <c r="ASE276" s="14"/>
      <c r="ASF276" s="14"/>
      <c r="ASG276" s="14"/>
      <c r="ASH276" s="14"/>
      <c r="ASI276" s="14"/>
      <c r="ASJ276" s="14"/>
      <c r="ASK276" s="14"/>
      <c r="ASL276" s="14"/>
      <c r="ASM276" s="14"/>
      <c r="ASN276" s="14"/>
      <c r="ASO276" s="14"/>
      <c r="ASP276" s="14"/>
      <c r="ASQ276" s="14"/>
      <c r="ASR276" s="14"/>
      <c r="ASS276" s="14"/>
      <c r="AST276" s="14"/>
      <c r="ASU276" s="14"/>
      <c r="ASV276" s="14"/>
      <c r="ASW276" s="14"/>
      <c r="ASX276" s="14"/>
      <c r="ASY276" s="14"/>
      <c r="ASZ276" s="14"/>
      <c r="ATA276" s="14"/>
      <c r="ATB276" s="14"/>
      <c r="ATC276" s="14"/>
      <c r="ATD276" s="14"/>
    </row>
    <row r="277" spans="63:1200">
      <c r="BK277" s="14" t="str">
        <f t="shared" si="2118"/>
        <v/>
      </c>
      <c r="ABO277" s="14"/>
      <c r="ABP277" s="14"/>
      <c r="ABQ277" s="14"/>
      <c r="ABR277" s="14"/>
      <c r="ABS277" s="14"/>
      <c r="ABT277" s="14"/>
      <c r="ABU277" s="14"/>
      <c r="ABV277" s="14"/>
      <c r="ABW277" s="14"/>
      <c r="ABX277" s="14"/>
      <c r="ABY277" s="14"/>
      <c r="ABZ277" s="14"/>
      <c r="ACA277" s="14"/>
      <c r="ACB277" s="14"/>
      <c r="ACC277" s="14"/>
      <c r="ACD277" s="14"/>
      <c r="ACE277" s="14"/>
      <c r="ACF277" s="14"/>
      <c r="ACG277" s="14"/>
      <c r="ACH277" s="14"/>
      <c r="ACI277" s="14"/>
      <c r="ACJ277" s="14"/>
      <c r="ACK277" s="14"/>
      <c r="ACL277" s="14"/>
      <c r="ACM277" s="14"/>
      <c r="ACN277" s="14"/>
      <c r="ACO277" s="14"/>
      <c r="ACP277" s="14"/>
      <c r="ACQ277" s="14"/>
      <c r="ACR277" s="14"/>
      <c r="ACS277" s="14"/>
      <c r="ACT277" s="14"/>
      <c r="ACU277" s="14"/>
      <c r="ACV277" s="14"/>
      <c r="ACW277" s="14"/>
      <c r="ACX277" s="14"/>
      <c r="ACY277" s="14"/>
      <c r="ACZ277" s="14"/>
      <c r="ADA277" s="14"/>
      <c r="ADB277" s="14"/>
      <c r="ADC277" s="14"/>
      <c r="ADD277" s="14"/>
      <c r="ADE277" s="14"/>
      <c r="ADF277" s="14"/>
      <c r="ADG277" s="14"/>
      <c r="ADH277" s="14"/>
      <c r="ADI277" s="14"/>
      <c r="ADJ277" s="14"/>
      <c r="ADK277" s="14"/>
      <c r="ADL277" s="14"/>
      <c r="ADM277" s="14"/>
      <c r="ADN277" s="14"/>
      <c r="ADO277" s="14"/>
      <c r="ADP277" s="14"/>
      <c r="ADQ277" s="14"/>
      <c r="ADR277" s="14"/>
      <c r="ADS277" s="14"/>
      <c r="ADT277" s="14"/>
      <c r="ADU277" s="14"/>
      <c r="ADV277" s="14"/>
      <c r="ADW277" s="14"/>
      <c r="ADX277" s="14"/>
      <c r="ADY277" s="14"/>
      <c r="ADZ277" s="14"/>
      <c r="AEA277" s="14"/>
      <c r="AEB277" s="14"/>
      <c r="AEC277" s="14"/>
      <c r="AED277" s="14"/>
      <c r="AEE277" s="14"/>
      <c r="AEF277" s="14"/>
      <c r="AEG277" s="14"/>
      <c r="AEH277" s="14"/>
      <c r="AEI277" s="14"/>
      <c r="AEJ277" s="14"/>
      <c r="AEK277" s="14"/>
      <c r="AEL277" s="14"/>
      <c r="AEM277" s="14"/>
      <c r="AEN277" s="14"/>
      <c r="AEO277" s="14"/>
      <c r="AEP277" s="14"/>
      <c r="AEQ277" s="14"/>
      <c r="AER277" s="14"/>
      <c r="AES277" s="14"/>
      <c r="AET277" s="14"/>
      <c r="AEU277" s="14"/>
      <c r="AEV277" s="14"/>
      <c r="AEW277" s="14"/>
      <c r="AEX277" s="14"/>
      <c r="AEY277" s="14"/>
      <c r="AEZ277" s="14"/>
      <c r="AFA277" s="14"/>
      <c r="AFB277" s="14"/>
      <c r="AFC277" s="14"/>
      <c r="AFD277" s="14"/>
      <c r="AFE277" s="14"/>
      <c r="AFF277" s="14"/>
      <c r="AFG277" s="14"/>
      <c r="AFH277" s="14"/>
      <c r="AFI277" s="14"/>
      <c r="AFJ277" s="14"/>
      <c r="AFK277" s="14"/>
      <c r="AFL277" s="14"/>
      <c r="AFM277" s="14"/>
      <c r="AFN277" s="14"/>
      <c r="AFO277" s="14"/>
      <c r="AFP277" s="14"/>
      <c r="AFQ277" s="14"/>
      <c r="AFR277" s="14"/>
      <c r="AFS277" s="14"/>
      <c r="AFT277" s="14"/>
      <c r="AFU277" s="14"/>
      <c r="AFV277" s="14"/>
      <c r="AFW277" s="14"/>
      <c r="AFX277" s="14"/>
      <c r="AFY277" s="14"/>
      <c r="AFZ277" s="14"/>
      <c r="AGA277" s="14"/>
      <c r="AGB277" s="14"/>
      <c r="AGC277" s="14"/>
      <c r="AGD277" s="14"/>
      <c r="AGE277" s="14"/>
      <c r="AGF277" s="14"/>
      <c r="AGG277" s="14"/>
      <c r="AGH277" s="14"/>
      <c r="AGI277" s="14"/>
      <c r="AGJ277" s="14"/>
      <c r="AGK277" s="14"/>
      <c r="AGL277" s="14"/>
      <c r="AGM277" s="14"/>
      <c r="AGN277" s="14"/>
      <c r="AGO277" s="14"/>
      <c r="AGP277" s="14"/>
      <c r="AGQ277" s="14"/>
      <c r="AGR277" s="14"/>
      <c r="AGS277" s="14"/>
      <c r="AGT277" s="14"/>
      <c r="AGU277" s="14"/>
      <c r="AGV277" s="14"/>
      <c r="AGW277" s="14"/>
      <c r="AGX277" s="14"/>
      <c r="AGY277" s="14"/>
      <c r="AGZ277" s="14"/>
      <c r="AHA277" s="14"/>
      <c r="AHB277" s="14"/>
      <c r="AHC277" s="14"/>
      <c r="AHD277" s="14"/>
      <c r="AHE277" s="14"/>
      <c r="AHF277" s="14"/>
      <c r="AHG277" s="14"/>
      <c r="AHH277" s="14"/>
      <c r="AHI277" s="14"/>
      <c r="AHJ277" s="14"/>
      <c r="AHK277" s="14"/>
      <c r="AHL277" s="14"/>
      <c r="AHM277" s="14"/>
      <c r="AHN277" s="14"/>
      <c r="AHO277" s="14"/>
      <c r="AHP277" s="14"/>
      <c r="AHQ277" s="14"/>
      <c r="AHR277" s="14"/>
      <c r="AHS277" s="14"/>
      <c r="AHT277" s="14"/>
      <c r="AHU277" s="14"/>
      <c r="AHV277" s="14"/>
      <c r="AHW277" s="14"/>
      <c r="AHX277" s="14"/>
      <c r="AHY277" s="14"/>
      <c r="AHZ277" s="14"/>
      <c r="AIA277" s="14"/>
      <c r="AIB277" s="14"/>
      <c r="AIC277" s="14"/>
      <c r="AID277" s="14"/>
      <c r="AIE277" s="14"/>
      <c r="AIF277" s="14"/>
      <c r="AIG277" s="14"/>
      <c r="AIH277" s="14"/>
      <c r="AII277" s="14"/>
      <c r="AIJ277" s="14"/>
      <c r="AIK277" s="14"/>
      <c r="AIL277" s="14"/>
      <c r="AIM277" s="14"/>
      <c r="AIN277" s="14"/>
      <c r="AIO277" s="14"/>
      <c r="AIP277" s="14"/>
      <c r="AIQ277" s="14"/>
      <c r="AIR277" s="14"/>
      <c r="AIS277" s="14"/>
      <c r="AIT277" s="14"/>
      <c r="AIU277" s="14"/>
      <c r="AIV277" s="14"/>
      <c r="AIW277" s="14"/>
      <c r="AIX277" s="14"/>
      <c r="AIY277" s="14"/>
      <c r="AIZ277" s="14"/>
      <c r="AJA277" s="14"/>
      <c r="AJB277" s="14"/>
      <c r="AJC277" s="14"/>
      <c r="AJD277" s="14"/>
      <c r="AJE277" s="14"/>
      <c r="AJF277" s="14"/>
      <c r="AJG277" s="14"/>
      <c r="AJH277" s="14"/>
      <c r="AJI277" s="14"/>
      <c r="AJJ277" s="14"/>
      <c r="AJK277" s="14"/>
      <c r="AJL277" s="14"/>
      <c r="AJM277" s="14"/>
      <c r="AJN277" s="14"/>
      <c r="AJO277" s="14"/>
      <c r="AJP277" s="14"/>
      <c r="AJQ277" s="14"/>
      <c r="AJR277" s="14"/>
      <c r="AJS277" s="14"/>
      <c r="AJT277" s="14"/>
      <c r="AJU277" s="14"/>
      <c r="AJV277" s="14"/>
      <c r="AJW277" s="14"/>
      <c r="AJX277" s="14"/>
      <c r="AJY277" s="14"/>
      <c r="AJZ277" s="14"/>
      <c r="AKA277" s="14"/>
      <c r="AKB277" s="14"/>
      <c r="AKC277" s="14"/>
      <c r="AKD277" s="14"/>
      <c r="AKE277" s="14"/>
      <c r="AKF277" s="14"/>
      <c r="AKG277" s="14"/>
      <c r="AKH277" s="14"/>
      <c r="AKI277" s="14"/>
      <c r="AKJ277" s="14"/>
      <c r="AKK277" s="14"/>
      <c r="AKL277" s="14"/>
      <c r="AKM277" s="14"/>
      <c r="AKN277" s="14"/>
      <c r="AKO277" s="14"/>
      <c r="AKP277" s="14"/>
      <c r="AKQ277" s="14"/>
      <c r="AKR277" s="14"/>
      <c r="AKS277" s="14"/>
      <c r="AKT277" s="14"/>
      <c r="AKU277" s="14"/>
      <c r="AKV277" s="14"/>
      <c r="AKW277" s="14"/>
      <c r="AKX277" s="14"/>
      <c r="AKY277" s="14"/>
      <c r="AKZ277" s="14"/>
      <c r="ALA277" s="14"/>
      <c r="ALB277" s="14"/>
      <c r="ALC277" s="14"/>
      <c r="ALD277" s="14"/>
      <c r="ALE277" s="14"/>
      <c r="ALF277" s="14"/>
      <c r="ALG277" s="14"/>
      <c r="ALH277" s="14"/>
      <c r="ALI277" s="14"/>
      <c r="ALJ277" s="14"/>
      <c r="ALK277" s="14"/>
      <c r="ALL277" s="14"/>
      <c r="ALM277" s="14"/>
      <c r="ALN277" s="14"/>
      <c r="ALO277" s="14"/>
      <c r="ALP277" s="14"/>
      <c r="ALQ277" s="14"/>
      <c r="ALR277" s="14"/>
      <c r="ALS277" s="14"/>
      <c r="ALT277" s="14"/>
      <c r="ALU277" s="14"/>
      <c r="ALV277" s="14"/>
      <c r="ALW277" s="14"/>
      <c r="ALX277" s="14"/>
      <c r="ALY277" s="14"/>
      <c r="ALZ277" s="14"/>
      <c r="AMA277" s="14"/>
      <c r="AMB277" s="14"/>
      <c r="AMC277" s="14"/>
      <c r="AMD277" s="14"/>
      <c r="AME277" s="14"/>
      <c r="AMF277" s="14"/>
      <c r="AMG277" s="14"/>
      <c r="AMH277" s="14"/>
      <c r="AMI277" s="14"/>
      <c r="AMJ277" s="14"/>
      <c r="AMK277" s="14"/>
      <c r="AML277" s="14"/>
      <c r="AMM277" s="14"/>
      <c r="AMN277" s="14"/>
      <c r="AMO277" s="14"/>
      <c r="AMP277" s="14"/>
      <c r="AMQ277" s="14"/>
      <c r="AMR277" s="14"/>
      <c r="AMS277" s="14"/>
      <c r="AMT277" s="14"/>
      <c r="AMU277" s="14"/>
      <c r="AMV277" s="14"/>
      <c r="AMW277" s="14"/>
      <c r="AMX277" s="14"/>
      <c r="AMY277" s="14"/>
      <c r="AMZ277" s="14"/>
      <c r="ANA277" s="14"/>
      <c r="ANB277" s="14"/>
      <c r="ANC277" s="14"/>
      <c r="AND277" s="14"/>
      <c r="ANE277" s="14"/>
      <c r="ANF277" s="14"/>
      <c r="ANG277" s="14"/>
      <c r="ANH277" s="14"/>
      <c r="ANI277" s="14"/>
      <c r="ANJ277" s="14"/>
      <c r="ANK277" s="14"/>
      <c r="ANL277" s="14"/>
      <c r="ANM277" s="14"/>
      <c r="ANN277" s="14"/>
      <c r="ANO277" s="14"/>
      <c r="ANP277" s="14"/>
      <c r="ANQ277" s="14"/>
      <c r="ANR277" s="14"/>
      <c r="ANS277" s="14"/>
      <c r="ANT277" s="14"/>
      <c r="ANU277" s="14"/>
      <c r="ANV277" s="14"/>
      <c r="ANW277" s="14"/>
      <c r="ANX277" s="14"/>
      <c r="ANY277" s="14"/>
      <c r="ANZ277" s="14"/>
      <c r="AOA277" s="14"/>
      <c r="AOB277" s="14"/>
      <c r="AOC277" s="14"/>
      <c r="AOD277" s="14"/>
      <c r="AOE277" s="14"/>
      <c r="AOF277" s="14"/>
      <c r="AOG277" s="14"/>
      <c r="AOH277" s="14"/>
      <c r="AOI277" s="14"/>
      <c r="AOJ277" s="14"/>
      <c r="AOK277" s="14"/>
      <c r="AOL277" s="14"/>
      <c r="AOM277" s="14"/>
      <c r="AON277" s="14"/>
      <c r="AOO277" s="14"/>
      <c r="AOP277" s="14"/>
      <c r="AOQ277" s="14"/>
      <c r="AOR277" s="14"/>
      <c r="AOS277" s="14"/>
      <c r="AOT277" s="14"/>
      <c r="AOU277" s="14"/>
      <c r="AOV277" s="14"/>
      <c r="AOW277" s="14"/>
      <c r="AOX277" s="14"/>
      <c r="AOY277" s="14"/>
      <c r="AOZ277" s="14"/>
      <c r="APA277" s="14"/>
      <c r="APB277" s="14"/>
      <c r="APC277" s="14"/>
      <c r="APD277" s="14"/>
      <c r="APE277" s="14"/>
      <c r="APF277" s="14"/>
      <c r="APG277" s="14"/>
      <c r="APH277" s="14"/>
      <c r="API277" s="14"/>
      <c r="APJ277" s="14"/>
      <c r="APK277" s="14"/>
      <c r="APL277" s="14"/>
      <c r="APM277" s="14"/>
      <c r="APN277" s="14"/>
      <c r="APO277" s="14"/>
      <c r="APP277" s="14"/>
      <c r="APQ277" s="14"/>
      <c r="APR277" s="14"/>
      <c r="APS277" s="14"/>
      <c r="APT277" s="14"/>
      <c r="APU277" s="14"/>
      <c r="APV277" s="14"/>
      <c r="APW277" s="14"/>
      <c r="APX277" s="14"/>
      <c r="APY277" s="14"/>
      <c r="APZ277" s="14"/>
      <c r="AQA277" s="14"/>
      <c r="AQB277" s="14"/>
      <c r="AQC277" s="14"/>
      <c r="AQD277" s="14"/>
      <c r="AQE277" s="14"/>
      <c r="AQF277" s="14"/>
      <c r="AQG277" s="14"/>
      <c r="AQH277" s="14"/>
      <c r="AQI277" s="14"/>
      <c r="AQJ277" s="14"/>
      <c r="AQK277" s="14"/>
      <c r="AQL277" s="14"/>
      <c r="AQM277" s="14"/>
      <c r="AQN277" s="14"/>
      <c r="AQO277" s="14"/>
      <c r="AQP277" s="14"/>
      <c r="AQQ277" s="14"/>
      <c r="AQR277" s="14"/>
      <c r="AQS277" s="14"/>
      <c r="AQT277" s="14"/>
      <c r="AQU277" s="14"/>
      <c r="AQV277" s="14"/>
      <c r="AQW277" s="14"/>
      <c r="AQX277" s="14"/>
      <c r="AQY277" s="14"/>
      <c r="AQZ277" s="14"/>
      <c r="ARA277" s="14"/>
      <c r="ARB277" s="14"/>
      <c r="ARC277" s="14"/>
      <c r="ARD277" s="14"/>
      <c r="ARE277" s="14"/>
      <c r="ARF277" s="14"/>
      <c r="ARG277" s="14"/>
      <c r="ARH277" s="14"/>
      <c r="ARI277" s="14"/>
      <c r="ARJ277" s="14"/>
      <c r="ARK277" s="14"/>
      <c r="ARL277" s="14"/>
      <c r="ARM277" s="14"/>
      <c r="ARN277" s="14"/>
      <c r="ARO277" s="14"/>
      <c r="ARP277" s="14"/>
      <c r="ARQ277" s="14"/>
      <c r="ARR277" s="14"/>
      <c r="ARS277" s="14"/>
      <c r="ART277" s="14"/>
      <c r="ARU277" s="14"/>
      <c r="ARV277" s="14"/>
      <c r="ARW277" s="14"/>
      <c r="ARX277" s="14"/>
      <c r="ARY277" s="14"/>
      <c r="ARZ277" s="14"/>
      <c r="ASA277" s="14"/>
      <c r="ASB277" s="14"/>
      <c r="ASC277" s="14"/>
      <c r="ASD277" s="14"/>
      <c r="ASE277" s="14"/>
      <c r="ASF277" s="14"/>
      <c r="ASG277" s="14"/>
      <c r="ASH277" s="14"/>
      <c r="ASI277" s="14"/>
      <c r="ASJ277" s="14"/>
      <c r="ASK277" s="14"/>
      <c r="ASL277" s="14"/>
      <c r="ASM277" s="14"/>
      <c r="ASN277" s="14"/>
      <c r="ASO277" s="14"/>
      <c r="ASP277" s="14"/>
      <c r="ASQ277" s="14"/>
      <c r="ASR277" s="14"/>
      <c r="ASS277" s="14"/>
      <c r="AST277" s="14"/>
      <c r="ASU277" s="14"/>
      <c r="ASV277" s="14"/>
      <c r="ASW277" s="14"/>
      <c r="ASX277" s="14"/>
      <c r="ASY277" s="14"/>
      <c r="ASZ277" s="14"/>
      <c r="ATA277" s="14"/>
      <c r="ATB277" s="14"/>
      <c r="ATC277" s="14"/>
      <c r="ATD277" s="14"/>
    </row>
    <row r="278" spans="63:1200">
      <c r="BK278" s="14" t="str">
        <f t="shared" si="2118"/>
        <v/>
      </c>
      <c r="ABO278" s="14"/>
      <c r="ABP278" s="14"/>
      <c r="ABQ278" s="14"/>
      <c r="ABR278" s="14"/>
      <c r="ABS278" s="14"/>
      <c r="ABT278" s="14"/>
      <c r="ABU278" s="14"/>
      <c r="ABV278" s="14"/>
      <c r="ABW278" s="14"/>
      <c r="ABX278" s="14"/>
      <c r="ABY278" s="14"/>
      <c r="ABZ278" s="14"/>
      <c r="ACA278" s="14"/>
      <c r="ACB278" s="14"/>
      <c r="ACC278" s="14"/>
      <c r="ACD278" s="14"/>
      <c r="ACE278" s="14"/>
      <c r="ACF278" s="14"/>
      <c r="ACG278" s="14"/>
      <c r="ACH278" s="14"/>
      <c r="ACI278" s="14"/>
      <c r="ACJ278" s="14"/>
      <c r="ACK278" s="14"/>
      <c r="ACL278" s="14"/>
      <c r="ACM278" s="14"/>
      <c r="ACN278" s="14"/>
      <c r="ACO278" s="14"/>
      <c r="ACP278" s="14"/>
      <c r="ACQ278" s="14"/>
      <c r="ACR278" s="14"/>
      <c r="ACS278" s="14"/>
      <c r="ACT278" s="14"/>
      <c r="ACU278" s="14"/>
      <c r="ACV278" s="14"/>
      <c r="ACW278" s="14"/>
      <c r="ACX278" s="14"/>
      <c r="ACY278" s="14"/>
      <c r="ACZ278" s="14"/>
      <c r="ADA278" s="14"/>
      <c r="ADB278" s="14"/>
      <c r="ADC278" s="14"/>
      <c r="ADD278" s="14"/>
      <c r="ADE278" s="14"/>
      <c r="ADF278" s="14"/>
      <c r="ADG278" s="14"/>
      <c r="ADH278" s="14"/>
      <c r="ADI278" s="14"/>
      <c r="ADJ278" s="14"/>
      <c r="ADK278" s="14"/>
      <c r="ADL278" s="14"/>
      <c r="ADM278" s="14"/>
      <c r="ADN278" s="14"/>
      <c r="ADO278" s="14"/>
      <c r="ADP278" s="14"/>
      <c r="ADQ278" s="14"/>
      <c r="ADR278" s="14"/>
      <c r="ADS278" s="14"/>
      <c r="ADT278" s="14"/>
      <c r="ADU278" s="14"/>
      <c r="ADV278" s="14"/>
      <c r="ADW278" s="14"/>
      <c r="ADX278" s="14"/>
      <c r="ADY278" s="14"/>
      <c r="ADZ278" s="14"/>
      <c r="AEA278" s="14"/>
      <c r="AEB278" s="14"/>
      <c r="AEC278" s="14"/>
      <c r="AED278" s="14"/>
      <c r="AEE278" s="14"/>
      <c r="AEF278" s="14"/>
      <c r="AEG278" s="14"/>
      <c r="AEH278" s="14"/>
      <c r="AEI278" s="14"/>
      <c r="AEJ278" s="14"/>
      <c r="AEK278" s="14"/>
      <c r="AEL278" s="14"/>
      <c r="AEM278" s="14"/>
      <c r="AEN278" s="14"/>
      <c r="AEO278" s="14"/>
      <c r="AEP278" s="14"/>
      <c r="AEQ278" s="14"/>
      <c r="AER278" s="14"/>
      <c r="AES278" s="14"/>
      <c r="AET278" s="14"/>
      <c r="AEU278" s="14"/>
      <c r="AEV278" s="14"/>
      <c r="AEW278" s="14"/>
      <c r="AEX278" s="14"/>
      <c r="AEY278" s="14"/>
      <c r="AEZ278" s="14"/>
      <c r="AFA278" s="14"/>
      <c r="AFB278" s="14"/>
      <c r="AFC278" s="14"/>
      <c r="AFD278" s="14"/>
      <c r="AFE278" s="14"/>
      <c r="AFF278" s="14"/>
      <c r="AFG278" s="14"/>
      <c r="AFH278" s="14"/>
      <c r="AFI278" s="14"/>
      <c r="AFJ278" s="14"/>
      <c r="AFK278" s="14"/>
      <c r="AFL278" s="14"/>
      <c r="AFM278" s="14"/>
      <c r="AFN278" s="14"/>
      <c r="AFO278" s="14"/>
      <c r="AFP278" s="14"/>
      <c r="AFQ278" s="14"/>
      <c r="AFR278" s="14"/>
      <c r="AFS278" s="14"/>
      <c r="AFT278" s="14"/>
      <c r="AFU278" s="14"/>
      <c r="AFV278" s="14"/>
      <c r="AFW278" s="14"/>
      <c r="AFX278" s="14"/>
      <c r="AFY278" s="14"/>
      <c r="AFZ278" s="14"/>
      <c r="AGA278" s="14"/>
      <c r="AGB278" s="14"/>
      <c r="AGC278" s="14"/>
      <c r="AGD278" s="14"/>
      <c r="AGE278" s="14"/>
      <c r="AGF278" s="14"/>
      <c r="AGG278" s="14"/>
      <c r="AGH278" s="14"/>
      <c r="AGI278" s="14"/>
      <c r="AGJ278" s="14"/>
      <c r="AGK278" s="14"/>
      <c r="AGL278" s="14"/>
      <c r="AGM278" s="14"/>
      <c r="AGN278" s="14"/>
      <c r="AGO278" s="14"/>
      <c r="AGP278" s="14"/>
      <c r="AGQ278" s="14"/>
      <c r="AGR278" s="14"/>
      <c r="AGS278" s="14"/>
      <c r="AGT278" s="14"/>
      <c r="AGU278" s="14"/>
      <c r="AGV278" s="14"/>
      <c r="AGW278" s="14"/>
      <c r="AGX278" s="14"/>
      <c r="AGY278" s="14"/>
      <c r="AGZ278" s="14"/>
      <c r="AHA278" s="14"/>
      <c r="AHB278" s="14"/>
      <c r="AHC278" s="14"/>
      <c r="AHD278" s="14"/>
      <c r="AHE278" s="14"/>
      <c r="AHF278" s="14"/>
      <c r="AHG278" s="14"/>
      <c r="AHH278" s="14"/>
      <c r="AHI278" s="14"/>
      <c r="AHJ278" s="14"/>
      <c r="AHK278" s="14"/>
      <c r="AHL278" s="14"/>
      <c r="AHM278" s="14"/>
      <c r="AHN278" s="14"/>
      <c r="AHO278" s="14"/>
      <c r="AHP278" s="14"/>
      <c r="AHQ278" s="14"/>
      <c r="AHR278" s="14"/>
      <c r="AHS278" s="14"/>
      <c r="AHT278" s="14"/>
      <c r="AHU278" s="14"/>
      <c r="AHV278" s="14"/>
      <c r="AHW278" s="14"/>
      <c r="AHX278" s="14"/>
      <c r="AHY278" s="14"/>
      <c r="AHZ278" s="14"/>
      <c r="AIA278" s="14"/>
      <c r="AIB278" s="14"/>
      <c r="AIC278" s="14"/>
      <c r="AID278" s="14"/>
      <c r="AIE278" s="14"/>
      <c r="AIF278" s="14"/>
      <c r="AIG278" s="14"/>
      <c r="AIH278" s="14"/>
      <c r="AII278" s="14"/>
      <c r="AIJ278" s="14"/>
      <c r="AIK278" s="14"/>
      <c r="AIL278" s="14"/>
      <c r="AIM278" s="14"/>
      <c r="AIN278" s="14"/>
      <c r="AIO278" s="14"/>
      <c r="AIP278" s="14"/>
      <c r="AIQ278" s="14"/>
      <c r="AIR278" s="14"/>
      <c r="AIS278" s="14"/>
      <c r="AIT278" s="14"/>
      <c r="AIU278" s="14"/>
      <c r="AIV278" s="14"/>
      <c r="AIW278" s="14"/>
      <c r="AIX278" s="14"/>
      <c r="AIY278" s="14"/>
      <c r="AIZ278" s="14"/>
      <c r="AJA278" s="14"/>
      <c r="AJB278" s="14"/>
      <c r="AJC278" s="14"/>
      <c r="AJD278" s="14"/>
      <c r="AJE278" s="14"/>
      <c r="AJF278" s="14"/>
      <c r="AJG278" s="14"/>
      <c r="AJH278" s="14"/>
      <c r="AJI278" s="14"/>
      <c r="AJJ278" s="14"/>
      <c r="AJK278" s="14"/>
      <c r="AJL278" s="14"/>
      <c r="AJM278" s="14"/>
      <c r="AJN278" s="14"/>
      <c r="AJO278" s="14"/>
      <c r="AJP278" s="14"/>
      <c r="AJQ278" s="14"/>
      <c r="AJR278" s="14"/>
      <c r="AJS278" s="14"/>
      <c r="AJT278" s="14"/>
      <c r="AJU278" s="14"/>
      <c r="AJV278" s="14"/>
      <c r="AJW278" s="14"/>
      <c r="AJX278" s="14"/>
      <c r="AJY278" s="14"/>
      <c r="AJZ278" s="14"/>
      <c r="AKA278" s="14"/>
      <c r="AKB278" s="14"/>
      <c r="AKC278" s="14"/>
      <c r="AKD278" s="14"/>
      <c r="AKE278" s="14"/>
      <c r="AKF278" s="14"/>
      <c r="AKG278" s="14"/>
      <c r="AKH278" s="14"/>
      <c r="AKI278" s="14"/>
      <c r="AKJ278" s="14"/>
      <c r="AKK278" s="14"/>
      <c r="AKL278" s="14"/>
      <c r="AKM278" s="14"/>
      <c r="AKN278" s="14"/>
      <c r="AKO278" s="14"/>
      <c r="AKP278" s="14"/>
      <c r="AKQ278" s="14"/>
      <c r="AKR278" s="14"/>
      <c r="AKS278" s="14"/>
      <c r="AKT278" s="14"/>
      <c r="AKU278" s="14"/>
      <c r="AKV278" s="14"/>
      <c r="AKW278" s="14"/>
      <c r="AKX278" s="14"/>
      <c r="AKY278" s="14"/>
      <c r="AKZ278" s="14"/>
      <c r="ALA278" s="14"/>
      <c r="ALB278" s="14"/>
      <c r="ALC278" s="14"/>
      <c r="ALD278" s="14"/>
      <c r="ALE278" s="14"/>
      <c r="ALF278" s="14"/>
      <c r="ALG278" s="14"/>
      <c r="ALH278" s="14"/>
      <c r="ALI278" s="14"/>
      <c r="ALJ278" s="14"/>
      <c r="ALK278" s="14"/>
      <c r="ALL278" s="14"/>
      <c r="ALM278" s="14"/>
      <c r="ALN278" s="14"/>
      <c r="ALO278" s="14"/>
      <c r="ALP278" s="14"/>
      <c r="ALQ278" s="14"/>
      <c r="ALR278" s="14"/>
      <c r="ALS278" s="14"/>
      <c r="ALT278" s="14"/>
      <c r="ALU278" s="14"/>
      <c r="ALV278" s="14"/>
      <c r="ALW278" s="14"/>
      <c r="ALX278" s="14"/>
      <c r="ALY278" s="14"/>
      <c r="ALZ278" s="14"/>
      <c r="AMA278" s="14"/>
      <c r="AMB278" s="14"/>
      <c r="AMC278" s="14"/>
      <c r="AMD278" s="14"/>
      <c r="AME278" s="14"/>
      <c r="AMF278" s="14"/>
      <c r="AMG278" s="14"/>
      <c r="AMH278" s="14"/>
      <c r="AMI278" s="14"/>
      <c r="AMJ278" s="14"/>
      <c r="AMK278" s="14"/>
      <c r="AML278" s="14"/>
      <c r="AMM278" s="14"/>
      <c r="AMN278" s="14"/>
      <c r="AMO278" s="14"/>
      <c r="AMP278" s="14"/>
      <c r="AMQ278" s="14"/>
      <c r="AMR278" s="14"/>
      <c r="AMS278" s="14"/>
      <c r="AMT278" s="14"/>
      <c r="AMU278" s="14"/>
      <c r="AMV278" s="14"/>
      <c r="AMW278" s="14"/>
      <c r="AMX278" s="14"/>
      <c r="AMY278" s="14"/>
      <c r="AMZ278" s="14"/>
      <c r="ANA278" s="14"/>
      <c r="ANB278" s="14"/>
      <c r="ANC278" s="14"/>
      <c r="AND278" s="14"/>
      <c r="ANE278" s="14"/>
      <c r="ANF278" s="14"/>
      <c r="ANG278" s="14"/>
      <c r="ANH278" s="14"/>
      <c r="ANI278" s="14"/>
      <c r="ANJ278" s="14"/>
      <c r="ANK278" s="14"/>
      <c r="ANL278" s="14"/>
      <c r="ANM278" s="14"/>
      <c r="ANN278" s="14"/>
      <c r="ANO278" s="14"/>
      <c r="ANP278" s="14"/>
      <c r="ANQ278" s="14"/>
      <c r="ANR278" s="14"/>
      <c r="ANS278" s="14"/>
      <c r="ANT278" s="14"/>
      <c r="ANU278" s="14"/>
      <c r="ANV278" s="14"/>
      <c r="ANW278" s="14"/>
      <c r="ANX278" s="14"/>
      <c r="ANY278" s="14"/>
      <c r="ANZ278" s="14"/>
      <c r="AOA278" s="14"/>
      <c r="AOB278" s="14"/>
      <c r="AOC278" s="14"/>
      <c r="AOD278" s="14"/>
      <c r="AOE278" s="14"/>
      <c r="AOF278" s="14"/>
      <c r="AOG278" s="14"/>
      <c r="AOH278" s="14"/>
      <c r="AOI278" s="14"/>
      <c r="AOJ278" s="14"/>
      <c r="AOK278" s="14"/>
      <c r="AOL278" s="14"/>
      <c r="AOM278" s="14"/>
      <c r="AON278" s="14"/>
      <c r="AOO278" s="14"/>
      <c r="AOP278" s="14"/>
      <c r="AOQ278" s="14"/>
      <c r="AOR278" s="14"/>
      <c r="AOS278" s="14"/>
      <c r="AOT278" s="14"/>
      <c r="AOU278" s="14"/>
      <c r="AOV278" s="14"/>
      <c r="AOW278" s="14"/>
      <c r="AOX278" s="14"/>
      <c r="AOY278" s="14"/>
      <c r="AOZ278" s="14"/>
      <c r="APA278" s="14"/>
      <c r="APB278" s="14"/>
      <c r="APC278" s="14"/>
      <c r="APD278" s="14"/>
      <c r="APE278" s="14"/>
      <c r="APF278" s="14"/>
      <c r="APG278" s="14"/>
      <c r="APH278" s="14"/>
      <c r="API278" s="14"/>
      <c r="APJ278" s="14"/>
      <c r="APK278" s="14"/>
      <c r="APL278" s="14"/>
      <c r="APM278" s="14"/>
      <c r="APN278" s="14"/>
      <c r="APO278" s="14"/>
      <c r="APP278" s="14"/>
      <c r="APQ278" s="14"/>
      <c r="APR278" s="14"/>
      <c r="APS278" s="14"/>
      <c r="APT278" s="14"/>
      <c r="APU278" s="14"/>
      <c r="APV278" s="14"/>
      <c r="APW278" s="14"/>
      <c r="APX278" s="14"/>
      <c r="APY278" s="14"/>
      <c r="APZ278" s="14"/>
      <c r="AQA278" s="14"/>
      <c r="AQB278" s="14"/>
      <c r="AQC278" s="14"/>
      <c r="AQD278" s="14"/>
      <c r="AQE278" s="14"/>
      <c r="AQF278" s="14"/>
      <c r="AQG278" s="14"/>
      <c r="AQH278" s="14"/>
      <c r="AQI278" s="14"/>
      <c r="AQJ278" s="14"/>
      <c r="AQK278" s="14"/>
      <c r="AQL278" s="14"/>
      <c r="AQM278" s="14"/>
      <c r="AQN278" s="14"/>
      <c r="AQO278" s="14"/>
      <c r="AQP278" s="14"/>
      <c r="AQQ278" s="14"/>
      <c r="AQR278" s="14"/>
      <c r="AQS278" s="14"/>
      <c r="AQT278" s="14"/>
      <c r="AQU278" s="14"/>
      <c r="AQV278" s="14"/>
      <c r="AQW278" s="14"/>
      <c r="AQX278" s="14"/>
      <c r="AQY278" s="14"/>
      <c r="AQZ278" s="14"/>
      <c r="ARA278" s="14"/>
      <c r="ARB278" s="14"/>
      <c r="ARC278" s="14"/>
      <c r="ARD278" s="14"/>
      <c r="ARE278" s="14"/>
      <c r="ARF278" s="14"/>
      <c r="ARG278" s="14"/>
      <c r="ARH278" s="14"/>
      <c r="ARI278" s="14"/>
      <c r="ARJ278" s="14"/>
      <c r="ARK278" s="14"/>
      <c r="ARL278" s="14"/>
      <c r="ARM278" s="14"/>
      <c r="ARN278" s="14"/>
      <c r="ARO278" s="14"/>
      <c r="ARP278" s="14"/>
      <c r="ARQ278" s="14"/>
      <c r="ARR278" s="14"/>
      <c r="ARS278" s="14"/>
      <c r="ART278" s="14"/>
      <c r="ARU278" s="14"/>
      <c r="ARV278" s="14"/>
      <c r="ARW278" s="14"/>
      <c r="ARX278" s="14"/>
      <c r="ARY278" s="14"/>
      <c r="ARZ278" s="14"/>
      <c r="ASA278" s="14"/>
      <c r="ASB278" s="14"/>
      <c r="ASC278" s="14"/>
      <c r="ASD278" s="14"/>
      <c r="ASE278" s="14"/>
      <c r="ASF278" s="14"/>
      <c r="ASG278" s="14"/>
      <c r="ASH278" s="14"/>
      <c r="ASI278" s="14"/>
      <c r="ASJ278" s="14"/>
      <c r="ASK278" s="14"/>
      <c r="ASL278" s="14"/>
      <c r="ASM278" s="14"/>
      <c r="ASN278" s="14"/>
      <c r="ASO278" s="14"/>
      <c r="ASP278" s="14"/>
      <c r="ASQ278" s="14"/>
      <c r="ASR278" s="14"/>
      <c r="ASS278" s="14"/>
      <c r="AST278" s="14"/>
      <c r="ASU278" s="14"/>
      <c r="ASV278" s="14"/>
      <c r="ASW278" s="14"/>
      <c r="ASX278" s="14"/>
      <c r="ASY278" s="14"/>
      <c r="ASZ278" s="14"/>
      <c r="ATA278" s="14"/>
      <c r="ATB278" s="14"/>
      <c r="ATC278" s="14"/>
      <c r="ATD278" s="14"/>
    </row>
    <row r="279" spans="63:1200">
      <c r="BK279" s="14" t="str">
        <f t="shared" si="2118"/>
        <v/>
      </c>
      <c r="ABO279" s="14"/>
      <c r="ABP279" s="14"/>
      <c r="ABQ279" s="14"/>
      <c r="ABR279" s="14"/>
      <c r="ABS279" s="14"/>
      <c r="ABT279" s="14"/>
      <c r="ABU279" s="14"/>
      <c r="ABV279" s="14"/>
      <c r="ABW279" s="14"/>
      <c r="ABX279" s="14"/>
      <c r="ABY279" s="14"/>
      <c r="ABZ279" s="14"/>
      <c r="ACA279" s="14"/>
      <c r="ACB279" s="14"/>
      <c r="ACC279" s="14"/>
      <c r="ACD279" s="14"/>
      <c r="ACE279" s="14"/>
      <c r="ACF279" s="14"/>
      <c r="ACG279" s="14"/>
      <c r="ACH279" s="14"/>
      <c r="ACI279" s="14"/>
      <c r="ACJ279" s="14"/>
      <c r="ACK279" s="14"/>
      <c r="ACL279" s="14"/>
      <c r="ACM279" s="14"/>
      <c r="ACN279" s="14"/>
      <c r="ACO279" s="14"/>
      <c r="ACP279" s="14"/>
      <c r="ACQ279" s="14"/>
      <c r="ACR279" s="14"/>
      <c r="ACS279" s="14"/>
      <c r="ACT279" s="14"/>
      <c r="ACU279" s="14"/>
      <c r="ACV279" s="14"/>
      <c r="ACW279" s="14"/>
      <c r="ACX279" s="14"/>
      <c r="ACY279" s="14"/>
      <c r="ACZ279" s="14"/>
      <c r="ADA279" s="14"/>
      <c r="ADB279" s="14"/>
      <c r="ADC279" s="14"/>
      <c r="ADD279" s="14"/>
      <c r="ADE279" s="14"/>
      <c r="ADF279" s="14"/>
      <c r="ADG279" s="14"/>
      <c r="ADH279" s="14"/>
      <c r="ADI279" s="14"/>
      <c r="ADJ279" s="14"/>
      <c r="ADK279" s="14"/>
      <c r="ADL279" s="14"/>
      <c r="ADM279" s="14"/>
      <c r="ADN279" s="14"/>
      <c r="ADO279" s="14"/>
      <c r="ADP279" s="14"/>
      <c r="ADQ279" s="14"/>
      <c r="ADR279" s="14"/>
      <c r="ADS279" s="14"/>
      <c r="ADT279" s="14"/>
      <c r="ADU279" s="14"/>
      <c r="ADV279" s="14"/>
      <c r="ADW279" s="14"/>
      <c r="ADX279" s="14"/>
      <c r="ADY279" s="14"/>
      <c r="ADZ279" s="14"/>
      <c r="AEA279" s="14"/>
      <c r="AEB279" s="14"/>
      <c r="AEC279" s="14"/>
      <c r="AED279" s="14"/>
      <c r="AEE279" s="14"/>
      <c r="AEF279" s="14"/>
      <c r="AEG279" s="14"/>
      <c r="AEH279" s="14"/>
      <c r="AEI279" s="14"/>
      <c r="AEJ279" s="14"/>
      <c r="AEK279" s="14"/>
      <c r="AEL279" s="14"/>
      <c r="AEM279" s="14"/>
      <c r="AEN279" s="14"/>
      <c r="AEO279" s="14"/>
      <c r="AEP279" s="14"/>
      <c r="AEQ279" s="14"/>
      <c r="AER279" s="14"/>
      <c r="AES279" s="14"/>
      <c r="AET279" s="14"/>
      <c r="AEU279" s="14"/>
      <c r="AEV279" s="14"/>
      <c r="AEW279" s="14"/>
      <c r="AEX279" s="14"/>
      <c r="AEY279" s="14"/>
      <c r="AEZ279" s="14"/>
      <c r="AFA279" s="14"/>
      <c r="AFB279" s="14"/>
      <c r="AFC279" s="14"/>
      <c r="AFD279" s="14"/>
      <c r="AFE279" s="14"/>
      <c r="AFF279" s="14"/>
      <c r="AFG279" s="14"/>
      <c r="AFH279" s="14"/>
      <c r="AFI279" s="14"/>
      <c r="AFJ279" s="14"/>
      <c r="AFK279" s="14"/>
      <c r="AFL279" s="14"/>
      <c r="AFM279" s="14"/>
      <c r="AFN279" s="14"/>
      <c r="AFO279" s="14"/>
      <c r="AFP279" s="14"/>
      <c r="AFQ279" s="14"/>
      <c r="AFR279" s="14"/>
      <c r="AFS279" s="14"/>
      <c r="AFT279" s="14"/>
      <c r="AFU279" s="14"/>
      <c r="AFV279" s="14"/>
      <c r="AFW279" s="14"/>
      <c r="AFX279" s="14"/>
      <c r="AFY279" s="14"/>
      <c r="AFZ279" s="14"/>
      <c r="AGA279" s="14"/>
      <c r="AGB279" s="14"/>
      <c r="AGC279" s="14"/>
      <c r="AGD279" s="14"/>
      <c r="AGE279" s="14"/>
      <c r="AGF279" s="14"/>
      <c r="AGG279" s="14"/>
      <c r="AGH279" s="14"/>
      <c r="AGI279" s="14"/>
      <c r="AGJ279" s="14"/>
      <c r="AGK279" s="14"/>
      <c r="AGL279" s="14"/>
      <c r="AGM279" s="14"/>
      <c r="AGN279" s="14"/>
      <c r="AGO279" s="14"/>
      <c r="AGP279" s="14"/>
      <c r="AGQ279" s="14"/>
      <c r="AGR279" s="14"/>
      <c r="AGS279" s="14"/>
      <c r="AGT279" s="14"/>
      <c r="AGU279" s="14"/>
      <c r="AGV279" s="14"/>
      <c r="AGW279" s="14"/>
      <c r="AGX279" s="14"/>
      <c r="AGY279" s="14"/>
      <c r="AGZ279" s="14"/>
      <c r="AHA279" s="14"/>
      <c r="AHB279" s="14"/>
      <c r="AHC279" s="14"/>
      <c r="AHD279" s="14"/>
      <c r="AHE279" s="14"/>
      <c r="AHF279" s="14"/>
      <c r="AHG279" s="14"/>
      <c r="AHH279" s="14"/>
      <c r="AHI279" s="14"/>
      <c r="AHJ279" s="14"/>
      <c r="AHK279" s="14"/>
      <c r="AHL279" s="14"/>
      <c r="AHM279" s="14"/>
      <c r="AHN279" s="14"/>
      <c r="AHO279" s="14"/>
      <c r="AHP279" s="14"/>
      <c r="AHQ279" s="14"/>
      <c r="AHR279" s="14"/>
      <c r="AHS279" s="14"/>
      <c r="AHT279" s="14"/>
      <c r="AHU279" s="14"/>
      <c r="AHV279" s="14"/>
      <c r="AHW279" s="14"/>
      <c r="AHX279" s="14"/>
      <c r="AHY279" s="14"/>
      <c r="AHZ279" s="14"/>
      <c r="AIA279" s="14"/>
      <c r="AIB279" s="14"/>
      <c r="AIC279" s="14"/>
      <c r="AID279" s="14"/>
      <c r="AIE279" s="14"/>
      <c r="AIF279" s="14"/>
      <c r="AIG279" s="14"/>
      <c r="AIH279" s="14"/>
      <c r="AII279" s="14"/>
      <c r="AIJ279" s="14"/>
      <c r="AIK279" s="14"/>
      <c r="AIL279" s="14"/>
      <c r="AIM279" s="14"/>
      <c r="AIN279" s="14"/>
      <c r="AIO279" s="14"/>
      <c r="AIP279" s="14"/>
      <c r="AIQ279" s="14"/>
      <c r="AIR279" s="14"/>
      <c r="AIS279" s="14"/>
      <c r="AIT279" s="14"/>
      <c r="AIU279" s="14"/>
      <c r="AIV279" s="14"/>
      <c r="AIW279" s="14"/>
      <c r="AIX279" s="14"/>
      <c r="AIY279" s="14"/>
      <c r="AIZ279" s="14"/>
      <c r="AJA279" s="14"/>
      <c r="AJB279" s="14"/>
      <c r="AJC279" s="14"/>
      <c r="AJD279" s="14"/>
      <c r="AJE279" s="14"/>
      <c r="AJF279" s="14"/>
      <c r="AJG279" s="14"/>
      <c r="AJH279" s="14"/>
      <c r="AJI279" s="14"/>
      <c r="AJJ279" s="14"/>
      <c r="AJK279" s="14"/>
      <c r="AJL279" s="14"/>
      <c r="AJM279" s="14"/>
      <c r="AJN279" s="14"/>
      <c r="AJO279" s="14"/>
      <c r="AJP279" s="14"/>
      <c r="AJQ279" s="14"/>
      <c r="AJR279" s="14"/>
      <c r="AJS279" s="14"/>
      <c r="AJT279" s="14"/>
      <c r="AJU279" s="14"/>
      <c r="AJV279" s="14"/>
      <c r="AJW279" s="14"/>
      <c r="AJX279" s="14"/>
      <c r="AJY279" s="14"/>
      <c r="AJZ279" s="14"/>
      <c r="AKA279" s="14"/>
      <c r="AKB279" s="14"/>
      <c r="AKC279" s="14"/>
      <c r="AKD279" s="14"/>
      <c r="AKE279" s="14"/>
      <c r="AKF279" s="14"/>
      <c r="AKG279" s="14"/>
      <c r="AKH279" s="14"/>
      <c r="AKI279" s="14"/>
      <c r="AKJ279" s="14"/>
      <c r="AKK279" s="14"/>
      <c r="AKL279" s="14"/>
      <c r="AKM279" s="14"/>
      <c r="AKN279" s="14"/>
      <c r="AKO279" s="14"/>
      <c r="AKP279" s="14"/>
      <c r="AKQ279" s="14"/>
      <c r="AKR279" s="14"/>
      <c r="AKS279" s="14"/>
      <c r="AKT279" s="14"/>
      <c r="AKU279" s="14"/>
      <c r="AKV279" s="14"/>
      <c r="AKW279" s="14"/>
      <c r="AKX279" s="14"/>
      <c r="AKY279" s="14"/>
      <c r="AKZ279" s="14"/>
      <c r="ALA279" s="14"/>
      <c r="ALB279" s="14"/>
      <c r="ALC279" s="14"/>
      <c r="ALD279" s="14"/>
      <c r="ALE279" s="14"/>
      <c r="ALF279" s="14"/>
      <c r="ALG279" s="14"/>
      <c r="ALH279" s="14"/>
      <c r="ALI279" s="14"/>
      <c r="ALJ279" s="14"/>
      <c r="ALK279" s="14"/>
      <c r="ALL279" s="14"/>
      <c r="ALM279" s="14"/>
      <c r="ALN279" s="14"/>
      <c r="ALO279" s="14"/>
      <c r="ALP279" s="14"/>
      <c r="ALQ279" s="14"/>
      <c r="ALR279" s="14"/>
      <c r="ALS279" s="14"/>
      <c r="ALT279" s="14"/>
      <c r="ALU279" s="14"/>
      <c r="ALV279" s="14"/>
      <c r="ALW279" s="14"/>
      <c r="ALX279" s="14"/>
      <c r="ALY279" s="14"/>
      <c r="ALZ279" s="14"/>
      <c r="AMA279" s="14"/>
      <c r="AMB279" s="14"/>
      <c r="AMC279" s="14"/>
      <c r="AMD279" s="14"/>
      <c r="AME279" s="14"/>
      <c r="AMF279" s="14"/>
      <c r="AMG279" s="14"/>
      <c r="AMH279" s="14"/>
      <c r="AMI279" s="14"/>
      <c r="AMJ279" s="14"/>
      <c r="AMK279" s="14"/>
      <c r="AML279" s="14"/>
      <c r="AMM279" s="14"/>
      <c r="AMN279" s="14"/>
      <c r="AMO279" s="14"/>
      <c r="AMP279" s="14"/>
      <c r="AMQ279" s="14"/>
      <c r="AMR279" s="14"/>
      <c r="AMS279" s="14"/>
      <c r="AMT279" s="14"/>
      <c r="AMU279" s="14"/>
      <c r="AMV279" s="14"/>
      <c r="AMW279" s="14"/>
      <c r="AMX279" s="14"/>
      <c r="AMY279" s="14"/>
      <c r="AMZ279" s="14"/>
      <c r="ANA279" s="14"/>
      <c r="ANB279" s="14"/>
      <c r="ANC279" s="14"/>
      <c r="AND279" s="14"/>
      <c r="ANE279" s="14"/>
      <c r="ANF279" s="14"/>
      <c r="ANG279" s="14"/>
      <c r="ANH279" s="14"/>
      <c r="ANI279" s="14"/>
      <c r="ANJ279" s="14"/>
      <c r="ANK279" s="14"/>
      <c r="ANL279" s="14"/>
      <c r="ANM279" s="14"/>
      <c r="ANN279" s="14"/>
      <c r="ANO279" s="14"/>
      <c r="ANP279" s="14"/>
      <c r="ANQ279" s="14"/>
      <c r="ANR279" s="14"/>
      <c r="ANS279" s="14"/>
      <c r="ANT279" s="14"/>
      <c r="ANU279" s="14"/>
      <c r="ANV279" s="14"/>
      <c r="ANW279" s="14"/>
      <c r="ANX279" s="14"/>
      <c r="ANY279" s="14"/>
      <c r="ANZ279" s="14"/>
      <c r="AOA279" s="14"/>
      <c r="AOB279" s="14"/>
      <c r="AOC279" s="14"/>
      <c r="AOD279" s="14"/>
      <c r="AOE279" s="14"/>
      <c r="AOF279" s="14"/>
      <c r="AOG279" s="14"/>
      <c r="AOH279" s="14"/>
      <c r="AOI279" s="14"/>
      <c r="AOJ279" s="14"/>
      <c r="AOK279" s="14"/>
      <c r="AOL279" s="14"/>
      <c r="AOM279" s="14"/>
      <c r="AON279" s="14"/>
      <c r="AOO279" s="14"/>
      <c r="AOP279" s="14"/>
      <c r="AOQ279" s="14"/>
      <c r="AOR279" s="14"/>
      <c r="AOS279" s="14"/>
      <c r="AOT279" s="14"/>
      <c r="AOU279" s="14"/>
      <c r="AOV279" s="14"/>
      <c r="AOW279" s="14"/>
      <c r="AOX279" s="14"/>
      <c r="AOY279" s="14"/>
      <c r="AOZ279" s="14"/>
      <c r="APA279" s="14"/>
      <c r="APB279" s="14"/>
      <c r="APC279" s="14"/>
      <c r="APD279" s="14"/>
      <c r="APE279" s="14"/>
      <c r="APF279" s="14"/>
      <c r="APG279" s="14"/>
      <c r="APH279" s="14"/>
      <c r="API279" s="14"/>
      <c r="APJ279" s="14"/>
      <c r="APK279" s="14"/>
      <c r="APL279" s="14"/>
      <c r="APM279" s="14"/>
      <c r="APN279" s="14"/>
      <c r="APO279" s="14"/>
      <c r="APP279" s="14"/>
      <c r="APQ279" s="14"/>
      <c r="APR279" s="14"/>
      <c r="APS279" s="14"/>
      <c r="APT279" s="14"/>
      <c r="APU279" s="14"/>
      <c r="APV279" s="14"/>
      <c r="APW279" s="14"/>
      <c r="APX279" s="14"/>
      <c r="APY279" s="14"/>
      <c r="APZ279" s="14"/>
      <c r="AQA279" s="14"/>
      <c r="AQB279" s="14"/>
      <c r="AQC279" s="14"/>
      <c r="AQD279" s="14"/>
      <c r="AQE279" s="14"/>
      <c r="AQF279" s="14"/>
      <c r="AQG279" s="14"/>
      <c r="AQH279" s="14"/>
      <c r="AQI279" s="14"/>
      <c r="AQJ279" s="14"/>
      <c r="AQK279" s="14"/>
      <c r="AQL279" s="14"/>
      <c r="AQM279" s="14"/>
      <c r="AQN279" s="14"/>
      <c r="AQO279" s="14"/>
      <c r="AQP279" s="14"/>
      <c r="AQQ279" s="14"/>
      <c r="AQR279" s="14"/>
      <c r="AQS279" s="14"/>
      <c r="AQT279" s="14"/>
      <c r="AQU279" s="14"/>
      <c r="AQV279" s="14"/>
      <c r="AQW279" s="14"/>
      <c r="AQX279" s="14"/>
      <c r="AQY279" s="14"/>
      <c r="AQZ279" s="14"/>
      <c r="ARA279" s="14"/>
      <c r="ARB279" s="14"/>
      <c r="ARC279" s="14"/>
      <c r="ARD279" s="14"/>
      <c r="ARE279" s="14"/>
      <c r="ARF279" s="14"/>
      <c r="ARG279" s="14"/>
      <c r="ARH279" s="14"/>
      <c r="ARI279" s="14"/>
      <c r="ARJ279" s="14"/>
      <c r="ARK279" s="14"/>
      <c r="ARL279" s="14"/>
      <c r="ARM279" s="14"/>
      <c r="ARN279" s="14"/>
      <c r="ARO279" s="14"/>
      <c r="ARP279" s="14"/>
      <c r="ARQ279" s="14"/>
      <c r="ARR279" s="14"/>
      <c r="ARS279" s="14"/>
      <c r="ART279" s="14"/>
      <c r="ARU279" s="14"/>
      <c r="ARV279" s="14"/>
      <c r="ARW279" s="14"/>
      <c r="ARX279" s="14"/>
      <c r="ARY279" s="14"/>
      <c r="ARZ279" s="14"/>
      <c r="ASA279" s="14"/>
      <c r="ASB279" s="14"/>
      <c r="ASC279" s="14"/>
      <c r="ASD279" s="14"/>
      <c r="ASE279" s="14"/>
      <c r="ASF279" s="14"/>
      <c r="ASG279" s="14"/>
      <c r="ASH279" s="14"/>
      <c r="ASI279" s="14"/>
      <c r="ASJ279" s="14"/>
      <c r="ASK279" s="14"/>
      <c r="ASL279" s="14"/>
      <c r="ASM279" s="14"/>
      <c r="ASN279" s="14"/>
      <c r="ASO279" s="14"/>
      <c r="ASP279" s="14"/>
      <c r="ASQ279" s="14"/>
      <c r="ASR279" s="14"/>
      <c r="ASS279" s="14"/>
      <c r="AST279" s="14"/>
      <c r="ASU279" s="14"/>
      <c r="ASV279" s="14"/>
      <c r="ASW279" s="14"/>
      <c r="ASX279" s="14"/>
      <c r="ASY279" s="14"/>
      <c r="ASZ279" s="14"/>
      <c r="ATA279" s="14"/>
      <c r="ATB279" s="14"/>
      <c r="ATC279" s="14"/>
      <c r="ATD279" s="14"/>
    </row>
    <row r="280" spans="63:1200">
      <c r="BK280" s="14" t="str">
        <f t="shared" si="2118"/>
        <v/>
      </c>
      <c r="ABO280" s="14"/>
      <c r="ABP280" s="14"/>
      <c r="ABQ280" s="14"/>
      <c r="ABR280" s="14"/>
      <c r="ABS280" s="14"/>
      <c r="ABT280" s="14"/>
      <c r="ABU280" s="14"/>
      <c r="ABV280" s="14"/>
      <c r="ABW280" s="14"/>
      <c r="ABX280" s="14"/>
      <c r="ABY280" s="14"/>
      <c r="ABZ280" s="14"/>
      <c r="ACA280" s="14"/>
      <c r="ACB280" s="14"/>
      <c r="ACC280" s="14"/>
      <c r="ACD280" s="14"/>
      <c r="ACE280" s="14"/>
      <c r="ACF280" s="14"/>
      <c r="ACG280" s="14"/>
      <c r="ACH280" s="14"/>
      <c r="ACI280" s="14"/>
      <c r="ACJ280" s="14"/>
      <c r="ACK280" s="14"/>
      <c r="ACL280" s="14"/>
      <c r="ACM280" s="14"/>
      <c r="ACN280" s="14"/>
      <c r="ACO280" s="14"/>
      <c r="ACP280" s="14"/>
      <c r="ACQ280" s="14"/>
      <c r="ACR280" s="14"/>
      <c r="ACS280" s="14"/>
      <c r="ACT280" s="14"/>
      <c r="ACU280" s="14"/>
      <c r="ACV280" s="14"/>
      <c r="ACW280" s="14"/>
      <c r="ACX280" s="14"/>
      <c r="ACY280" s="14"/>
      <c r="ACZ280" s="14"/>
      <c r="ADA280" s="14"/>
      <c r="ADB280" s="14"/>
      <c r="ADC280" s="14"/>
      <c r="ADD280" s="14"/>
      <c r="ADE280" s="14"/>
      <c r="ADF280" s="14"/>
      <c r="ADG280" s="14"/>
      <c r="ADH280" s="14"/>
      <c r="ADI280" s="14"/>
      <c r="ADJ280" s="14"/>
      <c r="ADK280" s="14"/>
      <c r="ADL280" s="14"/>
      <c r="ADM280" s="14"/>
      <c r="ADN280" s="14"/>
      <c r="ADO280" s="14"/>
      <c r="ADP280" s="14"/>
      <c r="ADQ280" s="14"/>
      <c r="ADR280" s="14"/>
      <c r="ADS280" s="14"/>
      <c r="ADT280" s="14"/>
      <c r="ADU280" s="14"/>
      <c r="ADV280" s="14"/>
      <c r="ADW280" s="14"/>
      <c r="ADX280" s="14"/>
      <c r="ADY280" s="14"/>
      <c r="ADZ280" s="14"/>
      <c r="AEA280" s="14"/>
      <c r="AEB280" s="14"/>
      <c r="AEC280" s="14"/>
      <c r="AED280" s="14"/>
      <c r="AEE280" s="14"/>
      <c r="AEF280" s="14"/>
      <c r="AEG280" s="14"/>
      <c r="AEH280" s="14"/>
      <c r="AEI280" s="14"/>
      <c r="AEJ280" s="14"/>
      <c r="AEK280" s="14"/>
      <c r="AEL280" s="14"/>
      <c r="AEM280" s="14"/>
      <c r="AEN280" s="14"/>
      <c r="AEO280" s="14"/>
      <c r="AEP280" s="14"/>
      <c r="AEQ280" s="14"/>
      <c r="AER280" s="14"/>
      <c r="AES280" s="14"/>
      <c r="AET280" s="14"/>
      <c r="AEU280" s="14"/>
      <c r="AEV280" s="14"/>
      <c r="AEW280" s="14"/>
      <c r="AEX280" s="14"/>
      <c r="AEY280" s="14"/>
      <c r="AEZ280" s="14"/>
      <c r="AFA280" s="14"/>
      <c r="AFB280" s="14"/>
      <c r="AFC280" s="14"/>
      <c r="AFD280" s="14"/>
      <c r="AFE280" s="14"/>
      <c r="AFF280" s="14"/>
      <c r="AFG280" s="14"/>
      <c r="AFH280" s="14"/>
      <c r="AFI280" s="14"/>
      <c r="AFJ280" s="14"/>
      <c r="AFK280" s="14"/>
      <c r="AFL280" s="14"/>
      <c r="AFM280" s="14"/>
      <c r="AFN280" s="14"/>
      <c r="AFO280" s="14"/>
      <c r="AFP280" s="14"/>
      <c r="AFQ280" s="14"/>
      <c r="AFR280" s="14"/>
      <c r="AFS280" s="14"/>
      <c r="AFT280" s="14"/>
      <c r="AFU280" s="14"/>
      <c r="AFV280" s="14"/>
      <c r="AFW280" s="14"/>
      <c r="AFX280" s="14"/>
      <c r="AFY280" s="14"/>
      <c r="AFZ280" s="14"/>
      <c r="AGA280" s="14"/>
      <c r="AGB280" s="14"/>
      <c r="AGC280" s="14"/>
      <c r="AGD280" s="14"/>
      <c r="AGE280" s="14"/>
      <c r="AGF280" s="14"/>
      <c r="AGG280" s="14"/>
      <c r="AGH280" s="14"/>
      <c r="AGI280" s="14"/>
      <c r="AGJ280" s="14"/>
      <c r="AGK280" s="14"/>
      <c r="AGL280" s="14"/>
      <c r="AGM280" s="14"/>
      <c r="AGN280" s="14"/>
      <c r="AGO280" s="14"/>
      <c r="AGP280" s="14"/>
      <c r="AGQ280" s="14"/>
      <c r="AGR280" s="14"/>
      <c r="AGS280" s="14"/>
      <c r="AGT280" s="14"/>
      <c r="AGU280" s="14"/>
      <c r="AGV280" s="14"/>
      <c r="AGW280" s="14"/>
      <c r="AGX280" s="14"/>
      <c r="AGY280" s="14"/>
      <c r="AGZ280" s="14"/>
      <c r="AHA280" s="14"/>
      <c r="AHB280" s="14"/>
      <c r="AHC280" s="14"/>
      <c r="AHD280" s="14"/>
      <c r="AHE280" s="14"/>
      <c r="AHF280" s="14"/>
      <c r="AHG280" s="14"/>
      <c r="AHH280" s="14"/>
      <c r="AHI280" s="14"/>
      <c r="AHJ280" s="14"/>
      <c r="AHK280" s="14"/>
      <c r="AHL280" s="14"/>
      <c r="AHM280" s="14"/>
      <c r="AHN280" s="14"/>
      <c r="AHO280" s="14"/>
      <c r="AHP280" s="14"/>
      <c r="AHQ280" s="14"/>
      <c r="AHR280" s="14"/>
      <c r="AHS280" s="14"/>
      <c r="AHT280" s="14"/>
      <c r="AHU280" s="14"/>
      <c r="AHV280" s="14"/>
      <c r="AHW280" s="14"/>
      <c r="AHX280" s="14"/>
      <c r="AHY280" s="14"/>
      <c r="AHZ280" s="14"/>
      <c r="AIA280" s="14"/>
      <c r="AIB280" s="14"/>
      <c r="AIC280" s="14"/>
      <c r="AID280" s="14"/>
      <c r="AIE280" s="14"/>
      <c r="AIF280" s="14"/>
      <c r="AIG280" s="14"/>
      <c r="AIH280" s="14"/>
      <c r="AII280" s="14"/>
      <c r="AIJ280" s="14"/>
      <c r="AIK280" s="14"/>
      <c r="AIL280" s="14"/>
      <c r="AIM280" s="14"/>
      <c r="AIN280" s="14"/>
      <c r="AIO280" s="14"/>
      <c r="AIP280" s="14"/>
      <c r="AIQ280" s="14"/>
      <c r="AIR280" s="14"/>
      <c r="AIS280" s="14"/>
      <c r="AIT280" s="14"/>
      <c r="AIU280" s="14"/>
      <c r="AIV280" s="14"/>
      <c r="AIW280" s="14"/>
      <c r="AIX280" s="14"/>
      <c r="AIY280" s="14"/>
      <c r="AIZ280" s="14"/>
      <c r="AJA280" s="14"/>
      <c r="AJB280" s="14"/>
      <c r="AJC280" s="14"/>
      <c r="AJD280" s="14"/>
      <c r="AJE280" s="14"/>
      <c r="AJF280" s="14"/>
      <c r="AJG280" s="14"/>
      <c r="AJH280" s="14"/>
      <c r="AJI280" s="14"/>
      <c r="AJJ280" s="14"/>
      <c r="AJK280" s="14"/>
      <c r="AJL280" s="14"/>
      <c r="AJM280" s="14"/>
      <c r="AJN280" s="14"/>
      <c r="AJO280" s="14"/>
      <c r="AJP280" s="14"/>
      <c r="AJQ280" s="14"/>
      <c r="AJR280" s="14"/>
      <c r="AJS280" s="14"/>
      <c r="AJT280" s="14"/>
      <c r="AJU280" s="14"/>
      <c r="AJV280" s="14"/>
      <c r="AJW280" s="14"/>
      <c r="AJX280" s="14"/>
      <c r="AJY280" s="14"/>
      <c r="AJZ280" s="14"/>
      <c r="AKA280" s="14"/>
      <c r="AKB280" s="14"/>
      <c r="AKC280" s="14"/>
      <c r="AKD280" s="14"/>
      <c r="AKE280" s="14"/>
      <c r="AKF280" s="14"/>
      <c r="AKG280" s="14"/>
      <c r="AKH280" s="14"/>
      <c r="AKI280" s="14"/>
      <c r="AKJ280" s="14"/>
      <c r="AKK280" s="14"/>
      <c r="AKL280" s="14"/>
      <c r="AKM280" s="14"/>
      <c r="AKN280" s="14"/>
      <c r="AKO280" s="14"/>
      <c r="AKP280" s="14"/>
      <c r="AKQ280" s="14"/>
      <c r="AKR280" s="14"/>
      <c r="AKS280" s="14"/>
      <c r="AKT280" s="14"/>
      <c r="AKU280" s="14"/>
      <c r="AKV280" s="14"/>
      <c r="AKW280" s="14"/>
      <c r="AKX280" s="14"/>
      <c r="AKY280" s="14"/>
      <c r="AKZ280" s="14"/>
      <c r="ALA280" s="14"/>
      <c r="ALB280" s="14"/>
      <c r="ALC280" s="14"/>
      <c r="ALD280" s="14"/>
      <c r="ALE280" s="14"/>
      <c r="ALF280" s="14"/>
      <c r="ALG280" s="14"/>
      <c r="ALH280" s="14"/>
      <c r="ALI280" s="14"/>
      <c r="ALJ280" s="14"/>
      <c r="ALK280" s="14"/>
      <c r="ALL280" s="14"/>
      <c r="ALM280" s="14"/>
      <c r="ALN280" s="14"/>
      <c r="ALO280" s="14"/>
      <c r="ALP280" s="14"/>
      <c r="ALQ280" s="14"/>
      <c r="ALR280" s="14"/>
      <c r="ALS280" s="14"/>
      <c r="ALT280" s="14"/>
      <c r="ALU280" s="14"/>
      <c r="ALV280" s="14"/>
      <c r="ALW280" s="14"/>
      <c r="ALX280" s="14"/>
      <c r="ALY280" s="14"/>
      <c r="ALZ280" s="14"/>
      <c r="AMA280" s="14"/>
      <c r="AMB280" s="14"/>
      <c r="AMC280" s="14"/>
      <c r="AMD280" s="14"/>
      <c r="AME280" s="14"/>
      <c r="AMF280" s="14"/>
      <c r="AMG280" s="14"/>
      <c r="AMH280" s="14"/>
      <c r="AMI280" s="14"/>
      <c r="AMJ280" s="14"/>
      <c r="AMK280" s="14"/>
      <c r="AML280" s="14"/>
      <c r="AMM280" s="14"/>
      <c r="AMN280" s="14"/>
      <c r="AMO280" s="14"/>
      <c r="AMP280" s="14"/>
      <c r="AMQ280" s="14"/>
      <c r="AMR280" s="14"/>
      <c r="AMS280" s="14"/>
      <c r="AMT280" s="14"/>
      <c r="AMU280" s="14"/>
      <c r="AMV280" s="14"/>
      <c r="AMW280" s="14"/>
      <c r="AMX280" s="14"/>
      <c r="AMY280" s="14"/>
      <c r="AMZ280" s="14"/>
      <c r="ANA280" s="14"/>
      <c r="ANB280" s="14"/>
      <c r="ANC280" s="14"/>
      <c r="AND280" s="14"/>
      <c r="ANE280" s="14"/>
      <c r="ANF280" s="14"/>
      <c r="ANG280" s="14"/>
      <c r="ANH280" s="14"/>
      <c r="ANI280" s="14"/>
      <c r="ANJ280" s="14"/>
      <c r="ANK280" s="14"/>
      <c r="ANL280" s="14"/>
      <c r="ANM280" s="14"/>
      <c r="ANN280" s="14"/>
      <c r="ANO280" s="14"/>
      <c r="ANP280" s="14"/>
      <c r="ANQ280" s="14"/>
      <c r="ANR280" s="14"/>
      <c r="ANS280" s="14"/>
      <c r="ANT280" s="14"/>
      <c r="ANU280" s="14"/>
      <c r="ANV280" s="14"/>
      <c r="ANW280" s="14"/>
      <c r="ANX280" s="14"/>
      <c r="ANY280" s="14"/>
      <c r="ANZ280" s="14"/>
      <c r="AOA280" s="14"/>
      <c r="AOB280" s="14"/>
      <c r="AOC280" s="14"/>
      <c r="AOD280" s="14"/>
      <c r="AOE280" s="14"/>
      <c r="AOF280" s="14"/>
      <c r="AOG280" s="14"/>
      <c r="AOH280" s="14"/>
      <c r="AOI280" s="14"/>
      <c r="AOJ280" s="14"/>
      <c r="AOK280" s="14"/>
      <c r="AOL280" s="14"/>
      <c r="AOM280" s="14"/>
      <c r="AON280" s="14"/>
      <c r="AOO280" s="14"/>
      <c r="AOP280" s="14"/>
      <c r="AOQ280" s="14"/>
      <c r="AOR280" s="14"/>
      <c r="AOS280" s="14"/>
      <c r="AOT280" s="14"/>
      <c r="AOU280" s="14"/>
      <c r="AOV280" s="14"/>
      <c r="AOW280" s="14"/>
      <c r="AOX280" s="14"/>
      <c r="AOY280" s="14"/>
      <c r="AOZ280" s="14"/>
      <c r="APA280" s="14"/>
      <c r="APB280" s="14"/>
      <c r="APC280" s="14"/>
      <c r="APD280" s="14"/>
      <c r="APE280" s="14"/>
      <c r="APF280" s="14"/>
      <c r="APG280" s="14"/>
      <c r="APH280" s="14"/>
      <c r="API280" s="14"/>
      <c r="APJ280" s="14"/>
      <c r="APK280" s="14"/>
      <c r="APL280" s="14"/>
      <c r="APM280" s="14"/>
      <c r="APN280" s="14"/>
      <c r="APO280" s="14"/>
      <c r="APP280" s="14"/>
      <c r="APQ280" s="14"/>
      <c r="APR280" s="14"/>
      <c r="APS280" s="14"/>
      <c r="APT280" s="14"/>
      <c r="APU280" s="14"/>
      <c r="APV280" s="14"/>
      <c r="APW280" s="14"/>
      <c r="APX280" s="14"/>
      <c r="APY280" s="14"/>
      <c r="APZ280" s="14"/>
      <c r="AQA280" s="14"/>
      <c r="AQB280" s="14"/>
      <c r="AQC280" s="14"/>
      <c r="AQD280" s="14"/>
      <c r="AQE280" s="14"/>
      <c r="AQF280" s="14"/>
      <c r="AQG280" s="14"/>
      <c r="AQH280" s="14"/>
      <c r="AQI280" s="14"/>
      <c r="AQJ280" s="14"/>
      <c r="AQK280" s="14"/>
      <c r="AQL280" s="14"/>
      <c r="AQM280" s="14"/>
      <c r="AQN280" s="14"/>
      <c r="AQO280" s="14"/>
      <c r="AQP280" s="14"/>
      <c r="AQQ280" s="14"/>
      <c r="AQR280" s="14"/>
      <c r="AQS280" s="14"/>
      <c r="AQT280" s="14"/>
      <c r="AQU280" s="14"/>
      <c r="AQV280" s="14"/>
      <c r="AQW280" s="14"/>
      <c r="AQX280" s="14"/>
      <c r="AQY280" s="14"/>
      <c r="AQZ280" s="14"/>
      <c r="ARA280" s="14"/>
      <c r="ARB280" s="14"/>
      <c r="ARC280" s="14"/>
      <c r="ARD280" s="14"/>
      <c r="ARE280" s="14"/>
      <c r="ARF280" s="14"/>
      <c r="ARG280" s="14"/>
      <c r="ARH280" s="14"/>
      <c r="ARI280" s="14"/>
      <c r="ARJ280" s="14"/>
      <c r="ARK280" s="14"/>
      <c r="ARL280" s="14"/>
      <c r="ARM280" s="14"/>
      <c r="ARN280" s="14"/>
      <c r="ARO280" s="14"/>
      <c r="ARP280" s="14"/>
      <c r="ARQ280" s="14"/>
      <c r="ARR280" s="14"/>
      <c r="ARS280" s="14"/>
      <c r="ART280" s="14"/>
      <c r="ARU280" s="14"/>
      <c r="ARV280" s="14"/>
      <c r="ARW280" s="14"/>
      <c r="ARX280" s="14"/>
      <c r="ARY280" s="14"/>
      <c r="ARZ280" s="14"/>
      <c r="ASA280" s="14"/>
      <c r="ASB280" s="14"/>
      <c r="ASC280" s="14"/>
      <c r="ASD280" s="14"/>
      <c r="ASE280" s="14"/>
      <c r="ASF280" s="14"/>
      <c r="ASG280" s="14"/>
      <c r="ASH280" s="14"/>
      <c r="ASI280" s="14"/>
      <c r="ASJ280" s="14"/>
      <c r="ASK280" s="14"/>
      <c r="ASL280" s="14"/>
      <c r="ASM280" s="14"/>
      <c r="ASN280" s="14"/>
      <c r="ASO280" s="14"/>
      <c r="ASP280" s="14"/>
      <c r="ASQ280" s="14"/>
      <c r="ASR280" s="14"/>
      <c r="ASS280" s="14"/>
      <c r="AST280" s="14"/>
      <c r="ASU280" s="14"/>
      <c r="ASV280" s="14"/>
      <c r="ASW280" s="14"/>
      <c r="ASX280" s="14"/>
      <c r="ASY280" s="14"/>
      <c r="ASZ280" s="14"/>
      <c r="ATA280" s="14"/>
      <c r="ATB280" s="14"/>
      <c r="ATC280" s="14"/>
      <c r="ATD280" s="14"/>
    </row>
    <row r="281" spans="63:1200">
      <c r="BK281" s="14" t="str">
        <f t="shared" si="2118"/>
        <v/>
      </c>
      <c r="ABO281" s="14"/>
      <c r="ABP281" s="14"/>
      <c r="ABQ281" s="14"/>
      <c r="ABR281" s="14"/>
      <c r="ABS281" s="14"/>
      <c r="ABT281" s="14"/>
      <c r="ABU281" s="14"/>
      <c r="ABV281" s="14"/>
      <c r="ABW281" s="14"/>
      <c r="ABX281" s="14"/>
      <c r="ABY281" s="14"/>
      <c r="ABZ281" s="14"/>
      <c r="ACA281" s="14"/>
      <c r="ACB281" s="14"/>
      <c r="ACC281" s="14"/>
      <c r="ACD281" s="14"/>
      <c r="ACE281" s="14"/>
      <c r="ACF281" s="14"/>
      <c r="ACG281" s="14"/>
      <c r="ACH281" s="14"/>
      <c r="ACI281" s="14"/>
      <c r="ACJ281" s="14"/>
      <c r="ACK281" s="14"/>
      <c r="ACL281" s="14"/>
      <c r="ACM281" s="14"/>
      <c r="ACN281" s="14"/>
      <c r="ACO281" s="14"/>
      <c r="ACP281" s="14"/>
      <c r="ACQ281" s="14"/>
      <c r="ACR281" s="14"/>
      <c r="ACS281" s="14"/>
      <c r="ACT281" s="14"/>
      <c r="ACU281" s="14"/>
      <c r="ACV281" s="14"/>
      <c r="ACW281" s="14"/>
      <c r="ACX281" s="14"/>
      <c r="ACY281" s="14"/>
      <c r="ACZ281" s="14"/>
      <c r="ADA281" s="14"/>
      <c r="ADB281" s="14"/>
      <c r="ADC281" s="14"/>
      <c r="ADD281" s="14"/>
      <c r="ADE281" s="14"/>
      <c r="ADF281" s="14"/>
      <c r="ADG281" s="14"/>
      <c r="ADH281" s="14"/>
      <c r="ADI281" s="14"/>
      <c r="ADJ281" s="14"/>
      <c r="ADK281" s="14"/>
      <c r="ADL281" s="14"/>
      <c r="ADM281" s="14"/>
      <c r="ADN281" s="14"/>
      <c r="ADO281" s="14"/>
      <c r="ADP281" s="14"/>
      <c r="ADQ281" s="14"/>
      <c r="ADR281" s="14"/>
      <c r="ADS281" s="14"/>
      <c r="ADT281" s="14"/>
      <c r="ADU281" s="14"/>
      <c r="ADV281" s="14"/>
      <c r="ADW281" s="14"/>
      <c r="ADX281" s="14"/>
      <c r="ADY281" s="14"/>
      <c r="ADZ281" s="14"/>
      <c r="AEA281" s="14"/>
      <c r="AEB281" s="14"/>
      <c r="AEC281" s="14"/>
      <c r="AED281" s="14"/>
      <c r="AEE281" s="14"/>
      <c r="AEF281" s="14"/>
      <c r="AEG281" s="14"/>
      <c r="AEH281" s="14"/>
      <c r="AEI281" s="14"/>
      <c r="AEJ281" s="14"/>
      <c r="AEK281" s="14"/>
      <c r="AEL281" s="14"/>
      <c r="AEM281" s="14"/>
      <c r="AEN281" s="14"/>
      <c r="AEO281" s="14"/>
      <c r="AEP281" s="14"/>
      <c r="AEQ281" s="14"/>
      <c r="AER281" s="14"/>
      <c r="AES281" s="14"/>
      <c r="AET281" s="14"/>
      <c r="AEU281" s="14"/>
      <c r="AEV281" s="14"/>
      <c r="AEW281" s="14"/>
      <c r="AEX281" s="14"/>
      <c r="AEY281" s="14"/>
      <c r="AEZ281" s="14"/>
      <c r="AFA281" s="14"/>
      <c r="AFB281" s="14"/>
      <c r="AFC281" s="14"/>
      <c r="AFD281" s="14"/>
      <c r="AFE281" s="14"/>
      <c r="AFF281" s="14"/>
      <c r="AFG281" s="14"/>
      <c r="AFH281" s="14"/>
      <c r="AFI281" s="14"/>
      <c r="AFJ281" s="14"/>
      <c r="AFK281" s="14"/>
      <c r="AFL281" s="14"/>
      <c r="AFM281" s="14"/>
      <c r="AFN281" s="14"/>
      <c r="AFO281" s="14"/>
      <c r="AFP281" s="14"/>
      <c r="AFQ281" s="14"/>
      <c r="AFR281" s="14"/>
      <c r="AFS281" s="14"/>
      <c r="AFT281" s="14"/>
      <c r="AFU281" s="14"/>
      <c r="AFV281" s="14"/>
      <c r="AFW281" s="14"/>
      <c r="AFX281" s="14"/>
      <c r="AFY281" s="14"/>
      <c r="AFZ281" s="14"/>
      <c r="AGA281" s="14"/>
      <c r="AGB281" s="14"/>
      <c r="AGC281" s="14"/>
      <c r="AGD281" s="14"/>
      <c r="AGE281" s="14"/>
      <c r="AGF281" s="14"/>
      <c r="AGG281" s="14"/>
      <c r="AGH281" s="14"/>
      <c r="AGI281" s="14"/>
      <c r="AGJ281" s="14"/>
      <c r="AGK281" s="14"/>
      <c r="AGL281" s="14"/>
      <c r="AGM281" s="14"/>
      <c r="AGN281" s="14"/>
      <c r="AGO281" s="14"/>
      <c r="AGP281" s="14"/>
      <c r="AGQ281" s="14"/>
      <c r="AGR281" s="14"/>
      <c r="AGS281" s="14"/>
      <c r="AGT281" s="14"/>
      <c r="AGU281" s="14"/>
      <c r="AGV281" s="14"/>
      <c r="AGW281" s="14"/>
      <c r="AGX281" s="14"/>
      <c r="AGY281" s="14"/>
      <c r="AGZ281" s="14"/>
      <c r="AHA281" s="14"/>
      <c r="AHB281" s="14"/>
      <c r="AHC281" s="14"/>
      <c r="AHD281" s="14"/>
      <c r="AHE281" s="14"/>
      <c r="AHF281" s="14"/>
      <c r="AHG281" s="14"/>
      <c r="AHH281" s="14"/>
      <c r="AHI281" s="14"/>
      <c r="AHJ281" s="14"/>
      <c r="AHK281" s="14"/>
      <c r="AHL281" s="14"/>
      <c r="AHM281" s="14"/>
      <c r="AHN281" s="14"/>
      <c r="AHO281" s="14"/>
      <c r="AHP281" s="14"/>
      <c r="AHQ281" s="14"/>
      <c r="AHR281" s="14"/>
      <c r="AHS281" s="14"/>
      <c r="AHT281" s="14"/>
      <c r="AHU281" s="14"/>
      <c r="AHV281" s="14"/>
      <c r="AHW281" s="14"/>
      <c r="AHX281" s="14"/>
      <c r="AHY281" s="14"/>
      <c r="AHZ281" s="14"/>
      <c r="AIA281" s="14"/>
      <c r="AIB281" s="14"/>
      <c r="AIC281" s="14"/>
      <c r="AID281" s="14"/>
      <c r="AIE281" s="14"/>
      <c r="AIF281" s="14"/>
      <c r="AIG281" s="14"/>
      <c r="AIH281" s="14"/>
      <c r="AII281" s="14"/>
      <c r="AIJ281" s="14"/>
      <c r="AIK281" s="14"/>
      <c r="AIL281" s="14"/>
      <c r="AIM281" s="14"/>
      <c r="AIN281" s="14"/>
      <c r="AIO281" s="14"/>
      <c r="AIP281" s="14"/>
      <c r="AIQ281" s="14"/>
      <c r="AIR281" s="14"/>
      <c r="AIS281" s="14"/>
      <c r="AIT281" s="14"/>
      <c r="AIU281" s="14"/>
      <c r="AIV281" s="14"/>
      <c r="AIW281" s="14"/>
      <c r="AIX281" s="14"/>
      <c r="AIY281" s="14"/>
      <c r="AIZ281" s="14"/>
      <c r="AJA281" s="14"/>
      <c r="AJB281" s="14"/>
      <c r="AJC281" s="14"/>
      <c r="AJD281" s="14"/>
      <c r="AJE281" s="14"/>
      <c r="AJF281" s="14"/>
      <c r="AJG281" s="14"/>
      <c r="AJH281" s="14"/>
      <c r="AJI281" s="14"/>
      <c r="AJJ281" s="14"/>
      <c r="AJK281" s="14"/>
      <c r="AJL281" s="14"/>
      <c r="AJM281" s="14"/>
      <c r="AJN281" s="14"/>
      <c r="AJO281" s="14"/>
      <c r="AJP281" s="14"/>
      <c r="AJQ281" s="14"/>
      <c r="AJR281" s="14"/>
      <c r="AJS281" s="14"/>
      <c r="AJT281" s="14"/>
      <c r="AJU281" s="14"/>
      <c r="AJV281" s="14"/>
      <c r="AJW281" s="14"/>
      <c r="AJX281" s="14"/>
      <c r="AJY281" s="14"/>
      <c r="AJZ281" s="14"/>
      <c r="AKA281" s="14"/>
      <c r="AKB281" s="14"/>
      <c r="AKC281" s="14"/>
      <c r="AKD281" s="14"/>
      <c r="AKE281" s="14"/>
      <c r="AKF281" s="14"/>
      <c r="AKG281" s="14"/>
      <c r="AKH281" s="14"/>
      <c r="AKI281" s="14"/>
      <c r="AKJ281" s="14"/>
      <c r="AKK281" s="14"/>
      <c r="AKL281" s="14"/>
      <c r="AKM281" s="14"/>
      <c r="AKN281" s="14"/>
      <c r="AKO281" s="14"/>
      <c r="AKP281" s="14"/>
      <c r="AKQ281" s="14"/>
      <c r="AKR281" s="14"/>
      <c r="AKS281" s="14"/>
      <c r="AKT281" s="14"/>
      <c r="AKU281" s="14"/>
      <c r="AKV281" s="14"/>
      <c r="AKW281" s="14"/>
      <c r="AKX281" s="14"/>
      <c r="AKY281" s="14"/>
      <c r="AKZ281" s="14"/>
      <c r="ALA281" s="14"/>
      <c r="ALB281" s="14"/>
      <c r="ALC281" s="14"/>
      <c r="ALD281" s="14"/>
      <c r="ALE281" s="14"/>
      <c r="ALF281" s="14"/>
      <c r="ALG281" s="14"/>
      <c r="ALH281" s="14"/>
      <c r="ALI281" s="14"/>
      <c r="ALJ281" s="14"/>
      <c r="ALK281" s="14"/>
      <c r="ALL281" s="14"/>
      <c r="ALM281" s="14"/>
      <c r="ALN281" s="14"/>
      <c r="ALO281" s="14"/>
      <c r="ALP281" s="14"/>
      <c r="ALQ281" s="14"/>
      <c r="ALR281" s="14"/>
      <c r="ALS281" s="14"/>
      <c r="ALT281" s="14"/>
      <c r="ALU281" s="14"/>
      <c r="ALV281" s="14"/>
      <c r="ALW281" s="14"/>
      <c r="ALX281" s="14"/>
      <c r="ALY281" s="14"/>
      <c r="ALZ281" s="14"/>
      <c r="AMA281" s="14"/>
      <c r="AMB281" s="14"/>
      <c r="AMC281" s="14"/>
      <c r="AMD281" s="14"/>
      <c r="AME281" s="14"/>
      <c r="AMF281" s="14"/>
      <c r="AMG281" s="14"/>
      <c r="AMH281" s="14"/>
      <c r="AMI281" s="14"/>
      <c r="AMJ281" s="14"/>
      <c r="AMK281" s="14"/>
      <c r="AML281" s="14"/>
      <c r="AMM281" s="14"/>
      <c r="AMN281" s="14"/>
      <c r="AMO281" s="14"/>
      <c r="AMP281" s="14"/>
      <c r="AMQ281" s="14"/>
      <c r="AMR281" s="14"/>
      <c r="AMS281" s="14"/>
      <c r="AMT281" s="14"/>
      <c r="AMU281" s="14"/>
      <c r="AMV281" s="14"/>
      <c r="AMW281" s="14"/>
      <c r="AMX281" s="14"/>
      <c r="AMY281" s="14"/>
      <c r="AMZ281" s="14"/>
      <c r="ANA281" s="14"/>
      <c r="ANB281" s="14"/>
      <c r="ANC281" s="14"/>
      <c r="AND281" s="14"/>
      <c r="ANE281" s="14"/>
      <c r="ANF281" s="14"/>
      <c r="ANG281" s="14"/>
      <c r="ANH281" s="14"/>
      <c r="ANI281" s="14"/>
      <c r="ANJ281" s="14"/>
      <c r="ANK281" s="14"/>
      <c r="ANL281" s="14"/>
      <c r="ANM281" s="14"/>
      <c r="ANN281" s="14"/>
      <c r="ANO281" s="14"/>
      <c r="ANP281" s="14"/>
      <c r="ANQ281" s="14"/>
      <c r="ANR281" s="14"/>
      <c r="ANS281" s="14"/>
      <c r="ANT281" s="14"/>
      <c r="ANU281" s="14"/>
      <c r="ANV281" s="14"/>
      <c r="ANW281" s="14"/>
      <c r="ANX281" s="14"/>
      <c r="ANY281" s="14"/>
      <c r="ANZ281" s="14"/>
      <c r="AOA281" s="14"/>
      <c r="AOB281" s="14"/>
      <c r="AOC281" s="14"/>
      <c r="AOD281" s="14"/>
      <c r="AOE281" s="14"/>
      <c r="AOF281" s="14"/>
      <c r="AOG281" s="14"/>
      <c r="AOH281" s="14"/>
      <c r="AOI281" s="14"/>
      <c r="AOJ281" s="14"/>
      <c r="AOK281" s="14"/>
      <c r="AOL281" s="14"/>
      <c r="AOM281" s="14"/>
      <c r="AON281" s="14"/>
      <c r="AOO281" s="14"/>
      <c r="AOP281" s="14"/>
      <c r="AOQ281" s="14"/>
      <c r="AOR281" s="14"/>
      <c r="AOS281" s="14"/>
      <c r="AOT281" s="14"/>
      <c r="AOU281" s="14"/>
      <c r="AOV281" s="14"/>
      <c r="AOW281" s="14"/>
      <c r="AOX281" s="14"/>
      <c r="AOY281" s="14"/>
      <c r="AOZ281" s="14"/>
      <c r="APA281" s="14"/>
      <c r="APB281" s="14"/>
      <c r="APC281" s="14"/>
      <c r="APD281" s="14"/>
      <c r="APE281" s="14"/>
      <c r="APF281" s="14"/>
      <c r="APG281" s="14"/>
      <c r="APH281" s="14"/>
      <c r="API281" s="14"/>
      <c r="APJ281" s="14"/>
      <c r="APK281" s="14"/>
      <c r="APL281" s="14"/>
      <c r="APM281" s="14"/>
      <c r="APN281" s="14"/>
      <c r="APO281" s="14"/>
      <c r="APP281" s="14"/>
      <c r="APQ281" s="14"/>
      <c r="APR281" s="14"/>
      <c r="APS281" s="14"/>
      <c r="APT281" s="14"/>
      <c r="APU281" s="14"/>
      <c r="APV281" s="14"/>
      <c r="APW281" s="14"/>
      <c r="APX281" s="14"/>
      <c r="APY281" s="14"/>
      <c r="APZ281" s="14"/>
      <c r="AQA281" s="14"/>
      <c r="AQB281" s="14"/>
      <c r="AQC281" s="14"/>
      <c r="AQD281" s="14"/>
      <c r="AQE281" s="14"/>
      <c r="AQF281" s="14"/>
      <c r="AQG281" s="14"/>
      <c r="AQH281" s="14"/>
      <c r="AQI281" s="14"/>
      <c r="AQJ281" s="14"/>
      <c r="AQK281" s="14"/>
      <c r="AQL281" s="14"/>
      <c r="AQM281" s="14"/>
      <c r="AQN281" s="14"/>
      <c r="AQO281" s="14"/>
      <c r="AQP281" s="14"/>
      <c r="AQQ281" s="14"/>
      <c r="AQR281" s="14"/>
      <c r="AQS281" s="14"/>
      <c r="AQT281" s="14"/>
      <c r="AQU281" s="14"/>
      <c r="AQV281" s="14"/>
      <c r="AQW281" s="14"/>
      <c r="AQX281" s="14"/>
      <c r="AQY281" s="14"/>
      <c r="AQZ281" s="14"/>
      <c r="ARA281" s="14"/>
      <c r="ARB281" s="14"/>
      <c r="ARC281" s="14"/>
      <c r="ARD281" s="14"/>
      <c r="ARE281" s="14"/>
      <c r="ARF281" s="14"/>
      <c r="ARG281" s="14"/>
      <c r="ARH281" s="14"/>
      <c r="ARI281" s="14"/>
      <c r="ARJ281" s="14"/>
      <c r="ARK281" s="14"/>
      <c r="ARL281" s="14"/>
      <c r="ARM281" s="14"/>
      <c r="ARN281" s="14"/>
      <c r="ARO281" s="14"/>
      <c r="ARP281" s="14"/>
      <c r="ARQ281" s="14"/>
      <c r="ARR281" s="14"/>
      <c r="ARS281" s="14"/>
      <c r="ART281" s="14"/>
      <c r="ARU281" s="14"/>
      <c r="ARV281" s="14"/>
      <c r="ARW281" s="14"/>
      <c r="ARX281" s="14"/>
      <c r="ARY281" s="14"/>
      <c r="ARZ281" s="14"/>
      <c r="ASA281" s="14"/>
      <c r="ASB281" s="14"/>
      <c r="ASC281" s="14"/>
      <c r="ASD281" s="14"/>
      <c r="ASE281" s="14"/>
      <c r="ASF281" s="14"/>
      <c r="ASG281" s="14"/>
      <c r="ASH281" s="14"/>
      <c r="ASI281" s="14"/>
      <c r="ASJ281" s="14"/>
      <c r="ASK281" s="14"/>
      <c r="ASL281" s="14"/>
      <c r="ASM281" s="14"/>
      <c r="ASN281" s="14"/>
      <c r="ASO281" s="14"/>
      <c r="ASP281" s="14"/>
      <c r="ASQ281" s="14"/>
      <c r="ASR281" s="14"/>
      <c r="ASS281" s="14"/>
      <c r="AST281" s="14"/>
      <c r="ASU281" s="14"/>
      <c r="ASV281" s="14"/>
      <c r="ASW281" s="14"/>
      <c r="ASX281" s="14"/>
      <c r="ASY281" s="14"/>
      <c r="ASZ281" s="14"/>
      <c r="ATA281" s="14"/>
      <c r="ATB281" s="14"/>
      <c r="ATC281" s="14"/>
      <c r="ATD281" s="14"/>
    </row>
    <row r="282" spans="63:1200">
      <c r="BK282" s="14" t="str">
        <f t="shared" si="2118"/>
        <v/>
      </c>
      <c r="ABO282" s="14"/>
      <c r="ABP282" s="14"/>
      <c r="ABQ282" s="14"/>
      <c r="ABR282" s="14"/>
      <c r="ABS282" s="14"/>
      <c r="ABT282" s="14"/>
      <c r="ABU282" s="14"/>
      <c r="ABV282" s="14"/>
      <c r="ABW282" s="14"/>
      <c r="ABX282" s="14"/>
      <c r="ABY282" s="14"/>
      <c r="ABZ282" s="14"/>
      <c r="ACA282" s="14"/>
      <c r="ACB282" s="14"/>
      <c r="ACC282" s="14"/>
      <c r="ACD282" s="14"/>
      <c r="ACE282" s="14"/>
      <c r="ACF282" s="14"/>
      <c r="ACG282" s="14"/>
      <c r="ACH282" s="14"/>
      <c r="ACI282" s="14"/>
      <c r="ACJ282" s="14"/>
      <c r="ACK282" s="14"/>
      <c r="ACL282" s="14"/>
      <c r="ACM282" s="14"/>
      <c r="ACN282" s="14"/>
      <c r="ACO282" s="14"/>
      <c r="ACP282" s="14"/>
      <c r="ACQ282" s="14"/>
      <c r="ACR282" s="14"/>
      <c r="ACS282" s="14"/>
      <c r="ACT282" s="14"/>
      <c r="ACU282" s="14"/>
      <c r="ACV282" s="14"/>
      <c r="ACW282" s="14"/>
      <c r="ACX282" s="14"/>
      <c r="ACY282" s="14"/>
      <c r="ACZ282" s="14"/>
      <c r="ADA282" s="14"/>
      <c r="ADB282" s="14"/>
      <c r="ADC282" s="14"/>
      <c r="ADD282" s="14"/>
      <c r="ADE282" s="14"/>
      <c r="ADF282" s="14"/>
      <c r="ADG282" s="14"/>
      <c r="ADH282" s="14"/>
      <c r="ADI282" s="14"/>
      <c r="ADJ282" s="14"/>
      <c r="ADK282" s="14"/>
      <c r="ADL282" s="14"/>
      <c r="ADM282" s="14"/>
      <c r="ADN282" s="14"/>
      <c r="ADO282" s="14"/>
      <c r="ADP282" s="14"/>
      <c r="ADQ282" s="14"/>
      <c r="ADR282" s="14"/>
      <c r="ADS282" s="14"/>
      <c r="ADT282" s="14"/>
      <c r="ADU282" s="14"/>
      <c r="ADV282" s="14"/>
      <c r="ADW282" s="14"/>
      <c r="ADX282" s="14"/>
      <c r="ADY282" s="14"/>
      <c r="ADZ282" s="14"/>
      <c r="AEA282" s="14"/>
      <c r="AEB282" s="14"/>
      <c r="AEC282" s="14"/>
      <c r="AED282" s="14"/>
      <c r="AEE282" s="14"/>
      <c r="AEF282" s="14"/>
      <c r="AEG282" s="14"/>
      <c r="AEH282" s="14"/>
      <c r="AEI282" s="14"/>
      <c r="AEJ282" s="14"/>
      <c r="AEK282" s="14"/>
      <c r="AEL282" s="14"/>
      <c r="AEM282" s="14"/>
      <c r="AEN282" s="14"/>
      <c r="AEO282" s="14"/>
      <c r="AEP282" s="14"/>
      <c r="AEQ282" s="14"/>
      <c r="AER282" s="14"/>
      <c r="AES282" s="14"/>
      <c r="AET282" s="14"/>
      <c r="AEU282" s="14"/>
      <c r="AEV282" s="14"/>
      <c r="AEW282" s="14"/>
      <c r="AEX282" s="14"/>
      <c r="AEY282" s="14"/>
      <c r="AEZ282" s="14"/>
      <c r="AFA282" s="14"/>
      <c r="AFB282" s="14"/>
      <c r="AFC282" s="14"/>
      <c r="AFD282" s="14"/>
      <c r="AFE282" s="14"/>
      <c r="AFF282" s="14"/>
      <c r="AFG282" s="14"/>
      <c r="AFH282" s="14"/>
      <c r="AFI282" s="14"/>
      <c r="AFJ282" s="14"/>
      <c r="AFK282" s="14"/>
      <c r="AFL282" s="14"/>
      <c r="AFM282" s="14"/>
      <c r="AFN282" s="14"/>
      <c r="AFO282" s="14"/>
      <c r="AFP282" s="14"/>
      <c r="AFQ282" s="14"/>
      <c r="AFR282" s="14"/>
      <c r="AFS282" s="14"/>
      <c r="AFT282" s="14"/>
      <c r="AFU282" s="14"/>
      <c r="AFV282" s="14"/>
      <c r="AFW282" s="14"/>
      <c r="AFX282" s="14"/>
      <c r="AFY282" s="14"/>
      <c r="AFZ282" s="14"/>
      <c r="AGA282" s="14"/>
      <c r="AGB282" s="14"/>
      <c r="AGC282" s="14"/>
      <c r="AGD282" s="14"/>
      <c r="AGE282" s="14"/>
      <c r="AGF282" s="14"/>
      <c r="AGG282" s="14"/>
      <c r="AGH282" s="14"/>
      <c r="AGI282" s="14"/>
      <c r="AGJ282" s="14"/>
      <c r="AGK282" s="14"/>
      <c r="AGL282" s="14"/>
      <c r="AGM282" s="14"/>
      <c r="AGN282" s="14"/>
      <c r="AGO282" s="14"/>
      <c r="AGP282" s="14"/>
      <c r="AGQ282" s="14"/>
      <c r="AGR282" s="14"/>
      <c r="AGS282" s="14"/>
      <c r="AGT282" s="14"/>
      <c r="AGU282" s="14"/>
      <c r="AGV282" s="14"/>
      <c r="AGW282" s="14"/>
      <c r="AGX282" s="14"/>
      <c r="AGY282" s="14"/>
      <c r="AGZ282" s="14"/>
      <c r="AHA282" s="14"/>
      <c r="AHB282" s="14"/>
      <c r="AHC282" s="14"/>
      <c r="AHD282" s="14"/>
      <c r="AHE282" s="14"/>
      <c r="AHF282" s="14"/>
      <c r="AHG282" s="14"/>
      <c r="AHH282" s="14"/>
      <c r="AHI282" s="14"/>
      <c r="AHJ282" s="14"/>
      <c r="AHK282" s="14"/>
      <c r="AHL282" s="14"/>
      <c r="AHM282" s="14"/>
      <c r="AHN282" s="14"/>
      <c r="AHO282" s="14"/>
      <c r="AHP282" s="14"/>
      <c r="AHQ282" s="14"/>
      <c r="AHR282" s="14"/>
      <c r="AHS282" s="14"/>
      <c r="AHT282" s="14"/>
      <c r="AHU282" s="14"/>
      <c r="AHV282" s="14"/>
      <c r="AHW282" s="14"/>
      <c r="AHX282" s="14"/>
      <c r="AHY282" s="14"/>
      <c r="AHZ282" s="14"/>
      <c r="AIA282" s="14"/>
      <c r="AIB282" s="14"/>
      <c r="AIC282" s="14"/>
      <c r="AID282" s="14"/>
      <c r="AIE282" s="14"/>
      <c r="AIF282" s="14"/>
      <c r="AIG282" s="14"/>
      <c r="AIH282" s="14"/>
      <c r="AII282" s="14"/>
      <c r="AIJ282" s="14"/>
      <c r="AIK282" s="14"/>
      <c r="AIL282" s="14"/>
      <c r="AIM282" s="14"/>
      <c r="AIN282" s="14"/>
      <c r="AIO282" s="14"/>
      <c r="AIP282" s="14"/>
      <c r="AIQ282" s="14"/>
      <c r="AIR282" s="14"/>
      <c r="AIS282" s="14"/>
      <c r="AIT282" s="14"/>
      <c r="AIU282" s="14"/>
      <c r="AIV282" s="14"/>
      <c r="AIW282" s="14"/>
      <c r="AIX282" s="14"/>
      <c r="AIY282" s="14"/>
      <c r="AIZ282" s="14"/>
      <c r="AJA282" s="14"/>
      <c r="AJB282" s="14"/>
      <c r="AJC282" s="14"/>
      <c r="AJD282" s="14"/>
      <c r="AJE282" s="14"/>
      <c r="AJF282" s="14"/>
      <c r="AJG282" s="14"/>
      <c r="AJH282" s="14"/>
      <c r="AJI282" s="14"/>
      <c r="AJJ282" s="14"/>
      <c r="AJK282" s="14"/>
      <c r="AJL282" s="14"/>
      <c r="AJM282" s="14"/>
      <c r="AJN282" s="14"/>
      <c r="AJO282" s="14"/>
      <c r="AJP282" s="14"/>
      <c r="AJQ282" s="14"/>
      <c r="AJR282" s="14"/>
      <c r="AJS282" s="14"/>
      <c r="AJT282" s="14"/>
      <c r="AJU282" s="14"/>
      <c r="AJV282" s="14"/>
      <c r="AJW282" s="14"/>
      <c r="AJX282" s="14"/>
      <c r="AJY282" s="14"/>
      <c r="AJZ282" s="14"/>
      <c r="AKA282" s="14"/>
      <c r="AKB282" s="14"/>
      <c r="AKC282" s="14"/>
      <c r="AKD282" s="14"/>
      <c r="AKE282" s="14"/>
      <c r="AKF282" s="14"/>
      <c r="AKG282" s="14"/>
      <c r="AKH282" s="14"/>
      <c r="AKI282" s="14"/>
      <c r="AKJ282" s="14"/>
      <c r="AKK282" s="14"/>
      <c r="AKL282" s="14"/>
      <c r="AKM282" s="14"/>
      <c r="AKN282" s="14"/>
      <c r="AKO282" s="14"/>
      <c r="AKP282" s="14"/>
      <c r="AKQ282" s="14"/>
      <c r="AKR282" s="14"/>
      <c r="AKS282" s="14"/>
      <c r="AKT282" s="14"/>
      <c r="AKU282" s="14"/>
      <c r="AKV282" s="14"/>
      <c r="AKW282" s="14"/>
      <c r="AKX282" s="14"/>
      <c r="AKY282" s="14"/>
      <c r="AKZ282" s="14"/>
      <c r="ALA282" s="14"/>
      <c r="ALB282" s="14"/>
      <c r="ALC282" s="14"/>
      <c r="ALD282" s="14"/>
      <c r="ALE282" s="14"/>
      <c r="ALF282" s="14"/>
      <c r="ALG282" s="14"/>
      <c r="ALH282" s="14"/>
      <c r="ALI282" s="14"/>
      <c r="ALJ282" s="14"/>
      <c r="ALK282" s="14"/>
      <c r="ALL282" s="14"/>
      <c r="ALM282" s="14"/>
      <c r="ALN282" s="14"/>
      <c r="ALO282" s="14"/>
      <c r="ALP282" s="14"/>
      <c r="ALQ282" s="14"/>
      <c r="ALR282" s="14"/>
      <c r="ALS282" s="14"/>
      <c r="ALT282" s="14"/>
      <c r="ALU282" s="14"/>
      <c r="ALV282" s="14"/>
      <c r="ALW282" s="14"/>
      <c r="ALX282" s="14"/>
      <c r="ALY282" s="14"/>
      <c r="ALZ282" s="14"/>
      <c r="AMA282" s="14"/>
      <c r="AMB282" s="14"/>
      <c r="AMC282" s="14"/>
      <c r="AMD282" s="14"/>
      <c r="AME282" s="14"/>
      <c r="AMF282" s="14"/>
      <c r="AMG282" s="14"/>
      <c r="AMH282" s="14"/>
      <c r="AMI282" s="14"/>
      <c r="AMJ282" s="14"/>
      <c r="AMK282" s="14"/>
      <c r="AML282" s="14"/>
      <c r="AMM282" s="14"/>
      <c r="AMN282" s="14"/>
      <c r="AMO282" s="14"/>
      <c r="AMP282" s="14"/>
      <c r="AMQ282" s="14"/>
      <c r="AMR282" s="14"/>
      <c r="AMS282" s="14"/>
      <c r="AMT282" s="14"/>
      <c r="AMU282" s="14"/>
      <c r="AMV282" s="14"/>
      <c r="AMW282" s="14"/>
      <c r="AMX282" s="14"/>
      <c r="AMY282" s="14"/>
      <c r="AMZ282" s="14"/>
      <c r="ANA282" s="14"/>
      <c r="ANB282" s="14"/>
      <c r="ANC282" s="14"/>
      <c r="AND282" s="14"/>
      <c r="ANE282" s="14"/>
      <c r="ANF282" s="14"/>
      <c r="ANG282" s="14"/>
      <c r="ANH282" s="14"/>
      <c r="ANI282" s="14"/>
      <c r="ANJ282" s="14"/>
      <c r="ANK282" s="14"/>
      <c r="ANL282" s="14"/>
      <c r="ANM282" s="14"/>
      <c r="ANN282" s="14"/>
      <c r="ANO282" s="14"/>
      <c r="ANP282" s="14"/>
      <c r="ANQ282" s="14"/>
      <c r="ANR282" s="14"/>
      <c r="ANS282" s="14"/>
      <c r="ANT282" s="14"/>
      <c r="ANU282" s="14"/>
      <c r="ANV282" s="14"/>
      <c r="ANW282" s="14"/>
      <c r="ANX282" s="14"/>
      <c r="ANY282" s="14"/>
      <c r="ANZ282" s="14"/>
      <c r="AOA282" s="14"/>
      <c r="AOB282" s="14"/>
      <c r="AOC282" s="14"/>
      <c r="AOD282" s="14"/>
      <c r="AOE282" s="14"/>
      <c r="AOF282" s="14"/>
      <c r="AOG282" s="14"/>
      <c r="AOH282" s="14"/>
      <c r="AOI282" s="14"/>
      <c r="AOJ282" s="14"/>
      <c r="AOK282" s="14"/>
      <c r="AOL282" s="14"/>
      <c r="AOM282" s="14"/>
      <c r="AON282" s="14"/>
      <c r="AOO282" s="14"/>
      <c r="AOP282" s="14"/>
      <c r="AOQ282" s="14"/>
      <c r="AOR282" s="14"/>
      <c r="AOS282" s="14"/>
      <c r="AOT282" s="14"/>
      <c r="AOU282" s="14"/>
      <c r="AOV282" s="14"/>
      <c r="AOW282" s="14"/>
      <c r="AOX282" s="14"/>
      <c r="AOY282" s="14"/>
      <c r="AOZ282" s="14"/>
      <c r="APA282" s="14"/>
      <c r="APB282" s="14"/>
      <c r="APC282" s="14"/>
      <c r="APD282" s="14"/>
      <c r="APE282" s="14"/>
      <c r="APF282" s="14"/>
      <c r="APG282" s="14"/>
      <c r="APH282" s="14"/>
      <c r="API282" s="14"/>
      <c r="APJ282" s="14"/>
      <c r="APK282" s="14"/>
      <c r="APL282" s="14"/>
      <c r="APM282" s="14"/>
      <c r="APN282" s="14"/>
      <c r="APO282" s="14"/>
      <c r="APP282" s="14"/>
      <c r="APQ282" s="14"/>
      <c r="APR282" s="14"/>
      <c r="APS282" s="14"/>
      <c r="APT282" s="14"/>
      <c r="APU282" s="14"/>
      <c r="APV282" s="14"/>
      <c r="APW282" s="14"/>
      <c r="APX282" s="14"/>
      <c r="APY282" s="14"/>
      <c r="APZ282" s="14"/>
      <c r="AQA282" s="14"/>
      <c r="AQB282" s="14"/>
      <c r="AQC282" s="14"/>
      <c r="AQD282" s="14"/>
      <c r="AQE282" s="14"/>
      <c r="AQF282" s="14"/>
      <c r="AQG282" s="14"/>
      <c r="AQH282" s="14"/>
      <c r="AQI282" s="14"/>
      <c r="AQJ282" s="14"/>
      <c r="AQK282" s="14"/>
      <c r="AQL282" s="14"/>
      <c r="AQM282" s="14"/>
      <c r="AQN282" s="14"/>
      <c r="AQO282" s="14"/>
      <c r="AQP282" s="14"/>
      <c r="AQQ282" s="14"/>
      <c r="AQR282" s="14"/>
      <c r="AQS282" s="14"/>
      <c r="AQT282" s="14"/>
      <c r="AQU282" s="14"/>
      <c r="AQV282" s="14"/>
      <c r="AQW282" s="14"/>
      <c r="AQX282" s="14"/>
      <c r="AQY282" s="14"/>
      <c r="AQZ282" s="14"/>
      <c r="ARA282" s="14"/>
      <c r="ARB282" s="14"/>
      <c r="ARC282" s="14"/>
      <c r="ARD282" s="14"/>
      <c r="ARE282" s="14"/>
      <c r="ARF282" s="14"/>
      <c r="ARG282" s="14"/>
      <c r="ARH282" s="14"/>
      <c r="ARI282" s="14"/>
      <c r="ARJ282" s="14"/>
      <c r="ARK282" s="14"/>
      <c r="ARL282" s="14"/>
      <c r="ARM282" s="14"/>
      <c r="ARN282" s="14"/>
      <c r="ARO282" s="14"/>
      <c r="ARP282" s="14"/>
      <c r="ARQ282" s="14"/>
      <c r="ARR282" s="14"/>
      <c r="ARS282" s="14"/>
      <c r="ART282" s="14"/>
      <c r="ARU282" s="14"/>
      <c r="ARV282" s="14"/>
      <c r="ARW282" s="14"/>
      <c r="ARX282" s="14"/>
      <c r="ARY282" s="14"/>
      <c r="ARZ282" s="14"/>
      <c r="ASA282" s="14"/>
      <c r="ASB282" s="14"/>
      <c r="ASC282" s="14"/>
      <c r="ASD282" s="14"/>
      <c r="ASE282" s="14"/>
      <c r="ASF282" s="14"/>
      <c r="ASG282" s="14"/>
      <c r="ASH282" s="14"/>
      <c r="ASI282" s="14"/>
      <c r="ASJ282" s="14"/>
      <c r="ASK282" s="14"/>
      <c r="ASL282" s="14"/>
      <c r="ASM282" s="14"/>
      <c r="ASN282" s="14"/>
      <c r="ASO282" s="14"/>
      <c r="ASP282" s="14"/>
      <c r="ASQ282" s="14"/>
      <c r="ASR282" s="14"/>
      <c r="ASS282" s="14"/>
      <c r="AST282" s="14"/>
      <c r="ASU282" s="14"/>
      <c r="ASV282" s="14"/>
      <c r="ASW282" s="14"/>
      <c r="ASX282" s="14"/>
      <c r="ASY282" s="14"/>
      <c r="ASZ282" s="14"/>
      <c r="ATA282" s="14"/>
      <c r="ATB282" s="14"/>
      <c r="ATC282" s="14"/>
      <c r="ATD282" s="14"/>
    </row>
    <row r="283" spans="63:1200">
      <c r="BK283" s="14" t="str">
        <f t="shared" si="2118"/>
        <v/>
      </c>
      <c r="ABO283" s="14"/>
      <c r="ABP283" s="14"/>
      <c r="ABQ283" s="14"/>
      <c r="ABR283" s="14"/>
      <c r="ABS283" s="14"/>
      <c r="ABT283" s="14"/>
      <c r="ABU283" s="14"/>
      <c r="ABV283" s="14"/>
      <c r="ABW283" s="14"/>
      <c r="ABX283" s="14"/>
      <c r="ABY283" s="14"/>
      <c r="ABZ283" s="14"/>
      <c r="ACA283" s="14"/>
      <c r="ACB283" s="14"/>
      <c r="ACC283" s="14"/>
      <c r="ACD283" s="14"/>
      <c r="ACE283" s="14"/>
      <c r="ACF283" s="14"/>
      <c r="ACG283" s="14"/>
      <c r="ACH283" s="14"/>
      <c r="ACI283" s="14"/>
      <c r="ACJ283" s="14"/>
      <c r="ACK283" s="14"/>
      <c r="ACL283" s="14"/>
      <c r="ACM283" s="14"/>
      <c r="ACN283" s="14"/>
      <c r="ACO283" s="14"/>
      <c r="ACP283" s="14"/>
      <c r="ACQ283" s="14"/>
      <c r="ACR283" s="14"/>
      <c r="ACS283" s="14"/>
      <c r="ACT283" s="14"/>
      <c r="ACU283" s="14"/>
      <c r="ACV283" s="14"/>
      <c r="ACW283" s="14"/>
      <c r="ACX283" s="14"/>
      <c r="ACY283" s="14"/>
      <c r="ACZ283" s="14"/>
      <c r="ADA283" s="14"/>
      <c r="ADB283" s="14"/>
      <c r="ADC283" s="14"/>
      <c r="ADD283" s="14"/>
      <c r="ADE283" s="14"/>
      <c r="ADF283" s="14"/>
      <c r="ADG283" s="14"/>
      <c r="ADH283" s="14"/>
      <c r="ADI283" s="14"/>
      <c r="ADJ283" s="14"/>
      <c r="ADK283" s="14"/>
      <c r="ADL283" s="14"/>
      <c r="ADM283" s="14"/>
      <c r="ADN283" s="14"/>
      <c r="ADO283" s="14"/>
      <c r="ADP283" s="14"/>
      <c r="ADQ283" s="14"/>
      <c r="ADR283" s="14"/>
      <c r="ADS283" s="14"/>
      <c r="ADT283" s="14"/>
      <c r="ADU283" s="14"/>
      <c r="ADV283" s="14"/>
      <c r="ADW283" s="14"/>
      <c r="ADX283" s="14"/>
      <c r="ADY283" s="14"/>
      <c r="ADZ283" s="14"/>
      <c r="AEA283" s="14"/>
      <c r="AEB283" s="14"/>
      <c r="AEC283" s="14"/>
      <c r="AED283" s="14"/>
      <c r="AEE283" s="14"/>
      <c r="AEF283" s="14"/>
      <c r="AEG283" s="14"/>
      <c r="AEH283" s="14"/>
      <c r="AEI283" s="14"/>
      <c r="AEJ283" s="14"/>
      <c r="AEK283" s="14"/>
      <c r="AEL283" s="14"/>
      <c r="AEM283" s="14"/>
      <c r="AEN283" s="14"/>
      <c r="AEO283" s="14"/>
      <c r="AEP283" s="14"/>
      <c r="AEQ283" s="14"/>
      <c r="AER283" s="14"/>
      <c r="AES283" s="14"/>
      <c r="AET283" s="14"/>
      <c r="AEU283" s="14"/>
      <c r="AEV283" s="14"/>
      <c r="AEW283" s="14"/>
      <c r="AEX283" s="14"/>
      <c r="AEY283" s="14"/>
      <c r="AEZ283" s="14"/>
      <c r="AFA283" s="14"/>
      <c r="AFB283" s="14"/>
      <c r="AFC283" s="14"/>
      <c r="AFD283" s="14"/>
      <c r="AFE283" s="14"/>
      <c r="AFF283" s="14"/>
      <c r="AFG283" s="14"/>
      <c r="AFH283" s="14"/>
      <c r="AFI283" s="14"/>
      <c r="AFJ283" s="14"/>
      <c r="AFK283" s="14"/>
      <c r="AFL283" s="14"/>
      <c r="AFM283" s="14"/>
      <c r="AFN283" s="14"/>
      <c r="AFO283" s="14"/>
      <c r="AFP283" s="14"/>
      <c r="AFQ283" s="14"/>
      <c r="AFR283" s="14"/>
      <c r="AFS283" s="14"/>
      <c r="AFT283" s="14"/>
      <c r="AFU283" s="14"/>
      <c r="AFV283" s="14"/>
      <c r="AFW283" s="14"/>
      <c r="AFX283" s="14"/>
      <c r="AFY283" s="14"/>
      <c r="AFZ283" s="14"/>
      <c r="AGA283" s="14"/>
      <c r="AGB283" s="14"/>
      <c r="AGC283" s="14"/>
      <c r="AGD283" s="14"/>
      <c r="AGE283" s="14"/>
      <c r="AGF283" s="14"/>
      <c r="AGG283" s="14"/>
      <c r="AGH283" s="14"/>
      <c r="AGI283" s="14"/>
      <c r="AGJ283" s="14"/>
      <c r="AGK283" s="14"/>
      <c r="AGL283" s="14"/>
      <c r="AGM283" s="14"/>
      <c r="AGN283" s="14"/>
      <c r="AGO283" s="14"/>
      <c r="AGP283" s="14"/>
      <c r="AGQ283" s="14"/>
      <c r="AGR283" s="14"/>
      <c r="AGS283" s="14"/>
      <c r="AGT283" s="14"/>
      <c r="AGU283" s="14"/>
      <c r="AGV283" s="14"/>
      <c r="AGW283" s="14"/>
      <c r="AGX283" s="14"/>
      <c r="AGY283" s="14"/>
      <c r="AGZ283" s="14"/>
      <c r="AHA283" s="14"/>
      <c r="AHB283" s="14"/>
      <c r="AHC283" s="14"/>
      <c r="AHD283" s="14"/>
      <c r="AHE283" s="14"/>
      <c r="AHF283" s="14"/>
      <c r="AHG283" s="14"/>
      <c r="AHH283" s="14"/>
      <c r="AHI283" s="14"/>
      <c r="AHJ283" s="14"/>
      <c r="AHK283" s="14"/>
      <c r="AHL283" s="14"/>
      <c r="AHM283" s="14"/>
      <c r="AHN283" s="14"/>
      <c r="AHO283" s="14"/>
      <c r="AHP283" s="14"/>
      <c r="AHQ283" s="14"/>
      <c r="AHR283" s="14"/>
      <c r="AHS283" s="14"/>
      <c r="AHT283" s="14"/>
      <c r="AHU283" s="14"/>
      <c r="AHV283" s="14"/>
      <c r="AHW283" s="14"/>
      <c r="AHX283" s="14"/>
      <c r="AHY283" s="14"/>
      <c r="AHZ283" s="14"/>
      <c r="AIA283" s="14"/>
      <c r="AIB283" s="14"/>
      <c r="AIC283" s="14"/>
      <c r="AID283" s="14"/>
      <c r="AIE283" s="14"/>
      <c r="AIF283" s="14"/>
      <c r="AIG283" s="14"/>
      <c r="AIH283" s="14"/>
      <c r="AII283" s="14"/>
      <c r="AIJ283" s="14"/>
      <c r="AIK283" s="14"/>
      <c r="AIL283" s="14"/>
      <c r="AIM283" s="14"/>
      <c r="AIN283" s="14"/>
      <c r="AIO283" s="14"/>
      <c r="AIP283" s="14"/>
      <c r="AIQ283" s="14"/>
      <c r="AIR283" s="14"/>
      <c r="AIS283" s="14"/>
      <c r="AIT283" s="14"/>
      <c r="AIU283" s="14"/>
      <c r="AIV283" s="14"/>
      <c r="AIW283" s="14"/>
      <c r="AIX283" s="14"/>
      <c r="AIY283" s="14"/>
      <c r="AIZ283" s="14"/>
      <c r="AJA283" s="14"/>
      <c r="AJB283" s="14"/>
      <c r="AJC283" s="14"/>
      <c r="AJD283" s="14"/>
      <c r="AJE283" s="14"/>
      <c r="AJF283" s="14"/>
      <c r="AJG283" s="14"/>
      <c r="AJH283" s="14"/>
      <c r="AJI283" s="14"/>
      <c r="AJJ283" s="14"/>
      <c r="AJK283" s="14"/>
      <c r="AJL283" s="14"/>
      <c r="AJM283" s="14"/>
      <c r="AJN283" s="14"/>
      <c r="AJO283" s="14"/>
      <c r="AJP283" s="14"/>
      <c r="AJQ283" s="14"/>
      <c r="AJR283" s="14"/>
      <c r="AJS283" s="14"/>
      <c r="AJT283" s="14"/>
      <c r="AJU283" s="14"/>
      <c r="AJV283" s="14"/>
      <c r="AJW283" s="14"/>
      <c r="AJX283" s="14"/>
      <c r="AJY283" s="14"/>
      <c r="AJZ283" s="14"/>
      <c r="AKA283" s="14"/>
      <c r="AKB283" s="14"/>
      <c r="AKC283" s="14"/>
      <c r="AKD283" s="14"/>
      <c r="AKE283" s="14"/>
      <c r="AKF283" s="14"/>
      <c r="AKG283" s="14"/>
      <c r="AKH283" s="14"/>
      <c r="AKI283" s="14"/>
      <c r="AKJ283" s="14"/>
      <c r="AKK283" s="14"/>
      <c r="AKL283" s="14"/>
      <c r="AKM283" s="14"/>
      <c r="AKN283" s="14"/>
      <c r="AKO283" s="14"/>
      <c r="AKP283" s="14"/>
      <c r="AKQ283" s="14"/>
      <c r="AKR283" s="14"/>
      <c r="AKS283" s="14"/>
      <c r="AKT283" s="14"/>
      <c r="AKU283" s="14"/>
      <c r="AKV283" s="14"/>
      <c r="AKW283" s="14"/>
      <c r="AKX283" s="14"/>
      <c r="AKY283" s="14"/>
      <c r="AKZ283" s="14"/>
      <c r="ALA283" s="14"/>
      <c r="ALB283" s="14"/>
      <c r="ALC283" s="14"/>
      <c r="ALD283" s="14"/>
      <c r="ALE283" s="14"/>
      <c r="ALF283" s="14"/>
      <c r="ALG283" s="14"/>
      <c r="ALH283" s="14"/>
      <c r="ALI283" s="14"/>
      <c r="ALJ283" s="14"/>
      <c r="ALK283" s="14"/>
      <c r="ALL283" s="14"/>
      <c r="ALM283" s="14"/>
      <c r="ALN283" s="14"/>
      <c r="ALO283" s="14"/>
      <c r="ALP283" s="14"/>
      <c r="ALQ283" s="14"/>
      <c r="ALR283" s="14"/>
      <c r="ALS283" s="14"/>
      <c r="ALT283" s="14"/>
      <c r="ALU283" s="14"/>
      <c r="ALV283" s="14"/>
      <c r="ALW283" s="14"/>
      <c r="ALX283" s="14"/>
      <c r="ALY283" s="14"/>
      <c r="ALZ283" s="14"/>
      <c r="AMA283" s="14"/>
      <c r="AMB283" s="14"/>
      <c r="AMC283" s="14"/>
      <c r="AMD283" s="14"/>
      <c r="AME283" s="14"/>
      <c r="AMF283" s="14"/>
      <c r="AMG283" s="14"/>
      <c r="AMH283" s="14"/>
      <c r="AMI283" s="14"/>
      <c r="AMJ283" s="14"/>
      <c r="AMK283" s="14"/>
      <c r="AML283" s="14"/>
      <c r="AMM283" s="14"/>
      <c r="AMN283" s="14"/>
      <c r="AMO283" s="14"/>
      <c r="AMP283" s="14"/>
      <c r="AMQ283" s="14"/>
      <c r="AMR283" s="14"/>
      <c r="AMS283" s="14"/>
      <c r="AMT283" s="14"/>
      <c r="AMU283" s="14"/>
      <c r="AMV283" s="14"/>
      <c r="AMW283" s="14"/>
      <c r="AMX283" s="14"/>
      <c r="AMY283" s="14"/>
      <c r="AMZ283" s="14"/>
      <c r="ANA283" s="14"/>
      <c r="ANB283" s="14"/>
      <c r="ANC283" s="14"/>
      <c r="AND283" s="14"/>
      <c r="ANE283" s="14"/>
      <c r="ANF283" s="14"/>
      <c r="ANG283" s="14"/>
      <c r="ANH283" s="14"/>
      <c r="ANI283" s="14"/>
      <c r="ANJ283" s="14"/>
      <c r="ANK283" s="14"/>
      <c r="ANL283" s="14"/>
      <c r="ANM283" s="14"/>
      <c r="ANN283" s="14"/>
      <c r="ANO283" s="14"/>
      <c r="ANP283" s="14"/>
      <c r="ANQ283" s="14"/>
      <c r="ANR283" s="14"/>
      <c r="ANS283" s="14"/>
      <c r="ANT283" s="14"/>
      <c r="ANU283" s="14"/>
      <c r="ANV283" s="14"/>
      <c r="ANW283" s="14"/>
      <c r="ANX283" s="14"/>
      <c r="ANY283" s="14"/>
      <c r="ANZ283" s="14"/>
      <c r="AOA283" s="14"/>
      <c r="AOB283" s="14"/>
      <c r="AOC283" s="14"/>
      <c r="AOD283" s="14"/>
      <c r="AOE283" s="14"/>
      <c r="AOF283" s="14"/>
      <c r="AOG283" s="14"/>
      <c r="AOH283" s="14"/>
      <c r="AOI283" s="14"/>
      <c r="AOJ283" s="14"/>
      <c r="AOK283" s="14"/>
      <c r="AOL283" s="14"/>
      <c r="AOM283" s="14"/>
      <c r="AON283" s="14"/>
      <c r="AOO283" s="14"/>
      <c r="AOP283" s="14"/>
      <c r="AOQ283" s="14"/>
      <c r="AOR283" s="14"/>
      <c r="AOS283" s="14"/>
      <c r="AOT283" s="14"/>
      <c r="AOU283" s="14"/>
      <c r="AOV283" s="14"/>
      <c r="AOW283" s="14"/>
      <c r="AOX283" s="14"/>
      <c r="AOY283" s="14"/>
      <c r="AOZ283" s="14"/>
      <c r="APA283" s="14"/>
      <c r="APB283" s="14"/>
      <c r="APC283" s="14"/>
      <c r="APD283" s="14"/>
      <c r="APE283" s="14"/>
      <c r="APF283" s="14"/>
      <c r="APG283" s="14"/>
      <c r="APH283" s="14"/>
      <c r="API283" s="14"/>
      <c r="APJ283" s="14"/>
      <c r="APK283" s="14"/>
      <c r="APL283" s="14"/>
      <c r="APM283" s="14"/>
      <c r="APN283" s="14"/>
      <c r="APO283" s="14"/>
      <c r="APP283" s="14"/>
      <c r="APQ283" s="14"/>
      <c r="APR283" s="14"/>
      <c r="APS283" s="14"/>
      <c r="APT283" s="14"/>
      <c r="APU283" s="14"/>
      <c r="APV283" s="14"/>
      <c r="APW283" s="14"/>
      <c r="APX283" s="14"/>
      <c r="APY283" s="14"/>
      <c r="APZ283" s="14"/>
      <c r="AQA283" s="14"/>
      <c r="AQB283" s="14"/>
      <c r="AQC283" s="14"/>
      <c r="AQD283" s="14"/>
      <c r="AQE283" s="14"/>
      <c r="AQF283" s="14"/>
      <c r="AQG283" s="14"/>
      <c r="AQH283" s="14"/>
      <c r="AQI283" s="14"/>
      <c r="AQJ283" s="14"/>
      <c r="AQK283" s="14"/>
      <c r="AQL283" s="14"/>
      <c r="AQM283" s="14"/>
      <c r="AQN283" s="14"/>
      <c r="AQO283" s="14"/>
      <c r="AQP283" s="14"/>
      <c r="AQQ283" s="14"/>
      <c r="AQR283" s="14"/>
      <c r="AQS283" s="14"/>
      <c r="AQT283" s="14"/>
      <c r="AQU283" s="14"/>
      <c r="AQV283" s="14"/>
      <c r="AQW283" s="14"/>
      <c r="AQX283" s="14"/>
      <c r="AQY283" s="14"/>
      <c r="AQZ283" s="14"/>
      <c r="ARA283" s="14"/>
      <c r="ARB283" s="14"/>
      <c r="ARC283" s="14"/>
      <c r="ARD283" s="14"/>
      <c r="ARE283" s="14"/>
      <c r="ARF283" s="14"/>
      <c r="ARG283" s="14"/>
      <c r="ARH283" s="14"/>
      <c r="ARI283" s="14"/>
      <c r="ARJ283" s="14"/>
      <c r="ARK283" s="14"/>
      <c r="ARL283" s="14"/>
      <c r="ARM283" s="14"/>
      <c r="ARN283" s="14"/>
      <c r="ARO283" s="14"/>
      <c r="ARP283" s="14"/>
      <c r="ARQ283" s="14"/>
      <c r="ARR283" s="14"/>
      <c r="ARS283" s="14"/>
      <c r="ART283" s="14"/>
      <c r="ARU283" s="14"/>
      <c r="ARV283" s="14"/>
      <c r="ARW283" s="14"/>
      <c r="ARX283" s="14"/>
      <c r="ARY283" s="14"/>
      <c r="ARZ283" s="14"/>
      <c r="ASA283" s="14"/>
      <c r="ASB283" s="14"/>
      <c r="ASC283" s="14"/>
      <c r="ASD283" s="14"/>
      <c r="ASE283" s="14"/>
      <c r="ASF283" s="14"/>
      <c r="ASG283" s="14"/>
      <c r="ASH283" s="14"/>
      <c r="ASI283" s="14"/>
      <c r="ASJ283" s="14"/>
      <c r="ASK283" s="14"/>
      <c r="ASL283" s="14"/>
      <c r="ASM283" s="14"/>
      <c r="ASN283" s="14"/>
      <c r="ASO283" s="14"/>
      <c r="ASP283" s="14"/>
      <c r="ASQ283" s="14"/>
      <c r="ASR283" s="14"/>
      <c r="ASS283" s="14"/>
      <c r="AST283" s="14"/>
      <c r="ASU283" s="14"/>
      <c r="ASV283" s="14"/>
      <c r="ASW283" s="14"/>
      <c r="ASX283" s="14"/>
      <c r="ASY283" s="14"/>
      <c r="ASZ283" s="14"/>
      <c r="ATA283" s="14"/>
      <c r="ATB283" s="14"/>
      <c r="ATC283" s="14"/>
      <c r="ATD283" s="14"/>
    </row>
    <row r="284" spans="63:1200">
      <c r="BK284" s="14" t="str">
        <f t="shared" si="2118"/>
        <v/>
      </c>
      <c r="ABO284" s="14"/>
      <c r="ABP284" s="14"/>
      <c r="ABQ284" s="14"/>
      <c r="ABR284" s="14"/>
      <c r="ABS284" s="14"/>
      <c r="ABT284" s="14"/>
      <c r="ABU284" s="14"/>
      <c r="ABV284" s="14"/>
      <c r="ABW284" s="14"/>
      <c r="ABX284" s="14"/>
      <c r="ABY284" s="14"/>
      <c r="ABZ284" s="14"/>
      <c r="ACA284" s="14"/>
      <c r="ACB284" s="14"/>
      <c r="ACC284" s="14"/>
      <c r="ACD284" s="14"/>
      <c r="ACE284" s="14"/>
      <c r="ACF284" s="14"/>
      <c r="ACG284" s="14"/>
      <c r="ACH284" s="14"/>
      <c r="ACI284" s="14"/>
      <c r="ACJ284" s="14"/>
      <c r="ACK284" s="14"/>
      <c r="ACL284" s="14"/>
      <c r="ACM284" s="14"/>
      <c r="ACN284" s="14"/>
      <c r="ACO284" s="14"/>
      <c r="ACP284" s="14"/>
      <c r="ACQ284" s="14"/>
      <c r="ACR284" s="14"/>
      <c r="ACS284" s="14"/>
      <c r="ACT284" s="14"/>
      <c r="ACU284" s="14"/>
      <c r="ACV284" s="14"/>
      <c r="ACW284" s="14"/>
      <c r="ACX284" s="14"/>
      <c r="ACY284" s="14"/>
      <c r="ACZ284" s="14"/>
      <c r="ADA284" s="14"/>
      <c r="ADB284" s="14"/>
      <c r="ADC284" s="14"/>
      <c r="ADD284" s="14"/>
      <c r="ADE284" s="14"/>
      <c r="ADF284" s="14"/>
      <c r="ADG284" s="14"/>
      <c r="ADH284" s="14"/>
      <c r="ADI284" s="14"/>
      <c r="ADJ284" s="14"/>
      <c r="ADK284" s="14"/>
      <c r="ADL284" s="14"/>
      <c r="ADM284" s="14"/>
      <c r="ADN284" s="14"/>
      <c r="ADO284" s="14"/>
      <c r="ADP284" s="14"/>
      <c r="ADQ284" s="14"/>
      <c r="ADR284" s="14"/>
      <c r="ADS284" s="14"/>
      <c r="ADT284" s="14"/>
      <c r="ADU284" s="14"/>
      <c r="ADV284" s="14"/>
      <c r="ADW284" s="14"/>
      <c r="ADX284" s="14"/>
      <c r="ADY284" s="14"/>
      <c r="ADZ284" s="14"/>
      <c r="AEA284" s="14"/>
      <c r="AEB284" s="14"/>
      <c r="AEC284" s="14"/>
      <c r="AED284" s="14"/>
      <c r="AEE284" s="14"/>
      <c r="AEF284" s="14"/>
      <c r="AEG284" s="14"/>
      <c r="AEH284" s="14"/>
      <c r="AEI284" s="14"/>
      <c r="AEJ284" s="14"/>
      <c r="AEK284" s="14"/>
      <c r="AEL284" s="14"/>
      <c r="AEM284" s="14"/>
      <c r="AEN284" s="14"/>
      <c r="AEO284" s="14"/>
      <c r="AEP284" s="14"/>
      <c r="AEQ284" s="14"/>
      <c r="AER284" s="14"/>
      <c r="AES284" s="14"/>
      <c r="AET284" s="14"/>
      <c r="AEU284" s="14"/>
      <c r="AEV284" s="14"/>
      <c r="AEW284" s="14"/>
      <c r="AEX284" s="14"/>
      <c r="AEY284" s="14"/>
      <c r="AEZ284" s="14"/>
      <c r="AFA284" s="14"/>
      <c r="AFB284" s="14"/>
      <c r="AFC284" s="14"/>
      <c r="AFD284" s="14"/>
      <c r="AFE284" s="14"/>
      <c r="AFF284" s="14"/>
      <c r="AFG284" s="14"/>
      <c r="AFH284" s="14"/>
      <c r="AFI284" s="14"/>
      <c r="AFJ284" s="14"/>
      <c r="AFK284" s="14"/>
      <c r="AFL284" s="14"/>
      <c r="AFM284" s="14"/>
      <c r="AFN284" s="14"/>
      <c r="AFO284" s="14"/>
      <c r="AFP284" s="14"/>
      <c r="AFQ284" s="14"/>
      <c r="AFR284" s="14"/>
      <c r="AFS284" s="14"/>
      <c r="AFT284" s="14"/>
      <c r="AFU284" s="14"/>
      <c r="AFV284" s="14"/>
      <c r="AFW284" s="14"/>
      <c r="AFX284" s="14"/>
      <c r="AFY284" s="14"/>
      <c r="AFZ284" s="14"/>
      <c r="AGA284" s="14"/>
      <c r="AGB284" s="14"/>
      <c r="AGC284" s="14"/>
      <c r="AGD284" s="14"/>
      <c r="AGE284" s="14"/>
      <c r="AGF284" s="14"/>
      <c r="AGG284" s="14"/>
      <c r="AGH284" s="14"/>
      <c r="AGI284" s="14"/>
      <c r="AGJ284" s="14"/>
      <c r="AGK284" s="14"/>
      <c r="AGL284" s="14"/>
      <c r="AGM284" s="14"/>
      <c r="AGN284" s="14"/>
      <c r="AGO284" s="14"/>
      <c r="AGP284" s="14"/>
      <c r="AGQ284" s="14"/>
      <c r="AGR284" s="14"/>
      <c r="AGS284" s="14"/>
      <c r="AGT284" s="14"/>
      <c r="AGU284" s="14"/>
      <c r="AGV284" s="14"/>
      <c r="AGW284" s="14"/>
      <c r="AGX284" s="14"/>
      <c r="AGY284" s="14"/>
      <c r="AGZ284" s="14"/>
      <c r="AHA284" s="14"/>
      <c r="AHB284" s="14"/>
      <c r="AHC284" s="14"/>
      <c r="AHD284" s="14"/>
      <c r="AHE284" s="14"/>
      <c r="AHF284" s="14"/>
      <c r="AHG284" s="14"/>
      <c r="AHH284" s="14"/>
      <c r="AHI284" s="14"/>
      <c r="AHJ284" s="14"/>
      <c r="AHK284" s="14"/>
      <c r="AHL284" s="14"/>
      <c r="AHM284" s="14"/>
      <c r="AHN284" s="14"/>
      <c r="AHO284" s="14"/>
      <c r="AHP284" s="14"/>
      <c r="AHQ284" s="14"/>
      <c r="AHR284" s="14"/>
      <c r="AHS284" s="14"/>
      <c r="AHT284" s="14"/>
      <c r="AHU284" s="14"/>
      <c r="AHV284" s="14"/>
      <c r="AHW284" s="14"/>
      <c r="AHX284" s="14"/>
      <c r="AHY284" s="14"/>
      <c r="AHZ284" s="14"/>
      <c r="AIA284" s="14"/>
      <c r="AIB284" s="14"/>
      <c r="AIC284" s="14"/>
      <c r="AID284" s="14"/>
      <c r="AIE284" s="14"/>
      <c r="AIF284" s="14"/>
      <c r="AIG284" s="14"/>
      <c r="AIH284" s="14"/>
      <c r="AII284" s="14"/>
      <c r="AIJ284" s="14"/>
      <c r="AIK284" s="14"/>
      <c r="AIL284" s="14"/>
      <c r="AIM284" s="14"/>
      <c r="AIN284" s="14"/>
      <c r="AIO284" s="14"/>
      <c r="AIP284" s="14"/>
      <c r="AIQ284" s="14"/>
      <c r="AIR284" s="14"/>
      <c r="AIS284" s="14"/>
      <c r="AIT284" s="14"/>
      <c r="AIU284" s="14"/>
      <c r="AIV284" s="14"/>
      <c r="AIW284" s="14"/>
      <c r="AIX284" s="14"/>
      <c r="AIY284" s="14"/>
      <c r="AIZ284" s="14"/>
      <c r="AJA284" s="14"/>
      <c r="AJB284" s="14"/>
      <c r="AJC284" s="14"/>
      <c r="AJD284" s="14"/>
      <c r="AJE284" s="14"/>
      <c r="AJF284" s="14"/>
      <c r="AJG284" s="14"/>
      <c r="AJH284" s="14"/>
      <c r="AJI284" s="14"/>
      <c r="AJJ284" s="14"/>
      <c r="AJK284" s="14"/>
      <c r="AJL284" s="14"/>
      <c r="AJM284" s="14"/>
      <c r="AJN284" s="14"/>
      <c r="AJO284" s="14"/>
      <c r="AJP284" s="14"/>
      <c r="AJQ284" s="14"/>
      <c r="AJR284" s="14"/>
      <c r="AJS284" s="14"/>
      <c r="AJT284" s="14"/>
      <c r="AJU284" s="14"/>
      <c r="AJV284" s="14"/>
      <c r="AJW284" s="14"/>
      <c r="AJX284" s="14"/>
      <c r="AJY284" s="14"/>
      <c r="AJZ284" s="14"/>
      <c r="AKA284" s="14"/>
      <c r="AKB284" s="14"/>
      <c r="AKC284" s="14"/>
      <c r="AKD284" s="14"/>
      <c r="AKE284" s="14"/>
      <c r="AKF284" s="14"/>
      <c r="AKG284" s="14"/>
      <c r="AKH284" s="14"/>
      <c r="AKI284" s="14"/>
      <c r="AKJ284" s="14"/>
      <c r="AKK284" s="14"/>
      <c r="AKL284" s="14"/>
      <c r="AKM284" s="14"/>
      <c r="AKN284" s="14"/>
      <c r="AKO284" s="14"/>
      <c r="AKP284" s="14"/>
      <c r="AKQ284" s="14"/>
      <c r="AKR284" s="14"/>
      <c r="AKS284" s="14"/>
      <c r="AKT284" s="14"/>
      <c r="AKU284" s="14"/>
      <c r="AKV284" s="14"/>
      <c r="AKW284" s="14"/>
      <c r="AKX284" s="14"/>
      <c r="AKY284" s="14"/>
      <c r="AKZ284" s="14"/>
      <c r="ALA284" s="14"/>
      <c r="ALB284" s="14"/>
      <c r="ALC284" s="14"/>
      <c r="ALD284" s="14"/>
      <c r="ALE284" s="14"/>
      <c r="ALF284" s="14"/>
      <c r="ALG284" s="14"/>
      <c r="ALH284" s="14"/>
      <c r="ALI284" s="14"/>
      <c r="ALJ284" s="14"/>
      <c r="ALK284" s="14"/>
      <c r="ALL284" s="14"/>
      <c r="ALM284" s="14"/>
      <c r="ALN284" s="14"/>
      <c r="ALO284" s="14"/>
      <c r="ALP284" s="14"/>
      <c r="ALQ284" s="14"/>
      <c r="ALR284" s="14"/>
      <c r="ALS284" s="14"/>
      <c r="ALT284" s="14"/>
      <c r="ALU284" s="14"/>
      <c r="ALV284" s="14"/>
      <c r="ALW284" s="14"/>
      <c r="ALX284" s="14"/>
      <c r="ALY284" s="14"/>
      <c r="ALZ284" s="14"/>
      <c r="AMA284" s="14"/>
      <c r="AMB284" s="14"/>
      <c r="AMC284" s="14"/>
      <c r="AMD284" s="14"/>
      <c r="AME284" s="14"/>
      <c r="AMF284" s="14"/>
      <c r="AMG284" s="14"/>
      <c r="AMH284" s="14"/>
      <c r="AMI284" s="14"/>
      <c r="AMJ284" s="14"/>
      <c r="AMK284" s="14"/>
      <c r="AML284" s="14"/>
      <c r="AMM284" s="14"/>
      <c r="AMN284" s="14"/>
      <c r="AMO284" s="14"/>
      <c r="AMP284" s="14"/>
      <c r="AMQ284" s="14"/>
      <c r="AMR284" s="14"/>
      <c r="AMS284" s="14"/>
      <c r="AMT284" s="14"/>
      <c r="AMU284" s="14"/>
      <c r="AMV284" s="14"/>
      <c r="AMW284" s="14"/>
      <c r="AMX284" s="14"/>
      <c r="AMY284" s="14"/>
      <c r="AMZ284" s="14"/>
      <c r="ANA284" s="14"/>
      <c r="ANB284" s="14"/>
      <c r="ANC284" s="14"/>
      <c r="AND284" s="14"/>
      <c r="ANE284" s="14"/>
      <c r="ANF284" s="14"/>
      <c r="ANG284" s="14"/>
      <c r="ANH284" s="14"/>
      <c r="ANI284" s="14"/>
      <c r="ANJ284" s="14"/>
      <c r="ANK284" s="14"/>
      <c r="ANL284" s="14"/>
      <c r="ANM284" s="14"/>
      <c r="ANN284" s="14"/>
      <c r="ANO284" s="14"/>
      <c r="ANP284" s="14"/>
      <c r="ANQ284" s="14"/>
      <c r="ANR284" s="14"/>
      <c r="ANS284" s="14"/>
      <c r="ANT284" s="14"/>
      <c r="ANU284" s="14"/>
      <c r="ANV284" s="14"/>
      <c r="ANW284" s="14"/>
      <c r="ANX284" s="14"/>
      <c r="ANY284" s="14"/>
      <c r="ANZ284" s="14"/>
      <c r="AOA284" s="14"/>
      <c r="AOB284" s="14"/>
      <c r="AOC284" s="14"/>
      <c r="AOD284" s="14"/>
      <c r="AOE284" s="14"/>
      <c r="AOF284" s="14"/>
      <c r="AOG284" s="14"/>
      <c r="AOH284" s="14"/>
      <c r="AOI284" s="14"/>
      <c r="AOJ284" s="14"/>
      <c r="AOK284" s="14"/>
      <c r="AOL284" s="14"/>
      <c r="AOM284" s="14"/>
      <c r="AON284" s="14"/>
      <c r="AOO284" s="14"/>
      <c r="AOP284" s="14"/>
      <c r="AOQ284" s="14"/>
      <c r="AOR284" s="14"/>
      <c r="AOS284" s="14"/>
      <c r="AOT284" s="14"/>
      <c r="AOU284" s="14"/>
      <c r="AOV284" s="14"/>
      <c r="AOW284" s="14"/>
      <c r="AOX284" s="14"/>
      <c r="AOY284" s="14"/>
      <c r="AOZ284" s="14"/>
      <c r="APA284" s="14"/>
      <c r="APB284" s="14"/>
      <c r="APC284" s="14"/>
      <c r="APD284" s="14"/>
      <c r="APE284" s="14"/>
      <c r="APF284" s="14"/>
      <c r="APG284" s="14"/>
      <c r="APH284" s="14"/>
      <c r="API284" s="14"/>
      <c r="APJ284" s="14"/>
      <c r="APK284" s="14"/>
      <c r="APL284" s="14"/>
      <c r="APM284" s="14"/>
      <c r="APN284" s="14"/>
      <c r="APO284" s="14"/>
      <c r="APP284" s="14"/>
      <c r="APQ284" s="14"/>
      <c r="APR284" s="14"/>
      <c r="APS284" s="14"/>
      <c r="APT284" s="14"/>
      <c r="APU284" s="14"/>
      <c r="APV284" s="14"/>
      <c r="APW284" s="14"/>
      <c r="APX284" s="14"/>
      <c r="APY284" s="14"/>
      <c r="APZ284" s="14"/>
      <c r="AQA284" s="14"/>
      <c r="AQB284" s="14"/>
      <c r="AQC284" s="14"/>
      <c r="AQD284" s="14"/>
      <c r="AQE284" s="14"/>
      <c r="AQF284" s="14"/>
      <c r="AQG284" s="14"/>
      <c r="AQH284" s="14"/>
      <c r="AQI284" s="14"/>
      <c r="AQJ284" s="14"/>
      <c r="AQK284" s="14"/>
      <c r="AQL284" s="14"/>
      <c r="AQM284" s="14"/>
      <c r="AQN284" s="14"/>
      <c r="AQO284" s="14"/>
      <c r="AQP284" s="14"/>
      <c r="AQQ284" s="14"/>
      <c r="AQR284" s="14"/>
      <c r="AQS284" s="14"/>
      <c r="AQT284" s="14"/>
      <c r="AQU284" s="14"/>
      <c r="AQV284" s="14"/>
      <c r="AQW284" s="14"/>
      <c r="AQX284" s="14"/>
      <c r="AQY284" s="14"/>
      <c r="AQZ284" s="14"/>
      <c r="ARA284" s="14"/>
      <c r="ARB284" s="14"/>
      <c r="ARC284" s="14"/>
      <c r="ARD284" s="14"/>
      <c r="ARE284" s="14"/>
      <c r="ARF284" s="14"/>
      <c r="ARG284" s="14"/>
      <c r="ARH284" s="14"/>
      <c r="ARI284" s="14"/>
      <c r="ARJ284" s="14"/>
      <c r="ARK284" s="14"/>
      <c r="ARL284" s="14"/>
      <c r="ARM284" s="14"/>
      <c r="ARN284" s="14"/>
      <c r="ARO284" s="14"/>
      <c r="ARP284" s="14"/>
      <c r="ARQ284" s="14"/>
      <c r="ARR284" s="14"/>
      <c r="ARS284" s="14"/>
      <c r="ART284" s="14"/>
      <c r="ARU284" s="14"/>
      <c r="ARV284" s="14"/>
      <c r="ARW284" s="14"/>
      <c r="ARX284" s="14"/>
      <c r="ARY284" s="14"/>
      <c r="ARZ284" s="14"/>
      <c r="ASA284" s="14"/>
      <c r="ASB284" s="14"/>
      <c r="ASC284" s="14"/>
      <c r="ASD284" s="14"/>
      <c r="ASE284" s="14"/>
      <c r="ASF284" s="14"/>
      <c r="ASG284" s="14"/>
      <c r="ASH284" s="14"/>
      <c r="ASI284" s="14"/>
      <c r="ASJ284" s="14"/>
      <c r="ASK284" s="14"/>
      <c r="ASL284" s="14"/>
      <c r="ASM284" s="14"/>
      <c r="ASN284" s="14"/>
      <c r="ASO284" s="14"/>
      <c r="ASP284" s="14"/>
      <c r="ASQ284" s="14"/>
      <c r="ASR284" s="14"/>
      <c r="ASS284" s="14"/>
      <c r="AST284" s="14"/>
      <c r="ASU284" s="14"/>
      <c r="ASV284" s="14"/>
      <c r="ASW284" s="14"/>
      <c r="ASX284" s="14"/>
      <c r="ASY284" s="14"/>
      <c r="ASZ284" s="14"/>
      <c r="ATA284" s="14"/>
      <c r="ATB284" s="14"/>
      <c r="ATC284" s="14"/>
      <c r="ATD284" s="14"/>
    </row>
    <row r="285" spans="63:1200">
      <c r="BK285" s="14" t="str">
        <f t="shared" si="2118"/>
        <v/>
      </c>
      <c r="ABO285" s="14"/>
      <c r="ABP285" s="14"/>
      <c r="ABQ285" s="14"/>
      <c r="ABR285" s="14"/>
      <c r="ABS285" s="14"/>
      <c r="ABT285" s="14"/>
      <c r="ABU285" s="14"/>
      <c r="ABV285" s="14"/>
      <c r="ABW285" s="14"/>
      <c r="ABX285" s="14"/>
      <c r="ABY285" s="14"/>
      <c r="ABZ285" s="14"/>
      <c r="ACA285" s="14"/>
      <c r="ACB285" s="14"/>
      <c r="ACC285" s="14"/>
      <c r="ACD285" s="14"/>
      <c r="ACE285" s="14"/>
      <c r="ACF285" s="14"/>
      <c r="ACG285" s="14"/>
      <c r="ACH285" s="14"/>
      <c r="ACI285" s="14"/>
      <c r="ACJ285" s="14"/>
      <c r="ACK285" s="14"/>
      <c r="ACL285" s="14"/>
      <c r="ACM285" s="14"/>
      <c r="ACN285" s="14"/>
      <c r="ACO285" s="14"/>
      <c r="ACP285" s="14"/>
      <c r="ACQ285" s="14"/>
      <c r="ACR285" s="14"/>
      <c r="ACS285" s="14"/>
      <c r="ACT285" s="14"/>
      <c r="ACU285" s="14"/>
      <c r="ACV285" s="14"/>
      <c r="ACW285" s="14"/>
      <c r="ACX285" s="14"/>
      <c r="ACY285" s="14"/>
      <c r="ACZ285" s="14"/>
      <c r="ADA285" s="14"/>
      <c r="ADB285" s="14"/>
      <c r="ADC285" s="14"/>
      <c r="ADD285" s="14"/>
      <c r="ADE285" s="14"/>
      <c r="ADF285" s="14"/>
      <c r="ADG285" s="14"/>
      <c r="ADH285" s="14"/>
      <c r="ADI285" s="14"/>
      <c r="ADJ285" s="14"/>
      <c r="ADK285" s="14"/>
      <c r="ADL285" s="14"/>
      <c r="ADM285" s="14"/>
      <c r="ADN285" s="14"/>
      <c r="ADO285" s="14"/>
      <c r="ADP285" s="14"/>
      <c r="ADQ285" s="14"/>
      <c r="ADR285" s="14"/>
      <c r="ADS285" s="14"/>
      <c r="ADT285" s="14"/>
      <c r="ADU285" s="14"/>
      <c r="ADV285" s="14"/>
      <c r="ADW285" s="14"/>
      <c r="ADX285" s="14"/>
      <c r="ADY285" s="14"/>
      <c r="ADZ285" s="14"/>
      <c r="AEA285" s="14"/>
      <c r="AEB285" s="14"/>
      <c r="AEC285" s="14"/>
      <c r="AED285" s="14"/>
      <c r="AEE285" s="14"/>
      <c r="AEF285" s="14"/>
      <c r="AEG285" s="14"/>
      <c r="AEH285" s="14"/>
      <c r="AEI285" s="14"/>
      <c r="AEJ285" s="14"/>
      <c r="AEK285" s="14"/>
      <c r="AEL285" s="14"/>
      <c r="AEM285" s="14"/>
      <c r="AEN285" s="14"/>
      <c r="AEO285" s="14"/>
      <c r="AEP285" s="14"/>
      <c r="AEQ285" s="14"/>
      <c r="AER285" s="14"/>
      <c r="AES285" s="14"/>
      <c r="AET285" s="14"/>
      <c r="AEU285" s="14"/>
      <c r="AEV285" s="14"/>
      <c r="AEW285" s="14"/>
      <c r="AEX285" s="14"/>
      <c r="AEY285" s="14"/>
      <c r="AEZ285" s="14"/>
      <c r="AFA285" s="14"/>
      <c r="AFB285" s="14"/>
      <c r="AFC285" s="14"/>
      <c r="AFD285" s="14"/>
      <c r="AFE285" s="14"/>
      <c r="AFF285" s="14"/>
      <c r="AFG285" s="14"/>
      <c r="AFH285" s="14"/>
      <c r="AFI285" s="14"/>
      <c r="AFJ285" s="14"/>
      <c r="AFK285" s="14"/>
      <c r="AFL285" s="14"/>
      <c r="AFM285" s="14"/>
      <c r="AFN285" s="14"/>
      <c r="AFO285" s="14"/>
      <c r="AFP285" s="14"/>
      <c r="AFQ285" s="14"/>
      <c r="AFR285" s="14"/>
      <c r="AFS285" s="14"/>
      <c r="AFT285" s="14"/>
      <c r="AFU285" s="14"/>
      <c r="AFV285" s="14"/>
      <c r="AFW285" s="14"/>
      <c r="AFX285" s="14"/>
      <c r="AFY285" s="14"/>
      <c r="AFZ285" s="14"/>
      <c r="AGA285" s="14"/>
      <c r="AGB285" s="14"/>
      <c r="AGC285" s="14"/>
      <c r="AGD285" s="14"/>
      <c r="AGE285" s="14"/>
      <c r="AGF285" s="14"/>
      <c r="AGG285" s="14"/>
      <c r="AGH285" s="14"/>
      <c r="AGI285" s="14"/>
      <c r="AGJ285" s="14"/>
      <c r="AGK285" s="14"/>
      <c r="AGL285" s="14"/>
      <c r="AGM285" s="14"/>
      <c r="AGN285" s="14"/>
      <c r="AGO285" s="14"/>
      <c r="AGP285" s="14"/>
      <c r="AGQ285" s="14"/>
      <c r="AGR285" s="14"/>
      <c r="AGS285" s="14"/>
      <c r="AGT285" s="14"/>
      <c r="AGU285" s="14"/>
      <c r="AGV285" s="14"/>
      <c r="AGW285" s="14"/>
      <c r="AGX285" s="14"/>
      <c r="AGY285" s="14"/>
      <c r="AGZ285" s="14"/>
      <c r="AHA285" s="14"/>
      <c r="AHB285" s="14"/>
      <c r="AHC285" s="14"/>
      <c r="AHD285" s="14"/>
      <c r="AHE285" s="14"/>
      <c r="AHF285" s="14"/>
      <c r="AHG285" s="14"/>
      <c r="AHH285" s="14"/>
      <c r="AHI285" s="14"/>
      <c r="AHJ285" s="14"/>
      <c r="AHK285" s="14"/>
      <c r="AHL285" s="14"/>
      <c r="AHM285" s="14"/>
      <c r="AHN285" s="14"/>
      <c r="AHO285" s="14"/>
      <c r="AHP285" s="14"/>
      <c r="AHQ285" s="14"/>
      <c r="AHR285" s="14"/>
      <c r="AHS285" s="14"/>
      <c r="AHT285" s="14"/>
      <c r="AHU285" s="14"/>
      <c r="AHV285" s="14"/>
      <c r="AHW285" s="14"/>
      <c r="AHX285" s="14"/>
      <c r="AHY285" s="14"/>
      <c r="AHZ285" s="14"/>
      <c r="AIA285" s="14"/>
      <c r="AIB285" s="14"/>
      <c r="AIC285" s="14"/>
      <c r="AID285" s="14"/>
      <c r="AIE285" s="14"/>
      <c r="AIF285" s="14"/>
      <c r="AIG285" s="14"/>
      <c r="AIH285" s="14"/>
      <c r="AII285" s="14"/>
      <c r="AIJ285" s="14"/>
      <c r="AIK285" s="14"/>
      <c r="AIL285" s="14"/>
      <c r="AIM285" s="14"/>
      <c r="AIN285" s="14"/>
      <c r="AIO285" s="14"/>
      <c r="AIP285" s="14"/>
      <c r="AIQ285" s="14"/>
      <c r="AIR285" s="14"/>
      <c r="AIS285" s="14"/>
      <c r="AIT285" s="14"/>
      <c r="AIU285" s="14"/>
      <c r="AIV285" s="14"/>
      <c r="AIW285" s="14"/>
      <c r="AIX285" s="14"/>
      <c r="AIY285" s="14"/>
      <c r="AIZ285" s="14"/>
      <c r="AJA285" s="14"/>
      <c r="AJB285" s="14"/>
      <c r="AJC285" s="14"/>
      <c r="AJD285" s="14"/>
      <c r="AJE285" s="14"/>
      <c r="AJF285" s="14"/>
      <c r="AJG285" s="14"/>
      <c r="AJH285" s="14"/>
      <c r="AJI285" s="14"/>
      <c r="AJJ285" s="14"/>
      <c r="AJK285" s="14"/>
      <c r="AJL285" s="14"/>
      <c r="AJM285" s="14"/>
      <c r="AJN285" s="14"/>
      <c r="AJO285" s="14"/>
      <c r="AJP285" s="14"/>
      <c r="AJQ285" s="14"/>
      <c r="AJR285" s="14"/>
      <c r="AJS285" s="14"/>
      <c r="AJT285" s="14"/>
      <c r="AJU285" s="14"/>
      <c r="AJV285" s="14"/>
      <c r="AJW285" s="14"/>
      <c r="AJX285" s="14"/>
      <c r="AJY285" s="14"/>
      <c r="AJZ285" s="14"/>
      <c r="AKA285" s="14"/>
      <c r="AKB285" s="14"/>
      <c r="AKC285" s="14"/>
      <c r="AKD285" s="14"/>
      <c r="AKE285" s="14"/>
      <c r="AKF285" s="14"/>
      <c r="AKG285" s="14"/>
      <c r="AKH285" s="14"/>
      <c r="AKI285" s="14"/>
      <c r="AKJ285" s="14"/>
      <c r="AKK285" s="14"/>
      <c r="AKL285" s="14"/>
      <c r="AKM285" s="14"/>
      <c r="AKN285" s="14"/>
      <c r="AKO285" s="14"/>
      <c r="AKP285" s="14"/>
      <c r="AKQ285" s="14"/>
      <c r="AKR285" s="14"/>
      <c r="AKS285" s="14"/>
      <c r="AKT285" s="14"/>
      <c r="AKU285" s="14"/>
      <c r="AKV285" s="14"/>
      <c r="AKW285" s="14"/>
      <c r="AKX285" s="14"/>
      <c r="AKY285" s="14"/>
      <c r="AKZ285" s="14"/>
      <c r="ALA285" s="14"/>
      <c r="ALB285" s="14"/>
      <c r="ALC285" s="14"/>
      <c r="ALD285" s="14"/>
      <c r="ALE285" s="14"/>
      <c r="ALF285" s="14"/>
      <c r="ALG285" s="14"/>
      <c r="ALH285" s="14"/>
      <c r="ALI285" s="14"/>
      <c r="ALJ285" s="14"/>
      <c r="ALK285" s="14"/>
      <c r="ALL285" s="14"/>
      <c r="ALM285" s="14"/>
      <c r="ALN285" s="14"/>
      <c r="ALO285" s="14"/>
      <c r="ALP285" s="14"/>
      <c r="ALQ285" s="14"/>
      <c r="ALR285" s="14"/>
      <c r="ALS285" s="14"/>
      <c r="ALT285" s="14"/>
      <c r="ALU285" s="14"/>
      <c r="ALV285" s="14"/>
      <c r="ALW285" s="14"/>
      <c r="ALX285" s="14"/>
      <c r="ALY285" s="14"/>
      <c r="ALZ285" s="14"/>
      <c r="AMA285" s="14"/>
      <c r="AMB285" s="14"/>
      <c r="AMC285" s="14"/>
      <c r="AMD285" s="14"/>
      <c r="AME285" s="14"/>
      <c r="AMF285" s="14"/>
      <c r="AMG285" s="14"/>
      <c r="AMH285" s="14"/>
      <c r="AMI285" s="14"/>
      <c r="AMJ285" s="14"/>
      <c r="AMK285" s="14"/>
      <c r="AML285" s="14"/>
      <c r="AMM285" s="14"/>
      <c r="AMN285" s="14"/>
      <c r="AMO285" s="14"/>
      <c r="AMP285" s="14"/>
      <c r="AMQ285" s="14"/>
      <c r="AMR285" s="14"/>
      <c r="AMS285" s="14"/>
      <c r="AMT285" s="14"/>
      <c r="AMU285" s="14"/>
      <c r="AMV285" s="14"/>
      <c r="AMW285" s="14"/>
      <c r="AMX285" s="14"/>
      <c r="AMY285" s="14"/>
      <c r="AMZ285" s="14"/>
      <c r="ANA285" s="14"/>
      <c r="ANB285" s="14"/>
      <c r="ANC285" s="14"/>
      <c r="AND285" s="14"/>
      <c r="ANE285" s="14"/>
      <c r="ANF285" s="14"/>
      <c r="ANG285" s="14"/>
      <c r="ANH285" s="14"/>
      <c r="ANI285" s="14"/>
      <c r="ANJ285" s="14"/>
      <c r="ANK285" s="14"/>
      <c r="ANL285" s="14"/>
      <c r="ANM285" s="14"/>
      <c r="ANN285" s="14"/>
      <c r="ANO285" s="14"/>
      <c r="ANP285" s="14"/>
      <c r="ANQ285" s="14"/>
      <c r="ANR285" s="14"/>
      <c r="ANS285" s="14"/>
      <c r="ANT285" s="14"/>
      <c r="ANU285" s="14"/>
      <c r="ANV285" s="14"/>
      <c r="ANW285" s="14"/>
      <c r="ANX285" s="14"/>
      <c r="ANY285" s="14"/>
      <c r="ANZ285" s="14"/>
      <c r="AOA285" s="14"/>
      <c r="AOB285" s="14"/>
      <c r="AOC285" s="14"/>
      <c r="AOD285" s="14"/>
      <c r="AOE285" s="14"/>
      <c r="AOF285" s="14"/>
      <c r="AOG285" s="14"/>
      <c r="AOH285" s="14"/>
      <c r="AOI285" s="14"/>
      <c r="AOJ285" s="14"/>
      <c r="AOK285" s="14"/>
      <c r="AOL285" s="14"/>
      <c r="AOM285" s="14"/>
      <c r="AON285" s="14"/>
      <c r="AOO285" s="14"/>
      <c r="AOP285" s="14"/>
      <c r="AOQ285" s="14"/>
      <c r="AOR285" s="14"/>
      <c r="AOS285" s="14"/>
      <c r="AOT285" s="14"/>
      <c r="AOU285" s="14"/>
      <c r="AOV285" s="14"/>
      <c r="AOW285" s="14"/>
      <c r="AOX285" s="14"/>
      <c r="AOY285" s="14"/>
      <c r="AOZ285" s="14"/>
      <c r="APA285" s="14"/>
      <c r="APB285" s="14"/>
      <c r="APC285" s="14"/>
      <c r="APD285" s="14"/>
      <c r="APE285" s="14"/>
      <c r="APF285" s="14"/>
      <c r="APG285" s="14"/>
      <c r="APH285" s="14"/>
      <c r="API285" s="14"/>
      <c r="APJ285" s="14"/>
      <c r="APK285" s="14"/>
      <c r="APL285" s="14"/>
      <c r="APM285" s="14"/>
      <c r="APN285" s="14"/>
      <c r="APO285" s="14"/>
      <c r="APP285" s="14"/>
      <c r="APQ285" s="14"/>
      <c r="APR285" s="14"/>
      <c r="APS285" s="14"/>
      <c r="APT285" s="14"/>
      <c r="APU285" s="14"/>
      <c r="APV285" s="14"/>
      <c r="APW285" s="14"/>
      <c r="APX285" s="14"/>
      <c r="APY285" s="14"/>
      <c r="APZ285" s="14"/>
      <c r="AQA285" s="14"/>
      <c r="AQB285" s="14"/>
      <c r="AQC285" s="14"/>
      <c r="AQD285" s="14"/>
      <c r="AQE285" s="14"/>
      <c r="AQF285" s="14"/>
      <c r="AQG285" s="14"/>
      <c r="AQH285" s="14"/>
      <c r="AQI285" s="14"/>
      <c r="AQJ285" s="14"/>
      <c r="AQK285" s="14"/>
      <c r="AQL285" s="14"/>
      <c r="AQM285" s="14"/>
      <c r="AQN285" s="14"/>
      <c r="AQO285" s="14"/>
      <c r="AQP285" s="14"/>
      <c r="AQQ285" s="14"/>
      <c r="AQR285" s="14"/>
      <c r="AQS285" s="14"/>
      <c r="AQT285" s="14"/>
      <c r="AQU285" s="14"/>
      <c r="AQV285" s="14"/>
      <c r="AQW285" s="14"/>
      <c r="AQX285" s="14"/>
      <c r="AQY285" s="14"/>
      <c r="AQZ285" s="14"/>
      <c r="ARA285" s="14"/>
      <c r="ARB285" s="14"/>
      <c r="ARC285" s="14"/>
      <c r="ARD285" s="14"/>
      <c r="ARE285" s="14"/>
      <c r="ARF285" s="14"/>
      <c r="ARG285" s="14"/>
      <c r="ARH285" s="14"/>
      <c r="ARI285" s="14"/>
      <c r="ARJ285" s="14"/>
      <c r="ARK285" s="14"/>
      <c r="ARL285" s="14"/>
      <c r="ARM285" s="14"/>
      <c r="ARN285" s="14"/>
      <c r="ARO285" s="14"/>
      <c r="ARP285" s="14"/>
      <c r="ARQ285" s="14"/>
      <c r="ARR285" s="14"/>
      <c r="ARS285" s="14"/>
      <c r="ART285" s="14"/>
      <c r="ARU285" s="14"/>
      <c r="ARV285" s="14"/>
      <c r="ARW285" s="14"/>
      <c r="ARX285" s="14"/>
      <c r="ARY285" s="14"/>
      <c r="ARZ285" s="14"/>
      <c r="ASA285" s="14"/>
      <c r="ASB285" s="14"/>
      <c r="ASC285" s="14"/>
      <c r="ASD285" s="14"/>
      <c r="ASE285" s="14"/>
      <c r="ASF285" s="14"/>
      <c r="ASG285" s="14"/>
      <c r="ASH285" s="14"/>
      <c r="ASI285" s="14"/>
      <c r="ASJ285" s="14"/>
      <c r="ASK285" s="14"/>
      <c r="ASL285" s="14"/>
      <c r="ASM285" s="14"/>
      <c r="ASN285" s="14"/>
      <c r="ASO285" s="14"/>
      <c r="ASP285" s="14"/>
      <c r="ASQ285" s="14"/>
      <c r="ASR285" s="14"/>
      <c r="ASS285" s="14"/>
      <c r="AST285" s="14"/>
      <c r="ASU285" s="14"/>
      <c r="ASV285" s="14"/>
      <c r="ASW285" s="14"/>
      <c r="ASX285" s="14"/>
      <c r="ASY285" s="14"/>
      <c r="ASZ285" s="14"/>
      <c r="ATA285" s="14"/>
      <c r="ATB285" s="14"/>
      <c r="ATC285" s="14"/>
      <c r="ATD285" s="14"/>
    </row>
    <row r="286" spans="63:1200">
      <c r="BK286" s="14" t="str">
        <f t="shared" si="2118"/>
        <v/>
      </c>
      <c r="ABO286" s="14"/>
      <c r="ABP286" s="14"/>
      <c r="ABQ286" s="14"/>
      <c r="ABR286" s="14"/>
      <c r="ABS286" s="14"/>
      <c r="ABT286" s="14"/>
      <c r="ABU286" s="14"/>
      <c r="ABV286" s="14"/>
      <c r="ABW286" s="14"/>
      <c r="ABX286" s="14"/>
      <c r="ABY286" s="14"/>
      <c r="ABZ286" s="14"/>
      <c r="ACA286" s="14"/>
      <c r="ACB286" s="14"/>
      <c r="ACC286" s="14"/>
      <c r="ACD286" s="14"/>
      <c r="ACE286" s="14"/>
      <c r="ACF286" s="14"/>
      <c r="ACG286" s="14"/>
      <c r="ACH286" s="14"/>
      <c r="ACI286" s="14"/>
      <c r="ACJ286" s="14"/>
      <c r="ACK286" s="14"/>
      <c r="ACL286" s="14"/>
      <c r="ACM286" s="14"/>
      <c r="ACN286" s="14"/>
      <c r="ACO286" s="14"/>
      <c r="ACP286" s="14"/>
      <c r="ACQ286" s="14"/>
      <c r="ACR286" s="14"/>
      <c r="ACS286" s="14"/>
      <c r="ACT286" s="14"/>
      <c r="ACU286" s="14"/>
      <c r="ACV286" s="14"/>
      <c r="ACW286" s="14"/>
      <c r="ACX286" s="14"/>
      <c r="ACY286" s="14"/>
      <c r="ACZ286" s="14"/>
      <c r="ADA286" s="14"/>
      <c r="ADB286" s="14"/>
      <c r="ADC286" s="14"/>
      <c r="ADD286" s="14"/>
      <c r="ADE286" s="14"/>
      <c r="ADF286" s="14"/>
      <c r="ADG286" s="14"/>
      <c r="ADH286" s="14"/>
      <c r="ADI286" s="14"/>
      <c r="ADJ286" s="14"/>
      <c r="ADK286" s="14"/>
      <c r="ADL286" s="14"/>
      <c r="ADM286" s="14"/>
      <c r="ADN286" s="14"/>
      <c r="ADO286" s="14"/>
      <c r="ADP286" s="14"/>
      <c r="ADQ286" s="14"/>
      <c r="ADR286" s="14"/>
      <c r="ADS286" s="14"/>
      <c r="ADT286" s="14"/>
      <c r="ADU286" s="14"/>
      <c r="ADV286" s="14"/>
      <c r="ADW286" s="14"/>
      <c r="ADX286" s="14"/>
      <c r="ADY286" s="14"/>
      <c r="ADZ286" s="14"/>
      <c r="AEA286" s="14"/>
      <c r="AEB286" s="14"/>
      <c r="AEC286" s="14"/>
      <c r="AED286" s="14"/>
      <c r="AEE286" s="14"/>
      <c r="AEF286" s="14"/>
      <c r="AEG286" s="14"/>
      <c r="AEH286" s="14"/>
      <c r="AEI286" s="14"/>
      <c r="AEJ286" s="14"/>
      <c r="AEK286" s="14"/>
      <c r="AEL286" s="14"/>
      <c r="AEM286" s="14"/>
      <c r="AEN286" s="14"/>
      <c r="AEO286" s="14"/>
      <c r="AEP286" s="14"/>
      <c r="AEQ286" s="14"/>
      <c r="AER286" s="14"/>
      <c r="AES286" s="14"/>
      <c r="AET286" s="14"/>
      <c r="AEU286" s="14"/>
      <c r="AEV286" s="14"/>
      <c r="AEW286" s="14"/>
      <c r="AEX286" s="14"/>
      <c r="AEY286" s="14"/>
      <c r="AEZ286" s="14"/>
      <c r="AFA286" s="14"/>
      <c r="AFB286" s="14"/>
      <c r="AFC286" s="14"/>
      <c r="AFD286" s="14"/>
      <c r="AFE286" s="14"/>
      <c r="AFF286" s="14"/>
      <c r="AFG286" s="14"/>
      <c r="AFH286" s="14"/>
      <c r="AFI286" s="14"/>
      <c r="AFJ286" s="14"/>
      <c r="AFK286" s="14"/>
      <c r="AFL286" s="14"/>
      <c r="AFM286" s="14"/>
      <c r="AFN286" s="14"/>
      <c r="AFO286" s="14"/>
      <c r="AFP286" s="14"/>
      <c r="AFQ286" s="14"/>
      <c r="AFR286" s="14"/>
      <c r="AFS286" s="14"/>
      <c r="AFT286" s="14"/>
      <c r="AFU286" s="14"/>
      <c r="AFV286" s="14"/>
      <c r="AFW286" s="14"/>
      <c r="AFX286" s="14"/>
      <c r="AFY286" s="14"/>
      <c r="AFZ286" s="14"/>
      <c r="AGA286" s="14"/>
      <c r="AGB286" s="14"/>
      <c r="AGC286" s="14"/>
      <c r="AGD286" s="14"/>
      <c r="AGE286" s="14"/>
      <c r="AGF286" s="14"/>
      <c r="AGG286" s="14"/>
      <c r="AGH286" s="14"/>
      <c r="AGI286" s="14"/>
      <c r="AGJ286" s="14"/>
      <c r="AGK286" s="14"/>
      <c r="AGL286" s="14"/>
      <c r="AGM286" s="14"/>
      <c r="AGN286" s="14"/>
      <c r="AGO286" s="14"/>
      <c r="AGP286" s="14"/>
      <c r="AGQ286" s="14"/>
      <c r="AGR286" s="14"/>
      <c r="AGS286" s="14"/>
      <c r="AGT286" s="14"/>
      <c r="AGU286" s="14"/>
      <c r="AGV286" s="14"/>
      <c r="AGW286" s="14"/>
      <c r="AGX286" s="14"/>
      <c r="AGY286" s="14"/>
      <c r="AGZ286" s="14"/>
      <c r="AHA286" s="14"/>
      <c r="AHB286" s="14"/>
      <c r="AHC286" s="14"/>
      <c r="AHD286" s="14"/>
      <c r="AHE286" s="14"/>
      <c r="AHF286" s="14"/>
      <c r="AHG286" s="14"/>
      <c r="AHH286" s="14"/>
      <c r="AHI286" s="14"/>
      <c r="AHJ286" s="14"/>
      <c r="AHK286" s="14"/>
      <c r="AHL286" s="14"/>
      <c r="AHM286" s="14"/>
      <c r="AHN286" s="14"/>
      <c r="AHO286" s="14"/>
      <c r="AHP286" s="14"/>
      <c r="AHQ286" s="14"/>
      <c r="AHR286" s="14"/>
      <c r="AHS286" s="14"/>
      <c r="AHT286" s="14"/>
      <c r="AHU286" s="14"/>
      <c r="AHV286" s="14"/>
      <c r="AHW286" s="14"/>
      <c r="AHX286" s="14"/>
      <c r="AHY286" s="14"/>
      <c r="AHZ286" s="14"/>
      <c r="AIA286" s="14"/>
      <c r="AIB286" s="14"/>
      <c r="AIC286" s="14"/>
      <c r="AID286" s="14"/>
      <c r="AIE286" s="14"/>
      <c r="AIF286" s="14"/>
      <c r="AIG286" s="14"/>
      <c r="AIH286" s="14"/>
      <c r="AII286" s="14"/>
      <c r="AIJ286" s="14"/>
      <c r="AIK286" s="14"/>
      <c r="AIL286" s="14"/>
      <c r="AIM286" s="14"/>
      <c r="AIN286" s="14"/>
      <c r="AIO286" s="14"/>
      <c r="AIP286" s="14"/>
      <c r="AIQ286" s="14"/>
      <c r="AIR286" s="14"/>
      <c r="AIS286" s="14"/>
      <c r="AIT286" s="14"/>
      <c r="AIU286" s="14"/>
      <c r="AIV286" s="14"/>
      <c r="AIW286" s="14"/>
      <c r="AIX286" s="14"/>
      <c r="AIY286" s="14"/>
      <c r="AIZ286" s="14"/>
      <c r="AJA286" s="14"/>
      <c r="AJB286" s="14"/>
      <c r="AJC286" s="14"/>
      <c r="AJD286" s="14"/>
      <c r="AJE286" s="14"/>
      <c r="AJF286" s="14"/>
      <c r="AJG286" s="14"/>
      <c r="AJH286" s="14"/>
      <c r="AJI286" s="14"/>
      <c r="AJJ286" s="14"/>
      <c r="AJK286" s="14"/>
      <c r="AJL286" s="14"/>
      <c r="AJM286" s="14"/>
      <c r="AJN286" s="14"/>
      <c r="AJO286" s="14"/>
      <c r="AJP286" s="14"/>
      <c r="AJQ286" s="14"/>
      <c r="AJR286" s="14"/>
      <c r="AJS286" s="14"/>
      <c r="AJT286" s="14"/>
      <c r="AJU286" s="14"/>
      <c r="AJV286" s="14"/>
      <c r="AJW286" s="14"/>
      <c r="AJX286" s="14"/>
      <c r="AJY286" s="14"/>
      <c r="AJZ286" s="14"/>
      <c r="AKA286" s="14"/>
      <c r="AKB286" s="14"/>
      <c r="AKC286" s="14"/>
      <c r="AKD286" s="14"/>
      <c r="AKE286" s="14"/>
      <c r="AKF286" s="14"/>
      <c r="AKG286" s="14"/>
      <c r="AKH286" s="14"/>
      <c r="AKI286" s="14"/>
      <c r="AKJ286" s="14"/>
      <c r="AKK286" s="14"/>
      <c r="AKL286" s="14"/>
      <c r="AKM286" s="14"/>
      <c r="AKN286" s="14"/>
      <c r="AKO286" s="14"/>
      <c r="AKP286" s="14"/>
      <c r="AKQ286" s="14"/>
      <c r="AKR286" s="14"/>
      <c r="AKS286" s="14"/>
      <c r="AKT286" s="14"/>
      <c r="AKU286" s="14"/>
      <c r="AKV286" s="14"/>
      <c r="AKW286" s="14"/>
      <c r="AKX286" s="14"/>
      <c r="AKY286" s="14"/>
      <c r="AKZ286" s="14"/>
      <c r="ALA286" s="14"/>
      <c r="ALB286" s="14"/>
      <c r="ALC286" s="14"/>
      <c r="ALD286" s="14"/>
      <c r="ALE286" s="14"/>
      <c r="ALF286" s="14"/>
      <c r="ALG286" s="14"/>
      <c r="ALH286" s="14"/>
      <c r="ALI286" s="14"/>
      <c r="ALJ286" s="14"/>
      <c r="ALK286" s="14"/>
      <c r="ALL286" s="14"/>
      <c r="ALM286" s="14"/>
      <c r="ALN286" s="14"/>
      <c r="ALO286" s="14"/>
      <c r="ALP286" s="14"/>
      <c r="ALQ286" s="14"/>
      <c r="ALR286" s="14"/>
      <c r="ALS286" s="14"/>
      <c r="ALT286" s="14"/>
      <c r="ALU286" s="14"/>
      <c r="ALV286" s="14"/>
      <c r="ALW286" s="14"/>
      <c r="ALX286" s="14"/>
      <c r="ALY286" s="14"/>
      <c r="ALZ286" s="14"/>
      <c r="AMA286" s="14"/>
      <c r="AMB286" s="14"/>
      <c r="AMC286" s="14"/>
      <c r="AMD286" s="14"/>
      <c r="AME286" s="14"/>
      <c r="AMF286" s="14"/>
      <c r="AMG286" s="14"/>
      <c r="AMH286" s="14"/>
      <c r="AMI286" s="14"/>
      <c r="AMJ286" s="14"/>
      <c r="AMK286" s="14"/>
      <c r="AML286" s="14"/>
      <c r="AMM286" s="14"/>
      <c r="AMN286" s="14"/>
      <c r="AMO286" s="14"/>
      <c r="AMP286" s="14"/>
      <c r="AMQ286" s="14"/>
      <c r="AMR286" s="14"/>
      <c r="AMS286" s="14"/>
      <c r="AMT286" s="14"/>
      <c r="AMU286" s="14"/>
      <c r="AMV286" s="14"/>
      <c r="AMW286" s="14"/>
      <c r="AMX286" s="14"/>
      <c r="AMY286" s="14"/>
      <c r="AMZ286" s="14"/>
      <c r="ANA286" s="14"/>
      <c r="ANB286" s="14"/>
      <c r="ANC286" s="14"/>
      <c r="AND286" s="14"/>
      <c r="ANE286" s="14"/>
      <c r="ANF286" s="14"/>
      <c r="ANG286" s="14"/>
      <c r="ANH286" s="14"/>
      <c r="ANI286" s="14"/>
      <c r="ANJ286" s="14"/>
      <c r="ANK286" s="14"/>
      <c r="ANL286" s="14"/>
      <c r="ANM286" s="14"/>
      <c r="ANN286" s="14"/>
      <c r="ANO286" s="14"/>
      <c r="ANP286" s="14"/>
      <c r="ANQ286" s="14"/>
      <c r="ANR286" s="14"/>
      <c r="ANS286" s="14"/>
      <c r="ANT286" s="14"/>
      <c r="ANU286" s="14"/>
      <c r="ANV286" s="14"/>
      <c r="ANW286" s="14"/>
      <c r="ANX286" s="14"/>
      <c r="ANY286" s="14"/>
      <c r="ANZ286" s="14"/>
      <c r="AOA286" s="14"/>
      <c r="AOB286" s="14"/>
      <c r="AOC286" s="14"/>
      <c r="AOD286" s="14"/>
      <c r="AOE286" s="14"/>
      <c r="AOF286" s="14"/>
      <c r="AOG286" s="14"/>
      <c r="AOH286" s="14"/>
      <c r="AOI286" s="14"/>
      <c r="AOJ286" s="14"/>
      <c r="AOK286" s="14"/>
      <c r="AOL286" s="14"/>
      <c r="AOM286" s="14"/>
      <c r="AON286" s="14"/>
      <c r="AOO286" s="14"/>
      <c r="AOP286" s="14"/>
      <c r="AOQ286" s="14"/>
      <c r="AOR286" s="14"/>
      <c r="AOS286" s="14"/>
      <c r="AOT286" s="14"/>
      <c r="AOU286" s="14"/>
      <c r="AOV286" s="14"/>
      <c r="AOW286" s="14"/>
      <c r="AOX286" s="14"/>
      <c r="AOY286" s="14"/>
      <c r="AOZ286" s="14"/>
      <c r="APA286" s="14"/>
      <c r="APB286" s="14"/>
      <c r="APC286" s="14"/>
      <c r="APD286" s="14"/>
      <c r="APE286" s="14"/>
      <c r="APF286" s="14"/>
      <c r="APG286" s="14"/>
      <c r="APH286" s="14"/>
      <c r="API286" s="14"/>
      <c r="APJ286" s="14"/>
      <c r="APK286" s="14"/>
      <c r="APL286" s="14"/>
      <c r="APM286" s="14"/>
      <c r="APN286" s="14"/>
      <c r="APO286" s="14"/>
      <c r="APP286" s="14"/>
      <c r="APQ286" s="14"/>
      <c r="APR286" s="14"/>
      <c r="APS286" s="14"/>
      <c r="APT286" s="14"/>
      <c r="APU286" s="14"/>
      <c r="APV286" s="14"/>
      <c r="APW286" s="14"/>
      <c r="APX286" s="14"/>
      <c r="APY286" s="14"/>
      <c r="APZ286" s="14"/>
      <c r="AQA286" s="14"/>
      <c r="AQB286" s="14"/>
      <c r="AQC286" s="14"/>
      <c r="AQD286" s="14"/>
      <c r="AQE286" s="14"/>
      <c r="AQF286" s="14"/>
      <c r="AQG286" s="14"/>
      <c r="AQH286" s="14"/>
      <c r="AQI286" s="14"/>
      <c r="AQJ286" s="14"/>
      <c r="AQK286" s="14"/>
      <c r="AQL286" s="14"/>
      <c r="AQM286" s="14"/>
      <c r="AQN286" s="14"/>
      <c r="AQO286" s="14"/>
      <c r="AQP286" s="14"/>
      <c r="AQQ286" s="14"/>
      <c r="AQR286" s="14"/>
      <c r="AQS286" s="14"/>
      <c r="AQT286" s="14"/>
      <c r="AQU286" s="14"/>
      <c r="AQV286" s="14"/>
      <c r="AQW286" s="14"/>
      <c r="AQX286" s="14"/>
      <c r="AQY286" s="14"/>
      <c r="AQZ286" s="14"/>
      <c r="ARA286" s="14"/>
      <c r="ARB286" s="14"/>
      <c r="ARC286" s="14"/>
      <c r="ARD286" s="14"/>
      <c r="ARE286" s="14"/>
      <c r="ARF286" s="14"/>
      <c r="ARG286" s="14"/>
      <c r="ARH286" s="14"/>
      <c r="ARI286" s="14"/>
      <c r="ARJ286" s="14"/>
      <c r="ARK286" s="14"/>
      <c r="ARL286" s="14"/>
      <c r="ARM286" s="14"/>
      <c r="ARN286" s="14"/>
      <c r="ARO286" s="14"/>
      <c r="ARP286" s="14"/>
      <c r="ARQ286" s="14"/>
      <c r="ARR286" s="14"/>
      <c r="ARS286" s="14"/>
      <c r="ART286" s="14"/>
      <c r="ARU286" s="14"/>
      <c r="ARV286" s="14"/>
      <c r="ARW286" s="14"/>
      <c r="ARX286" s="14"/>
      <c r="ARY286" s="14"/>
      <c r="ARZ286" s="14"/>
      <c r="ASA286" s="14"/>
      <c r="ASB286" s="14"/>
      <c r="ASC286" s="14"/>
      <c r="ASD286" s="14"/>
      <c r="ASE286" s="14"/>
      <c r="ASF286" s="14"/>
      <c r="ASG286" s="14"/>
      <c r="ASH286" s="14"/>
      <c r="ASI286" s="14"/>
      <c r="ASJ286" s="14"/>
      <c r="ASK286" s="14"/>
      <c r="ASL286" s="14"/>
      <c r="ASM286" s="14"/>
      <c r="ASN286" s="14"/>
      <c r="ASO286" s="14"/>
      <c r="ASP286" s="14"/>
      <c r="ASQ286" s="14"/>
      <c r="ASR286" s="14"/>
      <c r="ASS286" s="14"/>
      <c r="AST286" s="14"/>
      <c r="ASU286" s="14"/>
      <c r="ASV286" s="14"/>
      <c r="ASW286" s="14"/>
      <c r="ASX286" s="14"/>
      <c r="ASY286" s="14"/>
      <c r="ASZ286" s="14"/>
      <c r="ATA286" s="14"/>
      <c r="ATB286" s="14"/>
      <c r="ATC286" s="14"/>
      <c r="ATD286" s="14"/>
    </row>
    <row r="287" spans="63:1200">
      <c r="BK287" s="14" t="str">
        <f t="shared" si="2118"/>
        <v/>
      </c>
      <c r="ABO287" s="14"/>
      <c r="ABP287" s="14"/>
      <c r="ABQ287" s="14"/>
      <c r="ABR287" s="14"/>
      <c r="ABS287" s="14"/>
      <c r="ABT287" s="14"/>
      <c r="ABU287" s="14"/>
      <c r="ABV287" s="14"/>
      <c r="ABW287" s="14"/>
      <c r="ABX287" s="14"/>
      <c r="ABY287" s="14"/>
      <c r="ABZ287" s="14"/>
      <c r="ACA287" s="14"/>
      <c r="ACB287" s="14"/>
      <c r="ACC287" s="14"/>
      <c r="ACD287" s="14"/>
      <c r="ACE287" s="14"/>
      <c r="ACF287" s="14"/>
      <c r="ACG287" s="14"/>
      <c r="ACH287" s="14"/>
      <c r="ACI287" s="14"/>
      <c r="ACJ287" s="14"/>
      <c r="ACK287" s="14"/>
      <c r="ACL287" s="14"/>
      <c r="ACM287" s="14"/>
      <c r="ACN287" s="14"/>
      <c r="ACO287" s="14"/>
      <c r="ACP287" s="14"/>
      <c r="ACQ287" s="14"/>
      <c r="ACR287" s="14"/>
      <c r="ACS287" s="14"/>
      <c r="ACT287" s="14"/>
      <c r="ACU287" s="14"/>
      <c r="ACV287" s="14"/>
      <c r="ACW287" s="14"/>
      <c r="ACX287" s="14"/>
      <c r="ACY287" s="14"/>
      <c r="ACZ287" s="14"/>
      <c r="ADA287" s="14"/>
      <c r="ADB287" s="14"/>
      <c r="ADC287" s="14"/>
      <c r="ADD287" s="14"/>
      <c r="ADE287" s="14"/>
      <c r="ADF287" s="14"/>
      <c r="ADG287" s="14"/>
      <c r="ADH287" s="14"/>
      <c r="ADI287" s="14"/>
      <c r="ADJ287" s="14"/>
      <c r="ADK287" s="14"/>
      <c r="ADL287" s="14"/>
      <c r="ADM287" s="14"/>
      <c r="ADN287" s="14"/>
      <c r="ADO287" s="14"/>
      <c r="ADP287" s="14"/>
      <c r="ADQ287" s="14"/>
      <c r="ADR287" s="14"/>
      <c r="ADS287" s="14"/>
      <c r="ADT287" s="14"/>
      <c r="ADU287" s="14"/>
      <c r="ADV287" s="14"/>
      <c r="ADW287" s="14"/>
      <c r="ADX287" s="14"/>
      <c r="ADY287" s="14"/>
      <c r="ADZ287" s="14"/>
      <c r="AEA287" s="14"/>
      <c r="AEB287" s="14"/>
      <c r="AEC287" s="14"/>
      <c r="AED287" s="14"/>
      <c r="AEE287" s="14"/>
      <c r="AEF287" s="14"/>
      <c r="AEG287" s="14"/>
      <c r="AEH287" s="14"/>
      <c r="AEI287" s="14"/>
      <c r="AEJ287" s="14"/>
      <c r="AEK287" s="14"/>
      <c r="AEL287" s="14"/>
      <c r="AEM287" s="14"/>
      <c r="AEN287" s="14"/>
      <c r="AEO287" s="14"/>
      <c r="AEP287" s="14"/>
      <c r="AEQ287" s="14"/>
      <c r="AER287" s="14"/>
      <c r="AES287" s="14"/>
      <c r="AET287" s="14"/>
      <c r="AEU287" s="14"/>
      <c r="AEV287" s="14"/>
      <c r="AEW287" s="14"/>
      <c r="AEX287" s="14"/>
      <c r="AEY287" s="14"/>
      <c r="AEZ287" s="14"/>
      <c r="AFA287" s="14"/>
      <c r="AFB287" s="14"/>
      <c r="AFC287" s="14"/>
      <c r="AFD287" s="14"/>
      <c r="AFE287" s="14"/>
      <c r="AFF287" s="14"/>
      <c r="AFG287" s="14"/>
      <c r="AFH287" s="14"/>
      <c r="AFI287" s="14"/>
      <c r="AFJ287" s="14"/>
      <c r="AFK287" s="14"/>
      <c r="AFL287" s="14"/>
      <c r="AFM287" s="14"/>
      <c r="AFN287" s="14"/>
      <c r="AFO287" s="14"/>
      <c r="AFP287" s="14"/>
      <c r="AFQ287" s="14"/>
      <c r="AFR287" s="14"/>
      <c r="AFS287" s="14"/>
      <c r="AFT287" s="14"/>
      <c r="AFU287" s="14"/>
      <c r="AFV287" s="14"/>
      <c r="AFW287" s="14"/>
      <c r="AFX287" s="14"/>
      <c r="AFY287" s="14"/>
      <c r="AFZ287" s="14"/>
      <c r="AGA287" s="14"/>
      <c r="AGB287" s="14"/>
      <c r="AGC287" s="14"/>
      <c r="AGD287" s="14"/>
      <c r="AGE287" s="14"/>
      <c r="AGF287" s="14"/>
      <c r="AGG287" s="14"/>
      <c r="AGH287" s="14"/>
      <c r="AGI287" s="14"/>
      <c r="AGJ287" s="14"/>
      <c r="AGK287" s="14"/>
      <c r="AGL287" s="14"/>
      <c r="AGM287" s="14"/>
      <c r="AGN287" s="14"/>
      <c r="AGO287" s="14"/>
      <c r="AGP287" s="14"/>
      <c r="AGQ287" s="14"/>
      <c r="AGR287" s="14"/>
      <c r="AGS287" s="14"/>
      <c r="AGT287" s="14"/>
      <c r="AGU287" s="14"/>
      <c r="AGV287" s="14"/>
      <c r="AGW287" s="14"/>
      <c r="AGX287" s="14"/>
      <c r="AGY287" s="14"/>
      <c r="AGZ287" s="14"/>
      <c r="AHA287" s="14"/>
      <c r="AHB287" s="14"/>
      <c r="AHC287" s="14"/>
      <c r="AHD287" s="14"/>
      <c r="AHE287" s="14"/>
      <c r="AHF287" s="14"/>
      <c r="AHG287" s="14"/>
      <c r="AHH287" s="14"/>
      <c r="AHI287" s="14"/>
      <c r="AHJ287" s="14"/>
      <c r="AHK287" s="14"/>
      <c r="AHL287" s="14"/>
      <c r="AHM287" s="14"/>
      <c r="AHN287" s="14"/>
      <c r="AHO287" s="14"/>
      <c r="AHP287" s="14"/>
      <c r="AHQ287" s="14"/>
      <c r="AHR287" s="14"/>
      <c r="AHS287" s="14"/>
      <c r="AHT287" s="14"/>
      <c r="AHU287" s="14"/>
      <c r="AHV287" s="14"/>
      <c r="AHW287" s="14"/>
      <c r="AHX287" s="14"/>
      <c r="AHY287" s="14"/>
      <c r="AHZ287" s="14"/>
      <c r="AIA287" s="14"/>
      <c r="AIB287" s="14"/>
      <c r="AIC287" s="14"/>
      <c r="AID287" s="14"/>
      <c r="AIE287" s="14"/>
      <c r="AIF287" s="14"/>
      <c r="AIG287" s="14"/>
      <c r="AIH287" s="14"/>
      <c r="AII287" s="14"/>
      <c r="AIJ287" s="14"/>
      <c r="AIK287" s="14"/>
      <c r="AIL287" s="14"/>
      <c r="AIM287" s="14"/>
      <c r="AIN287" s="14"/>
      <c r="AIO287" s="14"/>
      <c r="AIP287" s="14"/>
      <c r="AIQ287" s="14"/>
      <c r="AIR287" s="14"/>
      <c r="AIS287" s="14"/>
      <c r="AIT287" s="14"/>
      <c r="AIU287" s="14"/>
      <c r="AIV287" s="14"/>
      <c r="AIW287" s="14"/>
      <c r="AIX287" s="14"/>
      <c r="AIY287" s="14"/>
      <c r="AIZ287" s="14"/>
      <c r="AJA287" s="14"/>
      <c r="AJB287" s="14"/>
      <c r="AJC287" s="14"/>
      <c r="AJD287" s="14"/>
      <c r="AJE287" s="14"/>
      <c r="AJF287" s="14"/>
      <c r="AJG287" s="14"/>
      <c r="AJH287" s="14"/>
      <c r="AJI287" s="14"/>
      <c r="AJJ287" s="14"/>
      <c r="AJK287" s="14"/>
      <c r="AJL287" s="14"/>
      <c r="AJM287" s="14"/>
      <c r="AJN287" s="14"/>
      <c r="AJO287" s="14"/>
      <c r="AJP287" s="14"/>
      <c r="AJQ287" s="14"/>
      <c r="AJR287" s="14"/>
      <c r="AJS287" s="14"/>
      <c r="AJT287" s="14"/>
      <c r="AJU287" s="14"/>
      <c r="AJV287" s="14"/>
      <c r="AJW287" s="14"/>
      <c r="AJX287" s="14"/>
      <c r="AJY287" s="14"/>
      <c r="AJZ287" s="14"/>
      <c r="AKA287" s="14"/>
      <c r="AKB287" s="14"/>
      <c r="AKC287" s="14"/>
      <c r="AKD287" s="14"/>
      <c r="AKE287" s="14"/>
      <c r="AKF287" s="14"/>
      <c r="AKG287" s="14"/>
      <c r="AKH287" s="14"/>
      <c r="AKI287" s="14"/>
      <c r="AKJ287" s="14"/>
      <c r="AKK287" s="14"/>
      <c r="AKL287" s="14"/>
      <c r="AKM287" s="14"/>
      <c r="AKN287" s="14"/>
      <c r="AKO287" s="14"/>
      <c r="AKP287" s="14"/>
      <c r="AKQ287" s="14"/>
      <c r="AKR287" s="14"/>
      <c r="AKS287" s="14"/>
      <c r="AKT287" s="14"/>
      <c r="AKU287" s="14"/>
      <c r="AKV287" s="14"/>
      <c r="AKW287" s="14"/>
      <c r="AKX287" s="14"/>
      <c r="AKY287" s="14"/>
      <c r="AKZ287" s="14"/>
      <c r="ALA287" s="14"/>
      <c r="ALB287" s="14"/>
      <c r="ALC287" s="14"/>
      <c r="ALD287" s="14"/>
      <c r="ALE287" s="14"/>
      <c r="ALF287" s="14"/>
      <c r="ALG287" s="14"/>
      <c r="ALH287" s="14"/>
      <c r="ALI287" s="14"/>
      <c r="ALJ287" s="14"/>
      <c r="ALK287" s="14"/>
      <c r="ALL287" s="14"/>
      <c r="ALM287" s="14"/>
      <c r="ALN287" s="14"/>
      <c r="ALO287" s="14"/>
      <c r="ALP287" s="14"/>
      <c r="ALQ287" s="14"/>
      <c r="ALR287" s="14"/>
      <c r="ALS287" s="14"/>
      <c r="ALT287" s="14"/>
      <c r="ALU287" s="14"/>
      <c r="ALV287" s="14"/>
      <c r="ALW287" s="14"/>
      <c r="ALX287" s="14"/>
      <c r="ALY287" s="14"/>
      <c r="ALZ287" s="14"/>
      <c r="AMA287" s="14"/>
      <c r="AMB287" s="14"/>
      <c r="AMC287" s="14"/>
      <c r="AMD287" s="14"/>
      <c r="AME287" s="14"/>
      <c r="AMF287" s="14"/>
      <c r="AMG287" s="14"/>
      <c r="AMH287" s="14"/>
      <c r="AMI287" s="14"/>
      <c r="AMJ287" s="14"/>
      <c r="AMK287" s="14"/>
      <c r="AML287" s="14"/>
      <c r="AMM287" s="14"/>
      <c r="AMN287" s="14"/>
      <c r="AMO287" s="14"/>
      <c r="AMP287" s="14"/>
      <c r="AMQ287" s="14"/>
      <c r="AMR287" s="14"/>
      <c r="AMS287" s="14"/>
      <c r="AMT287" s="14"/>
      <c r="AMU287" s="14"/>
      <c r="AMV287" s="14"/>
      <c r="AMW287" s="14"/>
      <c r="AMX287" s="14"/>
      <c r="AMY287" s="14"/>
      <c r="AMZ287" s="14"/>
      <c r="ANA287" s="14"/>
      <c r="ANB287" s="14"/>
      <c r="ANC287" s="14"/>
      <c r="AND287" s="14"/>
      <c r="ANE287" s="14"/>
      <c r="ANF287" s="14"/>
      <c r="ANG287" s="14"/>
      <c r="ANH287" s="14"/>
      <c r="ANI287" s="14"/>
      <c r="ANJ287" s="14"/>
      <c r="ANK287" s="14"/>
      <c r="ANL287" s="14"/>
      <c r="ANM287" s="14"/>
      <c r="ANN287" s="14"/>
      <c r="ANO287" s="14"/>
      <c r="ANP287" s="14"/>
      <c r="ANQ287" s="14"/>
      <c r="ANR287" s="14"/>
      <c r="ANS287" s="14"/>
      <c r="ANT287" s="14"/>
      <c r="ANU287" s="14"/>
      <c r="ANV287" s="14"/>
      <c r="ANW287" s="14"/>
      <c r="ANX287" s="14"/>
      <c r="ANY287" s="14"/>
      <c r="ANZ287" s="14"/>
      <c r="AOA287" s="14"/>
      <c r="AOB287" s="14"/>
      <c r="AOC287" s="14"/>
      <c r="AOD287" s="14"/>
      <c r="AOE287" s="14"/>
      <c r="AOF287" s="14"/>
      <c r="AOG287" s="14"/>
      <c r="AOH287" s="14"/>
      <c r="AOI287" s="14"/>
      <c r="AOJ287" s="14"/>
      <c r="AOK287" s="14"/>
      <c r="AOL287" s="14"/>
      <c r="AOM287" s="14"/>
      <c r="AON287" s="14"/>
      <c r="AOO287" s="14"/>
      <c r="AOP287" s="14"/>
      <c r="AOQ287" s="14"/>
      <c r="AOR287" s="14"/>
      <c r="AOS287" s="14"/>
      <c r="AOT287" s="14"/>
      <c r="AOU287" s="14"/>
      <c r="AOV287" s="14"/>
      <c r="AOW287" s="14"/>
      <c r="AOX287" s="14"/>
      <c r="AOY287" s="14"/>
      <c r="AOZ287" s="14"/>
      <c r="APA287" s="14"/>
      <c r="APB287" s="14"/>
      <c r="APC287" s="14"/>
      <c r="APD287" s="14"/>
      <c r="APE287" s="14"/>
      <c r="APF287" s="14"/>
      <c r="APG287" s="14"/>
      <c r="APH287" s="14"/>
      <c r="API287" s="14"/>
      <c r="APJ287" s="14"/>
      <c r="APK287" s="14"/>
      <c r="APL287" s="14"/>
      <c r="APM287" s="14"/>
      <c r="APN287" s="14"/>
      <c r="APO287" s="14"/>
      <c r="APP287" s="14"/>
      <c r="APQ287" s="14"/>
      <c r="APR287" s="14"/>
      <c r="APS287" s="14"/>
      <c r="APT287" s="14"/>
      <c r="APU287" s="14"/>
      <c r="APV287" s="14"/>
      <c r="APW287" s="14"/>
      <c r="APX287" s="14"/>
      <c r="APY287" s="14"/>
      <c r="APZ287" s="14"/>
      <c r="AQA287" s="14"/>
      <c r="AQB287" s="14"/>
      <c r="AQC287" s="14"/>
      <c r="AQD287" s="14"/>
      <c r="AQE287" s="14"/>
      <c r="AQF287" s="14"/>
      <c r="AQG287" s="14"/>
      <c r="AQH287" s="14"/>
      <c r="AQI287" s="14"/>
      <c r="AQJ287" s="14"/>
      <c r="AQK287" s="14"/>
      <c r="AQL287" s="14"/>
      <c r="AQM287" s="14"/>
      <c r="AQN287" s="14"/>
      <c r="AQO287" s="14"/>
      <c r="AQP287" s="14"/>
      <c r="AQQ287" s="14"/>
      <c r="AQR287" s="14"/>
      <c r="AQS287" s="14"/>
      <c r="AQT287" s="14"/>
      <c r="AQU287" s="14"/>
      <c r="AQV287" s="14"/>
      <c r="AQW287" s="14"/>
      <c r="AQX287" s="14"/>
      <c r="AQY287" s="14"/>
      <c r="AQZ287" s="14"/>
      <c r="ARA287" s="14"/>
      <c r="ARB287" s="14"/>
      <c r="ARC287" s="14"/>
      <c r="ARD287" s="14"/>
      <c r="ARE287" s="14"/>
      <c r="ARF287" s="14"/>
      <c r="ARG287" s="14"/>
      <c r="ARH287" s="14"/>
      <c r="ARI287" s="14"/>
      <c r="ARJ287" s="14"/>
      <c r="ARK287" s="14"/>
      <c r="ARL287" s="14"/>
      <c r="ARM287" s="14"/>
      <c r="ARN287" s="14"/>
      <c r="ARO287" s="14"/>
      <c r="ARP287" s="14"/>
      <c r="ARQ287" s="14"/>
      <c r="ARR287" s="14"/>
      <c r="ARS287" s="14"/>
      <c r="ART287" s="14"/>
      <c r="ARU287" s="14"/>
      <c r="ARV287" s="14"/>
      <c r="ARW287" s="14"/>
      <c r="ARX287" s="14"/>
      <c r="ARY287" s="14"/>
      <c r="ARZ287" s="14"/>
      <c r="ASA287" s="14"/>
      <c r="ASB287" s="14"/>
      <c r="ASC287" s="14"/>
      <c r="ASD287" s="14"/>
      <c r="ASE287" s="14"/>
      <c r="ASF287" s="14"/>
      <c r="ASG287" s="14"/>
      <c r="ASH287" s="14"/>
      <c r="ASI287" s="14"/>
      <c r="ASJ287" s="14"/>
      <c r="ASK287" s="14"/>
      <c r="ASL287" s="14"/>
      <c r="ASM287" s="14"/>
      <c r="ASN287" s="14"/>
      <c r="ASO287" s="14"/>
      <c r="ASP287" s="14"/>
      <c r="ASQ287" s="14"/>
      <c r="ASR287" s="14"/>
      <c r="ASS287" s="14"/>
      <c r="AST287" s="14"/>
      <c r="ASU287" s="14"/>
      <c r="ASV287" s="14"/>
      <c r="ASW287" s="14"/>
      <c r="ASX287" s="14"/>
      <c r="ASY287" s="14"/>
      <c r="ASZ287" s="14"/>
      <c r="ATA287" s="14"/>
      <c r="ATB287" s="14"/>
      <c r="ATC287" s="14"/>
      <c r="ATD287" s="14"/>
    </row>
    <row r="288" spans="63:1200">
      <c r="BK288" s="14" t="str">
        <f t="shared" si="2118"/>
        <v/>
      </c>
      <c r="ABO288" s="14"/>
      <c r="ABP288" s="14"/>
      <c r="ABQ288" s="14"/>
      <c r="ABR288" s="14"/>
      <c r="ABS288" s="14"/>
      <c r="ABT288" s="14"/>
      <c r="ABU288" s="14"/>
      <c r="ABV288" s="14"/>
      <c r="ABW288" s="14"/>
      <c r="ABX288" s="14"/>
      <c r="ABY288" s="14"/>
      <c r="ABZ288" s="14"/>
      <c r="ACA288" s="14"/>
      <c r="ACB288" s="14"/>
      <c r="ACC288" s="14"/>
      <c r="ACD288" s="14"/>
      <c r="ACE288" s="14"/>
      <c r="ACF288" s="14"/>
      <c r="ACG288" s="14"/>
      <c r="ACH288" s="14"/>
      <c r="ACI288" s="14"/>
      <c r="ACJ288" s="14"/>
      <c r="ACK288" s="14"/>
      <c r="ACL288" s="14"/>
      <c r="ACM288" s="14"/>
      <c r="ACN288" s="14"/>
      <c r="ACO288" s="14"/>
      <c r="ACP288" s="14"/>
      <c r="ACQ288" s="14"/>
      <c r="ACR288" s="14"/>
      <c r="ACS288" s="14"/>
      <c r="ACT288" s="14"/>
      <c r="ACU288" s="14"/>
      <c r="ACV288" s="14"/>
      <c r="ACW288" s="14"/>
      <c r="ACX288" s="14"/>
      <c r="ACY288" s="14"/>
      <c r="ACZ288" s="14"/>
      <c r="ADA288" s="14"/>
      <c r="ADB288" s="14"/>
      <c r="ADC288" s="14"/>
      <c r="ADD288" s="14"/>
      <c r="ADE288" s="14"/>
      <c r="ADF288" s="14"/>
      <c r="ADG288" s="14"/>
      <c r="ADH288" s="14"/>
      <c r="ADI288" s="14"/>
      <c r="ADJ288" s="14"/>
      <c r="ADK288" s="14"/>
      <c r="ADL288" s="14"/>
      <c r="ADM288" s="14"/>
      <c r="ADN288" s="14"/>
      <c r="ADO288" s="14"/>
      <c r="ADP288" s="14"/>
      <c r="ADQ288" s="14"/>
      <c r="ADR288" s="14"/>
      <c r="ADS288" s="14"/>
      <c r="ADT288" s="14"/>
      <c r="ADU288" s="14"/>
      <c r="ADV288" s="14"/>
      <c r="ADW288" s="14"/>
      <c r="ADX288" s="14"/>
      <c r="ADY288" s="14"/>
      <c r="ADZ288" s="14"/>
      <c r="AEA288" s="14"/>
      <c r="AEB288" s="14"/>
      <c r="AEC288" s="14"/>
      <c r="AED288" s="14"/>
      <c r="AEE288" s="14"/>
      <c r="AEF288" s="14"/>
      <c r="AEG288" s="14"/>
      <c r="AEH288" s="14"/>
      <c r="AEI288" s="14"/>
      <c r="AEJ288" s="14"/>
      <c r="AEK288" s="14"/>
      <c r="AEL288" s="14"/>
      <c r="AEM288" s="14"/>
      <c r="AEN288" s="14"/>
      <c r="AEO288" s="14"/>
      <c r="AEP288" s="14"/>
      <c r="AEQ288" s="14"/>
      <c r="AER288" s="14"/>
      <c r="AES288" s="14"/>
      <c r="AET288" s="14"/>
      <c r="AEU288" s="14"/>
      <c r="AEV288" s="14"/>
      <c r="AEW288" s="14"/>
      <c r="AEX288" s="14"/>
      <c r="AEY288" s="14"/>
      <c r="AEZ288" s="14"/>
      <c r="AFA288" s="14"/>
      <c r="AFB288" s="14"/>
      <c r="AFC288" s="14"/>
      <c r="AFD288" s="14"/>
      <c r="AFE288" s="14"/>
      <c r="AFF288" s="14"/>
      <c r="AFG288" s="14"/>
      <c r="AFH288" s="14"/>
      <c r="AFI288" s="14"/>
      <c r="AFJ288" s="14"/>
      <c r="AFK288" s="14"/>
      <c r="AFL288" s="14"/>
      <c r="AFM288" s="14"/>
      <c r="AFN288" s="14"/>
      <c r="AFO288" s="14"/>
      <c r="AFP288" s="14"/>
      <c r="AFQ288" s="14"/>
      <c r="AFR288" s="14"/>
      <c r="AFS288" s="14"/>
      <c r="AFT288" s="14"/>
      <c r="AFU288" s="14"/>
      <c r="AFV288" s="14"/>
      <c r="AFW288" s="14"/>
      <c r="AFX288" s="14"/>
      <c r="AFY288" s="14"/>
      <c r="AFZ288" s="14"/>
      <c r="AGA288" s="14"/>
      <c r="AGB288" s="14"/>
      <c r="AGC288" s="14"/>
      <c r="AGD288" s="14"/>
      <c r="AGE288" s="14"/>
      <c r="AGF288" s="14"/>
      <c r="AGG288" s="14"/>
      <c r="AGH288" s="14"/>
      <c r="AGI288" s="14"/>
      <c r="AGJ288" s="14"/>
      <c r="AGK288" s="14"/>
      <c r="AGL288" s="14"/>
      <c r="AGM288" s="14"/>
      <c r="AGN288" s="14"/>
      <c r="AGO288" s="14"/>
      <c r="AGP288" s="14"/>
      <c r="AGQ288" s="14"/>
      <c r="AGR288" s="14"/>
      <c r="AGS288" s="14"/>
      <c r="AGT288" s="14"/>
      <c r="AGU288" s="14"/>
      <c r="AGV288" s="14"/>
      <c r="AGW288" s="14"/>
      <c r="AGX288" s="14"/>
      <c r="AGY288" s="14"/>
      <c r="AGZ288" s="14"/>
      <c r="AHA288" s="14"/>
      <c r="AHB288" s="14"/>
      <c r="AHC288" s="14"/>
      <c r="AHD288" s="14"/>
      <c r="AHE288" s="14"/>
      <c r="AHF288" s="14"/>
      <c r="AHG288" s="14"/>
      <c r="AHH288" s="14"/>
      <c r="AHI288" s="14"/>
      <c r="AHJ288" s="14"/>
      <c r="AHK288" s="14"/>
      <c r="AHL288" s="14"/>
      <c r="AHM288" s="14"/>
      <c r="AHN288" s="14"/>
      <c r="AHO288" s="14"/>
      <c r="AHP288" s="14"/>
      <c r="AHQ288" s="14"/>
      <c r="AHR288" s="14"/>
      <c r="AHS288" s="14"/>
      <c r="AHT288" s="14"/>
      <c r="AHU288" s="14"/>
      <c r="AHV288" s="14"/>
      <c r="AHW288" s="14"/>
      <c r="AHX288" s="14"/>
      <c r="AHY288" s="14"/>
      <c r="AHZ288" s="14"/>
      <c r="AIA288" s="14"/>
      <c r="AIB288" s="14"/>
      <c r="AIC288" s="14"/>
      <c r="AID288" s="14"/>
      <c r="AIE288" s="14"/>
      <c r="AIF288" s="14"/>
      <c r="AIG288" s="14"/>
      <c r="AIH288" s="14"/>
      <c r="AII288" s="14"/>
      <c r="AIJ288" s="14"/>
      <c r="AIK288" s="14"/>
      <c r="AIL288" s="14"/>
      <c r="AIM288" s="14"/>
      <c r="AIN288" s="14"/>
      <c r="AIO288" s="14"/>
      <c r="AIP288" s="14"/>
      <c r="AIQ288" s="14"/>
      <c r="AIR288" s="14"/>
      <c r="AIS288" s="14"/>
      <c r="AIT288" s="14"/>
      <c r="AIU288" s="14"/>
      <c r="AIV288" s="14"/>
      <c r="AIW288" s="14"/>
      <c r="AIX288" s="14"/>
      <c r="AIY288" s="14"/>
      <c r="AIZ288" s="14"/>
      <c r="AJA288" s="14"/>
      <c r="AJB288" s="14"/>
      <c r="AJC288" s="14"/>
      <c r="AJD288" s="14"/>
      <c r="AJE288" s="14"/>
      <c r="AJF288" s="14"/>
      <c r="AJG288" s="14"/>
      <c r="AJH288" s="14"/>
      <c r="AJI288" s="14"/>
      <c r="AJJ288" s="14"/>
      <c r="AJK288" s="14"/>
      <c r="AJL288" s="14"/>
      <c r="AJM288" s="14"/>
      <c r="AJN288" s="14"/>
      <c r="AJO288" s="14"/>
      <c r="AJP288" s="14"/>
      <c r="AJQ288" s="14"/>
      <c r="AJR288" s="14"/>
      <c r="AJS288" s="14"/>
      <c r="AJT288" s="14"/>
      <c r="AJU288" s="14"/>
      <c r="AJV288" s="14"/>
      <c r="AJW288" s="14"/>
      <c r="AJX288" s="14"/>
      <c r="AJY288" s="14"/>
      <c r="AJZ288" s="14"/>
      <c r="AKA288" s="14"/>
      <c r="AKB288" s="14"/>
      <c r="AKC288" s="14"/>
      <c r="AKD288" s="14"/>
      <c r="AKE288" s="14"/>
      <c r="AKF288" s="14"/>
      <c r="AKG288" s="14"/>
      <c r="AKH288" s="14"/>
      <c r="AKI288" s="14"/>
      <c r="AKJ288" s="14"/>
      <c r="AKK288" s="14"/>
      <c r="AKL288" s="14"/>
      <c r="AKM288" s="14"/>
      <c r="AKN288" s="14"/>
      <c r="AKO288" s="14"/>
      <c r="AKP288" s="14"/>
      <c r="AKQ288" s="14"/>
      <c r="AKR288" s="14"/>
      <c r="AKS288" s="14"/>
      <c r="AKT288" s="14"/>
      <c r="AKU288" s="14"/>
      <c r="AKV288" s="14"/>
      <c r="AKW288" s="14"/>
      <c r="AKX288" s="14"/>
      <c r="AKY288" s="14"/>
      <c r="AKZ288" s="14"/>
      <c r="ALA288" s="14"/>
      <c r="ALB288" s="14"/>
      <c r="ALC288" s="14"/>
      <c r="ALD288" s="14"/>
      <c r="ALE288" s="14"/>
      <c r="ALF288" s="14"/>
      <c r="ALG288" s="14"/>
      <c r="ALH288" s="14"/>
      <c r="ALI288" s="14"/>
      <c r="ALJ288" s="14"/>
      <c r="ALK288" s="14"/>
      <c r="ALL288" s="14"/>
      <c r="ALM288" s="14"/>
      <c r="ALN288" s="14"/>
      <c r="ALO288" s="14"/>
      <c r="ALP288" s="14"/>
      <c r="ALQ288" s="14"/>
      <c r="ALR288" s="14"/>
      <c r="ALS288" s="14"/>
      <c r="ALT288" s="14"/>
      <c r="ALU288" s="14"/>
      <c r="ALV288" s="14"/>
      <c r="ALW288" s="14"/>
      <c r="ALX288" s="14"/>
      <c r="ALY288" s="14"/>
      <c r="ALZ288" s="14"/>
      <c r="AMA288" s="14"/>
      <c r="AMB288" s="14"/>
      <c r="AMC288" s="14"/>
      <c r="AMD288" s="14"/>
      <c r="AME288" s="14"/>
      <c r="AMF288" s="14"/>
      <c r="AMG288" s="14"/>
      <c r="AMH288" s="14"/>
      <c r="AMI288" s="14"/>
      <c r="AMJ288" s="14"/>
      <c r="AMK288" s="14"/>
      <c r="AML288" s="14"/>
      <c r="AMM288" s="14"/>
      <c r="AMN288" s="14"/>
      <c r="AMO288" s="14"/>
      <c r="AMP288" s="14"/>
      <c r="AMQ288" s="14"/>
      <c r="AMR288" s="14"/>
      <c r="AMS288" s="14"/>
      <c r="AMT288" s="14"/>
      <c r="AMU288" s="14"/>
      <c r="AMV288" s="14"/>
      <c r="AMW288" s="14"/>
      <c r="AMX288" s="14"/>
      <c r="AMY288" s="14"/>
      <c r="AMZ288" s="14"/>
      <c r="ANA288" s="14"/>
      <c r="ANB288" s="14"/>
      <c r="ANC288" s="14"/>
      <c r="AND288" s="14"/>
      <c r="ANE288" s="14"/>
      <c r="ANF288" s="14"/>
      <c r="ANG288" s="14"/>
      <c r="ANH288" s="14"/>
      <c r="ANI288" s="14"/>
      <c r="ANJ288" s="14"/>
      <c r="ANK288" s="14"/>
      <c r="ANL288" s="14"/>
      <c r="ANM288" s="14"/>
      <c r="ANN288" s="14"/>
      <c r="ANO288" s="14"/>
      <c r="ANP288" s="14"/>
      <c r="ANQ288" s="14"/>
      <c r="ANR288" s="14"/>
      <c r="ANS288" s="14"/>
      <c r="ANT288" s="14"/>
      <c r="ANU288" s="14"/>
      <c r="ANV288" s="14"/>
      <c r="ANW288" s="14"/>
      <c r="ANX288" s="14"/>
      <c r="ANY288" s="14"/>
      <c r="ANZ288" s="14"/>
      <c r="AOA288" s="14"/>
      <c r="AOB288" s="14"/>
      <c r="AOC288" s="14"/>
      <c r="AOD288" s="14"/>
      <c r="AOE288" s="14"/>
      <c r="AOF288" s="14"/>
      <c r="AOG288" s="14"/>
      <c r="AOH288" s="14"/>
      <c r="AOI288" s="14"/>
      <c r="AOJ288" s="14"/>
      <c r="AOK288" s="14"/>
      <c r="AOL288" s="14"/>
      <c r="AOM288" s="14"/>
      <c r="AON288" s="14"/>
      <c r="AOO288" s="14"/>
      <c r="AOP288" s="14"/>
      <c r="AOQ288" s="14"/>
      <c r="AOR288" s="14"/>
      <c r="AOS288" s="14"/>
      <c r="AOT288" s="14"/>
      <c r="AOU288" s="14"/>
      <c r="AOV288" s="14"/>
      <c r="AOW288" s="14"/>
      <c r="AOX288" s="14"/>
      <c r="AOY288" s="14"/>
      <c r="AOZ288" s="14"/>
      <c r="APA288" s="14"/>
      <c r="APB288" s="14"/>
      <c r="APC288" s="14"/>
      <c r="APD288" s="14"/>
      <c r="APE288" s="14"/>
      <c r="APF288" s="14"/>
      <c r="APG288" s="14"/>
      <c r="APH288" s="14"/>
      <c r="API288" s="14"/>
      <c r="APJ288" s="14"/>
      <c r="APK288" s="14"/>
      <c r="APL288" s="14"/>
      <c r="APM288" s="14"/>
      <c r="APN288" s="14"/>
      <c r="APO288" s="14"/>
      <c r="APP288" s="14"/>
      <c r="APQ288" s="14"/>
      <c r="APR288" s="14"/>
      <c r="APS288" s="14"/>
      <c r="APT288" s="14"/>
      <c r="APU288" s="14"/>
      <c r="APV288" s="14"/>
      <c r="APW288" s="14"/>
      <c r="APX288" s="14"/>
      <c r="APY288" s="14"/>
      <c r="APZ288" s="14"/>
      <c r="AQA288" s="14"/>
      <c r="AQB288" s="14"/>
      <c r="AQC288" s="14"/>
      <c r="AQD288" s="14"/>
      <c r="AQE288" s="14"/>
      <c r="AQF288" s="14"/>
      <c r="AQG288" s="14"/>
      <c r="AQH288" s="14"/>
      <c r="AQI288" s="14"/>
      <c r="AQJ288" s="14"/>
      <c r="AQK288" s="14"/>
      <c r="AQL288" s="14"/>
      <c r="AQM288" s="14"/>
      <c r="AQN288" s="14"/>
      <c r="AQO288" s="14"/>
      <c r="AQP288" s="14"/>
      <c r="AQQ288" s="14"/>
      <c r="AQR288" s="14"/>
      <c r="AQS288" s="14"/>
      <c r="AQT288" s="14"/>
      <c r="AQU288" s="14"/>
      <c r="AQV288" s="14"/>
      <c r="AQW288" s="14"/>
      <c r="AQX288" s="14"/>
      <c r="AQY288" s="14"/>
      <c r="AQZ288" s="14"/>
      <c r="ARA288" s="14"/>
      <c r="ARB288" s="14"/>
      <c r="ARC288" s="14"/>
      <c r="ARD288" s="14"/>
      <c r="ARE288" s="14"/>
      <c r="ARF288" s="14"/>
      <c r="ARG288" s="14"/>
      <c r="ARH288" s="14"/>
      <c r="ARI288" s="14"/>
      <c r="ARJ288" s="14"/>
      <c r="ARK288" s="14"/>
      <c r="ARL288" s="14"/>
      <c r="ARM288" s="14"/>
      <c r="ARN288" s="14"/>
      <c r="ARO288" s="14"/>
      <c r="ARP288" s="14"/>
      <c r="ARQ288" s="14"/>
      <c r="ARR288" s="14"/>
      <c r="ARS288" s="14"/>
      <c r="ART288" s="14"/>
      <c r="ARU288" s="14"/>
      <c r="ARV288" s="14"/>
      <c r="ARW288" s="14"/>
      <c r="ARX288" s="14"/>
      <c r="ARY288" s="14"/>
      <c r="ARZ288" s="14"/>
      <c r="ASA288" s="14"/>
      <c r="ASB288" s="14"/>
      <c r="ASC288" s="14"/>
      <c r="ASD288" s="14"/>
      <c r="ASE288" s="14"/>
      <c r="ASF288" s="14"/>
      <c r="ASG288" s="14"/>
      <c r="ASH288" s="14"/>
      <c r="ASI288" s="14"/>
      <c r="ASJ288" s="14"/>
      <c r="ASK288" s="14"/>
      <c r="ASL288" s="14"/>
      <c r="ASM288" s="14"/>
      <c r="ASN288" s="14"/>
      <c r="ASO288" s="14"/>
      <c r="ASP288" s="14"/>
      <c r="ASQ288" s="14"/>
      <c r="ASR288" s="14"/>
      <c r="ASS288" s="14"/>
      <c r="AST288" s="14"/>
      <c r="ASU288" s="14"/>
      <c r="ASV288" s="14"/>
      <c r="ASW288" s="14"/>
      <c r="ASX288" s="14"/>
      <c r="ASY288" s="14"/>
      <c r="ASZ288" s="14"/>
      <c r="ATA288" s="14"/>
      <c r="ATB288" s="14"/>
      <c r="ATC288" s="14"/>
      <c r="ATD288" s="14"/>
    </row>
    <row r="289" spans="63:1200">
      <c r="BK289" s="14" t="str">
        <f t="shared" si="2118"/>
        <v/>
      </c>
      <c r="ABO289" s="14"/>
      <c r="ABP289" s="14"/>
      <c r="ABQ289" s="14"/>
      <c r="ABR289" s="14"/>
      <c r="ABS289" s="14"/>
      <c r="ABT289" s="14"/>
      <c r="ABU289" s="14"/>
      <c r="ABV289" s="14"/>
      <c r="ABW289" s="14"/>
      <c r="ABX289" s="14"/>
      <c r="ABY289" s="14"/>
      <c r="ABZ289" s="14"/>
      <c r="ACA289" s="14"/>
      <c r="ACB289" s="14"/>
      <c r="ACC289" s="14"/>
      <c r="ACD289" s="14"/>
      <c r="ACE289" s="14"/>
      <c r="ACF289" s="14"/>
      <c r="ACG289" s="14"/>
      <c r="ACH289" s="14"/>
      <c r="ACI289" s="14"/>
      <c r="ACJ289" s="14"/>
      <c r="ACK289" s="14"/>
      <c r="ACL289" s="14"/>
      <c r="ACM289" s="14"/>
      <c r="ACN289" s="14"/>
      <c r="ACO289" s="14"/>
      <c r="ACP289" s="14"/>
      <c r="ACQ289" s="14"/>
      <c r="ACR289" s="14"/>
      <c r="ACS289" s="14"/>
      <c r="ACT289" s="14"/>
      <c r="ACU289" s="14"/>
      <c r="ACV289" s="14"/>
      <c r="ACW289" s="14"/>
      <c r="ACX289" s="14"/>
      <c r="ACY289" s="14"/>
      <c r="ACZ289" s="14"/>
      <c r="ADA289" s="14"/>
      <c r="ADB289" s="14"/>
      <c r="ADC289" s="14"/>
      <c r="ADD289" s="14"/>
      <c r="ADE289" s="14"/>
      <c r="ADF289" s="14"/>
      <c r="ADG289" s="14"/>
      <c r="ADH289" s="14"/>
      <c r="ADI289" s="14"/>
      <c r="ADJ289" s="14"/>
      <c r="ADK289" s="14"/>
      <c r="ADL289" s="14"/>
      <c r="ADM289" s="14"/>
      <c r="ADN289" s="14"/>
      <c r="ADO289" s="14"/>
      <c r="ADP289" s="14"/>
      <c r="ADQ289" s="14"/>
      <c r="ADR289" s="14"/>
      <c r="ADS289" s="14"/>
      <c r="ADT289" s="14"/>
      <c r="ADU289" s="14"/>
      <c r="ADV289" s="14"/>
      <c r="ADW289" s="14"/>
      <c r="ADX289" s="14"/>
      <c r="ADY289" s="14"/>
      <c r="ADZ289" s="14"/>
      <c r="AEA289" s="14"/>
      <c r="AEB289" s="14"/>
      <c r="AEC289" s="14"/>
      <c r="AED289" s="14"/>
      <c r="AEE289" s="14"/>
      <c r="AEF289" s="14"/>
      <c r="AEG289" s="14"/>
      <c r="AEH289" s="14"/>
      <c r="AEI289" s="14"/>
      <c r="AEJ289" s="14"/>
      <c r="AEK289" s="14"/>
      <c r="AEL289" s="14"/>
      <c r="AEM289" s="14"/>
      <c r="AEN289" s="14"/>
      <c r="AEO289" s="14"/>
      <c r="AEP289" s="14"/>
      <c r="AEQ289" s="14"/>
      <c r="AER289" s="14"/>
      <c r="AES289" s="14"/>
      <c r="AET289" s="14"/>
      <c r="AEU289" s="14"/>
      <c r="AEV289" s="14"/>
      <c r="AEW289" s="14"/>
      <c r="AEX289" s="14"/>
      <c r="AEY289" s="14"/>
      <c r="AEZ289" s="14"/>
      <c r="AFA289" s="14"/>
      <c r="AFB289" s="14"/>
      <c r="AFC289" s="14"/>
      <c r="AFD289" s="14"/>
      <c r="AFE289" s="14"/>
      <c r="AFF289" s="14"/>
      <c r="AFG289" s="14"/>
      <c r="AFH289" s="14"/>
      <c r="AFI289" s="14"/>
      <c r="AFJ289" s="14"/>
      <c r="AFK289" s="14"/>
      <c r="AFL289" s="14"/>
      <c r="AFM289" s="14"/>
      <c r="AFN289" s="14"/>
      <c r="AFO289" s="14"/>
      <c r="AFP289" s="14"/>
      <c r="AFQ289" s="14"/>
      <c r="AFR289" s="14"/>
      <c r="AFS289" s="14"/>
      <c r="AFT289" s="14"/>
      <c r="AFU289" s="14"/>
      <c r="AFV289" s="14"/>
      <c r="AFW289" s="14"/>
      <c r="AFX289" s="14"/>
      <c r="AFY289" s="14"/>
      <c r="AFZ289" s="14"/>
      <c r="AGA289" s="14"/>
      <c r="AGB289" s="14"/>
      <c r="AGC289" s="14"/>
      <c r="AGD289" s="14"/>
      <c r="AGE289" s="14"/>
      <c r="AGF289" s="14"/>
      <c r="AGG289" s="14"/>
      <c r="AGH289" s="14"/>
      <c r="AGI289" s="14"/>
      <c r="AGJ289" s="14"/>
      <c r="AGK289" s="14"/>
      <c r="AGL289" s="14"/>
      <c r="AGM289" s="14"/>
      <c r="AGN289" s="14"/>
      <c r="AGO289" s="14"/>
      <c r="AGP289" s="14"/>
      <c r="AGQ289" s="14"/>
      <c r="AGR289" s="14"/>
      <c r="AGS289" s="14"/>
      <c r="AGT289" s="14"/>
      <c r="AGU289" s="14"/>
      <c r="AGV289" s="14"/>
      <c r="AGW289" s="14"/>
      <c r="AGX289" s="14"/>
      <c r="AGY289" s="14"/>
      <c r="AGZ289" s="14"/>
      <c r="AHA289" s="14"/>
      <c r="AHB289" s="14"/>
      <c r="AHC289" s="14"/>
      <c r="AHD289" s="14"/>
      <c r="AHE289" s="14"/>
      <c r="AHF289" s="14"/>
      <c r="AHG289" s="14"/>
      <c r="AHH289" s="14"/>
      <c r="AHI289" s="14"/>
      <c r="AHJ289" s="14"/>
      <c r="AHK289" s="14"/>
      <c r="AHL289" s="14"/>
      <c r="AHM289" s="14"/>
      <c r="AHN289" s="14"/>
      <c r="AHO289" s="14"/>
      <c r="AHP289" s="14"/>
      <c r="AHQ289" s="14"/>
      <c r="AHR289" s="14"/>
      <c r="AHS289" s="14"/>
      <c r="AHT289" s="14"/>
      <c r="AHU289" s="14"/>
      <c r="AHV289" s="14"/>
      <c r="AHW289" s="14"/>
      <c r="AHX289" s="14"/>
      <c r="AHY289" s="14"/>
      <c r="AHZ289" s="14"/>
      <c r="AIA289" s="14"/>
      <c r="AIB289" s="14"/>
      <c r="AIC289" s="14"/>
      <c r="AID289" s="14"/>
      <c r="AIE289" s="14"/>
      <c r="AIF289" s="14"/>
      <c r="AIG289" s="14"/>
      <c r="AIH289" s="14"/>
      <c r="AII289" s="14"/>
      <c r="AIJ289" s="14"/>
      <c r="AIK289" s="14"/>
      <c r="AIL289" s="14"/>
      <c r="AIM289" s="14"/>
      <c r="AIN289" s="14"/>
      <c r="AIO289" s="14"/>
      <c r="AIP289" s="14"/>
      <c r="AIQ289" s="14"/>
      <c r="AIR289" s="14"/>
      <c r="AIS289" s="14"/>
      <c r="AIT289" s="14"/>
      <c r="AIU289" s="14"/>
      <c r="AIV289" s="14"/>
      <c r="AIW289" s="14"/>
      <c r="AIX289" s="14"/>
      <c r="AIY289" s="14"/>
      <c r="AIZ289" s="14"/>
      <c r="AJA289" s="14"/>
      <c r="AJB289" s="14"/>
      <c r="AJC289" s="14"/>
      <c r="AJD289" s="14"/>
      <c r="AJE289" s="14"/>
      <c r="AJF289" s="14"/>
      <c r="AJG289" s="14"/>
      <c r="AJH289" s="14"/>
      <c r="AJI289" s="14"/>
      <c r="AJJ289" s="14"/>
      <c r="AJK289" s="14"/>
      <c r="AJL289" s="14"/>
      <c r="AJM289" s="14"/>
      <c r="AJN289" s="14"/>
      <c r="AJO289" s="14"/>
      <c r="AJP289" s="14"/>
      <c r="AJQ289" s="14"/>
      <c r="AJR289" s="14"/>
      <c r="AJS289" s="14"/>
      <c r="AJT289" s="14"/>
      <c r="AJU289" s="14"/>
      <c r="AJV289" s="14"/>
      <c r="AJW289" s="14"/>
      <c r="AJX289" s="14"/>
      <c r="AJY289" s="14"/>
      <c r="AJZ289" s="14"/>
      <c r="AKA289" s="14"/>
      <c r="AKB289" s="14"/>
      <c r="AKC289" s="14"/>
      <c r="AKD289" s="14"/>
      <c r="AKE289" s="14"/>
      <c r="AKF289" s="14"/>
      <c r="AKG289" s="14"/>
      <c r="AKH289" s="14"/>
      <c r="AKI289" s="14"/>
      <c r="AKJ289" s="14"/>
      <c r="AKK289" s="14"/>
      <c r="AKL289" s="14"/>
      <c r="AKM289" s="14"/>
      <c r="AKN289" s="14"/>
      <c r="AKO289" s="14"/>
      <c r="AKP289" s="14"/>
      <c r="AKQ289" s="14"/>
      <c r="AKR289" s="14"/>
      <c r="AKS289" s="14"/>
      <c r="AKT289" s="14"/>
      <c r="AKU289" s="14"/>
      <c r="AKV289" s="14"/>
      <c r="AKW289" s="14"/>
      <c r="AKX289" s="14"/>
      <c r="AKY289" s="14"/>
      <c r="AKZ289" s="14"/>
      <c r="ALA289" s="14"/>
      <c r="ALB289" s="14"/>
      <c r="ALC289" s="14"/>
      <c r="ALD289" s="14"/>
      <c r="ALE289" s="14"/>
      <c r="ALF289" s="14"/>
      <c r="ALG289" s="14"/>
      <c r="ALH289" s="14"/>
      <c r="ALI289" s="14"/>
      <c r="ALJ289" s="14"/>
      <c r="ALK289" s="14"/>
      <c r="ALL289" s="14"/>
      <c r="ALM289" s="14"/>
      <c r="ALN289" s="14"/>
      <c r="ALO289" s="14"/>
      <c r="ALP289" s="14"/>
      <c r="ALQ289" s="14"/>
      <c r="ALR289" s="14"/>
      <c r="ALS289" s="14"/>
      <c r="ALT289" s="14"/>
      <c r="ALU289" s="14"/>
      <c r="ALV289" s="14"/>
      <c r="ALW289" s="14"/>
      <c r="ALX289" s="14"/>
      <c r="ALY289" s="14"/>
      <c r="ALZ289" s="14"/>
      <c r="AMA289" s="14"/>
      <c r="AMB289" s="14"/>
      <c r="AMC289" s="14"/>
      <c r="AMD289" s="14"/>
      <c r="AME289" s="14"/>
      <c r="AMF289" s="14"/>
      <c r="AMG289" s="14"/>
      <c r="AMH289" s="14"/>
      <c r="AMI289" s="14"/>
      <c r="AMJ289" s="14"/>
      <c r="AMK289" s="14"/>
      <c r="AML289" s="14"/>
      <c r="AMM289" s="14"/>
      <c r="AMN289" s="14"/>
      <c r="AMO289" s="14"/>
      <c r="AMP289" s="14"/>
      <c r="AMQ289" s="14"/>
      <c r="AMR289" s="14"/>
      <c r="AMS289" s="14"/>
      <c r="AMT289" s="14"/>
      <c r="AMU289" s="14"/>
      <c r="AMV289" s="14"/>
      <c r="AMW289" s="14"/>
      <c r="AMX289" s="14"/>
      <c r="AMY289" s="14"/>
      <c r="AMZ289" s="14"/>
      <c r="ANA289" s="14"/>
      <c r="ANB289" s="14"/>
      <c r="ANC289" s="14"/>
      <c r="AND289" s="14"/>
      <c r="ANE289" s="14"/>
      <c r="ANF289" s="14"/>
      <c r="ANG289" s="14"/>
      <c r="ANH289" s="14"/>
      <c r="ANI289" s="14"/>
      <c r="ANJ289" s="14"/>
      <c r="ANK289" s="14"/>
      <c r="ANL289" s="14"/>
      <c r="ANM289" s="14"/>
      <c r="ANN289" s="14"/>
      <c r="ANO289" s="14"/>
      <c r="ANP289" s="14"/>
      <c r="ANQ289" s="14"/>
      <c r="ANR289" s="14"/>
      <c r="ANS289" s="14"/>
      <c r="ANT289" s="14"/>
      <c r="ANU289" s="14"/>
      <c r="ANV289" s="14"/>
      <c r="ANW289" s="14"/>
      <c r="ANX289" s="14"/>
      <c r="ANY289" s="14"/>
      <c r="ANZ289" s="14"/>
      <c r="AOA289" s="14"/>
      <c r="AOB289" s="14"/>
      <c r="AOC289" s="14"/>
      <c r="AOD289" s="14"/>
      <c r="AOE289" s="14"/>
      <c r="AOF289" s="14"/>
      <c r="AOG289" s="14"/>
      <c r="AOH289" s="14"/>
      <c r="AOI289" s="14"/>
      <c r="AOJ289" s="14"/>
      <c r="AOK289" s="14"/>
      <c r="AOL289" s="14"/>
      <c r="AOM289" s="14"/>
      <c r="AON289" s="14"/>
      <c r="AOO289" s="14"/>
      <c r="AOP289" s="14"/>
      <c r="AOQ289" s="14"/>
      <c r="AOR289" s="14"/>
      <c r="AOS289" s="14"/>
      <c r="AOT289" s="14"/>
      <c r="AOU289" s="14"/>
      <c r="AOV289" s="14"/>
      <c r="AOW289" s="14"/>
      <c r="AOX289" s="14"/>
      <c r="AOY289" s="14"/>
      <c r="AOZ289" s="14"/>
      <c r="APA289" s="14"/>
      <c r="APB289" s="14"/>
      <c r="APC289" s="14"/>
      <c r="APD289" s="14"/>
      <c r="APE289" s="14"/>
      <c r="APF289" s="14"/>
      <c r="APG289" s="14"/>
      <c r="APH289" s="14"/>
      <c r="API289" s="14"/>
      <c r="APJ289" s="14"/>
      <c r="APK289" s="14"/>
      <c r="APL289" s="14"/>
      <c r="APM289" s="14"/>
      <c r="APN289" s="14"/>
      <c r="APO289" s="14"/>
      <c r="APP289" s="14"/>
      <c r="APQ289" s="14"/>
      <c r="APR289" s="14"/>
      <c r="APS289" s="14"/>
      <c r="APT289" s="14"/>
      <c r="APU289" s="14"/>
      <c r="APV289" s="14"/>
      <c r="APW289" s="14"/>
      <c r="APX289" s="14"/>
      <c r="APY289" s="14"/>
      <c r="APZ289" s="14"/>
      <c r="AQA289" s="14"/>
      <c r="AQB289" s="14"/>
      <c r="AQC289" s="14"/>
      <c r="AQD289" s="14"/>
      <c r="AQE289" s="14"/>
      <c r="AQF289" s="14"/>
      <c r="AQG289" s="14"/>
      <c r="AQH289" s="14"/>
      <c r="AQI289" s="14"/>
      <c r="AQJ289" s="14"/>
      <c r="AQK289" s="14"/>
      <c r="AQL289" s="14"/>
      <c r="AQM289" s="14"/>
      <c r="AQN289" s="14"/>
      <c r="AQO289" s="14"/>
      <c r="AQP289" s="14"/>
      <c r="AQQ289" s="14"/>
      <c r="AQR289" s="14"/>
      <c r="AQS289" s="14"/>
      <c r="AQT289" s="14"/>
      <c r="AQU289" s="14"/>
      <c r="AQV289" s="14"/>
      <c r="AQW289" s="14"/>
      <c r="AQX289" s="14"/>
      <c r="AQY289" s="14"/>
      <c r="AQZ289" s="14"/>
      <c r="ARA289" s="14"/>
      <c r="ARB289" s="14"/>
      <c r="ARC289" s="14"/>
      <c r="ARD289" s="14"/>
      <c r="ARE289" s="14"/>
      <c r="ARF289" s="14"/>
      <c r="ARG289" s="14"/>
      <c r="ARH289" s="14"/>
      <c r="ARI289" s="14"/>
      <c r="ARJ289" s="14"/>
      <c r="ARK289" s="14"/>
      <c r="ARL289" s="14"/>
      <c r="ARM289" s="14"/>
      <c r="ARN289" s="14"/>
      <c r="ARO289" s="14"/>
      <c r="ARP289" s="14"/>
      <c r="ARQ289" s="14"/>
      <c r="ARR289" s="14"/>
      <c r="ARS289" s="14"/>
      <c r="ART289" s="14"/>
      <c r="ARU289" s="14"/>
      <c r="ARV289" s="14"/>
      <c r="ARW289" s="14"/>
      <c r="ARX289" s="14"/>
      <c r="ARY289" s="14"/>
      <c r="ARZ289" s="14"/>
      <c r="ASA289" s="14"/>
      <c r="ASB289" s="14"/>
      <c r="ASC289" s="14"/>
      <c r="ASD289" s="14"/>
      <c r="ASE289" s="14"/>
      <c r="ASF289" s="14"/>
      <c r="ASG289" s="14"/>
      <c r="ASH289" s="14"/>
      <c r="ASI289" s="14"/>
      <c r="ASJ289" s="14"/>
      <c r="ASK289" s="14"/>
      <c r="ASL289" s="14"/>
      <c r="ASM289" s="14"/>
      <c r="ASN289" s="14"/>
      <c r="ASO289" s="14"/>
      <c r="ASP289" s="14"/>
      <c r="ASQ289" s="14"/>
      <c r="ASR289" s="14"/>
      <c r="ASS289" s="14"/>
      <c r="AST289" s="14"/>
      <c r="ASU289" s="14"/>
      <c r="ASV289" s="14"/>
      <c r="ASW289" s="14"/>
      <c r="ASX289" s="14"/>
      <c r="ASY289" s="14"/>
      <c r="ASZ289" s="14"/>
      <c r="ATA289" s="14"/>
      <c r="ATB289" s="14"/>
      <c r="ATC289" s="14"/>
      <c r="ATD289" s="14"/>
    </row>
    <row r="290" spans="63:1200">
      <c r="BK290" s="14" t="str">
        <f t="shared" si="2118"/>
        <v/>
      </c>
      <c r="ABO290" s="14"/>
      <c r="ABP290" s="14"/>
      <c r="ABQ290" s="14"/>
      <c r="ABR290" s="14"/>
      <c r="ABS290" s="14"/>
      <c r="ABT290" s="14"/>
      <c r="ABU290" s="14"/>
      <c r="ABV290" s="14"/>
      <c r="ABW290" s="14"/>
      <c r="ABX290" s="14"/>
      <c r="ABY290" s="14"/>
      <c r="ABZ290" s="14"/>
      <c r="ACA290" s="14"/>
      <c r="ACB290" s="14"/>
      <c r="ACC290" s="14"/>
      <c r="ACD290" s="14"/>
      <c r="ACE290" s="14"/>
      <c r="ACF290" s="14"/>
      <c r="ACG290" s="14"/>
      <c r="ACH290" s="14"/>
      <c r="ACI290" s="14"/>
      <c r="ACJ290" s="14"/>
      <c r="ACK290" s="14"/>
      <c r="ACL290" s="14"/>
      <c r="ACM290" s="14"/>
      <c r="ACN290" s="14"/>
      <c r="ACO290" s="14"/>
      <c r="ACP290" s="14"/>
      <c r="ACQ290" s="14"/>
      <c r="ACR290" s="14"/>
      <c r="ACS290" s="14"/>
      <c r="ACT290" s="14"/>
      <c r="ACU290" s="14"/>
      <c r="ACV290" s="14"/>
      <c r="ACW290" s="14"/>
      <c r="ACX290" s="14"/>
      <c r="ACY290" s="14"/>
      <c r="ACZ290" s="14"/>
      <c r="ADA290" s="14"/>
      <c r="ADB290" s="14"/>
      <c r="ADC290" s="14"/>
      <c r="ADD290" s="14"/>
      <c r="ADE290" s="14"/>
      <c r="ADF290" s="14"/>
      <c r="ADG290" s="14"/>
      <c r="ADH290" s="14"/>
      <c r="ADI290" s="14"/>
      <c r="ADJ290" s="14"/>
      <c r="ADK290" s="14"/>
      <c r="ADL290" s="14"/>
      <c r="ADM290" s="14"/>
      <c r="ADN290" s="14"/>
      <c r="ADO290" s="14"/>
      <c r="ADP290" s="14"/>
      <c r="ADQ290" s="14"/>
      <c r="ADR290" s="14"/>
      <c r="ADS290" s="14"/>
      <c r="ADT290" s="14"/>
      <c r="ADU290" s="14"/>
      <c r="ADV290" s="14"/>
      <c r="ADW290" s="14"/>
      <c r="ADX290" s="14"/>
      <c r="ADY290" s="14"/>
      <c r="ADZ290" s="14"/>
      <c r="AEA290" s="14"/>
      <c r="AEB290" s="14"/>
      <c r="AEC290" s="14"/>
      <c r="AED290" s="14"/>
      <c r="AEE290" s="14"/>
      <c r="AEF290" s="14"/>
      <c r="AEG290" s="14"/>
      <c r="AEH290" s="14"/>
      <c r="AEI290" s="14"/>
      <c r="AEJ290" s="14"/>
      <c r="AEK290" s="14"/>
      <c r="AEL290" s="14"/>
      <c r="AEM290" s="14"/>
      <c r="AEN290" s="14"/>
      <c r="AEO290" s="14"/>
      <c r="AEP290" s="14"/>
      <c r="AEQ290" s="14"/>
      <c r="AER290" s="14"/>
      <c r="AES290" s="14"/>
      <c r="AET290" s="14"/>
      <c r="AEU290" s="14"/>
      <c r="AEV290" s="14"/>
      <c r="AEW290" s="14"/>
      <c r="AEX290" s="14"/>
      <c r="AEY290" s="14"/>
      <c r="AEZ290" s="14"/>
      <c r="AFA290" s="14"/>
      <c r="AFB290" s="14"/>
      <c r="AFC290" s="14"/>
      <c r="AFD290" s="14"/>
      <c r="AFE290" s="14"/>
      <c r="AFF290" s="14"/>
      <c r="AFG290" s="14"/>
      <c r="AFH290" s="14"/>
      <c r="AFI290" s="14"/>
      <c r="AFJ290" s="14"/>
      <c r="AFK290" s="14"/>
      <c r="AFL290" s="14"/>
      <c r="AFM290" s="14"/>
      <c r="AFN290" s="14"/>
      <c r="AFO290" s="14"/>
      <c r="AFP290" s="14"/>
      <c r="AFQ290" s="14"/>
      <c r="AFR290" s="14"/>
      <c r="AFS290" s="14"/>
      <c r="AFT290" s="14"/>
      <c r="AFU290" s="14"/>
      <c r="AFV290" s="14"/>
      <c r="AFW290" s="14"/>
      <c r="AFX290" s="14"/>
      <c r="AFY290" s="14"/>
      <c r="AFZ290" s="14"/>
      <c r="AGA290" s="14"/>
      <c r="AGB290" s="14"/>
      <c r="AGC290" s="14"/>
      <c r="AGD290" s="14"/>
      <c r="AGE290" s="14"/>
      <c r="AGF290" s="14"/>
      <c r="AGG290" s="14"/>
      <c r="AGH290" s="14"/>
      <c r="AGI290" s="14"/>
      <c r="AGJ290" s="14"/>
      <c r="AGK290" s="14"/>
      <c r="AGL290" s="14"/>
      <c r="AGM290" s="14"/>
      <c r="AGN290" s="14"/>
      <c r="AGO290" s="14"/>
      <c r="AGP290" s="14"/>
      <c r="AGQ290" s="14"/>
      <c r="AGR290" s="14"/>
      <c r="AGS290" s="14"/>
      <c r="AGT290" s="14"/>
      <c r="AGU290" s="14"/>
      <c r="AGV290" s="14"/>
      <c r="AGW290" s="14"/>
      <c r="AGX290" s="14"/>
      <c r="AGY290" s="14"/>
      <c r="AGZ290" s="14"/>
      <c r="AHA290" s="14"/>
      <c r="AHB290" s="14"/>
      <c r="AHC290" s="14"/>
      <c r="AHD290" s="14"/>
      <c r="AHE290" s="14"/>
      <c r="AHF290" s="14"/>
      <c r="AHG290" s="14"/>
      <c r="AHH290" s="14"/>
      <c r="AHI290" s="14"/>
      <c r="AHJ290" s="14"/>
      <c r="AHK290" s="14"/>
      <c r="AHL290" s="14"/>
      <c r="AHM290" s="14"/>
      <c r="AHN290" s="14"/>
      <c r="AHO290" s="14"/>
      <c r="AHP290" s="14"/>
      <c r="AHQ290" s="14"/>
      <c r="AHR290" s="14"/>
      <c r="AHS290" s="14"/>
      <c r="AHT290" s="14"/>
      <c r="AHU290" s="14"/>
      <c r="AHV290" s="14"/>
      <c r="AHW290" s="14"/>
      <c r="AHX290" s="14"/>
      <c r="AHY290" s="14"/>
      <c r="AHZ290" s="14"/>
      <c r="AIA290" s="14"/>
      <c r="AIB290" s="14"/>
      <c r="AIC290" s="14"/>
      <c r="AID290" s="14"/>
      <c r="AIE290" s="14"/>
      <c r="AIF290" s="14"/>
      <c r="AIG290" s="14"/>
      <c r="AIH290" s="14"/>
      <c r="AII290" s="14"/>
      <c r="AIJ290" s="14"/>
      <c r="AIK290" s="14"/>
      <c r="AIL290" s="14"/>
      <c r="AIM290" s="14"/>
      <c r="AIN290" s="14"/>
      <c r="AIO290" s="14"/>
      <c r="AIP290" s="14"/>
      <c r="AIQ290" s="14"/>
      <c r="AIR290" s="14"/>
      <c r="AIS290" s="14"/>
      <c r="AIT290" s="14"/>
      <c r="AIU290" s="14"/>
      <c r="AIV290" s="14"/>
      <c r="AIW290" s="14"/>
      <c r="AIX290" s="14"/>
      <c r="AIY290" s="14"/>
      <c r="AIZ290" s="14"/>
      <c r="AJA290" s="14"/>
      <c r="AJB290" s="14"/>
      <c r="AJC290" s="14"/>
      <c r="AJD290" s="14"/>
      <c r="AJE290" s="14"/>
      <c r="AJF290" s="14"/>
      <c r="AJG290" s="14"/>
      <c r="AJH290" s="14"/>
      <c r="AJI290" s="14"/>
      <c r="AJJ290" s="14"/>
      <c r="AJK290" s="14"/>
      <c r="AJL290" s="14"/>
      <c r="AJM290" s="14"/>
      <c r="AJN290" s="14"/>
      <c r="AJO290" s="14"/>
      <c r="AJP290" s="14"/>
      <c r="AJQ290" s="14"/>
      <c r="AJR290" s="14"/>
      <c r="AJS290" s="14"/>
      <c r="AJT290" s="14"/>
      <c r="AJU290" s="14"/>
      <c r="AJV290" s="14"/>
      <c r="AJW290" s="14"/>
      <c r="AJX290" s="14"/>
      <c r="AJY290" s="14"/>
      <c r="AJZ290" s="14"/>
      <c r="AKA290" s="14"/>
      <c r="AKB290" s="14"/>
      <c r="AKC290" s="14"/>
      <c r="AKD290" s="14"/>
      <c r="AKE290" s="14"/>
      <c r="AKF290" s="14"/>
      <c r="AKG290" s="14"/>
      <c r="AKH290" s="14"/>
      <c r="AKI290" s="14"/>
      <c r="AKJ290" s="14"/>
      <c r="AKK290" s="14"/>
      <c r="AKL290" s="14"/>
      <c r="AKM290" s="14"/>
      <c r="AKN290" s="14"/>
      <c r="AKO290" s="14"/>
      <c r="AKP290" s="14"/>
      <c r="AKQ290" s="14"/>
      <c r="AKR290" s="14"/>
      <c r="AKS290" s="14"/>
      <c r="AKT290" s="14"/>
      <c r="AKU290" s="14"/>
      <c r="AKV290" s="14"/>
      <c r="AKW290" s="14"/>
      <c r="AKX290" s="14"/>
      <c r="AKY290" s="14"/>
      <c r="AKZ290" s="14"/>
      <c r="ALA290" s="14"/>
      <c r="ALB290" s="14"/>
      <c r="ALC290" s="14"/>
      <c r="ALD290" s="14"/>
      <c r="ALE290" s="14"/>
      <c r="ALF290" s="14"/>
      <c r="ALG290" s="14"/>
      <c r="ALH290" s="14"/>
      <c r="ALI290" s="14"/>
      <c r="ALJ290" s="14"/>
      <c r="ALK290" s="14"/>
      <c r="ALL290" s="14"/>
      <c r="ALM290" s="14"/>
      <c r="ALN290" s="14"/>
      <c r="ALO290" s="14"/>
      <c r="ALP290" s="14"/>
      <c r="ALQ290" s="14"/>
      <c r="ALR290" s="14"/>
      <c r="ALS290" s="14"/>
      <c r="ALT290" s="14"/>
      <c r="ALU290" s="14"/>
      <c r="ALV290" s="14"/>
      <c r="ALW290" s="14"/>
      <c r="ALX290" s="14"/>
      <c r="ALY290" s="14"/>
      <c r="ALZ290" s="14"/>
      <c r="AMA290" s="14"/>
      <c r="AMB290" s="14"/>
      <c r="AMC290" s="14"/>
      <c r="AMD290" s="14"/>
      <c r="AME290" s="14"/>
      <c r="AMF290" s="14"/>
      <c r="AMG290" s="14"/>
      <c r="AMH290" s="14"/>
      <c r="AMI290" s="14"/>
      <c r="AMJ290" s="14"/>
      <c r="AMK290" s="14"/>
      <c r="AML290" s="14"/>
      <c r="AMM290" s="14"/>
      <c r="AMN290" s="14"/>
      <c r="AMO290" s="14"/>
      <c r="AMP290" s="14"/>
      <c r="AMQ290" s="14"/>
      <c r="AMR290" s="14"/>
      <c r="AMS290" s="14"/>
      <c r="AMT290" s="14"/>
      <c r="AMU290" s="14"/>
      <c r="AMV290" s="14"/>
      <c r="AMW290" s="14"/>
      <c r="AMX290" s="14"/>
      <c r="AMY290" s="14"/>
      <c r="AMZ290" s="14"/>
      <c r="ANA290" s="14"/>
      <c r="ANB290" s="14"/>
      <c r="ANC290" s="14"/>
      <c r="AND290" s="14"/>
      <c r="ANE290" s="14"/>
      <c r="ANF290" s="14"/>
      <c r="ANG290" s="14"/>
      <c r="ANH290" s="14"/>
      <c r="ANI290" s="14"/>
      <c r="ANJ290" s="14"/>
      <c r="ANK290" s="14"/>
      <c r="ANL290" s="14"/>
      <c r="ANM290" s="14"/>
      <c r="ANN290" s="14"/>
      <c r="ANO290" s="14"/>
      <c r="ANP290" s="14"/>
      <c r="ANQ290" s="14"/>
      <c r="ANR290" s="14"/>
      <c r="ANS290" s="14"/>
      <c r="ANT290" s="14"/>
      <c r="ANU290" s="14"/>
      <c r="ANV290" s="14"/>
      <c r="ANW290" s="14"/>
      <c r="ANX290" s="14"/>
      <c r="ANY290" s="14"/>
      <c r="ANZ290" s="14"/>
      <c r="AOA290" s="14"/>
      <c r="AOB290" s="14"/>
      <c r="AOC290" s="14"/>
      <c r="AOD290" s="14"/>
      <c r="AOE290" s="14"/>
      <c r="AOF290" s="14"/>
      <c r="AOG290" s="14"/>
      <c r="AOH290" s="14"/>
      <c r="AOI290" s="14"/>
      <c r="AOJ290" s="14"/>
      <c r="AOK290" s="14"/>
      <c r="AOL290" s="14"/>
      <c r="AOM290" s="14"/>
      <c r="AON290" s="14"/>
      <c r="AOO290" s="14"/>
      <c r="AOP290" s="14"/>
      <c r="AOQ290" s="14"/>
      <c r="AOR290" s="14"/>
      <c r="AOS290" s="14"/>
      <c r="AOT290" s="14"/>
      <c r="AOU290" s="14"/>
      <c r="AOV290" s="14"/>
      <c r="AOW290" s="14"/>
      <c r="AOX290" s="14"/>
      <c r="AOY290" s="14"/>
      <c r="AOZ290" s="14"/>
      <c r="APA290" s="14"/>
      <c r="APB290" s="14"/>
      <c r="APC290" s="14"/>
      <c r="APD290" s="14"/>
      <c r="APE290" s="14"/>
      <c r="APF290" s="14"/>
      <c r="APG290" s="14"/>
      <c r="APH290" s="14"/>
      <c r="API290" s="14"/>
      <c r="APJ290" s="14"/>
      <c r="APK290" s="14"/>
      <c r="APL290" s="14"/>
      <c r="APM290" s="14"/>
      <c r="APN290" s="14"/>
      <c r="APO290" s="14"/>
      <c r="APP290" s="14"/>
      <c r="APQ290" s="14"/>
      <c r="APR290" s="14"/>
      <c r="APS290" s="14"/>
      <c r="APT290" s="14"/>
      <c r="APU290" s="14"/>
      <c r="APV290" s="14"/>
      <c r="APW290" s="14"/>
      <c r="APX290" s="14"/>
      <c r="APY290" s="14"/>
      <c r="APZ290" s="14"/>
      <c r="AQA290" s="14"/>
      <c r="AQB290" s="14"/>
      <c r="AQC290" s="14"/>
      <c r="AQD290" s="14"/>
      <c r="AQE290" s="14"/>
      <c r="AQF290" s="14"/>
      <c r="AQG290" s="14"/>
      <c r="AQH290" s="14"/>
      <c r="AQI290" s="14"/>
      <c r="AQJ290" s="14"/>
      <c r="AQK290" s="14"/>
      <c r="AQL290" s="14"/>
      <c r="AQM290" s="14"/>
      <c r="AQN290" s="14"/>
      <c r="AQO290" s="14"/>
      <c r="AQP290" s="14"/>
      <c r="AQQ290" s="14"/>
      <c r="AQR290" s="14"/>
      <c r="AQS290" s="14"/>
      <c r="AQT290" s="14"/>
      <c r="AQU290" s="14"/>
      <c r="AQV290" s="14"/>
      <c r="AQW290" s="14"/>
      <c r="AQX290" s="14"/>
      <c r="AQY290" s="14"/>
      <c r="AQZ290" s="14"/>
      <c r="ARA290" s="14"/>
      <c r="ARB290" s="14"/>
      <c r="ARC290" s="14"/>
      <c r="ARD290" s="14"/>
      <c r="ARE290" s="14"/>
      <c r="ARF290" s="14"/>
      <c r="ARG290" s="14"/>
      <c r="ARH290" s="14"/>
      <c r="ARI290" s="14"/>
      <c r="ARJ290" s="14"/>
      <c r="ARK290" s="14"/>
      <c r="ARL290" s="14"/>
      <c r="ARM290" s="14"/>
      <c r="ARN290" s="14"/>
      <c r="ARO290" s="14"/>
      <c r="ARP290" s="14"/>
      <c r="ARQ290" s="14"/>
      <c r="ARR290" s="14"/>
      <c r="ARS290" s="14"/>
      <c r="ART290" s="14"/>
      <c r="ARU290" s="14"/>
      <c r="ARV290" s="14"/>
      <c r="ARW290" s="14"/>
      <c r="ARX290" s="14"/>
      <c r="ARY290" s="14"/>
      <c r="ARZ290" s="14"/>
      <c r="ASA290" s="14"/>
      <c r="ASB290" s="14"/>
      <c r="ASC290" s="14"/>
      <c r="ASD290" s="14"/>
      <c r="ASE290" s="14"/>
      <c r="ASF290" s="14"/>
      <c r="ASG290" s="14"/>
      <c r="ASH290" s="14"/>
      <c r="ASI290" s="14"/>
      <c r="ASJ290" s="14"/>
      <c r="ASK290" s="14"/>
      <c r="ASL290" s="14"/>
      <c r="ASM290" s="14"/>
      <c r="ASN290" s="14"/>
      <c r="ASO290" s="14"/>
      <c r="ASP290" s="14"/>
      <c r="ASQ290" s="14"/>
      <c r="ASR290" s="14"/>
      <c r="ASS290" s="14"/>
      <c r="AST290" s="14"/>
      <c r="ASU290" s="14"/>
      <c r="ASV290" s="14"/>
      <c r="ASW290" s="14"/>
      <c r="ASX290" s="14"/>
      <c r="ASY290" s="14"/>
      <c r="ASZ290" s="14"/>
      <c r="ATA290" s="14"/>
      <c r="ATB290" s="14"/>
      <c r="ATC290" s="14"/>
      <c r="ATD290" s="14"/>
    </row>
    <row r="291" spans="63:1200">
      <c r="BK291" s="14" t="str">
        <f t="shared" si="2118"/>
        <v/>
      </c>
      <c r="ABO291" s="14"/>
      <c r="ABP291" s="14"/>
      <c r="ABQ291" s="14"/>
      <c r="ABR291" s="14"/>
      <c r="ABS291" s="14"/>
      <c r="ABT291" s="14"/>
      <c r="ABU291" s="14"/>
      <c r="ABV291" s="14"/>
      <c r="ABW291" s="14"/>
      <c r="ABX291" s="14"/>
      <c r="ABY291" s="14"/>
      <c r="ABZ291" s="14"/>
      <c r="ACA291" s="14"/>
      <c r="ACB291" s="14"/>
      <c r="ACC291" s="14"/>
      <c r="ACD291" s="14"/>
      <c r="ACE291" s="14"/>
      <c r="ACF291" s="14"/>
      <c r="ACG291" s="14"/>
      <c r="ACH291" s="14"/>
      <c r="ACI291" s="14"/>
      <c r="ACJ291" s="14"/>
      <c r="ACK291" s="14"/>
      <c r="ACL291" s="14"/>
      <c r="ACM291" s="14"/>
      <c r="ACN291" s="14"/>
      <c r="ACO291" s="14"/>
      <c r="ACP291" s="14"/>
      <c r="ACQ291" s="14"/>
      <c r="ACR291" s="14"/>
      <c r="ACS291" s="14"/>
      <c r="ACT291" s="14"/>
      <c r="ACU291" s="14"/>
      <c r="ACV291" s="14"/>
      <c r="ACW291" s="14"/>
      <c r="ACX291" s="14"/>
      <c r="ACY291" s="14"/>
      <c r="ACZ291" s="14"/>
      <c r="ADA291" s="14"/>
      <c r="ADB291" s="14"/>
      <c r="ADC291" s="14"/>
      <c r="ADD291" s="14"/>
      <c r="ADE291" s="14"/>
      <c r="ADF291" s="14"/>
      <c r="ADG291" s="14"/>
      <c r="ADH291" s="14"/>
      <c r="ADI291" s="14"/>
      <c r="ADJ291" s="14"/>
      <c r="ADK291" s="14"/>
      <c r="ADL291" s="14"/>
      <c r="ADM291" s="14"/>
      <c r="ADN291" s="14"/>
      <c r="ADO291" s="14"/>
      <c r="ADP291" s="14"/>
      <c r="ADQ291" s="14"/>
      <c r="ADR291" s="14"/>
      <c r="ADS291" s="14"/>
      <c r="ADT291" s="14"/>
      <c r="ADU291" s="14"/>
      <c r="ADV291" s="14"/>
      <c r="ADW291" s="14"/>
      <c r="ADX291" s="14"/>
      <c r="ADY291" s="14"/>
      <c r="ADZ291" s="14"/>
      <c r="AEA291" s="14"/>
      <c r="AEB291" s="14"/>
      <c r="AEC291" s="14"/>
      <c r="AED291" s="14"/>
      <c r="AEE291" s="14"/>
      <c r="AEF291" s="14"/>
      <c r="AEG291" s="14"/>
      <c r="AEH291" s="14"/>
      <c r="AEI291" s="14"/>
      <c r="AEJ291" s="14"/>
      <c r="AEK291" s="14"/>
      <c r="AEL291" s="14"/>
      <c r="AEM291" s="14"/>
      <c r="AEN291" s="14"/>
      <c r="AEO291" s="14"/>
      <c r="AEP291" s="14"/>
      <c r="AEQ291" s="14"/>
      <c r="AER291" s="14"/>
      <c r="AES291" s="14"/>
      <c r="AET291" s="14"/>
      <c r="AEU291" s="14"/>
      <c r="AEV291" s="14"/>
      <c r="AEW291" s="14"/>
      <c r="AEX291" s="14"/>
      <c r="AEY291" s="14"/>
      <c r="AEZ291" s="14"/>
      <c r="AFA291" s="14"/>
      <c r="AFB291" s="14"/>
      <c r="AFC291" s="14"/>
      <c r="AFD291" s="14"/>
      <c r="AFE291" s="14"/>
      <c r="AFF291" s="14"/>
      <c r="AFG291" s="14"/>
      <c r="AFH291" s="14"/>
      <c r="AFI291" s="14"/>
      <c r="AFJ291" s="14"/>
      <c r="AFK291" s="14"/>
      <c r="AFL291" s="14"/>
      <c r="AFM291" s="14"/>
      <c r="AFN291" s="14"/>
      <c r="AFO291" s="14"/>
      <c r="AFP291" s="14"/>
      <c r="AFQ291" s="14"/>
      <c r="AFR291" s="14"/>
      <c r="AFS291" s="14"/>
      <c r="AFT291" s="14"/>
      <c r="AFU291" s="14"/>
      <c r="AFV291" s="14"/>
      <c r="AFW291" s="14"/>
      <c r="AFX291" s="14"/>
      <c r="AFY291" s="14"/>
      <c r="AFZ291" s="14"/>
      <c r="AGA291" s="14"/>
      <c r="AGB291" s="14"/>
      <c r="AGC291" s="14"/>
      <c r="AGD291" s="14"/>
      <c r="AGE291" s="14"/>
      <c r="AGF291" s="14"/>
      <c r="AGG291" s="14"/>
      <c r="AGH291" s="14"/>
      <c r="AGI291" s="14"/>
      <c r="AGJ291" s="14"/>
      <c r="AGK291" s="14"/>
      <c r="AGL291" s="14"/>
      <c r="AGM291" s="14"/>
      <c r="AGN291" s="14"/>
      <c r="AGO291" s="14"/>
      <c r="AGP291" s="14"/>
      <c r="AGQ291" s="14"/>
      <c r="AGR291" s="14"/>
      <c r="AGS291" s="14"/>
      <c r="AGT291" s="14"/>
      <c r="AGU291" s="14"/>
      <c r="AGV291" s="14"/>
      <c r="AGW291" s="14"/>
      <c r="AGX291" s="14"/>
      <c r="AGY291" s="14"/>
      <c r="AGZ291" s="14"/>
      <c r="AHA291" s="14"/>
      <c r="AHB291" s="14"/>
      <c r="AHC291" s="14"/>
      <c r="AHD291" s="14"/>
      <c r="AHE291" s="14"/>
      <c r="AHF291" s="14"/>
      <c r="AHG291" s="14"/>
      <c r="AHH291" s="14"/>
      <c r="AHI291" s="14"/>
      <c r="AHJ291" s="14"/>
      <c r="AHK291" s="14"/>
      <c r="AHL291" s="14"/>
      <c r="AHM291" s="14"/>
      <c r="AHN291" s="14"/>
      <c r="AHO291" s="14"/>
      <c r="AHP291" s="14"/>
      <c r="AHQ291" s="14"/>
      <c r="AHR291" s="14"/>
      <c r="AHS291" s="14"/>
      <c r="AHT291" s="14"/>
      <c r="AHU291" s="14"/>
      <c r="AHV291" s="14"/>
      <c r="AHW291" s="14"/>
      <c r="AHX291" s="14"/>
      <c r="AHY291" s="14"/>
      <c r="AHZ291" s="14"/>
      <c r="AIA291" s="14"/>
      <c r="AIB291" s="14"/>
      <c r="AIC291" s="14"/>
      <c r="AID291" s="14"/>
      <c r="AIE291" s="14"/>
      <c r="AIF291" s="14"/>
      <c r="AIG291" s="14"/>
      <c r="AIH291" s="14"/>
      <c r="AII291" s="14"/>
      <c r="AIJ291" s="14"/>
      <c r="AIK291" s="14"/>
      <c r="AIL291" s="14"/>
      <c r="AIM291" s="14"/>
      <c r="AIN291" s="14"/>
      <c r="AIO291" s="14"/>
      <c r="AIP291" s="14"/>
      <c r="AIQ291" s="14"/>
      <c r="AIR291" s="14"/>
      <c r="AIS291" s="14"/>
      <c r="AIT291" s="14"/>
      <c r="AIU291" s="14"/>
      <c r="AIV291" s="14"/>
      <c r="AIW291" s="14"/>
      <c r="AIX291" s="14"/>
      <c r="AIY291" s="14"/>
      <c r="AIZ291" s="14"/>
      <c r="AJA291" s="14"/>
      <c r="AJB291" s="14"/>
      <c r="AJC291" s="14"/>
      <c r="AJD291" s="14"/>
      <c r="AJE291" s="14"/>
      <c r="AJF291" s="14"/>
      <c r="AJG291" s="14"/>
      <c r="AJH291" s="14"/>
      <c r="AJI291" s="14"/>
      <c r="AJJ291" s="14"/>
      <c r="AJK291" s="14"/>
      <c r="AJL291" s="14"/>
      <c r="AJM291" s="14"/>
      <c r="AJN291" s="14"/>
      <c r="AJO291" s="14"/>
      <c r="AJP291" s="14"/>
      <c r="AJQ291" s="14"/>
      <c r="AJR291" s="14"/>
      <c r="AJS291" s="14"/>
      <c r="AJT291" s="14"/>
      <c r="AJU291" s="14"/>
      <c r="AJV291" s="14"/>
      <c r="AJW291" s="14"/>
      <c r="AJX291" s="14"/>
      <c r="AJY291" s="14"/>
      <c r="AJZ291" s="14"/>
      <c r="AKA291" s="14"/>
      <c r="AKB291" s="14"/>
      <c r="AKC291" s="14"/>
      <c r="AKD291" s="14"/>
      <c r="AKE291" s="14"/>
      <c r="AKF291" s="14"/>
      <c r="AKG291" s="14"/>
      <c r="AKH291" s="14"/>
      <c r="AKI291" s="14"/>
      <c r="AKJ291" s="14"/>
      <c r="AKK291" s="14"/>
      <c r="AKL291" s="14"/>
      <c r="AKM291" s="14"/>
      <c r="AKN291" s="14"/>
      <c r="AKO291" s="14"/>
      <c r="AKP291" s="14"/>
      <c r="AKQ291" s="14"/>
      <c r="AKR291" s="14"/>
      <c r="AKS291" s="14"/>
      <c r="AKT291" s="14"/>
      <c r="AKU291" s="14"/>
      <c r="AKV291" s="14"/>
      <c r="AKW291" s="14"/>
      <c r="AKX291" s="14"/>
      <c r="AKY291" s="14"/>
      <c r="AKZ291" s="14"/>
      <c r="ALA291" s="14"/>
      <c r="ALB291" s="14"/>
      <c r="ALC291" s="14"/>
      <c r="ALD291" s="14"/>
      <c r="ALE291" s="14"/>
      <c r="ALF291" s="14"/>
      <c r="ALG291" s="14"/>
      <c r="ALH291" s="14"/>
      <c r="ALI291" s="14"/>
      <c r="ALJ291" s="14"/>
      <c r="ALK291" s="14"/>
      <c r="ALL291" s="14"/>
      <c r="ALM291" s="14"/>
      <c r="ALN291" s="14"/>
      <c r="ALO291" s="14"/>
      <c r="ALP291" s="14"/>
      <c r="ALQ291" s="14"/>
      <c r="ALR291" s="14"/>
      <c r="ALS291" s="14"/>
      <c r="ALT291" s="14"/>
      <c r="ALU291" s="14"/>
      <c r="ALV291" s="14"/>
      <c r="ALW291" s="14"/>
      <c r="ALX291" s="14"/>
      <c r="ALY291" s="14"/>
      <c r="ALZ291" s="14"/>
      <c r="AMA291" s="14"/>
      <c r="AMB291" s="14"/>
      <c r="AMC291" s="14"/>
      <c r="AMD291" s="14"/>
      <c r="AME291" s="14"/>
      <c r="AMF291" s="14"/>
      <c r="AMG291" s="14"/>
      <c r="AMH291" s="14"/>
      <c r="AMI291" s="14"/>
      <c r="AMJ291" s="14"/>
      <c r="AMK291" s="14"/>
      <c r="AML291" s="14"/>
      <c r="AMM291" s="14"/>
      <c r="AMN291" s="14"/>
      <c r="AMO291" s="14"/>
      <c r="AMP291" s="14"/>
      <c r="AMQ291" s="14"/>
      <c r="AMR291" s="14"/>
      <c r="AMS291" s="14"/>
      <c r="AMT291" s="14"/>
      <c r="AMU291" s="14"/>
      <c r="AMV291" s="14"/>
      <c r="AMW291" s="14"/>
      <c r="AMX291" s="14"/>
      <c r="AMY291" s="14"/>
      <c r="AMZ291" s="14"/>
      <c r="ANA291" s="14"/>
      <c r="ANB291" s="14"/>
      <c r="ANC291" s="14"/>
      <c r="AND291" s="14"/>
      <c r="ANE291" s="14"/>
      <c r="ANF291" s="14"/>
      <c r="ANG291" s="14"/>
      <c r="ANH291" s="14"/>
      <c r="ANI291" s="14"/>
      <c r="ANJ291" s="14"/>
      <c r="ANK291" s="14"/>
      <c r="ANL291" s="14"/>
      <c r="ANM291" s="14"/>
      <c r="ANN291" s="14"/>
      <c r="ANO291" s="14"/>
      <c r="ANP291" s="14"/>
      <c r="ANQ291" s="14"/>
      <c r="ANR291" s="14"/>
      <c r="ANS291" s="14"/>
      <c r="ANT291" s="14"/>
      <c r="ANU291" s="14"/>
      <c r="ANV291" s="14"/>
      <c r="ANW291" s="14"/>
      <c r="ANX291" s="14"/>
      <c r="ANY291" s="14"/>
      <c r="ANZ291" s="14"/>
      <c r="AOA291" s="14"/>
      <c r="AOB291" s="14"/>
      <c r="AOC291" s="14"/>
      <c r="AOD291" s="14"/>
      <c r="AOE291" s="14"/>
      <c r="AOF291" s="14"/>
      <c r="AOG291" s="14"/>
      <c r="AOH291" s="14"/>
      <c r="AOI291" s="14"/>
      <c r="AOJ291" s="14"/>
      <c r="AOK291" s="14"/>
      <c r="AOL291" s="14"/>
      <c r="AOM291" s="14"/>
      <c r="AON291" s="14"/>
      <c r="AOO291" s="14"/>
      <c r="AOP291" s="14"/>
      <c r="AOQ291" s="14"/>
      <c r="AOR291" s="14"/>
      <c r="AOS291" s="14"/>
      <c r="AOT291" s="14"/>
      <c r="AOU291" s="14"/>
      <c r="AOV291" s="14"/>
      <c r="AOW291" s="14"/>
      <c r="AOX291" s="14"/>
      <c r="AOY291" s="14"/>
      <c r="AOZ291" s="14"/>
      <c r="APA291" s="14"/>
      <c r="APB291" s="14"/>
      <c r="APC291" s="14"/>
      <c r="APD291" s="14"/>
      <c r="APE291" s="14"/>
      <c r="APF291" s="14"/>
      <c r="APG291" s="14"/>
      <c r="APH291" s="14"/>
      <c r="API291" s="14"/>
      <c r="APJ291" s="14"/>
      <c r="APK291" s="14"/>
      <c r="APL291" s="14"/>
      <c r="APM291" s="14"/>
      <c r="APN291" s="14"/>
      <c r="APO291" s="14"/>
      <c r="APP291" s="14"/>
      <c r="APQ291" s="14"/>
      <c r="APR291" s="14"/>
      <c r="APS291" s="14"/>
      <c r="APT291" s="14"/>
      <c r="APU291" s="14"/>
      <c r="APV291" s="14"/>
      <c r="APW291" s="14"/>
      <c r="APX291" s="14"/>
      <c r="APY291" s="14"/>
      <c r="APZ291" s="14"/>
      <c r="AQA291" s="14"/>
      <c r="AQB291" s="14"/>
      <c r="AQC291" s="14"/>
      <c r="AQD291" s="14"/>
      <c r="AQE291" s="14"/>
      <c r="AQF291" s="14"/>
      <c r="AQG291" s="14"/>
      <c r="AQH291" s="14"/>
      <c r="AQI291" s="14"/>
      <c r="AQJ291" s="14"/>
      <c r="AQK291" s="14"/>
      <c r="AQL291" s="14"/>
      <c r="AQM291" s="14"/>
      <c r="AQN291" s="14"/>
      <c r="AQO291" s="14"/>
      <c r="AQP291" s="14"/>
      <c r="AQQ291" s="14"/>
      <c r="AQR291" s="14"/>
      <c r="AQS291" s="14"/>
      <c r="AQT291" s="14"/>
      <c r="AQU291" s="14"/>
      <c r="AQV291" s="14"/>
      <c r="AQW291" s="14"/>
      <c r="AQX291" s="14"/>
      <c r="AQY291" s="14"/>
      <c r="AQZ291" s="14"/>
      <c r="ARA291" s="14"/>
      <c r="ARB291" s="14"/>
      <c r="ARC291" s="14"/>
      <c r="ARD291" s="14"/>
      <c r="ARE291" s="14"/>
      <c r="ARF291" s="14"/>
      <c r="ARG291" s="14"/>
      <c r="ARH291" s="14"/>
      <c r="ARI291" s="14"/>
      <c r="ARJ291" s="14"/>
      <c r="ARK291" s="14"/>
      <c r="ARL291" s="14"/>
      <c r="ARM291" s="14"/>
      <c r="ARN291" s="14"/>
      <c r="ARO291" s="14"/>
      <c r="ARP291" s="14"/>
      <c r="ARQ291" s="14"/>
      <c r="ARR291" s="14"/>
      <c r="ARS291" s="14"/>
      <c r="ART291" s="14"/>
      <c r="ARU291" s="14"/>
      <c r="ARV291" s="14"/>
      <c r="ARW291" s="14"/>
      <c r="ARX291" s="14"/>
      <c r="ARY291" s="14"/>
      <c r="ARZ291" s="14"/>
      <c r="ASA291" s="14"/>
      <c r="ASB291" s="14"/>
      <c r="ASC291" s="14"/>
      <c r="ASD291" s="14"/>
      <c r="ASE291" s="14"/>
      <c r="ASF291" s="14"/>
      <c r="ASG291" s="14"/>
      <c r="ASH291" s="14"/>
      <c r="ASI291" s="14"/>
      <c r="ASJ291" s="14"/>
      <c r="ASK291" s="14"/>
      <c r="ASL291" s="14"/>
      <c r="ASM291" s="14"/>
      <c r="ASN291" s="14"/>
      <c r="ASO291" s="14"/>
      <c r="ASP291" s="14"/>
      <c r="ASQ291" s="14"/>
      <c r="ASR291" s="14"/>
      <c r="ASS291" s="14"/>
      <c r="AST291" s="14"/>
      <c r="ASU291" s="14"/>
      <c r="ASV291" s="14"/>
      <c r="ASW291" s="14"/>
      <c r="ASX291" s="14"/>
      <c r="ASY291" s="14"/>
      <c r="ASZ291" s="14"/>
      <c r="ATA291" s="14"/>
      <c r="ATB291" s="14"/>
      <c r="ATC291" s="14"/>
      <c r="ATD291" s="14"/>
    </row>
    <row r="292" spans="63:1200">
      <c r="BK292" s="14" t="str">
        <f t="shared" si="2118"/>
        <v/>
      </c>
      <c r="ABO292" s="14"/>
      <c r="ABP292" s="14"/>
      <c r="ABQ292" s="14"/>
      <c r="ABR292" s="14"/>
      <c r="ABS292" s="14"/>
      <c r="ABT292" s="14"/>
      <c r="ABU292" s="14"/>
      <c r="ABV292" s="14"/>
      <c r="ABW292" s="14"/>
      <c r="ABX292" s="14"/>
      <c r="ABY292" s="14"/>
      <c r="ABZ292" s="14"/>
      <c r="ACA292" s="14"/>
      <c r="ACB292" s="14"/>
      <c r="ACC292" s="14"/>
      <c r="ACD292" s="14"/>
      <c r="ACE292" s="14"/>
      <c r="ACF292" s="14"/>
      <c r="ACG292" s="14"/>
      <c r="ACH292" s="14"/>
      <c r="ACI292" s="14"/>
      <c r="ACJ292" s="14"/>
      <c r="ACK292" s="14"/>
      <c r="ACL292" s="14"/>
      <c r="ACM292" s="14"/>
      <c r="ACN292" s="14"/>
      <c r="ACO292" s="14"/>
      <c r="ACP292" s="14"/>
      <c r="ACQ292" s="14"/>
      <c r="ACR292" s="14"/>
      <c r="ACS292" s="14"/>
      <c r="ACT292" s="14"/>
      <c r="ACU292" s="14"/>
      <c r="ACV292" s="14"/>
      <c r="ACW292" s="14"/>
      <c r="ACX292" s="14"/>
      <c r="ACY292" s="14"/>
      <c r="ACZ292" s="14"/>
      <c r="ADA292" s="14"/>
      <c r="ADB292" s="14"/>
      <c r="ADC292" s="14"/>
      <c r="ADD292" s="14"/>
      <c r="ADE292" s="14"/>
      <c r="ADF292" s="14"/>
      <c r="ADG292" s="14"/>
      <c r="ADH292" s="14"/>
      <c r="ADI292" s="14"/>
      <c r="ADJ292" s="14"/>
      <c r="ADK292" s="14"/>
      <c r="ADL292" s="14"/>
      <c r="ADM292" s="14"/>
      <c r="ADN292" s="14"/>
      <c r="ADO292" s="14"/>
      <c r="ADP292" s="14"/>
      <c r="ADQ292" s="14"/>
      <c r="ADR292" s="14"/>
      <c r="ADS292" s="14"/>
      <c r="ADT292" s="14"/>
      <c r="ADU292" s="14"/>
      <c r="ADV292" s="14"/>
      <c r="ADW292" s="14"/>
      <c r="ADX292" s="14"/>
      <c r="ADY292" s="14"/>
      <c r="ADZ292" s="14"/>
      <c r="AEA292" s="14"/>
      <c r="AEB292" s="14"/>
      <c r="AEC292" s="14"/>
      <c r="AED292" s="14"/>
      <c r="AEE292" s="14"/>
      <c r="AEF292" s="14"/>
      <c r="AEG292" s="14"/>
      <c r="AEH292" s="14"/>
      <c r="AEI292" s="14"/>
      <c r="AEJ292" s="14"/>
      <c r="AEK292" s="14"/>
      <c r="AEL292" s="14"/>
      <c r="AEM292" s="14"/>
      <c r="AEN292" s="14"/>
      <c r="AEO292" s="14"/>
      <c r="AEP292" s="14"/>
      <c r="AEQ292" s="14"/>
      <c r="AER292" s="14"/>
      <c r="AES292" s="14"/>
      <c r="AET292" s="14"/>
      <c r="AEU292" s="14"/>
      <c r="AEV292" s="14"/>
      <c r="AEW292" s="14"/>
      <c r="AEX292" s="14"/>
      <c r="AEY292" s="14"/>
      <c r="AEZ292" s="14"/>
      <c r="AFA292" s="14"/>
      <c r="AFB292" s="14"/>
      <c r="AFC292" s="14"/>
      <c r="AFD292" s="14"/>
      <c r="AFE292" s="14"/>
      <c r="AFF292" s="14"/>
      <c r="AFG292" s="14"/>
      <c r="AFH292" s="14"/>
      <c r="AFI292" s="14"/>
      <c r="AFJ292" s="14"/>
      <c r="AFK292" s="14"/>
      <c r="AFL292" s="14"/>
      <c r="AFM292" s="14"/>
      <c r="AFN292" s="14"/>
      <c r="AFO292" s="14"/>
      <c r="AFP292" s="14"/>
      <c r="AFQ292" s="14"/>
      <c r="AFR292" s="14"/>
      <c r="AFS292" s="14"/>
      <c r="AFT292" s="14"/>
      <c r="AFU292" s="14"/>
      <c r="AFV292" s="14"/>
      <c r="AFW292" s="14"/>
      <c r="AFX292" s="14"/>
      <c r="AFY292" s="14"/>
      <c r="AFZ292" s="14"/>
      <c r="AGA292" s="14"/>
      <c r="AGB292" s="14"/>
      <c r="AGC292" s="14"/>
      <c r="AGD292" s="14"/>
      <c r="AGE292" s="14"/>
      <c r="AGF292" s="14"/>
      <c r="AGG292" s="14"/>
      <c r="AGH292" s="14"/>
      <c r="AGI292" s="14"/>
      <c r="AGJ292" s="14"/>
      <c r="AGK292" s="14"/>
      <c r="AGL292" s="14"/>
      <c r="AGM292" s="14"/>
      <c r="AGN292" s="14"/>
      <c r="AGO292" s="14"/>
      <c r="AGP292" s="14"/>
      <c r="AGQ292" s="14"/>
      <c r="AGR292" s="14"/>
      <c r="AGS292" s="14"/>
      <c r="AGT292" s="14"/>
      <c r="AGU292" s="14"/>
      <c r="AGV292" s="14"/>
      <c r="AGW292" s="14"/>
      <c r="AGX292" s="14"/>
      <c r="AGY292" s="14"/>
      <c r="AGZ292" s="14"/>
      <c r="AHA292" s="14"/>
      <c r="AHB292" s="14"/>
      <c r="AHC292" s="14"/>
      <c r="AHD292" s="14"/>
      <c r="AHE292" s="14"/>
      <c r="AHF292" s="14"/>
      <c r="AHG292" s="14"/>
      <c r="AHH292" s="14"/>
      <c r="AHI292" s="14"/>
      <c r="AHJ292" s="14"/>
      <c r="AHK292" s="14"/>
      <c r="AHL292" s="14"/>
      <c r="AHM292" s="14"/>
      <c r="AHN292" s="14"/>
      <c r="AHO292" s="14"/>
      <c r="AHP292" s="14"/>
      <c r="AHQ292" s="14"/>
      <c r="AHR292" s="14"/>
      <c r="AHS292" s="14"/>
      <c r="AHT292" s="14"/>
      <c r="AHU292" s="14"/>
      <c r="AHV292" s="14"/>
      <c r="AHW292" s="14"/>
      <c r="AHX292" s="14"/>
      <c r="AHY292" s="14"/>
      <c r="AHZ292" s="14"/>
      <c r="AIA292" s="14"/>
      <c r="AIB292" s="14"/>
      <c r="AIC292" s="14"/>
      <c r="AID292" s="14"/>
      <c r="AIE292" s="14"/>
      <c r="AIF292" s="14"/>
      <c r="AIG292" s="14"/>
      <c r="AIH292" s="14"/>
      <c r="AII292" s="14"/>
      <c r="AIJ292" s="14"/>
      <c r="AIK292" s="14"/>
      <c r="AIL292" s="14"/>
      <c r="AIM292" s="14"/>
      <c r="AIN292" s="14"/>
      <c r="AIO292" s="14"/>
      <c r="AIP292" s="14"/>
      <c r="AIQ292" s="14"/>
      <c r="AIR292" s="14"/>
      <c r="AIS292" s="14"/>
      <c r="AIT292" s="14"/>
      <c r="AIU292" s="14"/>
      <c r="AIV292" s="14"/>
      <c r="AIW292" s="14"/>
      <c r="AIX292" s="14"/>
      <c r="AIY292" s="14"/>
      <c r="AIZ292" s="14"/>
      <c r="AJA292" s="14"/>
      <c r="AJB292" s="14"/>
      <c r="AJC292" s="14"/>
      <c r="AJD292" s="14"/>
      <c r="AJE292" s="14"/>
      <c r="AJF292" s="14"/>
      <c r="AJG292" s="14"/>
      <c r="AJH292" s="14"/>
      <c r="AJI292" s="14"/>
      <c r="AJJ292" s="14"/>
      <c r="AJK292" s="14"/>
      <c r="AJL292" s="14"/>
      <c r="AJM292" s="14"/>
      <c r="AJN292" s="14"/>
      <c r="AJO292" s="14"/>
      <c r="AJP292" s="14"/>
      <c r="AJQ292" s="14"/>
      <c r="AJR292" s="14"/>
      <c r="AJS292" s="14"/>
      <c r="AJT292" s="14"/>
      <c r="AJU292" s="14"/>
      <c r="AJV292" s="14"/>
      <c r="AJW292" s="14"/>
      <c r="AJX292" s="14"/>
      <c r="AJY292" s="14"/>
      <c r="AJZ292" s="14"/>
      <c r="AKA292" s="14"/>
      <c r="AKB292" s="14"/>
      <c r="AKC292" s="14"/>
      <c r="AKD292" s="14"/>
      <c r="AKE292" s="14"/>
      <c r="AKF292" s="14"/>
      <c r="AKG292" s="14"/>
      <c r="AKH292" s="14"/>
      <c r="AKI292" s="14"/>
      <c r="AKJ292" s="14"/>
      <c r="AKK292" s="14"/>
      <c r="AKL292" s="14"/>
      <c r="AKM292" s="14"/>
      <c r="AKN292" s="14"/>
      <c r="AKO292" s="14"/>
      <c r="AKP292" s="14"/>
      <c r="AKQ292" s="14"/>
      <c r="AKR292" s="14"/>
      <c r="AKS292" s="14"/>
      <c r="AKT292" s="14"/>
      <c r="AKU292" s="14"/>
      <c r="AKV292" s="14"/>
      <c r="AKW292" s="14"/>
      <c r="AKX292" s="14"/>
      <c r="AKY292" s="14"/>
      <c r="AKZ292" s="14"/>
      <c r="ALA292" s="14"/>
      <c r="ALB292" s="14"/>
      <c r="ALC292" s="14"/>
      <c r="ALD292" s="14"/>
      <c r="ALE292" s="14"/>
      <c r="ALF292" s="14"/>
      <c r="ALG292" s="14"/>
      <c r="ALH292" s="14"/>
      <c r="ALI292" s="14"/>
      <c r="ALJ292" s="14"/>
      <c r="ALK292" s="14"/>
      <c r="ALL292" s="14"/>
      <c r="ALM292" s="14"/>
      <c r="ALN292" s="14"/>
      <c r="ALO292" s="14"/>
      <c r="ALP292" s="14"/>
      <c r="ALQ292" s="14"/>
      <c r="ALR292" s="14"/>
      <c r="ALS292" s="14"/>
      <c r="ALT292" s="14"/>
      <c r="ALU292" s="14"/>
      <c r="ALV292" s="14"/>
      <c r="ALW292" s="14"/>
      <c r="ALX292" s="14"/>
      <c r="ALY292" s="14"/>
      <c r="ALZ292" s="14"/>
      <c r="AMA292" s="14"/>
      <c r="AMB292" s="14"/>
      <c r="AMC292" s="14"/>
      <c r="AMD292" s="14"/>
      <c r="AME292" s="14"/>
      <c r="AMF292" s="14"/>
      <c r="AMG292" s="14"/>
      <c r="AMH292" s="14"/>
      <c r="AMI292" s="14"/>
      <c r="AMJ292" s="14"/>
      <c r="AMK292" s="14"/>
      <c r="AML292" s="14"/>
      <c r="AMM292" s="14"/>
      <c r="AMN292" s="14"/>
      <c r="AMO292" s="14"/>
      <c r="AMP292" s="14"/>
      <c r="AMQ292" s="14"/>
      <c r="AMR292" s="14"/>
      <c r="AMS292" s="14"/>
      <c r="AMT292" s="14"/>
      <c r="AMU292" s="14"/>
      <c r="AMV292" s="14"/>
      <c r="AMW292" s="14"/>
      <c r="AMX292" s="14"/>
      <c r="AMY292" s="14"/>
      <c r="AMZ292" s="14"/>
      <c r="ANA292" s="14"/>
      <c r="ANB292" s="14"/>
      <c r="ANC292" s="14"/>
      <c r="AND292" s="14"/>
      <c r="ANE292" s="14"/>
      <c r="ANF292" s="14"/>
      <c r="ANG292" s="14"/>
      <c r="ANH292" s="14"/>
      <c r="ANI292" s="14"/>
      <c r="ANJ292" s="14"/>
      <c r="ANK292" s="14"/>
      <c r="ANL292" s="14"/>
      <c r="ANM292" s="14"/>
      <c r="ANN292" s="14"/>
      <c r="ANO292" s="14"/>
      <c r="ANP292" s="14"/>
      <c r="ANQ292" s="14"/>
      <c r="ANR292" s="14"/>
      <c r="ANS292" s="14"/>
      <c r="ANT292" s="14"/>
      <c r="ANU292" s="14"/>
      <c r="ANV292" s="14"/>
      <c r="ANW292" s="14"/>
      <c r="ANX292" s="14"/>
      <c r="ANY292" s="14"/>
      <c r="ANZ292" s="14"/>
      <c r="AOA292" s="14"/>
      <c r="AOB292" s="14"/>
      <c r="AOC292" s="14"/>
      <c r="AOD292" s="14"/>
      <c r="AOE292" s="14"/>
      <c r="AOF292" s="14"/>
      <c r="AOG292" s="14"/>
      <c r="AOH292" s="14"/>
      <c r="AOI292" s="14"/>
      <c r="AOJ292" s="14"/>
      <c r="AOK292" s="14"/>
      <c r="AOL292" s="14"/>
      <c r="AOM292" s="14"/>
      <c r="AON292" s="14"/>
      <c r="AOO292" s="14"/>
      <c r="AOP292" s="14"/>
      <c r="AOQ292" s="14"/>
      <c r="AOR292" s="14"/>
      <c r="AOS292" s="14"/>
      <c r="AOT292" s="14"/>
      <c r="AOU292" s="14"/>
      <c r="AOV292" s="14"/>
      <c r="AOW292" s="14"/>
      <c r="AOX292" s="14"/>
      <c r="AOY292" s="14"/>
      <c r="AOZ292" s="14"/>
      <c r="APA292" s="14"/>
      <c r="APB292" s="14"/>
      <c r="APC292" s="14"/>
      <c r="APD292" s="14"/>
      <c r="APE292" s="14"/>
      <c r="APF292" s="14"/>
      <c r="APG292" s="14"/>
      <c r="APH292" s="14"/>
      <c r="API292" s="14"/>
      <c r="APJ292" s="14"/>
      <c r="APK292" s="14"/>
      <c r="APL292" s="14"/>
      <c r="APM292" s="14"/>
      <c r="APN292" s="14"/>
      <c r="APO292" s="14"/>
      <c r="APP292" s="14"/>
      <c r="APQ292" s="14"/>
      <c r="APR292" s="14"/>
      <c r="APS292" s="14"/>
      <c r="APT292" s="14"/>
      <c r="APU292" s="14"/>
      <c r="APV292" s="14"/>
      <c r="APW292" s="14"/>
      <c r="APX292" s="14"/>
      <c r="APY292" s="14"/>
      <c r="APZ292" s="14"/>
      <c r="AQA292" s="14"/>
      <c r="AQB292" s="14"/>
      <c r="AQC292" s="14"/>
      <c r="AQD292" s="14"/>
      <c r="AQE292" s="14"/>
      <c r="AQF292" s="14"/>
      <c r="AQG292" s="14"/>
      <c r="AQH292" s="14"/>
      <c r="AQI292" s="14"/>
      <c r="AQJ292" s="14"/>
      <c r="AQK292" s="14"/>
      <c r="AQL292" s="14"/>
      <c r="AQM292" s="14"/>
      <c r="AQN292" s="14"/>
      <c r="AQO292" s="14"/>
      <c r="AQP292" s="14"/>
      <c r="AQQ292" s="14"/>
      <c r="AQR292" s="14"/>
      <c r="AQS292" s="14"/>
      <c r="AQT292" s="14"/>
      <c r="AQU292" s="14"/>
      <c r="AQV292" s="14"/>
      <c r="AQW292" s="14"/>
      <c r="AQX292" s="14"/>
      <c r="AQY292" s="14"/>
      <c r="AQZ292" s="14"/>
      <c r="ARA292" s="14"/>
      <c r="ARB292" s="14"/>
      <c r="ARC292" s="14"/>
      <c r="ARD292" s="14"/>
      <c r="ARE292" s="14"/>
      <c r="ARF292" s="14"/>
      <c r="ARG292" s="14"/>
      <c r="ARH292" s="14"/>
      <c r="ARI292" s="14"/>
      <c r="ARJ292" s="14"/>
      <c r="ARK292" s="14"/>
      <c r="ARL292" s="14"/>
      <c r="ARM292" s="14"/>
      <c r="ARN292" s="14"/>
      <c r="ARO292" s="14"/>
      <c r="ARP292" s="14"/>
      <c r="ARQ292" s="14"/>
      <c r="ARR292" s="14"/>
      <c r="ARS292" s="14"/>
      <c r="ART292" s="14"/>
      <c r="ARU292" s="14"/>
      <c r="ARV292" s="14"/>
      <c r="ARW292" s="14"/>
      <c r="ARX292" s="14"/>
      <c r="ARY292" s="14"/>
      <c r="ARZ292" s="14"/>
      <c r="ASA292" s="14"/>
      <c r="ASB292" s="14"/>
      <c r="ASC292" s="14"/>
      <c r="ASD292" s="14"/>
      <c r="ASE292" s="14"/>
      <c r="ASF292" s="14"/>
      <c r="ASG292" s="14"/>
      <c r="ASH292" s="14"/>
      <c r="ASI292" s="14"/>
      <c r="ASJ292" s="14"/>
      <c r="ASK292" s="14"/>
      <c r="ASL292" s="14"/>
      <c r="ASM292" s="14"/>
      <c r="ASN292" s="14"/>
      <c r="ASO292" s="14"/>
      <c r="ASP292" s="14"/>
      <c r="ASQ292" s="14"/>
      <c r="ASR292" s="14"/>
      <c r="ASS292" s="14"/>
      <c r="AST292" s="14"/>
      <c r="ASU292" s="14"/>
      <c r="ASV292" s="14"/>
      <c r="ASW292" s="14"/>
      <c r="ASX292" s="14"/>
      <c r="ASY292" s="14"/>
      <c r="ASZ292" s="14"/>
      <c r="ATA292" s="14"/>
      <c r="ATB292" s="14"/>
      <c r="ATC292" s="14"/>
      <c r="ATD292" s="14"/>
    </row>
    <row r="293" spans="63:1200">
      <c r="BK293" s="14" t="str">
        <f t="shared" si="2118"/>
        <v/>
      </c>
      <c r="ABO293" s="14"/>
      <c r="ABP293" s="14"/>
      <c r="ABQ293" s="14"/>
      <c r="ABR293" s="14"/>
      <c r="ABS293" s="14"/>
      <c r="ABT293" s="14"/>
      <c r="ABU293" s="14"/>
      <c r="ABV293" s="14"/>
      <c r="ABW293" s="14"/>
      <c r="ABX293" s="14"/>
      <c r="ABY293" s="14"/>
      <c r="ABZ293" s="14"/>
      <c r="ACA293" s="14"/>
      <c r="ACB293" s="14"/>
      <c r="ACC293" s="14"/>
      <c r="ACD293" s="14"/>
      <c r="ACE293" s="14"/>
      <c r="ACF293" s="14"/>
      <c r="ACG293" s="14"/>
      <c r="ACH293" s="14"/>
      <c r="ACI293" s="14"/>
      <c r="ACJ293" s="14"/>
      <c r="ACK293" s="14"/>
      <c r="ACL293" s="14"/>
      <c r="ACM293" s="14"/>
      <c r="ACN293" s="14"/>
      <c r="ACO293" s="14"/>
      <c r="ACP293" s="14"/>
      <c r="ACQ293" s="14"/>
      <c r="ACR293" s="14"/>
      <c r="ACS293" s="14"/>
      <c r="ACT293" s="14"/>
      <c r="ACU293" s="14"/>
      <c r="ACV293" s="14"/>
      <c r="ACW293" s="14"/>
      <c r="ACX293" s="14"/>
      <c r="ACY293" s="14"/>
      <c r="ACZ293" s="14"/>
      <c r="ADA293" s="14"/>
      <c r="ADB293" s="14"/>
      <c r="ADC293" s="14"/>
      <c r="ADD293" s="14"/>
      <c r="ADE293" s="14"/>
      <c r="ADF293" s="14"/>
      <c r="ADG293" s="14"/>
      <c r="ADH293" s="14"/>
      <c r="ADI293" s="14"/>
      <c r="ADJ293" s="14"/>
      <c r="ADK293" s="14"/>
      <c r="ADL293" s="14"/>
      <c r="ADM293" s="14"/>
      <c r="ADN293" s="14"/>
      <c r="ADO293" s="14"/>
      <c r="ADP293" s="14"/>
      <c r="ADQ293" s="14"/>
      <c r="ADR293" s="14"/>
      <c r="ADS293" s="14"/>
      <c r="ADT293" s="14"/>
      <c r="ADU293" s="14"/>
      <c r="ADV293" s="14"/>
      <c r="ADW293" s="14"/>
      <c r="ADX293" s="14"/>
      <c r="ADY293" s="14"/>
      <c r="ADZ293" s="14"/>
      <c r="AEA293" s="14"/>
      <c r="AEB293" s="14"/>
      <c r="AEC293" s="14"/>
      <c r="AED293" s="14"/>
      <c r="AEE293" s="14"/>
      <c r="AEF293" s="14"/>
      <c r="AEG293" s="14"/>
      <c r="AEH293" s="14"/>
      <c r="AEI293" s="14"/>
      <c r="AEJ293" s="14"/>
      <c r="AEK293" s="14"/>
      <c r="AEL293" s="14"/>
      <c r="AEM293" s="14"/>
      <c r="AEN293" s="14"/>
      <c r="AEO293" s="14"/>
      <c r="AEP293" s="14"/>
      <c r="AEQ293" s="14"/>
      <c r="AER293" s="14"/>
      <c r="AES293" s="14"/>
      <c r="AET293" s="14"/>
      <c r="AEU293" s="14"/>
      <c r="AEV293" s="14"/>
      <c r="AEW293" s="14"/>
      <c r="AEX293" s="14"/>
      <c r="AEY293" s="14"/>
      <c r="AEZ293" s="14"/>
      <c r="AFA293" s="14"/>
      <c r="AFB293" s="14"/>
      <c r="AFC293" s="14"/>
      <c r="AFD293" s="14"/>
      <c r="AFE293" s="14"/>
      <c r="AFF293" s="14"/>
      <c r="AFG293" s="14"/>
      <c r="AFH293" s="14"/>
      <c r="AFI293" s="14"/>
      <c r="AFJ293" s="14"/>
      <c r="AFK293" s="14"/>
      <c r="AFL293" s="14"/>
      <c r="AFM293" s="14"/>
      <c r="AFN293" s="14"/>
      <c r="AFO293" s="14"/>
      <c r="AFP293" s="14"/>
      <c r="AFQ293" s="14"/>
      <c r="AFR293" s="14"/>
      <c r="AFS293" s="14"/>
      <c r="AFT293" s="14"/>
      <c r="AFU293" s="14"/>
      <c r="AFV293" s="14"/>
      <c r="AFW293" s="14"/>
      <c r="AFX293" s="14"/>
      <c r="AFY293" s="14"/>
      <c r="AFZ293" s="14"/>
      <c r="AGA293" s="14"/>
      <c r="AGB293" s="14"/>
      <c r="AGC293" s="14"/>
      <c r="AGD293" s="14"/>
      <c r="AGE293" s="14"/>
      <c r="AGF293" s="14"/>
      <c r="AGG293" s="14"/>
      <c r="AGH293" s="14"/>
      <c r="AGI293" s="14"/>
      <c r="AGJ293" s="14"/>
      <c r="AGK293" s="14"/>
      <c r="AGL293" s="14"/>
      <c r="AGM293" s="14"/>
      <c r="AGN293" s="14"/>
      <c r="AGO293" s="14"/>
      <c r="AGP293" s="14"/>
      <c r="AGQ293" s="14"/>
      <c r="AGR293" s="14"/>
      <c r="AGS293" s="14"/>
      <c r="AGT293" s="14"/>
      <c r="AGU293" s="14"/>
      <c r="AGV293" s="14"/>
      <c r="AGW293" s="14"/>
      <c r="AGX293" s="14"/>
      <c r="AGY293" s="14"/>
      <c r="AGZ293" s="14"/>
      <c r="AHA293" s="14"/>
      <c r="AHB293" s="14"/>
      <c r="AHC293" s="14"/>
      <c r="AHD293" s="14"/>
      <c r="AHE293" s="14"/>
      <c r="AHF293" s="14"/>
      <c r="AHG293" s="14"/>
      <c r="AHH293" s="14"/>
      <c r="AHI293" s="14"/>
      <c r="AHJ293" s="14"/>
      <c r="AHK293" s="14"/>
      <c r="AHL293" s="14"/>
      <c r="AHM293" s="14"/>
      <c r="AHN293" s="14"/>
      <c r="AHO293" s="14"/>
      <c r="AHP293" s="14"/>
      <c r="AHQ293" s="14"/>
      <c r="AHR293" s="14"/>
      <c r="AHS293" s="14"/>
      <c r="AHT293" s="14"/>
      <c r="AHU293" s="14"/>
      <c r="AHV293" s="14"/>
      <c r="AHW293" s="14"/>
      <c r="AHX293" s="14"/>
      <c r="AHY293" s="14"/>
      <c r="AHZ293" s="14"/>
      <c r="AIA293" s="14"/>
      <c r="AIB293" s="14"/>
      <c r="AIC293" s="14"/>
      <c r="AID293" s="14"/>
      <c r="AIE293" s="14"/>
      <c r="AIF293" s="14"/>
      <c r="AIG293" s="14"/>
      <c r="AIH293" s="14"/>
      <c r="AII293" s="14"/>
      <c r="AIJ293" s="14"/>
      <c r="AIK293" s="14"/>
      <c r="AIL293" s="14"/>
      <c r="AIM293" s="14"/>
      <c r="AIN293" s="14"/>
      <c r="AIO293" s="14"/>
      <c r="AIP293" s="14"/>
      <c r="AIQ293" s="14"/>
      <c r="AIR293" s="14"/>
      <c r="AIS293" s="14"/>
      <c r="AIT293" s="14"/>
      <c r="AIU293" s="14"/>
      <c r="AIV293" s="14"/>
      <c r="AIW293" s="14"/>
      <c r="AIX293" s="14"/>
      <c r="AIY293" s="14"/>
      <c r="AIZ293" s="14"/>
      <c r="AJA293" s="14"/>
      <c r="AJB293" s="14"/>
      <c r="AJC293" s="14"/>
      <c r="AJD293" s="14"/>
      <c r="AJE293" s="14"/>
      <c r="AJF293" s="14"/>
      <c r="AJG293" s="14"/>
      <c r="AJH293" s="14"/>
      <c r="AJI293" s="14"/>
      <c r="AJJ293" s="14"/>
      <c r="AJK293" s="14"/>
      <c r="AJL293" s="14"/>
      <c r="AJM293" s="14"/>
      <c r="AJN293" s="14"/>
      <c r="AJO293" s="14"/>
      <c r="AJP293" s="14"/>
      <c r="AJQ293" s="14"/>
      <c r="AJR293" s="14"/>
      <c r="AJS293" s="14"/>
      <c r="AJT293" s="14"/>
      <c r="AJU293" s="14"/>
      <c r="AJV293" s="14"/>
      <c r="AJW293" s="14"/>
      <c r="AJX293" s="14"/>
      <c r="AJY293" s="14"/>
      <c r="AJZ293" s="14"/>
      <c r="AKA293" s="14"/>
      <c r="AKB293" s="14"/>
      <c r="AKC293" s="14"/>
      <c r="AKD293" s="14"/>
      <c r="AKE293" s="14"/>
      <c r="AKF293" s="14"/>
      <c r="AKG293" s="14"/>
      <c r="AKH293" s="14"/>
      <c r="AKI293" s="14"/>
      <c r="AKJ293" s="14"/>
      <c r="AKK293" s="14"/>
      <c r="AKL293" s="14"/>
      <c r="AKM293" s="14"/>
      <c r="AKN293" s="14"/>
      <c r="AKO293" s="14"/>
      <c r="AKP293" s="14"/>
      <c r="AKQ293" s="14"/>
      <c r="AKR293" s="14"/>
      <c r="AKS293" s="14"/>
      <c r="AKT293" s="14"/>
      <c r="AKU293" s="14"/>
      <c r="AKV293" s="14"/>
      <c r="AKW293" s="14"/>
      <c r="AKX293" s="14"/>
      <c r="AKY293" s="14"/>
      <c r="AKZ293" s="14"/>
      <c r="ALA293" s="14"/>
      <c r="ALB293" s="14"/>
      <c r="ALC293" s="14"/>
      <c r="ALD293" s="14"/>
      <c r="ALE293" s="14"/>
      <c r="ALF293" s="14"/>
      <c r="ALG293" s="14"/>
      <c r="ALH293" s="14"/>
      <c r="ALI293" s="14"/>
      <c r="ALJ293" s="14"/>
      <c r="ALK293" s="14"/>
      <c r="ALL293" s="14"/>
      <c r="ALM293" s="14"/>
      <c r="ALN293" s="14"/>
      <c r="ALO293" s="14"/>
      <c r="ALP293" s="14"/>
      <c r="ALQ293" s="14"/>
      <c r="ALR293" s="14"/>
      <c r="ALS293" s="14"/>
      <c r="ALT293" s="14"/>
      <c r="ALU293" s="14"/>
      <c r="ALV293" s="14"/>
      <c r="ALW293" s="14"/>
      <c r="ALX293" s="14"/>
      <c r="ALY293" s="14"/>
      <c r="ALZ293" s="14"/>
      <c r="AMA293" s="14"/>
      <c r="AMB293" s="14"/>
      <c r="AMC293" s="14"/>
      <c r="AMD293" s="14"/>
      <c r="AME293" s="14"/>
      <c r="AMF293" s="14"/>
      <c r="AMG293" s="14"/>
      <c r="AMH293" s="14"/>
      <c r="AMI293" s="14"/>
      <c r="AMJ293" s="14"/>
      <c r="AMK293" s="14"/>
      <c r="AML293" s="14"/>
      <c r="AMM293" s="14"/>
      <c r="AMN293" s="14"/>
      <c r="AMO293" s="14"/>
      <c r="AMP293" s="14"/>
      <c r="AMQ293" s="14"/>
      <c r="AMR293" s="14"/>
      <c r="AMS293" s="14"/>
      <c r="AMT293" s="14"/>
      <c r="AMU293" s="14"/>
      <c r="AMV293" s="14"/>
      <c r="AMW293" s="14"/>
      <c r="AMX293" s="14"/>
      <c r="AMY293" s="14"/>
      <c r="AMZ293" s="14"/>
      <c r="ANA293" s="14"/>
      <c r="ANB293" s="14"/>
      <c r="ANC293" s="14"/>
      <c r="AND293" s="14"/>
      <c r="ANE293" s="14"/>
      <c r="ANF293" s="14"/>
      <c r="ANG293" s="14"/>
      <c r="ANH293" s="14"/>
      <c r="ANI293" s="14"/>
      <c r="ANJ293" s="14"/>
      <c r="ANK293" s="14"/>
      <c r="ANL293" s="14"/>
      <c r="ANM293" s="14"/>
      <c r="ANN293" s="14"/>
      <c r="ANO293" s="14"/>
      <c r="ANP293" s="14"/>
      <c r="ANQ293" s="14"/>
      <c r="ANR293" s="14"/>
      <c r="ANS293" s="14"/>
      <c r="ANT293" s="14"/>
      <c r="ANU293" s="14"/>
      <c r="ANV293" s="14"/>
      <c r="ANW293" s="14"/>
      <c r="ANX293" s="14"/>
      <c r="ANY293" s="14"/>
      <c r="ANZ293" s="14"/>
      <c r="AOA293" s="14"/>
      <c r="AOB293" s="14"/>
      <c r="AOC293" s="14"/>
      <c r="AOD293" s="14"/>
      <c r="AOE293" s="14"/>
      <c r="AOF293" s="14"/>
      <c r="AOG293" s="14"/>
      <c r="AOH293" s="14"/>
      <c r="AOI293" s="14"/>
      <c r="AOJ293" s="14"/>
      <c r="AOK293" s="14"/>
      <c r="AOL293" s="14"/>
      <c r="AOM293" s="14"/>
      <c r="AON293" s="14"/>
      <c r="AOO293" s="14"/>
      <c r="AOP293" s="14"/>
      <c r="AOQ293" s="14"/>
      <c r="AOR293" s="14"/>
      <c r="AOS293" s="14"/>
      <c r="AOT293" s="14"/>
      <c r="AOU293" s="14"/>
      <c r="AOV293" s="14"/>
      <c r="AOW293" s="14"/>
      <c r="AOX293" s="14"/>
      <c r="AOY293" s="14"/>
      <c r="AOZ293" s="14"/>
      <c r="APA293" s="14"/>
      <c r="APB293" s="14"/>
      <c r="APC293" s="14"/>
      <c r="APD293" s="14"/>
      <c r="APE293" s="14"/>
      <c r="APF293" s="14"/>
      <c r="APG293" s="14"/>
      <c r="APH293" s="14"/>
      <c r="API293" s="14"/>
      <c r="APJ293" s="14"/>
      <c r="APK293" s="14"/>
      <c r="APL293" s="14"/>
      <c r="APM293" s="14"/>
      <c r="APN293" s="14"/>
      <c r="APO293" s="14"/>
      <c r="APP293" s="14"/>
      <c r="APQ293" s="14"/>
      <c r="APR293" s="14"/>
      <c r="APS293" s="14"/>
      <c r="APT293" s="14"/>
      <c r="APU293" s="14"/>
      <c r="APV293" s="14"/>
      <c r="APW293" s="14"/>
      <c r="APX293" s="14"/>
      <c r="APY293" s="14"/>
      <c r="APZ293" s="14"/>
      <c r="AQA293" s="14"/>
      <c r="AQB293" s="14"/>
      <c r="AQC293" s="14"/>
      <c r="AQD293" s="14"/>
      <c r="AQE293" s="14"/>
      <c r="AQF293" s="14"/>
      <c r="AQG293" s="14"/>
      <c r="AQH293" s="14"/>
      <c r="AQI293" s="14"/>
      <c r="AQJ293" s="14"/>
      <c r="AQK293" s="14"/>
      <c r="AQL293" s="14"/>
      <c r="AQM293" s="14"/>
      <c r="AQN293" s="14"/>
      <c r="AQO293" s="14"/>
      <c r="AQP293" s="14"/>
      <c r="AQQ293" s="14"/>
      <c r="AQR293" s="14"/>
      <c r="AQS293" s="14"/>
      <c r="AQT293" s="14"/>
      <c r="AQU293" s="14"/>
      <c r="AQV293" s="14"/>
      <c r="AQW293" s="14"/>
      <c r="AQX293" s="14"/>
      <c r="AQY293" s="14"/>
      <c r="AQZ293" s="14"/>
      <c r="ARA293" s="14"/>
      <c r="ARB293" s="14"/>
      <c r="ARC293" s="14"/>
      <c r="ARD293" s="14"/>
      <c r="ARE293" s="14"/>
      <c r="ARF293" s="14"/>
      <c r="ARG293" s="14"/>
      <c r="ARH293" s="14"/>
      <c r="ARI293" s="14"/>
      <c r="ARJ293" s="14"/>
      <c r="ARK293" s="14"/>
      <c r="ARL293" s="14"/>
      <c r="ARM293" s="14"/>
      <c r="ARN293" s="14"/>
      <c r="ARO293" s="14"/>
      <c r="ARP293" s="14"/>
      <c r="ARQ293" s="14"/>
      <c r="ARR293" s="14"/>
      <c r="ARS293" s="14"/>
      <c r="ART293" s="14"/>
      <c r="ARU293" s="14"/>
      <c r="ARV293" s="14"/>
      <c r="ARW293" s="14"/>
      <c r="ARX293" s="14"/>
      <c r="ARY293" s="14"/>
      <c r="ARZ293" s="14"/>
      <c r="ASA293" s="14"/>
      <c r="ASB293" s="14"/>
      <c r="ASC293" s="14"/>
      <c r="ASD293" s="14"/>
      <c r="ASE293" s="14"/>
      <c r="ASF293" s="14"/>
      <c r="ASG293" s="14"/>
      <c r="ASH293" s="14"/>
      <c r="ASI293" s="14"/>
      <c r="ASJ293" s="14"/>
      <c r="ASK293" s="14"/>
      <c r="ASL293" s="14"/>
      <c r="ASM293" s="14"/>
      <c r="ASN293" s="14"/>
      <c r="ASO293" s="14"/>
      <c r="ASP293" s="14"/>
      <c r="ASQ293" s="14"/>
      <c r="ASR293" s="14"/>
      <c r="ASS293" s="14"/>
      <c r="AST293" s="14"/>
      <c r="ASU293" s="14"/>
      <c r="ASV293" s="14"/>
      <c r="ASW293" s="14"/>
      <c r="ASX293" s="14"/>
      <c r="ASY293" s="14"/>
      <c r="ASZ293" s="14"/>
      <c r="ATA293" s="14"/>
      <c r="ATB293" s="14"/>
      <c r="ATC293" s="14"/>
      <c r="ATD293" s="14"/>
    </row>
    <row r="294" spans="63:1200">
      <c r="BK294" s="14" t="str">
        <f t="shared" si="2118"/>
        <v/>
      </c>
      <c r="ABO294" s="14"/>
      <c r="ABP294" s="14"/>
      <c r="ABQ294" s="14"/>
      <c r="ABR294" s="14"/>
      <c r="ABS294" s="14"/>
      <c r="ABT294" s="14"/>
      <c r="ABU294" s="14"/>
      <c r="ABV294" s="14"/>
      <c r="ABW294" s="14"/>
      <c r="ABX294" s="14"/>
      <c r="ABY294" s="14"/>
      <c r="ABZ294" s="14"/>
      <c r="ACA294" s="14"/>
      <c r="ACB294" s="14"/>
      <c r="ACC294" s="14"/>
      <c r="ACD294" s="14"/>
      <c r="ACE294" s="14"/>
      <c r="ACF294" s="14"/>
      <c r="ACG294" s="14"/>
      <c r="ACH294" s="14"/>
      <c r="ACI294" s="14"/>
      <c r="ACJ294" s="14"/>
      <c r="ACK294" s="14"/>
      <c r="ACL294" s="14"/>
      <c r="ACM294" s="14"/>
      <c r="ACN294" s="14"/>
      <c r="ACO294" s="14"/>
      <c r="ACP294" s="14"/>
      <c r="ACQ294" s="14"/>
      <c r="ACR294" s="14"/>
      <c r="ACS294" s="14"/>
      <c r="ACT294" s="14"/>
      <c r="ACU294" s="14"/>
      <c r="ACV294" s="14"/>
      <c r="ACW294" s="14"/>
      <c r="ACX294" s="14"/>
      <c r="ACY294" s="14"/>
      <c r="ACZ294" s="14"/>
      <c r="ADA294" s="14"/>
      <c r="ADB294" s="14"/>
      <c r="ADC294" s="14"/>
      <c r="ADD294" s="14"/>
      <c r="ADE294" s="14"/>
      <c r="ADF294" s="14"/>
      <c r="ADG294" s="14"/>
      <c r="ADH294" s="14"/>
      <c r="ADI294" s="14"/>
      <c r="ADJ294" s="14"/>
      <c r="ADK294" s="14"/>
      <c r="ADL294" s="14"/>
      <c r="ADM294" s="14"/>
      <c r="ADN294" s="14"/>
      <c r="ADO294" s="14"/>
      <c r="ADP294" s="14"/>
      <c r="ADQ294" s="14"/>
      <c r="ADR294" s="14"/>
      <c r="ADS294" s="14"/>
      <c r="ADT294" s="14"/>
      <c r="ADU294" s="14"/>
      <c r="ADV294" s="14"/>
      <c r="ADW294" s="14"/>
      <c r="ADX294" s="14"/>
      <c r="ADY294" s="14"/>
      <c r="ADZ294" s="14"/>
      <c r="AEA294" s="14"/>
      <c r="AEB294" s="14"/>
      <c r="AEC294" s="14"/>
      <c r="AED294" s="14"/>
      <c r="AEE294" s="14"/>
      <c r="AEF294" s="14"/>
      <c r="AEG294" s="14"/>
      <c r="AEH294" s="14"/>
      <c r="AEI294" s="14"/>
      <c r="AEJ294" s="14"/>
      <c r="AEK294" s="14"/>
      <c r="AEL294" s="14"/>
      <c r="AEM294" s="14"/>
      <c r="AEN294" s="14"/>
      <c r="AEO294" s="14"/>
      <c r="AEP294" s="14"/>
      <c r="AEQ294" s="14"/>
      <c r="AER294" s="14"/>
      <c r="AES294" s="14"/>
      <c r="AET294" s="14"/>
      <c r="AEU294" s="14"/>
      <c r="AEV294" s="14"/>
      <c r="AEW294" s="14"/>
      <c r="AEX294" s="14"/>
      <c r="AEY294" s="14"/>
      <c r="AEZ294" s="14"/>
      <c r="AFA294" s="14"/>
      <c r="AFB294" s="14"/>
      <c r="AFC294" s="14"/>
      <c r="AFD294" s="14"/>
      <c r="AFE294" s="14"/>
      <c r="AFF294" s="14"/>
      <c r="AFG294" s="14"/>
      <c r="AFH294" s="14"/>
      <c r="AFI294" s="14"/>
      <c r="AFJ294" s="14"/>
      <c r="AFK294" s="14"/>
      <c r="AFL294" s="14"/>
      <c r="AFM294" s="14"/>
      <c r="AFN294" s="14"/>
      <c r="AFO294" s="14"/>
      <c r="AFP294" s="14"/>
      <c r="AFQ294" s="14"/>
      <c r="AFR294" s="14"/>
      <c r="AFS294" s="14"/>
      <c r="AFT294" s="14"/>
      <c r="AFU294" s="14"/>
      <c r="AFV294" s="14"/>
      <c r="AFW294" s="14"/>
      <c r="AFX294" s="14"/>
      <c r="AFY294" s="14"/>
      <c r="AFZ294" s="14"/>
      <c r="AGA294" s="14"/>
      <c r="AGB294" s="14"/>
      <c r="AGC294" s="14"/>
      <c r="AGD294" s="14"/>
      <c r="AGE294" s="14"/>
      <c r="AGF294" s="14"/>
      <c r="AGG294" s="14"/>
      <c r="AGH294" s="14"/>
      <c r="AGI294" s="14"/>
      <c r="AGJ294" s="14"/>
      <c r="AGK294" s="14"/>
      <c r="AGL294" s="14"/>
      <c r="AGM294" s="14"/>
      <c r="AGN294" s="14"/>
      <c r="AGO294" s="14"/>
      <c r="AGP294" s="14"/>
      <c r="AGQ294" s="14"/>
      <c r="AGR294" s="14"/>
      <c r="AGS294" s="14"/>
      <c r="AGT294" s="14"/>
      <c r="AGU294" s="14"/>
      <c r="AGV294" s="14"/>
      <c r="AGW294" s="14"/>
      <c r="AGX294" s="14"/>
      <c r="AGY294" s="14"/>
      <c r="AGZ294" s="14"/>
      <c r="AHA294" s="14"/>
      <c r="AHB294" s="14"/>
      <c r="AHC294" s="14"/>
      <c r="AHD294" s="14"/>
      <c r="AHE294" s="14"/>
      <c r="AHF294" s="14"/>
      <c r="AHG294" s="14"/>
      <c r="AHH294" s="14"/>
      <c r="AHI294" s="14"/>
      <c r="AHJ294" s="14"/>
      <c r="AHK294" s="14"/>
      <c r="AHL294" s="14"/>
      <c r="AHM294" s="14"/>
      <c r="AHN294" s="14"/>
      <c r="AHO294" s="14"/>
      <c r="AHP294" s="14"/>
      <c r="AHQ294" s="14"/>
      <c r="AHR294" s="14"/>
      <c r="AHS294" s="14"/>
      <c r="AHT294" s="14"/>
      <c r="AHU294" s="14"/>
      <c r="AHV294" s="14"/>
      <c r="AHW294" s="14"/>
      <c r="AHX294" s="14"/>
      <c r="AHY294" s="14"/>
      <c r="AHZ294" s="14"/>
      <c r="AIA294" s="14"/>
      <c r="AIB294" s="14"/>
      <c r="AIC294" s="14"/>
      <c r="AID294" s="14"/>
      <c r="AIE294" s="14"/>
      <c r="AIF294" s="14"/>
      <c r="AIG294" s="14"/>
      <c r="AIH294" s="14"/>
      <c r="AII294" s="14"/>
      <c r="AIJ294" s="14"/>
      <c r="AIK294" s="14"/>
      <c r="AIL294" s="14"/>
      <c r="AIM294" s="14"/>
      <c r="AIN294" s="14"/>
      <c r="AIO294" s="14"/>
      <c r="AIP294" s="14"/>
      <c r="AIQ294" s="14"/>
      <c r="AIR294" s="14"/>
      <c r="AIS294" s="14"/>
      <c r="AIT294" s="14"/>
      <c r="AIU294" s="14"/>
      <c r="AIV294" s="14"/>
      <c r="AIW294" s="14"/>
      <c r="AIX294" s="14"/>
      <c r="AIY294" s="14"/>
      <c r="AIZ294" s="14"/>
      <c r="AJA294" s="14"/>
      <c r="AJB294" s="14"/>
      <c r="AJC294" s="14"/>
      <c r="AJD294" s="14"/>
      <c r="AJE294" s="14"/>
      <c r="AJF294" s="14"/>
      <c r="AJG294" s="14"/>
      <c r="AJH294" s="14"/>
      <c r="AJI294" s="14"/>
      <c r="AJJ294" s="14"/>
      <c r="AJK294" s="14"/>
      <c r="AJL294" s="14"/>
      <c r="AJM294" s="14"/>
      <c r="AJN294" s="14"/>
      <c r="AJO294" s="14"/>
      <c r="AJP294" s="14"/>
      <c r="AJQ294" s="14"/>
      <c r="AJR294" s="14"/>
      <c r="AJS294" s="14"/>
      <c r="AJT294" s="14"/>
      <c r="AJU294" s="14"/>
      <c r="AJV294" s="14"/>
      <c r="AJW294" s="14"/>
      <c r="AJX294" s="14"/>
      <c r="AJY294" s="14"/>
      <c r="AJZ294" s="14"/>
      <c r="AKA294" s="14"/>
      <c r="AKB294" s="14"/>
      <c r="AKC294" s="14"/>
      <c r="AKD294" s="14"/>
      <c r="AKE294" s="14"/>
      <c r="AKF294" s="14"/>
      <c r="AKG294" s="14"/>
      <c r="AKH294" s="14"/>
      <c r="AKI294" s="14"/>
      <c r="AKJ294" s="14"/>
      <c r="AKK294" s="14"/>
      <c r="AKL294" s="14"/>
      <c r="AKM294" s="14"/>
      <c r="AKN294" s="14"/>
      <c r="AKO294" s="14"/>
      <c r="AKP294" s="14"/>
      <c r="AKQ294" s="14"/>
      <c r="AKR294" s="14"/>
      <c r="AKS294" s="14"/>
      <c r="AKT294" s="14"/>
      <c r="AKU294" s="14"/>
      <c r="AKV294" s="14"/>
      <c r="AKW294" s="14"/>
      <c r="AKX294" s="14"/>
      <c r="AKY294" s="14"/>
      <c r="AKZ294" s="14"/>
      <c r="ALA294" s="14"/>
      <c r="ALB294" s="14"/>
      <c r="ALC294" s="14"/>
      <c r="ALD294" s="14"/>
      <c r="ALE294" s="14"/>
      <c r="ALF294" s="14"/>
      <c r="ALG294" s="14"/>
      <c r="ALH294" s="14"/>
      <c r="ALI294" s="14"/>
      <c r="ALJ294" s="14"/>
      <c r="ALK294" s="14"/>
      <c r="ALL294" s="14"/>
      <c r="ALM294" s="14"/>
      <c r="ALN294" s="14"/>
      <c r="ALO294" s="14"/>
      <c r="ALP294" s="14"/>
      <c r="ALQ294" s="14"/>
      <c r="ALR294" s="14"/>
      <c r="ALS294" s="14"/>
      <c r="ALT294" s="14"/>
      <c r="ALU294" s="14"/>
      <c r="ALV294" s="14"/>
      <c r="ALW294" s="14"/>
      <c r="ALX294" s="14"/>
      <c r="ALY294" s="14"/>
      <c r="ALZ294" s="14"/>
      <c r="AMA294" s="14"/>
      <c r="AMB294" s="14"/>
      <c r="AMC294" s="14"/>
      <c r="AMD294" s="14"/>
      <c r="AME294" s="14"/>
      <c r="AMF294" s="14"/>
      <c r="AMG294" s="14"/>
      <c r="AMH294" s="14"/>
      <c r="AMI294" s="14"/>
      <c r="AMJ294" s="14"/>
      <c r="AMK294" s="14"/>
      <c r="AML294" s="14"/>
      <c r="AMM294" s="14"/>
      <c r="AMN294" s="14"/>
      <c r="AMO294" s="14"/>
      <c r="AMP294" s="14"/>
      <c r="AMQ294" s="14"/>
      <c r="AMR294" s="14"/>
      <c r="AMS294" s="14"/>
      <c r="AMT294" s="14"/>
      <c r="AMU294" s="14"/>
      <c r="AMV294" s="14"/>
      <c r="AMW294" s="14"/>
      <c r="AMX294" s="14"/>
      <c r="AMY294" s="14"/>
      <c r="AMZ294" s="14"/>
      <c r="ANA294" s="14"/>
      <c r="ANB294" s="14"/>
      <c r="ANC294" s="14"/>
      <c r="AND294" s="14"/>
      <c r="ANE294" s="14"/>
      <c r="ANF294" s="14"/>
      <c r="ANG294" s="14"/>
      <c r="ANH294" s="14"/>
      <c r="ANI294" s="14"/>
      <c r="ANJ294" s="14"/>
      <c r="ANK294" s="14"/>
      <c r="ANL294" s="14"/>
      <c r="ANM294" s="14"/>
      <c r="ANN294" s="14"/>
      <c r="ANO294" s="14"/>
      <c r="ANP294" s="14"/>
      <c r="ANQ294" s="14"/>
      <c r="ANR294" s="14"/>
      <c r="ANS294" s="14"/>
      <c r="ANT294" s="14"/>
      <c r="ANU294" s="14"/>
      <c r="ANV294" s="14"/>
      <c r="ANW294" s="14"/>
      <c r="ANX294" s="14"/>
      <c r="ANY294" s="14"/>
      <c r="ANZ294" s="14"/>
      <c r="AOA294" s="14"/>
      <c r="AOB294" s="14"/>
      <c r="AOC294" s="14"/>
      <c r="AOD294" s="14"/>
      <c r="AOE294" s="14"/>
      <c r="AOF294" s="14"/>
      <c r="AOG294" s="14"/>
      <c r="AOH294" s="14"/>
      <c r="AOI294" s="14"/>
      <c r="AOJ294" s="14"/>
      <c r="AOK294" s="14"/>
      <c r="AOL294" s="14"/>
      <c r="AOM294" s="14"/>
      <c r="AON294" s="14"/>
      <c r="AOO294" s="14"/>
      <c r="AOP294" s="14"/>
      <c r="AOQ294" s="14"/>
      <c r="AOR294" s="14"/>
      <c r="AOS294" s="14"/>
      <c r="AOT294" s="14"/>
      <c r="AOU294" s="14"/>
      <c r="AOV294" s="14"/>
      <c r="AOW294" s="14"/>
      <c r="AOX294" s="14"/>
      <c r="AOY294" s="14"/>
      <c r="AOZ294" s="14"/>
      <c r="APA294" s="14"/>
      <c r="APB294" s="14"/>
      <c r="APC294" s="14"/>
      <c r="APD294" s="14"/>
      <c r="APE294" s="14"/>
      <c r="APF294" s="14"/>
      <c r="APG294" s="14"/>
      <c r="APH294" s="14"/>
      <c r="API294" s="14"/>
      <c r="APJ294" s="14"/>
      <c r="APK294" s="14"/>
      <c r="APL294" s="14"/>
      <c r="APM294" s="14"/>
      <c r="APN294" s="14"/>
      <c r="APO294" s="14"/>
      <c r="APP294" s="14"/>
      <c r="APQ294" s="14"/>
      <c r="APR294" s="14"/>
      <c r="APS294" s="14"/>
      <c r="APT294" s="14"/>
      <c r="APU294" s="14"/>
      <c r="APV294" s="14"/>
      <c r="APW294" s="14"/>
      <c r="APX294" s="14"/>
      <c r="APY294" s="14"/>
      <c r="APZ294" s="14"/>
      <c r="AQA294" s="14"/>
      <c r="AQB294" s="14"/>
      <c r="AQC294" s="14"/>
      <c r="AQD294" s="14"/>
      <c r="AQE294" s="14"/>
      <c r="AQF294" s="14"/>
      <c r="AQG294" s="14"/>
      <c r="AQH294" s="14"/>
      <c r="AQI294" s="14"/>
      <c r="AQJ294" s="14"/>
      <c r="AQK294" s="14"/>
      <c r="AQL294" s="14"/>
      <c r="AQM294" s="14"/>
      <c r="AQN294" s="14"/>
      <c r="AQO294" s="14"/>
      <c r="AQP294" s="14"/>
      <c r="AQQ294" s="14"/>
      <c r="AQR294" s="14"/>
      <c r="AQS294" s="14"/>
      <c r="AQT294" s="14"/>
      <c r="AQU294" s="14"/>
      <c r="AQV294" s="14"/>
      <c r="AQW294" s="14"/>
      <c r="AQX294" s="14"/>
      <c r="AQY294" s="14"/>
      <c r="AQZ294" s="14"/>
      <c r="ARA294" s="14"/>
      <c r="ARB294" s="14"/>
      <c r="ARC294" s="14"/>
      <c r="ARD294" s="14"/>
      <c r="ARE294" s="14"/>
      <c r="ARF294" s="14"/>
      <c r="ARG294" s="14"/>
      <c r="ARH294" s="14"/>
      <c r="ARI294" s="14"/>
      <c r="ARJ294" s="14"/>
      <c r="ARK294" s="14"/>
      <c r="ARL294" s="14"/>
      <c r="ARM294" s="14"/>
      <c r="ARN294" s="14"/>
      <c r="ARO294" s="14"/>
      <c r="ARP294" s="14"/>
      <c r="ARQ294" s="14"/>
      <c r="ARR294" s="14"/>
      <c r="ARS294" s="14"/>
      <c r="ART294" s="14"/>
      <c r="ARU294" s="14"/>
      <c r="ARV294" s="14"/>
      <c r="ARW294" s="14"/>
      <c r="ARX294" s="14"/>
      <c r="ARY294" s="14"/>
      <c r="ARZ294" s="14"/>
      <c r="ASA294" s="14"/>
      <c r="ASB294" s="14"/>
      <c r="ASC294" s="14"/>
      <c r="ASD294" s="14"/>
      <c r="ASE294" s="14"/>
      <c r="ASF294" s="14"/>
      <c r="ASG294" s="14"/>
      <c r="ASH294" s="14"/>
      <c r="ASI294" s="14"/>
      <c r="ASJ294" s="14"/>
      <c r="ASK294" s="14"/>
      <c r="ASL294" s="14"/>
      <c r="ASM294" s="14"/>
      <c r="ASN294" s="14"/>
      <c r="ASO294" s="14"/>
      <c r="ASP294" s="14"/>
      <c r="ASQ294" s="14"/>
      <c r="ASR294" s="14"/>
      <c r="ASS294" s="14"/>
      <c r="AST294" s="14"/>
      <c r="ASU294" s="14"/>
      <c r="ASV294" s="14"/>
      <c r="ASW294" s="14"/>
      <c r="ASX294" s="14"/>
      <c r="ASY294" s="14"/>
      <c r="ASZ294" s="14"/>
      <c r="ATA294" s="14"/>
      <c r="ATB294" s="14"/>
      <c r="ATC294" s="14"/>
      <c r="ATD294" s="14"/>
    </row>
    <row r="295" spans="63:1200">
      <c r="BK295" s="14" t="str">
        <f t="shared" si="2118"/>
        <v/>
      </c>
      <c r="ABO295" s="14"/>
      <c r="ABP295" s="14"/>
      <c r="ABQ295" s="14"/>
      <c r="ABR295" s="14"/>
      <c r="ABS295" s="14"/>
      <c r="ABT295" s="14"/>
      <c r="ABU295" s="14"/>
      <c r="ABV295" s="14"/>
      <c r="ABW295" s="14"/>
      <c r="ABX295" s="14"/>
      <c r="ABY295" s="14"/>
      <c r="ABZ295" s="14"/>
      <c r="ACA295" s="14"/>
      <c r="ACB295" s="14"/>
      <c r="ACC295" s="14"/>
      <c r="ACD295" s="14"/>
      <c r="ACE295" s="14"/>
      <c r="ACF295" s="14"/>
      <c r="ACG295" s="14"/>
      <c r="ACH295" s="14"/>
      <c r="ACI295" s="14"/>
      <c r="ACJ295" s="14"/>
      <c r="ACK295" s="14"/>
      <c r="ACL295" s="14"/>
      <c r="ACM295" s="14"/>
      <c r="ACN295" s="14"/>
      <c r="ACO295" s="14"/>
      <c r="ACP295" s="14"/>
      <c r="ACQ295" s="14"/>
      <c r="ACR295" s="14"/>
      <c r="ACS295" s="14"/>
      <c r="ACT295" s="14"/>
      <c r="ACU295" s="14"/>
      <c r="ACV295" s="14"/>
      <c r="ACW295" s="14"/>
      <c r="ACX295" s="14"/>
      <c r="ACY295" s="14"/>
      <c r="ACZ295" s="14"/>
      <c r="ADA295" s="14"/>
      <c r="ADB295" s="14"/>
      <c r="ADC295" s="14"/>
      <c r="ADD295" s="14"/>
      <c r="ADE295" s="14"/>
      <c r="ADF295" s="14"/>
      <c r="ADG295" s="14"/>
      <c r="ADH295" s="14"/>
      <c r="ADI295" s="14"/>
      <c r="ADJ295" s="14"/>
      <c r="ADK295" s="14"/>
      <c r="ADL295" s="14"/>
      <c r="ADM295" s="14"/>
      <c r="ADN295" s="14"/>
      <c r="ADO295" s="14"/>
      <c r="ADP295" s="14"/>
      <c r="ADQ295" s="14"/>
      <c r="ADR295" s="14"/>
      <c r="ADS295" s="14"/>
      <c r="ADT295" s="14"/>
      <c r="ADU295" s="14"/>
      <c r="ADV295" s="14"/>
      <c r="ADW295" s="14"/>
      <c r="ADX295" s="14"/>
      <c r="ADY295" s="14"/>
      <c r="ADZ295" s="14"/>
      <c r="AEA295" s="14"/>
      <c r="AEB295" s="14"/>
      <c r="AEC295" s="14"/>
      <c r="AED295" s="14"/>
      <c r="AEE295" s="14"/>
      <c r="AEF295" s="14"/>
      <c r="AEG295" s="14"/>
      <c r="AEH295" s="14"/>
      <c r="AEI295" s="14"/>
      <c r="AEJ295" s="14"/>
      <c r="AEK295" s="14"/>
      <c r="AEL295" s="14"/>
      <c r="AEM295" s="14"/>
      <c r="AEN295" s="14"/>
      <c r="AEO295" s="14"/>
      <c r="AEP295" s="14"/>
      <c r="AEQ295" s="14"/>
      <c r="AER295" s="14"/>
      <c r="AES295" s="14"/>
      <c r="AET295" s="14"/>
      <c r="AEU295" s="14"/>
      <c r="AEV295" s="14"/>
      <c r="AEW295" s="14"/>
      <c r="AEX295" s="14"/>
      <c r="AEY295" s="14"/>
      <c r="AEZ295" s="14"/>
      <c r="AFA295" s="14"/>
      <c r="AFB295" s="14"/>
      <c r="AFC295" s="14"/>
      <c r="AFD295" s="14"/>
      <c r="AFE295" s="14"/>
      <c r="AFF295" s="14"/>
      <c r="AFG295" s="14"/>
      <c r="AFH295" s="14"/>
      <c r="AFI295" s="14"/>
      <c r="AFJ295" s="14"/>
      <c r="AFK295" s="14"/>
      <c r="AFL295" s="14"/>
      <c r="AFM295" s="14"/>
      <c r="AFN295" s="14"/>
      <c r="AFO295" s="14"/>
      <c r="AFP295" s="14"/>
      <c r="AFQ295" s="14"/>
      <c r="AFR295" s="14"/>
      <c r="AFS295" s="14"/>
      <c r="AFT295" s="14"/>
      <c r="AFU295" s="14"/>
      <c r="AFV295" s="14"/>
      <c r="AFW295" s="14"/>
      <c r="AFX295" s="14"/>
      <c r="AFY295" s="14"/>
      <c r="AFZ295" s="14"/>
      <c r="AGA295" s="14"/>
      <c r="AGB295" s="14"/>
      <c r="AGC295" s="14"/>
      <c r="AGD295" s="14"/>
      <c r="AGE295" s="14"/>
      <c r="AGF295" s="14"/>
      <c r="AGG295" s="14"/>
      <c r="AGH295" s="14"/>
      <c r="AGI295" s="14"/>
      <c r="AGJ295" s="14"/>
      <c r="AGK295" s="14"/>
      <c r="AGL295" s="14"/>
      <c r="AGM295" s="14"/>
      <c r="AGN295" s="14"/>
      <c r="AGO295" s="14"/>
      <c r="AGP295" s="14"/>
      <c r="AGQ295" s="14"/>
      <c r="AGR295" s="14"/>
      <c r="AGS295" s="14"/>
      <c r="AGT295" s="14"/>
      <c r="AGU295" s="14"/>
      <c r="AGV295" s="14"/>
      <c r="AGW295" s="14"/>
      <c r="AGX295" s="14"/>
      <c r="AGY295" s="14"/>
      <c r="AGZ295" s="14"/>
      <c r="AHA295" s="14"/>
      <c r="AHB295" s="14"/>
      <c r="AHC295" s="14"/>
      <c r="AHD295" s="14"/>
      <c r="AHE295" s="14"/>
      <c r="AHF295" s="14"/>
      <c r="AHG295" s="14"/>
      <c r="AHH295" s="14"/>
      <c r="AHI295" s="14"/>
      <c r="AHJ295" s="14"/>
      <c r="AHK295" s="14"/>
      <c r="AHL295" s="14"/>
      <c r="AHM295" s="14"/>
      <c r="AHN295" s="14"/>
      <c r="AHO295" s="14"/>
      <c r="AHP295" s="14"/>
      <c r="AHQ295" s="14"/>
      <c r="AHR295" s="14"/>
      <c r="AHS295" s="14"/>
      <c r="AHT295" s="14"/>
      <c r="AHU295" s="14"/>
      <c r="AHV295" s="14"/>
      <c r="AHW295" s="14"/>
      <c r="AHX295" s="14"/>
      <c r="AHY295" s="14"/>
      <c r="AHZ295" s="14"/>
      <c r="AIA295" s="14"/>
      <c r="AIB295" s="14"/>
      <c r="AIC295" s="14"/>
      <c r="AID295" s="14"/>
      <c r="AIE295" s="14"/>
      <c r="AIF295" s="14"/>
      <c r="AIG295" s="14"/>
      <c r="AIH295" s="14"/>
      <c r="AII295" s="14"/>
      <c r="AIJ295" s="14"/>
      <c r="AIK295" s="14"/>
      <c r="AIL295" s="14"/>
      <c r="AIM295" s="14"/>
      <c r="AIN295" s="14"/>
      <c r="AIO295" s="14"/>
      <c r="AIP295" s="14"/>
      <c r="AIQ295" s="14"/>
      <c r="AIR295" s="14"/>
      <c r="AIS295" s="14"/>
      <c r="AIT295" s="14"/>
      <c r="AIU295" s="14"/>
      <c r="AIV295" s="14"/>
      <c r="AIW295" s="14"/>
      <c r="AIX295" s="14"/>
      <c r="AIY295" s="14"/>
      <c r="AIZ295" s="14"/>
      <c r="AJA295" s="14"/>
      <c r="AJB295" s="14"/>
      <c r="AJC295" s="14"/>
      <c r="AJD295" s="14"/>
      <c r="AJE295" s="14"/>
      <c r="AJF295" s="14"/>
      <c r="AJG295" s="14"/>
      <c r="AJH295" s="14"/>
      <c r="AJI295" s="14"/>
      <c r="AJJ295" s="14"/>
      <c r="AJK295" s="14"/>
      <c r="AJL295" s="14"/>
      <c r="AJM295" s="14"/>
      <c r="AJN295" s="14"/>
      <c r="AJO295" s="14"/>
      <c r="AJP295" s="14"/>
      <c r="AJQ295" s="14"/>
      <c r="AJR295" s="14"/>
      <c r="AJS295" s="14"/>
      <c r="AJT295" s="14"/>
      <c r="AJU295" s="14"/>
      <c r="AJV295" s="14"/>
      <c r="AJW295" s="14"/>
      <c r="AJX295" s="14"/>
      <c r="AJY295" s="14"/>
      <c r="AJZ295" s="14"/>
      <c r="AKA295" s="14"/>
      <c r="AKB295" s="14"/>
      <c r="AKC295" s="14"/>
      <c r="AKD295" s="14"/>
      <c r="AKE295" s="14"/>
      <c r="AKF295" s="14"/>
      <c r="AKG295" s="14"/>
      <c r="AKH295" s="14"/>
      <c r="AKI295" s="14"/>
      <c r="AKJ295" s="14"/>
      <c r="AKK295" s="14"/>
      <c r="AKL295" s="14"/>
      <c r="AKM295" s="14"/>
      <c r="AKN295" s="14"/>
      <c r="AKO295" s="14"/>
      <c r="AKP295" s="14"/>
      <c r="AKQ295" s="14"/>
      <c r="AKR295" s="14"/>
      <c r="AKS295" s="14"/>
      <c r="AKT295" s="14"/>
      <c r="AKU295" s="14"/>
      <c r="AKV295" s="14"/>
      <c r="AKW295" s="14"/>
      <c r="AKX295" s="14"/>
      <c r="AKY295" s="14"/>
      <c r="AKZ295" s="14"/>
      <c r="ALA295" s="14"/>
      <c r="ALB295" s="14"/>
      <c r="ALC295" s="14"/>
      <c r="ALD295" s="14"/>
      <c r="ALE295" s="14"/>
      <c r="ALF295" s="14"/>
      <c r="ALG295" s="14"/>
      <c r="ALH295" s="14"/>
      <c r="ALI295" s="14"/>
      <c r="ALJ295" s="14"/>
      <c r="ALK295" s="14"/>
      <c r="ALL295" s="14"/>
      <c r="ALM295" s="14"/>
      <c r="ALN295" s="14"/>
      <c r="ALO295" s="14"/>
      <c r="ALP295" s="14"/>
      <c r="ALQ295" s="14"/>
      <c r="ALR295" s="14"/>
      <c r="ALS295" s="14"/>
      <c r="ALT295" s="14"/>
      <c r="ALU295" s="14"/>
      <c r="ALV295" s="14"/>
      <c r="ALW295" s="14"/>
      <c r="ALX295" s="14"/>
      <c r="ALY295" s="14"/>
      <c r="ALZ295" s="14"/>
      <c r="AMA295" s="14"/>
      <c r="AMB295" s="14"/>
      <c r="AMC295" s="14"/>
      <c r="AMD295" s="14"/>
      <c r="AME295" s="14"/>
      <c r="AMF295" s="14"/>
      <c r="AMG295" s="14"/>
      <c r="AMH295" s="14"/>
      <c r="AMI295" s="14"/>
      <c r="AMJ295" s="14"/>
      <c r="AMK295" s="14"/>
      <c r="AML295" s="14"/>
      <c r="AMM295" s="14"/>
      <c r="AMN295" s="14"/>
      <c r="AMO295" s="14"/>
      <c r="AMP295" s="14"/>
      <c r="AMQ295" s="14"/>
      <c r="AMR295" s="14"/>
      <c r="AMS295" s="14"/>
      <c r="AMT295" s="14"/>
      <c r="AMU295" s="14"/>
      <c r="AMV295" s="14"/>
      <c r="AMW295" s="14"/>
      <c r="AMX295" s="14"/>
      <c r="AMY295" s="14"/>
      <c r="AMZ295" s="14"/>
      <c r="ANA295" s="14"/>
      <c r="ANB295" s="14"/>
      <c r="ANC295" s="14"/>
      <c r="AND295" s="14"/>
      <c r="ANE295" s="14"/>
      <c r="ANF295" s="14"/>
      <c r="ANG295" s="14"/>
      <c r="ANH295" s="14"/>
      <c r="ANI295" s="14"/>
      <c r="ANJ295" s="14"/>
      <c r="ANK295" s="14"/>
      <c r="ANL295" s="14"/>
      <c r="ANM295" s="14"/>
      <c r="ANN295" s="14"/>
      <c r="ANO295" s="14"/>
      <c r="ANP295" s="14"/>
      <c r="ANQ295" s="14"/>
      <c r="ANR295" s="14"/>
      <c r="ANS295" s="14"/>
      <c r="ANT295" s="14"/>
      <c r="ANU295" s="14"/>
      <c r="ANV295" s="14"/>
      <c r="ANW295" s="14"/>
      <c r="ANX295" s="14"/>
      <c r="ANY295" s="14"/>
      <c r="ANZ295" s="14"/>
      <c r="AOA295" s="14"/>
      <c r="AOB295" s="14"/>
      <c r="AOC295" s="14"/>
      <c r="AOD295" s="14"/>
      <c r="AOE295" s="14"/>
      <c r="AOF295" s="14"/>
      <c r="AOG295" s="14"/>
      <c r="AOH295" s="14"/>
      <c r="AOI295" s="14"/>
      <c r="AOJ295" s="14"/>
      <c r="AOK295" s="14"/>
      <c r="AOL295" s="14"/>
      <c r="AOM295" s="14"/>
      <c r="AON295" s="14"/>
      <c r="AOO295" s="14"/>
      <c r="AOP295" s="14"/>
      <c r="AOQ295" s="14"/>
      <c r="AOR295" s="14"/>
      <c r="AOS295" s="14"/>
      <c r="AOT295" s="14"/>
      <c r="AOU295" s="14"/>
      <c r="AOV295" s="14"/>
      <c r="AOW295" s="14"/>
      <c r="AOX295" s="14"/>
      <c r="AOY295" s="14"/>
      <c r="AOZ295" s="14"/>
      <c r="APA295" s="14"/>
      <c r="APB295" s="14"/>
      <c r="APC295" s="14"/>
      <c r="APD295" s="14"/>
      <c r="APE295" s="14"/>
      <c r="APF295" s="14"/>
      <c r="APG295" s="14"/>
      <c r="APH295" s="14"/>
      <c r="API295" s="14"/>
      <c r="APJ295" s="14"/>
      <c r="APK295" s="14"/>
      <c r="APL295" s="14"/>
      <c r="APM295" s="14"/>
      <c r="APN295" s="14"/>
      <c r="APO295" s="14"/>
      <c r="APP295" s="14"/>
      <c r="APQ295" s="14"/>
      <c r="APR295" s="14"/>
      <c r="APS295" s="14"/>
      <c r="APT295" s="14"/>
      <c r="APU295" s="14"/>
      <c r="APV295" s="14"/>
      <c r="APW295" s="14"/>
      <c r="APX295" s="14"/>
      <c r="APY295" s="14"/>
      <c r="APZ295" s="14"/>
      <c r="AQA295" s="14"/>
      <c r="AQB295" s="14"/>
      <c r="AQC295" s="14"/>
      <c r="AQD295" s="14"/>
      <c r="AQE295" s="14"/>
      <c r="AQF295" s="14"/>
      <c r="AQG295" s="14"/>
      <c r="AQH295" s="14"/>
      <c r="AQI295" s="14"/>
      <c r="AQJ295" s="14"/>
      <c r="AQK295" s="14"/>
      <c r="AQL295" s="14"/>
      <c r="AQM295" s="14"/>
      <c r="AQN295" s="14"/>
      <c r="AQO295" s="14"/>
      <c r="AQP295" s="14"/>
      <c r="AQQ295" s="14"/>
      <c r="AQR295" s="14"/>
      <c r="AQS295" s="14"/>
      <c r="AQT295" s="14"/>
      <c r="AQU295" s="14"/>
      <c r="AQV295" s="14"/>
      <c r="AQW295" s="14"/>
      <c r="AQX295" s="14"/>
      <c r="AQY295" s="14"/>
      <c r="AQZ295" s="14"/>
      <c r="ARA295" s="14"/>
      <c r="ARB295" s="14"/>
      <c r="ARC295" s="14"/>
      <c r="ARD295" s="14"/>
      <c r="ARE295" s="14"/>
      <c r="ARF295" s="14"/>
      <c r="ARG295" s="14"/>
      <c r="ARH295" s="14"/>
      <c r="ARI295" s="14"/>
      <c r="ARJ295" s="14"/>
      <c r="ARK295" s="14"/>
      <c r="ARL295" s="14"/>
      <c r="ARM295" s="14"/>
      <c r="ARN295" s="14"/>
      <c r="ARO295" s="14"/>
      <c r="ARP295" s="14"/>
      <c r="ARQ295" s="14"/>
      <c r="ARR295" s="14"/>
      <c r="ARS295" s="14"/>
      <c r="ART295" s="14"/>
      <c r="ARU295" s="14"/>
      <c r="ARV295" s="14"/>
      <c r="ARW295" s="14"/>
      <c r="ARX295" s="14"/>
      <c r="ARY295" s="14"/>
      <c r="ARZ295" s="14"/>
      <c r="ASA295" s="14"/>
      <c r="ASB295" s="14"/>
      <c r="ASC295" s="14"/>
      <c r="ASD295" s="14"/>
      <c r="ASE295" s="14"/>
      <c r="ASF295" s="14"/>
      <c r="ASG295" s="14"/>
      <c r="ASH295" s="14"/>
      <c r="ASI295" s="14"/>
      <c r="ASJ295" s="14"/>
      <c r="ASK295" s="14"/>
      <c r="ASL295" s="14"/>
      <c r="ASM295" s="14"/>
      <c r="ASN295" s="14"/>
      <c r="ASO295" s="14"/>
      <c r="ASP295" s="14"/>
      <c r="ASQ295" s="14"/>
      <c r="ASR295" s="14"/>
      <c r="ASS295" s="14"/>
      <c r="AST295" s="14"/>
      <c r="ASU295" s="14"/>
      <c r="ASV295" s="14"/>
      <c r="ASW295" s="14"/>
      <c r="ASX295" s="14"/>
      <c r="ASY295" s="14"/>
      <c r="ASZ295" s="14"/>
      <c r="ATA295" s="14"/>
      <c r="ATB295" s="14"/>
      <c r="ATC295" s="14"/>
      <c r="ATD295" s="14"/>
    </row>
    <row r="296" spans="63:1200">
      <c r="BK296" s="14" t="str">
        <f t="shared" si="2118"/>
        <v/>
      </c>
      <c r="ABO296" s="14"/>
      <c r="ABP296" s="14"/>
      <c r="ABQ296" s="14"/>
      <c r="ABR296" s="14"/>
      <c r="ABS296" s="14"/>
      <c r="ABT296" s="14"/>
      <c r="ABU296" s="14"/>
      <c r="ABV296" s="14"/>
      <c r="ABW296" s="14"/>
      <c r="ABX296" s="14"/>
      <c r="ABY296" s="14"/>
      <c r="ABZ296" s="14"/>
      <c r="ACA296" s="14"/>
      <c r="ACB296" s="14"/>
      <c r="ACC296" s="14"/>
      <c r="ACD296" s="14"/>
      <c r="ACE296" s="14"/>
      <c r="ACF296" s="14"/>
      <c r="ACG296" s="14"/>
      <c r="ACH296" s="14"/>
      <c r="ACI296" s="14"/>
      <c r="ACJ296" s="14"/>
      <c r="ACK296" s="14"/>
      <c r="ACL296" s="14"/>
      <c r="ACM296" s="14"/>
      <c r="ACN296" s="14"/>
      <c r="ACO296" s="14"/>
      <c r="ACP296" s="14"/>
      <c r="ACQ296" s="14"/>
      <c r="ACR296" s="14"/>
      <c r="ACS296" s="14"/>
      <c r="ACT296" s="14"/>
      <c r="ACU296" s="14"/>
      <c r="ACV296" s="14"/>
      <c r="ACW296" s="14"/>
      <c r="ACX296" s="14"/>
      <c r="ACY296" s="14"/>
      <c r="ACZ296" s="14"/>
      <c r="ADA296" s="14"/>
      <c r="ADB296" s="14"/>
      <c r="ADC296" s="14"/>
      <c r="ADD296" s="14"/>
      <c r="ADE296" s="14"/>
      <c r="ADF296" s="14"/>
      <c r="ADG296" s="14"/>
      <c r="ADH296" s="14"/>
      <c r="ADI296" s="14"/>
      <c r="ADJ296" s="14"/>
      <c r="ADK296" s="14"/>
      <c r="ADL296" s="14"/>
      <c r="ADM296" s="14"/>
      <c r="ADN296" s="14"/>
      <c r="ADO296" s="14"/>
      <c r="ADP296" s="14"/>
      <c r="ADQ296" s="14"/>
      <c r="ADR296" s="14"/>
      <c r="ADS296" s="14"/>
      <c r="ADT296" s="14"/>
      <c r="ADU296" s="14"/>
      <c r="ADV296" s="14"/>
      <c r="ADW296" s="14"/>
      <c r="ADX296" s="14"/>
      <c r="ADY296" s="14"/>
      <c r="ADZ296" s="14"/>
      <c r="AEA296" s="14"/>
      <c r="AEB296" s="14"/>
      <c r="AEC296" s="14"/>
      <c r="AED296" s="14"/>
      <c r="AEE296" s="14"/>
      <c r="AEF296" s="14"/>
      <c r="AEG296" s="14"/>
      <c r="AEH296" s="14"/>
      <c r="AEI296" s="14"/>
      <c r="AEJ296" s="14"/>
      <c r="AEK296" s="14"/>
      <c r="AEL296" s="14"/>
      <c r="AEM296" s="14"/>
      <c r="AEN296" s="14"/>
      <c r="AEO296" s="14"/>
      <c r="AEP296" s="14"/>
      <c r="AEQ296" s="14"/>
      <c r="AER296" s="14"/>
      <c r="AES296" s="14"/>
      <c r="AET296" s="14"/>
      <c r="AEU296" s="14"/>
      <c r="AEV296" s="14"/>
      <c r="AEW296" s="14"/>
      <c r="AEX296" s="14"/>
      <c r="AEY296" s="14"/>
      <c r="AEZ296" s="14"/>
      <c r="AFA296" s="14"/>
      <c r="AFB296" s="14"/>
      <c r="AFC296" s="14"/>
      <c r="AFD296" s="14"/>
      <c r="AFE296" s="14"/>
      <c r="AFF296" s="14"/>
      <c r="AFG296" s="14"/>
      <c r="AFH296" s="14"/>
      <c r="AFI296" s="14"/>
      <c r="AFJ296" s="14"/>
      <c r="AFK296" s="14"/>
      <c r="AFL296" s="14"/>
      <c r="AFM296" s="14"/>
      <c r="AFN296" s="14"/>
      <c r="AFO296" s="14"/>
      <c r="AFP296" s="14"/>
      <c r="AFQ296" s="14"/>
      <c r="AFR296" s="14"/>
      <c r="AFS296" s="14"/>
      <c r="AFT296" s="14"/>
      <c r="AFU296" s="14"/>
      <c r="AFV296" s="14"/>
      <c r="AFW296" s="14"/>
      <c r="AFX296" s="14"/>
      <c r="AFY296" s="14"/>
      <c r="AFZ296" s="14"/>
      <c r="AGA296" s="14"/>
      <c r="AGB296" s="14"/>
      <c r="AGC296" s="14"/>
      <c r="AGD296" s="14"/>
      <c r="AGE296" s="14"/>
      <c r="AGF296" s="14"/>
      <c r="AGG296" s="14"/>
      <c r="AGH296" s="14"/>
      <c r="AGI296" s="14"/>
      <c r="AGJ296" s="14"/>
      <c r="AGK296" s="14"/>
      <c r="AGL296" s="14"/>
      <c r="AGM296" s="14"/>
      <c r="AGN296" s="14"/>
      <c r="AGO296" s="14"/>
      <c r="AGP296" s="14"/>
      <c r="AGQ296" s="14"/>
      <c r="AGR296" s="14"/>
      <c r="AGS296" s="14"/>
      <c r="AGT296" s="14"/>
      <c r="AGU296" s="14"/>
      <c r="AGV296" s="14"/>
      <c r="AGW296" s="14"/>
      <c r="AGX296" s="14"/>
      <c r="AGY296" s="14"/>
      <c r="AGZ296" s="14"/>
      <c r="AHA296" s="14"/>
      <c r="AHB296" s="14"/>
      <c r="AHC296" s="14"/>
      <c r="AHD296" s="14"/>
      <c r="AHE296" s="14"/>
      <c r="AHF296" s="14"/>
      <c r="AHG296" s="14"/>
      <c r="AHH296" s="14"/>
      <c r="AHI296" s="14"/>
      <c r="AHJ296" s="14"/>
      <c r="AHK296" s="14"/>
      <c r="AHL296" s="14"/>
      <c r="AHM296" s="14"/>
      <c r="AHN296" s="14"/>
      <c r="AHO296" s="14"/>
      <c r="AHP296" s="14"/>
      <c r="AHQ296" s="14"/>
      <c r="AHR296" s="14"/>
      <c r="AHS296" s="14"/>
      <c r="AHT296" s="14"/>
      <c r="AHU296" s="14"/>
      <c r="AHV296" s="14"/>
      <c r="AHW296" s="14"/>
      <c r="AHX296" s="14"/>
      <c r="AHY296" s="14"/>
      <c r="AHZ296" s="14"/>
      <c r="AIA296" s="14"/>
      <c r="AIB296" s="14"/>
      <c r="AIC296" s="14"/>
      <c r="AID296" s="14"/>
      <c r="AIE296" s="14"/>
      <c r="AIF296" s="14"/>
      <c r="AIG296" s="14"/>
      <c r="AIH296" s="14"/>
      <c r="AII296" s="14"/>
      <c r="AIJ296" s="14"/>
      <c r="AIK296" s="14"/>
      <c r="AIL296" s="14"/>
      <c r="AIM296" s="14"/>
      <c r="AIN296" s="14"/>
      <c r="AIO296" s="14"/>
      <c r="AIP296" s="14"/>
      <c r="AIQ296" s="14"/>
      <c r="AIR296" s="14"/>
      <c r="AIS296" s="14"/>
      <c r="AIT296" s="14"/>
      <c r="AIU296" s="14"/>
      <c r="AIV296" s="14"/>
      <c r="AIW296" s="14"/>
      <c r="AIX296" s="14"/>
      <c r="AIY296" s="14"/>
      <c r="AIZ296" s="14"/>
      <c r="AJA296" s="14"/>
      <c r="AJB296" s="14"/>
      <c r="AJC296" s="14"/>
      <c r="AJD296" s="14"/>
      <c r="AJE296" s="14"/>
      <c r="AJF296" s="14"/>
      <c r="AJG296" s="14"/>
      <c r="AJH296" s="14"/>
      <c r="AJI296" s="14"/>
      <c r="AJJ296" s="14"/>
      <c r="AJK296" s="14"/>
      <c r="AJL296" s="14"/>
      <c r="AJM296" s="14"/>
      <c r="AJN296" s="14"/>
      <c r="AJO296" s="14"/>
      <c r="AJP296" s="14"/>
      <c r="AJQ296" s="14"/>
      <c r="AJR296" s="14"/>
      <c r="AJS296" s="14"/>
      <c r="AJT296" s="14"/>
      <c r="AJU296" s="14"/>
      <c r="AJV296" s="14"/>
      <c r="AJW296" s="14"/>
      <c r="AJX296" s="14"/>
      <c r="AJY296" s="14"/>
      <c r="AJZ296" s="14"/>
      <c r="AKA296" s="14"/>
      <c r="AKB296" s="14"/>
      <c r="AKC296" s="14"/>
      <c r="AKD296" s="14"/>
      <c r="AKE296" s="14"/>
      <c r="AKF296" s="14"/>
      <c r="AKG296" s="14"/>
      <c r="AKH296" s="14"/>
      <c r="AKI296" s="14"/>
      <c r="AKJ296" s="14"/>
      <c r="AKK296" s="14"/>
      <c r="AKL296" s="14"/>
      <c r="AKM296" s="14"/>
      <c r="AKN296" s="14"/>
      <c r="AKO296" s="14"/>
      <c r="AKP296" s="14"/>
      <c r="AKQ296" s="14"/>
      <c r="AKR296" s="14"/>
      <c r="AKS296" s="14"/>
      <c r="AKT296" s="14"/>
      <c r="AKU296" s="14"/>
      <c r="AKV296" s="14"/>
      <c r="AKW296" s="14"/>
      <c r="AKX296" s="14"/>
      <c r="AKY296" s="14"/>
      <c r="AKZ296" s="14"/>
      <c r="ALA296" s="14"/>
      <c r="ALB296" s="14"/>
      <c r="ALC296" s="14"/>
      <c r="ALD296" s="14"/>
      <c r="ALE296" s="14"/>
      <c r="ALF296" s="14"/>
      <c r="ALG296" s="14"/>
      <c r="ALH296" s="14"/>
      <c r="ALI296" s="14"/>
      <c r="ALJ296" s="14"/>
      <c r="ALK296" s="14"/>
      <c r="ALL296" s="14"/>
      <c r="ALM296" s="14"/>
      <c r="ALN296" s="14"/>
      <c r="ALO296" s="14"/>
      <c r="ALP296" s="14"/>
      <c r="ALQ296" s="14"/>
      <c r="ALR296" s="14"/>
      <c r="ALS296" s="14"/>
      <c r="ALT296" s="14"/>
      <c r="ALU296" s="14"/>
      <c r="ALV296" s="14"/>
      <c r="ALW296" s="14"/>
      <c r="ALX296" s="14"/>
      <c r="ALY296" s="14"/>
      <c r="ALZ296" s="14"/>
      <c r="AMA296" s="14"/>
      <c r="AMB296" s="14"/>
      <c r="AMC296" s="14"/>
      <c r="AMD296" s="14"/>
      <c r="AME296" s="14"/>
      <c r="AMF296" s="14"/>
      <c r="AMG296" s="14"/>
      <c r="AMH296" s="14"/>
      <c r="AMI296" s="14"/>
      <c r="AMJ296" s="14"/>
      <c r="AMK296" s="14"/>
      <c r="AML296" s="14"/>
      <c r="AMM296" s="14"/>
      <c r="AMN296" s="14"/>
      <c r="AMO296" s="14"/>
      <c r="AMP296" s="14"/>
      <c r="AMQ296" s="14"/>
      <c r="AMR296" s="14"/>
      <c r="AMS296" s="14"/>
      <c r="AMT296" s="14"/>
      <c r="AMU296" s="14"/>
      <c r="AMV296" s="14"/>
      <c r="AMW296" s="14"/>
      <c r="AMX296" s="14"/>
      <c r="AMY296" s="14"/>
      <c r="AMZ296" s="14"/>
      <c r="ANA296" s="14"/>
      <c r="ANB296" s="14"/>
      <c r="ANC296" s="14"/>
      <c r="AND296" s="14"/>
      <c r="ANE296" s="14"/>
      <c r="ANF296" s="14"/>
      <c r="ANG296" s="14"/>
      <c r="ANH296" s="14"/>
      <c r="ANI296" s="14"/>
      <c r="ANJ296" s="14"/>
      <c r="ANK296" s="14"/>
      <c r="ANL296" s="14"/>
      <c r="ANM296" s="14"/>
      <c r="ANN296" s="14"/>
      <c r="ANO296" s="14"/>
      <c r="ANP296" s="14"/>
      <c r="ANQ296" s="14"/>
      <c r="ANR296" s="14"/>
      <c r="ANS296" s="14"/>
      <c r="ANT296" s="14"/>
      <c r="ANU296" s="14"/>
      <c r="ANV296" s="14"/>
      <c r="ANW296" s="14"/>
      <c r="ANX296" s="14"/>
      <c r="ANY296" s="14"/>
      <c r="ANZ296" s="14"/>
      <c r="AOA296" s="14"/>
      <c r="AOB296" s="14"/>
      <c r="AOC296" s="14"/>
      <c r="AOD296" s="14"/>
      <c r="AOE296" s="14"/>
      <c r="AOF296" s="14"/>
      <c r="AOG296" s="14"/>
      <c r="AOH296" s="14"/>
      <c r="AOI296" s="14"/>
      <c r="AOJ296" s="14"/>
      <c r="AOK296" s="14"/>
      <c r="AOL296" s="14"/>
      <c r="AOM296" s="14"/>
      <c r="AON296" s="14"/>
      <c r="AOO296" s="14"/>
      <c r="AOP296" s="14"/>
      <c r="AOQ296" s="14"/>
      <c r="AOR296" s="14"/>
      <c r="AOS296" s="14"/>
      <c r="AOT296" s="14"/>
      <c r="AOU296" s="14"/>
      <c r="AOV296" s="14"/>
      <c r="AOW296" s="14"/>
      <c r="AOX296" s="14"/>
      <c r="AOY296" s="14"/>
      <c r="AOZ296" s="14"/>
      <c r="APA296" s="14"/>
      <c r="APB296" s="14"/>
      <c r="APC296" s="14"/>
      <c r="APD296" s="14"/>
      <c r="APE296" s="14"/>
      <c r="APF296" s="14"/>
      <c r="APG296" s="14"/>
      <c r="APH296" s="14"/>
      <c r="API296" s="14"/>
      <c r="APJ296" s="14"/>
      <c r="APK296" s="14"/>
      <c r="APL296" s="14"/>
      <c r="APM296" s="14"/>
      <c r="APN296" s="14"/>
      <c r="APO296" s="14"/>
      <c r="APP296" s="14"/>
      <c r="APQ296" s="14"/>
      <c r="APR296" s="14"/>
      <c r="APS296" s="14"/>
      <c r="APT296" s="14"/>
      <c r="APU296" s="14"/>
      <c r="APV296" s="14"/>
      <c r="APW296" s="14"/>
      <c r="APX296" s="14"/>
      <c r="APY296" s="14"/>
      <c r="APZ296" s="14"/>
      <c r="AQA296" s="14"/>
      <c r="AQB296" s="14"/>
      <c r="AQC296" s="14"/>
      <c r="AQD296" s="14"/>
      <c r="AQE296" s="14"/>
      <c r="AQF296" s="14"/>
      <c r="AQG296" s="14"/>
      <c r="AQH296" s="14"/>
      <c r="AQI296" s="14"/>
      <c r="AQJ296" s="14"/>
      <c r="AQK296" s="14"/>
      <c r="AQL296" s="14"/>
      <c r="AQM296" s="14"/>
      <c r="AQN296" s="14"/>
      <c r="AQO296" s="14"/>
      <c r="AQP296" s="14"/>
      <c r="AQQ296" s="14"/>
      <c r="AQR296" s="14"/>
      <c r="AQS296" s="14"/>
      <c r="AQT296" s="14"/>
      <c r="AQU296" s="14"/>
      <c r="AQV296" s="14"/>
      <c r="AQW296" s="14"/>
      <c r="AQX296" s="14"/>
      <c r="AQY296" s="14"/>
      <c r="AQZ296" s="14"/>
      <c r="ARA296" s="14"/>
      <c r="ARB296" s="14"/>
      <c r="ARC296" s="14"/>
      <c r="ARD296" s="14"/>
      <c r="ARE296" s="14"/>
      <c r="ARF296" s="14"/>
      <c r="ARG296" s="14"/>
      <c r="ARH296" s="14"/>
      <c r="ARI296" s="14"/>
      <c r="ARJ296" s="14"/>
      <c r="ARK296" s="14"/>
      <c r="ARL296" s="14"/>
      <c r="ARM296" s="14"/>
      <c r="ARN296" s="14"/>
      <c r="ARO296" s="14"/>
      <c r="ARP296" s="14"/>
      <c r="ARQ296" s="14"/>
      <c r="ARR296" s="14"/>
      <c r="ARS296" s="14"/>
      <c r="ART296" s="14"/>
      <c r="ARU296" s="14"/>
      <c r="ARV296" s="14"/>
      <c r="ARW296" s="14"/>
      <c r="ARX296" s="14"/>
      <c r="ARY296" s="14"/>
      <c r="ARZ296" s="14"/>
      <c r="ASA296" s="14"/>
      <c r="ASB296" s="14"/>
      <c r="ASC296" s="14"/>
      <c r="ASD296" s="14"/>
      <c r="ASE296" s="14"/>
      <c r="ASF296" s="14"/>
      <c r="ASG296" s="14"/>
      <c r="ASH296" s="14"/>
      <c r="ASI296" s="14"/>
      <c r="ASJ296" s="14"/>
      <c r="ASK296" s="14"/>
      <c r="ASL296" s="14"/>
      <c r="ASM296" s="14"/>
      <c r="ASN296" s="14"/>
      <c r="ASO296" s="14"/>
      <c r="ASP296" s="14"/>
      <c r="ASQ296" s="14"/>
      <c r="ASR296" s="14"/>
      <c r="ASS296" s="14"/>
      <c r="AST296" s="14"/>
      <c r="ASU296" s="14"/>
      <c r="ASV296" s="14"/>
      <c r="ASW296" s="14"/>
      <c r="ASX296" s="14"/>
      <c r="ASY296" s="14"/>
      <c r="ASZ296" s="14"/>
      <c r="ATA296" s="14"/>
      <c r="ATB296" s="14"/>
      <c r="ATC296" s="14"/>
      <c r="ATD296" s="14"/>
    </row>
    <row r="297" spans="63:1200">
      <c r="BK297" s="14" t="str">
        <f t="shared" si="2118"/>
        <v/>
      </c>
      <c r="ABO297" s="14"/>
      <c r="ABP297" s="14"/>
      <c r="ABQ297" s="14"/>
      <c r="ABR297" s="14"/>
      <c r="ABS297" s="14"/>
      <c r="ABT297" s="14"/>
      <c r="ABU297" s="14"/>
      <c r="ABV297" s="14"/>
      <c r="ABW297" s="14"/>
      <c r="ABX297" s="14"/>
      <c r="ABY297" s="14"/>
      <c r="ABZ297" s="14"/>
      <c r="ACA297" s="14"/>
      <c r="ACB297" s="14"/>
      <c r="ACC297" s="14"/>
      <c r="ACD297" s="14"/>
      <c r="ACE297" s="14"/>
      <c r="ACF297" s="14"/>
      <c r="ACG297" s="14"/>
      <c r="ACH297" s="14"/>
      <c r="ACI297" s="14"/>
      <c r="ACJ297" s="14"/>
      <c r="ACK297" s="14"/>
      <c r="ACL297" s="14"/>
      <c r="ACM297" s="14"/>
      <c r="ACN297" s="14"/>
      <c r="ACO297" s="14"/>
      <c r="ACP297" s="14"/>
      <c r="ACQ297" s="14"/>
      <c r="ACR297" s="14"/>
      <c r="ACS297" s="14"/>
      <c r="ACT297" s="14"/>
      <c r="ACU297" s="14"/>
      <c r="ACV297" s="14"/>
      <c r="ACW297" s="14"/>
      <c r="ACX297" s="14"/>
      <c r="ACY297" s="14"/>
      <c r="ACZ297" s="14"/>
      <c r="ADA297" s="14"/>
      <c r="ADB297" s="14"/>
      <c r="ADC297" s="14"/>
      <c r="ADD297" s="14"/>
      <c r="ADE297" s="14"/>
      <c r="ADF297" s="14"/>
      <c r="ADG297" s="14"/>
      <c r="ADH297" s="14"/>
      <c r="ADI297" s="14"/>
      <c r="ADJ297" s="14"/>
      <c r="ADK297" s="14"/>
      <c r="ADL297" s="14"/>
      <c r="ADM297" s="14"/>
      <c r="ADN297" s="14"/>
      <c r="ADO297" s="14"/>
      <c r="ADP297" s="14"/>
      <c r="ADQ297" s="14"/>
      <c r="ADR297" s="14"/>
      <c r="ADS297" s="14"/>
      <c r="ADT297" s="14"/>
      <c r="ADU297" s="14"/>
      <c r="ADV297" s="14"/>
      <c r="ADW297" s="14"/>
      <c r="ADX297" s="14"/>
      <c r="ADY297" s="14"/>
      <c r="ADZ297" s="14"/>
      <c r="AEA297" s="14"/>
      <c r="AEB297" s="14"/>
      <c r="AEC297" s="14"/>
      <c r="AED297" s="14"/>
      <c r="AEE297" s="14"/>
      <c r="AEF297" s="14"/>
      <c r="AEG297" s="14"/>
      <c r="AEH297" s="14"/>
      <c r="AEI297" s="14"/>
      <c r="AEJ297" s="14"/>
      <c r="AEK297" s="14"/>
      <c r="AEL297" s="14"/>
      <c r="AEM297" s="14"/>
      <c r="AEN297" s="14"/>
      <c r="AEO297" s="14"/>
      <c r="AEP297" s="14"/>
      <c r="AEQ297" s="14"/>
      <c r="AER297" s="14"/>
      <c r="AES297" s="14"/>
      <c r="AET297" s="14"/>
      <c r="AEU297" s="14"/>
      <c r="AEV297" s="14"/>
      <c r="AEW297" s="14"/>
      <c r="AEX297" s="14"/>
      <c r="AEY297" s="14"/>
      <c r="AEZ297" s="14"/>
      <c r="AFA297" s="14"/>
      <c r="AFB297" s="14"/>
      <c r="AFC297" s="14"/>
      <c r="AFD297" s="14"/>
      <c r="AFE297" s="14"/>
      <c r="AFF297" s="14"/>
      <c r="AFG297" s="14"/>
      <c r="AFH297" s="14"/>
      <c r="AFI297" s="14"/>
      <c r="AFJ297" s="14"/>
      <c r="AFK297" s="14"/>
      <c r="AFL297" s="14"/>
      <c r="AFM297" s="14"/>
      <c r="AFN297" s="14"/>
      <c r="AFO297" s="14"/>
      <c r="AFP297" s="14"/>
      <c r="AFQ297" s="14"/>
      <c r="AFR297" s="14"/>
      <c r="AFS297" s="14"/>
      <c r="AFT297" s="14"/>
      <c r="AFU297" s="14"/>
      <c r="AFV297" s="14"/>
      <c r="AFW297" s="14"/>
      <c r="AFX297" s="14"/>
      <c r="AFY297" s="14"/>
      <c r="AFZ297" s="14"/>
      <c r="AGA297" s="14"/>
      <c r="AGB297" s="14"/>
      <c r="AGC297" s="14"/>
      <c r="AGD297" s="14"/>
      <c r="AGE297" s="14"/>
      <c r="AGF297" s="14"/>
      <c r="AGG297" s="14"/>
      <c r="AGH297" s="14"/>
      <c r="AGI297" s="14"/>
      <c r="AGJ297" s="14"/>
      <c r="AGK297" s="14"/>
      <c r="AGL297" s="14"/>
      <c r="AGM297" s="14"/>
      <c r="AGN297" s="14"/>
      <c r="AGO297" s="14"/>
      <c r="AGP297" s="14"/>
      <c r="AGQ297" s="14"/>
      <c r="AGR297" s="14"/>
      <c r="AGS297" s="14"/>
      <c r="AGT297" s="14"/>
      <c r="AGU297" s="14"/>
      <c r="AGV297" s="14"/>
      <c r="AGW297" s="14"/>
      <c r="AGX297" s="14"/>
      <c r="AGY297" s="14"/>
      <c r="AGZ297" s="14"/>
      <c r="AHA297" s="14"/>
      <c r="AHB297" s="14"/>
      <c r="AHC297" s="14"/>
      <c r="AHD297" s="14"/>
      <c r="AHE297" s="14"/>
      <c r="AHF297" s="14"/>
      <c r="AHG297" s="14"/>
      <c r="AHH297" s="14"/>
      <c r="AHI297" s="14"/>
      <c r="AHJ297" s="14"/>
      <c r="AHK297" s="14"/>
      <c r="AHL297" s="14"/>
      <c r="AHM297" s="14"/>
      <c r="AHN297" s="14"/>
      <c r="AHO297" s="14"/>
      <c r="AHP297" s="14"/>
      <c r="AHQ297" s="14"/>
      <c r="AHR297" s="14"/>
      <c r="AHS297" s="14"/>
      <c r="AHT297" s="14"/>
      <c r="AHU297" s="14"/>
      <c r="AHV297" s="14"/>
      <c r="AHW297" s="14"/>
      <c r="AHX297" s="14"/>
      <c r="AHY297" s="14"/>
      <c r="AHZ297" s="14"/>
      <c r="AIA297" s="14"/>
      <c r="AIB297" s="14"/>
      <c r="AIC297" s="14"/>
      <c r="AID297" s="14"/>
      <c r="AIE297" s="14"/>
      <c r="AIF297" s="14"/>
      <c r="AIG297" s="14"/>
      <c r="AIH297" s="14"/>
      <c r="AII297" s="14"/>
      <c r="AIJ297" s="14"/>
      <c r="AIK297" s="14"/>
      <c r="AIL297" s="14"/>
      <c r="AIM297" s="14"/>
      <c r="AIN297" s="14"/>
      <c r="AIO297" s="14"/>
      <c r="AIP297" s="14"/>
      <c r="AIQ297" s="14"/>
      <c r="AIR297" s="14"/>
      <c r="AIS297" s="14"/>
      <c r="AIT297" s="14"/>
      <c r="AIU297" s="14"/>
      <c r="AIV297" s="14"/>
      <c r="AIW297" s="14"/>
      <c r="AIX297" s="14"/>
      <c r="AIY297" s="14"/>
      <c r="AIZ297" s="14"/>
      <c r="AJA297" s="14"/>
      <c r="AJB297" s="14"/>
      <c r="AJC297" s="14"/>
      <c r="AJD297" s="14"/>
      <c r="AJE297" s="14"/>
      <c r="AJF297" s="14"/>
      <c r="AJG297" s="14"/>
      <c r="AJH297" s="14"/>
      <c r="AJI297" s="14"/>
      <c r="AJJ297" s="14"/>
      <c r="AJK297" s="14"/>
      <c r="AJL297" s="14"/>
      <c r="AJM297" s="14"/>
      <c r="AJN297" s="14"/>
      <c r="AJO297" s="14"/>
      <c r="AJP297" s="14"/>
      <c r="AJQ297" s="14"/>
      <c r="AJR297" s="14"/>
      <c r="AJS297" s="14"/>
      <c r="AJT297" s="14"/>
      <c r="AJU297" s="14"/>
      <c r="AJV297" s="14"/>
      <c r="AJW297" s="14"/>
      <c r="AJX297" s="14"/>
      <c r="AJY297" s="14"/>
      <c r="AJZ297" s="14"/>
      <c r="AKA297" s="14"/>
      <c r="AKB297" s="14"/>
      <c r="AKC297" s="14"/>
      <c r="AKD297" s="14"/>
      <c r="AKE297" s="14"/>
      <c r="AKF297" s="14"/>
      <c r="AKG297" s="14"/>
      <c r="AKH297" s="14"/>
      <c r="AKI297" s="14"/>
      <c r="AKJ297" s="14"/>
      <c r="AKK297" s="14"/>
      <c r="AKL297" s="14"/>
      <c r="AKM297" s="14"/>
      <c r="AKN297" s="14"/>
      <c r="AKO297" s="14"/>
      <c r="AKP297" s="14"/>
      <c r="AKQ297" s="14"/>
      <c r="AKR297" s="14"/>
      <c r="AKS297" s="14"/>
      <c r="AKT297" s="14"/>
      <c r="AKU297" s="14"/>
      <c r="AKV297" s="14"/>
      <c r="AKW297" s="14"/>
      <c r="AKX297" s="14"/>
      <c r="AKY297" s="14"/>
      <c r="AKZ297" s="14"/>
      <c r="ALA297" s="14"/>
      <c r="ALB297" s="14"/>
      <c r="ALC297" s="14"/>
      <c r="ALD297" s="14"/>
      <c r="ALE297" s="14"/>
      <c r="ALF297" s="14"/>
      <c r="ALG297" s="14"/>
      <c r="ALH297" s="14"/>
      <c r="ALI297" s="14"/>
      <c r="ALJ297" s="14"/>
      <c r="ALK297" s="14"/>
      <c r="ALL297" s="14"/>
      <c r="ALM297" s="14"/>
      <c r="ALN297" s="14"/>
      <c r="ALO297" s="14"/>
      <c r="ALP297" s="14"/>
      <c r="ALQ297" s="14"/>
      <c r="ALR297" s="14"/>
      <c r="ALS297" s="14"/>
      <c r="ALT297" s="14"/>
      <c r="ALU297" s="14"/>
      <c r="ALV297" s="14"/>
      <c r="ALW297" s="14"/>
      <c r="ALX297" s="14"/>
      <c r="ALY297" s="14"/>
      <c r="ALZ297" s="14"/>
      <c r="AMA297" s="14"/>
      <c r="AMB297" s="14"/>
      <c r="AMC297" s="14"/>
      <c r="AMD297" s="14"/>
      <c r="AME297" s="14"/>
      <c r="AMF297" s="14"/>
      <c r="AMG297" s="14"/>
      <c r="AMH297" s="14"/>
      <c r="AMI297" s="14"/>
      <c r="AMJ297" s="14"/>
      <c r="AMK297" s="14"/>
      <c r="AML297" s="14"/>
      <c r="AMM297" s="14"/>
      <c r="AMN297" s="14"/>
      <c r="AMO297" s="14"/>
      <c r="AMP297" s="14"/>
      <c r="AMQ297" s="14"/>
      <c r="AMR297" s="14"/>
      <c r="AMS297" s="14"/>
      <c r="AMT297" s="14"/>
      <c r="AMU297" s="14"/>
      <c r="AMV297" s="14"/>
      <c r="AMW297" s="14"/>
      <c r="AMX297" s="14"/>
      <c r="AMY297" s="14"/>
      <c r="AMZ297" s="14"/>
      <c r="ANA297" s="14"/>
      <c r="ANB297" s="14"/>
      <c r="ANC297" s="14"/>
      <c r="AND297" s="14"/>
      <c r="ANE297" s="14"/>
      <c r="ANF297" s="14"/>
      <c r="ANG297" s="14"/>
      <c r="ANH297" s="14"/>
      <c r="ANI297" s="14"/>
      <c r="ANJ297" s="14"/>
      <c r="ANK297" s="14"/>
      <c r="ANL297" s="14"/>
      <c r="ANM297" s="14"/>
      <c r="ANN297" s="14"/>
      <c r="ANO297" s="14"/>
      <c r="ANP297" s="14"/>
      <c r="ANQ297" s="14"/>
      <c r="ANR297" s="14"/>
      <c r="ANS297" s="14"/>
      <c r="ANT297" s="14"/>
      <c r="ANU297" s="14"/>
      <c r="ANV297" s="14"/>
      <c r="ANW297" s="14"/>
      <c r="ANX297" s="14"/>
      <c r="ANY297" s="14"/>
      <c r="ANZ297" s="14"/>
      <c r="AOA297" s="14"/>
      <c r="AOB297" s="14"/>
      <c r="AOC297" s="14"/>
      <c r="AOD297" s="14"/>
      <c r="AOE297" s="14"/>
      <c r="AOF297" s="14"/>
      <c r="AOG297" s="14"/>
      <c r="AOH297" s="14"/>
      <c r="AOI297" s="14"/>
      <c r="AOJ297" s="14"/>
      <c r="AOK297" s="14"/>
      <c r="AOL297" s="14"/>
      <c r="AOM297" s="14"/>
      <c r="AON297" s="14"/>
      <c r="AOO297" s="14"/>
      <c r="AOP297" s="14"/>
      <c r="AOQ297" s="14"/>
      <c r="AOR297" s="14"/>
      <c r="AOS297" s="14"/>
      <c r="AOT297" s="14"/>
      <c r="AOU297" s="14"/>
      <c r="AOV297" s="14"/>
      <c r="AOW297" s="14"/>
      <c r="AOX297" s="14"/>
      <c r="AOY297" s="14"/>
      <c r="AOZ297" s="14"/>
      <c r="APA297" s="14"/>
      <c r="APB297" s="14"/>
      <c r="APC297" s="14"/>
      <c r="APD297" s="14"/>
      <c r="APE297" s="14"/>
      <c r="APF297" s="14"/>
      <c r="APG297" s="14"/>
      <c r="APH297" s="14"/>
      <c r="API297" s="14"/>
      <c r="APJ297" s="14"/>
      <c r="APK297" s="14"/>
      <c r="APL297" s="14"/>
      <c r="APM297" s="14"/>
      <c r="APN297" s="14"/>
      <c r="APO297" s="14"/>
      <c r="APP297" s="14"/>
      <c r="APQ297" s="14"/>
      <c r="APR297" s="14"/>
      <c r="APS297" s="14"/>
      <c r="APT297" s="14"/>
      <c r="APU297" s="14"/>
      <c r="APV297" s="14"/>
      <c r="APW297" s="14"/>
      <c r="APX297" s="14"/>
      <c r="APY297" s="14"/>
      <c r="APZ297" s="14"/>
      <c r="AQA297" s="14"/>
      <c r="AQB297" s="14"/>
      <c r="AQC297" s="14"/>
      <c r="AQD297" s="14"/>
      <c r="AQE297" s="14"/>
      <c r="AQF297" s="14"/>
      <c r="AQG297" s="14"/>
      <c r="AQH297" s="14"/>
      <c r="AQI297" s="14"/>
      <c r="AQJ297" s="14"/>
      <c r="AQK297" s="14"/>
      <c r="AQL297" s="14"/>
      <c r="AQM297" s="14"/>
      <c r="AQN297" s="14"/>
      <c r="AQO297" s="14"/>
      <c r="AQP297" s="14"/>
      <c r="AQQ297" s="14"/>
      <c r="AQR297" s="14"/>
      <c r="AQS297" s="14"/>
      <c r="AQT297" s="14"/>
      <c r="AQU297" s="14"/>
      <c r="AQV297" s="14"/>
      <c r="AQW297" s="14"/>
      <c r="AQX297" s="14"/>
      <c r="AQY297" s="14"/>
      <c r="AQZ297" s="14"/>
      <c r="ARA297" s="14"/>
      <c r="ARB297" s="14"/>
      <c r="ARC297" s="14"/>
      <c r="ARD297" s="14"/>
      <c r="ARE297" s="14"/>
      <c r="ARF297" s="14"/>
      <c r="ARG297" s="14"/>
      <c r="ARH297" s="14"/>
      <c r="ARI297" s="14"/>
      <c r="ARJ297" s="14"/>
      <c r="ARK297" s="14"/>
      <c r="ARL297" s="14"/>
      <c r="ARM297" s="14"/>
      <c r="ARN297" s="14"/>
      <c r="ARO297" s="14"/>
      <c r="ARP297" s="14"/>
      <c r="ARQ297" s="14"/>
      <c r="ARR297" s="14"/>
      <c r="ARS297" s="14"/>
      <c r="ART297" s="14"/>
      <c r="ARU297" s="14"/>
      <c r="ARV297" s="14"/>
      <c r="ARW297" s="14"/>
      <c r="ARX297" s="14"/>
      <c r="ARY297" s="14"/>
      <c r="ARZ297" s="14"/>
      <c r="ASA297" s="14"/>
      <c r="ASB297" s="14"/>
      <c r="ASC297" s="14"/>
      <c r="ASD297" s="14"/>
      <c r="ASE297" s="14"/>
      <c r="ASF297" s="14"/>
      <c r="ASG297" s="14"/>
      <c r="ASH297" s="14"/>
      <c r="ASI297" s="14"/>
      <c r="ASJ297" s="14"/>
      <c r="ASK297" s="14"/>
      <c r="ASL297" s="14"/>
      <c r="ASM297" s="14"/>
      <c r="ASN297" s="14"/>
      <c r="ASO297" s="14"/>
      <c r="ASP297" s="14"/>
      <c r="ASQ297" s="14"/>
      <c r="ASR297" s="14"/>
      <c r="ASS297" s="14"/>
      <c r="AST297" s="14"/>
      <c r="ASU297" s="14"/>
      <c r="ASV297" s="14"/>
      <c r="ASW297" s="14"/>
      <c r="ASX297" s="14"/>
      <c r="ASY297" s="14"/>
      <c r="ASZ297" s="14"/>
      <c r="ATA297" s="14"/>
      <c r="ATB297" s="14"/>
      <c r="ATC297" s="14"/>
      <c r="ATD297" s="14"/>
    </row>
    <row r="298" spans="63:1200">
      <c r="BK298" s="14" t="str">
        <f t="shared" si="2118"/>
        <v/>
      </c>
      <c r="ABO298" s="14"/>
      <c r="ABP298" s="14"/>
      <c r="ABQ298" s="14"/>
      <c r="ABR298" s="14"/>
      <c r="ABS298" s="14"/>
      <c r="ABT298" s="14"/>
      <c r="ABU298" s="14"/>
      <c r="ABV298" s="14"/>
      <c r="ABW298" s="14"/>
      <c r="ABX298" s="14"/>
      <c r="ABY298" s="14"/>
      <c r="ABZ298" s="14"/>
      <c r="ACA298" s="14"/>
      <c r="ACB298" s="14"/>
      <c r="ACC298" s="14"/>
      <c r="ACD298" s="14"/>
      <c r="ACE298" s="14"/>
      <c r="ACF298" s="14"/>
      <c r="ACG298" s="14"/>
      <c r="ACH298" s="14"/>
      <c r="ACI298" s="14"/>
      <c r="ACJ298" s="14"/>
      <c r="ACK298" s="14"/>
      <c r="ACL298" s="14"/>
      <c r="ACM298" s="14"/>
      <c r="ACN298" s="14"/>
      <c r="ACO298" s="14"/>
      <c r="ACP298" s="14"/>
      <c r="ACQ298" s="14"/>
      <c r="ACR298" s="14"/>
      <c r="ACS298" s="14"/>
      <c r="ACT298" s="14"/>
      <c r="ACU298" s="14"/>
      <c r="ACV298" s="14"/>
      <c r="ACW298" s="14"/>
      <c r="ACX298" s="14"/>
      <c r="ACY298" s="14"/>
      <c r="ACZ298" s="14"/>
      <c r="ADA298" s="14"/>
      <c r="ADB298" s="14"/>
      <c r="ADC298" s="14"/>
      <c r="ADD298" s="14"/>
      <c r="ADE298" s="14"/>
      <c r="ADF298" s="14"/>
      <c r="ADG298" s="14"/>
      <c r="ADH298" s="14"/>
      <c r="ADI298" s="14"/>
      <c r="ADJ298" s="14"/>
      <c r="ADK298" s="14"/>
      <c r="ADL298" s="14"/>
      <c r="ADM298" s="14"/>
      <c r="ADN298" s="14"/>
      <c r="ADO298" s="14"/>
      <c r="ADP298" s="14"/>
      <c r="ADQ298" s="14"/>
      <c r="ADR298" s="14"/>
      <c r="ADS298" s="14"/>
      <c r="ADT298" s="14"/>
      <c r="ADU298" s="14"/>
      <c r="ADV298" s="14"/>
      <c r="ADW298" s="14"/>
      <c r="ADX298" s="14"/>
      <c r="ADY298" s="14"/>
      <c r="ADZ298" s="14"/>
      <c r="AEA298" s="14"/>
      <c r="AEB298" s="14"/>
      <c r="AEC298" s="14"/>
      <c r="AED298" s="14"/>
      <c r="AEE298" s="14"/>
      <c r="AEF298" s="14"/>
      <c r="AEG298" s="14"/>
      <c r="AEH298" s="14"/>
      <c r="AEI298" s="14"/>
      <c r="AEJ298" s="14"/>
      <c r="AEK298" s="14"/>
      <c r="AEL298" s="14"/>
      <c r="AEM298" s="14"/>
      <c r="AEN298" s="14"/>
      <c r="AEO298" s="14"/>
      <c r="AEP298" s="14"/>
      <c r="AEQ298" s="14"/>
      <c r="AER298" s="14"/>
      <c r="AES298" s="14"/>
      <c r="AET298" s="14"/>
      <c r="AEU298" s="14"/>
      <c r="AEV298" s="14"/>
      <c r="AEW298" s="14"/>
      <c r="AEX298" s="14"/>
      <c r="AEY298" s="14"/>
      <c r="AEZ298" s="14"/>
      <c r="AFA298" s="14"/>
      <c r="AFB298" s="14"/>
      <c r="AFC298" s="14"/>
      <c r="AFD298" s="14"/>
      <c r="AFE298" s="14"/>
      <c r="AFF298" s="14"/>
      <c r="AFG298" s="14"/>
      <c r="AFH298" s="14"/>
      <c r="AFI298" s="14"/>
      <c r="AFJ298" s="14"/>
      <c r="AFK298" s="14"/>
      <c r="AFL298" s="14"/>
      <c r="AFM298" s="14"/>
      <c r="AFN298" s="14"/>
      <c r="AFO298" s="14"/>
      <c r="AFP298" s="14"/>
      <c r="AFQ298" s="14"/>
      <c r="AFR298" s="14"/>
      <c r="AFS298" s="14"/>
      <c r="AFT298" s="14"/>
      <c r="AFU298" s="14"/>
      <c r="AFV298" s="14"/>
      <c r="AFW298" s="14"/>
      <c r="AFX298" s="14"/>
      <c r="AFY298" s="14"/>
      <c r="AFZ298" s="14"/>
      <c r="AGA298" s="14"/>
      <c r="AGB298" s="14"/>
      <c r="AGC298" s="14"/>
      <c r="AGD298" s="14"/>
      <c r="AGE298" s="14"/>
      <c r="AGF298" s="14"/>
      <c r="AGG298" s="14"/>
      <c r="AGH298" s="14"/>
      <c r="AGI298" s="14"/>
      <c r="AGJ298" s="14"/>
      <c r="AGK298" s="14"/>
      <c r="AGL298" s="14"/>
      <c r="AGM298" s="14"/>
      <c r="AGN298" s="14"/>
      <c r="AGO298" s="14"/>
      <c r="AGP298" s="14"/>
      <c r="AGQ298" s="14"/>
      <c r="AGR298" s="14"/>
      <c r="AGS298" s="14"/>
      <c r="AGT298" s="14"/>
      <c r="AGU298" s="14"/>
      <c r="AGV298" s="14"/>
      <c r="AGW298" s="14"/>
      <c r="AGX298" s="14"/>
      <c r="AGY298" s="14"/>
      <c r="AGZ298" s="14"/>
      <c r="AHA298" s="14"/>
      <c r="AHB298" s="14"/>
      <c r="AHC298" s="14"/>
      <c r="AHD298" s="14"/>
      <c r="AHE298" s="14"/>
      <c r="AHF298" s="14"/>
      <c r="AHG298" s="14"/>
      <c r="AHH298" s="14"/>
      <c r="AHI298" s="14"/>
      <c r="AHJ298" s="14"/>
      <c r="AHK298" s="14"/>
      <c r="AHL298" s="14"/>
      <c r="AHM298" s="14"/>
      <c r="AHN298" s="14"/>
      <c r="AHO298" s="14"/>
      <c r="AHP298" s="14"/>
      <c r="AHQ298" s="14"/>
      <c r="AHR298" s="14"/>
      <c r="AHS298" s="14"/>
      <c r="AHT298" s="14"/>
      <c r="AHU298" s="14"/>
      <c r="AHV298" s="14"/>
      <c r="AHW298" s="14"/>
      <c r="AHX298" s="14"/>
      <c r="AHY298" s="14"/>
      <c r="AHZ298" s="14"/>
      <c r="AIA298" s="14"/>
      <c r="AIB298" s="14"/>
      <c r="AIC298" s="14"/>
      <c r="AID298" s="14"/>
      <c r="AIE298" s="14"/>
      <c r="AIF298" s="14"/>
      <c r="AIG298" s="14"/>
      <c r="AIH298" s="14"/>
      <c r="AII298" s="14"/>
      <c r="AIJ298" s="14"/>
      <c r="AIK298" s="14"/>
      <c r="AIL298" s="14"/>
      <c r="AIM298" s="14"/>
      <c r="AIN298" s="14"/>
      <c r="AIO298" s="14"/>
      <c r="AIP298" s="14"/>
      <c r="AIQ298" s="14"/>
      <c r="AIR298" s="14"/>
      <c r="AIS298" s="14"/>
      <c r="AIT298" s="14"/>
      <c r="AIU298" s="14"/>
      <c r="AIV298" s="14"/>
      <c r="AIW298" s="14"/>
      <c r="AIX298" s="14"/>
      <c r="AIY298" s="14"/>
      <c r="AIZ298" s="14"/>
      <c r="AJA298" s="14"/>
      <c r="AJB298" s="14"/>
      <c r="AJC298" s="14"/>
      <c r="AJD298" s="14"/>
      <c r="AJE298" s="14"/>
      <c r="AJF298" s="14"/>
      <c r="AJG298" s="14"/>
      <c r="AJH298" s="14"/>
      <c r="AJI298" s="14"/>
      <c r="AJJ298" s="14"/>
      <c r="AJK298" s="14"/>
      <c r="AJL298" s="14"/>
      <c r="AJM298" s="14"/>
      <c r="AJN298" s="14"/>
      <c r="AJO298" s="14"/>
      <c r="AJP298" s="14"/>
      <c r="AJQ298" s="14"/>
      <c r="AJR298" s="14"/>
      <c r="AJS298" s="14"/>
      <c r="AJT298" s="14"/>
      <c r="AJU298" s="14"/>
      <c r="AJV298" s="14"/>
      <c r="AJW298" s="14"/>
      <c r="AJX298" s="14"/>
      <c r="AJY298" s="14"/>
      <c r="AJZ298" s="14"/>
      <c r="AKA298" s="14"/>
      <c r="AKB298" s="14"/>
      <c r="AKC298" s="14"/>
      <c r="AKD298" s="14"/>
      <c r="AKE298" s="14"/>
      <c r="AKF298" s="14"/>
      <c r="AKG298" s="14"/>
      <c r="AKH298" s="14"/>
      <c r="AKI298" s="14"/>
      <c r="AKJ298" s="14"/>
      <c r="AKK298" s="14"/>
      <c r="AKL298" s="14"/>
      <c r="AKM298" s="14"/>
      <c r="AKN298" s="14"/>
      <c r="AKO298" s="14"/>
      <c r="AKP298" s="14"/>
      <c r="AKQ298" s="14"/>
      <c r="AKR298" s="14"/>
      <c r="AKS298" s="14"/>
      <c r="AKT298" s="14"/>
      <c r="AKU298" s="14"/>
      <c r="AKV298" s="14"/>
      <c r="AKW298" s="14"/>
      <c r="AKX298" s="14"/>
      <c r="AKY298" s="14"/>
      <c r="AKZ298" s="14"/>
      <c r="ALA298" s="14"/>
      <c r="ALB298" s="14"/>
      <c r="ALC298" s="14"/>
      <c r="ALD298" s="14"/>
      <c r="ALE298" s="14"/>
      <c r="ALF298" s="14"/>
      <c r="ALG298" s="14"/>
      <c r="ALH298" s="14"/>
      <c r="ALI298" s="14"/>
      <c r="ALJ298" s="14"/>
      <c r="ALK298" s="14"/>
      <c r="ALL298" s="14"/>
      <c r="ALM298" s="14"/>
      <c r="ALN298" s="14"/>
      <c r="ALO298" s="14"/>
      <c r="ALP298" s="14"/>
      <c r="ALQ298" s="14"/>
      <c r="ALR298" s="14"/>
      <c r="ALS298" s="14"/>
      <c r="ALT298" s="14"/>
      <c r="ALU298" s="14"/>
      <c r="ALV298" s="14"/>
      <c r="ALW298" s="14"/>
      <c r="ALX298" s="14"/>
      <c r="ALY298" s="14"/>
      <c r="ALZ298" s="14"/>
      <c r="AMA298" s="14"/>
      <c r="AMB298" s="14"/>
      <c r="AMC298" s="14"/>
      <c r="AMD298" s="14"/>
      <c r="AME298" s="14"/>
      <c r="AMF298" s="14"/>
      <c r="AMG298" s="14"/>
      <c r="AMH298" s="14"/>
      <c r="AMI298" s="14"/>
      <c r="AMJ298" s="14"/>
      <c r="AMK298" s="14"/>
      <c r="AML298" s="14"/>
      <c r="AMM298" s="14"/>
      <c r="AMN298" s="14"/>
      <c r="AMO298" s="14"/>
      <c r="AMP298" s="14"/>
      <c r="AMQ298" s="14"/>
      <c r="AMR298" s="14"/>
      <c r="AMS298" s="14"/>
      <c r="AMT298" s="14"/>
      <c r="AMU298" s="14"/>
      <c r="AMV298" s="14"/>
      <c r="AMW298" s="14"/>
      <c r="AMX298" s="14"/>
      <c r="AMY298" s="14"/>
      <c r="AMZ298" s="14"/>
      <c r="ANA298" s="14"/>
      <c r="ANB298" s="14"/>
      <c r="ANC298" s="14"/>
      <c r="AND298" s="14"/>
      <c r="ANE298" s="14"/>
      <c r="ANF298" s="14"/>
      <c r="ANG298" s="14"/>
      <c r="ANH298" s="14"/>
      <c r="ANI298" s="14"/>
      <c r="ANJ298" s="14"/>
      <c r="ANK298" s="14"/>
      <c r="ANL298" s="14"/>
      <c r="ANM298" s="14"/>
      <c r="ANN298" s="14"/>
      <c r="ANO298" s="14"/>
      <c r="ANP298" s="14"/>
      <c r="ANQ298" s="14"/>
      <c r="ANR298" s="14"/>
      <c r="ANS298" s="14"/>
      <c r="ANT298" s="14"/>
      <c r="ANU298" s="14"/>
      <c r="ANV298" s="14"/>
      <c r="ANW298" s="14"/>
      <c r="ANX298" s="14"/>
      <c r="ANY298" s="14"/>
      <c r="ANZ298" s="14"/>
      <c r="AOA298" s="14"/>
      <c r="AOB298" s="14"/>
      <c r="AOC298" s="14"/>
      <c r="AOD298" s="14"/>
      <c r="AOE298" s="14"/>
      <c r="AOF298" s="14"/>
      <c r="AOG298" s="14"/>
      <c r="AOH298" s="14"/>
      <c r="AOI298" s="14"/>
      <c r="AOJ298" s="14"/>
      <c r="AOK298" s="14"/>
      <c r="AOL298" s="14"/>
      <c r="AOM298" s="14"/>
      <c r="AON298" s="14"/>
      <c r="AOO298" s="14"/>
      <c r="AOP298" s="14"/>
      <c r="AOQ298" s="14"/>
      <c r="AOR298" s="14"/>
      <c r="AOS298" s="14"/>
      <c r="AOT298" s="14"/>
      <c r="AOU298" s="14"/>
      <c r="AOV298" s="14"/>
      <c r="AOW298" s="14"/>
      <c r="AOX298" s="14"/>
      <c r="AOY298" s="14"/>
      <c r="AOZ298" s="14"/>
      <c r="APA298" s="14"/>
      <c r="APB298" s="14"/>
      <c r="APC298" s="14"/>
      <c r="APD298" s="14"/>
      <c r="APE298" s="14"/>
      <c r="APF298" s="14"/>
      <c r="APG298" s="14"/>
      <c r="APH298" s="14"/>
      <c r="API298" s="14"/>
      <c r="APJ298" s="14"/>
      <c r="APK298" s="14"/>
      <c r="APL298" s="14"/>
      <c r="APM298" s="14"/>
      <c r="APN298" s="14"/>
      <c r="APO298" s="14"/>
      <c r="APP298" s="14"/>
      <c r="APQ298" s="14"/>
      <c r="APR298" s="14"/>
      <c r="APS298" s="14"/>
      <c r="APT298" s="14"/>
      <c r="APU298" s="14"/>
      <c r="APV298" s="14"/>
      <c r="APW298" s="14"/>
      <c r="APX298" s="14"/>
      <c r="APY298" s="14"/>
      <c r="APZ298" s="14"/>
      <c r="AQA298" s="14"/>
      <c r="AQB298" s="14"/>
      <c r="AQC298" s="14"/>
      <c r="AQD298" s="14"/>
      <c r="AQE298" s="14"/>
      <c r="AQF298" s="14"/>
      <c r="AQG298" s="14"/>
      <c r="AQH298" s="14"/>
      <c r="AQI298" s="14"/>
      <c r="AQJ298" s="14"/>
      <c r="AQK298" s="14"/>
      <c r="AQL298" s="14"/>
      <c r="AQM298" s="14"/>
      <c r="AQN298" s="14"/>
      <c r="AQO298" s="14"/>
      <c r="AQP298" s="14"/>
      <c r="AQQ298" s="14"/>
      <c r="AQR298" s="14"/>
      <c r="AQS298" s="14"/>
      <c r="AQT298" s="14"/>
      <c r="AQU298" s="14"/>
      <c r="AQV298" s="14"/>
      <c r="AQW298" s="14"/>
      <c r="AQX298" s="14"/>
      <c r="AQY298" s="14"/>
      <c r="AQZ298" s="14"/>
      <c r="ARA298" s="14"/>
      <c r="ARB298" s="14"/>
      <c r="ARC298" s="14"/>
      <c r="ARD298" s="14"/>
      <c r="ARE298" s="14"/>
      <c r="ARF298" s="14"/>
      <c r="ARG298" s="14"/>
      <c r="ARH298" s="14"/>
      <c r="ARI298" s="14"/>
      <c r="ARJ298" s="14"/>
      <c r="ARK298" s="14"/>
      <c r="ARL298" s="14"/>
      <c r="ARM298" s="14"/>
      <c r="ARN298" s="14"/>
      <c r="ARO298" s="14"/>
      <c r="ARP298" s="14"/>
      <c r="ARQ298" s="14"/>
      <c r="ARR298" s="14"/>
      <c r="ARS298" s="14"/>
      <c r="ART298" s="14"/>
      <c r="ARU298" s="14"/>
      <c r="ARV298" s="14"/>
      <c r="ARW298" s="14"/>
      <c r="ARX298" s="14"/>
      <c r="ARY298" s="14"/>
      <c r="ARZ298" s="14"/>
      <c r="ASA298" s="14"/>
      <c r="ASB298" s="14"/>
      <c r="ASC298" s="14"/>
      <c r="ASD298" s="14"/>
      <c r="ASE298" s="14"/>
      <c r="ASF298" s="14"/>
      <c r="ASG298" s="14"/>
      <c r="ASH298" s="14"/>
      <c r="ASI298" s="14"/>
      <c r="ASJ298" s="14"/>
      <c r="ASK298" s="14"/>
      <c r="ASL298" s="14"/>
      <c r="ASM298" s="14"/>
      <c r="ASN298" s="14"/>
      <c r="ASO298" s="14"/>
      <c r="ASP298" s="14"/>
      <c r="ASQ298" s="14"/>
      <c r="ASR298" s="14"/>
      <c r="ASS298" s="14"/>
      <c r="AST298" s="14"/>
      <c r="ASU298" s="14"/>
      <c r="ASV298" s="14"/>
      <c r="ASW298" s="14"/>
      <c r="ASX298" s="14"/>
      <c r="ASY298" s="14"/>
      <c r="ASZ298" s="14"/>
      <c r="ATA298" s="14"/>
      <c r="ATB298" s="14"/>
      <c r="ATC298" s="14"/>
      <c r="ATD298" s="14"/>
    </row>
    <row r="299" spans="63:1200">
      <c r="BK299" s="14" t="str">
        <f t="shared" si="2118"/>
        <v/>
      </c>
      <c r="ABO299" s="14"/>
      <c r="ABP299" s="14"/>
      <c r="ABQ299" s="14"/>
      <c r="ABR299" s="14"/>
      <c r="ABS299" s="14"/>
      <c r="ABT299" s="14"/>
      <c r="ABU299" s="14"/>
      <c r="ABV299" s="14"/>
      <c r="ABW299" s="14"/>
      <c r="ABX299" s="14"/>
      <c r="ABY299" s="14"/>
      <c r="ABZ299" s="14"/>
      <c r="ACA299" s="14"/>
      <c r="ACB299" s="14"/>
      <c r="ACC299" s="14"/>
      <c r="ACD299" s="14"/>
      <c r="ACE299" s="14"/>
      <c r="ACF299" s="14"/>
      <c r="ACG299" s="14"/>
      <c r="ACH299" s="14"/>
      <c r="ACI299" s="14"/>
      <c r="ACJ299" s="14"/>
      <c r="ACK299" s="14"/>
      <c r="ACL299" s="14"/>
      <c r="ACM299" s="14"/>
      <c r="ACN299" s="14"/>
      <c r="ACO299" s="14"/>
      <c r="ACP299" s="14"/>
      <c r="ACQ299" s="14"/>
      <c r="ACR299" s="14"/>
      <c r="ACS299" s="14"/>
      <c r="ACT299" s="14"/>
      <c r="ACU299" s="14"/>
      <c r="ACV299" s="14"/>
      <c r="ACW299" s="14"/>
      <c r="ACX299" s="14"/>
      <c r="ACY299" s="14"/>
      <c r="ACZ299" s="14"/>
      <c r="ADA299" s="14"/>
      <c r="ADB299" s="14"/>
      <c r="ADC299" s="14"/>
      <c r="ADD299" s="14"/>
      <c r="ADE299" s="14"/>
      <c r="ADF299" s="14"/>
      <c r="ADG299" s="14"/>
      <c r="ADH299" s="14"/>
      <c r="ADI299" s="14"/>
      <c r="ADJ299" s="14"/>
      <c r="ADK299" s="14"/>
      <c r="ADL299" s="14"/>
      <c r="ADM299" s="14"/>
      <c r="ADN299" s="14"/>
      <c r="ADO299" s="14"/>
      <c r="ADP299" s="14"/>
      <c r="ADQ299" s="14"/>
      <c r="ADR299" s="14"/>
      <c r="ADS299" s="14"/>
      <c r="ADT299" s="14"/>
      <c r="ADU299" s="14"/>
      <c r="ADV299" s="14"/>
      <c r="ADW299" s="14"/>
      <c r="ADX299" s="14"/>
      <c r="ADY299" s="14"/>
      <c r="ADZ299" s="14"/>
      <c r="AEA299" s="14"/>
      <c r="AEB299" s="14"/>
      <c r="AEC299" s="14"/>
      <c r="AED299" s="14"/>
      <c r="AEE299" s="14"/>
      <c r="AEF299" s="14"/>
      <c r="AEG299" s="14"/>
      <c r="AEH299" s="14"/>
      <c r="AEI299" s="14"/>
      <c r="AEJ299" s="14"/>
      <c r="AEK299" s="14"/>
      <c r="AEL299" s="14"/>
      <c r="AEM299" s="14"/>
      <c r="AEN299" s="14"/>
      <c r="AEO299" s="14"/>
      <c r="AEP299" s="14"/>
      <c r="AEQ299" s="14"/>
      <c r="AER299" s="14"/>
      <c r="AES299" s="14"/>
      <c r="AET299" s="14"/>
      <c r="AEU299" s="14"/>
      <c r="AEV299" s="14"/>
      <c r="AEW299" s="14"/>
      <c r="AEX299" s="14"/>
      <c r="AEY299" s="14"/>
      <c r="AEZ299" s="14"/>
      <c r="AFA299" s="14"/>
      <c r="AFB299" s="14"/>
      <c r="AFC299" s="14"/>
      <c r="AFD299" s="14"/>
      <c r="AFE299" s="14"/>
      <c r="AFF299" s="14"/>
      <c r="AFG299" s="14"/>
      <c r="AFH299" s="14"/>
      <c r="AFI299" s="14"/>
      <c r="AFJ299" s="14"/>
      <c r="AFK299" s="14"/>
      <c r="AFL299" s="14"/>
      <c r="AFM299" s="14"/>
      <c r="AFN299" s="14"/>
      <c r="AFO299" s="14"/>
      <c r="AFP299" s="14"/>
      <c r="AFQ299" s="14"/>
      <c r="AFR299" s="14"/>
      <c r="AFS299" s="14"/>
      <c r="AFT299" s="14"/>
      <c r="AFU299" s="14"/>
      <c r="AFV299" s="14"/>
      <c r="AFW299" s="14"/>
      <c r="AFX299" s="14"/>
      <c r="AFY299" s="14"/>
      <c r="AFZ299" s="14"/>
      <c r="AGA299" s="14"/>
      <c r="AGB299" s="14"/>
      <c r="AGC299" s="14"/>
      <c r="AGD299" s="14"/>
      <c r="AGE299" s="14"/>
      <c r="AGF299" s="14"/>
      <c r="AGG299" s="14"/>
      <c r="AGH299" s="14"/>
      <c r="AGI299" s="14"/>
      <c r="AGJ299" s="14"/>
      <c r="AGK299" s="14"/>
      <c r="AGL299" s="14"/>
      <c r="AGM299" s="14"/>
      <c r="AGN299" s="14"/>
      <c r="AGO299" s="14"/>
      <c r="AGP299" s="14"/>
      <c r="AGQ299" s="14"/>
      <c r="AGR299" s="14"/>
      <c r="AGS299" s="14"/>
      <c r="AGT299" s="14"/>
      <c r="AGU299" s="14"/>
      <c r="AGV299" s="14"/>
      <c r="AGW299" s="14"/>
      <c r="AGX299" s="14"/>
      <c r="AGY299" s="14"/>
      <c r="AGZ299" s="14"/>
      <c r="AHA299" s="14"/>
      <c r="AHB299" s="14"/>
      <c r="AHC299" s="14"/>
      <c r="AHD299" s="14"/>
      <c r="AHE299" s="14"/>
      <c r="AHF299" s="14"/>
      <c r="AHG299" s="14"/>
      <c r="AHH299" s="14"/>
      <c r="AHI299" s="14"/>
      <c r="AHJ299" s="14"/>
      <c r="AHK299" s="14"/>
      <c r="AHL299" s="14"/>
      <c r="AHM299" s="14"/>
      <c r="AHN299" s="14"/>
      <c r="AHO299" s="14"/>
      <c r="AHP299" s="14"/>
      <c r="AHQ299" s="14"/>
      <c r="AHR299" s="14"/>
      <c r="AHS299" s="14"/>
      <c r="AHT299" s="14"/>
      <c r="AHU299" s="14"/>
      <c r="AHV299" s="14"/>
      <c r="AHW299" s="14"/>
      <c r="AHX299" s="14"/>
      <c r="AHY299" s="14"/>
      <c r="AHZ299" s="14"/>
      <c r="AIA299" s="14"/>
      <c r="AIB299" s="14"/>
      <c r="AIC299" s="14"/>
      <c r="AID299" s="14"/>
      <c r="AIE299" s="14"/>
      <c r="AIF299" s="14"/>
      <c r="AIG299" s="14"/>
      <c r="AIH299" s="14"/>
      <c r="AII299" s="14"/>
      <c r="AIJ299" s="14"/>
      <c r="AIK299" s="14"/>
      <c r="AIL299" s="14"/>
      <c r="AIM299" s="14"/>
      <c r="AIN299" s="14"/>
      <c r="AIO299" s="14"/>
      <c r="AIP299" s="14"/>
      <c r="AIQ299" s="14"/>
      <c r="AIR299" s="14"/>
      <c r="AIS299" s="14"/>
      <c r="AIT299" s="14"/>
      <c r="AIU299" s="14"/>
      <c r="AIV299" s="14"/>
      <c r="AIW299" s="14"/>
      <c r="AIX299" s="14"/>
      <c r="AIY299" s="14"/>
      <c r="AIZ299" s="14"/>
      <c r="AJA299" s="14"/>
      <c r="AJB299" s="14"/>
      <c r="AJC299" s="14"/>
      <c r="AJD299" s="14"/>
      <c r="AJE299" s="14"/>
      <c r="AJF299" s="14"/>
      <c r="AJG299" s="14"/>
      <c r="AJH299" s="14"/>
      <c r="AJI299" s="14"/>
      <c r="AJJ299" s="14"/>
      <c r="AJK299" s="14"/>
      <c r="AJL299" s="14"/>
      <c r="AJM299" s="14"/>
      <c r="AJN299" s="14"/>
      <c r="AJO299" s="14"/>
      <c r="AJP299" s="14"/>
      <c r="AJQ299" s="14"/>
      <c r="AJR299" s="14"/>
      <c r="AJS299" s="14"/>
      <c r="AJT299" s="14"/>
      <c r="AJU299" s="14"/>
      <c r="AJV299" s="14"/>
      <c r="AJW299" s="14"/>
      <c r="AJX299" s="14"/>
      <c r="AJY299" s="14"/>
      <c r="AJZ299" s="14"/>
      <c r="AKA299" s="14"/>
      <c r="AKB299" s="14"/>
      <c r="AKC299" s="14"/>
      <c r="AKD299" s="14"/>
      <c r="AKE299" s="14"/>
      <c r="AKF299" s="14"/>
      <c r="AKG299" s="14"/>
      <c r="AKH299" s="14"/>
      <c r="AKI299" s="14"/>
      <c r="AKJ299" s="14"/>
      <c r="AKK299" s="14"/>
      <c r="AKL299" s="14"/>
      <c r="AKM299" s="14"/>
      <c r="AKN299" s="14"/>
      <c r="AKO299" s="14"/>
      <c r="AKP299" s="14"/>
      <c r="AKQ299" s="14"/>
      <c r="AKR299" s="14"/>
      <c r="AKS299" s="14"/>
      <c r="AKT299" s="14"/>
      <c r="AKU299" s="14"/>
      <c r="AKV299" s="14"/>
      <c r="AKW299" s="14"/>
      <c r="AKX299" s="14"/>
      <c r="AKY299" s="14"/>
      <c r="AKZ299" s="14"/>
      <c r="ALA299" s="14"/>
      <c r="ALB299" s="14"/>
      <c r="ALC299" s="14"/>
      <c r="ALD299" s="14"/>
      <c r="ALE299" s="14"/>
      <c r="ALF299" s="14"/>
      <c r="ALG299" s="14"/>
      <c r="ALH299" s="14"/>
      <c r="ALI299" s="14"/>
      <c r="ALJ299" s="14"/>
      <c r="ALK299" s="14"/>
      <c r="ALL299" s="14"/>
      <c r="ALM299" s="14"/>
      <c r="ALN299" s="14"/>
      <c r="ALO299" s="14"/>
      <c r="ALP299" s="14"/>
      <c r="ALQ299" s="14"/>
      <c r="ALR299" s="14"/>
      <c r="ALS299" s="14"/>
      <c r="ALT299" s="14"/>
      <c r="ALU299" s="14"/>
      <c r="ALV299" s="14"/>
      <c r="ALW299" s="14"/>
      <c r="ALX299" s="14"/>
      <c r="ALY299" s="14"/>
      <c r="ALZ299" s="14"/>
      <c r="AMA299" s="14"/>
      <c r="AMB299" s="14"/>
      <c r="AMC299" s="14"/>
      <c r="AMD299" s="14"/>
      <c r="AME299" s="14"/>
      <c r="AMF299" s="14"/>
      <c r="AMG299" s="14"/>
      <c r="AMH299" s="14"/>
      <c r="AMI299" s="14"/>
      <c r="AMJ299" s="14"/>
      <c r="AMK299" s="14"/>
      <c r="AML299" s="14"/>
      <c r="AMM299" s="14"/>
      <c r="AMN299" s="14"/>
      <c r="AMO299" s="14"/>
      <c r="AMP299" s="14"/>
      <c r="AMQ299" s="14"/>
      <c r="AMR299" s="14"/>
      <c r="AMS299" s="14"/>
      <c r="AMT299" s="14"/>
      <c r="AMU299" s="14"/>
      <c r="AMV299" s="14"/>
      <c r="AMW299" s="14"/>
      <c r="AMX299" s="14"/>
      <c r="AMY299" s="14"/>
      <c r="AMZ299" s="14"/>
      <c r="ANA299" s="14"/>
      <c r="ANB299" s="14"/>
      <c r="ANC299" s="14"/>
      <c r="AND299" s="14"/>
      <c r="ANE299" s="14"/>
      <c r="ANF299" s="14"/>
      <c r="ANG299" s="14"/>
      <c r="ANH299" s="14"/>
      <c r="ANI299" s="14"/>
      <c r="ANJ299" s="14"/>
      <c r="ANK299" s="14"/>
      <c r="ANL299" s="14"/>
      <c r="ANM299" s="14"/>
      <c r="ANN299" s="14"/>
      <c r="ANO299" s="14"/>
      <c r="ANP299" s="14"/>
      <c r="ANQ299" s="14"/>
      <c r="ANR299" s="14"/>
      <c r="ANS299" s="14"/>
      <c r="ANT299" s="14"/>
      <c r="ANU299" s="14"/>
      <c r="ANV299" s="14"/>
      <c r="ANW299" s="14"/>
      <c r="ANX299" s="14"/>
      <c r="ANY299" s="14"/>
      <c r="ANZ299" s="14"/>
      <c r="AOA299" s="14"/>
      <c r="AOB299" s="14"/>
      <c r="AOC299" s="14"/>
      <c r="AOD299" s="14"/>
      <c r="AOE299" s="14"/>
      <c r="AOF299" s="14"/>
      <c r="AOG299" s="14"/>
      <c r="AOH299" s="14"/>
      <c r="AOI299" s="14"/>
      <c r="AOJ299" s="14"/>
      <c r="AOK299" s="14"/>
      <c r="AOL299" s="14"/>
      <c r="AOM299" s="14"/>
      <c r="AON299" s="14"/>
      <c r="AOO299" s="14"/>
      <c r="AOP299" s="14"/>
      <c r="AOQ299" s="14"/>
      <c r="AOR299" s="14"/>
      <c r="AOS299" s="14"/>
      <c r="AOT299" s="14"/>
      <c r="AOU299" s="14"/>
      <c r="AOV299" s="14"/>
      <c r="AOW299" s="14"/>
      <c r="AOX299" s="14"/>
      <c r="AOY299" s="14"/>
      <c r="AOZ299" s="14"/>
      <c r="APA299" s="14"/>
      <c r="APB299" s="14"/>
      <c r="APC299" s="14"/>
      <c r="APD299" s="14"/>
      <c r="APE299" s="14"/>
      <c r="APF299" s="14"/>
      <c r="APG299" s="14"/>
      <c r="APH299" s="14"/>
      <c r="API299" s="14"/>
      <c r="APJ299" s="14"/>
      <c r="APK299" s="14"/>
      <c r="APL299" s="14"/>
      <c r="APM299" s="14"/>
      <c r="APN299" s="14"/>
      <c r="APO299" s="14"/>
      <c r="APP299" s="14"/>
      <c r="APQ299" s="14"/>
      <c r="APR299" s="14"/>
      <c r="APS299" s="14"/>
      <c r="APT299" s="14"/>
      <c r="APU299" s="14"/>
      <c r="APV299" s="14"/>
      <c r="APW299" s="14"/>
      <c r="APX299" s="14"/>
      <c r="APY299" s="14"/>
      <c r="APZ299" s="14"/>
      <c r="AQA299" s="14"/>
      <c r="AQB299" s="14"/>
      <c r="AQC299" s="14"/>
      <c r="AQD299" s="14"/>
      <c r="AQE299" s="14"/>
      <c r="AQF299" s="14"/>
      <c r="AQG299" s="14"/>
      <c r="AQH299" s="14"/>
      <c r="AQI299" s="14"/>
      <c r="AQJ299" s="14"/>
      <c r="AQK299" s="14"/>
      <c r="AQL299" s="14"/>
      <c r="AQM299" s="14"/>
      <c r="AQN299" s="14"/>
      <c r="AQO299" s="14"/>
      <c r="AQP299" s="14"/>
      <c r="AQQ299" s="14"/>
      <c r="AQR299" s="14"/>
      <c r="AQS299" s="14"/>
      <c r="AQT299" s="14"/>
      <c r="AQU299" s="14"/>
      <c r="AQV299" s="14"/>
      <c r="AQW299" s="14"/>
      <c r="AQX299" s="14"/>
      <c r="AQY299" s="14"/>
      <c r="AQZ299" s="14"/>
      <c r="ARA299" s="14"/>
      <c r="ARB299" s="14"/>
      <c r="ARC299" s="14"/>
      <c r="ARD299" s="14"/>
      <c r="ARE299" s="14"/>
      <c r="ARF299" s="14"/>
      <c r="ARG299" s="14"/>
      <c r="ARH299" s="14"/>
      <c r="ARI299" s="14"/>
      <c r="ARJ299" s="14"/>
      <c r="ARK299" s="14"/>
      <c r="ARL299" s="14"/>
      <c r="ARM299" s="14"/>
      <c r="ARN299" s="14"/>
      <c r="ARO299" s="14"/>
      <c r="ARP299" s="14"/>
      <c r="ARQ299" s="14"/>
      <c r="ARR299" s="14"/>
      <c r="ARS299" s="14"/>
      <c r="ART299" s="14"/>
      <c r="ARU299" s="14"/>
      <c r="ARV299" s="14"/>
      <c r="ARW299" s="14"/>
      <c r="ARX299" s="14"/>
      <c r="ARY299" s="14"/>
      <c r="ARZ299" s="14"/>
      <c r="ASA299" s="14"/>
      <c r="ASB299" s="14"/>
      <c r="ASC299" s="14"/>
      <c r="ASD299" s="14"/>
      <c r="ASE299" s="14"/>
      <c r="ASF299" s="14"/>
      <c r="ASG299" s="14"/>
      <c r="ASH299" s="14"/>
      <c r="ASI299" s="14"/>
      <c r="ASJ299" s="14"/>
      <c r="ASK299" s="14"/>
      <c r="ASL299" s="14"/>
      <c r="ASM299" s="14"/>
      <c r="ASN299" s="14"/>
      <c r="ASO299" s="14"/>
      <c r="ASP299" s="14"/>
      <c r="ASQ299" s="14"/>
      <c r="ASR299" s="14"/>
      <c r="ASS299" s="14"/>
      <c r="AST299" s="14"/>
      <c r="ASU299" s="14"/>
      <c r="ASV299" s="14"/>
      <c r="ASW299" s="14"/>
      <c r="ASX299" s="14"/>
      <c r="ASY299" s="14"/>
      <c r="ASZ299" s="14"/>
      <c r="ATA299" s="14"/>
      <c r="ATB299" s="14"/>
      <c r="ATC299" s="14"/>
      <c r="ATD299" s="14"/>
    </row>
    <row r="300" spans="63:1200">
      <c r="BK300" s="14" t="str">
        <f t="shared" si="2118"/>
        <v/>
      </c>
      <c r="ABO300" s="14"/>
      <c r="ABP300" s="14"/>
      <c r="ABQ300" s="14"/>
      <c r="ABR300" s="14"/>
      <c r="ABS300" s="14"/>
      <c r="ABT300" s="14"/>
      <c r="ABU300" s="14"/>
      <c r="ABV300" s="14"/>
      <c r="ABW300" s="14"/>
      <c r="ABX300" s="14"/>
      <c r="ABY300" s="14"/>
      <c r="ABZ300" s="14"/>
      <c r="ACA300" s="14"/>
      <c r="ACB300" s="14"/>
      <c r="ACC300" s="14"/>
      <c r="ACD300" s="14"/>
      <c r="ACE300" s="14"/>
      <c r="ACF300" s="14"/>
      <c r="ACG300" s="14"/>
      <c r="ACH300" s="14"/>
      <c r="ACI300" s="14"/>
      <c r="ACJ300" s="14"/>
      <c r="ACK300" s="14"/>
      <c r="ACL300" s="14"/>
      <c r="ACM300" s="14"/>
      <c r="ACN300" s="14"/>
      <c r="ACO300" s="14"/>
      <c r="ACP300" s="14"/>
      <c r="ACQ300" s="14"/>
      <c r="ACR300" s="14"/>
      <c r="ACS300" s="14"/>
      <c r="ACT300" s="14"/>
      <c r="ACU300" s="14"/>
      <c r="ACV300" s="14"/>
      <c r="ACW300" s="14"/>
      <c r="ACX300" s="14"/>
      <c r="ACY300" s="14"/>
      <c r="ACZ300" s="14"/>
      <c r="ADA300" s="14"/>
      <c r="ADB300" s="14"/>
      <c r="ADC300" s="14"/>
      <c r="ADD300" s="14"/>
      <c r="ADE300" s="14"/>
      <c r="ADF300" s="14"/>
      <c r="ADG300" s="14"/>
      <c r="ADH300" s="14"/>
      <c r="ADI300" s="14"/>
      <c r="ADJ300" s="14"/>
      <c r="ADK300" s="14"/>
      <c r="ADL300" s="14"/>
      <c r="ADM300" s="14"/>
      <c r="ADN300" s="14"/>
      <c r="ADO300" s="14"/>
      <c r="ADP300" s="14"/>
      <c r="ADQ300" s="14"/>
      <c r="ADR300" s="14"/>
      <c r="ADS300" s="14"/>
      <c r="ADT300" s="14"/>
      <c r="ADU300" s="14"/>
      <c r="ADV300" s="14"/>
      <c r="ADW300" s="14"/>
      <c r="ADX300" s="14"/>
      <c r="ADY300" s="14"/>
      <c r="ADZ300" s="14"/>
      <c r="AEA300" s="14"/>
      <c r="AEB300" s="14"/>
      <c r="AEC300" s="14"/>
      <c r="AED300" s="14"/>
      <c r="AEE300" s="14"/>
      <c r="AEF300" s="14"/>
      <c r="AEG300" s="14"/>
      <c r="AEH300" s="14"/>
      <c r="AEI300" s="14"/>
      <c r="AEJ300" s="14"/>
      <c r="AEK300" s="14"/>
      <c r="AEL300" s="14"/>
      <c r="AEM300" s="14"/>
      <c r="AEN300" s="14"/>
      <c r="AEO300" s="14"/>
      <c r="AEP300" s="14"/>
      <c r="AEQ300" s="14"/>
      <c r="AER300" s="14"/>
      <c r="AES300" s="14"/>
      <c r="AET300" s="14"/>
      <c r="AEU300" s="14"/>
      <c r="AEV300" s="14"/>
      <c r="AEW300" s="14"/>
      <c r="AEX300" s="14"/>
      <c r="AEY300" s="14"/>
      <c r="AEZ300" s="14"/>
      <c r="AFA300" s="14"/>
      <c r="AFB300" s="14"/>
      <c r="AFC300" s="14"/>
      <c r="AFD300" s="14"/>
      <c r="AFE300" s="14"/>
      <c r="AFF300" s="14"/>
      <c r="AFG300" s="14"/>
      <c r="AFH300" s="14"/>
      <c r="AFI300" s="14"/>
      <c r="AFJ300" s="14"/>
      <c r="AFK300" s="14"/>
      <c r="AFL300" s="14"/>
      <c r="AFM300" s="14"/>
      <c r="AFN300" s="14"/>
      <c r="AFO300" s="14"/>
      <c r="AFP300" s="14"/>
      <c r="AFQ300" s="14"/>
      <c r="AFR300" s="14"/>
      <c r="AFS300" s="14"/>
      <c r="AFT300" s="14"/>
      <c r="AFU300" s="14"/>
      <c r="AFV300" s="14"/>
      <c r="AFW300" s="14"/>
      <c r="AFX300" s="14"/>
      <c r="AFY300" s="14"/>
      <c r="AFZ300" s="14"/>
      <c r="AGA300" s="14"/>
      <c r="AGB300" s="14"/>
      <c r="AGC300" s="14"/>
      <c r="AGD300" s="14"/>
      <c r="AGE300" s="14"/>
      <c r="AGF300" s="14"/>
      <c r="AGG300" s="14"/>
      <c r="AGH300" s="14"/>
      <c r="AGI300" s="14"/>
      <c r="AGJ300" s="14"/>
      <c r="AGK300" s="14"/>
      <c r="AGL300" s="14"/>
      <c r="AGM300" s="14"/>
      <c r="AGN300" s="14"/>
      <c r="AGO300" s="14"/>
      <c r="AGP300" s="14"/>
      <c r="AGQ300" s="14"/>
      <c r="AGR300" s="14"/>
      <c r="AGS300" s="14"/>
      <c r="AGT300" s="14"/>
      <c r="AGU300" s="14"/>
      <c r="AGV300" s="14"/>
      <c r="AGW300" s="14"/>
      <c r="AGX300" s="14"/>
      <c r="AGY300" s="14"/>
      <c r="AGZ300" s="14"/>
      <c r="AHA300" s="14"/>
      <c r="AHB300" s="14"/>
      <c r="AHC300" s="14"/>
      <c r="AHD300" s="14"/>
      <c r="AHE300" s="14"/>
      <c r="AHF300" s="14"/>
      <c r="AHG300" s="14"/>
      <c r="AHH300" s="14"/>
      <c r="AHI300" s="14"/>
      <c r="AHJ300" s="14"/>
      <c r="AHK300" s="14"/>
      <c r="AHL300" s="14"/>
      <c r="AHM300" s="14"/>
      <c r="AHN300" s="14"/>
      <c r="AHO300" s="14"/>
      <c r="AHP300" s="14"/>
      <c r="AHQ300" s="14"/>
      <c r="AHR300" s="14"/>
      <c r="AHS300" s="14"/>
      <c r="AHT300" s="14"/>
      <c r="AHU300" s="14"/>
      <c r="AHV300" s="14"/>
      <c r="AHW300" s="14"/>
      <c r="AHX300" s="14"/>
      <c r="AHY300" s="14"/>
      <c r="AHZ300" s="14"/>
      <c r="AIA300" s="14"/>
      <c r="AIB300" s="14"/>
      <c r="AIC300" s="14"/>
      <c r="AID300" s="14"/>
      <c r="AIE300" s="14"/>
      <c r="AIF300" s="14"/>
      <c r="AIG300" s="14"/>
      <c r="AIH300" s="14"/>
      <c r="AII300" s="14"/>
      <c r="AIJ300" s="14"/>
      <c r="AIK300" s="14"/>
      <c r="AIL300" s="14"/>
      <c r="AIM300" s="14"/>
      <c r="AIN300" s="14"/>
      <c r="AIO300" s="14"/>
      <c r="AIP300" s="14"/>
      <c r="AIQ300" s="14"/>
      <c r="AIR300" s="14"/>
      <c r="AIS300" s="14"/>
      <c r="AIT300" s="14"/>
      <c r="AIU300" s="14"/>
      <c r="AIV300" s="14"/>
      <c r="AIW300" s="14"/>
      <c r="AIX300" s="14"/>
      <c r="AIY300" s="14"/>
      <c r="AIZ300" s="14"/>
      <c r="AJA300" s="14"/>
      <c r="AJB300" s="14"/>
      <c r="AJC300" s="14"/>
      <c r="AJD300" s="14"/>
      <c r="AJE300" s="14"/>
      <c r="AJF300" s="14"/>
      <c r="AJG300" s="14"/>
      <c r="AJH300" s="14"/>
      <c r="AJI300" s="14"/>
      <c r="AJJ300" s="14"/>
      <c r="AJK300" s="14"/>
      <c r="AJL300" s="14"/>
      <c r="AJM300" s="14"/>
      <c r="AJN300" s="14"/>
      <c r="AJO300" s="14"/>
      <c r="AJP300" s="14"/>
      <c r="AJQ300" s="14"/>
      <c r="AJR300" s="14"/>
      <c r="AJS300" s="14"/>
      <c r="AJT300" s="14"/>
      <c r="AJU300" s="14"/>
      <c r="AJV300" s="14"/>
      <c r="AJW300" s="14"/>
      <c r="AJX300" s="14"/>
      <c r="AJY300" s="14"/>
      <c r="AJZ300" s="14"/>
      <c r="AKA300" s="14"/>
      <c r="AKB300" s="14"/>
      <c r="AKC300" s="14"/>
      <c r="AKD300" s="14"/>
      <c r="AKE300" s="14"/>
      <c r="AKF300" s="14"/>
      <c r="AKG300" s="14"/>
      <c r="AKH300" s="14"/>
      <c r="AKI300" s="14"/>
      <c r="AKJ300" s="14"/>
      <c r="AKK300" s="14"/>
      <c r="AKL300" s="14"/>
      <c r="AKM300" s="14"/>
      <c r="AKN300" s="14"/>
      <c r="AKO300" s="14"/>
      <c r="AKP300" s="14"/>
      <c r="AKQ300" s="14"/>
      <c r="AKR300" s="14"/>
      <c r="AKS300" s="14"/>
      <c r="AKT300" s="14"/>
      <c r="AKU300" s="14"/>
      <c r="AKV300" s="14"/>
      <c r="AKW300" s="14"/>
      <c r="AKX300" s="14"/>
      <c r="AKY300" s="14"/>
      <c r="AKZ300" s="14"/>
      <c r="ALA300" s="14"/>
      <c r="ALB300" s="14"/>
      <c r="ALC300" s="14"/>
      <c r="ALD300" s="14"/>
      <c r="ALE300" s="14"/>
      <c r="ALF300" s="14"/>
      <c r="ALG300" s="14"/>
      <c r="ALH300" s="14"/>
      <c r="ALI300" s="14"/>
      <c r="ALJ300" s="14"/>
      <c r="ALK300" s="14"/>
      <c r="ALL300" s="14"/>
      <c r="ALM300" s="14"/>
      <c r="ALN300" s="14"/>
      <c r="ALO300" s="14"/>
      <c r="ALP300" s="14"/>
      <c r="ALQ300" s="14"/>
      <c r="ALR300" s="14"/>
      <c r="ALS300" s="14"/>
      <c r="ALT300" s="14"/>
      <c r="ALU300" s="14"/>
      <c r="ALV300" s="14"/>
      <c r="ALW300" s="14"/>
      <c r="ALX300" s="14"/>
      <c r="ALY300" s="14"/>
      <c r="ALZ300" s="14"/>
      <c r="AMA300" s="14"/>
      <c r="AMB300" s="14"/>
      <c r="AMC300" s="14"/>
      <c r="AMD300" s="14"/>
      <c r="AME300" s="14"/>
      <c r="AMF300" s="14"/>
      <c r="AMG300" s="14"/>
      <c r="AMH300" s="14"/>
      <c r="AMI300" s="14"/>
      <c r="AMJ300" s="14"/>
      <c r="AMK300" s="14"/>
      <c r="AML300" s="14"/>
      <c r="AMM300" s="14"/>
      <c r="AMN300" s="14"/>
      <c r="AMO300" s="14"/>
      <c r="AMP300" s="14"/>
      <c r="AMQ300" s="14"/>
      <c r="AMR300" s="14"/>
      <c r="AMS300" s="14"/>
      <c r="AMT300" s="14"/>
      <c r="AMU300" s="14"/>
      <c r="AMV300" s="14"/>
      <c r="AMW300" s="14"/>
      <c r="AMX300" s="14"/>
      <c r="AMY300" s="14"/>
      <c r="AMZ300" s="14"/>
      <c r="ANA300" s="14"/>
      <c r="ANB300" s="14"/>
      <c r="ANC300" s="14"/>
      <c r="AND300" s="14"/>
      <c r="ANE300" s="14"/>
      <c r="ANF300" s="14"/>
      <c r="ANG300" s="14"/>
      <c r="ANH300" s="14"/>
      <c r="ANI300" s="14"/>
      <c r="ANJ300" s="14"/>
      <c r="ANK300" s="14"/>
      <c r="ANL300" s="14"/>
      <c r="ANM300" s="14"/>
      <c r="ANN300" s="14"/>
      <c r="ANO300" s="14"/>
      <c r="ANP300" s="14"/>
      <c r="ANQ300" s="14"/>
      <c r="ANR300" s="14"/>
      <c r="ANS300" s="14"/>
      <c r="ANT300" s="14"/>
      <c r="ANU300" s="14"/>
      <c r="ANV300" s="14"/>
      <c r="ANW300" s="14"/>
      <c r="ANX300" s="14"/>
      <c r="ANY300" s="14"/>
      <c r="ANZ300" s="14"/>
      <c r="AOA300" s="14"/>
      <c r="AOB300" s="14"/>
      <c r="AOC300" s="14"/>
      <c r="AOD300" s="14"/>
      <c r="AOE300" s="14"/>
      <c r="AOF300" s="14"/>
      <c r="AOG300" s="14"/>
      <c r="AOH300" s="14"/>
      <c r="AOI300" s="14"/>
      <c r="AOJ300" s="14"/>
      <c r="AOK300" s="14"/>
      <c r="AOL300" s="14"/>
      <c r="AOM300" s="14"/>
      <c r="AON300" s="14"/>
      <c r="AOO300" s="14"/>
      <c r="AOP300" s="14"/>
      <c r="AOQ300" s="14"/>
      <c r="AOR300" s="14"/>
      <c r="AOS300" s="14"/>
      <c r="AOT300" s="14"/>
      <c r="AOU300" s="14"/>
      <c r="AOV300" s="14"/>
      <c r="AOW300" s="14"/>
      <c r="AOX300" s="14"/>
      <c r="AOY300" s="14"/>
      <c r="AOZ300" s="14"/>
      <c r="APA300" s="14"/>
      <c r="APB300" s="14"/>
      <c r="APC300" s="14"/>
      <c r="APD300" s="14"/>
      <c r="APE300" s="14"/>
      <c r="APF300" s="14"/>
      <c r="APG300" s="14"/>
      <c r="APH300" s="14"/>
      <c r="API300" s="14"/>
      <c r="APJ300" s="14"/>
      <c r="APK300" s="14"/>
      <c r="APL300" s="14"/>
      <c r="APM300" s="14"/>
      <c r="APN300" s="14"/>
      <c r="APO300" s="14"/>
      <c r="APP300" s="14"/>
      <c r="APQ300" s="14"/>
      <c r="APR300" s="14"/>
      <c r="APS300" s="14"/>
      <c r="APT300" s="14"/>
      <c r="APU300" s="14"/>
      <c r="APV300" s="14"/>
      <c r="APW300" s="14"/>
      <c r="APX300" s="14"/>
      <c r="APY300" s="14"/>
      <c r="APZ300" s="14"/>
      <c r="AQA300" s="14"/>
      <c r="AQB300" s="14"/>
      <c r="AQC300" s="14"/>
      <c r="AQD300" s="14"/>
      <c r="AQE300" s="14"/>
      <c r="AQF300" s="14"/>
      <c r="AQG300" s="14"/>
      <c r="AQH300" s="14"/>
      <c r="AQI300" s="14"/>
      <c r="AQJ300" s="14"/>
      <c r="AQK300" s="14"/>
      <c r="AQL300" s="14"/>
      <c r="AQM300" s="14"/>
      <c r="AQN300" s="14"/>
      <c r="AQO300" s="14"/>
      <c r="AQP300" s="14"/>
      <c r="AQQ300" s="14"/>
      <c r="AQR300" s="14"/>
      <c r="AQS300" s="14"/>
      <c r="AQT300" s="14"/>
      <c r="AQU300" s="14"/>
      <c r="AQV300" s="14"/>
      <c r="AQW300" s="14"/>
      <c r="AQX300" s="14"/>
      <c r="AQY300" s="14"/>
      <c r="AQZ300" s="14"/>
      <c r="ARA300" s="14"/>
      <c r="ARB300" s="14"/>
      <c r="ARC300" s="14"/>
      <c r="ARD300" s="14"/>
      <c r="ARE300" s="14"/>
      <c r="ARF300" s="14"/>
      <c r="ARG300" s="14"/>
      <c r="ARH300" s="14"/>
      <c r="ARI300" s="14"/>
      <c r="ARJ300" s="14"/>
      <c r="ARK300" s="14"/>
      <c r="ARL300" s="14"/>
      <c r="ARM300" s="14"/>
      <c r="ARN300" s="14"/>
      <c r="ARO300" s="14"/>
      <c r="ARP300" s="14"/>
      <c r="ARQ300" s="14"/>
      <c r="ARR300" s="14"/>
      <c r="ARS300" s="14"/>
      <c r="ART300" s="14"/>
      <c r="ARU300" s="14"/>
      <c r="ARV300" s="14"/>
      <c r="ARW300" s="14"/>
      <c r="ARX300" s="14"/>
      <c r="ARY300" s="14"/>
      <c r="ARZ300" s="14"/>
      <c r="ASA300" s="14"/>
      <c r="ASB300" s="14"/>
      <c r="ASC300" s="14"/>
      <c r="ASD300" s="14"/>
      <c r="ASE300" s="14"/>
      <c r="ASF300" s="14"/>
      <c r="ASG300" s="14"/>
      <c r="ASH300" s="14"/>
      <c r="ASI300" s="14"/>
      <c r="ASJ300" s="14"/>
      <c r="ASK300" s="14"/>
      <c r="ASL300" s="14"/>
      <c r="ASM300" s="14"/>
      <c r="ASN300" s="14"/>
      <c r="ASO300" s="14"/>
      <c r="ASP300" s="14"/>
      <c r="ASQ300" s="14"/>
      <c r="ASR300" s="14"/>
      <c r="ASS300" s="14"/>
      <c r="AST300" s="14"/>
      <c r="ASU300" s="14"/>
      <c r="ASV300" s="14"/>
      <c r="ASW300" s="14"/>
      <c r="ASX300" s="14"/>
      <c r="ASY300" s="14"/>
      <c r="ASZ300" s="14"/>
      <c r="ATA300" s="14"/>
      <c r="ATB300" s="14"/>
      <c r="ATC300" s="14"/>
      <c r="ATD300" s="14"/>
    </row>
    <row r="301" spans="63:1200">
      <c r="BK301" s="14" t="str">
        <f t="shared" si="2118"/>
        <v/>
      </c>
      <c r="ABO301" s="14"/>
      <c r="ABP301" s="14"/>
      <c r="ABQ301" s="14"/>
      <c r="ABR301" s="14"/>
      <c r="ABS301" s="14"/>
      <c r="ABT301" s="14"/>
      <c r="ABU301" s="14"/>
      <c r="ABV301" s="14"/>
      <c r="ABW301" s="14"/>
      <c r="ABX301" s="14"/>
      <c r="ABY301" s="14"/>
      <c r="ABZ301" s="14"/>
      <c r="ACA301" s="14"/>
      <c r="ACB301" s="14"/>
      <c r="ACC301" s="14"/>
      <c r="ACD301" s="14"/>
      <c r="ACE301" s="14"/>
      <c r="ACF301" s="14"/>
      <c r="ACG301" s="14"/>
      <c r="ACH301" s="14"/>
      <c r="ACI301" s="14"/>
      <c r="ACJ301" s="14"/>
      <c r="ACK301" s="14"/>
      <c r="ACL301" s="14"/>
      <c r="ACM301" s="14"/>
      <c r="ACN301" s="14"/>
      <c r="ACO301" s="14"/>
      <c r="ACP301" s="14"/>
      <c r="ACQ301" s="14"/>
      <c r="ACR301" s="14"/>
      <c r="ACS301" s="14"/>
      <c r="ACT301" s="14"/>
      <c r="ACU301" s="14"/>
      <c r="ACV301" s="14"/>
      <c r="ACW301" s="14"/>
      <c r="ACX301" s="14"/>
      <c r="ACY301" s="14"/>
      <c r="ACZ301" s="14"/>
      <c r="ADA301" s="14"/>
      <c r="ADB301" s="14"/>
      <c r="ADC301" s="14"/>
      <c r="ADD301" s="14"/>
      <c r="ADE301" s="14"/>
      <c r="ADF301" s="14"/>
      <c r="ADG301" s="14"/>
      <c r="ADH301" s="14"/>
      <c r="ADI301" s="14"/>
      <c r="ADJ301" s="14"/>
      <c r="ADK301" s="14"/>
      <c r="ADL301" s="14"/>
      <c r="ADM301" s="14"/>
      <c r="ADN301" s="14"/>
      <c r="ADO301" s="14"/>
      <c r="ADP301" s="14"/>
      <c r="ADQ301" s="14"/>
      <c r="ADR301" s="14"/>
      <c r="ADS301" s="14"/>
      <c r="ADT301" s="14"/>
      <c r="ADU301" s="14"/>
      <c r="ADV301" s="14"/>
      <c r="ADW301" s="14"/>
      <c r="ADX301" s="14"/>
      <c r="ADY301" s="14"/>
      <c r="ADZ301" s="14"/>
      <c r="AEA301" s="14"/>
      <c r="AEB301" s="14"/>
      <c r="AEC301" s="14"/>
      <c r="AED301" s="14"/>
      <c r="AEE301" s="14"/>
      <c r="AEF301" s="14"/>
      <c r="AEG301" s="14"/>
      <c r="AEH301" s="14"/>
      <c r="AEI301" s="14"/>
      <c r="AEJ301" s="14"/>
      <c r="AEK301" s="14"/>
      <c r="AEL301" s="14"/>
      <c r="AEM301" s="14"/>
      <c r="AEN301" s="14"/>
      <c r="AEO301" s="14"/>
      <c r="AEP301" s="14"/>
      <c r="AEQ301" s="14"/>
      <c r="AER301" s="14"/>
      <c r="AES301" s="14"/>
      <c r="AET301" s="14"/>
      <c r="AEU301" s="14"/>
      <c r="AEV301" s="14"/>
      <c r="AEW301" s="14"/>
      <c r="AEX301" s="14"/>
      <c r="AEY301" s="14"/>
      <c r="AEZ301" s="14"/>
      <c r="AFA301" s="14"/>
      <c r="AFB301" s="14"/>
      <c r="AFC301" s="14"/>
      <c r="AFD301" s="14"/>
      <c r="AFE301" s="14"/>
      <c r="AFF301" s="14"/>
      <c r="AFG301" s="14"/>
      <c r="AFH301" s="14"/>
      <c r="AFI301" s="14"/>
      <c r="AFJ301" s="14"/>
      <c r="AFK301" s="14"/>
      <c r="AFL301" s="14"/>
      <c r="AFM301" s="14"/>
      <c r="AFN301" s="14"/>
      <c r="AFO301" s="14"/>
      <c r="AFP301" s="14"/>
      <c r="AFQ301" s="14"/>
      <c r="AFR301" s="14"/>
      <c r="AFS301" s="14"/>
      <c r="AFT301" s="14"/>
      <c r="AFU301" s="14"/>
      <c r="AFV301" s="14"/>
      <c r="AFW301" s="14"/>
      <c r="AFX301" s="14"/>
      <c r="AFY301" s="14"/>
      <c r="AFZ301" s="14"/>
      <c r="AGA301" s="14"/>
      <c r="AGB301" s="14"/>
      <c r="AGC301" s="14"/>
      <c r="AGD301" s="14"/>
      <c r="AGE301" s="14"/>
      <c r="AGF301" s="14"/>
      <c r="AGG301" s="14"/>
      <c r="AGH301" s="14"/>
      <c r="AGI301" s="14"/>
      <c r="AGJ301" s="14"/>
      <c r="AGK301" s="14"/>
      <c r="AGL301" s="14"/>
      <c r="AGM301" s="14"/>
      <c r="AGN301" s="14"/>
      <c r="AGO301" s="14"/>
      <c r="AGP301" s="14"/>
      <c r="AGQ301" s="14"/>
      <c r="AGR301" s="14"/>
      <c r="AGS301" s="14"/>
      <c r="AGT301" s="14"/>
      <c r="AGU301" s="14"/>
      <c r="AGV301" s="14"/>
      <c r="AGW301" s="14"/>
      <c r="AGX301" s="14"/>
      <c r="AGY301" s="14"/>
      <c r="AGZ301" s="14"/>
      <c r="AHA301" s="14"/>
      <c r="AHB301" s="14"/>
      <c r="AHC301" s="14"/>
      <c r="AHD301" s="14"/>
      <c r="AHE301" s="14"/>
      <c r="AHF301" s="14"/>
      <c r="AHG301" s="14"/>
      <c r="AHH301" s="14"/>
      <c r="AHI301" s="14"/>
      <c r="AHJ301" s="14"/>
      <c r="AHK301" s="14"/>
      <c r="AHL301" s="14"/>
      <c r="AHM301" s="14"/>
      <c r="AHN301" s="14"/>
      <c r="AHO301" s="14"/>
      <c r="AHP301" s="14"/>
      <c r="AHQ301" s="14"/>
      <c r="AHR301" s="14"/>
      <c r="AHS301" s="14"/>
      <c r="AHT301" s="14"/>
      <c r="AHU301" s="14"/>
      <c r="AHV301" s="14"/>
      <c r="AHW301" s="14"/>
      <c r="AHX301" s="14"/>
      <c r="AHY301" s="14"/>
      <c r="AHZ301" s="14"/>
      <c r="AIA301" s="14"/>
      <c r="AIB301" s="14"/>
      <c r="AIC301" s="14"/>
      <c r="AID301" s="14"/>
      <c r="AIE301" s="14"/>
      <c r="AIF301" s="14"/>
      <c r="AIG301" s="14"/>
      <c r="AIH301" s="14"/>
      <c r="AII301" s="14"/>
      <c r="AIJ301" s="14"/>
      <c r="AIK301" s="14"/>
      <c r="AIL301" s="14"/>
      <c r="AIM301" s="14"/>
      <c r="AIN301" s="14"/>
      <c r="AIO301" s="14"/>
      <c r="AIP301" s="14"/>
      <c r="AIQ301" s="14"/>
      <c r="AIR301" s="14"/>
      <c r="AIS301" s="14"/>
      <c r="AIT301" s="14"/>
      <c r="AIU301" s="14"/>
      <c r="AIV301" s="14"/>
      <c r="AIW301" s="14"/>
      <c r="AIX301" s="14"/>
      <c r="AIY301" s="14"/>
      <c r="AIZ301" s="14"/>
      <c r="AJA301" s="14"/>
      <c r="AJB301" s="14"/>
      <c r="AJC301" s="14"/>
      <c r="AJD301" s="14"/>
      <c r="AJE301" s="14"/>
      <c r="AJF301" s="14"/>
      <c r="AJG301" s="14"/>
      <c r="AJH301" s="14"/>
      <c r="AJI301" s="14"/>
      <c r="AJJ301" s="14"/>
      <c r="AJK301" s="14"/>
      <c r="AJL301" s="14"/>
      <c r="AJM301" s="14"/>
      <c r="AJN301" s="14"/>
      <c r="AJO301" s="14"/>
      <c r="AJP301" s="14"/>
      <c r="AJQ301" s="14"/>
      <c r="AJR301" s="14"/>
      <c r="AJS301" s="14"/>
      <c r="AJT301" s="14"/>
      <c r="AJU301" s="14"/>
      <c r="AJV301" s="14"/>
      <c r="AJW301" s="14"/>
      <c r="AJX301" s="14"/>
      <c r="AJY301" s="14"/>
      <c r="AJZ301" s="14"/>
      <c r="AKA301" s="14"/>
      <c r="AKB301" s="14"/>
      <c r="AKC301" s="14"/>
      <c r="AKD301" s="14"/>
      <c r="AKE301" s="14"/>
      <c r="AKF301" s="14"/>
      <c r="AKG301" s="14"/>
      <c r="AKH301" s="14"/>
      <c r="AKI301" s="14"/>
      <c r="AKJ301" s="14"/>
      <c r="AKK301" s="14"/>
      <c r="AKL301" s="14"/>
      <c r="AKM301" s="14"/>
      <c r="AKN301" s="14"/>
      <c r="AKO301" s="14"/>
      <c r="AKP301" s="14"/>
      <c r="AKQ301" s="14"/>
      <c r="AKR301" s="14"/>
      <c r="AKS301" s="14"/>
      <c r="AKT301" s="14"/>
      <c r="AKU301" s="14"/>
      <c r="AKV301" s="14"/>
      <c r="AKW301" s="14"/>
      <c r="AKX301" s="14"/>
      <c r="AKY301" s="14"/>
      <c r="AKZ301" s="14"/>
      <c r="ALA301" s="14"/>
      <c r="ALB301" s="14"/>
      <c r="ALC301" s="14"/>
      <c r="ALD301" s="14"/>
      <c r="ALE301" s="14"/>
      <c r="ALF301" s="14"/>
      <c r="ALG301" s="14"/>
      <c r="ALH301" s="14"/>
      <c r="ALI301" s="14"/>
      <c r="ALJ301" s="14"/>
      <c r="ALK301" s="14"/>
      <c r="ALL301" s="14"/>
      <c r="ALM301" s="14"/>
      <c r="ALN301" s="14"/>
      <c r="ALO301" s="14"/>
      <c r="ALP301" s="14"/>
      <c r="ALQ301" s="14"/>
      <c r="ALR301" s="14"/>
      <c r="ALS301" s="14"/>
      <c r="ALT301" s="14"/>
      <c r="ALU301" s="14"/>
      <c r="ALV301" s="14"/>
      <c r="ALW301" s="14"/>
      <c r="ALX301" s="14"/>
      <c r="ALY301" s="14"/>
      <c r="ALZ301" s="14"/>
      <c r="AMA301" s="14"/>
      <c r="AMB301" s="14"/>
      <c r="AMC301" s="14"/>
      <c r="AMD301" s="14"/>
      <c r="AME301" s="14"/>
      <c r="AMF301" s="14"/>
      <c r="AMG301" s="14"/>
      <c r="AMH301" s="14"/>
      <c r="AMI301" s="14"/>
      <c r="AMJ301" s="14"/>
      <c r="AMK301" s="14"/>
      <c r="AML301" s="14"/>
      <c r="AMM301" s="14"/>
      <c r="AMN301" s="14"/>
      <c r="AMO301" s="14"/>
      <c r="AMP301" s="14"/>
      <c r="AMQ301" s="14"/>
      <c r="AMR301" s="14"/>
      <c r="AMS301" s="14"/>
      <c r="AMT301" s="14"/>
      <c r="AMU301" s="14"/>
      <c r="AMV301" s="14"/>
      <c r="AMW301" s="14"/>
      <c r="AMX301" s="14"/>
      <c r="AMY301" s="14"/>
      <c r="AMZ301" s="14"/>
      <c r="ANA301" s="14"/>
      <c r="ANB301" s="14"/>
      <c r="ANC301" s="14"/>
      <c r="AND301" s="14"/>
      <c r="ANE301" s="14"/>
      <c r="ANF301" s="14"/>
      <c r="ANG301" s="14"/>
      <c r="ANH301" s="14"/>
      <c r="ANI301" s="14"/>
      <c r="ANJ301" s="14"/>
      <c r="ANK301" s="14"/>
      <c r="ANL301" s="14"/>
      <c r="ANM301" s="14"/>
      <c r="ANN301" s="14"/>
      <c r="ANO301" s="14"/>
      <c r="ANP301" s="14"/>
      <c r="ANQ301" s="14"/>
      <c r="ANR301" s="14"/>
      <c r="ANS301" s="14"/>
      <c r="ANT301" s="14"/>
      <c r="ANU301" s="14"/>
      <c r="ANV301" s="14"/>
      <c r="ANW301" s="14"/>
      <c r="ANX301" s="14"/>
      <c r="ANY301" s="14"/>
      <c r="ANZ301" s="14"/>
      <c r="AOA301" s="14"/>
      <c r="AOB301" s="14"/>
      <c r="AOC301" s="14"/>
      <c r="AOD301" s="14"/>
      <c r="AOE301" s="14"/>
      <c r="AOF301" s="14"/>
      <c r="AOG301" s="14"/>
      <c r="AOH301" s="14"/>
      <c r="AOI301" s="14"/>
      <c r="AOJ301" s="14"/>
      <c r="AOK301" s="14"/>
      <c r="AOL301" s="14"/>
      <c r="AOM301" s="14"/>
      <c r="AON301" s="14"/>
      <c r="AOO301" s="14"/>
      <c r="AOP301" s="14"/>
      <c r="AOQ301" s="14"/>
      <c r="AOR301" s="14"/>
      <c r="AOS301" s="14"/>
      <c r="AOT301" s="14"/>
      <c r="AOU301" s="14"/>
      <c r="AOV301" s="14"/>
      <c r="AOW301" s="14"/>
      <c r="AOX301" s="14"/>
      <c r="AOY301" s="14"/>
      <c r="AOZ301" s="14"/>
      <c r="APA301" s="14"/>
      <c r="APB301" s="14"/>
      <c r="APC301" s="14"/>
      <c r="APD301" s="14"/>
      <c r="APE301" s="14"/>
      <c r="APF301" s="14"/>
      <c r="APG301" s="14"/>
      <c r="APH301" s="14"/>
      <c r="API301" s="14"/>
      <c r="APJ301" s="14"/>
      <c r="APK301" s="14"/>
      <c r="APL301" s="14"/>
      <c r="APM301" s="14"/>
      <c r="APN301" s="14"/>
      <c r="APO301" s="14"/>
      <c r="APP301" s="14"/>
      <c r="APQ301" s="14"/>
      <c r="APR301" s="14"/>
      <c r="APS301" s="14"/>
      <c r="APT301" s="14"/>
      <c r="APU301" s="14"/>
      <c r="APV301" s="14"/>
      <c r="APW301" s="14"/>
      <c r="APX301" s="14"/>
      <c r="APY301" s="14"/>
      <c r="APZ301" s="14"/>
      <c r="AQA301" s="14"/>
      <c r="AQB301" s="14"/>
      <c r="AQC301" s="14"/>
      <c r="AQD301" s="14"/>
      <c r="AQE301" s="14"/>
      <c r="AQF301" s="14"/>
      <c r="AQG301" s="14"/>
      <c r="AQH301" s="14"/>
      <c r="AQI301" s="14"/>
      <c r="AQJ301" s="14"/>
      <c r="AQK301" s="14"/>
      <c r="AQL301" s="14"/>
      <c r="AQM301" s="14"/>
      <c r="AQN301" s="14"/>
      <c r="AQO301" s="14"/>
      <c r="AQP301" s="14"/>
      <c r="AQQ301" s="14"/>
      <c r="AQR301" s="14"/>
      <c r="AQS301" s="14"/>
      <c r="AQT301" s="14"/>
      <c r="AQU301" s="14"/>
      <c r="AQV301" s="14"/>
      <c r="AQW301" s="14"/>
      <c r="AQX301" s="14"/>
      <c r="AQY301" s="14"/>
      <c r="AQZ301" s="14"/>
      <c r="ARA301" s="14"/>
      <c r="ARB301" s="14"/>
      <c r="ARC301" s="14"/>
      <c r="ARD301" s="14"/>
      <c r="ARE301" s="14"/>
      <c r="ARF301" s="14"/>
      <c r="ARG301" s="14"/>
      <c r="ARH301" s="14"/>
      <c r="ARI301" s="14"/>
      <c r="ARJ301" s="14"/>
      <c r="ARK301" s="14"/>
      <c r="ARL301" s="14"/>
      <c r="ARM301" s="14"/>
      <c r="ARN301" s="14"/>
      <c r="ARO301" s="14"/>
      <c r="ARP301" s="14"/>
      <c r="ARQ301" s="14"/>
      <c r="ARR301" s="14"/>
      <c r="ARS301" s="14"/>
      <c r="ART301" s="14"/>
      <c r="ARU301" s="14"/>
      <c r="ARV301" s="14"/>
      <c r="ARW301" s="14"/>
      <c r="ARX301" s="14"/>
      <c r="ARY301" s="14"/>
      <c r="ARZ301" s="14"/>
      <c r="ASA301" s="14"/>
      <c r="ASB301" s="14"/>
      <c r="ASC301" s="14"/>
      <c r="ASD301" s="14"/>
      <c r="ASE301" s="14"/>
      <c r="ASF301" s="14"/>
      <c r="ASG301" s="14"/>
      <c r="ASH301" s="14"/>
      <c r="ASI301" s="14"/>
      <c r="ASJ301" s="14"/>
      <c r="ASK301" s="14"/>
      <c r="ASL301" s="14"/>
      <c r="ASM301" s="14"/>
      <c r="ASN301" s="14"/>
      <c r="ASO301" s="14"/>
      <c r="ASP301" s="14"/>
      <c r="ASQ301" s="14"/>
      <c r="ASR301" s="14"/>
      <c r="ASS301" s="14"/>
      <c r="AST301" s="14"/>
      <c r="ASU301" s="14"/>
      <c r="ASV301" s="14"/>
      <c r="ASW301" s="14"/>
      <c r="ASX301" s="14"/>
      <c r="ASY301" s="14"/>
      <c r="ASZ301" s="14"/>
      <c r="ATA301" s="14"/>
      <c r="ATB301" s="14"/>
      <c r="ATC301" s="14"/>
      <c r="ATD301" s="14"/>
    </row>
    <row r="302" spans="63:1200">
      <c r="BK302" s="14" t="str">
        <f t="shared" si="2118"/>
        <v/>
      </c>
      <c r="ABO302" s="14"/>
      <c r="ABP302" s="14"/>
      <c r="ABQ302" s="14"/>
      <c r="ABR302" s="14"/>
      <c r="ABS302" s="14"/>
      <c r="ABT302" s="14"/>
      <c r="ABU302" s="14"/>
      <c r="ABV302" s="14"/>
      <c r="ABW302" s="14"/>
      <c r="ABX302" s="14"/>
      <c r="ABY302" s="14"/>
      <c r="ABZ302" s="14"/>
      <c r="ACA302" s="14"/>
      <c r="ACB302" s="14"/>
      <c r="ACC302" s="14"/>
      <c r="ACD302" s="14"/>
      <c r="ACE302" s="14"/>
      <c r="ACF302" s="14"/>
      <c r="ACG302" s="14"/>
      <c r="ACH302" s="14"/>
      <c r="ACI302" s="14"/>
      <c r="ACJ302" s="14"/>
      <c r="ACK302" s="14"/>
      <c r="ACL302" s="14"/>
      <c r="ACM302" s="14"/>
      <c r="ACN302" s="14"/>
      <c r="ACO302" s="14"/>
      <c r="ACP302" s="14"/>
      <c r="ACQ302" s="14"/>
      <c r="ACR302" s="14"/>
      <c r="ACS302" s="14"/>
      <c r="ACT302" s="14"/>
      <c r="ACU302" s="14"/>
      <c r="ACV302" s="14"/>
      <c r="ACW302" s="14"/>
      <c r="ACX302" s="14"/>
      <c r="ACY302" s="14"/>
      <c r="ACZ302" s="14"/>
      <c r="ADA302" s="14"/>
      <c r="ADB302" s="14"/>
      <c r="ADC302" s="14"/>
      <c r="ADD302" s="14"/>
      <c r="ADE302" s="14"/>
      <c r="ADF302" s="14"/>
      <c r="ADG302" s="14"/>
      <c r="ADH302" s="14"/>
      <c r="ADI302" s="14"/>
      <c r="ADJ302" s="14"/>
      <c r="ADK302" s="14"/>
      <c r="ADL302" s="14"/>
      <c r="ADM302" s="14"/>
      <c r="ADN302" s="14"/>
      <c r="ADO302" s="14"/>
      <c r="ADP302" s="14"/>
      <c r="ADQ302" s="14"/>
      <c r="ADR302" s="14"/>
      <c r="ADS302" s="14"/>
      <c r="ADT302" s="14"/>
      <c r="ADU302" s="14"/>
      <c r="ADV302" s="14"/>
      <c r="ADW302" s="14"/>
      <c r="ADX302" s="14"/>
      <c r="ADY302" s="14"/>
      <c r="ADZ302" s="14"/>
      <c r="AEA302" s="14"/>
      <c r="AEB302" s="14"/>
      <c r="AEC302" s="14"/>
      <c r="AED302" s="14"/>
      <c r="AEE302" s="14"/>
      <c r="AEF302" s="14"/>
      <c r="AEG302" s="14"/>
      <c r="AEH302" s="14"/>
      <c r="AEI302" s="14"/>
      <c r="AEJ302" s="14"/>
      <c r="AEK302" s="14"/>
      <c r="AEL302" s="14"/>
      <c r="AEM302" s="14"/>
      <c r="AEN302" s="14"/>
      <c r="AEO302" s="14"/>
      <c r="AEP302" s="14"/>
      <c r="AEQ302" s="14"/>
      <c r="AER302" s="14"/>
      <c r="AES302" s="14"/>
      <c r="AET302" s="14"/>
      <c r="AEU302" s="14"/>
      <c r="AEV302" s="14"/>
      <c r="AEW302" s="14"/>
      <c r="AEX302" s="14"/>
      <c r="AEY302" s="14"/>
      <c r="AEZ302" s="14"/>
      <c r="AFA302" s="14"/>
      <c r="AFB302" s="14"/>
      <c r="AFC302" s="14"/>
      <c r="AFD302" s="14"/>
      <c r="AFE302" s="14"/>
      <c r="AFF302" s="14"/>
      <c r="AFG302" s="14"/>
      <c r="AFH302" s="14"/>
      <c r="AFI302" s="14"/>
      <c r="AFJ302" s="14"/>
      <c r="AFK302" s="14"/>
      <c r="AFL302" s="14"/>
      <c r="AFM302" s="14"/>
      <c r="AFN302" s="14"/>
      <c r="AFO302" s="14"/>
      <c r="AFP302" s="14"/>
      <c r="AFQ302" s="14"/>
      <c r="AFR302" s="14"/>
      <c r="AFS302" s="14"/>
      <c r="AFT302" s="14"/>
      <c r="AFU302" s="14"/>
      <c r="AFV302" s="14"/>
      <c r="AFW302" s="14"/>
      <c r="AFX302" s="14"/>
      <c r="AFY302" s="14"/>
      <c r="AFZ302" s="14"/>
      <c r="AGA302" s="14"/>
      <c r="AGB302" s="14"/>
      <c r="AGC302" s="14"/>
      <c r="AGD302" s="14"/>
      <c r="AGE302" s="14"/>
      <c r="AGF302" s="14"/>
      <c r="AGG302" s="14"/>
      <c r="AGH302" s="14"/>
      <c r="AGI302" s="14"/>
      <c r="AGJ302" s="14"/>
      <c r="AGK302" s="14"/>
      <c r="AGL302" s="14"/>
      <c r="AGM302" s="14"/>
      <c r="AGN302" s="14"/>
      <c r="AGO302" s="14"/>
      <c r="AGP302" s="14"/>
      <c r="AGQ302" s="14"/>
      <c r="AGR302" s="14"/>
      <c r="AGS302" s="14"/>
      <c r="AGT302" s="14"/>
      <c r="AGU302" s="14"/>
      <c r="AGV302" s="14"/>
      <c r="AGW302" s="14"/>
      <c r="AGX302" s="14"/>
      <c r="AGY302" s="14"/>
      <c r="AGZ302" s="14"/>
      <c r="AHA302" s="14"/>
      <c r="AHB302" s="14"/>
      <c r="AHC302" s="14"/>
      <c r="AHD302" s="14"/>
      <c r="AHE302" s="14"/>
      <c r="AHF302" s="14"/>
      <c r="AHG302" s="14"/>
      <c r="AHH302" s="14"/>
      <c r="AHI302" s="14"/>
      <c r="AHJ302" s="14"/>
      <c r="AHK302" s="14"/>
      <c r="AHL302" s="14"/>
      <c r="AHM302" s="14"/>
      <c r="AHN302" s="14"/>
      <c r="AHO302" s="14"/>
      <c r="AHP302" s="14"/>
      <c r="AHQ302" s="14"/>
      <c r="AHR302" s="14"/>
      <c r="AHS302" s="14"/>
      <c r="AHT302" s="14"/>
      <c r="AHU302" s="14"/>
      <c r="AHV302" s="14"/>
      <c r="AHW302" s="14"/>
      <c r="AHX302" s="14"/>
      <c r="AHY302" s="14"/>
      <c r="AHZ302" s="14"/>
      <c r="AIA302" s="14"/>
      <c r="AIB302" s="14"/>
      <c r="AIC302" s="14"/>
      <c r="AID302" s="14"/>
      <c r="AIE302" s="14"/>
      <c r="AIF302" s="14"/>
      <c r="AIG302" s="14"/>
      <c r="AIH302" s="14"/>
      <c r="AII302" s="14"/>
      <c r="AIJ302" s="14"/>
      <c r="AIK302" s="14"/>
      <c r="AIL302" s="14"/>
      <c r="AIM302" s="14"/>
      <c r="AIN302" s="14"/>
      <c r="AIO302" s="14"/>
      <c r="AIP302" s="14"/>
      <c r="AIQ302" s="14"/>
      <c r="AIR302" s="14"/>
      <c r="AIS302" s="14"/>
      <c r="AIT302" s="14"/>
      <c r="AIU302" s="14"/>
      <c r="AIV302" s="14"/>
      <c r="AIW302" s="14"/>
      <c r="AIX302" s="14"/>
      <c r="AIY302" s="14"/>
      <c r="AIZ302" s="14"/>
      <c r="AJA302" s="14"/>
      <c r="AJB302" s="14"/>
      <c r="AJC302" s="14"/>
      <c r="AJD302" s="14"/>
      <c r="AJE302" s="14"/>
      <c r="AJF302" s="14"/>
      <c r="AJG302" s="14"/>
      <c r="AJH302" s="14"/>
      <c r="AJI302" s="14"/>
      <c r="AJJ302" s="14"/>
      <c r="AJK302" s="14"/>
      <c r="AJL302" s="14"/>
      <c r="AJM302" s="14"/>
      <c r="AJN302" s="14"/>
      <c r="AJO302" s="14"/>
      <c r="AJP302" s="14"/>
      <c r="AJQ302" s="14"/>
      <c r="AJR302" s="14"/>
      <c r="AJS302" s="14"/>
      <c r="AJT302" s="14"/>
      <c r="AJU302" s="14"/>
      <c r="AJV302" s="14"/>
      <c r="AJW302" s="14"/>
      <c r="AJX302" s="14"/>
      <c r="AJY302" s="14"/>
      <c r="AJZ302" s="14"/>
      <c r="AKA302" s="14"/>
      <c r="AKB302" s="14"/>
      <c r="AKC302" s="14"/>
      <c r="AKD302" s="14"/>
      <c r="AKE302" s="14"/>
      <c r="AKF302" s="14"/>
      <c r="AKG302" s="14"/>
      <c r="AKH302" s="14"/>
      <c r="AKI302" s="14"/>
      <c r="AKJ302" s="14"/>
      <c r="AKK302" s="14"/>
      <c r="AKL302" s="14"/>
      <c r="AKM302" s="14"/>
      <c r="AKN302" s="14"/>
      <c r="AKO302" s="14"/>
      <c r="AKP302" s="14"/>
      <c r="AKQ302" s="14"/>
      <c r="AKR302" s="14"/>
      <c r="AKS302" s="14"/>
      <c r="AKT302" s="14"/>
      <c r="AKU302" s="14"/>
      <c r="AKV302" s="14"/>
      <c r="AKW302" s="14"/>
      <c r="AKX302" s="14"/>
      <c r="AKY302" s="14"/>
      <c r="AKZ302" s="14"/>
      <c r="ALA302" s="14"/>
      <c r="ALB302" s="14"/>
      <c r="ALC302" s="14"/>
      <c r="ALD302" s="14"/>
      <c r="ALE302" s="14"/>
      <c r="ALF302" s="14"/>
      <c r="ALG302" s="14"/>
      <c r="ALH302" s="14"/>
      <c r="ALI302" s="14"/>
      <c r="ALJ302" s="14"/>
      <c r="ALK302" s="14"/>
      <c r="ALL302" s="14"/>
      <c r="ALM302" s="14"/>
      <c r="ALN302" s="14"/>
      <c r="ALO302" s="14"/>
      <c r="ALP302" s="14"/>
      <c r="ALQ302" s="14"/>
      <c r="ALR302" s="14"/>
      <c r="ALS302" s="14"/>
      <c r="ALT302" s="14"/>
      <c r="ALU302" s="14"/>
      <c r="ALV302" s="14"/>
      <c r="ALW302" s="14"/>
      <c r="ALX302" s="14"/>
      <c r="ALY302" s="14"/>
      <c r="ALZ302" s="14"/>
      <c r="AMA302" s="14"/>
      <c r="AMB302" s="14"/>
      <c r="AMC302" s="14"/>
      <c r="AMD302" s="14"/>
      <c r="AME302" s="14"/>
      <c r="AMF302" s="14"/>
      <c r="AMG302" s="14"/>
      <c r="AMH302" s="14"/>
      <c r="AMI302" s="14"/>
      <c r="AMJ302" s="14"/>
      <c r="AMK302" s="14"/>
      <c r="AML302" s="14"/>
      <c r="AMM302" s="14"/>
      <c r="AMN302" s="14"/>
      <c r="AMO302" s="14"/>
      <c r="AMP302" s="14"/>
      <c r="AMQ302" s="14"/>
      <c r="AMR302" s="14"/>
      <c r="AMS302" s="14"/>
      <c r="AMT302" s="14"/>
      <c r="AMU302" s="14"/>
      <c r="AMV302" s="14"/>
      <c r="AMW302" s="14"/>
      <c r="AMX302" s="14"/>
      <c r="AMY302" s="14"/>
      <c r="AMZ302" s="14"/>
      <c r="ANA302" s="14"/>
      <c r="ANB302" s="14"/>
      <c r="ANC302" s="14"/>
      <c r="AND302" s="14"/>
      <c r="ANE302" s="14"/>
      <c r="ANF302" s="14"/>
      <c r="ANG302" s="14"/>
      <c r="ANH302" s="14"/>
      <c r="ANI302" s="14"/>
      <c r="ANJ302" s="14"/>
      <c r="ANK302" s="14"/>
      <c r="ANL302" s="14"/>
      <c r="ANM302" s="14"/>
      <c r="ANN302" s="14"/>
      <c r="ANO302" s="14"/>
      <c r="ANP302" s="14"/>
      <c r="ANQ302" s="14"/>
      <c r="ANR302" s="14"/>
      <c r="ANS302" s="14"/>
      <c r="ANT302" s="14"/>
      <c r="ANU302" s="14"/>
      <c r="ANV302" s="14"/>
      <c r="ANW302" s="14"/>
      <c r="ANX302" s="14"/>
      <c r="ANY302" s="14"/>
      <c r="ANZ302" s="14"/>
      <c r="AOA302" s="14"/>
      <c r="AOB302" s="14"/>
      <c r="AOC302" s="14"/>
      <c r="AOD302" s="14"/>
      <c r="AOE302" s="14"/>
      <c r="AOF302" s="14"/>
      <c r="AOG302" s="14"/>
      <c r="AOH302" s="14"/>
      <c r="AOI302" s="14"/>
      <c r="AOJ302" s="14"/>
      <c r="AOK302" s="14"/>
      <c r="AOL302" s="14"/>
      <c r="AOM302" s="14"/>
      <c r="AON302" s="14"/>
      <c r="AOO302" s="14"/>
      <c r="AOP302" s="14"/>
      <c r="AOQ302" s="14"/>
      <c r="AOR302" s="14"/>
      <c r="AOS302" s="14"/>
      <c r="AOT302" s="14"/>
      <c r="AOU302" s="14"/>
      <c r="AOV302" s="14"/>
      <c r="AOW302" s="14"/>
      <c r="AOX302" s="14"/>
      <c r="AOY302" s="14"/>
      <c r="AOZ302" s="14"/>
      <c r="APA302" s="14"/>
      <c r="APB302" s="14"/>
      <c r="APC302" s="14"/>
      <c r="APD302" s="14"/>
      <c r="APE302" s="14"/>
      <c r="APF302" s="14"/>
      <c r="APG302" s="14"/>
      <c r="APH302" s="14"/>
      <c r="API302" s="14"/>
      <c r="APJ302" s="14"/>
      <c r="APK302" s="14"/>
      <c r="APL302" s="14"/>
      <c r="APM302" s="14"/>
      <c r="APN302" s="14"/>
      <c r="APO302" s="14"/>
      <c r="APP302" s="14"/>
      <c r="APQ302" s="14"/>
      <c r="APR302" s="14"/>
      <c r="APS302" s="14"/>
      <c r="APT302" s="14"/>
      <c r="APU302" s="14"/>
      <c r="APV302" s="14"/>
      <c r="APW302" s="14"/>
      <c r="APX302" s="14"/>
      <c r="APY302" s="14"/>
      <c r="APZ302" s="14"/>
      <c r="AQA302" s="14"/>
      <c r="AQB302" s="14"/>
      <c r="AQC302" s="14"/>
      <c r="AQD302" s="14"/>
      <c r="AQE302" s="14"/>
      <c r="AQF302" s="14"/>
      <c r="AQG302" s="14"/>
      <c r="AQH302" s="14"/>
      <c r="AQI302" s="14"/>
      <c r="AQJ302" s="14"/>
      <c r="AQK302" s="14"/>
      <c r="AQL302" s="14"/>
      <c r="AQM302" s="14"/>
      <c r="AQN302" s="14"/>
      <c r="AQO302" s="14"/>
      <c r="AQP302" s="14"/>
      <c r="AQQ302" s="14"/>
      <c r="AQR302" s="14"/>
      <c r="AQS302" s="14"/>
      <c r="AQT302" s="14"/>
      <c r="AQU302" s="14"/>
      <c r="AQV302" s="14"/>
      <c r="AQW302" s="14"/>
      <c r="AQX302" s="14"/>
      <c r="AQY302" s="14"/>
      <c r="AQZ302" s="14"/>
      <c r="ARA302" s="14"/>
      <c r="ARB302" s="14"/>
      <c r="ARC302" s="14"/>
      <c r="ARD302" s="14"/>
      <c r="ARE302" s="14"/>
      <c r="ARF302" s="14"/>
      <c r="ARG302" s="14"/>
      <c r="ARH302" s="14"/>
      <c r="ARI302" s="14"/>
      <c r="ARJ302" s="14"/>
      <c r="ARK302" s="14"/>
      <c r="ARL302" s="14"/>
      <c r="ARM302" s="14"/>
      <c r="ARN302" s="14"/>
      <c r="ARO302" s="14"/>
      <c r="ARP302" s="14"/>
      <c r="ARQ302" s="14"/>
      <c r="ARR302" s="14"/>
      <c r="ARS302" s="14"/>
      <c r="ART302" s="14"/>
      <c r="ARU302" s="14"/>
      <c r="ARV302" s="14"/>
      <c r="ARW302" s="14"/>
      <c r="ARX302" s="14"/>
      <c r="ARY302" s="14"/>
      <c r="ARZ302" s="14"/>
      <c r="ASA302" s="14"/>
      <c r="ASB302" s="14"/>
      <c r="ASC302" s="14"/>
      <c r="ASD302" s="14"/>
      <c r="ASE302" s="14"/>
      <c r="ASF302" s="14"/>
      <c r="ASG302" s="14"/>
      <c r="ASH302" s="14"/>
      <c r="ASI302" s="14"/>
      <c r="ASJ302" s="14"/>
      <c r="ASK302" s="14"/>
      <c r="ASL302" s="14"/>
      <c r="ASM302" s="14"/>
      <c r="ASN302" s="14"/>
      <c r="ASO302" s="14"/>
      <c r="ASP302" s="14"/>
      <c r="ASQ302" s="14"/>
      <c r="ASR302" s="14"/>
      <c r="ASS302" s="14"/>
      <c r="AST302" s="14"/>
      <c r="ASU302" s="14"/>
      <c r="ASV302" s="14"/>
      <c r="ASW302" s="14"/>
      <c r="ASX302" s="14"/>
      <c r="ASY302" s="14"/>
      <c r="ASZ302" s="14"/>
      <c r="ATA302" s="14"/>
      <c r="ATB302" s="14"/>
      <c r="ATC302" s="14"/>
      <c r="ATD302" s="14"/>
    </row>
    <row r="303" spans="63:1200">
      <c r="BK303" s="14" t="str">
        <f t="shared" si="2118"/>
        <v/>
      </c>
      <c r="ABO303" s="14"/>
      <c r="ABP303" s="14"/>
      <c r="ABQ303" s="14"/>
      <c r="ABR303" s="14"/>
      <c r="ABS303" s="14"/>
      <c r="ABT303" s="14"/>
      <c r="ABU303" s="14"/>
      <c r="ABV303" s="14"/>
      <c r="ABW303" s="14"/>
      <c r="ABX303" s="14"/>
      <c r="ABY303" s="14"/>
      <c r="ABZ303" s="14"/>
      <c r="ACA303" s="14"/>
      <c r="ACB303" s="14"/>
      <c r="ACC303" s="14"/>
      <c r="ACD303" s="14"/>
      <c r="ACE303" s="14"/>
      <c r="ACF303" s="14"/>
      <c r="ACG303" s="14"/>
      <c r="ACH303" s="14"/>
      <c r="ACI303" s="14"/>
      <c r="ACJ303" s="14"/>
      <c r="ACK303" s="14"/>
      <c r="ACL303" s="14"/>
      <c r="ACM303" s="14"/>
      <c r="ACN303" s="14"/>
      <c r="ACO303" s="14"/>
      <c r="ACP303" s="14"/>
      <c r="ACQ303" s="14"/>
      <c r="ACR303" s="14"/>
      <c r="ACS303" s="14"/>
      <c r="ACT303" s="14"/>
      <c r="ACU303" s="14"/>
      <c r="ACV303" s="14"/>
      <c r="ACW303" s="14"/>
      <c r="ACX303" s="14"/>
      <c r="ACY303" s="14"/>
      <c r="ACZ303" s="14"/>
      <c r="ADA303" s="14"/>
      <c r="ADB303" s="14"/>
      <c r="ADC303" s="14"/>
      <c r="ADD303" s="14"/>
      <c r="ADE303" s="14"/>
      <c r="ADF303" s="14"/>
      <c r="ADG303" s="14"/>
      <c r="ADH303" s="14"/>
      <c r="ADI303" s="14"/>
      <c r="ADJ303" s="14"/>
      <c r="ADK303" s="14"/>
      <c r="ADL303" s="14"/>
      <c r="ADM303" s="14"/>
      <c r="ADN303" s="14"/>
      <c r="ADO303" s="14"/>
      <c r="ADP303" s="14"/>
      <c r="ADQ303" s="14"/>
      <c r="ADR303" s="14"/>
      <c r="ADS303" s="14"/>
      <c r="ADT303" s="14"/>
      <c r="ADU303" s="14"/>
      <c r="ADV303" s="14"/>
      <c r="ADW303" s="14"/>
      <c r="ADX303" s="14"/>
      <c r="ADY303" s="14"/>
      <c r="ADZ303" s="14"/>
      <c r="AEA303" s="14"/>
      <c r="AEB303" s="14"/>
      <c r="AEC303" s="14"/>
      <c r="AED303" s="14"/>
      <c r="AEE303" s="14"/>
      <c r="AEF303" s="14"/>
      <c r="AEG303" s="14"/>
      <c r="AEH303" s="14"/>
      <c r="AEI303" s="14"/>
      <c r="AEJ303" s="14"/>
      <c r="AEK303" s="14"/>
      <c r="AEL303" s="14"/>
      <c r="AEM303" s="14"/>
      <c r="AEN303" s="14"/>
      <c r="AEO303" s="14"/>
      <c r="AEP303" s="14"/>
      <c r="AEQ303" s="14"/>
      <c r="AER303" s="14"/>
      <c r="AES303" s="14"/>
      <c r="AET303" s="14"/>
      <c r="AEU303" s="14"/>
      <c r="AEV303" s="14"/>
      <c r="AEW303" s="14"/>
      <c r="AEX303" s="14"/>
      <c r="AEY303" s="14"/>
      <c r="AEZ303" s="14"/>
      <c r="AFA303" s="14"/>
      <c r="AFB303" s="14"/>
      <c r="AFC303" s="14"/>
      <c r="AFD303" s="14"/>
      <c r="AFE303" s="14"/>
      <c r="AFF303" s="14"/>
      <c r="AFG303" s="14"/>
      <c r="AFH303" s="14"/>
      <c r="AFI303" s="14"/>
      <c r="AFJ303" s="14"/>
      <c r="AFK303" s="14"/>
      <c r="AFL303" s="14"/>
      <c r="AFM303" s="14"/>
      <c r="AFN303" s="14"/>
      <c r="AFO303" s="14"/>
      <c r="AFP303" s="14"/>
      <c r="AFQ303" s="14"/>
      <c r="AFR303" s="14"/>
      <c r="AFS303" s="14"/>
      <c r="AFT303" s="14"/>
      <c r="AFU303" s="14"/>
      <c r="AFV303" s="14"/>
      <c r="AFW303" s="14"/>
      <c r="AFX303" s="14"/>
      <c r="AFY303" s="14"/>
      <c r="AFZ303" s="14"/>
      <c r="AGA303" s="14"/>
      <c r="AGB303" s="14"/>
      <c r="AGC303" s="14"/>
      <c r="AGD303" s="14"/>
      <c r="AGE303" s="14"/>
      <c r="AGF303" s="14"/>
      <c r="AGG303" s="14"/>
      <c r="AGH303" s="14"/>
      <c r="AGI303" s="14"/>
      <c r="AGJ303" s="14"/>
      <c r="AGK303" s="14"/>
      <c r="AGL303" s="14"/>
      <c r="AGM303" s="14"/>
      <c r="AGN303" s="14"/>
      <c r="AGO303" s="14"/>
      <c r="AGP303" s="14"/>
      <c r="AGQ303" s="14"/>
      <c r="AGR303" s="14"/>
      <c r="AGS303" s="14"/>
      <c r="AGT303" s="14"/>
      <c r="AGU303" s="14"/>
      <c r="AGV303" s="14"/>
      <c r="AGW303" s="14"/>
      <c r="AGX303" s="14"/>
      <c r="AGY303" s="14"/>
      <c r="AGZ303" s="14"/>
      <c r="AHA303" s="14"/>
      <c r="AHB303" s="14"/>
      <c r="AHC303" s="14"/>
      <c r="AHD303" s="14"/>
      <c r="AHE303" s="14"/>
      <c r="AHF303" s="14"/>
      <c r="AHG303" s="14"/>
      <c r="AHH303" s="14"/>
      <c r="AHI303" s="14"/>
      <c r="AHJ303" s="14"/>
      <c r="AHK303" s="14"/>
      <c r="AHL303" s="14"/>
      <c r="AHM303" s="14"/>
      <c r="AHN303" s="14"/>
      <c r="AHO303" s="14"/>
      <c r="AHP303" s="14"/>
      <c r="AHQ303" s="14"/>
      <c r="AHR303" s="14"/>
      <c r="AHS303" s="14"/>
      <c r="AHT303" s="14"/>
      <c r="AHU303" s="14"/>
      <c r="AHV303" s="14"/>
      <c r="AHW303" s="14"/>
      <c r="AHX303" s="14"/>
      <c r="AHY303" s="14"/>
      <c r="AHZ303" s="14"/>
      <c r="AIA303" s="14"/>
      <c r="AIB303" s="14"/>
      <c r="AIC303" s="14"/>
      <c r="AID303" s="14"/>
      <c r="AIE303" s="14"/>
      <c r="AIF303" s="14"/>
      <c r="AIG303" s="14"/>
      <c r="AIH303" s="14"/>
      <c r="AII303" s="14"/>
      <c r="AIJ303" s="14"/>
      <c r="AIK303" s="14"/>
      <c r="AIL303" s="14"/>
      <c r="AIM303" s="14"/>
      <c r="AIN303" s="14"/>
      <c r="AIO303" s="14"/>
      <c r="AIP303" s="14"/>
      <c r="AIQ303" s="14"/>
      <c r="AIR303" s="14"/>
      <c r="AIS303" s="14"/>
      <c r="AIT303" s="14"/>
      <c r="AIU303" s="14"/>
      <c r="AIV303" s="14"/>
      <c r="AIW303" s="14"/>
      <c r="AIX303" s="14"/>
      <c r="AIY303" s="14"/>
      <c r="AIZ303" s="14"/>
      <c r="AJA303" s="14"/>
      <c r="AJB303" s="14"/>
      <c r="AJC303" s="14"/>
      <c r="AJD303" s="14"/>
      <c r="AJE303" s="14"/>
      <c r="AJF303" s="14"/>
      <c r="AJG303" s="14"/>
      <c r="AJH303" s="14"/>
      <c r="AJI303" s="14"/>
      <c r="AJJ303" s="14"/>
      <c r="AJK303" s="14"/>
      <c r="AJL303" s="14"/>
      <c r="AJM303" s="14"/>
      <c r="AJN303" s="14"/>
      <c r="AJO303" s="14"/>
      <c r="AJP303" s="14"/>
      <c r="AJQ303" s="14"/>
      <c r="AJR303" s="14"/>
      <c r="AJS303" s="14"/>
      <c r="AJT303" s="14"/>
      <c r="AJU303" s="14"/>
      <c r="AJV303" s="14"/>
      <c r="AJW303" s="14"/>
      <c r="AJX303" s="14"/>
      <c r="AJY303" s="14"/>
      <c r="AJZ303" s="14"/>
      <c r="AKA303" s="14"/>
      <c r="AKB303" s="14"/>
      <c r="AKC303" s="14"/>
      <c r="AKD303" s="14"/>
      <c r="AKE303" s="14"/>
      <c r="AKF303" s="14"/>
      <c r="AKG303" s="14"/>
      <c r="AKH303" s="14"/>
      <c r="AKI303" s="14"/>
      <c r="AKJ303" s="14"/>
      <c r="AKK303" s="14"/>
      <c r="AKL303" s="14"/>
      <c r="AKM303" s="14"/>
      <c r="AKN303" s="14"/>
      <c r="AKO303" s="14"/>
      <c r="AKP303" s="14"/>
      <c r="AKQ303" s="14"/>
      <c r="AKR303" s="14"/>
      <c r="AKS303" s="14"/>
      <c r="AKT303" s="14"/>
      <c r="AKU303" s="14"/>
      <c r="AKV303" s="14"/>
      <c r="AKW303" s="14"/>
      <c r="AKX303" s="14"/>
      <c r="AKY303" s="14"/>
      <c r="AKZ303" s="14"/>
      <c r="ALA303" s="14"/>
      <c r="ALB303" s="14"/>
      <c r="ALC303" s="14"/>
      <c r="ALD303" s="14"/>
      <c r="ALE303" s="14"/>
      <c r="ALF303" s="14"/>
      <c r="ALG303" s="14"/>
      <c r="ALH303" s="14"/>
      <c r="ALI303" s="14"/>
      <c r="ALJ303" s="14"/>
      <c r="ALK303" s="14"/>
      <c r="ALL303" s="14"/>
      <c r="ALM303" s="14"/>
      <c r="ALN303" s="14"/>
      <c r="ALO303" s="14"/>
      <c r="ALP303" s="14"/>
      <c r="ALQ303" s="14"/>
      <c r="ALR303" s="14"/>
      <c r="ALS303" s="14"/>
      <c r="ALT303" s="14"/>
      <c r="ALU303" s="14"/>
      <c r="ALV303" s="14"/>
      <c r="ALW303" s="14"/>
      <c r="ALX303" s="14"/>
      <c r="ALY303" s="14"/>
      <c r="ALZ303" s="14"/>
      <c r="AMA303" s="14"/>
      <c r="AMB303" s="14"/>
      <c r="AMC303" s="14"/>
      <c r="AMD303" s="14"/>
      <c r="AME303" s="14"/>
      <c r="AMF303" s="14"/>
      <c r="AMG303" s="14"/>
      <c r="AMH303" s="14"/>
      <c r="AMI303" s="14"/>
      <c r="AMJ303" s="14"/>
      <c r="AMK303" s="14"/>
      <c r="AML303" s="14"/>
      <c r="AMM303" s="14"/>
      <c r="AMN303" s="14"/>
      <c r="AMO303" s="14"/>
      <c r="AMP303" s="14"/>
      <c r="AMQ303" s="14"/>
      <c r="AMR303" s="14"/>
      <c r="AMS303" s="14"/>
      <c r="AMT303" s="14"/>
      <c r="AMU303" s="14"/>
      <c r="AMV303" s="14"/>
      <c r="AMW303" s="14"/>
      <c r="AMX303" s="14"/>
      <c r="AMY303" s="14"/>
      <c r="AMZ303" s="14"/>
      <c r="ANA303" s="14"/>
      <c r="ANB303" s="14"/>
      <c r="ANC303" s="14"/>
      <c r="AND303" s="14"/>
      <c r="ANE303" s="14"/>
      <c r="ANF303" s="14"/>
      <c r="ANG303" s="14"/>
      <c r="ANH303" s="14"/>
      <c r="ANI303" s="14"/>
      <c r="ANJ303" s="14"/>
      <c r="ANK303" s="14"/>
      <c r="ANL303" s="14"/>
      <c r="ANM303" s="14"/>
      <c r="ANN303" s="14"/>
      <c r="ANO303" s="14"/>
      <c r="ANP303" s="14"/>
      <c r="ANQ303" s="14"/>
      <c r="ANR303" s="14"/>
      <c r="ANS303" s="14"/>
      <c r="ANT303" s="14"/>
      <c r="ANU303" s="14"/>
      <c r="ANV303" s="14"/>
      <c r="ANW303" s="14"/>
      <c r="ANX303" s="14"/>
      <c r="ANY303" s="14"/>
      <c r="ANZ303" s="14"/>
      <c r="AOA303" s="14"/>
      <c r="AOB303" s="14"/>
      <c r="AOC303" s="14"/>
      <c r="AOD303" s="14"/>
      <c r="AOE303" s="14"/>
      <c r="AOF303" s="14"/>
      <c r="AOG303" s="14"/>
      <c r="AOH303" s="14"/>
      <c r="AOI303" s="14"/>
      <c r="AOJ303" s="14"/>
      <c r="AOK303" s="14"/>
      <c r="AOL303" s="14"/>
      <c r="AOM303" s="14"/>
      <c r="AON303" s="14"/>
      <c r="AOO303" s="14"/>
      <c r="AOP303" s="14"/>
      <c r="AOQ303" s="14"/>
      <c r="AOR303" s="14"/>
      <c r="AOS303" s="14"/>
      <c r="AOT303" s="14"/>
      <c r="AOU303" s="14"/>
      <c r="AOV303" s="14"/>
      <c r="AOW303" s="14"/>
      <c r="AOX303" s="14"/>
      <c r="AOY303" s="14"/>
      <c r="AOZ303" s="14"/>
      <c r="APA303" s="14"/>
      <c r="APB303" s="14"/>
      <c r="APC303" s="14"/>
      <c r="APD303" s="14"/>
      <c r="APE303" s="14"/>
      <c r="APF303" s="14"/>
      <c r="APG303" s="14"/>
      <c r="APH303" s="14"/>
      <c r="API303" s="14"/>
      <c r="APJ303" s="14"/>
      <c r="APK303" s="14"/>
      <c r="APL303" s="14"/>
      <c r="APM303" s="14"/>
      <c r="APN303" s="14"/>
      <c r="APO303" s="14"/>
      <c r="APP303" s="14"/>
      <c r="APQ303" s="14"/>
      <c r="APR303" s="14"/>
      <c r="APS303" s="14"/>
      <c r="APT303" s="14"/>
      <c r="APU303" s="14"/>
      <c r="APV303" s="14"/>
      <c r="APW303" s="14"/>
      <c r="APX303" s="14"/>
      <c r="APY303" s="14"/>
      <c r="APZ303" s="14"/>
      <c r="AQA303" s="14"/>
      <c r="AQB303" s="14"/>
      <c r="AQC303" s="14"/>
      <c r="AQD303" s="14"/>
      <c r="AQE303" s="14"/>
      <c r="AQF303" s="14"/>
      <c r="AQG303" s="14"/>
      <c r="AQH303" s="14"/>
      <c r="AQI303" s="14"/>
      <c r="AQJ303" s="14"/>
      <c r="AQK303" s="14"/>
      <c r="AQL303" s="14"/>
      <c r="AQM303" s="14"/>
      <c r="AQN303" s="14"/>
      <c r="AQO303" s="14"/>
      <c r="AQP303" s="14"/>
      <c r="AQQ303" s="14"/>
      <c r="AQR303" s="14"/>
      <c r="AQS303" s="14"/>
      <c r="AQT303" s="14"/>
      <c r="AQU303" s="14"/>
      <c r="AQV303" s="14"/>
      <c r="AQW303" s="14"/>
      <c r="AQX303" s="14"/>
      <c r="AQY303" s="14"/>
      <c r="AQZ303" s="14"/>
      <c r="ARA303" s="14"/>
      <c r="ARB303" s="14"/>
      <c r="ARC303" s="14"/>
      <c r="ARD303" s="14"/>
      <c r="ARE303" s="14"/>
      <c r="ARF303" s="14"/>
      <c r="ARG303" s="14"/>
      <c r="ARH303" s="14"/>
      <c r="ARI303" s="14"/>
      <c r="ARJ303" s="14"/>
      <c r="ARK303" s="14"/>
      <c r="ARL303" s="14"/>
      <c r="ARM303" s="14"/>
      <c r="ARN303" s="14"/>
      <c r="ARO303" s="14"/>
      <c r="ARP303" s="14"/>
      <c r="ARQ303" s="14"/>
      <c r="ARR303" s="14"/>
      <c r="ARS303" s="14"/>
      <c r="ART303" s="14"/>
      <c r="ARU303" s="14"/>
      <c r="ARV303" s="14"/>
      <c r="ARW303" s="14"/>
      <c r="ARX303" s="14"/>
      <c r="ARY303" s="14"/>
      <c r="ARZ303" s="14"/>
      <c r="ASA303" s="14"/>
      <c r="ASB303" s="14"/>
      <c r="ASC303" s="14"/>
      <c r="ASD303" s="14"/>
      <c r="ASE303" s="14"/>
      <c r="ASF303" s="14"/>
      <c r="ASG303" s="14"/>
      <c r="ASH303" s="14"/>
      <c r="ASI303" s="14"/>
      <c r="ASJ303" s="14"/>
      <c r="ASK303" s="14"/>
      <c r="ASL303" s="14"/>
      <c r="ASM303" s="14"/>
      <c r="ASN303" s="14"/>
      <c r="ASO303" s="14"/>
      <c r="ASP303" s="14"/>
      <c r="ASQ303" s="14"/>
      <c r="ASR303" s="14"/>
      <c r="ASS303" s="14"/>
      <c r="AST303" s="14"/>
      <c r="ASU303" s="14"/>
      <c r="ASV303" s="14"/>
      <c r="ASW303" s="14"/>
      <c r="ASX303" s="14"/>
      <c r="ASY303" s="14"/>
      <c r="ASZ303" s="14"/>
      <c r="ATA303" s="14"/>
      <c r="ATB303" s="14"/>
      <c r="ATC303" s="14"/>
      <c r="ATD303" s="14"/>
    </row>
    <row r="304" spans="63:1200">
      <c r="BK304" s="14" t="str">
        <f t="shared" si="2118"/>
        <v/>
      </c>
      <c r="ABO304" s="14"/>
      <c r="ABP304" s="14"/>
      <c r="ABQ304" s="14"/>
      <c r="ABR304" s="14"/>
      <c r="ABS304" s="14"/>
      <c r="ABT304" s="14"/>
      <c r="ABU304" s="14"/>
      <c r="ABV304" s="14"/>
      <c r="ABW304" s="14"/>
      <c r="ABX304" s="14"/>
      <c r="ABY304" s="14"/>
      <c r="ABZ304" s="14"/>
      <c r="ACA304" s="14"/>
      <c r="ACB304" s="14"/>
      <c r="ACC304" s="14"/>
      <c r="ACD304" s="14"/>
      <c r="ACE304" s="14"/>
      <c r="ACF304" s="14"/>
      <c r="ACG304" s="14"/>
      <c r="ACH304" s="14"/>
      <c r="ACI304" s="14"/>
      <c r="ACJ304" s="14"/>
      <c r="ACK304" s="14"/>
      <c r="ACL304" s="14"/>
      <c r="ACM304" s="14"/>
      <c r="ACN304" s="14"/>
      <c r="ACO304" s="14"/>
      <c r="ACP304" s="14"/>
      <c r="ACQ304" s="14"/>
      <c r="ACR304" s="14"/>
      <c r="ACS304" s="14"/>
      <c r="ACT304" s="14"/>
      <c r="ACU304" s="14"/>
      <c r="ACV304" s="14"/>
      <c r="ACW304" s="14"/>
      <c r="ACX304" s="14"/>
      <c r="ACY304" s="14"/>
      <c r="ACZ304" s="14"/>
      <c r="ADA304" s="14"/>
      <c r="ADB304" s="14"/>
      <c r="ADC304" s="14"/>
      <c r="ADD304" s="14"/>
      <c r="ADE304" s="14"/>
      <c r="ADF304" s="14"/>
      <c r="ADG304" s="14"/>
      <c r="ADH304" s="14"/>
      <c r="ADI304" s="14"/>
      <c r="ADJ304" s="14"/>
      <c r="ADK304" s="14"/>
      <c r="ADL304" s="14"/>
      <c r="ADM304" s="14"/>
      <c r="ADN304" s="14"/>
      <c r="ADO304" s="14"/>
      <c r="ADP304" s="14"/>
      <c r="ADQ304" s="14"/>
      <c r="ADR304" s="14"/>
      <c r="ADS304" s="14"/>
      <c r="ADT304" s="14"/>
      <c r="ADU304" s="14"/>
      <c r="ADV304" s="14"/>
      <c r="ADW304" s="14"/>
      <c r="ADX304" s="14"/>
      <c r="ADY304" s="14"/>
      <c r="ADZ304" s="14"/>
      <c r="AEA304" s="14"/>
      <c r="AEB304" s="14"/>
      <c r="AEC304" s="14"/>
      <c r="AED304" s="14"/>
      <c r="AEE304" s="14"/>
      <c r="AEF304" s="14"/>
      <c r="AEG304" s="14"/>
      <c r="AEH304" s="14"/>
      <c r="AEI304" s="14"/>
      <c r="AEJ304" s="14"/>
      <c r="AEK304" s="14"/>
      <c r="AEL304" s="14"/>
      <c r="AEM304" s="14"/>
      <c r="AEN304" s="14"/>
      <c r="AEO304" s="14"/>
      <c r="AEP304" s="14"/>
      <c r="AEQ304" s="14"/>
      <c r="AER304" s="14"/>
      <c r="AES304" s="14"/>
      <c r="AET304" s="14"/>
      <c r="AEU304" s="14"/>
      <c r="AEV304" s="14"/>
      <c r="AEW304" s="14"/>
      <c r="AEX304" s="14"/>
      <c r="AEY304" s="14"/>
      <c r="AEZ304" s="14"/>
      <c r="AFA304" s="14"/>
      <c r="AFB304" s="14"/>
      <c r="AFC304" s="14"/>
      <c r="AFD304" s="14"/>
      <c r="AFE304" s="14"/>
      <c r="AFF304" s="14"/>
      <c r="AFG304" s="14"/>
      <c r="AFH304" s="14"/>
      <c r="AFI304" s="14"/>
      <c r="AFJ304" s="14"/>
      <c r="AFK304" s="14"/>
      <c r="AFL304" s="14"/>
      <c r="AFM304" s="14"/>
      <c r="AFN304" s="14"/>
      <c r="AFO304" s="14"/>
      <c r="AFP304" s="14"/>
      <c r="AFQ304" s="14"/>
      <c r="AFR304" s="14"/>
      <c r="AFS304" s="14"/>
      <c r="AFT304" s="14"/>
      <c r="AFU304" s="14"/>
      <c r="AFV304" s="14"/>
      <c r="AFW304" s="14"/>
      <c r="AFX304" s="14"/>
      <c r="AFY304" s="14"/>
      <c r="AFZ304" s="14"/>
      <c r="AGA304" s="14"/>
      <c r="AGB304" s="14"/>
      <c r="AGC304" s="14"/>
      <c r="AGD304" s="14"/>
      <c r="AGE304" s="14"/>
      <c r="AGF304" s="14"/>
      <c r="AGG304" s="14"/>
      <c r="AGH304" s="14"/>
      <c r="AGI304" s="14"/>
      <c r="AGJ304" s="14"/>
      <c r="AGK304" s="14"/>
      <c r="AGL304" s="14"/>
      <c r="AGM304" s="14"/>
      <c r="AGN304" s="14"/>
      <c r="AGO304" s="14"/>
      <c r="AGP304" s="14"/>
      <c r="AGQ304" s="14"/>
      <c r="AGR304" s="14"/>
      <c r="AGS304" s="14"/>
      <c r="AGT304" s="14"/>
      <c r="AGU304" s="14"/>
      <c r="AGV304" s="14"/>
      <c r="AGW304" s="14"/>
      <c r="AGX304" s="14"/>
      <c r="AGY304" s="14"/>
      <c r="AGZ304" s="14"/>
      <c r="AHA304" s="14"/>
      <c r="AHB304" s="14"/>
      <c r="AHC304" s="14"/>
      <c r="AHD304" s="14"/>
      <c r="AHE304" s="14"/>
      <c r="AHF304" s="14"/>
      <c r="AHG304" s="14"/>
      <c r="AHH304" s="14"/>
      <c r="AHI304" s="14"/>
      <c r="AHJ304" s="14"/>
      <c r="AHK304" s="14"/>
      <c r="AHL304" s="14"/>
      <c r="AHM304" s="14"/>
      <c r="AHN304" s="14"/>
      <c r="AHO304" s="14"/>
      <c r="AHP304" s="14"/>
      <c r="AHQ304" s="14"/>
      <c r="AHR304" s="14"/>
      <c r="AHS304" s="14"/>
      <c r="AHT304" s="14"/>
      <c r="AHU304" s="14"/>
      <c r="AHV304" s="14"/>
      <c r="AHW304" s="14"/>
      <c r="AHX304" s="14"/>
      <c r="AHY304" s="14"/>
      <c r="AHZ304" s="14"/>
      <c r="AIA304" s="14"/>
      <c r="AIB304" s="14"/>
      <c r="AIC304" s="14"/>
      <c r="AID304" s="14"/>
      <c r="AIE304" s="14"/>
      <c r="AIF304" s="14"/>
      <c r="AIG304" s="14"/>
      <c r="AIH304" s="14"/>
      <c r="AII304" s="14"/>
      <c r="AIJ304" s="14"/>
      <c r="AIK304" s="14"/>
      <c r="AIL304" s="14"/>
      <c r="AIM304" s="14"/>
      <c r="AIN304" s="14"/>
      <c r="AIO304" s="14"/>
      <c r="AIP304" s="14"/>
      <c r="AIQ304" s="14"/>
      <c r="AIR304" s="14"/>
      <c r="AIS304" s="14"/>
      <c r="AIT304" s="14"/>
      <c r="AIU304" s="14"/>
      <c r="AIV304" s="14"/>
      <c r="AIW304" s="14"/>
      <c r="AIX304" s="14"/>
      <c r="AIY304" s="14"/>
      <c r="AIZ304" s="14"/>
      <c r="AJA304" s="14"/>
      <c r="AJB304" s="14"/>
      <c r="AJC304" s="14"/>
      <c r="AJD304" s="14"/>
      <c r="AJE304" s="14"/>
      <c r="AJF304" s="14"/>
      <c r="AJG304" s="14"/>
      <c r="AJH304" s="14"/>
      <c r="AJI304" s="14"/>
      <c r="AJJ304" s="14"/>
      <c r="AJK304" s="14"/>
      <c r="AJL304" s="14"/>
      <c r="AJM304" s="14"/>
      <c r="AJN304" s="14"/>
      <c r="AJO304" s="14"/>
      <c r="AJP304" s="14"/>
      <c r="AJQ304" s="14"/>
      <c r="AJR304" s="14"/>
      <c r="AJS304" s="14"/>
      <c r="AJT304" s="14"/>
      <c r="AJU304" s="14"/>
      <c r="AJV304" s="14"/>
      <c r="AJW304" s="14"/>
      <c r="AJX304" s="14"/>
      <c r="AJY304" s="14"/>
      <c r="AJZ304" s="14"/>
      <c r="AKA304" s="14"/>
      <c r="AKB304" s="14"/>
      <c r="AKC304" s="14"/>
      <c r="AKD304" s="14"/>
      <c r="AKE304" s="14"/>
      <c r="AKF304" s="14"/>
      <c r="AKG304" s="14"/>
      <c r="AKH304" s="14"/>
      <c r="AKI304" s="14"/>
      <c r="AKJ304" s="14"/>
      <c r="AKK304" s="14"/>
      <c r="AKL304" s="14"/>
      <c r="AKM304" s="14"/>
      <c r="AKN304" s="14"/>
      <c r="AKO304" s="14"/>
      <c r="AKP304" s="14"/>
      <c r="AKQ304" s="14"/>
      <c r="AKR304" s="14"/>
      <c r="AKS304" s="14"/>
      <c r="AKT304" s="14"/>
      <c r="AKU304" s="14"/>
      <c r="AKV304" s="14"/>
      <c r="AKW304" s="14"/>
      <c r="AKX304" s="14"/>
      <c r="AKY304" s="14"/>
      <c r="AKZ304" s="14"/>
      <c r="ALA304" s="14"/>
      <c r="ALB304" s="14"/>
      <c r="ALC304" s="14"/>
      <c r="ALD304" s="14"/>
      <c r="ALE304" s="14"/>
      <c r="ALF304" s="14"/>
      <c r="ALG304" s="14"/>
      <c r="ALH304" s="14"/>
      <c r="ALI304" s="14"/>
      <c r="ALJ304" s="14"/>
      <c r="ALK304" s="14"/>
      <c r="ALL304" s="14"/>
      <c r="ALM304" s="14"/>
      <c r="ALN304" s="14"/>
      <c r="ALO304" s="14"/>
      <c r="ALP304" s="14"/>
      <c r="ALQ304" s="14"/>
      <c r="ALR304" s="14"/>
      <c r="ALS304" s="14"/>
      <c r="ALT304" s="14"/>
      <c r="ALU304" s="14"/>
      <c r="ALV304" s="14"/>
      <c r="ALW304" s="14"/>
      <c r="ALX304" s="14"/>
      <c r="ALY304" s="14"/>
      <c r="ALZ304" s="14"/>
      <c r="AMA304" s="14"/>
      <c r="AMB304" s="14"/>
      <c r="AMC304" s="14"/>
      <c r="AMD304" s="14"/>
      <c r="AME304" s="14"/>
      <c r="AMF304" s="14"/>
      <c r="AMG304" s="14"/>
      <c r="AMH304" s="14"/>
      <c r="AMI304" s="14"/>
      <c r="AMJ304" s="14"/>
      <c r="AMK304" s="14"/>
      <c r="AML304" s="14"/>
      <c r="AMM304" s="14"/>
      <c r="AMN304" s="14"/>
      <c r="AMO304" s="14"/>
      <c r="AMP304" s="14"/>
      <c r="AMQ304" s="14"/>
      <c r="AMR304" s="14"/>
      <c r="AMS304" s="14"/>
      <c r="AMT304" s="14"/>
      <c r="AMU304" s="14"/>
      <c r="AMV304" s="14"/>
      <c r="AMW304" s="14"/>
      <c r="AMX304" s="14"/>
      <c r="AMY304" s="14"/>
      <c r="AMZ304" s="14"/>
      <c r="ANA304" s="14"/>
      <c r="ANB304" s="14"/>
      <c r="ANC304" s="14"/>
      <c r="AND304" s="14"/>
      <c r="ANE304" s="14"/>
      <c r="ANF304" s="14"/>
      <c r="ANG304" s="14"/>
      <c r="ANH304" s="14"/>
      <c r="ANI304" s="14"/>
      <c r="ANJ304" s="14"/>
      <c r="ANK304" s="14"/>
      <c r="ANL304" s="14"/>
      <c r="ANM304" s="14"/>
      <c r="ANN304" s="14"/>
      <c r="ANO304" s="14"/>
      <c r="ANP304" s="14"/>
      <c r="ANQ304" s="14"/>
      <c r="ANR304" s="14"/>
      <c r="ANS304" s="14"/>
      <c r="ANT304" s="14"/>
      <c r="ANU304" s="14"/>
      <c r="ANV304" s="14"/>
      <c r="ANW304" s="14"/>
      <c r="ANX304" s="14"/>
      <c r="ANY304" s="14"/>
      <c r="ANZ304" s="14"/>
      <c r="AOA304" s="14"/>
      <c r="AOB304" s="14"/>
      <c r="AOC304" s="14"/>
      <c r="AOD304" s="14"/>
      <c r="AOE304" s="14"/>
      <c r="AOF304" s="14"/>
      <c r="AOG304" s="14"/>
      <c r="AOH304" s="14"/>
      <c r="AOI304" s="14"/>
      <c r="AOJ304" s="14"/>
      <c r="AOK304" s="14"/>
      <c r="AOL304" s="14"/>
      <c r="AOM304" s="14"/>
      <c r="AON304" s="14"/>
      <c r="AOO304" s="14"/>
      <c r="AOP304" s="14"/>
      <c r="AOQ304" s="14"/>
      <c r="AOR304" s="14"/>
      <c r="AOS304" s="14"/>
      <c r="AOT304" s="14"/>
      <c r="AOU304" s="14"/>
      <c r="AOV304" s="14"/>
      <c r="AOW304" s="14"/>
      <c r="AOX304" s="14"/>
      <c r="AOY304" s="14"/>
      <c r="AOZ304" s="14"/>
      <c r="APA304" s="14"/>
      <c r="APB304" s="14"/>
      <c r="APC304" s="14"/>
      <c r="APD304" s="14"/>
      <c r="APE304" s="14"/>
      <c r="APF304" s="14"/>
      <c r="APG304" s="14"/>
      <c r="APH304" s="14"/>
      <c r="API304" s="14"/>
      <c r="APJ304" s="14"/>
      <c r="APK304" s="14"/>
      <c r="APL304" s="14"/>
      <c r="APM304" s="14"/>
      <c r="APN304" s="14"/>
      <c r="APO304" s="14"/>
      <c r="APP304" s="14"/>
      <c r="APQ304" s="14"/>
      <c r="APR304" s="14"/>
      <c r="APS304" s="14"/>
      <c r="APT304" s="14"/>
      <c r="APU304" s="14"/>
      <c r="APV304" s="14"/>
      <c r="APW304" s="14"/>
      <c r="APX304" s="14"/>
      <c r="APY304" s="14"/>
      <c r="APZ304" s="14"/>
      <c r="AQA304" s="14"/>
      <c r="AQB304" s="14"/>
      <c r="AQC304" s="14"/>
      <c r="AQD304" s="14"/>
      <c r="AQE304" s="14"/>
      <c r="AQF304" s="14"/>
      <c r="AQG304" s="14"/>
      <c r="AQH304" s="14"/>
      <c r="AQI304" s="14"/>
      <c r="AQJ304" s="14"/>
      <c r="AQK304" s="14"/>
      <c r="AQL304" s="14"/>
      <c r="AQM304" s="14"/>
      <c r="AQN304" s="14"/>
      <c r="AQO304" s="14"/>
      <c r="AQP304" s="14"/>
      <c r="AQQ304" s="14"/>
      <c r="AQR304" s="14"/>
      <c r="AQS304" s="14"/>
      <c r="AQT304" s="14"/>
      <c r="AQU304" s="14"/>
      <c r="AQV304" s="14"/>
      <c r="AQW304" s="14"/>
      <c r="AQX304" s="14"/>
      <c r="AQY304" s="14"/>
      <c r="AQZ304" s="14"/>
      <c r="ARA304" s="14"/>
      <c r="ARB304" s="14"/>
      <c r="ARC304" s="14"/>
      <c r="ARD304" s="14"/>
      <c r="ARE304" s="14"/>
      <c r="ARF304" s="14"/>
      <c r="ARG304" s="14"/>
      <c r="ARH304" s="14"/>
      <c r="ARI304" s="14"/>
      <c r="ARJ304" s="14"/>
      <c r="ARK304" s="14"/>
      <c r="ARL304" s="14"/>
      <c r="ARM304" s="14"/>
      <c r="ARN304" s="14"/>
      <c r="ARO304" s="14"/>
      <c r="ARP304" s="14"/>
      <c r="ARQ304" s="14"/>
      <c r="ARR304" s="14"/>
      <c r="ARS304" s="14"/>
      <c r="ART304" s="14"/>
      <c r="ARU304" s="14"/>
      <c r="ARV304" s="14"/>
      <c r="ARW304" s="14"/>
      <c r="ARX304" s="14"/>
      <c r="ARY304" s="14"/>
      <c r="ARZ304" s="14"/>
      <c r="ASA304" s="14"/>
      <c r="ASB304" s="14"/>
      <c r="ASC304" s="14"/>
      <c r="ASD304" s="14"/>
      <c r="ASE304" s="14"/>
      <c r="ASF304" s="14"/>
      <c r="ASG304" s="14"/>
      <c r="ASH304" s="14"/>
      <c r="ASI304" s="14"/>
      <c r="ASJ304" s="14"/>
      <c r="ASK304" s="14"/>
      <c r="ASL304" s="14"/>
      <c r="ASM304" s="14"/>
      <c r="ASN304" s="14"/>
      <c r="ASO304" s="14"/>
      <c r="ASP304" s="14"/>
      <c r="ASQ304" s="14"/>
      <c r="ASR304" s="14"/>
      <c r="ASS304" s="14"/>
      <c r="AST304" s="14"/>
      <c r="ASU304" s="14"/>
      <c r="ASV304" s="14"/>
      <c r="ASW304" s="14"/>
      <c r="ASX304" s="14"/>
      <c r="ASY304" s="14"/>
      <c r="ASZ304" s="14"/>
      <c r="ATA304" s="14"/>
      <c r="ATB304" s="14"/>
      <c r="ATC304" s="14"/>
      <c r="ATD304" s="14"/>
    </row>
    <row r="305" spans="63:1200">
      <c r="BK305" s="14" t="str">
        <f t="shared" si="2118"/>
        <v/>
      </c>
      <c r="ABO305" s="14"/>
      <c r="ABP305" s="14"/>
      <c r="ABQ305" s="14"/>
      <c r="ABR305" s="14"/>
      <c r="ABS305" s="14"/>
      <c r="ABT305" s="14"/>
      <c r="ABU305" s="14"/>
      <c r="ABV305" s="14"/>
      <c r="ABW305" s="14"/>
      <c r="ABX305" s="14"/>
      <c r="ABY305" s="14"/>
      <c r="ABZ305" s="14"/>
      <c r="ACA305" s="14"/>
      <c r="ACB305" s="14"/>
      <c r="ACC305" s="14"/>
      <c r="ACD305" s="14"/>
      <c r="ACE305" s="14"/>
      <c r="ACF305" s="14"/>
      <c r="ACG305" s="14"/>
      <c r="ACH305" s="14"/>
      <c r="ACI305" s="14"/>
      <c r="ACJ305" s="14"/>
      <c r="ACK305" s="14"/>
      <c r="ACL305" s="14"/>
      <c r="ACM305" s="14"/>
      <c r="ACN305" s="14"/>
      <c r="ACO305" s="14"/>
      <c r="ACP305" s="14"/>
      <c r="ACQ305" s="14"/>
      <c r="ACR305" s="14"/>
      <c r="ACS305" s="14"/>
      <c r="ACT305" s="14"/>
      <c r="ACU305" s="14"/>
      <c r="ACV305" s="14"/>
      <c r="ACW305" s="14"/>
      <c r="ACX305" s="14"/>
      <c r="ACY305" s="14"/>
      <c r="ACZ305" s="14"/>
      <c r="ADA305" s="14"/>
      <c r="ADB305" s="14"/>
      <c r="ADC305" s="14"/>
      <c r="ADD305" s="14"/>
      <c r="ADE305" s="14"/>
      <c r="ADF305" s="14"/>
      <c r="ADG305" s="14"/>
      <c r="ADH305" s="14"/>
      <c r="ADI305" s="14"/>
      <c r="ADJ305" s="14"/>
      <c r="ADK305" s="14"/>
      <c r="ADL305" s="14"/>
      <c r="ADM305" s="14"/>
      <c r="ADN305" s="14"/>
      <c r="ADO305" s="14"/>
      <c r="ADP305" s="14"/>
      <c r="ADQ305" s="14"/>
      <c r="ADR305" s="14"/>
      <c r="ADS305" s="14"/>
      <c r="ADT305" s="14"/>
      <c r="ADU305" s="14"/>
      <c r="ADV305" s="14"/>
      <c r="ADW305" s="14"/>
      <c r="ADX305" s="14"/>
      <c r="ADY305" s="14"/>
      <c r="ADZ305" s="14"/>
      <c r="AEA305" s="14"/>
      <c r="AEB305" s="14"/>
      <c r="AEC305" s="14"/>
      <c r="AED305" s="14"/>
      <c r="AEE305" s="14"/>
      <c r="AEF305" s="14"/>
      <c r="AEG305" s="14"/>
      <c r="AEH305" s="14"/>
      <c r="AEI305" s="14"/>
      <c r="AEJ305" s="14"/>
      <c r="AEK305" s="14"/>
      <c r="AEL305" s="14"/>
      <c r="AEM305" s="14"/>
      <c r="AEN305" s="14"/>
      <c r="AEO305" s="14"/>
      <c r="AEP305" s="14"/>
      <c r="AEQ305" s="14"/>
      <c r="AER305" s="14"/>
      <c r="AES305" s="14"/>
      <c r="AET305" s="14"/>
      <c r="AEU305" s="14"/>
      <c r="AEV305" s="14"/>
      <c r="AEW305" s="14"/>
      <c r="AEX305" s="14"/>
      <c r="AEY305" s="14"/>
      <c r="AEZ305" s="14"/>
      <c r="AFA305" s="14"/>
      <c r="AFB305" s="14"/>
      <c r="AFC305" s="14"/>
      <c r="AFD305" s="14"/>
      <c r="AFE305" s="14"/>
      <c r="AFF305" s="14"/>
      <c r="AFG305" s="14"/>
      <c r="AFH305" s="14"/>
      <c r="AFI305" s="14"/>
      <c r="AFJ305" s="14"/>
      <c r="AFK305" s="14"/>
      <c r="AFL305" s="14"/>
      <c r="AFM305" s="14"/>
      <c r="AFN305" s="14"/>
      <c r="AFO305" s="14"/>
      <c r="AFP305" s="14"/>
      <c r="AFQ305" s="14"/>
      <c r="AFR305" s="14"/>
      <c r="AFS305" s="14"/>
      <c r="AFT305" s="14"/>
      <c r="AFU305" s="14"/>
      <c r="AFV305" s="14"/>
      <c r="AFW305" s="14"/>
      <c r="AFX305" s="14"/>
      <c r="AFY305" s="14"/>
      <c r="AFZ305" s="14"/>
      <c r="AGA305" s="14"/>
      <c r="AGB305" s="14"/>
      <c r="AGC305" s="14"/>
      <c r="AGD305" s="14"/>
      <c r="AGE305" s="14"/>
      <c r="AGF305" s="14"/>
      <c r="AGG305" s="14"/>
      <c r="AGH305" s="14"/>
      <c r="AGI305" s="14"/>
      <c r="AGJ305" s="14"/>
      <c r="AGK305" s="14"/>
      <c r="AGL305" s="14"/>
      <c r="AGM305" s="14"/>
      <c r="AGN305" s="14"/>
      <c r="AGO305" s="14"/>
      <c r="AGP305" s="14"/>
      <c r="AGQ305" s="14"/>
      <c r="AGR305" s="14"/>
      <c r="AGS305" s="14"/>
      <c r="AGT305" s="14"/>
      <c r="AGU305" s="14"/>
      <c r="AGV305" s="14"/>
      <c r="AGW305" s="14"/>
      <c r="AGX305" s="14"/>
      <c r="AGY305" s="14"/>
      <c r="AGZ305" s="14"/>
      <c r="AHA305" s="14"/>
      <c r="AHB305" s="14"/>
      <c r="AHC305" s="14"/>
      <c r="AHD305" s="14"/>
      <c r="AHE305" s="14"/>
      <c r="AHF305" s="14"/>
      <c r="AHG305" s="14"/>
      <c r="AHH305" s="14"/>
      <c r="AHI305" s="14"/>
      <c r="AHJ305" s="14"/>
      <c r="AHK305" s="14"/>
      <c r="AHL305" s="14"/>
      <c r="AHM305" s="14"/>
      <c r="AHN305" s="14"/>
      <c r="AHO305" s="14"/>
      <c r="AHP305" s="14"/>
      <c r="AHQ305" s="14"/>
      <c r="AHR305" s="14"/>
      <c r="AHS305" s="14"/>
      <c r="AHT305" s="14"/>
      <c r="AHU305" s="14"/>
      <c r="AHV305" s="14"/>
      <c r="AHW305" s="14"/>
      <c r="AHX305" s="14"/>
      <c r="AHY305" s="14"/>
      <c r="AHZ305" s="14"/>
      <c r="AIA305" s="14"/>
      <c r="AIB305" s="14"/>
      <c r="AIC305" s="14"/>
      <c r="AID305" s="14"/>
      <c r="AIE305" s="14"/>
      <c r="AIF305" s="14"/>
      <c r="AIG305" s="14"/>
      <c r="AIH305" s="14"/>
      <c r="AII305" s="14"/>
      <c r="AIJ305" s="14"/>
      <c r="AIK305" s="14"/>
      <c r="AIL305" s="14"/>
      <c r="AIM305" s="14"/>
      <c r="AIN305" s="14"/>
      <c r="AIO305" s="14"/>
      <c r="AIP305" s="14"/>
      <c r="AIQ305" s="14"/>
      <c r="AIR305" s="14"/>
      <c r="AIS305" s="14"/>
      <c r="AIT305" s="14"/>
      <c r="AIU305" s="14"/>
      <c r="AIV305" s="14"/>
      <c r="AIW305" s="14"/>
      <c r="AIX305" s="14"/>
      <c r="AIY305" s="14"/>
      <c r="AIZ305" s="14"/>
      <c r="AJA305" s="14"/>
      <c r="AJB305" s="14"/>
      <c r="AJC305" s="14"/>
      <c r="AJD305" s="14"/>
      <c r="AJE305" s="14"/>
      <c r="AJF305" s="14"/>
      <c r="AJG305" s="14"/>
      <c r="AJH305" s="14"/>
      <c r="AJI305" s="14"/>
      <c r="AJJ305" s="14"/>
      <c r="AJK305" s="14"/>
      <c r="AJL305" s="14"/>
      <c r="AJM305" s="14"/>
      <c r="AJN305" s="14"/>
      <c r="AJO305" s="14"/>
      <c r="AJP305" s="14"/>
      <c r="AJQ305" s="14"/>
      <c r="AJR305" s="14"/>
      <c r="AJS305" s="14"/>
      <c r="AJT305" s="14"/>
      <c r="AJU305" s="14"/>
      <c r="AJV305" s="14"/>
      <c r="AJW305" s="14"/>
      <c r="AJX305" s="14"/>
      <c r="AJY305" s="14"/>
      <c r="AJZ305" s="14"/>
      <c r="AKA305" s="14"/>
      <c r="AKB305" s="14"/>
      <c r="AKC305" s="14"/>
      <c r="AKD305" s="14"/>
      <c r="AKE305" s="14"/>
      <c r="AKF305" s="14"/>
      <c r="AKG305" s="14"/>
      <c r="AKH305" s="14"/>
      <c r="AKI305" s="14"/>
      <c r="AKJ305" s="14"/>
      <c r="AKK305" s="14"/>
      <c r="AKL305" s="14"/>
      <c r="AKM305" s="14"/>
      <c r="AKN305" s="14"/>
      <c r="AKO305" s="14"/>
      <c r="AKP305" s="14"/>
      <c r="AKQ305" s="14"/>
      <c r="AKR305" s="14"/>
      <c r="AKS305" s="14"/>
      <c r="AKT305" s="14"/>
      <c r="AKU305" s="14"/>
      <c r="AKV305" s="14"/>
      <c r="AKW305" s="14"/>
      <c r="AKX305" s="14"/>
      <c r="AKY305" s="14"/>
      <c r="AKZ305" s="14"/>
      <c r="ALA305" s="14"/>
      <c r="ALB305" s="14"/>
      <c r="ALC305" s="14"/>
      <c r="ALD305" s="14"/>
      <c r="ALE305" s="14"/>
      <c r="ALF305" s="14"/>
      <c r="ALG305" s="14"/>
      <c r="ALH305" s="14"/>
      <c r="ALI305" s="14"/>
      <c r="ALJ305" s="14"/>
      <c r="ALK305" s="14"/>
      <c r="ALL305" s="14"/>
      <c r="ALM305" s="14"/>
      <c r="ALN305" s="14"/>
      <c r="ALO305" s="14"/>
      <c r="ALP305" s="14"/>
      <c r="ALQ305" s="14"/>
      <c r="ALR305" s="14"/>
      <c r="ALS305" s="14"/>
      <c r="ALT305" s="14"/>
      <c r="ALU305" s="14"/>
      <c r="ALV305" s="14"/>
      <c r="ALW305" s="14"/>
      <c r="ALX305" s="14"/>
      <c r="ALY305" s="14"/>
      <c r="ALZ305" s="14"/>
      <c r="AMA305" s="14"/>
      <c r="AMB305" s="14"/>
      <c r="AMC305" s="14"/>
      <c r="AMD305" s="14"/>
      <c r="AME305" s="14"/>
      <c r="AMF305" s="14"/>
      <c r="AMG305" s="14"/>
      <c r="AMH305" s="14"/>
      <c r="AMI305" s="14"/>
      <c r="AMJ305" s="14"/>
      <c r="AMK305" s="14"/>
      <c r="AML305" s="14"/>
      <c r="AMM305" s="14"/>
      <c r="AMN305" s="14"/>
      <c r="AMO305" s="14"/>
      <c r="AMP305" s="14"/>
      <c r="AMQ305" s="14"/>
      <c r="AMR305" s="14"/>
      <c r="AMS305" s="14"/>
      <c r="AMT305" s="14"/>
      <c r="AMU305" s="14"/>
      <c r="AMV305" s="14"/>
      <c r="AMW305" s="14"/>
      <c r="AMX305" s="14"/>
      <c r="AMY305" s="14"/>
      <c r="AMZ305" s="14"/>
      <c r="ANA305" s="14"/>
      <c r="ANB305" s="14"/>
      <c r="ANC305" s="14"/>
      <c r="AND305" s="14"/>
      <c r="ANE305" s="14"/>
      <c r="ANF305" s="14"/>
      <c r="ANG305" s="14"/>
      <c r="ANH305" s="14"/>
      <c r="ANI305" s="14"/>
      <c r="ANJ305" s="14"/>
      <c r="ANK305" s="14"/>
      <c r="ANL305" s="14"/>
      <c r="ANM305" s="14"/>
      <c r="ANN305" s="14"/>
      <c r="ANO305" s="14"/>
      <c r="ANP305" s="14"/>
      <c r="ANQ305" s="14"/>
      <c r="ANR305" s="14"/>
      <c r="ANS305" s="14"/>
      <c r="ANT305" s="14"/>
      <c r="ANU305" s="14"/>
      <c r="ANV305" s="14"/>
      <c r="ANW305" s="14"/>
      <c r="ANX305" s="14"/>
      <c r="ANY305" s="14"/>
      <c r="ANZ305" s="14"/>
      <c r="AOA305" s="14"/>
      <c r="AOB305" s="14"/>
      <c r="AOC305" s="14"/>
      <c r="AOD305" s="14"/>
      <c r="AOE305" s="14"/>
      <c r="AOF305" s="14"/>
      <c r="AOG305" s="14"/>
      <c r="AOH305" s="14"/>
      <c r="AOI305" s="14"/>
      <c r="AOJ305" s="14"/>
      <c r="AOK305" s="14"/>
      <c r="AOL305" s="14"/>
      <c r="AOM305" s="14"/>
      <c r="AON305" s="14"/>
      <c r="AOO305" s="14"/>
      <c r="AOP305" s="14"/>
      <c r="AOQ305" s="14"/>
      <c r="AOR305" s="14"/>
      <c r="AOS305" s="14"/>
      <c r="AOT305" s="14"/>
      <c r="AOU305" s="14"/>
      <c r="AOV305" s="14"/>
      <c r="AOW305" s="14"/>
      <c r="AOX305" s="14"/>
      <c r="AOY305" s="14"/>
      <c r="AOZ305" s="14"/>
      <c r="APA305" s="14"/>
      <c r="APB305" s="14"/>
      <c r="APC305" s="14"/>
      <c r="APD305" s="14"/>
      <c r="APE305" s="14"/>
      <c r="APF305" s="14"/>
      <c r="APG305" s="14"/>
      <c r="APH305" s="14"/>
      <c r="API305" s="14"/>
      <c r="APJ305" s="14"/>
      <c r="APK305" s="14"/>
      <c r="APL305" s="14"/>
      <c r="APM305" s="14"/>
      <c r="APN305" s="14"/>
      <c r="APO305" s="14"/>
      <c r="APP305" s="14"/>
      <c r="APQ305" s="14"/>
      <c r="APR305" s="14"/>
      <c r="APS305" s="14"/>
      <c r="APT305" s="14"/>
      <c r="APU305" s="14"/>
      <c r="APV305" s="14"/>
      <c r="APW305" s="14"/>
      <c r="APX305" s="14"/>
      <c r="APY305" s="14"/>
      <c r="APZ305" s="14"/>
      <c r="AQA305" s="14"/>
      <c r="AQB305" s="14"/>
      <c r="AQC305" s="14"/>
      <c r="AQD305" s="14"/>
      <c r="AQE305" s="14"/>
      <c r="AQF305" s="14"/>
      <c r="AQG305" s="14"/>
      <c r="AQH305" s="14"/>
      <c r="AQI305" s="14"/>
      <c r="AQJ305" s="14"/>
      <c r="AQK305" s="14"/>
      <c r="AQL305" s="14"/>
      <c r="AQM305" s="14"/>
      <c r="AQN305" s="14"/>
      <c r="AQO305" s="14"/>
      <c r="AQP305" s="14"/>
      <c r="AQQ305" s="14"/>
      <c r="AQR305" s="14"/>
      <c r="AQS305" s="14"/>
      <c r="AQT305" s="14"/>
      <c r="AQU305" s="14"/>
      <c r="AQV305" s="14"/>
      <c r="AQW305" s="14"/>
      <c r="AQX305" s="14"/>
      <c r="AQY305" s="14"/>
      <c r="AQZ305" s="14"/>
      <c r="ARA305" s="14"/>
      <c r="ARB305" s="14"/>
      <c r="ARC305" s="14"/>
      <c r="ARD305" s="14"/>
      <c r="ARE305" s="14"/>
      <c r="ARF305" s="14"/>
      <c r="ARG305" s="14"/>
      <c r="ARH305" s="14"/>
      <c r="ARI305" s="14"/>
      <c r="ARJ305" s="14"/>
      <c r="ARK305" s="14"/>
      <c r="ARL305" s="14"/>
      <c r="ARM305" s="14"/>
      <c r="ARN305" s="14"/>
      <c r="ARO305" s="14"/>
      <c r="ARP305" s="14"/>
      <c r="ARQ305" s="14"/>
      <c r="ARR305" s="14"/>
      <c r="ARS305" s="14"/>
      <c r="ART305" s="14"/>
      <c r="ARU305" s="14"/>
      <c r="ARV305" s="14"/>
      <c r="ARW305" s="14"/>
      <c r="ARX305" s="14"/>
      <c r="ARY305" s="14"/>
      <c r="ARZ305" s="14"/>
      <c r="ASA305" s="14"/>
      <c r="ASB305" s="14"/>
      <c r="ASC305" s="14"/>
      <c r="ASD305" s="14"/>
      <c r="ASE305" s="14"/>
      <c r="ASF305" s="14"/>
      <c r="ASG305" s="14"/>
      <c r="ASH305" s="14"/>
      <c r="ASI305" s="14"/>
      <c r="ASJ305" s="14"/>
      <c r="ASK305" s="14"/>
      <c r="ASL305" s="14"/>
      <c r="ASM305" s="14"/>
      <c r="ASN305" s="14"/>
      <c r="ASO305" s="14"/>
      <c r="ASP305" s="14"/>
      <c r="ASQ305" s="14"/>
      <c r="ASR305" s="14"/>
      <c r="ASS305" s="14"/>
      <c r="AST305" s="14"/>
      <c r="ASU305" s="14"/>
      <c r="ASV305" s="14"/>
      <c r="ASW305" s="14"/>
      <c r="ASX305" s="14"/>
      <c r="ASY305" s="14"/>
      <c r="ASZ305" s="14"/>
      <c r="ATA305" s="14"/>
      <c r="ATB305" s="14"/>
      <c r="ATC305" s="14"/>
      <c r="ATD305" s="14"/>
    </row>
    <row r="306" spans="63:1200">
      <c r="BK306" s="14" t="str">
        <f t="shared" si="2118"/>
        <v/>
      </c>
      <c r="ABO306" s="14"/>
      <c r="ABP306" s="14"/>
      <c r="ABQ306" s="14"/>
      <c r="ABR306" s="14"/>
      <c r="ABS306" s="14"/>
      <c r="ABT306" s="14"/>
      <c r="ABU306" s="14"/>
      <c r="ABV306" s="14"/>
      <c r="ABW306" s="14"/>
      <c r="ABX306" s="14"/>
      <c r="ABY306" s="14"/>
      <c r="ABZ306" s="14"/>
      <c r="ACA306" s="14"/>
      <c r="ACB306" s="14"/>
      <c r="ACC306" s="14"/>
      <c r="ACD306" s="14"/>
      <c r="ACE306" s="14"/>
      <c r="ACF306" s="14"/>
      <c r="ACG306" s="14"/>
      <c r="ACH306" s="14"/>
      <c r="ACI306" s="14"/>
      <c r="ACJ306" s="14"/>
      <c r="ACK306" s="14"/>
      <c r="ACL306" s="14"/>
      <c r="ACM306" s="14"/>
      <c r="ACN306" s="14"/>
      <c r="ACO306" s="14"/>
      <c r="ACP306" s="14"/>
      <c r="ACQ306" s="14"/>
      <c r="ACR306" s="14"/>
      <c r="ACS306" s="14"/>
      <c r="ACT306" s="14"/>
      <c r="ACU306" s="14"/>
      <c r="ACV306" s="14"/>
      <c r="ACW306" s="14"/>
      <c r="ACX306" s="14"/>
      <c r="ACY306" s="14"/>
      <c r="ACZ306" s="14"/>
      <c r="ADA306" s="14"/>
      <c r="ADB306" s="14"/>
      <c r="ADC306" s="14"/>
      <c r="ADD306" s="14"/>
      <c r="ADE306" s="14"/>
      <c r="ADF306" s="14"/>
      <c r="ADG306" s="14"/>
      <c r="ADH306" s="14"/>
      <c r="ADI306" s="14"/>
      <c r="ADJ306" s="14"/>
      <c r="ADK306" s="14"/>
      <c r="ADL306" s="14"/>
      <c r="ADM306" s="14"/>
      <c r="ADN306" s="14"/>
      <c r="ADO306" s="14"/>
      <c r="ADP306" s="14"/>
      <c r="ADQ306" s="14"/>
      <c r="ADR306" s="14"/>
      <c r="ADS306" s="14"/>
      <c r="ADT306" s="14"/>
      <c r="ADU306" s="14"/>
      <c r="ADV306" s="14"/>
      <c r="ADW306" s="14"/>
      <c r="ADX306" s="14"/>
      <c r="ADY306" s="14"/>
      <c r="ADZ306" s="14"/>
      <c r="AEA306" s="14"/>
      <c r="AEB306" s="14"/>
      <c r="AEC306" s="14"/>
      <c r="AED306" s="14"/>
      <c r="AEE306" s="14"/>
      <c r="AEF306" s="14"/>
      <c r="AEG306" s="14"/>
      <c r="AEH306" s="14"/>
      <c r="AEI306" s="14"/>
      <c r="AEJ306" s="14"/>
      <c r="AEK306" s="14"/>
      <c r="AEL306" s="14"/>
      <c r="AEM306" s="14"/>
      <c r="AEN306" s="14"/>
      <c r="AEO306" s="14"/>
      <c r="AEP306" s="14"/>
      <c r="AEQ306" s="14"/>
      <c r="AER306" s="14"/>
      <c r="AES306" s="14"/>
      <c r="AET306" s="14"/>
      <c r="AEU306" s="14"/>
      <c r="AEV306" s="14"/>
      <c r="AEW306" s="14"/>
      <c r="AEX306" s="14"/>
      <c r="AEY306" s="14"/>
      <c r="AEZ306" s="14"/>
      <c r="AFA306" s="14"/>
      <c r="AFB306" s="14"/>
      <c r="AFC306" s="14"/>
      <c r="AFD306" s="14"/>
      <c r="AFE306" s="14"/>
      <c r="AFF306" s="14"/>
      <c r="AFG306" s="14"/>
      <c r="AFH306" s="14"/>
      <c r="AFI306" s="14"/>
      <c r="AFJ306" s="14"/>
      <c r="AFK306" s="14"/>
      <c r="AFL306" s="14"/>
      <c r="AFM306" s="14"/>
      <c r="AFN306" s="14"/>
      <c r="AFO306" s="14"/>
      <c r="AFP306" s="14"/>
      <c r="AFQ306" s="14"/>
      <c r="AFR306" s="14"/>
      <c r="AFS306" s="14"/>
      <c r="AFT306" s="14"/>
      <c r="AFU306" s="14"/>
      <c r="AFV306" s="14"/>
      <c r="AFW306" s="14"/>
      <c r="AFX306" s="14"/>
      <c r="AFY306" s="14"/>
      <c r="AFZ306" s="14"/>
      <c r="AGA306" s="14"/>
      <c r="AGB306" s="14"/>
      <c r="AGC306" s="14"/>
      <c r="AGD306" s="14"/>
      <c r="AGE306" s="14"/>
      <c r="AGF306" s="14"/>
      <c r="AGG306" s="14"/>
      <c r="AGH306" s="14"/>
      <c r="AGI306" s="14"/>
      <c r="AGJ306" s="14"/>
      <c r="AGK306" s="14"/>
      <c r="AGL306" s="14"/>
      <c r="AGM306" s="14"/>
      <c r="AGN306" s="14"/>
      <c r="AGO306" s="14"/>
      <c r="AGP306" s="14"/>
      <c r="AGQ306" s="14"/>
      <c r="AGR306" s="14"/>
      <c r="AGS306" s="14"/>
      <c r="AGT306" s="14"/>
      <c r="AGU306" s="14"/>
      <c r="AGV306" s="14"/>
      <c r="AGW306" s="14"/>
      <c r="AGX306" s="14"/>
      <c r="AGY306" s="14"/>
      <c r="AGZ306" s="14"/>
      <c r="AHA306" s="14"/>
      <c r="AHB306" s="14"/>
      <c r="AHC306" s="14"/>
      <c r="AHD306" s="14"/>
      <c r="AHE306" s="14"/>
      <c r="AHF306" s="14"/>
      <c r="AHG306" s="14"/>
      <c r="AHH306" s="14"/>
      <c r="AHI306" s="14"/>
      <c r="AHJ306" s="14"/>
      <c r="AHK306" s="14"/>
      <c r="AHL306" s="14"/>
      <c r="AHM306" s="14"/>
      <c r="AHN306" s="14"/>
      <c r="AHO306" s="14"/>
      <c r="AHP306" s="14"/>
      <c r="AHQ306" s="14"/>
      <c r="AHR306" s="14"/>
      <c r="AHS306" s="14"/>
      <c r="AHT306" s="14"/>
      <c r="AHU306" s="14"/>
      <c r="AHV306" s="14"/>
      <c r="AHW306" s="14"/>
      <c r="AHX306" s="14"/>
      <c r="AHY306" s="14"/>
      <c r="AHZ306" s="14"/>
      <c r="AIA306" s="14"/>
      <c r="AIB306" s="14"/>
      <c r="AIC306" s="14"/>
      <c r="AID306" s="14"/>
      <c r="AIE306" s="14"/>
      <c r="AIF306" s="14"/>
      <c r="AIG306" s="14"/>
      <c r="AIH306" s="14"/>
      <c r="AII306" s="14"/>
      <c r="AIJ306" s="14"/>
      <c r="AIK306" s="14"/>
      <c r="AIL306" s="14"/>
      <c r="AIM306" s="14"/>
      <c r="AIN306" s="14"/>
      <c r="AIO306" s="14"/>
      <c r="AIP306" s="14"/>
      <c r="AIQ306" s="14"/>
      <c r="AIR306" s="14"/>
      <c r="AIS306" s="14"/>
      <c r="AIT306" s="14"/>
      <c r="AIU306" s="14"/>
      <c r="AIV306" s="14"/>
      <c r="AIW306" s="14"/>
      <c r="AIX306" s="14"/>
      <c r="AIY306" s="14"/>
      <c r="AIZ306" s="14"/>
      <c r="AJA306" s="14"/>
      <c r="AJB306" s="14"/>
      <c r="AJC306" s="14"/>
      <c r="AJD306" s="14"/>
      <c r="AJE306" s="14"/>
      <c r="AJF306" s="14"/>
      <c r="AJG306" s="14"/>
      <c r="AJH306" s="14"/>
      <c r="AJI306" s="14"/>
      <c r="AJJ306" s="14"/>
      <c r="AJK306" s="14"/>
      <c r="AJL306" s="14"/>
      <c r="AJM306" s="14"/>
      <c r="AJN306" s="14"/>
      <c r="AJO306" s="14"/>
      <c r="AJP306" s="14"/>
      <c r="AJQ306" s="14"/>
      <c r="AJR306" s="14"/>
      <c r="AJS306" s="14"/>
      <c r="AJT306" s="14"/>
      <c r="AJU306" s="14"/>
      <c r="AJV306" s="14"/>
      <c r="AJW306" s="14"/>
      <c r="AJX306" s="14"/>
      <c r="AJY306" s="14"/>
      <c r="AJZ306" s="14"/>
      <c r="AKA306" s="14"/>
      <c r="AKB306" s="14"/>
      <c r="AKC306" s="14"/>
      <c r="AKD306" s="14"/>
      <c r="AKE306" s="14"/>
      <c r="AKF306" s="14"/>
      <c r="AKG306" s="14"/>
      <c r="AKH306" s="14"/>
      <c r="AKI306" s="14"/>
      <c r="AKJ306" s="14"/>
      <c r="AKK306" s="14"/>
      <c r="AKL306" s="14"/>
      <c r="AKM306" s="14"/>
      <c r="AKN306" s="14"/>
      <c r="AKO306" s="14"/>
      <c r="AKP306" s="14"/>
      <c r="AKQ306" s="14"/>
      <c r="AKR306" s="14"/>
      <c r="AKS306" s="14"/>
      <c r="AKT306" s="14"/>
      <c r="AKU306" s="14"/>
      <c r="AKV306" s="14"/>
      <c r="AKW306" s="14"/>
      <c r="AKX306" s="14"/>
      <c r="AKY306" s="14"/>
      <c r="AKZ306" s="14"/>
      <c r="ALA306" s="14"/>
      <c r="ALB306" s="14"/>
      <c r="ALC306" s="14"/>
      <c r="ALD306" s="14"/>
      <c r="ALE306" s="14"/>
      <c r="ALF306" s="14"/>
      <c r="ALG306" s="14"/>
      <c r="ALH306" s="14"/>
      <c r="ALI306" s="14"/>
      <c r="ALJ306" s="14"/>
      <c r="ALK306" s="14"/>
      <c r="ALL306" s="14"/>
      <c r="ALM306" s="14"/>
      <c r="ALN306" s="14"/>
      <c r="ALO306" s="14"/>
      <c r="ALP306" s="14"/>
      <c r="ALQ306" s="14"/>
      <c r="ALR306" s="14"/>
      <c r="ALS306" s="14"/>
      <c r="ALT306" s="14"/>
      <c r="ALU306" s="14"/>
      <c r="ALV306" s="14"/>
      <c r="ALW306" s="14"/>
      <c r="ALX306" s="14"/>
      <c r="ALY306" s="14"/>
      <c r="ALZ306" s="14"/>
      <c r="AMA306" s="14"/>
      <c r="AMB306" s="14"/>
      <c r="AMC306" s="14"/>
      <c r="AMD306" s="14"/>
      <c r="AME306" s="14"/>
      <c r="AMF306" s="14"/>
      <c r="AMG306" s="14"/>
      <c r="AMH306" s="14"/>
      <c r="AMI306" s="14"/>
      <c r="AMJ306" s="14"/>
      <c r="AMK306" s="14"/>
      <c r="AML306" s="14"/>
      <c r="AMM306" s="14"/>
      <c r="AMN306" s="14"/>
      <c r="AMO306" s="14"/>
      <c r="AMP306" s="14"/>
      <c r="AMQ306" s="14"/>
      <c r="AMR306" s="14"/>
      <c r="AMS306" s="14"/>
      <c r="AMT306" s="14"/>
      <c r="AMU306" s="14"/>
      <c r="AMV306" s="14"/>
      <c r="AMW306" s="14"/>
      <c r="AMX306" s="14"/>
      <c r="AMY306" s="14"/>
      <c r="AMZ306" s="14"/>
      <c r="ANA306" s="14"/>
      <c r="ANB306" s="14"/>
      <c r="ANC306" s="14"/>
      <c r="AND306" s="14"/>
      <c r="ANE306" s="14"/>
      <c r="ANF306" s="14"/>
      <c r="ANG306" s="14"/>
      <c r="ANH306" s="14"/>
      <c r="ANI306" s="14"/>
      <c r="ANJ306" s="14"/>
      <c r="ANK306" s="14"/>
      <c r="ANL306" s="14"/>
      <c r="ANM306" s="14"/>
      <c r="ANN306" s="14"/>
      <c r="ANO306" s="14"/>
      <c r="ANP306" s="14"/>
      <c r="ANQ306" s="14"/>
      <c r="ANR306" s="14"/>
      <c r="ANS306" s="14"/>
      <c r="ANT306" s="14"/>
      <c r="ANU306" s="14"/>
      <c r="ANV306" s="14"/>
      <c r="ANW306" s="14"/>
      <c r="ANX306" s="14"/>
      <c r="ANY306" s="14"/>
      <c r="ANZ306" s="14"/>
      <c r="AOA306" s="14"/>
      <c r="AOB306" s="14"/>
      <c r="AOC306" s="14"/>
      <c r="AOD306" s="14"/>
      <c r="AOE306" s="14"/>
      <c r="AOF306" s="14"/>
      <c r="AOG306" s="14"/>
      <c r="AOH306" s="14"/>
      <c r="AOI306" s="14"/>
      <c r="AOJ306" s="14"/>
      <c r="AOK306" s="14"/>
      <c r="AOL306" s="14"/>
      <c r="AOM306" s="14"/>
      <c r="AON306" s="14"/>
      <c r="AOO306" s="14"/>
      <c r="AOP306" s="14"/>
      <c r="AOQ306" s="14"/>
      <c r="AOR306" s="14"/>
      <c r="AOS306" s="14"/>
      <c r="AOT306" s="14"/>
      <c r="AOU306" s="14"/>
      <c r="AOV306" s="14"/>
      <c r="AOW306" s="14"/>
      <c r="AOX306" s="14"/>
      <c r="AOY306" s="14"/>
      <c r="AOZ306" s="14"/>
      <c r="APA306" s="14"/>
      <c r="APB306" s="14"/>
      <c r="APC306" s="14"/>
      <c r="APD306" s="14"/>
      <c r="APE306" s="14"/>
      <c r="APF306" s="14"/>
      <c r="APG306" s="14"/>
      <c r="APH306" s="14"/>
      <c r="API306" s="14"/>
      <c r="APJ306" s="14"/>
      <c r="APK306" s="14"/>
      <c r="APL306" s="14"/>
      <c r="APM306" s="14"/>
      <c r="APN306" s="14"/>
      <c r="APO306" s="14"/>
      <c r="APP306" s="14"/>
      <c r="APQ306" s="14"/>
      <c r="APR306" s="14"/>
      <c r="APS306" s="14"/>
      <c r="APT306" s="14"/>
      <c r="APU306" s="14"/>
      <c r="APV306" s="14"/>
      <c r="APW306" s="14"/>
      <c r="APX306" s="14"/>
      <c r="APY306" s="14"/>
      <c r="APZ306" s="14"/>
      <c r="AQA306" s="14"/>
      <c r="AQB306" s="14"/>
      <c r="AQC306" s="14"/>
      <c r="AQD306" s="14"/>
      <c r="AQE306" s="14"/>
      <c r="AQF306" s="14"/>
      <c r="AQG306" s="14"/>
      <c r="AQH306" s="14"/>
      <c r="AQI306" s="14"/>
      <c r="AQJ306" s="14"/>
      <c r="AQK306" s="14"/>
      <c r="AQL306" s="14"/>
      <c r="AQM306" s="14"/>
      <c r="AQN306" s="14"/>
      <c r="AQO306" s="14"/>
      <c r="AQP306" s="14"/>
      <c r="AQQ306" s="14"/>
      <c r="AQR306" s="14"/>
      <c r="AQS306" s="14"/>
      <c r="AQT306" s="14"/>
      <c r="AQU306" s="14"/>
      <c r="AQV306" s="14"/>
      <c r="AQW306" s="14"/>
      <c r="AQX306" s="14"/>
      <c r="AQY306" s="14"/>
      <c r="AQZ306" s="14"/>
      <c r="ARA306" s="14"/>
      <c r="ARB306" s="14"/>
      <c r="ARC306" s="14"/>
      <c r="ARD306" s="14"/>
      <c r="ARE306" s="14"/>
      <c r="ARF306" s="14"/>
      <c r="ARG306" s="14"/>
      <c r="ARH306" s="14"/>
      <c r="ARI306" s="14"/>
      <c r="ARJ306" s="14"/>
      <c r="ARK306" s="14"/>
      <c r="ARL306" s="14"/>
      <c r="ARM306" s="14"/>
      <c r="ARN306" s="14"/>
      <c r="ARO306" s="14"/>
      <c r="ARP306" s="14"/>
      <c r="ARQ306" s="14"/>
      <c r="ARR306" s="14"/>
      <c r="ARS306" s="14"/>
      <c r="ART306" s="14"/>
      <c r="ARU306" s="14"/>
      <c r="ARV306" s="14"/>
      <c r="ARW306" s="14"/>
      <c r="ARX306" s="14"/>
      <c r="ARY306" s="14"/>
      <c r="ARZ306" s="14"/>
      <c r="ASA306" s="14"/>
      <c r="ASB306" s="14"/>
      <c r="ASC306" s="14"/>
      <c r="ASD306" s="14"/>
      <c r="ASE306" s="14"/>
      <c r="ASF306" s="14"/>
      <c r="ASG306" s="14"/>
      <c r="ASH306" s="14"/>
      <c r="ASI306" s="14"/>
      <c r="ASJ306" s="14"/>
      <c r="ASK306" s="14"/>
      <c r="ASL306" s="14"/>
      <c r="ASM306" s="14"/>
      <c r="ASN306" s="14"/>
      <c r="ASO306" s="14"/>
      <c r="ASP306" s="14"/>
      <c r="ASQ306" s="14"/>
      <c r="ASR306" s="14"/>
      <c r="ASS306" s="14"/>
      <c r="AST306" s="14"/>
      <c r="ASU306" s="14"/>
      <c r="ASV306" s="14"/>
      <c r="ASW306" s="14"/>
      <c r="ASX306" s="14"/>
      <c r="ASY306" s="14"/>
      <c r="ASZ306" s="14"/>
      <c r="ATA306" s="14"/>
      <c r="ATB306" s="14"/>
      <c r="ATC306" s="14"/>
      <c r="ATD306" s="14"/>
    </row>
    <row r="307" spans="63:1200">
      <c r="BK307" s="14" t="str">
        <f t="shared" si="2118"/>
        <v/>
      </c>
      <c r="ABO307" s="14"/>
      <c r="ABP307" s="14"/>
      <c r="ABQ307" s="14"/>
      <c r="ABR307" s="14"/>
      <c r="ABS307" s="14"/>
      <c r="ABT307" s="14"/>
      <c r="ABU307" s="14"/>
      <c r="ABV307" s="14"/>
      <c r="ABW307" s="14"/>
      <c r="ABX307" s="14"/>
      <c r="ABY307" s="14"/>
      <c r="ABZ307" s="14"/>
      <c r="ACA307" s="14"/>
      <c r="ACB307" s="14"/>
      <c r="ACC307" s="14"/>
      <c r="ACD307" s="14"/>
      <c r="ACE307" s="14"/>
      <c r="ACF307" s="14"/>
      <c r="ACG307" s="14"/>
      <c r="ACH307" s="14"/>
      <c r="ACI307" s="14"/>
      <c r="ACJ307" s="14"/>
      <c r="ACK307" s="14"/>
      <c r="ACL307" s="14"/>
      <c r="ACM307" s="14"/>
      <c r="ACN307" s="14"/>
      <c r="ACO307" s="14"/>
      <c r="ACP307" s="14"/>
      <c r="ACQ307" s="14"/>
      <c r="ACR307" s="14"/>
      <c r="ACS307" s="14"/>
      <c r="ACT307" s="14"/>
      <c r="ACU307" s="14"/>
      <c r="ACV307" s="14"/>
      <c r="ACW307" s="14"/>
      <c r="ACX307" s="14"/>
      <c r="ACY307" s="14"/>
      <c r="ACZ307" s="14"/>
      <c r="ADA307" s="14"/>
      <c r="ADB307" s="14"/>
      <c r="ADC307" s="14"/>
      <c r="ADD307" s="14"/>
      <c r="ADE307" s="14"/>
      <c r="ADF307" s="14"/>
      <c r="ADG307" s="14"/>
      <c r="ADH307" s="14"/>
      <c r="ADI307" s="14"/>
      <c r="ADJ307" s="14"/>
      <c r="ADK307" s="14"/>
      <c r="ADL307" s="14"/>
      <c r="ADM307" s="14"/>
      <c r="ADN307" s="14"/>
      <c r="ADO307" s="14"/>
      <c r="ADP307" s="14"/>
      <c r="ADQ307" s="14"/>
      <c r="ADR307" s="14"/>
      <c r="ADS307" s="14"/>
      <c r="ADT307" s="14"/>
      <c r="ADU307" s="14"/>
      <c r="ADV307" s="14"/>
      <c r="ADW307" s="14"/>
      <c r="ADX307" s="14"/>
      <c r="ADY307" s="14"/>
      <c r="ADZ307" s="14"/>
      <c r="AEA307" s="14"/>
      <c r="AEB307" s="14"/>
      <c r="AEC307" s="14"/>
      <c r="AED307" s="14"/>
      <c r="AEE307" s="14"/>
      <c r="AEF307" s="14"/>
      <c r="AEG307" s="14"/>
      <c r="AEH307" s="14"/>
      <c r="AEI307" s="14"/>
      <c r="AEJ307" s="14"/>
      <c r="AEK307" s="14"/>
      <c r="AEL307" s="14"/>
      <c r="AEM307" s="14"/>
      <c r="AEN307" s="14"/>
      <c r="AEO307" s="14"/>
      <c r="AEP307" s="14"/>
      <c r="AEQ307" s="14"/>
      <c r="AER307" s="14"/>
      <c r="AES307" s="14"/>
      <c r="AET307" s="14"/>
      <c r="AEU307" s="14"/>
      <c r="AEV307" s="14"/>
      <c r="AEW307" s="14"/>
      <c r="AEX307" s="14"/>
      <c r="AEY307" s="14"/>
      <c r="AEZ307" s="14"/>
      <c r="AFA307" s="14"/>
      <c r="AFB307" s="14"/>
      <c r="AFC307" s="14"/>
      <c r="AFD307" s="14"/>
      <c r="AFE307" s="14"/>
      <c r="AFF307" s="14"/>
      <c r="AFG307" s="14"/>
      <c r="AFH307" s="14"/>
      <c r="AFI307" s="14"/>
      <c r="AFJ307" s="14"/>
      <c r="AFK307" s="14"/>
      <c r="AFL307" s="14"/>
      <c r="AFM307" s="14"/>
      <c r="AFN307" s="14"/>
      <c r="AFO307" s="14"/>
      <c r="AFP307" s="14"/>
      <c r="AFQ307" s="14"/>
      <c r="AFR307" s="14"/>
      <c r="AFS307" s="14"/>
      <c r="AFT307" s="14"/>
      <c r="AFU307" s="14"/>
      <c r="AFV307" s="14"/>
      <c r="AFW307" s="14"/>
      <c r="AFX307" s="14"/>
      <c r="AFY307" s="14"/>
      <c r="AFZ307" s="14"/>
      <c r="AGA307" s="14"/>
      <c r="AGB307" s="14"/>
      <c r="AGC307" s="14"/>
      <c r="AGD307" s="14"/>
      <c r="AGE307" s="14"/>
      <c r="AGF307" s="14"/>
      <c r="AGG307" s="14"/>
      <c r="AGH307" s="14"/>
      <c r="AGI307" s="14"/>
      <c r="AGJ307" s="14"/>
      <c r="AGK307" s="14"/>
      <c r="AGL307" s="14"/>
      <c r="AGM307" s="14"/>
      <c r="AGN307" s="14"/>
      <c r="AGO307" s="14"/>
      <c r="AGP307" s="14"/>
      <c r="AGQ307" s="14"/>
      <c r="AGR307" s="14"/>
      <c r="AGS307" s="14"/>
      <c r="AGT307" s="14"/>
      <c r="AGU307" s="14"/>
      <c r="AGV307" s="14"/>
      <c r="AGW307" s="14"/>
      <c r="AGX307" s="14"/>
      <c r="AGY307" s="14"/>
      <c r="AGZ307" s="14"/>
      <c r="AHA307" s="14"/>
      <c r="AHB307" s="14"/>
      <c r="AHC307" s="14"/>
      <c r="AHD307" s="14"/>
      <c r="AHE307" s="14"/>
      <c r="AHF307" s="14"/>
      <c r="AHG307" s="14"/>
      <c r="AHH307" s="14"/>
      <c r="AHI307" s="14"/>
      <c r="AHJ307" s="14"/>
      <c r="AHK307" s="14"/>
      <c r="AHL307" s="14"/>
      <c r="AHM307" s="14"/>
      <c r="AHN307" s="14"/>
      <c r="AHO307" s="14"/>
      <c r="AHP307" s="14"/>
      <c r="AHQ307" s="14"/>
      <c r="AHR307" s="14"/>
      <c r="AHS307" s="14"/>
      <c r="AHT307" s="14"/>
      <c r="AHU307" s="14"/>
      <c r="AHV307" s="14"/>
      <c r="AHW307" s="14"/>
      <c r="AHX307" s="14"/>
      <c r="AHY307" s="14"/>
      <c r="AHZ307" s="14"/>
      <c r="AIA307" s="14"/>
      <c r="AIB307" s="14"/>
      <c r="AIC307" s="14"/>
      <c r="AID307" s="14"/>
      <c r="AIE307" s="14"/>
      <c r="AIF307" s="14"/>
      <c r="AIG307" s="14"/>
      <c r="AIH307" s="14"/>
      <c r="AII307" s="14"/>
      <c r="AIJ307" s="14"/>
      <c r="AIK307" s="14"/>
      <c r="AIL307" s="14"/>
      <c r="AIM307" s="14"/>
      <c r="AIN307" s="14"/>
      <c r="AIO307" s="14"/>
      <c r="AIP307" s="14"/>
      <c r="AIQ307" s="14"/>
      <c r="AIR307" s="14"/>
      <c r="AIS307" s="14"/>
      <c r="AIT307" s="14"/>
      <c r="AIU307" s="14"/>
      <c r="AIV307" s="14"/>
      <c r="AIW307" s="14"/>
      <c r="AIX307" s="14"/>
      <c r="AIY307" s="14"/>
      <c r="AIZ307" s="14"/>
      <c r="AJA307" s="14"/>
      <c r="AJB307" s="14"/>
      <c r="AJC307" s="14"/>
      <c r="AJD307" s="14"/>
      <c r="AJE307" s="14"/>
      <c r="AJF307" s="14"/>
      <c r="AJG307" s="14"/>
      <c r="AJH307" s="14"/>
      <c r="AJI307" s="14"/>
      <c r="AJJ307" s="14"/>
      <c r="AJK307" s="14"/>
      <c r="AJL307" s="14"/>
      <c r="AJM307" s="14"/>
      <c r="AJN307" s="14"/>
      <c r="AJO307" s="14"/>
      <c r="AJP307" s="14"/>
      <c r="AJQ307" s="14"/>
      <c r="AJR307" s="14"/>
      <c r="AJS307" s="14"/>
      <c r="AJT307" s="14"/>
      <c r="AJU307" s="14"/>
      <c r="AJV307" s="14"/>
      <c r="AJW307" s="14"/>
      <c r="AJX307" s="14"/>
      <c r="AJY307" s="14"/>
      <c r="AJZ307" s="14"/>
      <c r="AKA307" s="14"/>
      <c r="AKB307" s="14"/>
      <c r="AKC307" s="14"/>
      <c r="AKD307" s="14"/>
      <c r="AKE307" s="14"/>
      <c r="AKF307" s="14"/>
      <c r="AKG307" s="14"/>
      <c r="AKH307" s="14"/>
      <c r="AKI307" s="14"/>
      <c r="AKJ307" s="14"/>
      <c r="AKK307" s="14"/>
      <c r="AKL307" s="14"/>
      <c r="AKM307" s="14"/>
      <c r="AKN307" s="14"/>
      <c r="AKO307" s="14"/>
      <c r="AKP307" s="14"/>
      <c r="AKQ307" s="14"/>
      <c r="AKR307" s="14"/>
      <c r="AKS307" s="14"/>
      <c r="AKT307" s="14"/>
      <c r="AKU307" s="14"/>
      <c r="AKV307" s="14"/>
      <c r="AKW307" s="14"/>
      <c r="AKX307" s="14"/>
      <c r="AKY307" s="14"/>
      <c r="AKZ307" s="14"/>
      <c r="ALA307" s="14"/>
      <c r="ALB307" s="14"/>
      <c r="ALC307" s="14"/>
      <c r="ALD307" s="14"/>
      <c r="ALE307" s="14"/>
      <c r="ALF307" s="14"/>
      <c r="ALG307" s="14"/>
      <c r="ALH307" s="14"/>
      <c r="ALI307" s="14"/>
      <c r="ALJ307" s="14"/>
      <c r="ALK307" s="14"/>
      <c r="ALL307" s="14"/>
      <c r="ALM307" s="14"/>
      <c r="ALN307" s="14"/>
      <c r="ALO307" s="14"/>
      <c r="ALP307" s="14"/>
      <c r="ALQ307" s="14"/>
      <c r="ALR307" s="14"/>
      <c r="ALS307" s="14"/>
      <c r="ALT307" s="14"/>
      <c r="ALU307" s="14"/>
      <c r="ALV307" s="14"/>
      <c r="ALW307" s="14"/>
      <c r="ALX307" s="14"/>
      <c r="ALY307" s="14"/>
      <c r="ALZ307" s="14"/>
      <c r="AMA307" s="14"/>
      <c r="AMB307" s="14"/>
      <c r="AMC307" s="14"/>
      <c r="AMD307" s="14"/>
      <c r="AME307" s="14"/>
      <c r="AMF307" s="14"/>
      <c r="AMG307" s="14"/>
      <c r="AMH307" s="14"/>
      <c r="AMI307" s="14"/>
      <c r="AMJ307" s="14"/>
      <c r="AMK307" s="14"/>
      <c r="AML307" s="14"/>
      <c r="AMM307" s="14"/>
      <c r="AMN307" s="14"/>
      <c r="AMO307" s="14"/>
      <c r="AMP307" s="14"/>
      <c r="AMQ307" s="14"/>
      <c r="AMR307" s="14"/>
      <c r="AMS307" s="14"/>
      <c r="AMT307" s="14"/>
      <c r="AMU307" s="14"/>
      <c r="AMV307" s="14"/>
      <c r="AMW307" s="14"/>
      <c r="AMX307" s="14"/>
      <c r="AMY307" s="14"/>
      <c r="AMZ307" s="14"/>
      <c r="ANA307" s="14"/>
      <c r="ANB307" s="14"/>
      <c r="ANC307" s="14"/>
      <c r="AND307" s="14"/>
      <c r="ANE307" s="14"/>
      <c r="ANF307" s="14"/>
      <c r="ANG307" s="14"/>
      <c r="ANH307" s="14"/>
      <c r="ANI307" s="14"/>
      <c r="ANJ307" s="14"/>
      <c r="ANK307" s="14"/>
      <c r="ANL307" s="14"/>
      <c r="ANM307" s="14"/>
      <c r="ANN307" s="14"/>
      <c r="ANO307" s="14"/>
      <c r="ANP307" s="14"/>
      <c r="ANQ307" s="14"/>
      <c r="ANR307" s="14"/>
      <c r="ANS307" s="14"/>
      <c r="ANT307" s="14"/>
      <c r="ANU307" s="14"/>
      <c r="ANV307" s="14"/>
      <c r="ANW307" s="14"/>
      <c r="ANX307" s="14"/>
      <c r="ANY307" s="14"/>
      <c r="ANZ307" s="14"/>
      <c r="AOA307" s="14"/>
      <c r="AOB307" s="14"/>
      <c r="AOC307" s="14"/>
      <c r="AOD307" s="14"/>
      <c r="AOE307" s="14"/>
      <c r="AOF307" s="14"/>
      <c r="AOG307" s="14"/>
      <c r="AOH307" s="14"/>
      <c r="AOI307" s="14"/>
      <c r="AOJ307" s="14"/>
      <c r="AOK307" s="14"/>
      <c r="AOL307" s="14"/>
      <c r="AOM307" s="14"/>
      <c r="AON307" s="14"/>
      <c r="AOO307" s="14"/>
      <c r="AOP307" s="14"/>
      <c r="AOQ307" s="14"/>
      <c r="AOR307" s="14"/>
      <c r="AOS307" s="14"/>
      <c r="AOT307" s="14"/>
      <c r="AOU307" s="14"/>
      <c r="AOV307" s="14"/>
      <c r="AOW307" s="14"/>
      <c r="AOX307" s="14"/>
      <c r="AOY307" s="14"/>
      <c r="AOZ307" s="14"/>
      <c r="APA307" s="14"/>
      <c r="APB307" s="14"/>
      <c r="APC307" s="14"/>
      <c r="APD307" s="14"/>
      <c r="APE307" s="14"/>
      <c r="APF307" s="14"/>
      <c r="APG307" s="14"/>
      <c r="APH307" s="14"/>
      <c r="API307" s="14"/>
      <c r="APJ307" s="14"/>
      <c r="APK307" s="14"/>
      <c r="APL307" s="14"/>
      <c r="APM307" s="14"/>
      <c r="APN307" s="14"/>
      <c r="APO307" s="14"/>
      <c r="APP307" s="14"/>
      <c r="APQ307" s="14"/>
      <c r="APR307" s="14"/>
      <c r="APS307" s="14"/>
      <c r="APT307" s="14"/>
      <c r="APU307" s="14"/>
      <c r="APV307" s="14"/>
      <c r="APW307" s="14"/>
      <c r="APX307" s="14"/>
      <c r="APY307" s="14"/>
      <c r="APZ307" s="14"/>
      <c r="AQA307" s="14"/>
      <c r="AQB307" s="14"/>
      <c r="AQC307" s="14"/>
      <c r="AQD307" s="14"/>
      <c r="AQE307" s="14"/>
      <c r="AQF307" s="14"/>
      <c r="AQG307" s="14"/>
      <c r="AQH307" s="14"/>
      <c r="AQI307" s="14"/>
      <c r="AQJ307" s="14"/>
      <c r="AQK307" s="14"/>
      <c r="AQL307" s="14"/>
      <c r="AQM307" s="14"/>
      <c r="AQN307" s="14"/>
      <c r="AQO307" s="14"/>
      <c r="AQP307" s="14"/>
      <c r="AQQ307" s="14"/>
      <c r="AQR307" s="14"/>
      <c r="AQS307" s="14"/>
      <c r="AQT307" s="14"/>
      <c r="AQU307" s="14"/>
      <c r="AQV307" s="14"/>
      <c r="AQW307" s="14"/>
      <c r="AQX307" s="14"/>
      <c r="AQY307" s="14"/>
      <c r="AQZ307" s="14"/>
      <c r="ARA307" s="14"/>
      <c r="ARB307" s="14"/>
      <c r="ARC307" s="14"/>
      <c r="ARD307" s="14"/>
      <c r="ARE307" s="14"/>
      <c r="ARF307" s="14"/>
      <c r="ARG307" s="14"/>
      <c r="ARH307" s="14"/>
      <c r="ARI307" s="14"/>
      <c r="ARJ307" s="14"/>
      <c r="ARK307" s="14"/>
      <c r="ARL307" s="14"/>
      <c r="ARM307" s="14"/>
      <c r="ARN307" s="14"/>
      <c r="ARO307" s="14"/>
      <c r="ARP307" s="14"/>
      <c r="ARQ307" s="14"/>
      <c r="ARR307" s="14"/>
      <c r="ARS307" s="14"/>
      <c r="ART307" s="14"/>
      <c r="ARU307" s="14"/>
      <c r="ARV307" s="14"/>
      <c r="ARW307" s="14"/>
      <c r="ARX307" s="14"/>
      <c r="ARY307" s="14"/>
      <c r="ARZ307" s="14"/>
      <c r="ASA307" s="14"/>
      <c r="ASB307" s="14"/>
      <c r="ASC307" s="14"/>
      <c r="ASD307" s="14"/>
      <c r="ASE307" s="14"/>
      <c r="ASF307" s="14"/>
      <c r="ASG307" s="14"/>
      <c r="ASH307" s="14"/>
      <c r="ASI307" s="14"/>
      <c r="ASJ307" s="14"/>
      <c r="ASK307" s="14"/>
      <c r="ASL307" s="14"/>
      <c r="ASM307" s="14"/>
      <c r="ASN307" s="14"/>
      <c r="ASO307" s="14"/>
      <c r="ASP307" s="14"/>
      <c r="ASQ307" s="14"/>
      <c r="ASR307" s="14"/>
      <c r="ASS307" s="14"/>
      <c r="AST307" s="14"/>
      <c r="ASU307" s="14"/>
      <c r="ASV307" s="14"/>
      <c r="ASW307" s="14"/>
      <c r="ASX307" s="14"/>
      <c r="ASY307" s="14"/>
      <c r="ASZ307" s="14"/>
      <c r="ATA307" s="14"/>
      <c r="ATB307" s="14"/>
      <c r="ATC307" s="14"/>
      <c r="ATD307" s="14"/>
    </row>
    <row r="308" spans="63:1200">
      <c r="BK308" s="14" t="str">
        <f t="shared" si="2118"/>
        <v/>
      </c>
      <c r="ABO308" s="14"/>
      <c r="ABP308" s="14"/>
      <c r="ABQ308" s="14"/>
      <c r="ABR308" s="14"/>
      <c r="ABS308" s="14"/>
      <c r="ABT308" s="14"/>
      <c r="ABU308" s="14"/>
      <c r="ABV308" s="14"/>
      <c r="ABW308" s="14"/>
      <c r="ABX308" s="14"/>
      <c r="ABY308" s="14"/>
      <c r="ABZ308" s="14"/>
      <c r="ACA308" s="14"/>
      <c r="ACB308" s="14"/>
      <c r="ACC308" s="14"/>
      <c r="ACD308" s="14"/>
      <c r="ACE308" s="14"/>
      <c r="ACF308" s="14"/>
      <c r="ACG308" s="14"/>
      <c r="ACH308" s="14"/>
      <c r="ACI308" s="14"/>
      <c r="ACJ308" s="14"/>
      <c r="ACK308" s="14"/>
      <c r="ACL308" s="14"/>
      <c r="ACM308" s="14"/>
      <c r="ACN308" s="14"/>
      <c r="ACO308" s="14"/>
      <c r="ACP308" s="14"/>
      <c r="ACQ308" s="14"/>
      <c r="ACR308" s="14"/>
      <c r="ACS308" s="14"/>
      <c r="ACT308" s="14"/>
      <c r="ACU308" s="14"/>
      <c r="ACV308" s="14"/>
      <c r="ACW308" s="14"/>
      <c r="ACX308" s="14"/>
      <c r="ACY308" s="14"/>
      <c r="ACZ308" s="14"/>
      <c r="ADA308" s="14"/>
      <c r="ADB308" s="14"/>
      <c r="ADC308" s="14"/>
      <c r="ADD308" s="14"/>
      <c r="ADE308" s="14"/>
      <c r="ADF308" s="14"/>
      <c r="ADG308" s="14"/>
      <c r="ADH308" s="14"/>
      <c r="ADI308" s="14"/>
      <c r="ADJ308" s="14"/>
      <c r="ADK308" s="14"/>
      <c r="ADL308" s="14"/>
      <c r="ADM308" s="14"/>
      <c r="ADN308" s="14"/>
      <c r="ADO308" s="14"/>
      <c r="ADP308" s="14"/>
      <c r="ADQ308" s="14"/>
      <c r="ADR308" s="14"/>
      <c r="ADS308" s="14"/>
      <c r="ADT308" s="14"/>
      <c r="ADU308" s="14"/>
      <c r="ADV308" s="14"/>
      <c r="ADW308" s="14"/>
      <c r="ADX308" s="14"/>
      <c r="ADY308" s="14"/>
      <c r="ADZ308" s="14"/>
      <c r="AEA308" s="14"/>
      <c r="AEB308" s="14"/>
      <c r="AEC308" s="14"/>
      <c r="AED308" s="14"/>
      <c r="AEE308" s="14"/>
      <c r="AEF308" s="14"/>
      <c r="AEG308" s="14"/>
      <c r="AEH308" s="14"/>
      <c r="AEI308" s="14"/>
      <c r="AEJ308" s="14"/>
      <c r="AEK308" s="14"/>
      <c r="AEL308" s="14"/>
      <c r="AEM308" s="14"/>
      <c r="AEN308" s="14"/>
      <c r="AEO308" s="14"/>
      <c r="AEP308" s="14"/>
      <c r="AEQ308" s="14"/>
      <c r="AER308" s="14"/>
      <c r="AES308" s="14"/>
      <c r="AET308" s="14"/>
      <c r="AEU308" s="14"/>
      <c r="AEV308" s="14"/>
      <c r="AEW308" s="14"/>
      <c r="AEX308" s="14"/>
      <c r="AEY308" s="14"/>
      <c r="AEZ308" s="14"/>
      <c r="AFA308" s="14"/>
      <c r="AFB308" s="14"/>
      <c r="AFC308" s="14"/>
      <c r="AFD308" s="14"/>
      <c r="AFE308" s="14"/>
      <c r="AFF308" s="14"/>
      <c r="AFG308" s="14"/>
      <c r="AFH308" s="14"/>
      <c r="AFI308" s="14"/>
      <c r="AFJ308" s="14"/>
      <c r="AFK308" s="14"/>
      <c r="AFL308" s="14"/>
      <c r="AFM308" s="14"/>
      <c r="AFN308" s="14"/>
      <c r="AFO308" s="14"/>
      <c r="AFP308" s="14"/>
      <c r="AFQ308" s="14"/>
      <c r="AFR308" s="14"/>
      <c r="AFS308" s="14"/>
      <c r="AFT308" s="14"/>
      <c r="AFU308" s="14"/>
      <c r="AFV308" s="14"/>
      <c r="AFW308" s="14"/>
      <c r="AFX308" s="14"/>
      <c r="AFY308" s="14"/>
      <c r="AFZ308" s="14"/>
      <c r="AGA308" s="14"/>
      <c r="AGB308" s="14"/>
      <c r="AGC308" s="14"/>
      <c r="AGD308" s="14"/>
      <c r="AGE308" s="14"/>
      <c r="AGF308" s="14"/>
      <c r="AGG308" s="14"/>
      <c r="AGH308" s="14"/>
      <c r="AGI308" s="14"/>
      <c r="AGJ308" s="14"/>
      <c r="AGK308" s="14"/>
      <c r="AGL308" s="14"/>
      <c r="AGM308" s="14"/>
      <c r="AGN308" s="14"/>
      <c r="AGO308" s="14"/>
      <c r="AGP308" s="14"/>
      <c r="AGQ308" s="14"/>
      <c r="AGR308" s="14"/>
      <c r="AGS308" s="14"/>
      <c r="AGT308" s="14"/>
      <c r="AGU308" s="14"/>
      <c r="AGV308" s="14"/>
      <c r="AGW308" s="14"/>
      <c r="AGX308" s="14"/>
      <c r="AGY308" s="14"/>
      <c r="AGZ308" s="14"/>
      <c r="AHA308" s="14"/>
      <c r="AHB308" s="14"/>
      <c r="AHC308" s="14"/>
      <c r="AHD308" s="14"/>
      <c r="AHE308" s="14"/>
      <c r="AHF308" s="14"/>
      <c r="AHG308" s="14"/>
      <c r="AHH308" s="14"/>
      <c r="AHI308" s="14"/>
      <c r="AHJ308" s="14"/>
      <c r="AHK308" s="14"/>
      <c r="AHL308" s="14"/>
      <c r="AHM308" s="14"/>
      <c r="AHN308" s="14"/>
      <c r="AHO308" s="14"/>
      <c r="AHP308" s="14"/>
      <c r="AHQ308" s="14"/>
      <c r="AHR308" s="14"/>
      <c r="AHS308" s="14"/>
      <c r="AHT308" s="14"/>
      <c r="AHU308" s="14"/>
      <c r="AHV308" s="14"/>
      <c r="AHW308" s="14"/>
      <c r="AHX308" s="14"/>
      <c r="AHY308" s="14"/>
      <c r="AHZ308" s="14"/>
      <c r="AIA308" s="14"/>
      <c r="AIB308" s="14"/>
      <c r="AIC308" s="14"/>
      <c r="AID308" s="14"/>
      <c r="AIE308" s="14"/>
      <c r="AIF308" s="14"/>
      <c r="AIG308" s="14"/>
      <c r="AIH308" s="14"/>
      <c r="AII308" s="14"/>
      <c r="AIJ308" s="14"/>
      <c r="AIK308" s="14"/>
      <c r="AIL308" s="14"/>
      <c r="AIM308" s="14"/>
      <c r="AIN308" s="14"/>
      <c r="AIO308" s="14"/>
      <c r="AIP308" s="14"/>
      <c r="AIQ308" s="14"/>
      <c r="AIR308" s="14"/>
      <c r="AIS308" s="14"/>
      <c r="AIT308" s="14"/>
      <c r="AIU308" s="14"/>
      <c r="AIV308" s="14"/>
      <c r="AIW308" s="14"/>
      <c r="AIX308" s="14"/>
      <c r="AIY308" s="14"/>
      <c r="AIZ308" s="14"/>
      <c r="AJA308" s="14"/>
      <c r="AJB308" s="14"/>
      <c r="AJC308" s="14"/>
      <c r="AJD308" s="14"/>
      <c r="AJE308" s="14"/>
      <c r="AJF308" s="14"/>
      <c r="AJG308" s="14"/>
      <c r="AJH308" s="14"/>
      <c r="AJI308" s="14"/>
      <c r="AJJ308" s="14"/>
      <c r="AJK308" s="14"/>
      <c r="AJL308" s="14"/>
      <c r="AJM308" s="14"/>
      <c r="AJN308" s="14"/>
      <c r="AJO308" s="14"/>
      <c r="AJP308" s="14"/>
      <c r="AJQ308" s="14"/>
      <c r="AJR308" s="14"/>
      <c r="AJS308" s="14"/>
      <c r="AJT308" s="14"/>
      <c r="AJU308" s="14"/>
      <c r="AJV308" s="14"/>
      <c r="AJW308" s="14"/>
      <c r="AJX308" s="14"/>
      <c r="AJY308" s="14"/>
      <c r="AJZ308" s="14"/>
      <c r="AKA308" s="14"/>
      <c r="AKB308" s="14"/>
      <c r="AKC308" s="14"/>
      <c r="AKD308" s="14"/>
      <c r="AKE308" s="14"/>
      <c r="AKF308" s="14"/>
      <c r="AKG308" s="14"/>
      <c r="AKH308" s="14"/>
      <c r="AKI308" s="14"/>
      <c r="AKJ308" s="14"/>
      <c r="AKK308" s="14"/>
      <c r="AKL308" s="14"/>
      <c r="AKM308" s="14"/>
      <c r="AKN308" s="14"/>
      <c r="AKO308" s="14"/>
      <c r="AKP308" s="14"/>
      <c r="AKQ308" s="14"/>
      <c r="AKR308" s="14"/>
      <c r="AKS308" s="14"/>
      <c r="AKT308" s="14"/>
      <c r="AKU308" s="14"/>
      <c r="AKV308" s="14"/>
      <c r="AKW308" s="14"/>
      <c r="AKX308" s="14"/>
      <c r="AKY308" s="14"/>
      <c r="AKZ308" s="14"/>
      <c r="ALA308" s="14"/>
      <c r="ALB308" s="14"/>
      <c r="ALC308" s="14"/>
      <c r="ALD308" s="14"/>
      <c r="ALE308" s="14"/>
      <c r="ALF308" s="14"/>
      <c r="ALG308" s="14"/>
      <c r="ALH308" s="14"/>
      <c r="ALI308" s="14"/>
      <c r="ALJ308" s="14"/>
      <c r="ALK308" s="14"/>
      <c r="ALL308" s="14"/>
      <c r="ALM308" s="14"/>
      <c r="ALN308" s="14"/>
      <c r="ALO308" s="14"/>
      <c r="ALP308" s="14"/>
      <c r="ALQ308" s="14"/>
      <c r="ALR308" s="14"/>
      <c r="ALS308" s="14"/>
      <c r="ALT308" s="14"/>
      <c r="ALU308" s="14"/>
      <c r="ALV308" s="14"/>
      <c r="ALW308" s="14"/>
      <c r="ALX308" s="14"/>
      <c r="ALY308" s="14"/>
      <c r="ALZ308" s="14"/>
      <c r="AMA308" s="14"/>
      <c r="AMB308" s="14"/>
      <c r="AMC308" s="14"/>
      <c r="AMD308" s="14"/>
      <c r="AME308" s="14"/>
      <c r="AMF308" s="14"/>
      <c r="AMG308" s="14"/>
      <c r="AMH308" s="14"/>
      <c r="AMI308" s="14"/>
      <c r="AMJ308" s="14"/>
      <c r="AMK308" s="14"/>
      <c r="AML308" s="14"/>
      <c r="AMM308" s="14"/>
      <c r="AMN308" s="14"/>
      <c r="AMO308" s="14"/>
      <c r="AMP308" s="14"/>
      <c r="AMQ308" s="14"/>
      <c r="AMR308" s="14"/>
      <c r="AMS308" s="14"/>
      <c r="AMT308" s="14"/>
      <c r="AMU308" s="14"/>
      <c r="AMV308" s="14"/>
      <c r="AMW308" s="14"/>
      <c r="AMX308" s="14"/>
      <c r="AMY308" s="14"/>
      <c r="AMZ308" s="14"/>
      <c r="ANA308" s="14"/>
      <c r="ANB308" s="14"/>
      <c r="ANC308" s="14"/>
      <c r="AND308" s="14"/>
      <c r="ANE308" s="14"/>
      <c r="ANF308" s="14"/>
      <c r="ANG308" s="14"/>
      <c r="ANH308" s="14"/>
      <c r="ANI308" s="14"/>
      <c r="ANJ308" s="14"/>
      <c r="ANK308" s="14"/>
      <c r="ANL308" s="14"/>
      <c r="ANM308" s="14"/>
      <c r="ANN308" s="14"/>
      <c r="ANO308" s="14"/>
      <c r="ANP308" s="14"/>
      <c r="ANQ308" s="14"/>
      <c r="ANR308" s="14"/>
      <c r="ANS308" s="14"/>
      <c r="ANT308" s="14"/>
      <c r="ANU308" s="14"/>
      <c r="ANV308" s="14"/>
      <c r="ANW308" s="14"/>
      <c r="ANX308" s="14"/>
      <c r="ANY308" s="14"/>
      <c r="ANZ308" s="14"/>
      <c r="AOA308" s="14"/>
      <c r="AOB308" s="14"/>
      <c r="AOC308" s="14"/>
      <c r="AOD308" s="14"/>
      <c r="AOE308" s="14"/>
      <c r="AOF308" s="14"/>
      <c r="AOG308" s="14"/>
      <c r="AOH308" s="14"/>
      <c r="AOI308" s="14"/>
      <c r="AOJ308" s="14"/>
      <c r="AOK308" s="14"/>
      <c r="AOL308" s="14"/>
      <c r="AOM308" s="14"/>
      <c r="AON308" s="14"/>
      <c r="AOO308" s="14"/>
      <c r="AOP308" s="14"/>
      <c r="AOQ308" s="14"/>
      <c r="AOR308" s="14"/>
      <c r="AOS308" s="14"/>
      <c r="AOT308" s="14"/>
      <c r="AOU308" s="14"/>
      <c r="AOV308" s="14"/>
      <c r="AOW308" s="14"/>
      <c r="AOX308" s="14"/>
      <c r="AOY308" s="14"/>
      <c r="AOZ308" s="14"/>
      <c r="APA308" s="14"/>
      <c r="APB308" s="14"/>
      <c r="APC308" s="14"/>
      <c r="APD308" s="14"/>
      <c r="APE308" s="14"/>
      <c r="APF308" s="14"/>
      <c r="APG308" s="14"/>
      <c r="APH308" s="14"/>
      <c r="API308" s="14"/>
      <c r="APJ308" s="14"/>
      <c r="APK308" s="14"/>
      <c r="APL308" s="14"/>
      <c r="APM308" s="14"/>
      <c r="APN308" s="14"/>
      <c r="APO308" s="14"/>
      <c r="APP308" s="14"/>
      <c r="APQ308" s="14"/>
      <c r="APR308" s="14"/>
      <c r="APS308" s="14"/>
      <c r="APT308" s="14"/>
      <c r="APU308" s="14"/>
      <c r="APV308" s="14"/>
      <c r="APW308" s="14"/>
      <c r="APX308" s="14"/>
      <c r="APY308" s="14"/>
      <c r="APZ308" s="14"/>
      <c r="AQA308" s="14"/>
      <c r="AQB308" s="14"/>
      <c r="AQC308" s="14"/>
      <c r="AQD308" s="14"/>
      <c r="AQE308" s="14"/>
      <c r="AQF308" s="14"/>
      <c r="AQG308" s="14"/>
      <c r="AQH308" s="14"/>
      <c r="AQI308" s="14"/>
      <c r="AQJ308" s="14"/>
      <c r="AQK308" s="14"/>
      <c r="AQL308" s="14"/>
      <c r="AQM308" s="14"/>
      <c r="AQN308" s="14"/>
      <c r="AQO308" s="14"/>
      <c r="AQP308" s="14"/>
      <c r="AQQ308" s="14"/>
      <c r="AQR308" s="14"/>
      <c r="AQS308" s="14"/>
      <c r="AQT308" s="14"/>
      <c r="AQU308" s="14"/>
      <c r="AQV308" s="14"/>
      <c r="AQW308" s="14"/>
      <c r="AQX308" s="14"/>
      <c r="AQY308" s="14"/>
      <c r="AQZ308" s="14"/>
      <c r="ARA308" s="14"/>
      <c r="ARB308" s="14"/>
      <c r="ARC308" s="14"/>
      <c r="ARD308" s="14"/>
      <c r="ARE308" s="14"/>
      <c r="ARF308" s="14"/>
      <c r="ARG308" s="14"/>
      <c r="ARH308" s="14"/>
      <c r="ARI308" s="14"/>
      <c r="ARJ308" s="14"/>
      <c r="ARK308" s="14"/>
      <c r="ARL308" s="14"/>
      <c r="ARM308" s="14"/>
      <c r="ARN308" s="14"/>
      <c r="ARO308" s="14"/>
      <c r="ARP308" s="14"/>
      <c r="ARQ308" s="14"/>
      <c r="ARR308" s="14"/>
      <c r="ARS308" s="14"/>
      <c r="ART308" s="14"/>
      <c r="ARU308" s="14"/>
      <c r="ARV308" s="14"/>
      <c r="ARW308" s="14"/>
      <c r="ARX308" s="14"/>
      <c r="ARY308" s="14"/>
      <c r="ARZ308" s="14"/>
      <c r="ASA308" s="14"/>
      <c r="ASB308" s="14"/>
      <c r="ASC308" s="14"/>
      <c r="ASD308" s="14"/>
      <c r="ASE308" s="14"/>
      <c r="ASF308" s="14"/>
      <c r="ASG308" s="14"/>
      <c r="ASH308" s="14"/>
      <c r="ASI308" s="14"/>
      <c r="ASJ308" s="14"/>
      <c r="ASK308" s="14"/>
      <c r="ASL308" s="14"/>
      <c r="ASM308" s="14"/>
      <c r="ASN308" s="14"/>
      <c r="ASO308" s="14"/>
      <c r="ASP308" s="14"/>
      <c r="ASQ308" s="14"/>
      <c r="ASR308" s="14"/>
      <c r="ASS308" s="14"/>
      <c r="AST308" s="14"/>
      <c r="ASU308" s="14"/>
      <c r="ASV308" s="14"/>
      <c r="ASW308" s="14"/>
      <c r="ASX308" s="14"/>
      <c r="ASY308" s="14"/>
      <c r="ASZ308" s="14"/>
      <c r="ATA308" s="14"/>
      <c r="ATB308" s="14"/>
      <c r="ATC308" s="14"/>
      <c r="ATD308" s="14"/>
    </row>
    <row r="309" spans="63:1200">
      <c r="BK309" s="14" t="str">
        <f t="shared" si="2118"/>
        <v/>
      </c>
      <c r="ABO309" s="14"/>
      <c r="ABP309" s="14"/>
      <c r="ABQ309" s="14"/>
      <c r="ABR309" s="14"/>
      <c r="ABS309" s="14"/>
      <c r="ABT309" s="14"/>
      <c r="ABU309" s="14"/>
      <c r="ABV309" s="14"/>
      <c r="ABW309" s="14"/>
      <c r="ABX309" s="14"/>
      <c r="ABY309" s="14"/>
      <c r="ABZ309" s="14"/>
      <c r="ACA309" s="14"/>
      <c r="ACB309" s="14"/>
      <c r="ACC309" s="14"/>
      <c r="ACD309" s="14"/>
      <c r="ACE309" s="14"/>
      <c r="ACF309" s="14"/>
      <c r="ACG309" s="14"/>
      <c r="ACH309" s="14"/>
      <c r="ACI309" s="14"/>
      <c r="ACJ309" s="14"/>
      <c r="ACK309" s="14"/>
      <c r="ACL309" s="14"/>
      <c r="ACM309" s="14"/>
      <c r="ACN309" s="14"/>
      <c r="ACO309" s="14"/>
      <c r="ACP309" s="14"/>
      <c r="ACQ309" s="14"/>
      <c r="ACR309" s="14"/>
      <c r="ACS309" s="14"/>
      <c r="ACT309" s="14"/>
      <c r="ACU309" s="14"/>
      <c r="ACV309" s="14"/>
      <c r="ACW309" s="14"/>
      <c r="ACX309" s="14"/>
      <c r="ACY309" s="14"/>
      <c r="ACZ309" s="14"/>
      <c r="ADA309" s="14"/>
      <c r="ADB309" s="14"/>
      <c r="ADC309" s="14"/>
      <c r="ADD309" s="14"/>
      <c r="ADE309" s="14"/>
      <c r="ADF309" s="14"/>
      <c r="ADG309" s="14"/>
      <c r="ADH309" s="14"/>
      <c r="ADI309" s="14"/>
      <c r="ADJ309" s="14"/>
      <c r="ADK309" s="14"/>
      <c r="ADL309" s="14"/>
      <c r="ADM309" s="14"/>
      <c r="ADN309" s="14"/>
      <c r="ADO309" s="14"/>
      <c r="ADP309" s="14"/>
      <c r="ADQ309" s="14"/>
      <c r="ADR309" s="14"/>
      <c r="ADS309" s="14"/>
      <c r="ADT309" s="14"/>
      <c r="ADU309" s="14"/>
      <c r="ADV309" s="14"/>
      <c r="ADW309" s="14"/>
      <c r="ADX309" s="14"/>
      <c r="ADY309" s="14"/>
      <c r="ADZ309" s="14"/>
      <c r="AEA309" s="14"/>
      <c r="AEB309" s="14"/>
      <c r="AEC309" s="14"/>
      <c r="AED309" s="14"/>
      <c r="AEE309" s="14"/>
      <c r="AEF309" s="14"/>
      <c r="AEG309" s="14"/>
      <c r="AEH309" s="14"/>
      <c r="AEI309" s="14"/>
      <c r="AEJ309" s="14"/>
      <c r="AEK309" s="14"/>
      <c r="AEL309" s="14"/>
      <c r="AEM309" s="14"/>
      <c r="AEN309" s="14"/>
      <c r="AEO309" s="14"/>
      <c r="AEP309" s="14"/>
      <c r="AEQ309" s="14"/>
      <c r="AER309" s="14"/>
      <c r="AES309" s="14"/>
      <c r="AET309" s="14"/>
      <c r="AEU309" s="14"/>
      <c r="AEV309" s="14"/>
      <c r="AEW309" s="14"/>
      <c r="AEX309" s="14"/>
      <c r="AEY309" s="14"/>
      <c r="AEZ309" s="14"/>
      <c r="AFA309" s="14"/>
      <c r="AFB309" s="14"/>
      <c r="AFC309" s="14"/>
      <c r="AFD309" s="14"/>
      <c r="AFE309" s="14"/>
      <c r="AFF309" s="14"/>
      <c r="AFG309" s="14"/>
      <c r="AFH309" s="14"/>
      <c r="AFI309" s="14"/>
      <c r="AFJ309" s="14"/>
      <c r="AFK309" s="14"/>
      <c r="AFL309" s="14"/>
      <c r="AFM309" s="14"/>
      <c r="AFN309" s="14"/>
      <c r="AFO309" s="14"/>
      <c r="AFP309" s="14"/>
      <c r="AFQ309" s="14"/>
      <c r="AFR309" s="14"/>
      <c r="AFS309" s="14"/>
      <c r="AFT309" s="14"/>
      <c r="AFU309" s="14"/>
      <c r="AFV309" s="14"/>
      <c r="AFW309" s="14"/>
      <c r="AFX309" s="14"/>
      <c r="AFY309" s="14"/>
      <c r="AFZ309" s="14"/>
      <c r="AGA309" s="14"/>
      <c r="AGB309" s="14"/>
      <c r="AGC309" s="14"/>
      <c r="AGD309" s="14"/>
      <c r="AGE309" s="14"/>
      <c r="AGF309" s="14"/>
      <c r="AGG309" s="14"/>
      <c r="AGH309" s="14"/>
      <c r="AGI309" s="14"/>
      <c r="AGJ309" s="14"/>
      <c r="AGK309" s="14"/>
      <c r="AGL309" s="14"/>
      <c r="AGM309" s="14"/>
      <c r="AGN309" s="14"/>
      <c r="AGO309" s="14"/>
      <c r="AGP309" s="14"/>
      <c r="AGQ309" s="14"/>
      <c r="AGR309" s="14"/>
      <c r="AGS309" s="14"/>
      <c r="AGT309" s="14"/>
      <c r="AGU309" s="14"/>
      <c r="AGV309" s="14"/>
      <c r="AGW309" s="14"/>
      <c r="AGX309" s="14"/>
      <c r="AGY309" s="14"/>
      <c r="AGZ309" s="14"/>
      <c r="AHA309" s="14"/>
      <c r="AHB309" s="14"/>
      <c r="AHC309" s="14"/>
      <c r="AHD309" s="14"/>
      <c r="AHE309" s="14"/>
      <c r="AHF309" s="14"/>
      <c r="AHG309" s="14"/>
      <c r="AHH309" s="14"/>
      <c r="AHI309" s="14"/>
      <c r="AHJ309" s="14"/>
      <c r="AHK309" s="14"/>
      <c r="AHL309" s="14"/>
      <c r="AHM309" s="14"/>
      <c r="AHN309" s="14"/>
      <c r="AHO309" s="14"/>
      <c r="AHP309" s="14"/>
      <c r="AHQ309" s="14"/>
      <c r="AHR309" s="14"/>
      <c r="AHS309" s="14"/>
      <c r="AHT309" s="14"/>
      <c r="AHU309" s="14"/>
      <c r="AHV309" s="14"/>
      <c r="AHW309" s="14"/>
      <c r="AHX309" s="14"/>
      <c r="AHY309" s="14"/>
      <c r="AHZ309" s="14"/>
      <c r="AIA309" s="14"/>
      <c r="AIB309" s="14"/>
      <c r="AIC309" s="14"/>
      <c r="AID309" s="14"/>
      <c r="AIE309" s="14"/>
      <c r="AIF309" s="14"/>
      <c r="AIG309" s="14"/>
      <c r="AIH309" s="14"/>
      <c r="AII309" s="14"/>
      <c r="AIJ309" s="14"/>
      <c r="AIK309" s="14"/>
      <c r="AIL309" s="14"/>
      <c r="AIM309" s="14"/>
      <c r="AIN309" s="14"/>
      <c r="AIO309" s="14"/>
      <c r="AIP309" s="14"/>
      <c r="AIQ309" s="14"/>
      <c r="AIR309" s="14"/>
      <c r="AIS309" s="14"/>
      <c r="AIT309" s="14"/>
      <c r="AIU309" s="14"/>
      <c r="AIV309" s="14"/>
      <c r="AIW309" s="14"/>
      <c r="AIX309" s="14"/>
      <c r="AIY309" s="14"/>
      <c r="AIZ309" s="14"/>
      <c r="AJA309" s="14"/>
      <c r="AJB309" s="14"/>
      <c r="AJC309" s="14"/>
      <c r="AJD309" s="14"/>
      <c r="AJE309" s="14"/>
      <c r="AJF309" s="14"/>
      <c r="AJG309" s="14"/>
      <c r="AJH309" s="14"/>
      <c r="AJI309" s="14"/>
      <c r="AJJ309" s="14"/>
      <c r="AJK309" s="14"/>
      <c r="AJL309" s="14"/>
      <c r="AJM309" s="14"/>
      <c r="AJN309" s="14"/>
      <c r="AJO309" s="14"/>
      <c r="AJP309" s="14"/>
      <c r="AJQ309" s="14"/>
      <c r="AJR309" s="14"/>
      <c r="AJS309" s="14"/>
      <c r="AJT309" s="14"/>
      <c r="AJU309" s="14"/>
      <c r="AJV309" s="14"/>
      <c r="AJW309" s="14"/>
      <c r="AJX309" s="14"/>
      <c r="AJY309" s="14"/>
      <c r="AJZ309" s="14"/>
      <c r="AKA309" s="14"/>
      <c r="AKB309" s="14"/>
      <c r="AKC309" s="14"/>
      <c r="AKD309" s="14"/>
      <c r="AKE309" s="14"/>
      <c r="AKF309" s="14"/>
      <c r="AKG309" s="14"/>
      <c r="AKH309" s="14"/>
      <c r="AKI309" s="14"/>
      <c r="AKJ309" s="14"/>
      <c r="AKK309" s="14"/>
      <c r="AKL309" s="14"/>
      <c r="AKM309" s="14"/>
      <c r="AKN309" s="14"/>
      <c r="AKO309" s="14"/>
      <c r="AKP309" s="14"/>
      <c r="AKQ309" s="14"/>
      <c r="AKR309" s="14"/>
      <c r="AKS309" s="14"/>
      <c r="AKT309" s="14"/>
      <c r="AKU309" s="14"/>
      <c r="AKV309" s="14"/>
      <c r="AKW309" s="14"/>
      <c r="AKX309" s="14"/>
      <c r="AKY309" s="14"/>
      <c r="AKZ309" s="14"/>
      <c r="ALA309" s="14"/>
      <c r="ALB309" s="14"/>
      <c r="ALC309" s="14"/>
      <c r="ALD309" s="14"/>
      <c r="ALE309" s="14"/>
      <c r="ALF309" s="14"/>
      <c r="ALG309" s="14"/>
      <c r="ALH309" s="14"/>
      <c r="ALI309" s="14"/>
      <c r="ALJ309" s="14"/>
      <c r="ALK309" s="14"/>
      <c r="ALL309" s="14"/>
      <c r="ALM309" s="14"/>
      <c r="ALN309" s="14"/>
      <c r="ALO309" s="14"/>
      <c r="ALP309" s="14"/>
      <c r="ALQ309" s="14"/>
      <c r="ALR309" s="14"/>
      <c r="ALS309" s="14"/>
      <c r="ALT309" s="14"/>
      <c r="ALU309" s="14"/>
      <c r="ALV309" s="14"/>
      <c r="ALW309" s="14"/>
      <c r="ALX309" s="14"/>
      <c r="ALY309" s="14"/>
      <c r="ALZ309" s="14"/>
      <c r="AMA309" s="14"/>
      <c r="AMB309" s="14"/>
      <c r="AMC309" s="14"/>
      <c r="AMD309" s="14"/>
      <c r="AME309" s="14"/>
      <c r="AMF309" s="14"/>
      <c r="AMG309" s="14"/>
      <c r="AMH309" s="14"/>
      <c r="AMI309" s="14"/>
      <c r="AMJ309" s="14"/>
      <c r="AMK309" s="14"/>
      <c r="AML309" s="14"/>
      <c r="AMM309" s="14"/>
      <c r="AMN309" s="14"/>
      <c r="AMO309" s="14"/>
      <c r="AMP309" s="14"/>
      <c r="AMQ309" s="14"/>
      <c r="AMR309" s="14"/>
      <c r="AMS309" s="14"/>
      <c r="AMT309" s="14"/>
      <c r="AMU309" s="14"/>
      <c r="AMV309" s="14"/>
      <c r="AMW309" s="14"/>
      <c r="AMX309" s="14"/>
      <c r="AMY309" s="14"/>
      <c r="AMZ309" s="14"/>
      <c r="ANA309" s="14"/>
      <c r="ANB309" s="14"/>
      <c r="ANC309" s="14"/>
      <c r="AND309" s="14"/>
      <c r="ANE309" s="14"/>
      <c r="ANF309" s="14"/>
      <c r="ANG309" s="14"/>
      <c r="ANH309" s="14"/>
      <c r="ANI309" s="14"/>
      <c r="ANJ309" s="14"/>
      <c r="ANK309" s="14"/>
      <c r="ANL309" s="14"/>
      <c r="ANM309" s="14"/>
      <c r="ANN309" s="14"/>
      <c r="ANO309" s="14"/>
      <c r="ANP309" s="14"/>
      <c r="ANQ309" s="14"/>
      <c r="ANR309" s="14"/>
      <c r="ANS309" s="14"/>
      <c r="ANT309" s="14"/>
      <c r="ANU309" s="14"/>
      <c r="ANV309" s="14"/>
      <c r="ANW309" s="14"/>
      <c r="ANX309" s="14"/>
      <c r="ANY309" s="14"/>
      <c r="ANZ309" s="14"/>
      <c r="AOA309" s="14"/>
      <c r="AOB309" s="14"/>
      <c r="AOC309" s="14"/>
      <c r="AOD309" s="14"/>
      <c r="AOE309" s="14"/>
      <c r="AOF309" s="14"/>
      <c r="AOG309" s="14"/>
      <c r="AOH309" s="14"/>
      <c r="AOI309" s="14"/>
      <c r="AOJ309" s="14"/>
      <c r="AOK309" s="14"/>
      <c r="AOL309" s="14"/>
      <c r="AOM309" s="14"/>
      <c r="AON309" s="14"/>
      <c r="AOO309" s="14"/>
      <c r="AOP309" s="14"/>
      <c r="AOQ309" s="14"/>
      <c r="AOR309" s="14"/>
      <c r="AOS309" s="14"/>
      <c r="AOT309" s="14"/>
      <c r="AOU309" s="14"/>
      <c r="AOV309" s="14"/>
      <c r="AOW309" s="14"/>
      <c r="AOX309" s="14"/>
      <c r="AOY309" s="14"/>
      <c r="AOZ309" s="14"/>
      <c r="APA309" s="14"/>
      <c r="APB309" s="14"/>
      <c r="APC309" s="14"/>
      <c r="APD309" s="14"/>
      <c r="APE309" s="14"/>
      <c r="APF309" s="14"/>
      <c r="APG309" s="14"/>
      <c r="APH309" s="14"/>
      <c r="API309" s="14"/>
      <c r="APJ309" s="14"/>
      <c r="APK309" s="14"/>
      <c r="APL309" s="14"/>
      <c r="APM309" s="14"/>
      <c r="APN309" s="14"/>
      <c r="APO309" s="14"/>
      <c r="APP309" s="14"/>
      <c r="APQ309" s="14"/>
      <c r="APR309" s="14"/>
      <c r="APS309" s="14"/>
      <c r="APT309" s="14"/>
      <c r="APU309" s="14"/>
      <c r="APV309" s="14"/>
      <c r="APW309" s="14"/>
      <c r="APX309" s="14"/>
      <c r="APY309" s="14"/>
      <c r="APZ309" s="14"/>
      <c r="AQA309" s="14"/>
      <c r="AQB309" s="14"/>
      <c r="AQC309" s="14"/>
      <c r="AQD309" s="14"/>
      <c r="AQE309" s="14"/>
      <c r="AQF309" s="14"/>
      <c r="AQG309" s="14"/>
      <c r="AQH309" s="14"/>
      <c r="AQI309" s="14"/>
      <c r="AQJ309" s="14"/>
      <c r="AQK309" s="14"/>
      <c r="AQL309" s="14"/>
      <c r="AQM309" s="14"/>
      <c r="AQN309" s="14"/>
      <c r="AQO309" s="14"/>
      <c r="AQP309" s="14"/>
      <c r="AQQ309" s="14"/>
      <c r="AQR309" s="14"/>
      <c r="AQS309" s="14"/>
      <c r="AQT309" s="14"/>
      <c r="AQU309" s="14"/>
      <c r="AQV309" s="14"/>
      <c r="AQW309" s="14"/>
      <c r="AQX309" s="14"/>
      <c r="AQY309" s="14"/>
      <c r="AQZ309" s="14"/>
      <c r="ARA309" s="14"/>
      <c r="ARB309" s="14"/>
      <c r="ARC309" s="14"/>
      <c r="ARD309" s="14"/>
      <c r="ARE309" s="14"/>
      <c r="ARF309" s="14"/>
      <c r="ARG309" s="14"/>
      <c r="ARH309" s="14"/>
      <c r="ARI309" s="14"/>
      <c r="ARJ309" s="14"/>
      <c r="ARK309" s="14"/>
      <c r="ARL309" s="14"/>
      <c r="ARM309" s="14"/>
      <c r="ARN309" s="14"/>
      <c r="ARO309" s="14"/>
      <c r="ARP309" s="14"/>
      <c r="ARQ309" s="14"/>
      <c r="ARR309" s="14"/>
      <c r="ARS309" s="14"/>
      <c r="ART309" s="14"/>
      <c r="ARU309" s="14"/>
      <c r="ARV309" s="14"/>
      <c r="ARW309" s="14"/>
      <c r="ARX309" s="14"/>
      <c r="ARY309" s="14"/>
      <c r="ARZ309" s="14"/>
      <c r="ASA309" s="14"/>
      <c r="ASB309" s="14"/>
      <c r="ASC309" s="14"/>
      <c r="ASD309" s="14"/>
      <c r="ASE309" s="14"/>
      <c r="ASF309" s="14"/>
      <c r="ASG309" s="14"/>
      <c r="ASH309" s="14"/>
      <c r="ASI309" s="14"/>
      <c r="ASJ309" s="14"/>
      <c r="ASK309" s="14"/>
      <c r="ASL309" s="14"/>
      <c r="ASM309" s="14"/>
      <c r="ASN309" s="14"/>
      <c r="ASO309" s="14"/>
      <c r="ASP309" s="14"/>
      <c r="ASQ309" s="14"/>
      <c r="ASR309" s="14"/>
      <c r="ASS309" s="14"/>
      <c r="AST309" s="14"/>
      <c r="ASU309" s="14"/>
      <c r="ASV309" s="14"/>
      <c r="ASW309" s="14"/>
      <c r="ASX309" s="14"/>
      <c r="ASY309" s="14"/>
      <c r="ASZ309" s="14"/>
      <c r="ATA309" s="14"/>
      <c r="ATB309" s="14"/>
      <c r="ATC309" s="14"/>
      <c r="ATD309" s="14"/>
    </row>
    <row r="310" spans="63:1200">
      <c r="BK310" s="14" t="str">
        <f t="shared" si="2118"/>
        <v/>
      </c>
      <c r="ABO310" s="14"/>
      <c r="ABP310" s="14"/>
      <c r="ABQ310" s="14"/>
      <c r="ABR310" s="14"/>
      <c r="ABS310" s="14"/>
      <c r="ABT310" s="14"/>
      <c r="ABU310" s="14"/>
      <c r="ABV310" s="14"/>
      <c r="ABW310" s="14"/>
      <c r="ABX310" s="14"/>
      <c r="ABY310" s="14"/>
      <c r="ABZ310" s="14"/>
      <c r="ACA310" s="14"/>
      <c r="ACB310" s="14"/>
      <c r="ACC310" s="14"/>
      <c r="ACD310" s="14"/>
      <c r="ACE310" s="14"/>
      <c r="ACF310" s="14"/>
      <c r="ACG310" s="14"/>
      <c r="ACH310" s="14"/>
      <c r="ACI310" s="14"/>
      <c r="ACJ310" s="14"/>
      <c r="ACK310" s="14"/>
      <c r="ACL310" s="14"/>
      <c r="ACM310" s="14"/>
      <c r="ACN310" s="14"/>
      <c r="ACO310" s="14"/>
      <c r="ACP310" s="14"/>
      <c r="ACQ310" s="14"/>
      <c r="ACR310" s="14"/>
      <c r="ACS310" s="14"/>
      <c r="ACT310" s="14"/>
      <c r="ACU310" s="14"/>
      <c r="ACV310" s="14"/>
      <c r="ACW310" s="14"/>
      <c r="ACX310" s="14"/>
      <c r="ACY310" s="14"/>
      <c r="ACZ310" s="14"/>
      <c r="ADA310" s="14"/>
      <c r="ADB310" s="14"/>
      <c r="ADC310" s="14"/>
      <c r="ADD310" s="14"/>
      <c r="ADE310" s="14"/>
      <c r="ADF310" s="14"/>
      <c r="ADG310" s="14"/>
      <c r="ADH310" s="14"/>
      <c r="ADI310" s="14"/>
      <c r="ADJ310" s="14"/>
      <c r="ADK310" s="14"/>
      <c r="ADL310" s="14"/>
      <c r="ADM310" s="14"/>
      <c r="ADN310" s="14"/>
      <c r="ADO310" s="14"/>
      <c r="ADP310" s="14"/>
      <c r="ADQ310" s="14"/>
      <c r="ADR310" s="14"/>
      <c r="ADS310" s="14"/>
      <c r="ADT310" s="14"/>
      <c r="ADU310" s="14"/>
      <c r="ADV310" s="14"/>
      <c r="ADW310" s="14"/>
      <c r="ADX310" s="14"/>
      <c r="ADY310" s="14"/>
      <c r="ADZ310" s="14"/>
      <c r="AEA310" s="14"/>
      <c r="AEB310" s="14"/>
      <c r="AEC310" s="14"/>
      <c r="AED310" s="14"/>
      <c r="AEE310" s="14"/>
      <c r="AEF310" s="14"/>
      <c r="AEG310" s="14"/>
      <c r="AEH310" s="14"/>
      <c r="AEI310" s="14"/>
      <c r="AEJ310" s="14"/>
      <c r="AEK310" s="14"/>
      <c r="AEL310" s="14"/>
      <c r="AEM310" s="14"/>
      <c r="AEN310" s="14"/>
      <c r="AEO310" s="14"/>
      <c r="AEP310" s="14"/>
      <c r="AEQ310" s="14"/>
      <c r="AER310" s="14"/>
      <c r="AES310" s="14"/>
      <c r="AET310" s="14"/>
      <c r="AEU310" s="14"/>
      <c r="AEV310" s="14"/>
      <c r="AEW310" s="14"/>
      <c r="AEX310" s="14"/>
      <c r="AEY310" s="14"/>
      <c r="AEZ310" s="14"/>
      <c r="AFA310" s="14"/>
      <c r="AFB310" s="14"/>
      <c r="AFC310" s="14"/>
      <c r="AFD310" s="14"/>
      <c r="AFE310" s="14"/>
      <c r="AFF310" s="14"/>
      <c r="AFG310" s="14"/>
      <c r="AFH310" s="14"/>
      <c r="AFI310" s="14"/>
      <c r="AFJ310" s="14"/>
      <c r="AFK310" s="14"/>
      <c r="AFL310" s="14"/>
      <c r="AFM310" s="14"/>
      <c r="AFN310" s="14"/>
      <c r="AFO310" s="14"/>
      <c r="AFP310" s="14"/>
      <c r="AFQ310" s="14"/>
      <c r="AFR310" s="14"/>
      <c r="AFS310" s="14"/>
      <c r="AFT310" s="14"/>
      <c r="AFU310" s="14"/>
      <c r="AFV310" s="14"/>
      <c r="AFW310" s="14"/>
      <c r="AFX310" s="14"/>
      <c r="AFY310" s="14"/>
      <c r="AFZ310" s="14"/>
      <c r="AGA310" s="14"/>
      <c r="AGB310" s="14"/>
      <c r="AGC310" s="14"/>
      <c r="AGD310" s="14"/>
      <c r="AGE310" s="14"/>
      <c r="AGF310" s="14"/>
      <c r="AGG310" s="14"/>
      <c r="AGH310" s="14"/>
      <c r="AGI310" s="14"/>
      <c r="AGJ310" s="14"/>
      <c r="AGK310" s="14"/>
      <c r="AGL310" s="14"/>
      <c r="AGM310" s="14"/>
      <c r="AGN310" s="14"/>
      <c r="AGO310" s="14"/>
      <c r="AGP310" s="14"/>
      <c r="AGQ310" s="14"/>
      <c r="AGR310" s="14"/>
      <c r="AGS310" s="14"/>
      <c r="AGT310" s="14"/>
      <c r="AGU310" s="14"/>
      <c r="AGV310" s="14"/>
      <c r="AGW310" s="14"/>
      <c r="AGX310" s="14"/>
      <c r="AGY310" s="14"/>
      <c r="AGZ310" s="14"/>
      <c r="AHA310" s="14"/>
      <c r="AHB310" s="14"/>
      <c r="AHC310" s="14"/>
      <c r="AHD310" s="14"/>
      <c r="AHE310" s="14"/>
      <c r="AHF310" s="14"/>
      <c r="AHG310" s="14"/>
      <c r="AHH310" s="14"/>
      <c r="AHI310" s="14"/>
      <c r="AHJ310" s="14"/>
      <c r="AHK310" s="14"/>
      <c r="AHL310" s="14"/>
      <c r="AHM310" s="14"/>
      <c r="AHN310" s="14"/>
      <c r="AHO310" s="14"/>
      <c r="AHP310" s="14"/>
      <c r="AHQ310" s="14"/>
      <c r="AHR310" s="14"/>
      <c r="AHS310" s="14"/>
      <c r="AHT310" s="14"/>
      <c r="AHU310" s="14"/>
      <c r="AHV310" s="14"/>
      <c r="AHW310" s="14"/>
      <c r="AHX310" s="14"/>
      <c r="AHY310" s="14"/>
      <c r="AHZ310" s="14"/>
      <c r="AIA310" s="14"/>
      <c r="AIB310" s="14"/>
      <c r="AIC310" s="14"/>
      <c r="AID310" s="14"/>
      <c r="AIE310" s="14"/>
      <c r="AIF310" s="14"/>
      <c r="AIG310" s="14"/>
      <c r="AIH310" s="14"/>
      <c r="AII310" s="14"/>
      <c r="AIJ310" s="14"/>
      <c r="AIK310" s="14"/>
      <c r="AIL310" s="14"/>
      <c r="AIM310" s="14"/>
      <c r="AIN310" s="14"/>
      <c r="AIO310" s="14"/>
      <c r="AIP310" s="14"/>
      <c r="AIQ310" s="14"/>
      <c r="AIR310" s="14"/>
      <c r="AIS310" s="14"/>
      <c r="AIT310" s="14"/>
      <c r="AIU310" s="14"/>
      <c r="AIV310" s="14"/>
      <c r="AIW310" s="14"/>
      <c r="AIX310" s="14"/>
      <c r="AIY310" s="14"/>
      <c r="AIZ310" s="14"/>
      <c r="AJA310" s="14"/>
      <c r="AJB310" s="14"/>
      <c r="AJC310" s="14"/>
      <c r="AJD310" s="14"/>
      <c r="AJE310" s="14"/>
      <c r="AJF310" s="14"/>
      <c r="AJG310" s="14"/>
      <c r="AJH310" s="14"/>
      <c r="AJI310" s="14"/>
      <c r="AJJ310" s="14"/>
      <c r="AJK310" s="14"/>
      <c r="AJL310" s="14"/>
      <c r="AJM310" s="14"/>
      <c r="AJN310" s="14"/>
      <c r="AJO310" s="14"/>
      <c r="AJP310" s="14"/>
      <c r="AJQ310" s="14"/>
      <c r="AJR310" s="14"/>
      <c r="AJS310" s="14"/>
      <c r="AJT310" s="14"/>
      <c r="AJU310" s="14"/>
      <c r="AJV310" s="14"/>
      <c r="AJW310" s="14"/>
      <c r="AJX310" s="14"/>
      <c r="AJY310" s="14"/>
      <c r="AJZ310" s="14"/>
      <c r="AKA310" s="14"/>
      <c r="AKB310" s="14"/>
      <c r="AKC310" s="14"/>
      <c r="AKD310" s="14"/>
      <c r="AKE310" s="14"/>
      <c r="AKF310" s="14"/>
      <c r="AKG310" s="14"/>
      <c r="AKH310" s="14"/>
      <c r="AKI310" s="14"/>
      <c r="AKJ310" s="14"/>
      <c r="AKK310" s="14"/>
      <c r="AKL310" s="14"/>
      <c r="AKM310" s="14"/>
      <c r="AKN310" s="14"/>
      <c r="AKO310" s="14"/>
      <c r="AKP310" s="14"/>
      <c r="AKQ310" s="14"/>
      <c r="AKR310" s="14"/>
      <c r="AKS310" s="14"/>
      <c r="AKT310" s="14"/>
      <c r="AKU310" s="14"/>
      <c r="AKV310" s="14"/>
      <c r="AKW310" s="14"/>
      <c r="AKX310" s="14"/>
      <c r="AKY310" s="14"/>
      <c r="AKZ310" s="14"/>
      <c r="ALA310" s="14"/>
      <c r="ALB310" s="14"/>
      <c r="ALC310" s="14"/>
      <c r="ALD310" s="14"/>
      <c r="ALE310" s="14"/>
      <c r="ALF310" s="14"/>
      <c r="ALG310" s="14"/>
      <c r="ALH310" s="14"/>
      <c r="ALI310" s="14"/>
      <c r="ALJ310" s="14"/>
      <c r="ALK310" s="14"/>
      <c r="ALL310" s="14"/>
      <c r="ALM310" s="14"/>
      <c r="ALN310" s="14"/>
      <c r="ALO310" s="14"/>
      <c r="ALP310" s="14"/>
      <c r="ALQ310" s="14"/>
      <c r="ALR310" s="14"/>
      <c r="ALS310" s="14"/>
      <c r="ALT310" s="14"/>
      <c r="ALU310" s="14"/>
      <c r="ALV310" s="14"/>
      <c r="ALW310" s="14"/>
      <c r="ALX310" s="14"/>
      <c r="ALY310" s="14"/>
      <c r="ALZ310" s="14"/>
      <c r="AMA310" s="14"/>
      <c r="AMB310" s="14"/>
      <c r="AMC310" s="14"/>
      <c r="AMD310" s="14"/>
      <c r="AME310" s="14"/>
      <c r="AMF310" s="14"/>
      <c r="AMG310" s="14"/>
      <c r="AMH310" s="14"/>
      <c r="AMI310" s="14"/>
      <c r="AMJ310" s="14"/>
      <c r="AMK310" s="14"/>
      <c r="AML310" s="14"/>
      <c r="AMM310" s="14"/>
      <c r="AMN310" s="14"/>
      <c r="AMO310" s="14"/>
      <c r="AMP310" s="14"/>
      <c r="AMQ310" s="14"/>
      <c r="AMR310" s="14"/>
      <c r="AMS310" s="14"/>
      <c r="AMT310" s="14"/>
      <c r="AMU310" s="14"/>
      <c r="AMV310" s="14"/>
      <c r="AMW310" s="14"/>
      <c r="AMX310" s="14"/>
      <c r="AMY310" s="14"/>
      <c r="AMZ310" s="14"/>
      <c r="ANA310" s="14"/>
      <c r="ANB310" s="14"/>
      <c r="ANC310" s="14"/>
      <c r="AND310" s="14"/>
      <c r="ANE310" s="14"/>
      <c r="ANF310" s="14"/>
      <c r="ANG310" s="14"/>
      <c r="ANH310" s="14"/>
      <c r="ANI310" s="14"/>
      <c r="ANJ310" s="14"/>
      <c r="ANK310" s="14"/>
      <c r="ANL310" s="14"/>
      <c r="ANM310" s="14"/>
      <c r="ANN310" s="14"/>
      <c r="ANO310" s="14"/>
      <c r="ANP310" s="14"/>
      <c r="ANQ310" s="14"/>
      <c r="ANR310" s="14"/>
      <c r="ANS310" s="14"/>
      <c r="ANT310" s="14"/>
      <c r="ANU310" s="14"/>
      <c r="ANV310" s="14"/>
      <c r="ANW310" s="14"/>
      <c r="ANX310" s="14"/>
      <c r="ANY310" s="14"/>
      <c r="ANZ310" s="14"/>
      <c r="AOA310" s="14"/>
      <c r="AOB310" s="14"/>
      <c r="AOC310" s="14"/>
      <c r="AOD310" s="14"/>
      <c r="AOE310" s="14"/>
      <c r="AOF310" s="14"/>
      <c r="AOG310" s="14"/>
      <c r="AOH310" s="14"/>
      <c r="AOI310" s="14"/>
      <c r="AOJ310" s="14"/>
      <c r="AOK310" s="14"/>
      <c r="AOL310" s="14"/>
      <c r="AOM310" s="14"/>
      <c r="AON310" s="14"/>
      <c r="AOO310" s="14"/>
      <c r="AOP310" s="14"/>
      <c r="AOQ310" s="14"/>
      <c r="AOR310" s="14"/>
      <c r="AOS310" s="14"/>
      <c r="AOT310" s="14"/>
      <c r="AOU310" s="14"/>
      <c r="AOV310" s="14"/>
      <c r="AOW310" s="14"/>
      <c r="AOX310" s="14"/>
      <c r="AOY310" s="14"/>
      <c r="AOZ310" s="14"/>
      <c r="APA310" s="14"/>
      <c r="APB310" s="14"/>
      <c r="APC310" s="14"/>
      <c r="APD310" s="14"/>
      <c r="APE310" s="14"/>
      <c r="APF310" s="14"/>
      <c r="APG310" s="14"/>
      <c r="APH310" s="14"/>
      <c r="API310" s="14"/>
      <c r="APJ310" s="14"/>
      <c r="APK310" s="14"/>
      <c r="APL310" s="14"/>
      <c r="APM310" s="14"/>
      <c r="APN310" s="14"/>
      <c r="APO310" s="14"/>
      <c r="APP310" s="14"/>
      <c r="APQ310" s="14"/>
      <c r="APR310" s="14"/>
      <c r="APS310" s="14"/>
      <c r="APT310" s="14"/>
      <c r="APU310" s="14"/>
      <c r="APV310" s="14"/>
      <c r="APW310" s="14"/>
      <c r="APX310" s="14"/>
      <c r="APY310" s="14"/>
      <c r="APZ310" s="14"/>
      <c r="AQA310" s="14"/>
      <c r="AQB310" s="14"/>
      <c r="AQC310" s="14"/>
      <c r="AQD310" s="14"/>
      <c r="AQE310" s="14"/>
      <c r="AQF310" s="14"/>
      <c r="AQG310" s="14"/>
      <c r="AQH310" s="14"/>
      <c r="AQI310" s="14"/>
      <c r="AQJ310" s="14"/>
      <c r="AQK310" s="14"/>
      <c r="AQL310" s="14"/>
      <c r="AQM310" s="14"/>
      <c r="AQN310" s="14"/>
      <c r="AQO310" s="14"/>
      <c r="AQP310" s="14"/>
      <c r="AQQ310" s="14"/>
      <c r="AQR310" s="14"/>
      <c r="AQS310" s="14"/>
      <c r="AQT310" s="14"/>
      <c r="AQU310" s="14"/>
      <c r="AQV310" s="14"/>
      <c r="AQW310" s="14"/>
      <c r="AQX310" s="14"/>
      <c r="AQY310" s="14"/>
      <c r="AQZ310" s="14"/>
      <c r="ARA310" s="14"/>
      <c r="ARB310" s="14"/>
      <c r="ARC310" s="14"/>
      <c r="ARD310" s="14"/>
      <c r="ARE310" s="14"/>
      <c r="ARF310" s="14"/>
      <c r="ARG310" s="14"/>
      <c r="ARH310" s="14"/>
      <c r="ARI310" s="14"/>
      <c r="ARJ310" s="14"/>
      <c r="ARK310" s="14"/>
      <c r="ARL310" s="14"/>
      <c r="ARM310" s="14"/>
      <c r="ARN310" s="14"/>
      <c r="ARO310" s="14"/>
      <c r="ARP310" s="14"/>
      <c r="ARQ310" s="14"/>
      <c r="ARR310" s="14"/>
      <c r="ARS310" s="14"/>
      <c r="ART310" s="14"/>
      <c r="ARU310" s="14"/>
      <c r="ARV310" s="14"/>
      <c r="ARW310" s="14"/>
      <c r="ARX310" s="14"/>
      <c r="ARY310" s="14"/>
      <c r="ARZ310" s="14"/>
      <c r="ASA310" s="14"/>
      <c r="ASB310" s="14"/>
      <c r="ASC310" s="14"/>
      <c r="ASD310" s="14"/>
      <c r="ASE310" s="14"/>
      <c r="ASF310" s="14"/>
      <c r="ASG310" s="14"/>
      <c r="ASH310" s="14"/>
      <c r="ASI310" s="14"/>
      <c r="ASJ310" s="14"/>
      <c r="ASK310" s="14"/>
      <c r="ASL310" s="14"/>
      <c r="ASM310" s="14"/>
      <c r="ASN310" s="14"/>
      <c r="ASO310" s="14"/>
      <c r="ASP310" s="14"/>
      <c r="ASQ310" s="14"/>
      <c r="ASR310" s="14"/>
      <c r="ASS310" s="14"/>
      <c r="AST310" s="14"/>
      <c r="ASU310" s="14"/>
      <c r="ASV310" s="14"/>
      <c r="ASW310" s="14"/>
      <c r="ASX310" s="14"/>
      <c r="ASY310" s="14"/>
      <c r="ASZ310" s="14"/>
      <c r="ATA310" s="14"/>
      <c r="ATB310" s="14"/>
      <c r="ATC310" s="14"/>
      <c r="ATD310" s="14"/>
    </row>
    <row r="311" spans="63:1200">
      <c r="BK311" s="14" t="str">
        <f t="shared" si="2118"/>
        <v/>
      </c>
      <c r="ABO311" s="14"/>
      <c r="ABP311" s="14"/>
      <c r="ABQ311" s="14"/>
      <c r="ABR311" s="14"/>
      <c r="ABS311" s="14"/>
      <c r="ABT311" s="14"/>
      <c r="ABU311" s="14"/>
      <c r="ABV311" s="14"/>
      <c r="ABW311" s="14"/>
      <c r="ABX311" s="14"/>
      <c r="ABY311" s="14"/>
      <c r="ABZ311" s="14"/>
      <c r="ACA311" s="14"/>
      <c r="ACB311" s="14"/>
      <c r="ACC311" s="14"/>
      <c r="ACD311" s="14"/>
      <c r="ACE311" s="14"/>
      <c r="ACF311" s="14"/>
      <c r="ACG311" s="14"/>
      <c r="ACH311" s="14"/>
      <c r="ACI311" s="14"/>
      <c r="ACJ311" s="14"/>
      <c r="ACK311" s="14"/>
      <c r="ACL311" s="14"/>
      <c r="ACM311" s="14"/>
      <c r="ACN311" s="14"/>
      <c r="ACO311" s="14"/>
      <c r="ACP311" s="14"/>
      <c r="ACQ311" s="14"/>
      <c r="ACR311" s="14"/>
      <c r="ACS311" s="14"/>
      <c r="ACT311" s="14"/>
      <c r="ACU311" s="14"/>
      <c r="ACV311" s="14"/>
      <c r="ACW311" s="14"/>
      <c r="ACX311" s="14"/>
      <c r="ACY311" s="14"/>
      <c r="ACZ311" s="14"/>
      <c r="ADA311" s="14"/>
      <c r="ADB311" s="14"/>
      <c r="ADC311" s="14"/>
      <c r="ADD311" s="14"/>
      <c r="ADE311" s="14"/>
      <c r="ADF311" s="14"/>
      <c r="ADG311" s="14"/>
      <c r="ADH311" s="14"/>
      <c r="ADI311" s="14"/>
      <c r="ADJ311" s="14"/>
      <c r="ADK311" s="14"/>
      <c r="ADL311" s="14"/>
      <c r="ADM311" s="14"/>
      <c r="ADN311" s="14"/>
      <c r="ADO311" s="14"/>
      <c r="ADP311" s="14"/>
      <c r="ADQ311" s="14"/>
      <c r="ADR311" s="14"/>
      <c r="ADS311" s="14"/>
      <c r="ADT311" s="14"/>
      <c r="ADU311" s="14"/>
      <c r="ADV311" s="14"/>
      <c r="ADW311" s="14"/>
      <c r="ADX311" s="14"/>
      <c r="ADY311" s="14"/>
      <c r="ADZ311" s="14"/>
      <c r="AEA311" s="14"/>
      <c r="AEB311" s="14"/>
      <c r="AEC311" s="14"/>
      <c r="AED311" s="14"/>
      <c r="AEE311" s="14"/>
      <c r="AEF311" s="14"/>
      <c r="AEG311" s="14"/>
      <c r="AEH311" s="14"/>
      <c r="AEI311" s="14"/>
      <c r="AEJ311" s="14"/>
      <c r="AEK311" s="14"/>
      <c r="AEL311" s="14"/>
      <c r="AEM311" s="14"/>
      <c r="AEN311" s="14"/>
      <c r="AEO311" s="14"/>
      <c r="AEP311" s="14"/>
      <c r="AEQ311" s="14"/>
      <c r="AER311" s="14"/>
      <c r="AES311" s="14"/>
      <c r="AET311" s="14"/>
      <c r="AEU311" s="14"/>
      <c r="AEV311" s="14"/>
      <c r="AEW311" s="14"/>
      <c r="AEX311" s="14"/>
      <c r="AEY311" s="14"/>
      <c r="AEZ311" s="14"/>
      <c r="AFA311" s="14"/>
      <c r="AFB311" s="14"/>
      <c r="AFC311" s="14"/>
      <c r="AFD311" s="14"/>
      <c r="AFE311" s="14"/>
      <c r="AFF311" s="14"/>
      <c r="AFG311" s="14"/>
      <c r="AFH311" s="14"/>
      <c r="AFI311" s="14"/>
      <c r="AFJ311" s="14"/>
      <c r="AFK311" s="14"/>
      <c r="AFL311" s="14"/>
      <c r="AFM311" s="14"/>
      <c r="AFN311" s="14"/>
      <c r="AFO311" s="14"/>
      <c r="AFP311" s="14"/>
      <c r="AFQ311" s="14"/>
      <c r="AFR311" s="14"/>
      <c r="AFS311" s="14"/>
      <c r="AFT311" s="14"/>
      <c r="AFU311" s="14"/>
      <c r="AFV311" s="14"/>
      <c r="AFW311" s="14"/>
      <c r="AFX311" s="14"/>
      <c r="AFY311" s="14"/>
      <c r="AFZ311" s="14"/>
      <c r="AGA311" s="14"/>
      <c r="AGB311" s="14"/>
      <c r="AGC311" s="14"/>
      <c r="AGD311" s="14"/>
      <c r="AGE311" s="14"/>
      <c r="AGF311" s="14"/>
      <c r="AGG311" s="14"/>
      <c r="AGH311" s="14"/>
      <c r="AGI311" s="14"/>
      <c r="AGJ311" s="14"/>
      <c r="AGK311" s="14"/>
      <c r="AGL311" s="14"/>
      <c r="AGM311" s="14"/>
      <c r="AGN311" s="14"/>
      <c r="AGO311" s="14"/>
      <c r="AGP311" s="14"/>
      <c r="AGQ311" s="14"/>
      <c r="AGR311" s="14"/>
      <c r="AGS311" s="14"/>
      <c r="AGT311" s="14"/>
      <c r="AGU311" s="14"/>
      <c r="AGV311" s="14"/>
      <c r="AGW311" s="14"/>
      <c r="AGX311" s="14"/>
      <c r="AGY311" s="14"/>
      <c r="AGZ311" s="14"/>
      <c r="AHA311" s="14"/>
      <c r="AHB311" s="14"/>
      <c r="AHC311" s="14"/>
      <c r="AHD311" s="14"/>
      <c r="AHE311" s="14"/>
      <c r="AHF311" s="14"/>
      <c r="AHG311" s="14"/>
      <c r="AHH311" s="14"/>
      <c r="AHI311" s="14"/>
      <c r="AHJ311" s="14"/>
      <c r="AHK311" s="14"/>
      <c r="AHL311" s="14"/>
      <c r="AHM311" s="14"/>
      <c r="AHN311" s="14"/>
      <c r="AHO311" s="14"/>
      <c r="AHP311" s="14"/>
      <c r="AHQ311" s="14"/>
      <c r="AHR311" s="14"/>
      <c r="AHS311" s="14"/>
      <c r="AHT311" s="14"/>
      <c r="AHU311" s="14"/>
      <c r="AHV311" s="14"/>
      <c r="AHW311" s="14"/>
      <c r="AHX311" s="14"/>
      <c r="AHY311" s="14"/>
      <c r="AHZ311" s="14"/>
      <c r="AIA311" s="14"/>
      <c r="AIB311" s="14"/>
      <c r="AIC311" s="14"/>
      <c r="AID311" s="14"/>
      <c r="AIE311" s="14"/>
      <c r="AIF311" s="14"/>
      <c r="AIG311" s="14"/>
      <c r="AIH311" s="14"/>
      <c r="AII311" s="14"/>
      <c r="AIJ311" s="14"/>
      <c r="AIK311" s="14"/>
      <c r="AIL311" s="14"/>
      <c r="AIM311" s="14"/>
      <c r="AIN311" s="14"/>
      <c r="AIO311" s="14"/>
      <c r="AIP311" s="14"/>
      <c r="AIQ311" s="14"/>
      <c r="AIR311" s="14"/>
      <c r="AIS311" s="14"/>
      <c r="AIT311" s="14"/>
      <c r="AIU311" s="14"/>
      <c r="AIV311" s="14"/>
      <c r="AIW311" s="14"/>
      <c r="AIX311" s="14"/>
      <c r="AIY311" s="14"/>
      <c r="AIZ311" s="14"/>
      <c r="AJA311" s="14"/>
      <c r="AJB311" s="14"/>
      <c r="AJC311" s="14"/>
      <c r="AJD311" s="14"/>
      <c r="AJE311" s="14"/>
      <c r="AJF311" s="14"/>
      <c r="AJG311" s="14"/>
      <c r="AJH311" s="14"/>
      <c r="AJI311" s="14"/>
      <c r="AJJ311" s="14"/>
      <c r="AJK311" s="14"/>
      <c r="AJL311" s="14"/>
      <c r="AJM311" s="14"/>
      <c r="AJN311" s="14"/>
      <c r="AJO311" s="14"/>
      <c r="AJP311" s="14"/>
      <c r="AJQ311" s="14"/>
      <c r="AJR311" s="14"/>
      <c r="AJS311" s="14"/>
      <c r="AJT311" s="14"/>
      <c r="AJU311" s="14"/>
      <c r="AJV311" s="14"/>
      <c r="AJW311" s="14"/>
      <c r="AJX311" s="14"/>
      <c r="AJY311" s="14"/>
      <c r="AJZ311" s="14"/>
      <c r="AKA311" s="14"/>
      <c r="AKB311" s="14"/>
      <c r="AKC311" s="14"/>
      <c r="AKD311" s="14"/>
      <c r="AKE311" s="14"/>
      <c r="AKF311" s="14"/>
      <c r="AKG311" s="14"/>
      <c r="AKH311" s="14"/>
      <c r="AKI311" s="14"/>
      <c r="AKJ311" s="14"/>
      <c r="AKK311" s="14"/>
      <c r="AKL311" s="14"/>
      <c r="AKM311" s="14"/>
      <c r="AKN311" s="14"/>
      <c r="AKO311" s="14"/>
      <c r="AKP311" s="14"/>
      <c r="AKQ311" s="14"/>
      <c r="AKR311" s="14"/>
      <c r="AKS311" s="14"/>
      <c r="AKT311" s="14"/>
      <c r="AKU311" s="14"/>
      <c r="AKV311" s="14"/>
      <c r="AKW311" s="14"/>
      <c r="AKX311" s="14"/>
      <c r="AKY311" s="14"/>
      <c r="AKZ311" s="14"/>
      <c r="ALA311" s="14"/>
      <c r="ALB311" s="14"/>
      <c r="ALC311" s="14"/>
      <c r="ALD311" s="14"/>
      <c r="ALE311" s="14"/>
      <c r="ALF311" s="14"/>
      <c r="ALG311" s="14"/>
      <c r="ALH311" s="14"/>
      <c r="ALI311" s="14"/>
      <c r="ALJ311" s="14"/>
      <c r="ALK311" s="14"/>
      <c r="ALL311" s="14"/>
      <c r="ALM311" s="14"/>
      <c r="ALN311" s="14"/>
      <c r="ALO311" s="14"/>
      <c r="ALP311" s="14"/>
      <c r="ALQ311" s="14"/>
      <c r="ALR311" s="14"/>
      <c r="ALS311" s="14"/>
      <c r="ALT311" s="14"/>
      <c r="ALU311" s="14"/>
      <c r="ALV311" s="14"/>
      <c r="ALW311" s="14"/>
      <c r="ALX311" s="14"/>
      <c r="ALY311" s="14"/>
      <c r="ALZ311" s="14"/>
      <c r="AMA311" s="14"/>
      <c r="AMB311" s="14"/>
      <c r="AMC311" s="14"/>
      <c r="AMD311" s="14"/>
      <c r="AME311" s="14"/>
      <c r="AMF311" s="14"/>
      <c r="AMG311" s="14"/>
      <c r="AMH311" s="14"/>
      <c r="AMI311" s="14"/>
      <c r="AMJ311" s="14"/>
      <c r="AMK311" s="14"/>
      <c r="AML311" s="14"/>
      <c r="AMM311" s="14"/>
      <c r="AMN311" s="14"/>
      <c r="AMO311" s="14"/>
      <c r="AMP311" s="14"/>
      <c r="AMQ311" s="14"/>
      <c r="AMR311" s="14"/>
      <c r="AMS311" s="14"/>
      <c r="AMT311" s="14"/>
      <c r="AMU311" s="14"/>
      <c r="AMV311" s="14"/>
      <c r="AMW311" s="14"/>
      <c r="AMX311" s="14"/>
      <c r="AMY311" s="14"/>
      <c r="AMZ311" s="14"/>
      <c r="ANA311" s="14"/>
      <c r="ANB311" s="14"/>
      <c r="ANC311" s="14"/>
      <c r="AND311" s="14"/>
      <c r="ANE311" s="14"/>
      <c r="ANF311" s="14"/>
      <c r="ANG311" s="14"/>
      <c r="ANH311" s="14"/>
      <c r="ANI311" s="14"/>
      <c r="ANJ311" s="14"/>
      <c r="ANK311" s="14"/>
      <c r="ANL311" s="14"/>
      <c r="ANM311" s="14"/>
      <c r="ANN311" s="14"/>
      <c r="ANO311" s="14"/>
      <c r="ANP311" s="14"/>
      <c r="ANQ311" s="14"/>
      <c r="ANR311" s="14"/>
      <c r="ANS311" s="14"/>
      <c r="ANT311" s="14"/>
      <c r="ANU311" s="14"/>
      <c r="ANV311" s="14"/>
      <c r="ANW311" s="14"/>
      <c r="ANX311" s="14"/>
      <c r="ANY311" s="14"/>
      <c r="ANZ311" s="14"/>
      <c r="AOA311" s="14"/>
      <c r="AOB311" s="14"/>
      <c r="AOC311" s="14"/>
      <c r="AOD311" s="14"/>
      <c r="AOE311" s="14"/>
      <c r="AOF311" s="14"/>
      <c r="AOG311" s="14"/>
      <c r="AOH311" s="14"/>
      <c r="AOI311" s="14"/>
      <c r="AOJ311" s="14"/>
      <c r="AOK311" s="14"/>
      <c r="AOL311" s="14"/>
      <c r="AOM311" s="14"/>
      <c r="AON311" s="14"/>
      <c r="AOO311" s="14"/>
      <c r="AOP311" s="14"/>
      <c r="AOQ311" s="14"/>
      <c r="AOR311" s="14"/>
      <c r="AOS311" s="14"/>
      <c r="AOT311" s="14"/>
      <c r="AOU311" s="14"/>
      <c r="AOV311" s="14"/>
      <c r="AOW311" s="14"/>
      <c r="AOX311" s="14"/>
      <c r="AOY311" s="14"/>
      <c r="AOZ311" s="14"/>
      <c r="APA311" s="14"/>
      <c r="APB311" s="14"/>
      <c r="APC311" s="14"/>
      <c r="APD311" s="14"/>
      <c r="APE311" s="14"/>
      <c r="APF311" s="14"/>
      <c r="APG311" s="14"/>
      <c r="APH311" s="14"/>
      <c r="API311" s="14"/>
      <c r="APJ311" s="14"/>
      <c r="APK311" s="14"/>
      <c r="APL311" s="14"/>
      <c r="APM311" s="14"/>
      <c r="APN311" s="14"/>
      <c r="APO311" s="14"/>
      <c r="APP311" s="14"/>
      <c r="APQ311" s="14"/>
      <c r="APR311" s="14"/>
      <c r="APS311" s="14"/>
      <c r="APT311" s="14"/>
      <c r="APU311" s="14"/>
      <c r="APV311" s="14"/>
      <c r="APW311" s="14"/>
      <c r="APX311" s="14"/>
      <c r="APY311" s="14"/>
      <c r="APZ311" s="14"/>
      <c r="AQA311" s="14"/>
      <c r="AQB311" s="14"/>
      <c r="AQC311" s="14"/>
      <c r="AQD311" s="14"/>
      <c r="AQE311" s="14"/>
      <c r="AQF311" s="14"/>
      <c r="AQG311" s="14"/>
      <c r="AQH311" s="14"/>
      <c r="AQI311" s="14"/>
      <c r="AQJ311" s="14"/>
      <c r="AQK311" s="14"/>
      <c r="AQL311" s="14"/>
      <c r="AQM311" s="14"/>
      <c r="AQN311" s="14"/>
      <c r="AQO311" s="14"/>
      <c r="AQP311" s="14"/>
      <c r="AQQ311" s="14"/>
      <c r="AQR311" s="14"/>
      <c r="AQS311" s="14"/>
      <c r="AQT311" s="14"/>
      <c r="AQU311" s="14"/>
      <c r="AQV311" s="14"/>
      <c r="AQW311" s="14"/>
      <c r="AQX311" s="14"/>
      <c r="AQY311" s="14"/>
      <c r="AQZ311" s="14"/>
      <c r="ARA311" s="14"/>
      <c r="ARB311" s="14"/>
      <c r="ARC311" s="14"/>
      <c r="ARD311" s="14"/>
      <c r="ARE311" s="14"/>
      <c r="ARF311" s="14"/>
      <c r="ARG311" s="14"/>
      <c r="ARH311" s="14"/>
      <c r="ARI311" s="14"/>
      <c r="ARJ311" s="14"/>
      <c r="ARK311" s="14"/>
      <c r="ARL311" s="14"/>
      <c r="ARM311" s="14"/>
      <c r="ARN311" s="14"/>
      <c r="ARO311" s="14"/>
      <c r="ARP311" s="14"/>
      <c r="ARQ311" s="14"/>
      <c r="ARR311" s="14"/>
      <c r="ARS311" s="14"/>
      <c r="ART311" s="14"/>
      <c r="ARU311" s="14"/>
      <c r="ARV311" s="14"/>
      <c r="ARW311" s="14"/>
      <c r="ARX311" s="14"/>
      <c r="ARY311" s="14"/>
      <c r="ARZ311" s="14"/>
      <c r="ASA311" s="14"/>
      <c r="ASB311" s="14"/>
      <c r="ASC311" s="14"/>
      <c r="ASD311" s="14"/>
      <c r="ASE311" s="14"/>
      <c r="ASF311" s="14"/>
      <c r="ASG311" s="14"/>
      <c r="ASH311" s="14"/>
      <c r="ASI311" s="14"/>
      <c r="ASJ311" s="14"/>
      <c r="ASK311" s="14"/>
      <c r="ASL311" s="14"/>
      <c r="ASM311" s="14"/>
      <c r="ASN311" s="14"/>
      <c r="ASO311" s="14"/>
      <c r="ASP311" s="14"/>
      <c r="ASQ311" s="14"/>
      <c r="ASR311" s="14"/>
      <c r="ASS311" s="14"/>
      <c r="AST311" s="14"/>
      <c r="ASU311" s="14"/>
      <c r="ASV311" s="14"/>
      <c r="ASW311" s="14"/>
      <c r="ASX311" s="14"/>
      <c r="ASY311" s="14"/>
      <c r="ASZ311" s="14"/>
      <c r="ATA311" s="14"/>
      <c r="ATB311" s="14"/>
      <c r="ATC311" s="14"/>
      <c r="ATD311" s="14"/>
    </row>
    <row r="312" spans="63:1200">
      <c r="BK312" s="14" t="str">
        <f t="shared" si="2118"/>
        <v/>
      </c>
      <c r="ABO312" s="14"/>
      <c r="ABP312" s="14"/>
      <c r="ABQ312" s="14"/>
      <c r="ABR312" s="14"/>
      <c r="ABS312" s="14"/>
      <c r="ABT312" s="14"/>
      <c r="ABU312" s="14"/>
      <c r="ABV312" s="14"/>
      <c r="ABW312" s="14"/>
      <c r="ABX312" s="14"/>
      <c r="ABY312" s="14"/>
      <c r="ABZ312" s="14"/>
      <c r="ACA312" s="14"/>
      <c r="ACB312" s="14"/>
      <c r="ACC312" s="14"/>
      <c r="ACD312" s="14"/>
      <c r="ACE312" s="14"/>
      <c r="ACF312" s="14"/>
      <c r="ACG312" s="14"/>
      <c r="ACH312" s="14"/>
      <c r="ACI312" s="14"/>
      <c r="ACJ312" s="14"/>
      <c r="ACK312" s="14"/>
      <c r="ACL312" s="14"/>
      <c r="ACM312" s="14"/>
      <c r="ACN312" s="14"/>
      <c r="ACO312" s="14"/>
      <c r="ACP312" s="14"/>
      <c r="ACQ312" s="14"/>
      <c r="ACR312" s="14"/>
      <c r="ACS312" s="14"/>
      <c r="ACT312" s="14"/>
      <c r="ACU312" s="14"/>
      <c r="ACV312" s="14"/>
      <c r="ACW312" s="14"/>
      <c r="ACX312" s="14"/>
      <c r="ACY312" s="14"/>
      <c r="ACZ312" s="14"/>
      <c r="ADA312" s="14"/>
      <c r="ADB312" s="14"/>
      <c r="ADC312" s="14"/>
      <c r="ADD312" s="14"/>
      <c r="ADE312" s="14"/>
      <c r="ADF312" s="14"/>
      <c r="ADG312" s="14"/>
      <c r="ADH312" s="14"/>
      <c r="ADI312" s="14"/>
      <c r="ADJ312" s="14"/>
      <c r="ADK312" s="14"/>
      <c r="ADL312" s="14"/>
      <c r="ADM312" s="14"/>
      <c r="ADN312" s="14"/>
      <c r="ADO312" s="14"/>
      <c r="ADP312" s="14"/>
      <c r="ADQ312" s="14"/>
      <c r="ADR312" s="14"/>
      <c r="ADS312" s="14"/>
      <c r="ADT312" s="14"/>
      <c r="ADU312" s="14"/>
      <c r="ADV312" s="14"/>
      <c r="ADW312" s="14"/>
      <c r="ADX312" s="14"/>
      <c r="ADY312" s="14"/>
      <c r="ADZ312" s="14"/>
      <c r="AEA312" s="14"/>
      <c r="AEB312" s="14"/>
      <c r="AEC312" s="14"/>
      <c r="AED312" s="14"/>
      <c r="AEE312" s="14"/>
      <c r="AEF312" s="14"/>
      <c r="AEG312" s="14"/>
      <c r="AEH312" s="14"/>
      <c r="AEI312" s="14"/>
      <c r="AEJ312" s="14"/>
      <c r="AEK312" s="14"/>
      <c r="AEL312" s="14"/>
      <c r="AEM312" s="14"/>
      <c r="AEN312" s="14"/>
      <c r="AEO312" s="14"/>
      <c r="AEP312" s="14"/>
      <c r="AEQ312" s="14"/>
      <c r="AER312" s="14"/>
      <c r="AES312" s="14"/>
      <c r="AET312" s="14"/>
      <c r="AEU312" s="14"/>
      <c r="AEV312" s="14"/>
      <c r="AEW312" s="14"/>
      <c r="AEX312" s="14"/>
      <c r="AEY312" s="14"/>
      <c r="AEZ312" s="14"/>
      <c r="AFA312" s="14"/>
      <c r="AFB312" s="14"/>
      <c r="AFC312" s="14"/>
      <c r="AFD312" s="14"/>
      <c r="AFE312" s="14"/>
      <c r="AFF312" s="14"/>
      <c r="AFG312" s="14"/>
      <c r="AFH312" s="14"/>
      <c r="AFI312" s="14"/>
      <c r="AFJ312" s="14"/>
      <c r="AFK312" s="14"/>
      <c r="AFL312" s="14"/>
      <c r="AFM312" s="14"/>
      <c r="AFN312" s="14"/>
      <c r="AFO312" s="14"/>
      <c r="AFP312" s="14"/>
      <c r="AFQ312" s="14"/>
      <c r="AFR312" s="14"/>
      <c r="AFS312" s="14"/>
      <c r="AFT312" s="14"/>
      <c r="AFU312" s="14"/>
      <c r="AFV312" s="14"/>
      <c r="AFW312" s="14"/>
      <c r="AFX312" s="14"/>
      <c r="AFY312" s="14"/>
      <c r="AFZ312" s="14"/>
      <c r="AGA312" s="14"/>
      <c r="AGB312" s="14"/>
      <c r="AGC312" s="14"/>
      <c r="AGD312" s="14"/>
      <c r="AGE312" s="14"/>
      <c r="AGF312" s="14"/>
      <c r="AGG312" s="14"/>
      <c r="AGH312" s="14"/>
      <c r="AGI312" s="14"/>
      <c r="AGJ312" s="14"/>
      <c r="AGK312" s="14"/>
      <c r="AGL312" s="14"/>
      <c r="AGM312" s="14"/>
      <c r="AGN312" s="14"/>
      <c r="AGO312" s="14"/>
      <c r="AGP312" s="14"/>
      <c r="AGQ312" s="14"/>
      <c r="AGR312" s="14"/>
      <c r="AGS312" s="14"/>
      <c r="AGT312" s="14"/>
      <c r="AGU312" s="14"/>
      <c r="AGV312" s="14"/>
      <c r="AGW312" s="14"/>
      <c r="AGX312" s="14"/>
      <c r="AGY312" s="14"/>
      <c r="AGZ312" s="14"/>
      <c r="AHA312" s="14"/>
      <c r="AHB312" s="14"/>
      <c r="AHC312" s="14"/>
      <c r="AHD312" s="14"/>
      <c r="AHE312" s="14"/>
      <c r="AHF312" s="14"/>
      <c r="AHG312" s="14"/>
      <c r="AHH312" s="14"/>
      <c r="AHI312" s="14"/>
      <c r="AHJ312" s="14"/>
      <c r="AHK312" s="14"/>
      <c r="AHL312" s="14"/>
      <c r="AHM312" s="14"/>
      <c r="AHN312" s="14"/>
      <c r="AHO312" s="14"/>
      <c r="AHP312" s="14"/>
      <c r="AHQ312" s="14"/>
      <c r="AHR312" s="14"/>
      <c r="AHS312" s="14"/>
      <c r="AHT312" s="14"/>
      <c r="AHU312" s="14"/>
      <c r="AHV312" s="14"/>
      <c r="AHW312" s="14"/>
      <c r="AHX312" s="14"/>
      <c r="AHY312" s="14"/>
      <c r="AHZ312" s="14"/>
      <c r="AIA312" s="14"/>
      <c r="AIB312" s="14"/>
      <c r="AIC312" s="14"/>
      <c r="AID312" s="14"/>
      <c r="AIE312" s="14"/>
      <c r="AIF312" s="14"/>
      <c r="AIG312" s="14"/>
      <c r="AIH312" s="14"/>
      <c r="AII312" s="14"/>
      <c r="AIJ312" s="14"/>
      <c r="AIK312" s="14"/>
      <c r="AIL312" s="14"/>
      <c r="AIM312" s="14"/>
      <c r="AIN312" s="14"/>
      <c r="AIO312" s="14"/>
      <c r="AIP312" s="14"/>
      <c r="AIQ312" s="14"/>
      <c r="AIR312" s="14"/>
      <c r="AIS312" s="14"/>
      <c r="AIT312" s="14"/>
      <c r="AIU312" s="14"/>
      <c r="AIV312" s="14"/>
      <c r="AIW312" s="14"/>
      <c r="AIX312" s="14"/>
      <c r="AIY312" s="14"/>
      <c r="AIZ312" s="14"/>
      <c r="AJA312" s="14"/>
      <c r="AJB312" s="14"/>
      <c r="AJC312" s="14"/>
      <c r="AJD312" s="14"/>
      <c r="AJE312" s="14"/>
      <c r="AJF312" s="14"/>
      <c r="AJG312" s="14"/>
      <c r="AJH312" s="14"/>
      <c r="AJI312" s="14"/>
      <c r="AJJ312" s="14"/>
      <c r="AJK312" s="14"/>
      <c r="AJL312" s="14"/>
      <c r="AJM312" s="14"/>
      <c r="AJN312" s="14"/>
      <c r="AJO312" s="14"/>
      <c r="AJP312" s="14"/>
      <c r="AJQ312" s="14"/>
      <c r="AJR312" s="14"/>
      <c r="AJS312" s="14"/>
      <c r="AJT312" s="14"/>
      <c r="AJU312" s="14"/>
      <c r="AJV312" s="14"/>
      <c r="AJW312" s="14"/>
      <c r="AJX312" s="14"/>
      <c r="AJY312" s="14"/>
      <c r="AJZ312" s="14"/>
      <c r="AKA312" s="14"/>
      <c r="AKB312" s="14"/>
      <c r="AKC312" s="14"/>
      <c r="AKD312" s="14"/>
      <c r="AKE312" s="14"/>
      <c r="AKF312" s="14"/>
      <c r="AKG312" s="14"/>
      <c r="AKH312" s="14"/>
      <c r="AKI312" s="14"/>
      <c r="AKJ312" s="14"/>
      <c r="AKK312" s="14"/>
      <c r="AKL312" s="14"/>
      <c r="AKM312" s="14"/>
      <c r="AKN312" s="14"/>
      <c r="AKO312" s="14"/>
      <c r="AKP312" s="14"/>
      <c r="AKQ312" s="14"/>
      <c r="AKR312" s="14"/>
      <c r="AKS312" s="14"/>
      <c r="AKT312" s="14"/>
      <c r="AKU312" s="14"/>
      <c r="AKV312" s="14"/>
      <c r="AKW312" s="14"/>
      <c r="AKX312" s="14"/>
      <c r="AKY312" s="14"/>
      <c r="AKZ312" s="14"/>
      <c r="ALA312" s="14"/>
      <c r="ALB312" s="14"/>
      <c r="ALC312" s="14"/>
      <c r="ALD312" s="14"/>
      <c r="ALE312" s="14"/>
      <c r="ALF312" s="14"/>
      <c r="ALG312" s="14"/>
      <c r="ALH312" s="14"/>
      <c r="ALI312" s="14"/>
      <c r="ALJ312" s="14"/>
      <c r="ALK312" s="14"/>
      <c r="ALL312" s="14"/>
      <c r="ALM312" s="14"/>
      <c r="ALN312" s="14"/>
      <c r="ALO312" s="14"/>
      <c r="ALP312" s="14"/>
      <c r="ALQ312" s="14"/>
      <c r="ALR312" s="14"/>
      <c r="ALS312" s="14"/>
      <c r="ALT312" s="14"/>
      <c r="ALU312" s="14"/>
      <c r="ALV312" s="14"/>
      <c r="ALW312" s="14"/>
      <c r="ALX312" s="14"/>
      <c r="ALY312" s="14"/>
      <c r="ALZ312" s="14"/>
      <c r="AMA312" s="14"/>
      <c r="AMB312" s="14"/>
      <c r="AMC312" s="14"/>
      <c r="AMD312" s="14"/>
      <c r="AME312" s="14"/>
      <c r="AMF312" s="14"/>
      <c r="AMG312" s="14"/>
      <c r="AMH312" s="14"/>
      <c r="AMI312" s="14"/>
      <c r="AMJ312" s="14"/>
      <c r="AMK312" s="14"/>
      <c r="AML312" s="14"/>
      <c r="AMM312" s="14"/>
      <c r="AMN312" s="14"/>
      <c r="AMO312" s="14"/>
      <c r="AMP312" s="14"/>
      <c r="AMQ312" s="14"/>
      <c r="AMR312" s="14"/>
      <c r="AMS312" s="14"/>
      <c r="AMT312" s="14"/>
      <c r="AMU312" s="14"/>
      <c r="AMV312" s="14"/>
      <c r="AMW312" s="14"/>
      <c r="AMX312" s="14"/>
      <c r="AMY312" s="14"/>
      <c r="AMZ312" s="14"/>
      <c r="ANA312" s="14"/>
      <c r="ANB312" s="14"/>
      <c r="ANC312" s="14"/>
      <c r="AND312" s="14"/>
      <c r="ANE312" s="14"/>
      <c r="ANF312" s="14"/>
      <c r="ANG312" s="14"/>
      <c r="ANH312" s="14"/>
      <c r="ANI312" s="14"/>
      <c r="ANJ312" s="14"/>
      <c r="ANK312" s="14"/>
      <c r="ANL312" s="14"/>
      <c r="ANM312" s="14"/>
      <c r="ANN312" s="14"/>
      <c r="ANO312" s="14"/>
      <c r="ANP312" s="14"/>
      <c r="ANQ312" s="14"/>
      <c r="ANR312" s="14"/>
      <c r="ANS312" s="14"/>
      <c r="ANT312" s="14"/>
      <c r="ANU312" s="14"/>
      <c r="ANV312" s="14"/>
      <c r="ANW312" s="14"/>
      <c r="ANX312" s="14"/>
      <c r="ANY312" s="14"/>
      <c r="ANZ312" s="14"/>
      <c r="AOA312" s="14"/>
      <c r="AOB312" s="14"/>
      <c r="AOC312" s="14"/>
      <c r="AOD312" s="14"/>
      <c r="AOE312" s="14"/>
      <c r="AOF312" s="14"/>
      <c r="AOG312" s="14"/>
      <c r="AOH312" s="14"/>
      <c r="AOI312" s="14"/>
      <c r="AOJ312" s="14"/>
      <c r="AOK312" s="14"/>
      <c r="AOL312" s="14"/>
      <c r="AOM312" s="14"/>
      <c r="AON312" s="14"/>
      <c r="AOO312" s="14"/>
      <c r="AOP312" s="14"/>
      <c r="AOQ312" s="14"/>
      <c r="AOR312" s="14"/>
      <c r="AOS312" s="14"/>
      <c r="AOT312" s="14"/>
      <c r="AOU312" s="14"/>
      <c r="AOV312" s="14"/>
      <c r="AOW312" s="14"/>
      <c r="AOX312" s="14"/>
      <c r="AOY312" s="14"/>
      <c r="AOZ312" s="14"/>
      <c r="APA312" s="14"/>
      <c r="APB312" s="14"/>
      <c r="APC312" s="14"/>
      <c r="APD312" s="14"/>
      <c r="APE312" s="14"/>
      <c r="APF312" s="14"/>
      <c r="APG312" s="14"/>
      <c r="APH312" s="14"/>
      <c r="API312" s="14"/>
      <c r="APJ312" s="14"/>
      <c r="APK312" s="14"/>
      <c r="APL312" s="14"/>
      <c r="APM312" s="14"/>
      <c r="APN312" s="14"/>
      <c r="APO312" s="14"/>
      <c r="APP312" s="14"/>
      <c r="APQ312" s="14"/>
      <c r="APR312" s="14"/>
      <c r="APS312" s="14"/>
      <c r="APT312" s="14"/>
      <c r="APU312" s="14"/>
      <c r="APV312" s="14"/>
      <c r="APW312" s="14"/>
      <c r="APX312" s="14"/>
      <c r="APY312" s="14"/>
      <c r="APZ312" s="14"/>
      <c r="AQA312" s="14"/>
      <c r="AQB312" s="14"/>
      <c r="AQC312" s="14"/>
      <c r="AQD312" s="14"/>
      <c r="AQE312" s="14"/>
      <c r="AQF312" s="14"/>
      <c r="AQG312" s="14"/>
      <c r="AQH312" s="14"/>
      <c r="AQI312" s="14"/>
      <c r="AQJ312" s="14"/>
      <c r="AQK312" s="14"/>
      <c r="AQL312" s="14"/>
      <c r="AQM312" s="14"/>
      <c r="AQN312" s="14"/>
      <c r="AQO312" s="14"/>
      <c r="AQP312" s="14"/>
      <c r="AQQ312" s="14"/>
      <c r="AQR312" s="14"/>
      <c r="AQS312" s="14"/>
      <c r="AQT312" s="14"/>
      <c r="AQU312" s="14"/>
      <c r="AQV312" s="14"/>
      <c r="AQW312" s="14"/>
      <c r="AQX312" s="14"/>
      <c r="AQY312" s="14"/>
      <c r="AQZ312" s="14"/>
      <c r="ARA312" s="14"/>
      <c r="ARB312" s="14"/>
      <c r="ARC312" s="14"/>
      <c r="ARD312" s="14"/>
      <c r="ARE312" s="14"/>
      <c r="ARF312" s="14"/>
      <c r="ARG312" s="14"/>
      <c r="ARH312" s="14"/>
      <c r="ARI312" s="14"/>
      <c r="ARJ312" s="14"/>
      <c r="ARK312" s="14"/>
      <c r="ARL312" s="14"/>
      <c r="ARM312" s="14"/>
      <c r="ARN312" s="14"/>
      <c r="ARO312" s="14"/>
      <c r="ARP312" s="14"/>
      <c r="ARQ312" s="14"/>
      <c r="ARR312" s="14"/>
      <c r="ARS312" s="14"/>
      <c r="ART312" s="14"/>
      <c r="ARU312" s="14"/>
      <c r="ARV312" s="14"/>
      <c r="ARW312" s="14"/>
      <c r="ARX312" s="14"/>
      <c r="ARY312" s="14"/>
      <c r="ARZ312" s="14"/>
      <c r="ASA312" s="14"/>
      <c r="ASB312" s="14"/>
      <c r="ASC312" s="14"/>
      <c r="ASD312" s="14"/>
      <c r="ASE312" s="14"/>
      <c r="ASF312" s="14"/>
      <c r="ASG312" s="14"/>
      <c r="ASH312" s="14"/>
      <c r="ASI312" s="14"/>
      <c r="ASJ312" s="14"/>
      <c r="ASK312" s="14"/>
      <c r="ASL312" s="14"/>
      <c r="ASM312" s="14"/>
      <c r="ASN312" s="14"/>
      <c r="ASO312" s="14"/>
      <c r="ASP312" s="14"/>
      <c r="ASQ312" s="14"/>
      <c r="ASR312" s="14"/>
      <c r="ASS312" s="14"/>
      <c r="AST312" s="14"/>
      <c r="ASU312" s="14"/>
      <c r="ASV312" s="14"/>
      <c r="ASW312" s="14"/>
      <c r="ASX312" s="14"/>
      <c r="ASY312" s="14"/>
      <c r="ASZ312" s="14"/>
      <c r="ATA312" s="14"/>
      <c r="ATB312" s="14"/>
      <c r="ATC312" s="14"/>
      <c r="ATD312" s="14"/>
    </row>
    <row r="313" spans="63:1200">
      <c r="BK313" s="14" t="str">
        <f t="shared" si="2118"/>
        <v/>
      </c>
      <c r="ABO313" s="14"/>
      <c r="ABP313" s="14"/>
      <c r="ABQ313" s="14"/>
      <c r="ABR313" s="14"/>
      <c r="ABS313" s="14"/>
      <c r="ABT313" s="14"/>
      <c r="ABU313" s="14"/>
      <c r="ABV313" s="14"/>
      <c r="ABW313" s="14"/>
      <c r="ABX313" s="14"/>
      <c r="ABY313" s="14"/>
      <c r="ABZ313" s="14"/>
      <c r="ACA313" s="14"/>
      <c r="ACB313" s="14"/>
      <c r="ACC313" s="14"/>
      <c r="ACD313" s="14"/>
      <c r="ACE313" s="14"/>
      <c r="ACF313" s="14"/>
      <c r="ACG313" s="14"/>
      <c r="ACH313" s="14"/>
      <c r="ACI313" s="14"/>
      <c r="ACJ313" s="14"/>
      <c r="ACK313" s="14"/>
      <c r="ACL313" s="14"/>
      <c r="ACM313" s="14"/>
      <c r="ACN313" s="14"/>
      <c r="ACO313" s="14"/>
      <c r="ACP313" s="14"/>
      <c r="ACQ313" s="14"/>
      <c r="ACR313" s="14"/>
      <c r="ACS313" s="14"/>
      <c r="ACT313" s="14"/>
      <c r="ACU313" s="14"/>
      <c r="ACV313" s="14"/>
      <c r="ACW313" s="14"/>
      <c r="ACX313" s="14"/>
      <c r="ACY313" s="14"/>
      <c r="ACZ313" s="14"/>
      <c r="ADA313" s="14"/>
      <c r="ADB313" s="14"/>
      <c r="ADC313" s="14"/>
      <c r="ADD313" s="14"/>
      <c r="ADE313" s="14"/>
      <c r="ADF313" s="14"/>
      <c r="ADG313" s="14"/>
      <c r="ADH313" s="14"/>
      <c r="ADI313" s="14"/>
      <c r="ADJ313" s="14"/>
      <c r="ADK313" s="14"/>
      <c r="ADL313" s="14"/>
      <c r="ADM313" s="14"/>
      <c r="ADN313" s="14"/>
      <c r="ADO313" s="14"/>
      <c r="ADP313" s="14"/>
      <c r="ADQ313" s="14"/>
      <c r="ADR313" s="14"/>
      <c r="ADS313" s="14"/>
      <c r="ADT313" s="14"/>
      <c r="ADU313" s="14"/>
      <c r="ADV313" s="14"/>
      <c r="ADW313" s="14"/>
      <c r="ADX313" s="14"/>
      <c r="ADY313" s="14"/>
      <c r="ADZ313" s="14"/>
      <c r="AEA313" s="14"/>
      <c r="AEB313" s="14"/>
      <c r="AEC313" s="14"/>
      <c r="AED313" s="14"/>
      <c r="AEE313" s="14"/>
      <c r="AEF313" s="14"/>
      <c r="AEG313" s="14"/>
      <c r="AEH313" s="14"/>
      <c r="AEI313" s="14"/>
      <c r="AEJ313" s="14"/>
      <c r="AEK313" s="14"/>
      <c r="AEL313" s="14"/>
      <c r="AEM313" s="14"/>
      <c r="AEN313" s="14"/>
      <c r="AEO313" s="14"/>
      <c r="AEP313" s="14"/>
      <c r="AEQ313" s="14"/>
      <c r="AER313" s="14"/>
      <c r="AES313" s="14"/>
      <c r="AET313" s="14"/>
      <c r="AEU313" s="14"/>
      <c r="AEV313" s="14"/>
      <c r="AEW313" s="14"/>
      <c r="AEX313" s="14"/>
      <c r="AEY313" s="14"/>
      <c r="AEZ313" s="14"/>
      <c r="AFA313" s="14"/>
      <c r="AFB313" s="14"/>
      <c r="AFC313" s="14"/>
      <c r="AFD313" s="14"/>
      <c r="AFE313" s="14"/>
      <c r="AFF313" s="14"/>
      <c r="AFG313" s="14"/>
      <c r="AFH313" s="14"/>
      <c r="AFI313" s="14"/>
      <c r="AFJ313" s="14"/>
      <c r="AFK313" s="14"/>
      <c r="AFL313" s="14"/>
      <c r="AFM313" s="14"/>
      <c r="AFN313" s="14"/>
      <c r="AFO313" s="14"/>
      <c r="AFP313" s="14"/>
      <c r="AFQ313" s="14"/>
      <c r="AFR313" s="14"/>
      <c r="AFS313" s="14"/>
      <c r="AFT313" s="14"/>
      <c r="AFU313" s="14"/>
      <c r="AFV313" s="14"/>
      <c r="AFW313" s="14"/>
      <c r="AFX313" s="14"/>
      <c r="AFY313" s="14"/>
      <c r="AFZ313" s="14"/>
      <c r="AGA313" s="14"/>
      <c r="AGB313" s="14"/>
      <c r="AGC313" s="14"/>
      <c r="AGD313" s="14"/>
      <c r="AGE313" s="14"/>
      <c r="AGF313" s="14"/>
      <c r="AGG313" s="14"/>
      <c r="AGH313" s="14"/>
      <c r="AGI313" s="14"/>
      <c r="AGJ313" s="14"/>
      <c r="AGK313" s="14"/>
      <c r="AGL313" s="14"/>
      <c r="AGM313" s="14"/>
      <c r="AGN313" s="14"/>
      <c r="AGO313" s="14"/>
      <c r="AGP313" s="14"/>
      <c r="AGQ313" s="14"/>
      <c r="AGR313" s="14"/>
      <c r="AGS313" s="14"/>
      <c r="AGT313" s="14"/>
      <c r="AGU313" s="14"/>
      <c r="AGV313" s="14"/>
      <c r="AGW313" s="14"/>
      <c r="AGX313" s="14"/>
      <c r="AGY313" s="14"/>
      <c r="AGZ313" s="14"/>
      <c r="AHA313" s="14"/>
      <c r="AHB313" s="14"/>
      <c r="AHC313" s="14"/>
      <c r="AHD313" s="14"/>
      <c r="AHE313" s="14"/>
      <c r="AHF313" s="14"/>
      <c r="AHG313" s="14"/>
      <c r="AHH313" s="14"/>
      <c r="AHI313" s="14"/>
      <c r="AHJ313" s="14"/>
      <c r="AHK313" s="14"/>
      <c r="AHL313" s="14"/>
      <c r="AHM313" s="14"/>
      <c r="AHN313" s="14"/>
      <c r="AHO313" s="14"/>
      <c r="AHP313" s="14"/>
      <c r="AHQ313" s="14"/>
      <c r="AHR313" s="14"/>
      <c r="AHS313" s="14"/>
      <c r="AHT313" s="14"/>
      <c r="AHU313" s="14"/>
      <c r="AHV313" s="14"/>
      <c r="AHW313" s="14"/>
      <c r="AHX313" s="14"/>
      <c r="AHY313" s="14"/>
      <c r="AHZ313" s="14"/>
      <c r="AIA313" s="14"/>
      <c r="AIB313" s="14"/>
      <c r="AIC313" s="14"/>
      <c r="AID313" s="14"/>
      <c r="AIE313" s="14"/>
      <c r="AIF313" s="14"/>
      <c r="AIG313" s="14"/>
      <c r="AIH313" s="14"/>
      <c r="AII313" s="14"/>
      <c r="AIJ313" s="14"/>
      <c r="AIK313" s="14"/>
      <c r="AIL313" s="14"/>
      <c r="AIM313" s="14"/>
      <c r="AIN313" s="14"/>
      <c r="AIO313" s="14"/>
      <c r="AIP313" s="14"/>
      <c r="AIQ313" s="14"/>
      <c r="AIR313" s="14"/>
      <c r="AIS313" s="14"/>
      <c r="AIT313" s="14"/>
      <c r="AIU313" s="14"/>
      <c r="AIV313" s="14"/>
      <c r="AIW313" s="14"/>
      <c r="AIX313" s="14"/>
      <c r="AIY313" s="14"/>
      <c r="AIZ313" s="14"/>
      <c r="AJA313" s="14"/>
      <c r="AJB313" s="14"/>
      <c r="AJC313" s="14"/>
      <c r="AJD313" s="14"/>
      <c r="AJE313" s="14"/>
      <c r="AJF313" s="14"/>
      <c r="AJG313" s="14"/>
      <c r="AJH313" s="14"/>
      <c r="AJI313" s="14"/>
      <c r="AJJ313" s="14"/>
      <c r="AJK313" s="14"/>
      <c r="AJL313" s="14"/>
      <c r="AJM313" s="14"/>
      <c r="AJN313" s="14"/>
      <c r="AJO313" s="14"/>
      <c r="AJP313" s="14"/>
      <c r="AJQ313" s="14"/>
      <c r="AJR313" s="14"/>
      <c r="AJS313" s="14"/>
      <c r="AJT313" s="14"/>
      <c r="AJU313" s="14"/>
      <c r="AJV313" s="14"/>
      <c r="AJW313" s="14"/>
      <c r="AJX313" s="14"/>
      <c r="AJY313" s="14"/>
      <c r="AJZ313" s="14"/>
      <c r="AKA313" s="14"/>
      <c r="AKB313" s="14"/>
      <c r="AKC313" s="14"/>
      <c r="AKD313" s="14"/>
      <c r="AKE313" s="14"/>
      <c r="AKF313" s="14"/>
      <c r="AKG313" s="14"/>
      <c r="AKH313" s="14"/>
      <c r="AKI313" s="14"/>
      <c r="AKJ313" s="14"/>
      <c r="AKK313" s="14"/>
      <c r="AKL313" s="14"/>
      <c r="AKM313" s="14"/>
      <c r="AKN313" s="14"/>
      <c r="AKO313" s="14"/>
      <c r="AKP313" s="14"/>
      <c r="AKQ313" s="14"/>
      <c r="AKR313" s="14"/>
      <c r="AKS313" s="14"/>
      <c r="AKT313" s="14"/>
      <c r="AKU313" s="14"/>
      <c r="AKV313" s="14"/>
      <c r="AKW313" s="14"/>
      <c r="AKX313" s="14"/>
      <c r="AKY313" s="14"/>
      <c r="AKZ313" s="14"/>
      <c r="ALA313" s="14"/>
      <c r="ALB313" s="14"/>
      <c r="ALC313" s="14"/>
      <c r="ALD313" s="14"/>
      <c r="ALE313" s="14"/>
      <c r="ALF313" s="14"/>
      <c r="ALG313" s="14"/>
      <c r="ALH313" s="14"/>
      <c r="ALI313" s="14"/>
      <c r="ALJ313" s="14"/>
      <c r="ALK313" s="14"/>
      <c r="ALL313" s="14"/>
      <c r="ALM313" s="14"/>
      <c r="ALN313" s="14"/>
      <c r="ALO313" s="14"/>
      <c r="ALP313" s="14"/>
      <c r="ALQ313" s="14"/>
      <c r="ALR313" s="14"/>
      <c r="ALS313" s="14"/>
      <c r="ALT313" s="14"/>
      <c r="ALU313" s="14"/>
      <c r="ALV313" s="14"/>
      <c r="ALW313" s="14"/>
      <c r="ALX313" s="14"/>
      <c r="ALY313" s="14"/>
      <c r="ALZ313" s="14"/>
      <c r="AMA313" s="14"/>
      <c r="AMB313" s="14"/>
      <c r="AMC313" s="14"/>
      <c r="AMD313" s="14"/>
      <c r="AME313" s="14"/>
      <c r="AMF313" s="14"/>
      <c r="AMG313" s="14"/>
      <c r="AMH313" s="14"/>
      <c r="AMI313" s="14"/>
      <c r="AMJ313" s="14"/>
      <c r="AMK313" s="14"/>
      <c r="AML313" s="14"/>
      <c r="AMM313" s="14"/>
      <c r="AMN313" s="14"/>
      <c r="AMO313" s="14"/>
      <c r="AMP313" s="14"/>
      <c r="AMQ313" s="14"/>
      <c r="AMR313" s="14"/>
      <c r="AMS313" s="14"/>
      <c r="AMT313" s="14"/>
      <c r="AMU313" s="14"/>
      <c r="AMV313" s="14"/>
      <c r="AMW313" s="14"/>
      <c r="AMX313" s="14"/>
      <c r="AMY313" s="14"/>
      <c r="AMZ313" s="14"/>
      <c r="ANA313" s="14"/>
      <c r="ANB313" s="14"/>
      <c r="ANC313" s="14"/>
      <c r="AND313" s="14"/>
      <c r="ANE313" s="14"/>
      <c r="ANF313" s="14"/>
      <c r="ANG313" s="14"/>
      <c r="ANH313" s="14"/>
      <c r="ANI313" s="14"/>
      <c r="ANJ313" s="14"/>
      <c r="ANK313" s="14"/>
      <c r="ANL313" s="14"/>
      <c r="ANM313" s="14"/>
      <c r="ANN313" s="14"/>
      <c r="ANO313" s="14"/>
      <c r="ANP313" s="14"/>
      <c r="ANQ313" s="14"/>
      <c r="ANR313" s="14"/>
      <c r="ANS313" s="14"/>
      <c r="ANT313" s="14"/>
      <c r="ANU313" s="14"/>
      <c r="ANV313" s="14"/>
      <c r="ANW313" s="14"/>
      <c r="ANX313" s="14"/>
      <c r="ANY313" s="14"/>
      <c r="ANZ313" s="14"/>
      <c r="AOA313" s="14"/>
      <c r="AOB313" s="14"/>
      <c r="AOC313" s="14"/>
      <c r="AOD313" s="14"/>
      <c r="AOE313" s="14"/>
      <c r="AOF313" s="14"/>
      <c r="AOG313" s="14"/>
      <c r="AOH313" s="14"/>
      <c r="AOI313" s="14"/>
      <c r="AOJ313" s="14"/>
      <c r="AOK313" s="14"/>
      <c r="AOL313" s="14"/>
      <c r="AOM313" s="14"/>
      <c r="AON313" s="14"/>
      <c r="AOO313" s="14"/>
      <c r="AOP313" s="14"/>
      <c r="AOQ313" s="14"/>
      <c r="AOR313" s="14"/>
      <c r="AOS313" s="14"/>
      <c r="AOT313" s="14"/>
      <c r="AOU313" s="14"/>
      <c r="AOV313" s="14"/>
      <c r="AOW313" s="14"/>
      <c r="AOX313" s="14"/>
      <c r="AOY313" s="14"/>
      <c r="AOZ313" s="14"/>
      <c r="APA313" s="14"/>
      <c r="APB313" s="14"/>
      <c r="APC313" s="14"/>
      <c r="APD313" s="14"/>
      <c r="APE313" s="14"/>
      <c r="APF313" s="14"/>
      <c r="APG313" s="14"/>
      <c r="APH313" s="14"/>
      <c r="API313" s="14"/>
      <c r="APJ313" s="14"/>
      <c r="APK313" s="14"/>
      <c r="APL313" s="14"/>
      <c r="APM313" s="14"/>
      <c r="APN313" s="14"/>
      <c r="APO313" s="14"/>
      <c r="APP313" s="14"/>
      <c r="APQ313" s="14"/>
      <c r="APR313" s="14"/>
      <c r="APS313" s="14"/>
      <c r="APT313" s="14"/>
      <c r="APU313" s="14"/>
      <c r="APV313" s="14"/>
      <c r="APW313" s="14"/>
      <c r="APX313" s="14"/>
      <c r="APY313" s="14"/>
      <c r="APZ313" s="14"/>
      <c r="AQA313" s="14"/>
      <c r="AQB313" s="14"/>
      <c r="AQC313" s="14"/>
      <c r="AQD313" s="14"/>
      <c r="AQE313" s="14"/>
      <c r="AQF313" s="14"/>
      <c r="AQG313" s="14"/>
      <c r="AQH313" s="14"/>
      <c r="AQI313" s="14"/>
      <c r="AQJ313" s="14"/>
      <c r="AQK313" s="14"/>
      <c r="AQL313" s="14"/>
      <c r="AQM313" s="14"/>
      <c r="AQN313" s="14"/>
      <c r="AQO313" s="14"/>
      <c r="AQP313" s="14"/>
      <c r="AQQ313" s="14"/>
      <c r="AQR313" s="14"/>
      <c r="AQS313" s="14"/>
      <c r="AQT313" s="14"/>
      <c r="AQU313" s="14"/>
      <c r="AQV313" s="14"/>
      <c r="AQW313" s="14"/>
      <c r="AQX313" s="14"/>
      <c r="AQY313" s="14"/>
      <c r="AQZ313" s="14"/>
      <c r="ARA313" s="14"/>
      <c r="ARB313" s="14"/>
      <c r="ARC313" s="14"/>
      <c r="ARD313" s="14"/>
      <c r="ARE313" s="14"/>
      <c r="ARF313" s="14"/>
      <c r="ARG313" s="14"/>
      <c r="ARH313" s="14"/>
      <c r="ARI313" s="14"/>
      <c r="ARJ313" s="14"/>
      <c r="ARK313" s="14"/>
      <c r="ARL313" s="14"/>
      <c r="ARM313" s="14"/>
      <c r="ARN313" s="14"/>
      <c r="ARO313" s="14"/>
      <c r="ARP313" s="14"/>
      <c r="ARQ313" s="14"/>
      <c r="ARR313" s="14"/>
      <c r="ARS313" s="14"/>
      <c r="ART313" s="14"/>
      <c r="ARU313" s="14"/>
      <c r="ARV313" s="14"/>
      <c r="ARW313" s="14"/>
      <c r="ARX313" s="14"/>
      <c r="ARY313" s="14"/>
      <c r="ARZ313" s="14"/>
      <c r="ASA313" s="14"/>
      <c r="ASB313" s="14"/>
      <c r="ASC313" s="14"/>
      <c r="ASD313" s="14"/>
      <c r="ASE313" s="14"/>
      <c r="ASF313" s="14"/>
      <c r="ASG313" s="14"/>
      <c r="ASH313" s="14"/>
      <c r="ASI313" s="14"/>
      <c r="ASJ313" s="14"/>
      <c r="ASK313" s="14"/>
      <c r="ASL313" s="14"/>
      <c r="ASM313" s="14"/>
      <c r="ASN313" s="14"/>
      <c r="ASO313" s="14"/>
      <c r="ASP313" s="14"/>
      <c r="ASQ313" s="14"/>
      <c r="ASR313" s="14"/>
      <c r="ASS313" s="14"/>
      <c r="AST313" s="14"/>
      <c r="ASU313" s="14"/>
      <c r="ASV313" s="14"/>
      <c r="ASW313" s="14"/>
      <c r="ASX313" s="14"/>
      <c r="ASY313" s="14"/>
      <c r="ASZ313" s="14"/>
      <c r="ATA313" s="14"/>
      <c r="ATB313" s="14"/>
      <c r="ATC313" s="14"/>
      <c r="ATD313" s="14"/>
    </row>
    <row r="314" spans="63:1200">
      <c r="BK314" s="14" t="str">
        <f t="shared" si="2118"/>
        <v/>
      </c>
      <c r="ABO314" s="14"/>
      <c r="ABP314" s="14"/>
      <c r="ABQ314" s="14"/>
      <c r="ABR314" s="14"/>
      <c r="ABS314" s="14"/>
      <c r="ABT314" s="14"/>
      <c r="ABU314" s="14"/>
      <c r="ABV314" s="14"/>
      <c r="ABW314" s="14"/>
      <c r="ABX314" s="14"/>
      <c r="ABY314" s="14"/>
      <c r="ABZ314" s="14"/>
      <c r="ACA314" s="14"/>
      <c r="ACB314" s="14"/>
      <c r="ACC314" s="14"/>
      <c r="ACD314" s="14"/>
      <c r="ACE314" s="14"/>
      <c r="ACF314" s="14"/>
      <c r="ACG314" s="14"/>
      <c r="ACH314" s="14"/>
      <c r="ACI314" s="14"/>
      <c r="ACJ314" s="14"/>
      <c r="ACK314" s="14"/>
      <c r="ACL314" s="14"/>
      <c r="ACM314" s="14"/>
      <c r="ACN314" s="14"/>
      <c r="ACO314" s="14"/>
      <c r="ACP314" s="14"/>
      <c r="ACQ314" s="14"/>
      <c r="ACR314" s="14"/>
      <c r="ACS314" s="14"/>
      <c r="ACT314" s="14"/>
      <c r="ACU314" s="14"/>
      <c r="ACV314" s="14"/>
      <c r="ACW314" s="14"/>
      <c r="ACX314" s="14"/>
      <c r="ACY314" s="14"/>
      <c r="ACZ314" s="14"/>
      <c r="ADA314" s="14"/>
      <c r="ADB314" s="14"/>
      <c r="ADC314" s="14"/>
      <c r="ADD314" s="14"/>
      <c r="ADE314" s="14"/>
      <c r="ADF314" s="14"/>
      <c r="ADG314" s="14"/>
      <c r="ADH314" s="14"/>
      <c r="ADI314" s="14"/>
      <c r="ADJ314" s="14"/>
      <c r="ADK314" s="14"/>
      <c r="ADL314" s="14"/>
      <c r="ADM314" s="14"/>
      <c r="ADN314" s="14"/>
      <c r="ADO314" s="14"/>
      <c r="ADP314" s="14"/>
      <c r="ADQ314" s="14"/>
      <c r="ADR314" s="14"/>
      <c r="ADS314" s="14"/>
      <c r="ADT314" s="14"/>
      <c r="ADU314" s="14"/>
      <c r="ADV314" s="14"/>
      <c r="ADW314" s="14"/>
      <c r="ADX314" s="14"/>
      <c r="ADY314" s="14"/>
      <c r="ADZ314" s="14"/>
      <c r="AEA314" s="14"/>
      <c r="AEB314" s="14"/>
      <c r="AEC314" s="14"/>
      <c r="AED314" s="14"/>
      <c r="AEE314" s="14"/>
      <c r="AEF314" s="14"/>
      <c r="AEG314" s="14"/>
      <c r="AEH314" s="14"/>
      <c r="AEI314" s="14"/>
      <c r="AEJ314" s="14"/>
      <c r="AEK314" s="14"/>
      <c r="AEL314" s="14"/>
      <c r="AEM314" s="14"/>
      <c r="AEN314" s="14"/>
      <c r="AEO314" s="14"/>
      <c r="AEP314" s="14"/>
      <c r="AEQ314" s="14"/>
      <c r="AER314" s="14"/>
      <c r="AES314" s="14"/>
      <c r="AET314" s="14"/>
      <c r="AEU314" s="14"/>
      <c r="AEV314" s="14"/>
      <c r="AEW314" s="14"/>
      <c r="AEX314" s="14"/>
      <c r="AEY314" s="14"/>
      <c r="AEZ314" s="14"/>
      <c r="AFA314" s="14"/>
      <c r="AFB314" s="14"/>
      <c r="AFC314" s="14"/>
      <c r="AFD314" s="14"/>
      <c r="AFE314" s="14"/>
      <c r="AFF314" s="14"/>
      <c r="AFG314" s="14"/>
      <c r="AFH314" s="14"/>
      <c r="AFI314" s="14"/>
      <c r="AFJ314" s="14"/>
      <c r="AFK314" s="14"/>
      <c r="AFL314" s="14"/>
      <c r="AFM314" s="14"/>
      <c r="AFN314" s="14"/>
      <c r="AFO314" s="14"/>
      <c r="AFP314" s="14"/>
      <c r="AFQ314" s="14"/>
      <c r="AFR314" s="14"/>
      <c r="AFS314" s="14"/>
      <c r="AFT314" s="14"/>
      <c r="AFU314" s="14"/>
      <c r="AFV314" s="14"/>
      <c r="AFW314" s="14"/>
      <c r="AFX314" s="14"/>
      <c r="AFY314" s="14"/>
      <c r="AFZ314" s="14"/>
      <c r="AGA314" s="14"/>
      <c r="AGB314" s="14"/>
      <c r="AGC314" s="14"/>
      <c r="AGD314" s="14"/>
      <c r="AGE314" s="14"/>
      <c r="AGF314" s="14"/>
      <c r="AGG314" s="14"/>
      <c r="AGH314" s="14"/>
      <c r="AGI314" s="14"/>
      <c r="AGJ314" s="14"/>
      <c r="AGK314" s="14"/>
      <c r="AGL314" s="14"/>
      <c r="AGM314" s="14"/>
      <c r="AGN314" s="14"/>
      <c r="AGO314" s="14"/>
      <c r="AGP314" s="14"/>
      <c r="AGQ314" s="14"/>
      <c r="AGR314" s="14"/>
      <c r="AGS314" s="14"/>
      <c r="AGT314" s="14"/>
      <c r="AGU314" s="14"/>
      <c r="AGV314" s="14"/>
      <c r="AGW314" s="14"/>
      <c r="AGX314" s="14"/>
      <c r="AGY314" s="14"/>
      <c r="AGZ314" s="14"/>
      <c r="AHA314" s="14"/>
      <c r="AHB314" s="14"/>
      <c r="AHC314" s="14"/>
      <c r="AHD314" s="14"/>
      <c r="AHE314" s="14"/>
      <c r="AHF314" s="14"/>
      <c r="AHG314" s="14"/>
      <c r="AHH314" s="14"/>
      <c r="AHI314" s="14"/>
      <c r="AHJ314" s="14"/>
      <c r="AHK314" s="14"/>
      <c r="AHL314" s="14"/>
      <c r="AHM314" s="14"/>
      <c r="AHN314" s="14"/>
      <c r="AHO314" s="14"/>
      <c r="AHP314" s="14"/>
      <c r="AHQ314" s="14"/>
      <c r="AHR314" s="14"/>
      <c r="AHS314" s="14"/>
      <c r="AHT314" s="14"/>
      <c r="AHU314" s="14"/>
      <c r="AHV314" s="14"/>
      <c r="AHW314" s="14"/>
      <c r="AHX314" s="14"/>
      <c r="AHY314" s="14"/>
      <c r="AHZ314" s="14"/>
      <c r="AIA314" s="14"/>
      <c r="AIB314" s="14"/>
      <c r="AIC314" s="14"/>
      <c r="AID314" s="14"/>
      <c r="AIE314" s="14"/>
      <c r="AIF314" s="14"/>
      <c r="AIG314" s="14"/>
      <c r="AIH314" s="14"/>
      <c r="AII314" s="14"/>
      <c r="AIJ314" s="14"/>
      <c r="AIK314" s="14"/>
      <c r="AIL314" s="14"/>
      <c r="AIM314" s="14"/>
      <c r="AIN314" s="14"/>
      <c r="AIO314" s="14"/>
      <c r="AIP314" s="14"/>
      <c r="AIQ314" s="14"/>
      <c r="AIR314" s="14"/>
      <c r="AIS314" s="14"/>
      <c r="AIT314" s="14"/>
      <c r="AIU314" s="14"/>
      <c r="AIV314" s="14"/>
      <c r="AIW314" s="14"/>
      <c r="AIX314" s="14"/>
      <c r="AIY314" s="14"/>
      <c r="AIZ314" s="14"/>
      <c r="AJA314" s="14"/>
      <c r="AJB314" s="14"/>
      <c r="AJC314" s="14"/>
      <c r="AJD314" s="14"/>
      <c r="AJE314" s="14"/>
      <c r="AJF314" s="14"/>
      <c r="AJG314" s="14"/>
      <c r="AJH314" s="14"/>
      <c r="AJI314" s="14"/>
      <c r="AJJ314" s="14"/>
      <c r="AJK314" s="14"/>
      <c r="AJL314" s="14"/>
      <c r="AJM314" s="14"/>
      <c r="AJN314" s="14"/>
      <c r="AJO314" s="14"/>
      <c r="AJP314" s="14"/>
      <c r="AJQ314" s="14"/>
      <c r="AJR314" s="14"/>
      <c r="AJS314" s="14"/>
      <c r="AJT314" s="14"/>
      <c r="AJU314" s="14"/>
      <c r="AJV314" s="14"/>
      <c r="AJW314" s="14"/>
      <c r="AJX314" s="14"/>
      <c r="AJY314" s="14"/>
      <c r="AJZ314" s="14"/>
      <c r="AKA314" s="14"/>
      <c r="AKB314" s="14"/>
      <c r="AKC314" s="14"/>
      <c r="AKD314" s="14"/>
      <c r="AKE314" s="14"/>
      <c r="AKF314" s="14"/>
      <c r="AKG314" s="14"/>
      <c r="AKH314" s="14"/>
      <c r="AKI314" s="14"/>
      <c r="AKJ314" s="14"/>
      <c r="AKK314" s="14"/>
      <c r="AKL314" s="14"/>
      <c r="AKM314" s="14"/>
      <c r="AKN314" s="14"/>
      <c r="AKO314" s="14"/>
      <c r="AKP314" s="14"/>
      <c r="AKQ314" s="14"/>
      <c r="AKR314" s="14"/>
      <c r="AKS314" s="14"/>
      <c r="AKT314" s="14"/>
      <c r="AKU314" s="14"/>
      <c r="AKV314" s="14"/>
      <c r="AKW314" s="14"/>
      <c r="AKX314" s="14"/>
      <c r="AKY314" s="14"/>
      <c r="AKZ314" s="14"/>
      <c r="ALA314" s="14"/>
      <c r="ALB314" s="14"/>
      <c r="ALC314" s="14"/>
      <c r="ALD314" s="14"/>
      <c r="ALE314" s="14"/>
      <c r="ALF314" s="14"/>
      <c r="ALG314" s="14"/>
      <c r="ALH314" s="14"/>
      <c r="ALI314" s="14"/>
      <c r="ALJ314" s="14"/>
      <c r="ALK314" s="14"/>
      <c r="ALL314" s="14"/>
      <c r="ALM314" s="14"/>
      <c r="ALN314" s="14"/>
      <c r="ALO314" s="14"/>
      <c r="ALP314" s="14"/>
      <c r="ALQ314" s="14"/>
      <c r="ALR314" s="14"/>
      <c r="ALS314" s="14"/>
      <c r="ALT314" s="14"/>
      <c r="ALU314" s="14"/>
      <c r="ALV314" s="14"/>
      <c r="ALW314" s="14"/>
      <c r="ALX314" s="14"/>
      <c r="ALY314" s="14"/>
      <c r="ALZ314" s="14"/>
      <c r="AMA314" s="14"/>
      <c r="AMB314" s="14"/>
      <c r="AMC314" s="14"/>
      <c r="AMD314" s="14"/>
      <c r="AME314" s="14"/>
      <c r="AMF314" s="14"/>
      <c r="AMG314" s="14"/>
      <c r="AMH314" s="14"/>
      <c r="AMI314" s="14"/>
      <c r="AMJ314" s="14"/>
      <c r="AMK314" s="14"/>
      <c r="AML314" s="14"/>
      <c r="AMM314" s="14"/>
      <c r="AMN314" s="14"/>
      <c r="AMO314" s="14"/>
      <c r="AMP314" s="14"/>
      <c r="AMQ314" s="14"/>
      <c r="AMR314" s="14"/>
      <c r="AMS314" s="14"/>
      <c r="AMT314" s="14"/>
      <c r="AMU314" s="14"/>
      <c r="AMV314" s="14"/>
      <c r="AMW314" s="14"/>
      <c r="AMX314" s="14"/>
      <c r="AMY314" s="14"/>
      <c r="AMZ314" s="14"/>
      <c r="ANA314" s="14"/>
      <c r="ANB314" s="14"/>
      <c r="ANC314" s="14"/>
      <c r="AND314" s="14"/>
      <c r="ANE314" s="14"/>
      <c r="ANF314" s="14"/>
      <c r="ANG314" s="14"/>
      <c r="ANH314" s="14"/>
      <c r="ANI314" s="14"/>
      <c r="ANJ314" s="14"/>
      <c r="ANK314" s="14"/>
      <c r="ANL314" s="14"/>
      <c r="ANM314" s="14"/>
      <c r="ANN314" s="14"/>
      <c r="ANO314" s="14"/>
      <c r="ANP314" s="14"/>
      <c r="ANQ314" s="14"/>
      <c r="ANR314" s="14"/>
      <c r="ANS314" s="14"/>
      <c r="ANT314" s="14"/>
      <c r="ANU314" s="14"/>
      <c r="ANV314" s="14"/>
      <c r="ANW314" s="14"/>
      <c r="ANX314" s="14"/>
      <c r="ANY314" s="14"/>
      <c r="ANZ314" s="14"/>
      <c r="AOA314" s="14"/>
      <c r="AOB314" s="14"/>
      <c r="AOC314" s="14"/>
      <c r="AOD314" s="14"/>
      <c r="AOE314" s="14"/>
      <c r="AOF314" s="14"/>
      <c r="AOG314" s="14"/>
      <c r="AOH314" s="14"/>
      <c r="AOI314" s="14"/>
      <c r="AOJ314" s="14"/>
      <c r="AOK314" s="14"/>
      <c r="AOL314" s="14"/>
      <c r="AOM314" s="14"/>
      <c r="AON314" s="14"/>
      <c r="AOO314" s="14"/>
      <c r="AOP314" s="14"/>
      <c r="AOQ314" s="14"/>
      <c r="AOR314" s="14"/>
      <c r="AOS314" s="14"/>
      <c r="AOT314" s="14"/>
      <c r="AOU314" s="14"/>
      <c r="AOV314" s="14"/>
      <c r="AOW314" s="14"/>
      <c r="AOX314" s="14"/>
      <c r="AOY314" s="14"/>
      <c r="AOZ314" s="14"/>
      <c r="APA314" s="14"/>
      <c r="APB314" s="14"/>
      <c r="APC314" s="14"/>
      <c r="APD314" s="14"/>
      <c r="APE314" s="14"/>
      <c r="APF314" s="14"/>
      <c r="APG314" s="14"/>
      <c r="APH314" s="14"/>
      <c r="API314" s="14"/>
      <c r="APJ314" s="14"/>
      <c r="APK314" s="14"/>
      <c r="APL314" s="14"/>
      <c r="APM314" s="14"/>
      <c r="APN314" s="14"/>
      <c r="APO314" s="14"/>
      <c r="APP314" s="14"/>
      <c r="APQ314" s="14"/>
      <c r="APR314" s="14"/>
      <c r="APS314" s="14"/>
      <c r="APT314" s="14"/>
      <c r="APU314" s="14"/>
      <c r="APV314" s="14"/>
      <c r="APW314" s="14"/>
      <c r="APX314" s="14"/>
      <c r="APY314" s="14"/>
      <c r="APZ314" s="14"/>
      <c r="AQA314" s="14"/>
      <c r="AQB314" s="14"/>
      <c r="AQC314" s="14"/>
      <c r="AQD314" s="14"/>
      <c r="AQE314" s="14"/>
      <c r="AQF314" s="14"/>
      <c r="AQG314" s="14"/>
      <c r="AQH314" s="14"/>
      <c r="AQI314" s="14"/>
      <c r="AQJ314" s="14"/>
      <c r="AQK314" s="14"/>
      <c r="AQL314" s="14"/>
      <c r="AQM314" s="14"/>
      <c r="AQN314" s="14"/>
      <c r="AQO314" s="14"/>
      <c r="AQP314" s="14"/>
      <c r="AQQ314" s="14"/>
      <c r="AQR314" s="14"/>
      <c r="AQS314" s="14"/>
      <c r="AQT314" s="14"/>
      <c r="AQU314" s="14"/>
      <c r="AQV314" s="14"/>
      <c r="AQW314" s="14"/>
      <c r="AQX314" s="14"/>
      <c r="AQY314" s="14"/>
      <c r="AQZ314" s="14"/>
      <c r="ARA314" s="14"/>
      <c r="ARB314" s="14"/>
      <c r="ARC314" s="14"/>
      <c r="ARD314" s="14"/>
      <c r="ARE314" s="14"/>
      <c r="ARF314" s="14"/>
      <c r="ARG314" s="14"/>
      <c r="ARH314" s="14"/>
      <c r="ARI314" s="14"/>
      <c r="ARJ314" s="14"/>
      <c r="ARK314" s="14"/>
      <c r="ARL314" s="14"/>
      <c r="ARM314" s="14"/>
      <c r="ARN314" s="14"/>
      <c r="ARO314" s="14"/>
      <c r="ARP314" s="14"/>
      <c r="ARQ314" s="14"/>
      <c r="ARR314" s="14"/>
      <c r="ARS314" s="14"/>
      <c r="ART314" s="14"/>
      <c r="ARU314" s="14"/>
      <c r="ARV314" s="14"/>
      <c r="ARW314" s="14"/>
      <c r="ARX314" s="14"/>
      <c r="ARY314" s="14"/>
      <c r="ARZ314" s="14"/>
      <c r="ASA314" s="14"/>
      <c r="ASB314" s="14"/>
      <c r="ASC314" s="14"/>
      <c r="ASD314" s="14"/>
      <c r="ASE314" s="14"/>
      <c r="ASF314" s="14"/>
      <c r="ASG314" s="14"/>
      <c r="ASH314" s="14"/>
      <c r="ASI314" s="14"/>
      <c r="ASJ314" s="14"/>
      <c r="ASK314" s="14"/>
      <c r="ASL314" s="14"/>
      <c r="ASM314" s="14"/>
      <c r="ASN314" s="14"/>
      <c r="ASO314" s="14"/>
      <c r="ASP314" s="14"/>
      <c r="ASQ314" s="14"/>
      <c r="ASR314" s="14"/>
      <c r="ASS314" s="14"/>
      <c r="AST314" s="14"/>
      <c r="ASU314" s="14"/>
      <c r="ASV314" s="14"/>
      <c r="ASW314" s="14"/>
      <c r="ASX314" s="14"/>
      <c r="ASY314" s="14"/>
      <c r="ASZ314" s="14"/>
      <c r="ATA314" s="14"/>
      <c r="ATB314" s="14"/>
      <c r="ATC314" s="14"/>
      <c r="ATD314" s="14"/>
    </row>
    <row r="315" spans="63:1200">
      <c r="BK315" s="14" t="str">
        <f t="shared" si="2118"/>
        <v/>
      </c>
      <c r="ABO315" s="14"/>
      <c r="ABP315" s="14"/>
      <c r="ABQ315" s="14"/>
      <c r="ABR315" s="14"/>
      <c r="ABS315" s="14"/>
      <c r="ABT315" s="14"/>
      <c r="ABU315" s="14"/>
      <c r="ABV315" s="14"/>
      <c r="ABW315" s="14"/>
      <c r="ABX315" s="14"/>
      <c r="ABY315" s="14"/>
      <c r="ABZ315" s="14"/>
      <c r="ACA315" s="14"/>
      <c r="ACB315" s="14"/>
      <c r="ACC315" s="14"/>
      <c r="ACD315" s="14"/>
      <c r="ACE315" s="14"/>
      <c r="ACF315" s="14"/>
      <c r="ACG315" s="14"/>
      <c r="ACH315" s="14"/>
      <c r="ACI315" s="14"/>
      <c r="ACJ315" s="14"/>
      <c r="ACK315" s="14"/>
      <c r="ACL315" s="14"/>
      <c r="ACM315" s="14"/>
      <c r="ACN315" s="14"/>
      <c r="ACO315" s="14"/>
      <c r="ACP315" s="14"/>
      <c r="ACQ315" s="14"/>
      <c r="ACR315" s="14"/>
      <c r="ACS315" s="14"/>
      <c r="ACT315" s="14"/>
      <c r="ACU315" s="14"/>
      <c r="ACV315" s="14"/>
      <c r="ACW315" s="14"/>
      <c r="ACX315" s="14"/>
      <c r="ACY315" s="14"/>
      <c r="ACZ315" s="14"/>
      <c r="ADA315" s="14"/>
      <c r="ADB315" s="14"/>
      <c r="ADC315" s="14"/>
      <c r="ADD315" s="14"/>
      <c r="ADE315" s="14"/>
      <c r="ADF315" s="14"/>
      <c r="ADG315" s="14"/>
      <c r="ADH315" s="14"/>
      <c r="ADI315" s="14"/>
      <c r="ADJ315" s="14"/>
      <c r="ADK315" s="14"/>
      <c r="ADL315" s="14"/>
      <c r="ADM315" s="14"/>
      <c r="ADN315" s="14"/>
      <c r="ADO315" s="14"/>
      <c r="ADP315" s="14"/>
      <c r="ADQ315" s="14"/>
      <c r="ADR315" s="14"/>
      <c r="ADS315" s="14"/>
      <c r="ADT315" s="14"/>
      <c r="ADU315" s="14"/>
      <c r="ADV315" s="14"/>
      <c r="ADW315" s="14"/>
      <c r="ADX315" s="14"/>
      <c r="ADY315" s="14"/>
      <c r="ADZ315" s="14"/>
      <c r="AEA315" s="14"/>
      <c r="AEB315" s="14"/>
      <c r="AEC315" s="14"/>
      <c r="AED315" s="14"/>
      <c r="AEE315" s="14"/>
      <c r="AEF315" s="14"/>
      <c r="AEG315" s="14"/>
      <c r="AEH315" s="14"/>
      <c r="AEI315" s="14"/>
      <c r="AEJ315" s="14"/>
      <c r="AEK315" s="14"/>
      <c r="AEL315" s="14"/>
      <c r="AEM315" s="14"/>
      <c r="AEN315" s="14"/>
      <c r="AEO315" s="14"/>
      <c r="AEP315" s="14"/>
      <c r="AEQ315" s="14"/>
      <c r="AER315" s="14"/>
      <c r="AES315" s="14"/>
      <c r="AET315" s="14"/>
      <c r="AEU315" s="14"/>
      <c r="AEV315" s="14"/>
      <c r="AEW315" s="14"/>
      <c r="AEX315" s="14"/>
      <c r="AEY315" s="14"/>
      <c r="AEZ315" s="14"/>
      <c r="AFA315" s="14"/>
      <c r="AFB315" s="14"/>
      <c r="AFC315" s="14"/>
      <c r="AFD315" s="14"/>
      <c r="AFE315" s="14"/>
      <c r="AFF315" s="14"/>
      <c r="AFG315" s="14"/>
      <c r="AFH315" s="14"/>
      <c r="AFI315" s="14"/>
      <c r="AFJ315" s="14"/>
      <c r="AFK315" s="14"/>
      <c r="AFL315" s="14"/>
      <c r="AFM315" s="14"/>
      <c r="AFN315" s="14"/>
      <c r="AFO315" s="14"/>
      <c r="AFP315" s="14"/>
      <c r="AFQ315" s="14"/>
      <c r="AFR315" s="14"/>
      <c r="AFS315" s="14"/>
      <c r="AFT315" s="14"/>
      <c r="AFU315" s="14"/>
      <c r="AFV315" s="14"/>
      <c r="AFW315" s="14"/>
      <c r="AFX315" s="14"/>
      <c r="AFY315" s="14"/>
      <c r="AFZ315" s="14"/>
      <c r="AGA315" s="14"/>
      <c r="AGB315" s="14"/>
      <c r="AGC315" s="14"/>
      <c r="AGD315" s="14"/>
      <c r="AGE315" s="14"/>
      <c r="AGF315" s="14"/>
      <c r="AGG315" s="14"/>
      <c r="AGH315" s="14"/>
      <c r="AGI315" s="14"/>
      <c r="AGJ315" s="14"/>
      <c r="AGK315" s="14"/>
      <c r="AGL315" s="14"/>
      <c r="AGM315" s="14"/>
      <c r="AGN315" s="14"/>
      <c r="AGO315" s="14"/>
      <c r="AGP315" s="14"/>
      <c r="AGQ315" s="14"/>
      <c r="AGR315" s="14"/>
      <c r="AGS315" s="14"/>
      <c r="AGT315" s="14"/>
      <c r="AGU315" s="14"/>
      <c r="AGV315" s="14"/>
      <c r="AGW315" s="14"/>
      <c r="AGX315" s="14"/>
      <c r="AGY315" s="14"/>
      <c r="AGZ315" s="14"/>
      <c r="AHA315" s="14"/>
      <c r="AHB315" s="14"/>
      <c r="AHC315" s="14"/>
      <c r="AHD315" s="14"/>
      <c r="AHE315" s="14"/>
      <c r="AHF315" s="14"/>
      <c r="AHG315" s="14"/>
      <c r="AHH315" s="14"/>
      <c r="AHI315" s="14"/>
      <c r="AHJ315" s="14"/>
      <c r="AHK315" s="14"/>
      <c r="AHL315" s="14"/>
      <c r="AHM315" s="14"/>
      <c r="AHN315" s="14"/>
      <c r="AHO315" s="14"/>
      <c r="AHP315" s="14"/>
      <c r="AHQ315" s="14"/>
      <c r="AHR315" s="14"/>
      <c r="AHS315" s="14"/>
      <c r="AHT315" s="14"/>
      <c r="AHU315" s="14"/>
      <c r="AHV315" s="14"/>
      <c r="AHW315" s="14"/>
      <c r="AHX315" s="14"/>
      <c r="AHY315" s="14"/>
      <c r="AHZ315" s="14"/>
      <c r="AIA315" s="14"/>
      <c r="AIB315" s="14"/>
      <c r="AIC315" s="14"/>
      <c r="AID315" s="14"/>
      <c r="AIE315" s="14"/>
      <c r="AIF315" s="14"/>
      <c r="AIG315" s="14"/>
      <c r="AIH315" s="14"/>
      <c r="AII315" s="14"/>
      <c r="AIJ315" s="14"/>
      <c r="AIK315" s="14"/>
      <c r="AIL315" s="14"/>
      <c r="AIM315" s="14"/>
      <c r="AIN315" s="14"/>
      <c r="AIO315" s="14"/>
      <c r="AIP315" s="14"/>
      <c r="AIQ315" s="14"/>
      <c r="AIR315" s="14"/>
      <c r="AIS315" s="14"/>
      <c r="AIT315" s="14"/>
      <c r="AIU315" s="14"/>
      <c r="AIV315" s="14"/>
      <c r="AIW315" s="14"/>
      <c r="AIX315" s="14"/>
      <c r="AIY315" s="14"/>
      <c r="AIZ315" s="14"/>
      <c r="AJA315" s="14"/>
      <c r="AJB315" s="14"/>
      <c r="AJC315" s="14"/>
      <c r="AJD315" s="14"/>
      <c r="AJE315" s="14"/>
      <c r="AJF315" s="14"/>
      <c r="AJG315" s="14"/>
      <c r="AJH315" s="14"/>
      <c r="AJI315" s="14"/>
      <c r="AJJ315" s="14"/>
      <c r="AJK315" s="14"/>
      <c r="AJL315" s="14"/>
      <c r="AJM315" s="14"/>
      <c r="AJN315" s="14"/>
      <c r="AJO315" s="14"/>
      <c r="AJP315" s="14"/>
      <c r="AJQ315" s="14"/>
      <c r="AJR315" s="14"/>
      <c r="AJS315" s="14"/>
      <c r="AJT315" s="14"/>
      <c r="AJU315" s="14"/>
      <c r="AJV315" s="14"/>
      <c r="AJW315" s="14"/>
      <c r="AJX315" s="14"/>
      <c r="AJY315" s="14"/>
      <c r="AJZ315" s="14"/>
      <c r="AKA315" s="14"/>
      <c r="AKB315" s="14"/>
      <c r="AKC315" s="14"/>
      <c r="AKD315" s="14"/>
      <c r="AKE315" s="14"/>
      <c r="AKF315" s="14"/>
      <c r="AKG315" s="14"/>
      <c r="AKH315" s="14"/>
      <c r="AKI315" s="14"/>
      <c r="AKJ315" s="14"/>
      <c r="AKK315" s="14"/>
      <c r="AKL315" s="14"/>
      <c r="AKM315" s="14"/>
      <c r="AKN315" s="14"/>
      <c r="AKO315" s="14"/>
      <c r="AKP315" s="14"/>
      <c r="AKQ315" s="14"/>
      <c r="AKR315" s="14"/>
      <c r="AKS315" s="14"/>
      <c r="AKT315" s="14"/>
      <c r="AKU315" s="14"/>
      <c r="AKV315" s="14"/>
      <c r="AKW315" s="14"/>
      <c r="AKX315" s="14"/>
      <c r="AKY315" s="14"/>
      <c r="AKZ315" s="14"/>
      <c r="ALA315" s="14"/>
      <c r="ALB315" s="14"/>
      <c r="ALC315" s="14"/>
      <c r="ALD315" s="14"/>
      <c r="ALE315" s="14"/>
      <c r="ALF315" s="14"/>
      <c r="ALG315" s="14"/>
      <c r="ALH315" s="14"/>
      <c r="ALI315" s="14"/>
      <c r="ALJ315" s="14"/>
      <c r="ALK315" s="14"/>
      <c r="ALL315" s="14"/>
      <c r="ALM315" s="14"/>
      <c r="ALN315" s="14"/>
      <c r="ALO315" s="14"/>
      <c r="ALP315" s="14"/>
      <c r="ALQ315" s="14"/>
      <c r="ALR315" s="14"/>
      <c r="ALS315" s="14"/>
      <c r="ALT315" s="14"/>
      <c r="ALU315" s="14"/>
      <c r="ALV315" s="14"/>
      <c r="ALW315" s="14"/>
      <c r="ALX315" s="14"/>
      <c r="ALY315" s="14"/>
      <c r="ALZ315" s="14"/>
      <c r="AMA315" s="14"/>
      <c r="AMB315" s="14"/>
      <c r="AMC315" s="14"/>
      <c r="AMD315" s="14"/>
      <c r="AME315" s="14"/>
      <c r="AMF315" s="14"/>
      <c r="AMG315" s="14"/>
      <c r="AMH315" s="14"/>
      <c r="AMI315" s="14"/>
      <c r="AMJ315" s="14"/>
      <c r="AMK315" s="14"/>
      <c r="AML315" s="14"/>
      <c r="AMM315" s="14"/>
      <c r="AMN315" s="14"/>
      <c r="AMO315" s="14"/>
      <c r="AMP315" s="14"/>
      <c r="AMQ315" s="14"/>
      <c r="AMR315" s="14"/>
      <c r="AMS315" s="14"/>
      <c r="AMT315" s="14"/>
      <c r="AMU315" s="14"/>
      <c r="AMV315" s="14"/>
      <c r="AMW315" s="14"/>
      <c r="AMX315" s="14"/>
      <c r="AMY315" s="14"/>
      <c r="AMZ315" s="14"/>
      <c r="ANA315" s="14"/>
      <c r="ANB315" s="14"/>
      <c r="ANC315" s="14"/>
      <c r="AND315" s="14"/>
      <c r="ANE315" s="14"/>
      <c r="ANF315" s="14"/>
      <c r="ANG315" s="14"/>
      <c r="ANH315" s="14"/>
      <c r="ANI315" s="14"/>
      <c r="ANJ315" s="14"/>
      <c r="ANK315" s="14"/>
      <c r="ANL315" s="14"/>
      <c r="ANM315" s="14"/>
      <c r="ANN315" s="14"/>
      <c r="ANO315" s="14"/>
      <c r="ANP315" s="14"/>
      <c r="ANQ315" s="14"/>
      <c r="ANR315" s="14"/>
      <c r="ANS315" s="14"/>
      <c r="ANT315" s="14"/>
      <c r="ANU315" s="14"/>
      <c r="ANV315" s="14"/>
      <c r="ANW315" s="14"/>
      <c r="ANX315" s="14"/>
      <c r="ANY315" s="14"/>
      <c r="ANZ315" s="14"/>
      <c r="AOA315" s="14"/>
      <c r="AOB315" s="14"/>
      <c r="AOC315" s="14"/>
      <c r="AOD315" s="14"/>
      <c r="AOE315" s="14"/>
      <c r="AOF315" s="14"/>
      <c r="AOG315" s="14"/>
      <c r="AOH315" s="14"/>
      <c r="AOI315" s="14"/>
      <c r="AOJ315" s="14"/>
      <c r="AOK315" s="14"/>
      <c r="AOL315" s="14"/>
      <c r="AOM315" s="14"/>
      <c r="AON315" s="14"/>
      <c r="AOO315" s="14"/>
      <c r="AOP315" s="14"/>
      <c r="AOQ315" s="14"/>
      <c r="AOR315" s="14"/>
      <c r="AOS315" s="14"/>
      <c r="AOT315" s="14"/>
      <c r="AOU315" s="14"/>
      <c r="AOV315" s="14"/>
      <c r="AOW315" s="14"/>
      <c r="AOX315" s="14"/>
      <c r="AOY315" s="14"/>
      <c r="AOZ315" s="14"/>
      <c r="APA315" s="14"/>
      <c r="APB315" s="14"/>
      <c r="APC315" s="14"/>
      <c r="APD315" s="14"/>
      <c r="APE315" s="14"/>
      <c r="APF315" s="14"/>
      <c r="APG315" s="14"/>
      <c r="APH315" s="14"/>
      <c r="API315" s="14"/>
      <c r="APJ315" s="14"/>
      <c r="APK315" s="14"/>
      <c r="APL315" s="14"/>
      <c r="APM315" s="14"/>
      <c r="APN315" s="14"/>
      <c r="APO315" s="14"/>
      <c r="APP315" s="14"/>
      <c r="APQ315" s="14"/>
      <c r="APR315" s="14"/>
      <c r="APS315" s="14"/>
      <c r="APT315" s="14"/>
      <c r="APU315" s="14"/>
      <c r="APV315" s="14"/>
      <c r="APW315" s="14"/>
      <c r="APX315" s="14"/>
      <c r="APY315" s="14"/>
      <c r="APZ315" s="14"/>
      <c r="AQA315" s="14"/>
      <c r="AQB315" s="14"/>
      <c r="AQC315" s="14"/>
      <c r="AQD315" s="14"/>
      <c r="AQE315" s="14"/>
      <c r="AQF315" s="14"/>
      <c r="AQG315" s="14"/>
      <c r="AQH315" s="14"/>
      <c r="AQI315" s="14"/>
      <c r="AQJ315" s="14"/>
      <c r="AQK315" s="14"/>
      <c r="AQL315" s="14"/>
      <c r="AQM315" s="14"/>
      <c r="AQN315" s="14"/>
      <c r="AQO315" s="14"/>
      <c r="AQP315" s="14"/>
      <c r="AQQ315" s="14"/>
      <c r="AQR315" s="14"/>
      <c r="AQS315" s="14"/>
      <c r="AQT315" s="14"/>
      <c r="AQU315" s="14"/>
      <c r="AQV315" s="14"/>
      <c r="AQW315" s="14"/>
      <c r="AQX315" s="14"/>
      <c r="AQY315" s="14"/>
      <c r="AQZ315" s="14"/>
      <c r="ARA315" s="14"/>
      <c r="ARB315" s="14"/>
      <c r="ARC315" s="14"/>
      <c r="ARD315" s="14"/>
      <c r="ARE315" s="14"/>
      <c r="ARF315" s="14"/>
      <c r="ARG315" s="14"/>
      <c r="ARH315" s="14"/>
      <c r="ARI315" s="14"/>
      <c r="ARJ315" s="14"/>
      <c r="ARK315" s="14"/>
      <c r="ARL315" s="14"/>
      <c r="ARM315" s="14"/>
      <c r="ARN315" s="14"/>
      <c r="ARO315" s="14"/>
      <c r="ARP315" s="14"/>
      <c r="ARQ315" s="14"/>
      <c r="ARR315" s="14"/>
      <c r="ARS315" s="14"/>
      <c r="ART315" s="14"/>
      <c r="ARU315" s="14"/>
      <c r="ARV315" s="14"/>
      <c r="ARW315" s="14"/>
      <c r="ARX315" s="14"/>
      <c r="ARY315" s="14"/>
      <c r="ARZ315" s="14"/>
      <c r="ASA315" s="14"/>
      <c r="ASB315" s="14"/>
      <c r="ASC315" s="14"/>
      <c r="ASD315" s="14"/>
      <c r="ASE315" s="14"/>
      <c r="ASF315" s="14"/>
      <c r="ASG315" s="14"/>
      <c r="ASH315" s="14"/>
      <c r="ASI315" s="14"/>
      <c r="ASJ315" s="14"/>
      <c r="ASK315" s="14"/>
      <c r="ASL315" s="14"/>
      <c r="ASM315" s="14"/>
      <c r="ASN315" s="14"/>
      <c r="ASO315" s="14"/>
      <c r="ASP315" s="14"/>
      <c r="ASQ315" s="14"/>
      <c r="ASR315" s="14"/>
      <c r="ASS315" s="14"/>
      <c r="AST315" s="14"/>
      <c r="ASU315" s="14"/>
      <c r="ASV315" s="14"/>
      <c r="ASW315" s="14"/>
      <c r="ASX315" s="14"/>
      <c r="ASY315" s="14"/>
      <c r="ASZ315" s="14"/>
      <c r="ATA315" s="14"/>
      <c r="ATB315" s="14"/>
      <c r="ATC315" s="14"/>
      <c r="ATD315" s="14"/>
    </row>
    <row r="316" spans="63:1200">
      <c r="BK316" s="14" t="str">
        <f t="shared" si="2118"/>
        <v/>
      </c>
      <c r="ABO316" s="14"/>
      <c r="ABP316" s="14"/>
      <c r="ABQ316" s="14"/>
      <c r="ABR316" s="14"/>
      <c r="ABS316" s="14"/>
      <c r="ABT316" s="14"/>
      <c r="ABU316" s="14"/>
      <c r="ABV316" s="14"/>
      <c r="ABW316" s="14"/>
      <c r="ABX316" s="14"/>
      <c r="ABY316" s="14"/>
      <c r="ABZ316" s="14"/>
      <c r="ACA316" s="14"/>
      <c r="ACB316" s="14"/>
      <c r="ACC316" s="14"/>
      <c r="ACD316" s="14"/>
      <c r="ACE316" s="14"/>
      <c r="ACF316" s="14"/>
      <c r="ACG316" s="14"/>
      <c r="ACH316" s="14"/>
      <c r="ACI316" s="14"/>
      <c r="ACJ316" s="14"/>
      <c r="ACK316" s="14"/>
      <c r="ACL316" s="14"/>
      <c r="ACM316" s="14"/>
      <c r="ACN316" s="14"/>
      <c r="ACO316" s="14"/>
      <c r="ACP316" s="14"/>
      <c r="ACQ316" s="14"/>
      <c r="ACR316" s="14"/>
      <c r="ACS316" s="14"/>
      <c r="ACT316" s="14"/>
      <c r="ACU316" s="14"/>
      <c r="ACV316" s="14"/>
      <c r="ACW316" s="14"/>
      <c r="ACX316" s="14"/>
      <c r="ACY316" s="14"/>
      <c r="ACZ316" s="14"/>
      <c r="ADA316" s="14"/>
      <c r="ADB316" s="14"/>
      <c r="ADC316" s="14"/>
      <c r="ADD316" s="14"/>
      <c r="ADE316" s="14"/>
      <c r="ADF316" s="14"/>
      <c r="ADG316" s="14"/>
      <c r="ADH316" s="14"/>
      <c r="ADI316" s="14"/>
      <c r="ADJ316" s="14"/>
      <c r="ADK316" s="14"/>
      <c r="ADL316" s="14"/>
      <c r="ADM316" s="14"/>
      <c r="ADN316" s="14"/>
      <c r="ADO316" s="14"/>
      <c r="ADP316" s="14"/>
      <c r="ADQ316" s="14"/>
      <c r="ADR316" s="14"/>
      <c r="ADS316" s="14"/>
      <c r="ADT316" s="14"/>
      <c r="ADU316" s="14"/>
      <c r="ADV316" s="14"/>
      <c r="ADW316" s="14"/>
      <c r="ADX316" s="14"/>
      <c r="ADY316" s="14"/>
      <c r="ADZ316" s="14"/>
      <c r="AEA316" s="14"/>
      <c r="AEB316" s="14"/>
      <c r="AEC316" s="14"/>
      <c r="AED316" s="14"/>
      <c r="AEE316" s="14"/>
      <c r="AEF316" s="14"/>
      <c r="AEG316" s="14"/>
      <c r="AEH316" s="14"/>
      <c r="AEI316" s="14"/>
      <c r="AEJ316" s="14"/>
      <c r="AEK316" s="14"/>
      <c r="AEL316" s="14"/>
      <c r="AEM316" s="14"/>
      <c r="AEN316" s="14"/>
      <c r="AEO316" s="14"/>
      <c r="AEP316" s="14"/>
      <c r="AEQ316" s="14"/>
      <c r="AER316" s="14"/>
      <c r="AES316" s="14"/>
      <c r="AET316" s="14"/>
      <c r="AEU316" s="14"/>
      <c r="AEV316" s="14"/>
      <c r="AEW316" s="14"/>
      <c r="AEX316" s="14"/>
      <c r="AEY316" s="14"/>
      <c r="AEZ316" s="14"/>
      <c r="AFA316" s="14"/>
      <c r="AFB316" s="14"/>
      <c r="AFC316" s="14"/>
      <c r="AFD316" s="14"/>
      <c r="AFE316" s="14"/>
      <c r="AFF316" s="14"/>
      <c r="AFG316" s="14"/>
      <c r="AFH316" s="14"/>
      <c r="AFI316" s="14"/>
      <c r="AFJ316" s="14"/>
      <c r="AFK316" s="14"/>
      <c r="AFL316" s="14"/>
      <c r="AFM316" s="14"/>
      <c r="AFN316" s="14"/>
      <c r="AFO316" s="14"/>
      <c r="AFP316" s="14"/>
      <c r="AFQ316" s="14"/>
      <c r="AFR316" s="14"/>
      <c r="AFS316" s="14"/>
      <c r="AFT316" s="14"/>
      <c r="AFU316" s="14"/>
      <c r="AFV316" s="14"/>
      <c r="AFW316" s="14"/>
      <c r="AFX316" s="14"/>
      <c r="AFY316" s="14"/>
      <c r="AFZ316" s="14"/>
      <c r="AGA316" s="14"/>
      <c r="AGB316" s="14"/>
      <c r="AGC316" s="14"/>
      <c r="AGD316" s="14"/>
      <c r="AGE316" s="14"/>
      <c r="AGF316" s="14"/>
      <c r="AGG316" s="14"/>
      <c r="AGH316" s="14"/>
      <c r="AGI316" s="14"/>
      <c r="AGJ316" s="14"/>
      <c r="AGK316" s="14"/>
      <c r="AGL316" s="14"/>
      <c r="AGM316" s="14"/>
      <c r="AGN316" s="14"/>
      <c r="AGO316" s="14"/>
      <c r="AGP316" s="14"/>
      <c r="AGQ316" s="14"/>
      <c r="AGR316" s="14"/>
      <c r="AGS316" s="14"/>
      <c r="AGT316" s="14"/>
      <c r="AGU316" s="14"/>
      <c r="AGV316" s="14"/>
      <c r="AGW316" s="14"/>
      <c r="AGX316" s="14"/>
      <c r="AGY316" s="14"/>
      <c r="AGZ316" s="14"/>
      <c r="AHA316" s="14"/>
      <c r="AHB316" s="14"/>
      <c r="AHC316" s="14"/>
      <c r="AHD316" s="14"/>
      <c r="AHE316" s="14"/>
      <c r="AHF316" s="14"/>
      <c r="AHG316" s="14"/>
      <c r="AHH316" s="14"/>
      <c r="AHI316" s="14"/>
      <c r="AHJ316" s="14"/>
      <c r="AHK316" s="14"/>
      <c r="AHL316" s="14"/>
      <c r="AHM316" s="14"/>
      <c r="AHN316" s="14"/>
      <c r="AHO316" s="14"/>
      <c r="AHP316" s="14"/>
      <c r="AHQ316" s="14"/>
      <c r="AHR316" s="14"/>
      <c r="AHS316" s="14"/>
      <c r="AHT316" s="14"/>
      <c r="AHU316" s="14"/>
      <c r="AHV316" s="14"/>
      <c r="AHW316" s="14"/>
      <c r="AHX316" s="14"/>
      <c r="AHY316" s="14"/>
      <c r="AHZ316" s="14"/>
      <c r="AIA316" s="14"/>
      <c r="AIB316" s="14"/>
      <c r="AIC316" s="14"/>
      <c r="AID316" s="14"/>
      <c r="AIE316" s="14"/>
      <c r="AIF316" s="14"/>
      <c r="AIG316" s="14"/>
      <c r="AIH316" s="14"/>
      <c r="AII316" s="14"/>
      <c r="AIJ316" s="14"/>
      <c r="AIK316" s="14"/>
      <c r="AIL316" s="14"/>
      <c r="AIM316" s="14"/>
      <c r="AIN316" s="14"/>
      <c r="AIO316" s="14"/>
      <c r="AIP316" s="14"/>
      <c r="AIQ316" s="14"/>
      <c r="AIR316" s="14"/>
      <c r="AIS316" s="14"/>
      <c r="AIT316" s="14"/>
      <c r="AIU316" s="14"/>
      <c r="AIV316" s="14"/>
      <c r="AIW316" s="14"/>
      <c r="AIX316" s="14"/>
      <c r="AIY316" s="14"/>
      <c r="AIZ316" s="14"/>
      <c r="AJA316" s="14"/>
      <c r="AJB316" s="14"/>
      <c r="AJC316" s="14"/>
      <c r="AJD316" s="14"/>
      <c r="AJE316" s="14"/>
      <c r="AJF316" s="14"/>
      <c r="AJG316" s="14"/>
      <c r="AJH316" s="14"/>
      <c r="AJI316" s="14"/>
      <c r="AJJ316" s="14"/>
      <c r="AJK316" s="14"/>
      <c r="AJL316" s="14"/>
      <c r="AJM316" s="14"/>
      <c r="AJN316" s="14"/>
      <c r="AJO316" s="14"/>
      <c r="AJP316" s="14"/>
      <c r="AJQ316" s="14"/>
      <c r="AJR316" s="14"/>
      <c r="AJS316" s="14"/>
      <c r="AJT316" s="14"/>
      <c r="AJU316" s="14"/>
      <c r="AJV316" s="14"/>
      <c r="AJW316" s="14"/>
      <c r="AJX316" s="14"/>
      <c r="AJY316" s="14"/>
      <c r="AJZ316" s="14"/>
      <c r="AKA316" s="14"/>
      <c r="AKB316" s="14"/>
      <c r="AKC316" s="14"/>
      <c r="AKD316" s="14"/>
      <c r="AKE316" s="14"/>
      <c r="AKF316" s="14"/>
      <c r="AKG316" s="14"/>
      <c r="AKH316" s="14"/>
      <c r="AKI316" s="14"/>
      <c r="AKJ316" s="14"/>
      <c r="AKK316" s="14"/>
      <c r="AKL316" s="14"/>
      <c r="AKM316" s="14"/>
      <c r="AKN316" s="14"/>
      <c r="AKO316" s="14"/>
      <c r="AKP316" s="14"/>
      <c r="AKQ316" s="14"/>
      <c r="AKR316" s="14"/>
      <c r="AKS316" s="14"/>
      <c r="AKT316" s="14"/>
      <c r="AKU316" s="14"/>
      <c r="AKV316" s="14"/>
      <c r="AKW316" s="14"/>
      <c r="AKX316" s="14"/>
      <c r="AKY316" s="14"/>
      <c r="AKZ316" s="14"/>
      <c r="ALA316" s="14"/>
      <c r="ALB316" s="14"/>
      <c r="ALC316" s="14"/>
      <c r="ALD316" s="14"/>
      <c r="ALE316" s="14"/>
      <c r="ALF316" s="14"/>
      <c r="ALG316" s="14"/>
      <c r="ALH316" s="14"/>
      <c r="ALI316" s="14"/>
      <c r="ALJ316" s="14"/>
      <c r="ALK316" s="14"/>
      <c r="ALL316" s="14"/>
      <c r="ALM316" s="14"/>
      <c r="ALN316" s="14"/>
      <c r="ALO316" s="14"/>
      <c r="ALP316" s="14"/>
      <c r="ALQ316" s="14"/>
      <c r="ALR316" s="14"/>
      <c r="ALS316" s="14"/>
      <c r="ALT316" s="14"/>
      <c r="ALU316" s="14"/>
      <c r="ALV316" s="14"/>
      <c r="ALW316" s="14"/>
      <c r="ALX316" s="14"/>
      <c r="ALY316" s="14"/>
      <c r="ALZ316" s="14"/>
      <c r="AMA316" s="14"/>
      <c r="AMB316" s="14"/>
      <c r="AMC316" s="14"/>
      <c r="AMD316" s="14"/>
      <c r="AME316" s="14"/>
      <c r="AMF316" s="14"/>
      <c r="AMG316" s="14"/>
      <c r="AMH316" s="14"/>
      <c r="AMI316" s="14"/>
      <c r="AMJ316" s="14"/>
      <c r="AMK316" s="14"/>
      <c r="AML316" s="14"/>
      <c r="AMM316" s="14"/>
      <c r="AMN316" s="14"/>
      <c r="AMO316" s="14"/>
      <c r="AMP316" s="14"/>
      <c r="AMQ316" s="14"/>
      <c r="AMR316" s="14"/>
      <c r="AMS316" s="14"/>
      <c r="AMT316" s="14"/>
      <c r="AMU316" s="14"/>
      <c r="AMV316" s="14"/>
      <c r="AMW316" s="14"/>
      <c r="AMX316" s="14"/>
      <c r="AMY316" s="14"/>
      <c r="AMZ316" s="14"/>
      <c r="ANA316" s="14"/>
      <c r="ANB316" s="14"/>
      <c r="ANC316" s="14"/>
      <c r="AND316" s="14"/>
      <c r="ANE316" s="14"/>
      <c r="ANF316" s="14"/>
      <c r="ANG316" s="14"/>
      <c r="ANH316" s="14"/>
      <c r="ANI316" s="14"/>
      <c r="ANJ316" s="14"/>
      <c r="ANK316" s="14"/>
      <c r="ANL316" s="14"/>
      <c r="ANM316" s="14"/>
      <c r="ANN316" s="14"/>
      <c r="ANO316" s="14"/>
      <c r="ANP316" s="14"/>
      <c r="ANQ316" s="14"/>
      <c r="ANR316" s="14"/>
      <c r="ANS316" s="14"/>
      <c r="ANT316" s="14"/>
      <c r="ANU316" s="14"/>
      <c r="ANV316" s="14"/>
      <c r="ANW316" s="14"/>
      <c r="ANX316" s="14"/>
      <c r="ANY316" s="14"/>
      <c r="ANZ316" s="14"/>
      <c r="AOA316" s="14"/>
      <c r="AOB316" s="14"/>
      <c r="AOC316" s="14"/>
      <c r="AOD316" s="14"/>
      <c r="AOE316" s="14"/>
      <c r="AOF316" s="14"/>
      <c r="AOG316" s="14"/>
      <c r="AOH316" s="14"/>
      <c r="AOI316" s="14"/>
      <c r="AOJ316" s="14"/>
      <c r="AOK316" s="14"/>
      <c r="AOL316" s="14"/>
      <c r="AOM316" s="14"/>
      <c r="AON316" s="14"/>
      <c r="AOO316" s="14"/>
      <c r="AOP316" s="14"/>
      <c r="AOQ316" s="14"/>
      <c r="AOR316" s="14"/>
      <c r="AOS316" s="14"/>
      <c r="AOT316" s="14"/>
      <c r="AOU316" s="14"/>
      <c r="AOV316" s="14"/>
      <c r="AOW316" s="14"/>
      <c r="AOX316" s="14"/>
      <c r="AOY316" s="14"/>
      <c r="AOZ316" s="14"/>
      <c r="APA316" s="14"/>
      <c r="APB316" s="14"/>
      <c r="APC316" s="14"/>
      <c r="APD316" s="14"/>
      <c r="APE316" s="14"/>
      <c r="APF316" s="14"/>
      <c r="APG316" s="14"/>
      <c r="APH316" s="14"/>
      <c r="API316" s="14"/>
      <c r="APJ316" s="14"/>
      <c r="APK316" s="14"/>
      <c r="APL316" s="14"/>
      <c r="APM316" s="14"/>
      <c r="APN316" s="14"/>
      <c r="APO316" s="14"/>
      <c r="APP316" s="14"/>
      <c r="APQ316" s="14"/>
      <c r="APR316" s="14"/>
      <c r="APS316" s="14"/>
      <c r="APT316" s="14"/>
      <c r="APU316" s="14"/>
      <c r="APV316" s="14"/>
      <c r="APW316" s="14"/>
      <c r="APX316" s="14"/>
      <c r="APY316" s="14"/>
      <c r="APZ316" s="14"/>
      <c r="AQA316" s="14"/>
      <c r="AQB316" s="14"/>
      <c r="AQC316" s="14"/>
      <c r="AQD316" s="14"/>
      <c r="AQE316" s="14"/>
      <c r="AQF316" s="14"/>
      <c r="AQG316" s="14"/>
      <c r="AQH316" s="14"/>
      <c r="AQI316" s="14"/>
      <c r="AQJ316" s="14"/>
      <c r="AQK316" s="14"/>
      <c r="AQL316" s="14"/>
      <c r="AQM316" s="14"/>
      <c r="AQN316" s="14"/>
      <c r="AQO316" s="14"/>
      <c r="AQP316" s="14"/>
      <c r="AQQ316" s="14"/>
      <c r="AQR316" s="14"/>
      <c r="AQS316" s="14"/>
      <c r="AQT316" s="14"/>
      <c r="AQU316" s="14"/>
      <c r="AQV316" s="14"/>
      <c r="AQW316" s="14"/>
      <c r="AQX316" s="14"/>
      <c r="AQY316" s="14"/>
      <c r="AQZ316" s="14"/>
      <c r="ARA316" s="14"/>
      <c r="ARB316" s="14"/>
      <c r="ARC316" s="14"/>
      <c r="ARD316" s="14"/>
      <c r="ARE316" s="14"/>
      <c r="ARF316" s="14"/>
      <c r="ARG316" s="14"/>
      <c r="ARH316" s="14"/>
      <c r="ARI316" s="14"/>
      <c r="ARJ316" s="14"/>
      <c r="ARK316" s="14"/>
      <c r="ARL316" s="14"/>
      <c r="ARM316" s="14"/>
      <c r="ARN316" s="14"/>
      <c r="ARO316" s="14"/>
      <c r="ARP316" s="14"/>
      <c r="ARQ316" s="14"/>
      <c r="ARR316" s="14"/>
      <c r="ARS316" s="14"/>
      <c r="ART316" s="14"/>
      <c r="ARU316" s="14"/>
      <c r="ARV316" s="14"/>
      <c r="ARW316" s="14"/>
      <c r="ARX316" s="14"/>
      <c r="ARY316" s="14"/>
      <c r="ARZ316" s="14"/>
      <c r="ASA316" s="14"/>
      <c r="ASB316" s="14"/>
      <c r="ASC316" s="14"/>
      <c r="ASD316" s="14"/>
      <c r="ASE316" s="14"/>
      <c r="ASF316" s="14"/>
      <c r="ASG316" s="14"/>
      <c r="ASH316" s="14"/>
      <c r="ASI316" s="14"/>
      <c r="ASJ316" s="14"/>
      <c r="ASK316" s="14"/>
      <c r="ASL316" s="14"/>
      <c r="ASM316" s="14"/>
      <c r="ASN316" s="14"/>
      <c r="ASO316" s="14"/>
      <c r="ASP316" s="14"/>
      <c r="ASQ316" s="14"/>
      <c r="ASR316" s="14"/>
      <c r="ASS316" s="14"/>
      <c r="AST316" s="14"/>
      <c r="ASU316" s="14"/>
      <c r="ASV316" s="14"/>
      <c r="ASW316" s="14"/>
      <c r="ASX316" s="14"/>
      <c r="ASY316" s="14"/>
      <c r="ASZ316" s="14"/>
      <c r="ATA316" s="14"/>
      <c r="ATB316" s="14"/>
      <c r="ATC316" s="14"/>
      <c r="ATD316" s="14"/>
    </row>
    <row r="317" spans="63:1200">
      <c r="BK317" s="14" t="str">
        <f t="shared" si="2118"/>
        <v/>
      </c>
      <c r="ABO317" s="14"/>
      <c r="ABP317" s="14"/>
      <c r="ABQ317" s="14"/>
      <c r="ABR317" s="14"/>
      <c r="ABS317" s="14"/>
      <c r="ABT317" s="14"/>
      <c r="ABU317" s="14"/>
      <c r="ABV317" s="14"/>
      <c r="ABW317" s="14"/>
      <c r="ABX317" s="14"/>
      <c r="ABY317" s="14"/>
      <c r="ABZ317" s="14"/>
      <c r="ACA317" s="14"/>
      <c r="ACB317" s="14"/>
      <c r="ACC317" s="14"/>
      <c r="ACD317" s="14"/>
      <c r="ACE317" s="14"/>
      <c r="ACF317" s="14"/>
      <c r="ACG317" s="14"/>
      <c r="ACH317" s="14"/>
      <c r="ACI317" s="14"/>
      <c r="ACJ317" s="14"/>
      <c r="ACK317" s="14"/>
      <c r="ACL317" s="14"/>
      <c r="ACM317" s="14"/>
      <c r="ACN317" s="14"/>
      <c r="ACO317" s="14"/>
      <c r="ACP317" s="14"/>
      <c r="ACQ317" s="14"/>
      <c r="ACR317" s="14"/>
      <c r="ACS317" s="14"/>
      <c r="ACT317" s="14"/>
      <c r="ACU317" s="14"/>
      <c r="ACV317" s="14"/>
      <c r="ACW317" s="14"/>
      <c r="ACX317" s="14"/>
      <c r="ACY317" s="14"/>
      <c r="ACZ317" s="14"/>
      <c r="ADA317" s="14"/>
      <c r="ADB317" s="14"/>
      <c r="ADC317" s="14"/>
      <c r="ADD317" s="14"/>
      <c r="ADE317" s="14"/>
      <c r="ADF317" s="14"/>
      <c r="ADG317" s="14"/>
      <c r="ADH317" s="14"/>
      <c r="ADI317" s="14"/>
      <c r="ADJ317" s="14"/>
      <c r="ADK317" s="14"/>
      <c r="ADL317" s="14"/>
      <c r="ADM317" s="14"/>
      <c r="ADN317" s="14"/>
      <c r="ADO317" s="14"/>
      <c r="ADP317" s="14"/>
      <c r="ADQ317" s="14"/>
      <c r="ADR317" s="14"/>
      <c r="ADS317" s="14"/>
      <c r="ADT317" s="14"/>
      <c r="ADU317" s="14"/>
      <c r="ADV317" s="14"/>
      <c r="ADW317" s="14"/>
      <c r="ADX317" s="14"/>
      <c r="ADY317" s="14"/>
      <c r="ADZ317" s="14"/>
      <c r="AEA317" s="14"/>
      <c r="AEB317" s="14"/>
      <c r="AEC317" s="14"/>
      <c r="AED317" s="14"/>
      <c r="AEE317" s="14"/>
      <c r="AEF317" s="14"/>
      <c r="AEG317" s="14"/>
      <c r="AEH317" s="14"/>
      <c r="AEI317" s="14"/>
      <c r="AEJ317" s="14"/>
      <c r="AEK317" s="14"/>
      <c r="AEL317" s="14"/>
      <c r="AEM317" s="14"/>
      <c r="AEN317" s="14"/>
      <c r="AEO317" s="14"/>
      <c r="AEP317" s="14"/>
      <c r="AEQ317" s="14"/>
      <c r="AER317" s="14"/>
      <c r="AES317" s="14"/>
      <c r="AET317" s="14"/>
      <c r="AEU317" s="14"/>
      <c r="AEV317" s="14"/>
      <c r="AEW317" s="14"/>
      <c r="AEX317" s="14"/>
      <c r="AEY317" s="14"/>
      <c r="AEZ317" s="14"/>
      <c r="AFA317" s="14"/>
      <c r="AFB317" s="14"/>
      <c r="AFC317" s="14"/>
      <c r="AFD317" s="14"/>
      <c r="AFE317" s="14"/>
      <c r="AFF317" s="14"/>
      <c r="AFG317" s="14"/>
      <c r="AFH317" s="14"/>
      <c r="AFI317" s="14"/>
      <c r="AFJ317" s="14"/>
      <c r="AFK317" s="14"/>
      <c r="AFL317" s="14"/>
      <c r="AFM317" s="14"/>
      <c r="AFN317" s="14"/>
      <c r="AFO317" s="14"/>
      <c r="AFP317" s="14"/>
      <c r="AFQ317" s="14"/>
      <c r="AFR317" s="14"/>
      <c r="AFS317" s="14"/>
      <c r="AFT317" s="14"/>
      <c r="AFU317" s="14"/>
      <c r="AFV317" s="14"/>
      <c r="AFW317" s="14"/>
      <c r="AFX317" s="14"/>
      <c r="AFY317" s="14"/>
      <c r="AFZ317" s="14"/>
      <c r="AGA317" s="14"/>
      <c r="AGB317" s="14"/>
      <c r="AGC317" s="14"/>
      <c r="AGD317" s="14"/>
      <c r="AGE317" s="14"/>
      <c r="AGF317" s="14"/>
      <c r="AGG317" s="14"/>
      <c r="AGH317" s="14"/>
      <c r="AGI317" s="14"/>
      <c r="AGJ317" s="14"/>
      <c r="AGK317" s="14"/>
      <c r="AGL317" s="14"/>
      <c r="AGM317" s="14"/>
      <c r="AGN317" s="14"/>
      <c r="AGO317" s="14"/>
      <c r="AGP317" s="14"/>
      <c r="AGQ317" s="14"/>
      <c r="AGR317" s="14"/>
      <c r="AGS317" s="14"/>
      <c r="AGT317" s="14"/>
      <c r="AGU317" s="14"/>
      <c r="AGV317" s="14"/>
      <c r="AGW317" s="14"/>
      <c r="AGX317" s="14"/>
      <c r="AGY317" s="14"/>
      <c r="AGZ317" s="14"/>
      <c r="AHA317" s="14"/>
      <c r="AHB317" s="14"/>
      <c r="AHC317" s="14"/>
      <c r="AHD317" s="14"/>
      <c r="AHE317" s="14"/>
      <c r="AHF317" s="14"/>
      <c r="AHG317" s="14"/>
      <c r="AHH317" s="14"/>
      <c r="AHI317" s="14"/>
      <c r="AHJ317" s="14"/>
      <c r="AHK317" s="14"/>
      <c r="AHL317" s="14"/>
      <c r="AHM317" s="14"/>
      <c r="AHN317" s="14"/>
      <c r="AHO317" s="14"/>
      <c r="AHP317" s="14"/>
      <c r="AHQ317" s="14"/>
      <c r="AHR317" s="14"/>
      <c r="AHS317" s="14"/>
      <c r="AHT317" s="14"/>
      <c r="AHU317" s="14"/>
      <c r="AHV317" s="14"/>
      <c r="AHW317" s="14"/>
      <c r="AHX317" s="14"/>
      <c r="AHY317" s="14"/>
      <c r="AHZ317" s="14"/>
      <c r="AIA317" s="14"/>
      <c r="AIB317" s="14"/>
      <c r="AIC317" s="14"/>
      <c r="AID317" s="14"/>
      <c r="AIE317" s="14"/>
      <c r="AIF317" s="14"/>
      <c r="AIG317" s="14"/>
      <c r="AIH317" s="14"/>
      <c r="AII317" s="14"/>
      <c r="AIJ317" s="14"/>
      <c r="AIK317" s="14"/>
      <c r="AIL317" s="14"/>
      <c r="AIM317" s="14"/>
      <c r="AIN317" s="14"/>
      <c r="AIO317" s="14"/>
      <c r="AIP317" s="14"/>
      <c r="AIQ317" s="14"/>
      <c r="AIR317" s="14"/>
      <c r="AIS317" s="14"/>
      <c r="AIT317" s="14"/>
      <c r="AIU317" s="14"/>
      <c r="AIV317" s="14"/>
      <c r="AIW317" s="14"/>
      <c r="AIX317" s="14"/>
      <c r="AIY317" s="14"/>
      <c r="AIZ317" s="14"/>
      <c r="AJA317" s="14"/>
      <c r="AJB317" s="14"/>
      <c r="AJC317" s="14"/>
      <c r="AJD317" s="14"/>
      <c r="AJE317" s="14"/>
      <c r="AJF317" s="14"/>
      <c r="AJG317" s="14"/>
      <c r="AJH317" s="14"/>
      <c r="AJI317" s="14"/>
      <c r="AJJ317" s="14"/>
      <c r="AJK317" s="14"/>
      <c r="AJL317" s="14"/>
      <c r="AJM317" s="14"/>
      <c r="AJN317" s="14"/>
      <c r="AJO317" s="14"/>
      <c r="AJP317" s="14"/>
      <c r="AJQ317" s="14"/>
      <c r="AJR317" s="14"/>
      <c r="AJS317" s="14"/>
      <c r="AJT317" s="14"/>
      <c r="AJU317" s="14"/>
      <c r="AJV317" s="14"/>
      <c r="AJW317" s="14"/>
      <c r="AJX317" s="14"/>
      <c r="AJY317" s="14"/>
      <c r="AJZ317" s="14"/>
      <c r="AKA317" s="14"/>
      <c r="AKB317" s="14"/>
      <c r="AKC317" s="14"/>
      <c r="AKD317" s="14"/>
      <c r="AKE317" s="14"/>
      <c r="AKF317" s="14"/>
      <c r="AKG317" s="14"/>
      <c r="AKH317" s="14"/>
      <c r="AKI317" s="14"/>
      <c r="AKJ317" s="14"/>
      <c r="AKK317" s="14"/>
      <c r="AKL317" s="14"/>
      <c r="AKM317" s="14"/>
      <c r="AKN317" s="14"/>
      <c r="AKO317" s="14"/>
      <c r="AKP317" s="14"/>
      <c r="AKQ317" s="14"/>
      <c r="AKR317" s="14"/>
      <c r="AKS317" s="14"/>
      <c r="AKT317" s="14"/>
      <c r="AKU317" s="14"/>
      <c r="AKV317" s="14"/>
      <c r="AKW317" s="14"/>
      <c r="AKX317" s="14"/>
      <c r="AKY317" s="14"/>
      <c r="AKZ317" s="14"/>
      <c r="ALA317" s="14"/>
      <c r="ALB317" s="14"/>
      <c r="ALC317" s="14"/>
      <c r="ALD317" s="14"/>
      <c r="ALE317" s="14"/>
      <c r="ALF317" s="14"/>
      <c r="ALG317" s="14"/>
      <c r="ALH317" s="14"/>
      <c r="ALI317" s="14"/>
      <c r="ALJ317" s="14"/>
      <c r="ALK317" s="14"/>
      <c r="ALL317" s="14"/>
      <c r="ALM317" s="14"/>
      <c r="ALN317" s="14"/>
      <c r="ALO317" s="14"/>
      <c r="ALP317" s="14"/>
      <c r="ALQ317" s="14"/>
      <c r="ALR317" s="14"/>
      <c r="ALS317" s="14"/>
      <c r="ALT317" s="14"/>
      <c r="ALU317" s="14"/>
      <c r="ALV317" s="14"/>
      <c r="ALW317" s="14"/>
      <c r="ALX317" s="14"/>
      <c r="ALY317" s="14"/>
      <c r="ALZ317" s="14"/>
      <c r="AMA317" s="14"/>
      <c r="AMB317" s="14"/>
      <c r="AMC317" s="14"/>
      <c r="AMD317" s="14"/>
      <c r="AME317" s="14"/>
      <c r="AMF317" s="14"/>
      <c r="AMG317" s="14"/>
      <c r="AMH317" s="14"/>
      <c r="AMI317" s="14"/>
      <c r="AMJ317" s="14"/>
      <c r="AMK317" s="14"/>
      <c r="AML317" s="14"/>
      <c r="AMM317" s="14"/>
      <c r="AMN317" s="14"/>
      <c r="AMO317" s="14"/>
      <c r="AMP317" s="14"/>
      <c r="AMQ317" s="14"/>
      <c r="AMR317" s="14"/>
      <c r="AMS317" s="14"/>
      <c r="AMT317" s="14"/>
      <c r="AMU317" s="14"/>
      <c r="AMV317" s="14"/>
      <c r="AMW317" s="14"/>
      <c r="AMX317" s="14"/>
      <c r="AMY317" s="14"/>
      <c r="AMZ317" s="14"/>
      <c r="ANA317" s="14"/>
      <c r="ANB317" s="14"/>
      <c r="ANC317" s="14"/>
      <c r="AND317" s="14"/>
      <c r="ANE317" s="14"/>
      <c r="ANF317" s="14"/>
      <c r="ANG317" s="14"/>
      <c r="ANH317" s="14"/>
      <c r="ANI317" s="14"/>
      <c r="ANJ317" s="14"/>
      <c r="ANK317" s="14"/>
      <c r="ANL317" s="14"/>
      <c r="ANM317" s="14"/>
      <c r="ANN317" s="14"/>
      <c r="ANO317" s="14"/>
      <c r="ANP317" s="14"/>
      <c r="ANQ317" s="14"/>
      <c r="ANR317" s="14"/>
      <c r="ANS317" s="14"/>
      <c r="ANT317" s="14"/>
      <c r="ANU317" s="14"/>
      <c r="ANV317" s="14"/>
      <c r="ANW317" s="14"/>
      <c r="ANX317" s="14"/>
      <c r="ANY317" s="14"/>
      <c r="ANZ317" s="14"/>
      <c r="AOA317" s="14"/>
      <c r="AOB317" s="14"/>
      <c r="AOC317" s="14"/>
      <c r="AOD317" s="14"/>
      <c r="AOE317" s="14"/>
      <c r="AOF317" s="14"/>
      <c r="AOG317" s="14"/>
      <c r="AOH317" s="14"/>
      <c r="AOI317" s="14"/>
      <c r="AOJ317" s="14"/>
      <c r="AOK317" s="14"/>
      <c r="AOL317" s="14"/>
      <c r="AOM317" s="14"/>
      <c r="AON317" s="14"/>
      <c r="AOO317" s="14"/>
      <c r="AOP317" s="14"/>
      <c r="AOQ317" s="14"/>
      <c r="AOR317" s="14"/>
      <c r="AOS317" s="14"/>
      <c r="AOT317" s="14"/>
      <c r="AOU317" s="14"/>
      <c r="AOV317" s="14"/>
      <c r="AOW317" s="14"/>
      <c r="AOX317" s="14"/>
      <c r="AOY317" s="14"/>
      <c r="AOZ317" s="14"/>
      <c r="APA317" s="14"/>
      <c r="APB317" s="14"/>
      <c r="APC317" s="14"/>
      <c r="APD317" s="14"/>
      <c r="APE317" s="14"/>
      <c r="APF317" s="14"/>
      <c r="APG317" s="14"/>
      <c r="APH317" s="14"/>
      <c r="API317" s="14"/>
      <c r="APJ317" s="14"/>
      <c r="APK317" s="14"/>
      <c r="APL317" s="14"/>
      <c r="APM317" s="14"/>
      <c r="APN317" s="14"/>
      <c r="APO317" s="14"/>
      <c r="APP317" s="14"/>
      <c r="APQ317" s="14"/>
      <c r="APR317" s="14"/>
      <c r="APS317" s="14"/>
      <c r="APT317" s="14"/>
      <c r="APU317" s="14"/>
      <c r="APV317" s="14"/>
      <c r="APW317" s="14"/>
      <c r="APX317" s="14"/>
      <c r="APY317" s="14"/>
      <c r="APZ317" s="14"/>
      <c r="AQA317" s="14"/>
      <c r="AQB317" s="14"/>
      <c r="AQC317" s="14"/>
      <c r="AQD317" s="14"/>
      <c r="AQE317" s="14"/>
      <c r="AQF317" s="14"/>
      <c r="AQG317" s="14"/>
      <c r="AQH317" s="14"/>
      <c r="AQI317" s="14"/>
      <c r="AQJ317" s="14"/>
      <c r="AQK317" s="14"/>
      <c r="AQL317" s="14"/>
      <c r="AQM317" s="14"/>
      <c r="AQN317" s="14"/>
      <c r="AQO317" s="14"/>
      <c r="AQP317" s="14"/>
      <c r="AQQ317" s="14"/>
      <c r="AQR317" s="14"/>
      <c r="AQS317" s="14"/>
      <c r="AQT317" s="14"/>
      <c r="AQU317" s="14"/>
      <c r="AQV317" s="14"/>
      <c r="AQW317" s="14"/>
      <c r="AQX317" s="14"/>
      <c r="AQY317" s="14"/>
      <c r="AQZ317" s="14"/>
      <c r="ARA317" s="14"/>
      <c r="ARB317" s="14"/>
      <c r="ARC317" s="14"/>
      <c r="ARD317" s="14"/>
      <c r="ARE317" s="14"/>
      <c r="ARF317" s="14"/>
      <c r="ARG317" s="14"/>
      <c r="ARH317" s="14"/>
      <c r="ARI317" s="14"/>
      <c r="ARJ317" s="14"/>
      <c r="ARK317" s="14"/>
      <c r="ARL317" s="14"/>
      <c r="ARM317" s="14"/>
      <c r="ARN317" s="14"/>
      <c r="ARO317" s="14"/>
      <c r="ARP317" s="14"/>
      <c r="ARQ317" s="14"/>
      <c r="ARR317" s="14"/>
      <c r="ARS317" s="14"/>
      <c r="ART317" s="14"/>
      <c r="ARU317" s="14"/>
      <c r="ARV317" s="14"/>
      <c r="ARW317" s="14"/>
      <c r="ARX317" s="14"/>
      <c r="ARY317" s="14"/>
      <c r="ARZ317" s="14"/>
      <c r="ASA317" s="14"/>
      <c r="ASB317" s="14"/>
      <c r="ASC317" s="14"/>
      <c r="ASD317" s="14"/>
      <c r="ASE317" s="14"/>
      <c r="ASF317" s="14"/>
      <c r="ASG317" s="14"/>
      <c r="ASH317" s="14"/>
      <c r="ASI317" s="14"/>
      <c r="ASJ317" s="14"/>
      <c r="ASK317" s="14"/>
      <c r="ASL317" s="14"/>
      <c r="ASM317" s="14"/>
      <c r="ASN317" s="14"/>
      <c r="ASO317" s="14"/>
      <c r="ASP317" s="14"/>
      <c r="ASQ317" s="14"/>
      <c r="ASR317" s="14"/>
      <c r="ASS317" s="14"/>
      <c r="AST317" s="14"/>
      <c r="ASU317" s="14"/>
      <c r="ASV317" s="14"/>
      <c r="ASW317" s="14"/>
      <c r="ASX317" s="14"/>
      <c r="ASY317" s="14"/>
      <c r="ASZ317" s="14"/>
      <c r="ATA317" s="14"/>
      <c r="ATB317" s="14"/>
      <c r="ATC317" s="14"/>
      <c r="ATD317" s="14"/>
    </row>
    <row r="318" spans="63:1200">
      <c r="BK318" s="14" t="str">
        <f t="shared" si="2118"/>
        <v/>
      </c>
      <c r="ABO318" s="14"/>
      <c r="ABP318" s="14"/>
      <c r="ABQ318" s="14"/>
      <c r="ABR318" s="14"/>
      <c r="ABS318" s="14"/>
      <c r="ABT318" s="14"/>
      <c r="ABU318" s="14"/>
      <c r="ABV318" s="14"/>
      <c r="ABW318" s="14"/>
      <c r="ABX318" s="14"/>
      <c r="ABY318" s="14"/>
      <c r="ABZ318" s="14"/>
      <c r="ACA318" s="14"/>
      <c r="ACB318" s="14"/>
      <c r="ACC318" s="14"/>
      <c r="ACD318" s="14"/>
      <c r="ACE318" s="14"/>
      <c r="ACF318" s="14"/>
      <c r="ACG318" s="14"/>
      <c r="ACH318" s="14"/>
      <c r="ACI318" s="14"/>
      <c r="ACJ318" s="14"/>
      <c r="ACK318" s="14"/>
      <c r="ACL318" s="14"/>
      <c r="ACM318" s="14"/>
      <c r="ACN318" s="14"/>
      <c r="ACO318" s="14"/>
      <c r="ACP318" s="14"/>
      <c r="ACQ318" s="14"/>
      <c r="ACR318" s="14"/>
      <c r="ACS318" s="14"/>
      <c r="ACT318" s="14"/>
      <c r="ACU318" s="14"/>
      <c r="ACV318" s="14"/>
      <c r="ACW318" s="14"/>
      <c r="ACX318" s="14"/>
      <c r="ACY318" s="14"/>
      <c r="ACZ318" s="14"/>
      <c r="ADA318" s="14"/>
      <c r="ADB318" s="14"/>
      <c r="ADC318" s="14"/>
      <c r="ADD318" s="14"/>
      <c r="ADE318" s="14"/>
      <c r="ADF318" s="14"/>
      <c r="ADG318" s="14"/>
      <c r="ADH318" s="14"/>
      <c r="ADI318" s="14"/>
      <c r="ADJ318" s="14"/>
      <c r="ADK318" s="14"/>
      <c r="ADL318" s="14"/>
      <c r="ADM318" s="14"/>
      <c r="ADN318" s="14"/>
      <c r="ADO318" s="14"/>
      <c r="ADP318" s="14"/>
      <c r="ADQ318" s="14"/>
      <c r="ADR318" s="14"/>
      <c r="ADS318" s="14"/>
      <c r="ADT318" s="14"/>
      <c r="ADU318" s="14"/>
      <c r="ADV318" s="14"/>
      <c r="ADW318" s="14"/>
      <c r="ADX318" s="14"/>
      <c r="ADY318" s="14"/>
      <c r="ADZ318" s="14"/>
      <c r="AEA318" s="14"/>
      <c r="AEB318" s="14"/>
      <c r="AEC318" s="14"/>
      <c r="AED318" s="14"/>
      <c r="AEE318" s="14"/>
      <c r="AEF318" s="14"/>
      <c r="AEG318" s="14"/>
      <c r="AEH318" s="14"/>
      <c r="AEI318" s="14"/>
      <c r="AEJ318" s="14"/>
      <c r="AEK318" s="14"/>
      <c r="AEL318" s="14"/>
      <c r="AEM318" s="14"/>
      <c r="AEN318" s="14"/>
      <c r="AEO318" s="14"/>
      <c r="AEP318" s="14"/>
      <c r="AEQ318" s="14"/>
      <c r="AER318" s="14"/>
      <c r="AES318" s="14"/>
      <c r="AET318" s="14"/>
      <c r="AEU318" s="14"/>
      <c r="AEV318" s="14"/>
      <c r="AEW318" s="14"/>
      <c r="AEX318" s="14"/>
      <c r="AEY318" s="14"/>
      <c r="AEZ318" s="14"/>
      <c r="AFA318" s="14"/>
      <c r="AFB318" s="14"/>
      <c r="AFC318" s="14"/>
      <c r="AFD318" s="14"/>
      <c r="AFE318" s="14"/>
      <c r="AFF318" s="14"/>
      <c r="AFG318" s="14"/>
      <c r="AFH318" s="14"/>
      <c r="AFI318" s="14"/>
      <c r="AFJ318" s="14"/>
      <c r="AFK318" s="14"/>
      <c r="AFL318" s="14"/>
      <c r="AFM318" s="14"/>
      <c r="AFN318" s="14"/>
      <c r="AFO318" s="14"/>
      <c r="AFP318" s="14"/>
      <c r="AFQ318" s="14"/>
      <c r="AFR318" s="14"/>
      <c r="AFS318" s="14"/>
      <c r="AFT318" s="14"/>
      <c r="AFU318" s="14"/>
      <c r="AFV318" s="14"/>
      <c r="AFW318" s="14"/>
      <c r="AFX318" s="14"/>
      <c r="AFY318" s="14"/>
      <c r="AFZ318" s="14"/>
      <c r="AGA318" s="14"/>
      <c r="AGB318" s="14"/>
      <c r="AGC318" s="14"/>
      <c r="AGD318" s="14"/>
      <c r="AGE318" s="14"/>
      <c r="AGF318" s="14"/>
      <c r="AGG318" s="14"/>
      <c r="AGH318" s="14"/>
      <c r="AGI318" s="14"/>
      <c r="AGJ318" s="14"/>
      <c r="AGK318" s="14"/>
      <c r="AGL318" s="14"/>
      <c r="AGM318" s="14"/>
      <c r="AGN318" s="14"/>
      <c r="AGO318" s="14"/>
      <c r="AGP318" s="14"/>
      <c r="AGQ318" s="14"/>
      <c r="AGR318" s="14"/>
      <c r="AGS318" s="14"/>
      <c r="AGT318" s="14"/>
      <c r="AGU318" s="14"/>
      <c r="AGV318" s="14"/>
      <c r="AGW318" s="14"/>
      <c r="AGX318" s="14"/>
      <c r="AGY318" s="14"/>
      <c r="AGZ318" s="14"/>
      <c r="AHA318" s="14"/>
      <c r="AHB318" s="14"/>
      <c r="AHC318" s="14"/>
      <c r="AHD318" s="14"/>
      <c r="AHE318" s="14"/>
      <c r="AHF318" s="14"/>
      <c r="AHG318" s="14"/>
      <c r="AHH318" s="14"/>
      <c r="AHI318" s="14"/>
      <c r="AHJ318" s="14"/>
      <c r="AHK318" s="14"/>
      <c r="AHL318" s="14"/>
      <c r="AHM318" s="14"/>
      <c r="AHN318" s="14"/>
      <c r="AHO318" s="14"/>
      <c r="AHP318" s="14"/>
      <c r="AHQ318" s="14"/>
      <c r="AHR318" s="14"/>
      <c r="AHS318" s="14"/>
      <c r="AHT318" s="14"/>
      <c r="AHU318" s="14"/>
      <c r="AHV318" s="14"/>
      <c r="AHW318" s="14"/>
      <c r="AHX318" s="14"/>
      <c r="AHY318" s="14"/>
      <c r="AHZ318" s="14"/>
      <c r="AIA318" s="14"/>
      <c r="AIB318" s="14"/>
      <c r="AIC318" s="14"/>
      <c r="AID318" s="14"/>
      <c r="AIE318" s="14"/>
      <c r="AIF318" s="14"/>
      <c r="AIG318" s="14"/>
      <c r="AIH318" s="14"/>
      <c r="AII318" s="14"/>
      <c r="AIJ318" s="14"/>
      <c r="AIK318" s="14"/>
      <c r="AIL318" s="14"/>
      <c r="AIM318" s="14"/>
      <c r="AIN318" s="14"/>
      <c r="AIO318" s="14"/>
      <c r="AIP318" s="14"/>
      <c r="AIQ318" s="14"/>
      <c r="AIR318" s="14"/>
      <c r="AIS318" s="14"/>
      <c r="AIT318" s="14"/>
      <c r="AIU318" s="14"/>
      <c r="AIV318" s="14"/>
      <c r="AIW318" s="14"/>
      <c r="AIX318" s="14"/>
      <c r="AIY318" s="14"/>
      <c r="AIZ318" s="14"/>
      <c r="AJA318" s="14"/>
      <c r="AJB318" s="14"/>
      <c r="AJC318" s="14"/>
      <c r="AJD318" s="14"/>
      <c r="AJE318" s="14"/>
      <c r="AJF318" s="14"/>
      <c r="AJG318" s="14"/>
      <c r="AJH318" s="14"/>
      <c r="AJI318" s="14"/>
      <c r="AJJ318" s="14"/>
      <c r="AJK318" s="14"/>
      <c r="AJL318" s="14"/>
      <c r="AJM318" s="14"/>
      <c r="AJN318" s="14"/>
      <c r="AJO318" s="14"/>
      <c r="AJP318" s="14"/>
      <c r="AJQ318" s="14"/>
      <c r="AJR318" s="14"/>
      <c r="AJS318" s="14"/>
      <c r="AJT318" s="14"/>
      <c r="AJU318" s="14"/>
      <c r="AJV318" s="14"/>
      <c r="AJW318" s="14"/>
      <c r="AJX318" s="14"/>
      <c r="AJY318" s="14"/>
      <c r="AJZ318" s="14"/>
      <c r="AKA318" s="14"/>
      <c r="AKB318" s="14"/>
      <c r="AKC318" s="14"/>
      <c r="AKD318" s="14"/>
      <c r="AKE318" s="14"/>
      <c r="AKF318" s="14"/>
      <c r="AKG318" s="14"/>
      <c r="AKH318" s="14"/>
      <c r="AKI318" s="14"/>
      <c r="AKJ318" s="14"/>
      <c r="AKK318" s="14"/>
      <c r="AKL318" s="14"/>
      <c r="AKM318" s="14"/>
      <c r="AKN318" s="14"/>
      <c r="AKO318" s="14"/>
      <c r="AKP318" s="14"/>
      <c r="AKQ318" s="14"/>
      <c r="AKR318" s="14"/>
      <c r="AKS318" s="14"/>
      <c r="AKT318" s="14"/>
      <c r="AKU318" s="14"/>
      <c r="AKV318" s="14"/>
      <c r="AKW318" s="14"/>
      <c r="AKX318" s="14"/>
      <c r="AKY318" s="14"/>
      <c r="AKZ318" s="14"/>
      <c r="ALA318" s="14"/>
      <c r="ALB318" s="14"/>
      <c r="ALC318" s="14"/>
      <c r="ALD318" s="14"/>
      <c r="ALE318" s="14"/>
      <c r="ALF318" s="14"/>
      <c r="ALG318" s="14"/>
      <c r="ALH318" s="14"/>
      <c r="ALI318" s="14"/>
      <c r="ALJ318" s="14"/>
      <c r="ALK318" s="14"/>
      <c r="ALL318" s="14"/>
      <c r="ALM318" s="14"/>
      <c r="ALN318" s="14"/>
      <c r="ALO318" s="14"/>
      <c r="ALP318" s="14"/>
      <c r="ALQ318" s="14"/>
      <c r="ALR318" s="14"/>
      <c r="ALS318" s="14"/>
      <c r="ALT318" s="14"/>
      <c r="ALU318" s="14"/>
      <c r="ALV318" s="14"/>
      <c r="ALW318" s="14"/>
      <c r="ALX318" s="14"/>
      <c r="ALY318" s="14"/>
      <c r="ALZ318" s="14"/>
      <c r="AMA318" s="14"/>
      <c r="AMB318" s="14"/>
      <c r="AMC318" s="14"/>
      <c r="AMD318" s="14"/>
      <c r="AME318" s="14"/>
      <c r="AMF318" s="14"/>
      <c r="AMG318" s="14"/>
      <c r="AMH318" s="14"/>
      <c r="AMI318" s="14"/>
      <c r="AMJ318" s="14"/>
      <c r="AMK318" s="14"/>
      <c r="AML318" s="14"/>
      <c r="AMM318" s="14"/>
      <c r="AMN318" s="14"/>
      <c r="AMO318" s="14"/>
      <c r="AMP318" s="14"/>
      <c r="AMQ318" s="14"/>
      <c r="AMR318" s="14"/>
      <c r="AMS318" s="14"/>
      <c r="AMT318" s="14"/>
      <c r="AMU318" s="14"/>
      <c r="AMV318" s="14"/>
      <c r="AMW318" s="14"/>
      <c r="AMX318" s="14"/>
      <c r="AMY318" s="14"/>
      <c r="AMZ318" s="14"/>
      <c r="ANA318" s="14"/>
      <c r="ANB318" s="14"/>
      <c r="ANC318" s="14"/>
      <c r="AND318" s="14"/>
      <c r="ANE318" s="14"/>
      <c r="ANF318" s="14"/>
      <c r="ANG318" s="14"/>
      <c r="ANH318" s="14"/>
      <c r="ANI318" s="14"/>
      <c r="ANJ318" s="14"/>
      <c r="ANK318" s="14"/>
      <c r="ANL318" s="14"/>
      <c r="ANM318" s="14"/>
      <c r="ANN318" s="14"/>
      <c r="ANO318" s="14"/>
      <c r="ANP318" s="14"/>
      <c r="ANQ318" s="14"/>
      <c r="ANR318" s="14"/>
      <c r="ANS318" s="14"/>
      <c r="ANT318" s="14"/>
      <c r="ANU318" s="14"/>
      <c r="ANV318" s="14"/>
      <c r="ANW318" s="14"/>
      <c r="ANX318" s="14"/>
      <c r="ANY318" s="14"/>
      <c r="ANZ318" s="14"/>
      <c r="AOA318" s="14"/>
      <c r="AOB318" s="14"/>
      <c r="AOC318" s="14"/>
      <c r="AOD318" s="14"/>
      <c r="AOE318" s="14"/>
      <c r="AOF318" s="14"/>
      <c r="AOG318" s="14"/>
      <c r="AOH318" s="14"/>
      <c r="AOI318" s="14"/>
      <c r="AOJ318" s="14"/>
      <c r="AOK318" s="14"/>
      <c r="AOL318" s="14"/>
      <c r="AOM318" s="14"/>
      <c r="AON318" s="14"/>
      <c r="AOO318" s="14"/>
      <c r="AOP318" s="14"/>
      <c r="AOQ318" s="14"/>
      <c r="AOR318" s="14"/>
      <c r="AOS318" s="14"/>
      <c r="AOT318" s="14"/>
      <c r="AOU318" s="14"/>
      <c r="AOV318" s="14"/>
      <c r="AOW318" s="14"/>
      <c r="AOX318" s="14"/>
      <c r="AOY318" s="14"/>
      <c r="AOZ318" s="14"/>
      <c r="APA318" s="14"/>
      <c r="APB318" s="14"/>
      <c r="APC318" s="14"/>
      <c r="APD318" s="14"/>
      <c r="APE318" s="14"/>
      <c r="APF318" s="14"/>
      <c r="APG318" s="14"/>
      <c r="APH318" s="14"/>
      <c r="API318" s="14"/>
      <c r="APJ318" s="14"/>
      <c r="APK318" s="14"/>
      <c r="APL318" s="14"/>
      <c r="APM318" s="14"/>
      <c r="APN318" s="14"/>
      <c r="APO318" s="14"/>
      <c r="APP318" s="14"/>
      <c r="APQ318" s="14"/>
      <c r="APR318" s="14"/>
      <c r="APS318" s="14"/>
      <c r="APT318" s="14"/>
      <c r="APU318" s="14"/>
      <c r="APV318" s="14"/>
      <c r="APW318" s="14"/>
      <c r="APX318" s="14"/>
      <c r="APY318" s="14"/>
      <c r="APZ318" s="14"/>
      <c r="AQA318" s="14"/>
      <c r="AQB318" s="14"/>
      <c r="AQC318" s="14"/>
      <c r="AQD318" s="14"/>
      <c r="AQE318" s="14"/>
      <c r="AQF318" s="14"/>
      <c r="AQG318" s="14"/>
      <c r="AQH318" s="14"/>
      <c r="AQI318" s="14"/>
      <c r="AQJ318" s="14"/>
      <c r="AQK318" s="14"/>
      <c r="AQL318" s="14"/>
      <c r="AQM318" s="14"/>
      <c r="AQN318" s="14"/>
      <c r="AQO318" s="14"/>
      <c r="AQP318" s="14"/>
      <c r="AQQ318" s="14"/>
      <c r="AQR318" s="14"/>
      <c r="AQS318" s="14"/>
      <c r="AQT318" s="14"/>
      <c r="AQU318" s="14"/>
      <c r="AQV318" s="14"/>
      <c r="AQW318" s="14"/>
      <c r="AQX318" s="14"/>
      <c r="AQY318" s="14"/>
      <c r="AQZ318" s="14"/>
      <c r="ARA318" s="14"/>
      <c r="ARB318" s="14"/>
      <c r="ARC318" s="14"/>
      <c r="ARD318" s="14"/>
      <c r="ARE318" s="14"/>
      <c r="ARF318" s="14"/>
      <c r="ARG318" s="14"/>
      <c r="ARH318" s="14"/>
      <c r="ARI318" s="14"/>
      <c r="ARJ318" s="14"/>
      <c r="ARK318" s="14"/>
      <c r="ARL318" s="14"/>
      <c r="ARM318" s="14"/>
      <c r="ARN318" s="14"/>
      <c r="ARO318" s="14"/>
      <c r="ARP318" s="14"/>
      <c r="ARQ318" s="14"/>
      <c r="ARR318" s="14"/>
      <c r="ARS318" s="14"/>
      <c r="ART318" s="14"/>
      <c r="ARU318" s="14"/>
      <c r="ARV318" s="14"/>
      <c r="ARW318" s="14"/>
      <c r="ARX318" s="14"/>
      <c r="ARY318" s="14"/>
      <c r="ARZ318" s="14"/>
      <c r="ASA318" s="14"/>
      <c r="ASB318" s="14"/>
      <c r="ASC318" s="14"/>
      <c r="ASD318" s="14"/>
      <c r="ASE318" s="14"/>
      <c r="ASF318" s="14"/>
      <c r="ASG318" s="14"/>
      <c r="ASH318" s="14"/>
      <c r="ASI318" s="14"/>
      <c r="ASJ318" s="14"/>
      <c r="ASK318" s="14"/>
      <c r="ASL318" s="14"/>
      <c r="ASM318" s="14"/>
      <c r="ASN318" s="14"/>
      <c r="ASO318" s="14"/>
      <c r="ASP318" s="14"/>
      <c r="ASQ318" s="14"/>
      <c r="ASR318" s="14"/>
      <c r="ASS318" s="14"/>
      <c r="AST318" s="14"/>
      <c r="ASU318" s="14"/>
      <c r="ASV318" s="14"/>
      <c r="ASW318" s="14"/>
      <c r="ASX318" s="14"/>
      <c r="ASY318" s="14"/>
      <c r="ASZ318" s="14"/>
      <c r="ATA318" s="14"/>
      <c r="ATB318" s="14"/>
      <c r="ATC318" s="14"/>
      <c r="ATD318" s="14"/>
    </row>
    <row r="319" spans="63:1200">
      <c r="BK319" s="14" t="str">
        <f t="shared" si="2118"/>
        <v/>
      </c>
      <c r="ABO319" s="14"/>
      <c r="ABP319" s="14"/>
      <c r="ABQ319" s="14"/>
      <c r="ABR319" s="14"/>
      <c r="ABS319" s="14"/>
      <c r="ABT319" s="14"/>
      <c r="ABU319" s="14"/>
      <c r="ABV319" s="14"/>
      <c r="ABW319" s="14"/>
      <c r="ABX319" s="14"/>
      <c r="ABY319" s="14"/>
      <c r="ABZ319" s="14"/>
      <c r="ACA319" s="14"/>
      <c r="ACB319" s="14"/>
      <c r="ACC319" s="14"/>
      <c r="ACD319" s="14"/>
      <c r="ACE319" s="14"/>
      <c r="ACF319" s="14"/>
      <c r="ACG319" s="14"/>
      <c r="ACH319" s="14"/>
      <c r="ACI319" s="14"/>
      <c r="ACJ319" s="14"/>
      <c r="ACK319" s="14"/>
      <c r="ACL319" s="14"/>
      <c r="ACM319" s="14"/>
      <c r="ACN319" s="14"/>
      <c r="ACO319" s="14"/>
      <c r="ACP319" s="14"/>
      <c r="ACQ319" s="14"/>
      <c r="ACR319" s="14"/>
      <c r="ACS319" s="14"/>
      <c r="ACT319" s="14"/>
      <c r="ACU319" s="14"/>
      <c r="ACV319" s="14"/>
      <c r="ACW319" s="14"/>
      <c r="ACX319" s="14"/>
      <c r="ACY319" s="14"/>
      <c r="ACZ319" s="14"/>
      <c r="ADA319" s="14"/>
      <c r="ADB319" s="14"/>
      <c r="ADC319" s="14"/>
      <c r="ADD319" s="14"/>
      <c r="ADE319" s="14"/>
      <c r="ADF319" s="14"/>
      <c r="ADG319" s="14"/>
      <c r="ADH319" s="14"/>
      <c r="ADI319" s="14"/>
      <c r="ADJ319" s="14"/>
      <c r="ADK319" s="14"/>
      <c r="ADL319" s="14"/>
      <c r="ADM319" s="14"/>
      <c r="ADN319" s="14"/>
      <c r="ADO319" s="14"/>
      <c r="ADP319" s="14"/>
      <c r="ADQ319" s="14"/>
      <c r="ADR319" s="14"/>
      <c r="ADS319" s="14"/>
      <c r="ADT319" s="14"/>
      <c r="ADU319" s="14"/>
      <c r="ADV319" s="14"/>
      <c r="ADW319" s="14"/>
      <c r="ADX319" s="14"/>
      <c r="ADY319" s="14"/>
      <c r="ADZ319" s="14"/>
      <c r="AEA319" s="14"/>
      <c r="AEB319" s="14"/>
      <c r="AEC319" s="14"/>
      <c r="AED319" s="14"/>
      <c r="AEE319" s="14"/>
      <c r="AEF319" s="14"/>
      <c r="AEG319" s="14"/>
      <c r="AEH319" s="14"/>
      <c r="AEI319" s="14"/>
      <c r="AEJ319" s="14"/>
      <c r="AEK319" s="14"/>
      <c r="AEL319" s="14"/>
      <c r="AEM319" s="14"/>
      <c r="AEN319" s="14"/>
      <c r="AEO319" s="14"/>
      <c r="AEP319" s="14"/>
      <c r="AEQ319" s="14"/>
      <c r="AER319" s="14"/>
      <c r="AES319" s="14"/>
      <c r="AET319" s="14"/>
      <c r="AEU319" s="14"/>
      <c r="AEV319" s="14"/>
      <c r="AEW319" s="14"/>
      <c r="AEX319" s="14"/>
      <c r="AEY319" s="14"/>
      <c r="AEZ319" s="14"/>
      <c r="AFA319" s="14"/>
      <c r="AFB319" s="14"/>
      <c r="AFC319" s="14"/>
      <c r="AFD319" s="14"/>
      <c r="AFE319" s="14"/>
      <c r="AFF319" s="14"/>
      <c r="AFG319" s="14"/>
      <c r="AFH319" s="14"/>
      <c r="AFI319" s="14"/>
      <c r="AFJ319" s="14"/>
      <c r="AFK319" s="14"/>
      <c r="AFL319" s="14"/>
      <c r="AFM319" s="14"/>
      <c r="AFN319" s="14"/>
      <c r="AFO319" s="14"/>
      <c r="AFP319" s="14"/>
      <c r="AFQ319" s="14"/>
      <c r="AFR319" s="14"/>
      <c r="AFS319" s="14"/>
      <c r="AFT319" s="14"/>
      <c r="AFU319" s="14"/>
      <c r="AFV319" s="14"/>
      <c r="AFW319" s="14"/>
      <c r="AFX319" s="14"/>
      <c r="AFY319" s="14"/>
      <c r="AFZ319" s="14"/>
      <c r="AGA319" s="14"/>
      <c r="AGB319" s="14"/>
      <c r="AGC319" s="14"/>
      <c r="AGD319" s="14"/>
      <c r="AGE319" s="14"/>
      <c r="AGF319" s="14"/>
      <c r="AGG319" s="14"/>
      <c r="AGH319" s="14"/>
      <c r="AGI319" s="14"/>
      <c r="AGJ319" s="14"/>
      <c r="AGK319" s="14"/>
      <c r="AGL319" s="14"/>
      <c r="AGM319" s="14"/>
      <c r="AGN319" s="14"/>
      <c r="AGO319" s="14"/>
      <c r="AGP319" s="14"/>
      <c r="AGQ319" s="14"/>
      <c r="AGR319" s="14"/>
      <c r="AGS319" s="14"/>
      <c r="AGT319" s="14"/>
      <c r="AGU319" s="14"/>
      <c r="AGV319" s="14"/>
      <c r="AGW319" s="14"/>
      <c r="AGX319" s="14"/>
      <c r="AGY319" s="14"/>
      <c r="AGZ319" s="14"/>
      <c r="AHA319" s="14"/>
      <c r="AHB319" s="14"/>
      <c r="AHC319" s="14"/>
      <c r="AHD319" s="14"/>
      <c r="AHE319" s="14"/>
      <c r="AHF319" s="14"/>
      <c r="AHG319" s="14"/>
      <c r="AHH319" s="14"/>
      <c r="AHI319" s="14"/>
      <c r="AHJ319" s="14"/>
      <c r="AHK319" s="14"/>
      <c r="AHL319" s="14"/>
      <c r="AHM319" s="14"/>
      <c r="AHN319" s="14"/>
      <c r="AHO319" s="14"/>
      <c r="AHP319" s="14"/>
      <c r="AHQ319" s="14"/>
      <c r="AHR319" s="14"/>
      <c r="AHS319" s="14"/>
      <c r="AHT319" s="14"/>
      <c r="AHU319" s="14"/>
      <c r="AHV319" s="14"/>
      <c r="AHW319" s="14"/>
      <c r="AHX319" s="14"/>
      <c r="AHY319" s="14"/>
      <c r="AHZ319" s="14"/>
      <c r="AIA319" s="14"/>
      <c r="AIB319" s="14"/>
      <c r="AIC319" s="14"/>
      <c r="AID319" s="14"/>
      <c r="AIE319" s="14"/>
      <c r="AIF319" s="14"/>
      <c r="AIG319" s="14"/>
      <c r="AIH319" s="14"/>
      <c r="AII319" s="14"/>
      <c r="AIJ319" s="14"/>
      <c r="AIK319" s="14"/>
      <c r="AIL319" s="14"/>
      <c r="AIM319" s="14"/>
      <c r="AIN319" s="14"/>
      <c r="AIO319" s="14"/>
      <c r="AIP319" s="14"/>
      <c r="AIQ319" s="14"/>
      <c r="AIR319" s="14"/>
      <c r="AIS319" s="14"/>
      <c r="AIT319" s="14"/>
      <c r="AIU319" s="14"/>
      <c r="AIV319" s="14"/>
      <c r="AIW319" s="14"/>
      <c r="AIX319" s="14"/>
      <c r="AIY319" s="14"/>
      <c r="AIZ319" s="14"/>
      <c r="AJA319" s="14"/>
      <c r="AJB319" s="14"/>
      <c r="AJC319" s="14"/>
      <c r="AJD319" s="14"/>
      <c r="AJE319" s="14"/>
      <c r="AJF319" s="14"/>
      <c r="AJG319" s="14"/>
      <c r="AJH319" s="14"/>
      <c r="AJI319" s="14"/>
      <c r="AJJ319" s="14"/>
      <c r="AJK319" s="14"/>
      <c r="AJL319" s="14"/>
      <c r="AJM319" s="14"/>
      <c r="AJN319" s="14"/>
      <c r="AJO319" s="14"/>
      <c r="AJP319" s="14"/>
      <c r="AJQ319" s="14"/>
      <c r="AJR319" s="14"/>
      <c r="AJS319" s="14"/>
      <c r="AJT319" s="14"/>
      <c r="AJU319" s="14"/>
      <c r="AJV319" s="14"/>
      <c r="AJW319" s="14"/>
      <c r="AJX319" s="14"/>
      <c r="AJY319" s="14"/>
      <c r="AJZ319" s="14"/>
      <c r="AKA319" s="14"/>
      <c r="AKB319" s="14"/>
      <c r="AKC319" s="14"/>
      <c r="AKD319" s="14"/>
      <c r="AKE319" s="14"/>
      <c r="AKF319" s="14"/>
      <c r="AKG319" s="14"/>
      <c r="AKH319" s="14"/>
      <c r="AKI319" s="14"/>
      <c r="AKJ319" s="14"/>
      <c r="AKK319" s="14"/>
      <c r="AKL319" s="14"/>
      <c r="AKM319" s="14"/>
      <c r="AKN319" s="14"/>
      <c r="AKO319" s="14"/>
      <c r="AKP319" s="14"/>
      <c r="AKQ319" s="14"/>
      <c r="AKR319" s="14"/>
      <c r="AKS319" s="14"/>
      <c r="AKT319" s="14"/>
      <c r="AKU319" s="14"/>
      <c r="AKV319" s="14"/>
      <c r="AKW319" s="14"/>
      <c r="AKX319" s="14"/>
      <c r="AKY319" s="14"/>
      <c r="AKZ319" s="14"/>
      <c r="ALA319" s="14"/>
      <c r="ALB319" s="14"/>
      <c r="ALC319" s="14"/>
      <c r="ALD319" s="14"/>
      <c r="ALE319" s="14"/>
      <c r="ALF319" s="14"/>
      <c r="ALG319" s="14"/>
      <c r="ALH319" s="14"/>
      <c r="ALI319" s="14"/>
      <c r="ALJ319" s="14"/>
      <c r="ALK319" s="14"/>
      <c r="ALL319" s="14"/>
      <c r="ALM319" s="14"/>
      <c r="ALN319" s="14"/>
      <c r="ALO319" s="14"/>
      <c r="ALP319" s="14"/>
      <c r="ALQ319" s="14"/>
      <c r="ALR319" s="14"/>
      <c r="ALS319" s="14"/>
      <c r="ALT319" s="14"/>
      <c r="ALU319" s="14"/>
      <c r="ALV319" s="14"/>
      <c r="ALW319" s="14"/>
      <c r="ALX319" s="14"/>
      <c r="ALY319" s="14"/>
      <c r="ALZ319" s="14"/>
      <c r="AMA319" s="14"/>
      <c r="AMB319" s="14"/>
      <c r="AMC319" s="14"/>
      <c r="AMD319" s="14"/>
      <c r="AME319" s="14"/>
      <c r="AMF319" s="14"/>
      <c r="AMG319" s="14"/>
      <c r="AMH319" s="14"/>
      <c r="AMI319" s="14"/>
      <c r="AMJ319" s="14"/>
      <c r="AMK319" s="14"/>
      <c r="AML319" s="14"/>
      <c r="AMM319" s="14"/>
      <c r="AMN319" s="14"/>
      <c r="AMO319" s="14"/>
      <c r="AMP319" s="14"/>
      <c r="AMQ319" s="14"/>
      <c r="AMR319" s="14"/>
      <c r="AMS319" s="14"/>
      <c r="AMT319" s="14"/>
      <c r="AMU319" s="14"/>
      <c r="AMV319" s="14"/>
      <c r="AMW319" s="14"/>
      <c r="AMX319" s="14"/>
      <c r="AMY319" s="14"/>
      <c r="AMZ319" s="14"/>
      <c r="ANA319" s="14"/>
      <c r="ANB319" s="14"/>
      <c r="ANC319" s="14"/>
      <c r="AND319" s="14"/>
      <c r="ANE319" s="14"/>
      <c r="ANF319" s="14"/>
      <c r="ANG319" s="14"/>
      <c r="ANH319" s="14"/>
      <c r="ANI319" s="14"/>
      <c r="ANJ319" s="14"/>
      <c r="ANK319" s="14"/>
      <c r="ANL319" s="14"/>
      <c r="ANM319" s="14"/>
      <c r="ANN319" s="14"/>
      <c r="ANO319" s="14"/>
      <c r="ANP319" s="14"/>
      <c r="ANQ319" s="14"/>
      <c r="ANR319" s="14"/>
      <c r="ANS319" s="14"/>
      <c r="ANT319" s="14"/>
      <c r="ANU319" s="14"/>
      <c r="ANV319" s="14"/>
      <c r="ANW319" s="14"/>
      <c r="ANX319" s="14"/>
      <c r="ANY319" s="14"/>
      <c r="ANZ319" s="14"/>
      <c r="AOA319" s="14"/>
      <c r="AOB319" s="14"/>
      <c r="AOC319" s="14"/>
      <c r="AOD319" s="14"/>
      <c r="AOE319" s="14"/>
      <c r="AOF319" s="14"/>
      <c r="AOG319" s="14"/>
      <c r="AOH319" s="14"/>
      <c r="AOI319" s="14"/>
      <c r="AOJ319" s="14"/>
      <c r="AOK319" s="14"/>
      <c r="AOL319" s="14"/>
      <c r="AOM319" s="14"/>
      <c r="AON319" s="14"/>
      <c r="AOO319" s="14"/>
      <c r="AOP319" s="14"/>
      <c r="AOQ319" s="14"/>
      <c r="AOR319" s="14"/>
      <c r="AOS319" s="14"/>
      <c r="AOT319" s="14"/>
      <c r="AOU319" s="14"/>
      <c r="AOV319" s="14"/>
      <c r="AOW319" s="14"/>
      <c r="AOX319" s="14"/>
      <c r="AOY319" s="14"/>
      <c r="AOZ319" s="14"/>
      <c r="APA319" s="14"/>
      <c r="APB319" s="14"/>
      <c r="APC319" s="14"/>
      <c r="APD319" s="14"/>
      <c r="APE319" s="14"/>
      <c r="APF319" s="14"/>
      <c r="APG319" s="14"/>
      <c r="APH319" s="14"/>
      <c r="API319" s="14"/>
      <c r="APJ319" s="14"/>
      <c r="APK319" s="14"/>
      <c r="APL319" s="14"/>
      <c r="APM319" s="14"/>
      <c r="APN319" s="14"/>
      <c r="APO319" s="14"/>
      <c r="APP319" s="14"/>
      <c r="APQ319" s="14"/>
      <c r="APR319" s="14"/>
      <c r="APS319" s="14"/>
      <c r="APT319" s="14"/>
      <c r="APU319" s="14"/>
      <c r="APV319" s="14"/>
      <c r="APW319" s="14"/>
      <c r="APX319" s="14"/>
      <c r="APY319" s="14"/>
      <c r="APZ319" s="14"/>
      <c r="AQA319" s="14"/>
      <c r="AQB319" s="14"/>
      <c r="AQC319" s="14"/>
      <c r="AQD319" s="14"/>
      <c r="AQE319" s="14"/>
      <c r="AQF319" s="14"/>
      <c r="AQG319" s="14"/>
      <c r="AQH319" s="14"/>
      <c r="AQI319" s="14"/>
      <c r="AQJ319" s="14"/>
      <c r="AQK319" s="14"/>
      <c r="AQL319" s="14"/>
      <c r="AQM319" s="14"/>
      <c r="AQN319" s="14"/>
      <c r="AQO319" s="14"/>
      <c r="AQP319" s="14"/>
      <c r="AQQ319" s="14"/>
      <c r="AQR319" s="14"/>
      <c r="AQS319" s="14"/>
      <c r="AQT319" s="14"/>
      <c r="AQU319" s="14"/>
      <c r="AQV319" s="14"/>
      <c r="AQW319" s="14"/>
      <c r="AQX319" s="14"/>
      <c r="AQY319" s="14"/>
      <c r="AQZ319" s="14"/>
      <c r="ARA319" s="14"/>
      <c r="ARB319" s="14"/>
      <c r="ARC319" s="14"/>
      <c r="ARD319" s="14"/>
      <c r="ARE319" s="14"/>
      <c r="ARF319" s="14"/>
      <c r="ARG319" s="14"/>
      <c r="ARH319" s="14"/>
      <c r="ARI319" s="14"/>
      <c r="ARJ319" s="14"/>
      <c r="ARK319" s="14"/>
      <c r="ARL319" s="14"/>
      <c r="ARM319" s="14"/>
      <c r="ARN319" s="14"/>
      <c r="ARO319" s="14"/>
      <c r="ARP319" s="14"/>
      <c r="ARQ319" s="14"/>
      <c r="ARR319" s="14"/>
      <c r="ARS319" s="14"/>
      <c r="ART319" s="14"/>
      <c r="ARU319" s="14"/>
      <c r="ARV319" s="14"/>
      <c r="ARW319" s="14"/>
      <c r="ARX319" s="14"/>
      <c r="ARY319" s="14"/>
      <c r="ARZ319" s="14"/>
      <c r="ASA319" s="14"/>
      <c r="ASB319" s="14"/>
      <c r="ASC319" s="14"/>
      <c r="ASD319" s="14"/>
      <c r="ASE319" s="14"/>
      <c r="ASF319" s="14"/>
      <c r="ASG319" s="14"/>
      <c r="ASH319" s="14"/>
      <c r="ASI319" s="14"/>
      <c r="ASJ319" s="14"/>
      <c r="ASK319" s="14"/>
      <c r="ASL319" s="14"/>
      <c r="ASM319" s="14"/>
      <c r="ASN319" s="14"/>
      <c r="ASO319" s="14"/>
      <c r="ASP319" s="14"/>
      <c r="ASQ319" s="14"/>
      <c r="ASR319" s="14"/>
      <c r="ASS319" s="14"/>
      <c r="AST319" s="14"/>
      <c r="ASU319" s="14"/>
      <c r="ASV319" s="14"/>
      <c r="ASW319" s="14"/>
      <c r="ASX319" s="14"/>
      <c r="ASY319" s="14"/>
      <c r="ASZ319" s="14"/>
      <c r="ATA319" s="14"/>
      <c r="ATB319" s="14"/>
      <c r="ATC319" s="14"/>
      <c r="ATD319" s="14"/>
    </row>
    <row r="320" spans="63:1200">
      <c r="BK320" s="14" t="str">
        <f t="shared" si="2118"/>
        <v/>
      </c>
      <c r="ABO320" s="14"/>
      <c r="ABP320" s="14"/>
      <c r="ABQ320" s="14"/>
      <c r="ABR320" s="14"/>
      <c r="ABS320" s="14"/>
      <c r="ABT320" s="14"/>
      <c r="ABU320" s="14"/>
      <c r="ABV320" s="14"/>
      <c r="ABW320" s="14"/>
      <c r="ABX320" s="14"/>
      <c r="ABY320" s="14"/>
      <c r="ABZ320" s="14"/>
      <c r="ACA320" s="14"/>
      <c r="ACB320" s="14"/>
      <c r="ACC320" s="14"/>
      <c r="ACD320" s="14"/>
      <c r="ACE320" s="14"/>
      <c r="ACF320" s="14"/>
      <c r="ACG320" s="14"/>
      <c r="ACH320" s="14"/>
      <c r="ACI320" s="14"/>
      <c r="ACJ320" s="14"/>
      <c r="ACK320" s="14"/>
      <c r="ACL320" s="14"/>
      <c r="ACM320" s="14"/>
      <c r="ACN320" s="14"/>
      <c r="ACO320" s="14"/>
      <c r="ACP320" s="14"/>
      <c r="ACQ320" s="14"/>
      <c r="ACR320" s="14"/>
      <c r="ACS320" s="14"/>
      <c r="ACT320" s="14"/>
      <c r="ACU320" s="14"/>
      <c r="ACV320" s="14"/>
      <c r="ACW320" s="14"/>
      <c r="ACX320" s="14"/>
      <c r="ACY320" s="14"/>
      <c r="ACZ320" s="14"/>
      <c r="ADA320" s="14"/>
      <c r="ADB320" s="14"/>
      <c r="ADC320" s="14"/>
      <c r="ADD320" s="14"/>
      <c r="ADE320" s="14"/>
      <c r="ADF320" s="14"/>
      <c r="ADG320" s="14"/>
      <c r="ADH320" s="14"/>
      <c r="ADI320" s="14"/>
      <c r="ADJ320" s="14"/>
      <c r="ADK320" s="14"/>
      <c r="ADL320" s="14"/>
      <c r="ADM320" s="14"/>
      <c r="ADN320" s="14"/>
      <c r="ADO320" s="14"/>
      <c r="ADP320" s="14"/>
      <c r="ADQ320" s="14"/>
      <c r="ADR320" s="14"/>
      <c r="ADS320" s="14"/>
      <c r="ADT320" s="14"/>
      <c r="ADU320" s="14"/>
      <c r="ADV320" s="14"/>
      <c r="ADW320" s="14"/>
      <c r="ADX320" s="14"/>
      <c r="ADY320" s="14"/>
      <c r="ADZ320" s="14"/>
      <c r="AEA320" s="14"/>
      <c r="AEB320" s="14"/>
      <c r="AEC320" s="14"/>
      <c r="AED320" s="14"/>
      <c r="AEE320" s="14"/>
      <c r="AEF320" s="14"/>
      <c r="AEG320" s="14"/>
      <c r="AEH320" s="14"/>
      <c r="AEI320" s="14"/>
      <c r="AEJ320" s="14"/>
      <c r="AEK320" s="14"/>
      <c r="AEL320" s="14"/>
      <c r="AEM320" s="14"/>
      <c r="AEN320" s="14"/>
      <c r="AEO320" s="14"/>
      <c r="AEP320" s="14"/>
      <c r="AEQ320" s="14"/>
      <c r="AER320" s="14"/>
      <c r="AES320" s="14"/>
      <c r="AET320" s="14"/>
      <c r="AEU320" s="14"/>
      <c r="AEV320" s="14"/>
      <c r="AEW320" s="14"/>
      <c r="AEX320" s="14"/>
      <c r="AEY320" s="14"/>
      <c r="AEZ320" s="14"/>
      <c r="AFA320" s="14"/>
      <c r="AFB320" s="14"/>
      <c r="AFC320" s="14"/>
      <c r="AFD320" s="14"/>
      <c r="AFE320" s="14"/>
      <c r="AFF320" s="14"/>
      <c r="AFG320" s="14"/>
      <c r="AFH320" s="14"/>
      <c r="AFI320" s="14"/>
      <c r="AFJ320" s="14"/>
      <c r="AFK320" s="14"/>
      <c r="AFL320" s="14"/>
      <c r="AFM320" s="14"/>
      <c r="AFN320" s="14"/>
      <c r="AFO320" s="14"/>
      <c r="AFP320" s="14"/>
      <c r="AFQ320" s="14"/>
      <c r="AFR320" s="14"/>
      <c r="AFS320" s="14"/>
      <c r="AFT320" s="14"/>
      <c r="AFU320" s="14"/>
      <c r="AFV320" s="14"/>
      <c r="AFW320" s="14"/>
      <c r="AFX320" s="14"/>
      <c r="AFY320" s="14"/>
      <c r="AFZ320" s="14"/>
      <c r="AGA320" s="14"/>
      <c r="AGB320" s="14"/>
      <c r="AGC320" s="14"/>
      <c r="AGD320" s="14"/>
      <c r="AGE320" s="14"/>
      <c r="AGF320" s="14"/>
      <c r="AGG320" s="14"/>
      <c r="AGH320" s="14"/>
      <c r="AGI320" s="14"/>
      <c r="AGJ320" s="14"/>
      <c r="AGK320" s="14"/>
      <c r="AGL320" s="14"/>
      <c r="AGM320" s="14"/>
      <c r="AGN320" s="14"/>
      <c r="AGO320" s="14"/>
      <c r="AGP320" s="14"/>
      <c r="AGQ320" s="14"/>
      <c r="AGR320" s="14"/>
      <c r="AGS320" s="14"/>
      <c r="AGT320" s="14"/>
      <c r="AGU320" s="14"/>
      <c r="AGV320" s="14"/>
      <c r="AGW320" s="14"/>
      <c r="AGX320" s="14"/>
      <c r="AGY320" s="14"/>
      <c r="AGZ320" s="14"/>
      <c r="AHA320" s="14"/>
      <c r="AHB320" s="14"/>
      <c r="AHC320" s="14"/>
      <c r="AHD320" s="14"/>
      <c r="AHE320" s="14"/>
      <c r="AHF320" s="14"/>
      <c r="AHG320" s="14"/>
      <c r="AHH320" s="14"/>
      <c r="AHI320" s="14"/>
      <c r="AHJ320" s="14"/>
      <c r="AHK320" s="14"/>
      <c r="AHL320" s="14"/>
      <c r="AHM320" s="14"/>
      <c r="AHN320" s="14"/>
      <c r="AHO320" s="14"/>
      <c r="AHP320" s="14"/>
      <c r="AHQ320" s="14"/>
      <c r="AHR320" s="14"/>
      <c r="AHS320" s="14"/>
      <c r="AHT320" s="14"/>
      <c r="AHU320" s="14"/>
      <c r="AHV320" s="14"/>
      <c r="AHW320" s="14"/>
      <c r="AHX320" s="14"/>
      <c r="AHY320" s="14"/>
      <c r="AHZ320" s="14"/>
      <c r="AIA320" s="14"/>
      <c r="AIB320" s="14"/>
      <c r="AIC320" s="14"/>
      <c r="AID320" s="14"/>
      <c r="AIE320" s="14"/>
      <c r="AIF320" s="14"/>
      <c r="AIG320" s="14"/>
      <c r="AIH320" s="14"/>
      <c r="AII320" s="14"/>
      <c r="AIJ320" s="14"/>
      <c r="AIK320" s="14"/>
      <c r="AIL320" s="14"/>
      <c r="AIM320" s="14"/>
      <c r="AIN320" s="14"/>
      <c r="AIO320" s="14"/>
      <c r="AIP320" s="14"/>
      <c r="AIQ320" s="14"/>
      <c r="AIR320" s="14"/>
      <c r="AIS320" s="14"/>
      <c r="AIT320" s="14"/>
      <c r="AIU320" s="14"/>
      <c r="AIV320" s="14"/>
      <c r="AIW320" s="14"/>
      <c r="AIX320" s="14"/>
      <c r="AIY320" s="14"/>
      <c r="AIZ320" s="14"/>
      <c r="AJA320" s="14"/>
      <c r="AJB320" s="14"/>
      <c r="AJC320" s="14"/>
      <c r="AJD320" s="14"/>
      <c r="AJE320" s="14"/>
      <c r="AJF320" s="14"/>
      <c r="AJG320" s="14"/>
      <c r="AJH320" s="14"/>
      <c r="AJI320" s="14"/>
      <c r="AJJ320" s="14"/>
      <c r="AJK320" s="14"/>
      <c r="AJL320" s="14"/>
      <c r="AJM320" s="14"/>
      <c r="AJN320" s="14"/>
      <c r="AJO320" s="14"/>
      <c r="AJP320" s="14"/>
      <c r="AJQ320" s="14"/>
      <c r="AJR320" s="14"/>
      <c r="AJS320" s="14"/>
      <c r="AJT320" s="14"/>
      <c r="AJU320" s="14"/>
      <c r="AJV320" s="14"/>
      <c r="AJW320" s="14"/>
      <c r="AJX320" s="14"/>
      <c r="AJY320" s="14"/>
      <c r="AJZ320" s="14"/>
      <c r="AKA320" s="14"/>
      <c r="AKB320" s="14"/>
      <c r="AKC320" s="14"/>
      <c r="AKD320" s="14"/>
      <c r="AKE320" s="14"/>
      <c r="AKF320" s="14"/>
      <c r="AKG320" s="14"/>
      <c r="AKH320" s="14"/>
      <c r="AKI320" s="14"/>
      <c r="AKJ320" s="14"/>
      <c r="AKK320" s="14"/>
      <c r="AKL320" s="14"/>
      <c r="AKM320" s="14"/>
      <c r="AKN320" s="14"/>
      <c r="AKO320" s="14"/>
      <c r="AKP320" s="14"/>
      <c r="AKQ320" s="14"/>
      <c r="AKR320" s="14"/>
      <c r="AKS320" s="14"/>
      <c r="AKT320" s="14"/>
      <c r="AKU320" s="14"/>
      <c r="AKV320" s="14"/>
      <c r="AKW320" s="14"/>
      <c r="AKX320" s="14"/>
      <c r="AKY320" s="14"/>
      <c r="AKZ320" s="14"/>
      <c r="ALA320" s="14"/>
      <c r="ALB320" s="14"/>
      <c r="ALC320" s="14"/>
      <c r="ALD320" s="14"/>
      <c r="ALE320" s="14"/>
      <c r="ALF320" s="14"/>
      <c r="ALG320" s="14"/>
      <c r="ALH320" s="14"/>
      <c r="ALI320" s="14"/>
      <c r="ALJ320" s="14"/>
      <c r="ALK320" s="14"/>
      <c r="ALL320" s="14"/>
      <c r="ALM320" s="14"/>
      <c r="ALN320" s="14"/>
      <c r="ALO320" s="14"/>
      <c r="ALP320" s="14"/>
      <c r="ALQ320" s="14"/>
      <c r="ALR320" s="14"/>
      <c r="ALS320" s="14"/>
      <c r="ALT320" s="14"/>
      <c r="ALU320" s="14"/>
      <c r="ALV320" s="14"/>
      <c r="ALW320" s="14"/>
      <c r="ALX320" s="14"/>
      <c r="ALY320" s="14"/>
      <c r="ALZ320" s="14"/>
      <c r="AMA320" s="14"/>
      <c r="AMB320" s="14"/>
      <c r="AMC320" s="14"/>
      <c r="AMD320" s="14"/>
      <c r="AME320" s="14"/>
      <c r="AMF320" s="14"/>
      <c r="AMG320" s="14"/>
      <c r="AMH320" s="14"/>
      <c r="AMI320" s="14"/>
      <c r="AMJ320" s="14"/>
      <c r="AMK320" s="14"/>
      <c r="AML320" s="14"/>
      <c r="AMM320" s="14"/>
      <c r="AMN320" s="14"/>
      <c r="AMO320" s="14"/>
      <c r="AMP320" s="14"/>
      <c r="AMQ320" s="14"/>
      <c r="AMR320" s="14"/>
      <c r="AMS320" s="14"/>
      <c r="AMT320" s="14"/>
      <c r="AMU320" s="14"/>
      <c r="AMV320" s="14"/>
      <c r="AMW320" s="14"/>
      <c r="AMX320" s="14"/>
      <c r="AMY320" s="14"/>
      <c r="AMZ320" s="14"/>
      <c r="ANA320" s="14"/>
      <c r="ANB320" s="14"/>
      <c r="ANC320" s="14"/>
      <c r="AND320" s="14"/>
      <c r="ANE320" s="14"/>
      <c r="ANF320" s="14"/>
      <c r="ANG320" s="14"/>
      <c r="ANH320" s="14"/>
      <c r="ANI320" s="14"/>
      <c r="ANJ320" s="14"/>
      <c r="ANK320" s="14"/>
      <c r="ANL320" s="14"/>
      <c r="ANM320" s="14"/>
      <c r="ANN320" s="14"/>
      <c r="ANO320" s="14"/>
      <c r="ANP320" s="14"/>
      <c r="ANQ320" s="14"/>
      <c r="ANR320" s="14"/>
      <c r="ANS320" s="14"/>
      <c r="ANT320" s="14"/>
      <c r="ANU320" s="14"/>
      <c r="ANV320" s="14"/>
      <c r="ANW320" s="14"/>
      <c r="ANX320" s="14"/>
      <c r="ANY320" s="14"/>
      <c r="ANZ320" s="14"/>
      <c r="AOA320" s="14"/>
      <c r="AOB320" s="14"/>
      <c r="AOC320" s="14"/>
      <c r="AOD320" s="14"/>
      <c r="AOE320" s="14"/>
      <c r="AOF320" s="14"/>
      <c r="AOG320" s="14"/>
      <c r="AOH320" s="14"/>
      <c r="AOI320" s="14"/>
      <c r="AOJ320" s="14"/>
      <c r="AOK320" s="14"/>
      <c r="AOL320" s="14"/>
      <c r="AOM320" s="14"/>
      <c r="AON320" s="14"/>
      <c r="AOO320" s="14"/>
      <c r="AOP320" s="14"/>
      <c r="AOQ320" s="14"/>
      <c r="AOR320" s="14"/>
      <c r="AOS320" s="14"/>
      <c r="AOT320" s="14"/>
      <c r="AOU320" s="14"/>
      <c r="AOV320" s="14"/>
      <c r="AOW320" s="14"/>
      <c r="AOX320" s="14"/>
      <c r="AOY320" s="14"/>
      <c r="AOZ320" s="14"/>
      <c r="APA320" s="14"/>
      <c r="APB320" s="14"/>
      <c r="APC320" s="14"/>
      <c r="APD320" s="14"/>
      <c r="APE320" s="14"/>
      <c r="APF320" s="14"/>
      <c r="APG320" s="14"/>
      <c r="APH320" s="14"/>
      <c r="API320" s="14"/>
      <c r="APJ320" s="14"/>
      <c r="APK320" s="14"/>
      <c r="APL320" s="14"/>
      <c r="APM320" s="14"/>
      <c r="APN320" s="14"/>
      <c r="APO320" s="14"/>
      <c r="APP320" s="14"/>
      <c r="APQ320" s="14"/>
      <c r="APR320" s="14"/>
      <c r="APS320" s="14"/>
      <c r="APT320" s="14"/>
      <c r="APU320" s="14"/>
      <c r="APV320" s="14"/>
      <c r="APW320" s="14"/>
      <c r="APX320" s="14"/>
      <c r="APY320" s="14"/>
      <c r="APZ320" s="14"/>
      <c r="AQA320" s="14"/>
      <c r="AQB320" s="14"/>
      <c r="AQC320" s="14"/>
      <c r="AQD320" s="14"/>
      <c r="AQE320" s="14"/>
      <c r="AQF320" s="14"/>
      <c r="AQG320" s="14"/>
      <c r="AQH320" s="14"/>
      <c r="AQI320" s="14"/>
      <c r="AQJ320" s="14"/>
      <c r="AQK320" s="14"/>
      <c r="AQL320" s="14"/>
      <c r="AQM320" s="14"/>
      <c r="AQN320" s="14"/>
      <c r="AQO320" s="14"/>
      <c r="AQP320" s="14"/>
      <c r="AQQ320" s="14"/>
      <c r="AQR320" s="14"/>
      <c r="AQS320" s="14"/>
      <c r="AQT320" s="14"/>
      <c r="AQU320" s="14"/>
      <c r="AQV320" s="14"/>
      <c r="AQW320" s="14"/>
      <c r="AQX320" s="14"/>
      <c r="AQY320" s="14"/>
      <c r="AQZ320" s="14"/>
      <c r="ARA320" s="14"/>
      <c r="ARB320" s="14"/>
      <c r="ARC320" s="14"/>
      <c r="ARD320" s="14"/>
      <c r="ARE320" s="14"/>
      <c r="ARF320" s="14"/>
      <c r="ARG320" s="14"/>
      <c r="ARH320" s="14"/>
      <c r="ARI320" s="14"/>
      <c r="ARJ320" s="14"/>
      <c r="ARK320" s="14"/>
      <c r="ARL320" s="14"/>
      <c r="ARM320" s="14"/>
      <c r="ARN320" s="14"/>
      <c r="ARO320" s="14"/>
      <c r="ARP320" s="14"/>
      <c r="ARQ320" s="14"/>
      <c r="ARR320" s="14"/>
      <c r="ARS320" s="14"/>
      <c r="ART320" s="14"/>
      <c r="ARU320" s="14"/>
      <c r="ARV320" s="14"/>
      <c r="ARW320" s="14"/>
      <c r="ARX320" s="14"/>
      <c r="ARY320" s="14"/>
      <c r="ARZ320" s="14"/>
      <c r="ASA320" s="14"/>
      <c r="ASB320" s="14"/>
      <c r="ASC320" s="14"/>
      <c r="ASD320" s="14"/>
      <c r="ASE320" s="14"/>
      <c r="ASF320" s="14"/>
      <c r="ASG320" s="14"/>
      <c r="ASH320" s="14"/>
      <c r="ASI320" s="14"/>
      <c r="ASJ320" s="14"/>
      <c r="ASK320" s="14"/>
      <c r="ASL320" s="14"/>
      <c r="ASM320" s="14"/>
      <c r="ASN320" s="14"/>
      <c r="ASO320" s="14"/>
      <c r="ASP320" s="14"/>
      <c r="ASQ320" s="14"/>
      <c r="ASR320" s="14"/>
      <c r="ASS320" s="14"/>
      <c r="AST320" s="14"/>
      <c r="ASU320" s="14"/>
      <c r="ASV320" s="14"/>
      <c r="ASW320" s="14"/>
      <c r="ASX320" s="14"/>
      <c r="ASY320" s="14"/>
      <c r="ASZ320" s="14"/>
      <c r="ATA320" s="14"/>
      <c r="ATB320" s="14"/>
      <c r="ATC320" s="14"/>
      <c r="ATD320" s="14"/>
    </row>
    <row r="321" spans="63:1200">
      <c r="BK321" s="14" t="str">
        <f t="shared" si="2118"/>
        <v/>
      </c>
      <c r="ABO321" s="14"/>
      <c r="ABP321" s="14"/>
      <c r="ABQ321" s="14"/>
      <c r="ABR321" s="14"/>
      <c r="ABS321" s="14"/>
      <c r="ABT321" s="14"/>
      <c r="ABU321" s="14"/>
      <c r="ABV321" s="14"/>
      <c r="ABW321" s="14"/>
      <c r="ABX321" s="14"/>
      <c r="ABY321" s="14"/>
      <c r="ABZ321" s="14"/>
      <c r="ACA321" s="14"/>
      <c r="ACB321" s="14"/>
      <c r="ACC321" s="14"/>
      <c r="ACD321" s="14"/>
      <c r="ACE321" s="14"/>
      <c r="ACF321" s="14"/>
      <c r="ACG321" s="14"/>
      <c r="ACH321" s="14"/>
      <c r="ACI321" s="14"/>
      <c r="ACJ321" s="14"/>
      <c r="ACK321" s="14"/>
      <c r="ACL321" s="14"/>
      <c r="ACM321" s="14"/>
      <c r="ACN321" s="14"/>
      <c r="ACO321" s="14"/>
      <c r="ACP321" s="14"/>
      <c r="ACQ321" s="14"/>
      <c r="ACR321" s="14"/>
      <c r="ACS321" s="14"/>
      <c r="ACT321" s="14"/>
      <c r="ACU321" s="14"/>
      <c r="ACV321" s="14"/>
      <c r="ACW321" s="14"/>
      <c r="ACX321" s="14"/>
      <c r="ACY321" s="14"/>
      <c r="ACZ321" s="14"/>
      <c r="ADA321" s="14"/>
      <c r="ADB321" s="14"/>
      <c r="ADC321" s="14"/>
      <c r="ADD321" s="14"/>
      <c r="ADE321" s="14"/>
      <c r="ADF321" s="14"/>
      <c r="ADG321" s="14"/>
      <c r="ADH321" s="14"/>
      <c r="ADI321" s="14"/>
      <c r="ADJ321" s="14"/>
      <c r="ADK321" s="14"/>
      <c r="ADL321" s="14"/>
      <c r="ADM321" s="14"/>
      <c r="ADN321" s="14"/>
      <c r="ADO321" s="14"/>
      <c r="ADP321" s="14"/>
      <c r="ADQ321" s="14"/>
      <c r="ADR321" s="14"/>
      <c r="ADS321" s="14"/>
      <c r="ADT321" s="14"/>
      <c r="ADU321" s="14"/>
      <c r="ADV321" s="14"/>
      <c r="ADW321" s="14"/>
      <c r="ADX321" s="14"/>
      <c r="ADY321" s="14"/>
      <c r="ADZ321" s="14"/>
      <c r="AEA321" s="14"/>
      <c r="AEB321" s="14"/>
      <c r="AEC321" s="14"/>
      <c r="AED321" s="14"/>
      <c r="AEE321" s="14"/>
      <c r="AEF321" s="14"/>
      <c r="AEG321" s="14"/>
      <c r="AEH321" s="14"/>
      <c r="AEI321" s="14"/>
      <c r="AEJ321" s="14"/>
      <c r="AEK321" s="14"/>
      <c r="AEL321" s="14"/>
      <c r="AEM321" s="14"/>
      <c r="AEN321" s="14"/>
      <c r="AEO321" s="14"/>
      <c r="AEP321" s="14"/>
      <c r="AEQ321" s="14"/>
      <c r="AER321" s="14"/>
      <c r="AES321" s="14"/>
      <c r="AET321" s="14"/>
      <c r="AEU321" s="14"/>
      <c r="AEV321" s="14"/>
      <c r="AEW321" s="14"/>
      <c r="AEX321" s="14"/>
      <c r="AEY321" s="14"/>
      <c r="AEZ321" s="14"/>
      <c r="AFA321" s="14"/>
      <c r="AFB321" s="14"/>
      <c r="AFC321" s="14"/>
      <c r="AFD321" s="14"/>
      <c r="AFE321" s="14"/>
      <c r="AFF321" s="14"/>
      <c r="AFG321" s="14"/>
      <c r="AFH321" s="14"/>
      <c r="AFI321" s="14"/>
      <c r="AFJ321" s="14"/>
      <c r="AFK321" s="14"/>
      <c r="AFL321" s="14"/>
      <c r="AFM321" s="14"/>
      <c r="AFN321" s="14"/>
      <c r="AFO321" s="14"/>
      <c r="AFP321" s="14"/>
      <c r="AFQ321" s="14"/>
      <c r="AFR321" s="14"/>
      <c r="AFS321" s="14"/>
      <c r="AFT321" s="14"/>
      <c r="AFU321" s="14"/>
      <c r="AFV321" s="14"/>
      <c r="AFW321" s="14"/>
      <c r="AFX321" s="14"/>
      <c r="AFY321" s="14"/>
      <c r="AFZ321" s="14"/>
      <c r="AGA321" s="14"/>
      <c r="AGB321" s="14"/>
      <c r="AGC321" s="14"/>
      <c r="AGD321" s="14"/>
      <c r="AGE321" s="14"/>
      <c r="AGF321" s="14"/>
      <c r="AGG321" s="14"/>
      <c r="AGH321" s="14"/>
      <c r="AGI321" s="14"/>
      <c r="AGJ321" s="14"/>
      <c r="AGK321" s="14"/>
      <c r="AGL321" s="14"/>
      <c r="AGM321" s="14"/>
      <c r="AGN321" s="14"/>
      <c r="AGO321" s="14"/>
      <c r="AGP321" s="14"/>
      <c r="AGQ321" s="14"/>
      <c r="AGR321" s="14"/>
      <c r="AGS321" s="14"/>
      <c r="AGT321" s="14"/>
      <c r="AGU321" s="14"/>
      <c r="AGV321" s="14"/>
      <c r="AGW321" s="14"/>
      <c r="AGX321" s="14"/>
      <c r="AGY321" s="14"/>
      <c r="AGZ321" s="14"/>
      <c r="AHA321" s="14"/>
      <c r="AHB321" s="14"/>
      <c r="AHC321" s="14"/>
      <c r="AHD321" s="14"/>
      <c r="AHE321" s="14"/>
      <c r="AHF321" s="14"/>
      <c r="AHG321" s="14"/>
      <c r="AHH321" s="14"/>
      <c r="AHI321" s="14"/>
      <c r="AHJ321" s="14"/>
      <c r="AHK321" s="14"/>
      <c r="AHL321" s="14"/>
      <c r="AHM321" s="14"/>
      <c r="AHN321" s="14"/>
      <c r="AHO321" s="14"/>
      <c r="AHP321" s="14"/>
      <c r="AHQ321" s="14"/>
      <c r="AHR321" s="14"/>
      <c r="AHS321" s="14"/>
      <c r="AHT321" s="14"/>
      <c r="AHU321" s="14"/>
      <c r="AHV321" s="14"/>
      <c r="AHW321" s="14"/>
      <c r="AHX321" s="14"/>
      <c r="AHY321" s="14"/>
      <c r="AHZ321" s="14"/>
      <c r="AIA321" s="14"/>
      <c r="AIB321" s="14"/>
      <c r="AIC321" s="14"/>
      <c r="AID321" s="14"/>
      <c r="AIE321" s="14"/>
      <c r="AIF321" s="14"/>
      <c r="AIG321" s="14"/>
      <c r="AIH321" s="14"/>
      <c r="AII321" s="14"/>
      <c r="AIJ321" s="14"/>
      <c r="AIK321" s="14"/>
      <c r="AIL321" s="14"/>
      <c r="AIM321" s="14"/>
      <c r="AIN321" s="14"/>
      <c r="AIO321" s="14"/>
      <c r="AIP321" s="14"/>
      <c r="AIQ321" s="14"/>
      <c r="AIR321" s="14"/>
      <c r="AIS321" s="14"/>
      <c r="AIT321" s="14"/>
      <c r="AIU321" s="14"/>
      <c r="AIV321" s="14"/>
      <c r="AIW321" s="14"/>
      <c r="AIX321" s="14"/>
      <c r="AIY321" s="14"/>
      <c r="AIZ321" s="14"/>
      <c r="AJA321" s="14"/>
      <c r="AJB321" s="14"/>
      <c r="AJC321" s="14"/>
      <c r="AJD321" s="14"/>
      <c r="AJE321" s="14"/>
      <c r="AJF321" s="14"/>
      <c r="AJG321" s="14"/>
      <c r="AJH321" s="14"/>
      <c r="AJI321" s="14"/>
      <c r="AJJ321" s="14"/>
      <c r="AJK321" s="14"/>
      <c r="AJL321" s="14"/>
      <c r="AJM321" s="14"/>
      <c r="AJN321" s="14"/>
      <c r="AJO321" s="14"/>
      <c r="AJP321" s="14"/>
      <c r="AJQ321" s="14"/>
      <c r="AJR321" s="14"/>
      <c r="AJS321" s="14"/>
      <c r="AJT321" s="14"/>
      <c r="AJU321" s="14"/>
      <c r="AJV321" s="14"/>
      <c r="AJW321" s="14"/>
      <c r="AJX321" s="14"/>
      <c r="AJY321" s="14"/>
      <c r="AJZ321" s="14"/>
      <c r="AKA321" s="14"/>
      <c r="AKB321" s="14"/>
      <c r="AKC321" s="14"/>
      <c r="AKD321" s="14"/>
      <c r="AKE321" s="14"/>
      <c r="AKF321" s="14"/>
      <c r="AKG321" s="14"/>
      <c r="AKH321" s="14"/>
      <c r="AKI321" s="14"/>
      <c r="AKJ321" s="14"/>
      <c r="AKK321" s="14"/>
      <c r="AKL321" s="14"/>
      <c r="AKM321" s="14"/>
      <c r="AKN321" s="14"/>
      <c r="AKO321" s="14"/>
      <c r="AKP321" s="14"/>
      <c r="AKQ321" s="14"/>
      <c r="AKR321" s="14"/>
      <c r="AKS321" s="14"/>
      <c r="AKT321" s="14"/>
      <c r="AKU321" s="14"/>
      <c r="AKV321" s="14"/>
      <c r="AKW321" s="14"/>
      <c r="AKX321" s="14"/>
      <c r="AKY321" s="14"/>
      <c r="AKZ321" s="14"/>
      <c r="ALA321" s="14"/>
      <c r="ALB321" s="14"/>
      <c r="ALC321" s="14"/>
      <c r="ALD321" s="14"/>
      <c r="ALE321" s="14"/>
      <c r="ALF321" s="14"/>
      <c r="ALG321" s="14"/>
      <c r="ALH321" s="14"/>
      <c r="ALI321" s="14"/>
      <c r="ALJ321" s="14"/>
      <c r="ALK321" s="14"/>
      <c r="ALL321" s="14"/>
      <c r="ALM321" s="14"/>
      <c r="ALN321" s="14"/>
      <c r="ALO321" s="14"/>
      <c r="ALP321" s="14"/>
      <c r="ALQ321" s="14"/>
      <c r="ALR321" s="14"/>
      <c r="ALS321" s="14"/>
      <c r="ALT321" s="14"/>
      <c r="ALU321" s="14"/>
      <c r="ALV321" s="14"/>
      <c r="ALW321" s="14"/>
      <c r="ALX321" s="14"/>
      <c r="ALY321" s="14"/>
      <c r="ALZ321" s="14"/>
      <c r="AMA321" s="14"/>
      <c r="AMB321" s="14"/>
      <c r="AMC321" s="14"/>
      <c r="AMD321" s="14"/>
      <c r="AME321" s="14"/>
      <c r="AMF321" s="14"/>
      <c r="AMG321" s="14"/>
      <c r="AMH321" s="14"/>
      <c r="AMI321" s="14"/>
      <c r="AMJ321" s="14"/>
      <c r="AMK321" s="14"/>
      <c r="AML321" s="14"/>
      <c r="AMM321" s="14"/>
      <c r="AMN321" s="14"/>
      <c r="AMO321" s="14"/>
      <c r="AMP321" s="14"/>
      <c r="AMQ321" s="14"/>
      <c r="AMR321" s="14"/>
      <c r="AMS321" s="14"/>
      <c r="AMT321" s="14"/>
      <c r="AMU321" s="14"/>
      <c r="AMV321" s="14"/>
      <c r="AMW321" s="14"/>
      <c r="AMX321" s="14"/>
      <c r="AMY321" s="14"/>
      <c r="AMZ321" s="14"/>
      <c r="ANA321" s="14"/>
      <c r="ANB321" s="14"/>
      <c r="ANC321" s="14"/>
      <c r="AND321" s="14"/>
      <c r="ANE321" s="14"/>
      <c r="ANF321" s="14"/>
      <c r="ANG321" s="14"/>
      <c r="ANH321" s="14"/>
      <c r="ANI321" s="14"/>
      <c r="ANJ321" s="14"/>
      <c r="ANK321" s="14"/>
      <c r="ANL321" s="14"/>
      <c r="ANM321" s="14"/>
      <c r="ANN321" s="14"/>
      <c r="ANO321" s="14"/>
      <c r="ANP321" s="14"/>
      <c r="ANQ321" s="14"/>
      <c r="ANR321" s="14"/>
      <c r="ANS321" s="14"/>
      <c r="ANT321" s="14"/>
      <c r="ANU321" s="14"/>
      <c r="ANV321" s="14"/>
      <c r="ANW321" s="14"/>
      <c r="ANX321" s="14"/>
      <c r="ANY321" s="14"/>
      <c r="ANZ321" s="14"/>
      <c r="AOA321" s="14"/>
      <c r="AOB321" s="14"/>
      <c r="AOC321" s="14"/>
      <c r="AOD321" s="14"/>
      <c r="AOE321" s="14"/>
      <c r="AOF321" s="14"/>
      <c r="AOG321" s="14"/>
      <c r="AOH321" s="14"/>
      <c r="AOI321" s="14"/>
      <c r="AOJ321" s="14"/>
      <c r="AOK321" s="14"/>
      <c r="AOL321" s="14"/>
      <c r="AOM321" s="14"/>
      <c r="AON321" s="14"/>
      <c r="AOO321" s="14"/>
      <c r="AOP321" s="14"/>
      <c r="AOQ321" s="14"/>
      <c r="AOR321" s="14"/>
      <c r="AOS321" s="14"/>
      <c r="AOT321" s="14"/>
      <c r="AOU321" s="14"/>
      <c r="AOV321" s="14"/>
      <c r="AOW321" s="14"/>
      <c r="AOX321" s="14"/>
      <c r="AOY321" s="14"/>
      <c r="AOZ321" s="14"/>
      <c r="APA321" s="14"/>
      <c r="APB321" s="14"/>
      <c r="APC321" s="14"/>
      <c r="APD321" s="14"/>
      <c r="APE321" s="14"/>
      <c r="APF321" s="14"/>
      <c r="APG321" s="14"/>
      <c r="APH321" s="14"/>
      <c r="API321" s="14"/>
      <c r="APJ321" s="14"/>
      <c r="APK321" s="14"/>
      <c r="APL321" s="14"/>
      <c r="APM321" s="14"/>
      <c r="APN321" s="14"/>
      <c r="APO321" s="14"/>
      <c r="APP321" s="14"/>
      <c r="APQ321" s="14"/>
      <c r="APR321" s="14"/>
      <c r="APS321" s="14"/>
      <c r="APT321" s="14"/>
      <c r="APU321" s="14"/>
      <c r="APV321" s="14"/>
      <c r="APW321" s="14"/>
      <c r="APX321" s="14"/>
      <c r="APY321" s="14"/>
      <c r="APZ321" s="14"/>
      <c r="AQA321" s="14"/>
      <c r="AQB321" s="14"/>
      <c r="AQC321" s="14"/>
      <c r="AQD321" s="14"/>
      <c r="AQE321" s="14"/>
      <c r="AQF321" s="14"/>
      <c r="AQG321" s="14"/>
      <c r="AQH321" s="14"/>
      <c r="AQI321" s="14"/>
      <c r="AQJ321" s="14"/>
      <c r="AQK321" s="14"/>
      <c r="AQL321" s="14"/>
      <c r="AQM321" s="14"/>
      <c r="AQN321" s="14"/>
      <c r="AQO321" s="14"/>
      <c r="AQP321" s="14"/>
      <c r="AQQ321" s="14"/>
      <c r="AQR321" s="14"/>
      <c r="AQS321" s="14"/>
      <c r="AQT321" s="14"/>
      <c r="AQU321" s="14"/>
      <c r="AQV321" s="14"/>
      <c r="AQW321" s="14"/>
      <c r="AQX321" s="14"/>
      <c r="AQY321" s="14"/>
      <c r="AQZ321" s="14"/>
      <c r="ARA321" s="14"/>
      <c r="ARB321" s="14"/>
      <c r="ARC321" s="14"/>
      <c r="ARD321" s="14"/>
      <c r="ARE321" s="14"/>
      <c r="ARF321" s="14"/>
      <c r="ARG321" s="14"/>
      <c r="ARH321" s="14"/>
      <c r="ARI321" s="14"/>
      <c r="ARJ321" s="14"/>
      <c r="ARK321" s="14"/>
      <c r="ARL321" s="14"/>
      <c r="ARM321" s="14"/>
      <c r="ARN321" s="14"/>
      <c r="ARO321" s="14"/>
      <c r="ARP321" s="14"/>
      <c r="ARQ321" s="14"/>
      <c r="ARR321" s="14"/>
      <c r="ARS321" s="14"/>
      <c r="ART321" s="14"/>
      <c r="ARU321" s="14"/>
      <c r="ARV321" s="14"/>
      <c r="ARW321" s="14"/>
      <c r="ARX321" s="14"/>
      <c r="ARY321" s="14"/>
      <c r="ARZ321" s="14"/>
      <c r="ASA321" s="14"/>
      <c r="ASB321" s="14"/>
      <c r="ASC321" s="14"/>
      <c r="ASD321" s="14"/>
      <c r="ASE321" s="14"/>
      <c r="ASF321" s="14"/>
      <c r="ASG321" s="14"/>
      <c r="ASH321" s="14"/>
      <c r="ASI321" s="14"/>
      <c r="ASJ321" s="14"/>
      <c r="ASK321" s="14"/>
      <c r="ASL321" s="14"/>
      <c r="ASM321" s="14"/>
      <c r="ASN321" s="14"/>
      <c r="ASO321" s="14"/>
      <c r="ASP321" s="14"/>
      <c r="ASQ321" s="14"/>
      <c r="ASR321" s="14"/>
      <c r="ASS321" s="14"/>
      <c r="AST321" s="14"/>
      <c r="ASU321" s="14"/>
      <c r="ASV321" s="14"/>
      <c r="ASW321" s="14"/>
      <c r="ASX321" s="14"/>
      <c r="ASY321" s="14"/>
      <c r="ASZ321" s="14"/>
      <c r="ATA321" s="14"/>
      <c r="ATB321" s="14"/>
      <c r="ATC321" s="14"/>
      <c r="ATD321" s="14"/>
    </row>
    <row r="322" spans="63:1200">
      <c r="BK322" s="14" t="str">
        <f t="shared" si="2118"/>
        <v/>
      </c>
      <c r="ABO322" s="14"/>
      <c r="ABP322" s="14"/>
      <c r="ABQ322" s="14"/>
      <c r="ABR322" s="14"/>
      <c r="ABS322" s="14"/>
      <c r="ABT322" s="14"/>
      <c r="ABU322" s="14"/>
      <c r="ABV322" s="14"/>
      <c r="ABW322" s="14"/>
      <c r="ABX322" s="14"/>
      <c r="ABY322" s="14"/>
      <c r="ABZ322" s="14"/>
      <c r="ACA322" s="14"/>
      <c r="ACB322" s="14"/>
      <c r="ACC322" s="14"/>
      <c r="ACD322" s="14"/>
      <c r="ACE322" s="14"/>
      <c r="ACF322" s="14"/>
      <c r="ACG322" s="14"/>
      <c r="ACH322" s="14"/>
      <c r="ACI322" s="14"/>
      <c r="ACJ322" s="14"/>
      <c r="ACK322" s="14"/>
      <c r="ACL322" s="14"/>
      <c r="ACM322" s="14"/>
      <c r="ACN322" s="14"/>
      <c r="ACO322" s="14"/>
      <c r="ACP322" s="14"/>
      <c r="ACQ322" s="14"/>
      <c r="ACR322" s="14"/>
      <c r="ACS322" s="14"/>
      <c r="ACT322" s="14"/>
      <c r="ACU322" s="14"/>
      <c r="ACV322" s="14"/>
      <c r="ACW322" s="14"/>
      <c r="ACX322" s="14"/>
      <c r="ACY322" s="14"/>
      <c r="ACZ322" s="14"/>
      <c r="ADA322" s="14"/>
      <c r="ADB322" s="14"/>
      <c r="ADC322" s="14"/>
      <c r="ADD322" s="14"/>
      <c r="ADE322" s="14"/>
      <c r="ADF322" s="14"/>
      <c r="ADG322" s="14"/>
      <c r="ADH322" s="14"/>
      <c r="ADI322" s="14"/>
      <c r="ADJ322" s="14"/>
      <c r="ADK322" s="14"/>
      <c r="ADL322" s="14"/>
      <c r="ADM322" s="14"/>
      <c r="ADN322" s="14"/>
      <c r="ADO322" s="14"/>
      <c r="ADP322" s="14"/>
      <c r="ADQ322" s="14"/>
      <c r="ADR322" s="14"/>
      <c r="ADS322" s="14"/>
      <c r="ADT322" s="14"/>
      <c r="ADU322" s="14"/>
      <c r="ADV322" s="14"/>
      <c r="ADW322" s="14"/>
      <c r="ADX322" s="14"/>
      <c r="ADY322" s="14"/>
      <c r="ADZ322" s="14"/>
      <c r="AEA322" s="14"/>
      <c r="AEB322" s="14"/>
      <c r="AEC322" s="14"/>
      <c r="AED322" s="14"/>
      <c r="AEE322" s="14"/>
      <c r="AEF322" s="14"/>
      <c r="AEG322" s="14"/>
      <c r="AEH322" s="14"/>
      <c r="AEI322" s="14"/>
      <c r="AEJ322" s="14"/>
      <c r="AEK322" s="14"/>
      <c r="AEL322" s="14"/>
      <c r="AEM322" s="14"/>
      <c r="AEN322" s="14"/>
      <c r="AEO322" s="14"/>
      <c r="AEP322" s="14"/>
      <c r="AEQ322" s="14"/>
      <c r="AER322" s="14"/>
      <c r="AES322" s="14"/>
      <c r="AET322" s="14"/>
      <c r="AEU322" s="14"/>
      <c r="AEV322" s="14"/>
      <c r="AEW322" s="14"/>
      <c r="AEX322" s="14"/>
      <c r="AEY322" s="14"/>
      <c r="AEZ322" s="14"/>
      <c r="AFA322" s="14"/>
      <c r="AFB322" s="14"/>
      <c r="AFC322" s="14"/>
      <c r="AFD322" s="14"/>
      <c r="AFE322" s="14"/>
      <c r="AFF322" s="14"/>
      <c r="AFG322" s="14"/>
      <c r="AFH322" s="14"/>
      <c r="AFI322" s="14"/>
      <c r="AFJ322" s="14"/>
      <c r="AFK322" s="14"/>
      <c r="AFL322" s="14"/>
      <c r="AFM322" s="14"/>
      <c r="AFN322" s="14"/>
      <c r="AFO322" s="14"/>
      <c r="AFP322" s="14"/>
      <c r="AFQ322" s="14"/>
      <c r="AFR322" s="14"/>
      <c r="AFS322" s="14"/>
      <c r="AFT322" s="14"/>
      <c r="AFU322" s="14"/>
      <c r="AFV322" s="14"/>
      <c r="AFW322" s="14"/>
      <c r="AFX322" s="14"/>
      <c r="AFY322" s="14"/>
      <c r="AFZ322" s="14"/>
      <c r="AGA322" s="14"/>
      <c r="AGB322" s="14"/>
      <c r="AGC322" s="14"/>
      <c r="AGD322" s="14"/>
      <c r="AGE322" s="14"/>
      <c r="AGF322" s="14"/>
      <c r="AGG322" s="14"/>
      <c r="AGH322" s="14"/>
      <c r="AGI322" s="14"/>
      <c r="AGJ322" s="14"/>
      <c r="AGK322" s="14"/>
      <c r="AGL322" s="14"/>
      <c r="AGM322" s="14"/>
      <c r="AGN322" s="14"/>
      <c r="AGO322" s="14"/>
      <c r="AGP322" s="14"/>
      <c r="AGQ322" s="14"/>
      <c r="AGR322" s="14"/>
      <c r="AGS322" s="14"/>
      <c r="AGT322" s="14"/>
      <c r="AGU322" s="14"/>
      <c r="AGV322" s="14"/>
      <c r="AGW322" s="14"/>
      <c r="AGX322" s="14"/>
      <c r="AGY322" s="14"/>
      <c r="AGZ322" s="14"/>
      <c r="AHA322" s="14"/>
      <c r="AHB322" s="14"/>
      <c r="AHC322" s="14"/>
      <c r="AHD322" s="14"/>
      <c r="AHE322" s="14"/>
      <c r="AHF322" s="14"/>
      <c r="AHG322" s="14"/>
      <c r="AHH322" s="14"/>
      <c r="AHI322" s="14"/>
      <c r="AHJ322" s="14"/>
      <c r="AHK322" s="14"/>
      <c r="AHL322" s="14"/>
      <c r="AHM322" s="14"/>
      <c r="AHN322" s="14"/>
      <c r="AHO322" s="14"/>
      <c r="AHP322" s="14"/>
      <c r="AHQ322" s="14"/>
      <c r="AHR322" s="14"/>
      <c r="AHS322" s="14"/>
      <c r="AHT322" s="14"/>
      <c r="AHU322" s="14"/>
      <c r="AHV322" s="14"/>
      <c r="AHW322" s="14"/>
      <c r="AHX322" s="14"/>
      <c r="AHY322" s="14"/>
      <c r="AHZ322" s="14"/>
      <c r="AIA322" s="14"/>
      <c r="AIB322" s="14"/>
      <c r="AIC322" s="14"/>
      <c r="AID322" s="14"/>
      <c r="AIE322" s="14"/>
      <c r="AIF322" s="14"/>
      <c r="AIG322" s="14"/>
      <c r="AIH322" s="14"/>
      <c r="AII322" s="14"/>
      <c r="AIJ322" s="14"/>
      <c r="AIK322" s="14"/>
      <c r="AIL322" s="14"/>
      <c r="AIM322" s="14"/>
      <c r="AIN322" s="14"/>
      <c r="AIO322" s="14"/>
      <c r="AIP322" s="14"/>
      <c r="AIQ322" s="14"/>
      <c r="AIR322" s="14"/>
      <c r="AIS322" s="14"/>
      <c r="AIT322" s="14"/>
      <c r="AIU322" s="14"/>
      <c r="AIV322" s="14"/>
      <c r="AIW322" s="14"/>
      <c r="AIX322" s="14"/>
      <c r="AIY322" s="14"/>
      <c r="AIZ322" s="14"/>
      <c r="AJA322" s="14"/>
      <c r="AJB322" s="14"/>
      <c r="AJC322" s="14"/>
      <c r="AJD322" s="14"/>
      <c r="AJE322" s="14"/>
      <c r="AJF322" s="14"/>
      <c r="AJG322" s="14"/>
      <c r="AJH322" s="14"/>
      <c r="AJI322" s="14"/>
      <c r="AJJ322" s="14"/>
      <c r="AJK322" s="14"/>
      <c r="AJL322" s="14"/>
      <c r="AJM322" s="14"/>
      <c r="AJN322" s="14"/>
      <c r="AJO322" s="14"/>
      <c r="AJP322" s="14"/>
      <c r="AJQ322" s="14"/>
      <c r="AJR322" s="14"/>
      <c r="AJS322" s="14"/>
      <c r="AJT322" s="14"/>
      <c r="AJU322" s="14"/>
      <c r="AJV322" s="14"/>
      <c r="AJW322" s="14"/>
      <c r="AJX322" s="14"/>
      <c r="AJY322" s="14"/>
      <c r="AJZ322" s="14"/>
      <c r="AKA322" s="14"/>
      <c r="AKB322" s="14"/>
      <c r="AKC322" s="14"/>
      <c r="AKD322" s="14"/>
      <c r="AKE322" s="14"/>
      <c r="AKF322" s="14"/>
      <c r="AKG322" s="14"/>
      <c r="AKH322" s="14"/>
      <c r="AKI322" s="14"/>
      <c r="AKJ322" s="14"/>
      <c r="AKK322" s="14"/>
      <c r="AKL322" s="14"/>
      <c r="AKM322" s="14"/>
      <c r="AKN322" s="14"/>
      <c r="AKO322" s="14"/>
      <c r="AKP322" s="14"/>
      <c r="AKQ322" s="14"/>
      <c r="AKR322" s="14"/>
      <c r="AKS322" s="14"/>
      <c r="AKT322" s="14"/>
      <c r="AKU322" s="14"/>
      <c r="AKV322" s="14"/>
      <c r="AKW322" s="14"/>
      <c r="AKX322" s="14"/>
      <c r="AKY322" s="14"/>
      <c r="AKZ322" s="14"/>
      <c r="ALA322" s="14"/>
      <c r="ALB322" s="14"/>
      <c r="ALC322" s="14"/>
      <c r="ALD322" s="14"/>
      <c r="ALE322" s="14"/>
      <c r="ALF322" s="14"/>
      <c r="ALG322" s="14"/>
      <c r="ALH322" s="14"/>
      <c r="ALI322" s="14"/>
      <c r="ALJ322" s="14"/>
      <c r="ALK322" s="14"/>
      <c r="ALL322" s="14"/>
      <c r="ALM322" s="14"/>
      <c r="ALN322" s="14"/>
      <c r="ALO322" s="14"/>
      <c r="ALP322" s="14"/>
      <c r="ALQ322" s="14"/>
      <c r="ALR322" s="14"/>
      <c r="ALS322" s="14"/>
      <c r="ALT322" s="14"/>
      <c r="ALU322" s="14"/>
      <c r="ALV322" s="14"/>
      <c r="ALW322" s="14"/>
      <c r="ALX322" s="14"/>
      <c r="ALY322" s="14"/>
      <c r="ALZ322" s="14"/>
      <c r="AMA322" s="14"/>
      <c r="AMB322" s="14"/>
      <c r="AMC322" s="14"/>
      <c r="AMD322" s="14"/>
      <c r="AME322" s="14"/>
      <c r="AMF322" s="14"/>
      <c r="AMG322" s="14"/>
      <c r="AMH322" s="14"/>
      <c r="AMI322" s="14"/>
      <c r="AMJ322" s="14"/>
      <c r="AMK322" s="14"/>
      <c r="AML322" s="14"/>
      <c r="AMM322" s="14"/>
      <c r="AMN322" s="14"/>
      <c r="AMO322" s="14"/>
      <c r="AMP322" s="14"/>
      <c r="AMQ322" s="14"/>
      <c r="AMR322" s="14"/>
      <c r="AMS322" s="14"/>
      <c r="AMT322" s="14"/>
      <c r="AMU322" s="14"/>
      <c r="AMV322" s="14"/>
      <c r="AMW322" s="14"/>
      <c r="AMX322" s="14"/>
      <c r="AMY322" s="14"/>
      <c r="AMZ322" s="14"/>
      <c r="ANA322" s="14"/>
      <c r="ANB322" s="14"/>
      <c r="ANC322" s="14"/>
      <c r="AND322" s="14"/>
      <c r="ANE322" s="14"/>
      <c r="ANF322" s="14"/>
      <c r="ANG322" s="14"/>
      <c r="ANH322" s="14"/>
      <c r="ANI322" s="14"/>
      <c r="ANJ322" s="14"/>
      <c r="ANK322" s="14"/>
      <c r="ANL322" s="14"/>
      <c r="ANM322" s="14"/>
      <c r="ANN322" s="14"/>
      <c r="ANO322" s="14"/>
      <c r="ANP322" s="14"/>
      <c r="ANQ322" s="14"/>
      <c r="ANR322" s="14"/>
      <c r="ANS322" s="14"/>
      <c r="ANT322" s="14"/>
      <c r="ANU322" s="14"/>
      <c r="ANV322" s="14"/>
      <c r="ANW322" s="14"/>
      <c r="ANX322" s="14"/>
      <c r="ANY322" s="14"/>
      <c r="ANZ322" s="14"/>
      <c r="AOA322" s="14"/>
      <c r="AOB322" s="14"/>
      <c r="AOC322" s="14"/>
      <c r="AOD322" s="14"/>
      <c r="AOE322" s="14"/>
      <c r="AOF322" s="14"/>
      <c r="AOG322" s="14"/>
      <c r="AOH322" s="14"/>
      <c r="AOI322" s="14"/>
      <c r="AOJ322" s="14"/>
      <c r="AOK322" s="14"/>
      <c r="AOL322" s="14"/>
      <c r="AOM322" s="14"/>
      <c r="AON322" s="14"/>
      <c r="AOO322" s="14"/>
      <c r="AOP322" s="14"/>
      <c r="AOQ322" s="14"/>
      <c r="AOR322" s="14"/>
      <c r="AOS322" s="14"/>
      <c r="AOT322" s="14"/>
      <c r="AOU322" s="14"/>
      <c r="AOV322" s="14"/>
      <c r="AOW322" s="14"/>
      <c r="AOX322" s="14"/>
      <c r="AOY322" s="14"/>
      <c r="AOZ322" s="14"/>
      <c r="APA322" s="14"/>
      <c r="APB322" s="14"/>
      <c r="APC322" s="14"/>
      <c r="APD322" s="14"/>
      <c r="APE322" s="14"/>
      <c r="APF322" s="14"/>
      <c r="APG322" s="14"/>
      <c r="APH322" s="14"/>
      <c r="API322" s="14"/>
      <c r="APJ322" s="14"/>
      <c r="APK322" s="14"/>
      <c r="APL322" s="14"/>
      <c r="APM322" s="14"/>
      <c r="APN322" s="14"/>
      <c r="APO322" s="14"/>
      <c r="APP322" s="14"/>
      <c r="APQ322" s="14"/>
      <c r="APR322" s="14"/>
      <c r="APS322" s="14"/>
      <c r="APT322" s="14"/>
      <c r="APU322" s="14"/>
      <c r="APV322" s="14"/>
      <c r="APW322" s="14"/>
      <c r="APX322" s="14"/>
      <c r="APY322" s="14"/>
      <c r="APZ322" s="14"/>
      <c r="AQA322" s="14"/>
      <c r="AQB322" s="14"/>
      <c r="AQC322" s="14"/>
      <c r="AQD322" s="14"/>
      <c r="AQE322" s="14"/>
      <c r="AQF322" s="14"/>
      <c r="AQG322" s="14"/>
      <c r="AQH322" s="14"/>
      <c r="AQI322" s="14"/>
      <c r="AQJ322" s="14"/>
      <c r="AQK322" s="14"/>
      <c r="AQL322" s="14"/>
      <c r="AQM322" s="14"/>
      <c r="AQN322" s="14"/>
      <c r="AQO322" s="14"/>
      <c r="AQP322" s="14"/>
      <c r="AQQ322" s="14"/>
      <c r="AQR322" s="14"/>
      <c r="AQS322" s="14"/>
      <c r="AQT322" s="14"/>
      <c r="AQU322" s="14"/>
      <c r="AQV322" s="14"/>
      <c r="AQW322" s="14"/>
      <c r="AQX322" s="14"/>
      <c r="AQY322" s="14"/>
      <c r="AQZ322" s="14"/>
      <c r="ARA322" s="14"/>
      <c r="ARB322" s="14"/>
      <c r="ARC322" s="14"/>
      <c r="ARD322" s="14"/>
      <c r="ARE322" s="14"/>
      <c r="ARF322" s="14"/>
      <c r="ARG322" s="14"/>
      <c r="ARH322" s="14"/>
      <c r="ARI322" s="14"/>
      <c r="ARJ322" s="14"/>
      <c r="ARK322" s="14"/>
      <c r="ARL322" s="14"/>
      <c r="ARM322" s="14"/>
      <c r="ARN322" s="14"/>
      <c r="ARO322" s="14"/>
      <c r="ARP322" s="14"/>
      <c r="ARQ322" s="14"/>
      <c r="ARR322" s="14"/>
      <c r="ARS322" s="14"/>
      <c r="ART322" s="14"/>
      <c r="ARU322" s="14"/>
      <c r="ARV322" s="14"/>
      <c r="ARW322" s="14"/>
      <c r="ARX322" s="14"/>
      <c r="ARY322" s="14"/>
      <c r="ARZ322" s="14"/>
      <c r="ASA322" s="14"/>
      <c r="ASB322" s="14"/>
      <c r="ASC322" s="14"/>
      <c r="ASD322" s="14"/>
      <c r="ASE322" s="14"/>
      <c r="ASF322" s="14"/>
      <c r="ASG322" s="14"/>
      <c r="ASH322" s="14"/>
      <c r="ASI322" s="14"/>
      <c r="ASJ322" s="14"/>
      <c r="ASK322" s="14"/>
      <c r="ASL322" s="14"/>
      <c r="ASM322" s="14"/>
      <c r="ASN322" s="14"/>
      <c r="ASO322" s="14"/>
      <c r="ASP322" s="14"/>
      <c r="ASQ322" s="14"/>
      <c r="ASR322" s="14"/>
      <c r="ASS322" s="14"/>
      <c r="AST322" s="14"/>
      <c r="ASU322" s="14"/>
      <c r="ASV322" s="14"/>
      <c r="ASW322" s="14"/>
      <c r="ASX322" s="14"/>
      <c r="ASY322" s="14"/>
      <c r="ASZ322" s="14"/>
      <c r="ATA322" s="14"/>
      <c r="ATB322" s="14"/>
      <c r="ATC322" s="14"/>
      <c r="ATD322" s="14"/>
    </row>
    <row r="323" spans="63:1200">
      <c r="BK323" s="14" t="str">
        <f t="shared" ref="BK323:BK386" si="2119">IF(H323,IF(AND(NOT(BA323),AU323),AND(AC323=0,IF(CA323="",TRUE,NOT(CA323))),""),"")</f>
        <v/>
      </c>
      <c r="ABO323" s="14"/>
      <c r="ABP323" s="14"/>
      <c r="ABQ323" s="14"/>
      <c r="ABR323" s="14"/>
      <c r="ABS323" s="14"/>
      <c r="ABT323" s="14"/>
      <c r="ABU323" s="14"/>
      <c r="ABV323" s="14"/>
      <c r="ABW323" s="14"/>
      <c r="ABX323" s="14"/>
      <c r="ABY323" s="14"/>
      <c r="ABZ323" s="14"/>
      <c r="ACA323" s="14"/>
      <c r="ACB323" s="14"/>
      <c r="ACC323" s="14"/>
      <c r="ACD323" s="14"/>
      <c r="ACE323" s="14"/>
      <c r="ACF323" s="14"/>
      <c r="ACG323" s="14"/>
      <c r="ACH323" s="14"/>
      <c r="ACI323" s="14"/>
      <c r="ACJ323" s="14"/>
      <c r="ACK323" s="14"/>
      <c r="ACL323" s="14"/>
      <c r="ACM323" s="14"/>
      <c r="ACN323" s="14"/>
      <c r="ACO323" s="14"/>
      <c r="ACP323" s="14"/>
      <c r="ACQ323" s="14"/>
      <c r="ACR323" s="14"/>
      <c r="ACS323" s="14"/>
      <c r="ACT323" s="14"/>
      <c r="ACU323" s="14"/>
      <c r="ACV323" s="14"/>
      <c r="ACW323" s="14"/>
      <c r="ACX323" s="14"/>
      <c r="ACY323" s="14"/>
      <c r="ACZ323" s="14"/>
      <c r="ADA323" s="14"/>
      <c r="ADB323" s="14"/>
      <c r="ADC323" s="14"/>
      <c r="ADD323" s="14"/>
      <c r="ADE323" s="14"/>
      <c r="ADF323" s="14"/>
      <c r="ADG323" s="14"/>
      <c r="ADH323" s="14"/>
      <c r="ADI323" s="14"/>
      <c r="ADJ323" s="14"/>
      <c r="ADK323" s="14"/>
      <c r="ADL323" s="14"/>
      <c r="ADM323" s="14"/>
      <c r="ADN323" s="14"/>
      <c r="ADO323" s="14"/>
      <c r="ADP323" s="14"/>
      <c r="ADQ323" s="14"/>
      <c r="ADR323" s="14"/>
      <c r="ADS323" s="14"/>
      <c r="ADT323" s="14"/>
      <c r="ADU323" s="14"/>
      <c r="ADV323" s="14"/>
      <c r="ADW323" s="14"/>
      <c r="ADX323" s="14"/>
      <c r="ADY323" s="14"/>
      <c r="ADZ323" s="14"/>
      <c r="AEA323" s="14"/>
      <c r="AEB323" s="14"/>
      <c r="AEC323" s="14"/>
      <c r="AED323" s="14"/>
      <c r="AEE323" s="14"/>
      <c r="AEF323" s="14"/>
      <c r="AEG323" s="14"/>
      <c r="AEH323" s="14"/>
      <c r="AEI323" s="14"/>
      <c r="AEJ323" s="14"/>
      <c r="AEK323" s="14"/>
      <c r="AEL323" s="14"/>
      <c r="AEM323" s="14"/>
      <c r="AEN323" s="14"/>
      <c r="AEO323" s="14"/>
      <c r="AEP323" s="14"/>
      <c r="AEQ323" s="14"/>
      <c r="AER323" s="14"/>
      <c r="AES323" s="14"/>
      <c r="AET323" s="14"/>
      <c r="AEU323" s="14"/>
      <c r="AEV323" s="14"/>
      <c r="AEW323" s="14"/>
      <c r="AEX323" s="14"/>
      <c r="AEY323" s="14"/>
      <c r="AEZ323" s="14"/>
      <c r="AFA323" s="14"/>
      <c r="AFB323" s="14"/>
      <c r="AFC323" s="14"/>
      <c r="AFD323" s="14"/>
      <c r="AFE323" s="14"/>
      <c r="AFF323" s="14"/>
      <c r="AFG323" s="14"/>
      <c r="AFH323" s="14"/>
      <c r="AFI323" s="14"/>
      <c r="AFJ323" s="14"/>
      <c r="AFK323" s="14"/>
      <c r="AFL323" s="14"/>
      <c r="AFM323" s="14"/>
      <c r="AFN323" s="14"/>
      <c r="AFO323" s="14"/>
      <c r="AFP323" s="14"/>
      <c r="AFQ323" s="14"/>
      <c r="AFR323" s="14"/>
      <c r="AFS323" s="14"/>
      <c r="AFT323" s="14"/>
      <c r="AFU323" s="14"/>
      <c r="AFV323" s="14"/>
      <c r="AFW323" s="14"/>
      <c r="AFX323" s="14"/>
      <c r="AFY323" s="14"/>
      <c r="AFZ323" s="14"/>
      <c r="AGA323" s="14"/>
      <c r="AGB323" s="14"/>
      <c r="AGC323" s="14"/>
      <c r="AGD323" s="14"/>
      <c r="AGE323" s="14"/>
      <c r="AGF323" s="14"/>
      <c r="AGG323" s="14"/>
      <c r="AGH323" s="14"/>
      <c r="AGI323" s="14"/>
      <c r="AGJ323" s="14"/>
      <c r="AGK323" s="14"/>
      <c r="AGL323" s="14"/>
      <c r="AGM323" s="14"/>
      <c r="AGN323" s="14"/>
      <c r="AGO323" s="14"/>
      <c r="AGP323" s="14"/>
      <c r="AGQ323" s="14"/>
      <c r="AGR323" s="14"/>
      <c r="AGS323" s="14"/>
      <c r="AGT323" s="14"/>
      <c r="AGU323" s="14"/>
      <c r="AGV323" s="14"/>
      <c r="AGW323" s="14"/>
      <c r="AGX323" s="14"/>
      <c r="AGY323" s="14"/>
      <c r="AGZ323" s="14"/>
      <c r="AHA323" s="14"/>
      <c r="AHB323" s="14"/>
      <c r="AHC323" s="14"/>
      <c r="AHD323" s="14"/>
      <c r="AHE323" s="14"/>
      <c r="AHF323" s="14"/>
      <c r="AHG323" s="14"/>
      <c r="AHH323" s="14"/>
      <c r="AHI323" s="14"/>
      <c r="AHJ323" s="14"/>
      <c r="AHK323" s="14"/>
      <c r="AHL323" s="14"/>
      <c r="AHM323" s="14"/>
      <c r="AHN323" s="14"/>
      <c r="AHO323" s="14"/>
      <c r="AHP323" s="14"/>
      <c r="AHQ323" s="14"/>
      <c r="AHR323" s="14"/>
      <c r="AHS323" s="14"/>
      <c r="AHT323" s="14"/>
      <c r="AHU323" s="14"/>
      <c r="AHV323" s="14"/>
      <c r="AHW323" s="14"/>
      <c r="AHX323" s="14"/>
      <c r="AHY323" s="14"/>
      <c r="AHZ323" s="14"/>
      <c r="AIA323" s="14"/>
      <c r="AIB323" s="14"/>
      <c r="AIC323" s="14"/>
      <c r="AID323" s="14"/>
      <c r="AIE323" s="14"/>
      <c r="AIF323" s="14"/>
      <c r="AIG323" s="14"/>
      <c r="AIH323" s="14"/>
      <c r="AII323" s="14"/>
      <c r="AIJ323" s="14"/>
      <c r="AIK323" s="14"/>
      <c r="AIL323" s="14"/>
      <c r="AIM323" s="14"/>
      <c r="AIN323" s="14"/>
      <c r="AIO323" s="14"/>
      <c r="AIP323" s="14"/>
      <c r="AIQ323" s="14"/>
      <c r="AIR323" s="14"/>
      <c r="AIS323" s="14"/>
      <c r="AIT323" s="14"/>
      <c r="AIU323" s="14"/>
      <c r="AIV323" s="14"/>
      <c r="AIW323" s="14"/>
      <c r="AIX323" s="14"/>
      <c r="AIY323" s="14"/>
      <c r="AIZ323" s="14"/>
      <c r="AJA323" s="14"/>
      <c r="AJB323" s="14"/>
      <c r="AJC323" s="14"/>
      <c r="AJD323" s="14"/>
      <c r="AJE323" s="14"/>
      <c r="AJF323" s="14"/>
      <c r="AJG323" s="14"/>
      <c r="AJH323" s="14"/>
      <c r="AJI323" s="14"/>
      <c r="AJJ323" s="14"/>
      <c r="AJK323" s="14"/>
      <c r="AJL323" s="14"/>
      <c r="AJM323" s="14"/>
      <c r="AJN323" s="14"/>
      <c r="AJO323" s="14"/>
      <c r="AJP323" s="14"/>
      <c r="AJQ323" s="14"/>
      <c r="AJR323" s="14"/>
      <c r="AJS323" s="14"/>
      <c r="AJT323" s="14"/>
      <c r="AJU323" s="14"/>
      <c r="AJV323" s="14"/>
      <c r="AJW323" s="14"/>
      <c r="AJX323" s="14"/>
      <c r="AJY323" s="14"/>
      <c r="AJZ323" s="14"/>
      <c r="AKA323" s="14"/>
      <c r="AKB323" s="14"/>
      <c r="AKC323" s="14"/>
      <c r="AKD323" s="14"/>
      <c r="AKE323" s="14"/>
      <c r="AKF323" s="14"/>
      <c r="AKG323" s="14"/>
      <c r="AKH323" s="14"/>
      <c r="AKI323" s="14"/>
      <c r="AKJ323" s="14"/>
      <c r="AKK323" s="14"/>
      <c r="AKL323" s="14"/>
      <c r="AKM323" s="14"/>
      <c r="AKN323" s="14"/>
      <c r="AKO323" s="14"/>
      <c r="AKP323" s="14"/>
      <c r="AKQ323" s="14"/>
      <c r="AKR323" s="14"/>
      <c r="AKS323" s="14"/>
      <c r="AKT323" s="14"/>
      <c r="AKU323" s="14"/>
      <c r="AKV323" s="14"/>
      <c r="AKW323" s="14"/>
      <c r="AKX323" s="14"/>
      <c r="AKY323" s="14"/>
      <c r="AKZ323" s="14"/>
      <c r="ALA323" s="14"/>
      <c r="ALB323" s="14"/>
      <c r="ALC323" s="14"/>
      <c r="ALD323" s="14"/>
      <c r="ALE323" s="14"/>
      <c r="ALF323" s="14"/>
      <c r="ALG323" s="14"/>
      <c r="ALH323" s="14"/>
      <c r="ALI323" s="14"/>
      <c r="ALJ323" s="14"/>
      <c r="ALK323" s="14"/>
      <c r="ALL323" s="14"/>
      <c r="ALM323" s="14"/>
      <c r="ALN323" s="14"/>
      <c r="ALO323" s="14"/>
      <c r="ALP323" s="14"/>
      <c r="ALQ323" s="14"/>
      <c r="ALR323" s="14"/>
      <c r="ALS323" s="14"/>
      <c r="ALT323" s="14"/>
      <c r="ALU323" s="14"/>
      <c r="ALV323" s="14"/>
      <c r="ALW323" s="14"/>
      <c r="ALX323" s="14"/>
      <c r="ALY323" s="14"/>
      <c r="ALZ323" s="14"/>
      <c r="AMA323" s="14"/>
      <c r="AMB323" s="14"/>
      <c r="AMC323" s="14"/>
      <c r="AMD323" s="14"/>
      <c r="AME323" s="14"/>
      <c r="AMF323" s="14"/>
      <c r="AMG323" s="14"/>
      <c r="AMH323" s="14"/>
      <c r="AMI323" s="14"/>
      <c r="AMJ323" s="14"/>
      <c r="AMK323" s="14"/>
      <c r="AML323" s="14"/>
      <c r="AMM323" s="14"/>
      <c r="AMN323" s="14"/>
      <c r="AMO323" s="14"/>
      <c r="AMP323" s="14"/>
      <c r="AMQ323" s="14"/>
      <c r="AMR323" s="14"/>
      <c r="AMS323" s="14"/>
      <c r="AMT323" s="14"/>
      <c r="AMU323" s="14"/>
      <c r="AMV323" s="14"/>
      <c r="AMW323" s="14"/>
      <c r="AMX323" s="14"/>
      <c r="AMY323" s="14"/>
      <c r="AMZ323" s="14"/>
      <c r="ANA323" s="14"/>
      <c r="ANB323" s="14"/>
      <c r="ANC323" s="14"/>
      <c r="AND323" s="14"/>
      <c r="ANE323" s="14"/>
      <c r="ANF323" s="14"/>
      <c r="ANG323" s="14"/>
      <c r="ANH323" s="14"/>
      <c r="ANI323" s="14"/>
      <c r="ANJ323" s="14"/>
      <c r="ANK323" s="14"/>
      <c r="ANL323" s="14"/>
      <c r="ANM323" s="14"/>
      <c r="ANN323" s="14"/>
      <c r="ANO323" s="14"/>
      <c r="ANP323" s="14"/>
      <c r="ANQ323" s="14"/>
      <c r="ANR323" s="14"/>
      <c r="ANS323" s="14"/>
      <c r="ANT323" s="14"/>
      <c r="ANU323" s="14"/>
      <c r="ANV323" s="14"/>
      <c r="ANW323" s="14"/>
      <c r="ANX323" s="14"/>
      <c r="ANY323" s="14"/>
      <c r="ANZ323" s="14"/>
      <c r="AOA323" s="14"/>
      <c r="AOB323" s="14"/>
      <c r="AOC323" s="14"/>
      <c r="AOD323" s="14"/>
      <c r="AOE323" s="14"/>
      <c r="AOF323" s="14"/>
      <c r="AOG323" s="14"/>
      <c r="AOH323" s="14"/>
      <c r="AOI323" s="14"/>
      <c r="AOJ323" s="14"/>
      <c r="AOK323" s="14"/>
      <c r="AOL323" s="14"/>
      <c r="AOM323" s="14"/>
      <c r="AON323" s="14"/>
      <c r="AOO323" s="14"/>
      <c r="AOP323" s="14"/>
      <c r="AOQ323" s="14"/>
      <c r="AOR323" s="14"/>
      <c r="AOS323" s="14"/>
      <c r="AOT323" s="14"/>
      <c r="AOU323" s="14"/>
      <c r="AOV323" s="14"/>
      <c r="AOW323" s="14"/>
      <c r="AOX323" s="14"/>
      <c r="AOY323" s="14"/>
      <c r="AOZ323" s="14"/>
      <c r="APA323" s="14"/>
      <c r="APB323" s="14"/>
      <c r="APC323" s="14"/>
      <c r="APD323" s="14"/>
      <c r="APE323" s="14"/>
      <c r="APF323" s="14"/>
      <c r="APG323" s="14"/>
      <c r="APH323" s="14"/>
      <c r="API323" s="14"/>
      <c r="APJ323" s="14"/>
      <c r="APK323" s="14"/>
      <c r="APL323" s="14"/>
      <c r="APM323" s="14"/>
      <c r="APN323" s="14"/>
      <c r="APO323" s="14"/>
      <c r="APP323" s="14"/>
      <c r="APQ323" s="14"/>
      <c r="APR323" s="14"/>
      <c r="APS323" s="14"/>
      <c r="APT323" s="14"/>
      <c r="APU323" s="14"/>
      <c r="APV323" s="14"/>
      <c r="APW323" s="14"/>
      <c r="APX323" s="14"/>
      <c r="APY323" s="14"/>
      <c r="APZ323" s="14"/>
      <c r="AQA323" s="14"/>
      <c r="AQB323" s="14"/>
      <c r="AQC323" s="14"/>
      <c r="AQD323" s="14"/>
      <c r="AQE323" s="14"/>
      <c r="AQF323" s="14"/>
      <c r="AQG323" s="14"/>
      <c r="AQH323" s="14"/>
      <c r="AQI323" s="14"/>
      <c r="AQJ323" s="14"/>
      <c r="AQK323" s="14"/>
      <c r="AQL323" s="14"/>
      <c r="AQM323" s="14"/>
      <c r="AQN323" s="14"/>
      <c r="AQO323" s="14"/>
      <c r="AQP323" s="14"/>
      <c r="AQQ323" s="14"/>
      <c r="AQR323" s="14"/>
      <c r="AQS323" s="14"/>
      <c r="AQT323" s="14"/>
      <c r="AQU323" s="14"/>
      <c r="AQV323" s="14"/>
      <c r="AQW323" s="14"/>
      <c r="AQX323" s="14"/>
      <c r="AQY323" s="14"/>
      <c r="AQZ323" s="14"/>
      <c r="ARA323" s="14"/>
      <c r="ARB323" s="14"/>
      <c r="ARC323" s="14"/>
      <c r="ARD323" s="14"/>
      <c r="ARE323" s="14"/>
      <c r="ARF323" s="14"/>
      <c r="ARG323" s="14"/>
      <c r="ARH323" s="14"/>
      <c r="ARI323" s="14"/>
      <c r="ARJ323" s="14"/>
      <c r="ARK323" s="14"/>
      <c r="ARL323" s="14"/>
      <c r="ARM323" s="14"/>
      <c r="ARN323" s="14"/>
      <c r="ARO323" s="14"/>
      <c r="ARP323" s="14"/>
      <c r="ARQ323" s="14"/>
      <c r="ARR323" s="14"/>
      <c r="ARS323" s="14"/>
      <c r="ART323" s="14"/>
      <c r="ARU323" s="14"/>
      <c r="ARV323" s="14"/>
      <c r="ARW323" s="14"/>
      <c r="ARX323" s="14"/>
      <c r="ARY323" s="14"/>
      <c r="ARZ323" s="14"/>
      <c r="ASA323" s="14"/>
      <c r="ASB323" s="14"/>
      <c r="ASC323" s="14"/>
      <c r="ASD323" s="14"/>
      <c r="ASE323" s="14"/>
      <c r="ASF323" s="14"/>
      <c r="ASG323" s="14"/>
      <c r="ASH323" s="14"/>
      <c r="ASI323" s="14"/>
      <c r="ASJ323" s="14"/>
      <c r="ASK323" s="14"/>
      <c r="ASL323" s="14"/>
      <c r="ASM323" s="14"/>
      <c r="ASN323" s="14"/>
      <c r="ASO323" s="14"/>
      <c r="ASP323" s="14"/>
      <c r="ASQ323" s="14"/>
      <c r="ASR323" s="14"/>
      <c r="ASS323" s="14"/>
      <c r="AST323" s="14"/>
      <c r="ASU323" s="14"/>
      <c r="ASV323" s="14"/>
      <c r="ASW323" s="14"/>
      <c r="ASX323" s="14"/>
      <c r="ASY323" s="14"/>
      <c r="ASZ323" s="14"/>
      <c r="ATA323" s="14"/>
      <c r="ATB323" s="14"/>
      <c r="ATC323" s="14"/>
      <c r="ATD323" s="14"/>
    </row>
    <row r="324" spans="63:1200">
      <c r="BK324" s="14" t="str">
        <f t="shared" si="2119"/>
        <v/>
      </c>
      <c r="ABO324" s="14"/>
      <c r="ABP324" s="14"/>
      <c r="ABQ324" s="14"/>
      <c r="ABR324" s="14"/>
      <c r="ABS324" s="14"/>
      <c r="ABT324" s="14"/>
      <c r="ABU324" s="14"/>
      <c r="ABV324" s="14"/>
      <c r="ABW324" s="14"/>
      <c r="ABX324" s="14"/>
      <c r="ABY324" s="14"/>
      <c r="ABZ324" s="14"/>
      <c r="ACA324" s="14"/>
      <c r="ACB324" s="14"/>
      <c r="ACC324" s="14"/>
      <c r="ACD324" s="14"/>
      <c r="ACE324" s="14"/>
      <c r="ACF324" s="14"/>
      <c r="ACG324" s="14"/>
      <c r="ACH324" s="14"/>
      <c r="ACI324" s="14"/>
      <c r="ACJ324" s="14"/>
      <c r="ACK324" s="14"/>
      <c r="ACL324" s="14"/>
      <c r="ACM324" s="14"/>
      <c r="ACN324" s="14"/>
      <c r="ACO324" s="14"/>
      <c r="ACP324" s="14"/>
      <c r="ACQ324" s="14"/>
      <c r="ACR324" s="14"/>
      <c r="ACS324" s="14"/>
      <c r="ACT324" s="14"/>
      <c r="ACU324" s="14"/>
      <c r="ACV324" s="14"/>
      <c r="ACW324" s="14"/>
      <c r="ACX324" s="14"/>
      <c r="ACY324" s="14"/>
      <c r="ACZ324" s="14"/>
      <c r="ADA324" s="14"/>
      <c r="ADB324" s="14"/>
      <c r="ADC324" s="14"/>
      <c r="ADD324" s="14"/>
      <c r="ADE324" s="14"/>
      <c r="ADF324" s="14"/>
      <c r="ADG324" s="14"/>
      <c r="ADH324" s="14"/>
      <c r="ADI324" s="14"/>
      <c r="ADJ324" s="14"/>
      <c r="ADK324" s="14"/>
      <c r="ADL324" s="14"/>
      <c r="ADM324" s="14"/>
      <c r="ADN324" s="14"/>
      <c r="ADO324" s="14"/>
      <c r="ADP324" s="14"/>
      <c r="ADQ324" s="14"/>
      <c r="ADR324" s="14"/>
      <c r="ADS324" s="14"/>
      <c r="ADT324" s="14"/>
      <c r="ADU324" s="14"/>
      <c r="ADV324" s="14"/>
      <c r="ADW324" s="14"/>
      <c r="ADX324" s="14"/>
      <c r="ADY324" s="14"/>
      <c r="ADZ324" s="14"/>
      <c r="AEA324" s="14"/>
      <c r="AEB324" s="14"/>
      <c r="AEC324" s="14"/>
      <c r="AED324" s="14"/>
      <c r="AEE324" s="14"/>
      <c r="AEF324" s="14"/>
      <c r="AEG324" s="14"/>
      <c r="AEH324" s="14"/>
      <c r="AEI324" s="14"/>
      <c r="AEJ324" s="14"/>
      <c r="AEK324" s="14"/>
      <c r="AEL324" s="14"/>
      <c r="AEM324" s="14"/>
      <c r="AEN324" s="14"/>
      <c r="AEO324" s="14"/>
      <c r="AEP324" s="14"/>
      <c r="AEQ324" s="14"/>
      <c r="AER324" s="14"/>
      <c r="AES324" s="14"/>
      <c r="AET324" s="14"/>
      <c r="AEU324" s="14"/>
      <c r="AEV324" s="14"/>
      <c r="AEW324" s="14"/>
      <c r="AEX324" s="14"/>
      <c r="AEY324" s="14"/>
      <c r="AEZ324" s="14"/>
      <c r="AFA324" s="14"/>
      <c r="AFB324" s="14"/>
      <c r="AFC324" s="14"/>
      <c r="AFD324" s="14"/>
      <c r="AFE324" s="14"/>
      <c r="AFF324" s="14"/>
      <c r="AFG324" s="14"/>
      <c r="AFH324" s="14"/>
      <c r="AFI324" s="14"/>
      <c r="AFJ324" s="14"/>
      <c r="AFK324" s="14"/>
      <c r="AFL324" s="14"/>
      <c r="AFM324" s="14"/>
      <c r="AFN324" s="14"/>
      <c r="AFO324" s="14"/>
      <c r="AFP324" s="14"/>
      <c r="AFQ324" s="14"/>
      <c r="AFR324" s="14"/>
      <c r="AFS324" s="14"/>
      <c r="AFT324" s="14"/>
      <c r="AFU324" s="14"/>
      <c r="AFV324" s="14"/>
      <c r="AFW324" s="14"/>
      <c r="AFX324" s="14"/>
      <c r="AFY324" s="14"/>
      <c r="AFZ324" s="14"/>
      <c r="AGA324" s="14"/>
      <c r="AGB324" s="14"/>
      <c r="AGC324" s="14"/>
      <c r="AGD324" s="14"/>
      <c r="AGE324" s="14"/>
      <c r="AGF324" s="14"/>
      <c r="AGG324" s="14"/>
      <c r="AGH324" s="14"/>
      <c r="AGI324" s="14"/>
      <c r="AGJ324" s="14"/>
      <c r="AGK324" s="14"/>
      <c r="AGL324" s="14"/>
      <c r="AGM324" s="14"/>
      <c r="AGN324" s="14"/>
      <c r="AGO324" s="14"/>
      <c r="AGP324" s="14"/>
      <c r="AGQ324" s="14"/>
      <c r="AGR324" s="14"/>
      <c r="AGS324" s="14"/>
      <c r="AGT324" s="14"/>
      <c r="AGU324" s="14"/>
      <c r="AGV324" s="14"/>
      <c r="AGW324" s="14"/>
      <c r="AGX324" s="14"/>
      <c r="AGY324" s="14"/>
      <c r="AGZ324" s="14"/>
      <c r="AHA324" s="14"/>
      <c r="AHB324" s="14"/>
      <c r="AHC324" s="14"/>
      <c r="AHD324" s="14"/>
      <c r="AHE324" s="14"/>
      <c r="AHF324" s="14"/>
      <c r="AHG324" s="14"/>
      <c r="AHH324" s="14"/>
      <c r="AHI324" s="14"/>
      <c r="AHJ324" s="14"/>
      <c r="AHK324" s="14"/>
      <c r="AHL324" s="14"/>
      <c r="AHM324" s="14"/>
      <c r="AHN324" s="14"/>
      <c r="AHO324" s="14"/>
      <c r="AHP324" s="14"/>
      <c r="AHQ324" s="14"/>
      <c r="AHR324" s="14"/>
      <c r="AHS324" s="14"/>
      <c r="AHT324" s="14"/>
      <c r="AHU324" s="14"/>
      <c r="AHV324" s="14"/>
      <c r="AHW324" s="14"/>
      <c r="AHX324" s="14"/>
      <c r="AHY324" s="14"/>
      <c r="AHZ324" s="14"/>
      <c r="AIA324" s="14"/>
      <c r="AIB324" s="14"/>
      <c r="AIC324" s="14"/>
      <c r="AID324" s="14"/>
      <c r="AIE324" s="14"/>
      <c r="AIF324" s="14"/>
      <c r="AIG324" s="14"/>
      <c r="AIH324" s="14"/>
      <c r="AII324" s="14"/>
      <c r="AIJ324" s="14"/>
      <c r="AIK324" s="14"/>
      <c r="AIL324" s="14"/>
      <c r="AIM324" s="14"/>
      <c r="AIN324" s="14"/>
      <c r="AIO324" s="14"/>
      <c r="AIP324" s="14"/>
      <c r="AIQ324" s="14"/>
      <c r="AIR324" s="14"/>
      <c r="AIS324" s="14"/>
      <c r="AIT324" s="14"/>
      <c r="AIU324" s="14"/>
      <c r="AIV324" s="14"/>
      <c r="AIW324" s="14"/>
      <c r="AIX324" s="14"/>
      <c r="AIY324" s="14"/>
      <c r="AIZ324" s="14"/>
      <c r="AJA324" s="14"/>
      <c r="AJB324" s="14"/>
      <c r="AJC324" s="14"/>
      <c r="AJD324" s="14"/>
      <c r="AJE324" s="14"/>
      <c r="AJF324" s="14"/>
      <c r="AJG324" s="14"/>
      <c r="AJH324" s="14"/>
      <c r="AJI324" s="14"/>
      <c r="AJJ324" s="14"/>
      <c r="AJK324" s="14"/>
      <c r="AJL324" s="14"/>
      <c r="AJM324" s="14"/>
      <c r="AJN324" s="14"/>
      <c r="AJO324" s="14"/>
      <c r="AJP324" s="14"/>
      <c r="AJQ324" s="14"/>
      <c r="AJR324" s="14"/>
      <c r="AJS324" s="14"/>
      <c r="AJT324" s="14"/>
      <c r="AJU324" s="14"/>
      <c r="AJV324" s="14"/>
      <c r="AJW324" s="14"/>
      <c r="AJX324" s="14"/>
      <c r="AJY324" s="14"/>
      <c r="AJZ324" s="14"/>
      <c r="AKA324" s="14"/>
      <c r="AKB324" s="14"/>
      <c r="AKC324" s="14"/>
      <c r="AKD324" s="14"/>
      <c r="AKE324" s="14"/>
      <c r="AKF324" s="14"/>
      <c r="AKG324" s="14"/>
      <c r="AKH324" s="14"/>
      <c r="AKI324" s="14"/>
      <c r="AKJ324" s="14"/>
      <c r="AKK324" s="14"/>
      <c r="AKL324" s="14"/>
      <c r="AKM324" s="14"/>
      <c r="AKN324" s="14"/>
      <c r="AKO324" s="14"/>
      <c r="AKP324" s="14"/>
      <c r="AKQ324" s="14"/>
      <c r="AKR324" s="14"/>
      <c r="AKS324" s="14"/>
      <c r="AKT324" s="14"/>
      <c r="AKU324" s="14"/>
      <c r="AKV324" s="14"/>
      <c r="AKW324" s="14"/>
      <c r="AKX324" s="14"/>
      <c r="AKY324" s="14"/>
      <c r="AKZ324" s="14"/>
      <c r="ALA324" s="14"/>
      <c r="ALB324" s="14"/>
      <c r="ALC324" s="14"/>
      <c r="ALD324" s="14"/>
      <c r="ALE324" s="14"/>
      <c r="ALF324" s="14"/>
      <c r="ALG324" s="14"/>
      <c r="ALH324" s="14"/>
      <c r="ALI324" s="14"/>
      <c r="ALJ324" s="14"/>
      <c r="ALK324" s="14"/>
      <c r="ALL324" s="14"/>
      <c r="ALM324" s="14"/>
      <c r="ALN324" s="14"/>
      <c r="ALO324" s="14"/>
      <c r="ALP324" s="14"/>
      <c r="ALQ324" s="14"/>
      <c r="ALR324" s="14"/>
      <c r="ALS324" s="14"/>
      <c r="ALT324" s="14"/>
      <c r="ALU324" s="14"/>
      <c r="ALV324" s="14"/>
      <c r="ALW324" s="14"/>
      <c r="ALX324" s="14"/>
      <c r="ALY324" s="14"/>
      <c r="ALZ324" s="14"/>
      <c r="AMA324" s="14"/>
      <c r="AMB324" s="14"/>
      <c r="AMC324" s="14"/>
      <c r="AMD324" s="14"/>
      <c r="AME324" s="14"/>
      <c r="AMF324" s="14"/>
      <c r="AMG324" s="14"/>
      <c r="AMH324" s="14"/>
      <c r="AMI324" s="14"/>
      <c r="AMJ324" s="14"/>
      <c r="AMK324" s="14"/>
      <c r="AML324" s="14"/>
      <c r="AMM324" s="14"/>
      <c r="AMN324" s="14"/>
      <c r="AMO324" s="14"/>
      <c r="AMP324" s="14"/>
      <c r="AMQ324" s="14"/>
      <c r="AMR324" s="14"/>
      <c r="AMS324" s="14"/>
      <c r="AMT324" s="14"/>
      <c r="AMU324" s="14"/>
      <c r="AMV324" s="14"/>
      <c r="AMW324" s="14"/>
      <c r="AMX324" s="14"/>
      <c r="AMY324" s="14"/>
      <c r="AMZ324" s="14"/>
      <c r="ANA324" s="14"/>
      <c r="ANB324" s="14"/>
      <c r="ANC324" s="14"/>
      <c r="AND324" s="14"/>
      <c r="ANE324" s="14"/>
      <c r="ANF324" s="14"/>
      <c r="ANG324" s="14"/>
      <c r="ANH324" s="14"/>
      <c r="ANI324" s="14"/>
      <c r="ANJ324" s="14"/>
      <c r="ANK324" s="14"/>
      <c r="ANL324" s="14"/>
      <c r="ANM324" s="14"/>
      <c r="ANN324" s="14"/>
      <c r="ANO324" s="14"/>
      <c r="ANP324" s="14"/>
      <c r="ANQ324" s="14"/>
      <c r="ANR324" s="14"/>
      <c r="ANS324" s="14"/>
      <c r="ANT324" s="14"/>
      <c r="ANU324" s="14"/>
      <c r="ANV324" s="14"/>
      <c r="ANW324" s="14"/>
      <c r="ANX324" s="14"/>
      <c r="ANY324" s="14"/>
      <c r="ANZ324" s="14"/>
      <c r="AOA324" s="14"/>
      <c r="AOB324" s="14"/>
      <c r="AOC324" s="14"/>
      <c r="AOD324" s="14"/>
      <c r="AOE324" s="14"/>
      <c r="AOF324" s="14"/>
      <c r="AOG324" s="14"/>
      <c r="AOH324" s="14"/>
      <c r="AOI324" s="14"/>
      <c r="AOJ324" s="14"/>
      <c r="AOK324" s="14"/>
      <c r="AOL324" s="14"/>
      <c r="AOM324" s="14"/>
      <c r="AON324" s="14"/>
      <c r="AOO324" s="14"/>
      <c r="AOP324" s="14"/>
      <c r="AOQ324" s="14"/>
      <c r="AOR324" s="14"/>
      <c r="AOS324" s="14"/>
      <c r="AOT324" s="14"/>
      <c r="AOU324" s="14"/>
      <c r="AOV324" s="14"/>
      <c r="AOW324" s="14"/>
      <c r="AOX324" s="14"/>
      <c r="AOY324" s="14"/>
      <c r="AOZ324" s="14"/>
      <c r="APA324" s="14"/>
      <c r="APB324" s="14"/>
      <c r="APC324" s="14"/>
      <c r="APD324" s="14"/>
      <c r="APE324" s="14"/>
      <c r="APF324" s="14"/>
      <c r="APG324" s="14"/>
      <c r="APH324" s="14"/>
      <c r="API324" s="14"/>
      <c r="APJ324" s="14"/>
      <c r="APK324" s="14"/>
      <c r="APL324" s="14"/>
      <c r="APM324" s="14"/>
      <c r="APN324" s="14"/>
      <c r="APO324" s="14"/>
      <c r="APP324" s="14"/>
      <c r="APQ324" s="14"/>
      <c r="APR324" s="14"/>
      <c r="APS324" s="14"/>
      <c r="APT324" s="14"/>
      <c r="APU324" s="14"/>
      <c r="APV324" s="14"/>
      <c r="APW324" s="14"/>
      <c r="APX324" s="14"/>
      <c r="APY324" s="14"/>
      <c r="APZ324" s="14"/>
      <c r="AQA324" s="14"/>
      <c r="AQB324" s="14"/>
      <c r="AQC324" s="14"/>
      <c r="AQD324" s="14"/>
      <c r="AQE324" s="14"/>
      <c r="AQF324" s="14"/>
      <c r="AQG324" s="14"/>
      <c r="AQH324" s="14"/>
      <c r="AQI324" s="14"/>
      <c r="AQJ324" s="14"/>
      <c r="AQK324" s="14"/>
      <c r="AQL324" s="14"/>
      <c r="AQM324" s="14"/>
      <c r="AQN324" s="14"/>
      <c r="AQO324" s="14"/>
      <c r="AQP324" s="14"/>
      <c r="AQQ324" s="14"/>
      <c r="AQR324" s="14"/>
      <c r="AQS324" s="14"/>
      <c r="AQT324" s="14"/>
      <c r="AQU324" s="14"/>
      <c r="AQV324" s="14"/>
      <c r="AQW324" s="14"/>
      <c r="AQX324" s="14"/>
      <c r="AQY324" s="14"/>
      <c r="AQZ324" s="14"/>
      <c r="ARA324" s="14"/>
      <c r="ARB324" s="14"/>
      <c r="ARC324" s="14"/>
      <c r="ARD324" s="14"/>
      <c r="ARE324" s="14"/>
      <c r="ARF324" s="14"/>
      <c r="ARG324" s="14"/>
      <c r="ARH324" s="14"/>
      <c r="ARI324" s="14"/>
      <c r="ARJ324" s="14"/>
      <c r="ARK324" s="14"/>
      <c r="ARL324" s="14"/>
      <c r="ARM324" s="14"/>
      <c r="ARN324" s="14"/>
      <c r="ARO324" s="14"/>
      <c r="ARP324" s="14"/>
      <c r="ARQ324" s="14"/>
      <c r="ARR324" s="14"/>
      <c r="ARS324" s="14"/>
      <c r="ART324" s="14"/>
      <c r="ARU324" s="14"/>
      <c r="ARV324" s="14"/>
      <c r="ARW324" s="14"/>
      <c r="ARX324" s="14"/>
      <c r="ARY324" s="14"/>
      <c r="ARZ324" s="14"/>
      <c r="ASA324" s="14"/>
      <c r="ASB324" s="14"/>
      <c r="ASC324" s="14"/>
      <c r="ASD324" s="14"/>
      <c r="ASE324" s="14"/>
      <c r="ASF324" s="14"/>
      <c r="ASG324" s="14"/>
      <c r="ASH324" s="14"/>
      <c r="ASI324" s="14"/>
      <c r="ASJ324" s="14"/>
      <c r="ASK324" s="14"/>
      <c r="ASL324" s="14"/>
      <c r="ASM324" s="14"/>
      <c r="ASN324" s="14"/>
      <c r="ASO324" s="14"/>
      <c r="ASP324" s="14"/>
      <c r="ASQ324" s="14"/>
      <c r="ASR324" s="14"/>
      <c r="ASS324" s="14"/>
      <c r="AST324" s="14"/>
      <c r="ASU324" s="14"/>
      <c r="ASV324" s="14"/>
      <c r="ASW324" s="14"/>
      <c r="ASX324" s="14"/>
      <c r="ASY324" s="14"/>
      <c r="ASZ324" s="14"/>
      <c r="ATA324" s="14"/>
      <c r="ATB324" s="14"/>
      <c r="ATC324" s="14"/>
      <c r="ATD324" s="14"/>
    </row>
    <row r="325" spans="63:1200">
      <c r="BK325" s="14" t="str">
        <f t="shared" si="2119"/>
        <v/>
      </c>
      <c r="ABO325" s="14"/>
      <c r="ABP325" s="14"/>
      <c r="ABQ325" s="14"/>
      <c r="ABR325" s="14"/>
      <c r="ABS325" s="14"/>
      <c r="ABT325" s="14"/>
      <c r="ABU325" s="14"/>
      <c r="ABV325" s="14"/>
      <c r="ABW325" s="14"/>
      <c r="ABX325" s="14"/>
      <c r="ABY325" s="14"/>
      <c r="ABZ325" s="14"/>
      <c r="ACA325" s="14"/>
      <c r="ACB325" s="14"/>
      <c r="ACC325" s="14"/>
      <c r="ACD325" s="14"/>
      <c r="ACE325" s="14"/>
      <c r="ACF325" s="14"/>
      <c r="ACG325" s="14"/>
      <c r="ACH325" s="14"/>
      <c r="ACI325" s="14"/>
      <c r="ACJ325" s="14"/>
      <c r="ACK325" s="14"/>
      <c r="ACL325" s="14"/>
      <c r="ACM325" s="14"/>
      <c r="ACN325" s="14"/>
      <c r="ACO325" s="14"/>
      <c r="ACP325" s="14"/>
      <c r="ACQ325" s="14"/>
      <c r="ACR325" s="14"/>
      <c r="ACS325" s="14"/>
      <c r="ACT325" s="14"/>
      <c r="ACU325" s="14"/>
      <c r="ACV325" s="14"/>
      <c r="ACW325" s="14"/>
      <c r="ACX325" s="14"/>
      <c r="ACY325" s="14"/>
      <c r="ACZ325" s="14"/>
      <c r="ADA325" s="14"/>
      <c r="ADB325" s="14"/>
      <c r="ADC325" s="14"/>
      <c r="ADD325" s="14"/>
      <c r="ADE325" s="14"/>
      <c r="ADF325" s="14"/>
      <c r="ADG325" s="14"/>
      <c r="ADH325" s="14"/>
      <c r="ADI325" s="14"/>
      <c r="ADJ325" s="14"/>
      <c r="ADK325" s="14"/>
      <c r="ADL325" s="14"/>
      <c r="ADM325" s="14"/>
      <c r="ADN325" s="14"/>
      <c r="ADO325" s="14"/>
      <c r="ADP325" s="14"/>
      <c r="ADQ325" s="14"/>
      <c r="ADR325" s="14"/>
      <c r="ADS325" s="14"/>
      <c r="ADT325" s="14"/>
      <c r="ADU325" s="14"/>
      <c r="ADV325" s="14"/>
      <c r="ADW325" s="14"/>
      <c r="ADX325" s="14"/>
      <c r="ADY325" s="14"/>
      <c r="ADZ325" s="14"/>
      <c r="AEA325" s="14"/>
      <c r="AEB325" s="14"/>
      <c r="AEC325" s="14"/>
      <c r="AED325" s="14"/>
      <c r="AEE325" s="14"/>
      <c r="AEF325" s="14"/>
      <c r="AEG325" s="14"/>
      <c r="AEH325" s="14"/>
      <c r="AEI325" s="14"/>
      <c r="AEJ325" s="14"/>
      <c r="AEK325" s="14"/>
      <c r="AEL325" s="14"/>
      <c r="AEM325" s="14"/>
      <c r="AEN325" s="14"/>
      <c r="AEO325" s="14"/>
      <c r="AEP325" s="14"/>
      <c r="AEQ325" s="14"/>
      <c r="AER325" s="14"/>
      <c r="AES325" s="14"/>
      <c r="AET325" s="14"/>
      <c r="AEU325" s="14"/>
      <c r="AEV325" s="14"/>
      <c r="AEW325" s="14"/>
      <c r="AEX325" s="14"/>
      <c r="AEY325" s="14"/>
      <c r="AEZ325" s="14"/>
      <c r="AFA325" s="14"/>
      <c r="AFB325" s="14"/>
      <c r="AFC325" s="14"/>
      <c r="AFD325" s="14"/>
      <c r="AFE325" s="14"/>
      <c r="AFF325" s="14"/>
      <c r="AFG325" s="14"/>
      <c r="AFH325" s="14"/>
      <c r="AFI325" s="14"/>
      <c r="AFJ325" s="14"/>
      <c r="AFK325" s="14"/>
      <c r="AFL325" s="14"/>
      <c r="AFM325" s="14"/>
      <c r="AFN325" s="14"/>
      <c r="AFO325" s="14"/>
      <c r="AFP325" s="14"/>
      <c r="AFQ325" s="14"/>
      <c r="AFR325" s="14"/>
      <c r="AFS325" s="14"/>
      <c r="AFT325" s="14"/>
      <c r="AFU325" s="14"/>
      <c r="AFV325" s="14"/>
      <c r="AFW325" s="14"/>
      <c r="AFX325" s="14"/>
      <c r="AFY325" s="14"/>
      <c r="AFZ325" s="14"/>
      <c r="AGA325" s="14"/>
      <c r="AGB325" s="14"/>
      <c r="AGC325" s="14"/>
      <c r="AGD325" s="14"/>
      <c r="AGE325" s="14"/>
      <c r="AGF325" s="14"/>
      <c r="AGG325" s="14"/>
      <c r="AGH325" s="14"/>
      <c r="AGI325" s="14"/>
      <c r="AGJ325" s="14"/>
      <c r="AGK325" s="14"/>
      <c r="AGL325" s="14"/>
      <c r="AGM325" s="14"/>
      <c r="AGN325" s="14"/>
      <c r="AGO325" s="14"/>
      <c r="AGP325" s="14"/>
      <c r="AGQ325" s="14"/>
      <c r="AGR325" s="14"/>
      <c r="AGS325" s="14"/>
      <c r="AGT325" s="14"/>
      <c r="AGU325" s="14"/>
      <c r="AGV325" s="14"/>
      <c r="AGW325" s="14"/>
      <c r="AGX325" s="14"/>
      <c r="AGY325" s="14"/>
      <c r="AGZ325" s="14"/>
      <c r="AHA325" s="14"/>
      <c r="AHB325" s="14"/>
      <c r="AHC325" s="14"/>
      <c r="AHD325" s="14"/>
      <c r="AHE325" s="14"/>
      <c r="AHF325" s="14"/>
      <c r="AHG325" s="14"/>
      <c r="AHH325" s="14"/>
      <c r="AHI325" s="14"/>
      <c r="AHJ325" s="14"/>
      <c r="AHK325" s="14"/>
      <c r="AHL325" s="14"/>
      <c r="AHM325" s="14"/>
      <c r="AHN325" s="14"/>
      <c r="AHO325" s="14"/>
      <c r="AHP325" s="14"/>
      <c r="AHQ325" s="14"/>
      <c r="AHR325" s="14"/>
      <c r="AHS325" s="14"/>
      <c r="AHT325" s="14"/>
      <c r="AHU325" s="14"/>
      <c r="AHV325" s="14"/>
      <c r="AHW325" s="14"/>
      <c r="AHX325" s="14"/>
      <c r="AHY325" s="14"/>
      <c r="AHZ325" s="14"/>
      <c r="AIA325" s="14"/>
      <c r="AIB325" s="14"/>
      <c r="AIC325" s="14"/>
      <c r="AID325" s="14"/>
      <c r="AIE325" s="14"/>
      <c r="AIF325" s="14"/>
      <c r="AIG325" s="14"/>
      <c r="AIH325" s="14"/>
      <c r="AII325" s="14"/>
      <c r="AIJ325" s="14"/>
      <c r="AIK325" s="14"/>
      <c r="AIL325" s="14"/>
      <c r="AIM325" s="14"/>
      <c r="AIN325" s="14"/>
      <c r="AIO325" s="14"/>
      <c r="AIP325" s="14"/>
      <c r="AIQ325" s="14"/>
      <c r="AIR325" s="14"/>
      <c r="AIS325" s="14"/>
      <c r="AIT325" s="14"/>
      <c r="AIU325" s="14"/>
      <c r="AIV325" s="14"/>
      <c r="AIW325" s="14"/>
      <c r="AIX325" s="14"/>
      <c r="AIY325" s="14"/>
      <c r="AIZ325" s="14"/>
      <c r="AJA325" s="14"/>
      <c r="AJB325" s="14"/>
      <c r="AJC325" s="14"/>
      <c r="AJD325" s="14"/>
      <c r="AJE325" s="14"/>
      <c r="AJF325" s="14"/>
      <c r="AJG325" s="14"/>
      <c r="AJH325" s="14"/>
      <c r="AJI325" s="14"/>
      <c r="AJJ325" s="14"/>
      <c r="AJK325" s="14"/>
      <c r="AJL325" s="14"/>
      <c r="AJM325" s="14"/>
      <c r="AJN325" s="14"/>
      <c r="AJO325" s="14"/>
      <c r="AJP325" s="14"/>
      <c r="AJQ325" s="14"/>
      <c r="AJR325" s="14"/>
      <c r="AJS325" s="14"/>
      <c r="AJT325" s="14"/>
      <c r="AJU325" s="14"/>
      <c r="AJV325" s="14"/>
      <c r="AJW325" s="14"/>
      <c r="AJX325" s="14"/>
      <c r="AJY325" s="14"/>
      <c r="AJZ325" s="14"/>
      <c r="AKA325" s="14"/>
      <c r="AKB325" s="14"/>
      <c r="AKC325" s="14"/>
      <c r="AKD325" s="14"/>
      <c r="AKE325" s="14"/>
      <c r="AKF325" s="14"/>
      <c r="AKG325" s="14"/>
      <c r="AKH325" s="14"/>
      <c r="AKI325" s="14"/>
      <c r="AKJ325" s="14"/>
      <c r="AKK325" s="14"/>
      <c r="AKL325" s="14"/>
      <c r="AKM325" s="14"/>
      <c r="AKN325" s="14"/>
      <c r="AKO325" s="14"/>
      <c r="AKP325" s="14"/>
      <c r="AKQ325" s="14"/>
      <c r="AKR325" s="14"/>
      <c r="AKS325" s="14"/>
      <c r="AKT325" s="14"/>
      <c r="AKU325" s="14"/>
      <c r="AKV325" s="14"/>
      <c r="AKW325" s="14"/>
      <c r="AKX325" s="14"/>
      <c r="AKY325" s="14"/>
      <c r="AKZ325" s="14"/>
      <c r="ALA325" s="14"/>
      <c r="ALB325" s="14"/>
      <c r="ALC325" s="14"/>
      <c r="ALD325" s="14"/>
      <c r="ALE325" s="14"/>
      <c r="ALF325" s="14"/>
      <c r="ALG325" s="14"/>
      <c r="ALH325" s="14"/>
      <c r="ALI325" s="14"/>
      <c r="ALJ325" s="14"/>
      <c r="ALK325" s="14"/>
      <c r="ALL325" s="14"/>
      <c r="ALM325" s="14"/>
      <c r="ALN325" s="14"/>
      <c r="ALO325" s="14"/>
      <c r="ALP325" s="14"/>
      <c r="ALQ325" s="14"/>
      <c r="ALR325" s="14"/>
      <c r="ALS325" s="14"/>
      <c r="ALT325" s="14"/>
      <c r="ALU325" s="14"/>
      <c r="ALV325" s="14"/>
      <c r="ALW325" s="14"/>
      <c r="ALX325" s="14"/>
      <c r="ALY325" s="14"/>
      <c r="ALZ325" s="14"/>
      <c r="AMA325" s="14"/>
      <c r="AMB325" s="14"/>
      <c r="AMC325" s="14"/>
      <c r="AMD325" s="14"/>
      <c r="AME325" s="14"/>
      <c r="AMF325" s="14"/>
      <c r="AMG325" s="14"/>
      <c r="AMH325" s="14"/>
      <c r="AMI325" s="14"/>
      <c r="AMJ325" s="14"/>
      <c r="AMK325" s="14"/>
      <c r="AML325" s="14"/>
      <c r="AMM325" s="14"/>
      <c r="AMN325" s="14"/>
      <c r="AMO325" s="14"/>
      <c r="AMP325" s="14"/>
      <c r="AMQ325" s="14"/>
      <c r="AMR325" s="14"/>
      <c r="AMS325" s="14"/>
      <c r="AMT325" s="14"/>
      <c r="AMU325" s="14"/>
      <c r="AMV325" s="14"/>
      <c r="AMW325" s="14"/>
      <c r="AMX325" s="14"/>
      <c r="AMY325" s="14"/>
      <c r="AMZ325" s="14"/>
      <c r="ANA325" s="14"/>
      <c r="ANB325" s="14"/>
      <c r="ANC325" s="14"/>
      <c r="AND325" s="14"/>
      <c r="ANE325" s="14"/>
      <c r="ANF325" s="14"/>
      <c r="ANG325" s="14"/>
      <c r="ANH325" s="14"/>
      <c r="ANI325" s="14"/>
      <c r="ANJ325" s="14"/>
      <c r="ANK325" s="14"/>
      <c r="ANL325" s="14"/>
      <c r="ANM325" s="14"/>
      <c r="ANN325" s="14"/>
      <c r="ANO325" s="14"/>
      <c r="ANP325" s="14"/>
      <c r="ANQ325" s="14"/>
      <c r="ANR325" s="14"/>
      <c r="ANS325" s="14"/>
      <c r="ANT325" s="14"/>
      <c r="ANU325" s="14"/>
      <c r="ANV325" s="14"/>
      <c r="ANW325" s="14"/>
      <c r="ANX325" s="14"/>
      <c r="ANY325" s="14"/>
      <c r="ANZ325" s="14"/>
      <c r="AOA325" s="14"/>
      <c r="AOB325" s="14"/>
      <c r="AOC325" s="14"/>
      <c r="AOD325" s="14"/>
      <c r="AOE325" s="14"/>
      <c r="AOF325" s="14"/>
      <c r="AOG325" s="14"/>
      <c r="AOH325" s="14"/>
      <c r="AOI325" s="14"/>
      <c r="AOJ325" s="14"/>
      <c r="AOK325" s="14"/>
      <c r="AOL325" s="14"/>
      <c r="AOM325" s="14"/>
      <c r="AON325" s="14"/>
      <c r="AOO325" s="14"/>
      <c r="AOP325" s="14"/>
      <c r="AOQ325" s="14"/>
      <c r="AOR325" s="14"/>
      <c r="AOS325" s="14"/>
      <c r="AOT325" s="14"/>
      <c r="AOU325" s="14"/>
      <c r="AOV325" s="14"/>
      <c r="AOW325" s="14"/>
      <c r="AOX325" s="14"/>
      <c r="AOY325" s="14"/>
      <c r="AOZ325" s="14"/>
      <c r="APA325" s="14"/>
      <c r="APB325" s="14"/>
      <c r="APC325" s="14"/>
      <c r="APD325" s="14"/>
      <c r="APE325" s="14"/>
      <c r="APF325" s="14"/>
      <c r="APG325" s="14"/>
      <c r="APH325" s="14"/>
      <c r="API325" s="14"/>
      <c r="APJ325" s="14"/>
      <c r="APK325" s="14"/>
      <c r="APL325" s="14"/>
      <c r="APM325" s="14"/>
      <c r="APN325" s="14"/>
      <c r="APO325" s="14"/>
      <c r="APP325" s="14"/>
      <c r="APQ325" s="14"/>
      <c r="APR325" s="14"/>
      <c r="APS325" s="14"/>
      <c r="APT325" s="14"/>
      <c r="APU325" s="14"/>
      <c r="APV325" s="14"/>
      <c r="APW325" s="14"/>
      <c r="APX325" s="14"/>
      <c r="APY325" s="14"/>
      <c r="APZ325" s="14"/>
      <c r="AQA325" s="14"/>
      <c r="AQB325" s="14"/>
      <c r="AQC325" s="14"/>
      <c r="AQD325" s="14"/>
      <c r="AQE325" s="14"/>
      <c r="AQF325" s="14"/>
      <c r="AQG325" s="14"/>
      <c r="AQH325" s="14"/>
      <c r="AQI325" s="14"/>
      <c r="AQJ325" s="14"/>
      <c r="AQK325" s="14"/>
      <c r="AQL325" s="14"/>
      <c r="AQM325" s="14"/>
      <c r="AQN325" s="14"/>
      <c r="AQO325" s="14"/>
      <c r="AQP325" s="14"/>
      <c r="AQQ325" s="14"/>
      <c r="AQR325" s="14"/>
      <c r="AQS325" s="14"/>
      <c r="AQT325" s="14"/>
      <c r="AQU325" s="14"/>
      <c r="AQV325" s="14"/>
      <c r="AQW325" s="14"/>
      <c r="AQX325" s="14"/>
      <c r="AQY325" s="14"/>
      <c r="AQZ325" s="14"/>
      <c r="ARA325" s="14"/>
      <c r="ARB325" s="14"/>
      <c r="ARC325" s="14"/>
      <c r="ARD325" s="14"/>
      <c r="ARE325" s="14"/>
      <c r="ARF325" s="14"/>
      <c r="ARG325" s="14"/>
      <c r="ARH325" s="14"/>
      <c r="ARI325" s="14"/>
      <c r="ARJ325" s="14"/>
      <c r="ARK325" s="14"/>
      <c r="ARL325" s="14"/>
      <c r="ARM325" s="14"/>
      <c r="ARN325" s="14"/>
      <c r="ARO325" s="14"/>
      <c r="ARP325" s="14"/>
      <c r="ARQ325" s="14"/>
      <c r="ARR325" s="14"/>
      <c r="ARS325" s="14"/>
      <c r="ART325" s="14"/>
      <c r="ARU325" s="14"/>
      <c r="ARV325" s="14"/>
      <c r="ARW325" s="14"/>
      <c r="ARX325" s="14"/>
      <c r="ARY325" s="14"/>
      <c r="ARZ325" s="14"/>
      <c r="ASA325" s="14"/>
      <c r="ASB325" s="14"/>
      <c r="ASC325" s="14"/>
      <c r="ASD325" s="14"/>
      <c r="ASE325" s="14"/>
      <c r="ASF325" s="14"/>
      <c r="ASG325" s="14"/>
      <c r="ASH325" s="14"/>
      <c r="ASI325" s="14"/>
      <c r="ASJ325" s="14"/>
      <c r="ASK325" s="14"/>
      <c r="ASL325" s="14"/>
      <c r="ASM325" s="14"/>
      <c r="ASN325" s="14"/>
      <c r="ASO325" s="14"/>
      <c r="ASP325" s="14"/>
      <c r="ASQ325" s="14"/>
      <c r="ASR325" s="14"/>
      <c r="ASS325" s="14"/>
      <c r="AST325" s="14"/>
      <c r="ASU325" s="14"/>
      <c r="ASV325" s="14"/>
      <c r="ASW325" s="14"/>
      <c r="ASX325" s="14"/>
      <c r="ASY325" s="14"/>
      <c r="ASZ325" s="14"/>
      <c r="ATA325" s="14"/>
      <c r="ATB325" s="14"/>
      <c r="ATC325" s="14"/>
      <c r="ATD325" s="14"/>
    </row>
    <row r="326" spans="63:1200">
      <c r="BK326" s="14" t="str">
        <f t="shared" si="2119"/>
        <v/>
      </c>
      <c r="ABO326" s="14"/>
      <c r="ABP326" s="14"/>
      <c r="ABQ326" s="14"/>
      <c r="ABR326" s="14"/>
      <c r="ABS326" s="14"/>
      <c r="ABT326" s="14"/>
      <c r="ABU326" s="14"/>
      <c r="ABV326" s="14"/>
      <c r="ABW326" s="14"/>
      <c r="ABX326" s="14"/>
      <c r="ABY326" s="14"/>
      <c r="ABZ326" s="14"/>
      <c r="ACA326" s="14"/>
      <c r="ACB326" s="14"/>
      <c r="ACC326" s="14"/>
      <c r="ACD326" s="14"/>
      <c r="ACE326" s="14"/>
      <c r="ACF326" s="14"/>
      <c r="ACG326" s="14"/>
      <c r="ACH326" s="14"/>
      <c r="ACI326" s="14"/>
      <c r="ACJ326" s="14"/>
      <c r="ACK326" s="14"/>
      <c r="ACL326" s="14"/>
      <c r="ACM326" s="14"/>
      <c r="ACN326" s="14"/>
      <c r="ACO326" s="14"/>
      <c r="ACP326" s="14"/>
      <c r="ACQ326" s="14"/>
      <c r="ACR326" s="14"/>
      <c r="ACS326" s="14"/>
      <c r="ACT326" s="14"/>
      <c r="ACU326" s="14"/>
      <c r="ACV326" s="14"/>
      <c r="ACW326" s="14"/>
      <c r="ACX326" s="14"/>
      <c r="ACY326" s="14"/>
      <c r="ACZ326" s="14"/>
      <c r="ADA326" s="14"/>
      <c r="ADB326" s="14"/>
      <c r="ADC326" s="14"/>
      <c r="ADD326" s="14"/>
      <c r="ADE326" s="14"/>
      <c r="ADF326" s="14"/>
      <c r="ADG326" s="14"/>
      <c r="ADH326" s="14"/>
      <c r="ADI326" s="14"/>
      <c r="ADJ326" s="14"/>
      <c r="ADK326" s="14"/>
      <c r="ADL326" s="14"/>
      <c r="ADM326" s="14"/>
      <c r="ADN326" s="14"/>
      <c r="ADO326" s="14"/>
      <c r="ADP326" s="14"/>
      <c r="ADQ326" s="14"/>
      <c r="ADR326" s="14"/>
      <c r="ADS326" s="14"/>
      <c r="ADT326" s="14"/>
      <c r="ADU326" s="14"/>
      <c r="ADV326" s="14"/>
      <c r="ADW326" s="14"/>
      <c r="ADX326" s="14"/>
      <c r="ADY326" s="14"/>
      <c r="ADZ326" s="14"/>
      <c r="AEA326" s="14"/>
      <c r="AEB326" s="14"/>
      <c r="AEC326" s="14"/>
      <c r="AED326" s="14"/>
      <c r="AEE326" s="14"/>
      <c r="AEF326" s="14"/>
      <c r="AEG326" s="14"/>
      <c r="AEH326" s="14"/>
      <c r="AEI326" s="14"/>
      <c r="AEJ326" s="14"/>
      <c r="AEK326" s="14"/>
      <c r="AEL326" s="14"/>
      <c r="AEM326" s="14"/>
      <c r="AEN326" s="14"/>
      <c r="AEO326" s="14"/>
      <c r="AEP326" s="14"/>
      <c r="AEQ326" s="14"/>
      <c r="AER326" s="14"/>
      <c r="AES326" s="14"/>
      <c r="AET326" s="14"/>
      <c r="AEU326" s="14"/>
      <c r="AEV326" s="14"/>
      <c r="AEW326" s="14"/>
      <c r="AEX326" s="14"/>
      <c r="AEY326" s="14"/>
      <c r="AEZ326" s="14"/>
      <c r="AFA326" s="14"/>
      <c r="AFB326" s="14"/>
      <c r="AFC326" s="14"/>
      <c r="AFD326" s="14"/>
      <c r="AFE326" s="14"/>
      <c r="AFF326" s="14"/>
      <c r="AFG326" s="14"/>
      <c r="AFH326" s="14"/>
      <c r="AFI326" s="14"/>
      <c r="AFJ326" s="14"/>
      <c r="AFK326" s="14"/>
      <c r="AFL326" s="14"/>
      <c r="AFM326" s="14"/>
      <c r="AFN326" s="14"/>
      <c r="AFO326" s="14"/>
      <c r="AFP326" s="14"/>
      <c r="AFQ326" s="14"/>
      <c r="AFR326" s="14"/>
      <c r="AFS326" s="14"/>
      <c r="AFT326" s="14"/>
      <c r="AFU326" s="14"/>
      <c r="AFV326" s="14"/>
      <c r="AFW326" s="14"/>
      <c r="AFX326" s="14"/>
      <c r="AFY326" s="14"/>
      <c r="AFZ326" s="14"/>
      <c r="AGA326" s="14"/>
      <c r="AGB326" s="14"/>
      <c r="AGC326" s="14"/>
      <c r="AGD326" s="14"/>
      <c r="AGE326" s="14"/>
      <c r="AGF326" s="14"/>
      <c r="AGG326" s="14"/>
      <c r="AGH326" s="14"/>
      <c r="AGI326" s="14"/>
      <c r="AGJ326" s="14"/>
      <c r="AGK326" s="14"/>
      <c r="AGL326" s="14"/>
      <c r="AGM326" s="14"/>
      <c r="AGN326" s="14"/>
      <c r="AGO326" s="14"/>
      <c r="AGP326" s="14"/>
      <c r="AGQ326" s="14"/>
      <c r="AGR326" s="14"/>
      <c r="AGS326" s="14"/>
      <c r="AGT326" s="14"/>
      <c r="AGU326" s="14"/>
      <c r="AGV326" s="14"/>
      <c r="AGW326" s="14"/>
      <c r="AGX326" s="14"/>
      <c r="AGY326" s="14"/>
      <c r="AGZ326" s="14"/>
      <c r="AHA326" s="14"/>
      <c r="AHB326" s="14"/>
      <c r="AHC326" s="14"/>
      <c r="AHD326" s="14"/>
      <c r="AHE326" s="14"/>
      <c r="AHF326" s="14"/>
      <c r="AHG326" s="14"/>
      <c r="AHH326" s="14"/>
      <c r="AHI326" s="14"/>
      <c r="AHJ326" s="14"/>
      <c r="AHK326" s="14"/>
      <c r="AHL326" s="14"/>
      <c r="AHM326" s="14"/>
      <c r="AHN326" s="14"/>
      <c r="AHO326" s="14"/>
      <c r="AHP326" s="14"/>
      <c r="AHQ326" s="14"/>
      <c r="AHR326" s="14"/>
      <c r="AHS326" s="14"/>
      <c r="AHT326" s="14"/>
      <c r="AHU326" s="14"/>
      <c r="AHV326" s="14"/>
      <c r="AHW326" s="14"/>
      <c r="AHX326" s="14"/>
      <c r="AHY326" s="14"/>
      <c r="AHZ326" s="14"/>
      <c r="AIA326" s="14"/>
      <c r="AIB326" s="14"/>
      <c r="AIC326" s="14"/>
      <c r="AID326" s="14"/>
      <c r="AIE326" s="14"/>
      <c r="AIF326" s="14"/>
      <c r="AIG326" s="14"/>
      <c r="AIH326" s="14"/>
      <c r="AII326" s="14"/>
      <c r="AIJ326" s="14"/>
      <c r="AIK326" s="14"/>
      <c r="AIL326" s="14"/>
      <c r="AIM326" s="14"/>
      <c r="AIN326" s="14"/>
      <c r="AIO326" s="14"/>
      <c r="AIP326" s="14"/>
      <c r="AIQ326" s="14"/>
      <c r="AIR326" s="14"/>
      <c r="AIS326" s="14"/>
      <c r="AIT326" s="14"/>
      <c r="AIU326" s="14"/>
      <c r="AIV326" s="14"/>
      <c r="AIW326" s="14"/>
      <c r="AIX326" s="14"/>
      <c r="AIY326" s="14"/>
      <c r="AIZ326" s="14"/>
      <c r="AJA326" s="14"/>
      <c r="AJB326" s="14"/>
      <c r="AJC326" s="14"/>
      <c r="AJD326" s="14"/>
      <c r="AJE326" s="14"/>
      <c r="AJF326" s="14"/>
      <c r="AJG326" s="14"/>
      <c r="AJH326" s="14"/>
      <c r="AJI326" s="14"/>
      <c r="AJJ326" s="14"/>
      <c r="AJK326" s="14"/>
      <c r="AJL326" s="14"/>
      <c r="AJM326" s="14"/>
      <c r="AJN326" s="14"/>
      <c r="AJO326" s="14"/>
      <c r="AJP326" s="14"/>
      <c r="AJQ326" s="14"/>
      <c r="AJR326" s="14"/>
      <c r="AJS326" s="14"/>
      <c r="AJT326" s="14"/>
      <c r="AJU326" s="14"/>
      <c r="AJV326" s="14"/>
      <c r="AJW326" s="14"/>
      <c r="AJX326" s="14"/>
      <c r="AJY326" s="14"/>
      <c r="AJZ326" s="14"/>
      <c r="AKA326" s="14"/>
      <c r="AKB326" s="14"/>
      <c r="AKC326" s="14"/>
      <c r="AKD326" s="14"/>
      <c r="AKE326" s="14"/>
      <c r="AKF326" s="14"/>
      <c r="AKG326" s="14"/>
      <c r="AKH326" s="14"/>
      <c r="AKI326" s="14"/>
      <c r="AKJ326" s="14"/>
      <c r="AKK326" s="14"/>
      <c r="AKL326" s="14"/>
      <c r="AKM326" s="14"/>
      <c r="AKN326" s="14"/>
      <c r="AKO326" s="14"/>
      <c r="AKP326" s="14"/>
      <c r="AKQ326" s="14"/>
      <c r="AKR326" s="14"/>
      <c r="AKS326" s="14"/>
      <c r="AKT326" s="14"/>
      <c r="AKU326" s="14"/>
      <c r="AKV326" s="14"/>
      <c r="AKW326" s="14"/>
      <c r="AKX326" s="14"/>
      <c r="AKY326" s="14"/>
      <c r="AKZ326" s="14"/>
      <c r="ALA326" s="14"/>
      <c r="ALB326" s="14"/>
      <c r="ALC326" s="14"/>
      <c r="ALD326" s="14"/>
      <c r="ALE326" s="14"/>
      <c r="ALF326" s="14"/>
      <c r="ALG326" s="14"/>
      <c r="ALH326" s="14"/>
      <c r="ALI326" s="14"/>
      <c r="ALJ326" s="14"/>
      <c r="ALK326" s="14"/>
      <c r="ALL326" s="14"/>
      <c r="ALM326" s="14"/>
      <c r="ALN326" s="14"/>
      <c r="ALO326" s="14"/>
      <c r="ALP326" s="14"/>
      <c r="ALQ326" s="14"/>
      <c r="ALR326" s="14"/>
      <c r="ALS326" s="14"/>
      <c r="ALT326" s="14"/>
      <c r="ALU326" s="14"/>
      <c r="ALV326" s="14"/>
      <c r="ALW326" s="14"/>
      <c r="ALX326" s="14"/>
      <c r="ALY326" s="14"/>
      <c r="ALZ326" s="14"/>
      <c r="AMA326" s="14"/>
      <c r="AMB326" s="14"/>
      <c r="AMC326" s="14"/>
      <c r="AMD326" s="14"/>
      <c r="AME326" s="14"/>
      <c r="AMF326" s="14"/>
      <c r="AMG326" s="14"/>
      <c r="AMH326" s="14"/>
      <c r="AMI326" s="14"/>
      <c r="AMJ326" s="14"/>
      <c r="AMK326" s="14"/>
      <c r="AML326" s="14"/>
      <c r="AMM326" s="14"/>
      <c r="AMN326" s="14"/>
      <c r="AMO326" s="14"/>
      <c r="AMP326" s="14"/>
      <c r="AMQ326" s="14"/>
      <c r="AMR326" s="14"/>
      <c r="AMS326" s="14"/>
      <c r="AMT326" s="14"/>
      <c r="AMU326" s="14"/>
      <c r="AMV326" s="14"/>
      <c r="AMW326" s="14"/>
      <c r="AMX326" s="14"/>
      <c r="AMY326" s="14"/>
      <c r="AMZ326" s="14"/>
      <c r="ANA326" s="14"/>
      <c r="ANB326" s="14"/>
      <c r="ANC326" s="14"/>
      <c r="AND326" s="14"/>
      <c r="ANE326" s="14"/>
      <c r="ANF326" s="14"/>
      <c r="ANG326" s="14"/>
      <c r="ANH326" s="14"/>
      <c r="ANI326" s="14"/>
      <c r="ANJ326" s="14"/>
      <c r="ANK326" s="14"/>
      <c r="ANL326" s="14"/>
      <c r="ANM326" s="14"/>
      <c r="ANN326" s="14"/>
      <c r="ANO326" s="14"/>
      <c r="ANP326" s="14"/>
      <c r="ANQ326" s="14"/>
      <c r="ANR326" s="14"/>
      <c r="ANS326" s="14"/>
      <c r="ANT326" s="14"/>
      <c r="ANU326" s="14"/>
      <c r="ANV326" s="14"/>
      <c r="ANW326" s="14"/>
      <c r="ANX326" s="14"/>
      <c r="ANY326" s="14"/>
      <c r="ANZ326" s="14"/>
      <c r="AOA326" s="14"/>
      <c r="AOB326" s="14"/>
      <c r="AOC326" s="14"/>
      <c r="AOD326" s="14"/>
      <c r="AOE326" s="14"/>
      <c r="AOF326" s="14"/>
      <c r="AOG326" s="14"/>
      <c r="AOH326" s="14"/>
      <c r="AOI326" s="14"/>
      <c r="AOJ326" s="14"/>
      <c r="AOK326" s="14"/>
      <c r="AOL326" s="14"/>
      <c r="AOM326" s="14"/>
      <c r="AON326" s="14"/>
      <c r="AOO326" s="14"/>
      <c r="AOP326" s="14"/>
      <c r="AOQ326" s="14"/>
      <c r="AOR326" s="14"/>
      <c r="AOS326" s="14"/>
      <c r="AOT326" s="14"/>
      <c r="AOU326" s="14"/>
      <c r="AOV326" s="14"/>
      <c r="AOW326" s="14"/>
      <c r="AOX326" s="14"/>
      <c r="AOY326" s="14"/>
      <c r="AOZ326" s="14"/>
      <c r="APA326" s="14"/>
      <c r="APB326" s="14"/>
      <c r="APC326" s="14"/>
      <c r="APD326" s="14"/>
      <c r="APE326" s="14"/>
      <c r="APF326" s="14"/>
      <c r="APG326" s="14"/>
      <c r="APH326" s="14"/>
      <c r="API326" s="14"/>
      <c r="APJ326" s="14"/>
      <c r="APK326" s="14"/>
      <c r="APL326" s="14"/>
      <c r="APM326" s="14"/>
      <c r="APN326" s="14"/>
      <c r="APO326" s="14"/>
      <c r="APP326" s="14"/>
      <c r="APQ326" s="14"/>
      <c r="APR326" s="14"/>
      <c r="APS326" s="14"/>
      <c r="APT326" s="14"/>
      <c r="APU326" s="14"/>
      <c r="APV326" s="14"/>
      <c r="APW326" s="14"/>
      <c r="APX326" s="14"/>
      <c r="APY326" s="14"/>
      <c r="APZ326" s="14"/>
      <c r="AQA326" s="14"/>
      <c r="AQB326" s="14"/>
      <c r="AQC326" s="14"/>
      <c r="AQD326" s="14"/>
      <c r="AQE326" s="14"/>
      <c r="AQF326" s="14"/>
      <c r="AQG326" s="14"/>
      <c r="AQH326" s="14"/>
      <c r="AQI326" s="14"/>
      <c r="AQJ326" s="14"/>
      <c r="AQK326" s="14"/>
      <c r="AQL326" s="14"/>
      <c r="AQM326" s="14"/>
      <c r="AQN326" s="14"/>
      <c r="AQO326" s="14"/>
      <c r="AQP326" s="14"/>
      <c r="AQQ326" s="14"/>
      <c r="AQR326" s="14"/>
      <c r="AQS326" s="14"/>
      <c r="AQT326" s="14"/>
      <c r="AQU326" s="14"/>
      <c r="AQV326" s="14"/>
      <c r="AQW326" s="14"/>
      <c r="AQX326" s="14"/>
      <c r="AQY326" s="14"/>
      <c r="AQZ326" s="14"/>
      <c r="ARA326" s="14"/>
      <c r="ARB326" s="14"/>
      <c r="ARC326" s="14"/>
      <c r="ARD326" s="14"/>
      <c r="ARE326" s="14"/>
      <c r="ARF326" s="14"/>
      <c r="ARG326" s="14"/>
      <c r="ARH326" s="14"/>
      <c r="ARI326" s="14"/>
      <c r="ARJ326" s="14"/>
      <c r="ARK326" s="14"/>
      <c r="ARL326" s="14"/>
      <c r="ARM326" s="14"/>
      <c r="ARN326" s="14"/>
      <c r="ARO326" s="14"/>
      <c r="ARP326" s="14"/>
      <c r="ARQ326" s="14"/>
      <c r="ARR326" s="14"/>
      <c r="ARS326" s="14"/>
      <c r="ART326" s="14"/>
      <c r="ARU326" s="14"/>
      <c r="ARV326" s="14"/>
      <c r="ARW326" s="14"/>
      <c r="ARX326" s="14"/>
      <c r="ARY326" s="14"/>
      <c r="ARZ326" s="14"/>
      <c r="ASA326" s="14"/>
      <c r="ASB326" s="14"/>
      <c r="ASC326" s="14"/>
      <c r="ASD326" s="14"/>
      <c r="ASE326" s="14"/>
      <c r="ASF326" s="14"/>
      <c r="ASG326" s="14"/>
      <c r="ASH326" s="14"/>
      <c r="ASI326" s="14"/>
      <c r="ASJ326" s="14"/>
      <c r="ASK326" s="14"/>
      <c r="ASL326" s="14"/>
      <c r="ASM326" s="14"/>
      <c r="ASN326" s="14"/>
      <c r="ASO326" s="14"/>
      <c r="ASP326" s="14"/>
      <c r="ASQ326" s="14"/>
      <c r="ASR326" s="14"/>
      <c r="ASS326" s="14"/>
      <c r="AST326" s="14"/>
      <c r="ASU326" s="14"/>
      <c r="ASV326" s="14"/>
      <c r="ASW326" s="14"/>
      <c r="ASX326" s="14"/>
      <c r="ASY326" s="14"/>
      <c r="ASZ326" s="14"/>
      <c r="ATA326" s="14"/>
      <c r="ATB326" s="14"/>
      <c r="ATC326" s="14"/>
      <c r="ATD326" s="14"/>
    </row>
    <row r="327" spans="63:1200">
      <c r="BK327" s="14" t="str">
        <f t="shared" si="2119"/>
        <v/>
      </c>
      <c r="ABO327" s="14"/>
      <c r="ABP327" s="14"/>
      <c r="ABQ327" s="14"/>
      <c r="ABR327" s="14"/>
      <c r="ABS327" s="14"/>
      <c r="ABT327" s="14"/>
      <c r="ABU327" s="14"/>
      <c r="ABV327" s="14"/>
      <c r="ABW327" s="14"/>
      <c r="ABX327" s="14"/>
      <c r="ABY327" s="14"/>
      <c r="ABZ327" s="14"/>
      <c r="ACA327" s="14"/>
      <c r="ACB327" s="14"/>
      <c r="ACC327" s="14"/>
      <c r="ACD327" s="14"/>
      <c r="ACE327" s="14"/>
      <c r="ACF327" s="14"/>
      <c r="ACG327" s="14"/>
      <c r="ACH327" s="14"/>
      <c r="ACI327" s="14"/>
      <c r="ACJ327" s="14"/>
      <c r="ACK327" s="14"/>
      <c r="ACL327" s="14"/>
      <c r="ACM327" s="14"/>
      <c r="ACN327" s="14"/>
      <c r="ACO327" s="14"/>
      <c r="ACP327" s="14"/>
      <c r="ACQ327" s="14"/>
      <c r="ACR327" s="14"/>
      <c r="ACS327" s="14"/>
      <c r="ACT327" s="14"/>
      <c r="ACU327" s="14"/>
      <c r="ACV327" s="14"/>
      <c r="ACW327" s="14"/>
      <c r="ACX327" s="14"/>
      <c r="ACY327" s="14"/>
      <c r="ACZ327" s="14"/>
      <c r="ADA327" s="14"/>
      <c r="ADB327" s="14"/>
      <c r="ADC327" s="14"/>
      <c r="ADD327" s="14"/>
      <c r="ADE327" s="14"/>
      <c r="ADF327" s="14"/>
      <c r="ADG327" s="14"/>
      <c r="ADH327" s="14"/>
      <c r="ADI327" s="14"/>
      <c r="ADJ327" s="14"/>
      <c r="ADK327" s="14"/>
      <c r="ADL327" s="14"/>
      <c r="ADM327" s="14"/>
      <c r="ADN327" s="14"/>
      <c r="ADO327" s="14"/>
      <c r="ADP327" s="14"/>
      <c r="ADQ327" s="14"/>
      <c r="ADR327" s="14"/>
      <c r="ADS327" s="14"/>
      <c r="ADT327" s="14"/>
      <c r="ADU327" s="14"/>
      <c r="ADV327" s="14"/>
      <c r="ADW327" s="14"/>
      <c r="ADX327" s="14"/>
      <c r="ADY327" s="14"/>
      <c r="ADZ327" s="14"/>
      <c r="AEA327" s="14"/>
      <c r="AEB327" s="14"/>
      <c r="AEC327" s="14"/>
      <c r="AED327" s="14"/>
      <c r="AEE327" s="14"/>
      <c r="AEF327" s="14"/>
      <c r="AEG327" s="14"/>
      <c r="AEH327" s="14"/>
      <c r="AEI327" s="14"/>
      <c r="AEJ327" s="14"/>
      <c r="AEK327" s="14"/>
      <c r="AEL327" s="14"/>
      <c r="AEM327" s="14"/>
      <c r="AEN327" s="14"/>
      <c r="AEO327" s="14"/>
      <c r="AEP327" s="14"/>
      <c r="AEQ327" s="14"/>
      <c r="AER327" s="14"/>
      <c r="AES327" s="14"/>
      <c r="AET327" s="14"/>
      <c r="AEU327" s="14"/>
      <c r="AEV327" s="14"/>
      <c r="AEW327" s="14"/>
      <c r="AEX327" s="14"/>
      <c r="AEY327" s="14"/>
      <c r="AEZ327" s="14"/>
      <c r="AFA327" s="14"/>
      <c r="AFB327" s="14"/>
      <c r="AFC327" s="14"/>
      <c r="AFD327" s="14"/>
      <c r="AFE327" s="14"/>
      <c r="AFF327" s="14"/>
      <c r="AFG327" s="14"/>
      <c r="AFH327" s="14"/>
      <c r="AFI327" s="14"/>
      <c r="AFJ327" s="14"/>
      <c r="AFK327" s="14"/>
      <c r="AFL327" s="14"/>
      <c r="AFM327" s="14"/>
      <c r="AFN327" s="14"/>
      <c r="AFO327" s="14"/>
      <c r="AFP327" s="14"/>
      <c r="AFQ327" s="14"/>
      <c r="AFR327" s="14"/>
      <c r="AFS327" s="14"/>
      <c r="AFT327" s="14"/>
      <c r="AFU327" s="14"/>
      <c r="AFV327" s="14"/>
      <c r="AFW327" s="14"/>
      <c r="AFX327" s="14"/>
      <c r="AFY327" s="14"/>
      <c r="AFZ327" s="14"/>
      <c r="AGA327" s="14"/>
      <c r="AGB327" s="14"/>
      <c r="AGC327" s="14"/>
      <c r="AGD327" s="14"/>
      <c r="AGE327" s="14"/>
      <c r="AGF327" s="14"/>
      <c r="AGG327" s="14"/>
      <c r="AGH327" s="14"/>
      <c r="AGI327" s="14"/>
      <c r="AGJ327" s="14"/>
      <c r="AGK327" s="14"/>
      <c r="AGL327" s="14"/>
      <c r="AGM327" s="14"/>
      <c r="AGN327" s="14"/>
      <c r="AGO327" s="14"/>
      <c r="AGP327" s="14"/>
      <c r="AGQ327" s="14"/>
      <c r="AGR327" s="14"/>
      <c r="AGS327" s="14"/>
      <c r="AGT327" s="14"/>
      <c r="AGU327" s="14"/>
      <c r="AGV327" s="14"/>
      <c r="AGW327" s="14"/>
      <c r="AGX327" s="14"/>
      <c r="AGY327" s="14"/>
      <c r="AGZ327" s="14"/>
      <c r="AHA327" s="14"/>
      <c r="AHB327" s="14"/>
      <c r="AHC327" s="14"/>
      <c r="AHD327" s="14"/>
      <c r="AHE327" s="14"/>
      <c r="AHF327" s="14"/>
      <c r="AHG327" s="14"/>
      <c r="AHH327" s="14"/>
      <c r="AHI327" s="14"/>
      <c r="AHJ327" s="14"/>
      <c r="AHK327" s="14"/>
      <c r="AHL327" s="14"/>
      <c r="AHM327" s="14"/>
      <c r="AHN327" s="14"/>
      <c r="AHO327" s="14"/>
      <c r="AHP327" s="14"/>
      <c r="AHQ327" s="14"/>
      <c r="AHR327" s="14"/>
      <c r="AHS327" s="14"/>
      <c r="AHT327" s="14"/>
      <c r="AHU327" s="14"/>
      <c r="AHV327" s="14"/>
      <c r="AHW327" s="14"/>
      <c r="AHX327" s="14"/>
      <c r="AHY327" s="14"/>
      <c r="AHZ327" s="14"/>
      <c r="AIA327" s="14"/>
      <c r="AIB327" s="14"/>
      <c r="AIC327" s="14"/>
      <c r="AID327" s="14"/>
      <c r="AIE327" s="14"/>
      <c r="AIF327" s="14"/>
      <c r="AIG327" s="14"/>
      <c r="AIH327" s="14"/>
      <c r="AII327" s="14"/>
      <c r="AIJ327" s="14"/>
      <c r="AIK327" s="14"/>
      <c r="AIL327" s="14"/>
      <c r="AIM327" s="14"/>
      <c r="AIN327" s="14"/>
      <c r="AIO327" s="14"/>
      <c r="AIP327" s="14"/>
      <c r="AIQ327" s="14"/>
      <c r="AIR327" s="14"/>
      <c r="AIS327" s="14"/>
      <c r="AIT327" s="14"/>
      <c r="AIU327" s="14"/>
      <c r="AIV327" s="14"/>
      <c r="AIW327" s="14"/>
      <c r="AIX327" s="14"/>
      <c r="AIY327" s="14"/>
      <c r="AIZ327" s="14"/>
      <c r="AJA327" s="14"/>
      <c r="AJB327" s="14"/>
      <c r="AJC327" s="14"/>
      <c r="AJD327" s="14"/>
      <c r="AJE327" s="14"/>
      <c r="AJF327" s="14"/>
      <c r="AJG327" s="14"/>
      <c r="AJH327" s="14"/>
      <c r="AJI327" s="14"/>
      <c r="AJJ327" s="14"/>
      <c r="AJK327" s="14"/>
      <c r="AJL327" s="14"/>
      <c r="AJM327" s="14"/>
      <c r="AJN327" s="14"/>
      <c r="AJO327" s="14"/>
      <c r="AJP327" s="14"/>
      <c r="AJQ327" s="14"/>
      <c r="AJR327" s="14"/>
      <c r="AJS327" s="14"/>
      <c r="AJT327" s="14"/>
      <c r="AJU327" s="14"/>
      <c r="AJV327" s="14"/>
      <c r="AJW327" s="14"/>
      <c r="AJX327" s="14"/>
      <c r="AJY327" s="14"/>
      <c r="AJZ327" s="14"/>
      <c r="AKA327" s="14"/>
      <c r="AKB327" s="14"/>
      <c r="AKC327" s="14"/>
      <c r="AKD327" s="14"/>
      <c r="AKE327" s="14"/>
      <c r="AKF327" s="14"/>
      <c r="AKG327" s="14"/>
      <c r="AKH327" s="14"/>
      <c r="AKI327" s="14"/>
      <c r="AKJ327" s="14"/>
      <c r="AKK327" s="14"/>
      <c r="AKL327" s="14"/>
      <c r="AKM327" s="14"/>
      <c r="AKN327" s="14"/>
      <c r="AKO327" s="14"/>
      <c r="AKP327" s="14"/>
      <c r="AKQ327" s="14"/>
      <c r="AKR327" s="14"/>
      <c r="AKS327" s="14"/>
      <c r="AKT327" s="14"/>
      <c r="AKU327" s="14"/>
      <c r="AKV327" s="14"/>
      <c r="AKW327" s="14"/>
      <c r="AKX327" s="14"/>
      <c r="AKY327" s="14"/>
      <c r="AKZ327" s="14"/>
      <c r="ALA327" s="14"/>
      <c r="ALB327" s="14"/>
      <c r="ALC327" s="14"/>
      <c r="ALD327" s="14"/>
      <c r="ALE327" s="14"/>
      <c r="ALF327" s="14"/>
      <c r="ALG327" s="14"/>
      <c r="ALH327" s="14"/>
      <c r="ALI327" s="14"/>
      <c r="ALJ327" s="14"/>
      <c r="ALK327" s="14"/>
      <c r="ALL327" s="14"/>
      <c r="ALM327" s="14"/>
      <c r="ALN327" s="14"/>
      <c r="ALO327" s="14"/>
      <c r="ALP327" s="14"/>
      <c r="ALQ327" s="14"/>
      <c r="ALR327" s="14"/>
      <c r="ALS327" s="14"/>
      <c r="ALT327" s="14"/>
      <c r="ALU327" s="14"/>
      <c r="ALV327" s="14"/>
      <c r="ALW327" s="14"/>
      <c r="ALX327" s="14"/>
      <c r="ALY327" s="14"/>
      <c r="ALZ327" s="14"/>
      <c r="AMA327" s="14"/>
      <c r="AMB327" s="14"/>
      <c r="AMC327" s="14"/>
      <c r="AMD327" s="14"/>
      <c r="AME327" s="14"/>
      <c r="AMF327" s="14"/>
      <c r="AMG327" s="14"/>
      <c r="AMH327" s="14"/>
      <c r="AMI327" s="14"/>
      <c r="AMJ327" s="14"/>
      <c r="AMK327" s="14"/>
      <c r="AML327" s="14"/>
      <c r="AMM327" s="14"/>
      <c r="AMN327" s="14"/>
      <c r="AMO327" s="14"/>
      <c r="AMP327" s="14"/>
      <c r="AMQ327" s="14"/>
      <c r="AMR327" s="14"/>
      <c r="AMS327" s="14"/>
      <c r="AMT327" s="14"/>
      <c r="AMU327" s="14"/>
      <c r="AMV327" s="14"/>
      <c r="AMW327" s="14"/>
      <c r="AMX327" s="14"/>
      <c r="AMY327" s="14"/>
      <c r="AMZ327" s="14"/>
      <c r="ANA327" s="14"/>
      <c r="ANB327" s="14"/>
      <c r="ANC327" s="14"/>
      <c r="AND327" s="14"/>
      <c r="ANE327" s="14"/>
      <c r="ANF327" s="14"/>
      <c r="ANG327" s="14"/>
      <c r="ANH327" s="14"/>
      <c r="ANI327" s="14"/>
      <c r="ANJ327" s="14"/>
      <c r="ANK327" s="14"/>
      <c r="ANL327" s="14"/>
      <c r="ANM327" s="14"/>
      <c r="ANN327" s="14"/>
      <c r="ANO327" s="14"/>
      <c r="ANP327" s="14"/>
      <c r="ANQ327" s="14"/>
      <c r="ANR327" s="14"/>
      <c r="ANS327" s="14"/>
      <c r="ANT327" s="14"/>
      <c r="ANU327" s="14"/>
      <c r="ANV327" s="14"/>
      <c r="ANW327" s="14"/>
      <c r="ANX327" s="14"/>
      <c r="ANY327" s="14"/>
      <c r="ANZ327" s="14"/>
      <c r="AOA327" s="14"/>
      <c r="AOB327" s="14"/>
      <c r="AOC327" s="14"/>
      <c r="AOD327" s="14"/>
      <c r="AOE327" s="14"/>
      <c r="AOF327" s="14"/>
      <c r="AOG327" s="14"/>
      <c r="AOH327" s="14"/>
      <c r="AOI327" s="14"/>
      <c r="AOJ327" s="14"/>
      <c r="AOK327" s="14"/>
      <c r="AOL327" s="14"/>
      <c r="AOM327" s="14"/>
      <c r="AON327" s="14"/>
      <c r="AOO327" s="14"/>
      <c r="AOP327" s="14"/>
      <c r="AOQ327" s="14"/>
      <c r="AOR327" s="14"/>
      <c r="AOS327" s="14"/>
      <c r="AOT327" s="14"/>
      <c r="AOU327" s="14"/>
      <c r="AOV327" s="14"/>
      <c r="AOW327" s="14"/>
      <c r="AOX327" s="14"/>
      <c r="AOY327" s="14"/>
      <c r="AOZ327" s="14"/>
      <c r="APA327" s="14"/>
      <c r="APB327" s="14"/>
      <c r="APC327" s="14"/>
      <c r="APD327" s="14"/>
      <c r="APE327" s="14"/>
      <c r="APF327" s="14"/>
      <c r="APG327" s="14"/>
      <c r="APH327" s="14"/>
      <c r="API327" s="14"/>
      <c r="APJ327" s="14"/>
      <c r="APK327" s="14"/>
      <c r="APL327" s="14"/>
      <c r="APM327" s="14"/>
      <c r="APN327" s="14"/>
      <c r="APO327" s="14"/>
      <c r="APP327" s="14"/>
      <c r="APQ327" s="14"/>
      <c r="APR327" s="14"/>
      <c r="APS327" s="14"/>
      <c r="APT327" s="14"/>
      <c r="APU327" s="14"/>
      <c r="APV327" s="14"/>
      <c r="APW327" s="14"/>
      <c r="APX327" s="14"/>
      <c r="APY327" s="14"/>
      <c r="APZ327" s="14"/>
      <c r="AQA327" s="14"/>
      <c r="AQB327" s="14"/>
      <c r="AQC327" s="14"/>
      <c r="AQD327" s="14"/>
      <c r="AQE327" s="14"/>
      <c r="AQF327" s="14"/>
      <c r="AQG327" s="14"/>
      <c r="AQH327" s="14"/>
      <c r="AQI327" s="14"/>
      <c r="AQJ327" s="14"/>
      <c r="AQK327" s="14"/>
      <c r="AQL327" s="14"/>
      <c r="AQM327" s="14"/>
      <c r="AQN327" s="14"/>
      <c r="AQO327" s="14"/>
      <c r="AQP327" s="14"/>
      <c r="AQQ327" s="14"/>
      <c r="AQR327" s="14"/>
      <c r="AQS327" s="14"/>
      <c r="AQT327" s="14"/>
      <c r="AQU327" s="14"/>
      <c r="AQV327" s="14"/>
      <c r="AQW327" s="14"/>
      <c r="AQX327" s="14"/>
      <c r="AQY327" s="14"/>
      <c r="AQZ327" s="14"/>
      <c r="ARA327" s="14"/>
      <c r="ARB327" s="14"/>
      <c r="ARC327" s="14"/>
      <c r="ARD327" s="14"/>
      <c r="ARE327" s="14"/>
      <c r="ARF327" s="14"/>
      <c r="ARG327" s="14"/>
      <c r="ARH327" s="14"/>
      <c r="ARI327" s="14"/>
      <c r="ARJ327" s="14"/>
      <c r="ARK327" s="14"/>
      <c r="ARL327" s="14"/>
      <c r="ARM327" s="14"/>
      <c r="ARN327" s="14"/>
      <c r="ARO327" s="14"/>
      <c r="ARP327" s="14"/>
      <c r="ARQ327" s="14"/>
      <c r="ARR327" s="14"/>
      <c r="ARS327" s="14"/>
      <c r="ART327" s="14"/>
      <c r="ARU327" s="14"/>
      <c r="ARV327" s="14"/>
      <c r="ARW327" s="14"/>
      <c r="ARX327" s="14"/>
      <c r="ARY327" s="14"/>
      <c r="ARZ327" s="14"/>
      <c r="ASA327" s="14"/>
      <c r="ASB327" s="14"/>
      <c r="ASC327" s="14"/>
      <c r="ASD327" s="14"/>
      <c r="ASE327" s="14"/>
      <c r="ASF327" s="14"/>
      <c r="ASG327" s="14"/>
      <c r="ASH327" s="14"/>
      <c r="ASI327" s="14"/>
      <c r="ASJ327" s="14"/>
      <c r="ASK327" s="14"/>
      <c r="ASL327" s="14"/>
      <c r="ASM327" s="14"/>
      <c r="ASN327" s="14"/>
      <c r="ASO327" s="14"/>
      <c r="ASP327" s="14"/>
      <c r="ASQ327" s="14"/>
      <c r="ASR327" s="14"/>
      <c r="ASS327" s="14"/>
      <c r="AST327" s="14"/>
      <c r="ASU327" s="14"/>
      <c r="ASV327" s="14"/>
      <c r="ASW327" s="14"/>
      <c r="ASX327" s="14"/>
      <c r="ASY327" s="14"/>
      <c r="ASZ327" s="14"/>
      <c r="ATA327" s="14"/>
      <c r="ATB327" s="14"/>
      <c r="ATC327" s="14"/>
      <c r="ATD327" s="14"/>
    </row>
    <row r="328" spans="63:1200">
      <c r="BK328" s="14" t="str">
        <f t="shared" si="2119"/>
        <v/>
      </c>
      <c r="ABO328" s="14"/>
      <c r="ABP328" s="14"/>
      <c r="ABQ328" s="14"/>
      <c r="ABR328" s="14"/>
      <c r="ABS328" s="14"/>
      <c r="ABT328" s="14"/>
      <c r="ABU328" s="14"/>
      <c r="ABV328" s="14"/>
      <c r="ABW328" s="14"/>
      <c r="ABX328" s="14"/>
      <c r="ABY328" s="14"/>
      <c r="ABZ328" s="14"/>
      <c r="ACA328" s="14"/>
      <c r="ACB328" s="14"/>
      <c r="ACC328" s="14"/>
      <c r="ACD328" s="14"/>
      <c r="ACE328" s="14"/>
      <c r="ACF328" s="14"/>
      <c r="ACG328" s="14"/>
      <c r="ACH328" s="14"/>
      <c r="ACI328" s="14"/>
      <c r="ACJ328" s="14"/>
      <c r="ACK328" s="14"/>
      <c r="ACL328" s="14"/>
      <c r="ACM328" s="14"/>
      <c r="ACN328" s="14"/>
      <c r="ACO328" s="14"/>
      <c r="ACP328" s="14"/>
      <c r="ACQ328" s="14"/>
      <c r="ACR328" s="14"/>
      <c r="ACS328" s="14"/>
      <c r="ACT328" s="14"/>
      <c r="ACU328" s="14"/>
      <c r="ACV328" s="14"/>
      <c r="ACW328" s="14"/>
      <c r="ACX328" s="14"/>
      <c r="ACY328" s="14"/>
      <c r="ACZ328" s="14"/>
      <c r="ADA328" s="14"/>
      <c r="ADB328" s="14"/>
      <c r="ADC328" s="14"/>
      <c r="ADD328" s="14"/>
      <c r="ADE328" s="14"/>
      <c r="ADF328" s="14"/>
      <c r="ADG328" s="14"/>
      <c r="ADH328" s="14"/>
      <c r="ADI328" s="14"/>
      <c r="ADJ328" s="14"/>
      <c r="ADK328" s="14"/>
      <c r="ADL328" s="14"/>
      <c r="ADM328" s="14"/>
      <c r="ADN328" s="14"/>
      <c r="ADO328" s="14"/>
      <c r="ADP328" s="14"/>
      <c r="ADQ328" s="14"/>
      <c r="ADR328" s="14"/>
      <c r="ADS328" s="14"/>
      <c r="ADT328" s="14"/>
      <c r="ADU328" s="14"/>
      <c r="ADV328" s="14"/>
      <c r="ADW328" s="14"/>
      <c r="ADX328" s="14"/>
      <c r="ADY328" s="14"/>
      <c r="ADZ328" s="14"/>
      <c r="AEA328" s="14"/>
      <c r="AEB328" s="14"/>
      <c r="AEC328" s="14"/>
      <c r="AED328" s="14"/>
      <c r="AEE328" s="14"/>
      <c r="AEF328" s="14"/>
      <c r="AEG328" s="14"/>
      <c r="AEH328" s="14"/>
      <c r="AEI328" s="14"/>
      <c r="AEJ328" s="14"/>
      <c r="AEK328" s="14"/>
      <c r="AEL328" s="14"/>
      <c r="AEM328" s="14"/>
      <c r="AEN328" s="14"/>
      <c r="AEO328" s="14"/>
      <c r="AEP328" s="14"/>
      <c r="AEQ328" s="14"/>
      <c r="AER328" s="14"/>
      <c r="AES328" s="14"/>
      <c r="AET328" s="14"/>
      <c r="AEU328" s="14"/>
      <c r="AEV328" s="14"/>
      <c r="AEW328" s="14"/>
      <c r="AEX328" s="14"/>
      <c r="AEY328" s="14"/>
      <c r="AEZ328" s="14"/>
      <c r="AFA328" s="14"/>
      <c r="AFB328" s="14"/>
      <c r="AFC328" s="14"/>
      <c r="AFD328" s="14"/>
      <c r="AFE328" s="14"/>
      <c r="AFF328" s="14"/>
      <c r="AFG328" s="14"/>
      <c r="AFH328" s="14"/>
      <c r="AFI328" s="14"/>
      <c r="AFJ328" s="14"/>
      <c r="AFK328" s="14"/>
      <c r="AFL328" s="14"/>
      <c r="AFM328" s="14"/>
      <c r="AFN328" s="14"/>
      <c r="AFO328" s="14"/>
      <c r="AFP328" s="14"/>
      <c r="AFQ328" s="14"/>
      <c r="AFR328" s="14"/>
      <c r="AFS328" s="14"/>
      <c r="AFT328" s="14"/>
      <c r="AFU328" s="14"/>
      <c r="AFV328" s="14"/>
      <c r="AFW328" s="14"/>
      <c r="AFX328" s="14"/>
      <c r="AFY328" s="14"/>
      <c r="AFZ328" s="14"/>
      <c r="AGA328" s="14"/>
      <c r="AGB328" s="14"/>
      <c r="AGC328" s="14"/>
      <c r="AGD328" s="14"/>
      <c r="AGE328" s="14"/>
      <c r="AGF328" s="14"/>
      <c r="AGG328" s="14"/>
      <c r="AGH328" s="14"/>
      <c r="AGI328" s="14"/>
      <c r="AGJ328" s="14"/>
      <c r="AGK328" s="14"/>
      <c r="AGL328" s="14"/>
      <c r="AGM328" s="14"/>
      <c r="AGN328" s="14"/>
      <c r="AGO328" s="14"/>
      <c r="AGP328" s="14"/>
      <c r="AGQ328" s="14"/>
      <c r="AGR328" s="14"/>
      <c r="AGS328" s="14"/>
      <c r="AGT328" s="14"/>
      <c r="AGU328" s="14"/>
      <c r="AGV328" s="14"/>
      <c r="AGW328" s="14"/>
      <c r="AGX328" s="14"/>
      <c r="AGY328" s="14"/>
      <c r="AGZ328" s="14"/>
      <c r="AHA328" s="14"/>
      <c r="AHB328" s="14"/>
      <c r="AHC328" s="14"/>
      <c r="AHD328" s="14"/>
      <c r="AHE328" s="14"/>
      <c r="AHF328" s="14"/>
      <c r="AHG328" s="14"/>
      <c r="AHH328" s="14"/>
      <c r="AHI328" s="14"/>
      <c r="AHJ328" s="14"/>
      <c r="AHK328" s="14"/>
      <c r="AHL328" s="14"/>
      <c r="AHM328" s="14"/>
      <c r="AHN328" s="14"/>
      <c r="AHO328" s="14"/>
      <c r="AHP328" s="14"/>
      <c r="AHQ328" s="14"/>
      <c r="AHR328" s="14"/>
      <c r="AHS328" s="14"/>
      <c r="AHT328" s="14"/>
      <c r="AHU328" s="14"/>
      <c r="AHV328" s="14"/>
      <c r="AHW328" s="14"/>
      <c r="AHX328" s="14"/>
      <c r="AHY328" s="14"/>
      <c r="AHZ328" s="14"/>
      <c r="AIA328" s="14"/>
      <c r="AIB328" s="14"/>
      <c r="AIC328" s="14"/>
      <c r="AID328" s="14"/>
      <c r="AIE328" s="14"/>
      <c r="AIF328" s="14"/>
      <c r="AIG328" s="14"/>
      <c r="AIH328" s="14"/>
      <c r="AII328" s="14"/>
      <c r="AIJ328" s="14"/>
      <c r="AIK328" s="14"/>
      <c r="AIL328" s="14"/>
      <c r="AIM328" s="14"/>
      <c r="AIN328" s="14"/>
      <c r="AIO328" s="14"/>
      <c r="AIP328" s="14"/>
      <c r="AIQ328" s="14"/>
      <c r="AIR328" s="14"/>
      <c r="AIS328" s="14"/>
      <c r="AIT328" s="14"/>
      <c r="AIU328" s="14"/>
      <c r="AIV328" s="14"/>
      <c r="AIW328" s="14"/>
      <c r="AIX328" s="14"/>
      <c r="AIY328" s="14"/>
      <c r="AIZ328" s="14"/>
      <c r="AJA328" s="14"/>
      <c r="AJB328" s="14"/>
      <c r="AJC328" s="14"/>
      <c r="AJD328" s="14"/>
      <c r="AJE328" s="14"/>
      <c r="AJF328" s="14"/>
      <c r="AJG328" s="14"/>
      <c r="AJH328" s="14"/>
      <c r="AJI328" s="14"/>
      <c r="AJJ328" s="14"/>
      <c r="AJK328" s="14"/>
      <c r="AJL328" s="14"/>
      <c r="AJM328" s="14"/>
      <c r="AJN328" s="14"/>
      <c r="AJO328" s="14"/>
      <c r="AJP328" s="14"/>
      <c r="AJQ328" s="14"/>
      <c r="AJR328" s="14"/>
      <c r="AJS328" s="14"/>
      <c r="AJT328" s="14"/>
      <c r="AJU328" s="14"/>
      <c r="AJV328" s="14"/>
      <c r="AJW328" s="14"/>
      <c r="AJX328" s="14"/>
      <c r="AJY328" s="14"/>
      <c r="AJZ328" s="14"/>
      <c r="AKA328" s="14"/>
      <c r="AKB328" s="14"/>
      <c r="AKC328" s="14"/>
      <c r="AKD328" s="14"/>
      <c r="AKE328" s="14"/>
      <c r="AKF328" s="14"/>
      <c r="AKG328" s="14"/>
      <c r="AKH328" s="14"/>
      <c r="AKI328" s="14"/>
      <c r="AKJ328" s="14"/>
      <c r="AKK328" s="14"/>
      <c r="AKL328" s="14"/>
      <c r="AKM328" s="14"/>
      <c r="AKN328" s="14"/>
      <c r="AKO328" s="14"/>
      <c r="AKP328" s="14"/>
      <c r="AKQ328" s="14"/>
      <c r="AKR328" s="14"/>
      <c r="AKS328" s="14"/>
      <c r="AKT328" s="14"/>
      <c r="AKU328" s="14"/>
      <c r="AKV328" s="14"/>
      <c r="AKW328" s="14"/>
      <c r="AKX328" s="14"/>
      <c r="AKY328" s="14"/>
      <c r="AKZ328" s="14"/>
      <c r="ALA328" s="14"/>
      <c r="ALB328" s="14"/>
      <c r="ALC328" s="14"/>
      <c r="ALD328" s="14"/>
      <c r="ALE328" s="14"/>
      <c r="ALF328" s="14"/>
      <c r="ALG328" s="14"/>
      <c r="ALH328" s="14"/>
      <c r="ALI328" s="14"/>
      <c r="ALJ328" s="14"/>
      <c r="ALK328" s="14"/>
      <c r="ALL328" s="14"/>
      <c r="ALM328" s="14"/>
      <c r="ALN328" s="14"/>
      <c r="ALO328" s="14"/>
      <c r="ALP328" s="14"/>
      <c r="ALQ328" s="14"/>
      <c r="ALR328" s="14"/>
      <c r="ALS328" s="14"/>
      <c r="ALT328" s="14"/>
      <c r="ALU328" s="14"/>
      <c r="ALV328" s="14"/>
      <c r="ALW328" s="14"/>
      <c r="ALX328" s="14"/>
      <c r="ALY328" s="14"/>
      <c r="ALZ328" s="14"/>
      <c r="AMA328" s="14"/>
      <c r="AMB328" s="14"/>
      <c r="AMC328" s="14"/>
      <c r="AMD328" s="14"/>
      <c r="AME328" s="14"/>
      <c r="AMF328" s="14"/>
      <c r="AMG328" s="14"/>
      <c r="AMH328" s="14"/>
      <c r="AMI328" s="14"/>
      <c r="AMJ328" s="14"/>
      <c r="AMK328" s="14"/>
      <c r="AML328" s="14"/>
      <c r="AMM328" s="14"/>
      <c r="AMN328" s="14"/>
      <c r="AMO328" s="14"/>
      <c r="AMP328" s="14"/>
      <c r="AMQ328" s="14"/>
      <c r="AMR328" s="14"/>
      <c r="AMS328" s="14"/>
      <c r="AMT328" s="14"/>
      <c r="AMU328" s="14"/>
      <c r="AMV328" s="14"/>
      <c r="AMW328" s="14"/>
      <c r="AMX328" s="14"/>
      <c r="AMY328" s="14"/>
      <c r="AMZ328" s="14"/>
      <c r="ANA328" s="14"/>
      <c r="ANB328" s="14"/>
      <c r="ANC328" s="14"/>
      <c r="AND328" s="14"/>
      <c r="ANE328" s="14"/>
      <c r="ANF328" s="14"/>
      <c r="ANG328" s="14"/>
      <c r="ANH328" s="14"/>
      <c r="ANI328" s="14"/>
      <c r="ANJ328" s="14"/>
      <c r="ANK328" s="14"/>
      <c r="ANL328" s="14"/>
      <c r="ANM328" s="14"/>
      <c r="ANN328" s="14"/>
      <c r="ANO328" s="14"/>
      <c r="ANP328" s="14"/>
      <c r="ANQ328" s="14"/>
      <c r="ANR328" s="14"/>
      <c r="ANS328" s="14"/>
      <c r="ANT328" s="14"/>
      <c r="ANU328" s="14"/>
      <c r="ANV328" s="14"/>
      <c r="ANW328" s="14"/>
      <c r="ANX328" s="14"/>
      <c r="ANY328" s="14"/>
      <c r="ANZ328" s="14"/>
      <c r="AOA328" s="14"/>
      <c r="AOB328" s="14"/>
      <c r="AOC328" s="14"/>
      <c r="AOD328" s="14"/>
      <c r="AOE328" s="14"/>
      <c r="AOF328" s="14"/>
      <c r="AOG328" s="14"/>
      <c r="AOH328" s="14"/>
      <c r="AOI328" s="14"/>
      <c r="AOJ328" s="14"/>
      <c r="AOK328" s="14"/>
      <c r="AOL328" s="14"/>
      <c r="AOM328" s="14"/>
      <c r="AON328" s="14"/>
      <c r="AOO328" s="14"/>
      <c r="AOP328" s="14"/>
      <c r="AOQ328" s="14"/>
      <c r="AOR328" s="14"/>
      <c r="AOS328" s="14"/>
      <c r="AOT328" s="14"/>
      <c r="AOU328" s="14"/>
      <c r="AOV328" s="14"/>
      <c r="AOW328" s="14"/>
      <c r="AOX328" s="14"/>
      <c r="AOY328" s="14"/>
      <c r="AOZ328" s="14"/>
      <c r="APA328" s="14"/>
      <c r="APB328" s="14"/>
      <c r="APC328" s="14"/>
      <c r="APD328" s="14"/>
      <c r="APE328" s="14"/>
      <c r="APF328" s="14"/>
      <c r="APG328" s="14"/>
      <c r="APH328" s="14"/>
      <c r="API328" s="14"/>
      <c r="APJ328" s="14"/>
      <c r="APK328" s="14"/>
      <c r="APL328" s="14"/>
      <c r="APM328" s="14"/>
      <c r="APN328" s="14"/>
      <c r="APO328" s="14"/>
      <c r="APP328" s="14"/>
      <c r="APQ328" s="14"/>
      <c r="APR328" s="14"/>
      <c r="APS328" s="14"/>
      <c r="APT328" s="14"/>
      <c r="APU328" s="14"/>
      <c r="APV328" s="14"/>
      <c r="APW328" s="14"/>
      <c r="APX328" s="14"/>
      <c r="APY328" s="14"/>
      <c r="APZ328" s="14"/>
      <c r="AQA328" s="14"/>
      <c r="AQB328" s="14"/>
      <c r="AQC328" s="14"/>
      <c r="AQD328" s="14"/>
      <c r="AQE328" s="14"/>
      <c r="AQF328" s="14"/>
      <c r="AQG328" s="14"/>
      <c r="AQH328" s="14"/>
      <c r="AQI328" s="14"/>
      <c r="AQJ328" s="14"/>
      <c r="AQK328" s="14"/>
      <c r="AQL328" s="14"/>
      <c r="AQM328" s="14"/>
      <c r="AQN328" s="14"/>
      <c r="AQO328" s="14"/>
      <c r="AQP328" s="14"/>
      <c r="AQQ328" s="14"/>
      <c r="AQR328" s="14"/>
      <c r="AQS328" s="14"/>
      <c r="AQT328" s="14"/>
      <c r="AQU328" s="14"/>
      <c r="AQV328" s="14"/>
      <c r="AQW328" s="14"/>
      <c r="AQX328" s="14"/>
      <c r="AQY328" s="14"/>
      <c r="AQZ328" s="14"/>
      <c r="ARA328" s="14"/>
      <c r="ARB328" s="14"/>
      <c r="ARC328" s="14"/>
      <c r="ARD328" s="14"/>
      <c r="ARE328" s="14"/>
      <c r="ARF328" s="14"/>
      <c r="ARG328" s="14"/>
      <c r="ARH328" s="14"/>
      <c r="ARI328" s="14"/>
      <c r="ARJ328" s="14"/>
      <c r="ARK328" s="14"/>
      <c r="ARL328" s="14"/>
      <c r="ARM328" s="14"/>
      <c r="ARN328" s="14"/>
      <c r="ARO328" s="14"/>
      <c r="ARP328" s="14"/>
      <c r="ARQ328" s="14"/>
      <c r="ARR328" s="14"/>
      <c r="ARS328" s="14"/>
      <c r="ART328" s="14"/>
      <c r="ARU328" s="14"/>
      <c r="ARV328" s="14"/>
      <c r="ARW328" s="14"/>
      <c r="ARX328" s="14"/>
      <c r="ARY328" s="14"/>
      <c r="ARZ328" s="14"/>
      <c r="ASA328" s="14"/>
      <c r="ASB328" s="14"/>
      <c r="ASC328" s="14"/>
      <c r="ASD328" s="14"/>
      <c r="ASE328" s="14"/>
      <c r="ASF328" s="14"/>
      <c r="ASG328" s="14"/>
      <c r="ASH328" s="14"/>
      <c r="ASI328" s="14"/>
      <c r="ASJ328" s="14"/>
      <c r="ASK328" s="14"/>
      <c r="ASL328" s="14"/>
      <c r="ASM328" s="14"/>
      <c r="ASN328" s="14"/>
      <c r="ASO328" s="14"/>
      <c r="ASP328" s="14"/>
      <c r="ASQ328" s="14"/>
      <c r="ASR328" s="14"/>
      <c r="ASS328" s="14"/>
      <c r="AST328" s="14"/>
      <c r="ASU328" s="14"/>
      <c r="ASV328" s="14"/>
      <c r="ASW328" s="14"/>
      <c r="ASX328" s="14"/>
      <c r="ASY328" s="14"/>
      <c r="ASZ328" s="14"/>
      <c r="ATA328" s="14"/>
      <c r="ATB328" s="14"/>
      <c r="ATC328" s="14"/>
      <c r="ATD328" s="14"/>
    </row>
    <row r="329" spans="63:1200">
      <c r="BK329" s="14" t="str">
        <f t="shared" si="2119"/>
        <v/>
      </c>
      <c r="ABO329" s="14"/>
      <c r="ABP329" s="14"/>
      <c r="ABQ329" s="14"/>
      <c r="ABR329" s="14"/>
      <c r="ABS329" s="14"/>
      <c r="ABT329" s="14"/>
      <c r="ABU329" s="14"/>
      <c r="ABV329" s="14"/>
      <c r="ABW329" s="14"/>
      <c r="ABX329" s="14"/>
      <c r="ABY329" s="14"/>
      <c r="ABZ329" s="14"/>
      <c r="ACA329" s="14"/>
      <c r="ACB329" s="14"/>
      <c r="ACC329" s="14"/>
      <c r="ACD329" s="14"/>
      <c r="ACE329" s="14"/>
      <c r="ACF329" s="14"/>
      <c r="ACG329" s="14"/>
      <c r="ACH329" s="14"/>
      <c r="ACI329" s="14"/>
      <c r="ACJ329" s="14"/>
      <c r="ACK329" s="14"/>
      <c r="ACL329" s="14"/>
      <c r="ACM329" s="14"/>
      <c r="ACN329" s="14"/>
      <c r="ACO329" s="14"/>
      <c r="ACP329" s="14"/>
      <c r="ACQ329" s="14"/>
      <c r="ACR329" s="14"/>
      <c r="ACS329" s="14"/>
      <c r="ACT329" s="14"/>
      <c r="ACU329" s="14"/>
      <c r="ACV329" s="14"/>
      <c r="ACW329" s="14"/>
      <c r="ACX329" s="14"/>
      <c r="ACY329" s="14"/>
      <c r="ACZ329" s="14"/>
      <c r="ADA329" s="14"/>
      <c r="ADB329" s="14"/>
      <c r="ADC329" s="14"/>
      <c r="ADD329" s="14"/>
      <c r="ADE329" s="14"/>
      <c r="ADF329" s="14"/>
      <c r="ADG329" s="14"/>
      <c r="ADH329" s="14"/>
      <c r="ADI329" s="14"/>
      <c r="ADJ329" s="14"/>
      <c r="ADK329" s="14"/>
      <c r="ADL329" s="14"/>
      <c r="ADM329" s="14"/>
      <c r="ADN329" s="14"/>
      <c r="ADO329" s="14"/>
      <c r="ADP329" s="14"/>
      <c r="ADQ329" s="14"/>
      <c r="ADR329" s="14"/>
      <c r="ADS329" s="14"/>
      <c r="ADT329" s="14"/>
      <c r="ADU329" s="14"/>
      <c r="ADV329" s="14"/>
      <c r="ADW329" s="14"/>
      <c r="ADX329" s="14"/>
      <c r="ADY329" s="14"/>
      <c r="ADZ329" s="14"/>
      <c r="AEA329" s="14"/>
      <c r="AEB329" s="14"/>
      <c r="AEC329" s="14"/>
      <c r="AED329" s="14"/>
      <c r="AEE329" s="14"/>
      <c r="AEF329" s="14"/>
      <c r="AEG329" s="14"/>
      <c r="AEH329" s="14"/>
      <c r="AEI329" s="14"/>
      <c r="AEJ329" s="14"/>
      <c r="AEK329" s="14"/>
      <c r="AEL329" s="14"/>
      <c r="AEM329" s="14"/>
      <c r="AEN329" s="14"/>
      <c r="AEO329" s="14"/>
      <c r="AEP329" s="14"/>
      <c r="AEQ329" s="14"/>
      <c r="AER329" s="14"/>
      <c r="AES329" s="14"/>
      <c r="AET329" s="14"/>
      <c r="AEU329" s="14"/>
      <c r="AEV329" s="14"/>
      <c r="AEW329" s="14"/>
      <c r="AEX329" s="14"/>
      <c r="AEY329" s="14"/>
      <c r="AEZ329" s="14"/>
      <c r="AFA329" s="14"/>
      <c r="AFB329" s="14"/>
      <c r="AFC329" s="14"/>
      <c r="AFD329" s="14"/>
      <c r="AFE329" s="14"/>
      <c r="AFF329" s="14"/>
      <c r="AFG329" s="14"/>
      <c r="AFH329" s="14"/>
      <c r="AFI329" s="14"/>
      <c r="AFJ329" s="14"/>
      <c r="AFK329" s="14"/>
      <c r="AFL329" s="14"/>
      <c r="AFM329" s="14"/>
      <c r="AFN329" s="14"/>
      <c r="AFO329" s="14"/>
      <c r="AFP329" s="14"/>
      <c r="AFQ329" s="14"/>
      <c r="AFR329" s="14"/>
      <c r="AFS329" s="14"/>
      <c r="AFT329" s="14"/>
      <c r="AFU329" s="14"/>
      <c r="AFV329" s="14"/>
      <c r="AFW329" s="14"/>
      <c r="AFX329" s="14"/>
      <c r="AFY329" s="14"/>
      <c r="AFZ329" s="14"/>
      <c r="AGA329" s="14"/>
      <c r="AGB329" s="14"/>
      <c r="AGC329" s="14"/>
      <c r="AGD329" s="14"/>
      <c r="AGE329" s="14"/>
      <c r="AGF329" s="14"/>
      <c r="AGG329" s="14"/>
      <c r="AGH329" s="14"/>
      <c r="AGI329" s="14"/>
      <c r="AGJ329" s="14"/>
      <c r="AGK329" s="14"/>
      <c r="AGL329" s="14"/>
      <c r="AGM329" s="14"/>
      <c r="AGN329" s="14"/>
      <c r="AGO329" s="14"/>
      <c r="AGP329" s="14"/>
      <c r="AGQ329" s="14"/>
      <c r="AGR329" s="14"/>
      <c r="AGS329" s="14"/>
      <c r="AGT329" s="14"/>
      <c r="AGU329" s="14"/>
      <c r="AGV329" s="14"/>
      <c r="AGW329" s="14"/>
      <c r="AGX329" s="14"/>
      <c r="AGY329" s="14"/>
      <c r="AGZ329" s="14"/>
      <c r="AHA329" s="14"/>
      <c r="AHB329" s="14"/>
      <c r="AHC329" s="14"/>
      <c r="AHD329" s="14"/>
      <c r="AHE329" s="14"/>
      <c r="AHF329" s="14"/>
      <c r="AHG329" s="14"/>
      <c r="AHH329" s="14"/>
      <c r="AHI329" s="14"/>
      <c r="AHJ329" s="14"/>
      <c r="AHK329" s="14"/>
      <c r="AHL329" s="14"/>
      <c r="AHM329" s="14"/>
      <c r="AHN329" s="14"/>
      <c r="AHO329" s="14"/>
      <c r="AHP329" s="14"/>
      <c r="AHQ329" s="14"/>
      <c r="AHR329" s="14"/>
      <c r="AHS329" s="14"/>
      <c r="AHT329" s="14"/>
      <c r="AHU329" s="14"/>
      <c r="AHV329" s="14"/>
      <c r="AHW329" s="14"/>
      <c r="AHX329" s="14"/>
      <c r="AHY329" s="14"/>
      <c r="AHZ329" s="14"/>
      <c r="AIA329" s="14"/>
      <c r="AIB329" s="14"/>
      <c r="AIC329" s="14"/>
      <c r="AID329" s="14"/>
      <c r="AIE329" s="14"/>
      <c r="AIF329" s="14"/>
      <c r="AIG329" s="14"/>
      <c r="AIH329" s="14"/>
      <c r="AII329" s="14"/>
      <c r="AIJ329" s="14"/>
      <c r="AIK329" s="14"/>
      <c r="AIL329" s="14"/>
      <c r="AIM329" s="14"/>
      <c r="AIN329" s="14"/>
      <c r="AIO329" s="14"/>
      <c r="AIP329" s="14"/>
      <c r="AIQ329" s="14"/>
      <c r="AIR329" s="14"/>
      <c r="AIS329" s="14"/>
      <c r="AIT329" s="14"/>
      <c r="AIU329" s="14"/>
      <c r="AIV329" s="14"/>
      <c r="AIW329" s="14"/>
      <c r="AIX329" s="14"/>
      <c r="AIY329" s="14"/>
      <c r="AIZ329" s="14"/>
      <c r="AJA329" s="14"/>
      <c r="AJB329" s="14"/>
      <c r="AJC329" s="14"/>
      <c r="AJD329" s="14"/>
      <c r="AJE329" s="14"/>
      <c r="AJF329" s="14"/>
      <c r="AJG329" s="14"/>
      <c r="AJH329" s="14"/>
      <c r="AJI329" s="14"/>
      <c r="AJJ329" s="14"/>
      <c r="AJK329" s="14"/>
      <c r="AJL329" s="14"/>
      <c r="AJM329" s="14"/>
      <c r="AJN329" s="14"/>
      <c r="AJO329" s="14"/>
      <c r="AJP329" s="14"/>
      <c r="AJQ329" s="14"/>
      <c r="AJR329" s="14"/>
      <c r="AJS329" s="14"/>
      <c r="AJT329" s="14"/>
      <c r="AJU329" s="14"/>
      <c r="AJV329" s="14"/>
      <c r="AJW329" s="14"/>
      <c r="AJX329" s="14"/>
      <c r="AJY329" s="14"/>
      <c r="AJZ329" s="14"/>
      <c r="AKA329" s="14"/>
      <c r="AKB329" s="14"/>
      <c r="AKC329" s="14"/>
      <c r="AKD329" s="14"/>
      <c r="AKE329" s="14"/>
      <c r="AKF329" s="14"/>
      <c r="AKG329" s="14"/>
      <c r="AKH329" s="14"/>
      <c r="AKI329" s="14"/>
      <c r="AKJ329" s="14"/>
      <c r="AKK329" s="14"/>
      <c r="AKL329" s="14"/>
      <c r="AKM329" s="14"/>
      <c r="AKN329" s="14"/>
      <c r="AKO329" s="14"/>
      <c r="AKP329" s="14"/>
      <c r="AKQ329" s="14"/>
      <c r="AKR329" s="14"/>
      <c r="AKS329" s="14"/>
      <c r="AKT329" s="14"/>
      <c r="AKU329" s="14"/>
      <c r="AKV329" s="14"/>
      <c r="AKW329" s="14"/>
      <c r="AKX329" s="14"/>
      <c r="AKY329" s="14"/>
      <c r="AKZ329" s="14"/>
      <c r="ALA329" s="14"/>
      <c r="ALB329" s="14"/>
      <c r="ALC329" s="14"/>
      <c r="ALD329" s="14"/>
      <c r="ALE329" s="14"/>
      <c r="ALF329" s="14"/>
      <c r="ALG329" s="14"/>
      <c r="ALH329" s="14"/>
      <c r="ALI329" s="14"/>
      <c r="ALJ329" s="14"/>
      <c r="ALK329" s="14"/>
      <c r="ALL329" s="14"/>
      <c r="ALM329" s="14"/>
      <c r="ALN329" s="14"/>
      <c r="ALO329" s="14"/>
      <c r="ALP329" s="14"/>
      <c r="ALQ329" s="14"/>
      <c r="ALR329" s="14"/>
      <c r="ALS329" s="14"/>
      <c r="ALT329" s="14"/>
      <c r="ALU329" s="14"/>
      <c r="ALV329" s="14"/>
      <c r="ALW329" s="14"/>
      <c r="ALX329" s="14"/>
      <c r="ALY329" s="14"/>
      <c r="ALZ329" s="14"/>
      <c r="AMA329" s="14"/>
      <c r="AMB329" s="14"/>
      <c r="AMC329" s="14"/>
      <c r="AMD329" s="14"/>
      <c r="AME329" s="14"/>
      <c r="AMF329" s="14"/>
      <c r="AMG329" s="14"/>
      <c r="AMH329" s="14"/>
      <c r="AMI329" s="14"/>
      <c r="AMJ329" s="14"/>
      <c r="AMK329" s="14"/>
      <c r="AML329" s="14"/>
      <c r="AMM329" s="14"/>
      <c r="AMN329" s="14"/>
      <c r="AMO329" s="14"/>
      <c r="AMP329" s="14"/>
      <c r="AMQ329" s="14"/>
      <c r="AMR329" s="14"/>
      <c r="AMS329" s="14"/>
      <c r="AMT329" s="14"/>
      <c r="AMU329" s="14"/>
      <c r="AMV329" s="14"/>
      <c r="AMW329" s="14"/>
      <c r="AMX329" s="14"/>
      <c r="AMY329" s="14"/>
      <c r="AMZ329" s="14"/>
      <c r="ANA329" s="14"/>
      <c r="ANB329" s="14"/>
      <c r="ANC329" s="14"/>
      <c r="AND329" s="14"/>
      <c r="ANE329" s="14"/>
      <c r="ANF329" s="14"/>
      <c r="ANG329" s="14"/>
      <c r="ANH329" s="14"/>
      <c r="ANI329" s="14"/>
      <c r="ANJ329" s="14"/>
      <c r="ANK329" s="14"/>
      <c r="ANL329" s="14"/>
      <c r="ANM329" s="14"/>
      <c r="ANN329" s="14"/>
      <c r="ANO329" s="14"/>
      <c r="ANP329" s="14"/>
      <c r="ANQ329" s="14"/>
      <c r="ANR329" s="14"/>
      <c r="ANS329" s="14"/>
      <c r="ANT329" s="14"/>
      <c r="ANU329" s="14"/>
      <c r="ANV329" s="14"/>
      <c r="ANW329" s="14"/>
      <c r="ANX329" s="14"/>
      <c r="ANY329" s="14"/>
      <c r="ANZ329" s="14"/>
      <c r="AOA329" s="14"/>
      <c r="AOB329" s="14"/>
      <c r="AOC329" s="14"/>
      <c r="AOD329" s="14"/>
      <c r="AOE329" s="14"/>
      <c r="AOF329" s="14"/>
      <c r="AOG329" s="14"/>
      <c r="AOH329" s="14"/>
      <c r="AOI329" s="14"/>
      <c r="AOJ329" s="14"/>
      <c r="AOK329" s="14"/>
      <c r="AOL329" s="14"/>
      <c r="AOM329" s="14"/>
      <c r="AON329" s="14"/>
      <c r="AOO329" s="14"/>
      <c r="AOP329" s="14"/>
      <c r="AOQ329" s="14"/>
      <c r="AOR329" s="14"/>
      <c r="AOS329" s="14"/>
      <c r="AOT329" s="14"/>
      <c r="AOU329" s="14"/>
      <c r="AOV329" s="14"/>
      <c r="AOW329" s="14"/>
      <c r="AOX329" s="14"/>
      <c r="AOY329" s="14"/>
      <c r="AOZ329" s="14"/>
      <c r="APA329" s="14"/>
      <c r="APB329" s="14"/>
      <c r="APC329" s="14"/>
      <c r="APD329" s="14"/>
      <c r="APE329" s="14"/>
      <c r="APF329" s="14"/>
      <c r="APG329" s="14"/>
      <c r="APH329" s="14"/>
      <c r="API329" s="14"/>
      <c r="APJ329" s="14"/>
      <c r="APK329" s="14"/>
      <c r="APL329" s="14"/>
      <c r="APM329" s="14"/>
      <c r="APN329" s="14"/>
      <c r="APO329" s="14"/>
      <c r="APP329" s="14"/>
      <c r="APQ329" s="14"/>
      <c r="APR329" s="14"/>
      <c r="APS329" s="14"/>
      <c r="APT329" s="14"/>
      <c r="APU329" s="14"/>
      <c r="APV329" s="14"/>
      <c r="APW329" s="14"/>
      <c r="APX329" s="14"/>
      <c r="APY329" s="14"/>
      <c r="APZ329" s="14"/>
      <c r="AQA329" s="14"/>
      <c r="AQB329" s="14"/>
      <c r="AQC329" s="14"/>
      <c r="AQD329" s="14"/>
      <c r="AQE329" s="14"/>
      <c r="AQF329" s="14"/>
      <c r="AQG329" s="14"/>
      <c r="AQH329" s="14"/>
      <c r="AQI329" s="14"/>
      <c r="AQJ329" s="14"/>
      <c r="AQK329" s="14"/>
      <c r="AQL329" s="14"/>
      <c r="AQM329" s="14"/>
      <c r="AQN329" s="14"/>
      <c r="AQO329" s="14"/>
      <c r="AQP329" s="14"/>
      <c r="AQQ329" s="14"/>
      <c r="AQR329" s="14"/>
      <c r="AQS329" s="14"/>
      <c r="AQT329" s="14"/>
      <c r="AQU329" s="14"/>
      <c r="AQV329" s="14"/>
      <c r="AQW329" s="14"/>
      <c r="AQX329" s="14"/>
      <c r="AQY329" s="14"/>
      <c r="AQZ329" s="14"/>
      <c r="ARA329" s="14"/>
      <c r="ARB329" s="14"/>
      <c r="ARC329" s="14"/>
      <c r="ARD329" s="14"/>
      <c r="ARE329" s="14"/>
      <c r="ARF329" s="14"/>
      <c r="ARG329" s="14"/>
      <c r="ARH329" s="14"/>
      <c r="ARI329" s="14"/>
      <c r="ARJ329" s="14"/>
      <c r="ARK329" s="14"/>
      <c r="ARL329" s="14"/>
      <c r="ARM329" s="14"/>
      <c r="ARN329" s="14"/>
      <c r="ARO329" s="14"/>
      <c r="ARP329" s="14"/>
      <c r="ARQ329" s="14"/>
      <c r="ARR329" s="14"/>
      <c r="ARS329" s="14"/>
      <c r="ART329" s="14"/>
      <c r="ARU329" s="14"/>
      <c r="ARV329" s="14"/>
      <c r="ARW329" s="14"/>
      <c r="ARX329" s="14"/>
      <c r="ARY329" s="14"/>
      <c r="ARZ329" s="14"/>
      <c r="ASA329" s="14"/>
      <c r="ASB329" s="14"/>
      <c r="ASC329" s="14"/>
      <c r="ASD329" s="14"/>
      <c r="ASE329" s="14"/>
      <c r="ASF329" s="14"/>
      <c r="ASG329" s="14"/>
      <c r="ASH329" s="14"/>
      <c r="ASI329" s="14"/>
      <c r="ASJ329" s="14"/>
      <c r="ASK329" s="14"/>
      <c r="ASL329" s="14"/>
      <c r="ASM329" s="14"/>
      <c r="ASN329" s="14"/>
      <c r="ASO329" s="14"/>
      <c r="ASP329" s="14"/>
      <c r="ASQ329" s="14"/>
      <c r="ASR329" s="14"/>
      <c r="ASS329" s="14"/>
      <c r="AST329" s="14"/>
      <c r="ASU329" s="14"/>
      <c r="ASV329" s="14"/>
      <c r="ASW329" s="14"/>
      <c r="ASX329" s="14"/>
      <c r="ASY329" s="14"/>
      <c r="ASZ329" s="14"/>
      <c r="ATA329" s="14"/>
      <c r="ATB329" s="14"/>
      <c r="ATC329" s="14"/>
      <c r="ATD329" s="14"/>
    </row>
    <row r="330" spans="63:1200">
      <c r="BK330" s="14" t="str">
        <f t="shared" si="2119"/>
        <v/>
      </c>
      <c r="ABO330" s="14"/>
      <c r="ABP330" s="14"/>
      <c r="ABQ330" s="14"/>
      <c r="ABR330" s="14"/>
      <c r="ABS330" s="14"/>
      <c r="ABT330" s="14"/>
      <c r="ABU330" s="14"/>
      <c r="ABV330" s="14"/>
      <c r="ABW330" s="14"/>
      <c r="ABX330" s="14"/>
      <c r="ABY330" s="14"/>
      <c r="ABZ330" s="14"/>
      <c r="ACA330" s="14"/>
      <c r="ACB330" s="14"/>
      <c r="ACC330" s="14"/>
      <c r="ACD330" s="14"/>
      <c r="ACE330" s="14"/>
      <c r="ACF330" s="14"/>
      <c r="ACG330" s="14"/>
      <c r="ACH330" s="14"/>
      <c r="ACI330" s="14"/>
      <c r="ACJ330" s="14"/>
      <c r="ACK330" s="14"/>
      <c r="ACL330" s="14"/>
      <c r="ACM330" s="14"/>
      <c r="ACN330" s="14"/>
      <c r="ACO330" s="14"/>
      <c r="ACP330" s="14"/>
      <c r="ACQ330" s="14"/>
      <c r="ACR330" s="14"/>
      <c r="ACS330" s="14"/>
      <c r="ACT330" s="14"/>
      <c r="ACU330" s="14"/>
      <c r="ACV330" s="14"/>
      <c r="ACW330" s="14"/>
      <c r="ACX330" s="14"/>
      <c r="ACY330" s="14"/>
      <c r="ACZ330" s="14"/>
      <c r="ADA330" s="14"/>
      <c r="ADB330" s="14"/>
      <c r="ADC330" s="14"/>
      <c r="ADD330" s="14"/>
      <c r="ADE330" s="14"/>
      <c r="ADF330" s="14"/>
      <c r="ADG330" s="14"/>
      <c r="ADH330" s="14"/>
      <c r="ADI330" s="14"/>
      <c r="ADJ330" s="14"/>
      <c r="ADK330" s="14"/>
      <c r="ADL330" s="14"/>
      <c r="ADM330" s="14"/>
      <c r="ADN330" s="14"/>
      <c r="ADO330" s="14"/>
      <c r="ADP330" s="14"/>
      <c r="ADQ330" s="14"/>
      <c r="ADR330" s="14"/>
      <c r="ADS330" s="14"/>
      <c r="ADT330" s="14"/>
      <c r="ADU330" s="14"/>
      <c r="ADV330" s="14"/>
      <c r="ADW330" s="14"/>
      <c r="ADX330" s="14"/>
      <c r="ADY330" s="14"/>
      <c r="ADZ330" s="14"/>
      <c r="AEA330" s="14"/>
      <c r="AEB330" s="14"/>
      <c r="AEC330" s="14"/>
      <c r="AED330" s="14"/>
      <c r="AEE330" s="14"/>
      <c r="AEF330" s="14"/>
      <c r="AEG330" s="14"/>
      <c r="AEH330" s="14"/>
      <c r="AEI330" s="14"/>
      <c r="AEJ330" s="14"/>
      <c r="AEK330" s="14"/>
      <c r="AEL330" s="14"/>
      <c r="AEM330" s="14"/>
      <c r="AEN330" s="14"/>
      <c r="AEO330" s="14"/>
      <c r="AEP330" s="14"/>
      <c r="AEQ330" s="14"/>
      <c r="AER330" s="14"/>
      <c r="AES330" s="14"/>
      <c r="AET330" s="14"/>
      <c r="AEU330" s="14"/>
      <c r="AEV330" s="14"/>
      <c r="AEW330" s="14"/>
      <c r="AEX330" s="14"/>
      <c r="AEY330" s="14"/>
      <c r="AEZ330" s="14"/>
      <c r="AFA330" s="14"/>
      <c r="AFB330" s="14"/>
      <c r="AFC330" s="14"/>
      <c r="AFD330" s="14"/>
      <c r="AFE330" s="14"/>
      <c r="AFF330" s="14"/>
      <c r="AFG330" s="14"/>
      <c r="AFH330" s="14"/>
      <c r="AFI330" s="14"/>
      <c r="AFJ330" s="14"/>
      <c r="AFK330" s="14"/>
      <c r="AFL330" s="14"/>
      <c r="AFM330" s="14"/>
      <c r="AFN330" s="14"/>
      <c r="AFO330" s="14"/>
      <c r="AFP330" s="14"/>
      <c r="AFQ330" s="14"/>
      <c r="AFR330" s="14"/>
      <c r="AFS330" s="14"/>
      <c r="AFT330" s="14"/>
      <c r="AFU330" s="14"/>
      <c r="AFV330" s="14"/>
      <c r="AFW330" s="14"/>
      <c r="AFX330" s="14"/>
      <c r="AFY330" s="14"/>
      <c r="AFZ330" s="14"/>
      <c r="AGA330" s="14"/>
      <c r="AGB330" s="14"/>
      <c r="AGC330" s="14"/>
      <c r="AGD330" s="14"/>
      <c r="AGE330" s="14"/>
      <c r="AGF330" s="14"/>
      <c r="AGG330" s="14"/>
      <c r="AGH330" s="14"/>
      <c r="AGI330" s="14"/>
      <c r="AGJ330" s="14"/>
      <c r="AGK330" s="14"/>
      <c r="AGL330" s="14"/>
      <c r="AGM330" s="14"/>
      <c r="AGN330" s="14"/>
      <c r="AGO330" s="14"/>
      <c r="AGP330" s="14"/>
      <c r="AGQ330" s="14"/>
      <c r="AGR330" s="14"/>
      <c r="AGS330" s="14"/>
      <c r="AGT330" s="14"/>
      <c r="AGU330" s="14"/>
      <c r="AGV330" s="14"/>
      <c r="AGW330" s="14"/>
      <c r="AGX330" s="14"/>
      <c r="AGY330" s="14"/>
      <c r="AGZ330" s="14"/>
      <c r="AHA330" s="14"/>
      <c r="AHB330" s="14"/>
      <c r="AHC330" s="14"/>
      <c r="AHD330" s="14"/>
      <c r="AHE330" s="14"/>
      <c r="AHF330" s="14"/>
      <c r="AHG330" s="14"/>
      <c r="AHH330" s="14"/>
      <c r="AHI330" s="14"/>
      <c r="AHJ330" s="14"/>
      <c r="AHK330" s="14"/>
      <c r="AHL330" s="14"/>
      <c r="AHM330" s="14"/>
      <c r="AHN330" s="14"/>
      <c r="AHO330" s="14"/>
      <c r="AHP330" s="14"/>
      <c r="AHQ330" s="14"/>
      <c r="AHR330" s="14"/>
      <c r="AHS330" s="14"/>
      <c r="AHT330" s="14"/>
      <c r="AHU330" s="14"/>
      <c r="AHV330" s="14"/>
      <c r="AHW330" s="14"/>
      <c r="AHX330" s="14"/>
      <c r="AHY330" s="14"/>
      <c r="AHZ330" s="14"/>
      <c r="AIA330" s="14"/>
      <c r="AIB330" s="14"/>
      <c r="AIC330" s="14"/>
      <c r="AID330" s="14"/>
      <c r="AIE330" s="14"/>
      <c r="AIF330" s="14"/>
      <c r="AIG330" s="14"/>
      <c r="AIH330" s="14"/>
      <c r="AII330" s="14"/>
      <c r="AIJ330" s="14"/>
      <c r="AIK330" s="14"/>
      <c r="AIL330" s="14"/>
      <c r="AIM330" s="14"/>
      <c r="AIN330" s="14"/>
      <c r="AIO330" s="14"/>
      <c r="AIP330" s="14"/>
      <c r="AIQ330" s="14"/>
      <c r="AIR330" s="14"/>
      <c r="AIS330" s="14"/>
      <c r="AIT330" s="14"/>
      <c r="AIU330" s="14"/>
      <c r="AIV330" s="14"/>
      <c r="AIW330" s="14"/>
      <c r="AIX330" s="14"/>
      <c r="AIY330" s="14"/>
      <c r="AIZ330" s="14"/>
      <c r="AJA330" s="14"/>
      <c r="AJB330" s="14"/>
      <c r="AJC330" s="14"/>
      <c r="AJD330" s="14"/>
      <c r="AJE330" s="14"/>
      <c r="AJF330" s="14"/>
      <c r="AJG330" s="14"/>
      <c r="AJH330" s="14"/>
      <c r="AJI330" s="14"/>
      <c r="AJJ330" s="14"/>
      <c r="AJK330" s="14"/>
      <c r="AJL330" s="14"/>
      <c r="AJM330" s="14"/>
      <c r="AJN330" s="14"/>
      <c r="AJO330" s="14"/>
      <c r="AJP330" s="14"/>
      <c r="AJQ330" s="14"/>
      <c r="AJR330" s="14"/>
      <c r="AJS330" s="14"/>
      <c r="AJT330" s="14"/>
      <c r="AJU330" s="14"/>
      <c r="AJV330" s="14"/>
      <c r="AJW330" s="14"/>
      <c r="AJX330" s="14"/>
      <c r="AJY330" s="14"/>
      <c r="AJZ330" s="14"/>
      <c r="AKA330" s="14"/>
      <c r="AKB330" s="14"/>
      <c r="AKC330" s="14"/>
      <c r="AKD330" s="14"/>
      <c r="AKE330" s="14"/>
      <c r="AKF330" s="14"/>
      <c r="AKG330" s="14"/>
      <c r="AKH330" s="14"/>
      <c r="AKI330" s="14"/>
      <c r="AKJ330" s="14"/>
      <c r="AKK330" s="14"/>
      <c r="AKL330" s="14"/>
      <c r="AKM330" s="14"/>
      <c r="AKN330" s="14"/>
      <c r="AKO330" s="14"/>
      <c r="AKP330" s="14"/>
      <c r="AKQ330" s="14"/>
      <c r="AKR330" s="14"/>
      <c r="AKS330" s="14"/>
      <c r="AKT330" s="14"/>
      <c r="AKU330" s="14"/>
      <c r="AKV330" s="14"/>
      <c r="AKW330" s="14"/>
      <c r="AKX330" s="14"/>
      <c r="AKY330" s="14"/>
      <c r="AKZ330" s="14"/>
      <c r="ALA330" s="14"/>
      <c r="ALB330" s="14"/>
      <c r="ALC330" s="14"/>
      <c r="ALD330" s="14"/>
      <c r="ALE330" s="14"/>
      <c r="ALF330" s="14"/>
      <c r="ALG330" s="14"/>
      <c r="ALH330" s="14"/>
      <c r="ALI330" s="14"/>
      <c r="ALJ330" s="14"/>
      <c r="ALK330" s="14"/>
      <c r="ALL330" s="14"/>
      <c r="ALM330" s="14"/>
      <c r="ALN330" s="14"/>
      <c r="ALO330" s="14"/>
      <c r="ALP330" s="14"/>
      <c r="ALQ330" s="14"/>
      <c r="ALR330" s="14"/>
      <c r="ALS330" s="14"/>
      <c r="ALT330" s="14"/>
      <c r="ALU330" s="14"/>
      <c r="ALV330" s="14"/>
      <c r="ALW330" s="14"/>
      <c r="ALX330" s="14"/>
      <c r="ALY330" s="14"/>
      <c r="ALZ330" s="14"/>
      <c r="AMA330" s="14"/>
      <c r="AMB330" s="14"/>
      <c r="AMC330" s="14"/>
      <c r="AMD330" s="14"/>
      <c r="AME330" s="14"/>
      <c r="AMF330" s="14"/>
      <c r="AMG330" s="14"/>
      <c r="AMH330" s="14"/>
      <c r="AMI330" s="14"/>
      <c r="AMJ330" s="14"/>
      <c r="AMK330" s="14"/>
      <c r="AML330" s="14"/>
      <c r="AMM330" s="14"/>
      <c r="AMN330" s="14"/>
      <c r="AMO330" s="14"/>
      <c r="AMP330" s="14"/>
      <c r="AMQ330" s="14"/>
      <c r="AMR330" s="14"/>
      <c r="AMS330" s="14"/>
      <c r="AMT330" s="14"/>
      <c r="AMU330" s="14"/>
      <c r="AMV330" s="14"/>
      <c r="AMW330" s="14"/>
      <c r="AMX330" s="14"/>
      <c r="AMY330" s="14"/>
      <c r="AMZ330" s="14"/>
      <c r="ANA330" s="14"/>
      <c r="ANB330" s="14"/>
      <c r="ANC330" s="14"/>
      <c r="AND330" s="14"/>
      <c r="ANE330" s="14"/>
      <c r="ANF330" s="14"/>
      <c r="ANG330" s="14"/>
      <c r="ANH330" s="14"/>
      <c r="ANI330" s="14"/>
      <c r="ANJ330" s="14"/>
      <c r="ANK330" s="14"/>
      <c r="ANL330" s="14"/>
      <c r="ANM330" s="14"/>
      <c r="ANN330" s="14"/>
      <c r="ANO330" s="14"/>
      <c r="ANP330" s="14"/>
      <c r="ANQ330" s="14"/>
      <c r="ANR330" s="14"/>
      <c r="ANS330" s="14"/>
      <c r="ANT330" s="14"/>
      <c r="ANU330" s="14"/>
      <c r="ANV330" s="14"/>
      <c r="ANW330" s="14"/>
      <c r="ANX330" s="14"/>
      <c r="ANY330" s="14"/>
      <c r="ANZ330" s="14"/>
      <c r="AOA330" s="14"/>
      <c r="AOB330" s="14"/>
      <c r="AOC330" s="14"/>
      <c r="AOD330" s="14"/>
      <c r="AOE330" s="14"/>
      <c r="AOF330" s="14"/>
      <c r="AOG330" s="14"/>
      <c r="AOH330" s="14"/>
      <c r="AOI330" s="14"/>
      <c r="AOJ330" s="14"/>
      <c r="AOK330" s="14"/>
      <c r="AOL330" s="14"/>
      <c r="AOM330" s="14"/>
      <c r="AON330" s="14"/>
      <c r="AOO330" s="14"/>
      <c r="AOP330" s="14"/>
      <c r="AOQ330" s="14"/>
      <c r="AOR330" s="14"/>
      <c r="AOS330" s="14"/>
      <c r="AOT330" s="14"/>
      <c r="AOU330" s="14"/>
      <c r="AOV330" s="14"/>
      <c r="AOW330" s="14"/>
      <c r="AOX330" s="14"/>
      <c r="AOY330" s="14"/>
      <c r="AOZ330" s="14"/>
      <c r="APA330" s="14"/>
      <c r="APB330" s="14"/>
      <c r="APC330" s="14"/>
      <c r="APD330" s="14"/>
      <c r="APE330" s="14"/>
      <c r="APF330" s="14"/>
      <c r="APG330" s="14"/>
      <c r="APH330" s="14"/>
      <c r="API330" s="14"/>
      <c r="APJ330" s="14"/>
      <c r="APK330" s="14"/>
      <c r="APL330" s="14"/>
      <c r="APM330" s="14"/>
      <c r="APN330" s="14"/>
      <c r="APO330" s="14"/>
      <c r="APP330" s="14"/>
      <c r="APQ330" s="14"/>
      <c r="APR330" s="14"/>
      <c r="APS330" s="14"/>
      <c r="APT330" s="14"/>
      <c r="APU330" s="14"/>
      <c r="APV330" s="14"/>
      <c r="APW330" s="14"/>
      <c r="APX330" s="14"/>
      <c r="APY330" s="14"/>
      <c r="APZ330" s="14"/>
      <c r="AQA330" s="14"/>
      <c r="AQB330" s="14"/>
      <c r="AQC330" s="14"/>
      <c r="AQD330" s="14"/>
      <c r="AQE330" s="14"/>
      <c r="AQF330" s="14"/>
      <c r="AQG330" s="14"/>
      <c r="AQH330" s="14"/>
      <c r="AQI330" s="14"/>
      <c r="AQJ330" s="14"/>
      <c r="AQK330" s="14"/>
      <c r="AQL330" s="14"/>
      <c r="AQM330" s="14"/>
      <c r="AQN330" s="14"/>
      <c r="AQO330" s="14"/>
      <c r="AQP330" s="14"/>
      <c r="AQQ330" s="14"/>
      <c r="AQR330" s="14"/>
      <c r="AQS330" s="14"/>
      <c r="AQT330" s="14"/>
      <c r="AQU330" s="14"/>
      <c r="AQV330" s="14"/>
      <c r="AQW330" s="14"/>
      <c r="AQX330" s="14"/>
      <c r="AQY330" s="14"/>
      <c r="AQZ330" s="14"/>
      <c r="ARA330" s="14"/>
      <c r="ARB330" s="14"/>
      <c r="ARC330" s="14"/>
      <c r="ARD330" s="14"/>
      <c r="ARE330" s="14"/>
      <c r="ARF330" s="14"/>
      <c r="ARG330" s="14"/>
      <c r="ARH330" s="14"/>
      <c r="ARI330" s="14"/>
      <c r="ARJ330" s="14"/>
      <c r="ARK330" s="14"/>
      <c r="ARL330" s="14"/>
      <c r="ARM330" s="14"/>
      <c r="ARN330" s="14"/>
      <c r="ARO330" s="14"/>
      <c r="ARP330" s="14"/>
      <c r="ARQ330" s="14"/>
      <c r="ARR330" s="14"/>
      <c r="ARS330" s="14"/>
      <c r="ART330" s="14"/>
      <c r="ARU330" s="14"/>
      <c r="ARV330" s="14"/>
      <c r="ARW330" s="14"/>
      <c r="ARX330" s="14"/>
      <c r="ARY330" s="14"/>
      <c r="ARZ330" s="14"/>
      <c r="ASA330" s="14"/>
      <c r="ASB330" s="14"/>
      <c r="ASC330" s="14"/>
      <c r="ASD330" s="14"/>
      <c r="ASE330" s="14"/>
      <c r="ASF330" s="14"/>
      <c r="ASG330" s="14"/>
      <c r="ASH330" s="14"/>
      <c r="ASI330" s="14"/>
      <c r="ASJ330" s="14"/>
      <c r="ASK330" s="14"/>
      <c r="ASL330" s="14"/>
      <c r="ASM330" s="14"/>
      <c r="ASN330" s="14"/>
      <c r="ASO330" s="14"/>
      <c r="ASP330" s="14"/>
      <c r="ASQ330" s="14"/>
      <c r="ASR330" s="14"/>
      <c r="ASS330" s="14"/>
      <c r="AST330" s="14"/>
      <c r="ASU330" s="14"/>
      <c r="ASV330" s="14"/>
      <c r="ASW330" s="14"/>
      <c r="ASX330" s="14"/>
      <c r="ASY330" s="14"/>
      <c r="ASZ330" s="14"/>
      <c r="ATA330" s="14"/>
      <c r="ATB330" s="14"/>
      <c r="ATC330" s="14"/>
      <c r="ATD330" s="14"/>
    </row>
    <row r="331" spans="63:1200">
      <c r="BK331" s="14" t="str">
        <f t="shared" si="2119"/>
        <v/>
      </c>
      <c r="ABO331" s="14"/>
      <c r="ABP331" s="14"/>
      <c r="ABQ331" s="14"/>
      <c r="ABR331" s="14"/>
      <c r="ABS331" s="14"/>
      <c r="ABT331" s="14"/>
      <c r="ABU331" s="14"/>
      <c r="ABV331" s="14"/>
      <c r="ABW331" s="14"/>
      <c r="ABX331" s="14"/>
      <c r="ABY331" s="14"/>
      <c r="ABZ331" s="14"/>
      <c r="ACA331" s="14"/>
      <c r="ACB331" s="14"/>
      <c r="ACC331" s="14"/>
      <c r="ACD331" s="14"/>
      <c r="ACE331" s="14"/>
      <c r="ACF331" s="14"/>
      <c r="ACG331" s="14"/>
      <c r="ACH331" s="14"/>
      <c r="ACI331" s="14"/>
      <c r="ACJ331" s="14"/>
      <c r="ACK331" s="14"/>
      <c r="ACL331" s="14"/>
      <c r="ACM331" s="14"/>
      <c r="ACN331" s="14"/>
      <c r="ACO331" s="14"/>
      <c r="ACP331" s="14"/>
      <c r="ACQ331" s="14"/>
      <c r="ACR331" s="14"/>
      <c r="ACS331" s="14"/>
      <c r="ACT331" s="14"/>
      <c r="ACU331" s="14"/>
      <c r="ACV331" s="14"/>
      <c r="ACW331" s="14"/>
      <c r="ACX331" s="14"/>
      <c r="ACY331" s="14"/>
      <c r="ACZ331" s="14"/>
      <c r="ADA331" s="14"/>
      <c r="ADB331" s="14"/>
      <c r="ADC331" s="14"/>
      <c r="ADD331" s="14"/>
      <c r="ADE331" s="14"/>
      <c r="ADF331" s="14"/>
      <c r="ADG331" s="14"/>
      <c r="ADH331" s="14"/>
      <c r="ADI331" s="14"/>
      <c r="ADJ331" s="14"/>
      <c r="ADK331" s="14"/>
      <c r="ADL331" s="14"/>
      <c r="ADM331" s="14"/>
      <c r="ADN331" s="14"/>
      <c r="ADO331" s="14"/>
      <c r="ADP331" s="14"/>
      <c r="ADQ331" s="14"/>
      <c r="ADR331" s="14"/>
      <c r="ADS331" s="14"/>
      <c r="ADT331" s="14"/>
      <c r="ADU331" s="14"/>
      <c r="ADV331" s="14"/>
      <c r="ADW331" s="14"/>
      <c r="ADX331" s="14"/>
      <c r="ADY331" s="14"/>
      <c r="ADZ331" s="14"/>
      <c r="AEA331" s="14"/>
      <c r="AEB331" s="14"/>
      <c r="AEC331" s="14"/>
      <c r="AED331" s="14"/>
      <c r="AEE331" s="14"/>
      <c r="AEF331" s="14"/>
      <c r="AEG331" s="14"/>
      <c r="AEH331" s="14"/>
      <c r="AEI331" s="14"/>
      <c r="AEJ331" s="14"/>
      <c r="AEK331" s="14"/>
      <c r="AEL331" s="14"/>
      <c r="AEM331" s="14"/>
      <c r="AEN331" s="14"/>
      <c r="AEO331" s="14"/>
      <c r="AEP331" s="14"/>
      <c r="AEQ331" s="14"/>
      <c r="AER331" s="14"/>
      <c r="AES331" s="14"/>
      <c r="AET331" s="14"/>
      <c r="AEU331" s="14"/>
      <c r="AEV331" s="14"/>
      <c r="AEW331" s="14"/>
      <c r="AEX331" s="14"/>
      <c r="AEY331" s="14"/>
      <c r="AEZ331" s="14"/>
      <c r="AFA331" s="14"/>
      <c r="AFB331" s="14"/>
      <c r="AFC331" s="14"/>
      <c r="AFD331" s="14"/>
      <c r="AFE331" s="14"/>
      <c r="AFF331" s="14"/>
      <c r="AFG331" s="14"/>
      <c r="AFH331" s="14"/>
      <c r="AFI331" s="14"/>
      <c r="AFJ331" s="14"/>
      <c r="AFK331" s="14"/>
      <c r="AFL331" s="14"/>
      <c r="AFM331" s="14"/>
      <c r="AFN331" s="14"/>
      <c r="AFO331" s="14"/>
      <c r="AFP331" s="14"/>
      <c r="AFQ331" s="14"/>
      <c r="AFR331" s="14"/>
      <c r="AFS331" s="14"/>
      <c r="AFT331" s="14"/>
      <c r="AFU331" s="14"/>
      <c r="AFV331" s="14"/>
      <c r="AFW331" s="14"/>
      <c r="AFX331" s="14"/>
      <c r="AFY331" s="14"/>
      <c r="AFZ331" s="14"/>
      <c r="AGA331" s="14"/>
      <c r="AGB331" s="14"/>
      <c r="AGC331" s="14"/>
      <c r="AGD331" s="14"/>
      <c r="AGE331" s="14"/>
      <c r="AGF331" s="14"/>
      <c r="AGG331" s="14"/>
      <c r="AGH331" s="14"/>
      <c r="AGI331" s="14"/>
      <c r="AGJ331" s="14"/>
      <c r="AGK331" s="14"/>
      <c r="AGL331" s="14"/>
      <c r="AGM331" s="14"/>
      <c r="AGN331" s="14"/>
      <c r="AGO331" s="14"/>
      <c r="AGP331" s="14"/>
      <c r="AGQ331" s="14"/>
      <c r="AGR331" s="14"/>
      <c r="AGS331" s="14"/>
      <c r="AGT331" s="14"/>
      <c r="AGU331" s="14"/>
      <c r="AGV331" s="14"/>
      <c r="AGW331" s="14"/>
      <c r="AGX331" s="14"/>
      <c r="AGY331" s="14"/>
      <c r="AGZ331" s="14"/>
      <c r="AHA331" s="14"/>
      <c r="AHB331" s="14"/>
      <c r="AHC331" s="14"/>
      <c r="AHD331" s="14"/>
      <c r="AHE331" s="14"/>
      <c r="AHF331" s="14"/>
      <c r="AHG331" s="14"/>
      <c r="AHH331" s="14"/>
      <c r="AHI331" s="14"/>
      <c r="AHJ331" s="14"/>
      <c r="AHK331" s="14"/>
      <c r="AHL331" s="14"/>
      <c r="AHM331" s="14"/>
      <c r="AHN331" s="14"/>
      <c r="AHO331" s="14"/>
      <c r="AHP331" s="14"/>
      <c r="AHQ331" s="14"/>
      <c r="AHR331" s="14"/>
      <c r="AHS331" s="14"/>
      <c r="AHT331" s="14"/>
      <c r="AHU331" s="14"/>
      <c r="AHV331" s="14"/>
      <c r="AHW331" s="14"/>
      <c r="AHX331" s="14"/>
      <c r="AHY331" s="14"/>
      <c r="AHZ331" s="14"/>
      <c r="AIA331" s="14"/>
      <c r="AIB331" s="14"/>
      <c r="AIC331" s="14"/>
      <c r="AID331" s="14"/>
      <c r="AIE331" s="14"/>
      <c r="AIF331" s="14"/>
      <c r="AIG331" s="14"/>
      <c r="AIH331" s="14"/>
      <c r="AII331" s="14"/>
      <c r="AIJ331" s="14"/>
      <c r="AIK331" s="14"/>
      <c r="AIL331" s="14"/>
      <c r="AIM331" s="14"/>
      <c r="AIN331" s="14"/>
      <c r="AIO331" s="14"/>
      <c r="AIP331" s="14"/>
      <c r="AIQ331" s="14"/>
      <c r="AIR331" s="14"/>
      <c r="AIS331" s="14"/>
      <c r="AIT331" s="14"/>
      <c r="AIU331" s="14"/>
      <c r="AIV331" s="14"/>
      <c r="AIW331" s="14"/>
      <c r="AIX331" s="14"/>
      <c r="AIY331" s="14"/>
      <c r="AIZ331" s="14"/>
      <c r="AJA331" s="14"/>
      <c r="AJB331" s="14"/>
      <c r="AJC331" s="14"/>
      <c r="AJD331" s="14"/>
      <c r="AJE331" s="14"/>
      <c r="AJF331" s="14"/>
      <c r="AJG331" s="14"/>
      <c r="AJH331" s="14"/>
      <c r="AJI331" s="14"/>
      <c r="AJJ331" s="14"/>
      <c r="AJK331" s="14"/>
      <c r="AJL331" s="14"/>
      <c r="AJM331" s="14"/>
      <c r="AJN331" s="14"/>
      <c r="AJO331" s="14"/>
      <c r="AJP331" s="14"/>
      <c r="AJQ331" s="14"/>
      <c r="AJR331" s="14"/>
      <c r="AJS331" s="14"/>
      <c r="AJT331" s="14"/>
      <c r="AJU331" s="14"/>
      <c r="AJV331" s="14"/>
      <c r="AJW331" s="14"/>
      <c r="AJX331" s="14"/>
      <c r="AJY331" s="14"/>
      <c r="AJZ331" s="14"/>
      <c r="AKA331" s="14"/>
      <c r="AKB331" s="14"/>
      <c r="AKC331" s="14"/>
      <c r="AKD331" s="14"/>
      <c r="AKE331" s="14"/>
      <c r="AKF331" s="14"/>
      <c r="AKG331" s="14"/>
      <c r="AKH331" s="14"/>
      <c r="AKI331" s="14"/>
      <c r="AKJ331" s="14"/>
      <c r="AKK331" s="14"/>
      <c r="AKL331" s="14"/>
      <c r="AKM331" s="14"/>
      <c r="AKN331" s="14"/>
      <c r="AKO331" s="14"/>
      <c r="AKP331" s="14"/>
      <c r="AKQ331" s="14"/>
      <c r="AKR331" s="14"/>
      <c r="AKS331" s="14"/>
      <c r="AKT331" s="14"/>
      <c r="AKU331" s="14"/>
      <c r="AKV331" s="14"/>
      <c r="AKW331" s="14"/>
      <c r="AKX331" s="14"/>
      <c r="AKY331" s="14"/>
      <c r="AKZ331" s="14"/>
      <c r="ALA331" s="14"/>
      <c r="ALB331" s="14"/>
      <c r="ALC331" s="14"/>
      <c r="ALD331" s="14"/>
      <c r="ALE331" s="14"/>
      <c r="ALF331" s="14"/>
      <c r="ALG331" s="14"/>
      <c r="ALH331" s="14"/>
      <c r="ALI331" s="14"/>
      <c r="ALJ331" s="14"/>
      <c r="ALK331" s="14"/>
      <c r="ALL331" s="14"/>
      <c r="ALM331" s="14"/>
      <c r="ALN331" s="14"/>
      <c r="ALO331" s="14"/>
      <c r="ALP331" s="14"/>
      <c r="ALQ331" s="14"/>
      <c r="ALR331" s="14"/>
      <c r="ALS331" s="14"/>
      <c r="ALT331" s="14"/>
      <c r="ALU331" s="14"/>
      <c r="ALV331" s="14"/>
      <c r="ALW331" s="14"/>
      <c r="ALX331" s="14"/>
      <c r="ALY331" s="14"/>
      <c r="ALZ331" s="14"/>
      <c r="AMA331" s="14"/>
      <c r="AMB331" s="14"/>
      <c r="AMC331" s="14"/>
      <c r="AMD331" s="14"/>
      <c r="AME331" s="14"/>
      <c r="AMF331" s="14"/>
      <c r="AMG331" s="14"/>
      <c r="AMH331" s="14"/>
      <c r="AMI331" s="14"/>
      <c r="AMJ331" s="14"/>
      <c r="AMK331" s="14"/>
      <c r="AML331" s="14"/>
      <c r="AMM331" s="14"/>
      <c r="AMN331" s="14"/>
      <c r="AMO331" s="14"/>
      <c r="AMP331" s="14"/>
      <c r="AMQ331" s="14"/>
      <c r="AMR331" s="14"/>
      <c r="AMS331" s="14"/>
      <c r="AMT331" s="14"/>
      <c r="AMU331" s="14"/>
      <c r="AMV331" s="14"/>
      <c r="AMW331" s="14"/>
      <c r="AMX331" s="14"/>
      <c r="AMY331" s="14"/>
      <c r="AMZ331" s="14"/>
      <c r="ANA331" s="14"/>
      <c r="ANB331" s="14"/>
      <c r="ANC331" s="14"/>
      <c r="AND331" s="14"/>
      <c r="ANE331" s="14"/>
      <c r="ANF331" s="14"/>
      <c r="ANG331" s="14"/>
      <c r="ANH331" s="14"/>
      <c r="ANI331" s="14"/>
      <c r="ANJ331" s="14"/>
      <c r="ANK331" s="14"/>
      <c r="ANL331" s="14"/>
      <c r="ANM331" s="14"/>
      <c r="ANN331" s="14"/>
      <c r="ANO331" s="14"/>
      <c r="ANP331" s="14"/>
      <c r="ANQ331" s="14"/>
      <c r="ANR331" s="14"/>
      <c r="ANS331" s="14"/>
      <c r="ANT331" s="14"/>
      <c r="ANU331" s="14"/>
      <c r="ANV331" s="14"/>
      <c r="ANW331" s="14"/>
      <c r="ANX331" s="14"/>
      <c r="ANY331" s="14"/>
      <c r="ANZ331" s="14"/>
      <c r="AOA331" s="14"/>
      <c r="AOB331" s="14"/>
      <c r="AOC331" s="14"/>
      <c r="AOD331" s="14"/>
      <c r="AOE331" s="14"/>
      <c r="AOF331" s="14"/>
      <c r="AOG331" s="14"/>
      <c r="AOH331" s="14"/>
      <c r="AOI331" s="14"/>
      <c r="AOJ331" s="14"/>
      <c r="AOK331" s="14"/>
      <c r="AOL331" s="14"/>
      <c r="AOM331" s="14"/>
      <c r="AON331" s="14"/>
      <c r="AOO331" s="14"/>
      <c r="AOP331" s="14"/>
      <c r="AOQ331" s="14"/>
      <c r="AOR331" s="14"/>
      <c r="AOS331" s="14"/>
      <c r="AOT331" s="14"/>
      <c r="AOU331" s="14"/>
      <c r="AOV331" s="14"/>
      <c r="AOW331" s="14"/>
      <c r="AOX331" s="14"/>
      <c r="AOY331" s="14"/>
      <c r="AOZ331" s="14"/>
      <c r="APA331" s="14"/>
      <c r="APB331" s="14"/>
      <c r="APC331" s="14"/>
      <c r="APD331" s="14"/>
      <c r="APE331" s="14"/>
      <c r="APF331" s="14"/>
      <c r="APG331" s="14"/>
      <c r="APH331" s="14"/>
      <c r="API331" s="14"/>
      <c r="APJ331" s="14"/>
      <c r="APK331" s="14"/>
      <c r="APL331" s="14"/>
      <c r="APM331" s="14"/>
      <c r="APN331" s="14"/>
      <c r="APO331" s="14"/>
      <c r="APP331" s="14"/>
      <c r="APQ331" s="14"/>
      <c r="APR331" s="14"/>
      <c r="APS331" s="14"/>
      <c r="APT331" s="14"/>
      <c r="APU331" s="14"/>
      <c r="APV331" s="14"/>
      <c r="APW331" s="14"/>
      <c r="APX331" s="14"/>
      <c r="APY331" s="14"/>
      <c r="APZ331" s="14"/>
      <c r="AQA331" s="14"/>
      <c r="AQB331" s="14"/>
      <c r="AQC331" s="14"/>
      <c r="AQD331" s="14"/>
      <c r="AQE331" s="14"/>
      <c r="AQF331" s="14"/>
      <c r="AQG331" s="14"/>
      <c r="AQH331" s="14"/>
      <c r="AQI331" s="14"/>
      <c r="AQJ331" s="14"/>
      <c r="AQK331" s="14"/>
      <c r="AQL331" s="14"/>
      <c r="AQM331" s="14"/>
      <c r="AQN331" s="14"/>
      <c r="AQO331" s="14"/>
      <c r="AQP331" s="14"/>
      <c r="AQQ331" s="14"/>
      <c r="AQR331" s="14"/>
      <c r="AQS331" s="14"/>
      <c r="AQT331" s="14"/>
      <c r="AQU331" s="14"/>
      <c r="AQV331" s="14"/>
      <c r="AQW331" s="14"/>
      <c r="AQX331" s="14"/>
      <c r="AQY331" s="14"/>
      <c r="AQZ331" s="14"/>
      <c r="ARA331" s="14"/>
      <c r="ARB331" s="14"/>
      <c r="ARC331" s="14"/>
      <c r="ARD331" s="14"/>
      <c r="ARE331" s="14"/>
      <c r="ARF331" s="14"/>
      <c r="ARG331" s="14"/>
      <c r="ARH331" s="14"/>
      <c r="ARI331" s="14"/>
      <c r="ARJ331" s="14"/>
      <c r="ARK331" s="14"/>
      <c r="ARL331" s="14"/>
      <c r="ARM331" s="14"/>
      <c r="ARN331" s="14"/>
      <c r="ARO331" s="14"/>
      <c r="ARP331" s="14"/>
      <c r="ARQ331" s="14"/>
      <c r="ARR331" s="14"/>
      <c r="ARS331" s="14"/>
      <c r="ART331" s="14"/>
      <c r="ARU331" s="14"/>
      <c r="ARV331" s="14"/>
      <c r="ARW331" s="14"/>
      <c r="ARX331" s="14"/>
      <c r="ARY331" s="14"/>
      <c r="ARZ331" s="14"/>
      <c r="ASA331" s="14"/>
      <c r="ASB331" s="14"/>
      <c r="ASC331" s="14"/>
      <c r="ASD331" s="14"/>
      <c r="ASE331" s="14"/>
      <c r="ASF331" s="14"/>
      <c r="ASG331" s="14"/>
      <c r="ASH331" s="14"/>
      <c r="ASI331" s="14"/>
      <c r="ASJ331" s="14"/>
      <c r="ASK331" s="14"/>
      <c r="ASL331" s="14"/>
      <c r="ASM331" s="14"/>
      <c r="ASN331" s="14"/>
      <c r="ASO331" s="14"/>
      <c r="ASP331" s="14"/>
      <c r="ASQ331" s="14"/>
      <c r="ASR331" s="14"/>
      <c r="ASS331" s="14"/>
      <c r="AST331" s="14"/>
      <c r="ASU331" s="14"/>
      <c r="ASV331" s="14"/>
      <c r="ASW331" s="14"/>
      <c r="ASX331" s="14"/>
      <c r="ASY331" s="14"/>
      <c r="ASZ331" s="14"/>
      <c r="ATA331" s="14"/>
      <c r="ATB331" s="14"/>
      <c r="ATC331" s="14"/>
      <c r="ATD331" s="14"/>
    </row>
    <row r="332" spans="63:1200">
      <c r="BK332" s="14" t="str">
        <f t="shared" si="2119"/>
        <v/>
      </c>
      <c r="ABO332" s="14"/>
      <c r="ABP332" s="14"/>
      <c r="ABQ332" s="14"/>
      <c r="ABR332" s="14"/>
      <c r="ABS332" s="14"/>
      <c r="ABT332" s="14"/>
      <c r="ABU332" s="14"/>
      <c r="ABV332" s="14"/>
      <c r="ABW332" s="14"/>
      <c r="ABX332" s="14"/>
      <c r="ABY332" s="14"/>
      <c r="ABZ332" s="14"/>
      <c r="ACA332" s="14"/>
      <c r="ACB332" s="14"/>
      <c r="ACC332" s="14"/>
      <c r="ACD332" s="14"/>
      <c r="ACE332" s="14"/>
      <c r="ACF332" s="14"/>
      <c r="ACG332" s="14"/>
      <c r="ACH332" s="14"/>
      <c r="ACI332" s="14"/>
      <c r="ACJ332" s="14"/>
      <c r="ACK332" s="14"/>
      <c r="ACL332" s="14"/>
      <c r="ACM332" s="14"/>
      <c r="ACN332" s="14"/>
      <c r="ACO332" s="14"/>
      <c r="ACP332" s="14"/>
      <c r="ACQ332" s="14"/>
      <c r="ACR332" s="14"/>
      <c r="ACS332" s="14"/>
      <c r="ACT332" s="14"/>
      <c r="ACU332" s="14"/>
      <c r="ACV332" s="14"/>
      <c r="ACW332" s="14"/>
      <c r="ACX332" s="14"/>
      <c r="ACY332" s="14"/>
      <c r="ACZ332" s="14"/>
      <c r="ADA332" s="14"/>
      <c r="ADB332" s="14"/>
      <c r="ADC332" s="14"/>
      <c r="ADD332" s="14"/>
      <c r="ADE332" s="14"/>
      <c r="ADF332" s="14"/>
      <c r="ADG332" s="14"/>
      <c r="ADH332" s="14"/>
      <c r="ADI332" s="14"/>
      <c r="ADJ332" s="14"/>
      <c r="ADK332" s="14"/>
      <c r="ADL332" s="14"/>
      <c r="ADM332" s="14"/>
      <c r="ADN332" s="14"/>
      <c r="ADO332" s="14"/>
      <c r="ADP332" s="14"/>
      <c r="ADQ332" s="14"/>
      <c r="ADR332" s="14"/>
      <c r="ADS332" s="14"/>
      <c r="ADT332" s="14"/>
      <c r="ADU332" s="14"/>
      <c r="ADV332" s="14"/>
      <c r="ADW332" s="14"/>
      <c r="ADX332" s="14"/>
      <c r="ADY332" s="14"/>
      <c r="ADZ332" s="14"/>
      <c r="AEA332" s="14"/>
      <c r="AEB332" s="14"/>
      <c r="AEC332" s="14"/>
      <c r="AED332" s="14"/>
      <c r="AEE332" s="14"/>
      <c r="AEF332" s="14"/>
      <c r="AEG332" s="14"/>
      <c r="AEH332" s="14"/>
      <c r="AEI332" s="14"/>
      <c r="AEJ332" s="14"/>
      <c r="AEK332" s="14"/>
      <c r="AEL332" s="14"/>
      <c r="AEM332" s="14"/>
      <c r="AEN332" s="14"/>
      <c r="AEO332" s="14"/>
      <c r="AEP332" s="14"/>
      <c r="AEQ332" s="14"/>
      <c r="AER332" s="14"/>
      <c r="AES332" s="14"/>
      <c r="AET332" s="14"/>
      <c r="AEU332" s="14"/>
      <c r="AEV332" s="14"/>
      <c r="AEW332" s="14"/>
      <c r="AEX332" s="14"/>
      <c r="AEY332" s="14"/>
      <c r="AEZ332" s="14"/>
      <c r="AFA332" s="14"/>
      <c r="AFB332" s="14"/>
      <c r="AFC332" s="14"/>
      <c r="AFD332" s="14"/>
      <c r="AFE332" s="14"/>
      <c r="AFF332" s="14"/>
      <c r="AFG332" s="14"/>
      <c r="AFH332" s="14"/>
      <c r="AFI332" s="14"/>
      <c r="AFJ332" s="14"/>
      <c r="AFK332" s="14"/>
      <c r="AFL332" s="14"/>
      <c r="AFM332" s="14"/>
      <c r="AFN332" s="14"/>
      <c r="AFO332" s="14"/>
      <c r="AFP332" s="14"/>
      <c r="AFQ332" s="14"/>
      <c r="AFR332" s="14"/>
      <c r="AFS332" s="14"/>
      <c r="AFT332" s="14"/>
      <c r="AFU332" s="14"/>
      <c r="AFV332" s="14"/>
      <c r="AFW332" s="14"/>
      <c r="AFX332" s="14"/>
      <c r="AFY332" s="14"/>
      <c r="AFZ332" s="14"/>
      <c r="AGA332" s="14"/>
      <c r="AGB332" s="14"/>
      <c r="AGC332" s="14"/>
      <c r="AGD332" s="14"/>
      <c r="AGE332" s="14"/>
      <c r="AGF332" s="14"/>
      <c r="AGG332" s="14"/>
      <c r="AGH332" s="14"/>
      <c r="AGI332" s="14"/>
      <c r="AGJ332" s="14"/>
      <c r="AGK332" s="14"/>
      <c r="AGL332" s="14"/>
      <c r="AGM332" s="14"/>
      <c r="AGN332" s="14"/>
      <c r="AGO332" s="14"/>
      <c r="AGP332" s="14"/>
      <c r="AGQ332" s="14"/>
      <c r="AGR332" s="14"/>
      <c r="AGS332" s="14"/>
      <c r="AGT332" s="14"/>
      <c r="AGU332" s="14"/>
      <c r="AGV332" s="14"/>
      <c r="AGW332" s="14"/>
      <c r="AGX332" s="14"/>
      <c r="AGY332" s="14"/>
      <c r="AGZ332" s="14"/>
      <c r="AHA332" s="14"/>
      <c r="AHB332" s="14"/>
      <c r="AHC332" s="14"/>
      <c r="AHD332" s="14"/>
      <c r="AHE332" s="14"/>
      <c r="AHF332" s="14"/>
      <c r="AHG332" s="14"/>
      <c r="AHH332" s="14"/>
      <c r="AHI332" s="14"/>
      <c r="AHJ332" s="14"/>
      <c r="AHK332" s="14"/>
      <c r="AHL332" s="14"/>
      <c r="AHM332" s="14"/>
      <c r="AHN332" s="14"/>
      <c r="AHO332" s="14"/>
      <c r="AHP332" s="14"/>
      <c r="AHQ332" s="14"/>
      <c r="AHR332" s="14"/>
      <c r="AHS332" s="14"/>
      <c r="AHT332" s="14"/>
      <c r="AHU332" s="14"/>
      <c r="AHV332" s="14"/>
      <c r="AHW332" s="14"/>
      <c r="AHX332" s="14"/>
      <c r="AHY332" s="14"/>
      <c r="AHZ332" s="14"/>
      <c r="AIA332" s="14"/>
      <c r="AIB332" s="14"/>
      <c r="AIC332" s="14"/>
      <c r="AID332" s="14"/>
      <c r="AIE332" s="14"/>
      <c r="AIF332" s="14"/>
      <c r="AIG332" s="14"/>
      <c r="AIH332" s="14"/>
      <c r="AII332" s="14"/>
      <c r="AIJ332" s="14"/>
      <c r="AIK332" s="14"/>
      <c r="AIL332" s="14"/>
      <c r="AIM332" s="14"/>
      <c r="AIN332" s="14"/>
      <c r="AIO332" s="14"/>
      <c r="AIP332" s="14"/>
      <c r="AIQ332" s="14"/>
      <c r="AIR332" s="14"/>
      <c r="AIS332" s="14"/>
      <c r="AIT332" s="14"/>
      <c r="AIU332" s="14"/>
      <c r="AIV332" s="14"/>
      <c r="AIW332" s="14"/>
      <c r="AIX332" s="14"/>
      <c r="AIY332" s="14"/>
      <c r="AIZ332" s="14"/>
      <c r="AJA332" s="14"/>
      <c r="AJB332" s="14"/>
      <c r="AJC332" s="14"/>
      <c r="AJD332" s="14"/>
      <c r="AJE332" s="14"/>
      <c r="AJF332" s="14"/>
      <c r="AJG332" s="14"/>
      <c r="AJH332" s="14"/>
      <c r="AJI332" s="14"/>
      <c r="AJJ332" s="14"/>
      <c r="AJK332" s="14"/>
      <c r="AJL332" s="14"/>
      <c r="AJM332" s="14"/>
      <c r="AJN332" s="14"/>
      <c r="AJO332" s="14"/>
      <c r="AJP332" s="14"/>
      <c r="AJQ332" s="14"/>
      <c r="AJR332" s="14"/>
      <c r="AJS332" s="14"/>
      <c r="AJT332" s="14"/>
      <c r="AJU332" s="14"/>
      <c r="AJV332" s="14"/>
      <c r="AJW332" s="14"/>
      <c r="AJX332" s="14"/>
      <c r="AJY332" s="14"/>
      <c r="AJZ332" s="14"/>
      <c r="AKA332" s="14"/>
      <c r="AKB332" s="14"/>
      <c r="AKC332" s="14"/>
      <c r="AKD332" s="14"/>
      <c r="AKE332" s="14"/>
      <c r="AKF332" s="14"/>
      <c r="AKG332" s="14"/>
      <c r="AKH332" s="14"/>
      <c r="AKI332" s="14"/>
      <c r="AKJ332" s="14"/>
      <c r="AKK332" s="14"/>
      <c r="AKL332" s="14"/>
      <c r="AKM332" s="14"/>
      <c r="AKN332" s="14"/>
      <c r="AKO332" s="14"/>
      <c r="AKP332" s="14"/>
      <c r="AKQ332" s="14"/>
      <c r="AKR332" s="14"/>
      <c r="AKS332" s="14"/>
      <c r="AKT332" s="14"/>
      <c r="AKU332" s="14"/>
      <c r="AKV332" s="14"/>
      <c r="AKW332" s="14"/>
      <c r="AKX332" s="14"/>
      <c r="AKY332" s="14"/>
      <c r="AKZ332" s="14"/>
      <c r="ALA332" s="14"/>
      <c r="ALB332" s="14"/>
      <c r="ALC332" s="14"/>
      <c r="ALD332" s="14"/>
      <c r="ALE332" s="14"/>
      <c r="ALF332" s="14"/>
      <c r="ALG332" s="14"/>
      <c r="ALH332" s="14"/>
      <c r="ALI332" s="14"/>
      <c r="ALJ332" s="14"/>
      <c r="ALK332" s="14"/>
      <c r="ALL332" s="14"/>
      <c r="ALM332" s="14"/>
      <c r="ALN332" s="14"/>
      <c r="ALO332" s="14"/>
      <c r="ALP332" s="14"/>
      <c r="ALQ332" s="14"/>
      <c r="ALR332" s="14"/>
      <c r="ALS332" s="14"/>
      <c r="ALT332" s="14"/>
      <c r="ALU332" s="14"/>
      <c r="ALV332" s="14"/>
      <c r="ALW332" s="14"/>
      <c r="ALX332" s="14"/>
      <c r="ALY332" s="14"/>
      <c r="ALZ332" s="14"/>
      <c r="AMA332" s="14"/>
      <c r="AMB332" s="14"/>
      <c r="AMC332" s="14"/>
      <c r="AMD332" s="14"/>
      <c r="AME332" s="14"/>
      <c r="AMF332" s="14"/>
      <c r="AMG332" s="14"/>
      <c r="AMH332" s="14"/>
      <c r="AMI332" s="14"/>
      <c r="AMJ332" s="14"/>
      <c r="AMK332" s="14"/>
      <c r="AML332" s="14"/>
      <c r="AMM332" s="14"/>
      <c r="AMN332" s="14"/>
      <c r="AMO332" s="14"/>
      <c r="AMP332" s="14"/>
      <c r="AMQ332" s="14"/>
      <c r="AMR332" s="14"/>
      <c r="AMS332" s="14"/>
      <c r="AMT332" s="14"/>
      <c r="AMU332" s="14"/>
      <c r="AMV332" s="14"/>
      <c r="AMW332" s="14"/>
      <c r="AMX332" s="14"/>
      <c r="AMY332" s="14"/>
      <c r="AMZ332" s="14"/>
      <c r="ANA332" s="14"/>
      <c r="ANB332" s="14"/>
      <c r="ANC332" s="14"/>
      <c r="AND332" s="14"/>
      <c r="ANE332" s="14"/>
      <c r="ANF332" s="14"/>
      <c r="ANG332" s="14"/>
      <c r="ANH332" s="14"/>
      <c r="ANI332" s="14"/>
      <c r="ANJ332" s="14"/>
      <c r="ANK332" s="14"/>
      <c r="ANL332" s="14"/>
      <c r="ANM332" s="14"/>
      <c r="ANN332" s="14"/>
      <c r="ANO332" s="14"/>
      <c r="ANP332" s="14"/>
      <c r="ANQ332" s="14"/>
      <c r="ANR332" s="14"/>
      <c r="ANS332" s="14"/>
      <c r="ANT332" s="14"/>
      <c r="ANU332" s="14"/>
      <c r="ANV332" s="14"/>
      <c r="ANW332" s="14"/>
      <c r="ANX332" s="14"/>
      <c r="ANY332" s="14"/>
      <c r="ANZ332" s="14"/>
      <c r="AOA332" s="14"/>
      <c r="AOB332" s="14"/>
      <c r="AOC332" s="14"/>
      <c r="AOD332" s="14"/>
      <c r="AOE332" s="14"/>
      <c r="AOF332" s="14"/>
      <c r="AOG332" s="14"/>
      <c r="AOH332" s="14"/>
      <c r="AOI332" s="14"/>
      <c r="AOJ332" s="14"/>
      <c r="AOK332" s="14"/>
      <c r="AOL332" s="14"/>
      <c r="AOM332" s="14"/>
      <c r="AON332" s="14"/>
      <c r="AOO332" s="14"/>
      <c r="AOP332" s="14"/>
      <c r="AOQ332" s="14"/>
      <c r="AOR332" s="14"/>
      <c r="AOS332" s="14"/>
      <c r="AOT332" s="14"/>
      <c r="AOU332" s="14"/>
      <c r="AOV332" s="14"/>
      <c r="AOW332" s="14"/>
      <c r="AOX332" s="14"/>
      <c r="AOY332" s="14"/>
      <c r="AOZ332" s="14"/>
      <c r="APA332" s="14"/>
      <c r="APB332" s="14"/>
      <c r="APC332" s="14"/>
      <c r="APD332" s="14"/>
      <c r="APE332" s="14"/>
      <c r="APF332" s="14"/>
      <c r="APG332" s="14"/>
      <c r="APH332" s="14"/>
      <c r="API332" s="14"/>
      <c r="APJ332" s="14"/>
      <c r="APK332" s="14"/>
      <c r="APL332" s="14"/>
      <c r="APM332" s="14"/>
      <c r="APN332" s="14"/>
      <c r="APO332" s="14"/>
      <c r="APP332" s="14"/>
      <c r="APQ332" s="14"/>
      <c r="APR332" s="14"/>
      <c r="APS332" s="14"/>
      <c r="APT332" s="14"/>
      <c r="APU332" s="14"/>
      <c r="APV332" s="14"/>
      <c r="APW332" s="14"/>
      <c r="APX332" s="14"/>
      <c r="APY332" s="14"/>
      <c r="APZ332" s="14"/>
      <c r="AQA332" s="14"/>
      <c r="AQB332" s="14"/>
      <c r="AQC332" s="14"/>
      <c r="AQD332" s="14"/>
      <c r="AQE332" s="14"/>
      <c r="AQF332" s="14"/>
      <c r="AQG332" s="14"/>
      <c r="AQH332" s="14"/>
      <c r="AQI332" s="14"/>
      <c r="AQJ332" s="14"/>
      <c r="AQK332" s="14"/>
      <c r="AQL332" s="14"/>
      <c r="AQM332" s="14"/>
      <c r="AQN332" s="14"/>
      <c r="AQO332" s="14"/>
      <c r="AQP332" s="14"/>
      <c r="AQQ332" s="14"/>
      <c r="AQR332" s="14"/>
      <c r="AQS332" s="14"/>
      <c r="AQT332" s="14"/>
      <c r="AQU332" s="14"/>
      <c r="AQV332" s="14"/>
      <c r="AQW332" s="14"/>
      <c r="AQX332" s="14"/>
      <c r="AQY332" s="14"/>
      <c r="AQZ332" s="14"/>
      <c r="ARA332" s="14"/>
      <c r="ARB332" s="14"/>
      <c r="ARC332" s="14"/>
      <c r="ARD332" s="14"/>
      <c r="ARE332" s="14"/>
      <c r="ARF332" s="14"/>
      <c r="ARG332" s="14"/>
      <c r="ARH332" s="14"/>
      <c r="ARI332" s="14"/>
      <c r="ARJ332" s="14"/>
      <c r="ARK332" s="14"/>
      <c r="ARL332" s="14"/>
      <c r="ARM332" s="14"/>
      <c r="ARN332" s="14"/>
      <c r="ARO332" s="14"/>
      <c r="ARP332" s="14"/>
      <c r="ARQ332" s="14"/>
      <c r="ARR332" s="14"/>
      <c r="ARS332" s="14"/>
      <c r="ART332" s="14"/>
      <c r="ARU332" s="14"/>
      <c r="ARV332" s="14"/>
      <c r="ARW332" s="14"/>
      <c r="ARX332" s="14"/>
      <c r="ARY332" s="14"/>
      <c r="ARZ332" s="14"/>
      <c r="ASA332" s="14"/>
      <c r="ASB332" s="14"/>
      <c r="ASC332" s="14"/>
      <c r="ASD332" s="14"/>
      <c r="ASE332" s="14"/>
      <c r="ASF332" s="14"/>
      <c r="ASG332" s="14"/>
      <c r="ASH332" s="14"/>
      <c r="ASI332" s="14"/>
      <c r="ASJ332" s="14"/>
      <c r="ASK332" s="14"/>
      <c r="ASL332" s="14"/>
      <c r="ASM332" s="14"/>
      <c r="ASN332" s="14"/>
      <c r="ASO332" s="14"/>
      <c r="ASP332" s="14"/>
      <c r="ASQ332" s="14"/>
      <c r="ASR332" s="14"/>
      <c r="ASS332" s="14"/>
      <c r="AST332" s="14"/>
      <c r="ASU332" s="14"/>
      <c r="ASV332" s="14"/>
      <c r="ASW332" s="14"/>
      <c r="ASX332" s="14"/>
      <c r="ASY332" s="14"/>
      <c r="ASZ332" s="14"/>
      <c r="ATA332" s="14"/>
      <c r="ATB332" s="14"/>
      <c r="ATC332" s="14"/>
      <c r="ATD332" s="14"/>
    </row>
    <row r="333" spans="63:1200">
      <c r="BK333" s="14" t="str">
        <f t="shared" si="2119"/>
        <v/>
      </c>
      <c r="ABO333" s="14"/>
      <c r="ABP333" s="14"/>
      <c r="ABQ333" s="14"/>
      <c r="ABR333" s="14"/>
      <c r="ABS333" s="14"/>
      <c r="ABT333" s="14"/>
      <c r="ABU333" s="14"/>
      <c r="ABV333" s="14"/>
      <c r="ABW333" s="14"/>
      <c r="ABX333" s="14"/>
      <c r="ABY333" s="14"/>
      <c r="ABZ333" s="14"/>
      <c r="ACA333" s="14"/>
      <c r="ACB333" s="14"/>
      <c r="ACC333" s="14"/>
      <c r="ACD333" s="14"/>
      <c r="ACE333" s="14"/>
      <c r="ACF333" s="14"/>
      <c r="ACG333" s="14"/>
      <c r="ACH333" s="14"/>
      <c r="ACI333" s="14"/>
      <c r="ACJ333" s="14"/>
      <c r="ACK333" s="14"/>
      <c r="ACL333" s="14"/>
      <c r="ACM333" s="14"/>
      <c r="ACN333" s="14"/>
      <c r="ACO333" s="14"/>
      <c r="ACP333" s="14"/>
      <c r="ACQ333" s="14"/>
      <c r="ACR333" s="14"/>
      <c r="ACS333" s="14"/>
      <c r="ACT333" s="14"/>
      <c r="ACU333" s="14"/>
      <c r="ACV333" s="14"/>
      <c r="ACW333" s="14"/>
      <c r="ACX333" s="14"/>
      <c r="ACY333" s="14"/>
      <c r="ACZ333" s="14"/>
      <c r="ADA333" s="14"/>
      <c r="ADB333" s="14"/>
      <c r="ADC333" s="14"/>
      <c r="ADD333" s="14"/>
      <c r="ADE333" s="14"/>
      <c r="ADF333" s="14"/>
      <c r="ADG333" s="14"/>
      <c r="ADH333" s="14"/>
      <c r="ADI333" s="14"/>
      <c r="ADJ333" s="14"/>
      <c r="ADK333" s="14"/>
      <c r="ADL333" s="14"/>
      <c r="ADM333" s="14"/>
      <c r="ADN333" s="14"/>
      <c r="ADO333" s="14"/>
      <c r="ADP333" s="14"/>
      <c r="ADQ333" s="14"/>
      <c r="ADR333" s="14"/>
      <c r="ADS333" s="14"/>
      <c r="ADT333" s="14"/>
      <c r="ADU333" s="14"/>
      <c r="ADV333" s="14"/>
      <c r="ADW333" s="14"/>
      <c r="ADX333" s="14"/>
      <c r="ADY333" s="14"/>
      <c r="ADZ333" s="14"/>
      <c r="AEA333" s="14"/>
      <c r="AEB333" s="14"/>
      <c r="AEC333" s="14"/>
      <c r="AED333" s="14"/>
      <c r="AEE333" s="14"/>
      <c r="AEF333" s="14"/>
      <c r="AEG333" s="14"/>
      <c r="AEH333" s="14"/>
      <c r="AEI333" s="14"/>
      <c r="AEJ333" s="14"/>
      <c r="AEK333" s="14"/>
      <c r="AEL333" s="14"/>
      <c r="AEM333" s="14"/>
      <c r="AEN333" s="14"/>
      <c r="AEO333" s="14"/>
      <c r="AEP333" s="14"/>
      <c r="AEQ333" s="14"/>
      <c r="AER333" s="14"/>
      <c r="AES333" s="14"/>
      <c r="AET333" s="14"/>
      <c r="AEU333" s="14"/>
      <c r="AEV333" s="14"/>
      <c r="AEW333" s="14"/>
      <c r="AEX333" s="14"/>
      <c r="AEY333" s="14"/>
      <c r="AEZ333" s="14"/>
      <c r="AFA333" s="14"/>
      <c r="AFB333" s="14"/>
      <c r="AFC333" s="14"/>
      <c r="AFD333" s="14"/>
      <c r="AFE333" s="14"/>
      <c r="AFF333" s="14"/>
      <c r="AFG333" s="14"/>
      <c r="AFH333" s="14"/>
      <c r="AFI333" s="14"/>
      <c r="AFJ333" s="14"/>
      <c r="AFK333" s="14"/>
      <c r="AFL333" s="14"/>
      <c r="AFM333" s="14"/>
      <c r="AFN333" s="14"/>
      <c r="AFO333" s="14"/>
      <c r="AFP333" s="14"/>
      <c r="AFQ333" s="14"/>
      <c r="AFR333" s="14"/>
      <c r="AFS333" s="14"/>
      <c r="AFT333" s="14"/>
      <c r="AFU333" s="14"/>
      <c r="AFV333" s="14"/>
      <c r="AFW333" s="14"/>
      <c r="AFX333" s="14"/>
      <c r="AFY333" s="14"/>
      <c r="AFZ333" s="14"/>
      <c r="AGA333" s="14"/>
      <c r="AGB333" s="14"/>
      <c r="AGC333" s="14"/>
      <c r="AGD333" s="14"/>
      <c r="AGE333" s="14"/>
      <c r="AGF333" s="14"/>
      <c r="AGG333" s="14"/>
      <c r="AGH333" s="14"/>
      <c r="AGI333" s="14"/>
      <c r="AGJ333" s="14"/>
      <c r="AGK333" s="14"/>
      <c r="AGL333" s="14"/>
      <c r="AGM333" s="14"/>
      <c r="AGN333" s="14"/>
      <c r="AGO333" s="14"/>
      <c r="AGP333" s="14"/>
      <c r="AGQ333" s="14"/>
      <c r="AGR333" s="14"/>
      <c r="AGS333" s="14"/>
      <c r="AGT333" s="14"/>
      <c r="AGU333" s="14"/>
      <c r="AGV333" s="14"/>
      <c r="AGW333" s="14"/>
      <c r="AGX333" s="14"/>
      <c r="AGY333" s="14"/>
      <c r="AGZ333" s="14"/>
      <c r="AHA333" s="14"/>
      <c r="AHB333" s="14"/>
      <c r="AHC333" s="14"/>
      <c r="AHD333" s="14"/>
      <c r="AHE333" s="14"/>
      <c r="AHF333" s="14"/>
      <c r="AHG333" s="14"/>
      <c r="AHH333" s="14"/>
      <c r="AHI333" s="14"/>
      <c r="AHJ333" s="14"/>
      <c r="AHK333" s="14"/>
      <c r="AHL333" s="14"/>
      <c r="AHM333" s="14"/>
      <c r="AHN333" s="14"/>
      <c r="AHO333" s="14"/>
      <c r="AHP333" s="14"/>
      <c r="AHQ333" s="14"/>
      <c r="AHR333" s="14"/>
      <c r="AHS333" s="14"/>
      <c r="AHT333" s="14"/>
      <c r="AHU333" s="14"/>
      <c r="AHV333" s="14"/>
      <c r="AHW333" s="14"/>
      <c r="AHX333" s="14"/>
      <c r="AHY333" s="14"/>
      <c r="AHZ333" s="14"/>
      <c r="AIA333" s="14"/>
      <c r="AIB333" s="14"/>
      <c r="AIC333" s="14"/>
      <c r="AID333" s="14"/>
      <c r="AIE333" s="14"/>
      <c r="AIF333" s="14"/>
      <c r="AIG333" s="14"/>
      <c r="AIH333" s="14"/>
      <c r="AII333" s="14"/>
      <c r="AIJ333" s="14"/>
      <c r="AIK333" s="14"/>
      <c r="AIL333" s="14"/>
      <c r="AIM333" s="14"/>
      <c r="AIN333" s="14"/>
      <c r="AIO333" s="14"/>
      <c r="AIP333" s="14"/>
      <c r="AIQ333" s="14"/>
      <c r="AIR333" s="14"/>
      <c r="AIS333" s="14"/>
      <c r="AIT333" s="14"/>
      <c r="AIU333" s="14"/>
      <c r="AIV333" s="14"/>
      <c r="AIW333" s="14"/>
      <c r="AIX333" s="14"/>
      <c r="AIY333" s="14"/>
      <c r="AIZ333" s="14"/>
      <c r="AJA333" s="14"/>
      <c r="AJB333" s="14"/>
      <c r="AJC333" s="14"/>
      <c r="AJD333" s="14"/>
      <c r="AJE333" s="14"/>
      <c r="AJF333" s="14"/>
      <c r="AJG333" s="14"/>
      <c r="AJH333" s="14"/>
      <c r="AJI333" s="14"/>
      <c r="AJJ333" s="14"/>
      <c r="AJK333" s="14"/>
      <c r="AJL333" s="14"/>
      <c r="AJM333" s="14"/>
      <c r="AJN333" s="14"/>
      <c r="AJO333" s="14"/>
      <c r="AJP333" s="14"/>
      <c r="AJQ333" s="14"/>
      <c r="AJR333" s="14"/>
      <c r="AJS333" s="14"/>
      <c r="AJT333" s="14"/>
      <c r="AJU333" s="14"/>
      <c r="AJV333" s="14"/>
      <c r="AJW333" s="14"/>
      <c r="AJX333" s="14"/>
      <c r="AJY333" s="14"/>
      <c r="AJZ333" s="14"/>
      <c r="AKA333" s="14"/>
      <c r="AKB333" s="14"/>
      <c r="AKC333" s="14"/>
      <c r="AKD333" s="14"/>
      <c r="AKE333" s="14"/>
      <c r="AKF333" s="14"/>
      <c r="AKG333" s="14"/>
      <c r="AKH333" s="14"/>
      <c r="AKI333" s="14"/>
      <c r="AKJ333" s="14"/>
      <c r="AKK333" s="14"/>
      <c r="AKL333" s="14"/>
      <c r="AKM333" s="14"/>
      <c r="AKN333" s="14"/>
      <c r="AKO333" s="14"/>
      <c r="AKP333" s="14"/>
      <c r="AKQ333" s="14"/>
      <c r="AKR333" s="14"/>
      <c r="AKS333" s="14"/>
      <c r="AKT333" s="14"/>
      <c r="AKU333" s="14"/>
      <c r="AKV333" s="14"/>
      <c r="AKW333" s="14"/>
      <c r="AKX333" s="14"/>
      <c r="AKY333" s="14"/>
      <c r="AKZ333" s="14"/>
      <c r="ALA333" s="14"/>
      <c r="ALB333" s="14"/>
      <c r="ALC333" s="14"/>
      <c r="ALD333" s="14"/>
      <c r="ALE333" s="14"/>
      <c r="ALF333" s="14"/>
      <c r="ALG333" s="14"/>
      <c r="ALH333" s="14"/>
      <c r="ALI333" s="14"/>
      <c r="ALJ333" s="14"/>
      <c r="ALK333" s="14"/>
      <c r="ALL333" s="14"/>
      <c r="ALM333" s="14"/>
      <c r="ALN333" s="14"/>
      <c r="ALO333" s="14"/>
      <c r="ALP333" s="14"/>
      <c r="ALQ333" s="14"/>
      <c r="ALR333" s="14"/>
      <c r="ALS333" s="14"/>
      <c r="ALT333" s="14"/>
      <c r="ALU333" s="14"/>
      <c r="ALV333" s="14"/>
      <c r="ALW333" s="14"/>
      <c r="ALX333" s="14"/>
      <c r="ALY333" s="14"/>
      <c r="ALZ333" s="14"/>
      <c r="AMA333" s="14"/>
      <c r="AMB333" s="14"/>
      <c r="AMC333" s="14"/>
      <c r="AMD333" s="14"/>
      <c r="AME333" s="14"/>
      <c r="AMF333" s="14"/>
      <c r="AMG333" s="14"/>
      <c r="AMH333" s="14"/>
      <c r="AMI333" s="14"/>
      <c r="AMJ333" s="14"/>
      <c r="AMK333" s="14"/>
      <c r="AML333" s="14"/>
      <c r="AMM333" s="14"/>
      <c r="AMN333" s="14"/>
      <c r="AMO333" s="14"/>
      <c r="AMP333" s="14"/>
      <c r="AMQ333" s="14"/>
      <c r="AMR333" s="14"/>
      <c r="AMS333" s="14"/>
      <c r="AMT333" s="14"/>
      <c r="AMU333" s="14"/>
      <c r="AMV333" s="14"/>
      <c r="AMW333" s="14"/>
      <c r="AMX333" s="14"/>
      <c r="AMY333" s="14"/>
      <c r="AMZ333" s="14"/>
      <c r="ANA333" s="14"/>
      <c r="ANB333" s="14"/>
      <c r="ANC333" s="14"/>
      <c r="AND333" s="14"/>
      <c r="ANE333" s="14"/>
      <c r="ANF333" s="14"/>
      <c r="ANG333" s="14"/>
      <c r="ANH333" s="14"/>
      <c r="ANI333" s="14"/>
      <c r="ANJ333" s="14"/>
      <c r="ANK333" s="14"/>
      <c r="ANL333" s="14"/>
      <c r="ANM333" s="14"/>
      <c r="ANN333" s="14"/>
      <c r="ANO333" s="14"/>
      <c r="ANP333" s="14"/>
      <c r="ANQ333" s="14"/>
      <c r="ANR333" s="14"/>
      <c r="ANS333" s="14"/>
      <c r="ANT333" s="14"/>
      <c r="ANU333" s="14"/>
      <c r="ANV333" s="14"/>
      <c r="ANW333" s="14"/>
      <c r="ANX333" s="14"/>
      <c r="ANY333" s="14"/>
      <c r="ANZ333" s="14"/>
      <c r="AOA333" s="14"/>
      <c r="AOB333" s="14"/>
      <c r="AOC333" s="14"/>
      <c r="AOD333" s="14"/>
      <c r="AOE333" s="14"/>
      <c r="AOF333" s="14"/>
      <c r="AOG333" s="14"/>
      <c r="AOH333" s="14"/>
      <c r="AOI333" s="14"/>
      <c r="AOJ333" s="14"/>
      <c r="AOK333" s="14"/>
      <c r="AOL333" s="14"/>
      <c r="AOM333" s="14"/>
      <c r="AON333" s="14"/>
      <c r="AOO333" s="14"/>
      <c r="AOP333" s="14"/>
      <c r="AOQ333" s="14"/>
      <c r="AOR333" s="14"/>
      <c r="AOS333" s="14"/>
      <c r="AOT333" s="14"/>
      <c r="AOU333" s="14"/>
      <c r="AOV333" s="14"/>
      <c r="AOW333" s="14"/>
      <c r="AOX333" s="14"/>
      <c r="AOY333" s="14"/>
      <c r="AOZ333" s="14"/>
      <c r="APA333" s="14"/>
      <c r="APB333" s="14"/>
      <c r="APC333" s="14"/>
      <c r="APD333" s="14"/>
      <c r="APE333" s="14"/>
      <c r="APF333" s="14"/>
      <c r="APG333" s="14"/>
      <c r="APH333" s="14"/>
      <c r="API333" s="14"/>
      <c r="APJ333" s="14"/>
      <c r="APK333" s="14"/>
      <c r="APL333" s="14"/>
      <c r="APM333" s="14"/>
      <c r="APN333" s="14"/>
      <c r="APO333" s="14"/>
      <c r="APP333" s="14"/>
      <c r="APQ333" s="14"/>
      <c r="APR333" s="14"/>
      <c r="APS333" s="14"/>
      <c r="APT333" s="14"/>
      <c r="APU333" s="14"/>
      <c r="APV333" s="14"/>
      <c r="APW333" s="14"/>
      <c r="APX333" s="14"/>
      <c r="APY333" s="14"/>
      <c r="APZ333" s="14"/>
      <c r="AQA333" s="14"/>
      <c r="AQB333" s="14"/>
      <c r="AQC333" s="14"/>
      <c r="AQD333" s="14"/>
      <c r="AQE333" s="14"/>
      <c r="AQF333" s="14"/>
      <c r="AQG333" s="14"/>
      <c r="AQH333" s="14"/>
      <c r="AQI333" s="14"/>
      <c r="AQJ333" s="14"/>
      <c r="AQK333" s="14"/>
      <c r="AQL333" s="14"/>
      <c r="AQM333" s="14"/>
      <c r="AQN333" s="14"/>
      <c r="AQO333" s="14"/>
      <c r="AQP333" s="14"/>
      <c r="AQQ333" s="14"/>
      <c r="AQR333" s="14"/>
      <c r="AQS333" s="14"/>
      <c r="AQT333" s="14"/>
      <c r="AQU333" s="14"/>
      <c r="AQV333" s="14"/>
      <c r="AQW333" s="14"/>
      <c r="AQX333" s="14"/>
      <c r="AQY333" s="14"/>
      <c r="AQZ333" s="14"/>
      <c r="ARA333" s="14"/>
      <c r="ARB333" s="14"/>
      <c r="ARC333" s="14"/>
      <c r="ARD333" s="14"/>
      <c r="ARE333" s="14"/>
      <c r="ARF333" s="14"/>
      <c r="ARG333" s="14"/>
      <c r="ARH333" s="14"/>
      <c r="ARI333" s="14"/>
      <c r="ARJ333" s="14"/>
      <c r="ARK333" s="14"/>
      <c r="ARL333" s="14"/>
      <c r="ARM333" s="14"/>
      <c r="ARN333" s="14"/>
      <c r="ARO333" s="14"/>
      <c r="ARP333" s="14"/>
      <c r="ARQ333" s="14"/>
      <c r="ARR333" s="14"/>
      <c r="ARS333" s="14"/>
      <c r="ART333" s="14"/>
      <c r="ARU333" s="14"/>
      <c r="ARV333" s="14"/>
      <c r="ARW333" s="14"/>
      <c r="ARX333" s="14"/>
      <c r="ARY333" s="14"/>
      <c r="ARZ333" s="14"/>
      <c r="ASA333" s="14"/>
      <c r="ASB333" s="14"/>
      <c r="ASC333" s="14"/>
      <c r="ASD333" s="14"/>
      <c r="ASE333" s="14"/>
      <c r="ASF333" s="14"/>
      <c r="ASG333" s="14"/>
      <c r="ASH333" s="14"/>
      <c r="ASI333" s="14"/>
      <c r="ASJ333" s="14"/>
      <c r="ASK333" s="14"/>
      <c r="ASL333" s="14"/>
      <c r="ASM333" s="14"/>
      <c r="ASN333" s="14"/>
      <c r="ASO333" s="14"/>
      <c r="ASP333" s="14"/>
      <c r="ASQ333" s="14"/>
      <c r="ASR333" s="14"/>
      <c r="ASS333" s="14"/>
      <c r="AST333" s="14"/>
      <c r="ASU333" s="14"/>
      <c r="ASV333" s="14"/>
      <c r="ASW333" s="14"/>
      <c r="ASX333" s="14"/>
      <c r="ASY333" s="14"/>
      <c r="ASZ333" s="14"/>
      <c r="ATA333" s="14"/>
      <c r="ATB333" s="14"/>
      <c r="ATC333" s="14"/>
      <c r="ATD333" s="14"/>
    </row>
    <row r="334" spans="63:1200">
      <c r="BK334" s="14" t="str">
        <f t="shared" si="2119"/>
        <v/>
      </c>
      <c r="ABO334" s="14"/>
      <c r="ABP334" s="14"/>
      <c r="ABQ334" s="14"/>
      <c r="ABR334" s="14"/>
      <c r="ABS334" s="14"/>
      <c r="ABT334" s="14"/>
      <c r="ABU334" s="14"/>
      <c r="ABV334" s="14"/>
      <c r="ABW334" s="14"/>
      <c r="ABX334" s="14"/>
      <c r="ABY334" s="14"/>
      <c r="ABZ334" s="14"/>
      <c r="ACA334" s="14"/>
      <c r="ACB334" s="14"/>
      <c r="ACC334" s="14"/>
      <c r="ACD334" s="14"/>
      <c r="ACE334" s="14"/>
      <c r="ACF334" s="14"/>
      <c r="ACG334" s="14"/>
      <c r="ACH334" s="14"/>
      <c r="ACI334" s="14"/>
      <c r="ACJ334" s="14"/>
      <c r="ACK334" s="14"/>
      <c r="ACL334" s="14"/>
      <c r="ACM334" s="14"/>
      <c r="ACN334" s="14"/>
      <c r="ACO334" s="14"/>
      <c r="ACP334" s="14"/>
      <c r="ACQ334" s="14"/>
      <c r="ACR334" s="14"/>
      <c r="ACS334" s="14"/>
      <c r="ACT334" s="14"/>
      <c r="ACU334" s="14"/>
      <c r="ACV334" s="14"/>
      <c r="ACW334" s="14"/>
      <c r="ACX334" s="14"/>
      <c r="ACY334" s="14"/>
      <c r="ACZ334" s="14"/>
      <c r="ADA334" s="14"/>
      <c r="ADB334" s="14"/>
      <c r="ADC334" s="14"/>
      <c r="ADD334" s="14"/>
      <c r="ADE334" s="14"/>
      <c r="ADF334" s="14"/>
      <c r="ADG334" s="14"/>
      <c r="ADH334" s="14"/>
      <c r="ADI334" s="14"/>
      <c r="ADJ334" s="14"/>
      <c r="ADK334" s="14"/>
      <c r="ADL334" s="14"/>
      <c r="ADM334" s="14"/>
      <c r="ADN334" s="14"/>
      <c r="ADO334" s="14"/>
      <c r="ADP334" s="14"/>
      <c r="ADQ334" s="14"/>
      <c r="ADR334" s="14"/>
      <c r="ADS334" s="14"/>
      <c r="ADT334" s="14"/>
      <c r="ADU334" s="14"/>
      <c r="ADV334" s="14"/>
      <c r="ADW334" s="14"/>
      <c r="ADX334" s="14"/>
      <c r="ADY334" s="14"/>
      <c r="ADZ334" s="14"/>
      <c r="AEA334" s="14"/>
      <c r="AEB334" s="14"/>
      <c r="AEC334" s="14"/>
      <c r="AED334" s="14"/>
      <c r="AEE334" s="14"/>
      <c r="AEF334" s="14"/>
      <c r="AEG334" s="14"/>
      <c r="AEH334" s="14"/>
      <c r="AEI334" s="14"/>
      <c r="AEJ334" s="14"/>
      <c r="AEK334" s="14"/>
      <c r="AEL334" s="14"/>
      <c r="AEM334" s="14"/>
      <c r="AEN334" s="14"/>
      <c r="AEO334" s="14"/>
      <c r="AEP334" s="14"/>
      <c r="AEQ334" s="14"/>
      <c r="AER334" s="14"/>
      <c r="AES334" s="14"/>
      <c r="AET334" s="14"/>
      <c r="AEU334" s="14"/>
      <c r="AEV334" s="14"/>
      <c r="AEW334" s="14"/>
      <c r="AEX334" s="14"/>
      <c r="AEY334" s="14"/>
      <c r="AEZ334" s="14"/>
      <c r="AFA334" s="14"/>
      <c r="AFB334" s="14"/>
      <c r="AFC334" s="14"/>
      <c r="AFD334" s="14"/>
      <c r="AFE334" s="14"/>
      <c r="AFF334" s="14"/>
      <c r="AFG334" s="14"/>
      <c r="AFH334" s="14"/>
      <c r="AFI334" s="14"/>
      <c r="AFJ334" s="14"/>
      <c r="AFK334" s="14"/>
      <c r="AFL334" s="14"/>
      <c r="AFM334" s="14"/>
      <c r="AFN334" s="14"/>
      <c r="AFO334" s="14"/>
      <c r="AFP334" s="14"/>
      <c r="AFQ334" s="14"/>
      <c r="AFR334" s="14"/>
      <c r="AFS334" s="14"/>
      <c r="AFT334" s="14"/>
      <c r="AFU334" s="14"/>
      <c r="AFV334" s="14"/>
      <c r="AFW334" s="14"/>
      <c r="AFX334" s="14"/>
      <c r="AFY334" s="14"/>
      <c r="AFZ334" s="14"/>
      <c r="AGA334" s="14"/>
      <c r="AGB334" s="14"/>
      <c r="AGC334" s="14"/>
      <c r="AGD334" s="14"/>
      <c r="AGE334" s="14"/>
      <c r="AGF334" s="14"/>
      <c r="AGG334" s="14"/>
      <c r="AGH334" s="14"/>
      <c r="AGI334" s="14"/>
      <c r="AGJ334" s="14"/>
      <c r="AGK334" s="14"/>
      <c r="AGL334" s="14"/>
      <c r="AGM334" s="14"/>
      <c r="AGN334" s="14"/>
      <c r="AGO334" s="14"/>
      <c r="AGP334" s="14"/>
      <c r="AGQ334" s="14"/>
      <c r="AGR334" s="14"/>
      <c r="AGS334" s="14"/>
      <c r="AGT334" s="14"/>
      <c r="AGU334" s="14"/>
      <c r="AGV334" s="14"/>
      <c r="AGW334" s="14"/>
      <c r="AGX334" s="14"/>
      <c r="AGY334" s="14"/>
      <c r="AGZ334" s="14"/>
      <c r="AHA334" s="14"/>
      <c r="AHB334" s="14"/>
      <c r="AHC334" s="14"/>
      <c r="AHD334" s="14"/>
      <c r="AHE334" s="14"/>
      <c r="AHF334" s="14"/>
      <c r="AHG334" s="14"/>
      <c r="AHH334" s="14"/>
      <c r="AHI334" s="14"/>
      <c r="AHJ334" s="14"/>
      <c r="AHK334" s="14"/>
      <c r="AHL334" s="14"/>
      <c r="AHM334" s="14"/>
      <c r="AHN334" s="14"/>
      <c r="AHO334" s="14"/>
      <c r="AHP334" s="14"/>
      <c r="AHQ334" s="14"/>
      <c r="AHR334" s="14"/>
      <c r="AHS334" s="14"/>
      <c r="AHT334" s="14"/>
      <c r="AHU334" s="14"/>
      <c r="AHV334" s="14"/>
      <c r="AHW334" s="14"/>
      <c r="AHX334" s="14"/>
      <c r="AHY334" s="14"/>
      <c r="AHZ334" s="14"/>
      <c r="AIA334" s="14"/>
      <c r="AIB334" s="14"/>
      <c r="AIC334" s="14"/>
      <c r="AID334" s="14"/>
      <c r="AIE334" s="14"/>
      <c r="AIF334" s="14"/>
      <c r="AIG334" s="14"/>
      <c r="AIH334" s="14"/>
      <c r="AII334" s="14"/>
      <c r="AIJ334" s="14"/>
      <c r="AIK334" s="14"/>
      <c r="AIL334" s="14"/>
      <c r="AIM334" s="14"/>
      <c r="AIN334" s="14"/>
      <c r="AIO334" s="14"/>
      <c r="AIP334" s="14"/>
      <c r="AIQ334" s="14"/>
      <c r="AIR334" s="14"/>
      <c r="AIS334" s="14"/>
      <c r="AIT334" s="14"/>
      <c r="AIU334" s="14"/>
      <c r="AIV334" s="14"/>
      <c r="AIW334" s="14"/>
      <c r="AIX334" s="14"/>
      <c r="AIY334" s="14"/>
      <c r="AIZ334" s="14"/>
      <c r="AJA334" s="14"/>
      <c r="AJB334" s="14"/>
      <c r="AJC334" s="14"/>
      <c r="AJD334" s="14"/>
      <c r="AJE334" s="14"/>
      <c r="AJF334" s="14"/>
      <c r="AJG334" s="14"/>
      <c r="AJH334" s="14"/>
      <c r="AJI334" s="14"/>
      <c r="AJJ334" s="14"/>
      <c r="AJK334" s="14"/>
      <c r="AJL334" s="14"/>
      <c r="AJM334" s="14"/>
      <c r="AJN334" s="14"/>
      <c r="AJO334" s="14"/>
      <c r="AJP334" s="14"/>
      <c r="AJQ334" s="14"/>
      <c r="AJR334" s="14"/>
      <c r="AJS334" s="14"/>
      <c r="AJT334" s="14"/>
      <c r="AJU334" s="14"/>
      <c r="AJV334" s="14"/>
      <c r="AJW334" s="14"/>
      <c r="AJX334" s="14"/>
      <c r="AJY334" s="14"/>
      <c r="AJZ334" s="14"/>
      <c r="AKA334" s="14"/>
      <c r="AKB334" s="14"/>
      <c r="AKC334" s="14"/>
      <c r="AKD334" s="14"/>
      <c r="AKE334" s="14"/>
      <c r="AKF334" s="14"/>
      <c r="AKG334" s="14"/>
      <c r="AKH334" s="14"/>
      <c r="AKI334" s="14"/>
      <c r="AKJ334" s="14"/>
      <c r="AKK334" s="14"/>
      <c r="AKL334" s="14"/>
      <c r="AKM334" s="14"/>
      <c r="AKN334" s="14"/>
      <c r="AKO334" s="14"/>
      <c r="AKP334" s="14"/>
      <c r="AKQ334" s="14"/>
      <c r="AKR334" s="14"/>
      <c r="AKS334" s="14"/>
      <c r="AKT334" s="14"/>
      <c r="AKU334" s="14"/>
      <c r="AKV334" s="14"/>
      <c r="AKW334" s="14"/>
      <c r="AKX334" s="14"/>
      <c r="AKY334" s="14"/>
      <c r="AKZ334" s="14"/>
      <c r="ALA334" s="14"/>
      <c r="ALB334" s="14"/>
      <c r="ALC334" s="14"/>
      <c r="ALD334" s="14"/>
      <c r="ALE334" s="14"/>
      <c r="ALF334" s="14"/>
      <c r="ALG334" s="14"/>
      <c r="ALH334" s="14"/>
      <c r="ALI334" s="14"/>
      <c r="ALJ334" s="14"/>
      <c r="ALK334" s="14"/>
      <c r="ALL334" s="14"/>
      <c r="ALM334" s="14"/>
      <c r="ALN334" s="14"/>
      <c r="ALO334" s="14"/>
      <c r="ALP334" s="14"/>
      <c r="ALQ334" s="14"/>
      <c r="ALR334" s="14"/>
      <c r="ALS334" s="14"/>
      <c r="ALT334" s="14"/>
      <c r="ALU334" s="14"/>
      <c r="ALV334" s="14"/>
      <c r="ALW334" s="14"/>
      <c r="ALX334" s="14"/>
      <c r="ALY334" s="14"/>
      <c r="ALZ334" s="14"/>
      <c r="AMA334" s="14"/>
      <c r="AMB334" s="14"/>
      <c r="AMC334" s="14"/>
      <c r="AMD334" s="14"/>
      <c r="AME334" s="14"/>
      <c r="AMF334" s="14"/>
      <c r="AMG334" s="14"/>
      <c r="AMH334" s="14"/>
      <c r="AMI334" s="14"/>
      <c r="AMJ334" s="14"/>
      <c r="AMK334" s="14"/>
      <c r="AML334" s="14"/>
      <c r="AMM334" s="14"/>
      <c r="AMN334" s="14"/>
      <c r="AMO334" s="14"/>
      <c r="AMP334" s="14"/>
      <c r="AMQ334" s="14"/>
      <c r="AMR334" s="14"/>
      <c r="AMS334" s="14"/>
      <c r="AMT334" s="14"/>
      <c r="AMU334" s="14"/>
      <c r="AMV334" s="14"/>
      <c r="AMW334" s="14"/>
      <c r="AMX334" s="14"/>
      <c r="AMY334" s="14"/>
      <c r="AMZ334" s="14"/>
      <c r="ANA334" s="14"/>
      <c r="ANB334" s="14"/>
      <c r="ANC334" s="14"/>
      <c r="AND334" s="14"/>
      <c r="ANE334" s="14"/>
      <c r="ANF334" s="14"/>
      <c r="ANG334" s="14"/>
      <c r="ANH334" s="14"/>
      <c r="ANI334" s="14"/>
      <c r="ANJ334" s="14"/>
      <c r="ANK334" s="14"/>
      <c r="ANL334" s="14"/>
      <c r="ANM334" s="14"/>
      <c r="ANN334" s="14"/>
      <c r="ANO334" s="14"/>
      <c r="ANP334" s="14"/>
      <c r="ANQ334" s="14"/>
      <c r="ANR334" s="14"/>
      <c r="ANS334" s="14"/>
      <c r="ANT334" s="14"/>
      <c r="ANU334" s="14"/>
      <c r="ANV334" s="14"/>
      <c r="ANW334" s="14"/>
      <c r="ANX334" s="14"/>
      <c r="ANY334" s="14"/>
      <c r="ANZ334" s="14"/>
      <c r="AOA334" s="14"/>
      <c r="AOB334" s="14"/>
      <c r="AOC334" s="14"/>
      <c r="AOD334" s="14"/>
      <c r="AOE334" s="14"/>
      <c r="AOF334" s="14"/>
      <c r="AOG334" s="14"/>
      <c r="AOH334" s="14"/>
      <c r="AOI334" s="14"/>
      <c r="AOJ334" s="14"/>
      <c r="AOK334" s="14"/>
      <c r="AOL334" s="14"/>
      <c r="AOM334" s="14"/>
      <c r="AON334" s="14"/>
      <c r="AOO334" s="14"/>
      <c r="AOP334" s="14"/>
      <c r="AOQ334" s="14"/>
      <c r="AOR334" s="14"/>
      <c r="AOS334" s="14"/>
      <c r="AOT334" s="14"/>
      <c r="AOU334" s="14"/>
      <c r="AOV334" s="14"/>
      <c r="AOW334" s="14"/>
      <c r="AOX334" s="14"/>
      <c r="AOY334" s="14"/>
      <c r="AOZ334" s="14"/>
      <c r="APA334" s="14"/>
      <c r="APB334" s="14"/>
      <c r="APC334" s="14"/>
      <c r="APD334" s="14"/>
      <c r="APE334" s="14"/>
      <c r="APF334" s="14"/>
      <c r="APG334" s="14"/>
      <c r="APH334" s="14"/>
      <c r="API334" s="14"/>
      <c r="APJ334" s="14"/>
      <c r="APK334" s="14"/>
      <c r="APL334" s="14"/>
      <c r="APM334" s="14"/>
      <c r="APN334" s="14"/>
      <c r="APO334" s="14"/>
      <c r="APP334" s="14"/>
      <c r="APQ334" s="14"/>
      <c r="APR334" s="14"/>
      <c r="APS334" s="14"/>
      <c r="APT334" s="14"/>
      <c r="APU334" s="14"/>
      <c r="APV334" s="14"/>
      <c r="APW334" s="14"/>
      <c r="APX334" s="14"/>
      <c r="APY334" s="14"/>
      <c r="APZ334" s="14"/>
      <c r="AQA334" s="14"/>
      <c r="AQB334" s="14"/>
      <c r="AQC334" s="14"/>
      <c r="AQD334" s="14"/>
      <c r="AQE334" s="14"/>
      <c r="AQF334" s="14"/>
      <c r="AQG334" s="14"/>
      <c r="AQH334" s="14"/>
      <c r="AQI334" s="14"/>
      <c r="AQJ334" s="14"/>
      <c r="AQK334" s="14"/>
      <c r="AQL334" s="14"/>
      <c r="AQM334" s="14"/>
      <c r="AQN334" s="14"/>
      <c r="AQO334" s="14"/>
      <c r="AQP334" s="14"/>
      <c r="AQQ334" s="14"/>
      <c r="AQR334" s="14"/>
      <c r="AQS334" s="14"/>
      <c r="AQT334" s="14"/>
      <c r="AQU334" s="14"/>
      <c r="AQV334" s="14"/>
      <c r="AQW334" s="14"/>
      <c r="AQX334" s="14"/>
      <c r="AQY334" s="14"/>
      <c r="AQZ334" s="14"/>
      <c r="ARA334" s="14"/>
      <c r="ARB334" s="14"/>
      <c r="ARC334" s="14"/>
      <c r="ARD334" s="14"/>
      <c r="ARE334" s="14"/>
      <c r="ARF334" s="14"/>
      <c r="ARG334" s="14"/>
      <c r="ARH334" s="14"/>
      <c r="ARI334" s="14"/>
      <c r="ARJ334" s="14"/>
      <c r="ARK334" s="14"/>
      <c r="ARL334" s="14"/>
      <c r="ARM334" s="14"/>
      <c r="ARN334" s="14"/>
      <c r="ARO334" s="14"/>
      <c r="ARP334" s="14"/>
      <c r="ARQ334" s="14"/>
      <c r="ARR334" s="14"/>
      <c r="ARS334" s="14"/>
      <c r="ART334" s="14"/>
      <c r="ARU334" s="14"/>
      <c r="ARV334" s="14"/>
      <c r="ARW334" s="14"/>
      <c r="ARX334" s="14"/>
      <c r="ARY334" s="14"/>
      <c r="ARZ334" s="14"/>
      <c r="ASA334" s="14"/>
      <c r="ASB334" s="14"/>
      <c r="ASC334" s="14"/>
      <c r="ASD334" s="14"/>
      <c r="ASE334" s="14"/>
      <c r="ASF334" s="14"/>
      <c r="ASG334" s="14"/>
      <c r="ASH334" s="14"/>
      <c r="ASI334" s="14"/>
      <c r="ASJ334" s="14"/>
      <c r="ASK334" s="14"/>
      <c r="ASL334" s="14"/>
      <c r="ASM334" s="14"/>
      <c r="ASN334" s="14"/>
      <c r="ASO334" s="14"/>
      <c r="ASP334" s="14"/>
      <c r="ASQ334" s="14"/>
      <c r="ASR334" s="14"/>
      <c r="ASS334" s="14"/>
      <c r="AST334" s="14"/>
      <c r="ASU334" s="14"/>
      <c r="ASV334" s="14"/>
      <c r="ASW334" s="14"/>
      <c r="ASX334" s="14"/>
      <c r="ASY334" s="14"/>
      <c r="ASZ334" s="14"/>
      <c r="ATA334" s="14"/>
      <c r="ATB334" s="14"/>
      <c r="ATC334" s="14"/>
      <c r="ATD334" s="14"/>
    </row>
    <row r="335" spans="63:1200">
      <c r="BK335" s="14" t="str">
        <f t="shared" si="2119"/>
        <v/>
      </c>
      <c r="ABO335" s="14"/>
      <c r="ABP335" s="14"/>
      <c r="ABQ335" s="14"/>
      <c r="ABR335" s="14"/>
      <c r="ABS335" s="14"/>
      <c r="ABT335" s="14"/>
      <c r="ABU335" s="14"/>
      <c r="ABV335" s="14"/>
      <c r="ABW335" s="14"/>
      <c r="ABX335" s="14"/>
      <c r="ABY335" s="14"/>
      <c r="ABZ335" s="14"/>
      <c r="ACA335" s="14"/>
      <c r="ACB335" s="14"/>
      <c r="ACC335" s="14"/>
      <c r="ACD335" s="14"/>
      <c r="ACE335" s="14"/>
      <c r="ACF335" s="14"/>
      <c r="ACG335" s="14"/>
      <c r="ACH335" s="14"/>
      <c r="ACI335" s="14"/>
      <c r="ACJ335" s="14"/>
      <c r="ACK335" s="14"/>
      <c r="ACL335" s="14"/>
      <c r="ACM335" s="14"/>
      <c r="ACN335" s="14"/>
      <c r="ACO335" s="14"/>
      <c r="ACP335" s="14"/>
      <c r="ACQ335" s="14"/>
      <c r="ACR335" s="14"/>
      <c r="ACS335" s="14"/>
      <c r="ACT335" s="14"/>
      <c r="ACU335" s="14"/>
      <c r="ACV335" s="14"/>
      <c r="ACW335" s="14"/>
      <c r="ACX335" s="14"/>
      <c r="ACY335" s="14"/>
      <c r="ACZ335" s="14"/>
      <c r="ADA335" s="14"/>
      <c r="ADB335" s="14"/>
      <c r="ADC335" s="14"/>
      <c r="ADD335" s="14"/>
      <c r="ADE335" s="14"/>
      <c r="ADF335" s="14"/>
      <c r="ADG335" s="14"/>
      <c r="ADH335" s="14"/>
      <c r="ADI335" s="14"/>
      <c r="ADJ335" s="14"/>
      <c r="ADK335" s="14"/>
      <c r="ADL335" s="14"/>
      <c r="ADM335" s="14"/>
      <c r="ADN335" s="14"/>
      <c r="ADO335" s="14"/>
      <c r="ADP335" s="14"/>
      <c r="ADQ335" s="14"/>
      <c r="ADR335" s="14"/>
      <c r="ADS335" s="14"/>
      <c r="ADT335" s="14"/>
      <c r="ADU335" s="14"/>
      <c r="ADV335" s="14"/>
      <c r="ADW335" s="14"/>
      <c r="ADX335" s="14"/>
      <c r="ADY335" s="14"/>
      <c r="ADZ335" s="14"/>
      <c r="AEA335" s="14"/>
      <c r="AEB335" s="14"/>
      <c r="AEC335" s="14"/>
      <c r="AED335" s="14"/>
      <c r="AEE335" s="14"/>
      <c r="AEF335" s="14"/>
      <c r="AEG335" s="14"/>
      <c r="AEH335" s="14"/>
      <c r="AEI335" s="14"/>
      <c r="AEJ335" s="14"/>
      <c r="AEK335" s="14"/>
      <c r="AEL335" s="14"/>
      <c r="AEM335" s="14"/>
      <c r="AEN335" s="14"/>
      <c r="AEO335" s="14"/>
      <c r="AEP335" s="14"/>
      <c r="AEQ335" s="14"/>
      <c r="AER335" s="14"/>
      <c r="AES335" s="14"/>
      <c r="AET335" s="14"/>
      <c r="AEU335" s="14"/>
      <c r="AEV335" s="14"/>
      <c r="AEW335" s="14"/>
      <c r="AEX335" s="14"/>
      <c r="AEY335" s="14"/>
      <c r="AEZ335" s="14"/>
      <c r="AFA335" s="14"/>
      <c r="AFB335" s="14"/>
      <c r="AFC335" s="14"/>
      <c r="AFD335" s="14"/>
      <c r="AFE335" s="14"/>
      <c r="AFF335" s="14"/>
      <c r="AFG335" s="14"/>
      <c r="AFH335" s="14"/>
      <c r="AFI335" s="14"/>
      <c r="AFJ335" s="14"/>
      <c r="AFK335" s="14"/>
      <c r="AFL335" s="14"/>
      <c r="AFM335" s="14"/>
      <c r="AFN335" s="14"/>
      <c r="AFO335" s="14"/>
      <c r="AFP335" s="14"/>
      <c r="AFQ335" s="14"/>
      <c r="AFR335" s="14"/>
      <c r="AFS335" s="14"/>
      <c r="AFT335" s="14"/>
      <c r="AFU335" s="14"/>
      <c r="AFV335" s="14"/>
      <c r="AFW335" s="14"/>
      <c r="AFX335" s="14"/>
      <c r="AFY335" s="14"/>
      <c r="AFZ335" s="14"/>
      <c r="AGA335" s="14"/>
      <c r="AGB335" s="14"/>
      <c r="AGC335" s="14"/>
      <c r="AGD335" s="14"/>
      <c r="AGE335" s="14"/>
      <c r="AGF335" s="14"/>
      <c r="AGG335" s="14"/>
      <c r="AGH335" s="14"/>
      <c r="AGI335" s="14"/>
      <c r="AGJ335" s="14"/>
      <c r="AGK335" s="14"/>
      <c r="AGL335" s="14"/>
      <c r="AGM335" s="14"/>
      <c r="AGN335" s="14"/>
      <c r="AGO335" s="14"/>
      <c r="AGP335" s="14"/>
      <c r="AGQ335" s="14"/>
      <c r="AGR335" s="14"/>
      <c r="AGS335" s="14"/>
      <c r="AGT335" s="14"/>
      <c r="AGU335" s="14"/>
      <c r="AGV335" s="14"/>
      <c r="AGW335" s="14"/>
      <c r="AGX335" s="14"/>
      <c r="AGY335" s="14"/>
      <c r="AGZ335" s="14"/>
      <c r="AHA335" s="14"/>
      <c r="AHB335" s="14"/>
      <c r="AHC335" s="14"/>
      <c r="AHD335" s="14"/>
      <c r="AHE335" s="14"/>
      <c r="AHF335" s="14"/>
      <c r="AHG335" s="14"/>
      <c r="AHH335" s="14"/>
      <c r="AHI335" s="14"/>
      <c r="AHJ335" s="14"/>
      <c r="AHK335" s="14"/>
      <c r="AHL335" s="14"/>
      <c r="AHM335" s="14"/>
      <c r="AHN335" s="14"/>
      <c r="AHO335" s="14"/>
      <c r="AHP335" s="14"/>
      <c r="AHQ335" s="14"/>
      <c r="AHR335" s="14"/>
      <c r="AHS335" s="14"/>
      <c r="AHT335" s="14"/>
      <c r="AHU335" s="14"/>
      <c r="AHV335" s="14"/>
      <c r="AHW335" s="14"/>
      <c r="AHX335" s="14"/>
      <c r="AHY335" s="14"/>
      <c r="AHZ335" s="14"/>
      <c r="AIA335" s="14"/>
      <c r="AIB335" s="14"/>
      <c r="AIC335" s="14"/>
      <c r="AID335" s="14"/>
      <c r="AIE335" s="14"/>
      <c r="AIF335" s="14"/>
      <c r="AIG335" s="14"/>
      <c r="AIH335" s="14"/>
      <c r="AII335" s="14"/>
      <c r="AIJ335" s="14"/>
      <c r="AIK335" s="14"/>
      <c r="AIL335" s="14"/>
      <c r="AIM335" s="14"/>
      <c r="AIN335" s="14"/>
      <c r="AIO335" s="14"/>
      <c r="AIP335" s="14"/>
      <c r="AIQ335" s="14"/>
      <c r="AIR335" s="14"/>
      <c r="AIS335" s="14"/>
      <c r="AIT335" s="14"/>
      <c r="AIU335" s="14"/>
      <c r="AIV335" s="14"/>
      <c r="AIW335" s="14"/>
      <c r="AIX335" s="14"/>
      <c r="AIY335" s="14"/>
      <c r="AIZ335" s="14"/>
      <c r="AJA335" s="14"/>
      <c r="AJB335" s="14"/>
      <c r="AJC335" s="14"/>
      <c r="AJD335" s="14"/>
      <c r="AJE335" s="14"/>
      <c r="AJF335" s="14"/>
      <c r="AJG335" s="14"/>
      <c r="AJH335" s="14"/>
      <c r="AJI335" s="14"/>
      <c r="AJJ335" s="14"/>
      <c r="AJK335" s="14"/>
      <c r="AJL335" s="14"/>
      <c r="AJM335" s="14"/>
      <c r="AJN335" s="14"/>
      <c r="AJO335" s="14"/>
      <c r="AJP335" s="14"/>
      <c r="AJQ335" s="14"/>
      <c r="AJR335" s="14"/>
      <c r="AJS335" s="14"/>
      <c r="AJT335" s="14"/>
      <c r="AJU335" s="14"/>
      <c r="AJV335" s="14"/>
      <c r="AJW335" s="14"/>
      <c r="AJX335" s="14"/>
      <c r="AJY335" s="14"/>
      <c r="AJZ335" s="14"/>
      <c r="AKA335" s="14"/>
      <c r="AKB335" s="14"/>
      <c r="AKC335" s="14"/>
      <c r="AKD335" s="14"/>
      <c r="AKE335" s="14"/>
      <c r="AKF335" s="14"/>
      <c r="AKG335" s="14"/>
      <c r="AKH335" s="14"/>
      <c r="AKI335" s="14"/>
      <c r="AKJ335" s="14"/>
      <c r="AKK335" s="14"/>
      <c r="AKL335" s="14"/>
      <c r="AKM335" s="14"/>
      <c r="AKN335" s="14"/>
      <c r="AKO335" s="14"/>
      <c r="AKP335" s="14"/>
      <c r="AKQ335" s="14"/>
      <c r="AKR335" s="14"/>
      <c r="AKS335" s="14"/>
      <c r="AKT335" s="14"/>
      <c r="AKU335" s="14"/>
      <c r="AKV335" s="14"/>
      <c r="AKW335" s="14"/>
      <c r="AKX335" s="14"/>
      <c r="AKY335" s="14"/>
      <c r="AKZ335" s="14"/>
      <c r="ALA335" s="14"/>
      <c r="ALB335" s="14"/>
      <c r="ALC335" s="14"/>
      <c r="ALD335" s="14"/>
      <c r="ALE335" s="14"/>
      <c r="ALF335" s="14"/>
      <c r="ALG335" s="14"/>
      <c r="ALH335" s="14"/>
      <c r="ALI335" s="14"/>
      <c r="ALJ335" s="14"/>
      <c r="ALK335" s="14"/>
      <c r="ALL335" s="14"/>
      <c r="ALM335" s="14"/>
      <c r="ALN335" s="14"/>
      <c r="ALO335" s="14"/>
      <c r="ALP335" s="14"/>
      <c r="ALQ335" s="14"/>
      <c r="ALR335" s="14"/>
      <c r="ALS335" s="14"/>
      <c r="ALT335" s="14"/>
      <c r="ALU335" s="14"/>
      <c r="ALV335" s="14"/>
      <c r="ALW335" s="14"/>
      <c r="ALX335" s="14"/>
      <c r="ALY335" s="14"/>
      <c r="ALZ335" s="14"/>
      <c r="AMA335" s="14"/>
      <c r="AMB335" s="14"/>
      <c r="AMC335" s="14"/>
      <c r="AMD335" s="14"/>
      <c r="AME335" s="14"/>
      <c r="AMF335" s="14"/>
      <c r="AMG335" s="14"/>
      <c r="AMH335" s="14"/>
      <c r="AMI335" s="14"/>
      <c r="AMJ335" s="14"/>
      <c r="AMK335" s="14"/>
      <c r="AML335" s="14"/>
      <c r="AMM335" s="14"/>
      <c r="AMN335" s="14"/>
      <c r="AMO335" s="14"/>
      <c r="AMP335" s="14"/>
      <c r="AMQ335" s="14"/>
      <c r="AMR335" s="14"/>
      <c r="AMS335" s="14"/>
      <c r="AMT335" s="14"/>
      <c r="AMU335" s="14"/>
      <c r="AMV335" s="14"/>
      <c r="AMW335" s="14"/>
      <c r="AMX335" s="14"/>
      <c r="AMY335" s="14"/>
      <c r="AMZ335" s="14"/>
      <c r="ANA335" s="14"/>
      <c r="ANB335" s="14"/>
      <c r="ANC335" s="14"/>
      <c r="AND335" s="14"/>
      <c r="ANE335" s="14"/>
      <c r="ANF335" s="14"/>
      <c r="ANG335" s="14"/>
      <c r="ANH335" s="14"/>
      <c r="ANI335" s="14"/>
      <c r="ANJ335" s="14"/>
      <c r="ANK335" s="14"/>
      <c r="ANL335" s="14"/>
      <c r="ANM335" s="14"/>
      <c r="ANN335" s="14"/>
      <c r="ANO335" s="14"/>
      <c r="ANP335" s="14"/>
      <c r="ANQ335" s="14"/>
      <c r="ANR335" s="14"/>
      <c r="ANS335" s="14"/>
      <c r="ANT335" s="14"/>
      <c r="ANU335" s="14"/>
      <c r="ANV335" s="14"/>
      <c r="ANW335" s="14"/>
      <c r="ANX335" s="14"/>
      <c r="ANY335" s="14"/>
      <c r="ANZ335" s="14"/>
      <c r="AOA335" s="14"/>
      <c r="AOB335" s="14"/>
      <c r="AOC335" s="14"/>
      <c r="AOD335" s="14"/>
      <c r="AOE335" s="14"/>
      <c r="AOF335" s="14"/>
      <c r="AOG335" s="14"/>
      <c r="AOH335" s="14"/>
      <c r="AOI335" s="14"/>
      <c r="AOJ335" s="14"/>
      <c r="AOK335" s="14"/>
      <c r="AOL335" s="14"/>
      <c r="AOM335" s="14"/>
      <c r="AON335" s="14"/>
      <c r="AOO335" s="14"/>
      <c r="AOP335" s="14"/>
      <c r="AOQ335" s="14"/>
      <c r="AOR335" s="14"/>
      <c r="AOS335" s="14"/>
      <c r="AOT335" s="14"/>
      <c r="AOU335" s="14"/>
      <c r="AOV335" s="14"/>
      <c r="AOW335" s="14"/>
      <c r="AOX335" s="14"/>
      <c r="AOY335" s="14"/>
      <c r="AOZ335" s="14"/>
      <c r="APA335" s="14"/>
      <c r="APB335" s="14"/>
      <c r="APC335" s="14"/>
      <c r="APD335" s="14"/>
      <c r="APE335" s="14"/>
      <c r="APF335" s="14"/>
      <c r="APG335" s="14"/>
      <c r="APH335" s="14"/>
      <c r="API335" s="14"/>
      <c r="APJ335" s="14"/>
      <c r="APK335" s="14"/>
      <c r="APL335" s="14"/>
      <c r="APM335" s="14"/>
      <c r="APN335" s="14"/>
      <c r="APO335" s="14"/>
      <c r="APP335" s="14"/>
      <c r="APQ335" s="14"/>
      <c r="APR335" s="14"/>
      <c r="APS335" s="14"/>
      <c r="APT335" s="14"/>
      <c r="APU335" s="14"/>
      <c r="APV335" s="14"/>
      <c r="APW335" s="14"/>
      <c r="APX335" s="14"/>
      <c r="APY335" s="14"/>
      <c r="APZ335" s="14"/>
      <c r="AQA335" s="14"/>
      <c r="AQB335" s="14"/>
      <c r="AQC335" s="14"/>
      <c r="AQD335" s="14"/>
      <c r="AQE335" s="14"/>
      <c r="AQF335" s="14"/>
      <c r="AQG335" s="14"/>
      <c r="AQH335" s="14"/>
      <c r="AQI335" s="14"/>
      <c r="AQJ335" s="14"/>
      <c r="AQK335" s="14"/>
      <c r="AQL335" s="14"/>
      <c r="AQM335" s="14"/>
      <c r="AQN335" s="14"/>
      <c r="AQO335" s="14"/>
      <c r="AQP335" s="14"/>
      <c r="AQQ335" s="14"/>
      <c r="AQR335" s="14"/>
      <c r="AQS335" s="14"/>
      <c r="AQT335" s="14"/>
      <c r="AQU335" s="14"/>
      <c r="AQV335" s="14"/>
      <c r="AQW335" s="14"/>
      <c r="AQX335" s="14"/>
      <c r="AQY335" s="14"/>
      <c r="AQZ335" s="14"/>
      <c r="ARA335" s="14"/>
      <c r="ARB335" s="14"/>
      <c r="ARC335" s="14"/>
      <c r="ARD335" s="14"/>
      <c r="ARE335" s="14"/>
      <c r="ARF335" s="14"/>
      <c r="ARG335" s="14"/>
      <c r="ARH335" s="14"/>
      <c r="ARI335" s="14"/>
      <c r="ARJ335" s="14"/>
      <c r="ARK335" s="14"/>
      <c r="ARL335" s="14"/>
      <c r="ARM335" s="14"/>
      <c r="ARN335" s="14"/>
      <c r="ARO335" s="14"/>
      <c r="ARP335" s="14"/>
      <c r="ARQ335" s="14"/>
      <c r="ARR335" s="14"/>
      <c r="ARS335" s="14"/>
      <c r="ART335" s="14"/>
      <c r="ARU335" s="14"/>
      <c r="ARV335" s="14"/>
      <c r="ARW335" s="14"/>
      <c r="ARX335" s="14"/>
      <c r="ARY335" s="14"/>
      <c r="ARZ335" s="14"/>
      <c r="ASA335" s="14"/>
      <c r="ASB335" s="14"/>
      <c r="ASC335" s="14"/>
      <c r="ASD335" s="14"/>
      <c r="ASE335" s="14"/>
      <c r="ASF335" s="14"/>
      <c r="ASG335" s="14"/>
      <c r="ASH335" s="14"/>
      <c r="ASI335" s="14"/>
      <c r="ASJ335" s="14"/>
      <c r="ASK335" s="14"/>
      <c r="ASL335" s="14"/>
      <c r="ASM335" s="14"/>
      <c r="ASN335" s="14"/>
      <c r="ASO335" s="14"/>
      <c r="ASP335" s="14"/>
      <c r="ASQ335" s="14"/>
      <c r="ASR335" s="14"/>
      <c r="ASS335" s="14"/>
      <c r="AST335" s="14"/>
      <c r="ASU335" s="14"/>
      <c r="ASV335" s="14"/>
      <c r="ASW335" s="14"/>
      <c r="ASX335" s="14"/>
      <c r="ASY335" s="14"/>
      <c r="ASZ335" s="14"/>
      <c r="ATA335" s="14"/>
      <c r="ATB335" s="14"/>
      <c r="ATC335" s="14"/>
      <c r="ATD335" s="14"/>
    </row>
    <row r="336" spans="63:1200">
      <c r="BK336" s="14" t="str">
        <f t="shared" si="2119"/>
        <v/>
      </c>
      <c r="ABO336" s="14"/>
      <c r="ABP336" s="14"/>
      <c r="ABQ336" s="14"/>
      <c r="ABR336" s="14"/>
      <c r="ABS336" s="14"/>
      <c r="ABT336" s="14"/>
      <c r="ABU336" s="14"/>
      <c r="ABV336" s="14"/>
      <c r="ABW336" s="14"/>
      <c r="ABX336" s="14"/>
      <c r="ABY336" s="14"/>
      <c r="ABZ336" s="14"/>
      <c r="ACA336" s="14"/>
      <c r="ACB336" s="14"/>
      <c r="ACC336" s="14"/>
      <c r="ACD336" s="14"/>
      <c r="ACE336" s="14"/>
      <c r="ACF336" s="14"/>
      <c r="ACG336" s="14"/>
      <c r="ACH336" s="14"/>
      <c r="ACI336" s="14"/>
      <c r="ACJ336" s="14"/>
      <c r="ACK336" s="14"/>
      <c r="ACL336" s="14"/>
      <c r="ACM336" s="14"/>
      <c r="ACN336" s="14"/>
      <c r="ACO336" s="14"/>
      <c r="ACP336" s="14"/>
      <c r="ACQ336" s="14"/>
      <c r="ACR336" s="14"/>
      <c r="ACS336" s="14"/>
      <c r="ACT336" s="14"/>
      <c r="ACU336" s="14"/>
      <c r="ACV336" s="14"/>
      <c r="ACW336" s="14"/>
      <c r="ACX336" s="14"/>
      <c r="ACY336" s="14"/>
      <c r="ACZ336" s="14"/>
      <c r="ADA336" s="14"/>
      <c r="ADB336" s="14"/>
      <c r="ADC336" s="14"/>
      <c r="ADD336" s="14"/>
      <c r="ADE336" s="14"/>
      <c r="ADF336" s="14"/>
      <c r="ADG336" s="14"/>
      <c r="ADH336" s="14"/>
      <c r="ADI336" s="14"/>
      <c r="ADJ336" s="14"/>
      <c r="ADK336" s="14"/>
      <c r="ADL336" s="14"/>
      <c r="ADM336" s="14"/>
      <c r="ADN336" s="14"/>
      <c r="ADO336" s="14"/>
      <c r="ADP336" s="14"/>
      <c r="ADQ336" s="14"/>
      <c r="ADR336" s="14"/>
      <c r="ADS336" s="14"/>
      <c r="ADT336" s="14"/>
      <c r="ADU336" s="14"/>
      <c r="ADV336" s="14"/>
      <c r="ADW336" s="14"/>
      <c r="ADX336" s="14"/>
      <c r="ADY336" s="14"/>
      <c r="ADZ336" s="14"/>
      <c r="AEA336" s="14"/>
      <c r="AEB336" s="14"/>
      <c r="AEC336" s="14"/>
      <c r="AED336" s="14"/>
      <c r="AEE336" s="14"/>
      <c r="AEF336" s="14"/>
      <c r="AEG336" s="14"/>
      <c r="AEH336" s="14"/>
      <c r="AEI336" s="14"/>
      <c r="AEJ336" s="14"/>
      <c r="AEK336" s="14"/>
      <c r="AEL336" s="14"/>
      <c r="AEM336" s="14"/>
      <c r="AEN336" s="14"/>
      <c r="AEO336" s="14"/>
      <c r="AEP336" s="14"/>
      <c r="AEQ336" s="14"/>
      <c r="AER336" s="14"/>
      <c r="AES336" s="14"/>
      <c r="AET336" s="14"/>
      <c r="AEU336" s="14"/>
      <c r="AEV336" s="14"/>
      <c r="AEW336" s="14"/>
      <c r="AEX336" s="14"/>
      <c r="AEY336" s="14"/>
      <c r="AEZ336" s="14"/>
      <c r="AFA336" s="14"/>
      <c r="AFB336" s="14"/>
      <c r="AFC336" s="14"/>
      <c r="AFD336" s="14"/>
      <c r="AFE336" s="14"/>
      <c r="AFF336" s="14"/>
      <c r="AFG336" s="14"/>
      <c r="AFH336" s="14"/>
      <c r="AFI336" s="14"/>
      <c r="AFJ336" s="14"/>
      <c r="AFK336" s="14"/>
      <c r="AFL336" s="14"/>
      <c r="AFM336" s="14"/>
      <c r="AFN336" s="14"/>
      <c r="AFO336" s="14"/>
      <c r="AFP336" s="14"/>
      <c r="AFQ336" s="14"/>
      <c r="AFR336" s="14"/>
      <c r="AFS336" s="14"/>
      <c r="AFT336" s="14"/>
      <c r="AFU336" s="14"/>
      <c r="AFV336" s="14"/>
      <c r="AFW336" s="14"/>
      <c r="AFX336" s="14"/>
      <c r="AFY336" s="14"/>
      <c r="AFZ336" s="14"/>
      <c r="AGA336" s="14"/>
      <c r="AGB336" s="14"/>
      <c r="AGC336" s="14"/>
      <c r="AGD336" s="14"/>
      <c r="AGE336" s="14"/>
      <c r="AGF336" s="14"/>
      <c r="AGG336" s="14"/>
      <c r="AGH336" s="14"/>
      <c r="AGI336" s="14"/>
      <c r="AGJ336" s="14"/>
      <c r="AGK336" s="14"/>
      <c r="AGL336" s="14"/>
      <c r="AGM336" s="14"/>
      <c r="AGN336" s="14"/>
      <c r="AGO336" s="14"/>
      <c r="AGP336" s="14"/>
      <c r="AGQ336" s="14"/>
      <c r="AGR336" s="14"/>
      <c r="AGS336" s="14"/>
      <c r="AGT336" s="14"/>
      <c r="AGU336" s="14"/>
      <c r="AGV336" s="14"/>
      <c r="AGW336" s="14"/>
      <c r="AGX336" s="14"/>
      <c r="AGY336" s="14"/>
      <c r="AGZ336" s="14"/>
      <c r="AHA336" s="14"/>
      <c r="AHB336" s="14"/>
      <c r="AHC336" s="14"/>
      <c r="AHD336" s="14"/>
      <c r="AHE336" s="14"/>
      <c r="AHF336" s="14"/>
      <c r="AHG336" s="14"/>
      <c r="AHH336" s="14"/>
      <c r="AHI336" s="14"/>
      <c r="AHJ336" s="14"/>
      <c r="AHK336" s="14"/>
      <c r="AHL336" s="14"/>
      <c r="AHM336" s="14"/>
      <c r="AHN336" s="14"/>
      <c r="AHO336" s="14"/>
      <c r="AHP336" s="14"/>
      <c r="AHQ336" s="14"/>
      <c r="AHR336" s="14"/>
      <c r="AHS336" s="14"/>
      <c r="AHT336" s="14"/>
      <c r="AHU336" s="14"/>
      <c r="AHV336" s="14"/>
      <c r="AHW336" s="14"/>
      <c r="AHX336" s="14"/>
      <c r="AHY336" s="14"/>
      <c r="AHZ336" s="14"/>
      <c r="AIA336" s="14"/>
      <c r="AIB336" s="14"/>
      <c r="AIC336" s="14"/>
      <c r="AID336" s="14"/>
      <c r="AIE336" s="14"/>
      <c r="AIF336" s="14"/>
      <c r="AIG336" s="14"/>
      <c r="AIH336" s="14"/>
      <c r="AII336" s="14"/>
      <c r="AIJ336" s="14"/>
      <c r="AIK336" s="14"/>
      <c r="AIL336" s="14"/>
      <c r="AIM336" s="14"/>
      <c r="AIN336" s="14"/>
      <c r="AIO336" s="14"/>
      <c r="AIP336" s="14"/>
      <c r="AIQ336" s="14"/>
      <c r="AIR336" s="14"/>
      <c r="AIS336" s="14"/>
      <c r="AIT336" s="14"/>
      <c r="AIU336" s="14"/>
      <c r="AIV336" s="14"/>
      <c r="AIW336" s="14"/>
      <c r="AIX336" s="14"/>
      <c r="AIY336" s="14"/>
      <c r="AIZ336" s="14"/>
      <c r="AJA336" s="14"/>
      <c r="AJB336" s="14"/>
      <c r="AJC336" s="14"/>
      <c r="AJD336" s="14"/>
      <c r="AJE336" s="14"/>
      <c r="AJF336" s="14"/>
      <c r="AJG336" s="14"/>
      <c r="AJH336" s="14"/>
      <c r="AJI336" s="14"/>
      <c r="AJJ336" s="14"/>
      <c r="AJK336" s="14"/>
      <c r="AJL336" s="14"/>
      <c r="AJM336" s="14"/>
      <c r="AJN336" s="14"/>
      <c r="AJO336" s="14"/>
      <c r="AJP336" s="14"/>
      <c r="AJQ336" s="14"/>
      <c r="AJR336" s="14"/>
      <c r="AJS336" s="14"/>
      <c r="AJT336" s="14"/>
      <c r="AJU336" s="14"/>
      <c r="AJV336" s="14"/>
      <c r="AJW336" s="14"/>
      <c r="AJX336" s="14"/>
      <c r="AJY336" s="14"/>
      <c r="AJZ336" s="14"/>
      <c r="AKA336" s="14"/>
      <c r="AKB336" s="14"/>
      <c r="AKC336" s="14"/>
      <c r="AKD336" s="14"/>
      <c r="AKE336" s="14"/>
      <c r="AKF336" s="14"/>
      <c r="AKG336" s="14"/>
      <c r="AKH336" s="14"/>
      <c r="AKI336" s="14"/>
      <c r="AKJ336" s="14"/>
      <c r="AKK336" s="14"/>
      <c r="AKL336" s="14"/>
      <c r="AKM336" s="14"/>
      <c r="AKN336" s="14"/>
      <c r="AKO336" s="14"/>
      <c r="AKP336" s="14"/>
      <c r="AKQ336" s="14"/>
      <c r="AKR336" s="14"/>
      <c r="AKS336" s="14"/>
      <c r="AKT336" s="14"/>
      <c r="AKU336" s="14"/>
      <c r="AKV336" s="14"/>
      <c r="AKW336" s="14"/>
      <c r="AKX336" s="14"/>
      <c r="AKY336" s="14"/>
      <c r="AKZ336" s="14"/>
      <c r="ALA336" s="14"/>
      <c r="ALB336" s="14"/>
      <c r="ALC336" s="14"/>
      <c r="ALD336" s="14"/>
      <c r="ALE336" s="14"/>
      <c r="ALF336" s="14"/>
      <c r="ALG336" s="14"/>
      <c r="ALH336" s="14"/>
      <c r="ALI336" s="14"/>
      <c r="ALJ336" s="14"/>
      <c r="ALK336" s="14"/>
      <c r="ALL336" s="14"/>
      <c r="ALM336" s="14"/>
      <c r="ALN336" s="14"/>
      <c r="ALO336" s="14"/>
      <c r="ALP336" s="14"/>
      <c r="ALQ336" s="14"/>
      <c r="ALR336" s="14"/>
      <c r="ALS336" s="14"/>
      <c r="ALT336" s="14"/>
      <c r="ALU336" s="14"/>
      <c r="ALV336" s="14"/>
      <c r="ALW336" s="14"/>
      <c r="ALX336" s="14"/>
      <c r="ALY336" s="14"/>
      <c r="ALZ336" s="14"/>
      <c r="AMA336" s="14"/>
      <c r="AMB336" s="14"/>
      <c r="AMC336" s="14"/>
      <c r="AMD336" s="14"/>
      <c r="AME336" s="14"/>
      <c r="AMF336" s="14"/>
      <c r="AMG336" s="14"/>
      <c r="AMH336" s="14"/>
      <c r="AMI336" s="14"/>
      <c r="AMJ336" s="14"/>
      <c r="AMK336" s="14"/>
      <c r="AML336" s="14"/>
      <c r="AMM336" s="14"/>
      <c r="AMN336" s="14"/>
      <c r="AMO336" s="14"/>
      <c r="AMP336" s="14"/>
      <c r="AMQ336" s="14"/>
      <c r="AMR336" s="14"/>
      <c r="AMS336" s="14"/>
      <c r="AMT336" s="14"/>
      <c r="AMU336" s="14"/>
      <c r="AMV336" s="14"/>
      <c r="AMW336" s="14"/>
      <c r="AMX336" s="14"/>
      <c r="AMY336" s="14"/>
      <c r="AMZ336" s="14"/>
      <c r="ANA336" s="14"/>
      <c r="ANB336" s="14"/>
      <c r="ANC336" s="14"/>
      <c r="AND336" s="14"/>
      <c r="ANE336" s="14"/>
      <c r="ANF336" s="14"/>
      <c r="ANG336" s="14"/>
      <c r="ANH336" s="14"/>
      <c r="ANI336" s="14"/>
      <c r="ANJ336" s="14"/>
      <c r="ANK336" s="14"/>
      <c r="ANL336" s="14"/>
      <c r="ANM336" s="14"/>
      <c r="ANN336" s="14"/>
      <c r="ANO336" s="14"/>
      <c r="ANP336" s="14"/>
      <c r="ANQ336" s="14"/>
      <c r="ANR336" s="14"/>
      <c r="ANS336" s="14"/>
      <c r="ANT336" s="14"/>
      <c r="ANU336" s="14"/>
      <c r="ANV336" s="14"/>
      <c r="ANW336" s="14"/>
      <c r="ANX336" s="14"/>
      <c r="ANY336" s="14"/>
      <c r="ANZ336" s="14"/>
      <c r="AOA336" s="14"/>
      <c r="AOB336" s="14"/>
      <c r="AOC336" s="14"/>
      <c r="AOD336" s="14"/>
      <c r="AOE336" s="14"/>
      <c r="AOF336" s="14"/>
      <c r="AOG336" s="14"/>
      <c r="AOH336" s="14"/>
      <c r="AOI336" s="14"/>
      <c r="AOJ336" s="14"/>
      <c r="AOK336" s="14"/>
      <c r="AOL336" s="14"/>
      <c r="AOM336" s="14"/>
      <c r="AON336" s="14"/>
      <c r="AOO336" s="14"/>
      <c r="AOP336" s="14"/>
      <c r="AOQ336" s="14"/>
      <c r="AOR336" s="14"/>
      <c r="AOS336" s="14"/>
      <c r="AOT336" s="14"/>
      <c r="AOU336" s="14"/>
      <c r="AOV336" s="14"/>
      <c r="AOW336" s="14"/>
      <c r="AOX336" s="14"/>
      <c r="AOY336" s="14"/>
      <c r="AOZ336" s="14"/>
      <c r="APA336" s="14"/>
      <c r="APB336" s="14"/>
      <c r="APC336" s="14"/>
      <c r="APD336" s="14"/>
      <c r="APE336" s="14"/>
      <c r="APF336" s="14"/>
      <c r="APG336" s="14"/>
      <c r="APH336" s="14"/>
      <c r="API336" s="14"/>
      <c r="APJ336" s="14"/>
      <c r="APK336" s="14"/>
      <c r="APL336" s="14"/>
      <c r="APM336" s="14"/>
      <c r="APN336" s="14"/>
      <c r="APO336" s="14"/>
      <c r="APP336" s="14"/>
      <c r="APQ336" s="14"/>
      <c r="APR336" s="14"/>
      <c r="APS336" s="14"/>
      <c r="APT336" s="14"/>
      <c r="APU336" s="14"/>
      <c r="APV336" s="14"/>
      <c r="APW336" s="14"/>
      <c r="APX336" s="14"/>
      <c r="APY336" s="14"/>
      <c r="APZ336" s="14"/>
      <c r="AQA336" s="14"/>
      <c r="AQB336" s="14"/>
      <c r="AQC336" s="14"/>
      <c r="AQD336" s="14"/>
      <c r="AQE336" s="14"/>
      <c r="AQF336" s="14"/>
      <c r="AQG336" s="14"/>
      <c r="AQH336" s="14"/>
      <c r="AQI336" s="14"/>
      <c r="AQJ336" s="14"/>
      <c r="AQK336" s="14"/>
      <c r="AQL336" s="14"/>
      <c r="AQM336" s="14"/>
      <c r="AQN336" s="14"/>
      <c r="AQO336" s="14"/>
      <c r="AQP336" s="14"/>
      <c r="AQQ336" s="14"/>
      <c r="AQR336" s="14"/>
      <c r="AQS336" s="14"/>
      <c r="AQT336" s="14"/>
      <c r="AQU336" s="14"/>
      <c r="AQV336" s="14"/>
      <c r="AQW336" s="14"/>
      <c r="AQX336" s="14"/>
      <c r="AQY336" s="14"/>
      <c r="AQZ336" s="14"/>
      <c r="ARA336" s="14"/>
      <c r="ARB336" s="14"/>
      <c r="ARC336" s="14"/>
      <c r="ARD336" s="14"/>
      <c r="ARE336" s="14"/>
      <c r="ARF336" s="14"/>
      <c r="ARG336" s="14"/>
      <c r="ARH336" s="14"/>
      <c r="ARI336" s="14"/>
      <c r="ARJ336" s="14"/>
      <c r="ARK336" s="14"/>
      <c r="ARL336" s="14"/>
      <c r="ARM336" s="14"/>
      <c r="ARN336" s="14"/>
      <c r="ARO336" s="14"/>
      <c r="ARP336" s="14"/>
      <c r="ARQ336" s="14"/>
      <c r="ARR336" s="14"/>
      <c r="ARS336" s="14"/>
      <c r="ART336" s="14"/>
      <c r="ARU336" s="14"/>
      <c r="ARV336" s="14"/>
      <c r="ARW336" s="14"/>
      <c r="ARX336" s="14"/>
      <c r="ARY336" s="14"/>
      <c r="ARZ336" s="14"/>
      <c r="ASA336" s="14"/>
      <c r="ASB336" s="14"/>
      <c r="ASC336" s="14"/>
      <c r="ASD336" s="14"/>
      <c r="ASE336" s="14"/>
      <c r="ASF336" s="14"/>
      <c r="ASG336" s="14"/>
      <c r="ASH336" s="14"/>
      <c r="ASI336" s="14"/>
      <c r="ASJ336" s="14"/>
      <c r="ASK336" s="14"/>
      <c r="ASL336" s="14"/>
      <c r="ASM336" s="14"/>
      <c r="ASN336" s="14"/>
      <c r="ASO336" s="14"/>
      <c r="ASP336" s="14"/>
      <c r="ASQ336" s="14"/>
      <c r="ASR336" s="14"/>
      <c r="ASS336" s="14"/>
      <c r="AST336" s="14"/>
      <c r="ASU336" s="14"/>
      <c r="ASV336" s="14"/>
      <c r="ASW336" s="14"/>
      <c r="ASX336" s="14"/>
      <c r="ASY336" s="14"/>
      <c r="ASZ336" s="14"/>
      <c r="ATA336" s="14"/>
      <c r="ATB336" s="14"/>
      <c r="ATC336" s="14"/>
      <c r="ATD336" s="14"/>
    </row>
    <row r="337" spans="63:1200">
      <c r="BK337" s="14" t="str">
        <f t="shared" si="2119"/>
        <v/>
      </c>
      <c r="ABO337" s="14"/>
      <c r="ABP337" s="14"/>
      <c r="ABQ337" s="14"/>
      <c r="ABR337" s="14"/>
      <c r="ABS337" s="14"/>
      <c r="ABT337" s="14"/>
      <c r="ABU337" s="14"/>
      <c r="ABV337" s="14"/>
      <c r="ABW337" s="14"/>
      <c r="ABX337" s="14"/>
      <c r="ABY337" s="14"/>
      <c r="ABZ337" s="14"/>
      <c r="ACA337" s="14"/>
      <c r="ACB337" s="14"/>
      <c r="ACC337" s="14"/>
      <c r="ACD337" s="14"/>
      <c r="ACE337" s="14"/>
      <c r="ACF337" s="14"/>
      <c r="ACG337" s="14"/>
      <c r="ACH337" s="14"/>
      <c r="ACI337" s="14"/>
      <c r="ACJ337" s="14"/>
      <c r="ACK337" s="14"/>
      <c r="ACL337" s="14"/>
      <c r="ACM337" s="14"/>
      <c r="ACN337" s="14"/>
      <c r="ACO337" s="14"/>
      <c r="ACP337" s="14"/>
      <c r="ACQ337" s="14"/>
      <c r="ACR337" s="14"/>
      <c r="ACS337" s="14"/>
      <c r="ACT337" s="14"/>
      <c r="ACU337" s="14"/>
      <c r="ACV337" s="14"/>
      <c r="ACW337" s="14"/>
      <c r="ACX337" s="14"/>
      <c r="ACY337" s="14"/>
      <c r="ACZ337" s="14"/>
      <c r="ADA337" s="14"/>
      <c r="ADB337" s="14"/>
      <c r="ADC337" s="14"/>
      <c r="ADD337" s="14"/>
      <c r="ADE337" s="14"/>
      <c r="ADF337" s="14"/>
      <c r="ADG337" s="14"/>
      <c r="ADH337" s="14"/>
      <c r="ADI337" s="14"/>
      <c r="ADJ337" s="14"/>
      <c r="ADK337" s="14"/>
      <c r="ADL337" s="14"/>
      <c r="ADM337" s="14"/>
      <c r="ADN337" s="14"/>
      <c r="ADO337" s="14"/>
      <c r="ADP337" s="14"/>
      <c r="ADQ337" s="14"/>
      <c r="ADR337" s="14"/>
      <c r="ADS337" s="14"/>
      <c r="ADT337" s="14"/>
      <c r="ADU337" s="14"/>
      <c r="ADV337" s="14"/>
      <c r="ADW337" s="14"/>
      <c r="ADX337" s="14"/>
      <c r="ADY337" s="14"/>
      <c r="ADZ337" s="14"/>
      <c r="AEA337" s="14"/>
      <c r="AEB337" s="14"/>
      <c r="AEC337" s="14"/>
      <c r="AED337" s="14"/>
      <c r="AEE337" s="14"/>
      <c r="AEF337" s="14"/>
      <c r="AEG337" s="14"/>
      <c r="AEH337" s="14"/>
      <c r="AEI337" s="14"/>
      <c r="AEJ337" s="14"/>
      <c r="AEK337" s="14"/>
      <c r="AEL337" s="14"/>
      <c r="AEM337" s="14"/>
      <c r="AEN337" s="14"/>
      <c r="AEO337" s="14"/>
      <c r="AEP337" s="14"/>
      <c r="AEQ337" s="14"/>
      <c r="AER337" s="14"/>
      <c r="AES337" s="14"/>
      <c r="AET337" s="14"/>
      <c r="AEU337" s="14"/>
      <c r="AEV337" s="14"/>
      <c r="AEW337" s="14"/>
      <c r="AEX337" s="14"/>
      <c r="AEY337" s="14"/>
      <c r="AEZ337" s="14"/>
      <c r="AFA337" s="14"/>
      <c r="AFB337" s="14"/>
      <c r="AFC337" s="14"/>
      <c r="AFD337" s="14"/>
      <c r="AFE337" s="14"/>
      <c r="AFF337" s="14"/>
      <c r="AFG337" s="14"/>
      <c r="AFH337" s="14"/>
      <c r="AFI337" s="14"/>
      <c r="AFJ337" s="14"/>
      <c r="AFK337" s="14"/>
      <c r="AFL337" s="14"/>
      <c r="AFM337" s="14"/>
      <c r="AFN337" s="14"/>
      <c r="AFO337" s="14"/>
      <c r="AFP337" s="14"/>
      <c r="AFQ337" s="14"/>
      <c r="AFR337" s="14"/>
      <c r="AFS337" s="14"/>
      <c r="AFT337" s="14"/>
      <c r="AFU337" s="14"/>
      <c r="AFV337" s="14"/>
      <c r="AFW337" s="14"/>
      <c r="AFX337" s="14"/>
      <c r="AFY337" s="14"/>
      <c r="AFZ337" s="14"/>
      <c r="AGA337" s="14"/>
      <c r="AGB337" s="14"/>
      <c r="AGC337" s="14"/>
      <c r="AGD337" s="14"/>
      <c r="AGE337" s="14"/>
      <c r="AGF337" s="14"/>
      <c r="AGG337" s="14"/>
      <c r="AGH337" s="14"/>
      <c r="AGI337" s="14"/>
      <c r="AGJ337" s="14"/>
      <c r="AGK337" s="14"/>
      <c r="AGL337" s="14"/>
      <c r="AGM337" s="14"/>
      <c r="AGN337" s="14"/>
      <c r="AGO337" s="14"/>
      <c r="AGP337" s="14"/>
      <c r="AGQ337" s="14"/>
      <c r="AGR337" s="14"/>
      <c r="AGS337" s="14"/>
      <c r="AGT337" s="14"/>
      <c r="AGU337" s="14"/>
      <c r="AGV337" s="14"/>
      <c r="AGW337" s="14"/>
      <c r="AGX337" s="14"/>
      <c r="AGY337" s="14"/>
      <c r="AGZ337" s="14"/>
      <c r="AHA337" s="14"/>
      <c r="AHB337" s="14"/>
      <c r="AHC337" s="14"/>
      <c r="AHD337" s="14"/>
      <c r="AHE337" s="14"/>
      <c r="AHF337" s="14"/>
      <c r="AHG337" s="14"/>
      <c r="AHH337" s="14"/>
      <c r="AHI337" s="14"/>
      <c r="AHJ337" s="14"/>
      <c r="AHK337" s="14"/>
      <c r="AHL337" s="14"/>
      <c r="AHM337" s="14"/>
      <c r="AHN337" s="14"/>
      <c r="AHO337" s="14"/>
      <c r="AHP337" s="14"/>
      <c r="AHQ337" s="14"/>
      <c r="AHR337" s="14"/>
      <c r="AHS337" s="14"/>
      <c r="AHT337" s="14"/>
      <c r="AHU337" s="14"/>
      <c r="AHV337" s="14"/>
      <c r="AHW337" s="14"/>
      <c r="AHX337" s="14"/>
      <c r="AHY337" s="14"/>
      <c r="AHZ337" s="14"/>
      <c r="AIA337" s="14"/>
      <c r="AIB337" s="14"/>
      <c r="AIC337" s="14"/>
      <c r="AID337" s="14"/>
      <c r="AIE337" s="14"/>
      <c r="AIF337" s="14"/>
      <c r="AIG337" s="14"/>
      <c r="AIH337" s="14"/>
      <c r="AII337" s="14"/>
      <c r="AIJ337" s="14"/>
      <c r="AIK337" s="14"/>
      <c r="AIL337" s="14"/>
      <c r="AIM337" s="14"/>
      <c r="AIN337" s="14"/>
      <c r="AIO337" s="14"/>
      <c r="AIP337" s="14"/>
      <c r="AIQ337" s="14"/>
      <c r="AIR337" s="14"/>
      <c r="AIS337" s="14"/>
      <c r="AIT337" s="14"/>
      <c r="AIU337" s="14"/>
      <c r="AIV337" s="14"/>
      <c r="AIW337" s="14"/>
      <c r="AIX337" s="14"/>
      <c r="AIY337" s="14"/>
      <c r="AIZ337" s="14"/>
      <c r="AJA337" s="14"/>
      <c r="AJB337" s="14"/>
      <c r="AJC337" s="14"/>
      <c r="AJD337" s="14"/>
      <c r="AJE337" s="14"/>
      <c r="AJF337" s="14"/>
      <c r="AJG337" s="14"/>
      <c r="AJH337" s="14"/>
      <c r="AJI337" s="14"/>
      <c r="AJJ337" s="14"/>
      <c r="AJK337" s="14"/>
      <c r="AJL337" s="14"/>
      <c r="AJM337" s="14"/>
      <c r="AJN337" s="14"/>
      <c r="AJO337" s="14"/>
      <c r="AJP337" s="14"/>
      <c r="AJQ337" s="14"/>
      <c r="AJR337" s="14"/>
      <c r="AJS337" s="14"/>
      <c r="AJT337" s="14"/>
      <c r="AJU337" s="14"/>
      <c r="AJV337" s="14"/>
      <c r="AJW337" s="14"/>
      <c r="AJX337" s="14"/>
      <c r="AJY337" s="14"/>
      <c r="AJZ337" s="14"/>
      <c r="AKA337" s="14"/>
      <c r="AKB337" s="14"/>
      <c r="AKC337" s="14"/>
      <c r="AKD337" s="14"/>
      <c r="AKE337" s="14"/>
      <c r="AKF337" s="14"/>
      <c r="AKG337" s="14"/>
      <c r="AKH337" s="14"/>
      <c r="AKI337" s="14"/>
      <c r="AKJ337" s="14"/>
      <c r="AKK337" s="14"/>
      <c r="AKL337" s="14"/>
      <c r="AKM337" s="14"/>
      <c r="AKN337" s="14"/>
      <c r="AKO337" s="14"/>
      <c r="AKP337" s="14"/>
      <c r="AKQ337" s="14"/>
      <c r="AKR337" s="14"/>
      <c r="AKS337" s="14"/>
      <c r="AKT337" s="14"/>
      <c r="AKU337" s="14"/>
      <c r="AKV337" s="14"/>
      <c r="AKW337" s="14"/>
      <c r="AKX337" s="14"/>
      <c r="AKY337" s="14"/>
      <c r="AKZ337" s="14"/>
      <c r="ALA337" s="14"/>
      <c r="ALB337" s="14"/>
      <c r="ALC337" s="14"/>
      <c r="ALD337" s="14"/>
      <c r="ALE337" s="14"/>
      <c r="ALF337" s="14"/>
      <c r="ALG337" s="14"/>
      <c r="ALH337" s="14"/>
      <c r="ALI337" s="14"/>
      <c r="ALJ337" s="14"/>
      <c r="ALK337" s="14"/>
      <c r="ALL337" s="14"/>
      <c r="ALM337" s="14"/>
      <c r="ALN337" s="14"/>
      <c r="ALO337" s="14"/>
      <c r="ALP337" s="14"/>
      <c r="ALQ337" s="14"/>
      <c r="ALR337" s="14"/>
      <c r="ALS337" s="14"/>
      <c r="ALT337" s="14"/>
      <c r="ALU337" s="14"/>
      <c r="ALV337" s="14"/>
      <c r="ALW337" s="14"/>
      <c r="ALX337" s="14"/>
      <c r="ALY337" s="14"/>
      <c r="ALZ337" s="14"/>
      <c r="AMA337" s="14"/>
      <c r="AMB337" s="14"/>
      <c r="AMC337" s="14"/>
      <c r="AMD337" s="14"/>
      <c r="AME337" s="14"/>
      <c r="AMF337" s="14"/>
      <c r="AMG337" s="14"/>
      <c r="AMH337" s="14"/>
      <c r="AMI337" s="14"/>
      <c r="AMJ337" s="14"/>
      <c r="AMK337" s="14"/>
      <c r="AML337" s="14"/>
      <c r="AMM337" s="14"/>
      <c r="AMN337" s="14"/>
      <c r="AMO337" s="14"/>
      <c r="AMP337" s="14"/>
      <c r="AMQ337" s="14"/>
      <c r="AMR337" s="14"/>
      <c r="AMS337" s="14"/>
      <c r="AMT337" s="14"/>
      <c r="AMU337" s="14"/>
      <c r="AMV337" s="14"/>
      <c r="AMW337" s="14"/>
      <c r="AMX337" s="14"/>
      <c r="AMY337" s="14"/>
      <c r="AMZ337" s="14"/>
      <c r="ANA337" s="14"/>
      <c r="ANB337" s="14"/>
      <c r="ANC337" s="14"/>
      <c r="AND337" s="14"/>
      <c r="ANE337" s="14"/>
      <c r="ANF337" s="14"/>
      <c r="ANG337" s="14"/>
      <c r="ANH337" s="14"/>
      <c r="ANI337" s="14"/>
      <c r="ANJ337" s="14"/>
      <c r="ANK337" s="14"/>
      <c r="ANL337" s="14"/>
      <c r="ANM337" s="14"/>
      <c r="ANN337" s="14"/>
      <c r="ANO337" s="14"/>
      <c r="ANP337" s="14"/>
      <c r="ANQ337" s="14"/>
      <c r="ANR337" s="14"/>
      <c r="ANS337" s="14"/>
      <c r="ANT337" s="14"/>
      <c r="ANU337" s="14"/>
      <c r="ANV337" s="14"/>
      <c r="ANW337" s="14"/>
      <c r="ANX337" s="14"/>
      <c r="ANY337" s="14"/>
      <c r="ANZ337" s="14"/>
      <c r="AOA337" s="14"/>
      <c r="AOB337" s="14"/>
      <c r="AOC337" s="14"/>
      <c r="AOD337" s="14"/>
      <c r="AOE337" s="14"/>
      <c r="AOF337" s="14"/>
      <c r="AOG337" s="14"/>
      <c r="AOH337" s="14"/>
      <c r="AOI337" s="14"/>
      <c r="AOJ337" s="14"/>
      <c r="AOK337" s="14"/>
      <c r="AOL337" s="14"/>
      <c r="AOM337" s="14"/>
      <c r="AON337" s="14"/>
      <c r="AOO337" s="14"/>
      <c r="AOP337" s="14"/>
      <c r="AOQ337" s="14"/>
      <c r="AOR337" s="14"/>
      <c r="AOS337" s="14"/>
      <c r="AOT337" s="14"/>
      <c r="AOU337" s="14"/>
      <c r="AOV337" s="14"/>
      <c r="AOW337" s="14"/>
      <c r="AOX337" s="14"/>
      <c r="AOY337" s="14"/>
      <c r="AOZ337" s="14"/>
      <c r="APA337" s="14"/>
      <c r="APB337" s="14"/>
      <c r="APC337" s="14"/>
      <c r="APD337" s="14"/>
      <c r="APE337" s="14"/>
      <c r="APF337" s="14"/>
      <c r="APG337" s="14"/>
      <c r="APH337" s="14"/>
      <c r="API337" s="14"/>
      <c r="APJ337" s="14"/>
      <c r="APK337" s="14"/>
      <c r="APL337" s="14"/>
      <c r="APM337" s="14"/>
      <c r="APN337" s="14"/>
      <c r="APO337" s="14"/>
      <c r="APP337" s="14"/>
      <c r="APQ337" s="14"/>
      <c r="APR337" s="14"/>
      <c r="APS337" s="14"/>
      <c r="APT337" s="14"/>
      <c r="APU337" s="14"/>
      <c r="APV337" s="14"/>
      <c r="APW337" s="14"/>
      <c r="APX337" s="14"/>
      <c r="APY337" s="14"/>
      <c r="APZ337" s="14"/>
      <c r="AQA337" s="14"/>
      <c r="AQB337" s="14"/>
      <c r="AQC337" s="14"/>
      <c r="AQD337" s="14"/>
      <c r="AQE337" s="14"/>
      <c r="AQF337" s="14"/>
      <c r="AQG337" s="14"/>
      <c r="AQH337" s="14"/>
      <c r="AQI337" s="14"/>
      <c r="AQJ337" s="14"/>
      <c r="AQK337" s="14"/>
      <c r="AQL337" s="14"/>
      <c r="AQM337" s="14"/>
      <c r="AQN337" s="14"/>
      <c r="AQO337" s="14"/>
      <c r="AQP337" s="14"/>
      <c r="AQQ337" s="14"/>
      <c r="AQR337" s="14"/>
      <c r="AQS337" s="14"/>
      <c r="AQT337" s="14"/>
      <c r="AQU337" s="14"/>
      <c r="AQV337" s="14"/>
      <c r="AQW337" s="14"/>
      <c r="AQX337" s="14"/>
      <c r="AQY337" s="14"/>
      <c r="AQZ337" s="14"/>
      <c r="ARA337" s="14"/>
      <c r="ARB337" s="14"/>
      <c r="ARC337" s="14"/>
      <c r="ARD337" s="14"/>
      <c r="ARE337" s="14"/>
      <c r="ARF337" s="14"/>
      <c r="ARG337" s="14"/>
      <c r="ARH337" s="14"/>
      <c r="ARI337" s="14"/>
      <c r="ARJ337" s="14"/>
      <c r="ARK337" s="14"/>
      <c r="ARL337" s="14"/>
      <c r="ARM337" s="14"/>
      <c r="ARN337" s="14"/>
      <c r="ARO337" s="14"/>
      <c r="ARP337" s="14"/>
      <c r="ARQ337" s="14"/>
      <c r="ARR337" s="14"/>
      <c r="ARS337" s="14"/>
      <c r="ART337" s="14"/>
      <c r="ARU337" s="14"/>
      <c r="ARV337" s="14"/>
      <c r="ARW337" s="14"/>
      <c r="ARX337" s="14"/>
      <c r="ARY337" s="14"/>
      <c r="ARZ337" s="14"/>
      <c r="ASA337" s="14"/>
      <c r="ASB337" s="14"/>
      <c r="ASC337" s="14"/>
      <c r="ASD337" s="14"/>
      <c r="ASE337" s="14"/>
      <c r="ASF337" s="14"/>
      <c r="ASG337" s="14"/>
      <c r="ASH337" s="14"/>
      <c r="ASI337" s="14"/>
      <c r="ASJ337" s="14"/>
      <c r="ASK337" s="14"/>
      <c r="ASL337" s="14"/>
      <c r="ASM337" s="14"/>
      <c r="ASN337" s="14"/>
      <c r="ASO337" s="14"/>
      <c r="ASP337" s="14"/>
      <c r="ASQ337" s="14"/>
      <c r="ASR337" s="14"/>
      <c r="ASS337" s="14"/>
      <c r="AST337" s="14"/>
      <c r="ASU337" s="14"/>
      <c r="ASV337" s="14"/>
      <c r="ASW337" s="14"/>
      <c r="ASX337" s="14"/>
      <c r="ASY337" s="14"/>
      <c r="ASZ337" s="14"/>
      <c r="ATA337" s="14"/>
      <c r="ATB337" s="14"/>
      <c r="ATC337" s="14"/>
      <c r="ATD337" s="14"/>
    </row>
    <row r="338" spans="63:1200">
      <c r="BK338" s="14" t="str">
        <f t="shared" si="2119"/>
        <v/>
      </c>
      <c r="ABO338" s="14"/>
      <c r="ABP338" s="14"/>
      <c r="ABQ338" s="14"/>
      <c r="ABR338" s="14"/>
      <c r="ABS338" s="14"/>
      <c r="ABT338" s="14"/>
      <c r="ABU338" s="14"/>
      <c r="ABV338" s="14"/>
      <c r="ABW338" s="14"/>
      <c r="ABX338" s="14"/>
      <c r="ABY338" s="14"/>
      <c r="ABZ338" s="14"/>
      <c r="ACA338" s="14"/>
      <c r="ACB338" s="14"/>
      <c r="ACC338" s="14"/>
      <c r="ACD338" s="14"/>
      <c r="ACE338" s="14"/>
      <c r="ACF338" s="14"/>
      <c r="ACG338" s="14"/>
      <c r="ACH338" s="14"/>
      <c r="ACI338" s="14"/>
      <c r="ACJ338" s="14"/>
      <c r="ACK338" s="14"/>
      <c r="ACL338" s="14"/>
      <c r="ACM338" s="14"/>
      <c r="ACN338" s="14"/>
      <c r="ACO338" s="14"/>
      <c r="ACP338" s="14"/>
      <c r="ACQ338" s="14"/>
      <c r="ACR338" s="14"/>
      <c r="ACS338" s="14"/>
      <c r="ACT338" s="14"/>
      <c r="ACU338" s="14"/>
      <c r="ACV338" s="14"/>
      <c r="ACW338" s="14"/>
      <c r="ACX338" s="14"/>
      <c r="ACY338" s="14"/>
      <c r="ACZ338" s="14"/>
      <c r="ADA338" s="14"/>
      <c r="ADB338" s="14"/>
      <c r="ADC338" s="14"/>
      <c r="ADD338" s="14"/>
      <c r="ADE338" s="14"/>
      <c r="ADF338" s="14"/>
      <c r="ADG338" s="14"/>
      <c r="ADH338" s="14"/>
      <c r="ADI338" s="14"/>
      <c r="ADJ338" s="14"/>
      <c r="ADK338" s="14"/>
      <c r="ADL338" s="14"/>
      <c r="ADM338" s="14"/>
      <c r="ADN338" s="14"/>
      <c r="ADO338" s="14"/>
      <c r="ADP338" s="14"/>
      <c r="ADQ338" s="14"/>
      <c r="ADR338" s="14"/>
      <c r="ADS338" s="14"/>
      <c r="ADT338" s="14"/>
      <c r="ADU338" s="14"/>
      <c r="ADV338" s="14"/>
      <c r="ADW338" s="14"/>
      <c r="ADX338" s="14"/>
      <c r="ADY338" s="14"/>
      <c r="ADZ338" s="14"/>
      <c r="AEA338" s="14"/>
      <c r="AEB338" s="14"/>
      <c r="AEC338" s="14"/>
      <c r="AED338" s="14"/>
      <c r="AEE338" s="14"/>
      <c r="AEF338" s="14"/>
      <c r="AEG338" s="14"/>
      <c r="AEH338" s="14"/>
      <c r="AEI338" s="14"/>
      <c r="AEJ338" s="14"/>
      <c r="AEK338" s="14"/>
      <c r="AEL338" s="14"/>
      <c r="AEM338" s="14"/>
      <c r="AEN338" s="14"/>
      <c r="AEO338" s="14"/>
      <c r="AEP338" s="14"/>
      <c r="AEQ338" s="14"/>
      <c r="AER338" s="14"/>
      <c r="AES338" s="14"/>
      <c r="AET338" s="14"/>
      <c r="AEU338" s="14"/>
      <c r="AEV338" s="14"/>
      <c r="AEW338" s="14"/>
      <c r="AEX338" s="14"/>
      <c r="AEY338" s="14"/>
      <c r="AEZ338" s="14"/>
      <c r="AFA338" s="14"/>
      <c r="AFB338" s="14"/>
      <c r="AFC338" s="14"/>
      <c r="AFD338" s="14"/>
      <c r="AFE338" s="14"/>
      <c r="AFF338" s="14"/>
      <c r="AFG338" s="14"/>
      <c r="AFH338" s="14"/>
      <c r="AFI338" s="14"/>
      <c r="AFJ338" s="14"/>
      <c r="AFK338" s="14"/>
      <c r="AFL338" s="14"/>
      <c r="AFM338" s="14"/>
      <c r="AFN338" s="14"/>
      <c r="AFO338" s="14"/>
      <c r="AFP338" s="14"/>
      <c r="AFQ338" s="14"/>
      <c r="AFR338" s="14"/>
      <c r="AFS338" s="14"/>
      <c r="AFT338" s="14"/>
      <c r="AFU338" s="14"/>
      <c r="AFV338" s="14"/>
      <c r="AFW338" s="14"/>
      <c r="AFX338" s="14"/>
      <c r="AFY338" s="14"/>
      <c r="AFZ338" s="14"/>
      <c r="AGA338" s="14"/>
      <c r="AGB338" s="14"/>
      <c r="AGC338" s="14"/>
      <c r="AGD338" s="14"/>
      <c r="AGE338" s="14"/>
      <c r="AGF338" s="14"/>
      <c r="AGG338" s="14"/>
      <c r="AGH338" s="14"/>
      <c r="AGI338" s="14"/>
      <c r="AGJ338" s="14"/>
      <c r="AGK338" s="14"/>
      <c r="AGL338" s="14"/>
      <c r="AGM338" s="14"/>
      <c r="AGN338" s="14"/>
      <c r="AGO338" s="14"/>
      <c r="AGP338" s="14"/>
      <c r="AGQ338" s="14"/>
      <c r="AGR338" s="14"/>
      <c r="AGS338" s="14"/>
      <c r="AGT338" s="14"/>
      <c r="AGU338" s="14"/>
      <c r="AGV338" s="14"/>
      <c r="AGW338" s="14"/>
      <c r="AGX338" s="14"/>
      <c r="AGY338" s="14"/>
      <c r="AGZ338" s="14"/>
      <c r="AHA338" s="14"/>
      <c r="AHB338" s="14"/>
      <c r="AHC338" s="14"/>
      <c r="AHD338" s="14"/>
      <c r="AHE338" s="14"/>
      <c r="AHF338" s="14"/>
      <c r="AHG338" s="14"/>
      <c r="AHH338" s="14"/>
      <c r="AHI338" s="14"/>
      <c r="AHJ338" s="14"/>
      <c r="AHK338" s="14"/>
      <c r="AHL338" s="14"/>
      <c r="AHM338" s="14"/>
      <c r="AHN338" s="14"/>
      <c r="AHO338" s="14"/>
      <c r="AHP338" s="14"/>
      <c r="AHQ338" s="14"/>
      <c r="AHR338" s="14"/>
      <c r="AHS338" s="14"/>
      <c r="AHT338" s="14"/>
      <c r="AHU338" s="14"/>
      <c r="AHV338" s="14"/>
      <c r="AHW338" s="14"/>
      <c r="AHX338" s="14"/>
      <c r="AHY338" s="14"/>
      <c r="AHZ338" s="14"/>
      <c r="AIA338" s="14"/>
      <c r="AIB338" s="14"/>
      <c r="AIC338" s="14"/>
      <c r="AID338" s="14"/>
      <c r="AIE338" s="14"/>
      <c r="AIF338" s="14"/>
      <c r="AIG338" s="14"/>
      <c r="AIH338" s="14"/>
      <c r="AII338" s="14"/>
      <c r="AIJ338" s="14"/>
      <c r="AIK338" s="14"/>
      <c r="AIL338" s="14"/>
      <c r="AIM338" s="14"/>
      <c r="AIN338" s="14"/>
      <c r="AIO338" s="14"/>
      <c r="AIP338" s="14"/>
      <c r="AIQ338" s="14"/>
      <c r="AIR338" s="14"/>
      <c r="AIS338" s="14"/>
      <c r="AIT338" s="14"/>
      <c r="AIU338" s="14"/>
      <c r="AIV338" s="14"/>
      <c r="AIW338" s="14"/>
      <c r="AIX338" s="14"/>
      <c r="AIY338" s="14"/>
      <c r="AIZ338" s="14"/>
      <c r="AJA338" s="14"/>
      <c r="AJB338" s="14"/>
      <c r="AJC338" s="14"/>
      <c r="AJD338" s="14"/>
      <c r="AJE338" s="14"/>
      <c r="AJF338" s="14"/>
      <c r="AJG338" s="14"/>
      <c r="AJH338" s="14"/>
      <c r="AJI338" s="14"/>
      <c r="AJJ338" s="14"/>
      <c r="AJK338" s="14"/>
      <c r="AJL338" s="14"/>
      <c r="AJM338" s="14"/>
      <c r="AJN338" s="14"/>
      <c r="AJO338" s="14"/>
      <c r="AJP338" s="14"/>
      <c r="AJQ338" s="14"/>
      <c r="AJR338" s="14"/>
      <c r="AJS338" s="14"/>
      <c r="AJT338" s="14"/>
      <c r="AJU338" s="14"/>
      <c r="AJV338" s="14"/>
      <c r="AJW338" s="14"/>
      <c r="AJX338" s="14"/>
      <c r="AJY338" s="14"/>
      <c r="AJZ338" s="14"/>
      <c r="AKA338" s="14"/>
      <c r="AKB338" s="14"/>
      <c r="AKC338" s="14"/>
      <c r="AKD338" s="14"/>
      <c r="AKE338" s="14"/>
      <c r="AKF338" s="14"/>
      <c r="AKG338" s="14"/>
      <c r="AKH338" s="14"/>
      <c r="AKI338" s="14"/>
      <c r="AKJ338" s="14"/>
      <c r="AKK338" s="14"/>
      <c r="AKL338" s="14"/>
      <c r="AKM338" s="14"/>
      <c r="AKN338" s="14"/>
      <c r="AKO338" s="14"/>
      <c r="AKP338" s="14"/>
      <c r="AKQ338" s="14"/>
      <c r="AKR338" s="14"/>
      <c r="AKS338" s="14"/>
      <c r="AKT338" s="14"/>
      <c r="AKU338" s="14"/>
      <c r="AKV338" s="14"/>
      <c r="AKW338" s="14"/>
      <c r="AKX338" s="14"/>
      <c r="AKY338" s="14"/>
      <c r="AKZ338" s="14"/>
      <c r="ALA338" s="14"/>
      <c r="ALB338" s="14"/>
      <c r="ALC338" s="14"/>
      <c r="ALD338" s="14"/>
      <c r="ALE338" s="14"/>
      <c r="ALF338" s="14"/>
      <c r="ALG338" s="14"/>
      <c r="ALH338" s="14"/>
      <c r="ALI338" s="14"/>
      <c r="ALJ338" s="14"/>
      <c r="ALK338" s="14"/>
      <c r="ALL338" s="14"/>
      <c r="ALM338" s="14"/>
      <c r="ALN338" s="14"/>
      <c r="ALO338" s="14"/>
      <c r="ALP338" s="14"/>
      <c r="ALQ338" s="14"/>
      <c r="ALR338" s="14"/>
      <c r="ALS338" s="14"/>
      <c r="ALT338" s="14"/>
      <c r="ALU338" s="14"/>
      <c r="ALV338" s="14"/>
      <c r="ALW338" s="14"/>
      <c r="ALX338" s="14"/>
      <c r="ALY338" s="14"/>
      <c r="ALZ338" s="14"/>
      <c r="AMA338" s="14"/>
      <c r="AMB338" s="14"/>
      <c r="AMC338" s="14"/>
      <c r="AMD338" s="14"/>
      <c r="AME338" s="14"/>
      <c r="AMF338" s="14"/>
      <c r="AMG338" s="14"/>
      <c r="AMH338" s="14"/>
      <c r="AMI338" s="14"/>
      <c r="AMJ338" s="14"/>
      <c r="AMK338" s="14"/>
      <c r="AML338" s="14"/>
      <c r="AMM338" s="14"/>
      <c r="AMN338" s="14"/>
      <c r="AMO338" s="14"/>
      <c r="AMP338" s="14"/>
      <c r="AMQ338" s="14"/>
      <c r="AMR338" s="14"/>
      <c r="AMS338" s="14"/>
      <c r="AMT338" s="14"/>
      <c r="AMU338" s="14"/>
      <c r="AMV338" s="14"/>
      <c r="AMW338" s="14"/>
      <c r="AMX338" s="14"/>
      <c r="AMY338" s="14"/>
      <c r="AMZ338" s="14"/>
      <c r="ANA338" s="14"/>
      <c r="ANB338" s="14"/>
      <c r="ANC338" s="14"/>
      <c r="AND338" s="14"/>
      <c r="ANE338" s="14"/>
      <c r="ANF338" s="14"/>
      <c r="ANG338" s="14"/>
      <c r="ANH338" s="14"/>
      <c r="ANI338" s="14"/>
      <c r="ANJ338" s="14"/>
      <c r="ANK338" s="14"/>
      <c r="ANL338" s="14"/>
      <c r="ANM338" s="14"/>
      <c r="ANN338" s="14"/>
      <c r="ANO338" s="14"/>
      <c r="ANP338" s="14"/>
      <c r="ANQ338" s="14"/>
      <c r="ANR338" s="14"/>
      <c r="ANS338" s="14"/>
      <c r="ANT338" s="14"/>
      <c r="ANU338" s="14"/>
      <c r="ANV338" s="14"/>
      <c r="ANW338" s="14"/>
      <c r="ANX338" s="14"/>
      <c r="ANY338" s="14"/>
      <c r="ANZ338" s="14"/>
      <c r="AOA338" s="14"/>
      <c r="AOB338" s="14"/>
      <c r="AOC338" s="14"/>
      <c r="AOD338" s="14"/>
      <c r="AOE338" s="14"/>
      <c r="AOF338" s="14"/>
      <c r="AOG338" s="14"/>
      <c r="AOH338" s="14"/>
      <c r="AOI338" s="14"/>
      <c r="AOJ338" s="14"/>
      <c r="AOK338" s="14"/>
      <c r="AOL338" s="14"/>
      <c r="AOM338" s="14"/>
      <c r="AON338" s="14"/>
      <c r="AOO338" s="14"/>
      <c r="AOP338" s="14"/>
      <c r="AOQ338" s="14"/>
      <c r="AOR338" s="14"/>
      <c r="AOS338" s="14"/>
      <c r="AOT338" s="14"/>
      <c r="AOU338" s="14"/>
      <c r="AOV338" s="14"/>
      <c r="AOW338" s="14"/>
      <c r="AOX338" s="14"/>
      <c r="AOY338" s="14"/>
      <c r="AOZ338" s="14"/>
      <c r="APA338" s="14"/>
      <c r="APB338" s="14"/>
      <c r="APC338" s="14"/>
      <c r="APD338" s="14"/>
      <c r="APE338" s="14"/>
      <c r="APF338" s="14"/>
      <c r="APG338" s="14"/>
      <c r="APH338" s="14"/>
      <c r="API338" s="14"/>
      <c r="APJ338" s="14"/>
      <c r="APK338" s="14"/>
      <c r="APL338" s="14"/>
      <c r="APM338" s="14"/>
      <c r="APN338" s="14"/>
      <c r="APO338" s="14"/>
      <c r="APP338" s="14"/>
      <c r="APQ338" s="14"/>
      <c r="APR338" s="14"/>
      <c r="APS338" s="14"/>
      <c r="APT338" s="14"/>
      <c r="APU338" s="14"/>
      <c r="APV338" s="14"/>
      <c r="APW338" s="14"/>
      <c r="APX338" s="14"/>
      <c r="APY338" s="14"/>
      <c r="APZ338" s="14"/>
      <c r="AQA338" s="14"/>
      <c r="AQB338" s="14"/>
      <c r="AQC338" s="14"/>
      <c r="AQD338" s="14"/>
      <c r="AQE338" s="14"/>
      <c r="AQF338" s="14"/>
      <c r="AQG338" s="14"/>
      <c r="AQH338" s="14"/>
      <c r="AQI338" s="14"/>
      <c r="AQJ338" s="14"/>
      <c r="AQK338" s="14"/>
      <c r="AQL338" s="14"/>
      <c r="AQM338" s="14"/>
      <c r="AQN338" s="14"/>
      <c r="AQO338" s="14"/>
      <c r="AQP338" s="14"/>
      <c r="AQQ338" s="14"/>
      <c r="AQR338" s="14"/>
      <c r="AQS338" s="14"/>
      <c r="AQT338" s="14"/>
      <c r="AQU338" s="14"/>
      <c r="AQV338" s="14"/>
      <c r="AQW338" s="14"/>
      <c r="AQX338" s="14"/>
      <c r="AQY338" s="14"/>
      <c r="AQZ338" s="14"/>
      <c r="ARA338" s="14"/>
      <c r="ARB338" s="14"/>
      <c r="ARC338" s="14"/>
      <c r="ARD338" s="14"/>
      <c r="ARE338" s="14"/>
      <c r="ARF338" s="14"/>
      <c r="ARG338" s="14"/>
      <c r="ARH338" s="14"/>
      <c r="ARI338" s="14"/>
      <c r="ARJ338" s="14"/>
      <c r="ARK338" s="14"/>
      <c r="ARL338" s="14"/>
      <c r="ARM338" s="14"/>
      <c r="ARN338" s="14"/>
      <c r="ARO338" s="14"/>
      <c r="ARP338" s="14"/>
      <c r="ARQ338" s="14"/>
      <c r="ARR338" s="14"/>
      <c r="ARS338" s="14"/>
      <c r="ART338" s="14"/>
      <c r="ARU338" s="14"/>
      <c r="ARV338" s="14"/>
      <c r="ARW338" s="14"/>
      <c r="ARX338" s="14"/>
      <c r="ARY338" s="14"/>
      <c r="ARZ338" s="14"/>
      <c r="ASA338" s="14"/>
      <c r="ASB338" s="14"/>
      <c r="ASC338" s="14"/>
      <c r="ASD338" s="14"/>
      <c r="ASE338" s="14"/>
      <c r="ASF338" s="14"/>
      <c r="ASG338" s="14"/>
      <c r="ASH338" s="14"/>
      <c r="ASI338" s="14"/>
      <c r="ASJ338" s="14"/>
      <c r="ASK338" s="14"/>
      <c r="ASL338" s="14"/>
      <c r="ASM338" s="14"/>
      <c r="ASN338" s="14"/>
      <c r="ASO338" s="14"/>
      <c r="ASP338" s="14"/>
      <c r="ASQ338" s="14"/>
      <c r="ASR338" s="14"/>
      <c r="ASS338" s="14"/>
      <c r="AST338" s="14"/>
      <c r="ASU338" s="14"/>
      <c r="ASV338" s="14"/>
      <c r="ASW338" s="14"/>
      <c r="ASX338" s="14"/>
      <c r="ASY338" s="14"/>
      <c r="ASZ338" s="14"/>
      <c r="ATA338" s="14"/>
      <c r="ATB338" s="14"/>
      <c r="ATC338" s="14"/>
      <c r="ATD338" s="14"/>
    </row>
    <row r="339" spans="63:1200">
      <c r="BK339" s="14" t="str">
        <f t="shared" si="2119"/>
        <v/>
      </c>
      <c r="ABO339" s="14"/>
      <c r="ABP339" s="14"/>
      <c r="ABQ339" s="14"/>
      <c r="ABR339" s="14"/>
      <c r="ABS339" s="14"/>
      <c r="ABT339" s="14"/>
      <c r="ABU339" s="14"/>
      <c r="ABV339" s="14"/>
      <c r="ABW339" s="14"/>
      <c r="ABX339" s="14"/>
      <c r="ABY339" s="14"/>
      <c r="ABZ339" s="14"/>
      <c r="ACA339" s="14"/>
      <c r="ACB339" s="14"/>
      <c r="ACC339" s="14"/>
      <c r="ACD339" s="14"/>
      <c r="ACE339" s="14"/>
      <c r="ACF339" s="14"/>
      <c r="ACG339" s="14"/>
      <c r="ACH339" s="14"/>
      <c r="ACI339" s="14"/>
      <c r="ACJ339" s="14"/>
      <c r="ACK339" s="14"/>
      <c r="ACL339" s="14"/>
      <c r="ACM339" s="14"/>
      <c r="ACN339" s="14"/>
      <c r="ACO339" s="14"/>
      <c r="ACP339" s="14"/>
      <c r="ACQ339" s="14"/>
      <c r="ACR339" s="14"/>
      <c r="ACS339" s="14"/>
      <c r="ACT339" s="14"/>
      <c r="ACU339" s="14"/>
      <c r="ACV339" s="14"/>
      <c r="ACW339" s="14"/>
      <c r="ACX339" s="14"/>
      <c r="ACY339" s="14"/>
      <c r="ACZ339" s="14"/>
      <c r="ADA339" s="14"/>
      <c r="ADB339" s="14"/>
      <c r="ADC339" s="14"/>
      <c r="ADD339" s="14"/>
      <c r="ADE339" s="14"/>
      <c r="ADF339" s="14"/>
      <c r="ADG339" s="14"/>
      <c r="ADH339" s="14"/>
      <c r="ADI339" s="14"/>
      <c r="ADJ339" s="14"/>
      <c r="ADK339" s="14"/>
      <c r="ADL339" s="14"/>
      <c r="ADM339" s="14"/>
      <c r="ADN339" s="14"/>
      <c r="ADO339" s="14"/>
      <c r="ADP339" s="14"/>
      <c r="ADQ339" s="14"/>
      <c r="ADR339" s="14"/>
      <c r="ADS339" s="14"/>
      <c r="ADT339" s="14"/>
      <c r="ADU339" s="14"/>
      <c r="ADV339" s="14"/>
      <c r="ADW339" s="14"/>
      <c r="ADX339" s="14"/>
      <c r="ADY339" s="14"/>
      <c r="ADZ339" s="14"/>
      <c r="AEA339" s="14"/>
      <c r="AEB339" s="14"/>
      <c r="AEC339" s="14"/>
      <c r="AED339" s="14"/>
      <c r="AEE339" s="14"/>
      <c r="AEF339" s="14"/>
      <c r="AEG339" s="14"/>
      <c r="AEH339" s="14"/>
      <c r="AEI339" s="14"/>
      <c r="AEJ339" s="14"/>
      <c r="AEK339" s="14"/>
      <c r="AEL339" s="14"/>
      <c r="AEM339" s="14"/>
      <c r="AEN339" s="14"/>
      <c r="AEO339" s="14"/>
      <c r="AEP339" s="14"/>
      <c r="AEQ339" s="14"/>
      <c r="AER339" s="14"/>
      <c r="AES339" s="14"/>
      <c r="AET339" s="14"/>
      <c r="AEU339" s="14"/>
      <c r="AEV339" s="14"/>
      <c r="AEW339" s="14"/>
      <c r="AEX339" s="14"/>
      <c r="AEY339" s="14"/>
      <c r="AEZ339" s="14"/>
      <c r="AFA339" s="14"/>
      <c r="AFB339" s="14"/>
      <c r="AFC339" s="14"/>
      <c r="AFD339" s="14"/>
      <c r="AFE339" s="14"/>
      <c r="AFF339" s="14"/>
      <c r="AFG339" s="14"/>
      <c r="AFH339" s="14"/>
      <c r="AFI339" s="14"/>
      <c r="AFJ339" s="14"/>
      <c r="AFK339" s="14"/>
      <c r="AFL339" s="14"/>
      <c r="AFM339" s="14"/>
      <c r="AFN339" s="14"/>
      <c r="AFO339" s="14"/>
      <c r="AFP339" s="14"/>
      <c r="AFQ339" s="14"/>
      <c r="AFR339" s="14"/>
      <c r="AFS339" s="14"/>
      <c r="AFT339" s="14"/>
      <c r="AFU339" s="14"/>
      <c r="AFV339" s="14"/>
      <c r="AFW339" s="14"/>
      <c r="AFX339" s="14"/>
      <c r="AFY339" s="14"/>
      <c r="AFZ339" s="14"/>
      <c r="AGA339" s="14"/>
      <c r="AGB339" s="14"/>
      <c r="AGC339" s="14"/>
      <c r="AGD339" s="14"/>
      <c r="AGE339" s="14"/>
      <c r="AGF339" s="14"/>
      <c r="AGG339" s="14"/>
      <c r="AGH339" s="14"/>
      <c r="AGI339" s="14"/>
      <c r="AGJ339" s="14"/>
      <c r="AGK339" s="14"/>
      <c r="AGL339" s="14"/>
      <c r="AGM339" s="14"/>
      <c r="AGN339" s="14"/>
      <c r="AGO339" s="14"/>
      <c r="AGP339" s="14"/>
      <c r="AGQ339" s="14"/>
      <c r="AGR339" s="14"/>
      <c r="AGS339" s="14"/>
      <c r="AGT339" s="14"/>
      <c r="AGU339" s="14"/>
      <c r="AGV339" s="14"/>
      <c r="AGW339" s="14"/>
      <c r="AGX339" s="14"/>
      <c r="AGY339" s="14"/>
      <c r="AGZ339" s="14"/>
      <c r="AHA339" s="14"/>
      <c r="AHB339" s="14"/>
      <c r="AHC339" s="14"/>
      <c r="AHD339" s="14"/>
      <c r="AHE339" s="14"/>
      <c r="AHF339" s="14"/>
      <c r="AHG339" s="14"/>
      <c r="AHH339" s="14"/>
      <c r="AHI339" s="14"/>
      <c r="AHJ339" s="14"/>
      <c r="AHK339" s="14"/>
      <c r="AHL339" s="14"/>
      <c r="AHM339" s="14"/>
      <c r="AHN339" s="14"/>
      <c r="AHO339" s="14"/>
      <c r="AHP339" s="14"/>
      <c r="AHQ339" s="14"/>
      <c r="AHR339" s="14"/>
      <c r="AHS339" s="14"/>
      <c r="AHT339" s="14"/>
      <c r="AHU339" s="14"/>
      <c r="AHV339" s="14"/>
      <c r="AHW339" s="14"/>
      <c r="AHX339" s="14"/>
      <c r="AHY339" s="14"/>
      <c r="AHZ339" s="14"/>
      <c r="AIA339" s="14"/>
      <c r="AIB339" s="14"/>
      <c r="AIC339" s="14"/>
      <c r="AID339" s="14"/>
      <c r="AIE339" s="14"/>
      <c r="AIF339" s="14"/>
      <c r="AIG339" s="14"/>
      <c r="AIH339" s="14"/>
      <c r="AII339" s="14"/>
      <c r="AIJ339" s="14"/>
      <c r="AIK339" s="14"/>
      <c r="AIL339" s="14"/>
      <c r="AIM339" s="14"/>
      <c r="AIN339" s="14"/>
      <c r="AIO339" s="14"/>
      <c r="AIP339" s="14"/>
      <c r="AIQ339" s="14"/>
      <c r="AIR339" s="14"/>
      <c r="AIS339" s="14"/>
      <c r="AIT339" s="14"/>
      <c r="AIU339" s="14"/>
      <c r="AIV339" s="14"/>
      <c r="AIW339" s="14"/>
      <c r="AIX339" s="14"/>
      <c r="AIY339" s="14"/>
      <c r="AIZ339" s="14"/>
      <c r="AJA339" s="14"/>
      <c r="AJB339" s="14"/>
      <c r="AJC339" s="14"/>
      <c r="AJD339" s="14"/>
      <c r="AJE339" s="14"/>
      <c r="AJF339" s="14"/>
      <c r="AJG339" s="14"/>
      <c r="AJH339" s="14"/>
      <c r="AJI339" s="14"/>
      <c r="AJJ339" s="14"/>
      <c r="AJK339" s="14"/>
      <c r="AJL339" s="14"/>
      <c r="AJM339" s="14"/>
      <c r="AJN339" s="14"/>
      <c r="AJO339" s="14"/>
      <c r="AJP339" s="14"/>
      <c r="AJQ339" s="14"/>
      <c r="AJR339" s="14"/>
      <c r="AJS339" s="14"/>
      <c r="AJT339" s="14"/>
      <c r="AJU339" s="14"/>
      <c r="AJV339" s="14"/>
      <c r="AJW339" s="14"/>
      <c r="AJX339" s="14"/>
      <c r="AJY339" s="14"/>
      <c r="AJZ339" s="14"/>
      <c r="AKA339" s="14"/>
      <c r="AKB339" s="14"/>
      <c r="AKC339" s="14"/>
      <c r="AKD339" s="14"/>
      <c r="AKE339" s="14"/>
      <c r="AKF339" s="14"/>
      <c r="AKG339" s="14"/>
      <c r="AKH339" s="14"/>
      <c r="AKI339" s="14"/>
      <c r="AKJ339" s="14"/>
      <c r="AKK339" s="14"/>
      <c r="AKL339" s="14"/>
      <c r="AKM339" s="14"/>
      <c r="AKN339" s="14"/>
      <c r="AKO339" s="14"/>
      <c r="AKP339" s="14"/>
      <c r="AKQ339" s="14"/>
      <c r="AKR339" s="14"/>
      <c r="AKS339" s="14"/>
      <c r="AKT339" s="14"/>
      <c r="AKU339" s="14"/>
      <c r="AKV339" s="14"/>
      <c r="AKW339" s="14"/>
      <c r="AKX339" s="14"/>
      <c r="AKY339" s="14"/>
      <c r="AKZ339" s="14"/>
      <c r="ALA339" s="14"/>
      <c r="ALB339" s="14"/>
      <c r="ALC339" s="14"/>
      <c r="ALD339" s="14"/>
      <c r="ALE339" s="14"/>
      <c r="ALF339" s="14"/>
      <c r="ALG339" s="14"/>
      <c r="ALH339" s="14"/>
      <c r="ALI339" s="14"/>
      <c r="ALJ339" s="14"/>
      <c r="ALK339" s="14"/>
      <c r="ALL339" s="14"/>
      <c r="ALM339" s="14"/>
      <c r="ALN339" s="14"/>
      <c r="ALO339" s="14"/>
      <c r="ALP339" s="14"/>
      <c r="ALQ339" s="14"/>
      <c r="ALR339" s="14"/>
      <c r="ALS339" s="14"/>
      <c r="ALT339" s="14"/>
      <c r="ALU339" s="14"/>
      <c r="ALV339" s="14"/>
      <c r="ALW339" s="14"/>
      <c r="ALX339" s="14"/>
      <c r="ALY339" s="14"/>
      <c r="ALZ339" s="14"/>
      <c r="AMA339" s="14"/>
      <c r="AMB339" s="14"/>
      <c r="AMC339" s="14"/>
      <c r="AMD339" s="14"/>
      <c r="AME339" s="14"/>
      <c r="AMF339" s="14"/>
      <c r="AMG339" s="14"/>
      <c r="AMH339" s="14"/>
      <c r="AMI339" s="14"/>
      <c r="AMJ339" s="14"/>
      <c r="AMK339" s="14"/>
      <c r="AML339" s="14"/>
      <c r="AMM339" s="14"/>
      <c r="AMN339" s="14"/>
      <c r="AMO339" s="14"/>
      <c r="AMP339" s="14"/>
      <c r="AMQ339" s="14"/>
      <c r="AMR339" s="14"/>
      <c r="AMS339" s="14"/>
      <c r="AMT339" s="14"/>
      <c r="AMU339" s="14"/>
      <c r="AMV339" s="14"/>
      <c r="AMW339" s="14"/>
      <c r="AMX339" s="14"/>
      <c r="AMY339" s="14"/>
      <c r="AMZ339" s="14"/>
      <c r="ANA339" s="14"/>
      <c r="ANB339" s="14"/>
      <c r="ANC339" s="14"/>
      <c r="AND339" s="14"/>
      <c r="ANE339" s="14"/>
      <c r="ANF339" s="14"/>
      <c r="ANG339" s="14"/>
      <c r="ANH339" s="14"/>
      <c r="ANI339" s="14"/>
      <c r="ANJ339" s="14"/>
      <c r="ANK339" s="14"/>
      <c r="ANL339" s="14"/>
      <c r="ANM339" s="14"/>
      <c r="ANN339" s="14"/>
      <c r="ANO339" s="14"/>
      <c r="ANP339" s="14"/>
      <c r="ANQ339" s="14"/>
      <c r="ANR339" s="14"/>
      <c r="ANS339" s="14"/>
      <c r="ANT339" s="14"/>
      <c r="ANU339" s="14"/>
      <c r="ANV339" s="14"/>
      <c r="ANW339" s="14"/>
      <c r="ANX339" s="14"/>
      <c r="ANY339" s="14"/>
      <c r="ANZ339" s="14"/>
      <c r="AOA339" s="14"/>
      <c r="AOB339" s="14"/>
      <c r="AOC339" s="14"/>
      <c r="AOD339" s="14"/>
      <c r="AOE339" s="14"/>
      <c r="AOF339" s="14"/>
      <c r="AOG339" s="14"/>
      <c r="AOH339" s="14"/>
      <c r="AOI339" s="14"/>
      <c r="AOJ339" s="14"/>
      <c r="AOK339" s="14"/>
      <c r="AOL339" s="14"/>
      <c r="AOM339" s="14"/>
      <c r="AON339" s="14"/>
      <c r="AOO339" s="14"/>
      <c r="AOP339" s="14"/>
      <c r="AOQ339" s="14"/>
      <c r="AOR339" s="14"/>
      <c r="AOS339" s="14"/>
      <c r="AOT339" s="14"/>
      <c r="AOU339" s="14"/>
      <c r="AOV339" s="14"/>
      <c r="AOW339" s="14"/>
      <c r="AOX339" s="14"/>
      <c r="AOY339" s="14"/>
      <c r="AOZ339" s="14"/>
      <c r="APA339" s="14"/>
      <c r="APB339" s="14"/>
      <c r="APC339" s="14"/>
      <c r="APD339" s="14"/>
      <c r="APE339" s="14"/>
      <c r="APF339" s="14"/>
      <c r="APG339" s="14"/>
      <c r="APH339" s="14"/>
      <c r="API339" s="14"/>
      <c r="APJ339" s="14"/>
      <c r="APK339" s="14"/>
      <c r="APL339" s="14"/>
      <c r="APM339" s="14"/>
      <c r="APN339" s="14"/>
      <c r="APO339" s="14"/>
      <c r="APP339" s="14"/>
      <c r="APQ339" s="14"/>
      <c r="APR339" s="14"/>
      <c r="APS339" s="14"/>
      <c r="APT339" s="14"/>
      <c r="APU339" s="14"/>
      <c r="APV339" s="14"/>
      <c r="APW339" s="14"/>
      <c r="APX339" s="14"/>
      <c r="APY339" s="14"/>
      <c r="APZ339" s="14"/>
      <c r="AQA339" s="14"/>
      <c r="AQB339" s="14"/>
      <c r="AQC339" s="14"/>
      <c r="AQD339" s="14"/>
      <c r="AQE339" s="14"/>
      <c r="AQF339" s="14"/>
      <c r="AQG339" s="14"/>
      <c r="AQH339" s="14"/>
      <c r="AQI339" s="14"/>
      <c r="AQJ339" s="14"/>
      <c r="AQK339" s="14"/>
      <c r="AQL339" s="14"/>
      <c r="AQM339" s="14"/>
      <c r="AQN339" s="14"/>
      <c r="AQO339" s="14"/>
      <c r="AQP339" s="14"/>
      <c r="AQQ339" s="14"/>
      <c r="AQR339" s="14"/>
      <c r="AQS339" s="14"/>
      <c r="AQT339" s="14"/>
      <c r="AQU339" s="14"/>
      <c r="AQV339" s="14"/>
      <c r="AQW339" s="14"/>
      <c r="AQX339" s="14"/>
      <c r="AQY339" s="14"/>
      <c r="AQZ339" s="14"/>
      <c r="ARA339" s="14"/>
      <c r="ARB339" s="14"/>
      <c r="ARC339" s="14"/>
      <c r="ARD339" s="14"/>
      <c r="ARE339" s="14"/>
      <c r="ARF339" s="14"/>
      <c r="ARG339" s="14"/>
      <c r="ARH339" s="14"/>
      <c r="ARI339" s="14"/>
      <c r="ARJ339" s="14"/>
      <c r="ARK339" s="14"/>
      <c r="ARL339" s="14"/>
      <c r="ARM339" s="14"/>
      <c r="ARN339" s="14"/>
      <c r="ARO339" s="14"/>
      <c r="ARP339" s="14"/>
      <c r="ARQ339" s="14"/>
      <c r="ARR339" s="14"/>
      <c r="ARS339" s="14"/>
      <c r="ART339" s="14"/>
      <c r="ARU339" s="14"/>
      <c r="ARV339" s="14"/>
      <c r="ARW339" s="14"/>
      <c r="ARX339" s="14"/>
      <c r="ARY339" s="14"/>
      <c r="ARZ339" s="14"/>
      <c r="ASA339" s="14"/>
      <c r="ASB339" s="14"/>
      <c r="ASC339" s="14"/>
      <c r="ASD339" s="14"/>
      <c r="ASE339" s="14"/>
      <c r="ASF339" s="14"/>
      <c r="ASG339" s="14"/>
      <c r="ASH339" s="14"/>
      <c r="ASI339" s="14"/>
      <c r="ASJ339" s="14"/>
      <c r="ASK339" s="14"/>
      <c r="ASL339" s="14"/>
      <c r="ASM339" s="14"/>
      <c r="ASN339" s="14"/>
      <c r="ASO339" s="14"/>
      <c r="ASP339" s="14"/>
      <c r="ASQ339" s="14"/>
      <c r="ASR339" s="14"/>
      <c r="ASS339" s="14"/>
      <c r="AST339" s="14"/>
      <c r="ASU339" s="14"/>
      <c r="ASV339" s="14"/>
      <c r="ASW339" s="14"/>
      <c r="ASX339" s="14"/>
      <c r="ASY339" s="14"/>
      <c r="ASZ339" s="14"/>
      <c r="ATA339" s="14"/>
      <c r="ATB339" s="14"/>
      <c r="ATC339" s="14"/>
      <c r="ATD339" s="14"/>
    </row>
    <row r="340" spans="63:1200">
      <c r="BK340" s="14" t="str">
        <f t="shared" si="2119"/>
        <v/>
      </c>
      <c r="ABO340" s="14"/>
      <c r="ABP340" s="14"/>
      <c r="ABQ340" s="14"/>
      <c r="ABR340" s="14"/>
      <c r="ABS340" s="14"/>
      <c r="ABT340" s="14"/>
      <c r="ABU340" s="14"/>
      <c r="ABV340" s="14"/>
      <c r="ABW340" s="14"/>
      <c r="ABX340" s="14"/>
      <c r="ABY340" s="14"/>
      <c r="ABZ340" s="14"/>
      <c r="ACA340" s="14"/>
      <c r="ACB340" s="14"/>
      <c r="ACC340" s="14"/>
      <c r="ACD340" s="14"/>
      <c r="ACE340" s="14"/>
      <c r="ACF340" s="14"/>
      <c r="ACG340" s="14"/>
      <c r="ACH340" s="14"/>
      <c r="ACI340" s="14"/>
      <c r="ACJ340" s="14"/>
      <c r="ACK340" s="14"/>
      <c r="ACL340" s="14"/>
      <c r="ACM340" s="14"/>
      <c r="ACN340" s="14"/>
      <c r="ACO340" s="14"/>
      <c r="ACP340" s="14"/>
      <c r="ACQ340" s="14"/>
      <c r="ACR340" s="14"/>
      <c r="ACS340" s="14"/>
      <c r="ACT340" s="14"/>
      <c r="ACU340" s="14"/>
      <c r="ACV340" s="14"/>
      <c r="ACW340" s="14"/>
      <c r="ACX340" s="14"/>
      <c r="ACY340" s="14"/>
      <c r="ACZ340" s="14"/>
      <c r="ADA340" s="14"/>
      <c r="ADB340" s="14"/>
      <c r="ADC340" s="14"/>
      <c r="ADD340" s="14"/>
      <c r="ADE340" s="14"/>
      <c r="ADF340" s="14"/>
      <c r="ADG340" s="14"/>
      <c r="ADH340" s="14"/>
      <c r="ADI340" s="14"/>
      <c r="ADJ340" s="14"/>
      <c r="ADK340" s="14"/>
      <c r="ADL340" s="14"/>
      <c r="ADM340" s="14"/>
      <c r="ADN340" s="14"/>
      <c r="ADO340" s="14"/>
      <c r="ADP340" s="14"/>
      <c r="ADQ340" s="14"/>
      <c r="ADR340" s="14"/>
      <c r="ADS340" s="14"/>
      <c r="ADT340" s="14"/>
      <c r="ADU340" s="14"/>
      <c r="ADV340" s="14"/>
      <c r="ADW340" s="14"/>
      <c r="ADX340" s="14"/>
      <c r="ADY340" s="14"/>
      <c r="ADZ340" s="14"/>
      <c r="AEA340" s="14"/>
      <c r="AEB340" s="14"/>
      <c r="AEC340" s="14"/>
      <c r="AED340" s="14"/>
      <c r="AEE340" s="14"/>
      <c r="AEF340" s="14"/>
      <c r="AEG340" s="14"/>
      <c r="AEH340" s="14"/>
      <c r="AEI340" s="14"/>
      <c r="AEJ340" s="14"/>
      <c r="AEK340" s="14"/>
      <c r="AEL340" s="14"/>
      <c r="AEM340" s="14"/>
      <c r="AEN340" s="14"/>
      <c r="AEO340" s="14"/>
      <c r="AEP340" s="14"/>
      <c r="AEQ340" s="14"/>
      <c r="AER340" s="14"/>
      <c r="AES340" s="14"/>
      <c r="AET340" s="14"/>
      <c r="AEU340" s="14"/>
      <c r="AEV340" s="14"/>
      <c r="AEW340" s="14"/>
      <c r="AEX340" s="14"/>
      <c r="AEY340" s="14"/>
      <c r="AEZ340" s="14"/>
      <c r="AFA340" s="14"/>
      <c r="AFB340" s="14"/>
      <c r="AFC340" s="14"/>
      <c r="AFD340" s="14"/>
      <c r="AFE340" s="14"/>
      <c r="AFF340" s="14"/>
      <c r="AFG340" s="14"/>
      <c r="AFH340" s="14"/>
      <c r="AFI340" s="14"/>
      <c r="AFJ340" s="14"/>
      <c r="AFK340" s="14"/>
      <c r="AFL340" s="14"/>
      <c r="AFM340" s="14"/>
      <c r="AFN340" s="14"/>
      <c r="AFO340" s="14"/>
      <c r="AFP340" s="14"/>
      <c r="AFQ340" s="14"/>
      <c r="AFR340" s="14"/>
      <c r="AFS340" s="14"/>
      <c r="AFT340" s="14"/>
      <c r="AFU340" s="14"/>
      <c r="AFV340" s="14"/>
      <c r="AFW340" s="14"/>
      <c r="AFX340" s="14"/>
      <c r="AFY340" s="14"/>
      <c r="AFZ340" s="14"/>
      <c r="AGA340" s="14"/>
      <c r="AGB340" s="14"/>
      <c r="AGC340" s="14"/>
      <c r="AGD340" s="14"/>
      <c r="AGE340" s="14"/>
      <c r="AGF340" s="14"/>
      <c r="AGG340" s="14"/>
      <c r="AGH340" s="14"/>
      <c r="AGI340" s="14"/>
      <c r="AGJ340" s="14"/>
      <c r="AGK340" s="14"/>
      <c r="AGL340" s="14"/>
      <c r="AGM340" s="14"/>
      <c r="AGN340" s="14"/>
      <c r="AGO340" s="14"/>
      <c r="AGP340" s="14"/>
      <c r="AGQ340" s="14"/>
      <c r="AGR340" s="14"/>
      <c r="AGS340" s="14"/>
      <c r="AGT340" s="14"/>
      <c r="AGU340" s="14"/>
      <c r="AGV340" s="14"/>
      <c r="AGW340" s="14"/>
      <c r="AGX340" s="14"/>
      <c r="AGY340" s="14"/>
      <c r="AGZ340" s="14"/>
      <c r="AHA340" s="14"/>
      <c r="AHB340" s="14"/>
      <c r="AHC340" s="14"/>
      <c r="AHD340" s="14"/>
      <c r="AHE340" s="14"/>
      <c r="AHF340" s="14"/>
      <c r="AHG340" s="14"/>
      <c r="AHH340" s="14"/>
      <c r="AHI340" s="14"/>
      <c r="AHJ340" s="14"/>
      <c r="AHK340" s="14"/>
      <c r="AHL340" s="14"/>
      <c r="AHM340" s="14"/>
      <c r="AHN340" s="14"/>
      <c r="AHO340" s="14"/>
      <c r="AHP340" s="14"/>
      <c r="AHQ340" s="14"/>
      <c r="AHR340" s="14"/>
      <c r="AHS340" s="14"/>
      <c r="AHT340" s="14"/>
      <c r="AHU340" s="14"/>
      <c r="AHV340" s="14"/>
      <c r="AHW340" s="14"/>
      <c r="AHX340" s="14"/>
      <c r="AHY340" s="14"/>
      <c r="AHZ340" s="14"/>
      <c r="AIA340" s="14"/>
      <c r="AIB340" s="14"/>
      <c r="AIC340" s="14"/>
      <c r="AID340" s="14"/>
      <c r="AIE340" s="14"/>
      <c r="AIF340" s="14"/>
      <c r="AIG340" s="14"/>
      <c r="AIH340" s="14"/>
      <c r="AII340" s="14"/>
      <c r="AIJ340" s="14"/>
      <c r="AIK340" s="14"/>
      <c r="AIL340" s="14"/>
      <c r="AIM340" s="14"/>
      <c r="AIN340" s="14"/>
      <c r="AIO340" s="14"/>
      <c r="AIP340" s="14"/>
      <c r="AIQ340" s="14"/>
      <c r="AIR340" s="14"/>
      <c r="AIS340" s="14"/>
      <c r="AIT340" s="14"/>
      <c r="AIU340" s="14"/>
      <c r="AIV340" s="14"/>
      <c r="AIW340" s="14"/>
      <c r="AIX340" s="14"/>
      <c r="AIY340" s="14"/>
      <c r="AIZ340" s="14"/>
      <c r="AJA340" s="14"/>
      <c r="AJB340" s="14"/>
      <c r="AJC340" s="14"/>
      <c r="AJD340" s="14"/>
      <c r="AJE340" s="14"/>
      <c r="AJF340" s="14"/>
      <c r="AJG340" s="14"/>
      <c r="AJH340" s="14"/>
      <c r="AJI340" s="14"/>
      <c r="AJJ340" s="14"/>
      <c r="AJK340" s="14"/>
      <c r="AJL340" s="14"/>
      <c r="AJM340" s="14"/>
      <c r="AJN340" s="14"/>
      <c r="AJO340" s="14"/>
      <c r="AJP340" s="14"/>
      <c r="AJQ340" s="14"/>
      <c r="AJR340" s="14"/>
      <c r="AJS340" s="14"/>
      <c r="AJT340" s="14"/>
      <c r="AJU340" s="14"/>
      <c r="AJV340" s="14"/>
      <c r="AJW340" s="14"/>
      <c r="AJX340" s="14"/>
      <c r="AJY340" s="14"/>
      <c r="AJZ340" s="14"/>
      <c r="AKA340" s="14"/>
      <c r="AKB340" s="14"/>
      <c r="AKC340" s="14"/>
      <c r="AKD340" s="14"/>
      <c r="AKE340" s="14"/>
      <c r="AKF340" s="14"/>
      <c r="AKG340" s="14"/>
      <c r="AKH340" s="14"/>
      <c r="AKI340" s="14"/>
      <c r="AKJ340" s="14"/>
      <c r="AKK340" s="14"/>
      <c r="AKL340" s="14"/>
      <c r="AKM340" s="14"/>
      <c r="AKN340" s="14"/>
      <c r="AKO340" s="14"/>
      <c r="AKP340" s="14"/>
      <c r="AKQ340" s="14"/>
      <c r="AKR340" s="14"/>
      <c r="AKS340" s="14"/>
      <c r="AKT340" s="14"/>
      <c r="AKU340" s="14"/>
      <c r="AKV340" s="14"/>
      <c r="AKW340" s="14"/>
      <c r="AKX340" s="14"/>
      <c r="AKY340" s="14"/>
      <c r="AKZ340" s="14"/>
      <c r="ALA340" s="14"/>
      <c r="ALB340" s="14"/>
      <c r="ALC340" s="14"/>
      <c r="ALD340" s="14"/>
      <c r="ALE340" s="14"/>
      <c r="ALF340" s="14"/>
      <c r="ALG340" s="14"/>
      <c r="ALH340" s="14"/>
      <c r="ALI340" s="14"/>
      <c r="ALJ340" s="14"/>
      <c r="ALK340" s="14"/>
      <c r="ALL340" s="14"/>
      <c r="ALM340" s="14"/>
      <c r="ALN340" s="14"/>
      <c r="ALO340" s="14"/>
      <c r="ALP340" s="14"/>
      <c r="ALQ340" s="14"/>
      <c r="ALR340" s="14"/>
      <c r="ALS340" s="14"/>
      <c r="ALT340" s="14"/>
      <c r="ALU340" s="14"/>
      <c r="ALV340" s="14"/>
      <c r="ALW340" s="14"/>
      <c r="ALX340" s="14"/>
      <c r="ALY340" s="14"/>
      <c r="ALZ340" s="14"/>
      <c r="AMA340" s="14"/>
      <c r="AMB340" s="14"/>
      <c r="AMC340" s="14"/>
      <c r="AMD340" s="14"/>
      <c r="AME340" s="14"/>
      <c r="AMF340" s="14"/>
      <c r="AMG340" s="14"/>
      <c r="AMH340" s="14"/>
      <c r="AMI340" s="14"/>
      <c r="AMJ340" s="14"/>
      <c r="AMK340" s="14"/>
      <c r="AML340" s="14"/>
      <c r="AMM340" s="14"/>
      <c r="AMN340" s="14"/>
      <c r="AMO340" s="14"/>
      <c r="AMP340" s="14"/>
      <c r="AMQ340" s="14"/>
      <c r="AMR340" s="14"/>
      <c r="AMS340" s="14"/>
      <c r="AMT340" s="14"/>
      <c r="AMU340" s="14"/>
      <c r="AMV340" s="14"/>
      <c r="AMW340" s="14"/>
      <c r="AMX340" s="14"/>
      <c r="AMY340" s="14"/>
      <c r="AMZ340" s="14"/>
      <c r="ANA340" s="14"/>
      <c r="ANB340" s="14"/>
      <c r="ANC340" s="14"/>
      <c r="AND340" s="14"/>
      <c r="ANE340" s="14"/>
      <c r="ANF340" s="14"/>
      <c r="ANG340" s="14"/>
      <c r="ANH340" s="14"/>
      <c r="ANI340" s="14"/>
      <c r="ANJ340" s="14"/>
      <c r="ANK340" s="14"/>
      <c r="ANL340" s="14"/>
      <c r="ANM340" s="14"/>
      <c r="ANN340" s="14"/>
      <c r="ANO340" s="14"/>
      <c r="ANP340" s="14"/>
      <c r="ANQ340" s="14"/>
      <c r="ANR340" s="14"/>
      <c r="ANS340" s="14"/>
      <c r="ANT340" s="14"/>
      <c r="ANU340" s="14"/>
      <c r="ANV340" s="14"/>
      <c r="ANW340" s="14"/>
      <c r="ANX340" s="14"/>
      <c r="ANY340" s="14"/>
      <c r="ANZ340" s="14"/>
      <c r="AOA340" s="14"/>
      <c r="AOB340" s="14"/>
      <c r="AOC340" s="14"/>
      <c r="AOD340" s="14"/>
      <c r="AOE340" s="14"/>
      <c r="AOF340" s="14"/>
      <c r="AOG340" s="14"/>
      <c r="AOH340" s="14"/>
      <c r="AOI340" s="14"/>
      <c r="AOJ340" s="14"/>
      <c r="AOK340" s="14"/>
      <c r="AOL340" s="14"/>
      <c r="AOM340" s="14"/>
      <c r="AON340" s="14"/>
      <c r="AOO340" s="14"/>
      <c r="AOP340" s="14"/>
      <c r="AOQ340" s="14"/>
      <c r="AOR340" s="14"/>
      <c r="AOS340" s="14"/>
      <c r="AOT340" s="14"/>
      <c r="AOU340" s="14"/>
      <c r="AOV340" s="14"/>
      <c r="AOW340" s="14"/>
      <c r="AOX340" s="14"/>
      <c r="AOY340" s="14"/>
      <c r="AOZ340" s="14"/>
      <c r="APA340" s="14"/>
      <c r="APB340" s="14"/>
      <c r="APC340" s="14"/>
      <c r="APD340" s="14"/>
      <c r="APE340" s="14"/>
      <c r="APF340" s="14"/>
      <c r="APG340" s="14"/>
      <c r="APH340" s="14"/>
      <c r="API340" s="14"/>
      <c r="APJ340" s="14"/>
      <c r="APK340" s="14"/>
      <c r="APL340" s="14"/>
      <c r="APM340" s="14"/>
      <c r="APN340" s="14"/>
      <c r="APO340" s="14"/>
      <c r="APP340" s="14"/>
      <c r="APQ340" s="14"/>
      <c r="APR340" s="14"/>
      <c r="APS340" s="14"/>
      <c r="APT340" s="14"/>
      <c r="APU340" s="14"/>
      <c r="APV340" s="14"/>
      <c r="APW340" s="14"/>
      <c r="APX340" s="14"/>
      <c r="APY340" s="14"/>
      <c r="APZ340" s="14"/>
      <c r="AQA340" s="14"/>
      <c r="AQB340" s="14"/>
      <c r="AQC340" s="14"/>
      <c r="AQD340" s="14"/>
      <c r="AQE340" s="14"/>
      <c r="AQF340" s="14"/>
      <c r="AQG340" s="14"/>
      <c r="AQH340" s="14"/>
      <c r="AQI340" s="14"/>
      <c r="AQJ340" s="14"/>
      <c r="AQK340" s="14"/>
      <c r="AQL340" s="14"/>
      <c r="AQM340" s="14"/>
      <c r="AQN340" s="14"/>
      <c r="AQO340" s="14"/>
      <c r="AQP340" s="14"/>
      <c r="AQQ340" s="14"/>
      <c r="AQR340" s="14"/>
      <c r="AQS340" s="14"/>
      <c r="AQT340" s="14"/>
      <c r="AQU340" s="14"/>
      <c r="AQV340" s="14"/>
      <c r="AQW340" s="14"/>
      <c r="AQX340" s="14"/>
      <c r="AQY340" s="14"/>
      <c r="AQZ340" s="14"/>
      <c r="ARA340" s="14"/>
      <c r="ARB340" s="14"/>
      <c r="ARC340" s="14"/>
      <c r="ARD340" s="14"/>
      <c r="ARE340" s="14"/>
      <c r="ARF340" s="14"/>
      <c r="ARG340" s="14"/>
      <c r="ARH340" s="14"/>
      <c r="ARI340" s="14"/>
      <c r="ARJ340" s="14"/>
      <c r="ARK340" s="14"/>
      <c r="ARL340" s="14"/>
      <c r="ARM340" s="14"/>
      <c r="ARN340" s="14"/>
      <c r="ARO340" s="14"/>
      <c r="ARP340" s="14"/>
      <c r="ARQ340" s="14"/>
      <c r="ARR340" s="14"/>
      <c r="ARS340" s="14"/>
      <c r="ART340" s="14"/>
      <c r="ARU340" s="14"/>
      <c r="ARV340" s="14"/>
      <c r="ARW340" s="14"/>
      <c r="ARX340" s="14"/>
      <c r="ARY340" s="14"/>
      <c r="ARZ340" s="14"/>
      <c r="ASA340" s="14"/>
      <c r="ASB340" s="14"/>
      <c r="ASC340" s="14"/>
      <c r="ASD340" s="14"/>
      <c r="ASE340" s="14"/>
      <c r="ASF340" s="14"/>
      <c r="ASG340" s="14"/>
      <c r="ASH340" s="14"/>
      <c r="ASI340" s="14"/>
      <c r="ASJ340" s="14"/>
      <c r="ASK340" s="14"/>
      <c r="ASL340" s="14"/>
      <c r="ASM340" s="14"/>
      <c r="ASN340" s="14"/>
      <c r="ASO340" s="14"/>
      <c r="ASP340" s="14"/>
      <c r="ASQ340" s="14"/>
      <c r="ASR340" s="14"/>
      <c r="ASS340" s="14"/>
      <c r="AST340" s="14"/>
      <c r="ASU340" s="14"/>
      <c r="ASV340" s="14"/>
      <c r="ASW340" s="14"/>
      <c r="ASX340" s="14"/>
      <c r="ASY340" s="14"/>
      <c r="ASZ340" s="14"/>
      <c r="ATA340" s="14"/>
      <c r="ATB340" s="14"/>
      <c r="ATC340" s="14"/>
      <c r="ATD340" s="14"/>
    </row>
    <row r="341" spans="63:1200">
      <c r="BK341" s="14" t="str">
        <f t="shared" si="2119"/>
        <v/>
      </c>
      <c r="ABO341" s="14"/>
      <c r="ABP341" s="14"/>
      <c r="ABQ341" s="14"/>
      <c r="ABR341" s="14"/>
      <c r="ABS341" s="14"/>
      <c r="ABT341" s="14"/>
      <c r="ABU341" s="14"/>
      <c r="ABV341" s="14"/>
      <c r="ABW341" s="14"/>
      <c r="ABX341" s="14"/>
      <c r="ABY341" s="14"/>
      <c r="ABZ341" s="14"/>
      <c r="ACA341" s="14"/>
      <c r="ACB341" s="14"/>
      <c r="ACC341" s="14"/>
      <c r="ACD341" s="14"/>
      <c r="ACE341" s="14"/>
      <c r="ACF341" s="14"/>
      <c r="ACG341" s="14"/>
      <c r="ACH341" s="14"/>
      <c r="ACI341" s="14"/>
      <c r="ACJ341" s="14"/>
      <c r="ACK341" s="14"/>
      <c r="ACL341" s="14"/>
      <c r="ACM341" s="14"/>
      <c r="ACN341" s="14"/>
      <c r="ACO341" s="14"/>
      <c r="ACP341" s="14"/>
      <c r="ACQ341" s="14"/>
      <c r="ACR341" s="14"/>
      <c r="ACS341" s="14"/>
      <c r="ACT341" s="14"/>
      <c r="ACU341" s="14"/>
      <c r="ACV341" s="14"/>
      <c r="ACW341" s="14"/>
      <c r="ACX341" s="14"/>
      <c r="ACY341" s="14"/>
      <c r="ACZ341" s="14"/>
      <c r="ADA341" s="14"/>
      <c r="ADB341" s="14"/>
      <c r="ADC341" s="14"/>
      <c r="ADD341" s="14"/>
      <c r="ADE341" s="14"/>
      <c r="ADF341" s="14"/>
      <c r="ADG341" s="14"/>
      <c r="ADH341" s="14"/>
      <c r="ADI341" s="14"/>
      <c r="ADJ341" s="14"/>
      <c r="ADK341" s="14"/>
      <c r="ADL341" s="14"/>
      <c r="ADM341" s="14"/>
      <c r="ADN341" s="14"/>
      <c r="ADO341" s="14"/>
      <c r="ADP341" s="14"/>
      <c r="ADQ341" s="14"/>
      <c r="ADR341" s="14"/>
      <c r="ADS341" s="14"/>
      <c r="ADT341" s="14"/>
      <c r="ADU341" s="14"/>
      <c r="ADV341" s="14"/>
      <c r="ADW341" s="14"/>
      <c r="ADX341" s="14"/>
      <c r="ADY341" s="14"/>
      <c r="ADZ341" s="14"/>
      <c r="AEA341" s="14"/>
      <c r="AEB341" s="14"/>
      <c r="AEC341" s="14"/>
      <c r="AED341" s="14"/>
      <c r="AEE341" s="14"/>
      <c r="AEF341" s="14"/>
      <c r="AEG341" s="14"/>
      <c r="AEH341" s="14"/>
      <c r="AEI341" s="14"/>
      <c r="AEJ341" s="14"/>
      <c r="AEK341" s="14"/>
      <c r="AEL341" s="14"/>
      <c r="AEM341" s="14"/>
      <c r="AEN341" s="14"/>
      <c r="AEO341" s="14"/>
      <c r="AEP341" s="14"/>
      <c r="AEQ341" s="14"/>
      <c r="AER341" s="14"/>
      <c r="AES341" s="14"/>
      <c r="AET341" s="14"/>
      <c r="AEU341" s="14"/>
      <c r="AEV341" s="14"/>
      <c r="AEW341" s="14"/>
      <c r="AEX341" s="14"/>
      <c r="AEY341" s="14"/>
      <c r="AEZ341" s="14"/>
      <c r="AFA341" s="14"/>
      <c r="AFB341" s="14"/>
      <c r="AFC341" s="14"/>
      <c r="AFD341" s="14"/>
      <c r="AFE341" s="14"/>
      <c r="AFF341" s="14"/>
      <c r="AFG341" s="14"/>
      <c r="AFH341" s="14"/>
      <c r="AFI341" s="14"/>
      <c r="AFJ341" s="14"/>
      <c r="AFK341" s="14"/>
      <c r="AFL341" s="14"/>
      <c r="AFM341" s="14"/>
      <c r="AFN341" s="14"/>
      <c r="AFO341" s="14"/>
      <c r="AFP341" s="14"/>
      <c r="AFQ341" s="14"/>
      <c r="AFR341" s="14"/>
      <c r="AFS341" s="14"/>
      <c r="AFT341" s="14"/>
      <c r="AFU341" s="14"/>
      <c r="AFV341" s="14"/>
      <c r="AFW341" s="14"/>
      <c r="AFX341" s="14"/>
      <c r="AFY341" s="14"/>
      <c r="AFZ341" s="14"/>
      <c r="AGA341" s="14"/>
      <c r="AGB341" s="14"/>
      <c r="AGC341" s="14"/>
      <c r="AGD341" s="14"/>
      <c r="AGE341" s="14"/>
      <c r="AGF341" s="14"/>
      <c r="AGG341" s="14"/>
      <c r="AGH341" s="14"/>
      <c r="AGI341" s="14"/>
      <c r="AGJ341" s="14"/>
      <c r="AGK341" s="14"/>
      <c r="AGL341" s="14"/>
      <c r="AGM341" s="14"/>
      <c r="AGN341" s="14"/>
      <c r="AGO341" s="14"/>
      <c r="AGP341" s="14"/>
      <c r="AGQ341" s="14"/>
      <c r="AGR341" s="14"/>
      <c r="AGS341" s="14"/>
      <c r="AGT341" s="14"/>
      <c r="AGU341" s="14"/>
      <c r="AGV341" s="14"/>
      <c r="AGW341" s="14"/>
      <c r="AGX341" s="14"/>
      <c r="AGY341" s="14"/>
      <c r="AGZ341" s="14"/>
      <c r="AHA341" s="14"/>
      <c r="AHB341" s="14"/>
      <c r="AHC341" s="14"/>
      <c r="AHD341" s="14"/>
      <c r="AHE341" s="14"/>
      <c r="AHF341" s="14"/>
      <c r="AHG341" s="14"/>
      <c r="AHH341" s="14"/>
      <c r="AHI341" s="14"/>
      <c r="AHJ341" s="14"/>
      <c r="AHK341" s="14"/>
      <c r="AHL341" s="14"/>
      <c r="AHM341" s="14"/>
      <c r="AHN341" s="14"/>
      <c r="AHO341" s="14"/>
      <c r="AHP341" s="14"/>
      <c r="AHQ341" s="14"/>
      <c r="AHR341" s="14"/>
      <c r="AHS341" s="14"/>
      <c r="AHT341" s="14"/>
      <c r="AHU341" s="14"/>
      <c r="AHV341" s="14"/>
      <c r="AHW341" s="14"/>
      <c r="AHX341" s="14"/>
      <c r="AHY341" s="14"/>
      <c r="AHZ341" s="14"/>
      <c r="AIA341" s="14"/>
      <c r="AIB341" s="14"/>
      <c r="AIC341" s="14"/>
      <c r="AID341" s="14"/>
      <c r="AIE341" s="14"/>
      <c r="AIF341" s="14"/>
      <c r="AIG341" s="14"/>
      <c r="AIH341" s="14"/>
      <c r="AII341" s="14"/>
      <c r="AIJ341" s="14"/>
      <c r="AIK341" s="14"/>
      <c r="AIL341" s="14"/>
      <c r="AIM341" s="14"/>
      <c r="AIN341" s="14"/>
      <c r="AIO341" s="14"/>
      <c r="AIP341" s="14"/>
      <c r="AIQ341" s="14"/>
      <c r="AIR341" s="14"/>
      <c r="AIS341" s="14"/>
      <c r="AIT341" s="14"/>
      <c r="AIU341" s="14"/>
      <c r="AIV341" s="14"/>
      <c r="AIW341" s="14"/>
      <c r="AIX341" s="14"/>
      <c r="AIY341" s="14"/>
      <c r="AIZ341" s="14"/>
      <c r="AJA341" s="14"/>
      <c r="AJB341" s="14"/>
      <c r="AJC341" s="14"/>
      <c r="AJD341" s="14"/>
      <c r="AJE341" s="14"/>
      <c r="AJF341" s="14"/>
      <c r="AJG341" s="14"/>
      <c r="AJH341" s="14"/>
      <c r="AJI341" s="14"/>
      <c r="AJJ341" s="14"/>
      <c r="AJK341" s="14"/>
      <c r="AJL341" s="14"/>
      <c r="AJM341" s="14"/>
      <c r="AJN341" s="14"/>
      <c r="AJO341" s="14"/>
      <c r="AJP341" s="14"/>
      <c r="AJQ341" s="14"/>
      <c r="AJR341" s="14"/>
      <c r="AJS341" s="14"/>
      <c r="AJT341" s="14"/>
      <c r="AJU341" s="14"/>
      <c r="AJV341" s="14"/>
      <c r="AJW341" s="14"/>
      <c r="AJX341" s="14"/>
      <c r="AJY341" s="14"/>
      <c r="AJZ341" s="14"/>
      <c r="AKA341" s="14"/>
      <c r="AKB341" s="14"/>
      <c r="AKC341" s="14"/>
      <c r="AKD341" s="14"/>
      <c r="AKE341" s="14"/>
      <c r="AKF341" s="14"/>
      <c r="AKG341" s="14"/>
      <c r="AKH341" s="14"/>
      <c r="AKI341" s="14"/>
      <c r="AKJ341" s="14"/>
      <c r="AKK341" s="14"/>
      <c r="AKL341" s="14"/>
      <c r="AKM341" s="14"/>
      <c r="AKN341" s="14"/>
      <c r="AKO341" s="14"/>
      <c r="AKP341" s="14"/>
      <c r="AKQ341" s="14"/>
      <c r="AKR341" s="14"/>
      <c r="AKS341" s="14"/>
      <c r="AKT341" s="14"/>
      <c r="AKU341" s="14"/>
      <c r="AKV341" s="14"/>
      <c r="AKW341" s="14"/>
      <c r="AKX341" s="14"/>
      <c r="AKY341" s="14"/>
      <c r="AKZ341" s="14"/>
      <c r="ALA341" s="14"/>
      <c r="ALB341" s="14"/>
      <c r="ALC341" s="14"/>
      <c r="ALD341" s="14"/>
      <c r="ALE341" s="14"/>
      <c r="ALF341" s="14"/>
      <c r="ALG341" s="14"/>
      <c r="ALH341" s="14"/>
      <c r="ALI341" s="14"/>
      <c r="ALJ341" s="14"/>
      <c r="ALK341" s="14"/>
      <c r="ALL341" s="14"/>
      <c r="ALM341" s="14"/>
      <c r="ALN341" s="14"/>
      <c r="ALO341" s="14"/>
      <c r="ALP341" s="14"/>
      <c r="ALQ341" s="14"/>
      <c r="ALR341" s="14"/>
      <c r="ALS341" s="14"/>
      <c r="ALT341" s="14"/>
      <c r="ALU341" s="14"/>
      <c r="ALV341" s="14"/>
      <c r="ALW341" s="14"/>
      <c r="ALX341" s="14"/>
      <c r="ALY341" s="14"/>
      <c r="ALZ341" s="14"/>
      <c r="AMA341" s="14"/>
      <c r="AMB341" s="14"/>
      <c r="AMC341" s="14"/>
      <c r="AMD341" s="14"/>
      <c r="AME341" s="14"/>
      <c r="AMF341" s="14"/>
      <c r="AMG341" s="14"/>
      <c r="AMH341" s="14"/>
      <c r="AMI341" s="14"/>
      <c r="AMJ341" s="14"/>
      <c r="AMK341" s="14"/>
      <c r="AML341" s="14"/>
      <c r="AMM341" s="14"/>
      <c r="AMN341" s="14"/>
      <c r="AMO341" s="14"/>
      <c r="AMP341" s="14"/>
      <c r="AMQ341" s="14"/>
      <c r="AMR341" s="14"/>
      <c r="AMS341" s="14"/>
      <c r="AMT341" s="14"/>
      <c r="AMU341" s="14"/>
      <c r="AMV341" s="14"/>
      <c r="AMW341" s="14"/>
      <c r="AMX341" s="14"/>
      <c r="AMY341" s="14"/>
      <c r="AMZ341" s="14"/>
      <c r="ANA341" s="14"/>
      <c r="ANB341" s="14"/>
      <c r="ANC341" s="14"/>
      <c r="AND341" s="14"/>
      <c r="ANE341" s="14"/>
      <c r="ANF341" s="14"/>
      <c r="ANG341" s="14"/>
      <c r="ANH341" s="14"/>
      <c r="ANI341" s="14"/>
      <c r="ANJ341" s="14"/>
      <c r="ANK341" s="14"/>
      <c r="ANL341" s="14"/>
      <c r="ANM341" s="14"/>
      <c r="ANN341" s="14"/>
      <c r="ANO341" s="14"/>
      <c r="ANP341" s="14"/>
      <c r="ANQ341" s="14"/>
      <c r="ANR341" s="14"/>
      <c r="ANS341" s="14"/>
      <c r="ANT341" s="14"/>
      <c r="ANU341" s="14"/>
      <c r="ANV341" s="14"/>
      <c r="ANW341" s="14"/>
      <c r="ANX341" s="14"/>
      <c r="ANY341" s="14"/>
      <c r="ANZ341" s="14"/>
      <c r="AOA341" s="14"/>
      <c r="AOB341" s="14"/>
      <c r="AOC341" s="14"/>
      <c r="AOD341" s="14"/>
      <c r="AOE341" s="14"/>
      <c r="AOF341" s="14"/>
      <c r="AOG341" s="14"/>
      <c r="AOH341" s="14"/>
      <c r="AOI341" s="14"/>
      <c r="AOJ341" s="14"/>
      <c r="AOK341" s="14"/>
      <c r="AOL341" s="14"/>
      <c r="AOM341" s="14"/>
      <c r="AON341" s="14"/>
      <c r="AOO341" s="14"/>
      <c r="AOP341" s="14"/>
      <c r="AOQ341" s="14"/>
      <c r="AOR341" s="14"/>
      <c r="AOS341" s="14"/>
      <c r="AOT341" s="14"/>
      <c r="AOU341" s="14"/>
      <c r="AOV341" s="14"/>
      <c r="AOW341" s="14"/>
      <c r="AOX341" s="14"/>
      <c r="AOY341" s="14"/>
      <c r="AOZ341" s="14"/>
      <c r="APA341" s="14"/>
      <c r="APB341" s="14"/>
      <c r="APC341" s="14"/>
      <c r="APD341" s="14"/>
      <c r="APE341" s="14"/>
      <c r="APF341" s="14"/>
      <c r="APG341" s="14"/>
      <c r="APH341" s="14"/>
      <c r="API341" s="14"/>
      <c r="APJ341" s="14"/>
      <c r="APK341" s="14"/>
      <c r="APL341" s="14"/>
      <c r="APM341" s="14"/>
      <c r="APN341" s="14"/>
      <c r="APO341" s="14"/>
      <c r="APP341" s="14"/>
      <c r="APQ341" s="14"/>
      <c r="APR341" s="14"/>
      <c r="APS341" s="14"/>
      <c r="APT341" s="14"/>
      <c r="APU341" s="14"/>
      <c r="APV341" s="14"/>
      <c r="APW341" s="14"/>
      <c r="APX341" s="14"/>
      <c r="APY341" s="14"/>
      <c r="APZ341" s="14"/>
      <c r="AQA341" s="14"/>
      <c r="AQB341" s="14"/>
      <c r="AQC341" s="14"/>
      <c r="AQD341" s="14"/>
      <c r="AQE341" s="14"/>
      <c r="AQF341" s="14"/>
      <c r="AQG341" s="14"/>
      <c r="AQH341" s="14"/>
      <c r="AQI341" s="14"/>
      <c r="AQJ341" s="14"/>
      <c r="AQK341" s="14"/>
      <c r="AQL341" s="14"/>
      <c r="AQM341" s="14"/>
      <c r="AQN341" s="14"/>
      <c r="AQO341" s="14"/>
      <c r="AQP341" s="14"/>
      <c r="AQQ341" s="14"/>
      <c r="AQR341" s="14"/>
      <c r="AQS341" s="14"/>
      <c r="AQT341" s="14"/>
      <c r="AQU341" s="14"/>
      <c r="AQV341" s="14"/>
      <c r="AQW341" s="14"/>
      <c r="AQX341" s="14"/>
      <c r="AQY341" s="14"/>
      <c r="AQZ341" s="14"/>
      <c r="ARA341" s="14"/>
      <c r="ARB341" s="14"/>
      <c r="ARC341" s="14"/>
      <c r="ARD341" s="14"/>
      <c r="ARE341" s="14"/>
      <c r="ARF341" s="14"/>
      <c r="ARG341" s="14"/>
      <c r="ARH341" s="14"/>
      <c r="ARI341" s="14"/>
      <c r="ARJ341" s="14"/>
      <c r="ARK341" s="14"/>
      <c r="ARL341" s="14"/>
      <c r="ARM341" s="14"/>
      <c r="ARN341" s="14"/>
      <c r="ARO341" s="14"/>
      <c r="ARP341" s="14"/>
      <c r="ARQ341" s="14"/>
      <c r="ARR341" s="14"/>
      <c r="ARS341" s="14"/>
      <c r="ART341" s="14"/>
      <c r="ARU341" s="14"/>
      <c r="ARV341" s="14"/>
      <c r="ARW341" s="14"/>
      <c r="ARX341" s="14"/>
      <c r="ARY341" s="14"/>
      <c r="ARZ341" s="14"/>
      <c r="ASA341" s="14"/>
      <c r="ASB341" s="14"/>
      <c r="ASC341" s="14"/>
      <c r="ASD341" s="14"/>
      <c r="ASE341" s="14"/>
      <c r="ASF341" s="14"/>
      <c r="ASG341" s="14"/>
      <c r="ASH341" s="14"/>
      <c r="ASI341" s="14"/>
      <c r="ASJ341" s="14"/>
      <c r="ASK341" s="14"/>
      <c r="ASL341" s="14"/>
      <c r="ASM341" s="14"/>
      <c r="ASN341" s="14"/>
      <c r="ASO341" s="14"/>
      <c r="ASP341" s="14"/>
      <c r="ASQ341" s="14"/>
      <c r="ASR341" s="14"/>
      <c r="ASS341" s="14"/>
      <c r="AST341" s="14"/>
      <c r="ASU341" s="14"/>
      <c r="ASV341" s="14"/>
      <c r="ASW341" s="14"/>
      <c r="ASX341" s="14"/>
      <c r="ASY341" s="14"/>
      <c r="ASZ341" s="14"/>
      <c r="ATA341" s="14"/>
      <c r="ATB341" s="14"/>
      <c r="ATC341" s="14"/>
      <c r="ATD341" s="14"/>
    </row>
    <row r="342" spans="63:1200">
      <c r="BK342" s="14" t="str">
        <f t="shared" si="2119"/>
        <v/>
      </c>
      <c r="ABO342" s="14"/>
      <c r="ABP342" s="14"/>
      <c r="ABQ342" s="14"/>
      <c r="ABR342" s="14"/>
      <c r="ABS342" s="14"/>
      <c r="ABT342" s="14"/>
      <c r="ABU342" s="14"/>
      <c r="ABV342" s="14"/>
      <c r="ABW342" s="14"/>
      <c r="ABX342" s="14"/>
      <c r="ABY342" s="14"/>
      <c r="ABZ342" s="14"/>
      <c r="ACA342" s="14"/>
      <c r="ACB342" s="14"/>
      <c r="ACC342" s="14"/>
      <c r="ACD342" s="14"/>
      <c r="ACE342" s="14"/>
      <c r="ACF342" s="14"/>
      <c r="ACG342" s="14"/>
      <c r="ACH342" s="14"/>
      <c r="ACI342" s="14"/>
      <c r="ACJ342" s="14"/>
      <c r="ACK342" s="14"/>
      <c r="ACL342" s="14"/>
      <c r="ACM342" s="14"/>
      <c r="ACN342" s="14"/>
      <c r="ACO342" s="14"/>
      <c r="ACP342" s="14"/>
      <c r="ACQ342" s="14"/>
      <c r="ACR342" s="14"/>
      <c r="ACS342" s="14"/>
      <c r="ACT342" s="14"/>
      <c r="ACU342" s="14"/>
      <c r="ACV342" s="14"/>
      <c r="ACW342" s="14"/>
      <c r="ACX342" s="14"/>
      <c r="ACY342" s="14"/>
      <c r="ACZ342" s="14"/>
      <c r="ADA342" s="14"/>
      <c r="ADB342" s="14"/>
      <c r="ADC342" s="14"/>
      <c r="ADD342" s="14"/>
      <c r="ADE342" s="14"/>
      <c r="ADF342" s="14"/>
      <c r="ADG342" s="14"/>
      <c r="ADH342" s="14"/>
      <c r="ADI342" s="14"/>
      <c r="ADJ342" s="14"/>
      <c r="ADK342" s="14"/>
      <c r="ADL342" s="14"/>
      <c r="ADM342" s="14"/>
      <c r="ADN342" s="14"/>
      <c r="ADO342" s="14"/>
      <c r="ADP342" s="14"/>
      <c r="ADQ342" s="14"/>
      <c r="ADR342" s="14"/>
      <c r="ADS342" s="14"/>
      <c r="ADT342" s="14"/>
      <c r="ADU342" s="14"/>
      <c r="ADV342" s="14"/>
      <c r="ADW342" s="14"/>
      <c r="ADX342" s="14"/>
      <c r="ADY342" s="14"/>
      <c r="ADZ342" s="14"/>
      <c r="AEA342" s="14"/>
      <c r="AEB342" s="14"/>
      <c r="AEC342" s="14"/>
      <c r="AED342" s="14"/>
      <c r="AEE342" s="14"/>
      <c r="AEF342" s="14"/>
      <c r="AEG342" s="14"/>
      <c r="AEH342" s="14"/>
      <c r="AEI342" s="14"/>
      <c r="AEJ342" s="14"/>
      <c r="AEK342" s="14"/>
      <c r="AEL342" s="14"/>
      <c r="AEM342" s="14"/>
      <c r="AEN342" s="14"/>
      <c r="AEO342" s="14"/>
      <c r="AEP342" s="14"/>
      <c r="AEQ342" s="14"/>
      <c r="AER342" s="14"/>
      <c r="AES342" s="14"/>
      <c r="AET342" s="14"/>
      <c r="AEU342" s="14"/>
      <c r="AEV342" s="14"/>
      <c r="AEW342" s="14"/>
      <c r="AEX342" s="14"/>
      <c r="AEY342" s="14"/>
      <c r="AEZ342" s="14"/>
      <c r="AFA342" s="14"/>
      <c r="AFB342" s="14"/>
      <c r="AFC342" s="14"/>
      <c r="AFD342" s="14"/>
      <c r="AFE342" s="14"/>
      <c r="AFF342" s="14"/>
      <c r="AFG342" s="14"/>
      <c r="AFH342" s="14"/>
      <c r="AFI342" s="14"/>
      <c r="AFJ342" s="14"/>
      <c r="AFK342" s="14"/>
      <c r="AFL342" s="14"/>
      <c r="AFM342" s="14"/>
      <c r="AFN342" s="14"/>
      <c r="AFO342" s="14"/>
      <c r="AFP342" s="14"/>
      <c r="AFQ342" s="14"/>
      <c r="AFR342" s="14"/>
      <c r="AFS342" s="14"/>
      <c r="AFT342" s="14"/>
      <c r="AFU342" s="14"/>
      <c r="AFV342" s="14"/>
      <c r="AFW342" s="14"/>
      <c r="AFX342" s="14"/>
      <c r="AFY342" s="14"/>
      <c r="AFZ342" s="14"/>
      <c r="AGA342" s="14"/>
      <c r="AGB342" s="14"/>
      <c r="AGC342" s="14"/>
      <c r="AGD342" s="14"/>
      <c r="AGE342" s="14"/>
      <c r="AGF342" s="14"/>
      <c r="AGG342" s="14"/>
      <c r="AGH342" s="14"/>
      <c r="AGI342" s="14"/>
      <c r="AGJ342" s="14"/>
      <c r="AGK342" s="14"/>
      <c r="AGL342" s="14"/>
      <c r="AGM342" s="14"/>
      <c r="AGN342" s="14"/>
      <c r="AGO342" s="14"/>
      <c r="AGP342" s="14"/>
      <c r="AGQ342" s="14"/>
      <c r="AGR342" s="14"/>
      <c r="AGS342" s="14"/>
      <c r="AGT342" s="14"/>
      <c r="AGU342" s="14"/>
      <c r="AGV342" s="14"/>
      <c r="AGW342" s="14"/>
      <c r="AGX342" s="14"/>
      <c r="AGY342" s="14"/>
      <c r="AGZ342" s="14"/>
      <c r="AHA342" s="14"/>
      <c r="AHB342" s="14"/>
      <c r="AHC342" s="14"/>
      <c r="AHD342" s="14"/>
      <c r="AHE342" s="14"/>
      <c r="AHF342" s="14"/>
      <c r="AHG342" s="14"/>
      <c r="AHH342" s="14"/>
      <c r="AHI342" s="14"/>
      <c r="AHJ342" s="14"/>
      <c r="AHK342" s="14"/>
      <c r="AHL342" s="14"/>
      <c r="AHM342" s="14"/>
      <c r="AHN342" s="14"/>
      <c r="AHO342" s="14"/>
      <c r="AHP342" s="14"/>
      <c r="AHQ342" s="14"/>
      <c r="AHR342" s="14"/>
      <c r="AHS342" s="14"/>
      <c r="AHT342" s="14"/>
      <c r="AHU342" s="14"/>
      <c r="AHV342" s="14"/>
      <c r="AHW342" s="14"/>
      <c r="AHX342" s="14"/>
      <c r="AHY342" s="14"/>
      <c r="AHZ342" s="14"/>
      <c r="AIA342" s="14"/>
      <c r="AIB342" s="14"/>
      <c r="AIC342" s="14"/>
      <c r="AID342" s="14"/>
      <c r="AIE342" s="14"/>
      <c r="AIF342" s="14"/>
      <c r="AIG342" s="14"/>
      <c r="AIH342" s="14"/>
      <c r="AII342" s="14"/>
      <c r="AIJ342" s="14"/>
      <c r="AIK342" s="14"/>
      <c r="AIL342" s="14"/>
      <c r="AIM342" s="14"/>
      <c r="AIN342" s="14"/>
      <c r="AIO342" s="14"/>
      <c r="AIP342" s="14"/>
      <c r="AIQ342" s="14"/>
      <c r="AIR342" s="14"/>
      <c r="AIS342" s="14"/>
      <c r="AIT342" s="14"/>
      <c r="AIU342" s="14"/>
      <c r="AIV342" s="14"/>
      <c r="AIW342" s="14"/>
      <c r="AIX342" s="14"/>
      <c r="AIY342" s="14"/>
      <c r="AIZ342" s="14"/>
      <c r="AJA342" s="14"/>
      <c r="AJB342" s="14"/>
      <c r="AJC342" s="14"/>
      <c r="AJD342" s="14"/>
      <c r="AJE342" s="14"/>
      <c r="AJF342" s="14"/>
      <c r="AJG342" s="14"/>
      <c r="AJH342" s="14"/>
      <c r="AJI342" s="14"/>
      <c r="AJJ342" s="14"/>
      <c r="AJK342" s="14"/>
      <c r="AJL342" s="14"/>
      <c r="AJM342" s="14"/>
      <c r="AJN342" s="14"/>
      <c r="AJO342" s="14"/>
      <c r="AJP342" s="14"/>
      <c r="AJQ342" s="14"/>
      <c r="AJR342" s="14"/>
      <c r="AJS342" s="14"/>
      <c r="AJT342" s="14"/>
      <c r="AJU342" s="14"/>
      <c r="AJV342" s="14"/>
      <c r="AJW342" s="14"/>
      <c r="AJX342" s="14"/>
      <c r="AJY342" s="14"/>
      <c r="AJZ342" s="14"/>
      <c r="AKA342" s="14"/>
      <c r="AKB342" s="14"/>
      <c r="AKC342" s="14"/>
      <c r="AKD342" s="14"/>
      <c r="AKE342" s="14"/>
      <c r="AKF342" s="14"/>
      <c r="AKG342" s="14"/>
      <c r="AKH342" s="14"/>
      <c r="AKI342" s="14"/>
      <c r="AKJ342" s="14"/>
      <c r="AKK342" s="14"/>
      <c r="AKL342" s="14"/>
      <c r="AKM342" s="14"/>
      <c r="AKN342" s="14"/>
      <c r="AKO342" s="14"/>
      <c r="AKP342" s="14"/>
      <c r="AKQ342" s="14"/>
      <c r="AKR342" s="14"/>
      <c r="AKS342" s="14"/>
      <c r="AKT342" s="14"/>
      <c r="AKU342" s="14"/>
      <c r="AKV342" s="14"/>
      <c r="AKW342" s="14"/>
      <c r="AKX342" s="14"/>
      <c r="AKY342" s="14"/>
      <c r="AKZ342" s="14"/>
      <c r="ALA342" s="14"/>
      <c r="ALB342" s="14"/>
      <c r="ALC342" s="14"/>
      <c r="ALD342" s="14"/>
      <c r="ALE342" s="14"/>
      <c r="ALF342" s="14"/>
      <c r="ALG342" s="14"/>
      <c r="ALH342" s="14"/>
      <c r="ALI342" s="14"/>
      <c r="ALJ342" s="14"/>
      <c r="ALK342" s="14"/>
      <c r="ALL342" s="14"/>
      <c r="ALM342" s="14"/>
      <c r="ALN342" s="14"/>
      <c r="ALO342" s="14"/>
      <c r="ALP342" s="14"/>
      <c r="ALQ342" s="14"/>
      <c r="ALR342" s="14"/>
      <c r="ALS342" s="14"/>
      <c r="ALT342" s="14"/>
      <c r="ALU342" s="14"/>
      <c r="ALV342" s="14"/>
      <c r="ALW342" s="14"/>
      <c r="ALX342" s="14"/>
      <c r="ALY342" s="14"/>
      <c r="ALZ342" s="14"/>
      <c r="AMA342" s="14"/>
      <c r="AMB342" s="14"/>
      <c r="AMC342" s="14"/>
      <c r="AMD342" s="14"/>
      <c r="AME342" s="14"/>
      <c r="AMF342" s="14"/>
      <c r="AMG342" s="14"/>
      <c r="AMH342" s="14"/>
      <c r="AMI342" s="14"/>
      <c r="AMJ342" s="14"/>
      <c r="AMK342" s="14"/>
      <c r="AML342" s="14"/>
      <c r="AMM342" s="14"/>
      <c r="AMN342" s="14"/>
      <c r="AMO342" s="14"/>
      <c r="AMP342" s="14"/>
      <c r="AMQ342" s="14"/>
      <c r="AMR342" s="14"/>
      <c r="AMS342" s="14"/>
      <c r="AMT342" s="14"/>
      <c r="AMU342" s="14"/>
      <c r="AMV342" s="14"/>
      <c r="AMW342" s="14"/>
      <c r="AMX342" s="14"/>
      <c r="AMY342" s="14"/>
      <c r="AMZ342" s="14"/>
      <c r="ANA342" s="14"/>
      <c r="ANB342" s="14"/>
      <c r="ANC342" s="14"/>
      <c r="AND342" s="14"/>
      <c r="ANE342" s="14"/>
      <c r="ANF342" s="14"/>
      <c r="ANG342" s="14"/>
      <c r="ANH342" s="14"/>
      <c r="ANI342" s="14"/>
      <c r="ANJ342" s="14"/>
      <c r="ANK342" s="14"/>
      <c r="ANL342" s="14"/>
      <c r="ANM342" s="14"/>
      <c r="ANN342" s="14"/>
      <c r="ANO342" s="14"/>
      <c r="ANP342" s="14"/>
      <c r="ANQ342" s="14"/>
      <c r="ANR342" s="14"/>
      <c r="ANS342" s="14"/>
      <c r="ANT342" s="14"/>
      <c r="ANU342" s="14"/>
      <c r="ANV342" s="14"/>
      <c r="ANW342" s="14"/>
      <c r="ANX342" s="14"/>
      <c r="ANY342" s="14"/>
      <c r="ANZ342" s="14"/>
      <c r="AOA342" s="14"/>
      <c r="AOB342" s="14"/>
      <c r="AOC342" s="14"/>
      <c r="AOD342" s="14"/>
      <c r="AOE342" s="14"/>
      <c r="AOF342" s="14"/>
      <c r="AOG342" s="14"/>
      <c r="AOH342" s="14"/>
      <c r="AOI342" s="14"/>
      <c r="AOJ342" s="14"/>
      <c r="AOK342" s="14"/>
      <c r="AOL342" s="14"/>
      <c r="AOM342" s="14"/>
      <c r="AON342" s="14"/>
      <c r="AOO342" s="14"/>
      <c r="AOP342" s="14"/>
      <c r="AOQ342" s="14"/>
      <c r="AOR342" s="14"/>
      <c r="AOS342" s="14"/>
      <c r="AOT342" s="14"/>
      <c r="AOU342" s="14"/>
      <c r="AOV342" s="14"/>
      <c r="AOW342" s="14"/>
      <c r="AOX342" s="14"/>
      <c r="AOY342" s="14"/>
      <c r="AOZ342" s="14"/>
      <c r="APA342" s="14"/>
      <c r="APB342" s="14"/>
      <c r="APC342" s="14"/>
      <c r="APD342" s="14"/>
      <c r="APE342" s="14"/>
      <c r="APF342" s="14"/>
      <c r="APG342" s="14"/>
      <c r="APH342" s="14"/>
      <c r="API342" s="14"/>
      <c r="APJ342" s="14"/>
      <c r="APK342" s="14"/>
      <c r="APL342" s="14"/>
      <c r="APM342" s="14"/>
      <c r="APN342" s="14"/>
      <c r="APO342" s="14"/>
      <c r="APP342" s="14"/>
      <c r="APQ342" s="14"/>
      <c r="APR342" s="14"/>
      <c r="APS342" s="14"/>
      <c r="APT342" s="14"/>
      <c r="APU342" s="14"/>
      <c r="APV342" s="14"/>
      <c r="APW342" s="14"/>
      <c r="APX342" s="14"/>
      <c r="APY342" s="14"/>
      <c r="APZ342" s="14"/>
      <c r="AQA342" s="14"/>
      <c r="AQB342" s="14"/>
      <c r="AQC342" s="14"/>
      <c r="AQD342" s="14"/>
      <c r="AQE342" s="14"/>
      <c r="AQF342" s="14"/>
      <c r="AQG342" s="14"/>
      <c r="AQH342" s="14"/>
      <c r="AQI342" s="14"/>
      <c r="AQJ342" s="14"/>
      <c r="AQK342" s="14"/>
      <c r="AQL342" s="14"/>
      <c r="AQM342" s="14"/>
      <c r="AQN342" s="14"/>
      <c r="AQO342" s="14"/>
      <c r="AQP342" s="14"/>
      <c r="AQQ342" s="14"/>
      <c r="AQR342" s="14"/>
      <c r="AQS342" s="14"/>
      <c r="AQT342" s="14"/>
      <c r="AQU342" s="14"/>
      <c r="AQV342" s="14"/>
      <c r="AQW342" s="14"/>
      <c r="AQX342" s="14"/>
      <c r="AQY342" s="14"/>
      <c r="AQZ342" s="14"/>
      <c r="ARA342" s="14"/>
      <c r="ARB342" s="14"/>
      <c r="ARC342" s="14"/>
      <c r="ARD342" s="14"/>
      <c r="ARE342" s="14"/>
      <c r="ARF342" s="14"/>
      <c r="ARG342" s="14"/>
      <c r="ARH342" s="14"/>
      <c r="ARI342" s="14"/>
      <c r="ARJ342" s="14"/>
      <c r="ARK342" s="14"/>
      <c r="ARL342" s="14"/>
      <c r="ARM342" s="14"/>
      <c r="ARN342" s="14"/>
      <c r="ARO342" s="14"/>
      <c r="ARP342" s="14"/>
      <c r="ARQ342" s="14"/>
      <c r="ARR342" s="14"/>
      <c r="ARS342" s="14"/>
      <c r="ART342" s="14"/>
      <c r="ARU342" s="14"/>
      <c r="ARV342" s="14"/>
      <c r="ARW342" s="14"/>
      <c r="ARX342" s="14"/>
      <c r="ARY342" s="14"/>
      <c r="ARZ342" s="14"/>
      <c r="ASA342" s="14"/>
      <c r="ASB342" s="14"/>
      <c r="ASC342" s="14"/>
      <c r="ASD342" s="14"/>
      <c r="ASE342" s="14"/>
      <c r="ASF342" s="14"/>
      <c r="ASG342" s="14"/>
      <c r="ASH342" s="14"/>
      <c r="ASI342" s="14"/>
      <c r="ASJ342" s="14"/>
      <c r="ASK342" s="14"/>
      <c r="ASL342" s="14"/>
      <c r="ASM342" s="14"/>
      <c r="ASN342" s="14"/>
      <c r="ASO342" s="14"/>
      <c r="ASP342" s="14"/>
      <c r="ASQ342" s="14"/>
      <c r="ASR342" s="14"/>
      <c r="ASS342" s="14"/>
      <c r="AST342" s="14"/>
      <c r="ASU342" s="14"/>
      <c r="ASV342" s="14"/>
      <c r="ASW342" s="14"/>
      <c r="ASX342" s="14"/>
      <c r="ASY342" s="14"/>
      <c r="ASZ342" s="14"/>
      <c r="ATA342" s="14"/>
      <c r="ATB342" s="14"/>
      <c r="ATC342" s="14"/>
      <c r="ATD342" s="14"/>
    </row>
    <row r="343" spans="63:1200">
      <c r="BK343" s="14" t="str">
        <f t="shared" si="2119"/>
        <v/>
      </c>
      <c r="ABO343" s="14"/>
      <c r="ABP343" s="14"/>
      <c r="ABQ343" s="14"/>
      <c r="ABR343" s="14"/>
      <c r="ABS343" s="14"/>
      <c r="ABT343" s="14"/>
      <c r="ABU343" s="14"/>
      <c r="ABV343" s="14"/>
      <c r="ABW343" s="14"/>
      <c r="ABX343" s="14"/>
      <c r="ABY343" s="14"/>
      <c r="ABZ343" s="14"/>
      <c r="ACA343" s="14"/>
      <c r="ACB343" s="14"/>
      <c r="ACC343" s="14"/>
      <c r="ACD343" s="14"/>
      <c r="ACE343" s="14"/>
      <c r="ACF343" s="14"/>
      <c r="ACG343" s="14"/>
      <c r="ACH343" s="14"/>
      <c r="ACI343" s="14"/>
      <c r="ACJ343" s="14"/>
      <c r="ACK343" s="14"/>
      <c r="ACL343" s="14"/>
      <c r="ACM343" s="14"/>
      <c r="ACN343" s="14"/>
      <c r="ACO343" s="14"/>
      <c r="ACP343" s="14"/>
      <c r="ACQ343" s="14"/>
      <c r="ACR343" s="14"/>
      <c r="ACS343" s="14"/>
      <c r="ACT343" s="14"/>
      <c r="ACU343" s="14"/>
      <c r="ACV343" s="14"/>
      <c r="ACW343" s="14"/>
      <c r="ACX343" s="14"/>
      <c r="ACY343" s="14"/>
      <c r="ACZ343" s="14"/>
      <c r="ADA343" s="14"/>
      <c r="ADB343" s="14"/>
      <c r="ADC343" s="14"/>
      <c r="ADD343" s="14"/>
      <c r="ADE343" s="14"/>
      <c r="ADF343" s="14"/>
      <c r="ADG343" s="14"/>
      <c r="ADH343" s="14"/>
      <c r="ADI343" s="14"/>
      <c r="ADJ343" s="14"/>
      <c r="ADK343" s="14"/>
      <c r="ADL343" s="14"/>
      <c r="ADM343" s="14"/>
      <c r="ADN343" s="14"/>
      <c r="ADO343" s="14"/>
      <c r="ADP343" s="14"/>
      <c r="ADQ343" s="14"/>
      <c r="ADR343" s="14"/>
      <c r="ADS343" s="14"/>
      <c r="ADT343" s="14"/>
      <c r="ADU343" s="14"/>
      <c r="ADV343" s="14"/>
      <c r="ADW343" s="14"/>
      <c r="ADX343" s="14"/>
      <c r="ADY343" s="14"/>
      <c r="ADZ343" s="14"/>
      <c r="AEA343" s="14"/>
      <c r="AEB343" s="14"/>
      <c r="AEC343" s="14"/>
      <c r="AED343" s="14"/>
      <c r="AEE343" s="14"/>
      <c r="AEF343" s="14"/>
      <c r="AEG343" s="14"/>
      <c r="AEH343" s="14"/>
      <c r="AEI343" s="14"/>
      <c r="AEJ343" s="14"/>
      <c r="AEK343" s="14"/>
      <c r="AEL343" s="14"/>
      <c r="AEM343" s="14"/>
      <c r="AEN343" s="14"/>
      <c r="AEO343" s="14"/>
      <c r="AEP343" s="14"/>
      <c r="AEQ343" s="14"/>
      <c r="AER343" s="14"/>
      <c r="AES343" s="14"/>
      <c r="AET343" s="14"/>
      <c r="AEU343" s="14"/>
      <c r="AEV343" s="14"/>
      <c r="AEW343" s="14"/>
      <c r="AEX343" s="14"/>
      <c r="AEY343" s="14"/>
      <c r="AEZ343" s="14"/>
      <c r="AFA343" s="14"/>
      <c r="AFB343" s="14"/>
      <c r="AFC343" s="14"/>
      <c r="AFD343" s="14"/>
      <c r="AFE343" s="14"/>
      <c r="AFF343" s="14"/>
      <c r="AFG343" s="14"/>
      <c r="AFH343" s="14"/>
      <c r="AFI343" s="14"/>
      <c r="AFJ343" s="14"/>
      <c r="AFK343" s="14"/>
      <c r="AFL343" s="14"/>
      <c r="AFM343" s="14"/>
      <c r="AFN343" s="14"/>
      <c r="AFO343" s="14"/>
      <c r="AFP343" s="14"/>
      <c r="AFQ343" s="14"/>
      <c r="AFR343" s="14"/>
      <c r="AFS343" s="14"/>
      <c r="AFT343" s="14"/>
      <c r="AFU343" s="14"/>
      <c r="AFV343" s="14"/>
      <c r="AFW343" s="14"/>
      <c r="AFX343" s="14"/>
      <c r="AFY343" s="14"/>
      <c r="AFZ343" s="14"/>
      <c r="AGA343" s="14"/>
      <c r="AGB343" s="14"/>
      <c r="AGC343" s="14"/>
      <c r="AGD343" s="14"/>
      <c r="AGE343" s="14"/>
      <c r="AGF343" s="14"/>
      <c r="AGG343" s="14"/>
      <c r="AGH343" s="14"/>
      <c r="AGI343" s="14"/>
      <c r="AGJ343" s="14"/>
      <c r="AGK343" s="14"/>
      <c r="AGL343" s="14"/>
      <c r="AGM343" s="14"/>
      <c r="AGN343" s="14"/>
      <c r="AGO343" s="14"/>
      <c r="AGP343" s="14"/>
      <c r="AGQ343" s="14"/>
      <c r="AGR343" s="14"/>
      <c r="AGS343" s="14"/>
      <c r="AGT343" s="14"/>
      <c r="AGU343" s="14"/>
      <c r="AGV343" s="14"/>
      <c r="AGW343" s="14"/>
      <c r="AGX343" s="14"/>
      <c r="AGY343" s="14"/>
      <c r="AGZ343" s="14"/>
      <c r="AHA343" s="14"/>
      <c r="AHB343" s="14"/>
      <c r="AHC343" s="14"/>
      <c r="AHD343" s="14"/>
      <c r="AHE343" s="14"/>
      <c r="AHF343" s="14"/>
      <c r="AHG343" s="14"/>
      <c r="AHH343" s="14"/>
      <c r="AHI343" s="14"/>
      <c r="AHJ343" s="14"/>
      <c r="AHK343" s="14"/>
      <c r="AHL343" s="14"/>
      <c r="AHM343" s="14"/>
      <c r="AHN343" s="14"/>
      <c r="AHO343" s="14"/>
      <c r="AHP343" s="14"/>
      <c r="AHQ343" s="14"/>
      <c r="AHR343" s="14"/>
      <c r="AHS343" s="14"/>
      <c r="AHT343" s="14"/>
      <c r="AHU343" s="14"/>
      <c r="AHV343" s="14"/>
      <c r="AHW343" s="14"/>
      <c r="AHX343" s="14"/>
      <c r="AHY343" s="14"/>
      <c r="AHZ343" s="14"/>
      <c r="AIA343" s="14"/>
      <c r="AIB343" s="14"/>
      <c r="AIC343" s="14"/>
      <c r="AID343" s="14"/>
      <c r="AIE343" s="14"/>
      <c r="AIF343" s="14"/>
      <c r="AIG343" s="14"/>
      <c r="AIH343" s="14"/>
      <c r="AII343" s="14"/>
      <c r="AIJ343" s="14"/>
      <c r="AIK343" s="14"/>
      <c r="AIL343" s="14"/>
      <c r="AIM343" s="14"/>
      <c r="AIN343" s="14"/>
      <c r="AIO343" s="14"/>
      <c r="AIP343" s="14"/>
      <c r="AIQ343" s="14"/>
      <c r="AIR343" s="14"/>
      <c r="AIS343" s="14"/>
      <c r="AIT343" s="14"/>
      <c r="AIU343" s="14"/>
      <c r="AIV343" s="14"/>
      <c r="AIW343" s="14"/>
      <c r="AIX343" s="14"/>
      <c r="AIY343" s="14"/>
      <c r="AIZ343" s="14"/>
      <c r="AJA343" s="14"/>
      <c r="AJB343" s="14"/>
      <c r="AJC343" s="14"/>
      <c r="AJD343" s="14"/>
      <c r="AJE343" s="14"/>
      <c r="AJF343" s="14"/>
      <c r="AJG343" s="14"/>
      <c r="AJH343" s="14"/>
      <c r="AJI343" s="14"/>
      <c r="AJJ343" s="14"/>
      <c r="AJK343" s="14"/>
      <c r="AJL343" s="14"/>
      <c r="AJM343" s="14"/>
      <c r="AJN343" s="14"/>
      <c r="AJO343" s="14"/>
      <c r="AJP343" s="14"/>
      <c r="AJQ343" s="14"/>
      <c r="AJR343" s="14"/>
      <c r="AJS343" s="14"/>
      <c r="AJT343" s="14"/>
      <c r="AJU343" s="14"/>
      <c r="AJV343" s="14"/>
      <c r="AJW343" s="14"/>
      <c r="AJX343" s="14"/>
      <c r="AJY343" s="14"/>
      <c r="AJZ343" s="14"/>
      <c r="AKA343" s="14"/>
      <c r="AKB343" s="14"/>
      <c r="AKC343" s="14"/>
      <c r="AKD343" s="14"/>
      <c r="AKE343" s="14"/>
      <c r="AKF343" s="14"/>
      <c r="AKG343" s="14"/>
      <c r="AKH343" s="14"/>
      <c r="AKI343" s="14"/>
      <c r="AKJ343" s="14"/>
      <c r="AKK343" s="14"/>
      <c r="AKL343" s="14"/>
      <c r="AKM343" s="14"/>
      <c r="AKN343" s="14"/>
      <c r="AKO343" s="14"/>
      <c r="AKP343" s="14"/>
      <c r="AKQ343" s="14"/>
      <c r="AKR343" s="14"/>
      <c r="AKS343" s="14"/>
      <c r="AKT343" s="14"/>
      <c r="AKU343" s="14"/>
      <c r="AKV343" s="14"/>
      <c r="AKW343" s="14"/>
      <c r="AKX343" s="14"/>
      <c r="AKY343" s="14"/>
      <c r="AKZ343" s="14"/>
      <c r="ALA343" s="14"/>
      <c r="ALB343" s="14"/>
      <c r="ALC343" s="14"/>
      <c r="ALD343" s="14"/>
      <c r="ALE343" s="14"/>
      <c r="ALF343" s="14"/>
      <c r="ALG343" s="14"/>
      <c r="ALH343" s="14"/>
      <c r="ALI343" s="14"/>
      <c r="ALJ343" s="14"/>
      <c r="ALK343" s="14"/>
      <c r="ALL343" s="14"/>
      <c r="ALM343" s="14"/>
      <c r="ALN343" s="14"/>
      <c r="ALO343" s="14"/>
      <c r="ALP343" s="14"/>
      <c r="ALQ343" s="14"/>
      <c r="ALR343" s="14"/>
      <c r="ALS343" s="14"/>
      <c r="ALT343" s="14"/>
      <c r="ALU343" s="14"/>
      <c r="ALV343" s="14"/>
      <c r="ALW343" s="14"/>
      <c r="ALX343" s="14"/>
      <c r="ALY343" s="14"/>
      <c r="ALZ343" s="14"/>
      <c r="AMA343" s="14"/>
      <c r="AMB343" s="14"/>
      <c r="AMC343" s="14"/>
      <c r="AMD343" s="14"/>
      <c r="AME343" s="14"/>
      <c r="AMF343" s="14"/>
      <c r="AMG343" s="14"/>
      <c r="AMH343" s="14"/>
      <c r="AMI343" s="14"/>
      <c r="AMJ343" s="14"/>
      <c r="AMK343" s="14"/>
      <c r="AML343" s="14"/>
      <c r="AMM343" s="14"/>
      <c r="AMN343" s="14"/>
      <c r="AMO343" s="14"/>
      <c r="AMP343" s="14"/>
      <c r="AMQ343" s="14"/>
      <c r="AMR343" s="14"/>
      <c r="AMS343" s="14"/>
      <c r="AMT343" s="14"/>
      <c r="AMU343" s="14"/>
      <c r="AMV343" s="14"/>
      <c r="AMW343" s="14"/>
      <c r="AMX343" s="14"/>
      <c r="AMY343" s="14"/>
      <c r="AMZ343" s="14"/>
      <c r="ANA343" s="14"/>
      <c r="ANB343" s="14"/>
      <c r="ANC343" s="14"/>
      <c r="AND343" s="14"/>
      <c r="ANE343" s="14"/>
      <c r="ANF343" s="14"/>
      <c r="ANG343" s="14"/>
      <c r="ANH343" s="14"/>
      <c r="ANI343" s="14"/>
      <c r="ANJ343" s="14"/>
      <c r="ANK343" s="14"/>
      <c r="ANL343" s="14"/>
      <c r="ANM343" s="14"/>
      <c r="ANN343" s="14"/>
      <c r="ANO343" s="14"/>
      <c r="ANP343" s="14"/>
      <c r="ANQ343" s="14"/>
      <c r="ANR343" s="14"/>
      <c r="ANS343" s="14"/>
      <c r="ANT343" s="14"/>
      <c r="ANU343" s="14"/>
      <c r="ANV343" s="14"/>
      <c r="ANW343" s="14"/>
      <c r="ANX343" s="14"/>
      <c r="ANY343" s="14"/>
      <c r="ANZ343" s="14"/>
      <c r="AOA343" s="14"/>
      <c r="AOB343" s="14"/>
      <c r="AOC343" s="14"/>
      <c r="AOD343" s="14"/>
      <c r="AOE343" s="14"/>
      <c r="AOF343" s="14"/>
      <c r="AOG343" s="14"/>
      <c r="AOH343" s="14"/>
      <c r="AOI343" s="14"/>
      <c r="AOJ343" s="14"/>
      <c r="AOK343" s="14"/>
      <c r="AOL343" s="14"/>
      <c r="AOM343" s="14"/>
      <c r="AON343" s="14"/>
      <c r="AOO343" s="14"/>
      <c r="AOP343" s="14"/>
      <c r="AOQ343" s="14"/>
      <c r="AOR343" s="14"/>
      <c r="AOS343" s="14"/>
      <c r="AOT343" s="14"/>
      <c r="AOU343" s="14"/>
      <c r="AOV343" s="14"/>
      <c r="AOW343" s="14"/>
      <c r="AOX343" s="14"/>
      <c r="AOY343" s="14"/>
      <c r="AOZ343" s="14"/>
      <c r="APA343" s="14"/>
      <c r="APB343" s="14"/>
      <c r="APC343" s="14"/>
      <c r="APD343" s="14"/>
      <c r="APE343" s="14"/>
      <c r="APF343" s="14"/>
      <c r="APG343" s="14"/>
      <c r="APH343" s="14"/>
      <c r="API343" s="14"/>
      <c r="APJ343" s="14"/>
      <c r="APK343" s="14"/>
      <c r="APL343" s="14"/>
      <c r="APM343" s="14"/>
      <c r="APN343" s="14"/>
      <c r="APO343" s="14"/>
      <c r="APP343" s="14"/>
      <c r="APQ343" s="14"/>
      <c r="APR343" s="14"/>
      <c r="APS343" s="14"/>
      <c r="APT343" s="14"/>
      <c r="APU343" s="14"/>
      <c r="APV343" s="14"/>
      <c r="APW343" s="14"/>
      <c r="APX343" s="14"/>
      <c r="APY343" s="14"/>
      <c r="APZ343" s="14"/>
      <c r="AQA343" s="14"/>
      <c r="AQB343" s="14"/>
      <c r="AQC343" s="14"/>
      <c r="AQD343" s="14"/>
      <c r="AQE343" s="14"/>
      <c r="AQF343" s="14"/>
      <c r="AQG343" s="14"/>
      <c r="AQH343" s="14"/>
      <c r="AQI343" s="14"/>
      <c r="AQJ343" s="14"/>
      <c r="AQK343" s="14"/>
      <c r="AQL343" s="14"/>
      <c r="AQM343" s="14"/>
      <c r="AQN343" s="14"/>
      <c r="AQO343" s="14"/>
      <c r="AQP343" s="14"/>
      <c r="AQQ343" s="14"/>
      <c r="AQR343" s="14"/>
      <c r="AQS343" s="14"/>
      <c r="AQT343" s="14"/>
      <c r="AQU343" s="14"/>
      <c r="AQV343" s="14"/>
      <c r="AQW343" s="14"/>
      <c r="AQX343" s="14"/>
      <c r="AQY343" s="14"/>
      <c r="AQZ343" s="14"/>
      <c r="ARA343" s="14"/>
      <c r="ARB343" s="14"/>
      <c r="ARC343" s="14"/>
      <c r="ARD343" s="14"/>
      <c r="ARE343" s="14"/>
      <c r="ARF343" s="14"/>
      <c r="ARG343" s="14"/>
      <c r="ARH343" s="14"/>
      <c r="ARI343" s="14"/>
      <c r="ARJ343" s="14"/>
      <c r="ARK343" s="14"/>
      <c r="ARL343" s="14"/>
      <c r="ARM343" s="14"/>
      <c r="ARN343" s="14"/>
      <c r="ARO343" s="14"/>
      <c r="ARP343" s="14"/>
      <c r="ARQ343" s="14"/>
      <c r="ARR343" s="14"/>
      <c r="ARS343" s="14"/>
      <c r="ART343" s="14"/>
      <c r="ARU343" s="14"/>
      <c r="ARV343" s="14"/>
      <c r="ARW343" s="14"/>
      <c r="ARX343" s="14"/>
      <c r="ARY343" s="14"/>
      <c r="ARZ343" s="14"/>
      <c r="ASA343" s="14"/>
      <c r="ASB343" s="14"/>
      <c r="ASC343" s="14"/>
      <c r="ASD343" s="14"/>
      <c r="ASE343" s="14"/>
      <c r="ASF343" s="14"/>
      <c r="ASG343" s="14"/>
      <c r="ASH343" s="14"/>
      <c r="ASI343" s="14"/>
      <c r="ASJ343" s="14"/>
      <c r="ASK343" s="14"/>
      <c r="ASL343" s="14"/>
      <c r="ASM343" s="14"/>
      <c r="ASN343" s="14"/>
      <c r="ASO343" s="14"/>
      <c r="ASP343" s="14"/>
      <c r="ASQ343" s="14"/>
      <c r="ASR343" s="14"/>
      <c r="ASS343" s="14"/>
      <c r="AST343" s="14"/>
      <c r="ASU343" s="14"/>
      <c r="ASV343" s="14"/>
      <c r="ASW343" s="14"/>
      <c r="ASX343" s="14"/>
      <c r="ASY343" s="14"/>
      <c r="ASZ343" s="14"/>
      <c r="ATA343" s="14"/>
      <c r="ATB343" s="14"/>
      <c r="ATC343" s="14"/>
      <c r="ATD343" s="14"/>
    </row>
    <row r="344" spans="63:1200">
      <c r="BK344" s="14" t="str">
        <f t="shared" si="2119"/>
        <v/>
      </c>
      <c r="ABO344" s="14"/>
      <c r="ABP344" s="14"/>
      <c r="ABQ344" s="14"/>
      <c r="ABR344" s="14"/>
      <c r="ABS344" s="14"/>
      <c r="ABT344" s="14"/>
      <c r="ABU344" s="14"/>
      <c r="ABV344" s="14"/>
      <c r="ABW344" s="14"/>
      <c r="ABX344" s="14"/>
      <c r="ABY344" s="14"/>
      <c r="ABZ344" s="14"/>
      <c r="ACA344" s="14"/>
      <c r="ACB344" s="14"/>
      <c r="ACC344" s="14"/>
      <c r="ACD344" s="14"/>
      <c r="ACE344" s="14"/>
      <c r="ACF344" s="14"/>
      <c r="ACG344" s="14"/>
      <c r="ACH344" s="14"/>
      <c r="ACI344" s="14"/>
      <c r="ACJ344" s="14"/>
      <c r="ACK344" s="14"/>
      <c r="ACL344" s="14"/>
      <c r="ACM344" s="14"/>
      <c r="ACN344" s="14"/>
      <c r="ACO344" s="14"/>
      <c r="ACP344" s="14"/>
      <c r="ACQ344" s="14"/>
      <c r="ACR344" s="14"/>
      <c r="ACS344" s="14"/>
      <c r="ACT344" s="14"/>
      <c r="ACU344" s="14"/>
      <c r="ACV344" s="14"/>
      <c r="ACW344" s="14"/>
      <c r="ACX344" s="14"/>
      <c r="ACY344" s="14"/>
      <c r="ACZ344" s="14"/>
      <c r="ADA344" s="14"/>
      <c r="ADB344" s="14"/>
      <c r="ADC344" s="14"/>
      <c r="ADD344" s="14"/>
      <c r="ADE344" s="14"/>
      <c r="ADF344" s="14"/>
      <c r="ADG344" s="14"/>
      <c r="ADH344" s="14"/>
      <c r="ADI344" s="14"/>
      <c r="ADJ344" s="14"/>
      <c r="ADK344" s="14"/>
      <c r="ADL344" s="14"/>
      <c r="ADM344" s="14"/>
      <c r="ADN344" s="14"/>
      <c r="ADO344" s="14"/>
      <c r="ADP344" s="14"/>
      <c r="ADQ344" s="14"/>
      <c r="ADR344" s="14"/>
      <c r="ADS344" s="14"/>
      <c r="ADT344" s="14"/>
      <c r="ADU344" s="14"/>
      <c r="ADV344" s="14"/>
      <c r="ADW344" s="14"/>
      <c r="ADX344" s="14"/>
      <c r="ADY344" s="14"/>
      <c r="ADZ344" s="14"/>
      <c r="AEA344" s="14"/>
      <c r="AEB344" s="14"/>
      <c r="AEC344" s="14"/>
      <c r="AED344" s="14"/>
      <c r="AEE344" s="14"/>
      <c r="AEF344" s="14"/>
      <c r="AEG344" s="14"/>
      <c r="AEH344" s="14"/>
      <c r="AEI344" s="14"/>
      <c r="AEJ344" s="14"/>
      <c r="AEK344" s="14"/>
      <c r="AEL344" s="14"/>
      <c r="AEM344" s="14"/>
      <c r="AEN344" s="14"/>
      <c r="AEO344" s="14"/>
      <c r="AEP344" s="14"/>
      <c r="AEQ344" s="14"/>
      <c r="AER344" s="14"/>
      <c r="AES344" s="14"/>
      <c r="AET344" s="14"/>
      <c r="AEU344" s="14"/>
      <c r="AEV344" s="14"/>
      <c r="AEW344" s="14"/>
      <c r="AEX344" s="14"/>
      <c r="AEY344" s="14"/>
      <c r="AEZ344" s="14"/>
      <c r="AFA344" s="14"/>
      <c r="AFB344" s="14"/>
      <c r="AFC344" s="14"/>
      <c r="AFD344" s="14"/>
      <c r="AFE344" s="14"/>
      <c r="AFF344" s="14"/>
      <c r="AFG344" s="14"/>
      <c r="AFH344" s="14"/>
      <c r="AFI344" s="14"/>
      <c r="AFJ344" s="14"/>
      <c r="AFK344" s="14"/>
      <c r="AFL344" s="14"/>
      <c r="AFM344" s="14"/>
      <c r="AFN344" s="14"/>
      <c r="AFO344" s="14"/>
      <c r="AFP344" s="14"/>
      <c r="AFQ344" s="14"/>
      <c r="AFR344" s="14"/>
      <c r="AFS344" s="14"/>
      <c r="AFT344" s="14"/>
      <c r="AFU344" s="14"/>
      <c r="AFV344" s="14"/>
      <c r="AFW344" s="14"/>
      <c r="AFX344" s="14"/>
      <c r="AFY344" s="14"/>
      <c r="AFZ344" s="14"/>
      <c r="AGA344" s="14"/>
      <c r="AGB344" s="14"/>
      <c r="AGC344" s="14"/>
      <c r="AGD344" s="14"/>
      <c r="AGE344" s="14"/>
      <c r="AGF344" s="14"/>
      <c r="AGG344" s="14"/>
      <c r="AGH344" s="14"/>
      <c r="AGI344" s="14"/>
      <c r="AGJ344" s="14"/>
      <c r="AGK344" s="14"/>
      <c r="AGL344" s="14"/>
      <c r="AGM344" s="14"/>
      <c r="AGN344" s="14"/>
      <c r="AGO344" s="14"/>
      <c r="AGP344" s="14"/>
      <c r="AGQ344" s="14"/>
      <c r="AGR344" s="14"/>
      <c r="AGS344" s="14"/>
      <c r="AGT344" s="14"/>
      <c r="AGU344" s="14"/>
      <c r="AGV344" s="14"/>
      <c r="AGW344" s="14"/>
      <c r="AGX344" s="14"/>
      <c r="AGY344" s="14"/>
      <c r="AGZ344" s="14"/>
      <c r="AHA344" s="14"/>
      <c r="AHB344" s="14"/>
      <c r="AHC344" s="14"/>
      <c r="AHD344" s="14"/>
      <c r="AHE344" s="14"/>
      <c r="AHF344" s="14"/>
      <c r="AHG344" s="14"/>
      <c r="AHH344" s="14"/>
      <c r="AHI344" s="14"/>
      <c r="AHJ344" s="14"/>
      <c r="AHK344" s="14"/>
      <c r="AHL344" s="14"/>
      <c r="AHM344" s="14"/>
      <c r="AHN344" s="14"/>
      <c r="AHO344" s="14"/>
      <c r="AHP344" s="14"/>
      <c r="AHQ344" s="14"/>
      <c r="AHR344" s="14"/>
      <c r="AHS344" s="14"/>
      <c r="AHT344" s="14"/>
      <c r="AHU344" s="14"/>
      <c r="AHV344" s="14"/>
      <c r="AHW344" s="14"/>
      <c r="AHX344" s="14"/>
      <c r="AHY344" s="14"/>
      <c r="AHZ344" s="14"/>
      <c r="AIA344" s="14"/>
      <c r="AIB344" s="14"/>
      <c r="AIC344" s="14"/>
      <c r="AID344" s="14"/>
      <c r="AIE344" s="14"/>
      <c r="AIF344" s="14"/>
      <c r="AIG344" s="14"/>
      <c r="AIH344" s="14"/>
      <c r="AII344" s="14"/>
      <c r="AIJ344" s="14"/>
      <c r="AIK344" s="14"/>
      <c r="AIL344" s="14"/>
      <c r="AIM344" s="14"/>
      <c r="AIN344" s="14"/>
      <c r="AIO344" s="14"/>
      <c r="AIP344" s="14"/>
      <c r="AIQ344" s="14"/>
      <c r="AIR344" s="14"/>
      <c r="AIS344" s="14"/>
      <c r="AIT344" s="14"/>
      <c r="AIU344" s="14"/>
      <c r="AIV344" s="14"/>
      <c r="AIW344" s="14"/>
      <c r="AIX344" s="14"/>
      <c r="AIY344" s="14"/>
      <c r="AIZ344" s="14"/>
      <c r="AJA344" s="14"/>
      <c r="AJB344" s="14"/>
      <c r="AJC344" s="14"/>
      <c r="AJD344" s="14"/>
      <c r="AJE344" s="14"/>
      <c r="AJF344" s="14"/>
      <c r="AJG344" s="14"/>
      <c r="AJH344" s="14"/>
      <c r="AJI344" s="14"/>
      <c r="AJJ344" s="14"/>
      <c r="AJK344" s="14"/>
      <c r="AJL344" s="14"/>
      <c r="AJM344" s="14"/>
      <c r="AJN344" s="14"/>
      <c r="AJO344" s="14"/>
      <c r="AJP344" s="14"/>
      <c r="AJQ344" s="14"/>
      <c r="AJR344" s="14"/>
      <c r="AJS344" s="14"/>
      <c r="AJT344" s="14"/>
      <c r="AJU344" s="14"/>
      <c r="AJV344" s="14"/>
      <c r="AJW344" s="14"/>
      <c r="AJX344" s="14"/>
      <c r="AJY344" s="14"/>
      <c r="AJZ344" s="14"/>
      <c r="AKA344" s="14"/>
      <c r="AKB344" s="14"/>
      <c r="AKC344" s="14"/>
      <c r="AKD344" s="14"/>
      <c r="AKE344" s="14"/>
      <c r="AKF344" s="14"/>
      <c r="AKG344" s="14"/>
      <c r="AKH344" s="14"/>
      <c r="AKI344" s="14"/>
      <c r="AKJ344" s="14"/>
      <c r="AKK344" s="14"/>
      <c r="AKL344" s="14"/>
      <c r="AKM344" s="14"/>
      <c r="AKN344" s="14"/>
      <c r="AKO344" s="14"/>
      <c r="AKP344" s="14"/>
      <c r="AKQ344" s="14"/>
      <c r="AKR344" s="14"/>
      <c r="AKS344" s="14"/>
      <c r="AKT344" s="14"/>
      <c r="AKU344" s="14"/>
      <c r="AKV344" s="14"/>
      <c r="AKW344" s="14"/>
      <c r="AKX344" s="14"/>
      <c r="AKY344" s="14"/>
      <c r="AKZ344" s="14"/>
      <c r="ALA344" s="14"/>
      <c r="ALB344" s="14"/>
      <c r="ALC344" s="14"/>
      <c r="ALD344" s="14"/>
      <c r="ALE344" s="14"/>
      <c r="ALF344" s="14"/>
      <c r="ALG344" s="14"/>
      <c r="ALH344" s="14"/>
      <c r="ALI344" s="14"/>
      <c r="ALJ344" s="14"/>
      <c r="ALK344" s="14"/>
      <c r="ALL344" s="14"/>
      <c r="ALM344" s="14"/>
      <c r="ALN344" s="14"/>
      <c r="ALO344" s="14"/>
      <c r="ALP344" s="14"/>
      <c r="ALQ344" s="14"/>
      <c r="ALR344" s="14"/>
      <c r="ALS344" s="14"/>
      <c r="ALT344" s="14"/>
      <c r="ALU344" s="14"/>
      <c r="ALV344" s="14"/>
      <c r="ALW344" s="14"/>
      <c r="ALX344" s="14"/>
      <c r="ALY344" s="14"/>
      <c r="ALZ344" s="14"/>
      <c r="AMA344" s="14"/>
      <c r="AMB344" s="14"/>
      <c r="AMC344" s="14"/>
      <c r="AMD344" s="14"/>
      <c r="AME344" s="14"/>
      <c r="AMF344" s="14"/>
      <c r="AMG344" s="14"/>
      <c r="AMH344" s="14"/>
      <c r="AMI344" s="14"/>
      <c r="AMJ344" s="14"/>
      <c r="AMK344" s="14"/>
      <c r="AML344" s="14"/>
      <c r="AMM344" s="14"/>
      <c r="AMN344" s="14"/>
      <c r="AMO344" s="14"/>
      <c r="AMP344" s="14"/>
      <c r="AMQ344" s="14"/>
      <c r="AMR344" s="14"/>
      <c r="AMS344" s="14"/>
      <c r="AMT344" s="14"/>
      <c r="AMU344" s="14"/>
      <c r="AMV344" s="14"/>
      <c r="AMW344" s="14"/>
      <c r="AMX344" s="14"/>
      <c r="AMY344" s="14"/>
      <c r="AMZ344" s="14"/>
      <c r="ANA344" s="14"/>
      <c r="ANB344" s="14"/>
      <c r="ANC344" s="14"/>
      <c r="AND344" s="14"/>
      <c r="ANE344" s="14"/>
      <c r="ANF344" s="14"/>
      <c r="ANG344" s="14"/>
      <c r="ANH344" s="14"/>
      <c r="ANI344" s="14"/>
      <c r="ANJ344" s="14"/>
      <c r="ANK344" s="14"/>
      <c r="ANL344" s="14"/>
      <c r="ANM344" s="14"/>
      <c r="ANN344" s="14"/>
      <c r="ANO344" s="14"/>
      <c r="ANP344" s="14"/>
      <c r="ANQ344" s="14"/>
      <c r="ANR344" s="14"/>
      <c r="ANS344" s="14"/>
      <c r="ANT344" s="14"/>
      <c r="ANU344" s="14"/>
      <c r="ANV344" s="14"/>
      <c r="ANW344" s="14"/>
      <c r="ANX344" s="14"/>
      <c r="ANY344" s="14"/>
      <c r="ANZ344" s="14"/>
      <c r="AOA344" s="14"/>
      <c r="AOB344" s="14"/>
      <c r="AOC344" s="14"/>
      <c r="AOD344" s="14"/>
      <c r="AOE344" s="14"/>
      <c r="AOF344" s="14"/>
      <c r="AOG344" s="14"/>
      <c r="AOH344" s="14"/>
      <c r="AOI344" s="14"/>
      <c r="AOJ344" s="14"/>
      <c r="AOK344" s="14"/>
      <c r="AOL344" s="14"/>
      <c r="AOM344" s="14"/>
      <c r="AON344" s="14"/>
      <c r="AOO344" s="14"/>
      <c r="AOP344" s="14"/>
      <c r="AOQ344" s="14"/>
      <c r="AOR344" s="14"/>
      <c r="AOS344" s="14"/>
      <c r="AOT344" s="14"/>
      <c r="AOU344" s="14"/>
      <c r="AOV344" s="14"/>
      <c r="AOW344" s="14"/>
      <c r="AOX344" s="14"/>
      <c r="AOY344" s="14"/>
      <c r="AOZ344" s="14"/>
      <c r="APA344" s="14"/>
      <c r="APB344" s="14"/>
      <c r="APC344" s="14"/>
      <c r="APD344" s="14"/>
      <c r="APE344" s="14"/>
      <c r="APF344" s="14"/>
      <c r="APG344" s="14"/>
      <c r="APH344" s="14"/>
      <c r="API344" s="14"/>
      <c r="APJ344" s="14"/>
      <c r="APK344" s="14"/>
      <c r="APL344" s="14"/>
      <c r="APM344" s="14"/>
      <c r="APN344" s="14"/>
      <c r="APO344" s="14"/>
      <c r="APP344" s="14"/>
      <c r="APQ344" s="14"/>
      <c r="APR344" s="14"/>
      <c r="APS344" s="14"/>
      <c r="APT344" s="14"/>
      <c r="APU344" s="14"/>
      <c r="APV344" s="14"/>
      <c r="APW344" s="14"/>
      <c r="APX344" s="14"/>
      <c r="APY344" s="14"/>
      <c r="APZ344" s="14"/>
      <c r="AQA344" s="14"/>
      <c r="AQB344" s="14"/>
      <c r="AQC344" s="14"/>
      <c r="AQD344" s="14"/>
      <c r="AQE344" s="14"/>
      <c r="AQF344" s="14"/>
      <c r="AQG344" s="14"/>
      <c r="AQH344" s="14"/>
      <c r="AQI344" s="14"/>
      <c r="AQJ344" s="14"/>
      <c r="AQK344" s="14"/>
      <c r="AQL344" s="14"/>
      <c r="AQM344" s="14"/>
      <c r="AQN344" s="14"/>
      <c r="AQO344" s="14"/>
      <c r="AQP344" s="14"/>
      <c r="AQQ344" s="14"/>
      <c r="AQR344" s="14"/>
      <c r="AQS344" s="14"/>
      <c r="AQT344" s="14"/>
      <c r="AQU344" s="14"/>
      <c r="AQV344" s="14"/>
      <c r="AQW344" s="14"/>
      <c r="AQX344" s="14"/>
      <c r="AQY344" s="14"/>
      <c r="AQZ344" s="14"/>
      <c r="ARA344" s="14"/>
      <c r="ARB344" s="14"/>
      <c r="ARC344" s="14"/>
      <c r="ARD344" s="14"/>
      <c r="ARE344" s="14"/>
      <c r="ARF344" s="14"/>
      <c r="ARG344" s="14"/>
      <c r="ARH344" s="14"/>
      <c r="ARI344" s="14"/>
      <c r="ARJ344" s="14"/>
      <c r="ARK344" s="14"/>
      <c r="ARL344" s="14"/>
      <c r="ARM344" s="14"/>
      <c r="ARN344" s="14"/>
      <c r="ARO344" s="14"/>
      <c r="ARP344" s="14"/>
      <c r="ARQ344" s="14"/>
      <c r="ARR344" s="14"/>
      <c r="ARS344" s="14"/>
      <c r="ART344" s="14"/>
      <c r="ARU344" s="14"/>
      <c r="ARV344" s="14"/>
      <c r="ARW344" s="14"/>
      <c r="ARX344" s="14"/>
      <c r="ARY344" s="14"/>
      <c r="ARZ344" s="14"/>
      <c r="ASA344" s="14"/>
      <c r="ASB344" s="14"/>
      <c r="ASC344" s="14"/>
      <c r="ASD344" s="14"/>
      <c r="ASE344" s="14"/>
      <c r="ASF344" s="14"/>
      <c r="ASG344" s="14"/>
      <c r="ASH344" s="14"/>
      <c r="ASI344" s="14"/>
      <c r="ASJ344" s="14"/>
      <c r="ASK344" s="14"/>
      <c r="ASL344" s="14"/>
      <c r="ASM344" s="14"/>
      <c r="ASN344" s="14"/>
      <c r="ASO344" s="14"/>
      <c r="ASP344" s="14"/>
      <c r="ASQ344" s="14"/>
      <c r="ASR344" s="14"/>
      <c r="ASS344" s="14"/>
      <c r="AST344" s="14"/>
      <c r="ASU344" s="14"/>
      <c r="ASV344" s="14"/>
      <c r="ASW344" s="14"/>
      <c r="ASX344" s="14"/>
      <c r="ASY344" s="14"/>
      <c r="ASZ344" s="14"/>
      <c r="ATA344" s="14"/>
      <c r="ATB344" s="14"/>
      <c r="ATC344" s="14"/>
      <c r="ATD344" s="14"/>
    </row>
    <row r="345" spans="63:1200">
      <c r="BK345" s="14" t="str">
        <f t="shared" si="2119"/>
        <v/>
      </c>
      <c r="ABO345" s="14"/>
      <c r="ABP345" s="14"/>
      <c r="ABQ345" s="14"/>
      <c r="ABR345" s="14"/>
      <c r="ABS345" s="14"/>
      <c r="ABT345" s="14"/>
      <c r="ABU345" s="14"/>
      <c r="ABV345" s="14"/>
      <c r="ABW345" s="14"/>
      <c r="ABX345" s="14"/>
      <c r="ABY345" s="14"/>
      <c r="ABZ345" s="14"/>
      <c r="ACA345" s="14"/>
      <c r="ACB345" s="14"/>
      <c r="ACC345" s="14"/>
      <c r="ACD345" s="14"/>
      <c r="ACE345" s="14"/>
      <c r="ACF345" s="14"/>
      <c r="ACG345" s="14"/>
      <c r="ACH345" s="14"/>
      <c r="ACI345" s="14"/>
      <c r="ACJ345" s="14"/>
      <c r="ACK345" s="14"/>
      <c r="ACL345" s="14"/>
      <c r="ACM345" s="14"/>
      <c r="ACN345" s="14"/>
      <c r="ACO345" s="14"/>
      <c r="ACP345" s="14"/>
      <c r="ACQ345" s="14"/>
      <c r="ACR345" s="14"/>
      <c r="ACS345" s="14"/>
      <c r="ACT345" s="14"/>
      <c r="ACU345" s="14"/>
      <c r="ACV345" s="14"/>
      <c r="ACW345" s="14"/>
      <c r="ACX345" s="14"/>
      <c r="ACY345" s="14"/>
      <c r="ACZ345" s="14"/>
      <c r="ADA345" s="14"/>
      <c r="ADB345" s="14"/>
      <c r="ADC345" s="14"/>
      <c r="ADD345" s="14"/>
      <c r="ADE345" s="14"/>
      <c r="ADF345" s="14"/>
      <c r="ADG345" s="14"/>
      <c r="ADH345" s="14"/>
      <c r="ADI345" s="14"/>
      <c r="ADJ345" s="14"/>
      <c r="ADK345" s="14"/>
      <c r="ADL345" s="14"/>
      <c r="ADM345" s="14"/>
      <c r="ADN345" s="14"/>
      <c r="ADO345" s="14"/>
      <c r="ADP345" s="14"/>
      <c r="ADQ345" s="14"/>
      <c r="ADR345" s="14"/>
      <c r="ADS345" s="14"/>
      <c r="ADT345" s="14"/>
      <c r="ADU345" s="14"/>
      <c r="ADV345" s="14"/>
      <c r="ADW345" s="14"/>
      <c r="ADX345" s="14"/>
      <c r="ADY345" s="14"/>
      <c r="ADZ345" s="14"/>
      <c r="AEA345" s="14"/>
      <c r="AEB345" s="14"/>
      <c r="AEC345" s="14"/>
      <c r="AED345" s="14"/>
      <c r="AEE345" s="14"/>
      <c r="AEF345" s="14"/>
      <c r="AEG345" s="14"/>
      <c r="AEH345" s="14"/>
      <c r="AEI345" s="14"/>
      <c r="AEJ345" s="14"/>
      <c r="AEK345" s="14"/>
      <c r="AEL345" s="14"/>
      <c r="AEM345" s="14"/>
      <c r="AEN345" s="14"/>
      <c r="AEO345" s="14"/>
      <c r="AEP345" s="14"/>
      <c r="AEQ345" s="14"/>
      <c r="AER345" s="14"/>
      <c r="AES345" s="14"/>
      <c r="AET345" s="14"/>
      <c r="AEU345" s="14"/>
      <c r="AEV345" s="14"/>
      <c r="AEW345" s="14"/>
      <c r="AEX345" s="14"/>
      <c r="AEY345" s="14"/>
      <c r="AEZ345" s="14"/>
      <c r="AFA345" s="14"/>
      <c r="AFB345" s="14"/>
      <c r="AFC345" s="14"/>
      <c r="AFD345" s="14"/>
      <c r="AFE345" s="14"/>
      <c r="AFF345" s="14"/>
      <c r="AFG345" s="14"/>
      <c r="AFH345" s="14"/>
      <c r="AFI345" s="14"/>
      <c r="AFJ345" s="14"/>
      <c r="AFK345" s="14"/>
      <c r="AFL345" s="14"/>
      <c r="AFM345" s="14"/>
      <c r="AFN345" s="14"/>
      <c r="AFO345" s="14"/>
      <c r="AFP345" s="14"/>
      <c r="AFQ345" s="14"/>
      <c r="AFR345" s="14"/>
      <c r="AFS345" s="14"/>
      <c r="AFT345" s="14"/>
      <c r="AFU345" s="14"/>
      <c r="AFV345" s="14"/>
      <c r="AFW345" s="14"/>
      <c r="AFX345" s="14"/>
      <c r="AFY345" s="14"/>
      <c r="AFZ345" s="14"/>
      <c r="AGA345" s="14"/>
      <c r="AGB345" s="14"/>
      <c r="AGC345" s="14"/>
      <c r="AGD345" s="14"/>
      <c r="AGE345" s="14"/>
      <c r="AGF345" s="14"/>
      <c r="AGG345" s="14"/>
      <c r="AGH345" s="14"/>
      <c r="AGI345" s="14"/>
      <c r="AGJ345" s="14"/>
      <c r="AGK345" s="14"/>
      <c r="AGL345" s="14"/>
      <c r="AGM345" s="14"/>
      <c r="AGN345" s="14"/>
      <c r="AGO345" s="14"/>
      <c r="AGP345" s="14"/>
      <c r="AGQ345" s="14"/>
      <c r="AGR345" s="14"/>
      <c r="AGS345" s="14"/>
      <c r="AGT345" s="14"/>
      <c r="AGU345" s="14"/>
      <c r="AGV345" s="14"/>
      <c r="AGW345" s="14"/>
      <c r="AGX345" s="14"/>
      <c r="AGY345" s="14"/>
      <c r="AGZ345" s="14"/>
      <c r="AHA345" s="14"/>
      <c r="AHB345" s="14"/>
      <c r="AHC345" s="14"/>
      <c r="AHD345" s="14"/>
      <c r="AHE345" s="14"/>
      <c r="AHF345" s="14"/>
      <c r="AHG345" s="14"/>
      <c r="AHH345" s="14"/>
      <c r="AHI345" s="14"/>
      <c r="AHJ345" s="14"/>
      <c r="AHK345" s="14"/>
      <c r="AHL345" s="14"/>
      <c r="AHM345" s="14"/>
      <c r="AHN345" s="14"/>
      <c r="AHO345" s="14"/>
      <c r="AHP345" s="14"/>
      <c r="AHQ345" s="14"/>
      <c r="AHR345" s="14"/>
      <c r="AHS345" s="14"/>
      <c r="AHT345" s="14"/>
      <c r="AHU345" s="14"/>
      <c r="AHV345" s="14"/>
      <c r="AHW345" s="14"/>
      <c r="AHX345" s="14"/>
      <c r="AHY345" s="14"/>
      <c r="AHZ345" s="14"/>
      <c r="AIA345" s="14"/>
      <c r="AIB345" s="14"/>
      <c r="AIC345" s="14"/>
      <c r="AID345" s="14"/>
      <c r="AIE345" s="14"/>
      <c r="AIF345" s="14"/>
      <c r="AIG345" s="14"/>
      <c r="AIH345" s="14"/>
      <c r="AII345" s="14"/>
      <c r="AIJ345" s="14"/>
      <c r="AIK345" s="14"/>
      <c r="AIL345" s="14"/>
      <c r="AIM345" s="14"/>
      <c r="AIN345" s="14"/>
      <c r="AIO345" s="14"/>
      <c r="AIP345" s="14"/>
      <c r="AIQ345" s="14"/>
      <c r="AIR345" s="14"/>
      <c r="AIS345" s="14"/>
      <c r="AIT345" s="14"/>
      <c r="AIU345" s="14"/>
      <c r="AIV345" s="14"/>
      <c r="AIW345" s="14"/>
      <c r="AIX345" s="14"/>
      <c r="AIY345" s="14"/>
      <c r="AIZ345" s="14"/>
      <c r="AJA345" s="14"/>
      <c r="AJB345" s="14"/>
      <c r="AJC345" s="14"/>
      <c r="AJD345" s="14"/>
      <c r="AJE345" s="14"/>
      <c r="AJF345" s="14"/>
      <c r="AJG345" s="14"/>
      <c r="AJH345" s="14"/>
      <c r="AJI345" s="14"/>
      <c r="AJJ345" s="14"/>
      <c r="AJK345" s="14"/>
      <c r="AJL345" s="14"/>
      <c r="AJM345" s="14"/>
      <c r="AJN345" s="14"/>
      <c r="AJO345" s="14"/>
      <c r="AJP345" s="14"/>
      <c r="AJQ345" s="14"/>
      <c r="AJR345" s="14"/>
      <c r="AJS345" s="14"/>
      <c r="AJT345" s="14"/>
      <c r="AJU345" s="14"/>
      <c r="AJV345" s="14"/>
      <c r="AJW345" s="14"/>
      <c r="AJX345" s="14"/>
      <c r="AJY345" s="14"/>
      <c r="AJZ345" s="14"/>
      <c r="AKA345" s="14"/>
      <c r="AKB345" s="14"/>
      <c r="AKC345" s="14"/>
      <c r="AKD345" s="14"/>
      <c r="AKE345" s="14"/>
      <c r="AKF345" s="14"/>
      <c r="AKG345" s="14"/>
      <c r="AKH345" s="14"/>
      <c r="AKI345" s="14"/>
      <c r="AKJ345" s="14"/>
      <c r="AKK345" s="14"/>
      <c r="AKL345" s="14"/>
      <c r="AKM345" s="14"/>
      <c r="AKN345" s="14"/>
      <c r="AKO345" s="14"/>
      <c r="AKP345" s="14"/>
      <c r="AKQ345" s="14"/>
      <c r="AKR345" s="14"/>
      <c r="AKS345" s="14"/>
      <c r="AKT345" s="14"/>
      <c r="AKU345" s="14"/>
      <c r="AKV345" s="14"/>
      <c r="AKW345" s="14"/>
      <c r="AKX345" s="14"/>
      <c r="AKY345" s="14"/>
      <c r="AKZ345" s="14"/>
      <c r="ALA345" s="14"/>
      <c r="ALB345" s="14"/>
      <c r="ALC345" s="14"/>
      <c r="ALD345" s="14"/>
      <c r="ALE345" s="14"/>
      <c r="ALF345" s="14"/>
      <c r="ALG345" s="14"/>
      <c r="ALH345" s="14"/>
      <c r="ALI345" s="14"/>
      <c r="ALJ345" s="14"/>
      <c r="ALK345" s="14"/>
      <c r="ALL345" s="14"/>
      <c r="ALM345" s="14"/>
      <c r="ALN345" s="14"/>
      <c r="ALO345" s="14"/>
      <c r="ALP345" s="14"/>
      <c r="ALQ345" s="14"/>
      <c r="ALR345" s="14"/>
      <c r="ALS345" s="14"/>
      <c r="ALT345" s="14"/>
      <c r="ALU345" s="14"/>
      <c r="ALV345" s="14"/>
      <c r="ALW345" s="14"/>
      <c r="ALX345" s="14"/>
      <c r="ALY345" s="14"/>
      <c r="ALZ345" s="14"/>
      <c r="AMA345" s="14"/>
      <c r="AMB345" s="14"/>
      <c r="AMC345" s="14"/>
      <c r="AMD345" s="14"/>
      <c r="AME345" s="14"/>
      <c r="AMF345" s="14"/>
      <c r="AMG345" s="14"/>
      <c r="AMH345" s="14"/>
      <c r="AMI345" s="14"/>
      <c r="AMJ345" s="14"/>
      <c r="AMK345" s="14"/>
      <c r="AML345" s="14"/>
      <c r="AMM345" s="14"/>
      <c r="AMN345" s="14"/>
      <c r="AMO345" s="14"/>
      <c r="AMP345" s="14"/>
      <c r="AMQ345" s="14"/>
      <c r="AMR345" s="14"/>
      <c r="AMS345" s="14"/>
      <c r="AMT345" s="14"/>
      <c r="AMU345" s="14"/>
      <c r="AMV345" s="14"/>
      <c r="AMW345" s="14"/>
      <c r="AMX345" s="14"/>
      <c r="AMY345" s="14"/>
      <c r="AMZ345" s="14"/>
      <c r="ANA345" s="14"/>
      <c r="ANB345" s="14"/>
      <c r="ANC345" s="14"/>
      <c r="AND345" s="14"/>
      <c r="ANE345" s="14"/>
      <c r="ANF345" s="14"/>
      <c r="ANG345" s="14"/>
      <c r="ANH345" s="14"/>
      <c r="ANI345" s="14"/>
      <c r="ANJ345" s="14"/>
      <c r="ANK345" s="14"/>
      <c r="ANL345" s="14"/>
      <c r="ANM345" s="14"/>
      <c r="ANN345" s="14"/>
      <c r="ANO345" s="14"/>
      <c r="ANP345" s="14"/>
      <c r="ANQ345" s="14"/>
      <c r="ANR345" s="14"/>
      <c r="ANS345" s="14"/>
      <c r="ANT345" s="14"/>
      <c r="ANU345" s="14"/>
      <c r="ANV345" s="14"/>
      <c r="ANW345" s="14"/>
      <c r="ANX345" s="14"/>
      <c r="ANY345" s="14"/>
      <c r="ANZ345" s="14"/>
      <c r="AOA345" s="14"/>
      <c r="AOB345" s="14"/>
      <c r="AOC345" s="14"/>
      <c r="AOD345" s="14"/>
      <c r="AOE345" s="14"/>
      <c r="AOF345" s="14"/>
      <c r="AOG345" s="14"/>
      <c r="AOH345" s="14"/>
      <c r="AOI345" s="14"/>
      <c r="AOJ345" s="14"/>
      <c r="AOK345" s="14"/>
      <c r="AOL345" s="14"/>
      <c r="AOM345" s="14"/>
      <c r="AON345" s="14"/>
      <c r="AOO345" s="14"/>
      <c r="AOP345" s="14"/>
      <c r="AOQ345" s="14"/>
      <c r="AOR345" s="14"/>
      <c r="AOS345" s="14"/>
      <c r="AOT345" s="14"/>
      <c r="AOU345" s="14"/>
      <c r="AOV345" s="14"/>
      <c r="AOW345" s="14"/>
      <c r="AOX345" s="14"/>
      <c r="AOY345" s="14"/>
      <c r="AOZ345" s="14"/>
      <c r="APA345" s="14"/>
      <c r="APB345" s="14"/>
      <c r="APC345" s="14"/>
      <c r="APD345" s="14"/>
      <c r="APE345" s="14"/>
      <c r="APF345" s="14"/>
      <c r="APG345" s="14"/>
      <c r="APH345" s="14"/>
      <c r="API345" s="14"/>
      <c r="APJ345" s="14"/>
      <c r="APK345" s="14"/>
      <c r="APL345" s="14"/>
      <c r="APM345" s="14"/>
      <c r="APN345" s="14"/>
      <c r="APO345" s="14"/>
      <c r="APP345" s="14"/>
      <c r="APQ345" s="14"/>
      <c r="APR345" s="14"/>
      <c r="APS345" s="14"/>
      <c r="APT345" s="14"/>
      <c r="APU345" s="14"/>
      <c r="APV345" s="14"/>
      <c r="APW345" s="14"/>
      <c r="APX345" s="14"/>
      <c r="APY345" s="14"/>
      <c r="APZ345" s="14"/>
      <c r="AQA345" s="14"/>
      <c r="AQB345" s="14"/>
      <c r="AQC345" s="14"/>
      <c r="AQD345" s="14"/>
      <c r="AQE345" s="14"/>
      <c r="AQF345" s="14"/>
      <c r="AQG345" s="14"/>
      <c r="AQH345" s="14"/>
      <c r="AQI345" s="14"/>
      <c r="AQJ345" s="14"/>
      <c r="AQK345" s="14"/>
      <c r="AQL345" s="14"/>
      <c r="AQM345" s="14"/>
      <c r="AQN345" s="14"/>
      <c r="AQO345" s="14"/>
      <c r="AQP345" s="14"/>
      <c r="AQQ345" s="14"/>
      <c r="AQR345" s="14"/>
      <c r="AQS345" s="14"/>
      <c r="AQT345" s="14"/>
      <c r="AQU345" s="14"/>
      <c r="AQV345" s="14"/>
      <c r="AQW345" s="14"/>
      <c r="AQX345" s="14"/>
      <c r="AQY345" s="14"/>
      <c r="AQZ345" s="14"/>
      <c r="ARA345" s="14"/>
      <c r="ARB345" s="14"/>
      <c r="ARC345" s="14"/>
      <c r="ARD345" s="14"/>
      <c r="ARE345" s="14"/>
      <c r="ARF345" s="14"/>
      <c r="ARG345" s="14"/>
      <c r="ARH345" s="14"/>
      <c r="ARI345" s="14"/>
      <c r="ARJ345" s="14"/>
      <c r="ARK345" s="14"/>
      <c r="ARL345" s="14"/>
      <c r="ARM345" s="14"/>
      <c r="ARN345" s="14"/>
      <c r="ARO345" s="14"/>
      <c r="ARP345" s="14"/>
      <c r="ARQ345" s="14"/>
      <c r="ARR345" s="14"/>
      <c r="ARS345" s="14"/>
      <c r="ART345" s="14"/>
      <c r="ARU345" s="14"/>
      <c r="ARV345" s="14"/>
      <c r="ARW345" s="14"/>
      <c r="ARX345" s="14"/>
      <c r="ARY345" s="14"/>
      <c r="ARZ345" s="14"/>
      <c r="ASA345" s="14"/>
      <c r="ASB345" s="14"/>
      <c r="ASC345" s="14"/>
      <c r="ASD345" s="14"/>
      <c r="ASE345" s="14"/>
      <c r="ASF345" s="14"/>
      <c r="ASG345" s="14"/>
      <c r="ASH345" s="14"/>
      <c r="ASI345" s="14"/>
      <c r="ASJ345" s="14"/>
      <c r="ASK345" s="14"/>
      <c r="ASL345" s="14"/>
      <c r="ASM345" s="14"/>
      <c r="ASN345" s="14"/>
      <c r="ASO345" s="14"/>
      <c r="ASP345" s="14"/>
      <c r="ASQ345" s="14"/>
      <c r="ASR345" s="14"/>
      <c r="ASS345" s="14"/>
      <c r="AST345" s="14"/>
      <c r="ASU345" s="14"/>
      <c r="ASV345" s="14"/>
      <c r="ASW345" s="14"/>
      <c r="ASX345" s="14"/>
      <c r="ASY345" s="14"/>
      <c r="ASZ345" s="14"/>
      <c r="ATA345" s="14"/>
      <c r="ATB345" s="14"/>
      <c r="ATC345" s="14"/>
      <c r="ATD345" s="14"/>
    </row>
    <row r="346" spans="63:1200">
      <c r="BK346" s="14" t="str">
        <f t="shared" si="2119"/>
        <v/>
      </c>
      <c r="ABO346" s="14"/>
      <c r="ABP346" s="14"/>
      <c r="ABQ346" s="14"/>
      <c r="ABR346" s="14"/>
      <c r="ABS346" s="14"/>
      <c r="ABT346" s="14"/>
      <c r="ABU346" s="14"/>
      <c r="ABV346" s="14"/>
      <c r="ABW346" s="14"/>
      <c r="ABX346" s="14"/>
      <c r="ABY346" s="14"/>
      <c r="ABZ346" s="14"/>
      <c r="ACA346" s="14"/>
      <c r="ACB346" s="14"/>
      <c r="ACC346" s="14"/>
      <c r="ACD346" s="14"/>
      <c r="ACE346" s="14"/>
      <c r="ACF346" s="14"/>
      <c r="ACG346" s="14"/>
      <c r="ACH346" s="14"/>
      <c r="ACI346" s="14"/>
      <c r="ACJ346" s="14"/>
      <c r="ACK346" s="14"/>
      <c r="ACL346" s="14"/>
      <c r="ACM346" s="14"/>
      <c r="ACN346" s="14"/>
      <c r="ACO346" s="14"/>
      <c r="ACP346" s="14"/>
      <c r="ACQ346" s="14"/>
      <c r="ACR346" s="14"/>
      <c r="ACS346" s="14"/>
      <c r="ACT346" s="14"/>
      <c r="ACU346" s="14"/>
      <c r="ACV346" s="14"/>
      <c r="ACW346" s="14"/>
      <c r="ACX346" s="14"/>
      <c r="ACY346" s="14"/>
      <c r="ACZ346" s="14"/>
      <c r="ADA346" s="14"/>
      <c r="ADB346" s="14"/>
      <c r="ADC346" s="14"/>
      <c r="ADD346" s="14"/>
      <c r="ADE346" s="14"/>
      <c r="ADF346" s="14"/>
      <c r="ADG346" s="14"/>
      <c r="ADH346" s="14"/>
      <c r="ADI346" s="14"/>
      <c r="ADJ346" s="14"/>
      <c r="ADK346" s="14"/>
      <c r="ADL346" s="14"/>
      <c r="ADM346" s="14"/>
      <c r="ADN346" s="14"/>
      <c r="ADO346" s="14"/>
      <c r="ADP346" s="14"/>
      <c r="ADQ346" s="14"/>
      <c r="ADR346" s="14"/>
      <c r="ADS346" s="14"/>
      <c r="ADT346" s="14"/>
      <c r="ADU346" s="14"/>
      <c r="ADV346" s="14"/>
      <c r="ADW346" s="14"/>
      <c r="ADX346" s="14"/>
      <c r="ADY346" s="14"/>
      <c r="ADZ346" s="14"/>
      <c r="AEA346" s="14"/>
      <c r="AEB346" s="14"/>
      <c r="AEC346" s="14"/>
      <c r="AED346" s="14"/>
      <c r="AEE346" s="14"/>
      <c r="AEF346" s="14"/>
      <c r="AEG346" s="14"/>
      <c r="AEH346" s="14"/>
      <c r="AEI346" s="14"/>
      <c r="AEJ346" s="14"/>
      <c r="AEK346" s="14"/>
      <c r="AEL346" s="14"/>
      <c r="AEM346" s="14"/>
      <c r="AEN346" s="14"/>
      <c r="AEO346" s="14"/>
      <c r="AEP346" s="14"/>
      <c r="AEQ346" s="14"/>
      <c r="AER346" s="14"/>
      <c r="AES346" s="14"/>
      <c r="AET346" s="14"/>
      <c r="AEU346" s="14"/>
      <c r="AEV346" s="14"/>
      <c r="AEW346" s="14"/>
      <c r="AEX346" s="14"/>
      <c r="AEY346" s="14"/>
      <c r="AEZ346" s="14"/>
      <c r="AFA346" s="14"/>
      <c r="AFB346" s="14"/>
      <c r="AFC346" s="14"/>
      <c r="AFD346" s="14"/>
      <c r="AFE346" s="14"/>
      <c r="AFF346" s="14"/>
      <c r="AFG346" s="14"/>
      <c r="AFH346" s="14"/>
      <c r="AFI346" s="14"/>
      <c r="AFJ346" s="14"/>
      <c r="AFK346" s="14"/>
      <c r="AFL346" s="14"/>
      <c r="AFM346" s="14"/>
      <c r="AFN346" s="14"/>
      <c r="AFO346" s="14"/>
      <c r="AFP346" s="14"/>
      <c r="AFQ346" s="14"/>
      <c r="AFR346" s="14"/>
      <c r="AFS346" s="14"/>
      <c r="AFT346" s="14"/>
      <c r="AFU346" s="14"/>
      <c r="AFV346" s="14"/>
      <c r="AFW346" s="14"/>
      <c r="AFX346" s="14"/>
      <c r="AFY346" s="14"/>
      <c r="AFZ346" s="14"/>
      <c r="AGA346" s="14"/>
      <c r="AGB346" s="14"/>
      <c r="AGC346" s="14"/>
      <c r="AGD346" s="14"/>
      <c r="AGE346" s="14"/>
      <c r="AGF346" s="14"/>
      <c r="AGG346" s="14"/>
      <c r="AGH346" s="14"/>
      <c r="AGI346" s="14"/>
      <c r="AGJ346" s="14"/>
      <c r="AGK346" s="14"/>
      <c r="AGL346" s="14"/>
      <c r="AGM346" s="14"/>
      <c r="AGN346" s="14"/>
      <c r="AGO346" s="14"/>
      <c r="AGP346" s="14"/>
      <c r="AGQ346" s="14"/>
      <c r="AGR346" s="14"/>
      <c r="AGS346" s="14"/>
      <c r="AGT346" s="14"/>
      <c r="AGU346" s="14"/>
      <c r="AGV346" s="14"/>
      <c r="AGW346" s="14"/>
      <c r="AGX346" s="14"/>
      <c r="AGY346" s="14"/>
      <c r="AGZ346" s="14"/>
      <c r="AHA346" s="14"/>
      <c r="AHB346" s="14"/>
      <c r="AHC346" s="14"/>
      <c r="AHD346" s="14"/>
      <c r="AHE346" s="14"/>
      <c r="AHF346" s="14"/>
      <c r="AHG346" s="14"/>
      <c r="AHH346" s="14"/>
      <c r="AHI346" s="14"/>
      <c r="AHJ346" s="14"/>
      <c r="AHK346" s="14"/>
      <c r="AHL346" s="14"/>
      <c r="AHM346" s="14"/>
      <c r="AHN346" s="14"/>
      <c r="AHO346" s="14"/>
      <c r="AHP346" s="14"/>
      <c r="AHQ346" s="14"/>
      <c r="AHR346" s="14"/>
      <c r="AHS346" s="14"/>
      <c r="AHT346" s="14"/>
      <c r="AHU346" s="14"/>
      <c r="AHV346" s="14"/>
      <c r="AHW346" s="14"/>
      <c r="AHX346" s="14"/>
      <c r="AHY346" s="14"/>
      <c r="AHZ346" s="14"/>
      <c r="AIA346" s="14"/>
      <c r="AIB346" s="14"/>
      <c r="AIC346" s="14"/>
      <c r="AID346" s="14"/>
      <c r="AIE346" s="14"/>
      <c r="AIF346" s="14"/>
      <c r="AIG346" s="14"/>
      <c r="AIH346" s="14"/>
      <c r="AII346" s="14"/>
      <c r="AIJ346" s="14"/>
      <c r="AIK346" s="14"/>
      <c r="AIL346" s="14"/>
      <c r="AIM346" s="14"/>
      <c r="AIN346" s="14"/>
      <c r="AIO346" s="14"/>
      <c r="AIP346" s="14"/>
      <c r="AIQ346" s="14"/>
      <c r="AIR346" s="14"/>
      <c r="AIS346" s="14"/>
      <c r="AIT346" s="14"/>
      <c r="AIU346" s="14"/>
      <c r="AIV346" s="14"/>
      <c r="AIW346" s="14"/>
      <c r="AIX346" s="14"/>
      <c r="AIY346" s="14"/>
      <c r="AIZ346" s="14"/>
      <c r="AJA346" s="14"/>
      <c r="AJB346" s="14"/>
      <c r="AJC346" s="14"/>
      <c r="AJD346" s="14"/>
      <c r="AJE346" s="14"/>
      <c r="AJF346" s="14"/>
      <c r="AJG346" s="14"/>
      <c r="AJH346" s="14"/>
      <c r="AJI346" s="14"/>
      <c r="AJJ346" s="14"/>
      <c r="AJK346" s="14"/>
      <c r="AJL346" s="14"/>
      <c r="AJM346" s="14"/>
      <c r="AJN346" s="14"/>
      <c r="AJO346" s="14"/>
      <c r="AJP346" s="14"/>
      <c r="AJQ346" s="14"/>
      <c r="AJR346" s="14"/>
      <c r="AJS346" s="14"/>
      <c r="AJT346" s="14"/>
      <c r="AJU346" s="14"/>
      <c r="AJV346" s="14"/>
      <c r="AJW346" s="14"/>
      <c r="AJX346" s="14"/>
      <c r="AJY346" s="14"/>
      <c r="AJZ346" s="14"/>
      <c r="AKA346" s="14"/>
      <c r="AKB346" s="14"/>
      <c r="AKC346" s="14"/>
      <c r="AKD346" s="14"/>
      <c r="AKE346" s="14"/>
      <c r="AKF346" s="14"/>
      <c r="AKG346" s="14"/>
      <c r="AKH346" s="14"/>
      <c r="AKI346" s="14"/>
      <c r="AKJ346" s="14"/>
      <c r="AKK346" s="14"/>
      <c r="AKL346" s="14"/>
      <c r="AKM346" s="14"/>
      <c r="AKN346" s="14"/>
      <c r="AKO346" s="14"/>
      <c r="AKP346" s="14"/>
      <c r="AKQ346" s="14"/>
      <c r="AKR346" s="14"/>
      <c r="AKS346" s="14"/>
      <c r="AKT346" s="14"/>
      <c r="AKU346" s="14"/>
      <c r="AKV346" s="14"/>
      <c r="AKW346" s="14"/>
      <c r="AKX346" s="14"/>
      <c r="AKY346" s="14"/>
      <c r="AKZ346" s="14"/>
      <c r="ALA346" s="14"/>
      <c r="ALB346" s="14"/>
      <c r="ALC346" s="14"/>
      <c r="ALD346" s="14"/>
      <c r="ALE346" s="14"/>
      <c r="ALF346" s="14"/>
      <c r="ALG346" s="14"/>
      <c r="ALH346" s="14"/>
      <c r="ALI346" s="14"/>
      <c r="ALJ346" s="14"/>
      <c r="ALK346" s="14"/>
      <c r="ALL346" s="14"/>
      <c r="ALM346" s="14"/>
      <c r="ALN346" s="14"/>
      <c r="ALO346" s="14"/>
      <c r="ALP346" s="14"/>
      <c r="ALQ346" s="14"/>
      <c r="ALR346" s="14"/>
      <c r="ALS346" s="14"/>
      <c r="ALT346" s="14"/>
      <c r="ALU346" s="14"/>
      <c r="ALV346" s="14"/>
      <c r="ALW346" s="14"/>
      <c r="ALX346" s="14"/>
      <c r="ALY346" s="14"/>
      <c r="ALZ346" s="14"/>
      <c r="AMA346" s="14"/>
      <c r="AMB346" s="14"/>
      <c r="AMC346" s="14"/>
      <c r="AMD346" s="14"/>
      <c r="AME346" s="14"/>
      <c r="AMF346" s="14"/>
      <c r="AMG346" s="14"/>
      <c r="AMH346" s="14"/>
      <c r="AMI346" s="14"/>
      <c r="AMJ346" s="14"/>
      <c r="AMK346" s="14"/>
      <c r="AML346" s="14"/>
      <c r="AMM346" s="14"/>
      <c r="AMN346" s="14"/>
      <c r="AMO346" s="14"/>
      <c r="AMP346" s="14"/>
      <c r="AMQ346" s="14"/>
      <c r="AMR346" s="14"/>
      <c r="AMS346" s="14"/>
      <c r="AMT346" s="14"/>
      <c r="AMU346" s="14"/>
      <c r="AMV346" s="14"/>
      <c r="AMW346" s="14"/>
      <c r="AMX346" s="14"/>
      <c r="AMY346" s="14"/>
      <c r="AMZ346" s="14"/>
      <c r="ANA346" s="14"/>
      <c r="ANB346" s="14"/>
      <c r="ANC346" s="14"/>
      <c r="AND346" s="14"/>
      <c r="ANE346" s="14"/>
      <c r="ANF346" s="14"/>
      <c r="ANG346" s="14"/>
      <c r="ANH346" s="14"/>
      <c r="ANI346" s="14"/>
      <c r="ANJ346" s="14"/>
      <c r="ANK346" s="14"/>
      <c r="ANL346" s="14"/>
      <c r="ANM346" s="14"/>
      <c r="ANN346" s="14"/>
      <c r="ANO346" s="14"/>
      <c r="ANP346" s="14"/>
      <c r="ANQ346" s="14"/>
      <c r="ANR346" s="14"/>
      <c r="ANS346" s="14"/>
      <c r="ANT346" s="14"/>
      <c r="ANU346" s="14"/>
      <c r="ANV346" s="14"/>
      <c r="ANW346" s="14"/>
      <c r="ANX346" s="14"/>
      <c r="ANY346" s="14"/>
      <c r="ANZ346" s="14"/>
      <c r="AOA346" s="14"/>
      <c r="AOB346" s="14"/>
      <c r="AOC346" s="14"/>
      <c r="AOD346" s="14"/>
      <c r="AOE346" s="14"/>
      <c r="AOF346" s="14"/>
      <c r="AOG346" s="14"/>
      <c r="AOH346" s="14"/>
      <c r="AOI346" s="14"/>
      <c r="AOJ346" s="14"/>
      <c r="AOK346" s="14"/>
      <c r="AOL346" s="14"/>
      <c r="AOM346" s="14"/>
      <c r="AON346" s="14"/>
      <c r="AOO346" s="14"/>
      <c r="AOP346" s="14"/>
      <c r="AOQ346" s="14"/>
      <c r="AOR346" s="14"/>
      <c r="AOS346" s="14"/>
      <c r="AOT346" s="14"/>
      <c r="AOU346" s="14"/>
      <c r="AOV346" s="14"/>
      <c r="AOW346" s="14"/>
      <c r="AOX346" s="14"/>
      <c r="AOY346" s="14"/>
      <c r="AOZ346" s="14"/>
      <c r="APA346" s="14"/>
      <c r="APB346" s="14"/>
      <c r="APC346" s="14"/>
      <c r="APD346" s="14"/>
      <c r="APE346" s="14"/>
      <c r="APF346" s="14"/>
      <c r="APG346" s="14"/>
      <c r="APH346" s="14"/>
      <c r="API346" s="14"/>
      <c r="APJ346" s="14"/>
      <c r="APK346" s="14"/>
      <c r="APL346" s="14"/>
      <c r="APM346" s="14"/>
      <c r="APN346" s="14"/>
      <c r="APO346" s="14"/>
      <c r="APP346" s="14"/>
      <c r="APQ346" s="14"/>
      <c r="APR346" s="14"/>
      <c r="APS346" s="14"/>
      <c r="APT346" s="14"/>
      <c r="APU346" s="14"/>
      <c r="APV346" s="14"/>
      <c r="APW346" s="14"/>
      <c r="APX346" s="14"/>
      <c r="APY346" s="14"/>
      <c r="APZ346" s="14"/>
      <c r="AQA346" s="14"/>
      <c r="AQB346" s="14"/>
      <c r="AQC346" s="14"/>
      <c r="AQD346" s="14"/>
      <c r="AQE346" s="14"/>
      <c r="AQF346" s="14"/>
      <c r="AQG346" s="14"/>
      <c r="AQH346" s="14"/>
      <c r="AQI346" s="14"/>
      <c r="AQJ346" s="14"/>
      <c r="AQK346" s="14"/>
      <c r="AQL346" s="14"/>
      <c r="AQM346" s="14"/>
      <c r="AQN346" s="14"/>
      <c r="AQO346" s="14"/>
      <c r="AQP346" s="14"/>
      <c r="AQQ346" s="14"/>
      <c r="AQR346" s="14"/>
      <c r="AQS346" s="14"/>
      <c r="AQT346" s="14"/>
      <c r="AQU346" s="14"/>
      <c r="AQV346" s="14"/>
      <c r="AQW346" s="14"/>
      <c r="AQX346" s="14"/>
      <c r="AQY346" s="14"/>
      <c r="AQZ346" s="14"/>
      <c r="ARA346" s="14"/>
      <c r="ARB346" s="14"/>
      <c r="ARC346" s="14"/>
      <c r="ARD346" s="14"/>
      <c r="ARE346" s="14"/>
      <c r="ARF346" s="14"/>
      <c r="ARG346" s="14"/>
      <c r="ARH346" s="14"/>
      <c r="ARI346" s="14"/>
      <c r="ARJ346" s="14"/>
      <c r="ARK346" s="14"/>
      <c r="ARL346" s="14"/>
      <c r="ARM346" s="14"/>
      <c r="ARN346" s="14"/>
      <c r="ARO346" s="14"/>
      <c r="ARP346" s="14"/>
      <c r="ARQ346" s="14"/>
      <c r="ARR346" s="14"/>
      <c r="ARS346" s="14"/>
      <c r="ART346" s="14"/>
      <c r="ARU346" s="14"/>
      <c r="ARV346" s="14"/>
      <c r="ARW346" s="14"/>
      <c r="ARX346" s="14"/>
      <c r="ARY346" s="14"/>
      <c r="ARZ346" s="14"/>
      <c r="ASA346" s="14"/>
      <c r="ASB346" s="14"/>
      <c r="ASC346" s="14"/>
      <c r="ASD346" s="14"/>
      <c r="ASE346" s="14"/>
      <c r="ASF346" s="14"/>
      <c r="ASG346" s="14"/>
      <c r="ASH346" s="14"/>
      <c r="ASI346" s="14"/>
      <c r="ASJ346" s="14"/>
      <c r="ASK346" s="14"/>
      <c r="ASL346" s="14"/>
      <c r="ASM346" s="14"/>
      <c r="ASN346" s="14"/>
      <c r="ASO346" s="14"/>
      <c r="ASP346" s="14"/>
      <c r="ASQ346" s="14"/>
      <c r="ASR346" s="14"/>
      <c r="ASS346" s="14"/>
      <c r="AST346" s="14"/>
      <c r="ASU346" s="14"/>
      <c r="ASV346" s="14"/>
      <c r="ASW346" s="14"/>
      <c r="ASX346" s="14"/>
      <c r="ASY346" s="14"/>
      <c r="ASZ346" s="14"/>
      <c r="ATA346" s="14"/>
      <c r="ATB346" s="14"/>
      <c r="ATC346" s="14"/>
      <c r="ATD346" s="14"/>
    </row>
    <row r="347" spans="63:1200">
      <c r="BK347" s="14" t="str">
        <f t="shared" si="2119"/>
        <v/>
      </c>
      <c r="ABO347" s="14"/>
      <c r="ABP347" s="14"/>
      <c r="ABQ347" s="14"/>
      <c r="ABR347" s="14"/>
      <c r="ABS347" s="14"/>
      <c r="ABT347" s="14"/>
      <c r="ABU347" s="14"/>
      <c r="ABV347" s="14"/>
      <c r="ABW347" s="14"/>
      <c r="ABX347" s="14"/>
      <c r="ABY347" s="14"/>
      <c r="ABZ347" s="14"/>
      <c r="ACA347" s="14"/>
      <c r="ACB347" s="14"/>
      <c r="ACC347" s="14"/>
      <c r="ACD347" s="14"/>
      <c r="ACE347" s="14"/>
      <c r="ACF347" s="14"/>
      <c r="ACG347" s="14"/>
      <c r="ACH347" s="14"/>
      <c r="ACI347" s="14"/>
      <c r="ACJ347" s="14"/>
      <c r="ACK347" s="14"/>
      <c r="ACL347" s="14"/>
      <c r="ACM347" s="14"/>
      <c r="ACN347" s="14"/>
      <c r="ACO347" s="14"/>
      <c r="ACP347" s="14"/>
      <c r="ACQ347" s="14"/>
      <c r="ACR347" s="14"/>
      <c r="ACS347" s="14"/>
      <c r="ACT347" s="14"/>
      <c r="ACU347" s="14"/>
      <c r="ACV347" s="14"/>
      <c r="ACW347" s="14"/>
      <c r="ACX347" s="14"/>
      <c r="ACY347" s="14"/>
      <c r="ACZ347" s="14"/>
      <c r="ADA347" s="14"/>
      <c r="ADB347" s="14"/>
      <c r="ADC347" s="14"/>
      <c r="ADD347" s="14"/>
      <c r="ADE347" s="14"/>
      <c r="ADF347" s="14"/>
      <c r="ADG347" s="14"/>
      <c r="ADH347" s="14"/>
      <c r="ADI347" s="14"/>
      <c r="ADJ347" s="14"/>
      <c r="ADK347" s="14"/>
      <c r="ADL347" s="14"/>
      <c r="ADM347" s="14"/>
      <c r="ADN347" s="14"/>
      <c r="ADO347" s="14"/>
      <c r="ADP347" s="14"/>
      <c r="ADQ347" s="14"/>
      <c r="ADR347" s="14"/>
      <c r="ADS347" s="14"/>
      <c r="ADT347" s="14"/>
      <c r="ADU347" s="14"/>
      <c r="ADV347" s="14"/>
      <c r="ADW347" s="14"/>
      <c r="ADX347" s="14"/>
      <c r="ADY347" s="14"/>
      <c r="ADZ347" s="14"/>
      <c r="AEA347" s="14"/>
      <c r="AEB347" s="14"/>
      <c r="AEC347" s="14"/>
      <c r="AED347" s="14"/>
      <c r="AEE347" s="14"/>
      <c r="AEF347" s="14"/>
      <c r="AEG347" s="14"/>
      <c r="AEH347" s="14"/>
      <c r="AEI347" s="14"/>
      <c r="AEJ347" s="14"/>
      <c r="AEK347" s="14"/>
      <c r="AEL347" s="14"/>
      <c r="AEM347" s="14"/>
      <c r="AEN347" s="14"/>
      <c r="AEO347" s="14"/>
      <c r="AEP347" s="14"/>
      <c r="AEQ347" s="14"/>
      <c r="AER347" s="14"/>
      <c r="AES347" s="14"/>
      <c r="AET347" s="14"/>
      <c r="AEU347" s="14"/>
      <c r="AEV347" s="14"/>
      <c r="AEW347" s="14"/>
      <c r="AEX347" s="14"/>
      <c r="AEY347" s="14"/>
      <c r="AEZ347" s="14"/>
      <c r="AFA347" s="14"/>
      <c r="AFB347" s="14"/>
      <c r="AFC347" s="14"/>
      <c r="AFD347" s="14"/>
      <c r="AFE347" s="14"/>
      <c r="AFF347" s="14"/>
      <c r="AFG347" s="14"/>
      <c r="AFH347" s="14"/>
      <c r="AFI347" s="14"/>
      <c r="AFJ347" s="14"/>
      <c r="AFK347" s="14"/>
      <c r="AFL347" s="14"/>
      <c r="AFM347" s="14"/>
      <c r="AFN347" s="14"/>
      <c r="AFO347" s="14"/>
      <c r="AFP347" s="14"/>
      <c r="AFQ347" s="14"/>
      <c r="AFR347" s="14"/>
      <c r="AFS347" s="14"/>
      <c r="AFT347" s="14"/>
      <c r="AFU347" s="14"/>
      <c r="AFV347" s="14"/>
      <c r="AFW347" s="14"/>
      <c r="AFX347" s="14"/>
      <c r="AFY347" s="14"/>
      <c r="AFZ347" s="14"/>
      <c r="AGA347" s="14"/>
      <c r="AGB347" s="14"/>
      <c r="AGC347" s="14"/>
      <c r="AGD347" s="14"/>
      <c r="AGE347" s="14"/>
      <c r="AGF347" s="14"/>
      <c r="AGG347" s="14"/>
      <c r="AGH347" s="14"/>
      <c r="AGI347" s="14"/>
      <c r="AGJ347" s="14"/>
      <c r="AGK347" s="14"/>
      <c r="AGL347" s="14"/>
      <c r="AGM347" s="14"/>
      <c r="AGN347" s="14"/>
      <c r="AGO347" s="14"/>
      <c r="AGP347" s="14"/>
      <c r="AGQ347" s="14"/>
      <c r="AGR347" s="14"/>
      <c r="AGS347" s="14"/>
      <c r="AGT347" s="14"/>
      <c r="AGU347" s="14"/>
      <c r="AGV347" s="14"/>
      <c r="AGW347" s="14"/>
      <c r="AGX347" s="14"/>
      <c r="AGY347" s="14"/>
      <c r="AGZ347" s="14"/>
      <c r="AHA347" s="14"/>
      <c r="AHB347" s="14"/>
      <c r="AHC347" s="14"/>
      <c r="AHD347" s="14"/>
      <c r="AHE347" s="14"/>
      <c r="AHF347" s="14"/>
      <c r="AHG347" s="14"/>
      <c r="AHH347" s="14"/>
      <c r="AHI347" s="14"/>
      <c r="AHJ347" s="14"/>
      <c r="AHK347" s="14"/>
      <c r="AHL347" s="14"/>
      <c r="AHM347" s="14"/>
      <c r="AHN347" s="14"/>
      <c r="AHO347" s="14"/>
      <c r="AHP347" s="14"/>
      <c r="AHQ347" s="14"/>
      <c r="AHR347" s="14"/>
      <c r="AHS347" s="14"/>
      <c r="AHT347" s="14"/>
      <c r="AHU347" s="14"/>
      <c r="AHV347" s="14"/>
      <c r="AHW347" s="14"/>
      <c r="AHX347" s="14"/>
      <c r="AHY347" s="14"/>
      <c r="AHZ347" s="14"/>
      <c r="AIA347" s="14"/>
      <c r="AIB347" s="14"/>
      <c r="AIC347" s="14"/>
      <c r="AID347" s="14"/>
      <c r="AIE347" s="14"/>
      <c r="AIF347" s="14"/>
      <c r="AIG347" s="14"/>
      <c r="AIH347" s="14"/>
      <c r="AII347" s="14"/>
      <c r="AIJ347" s="14"/>
      <c r="AIK347" s="14"/>
      <c r="AIL347" s="14"/>
      <c r="AIM347" s="14"/>
      <c r="AIN347" s="14"/>
      <c r="AIO347" s="14"/>
      <c r="AIP347" s="14"/>
      <c r="AIQ347" s="14"/>
      <c r="AIR347" s="14"/>
      <c r="AIS347" s="14"/>
      <c r="AIT347" s="14"/>
      <c r="AIU347" s="14"/>
      <c r="AIV347" s="14"/>
      <c r="AIW347" s="14"/>
      <c r="AIX347" s="14"/>
      <c r="AIY347" s="14"/>
      <c r="AIZ347" s="14"/>
      <c r="AJA347" s="14"/>
      <c r="AJB347" s="14"/>
      <c r="AJC347" s="14"/>
      <c r="AJD347" s="14"/>
      <c r="AJE347" s="14"/>
      <c r="AJF347" s="14"/>
      <c r="AJG347" s="14"/>
      <c r="AJH347" s="14"/>
      <c r="AJI347" s="14"/>
      <c r="AJJ347" s="14"/>
      <c r="AJK347" s="14"/>
      <c r="AJL347" s="14"/>
      <c r="AJM347" s="14"/>
      <c r="AJN347" s="14"/>
      <c r="AJO347" s="14"/>
      <c r="AJP347" s="14"/>
      <c r="AJQ347" s="14"/>
      <c r="AJR347" s="14"/>
      <c r="AJS347" s="14"/>
      <c r="AJT347" s="14"/>
      <c r="AJU347" s="14"/>
      <c r="AJV347" s="14"/>
      <c r="AJW347" s="14"/>
      <c r="AJX347" s="14"/>
      <c r="AJY347" s="14"/>
      <c r="AJZ347" s="14"/>
      <c r="AKA347" s="14"/>
      <c r="AKB347" s="14"/>
      <c r="AKC347" s="14"/>
      <c r="AKD347" s="14"/>
      <c r="AKE347" s="14"/>
      <c r="AKF347" s="14"/>
      <c r="AKG347" s="14"/>
      <c r="AKH347" s="14"/>
      <c r="AKI347" s="14"/>
      <c r="AKJ347" s="14"/>
      <c r="AKK347" s="14"/>
      <c r="AKL347" s="14"/>
      <c r="AKM347" s="14"/>
      <c r="AKN347" s="14"/>
      <c r="AKO347" s="14"/>
      <c r="AKP347" s="14"/>
      <c r="AKQ347" s="14"/>
      <c r="AKR347" s="14"/>
      <c r="AKS347" s="14"/>
      <c r="AKT347" s="14"/>
      <c r="AKU347" s="14"/>
      <c r="AKV347" s="14"/>
      <c r="AKW347" s="14"/>
      <c r="AKX347" s="14"/>
      <c r="AKY347" s="14"/>
      <c r="AKZ347" s="14"/>
      <c r="ALA347" s="14"/>
      <c r="ALB347" s="14"/>
      <c r="ALC347" s="14"/>
      <c r="ALD347" s="14"/>
      <c r="ALE347" s="14"/>
      <c r="ALF347" s="14"/>
      <c r="ALG347" s="14"/>
      <c r="ALH347" s="14"/>
      <c r="ALI347" s="14"/>
      <c r="ALJ347" s="14"/>
      <c r="ALK347" s="14"/>
      <c r="ALL347" s="14"/>
      <c r="ALM347" s="14"/>
      <c r="ALN347" s="14"/>
      <c r="ALO347" s="14"/>
      <c r="ALP347" s="14"/>
      <c r="ALQ347" s="14"/>
      <c r="ALR347" s="14"/>
      <c r="ALS347" s="14"/>
      <c r="ALT347" s="14"/>
      <c r="ALU347" s="14"/>
      <c r="ALV347" s="14"/>
      <c r="ALW347" s="14"/>
      <c r="ALX347" s="14"/>
      <c r="ALY347" s="14"/>
      <c r="ALZ347" s="14"/>
      <c r="AMA347" s="14"/>
      <c r="AMB347" s="14"/>
      <c r="AMC347" s="14"/>
      <c r="AMD347" s="14"/>
      <c r="AME347" s="14"/>
      <c r="AMF347" s="14"/>
      <c r="AMG347" s="14"/>
      <c r="AMH347" s="14"/>
      <c r="AMI347" s="14"/>
      <c r="AMJ347" s="14"/>
      <c r="AMK347" s="14"/>
      <c r="AML347" s="14"/>
      <c r="AMM347" s="14"/>
      <c r="AMN347" s="14"/>
      <c r="AMO347" s="14"/>
      <c r="AMP347" s="14"/>
      <c r="AMQ347" s="14"/>
      <c r="AMR347" s="14"/>
      <c r="AMS347" s="14"/>
      <c r="AMT347" s="14"/>
      <c r="AMU347" s="14"/>
      <c r="AMV347" s="14"/>
      <c r="AMW347" s="14"/>
      <c r="AMX347" s="14"/>
      <c r="AMY347" s="14"/>
      <c r="AMZ347" s="14"/>
      <c r="ANA347" s="14"/>
      <c r="ANB347" s="14"/>
      <c r="ANC347" s="14"/>
      <c r="AND347" s="14"/>
      <c r="ANE347" s="14"/>
      <c r="ANF347" s="14"/>
      <c r="ANG347" s="14"/>
      <c r="ANH347" s="14"/>
      <c r="ANI347" s="14"/>
      <c r="ANJ347" s="14"/>
      <c r="ANK347" s="14"/>
      <c r="ANL347" s="14"/>
      <c r="ANM347" s="14"/>
      <c r="ANN347" s="14"/>
      <c r="ANO347" s="14"/>
      <c r="ANP347" s="14"/>
      <c r="ANQ347" s="14"/>
      <c r="ANR347" s="14"/>
      <c r="ANS347" s="14"/>
      <c r="ANT347" s="14"/>
      <c r="ANU347" s="14"/>
      <c r="ANV347" s="14"/>
      <c r="ANW347" s="14"/>
      <c r="ANX347" s="14"/>
      <c r="ANY347" s="14"/>
      <c r="ANZ347" s="14"/>
      <c r="AOA347" s="14"/>
      <c r="AOB347" s="14"/>
      <c r="AOC347" s="14"/>
      <c r="AOD347" s="14"/>
      <c r="AOE347" s="14"/>
      <c r="AOF347" s="14"/>
      <c r="AOG347" s="14"/>
      <c r="AOH347" s="14"/>
      <c r="AOI347" s="14"/>
      <c r="AOJ347" s="14"/>
      <c r="AOK347" s="14"/>
      <c r="AOL347" s="14"/>
      <c r="AOM347" s="14"/>
      <c r="AON347" s="14"/>
      <c r="AOO347" s="14"/>
      <c r="AOP347" s="14"/>
      <c r="AOQ347" s="14"/>
      <c r="AOR347" s="14"/>
      <c r="AOS347" s="14"/>
      <c r="AOT347" s="14"/>
      <c r="AOU347" s="14"/>
      <c r="AOV347" s="14"/>
      <c r="AOW347" s="14"/>
      <c r="AOX347" s="14"/>
      <c r="AOY347" s="14"/>
      <c r="AOZ347" s="14"/>
      <c r="APA347" s="14"/>
      <c r="APB347" s="14"/>
      <c r="APC347" s="14"/>
      <c r="APD347" s="14"/>
      <c r="APE347" s="14"/>
      <c r="APF347" s="14"/>
      <c r="APG347" s="14"/>
      <c r="APH347" s="14"/>
      <c r="API347" s="14"/>
      <c r="APJ347" s="14"/>
      <c r="APK347" s="14"/>
      <c r="APL347" s="14"/>
      <c r="APM347" s="14"/>
      <c r="APN347" s="14"/>
      <c r="APO347" s="14"/>
      <c r="APP347" s="14"/>
      <c r="APQ347" s="14"/>
      <c r="APR347" s="14"/>
      <c r="APS347" s="14"/>
      <c r="APT347" s="14"/>
      <c r="APU347" s="14"/>
      <c r="APV347" s="14"/>
      <c r="APW347" s="14"/>
      <c r="APX347" s="14"/>
      <c r="APY347" s="14"/>
      <c r="APZ347" s="14"/>
      <c r="AQA347" s="14"/>
      <c r="AQB347" s="14"/>
      <c r="AQC347" s="14"/>
      <c r="AQD347" s="14"/>
      <c r="AQE347" s="14"/>
      <c r="AQF347" s="14"/>
      <c r="AQG347" s="14"/>
      <c r="AQH347" s="14"/>
      <c r="AQI347" s="14"/>
      <c r="AQJ347" s="14"/>
      <c r="AQK347" s="14"/>
      <c r="AQL347" s="14"/>
      <c r="AQM347" s="14"/>
      <c r="AQN347" s="14"/>
      <c r="AQO347" s="14"/>
      <c r="AQP347" s="14"/>
      <c r="AQQ347" s="14"/>
      <c r="AQR347" s="14"/>
      <c r="AQS347" s="14"/>
      <c r="AQT347" s="14"/>
      <c r="AQU347" s="14"/>
      <c r="AQV347" s="14"/>
      <c r="AQW347" s="14"/>
      <c r="AQX347" s="14"/>
      <c r="AQY347" s="14"/>
      <c r="AQZ347" s="14"/>
      <c r="ARA347" s="14"/>
      <c r="ARB347" s="14"/>
      <c r="ARC347" s="14"/>
      <c r="ARD347" s="14"/>
      <c r="ARE347" s="14"/>
      <c r="ARF347" s="14"/>
      <c r="ARG347" s="14"/>
      <c r="ARH347" s="14"/>
      <c r="ARI347" s="14"/>
      <c r="ARJ347" s="14"/>
      <c r="ARK347" s="14"/>
      <c r="ARL347" s="14"/>
      <c r="ARM347" s="14"/>
      <c r="ARN347" s="14"/>
      <c r="ARO347" s="14"/>
      <c r="ARP347" s="14"/>
      <c r="ARQ347" s="14"/>
      <c r="ARR347" s="14"/>
      <c r="ARS347" s="14"/>
      <c r="ART347" s="14"/>
      <c r="ARU347" s="14"/>
      <c r="ARV347" s="14"/>
      <c r="ARW347" s="14"/>
      <c r="ARX347" s="14"/>
      <c r="ARY347" s="14"/>
      <c r="ARZ347" s="14"/>
      <c r="ASA347" s="14"/>
      <c r="ASB347" s="14"/>
      <c r="ASC347" s="14"/>
      <c r="ASD347" s="14"/>
      <c r="ASE347" s="14"/>
      <c r="ASF347" s="14"/>
      <c r="ASG347" s="14"/>
      <c r="ASH347" s="14"/>
      <c r="ASI347" s="14"/>
      <c r="ASJ347" s="14"/>
      <c r="ASK347" s="14"/>
      <c r="ASL347" s="14"/>
      <c r="ASM347" s="14"/>
      <c r="ASN347" s="14"/>
      <c r="ASO347" s="14"/>
      <c r="ASP347" s="14"/>
      <c r="ASQ347" s="14"/>
      <c r="ASR347" s="14"/>
      <c r="ASS347" s="14"/>
      <c r="AST347" s="14"/>
      <c r="ASU347" s="14"/>
      <c r="ASV347" s="14"/>
      <c r="ASW347" s="14"/>
      <c r="ASX347" s="14"/>
      <c r="ASY347" s="14"/>
      <c r="ASZ347" s="14"/>
      <c r="ATA347" s="14"/>
      <c r="ATB347" s="14"/>
      <c r="ATC347" s="14"/>
      <c r="ATD347" s="14"/>
    </row>
    <row r="348" spans="63:1200">
      <c r="BK348" s="14" t="str">
        <f t="shared" si="2119"/>
        <v/>
      </c>
      <c r="ABO348" s="14"/>
      <c r="ABP348" s="14"/>
      <c r="ABQ348" s="14"/>
      <c r="ABR348" s="14"/>
      <c r="ABS348" s="14"/>
      <c r="ABT348" s="14"/>
      <c r="ABU348" s="14"/>
      <c r="ABV348" s="14"/>
      <c r="ABW348" s="14"/>
      <c r="ABX348" s="14"/>
      <c r="ABY348" s="14"/>
      <c r="ABZ348" s="14"/>
      <c r="ACA348" s="14"/>
      <c r="ACB348" s="14"/>
      <c r="ACC348" s="14"/>
      <c r="ACD348" s="14"/>
      <c r="ACE348" s="14"/>
      <c r="ACF348" s="14"/>
      <c r="ACG348" s="14"/>
      <c r="ACH348" s="14"/>
      <c r="ACI348" s="14"/>
      <c r="ACJ348" s="14"/>
      <c r="ACK348" s="14"/>
      <c r="ACL348" s="14"/>
      <c r="ACM348" s="14"/>
      <c r="ACN348" s="14"/>
      <c r="ACO348" s="14"/>
      <c r="ACP348" s="14"/>
      <c r="ACQ348" s="14"/>
      <c r="ACR348" s="14"/>
      <c r="ACS348" s="14"/>
      <c r="ACT348" s="14"/>
      <c r="ACU348" s="14"/>
      <c r="ACV348" s="14"/>
      <c r="ACW348" s="14"/>
      <c r="ACX348" s="14"/>
      <c r="ACY348" s="14"/>
      <c r="ACZ348" s="14"/>
      <c r="ADA348" s="14"/>
      <c r="ADB348" s="14"/>
      <c r="ADC348" s="14"/>
      <c r="ADD348" s="14"/>
      <c r="ADE348" s="14"/>
      <c r="ADF348" s="14"/>
      <c r="ADG348" s="14"/>
      <c r="ADH348" s="14"/>
      <c r="ADI348" s="14"/>
      <c r="ADJ348" s="14"/>
      <c r="ADK348" s="14"/>
      <c r="ADL348" s="14"/>
      <c r="ADM348" s="14"/>
      <c r="ADN348" s="14"/>
      <c r="ADO348" s="14"/>
      <c r="ADP348" s="14"/>
      <c r="ADQ348" s="14"/>
      <c r="ADR348" s="14"/>
      <c r="ADS348" s="14"/>
      <c r="ADT348" s="14"/>
      <c r="ADU348" s="14"/>
      <c r="ADV348" s="14"/>
      <c r="ADW348" s="14"/>
      <c r="ADX348" s="14"/>
      <c r="ADY348" s="14"/>
      <c r="ADZ348" s="14"/>
      <c r="AEA348" s="14"/>
      <c r="AEB348" s="14"/>
      <c r="AEC348" s="14"/>
      <c r="AED348" s="14"/>
      <c r="AEE348" s="14"/>
      <c r="AEF348" s="14"/>
      <c r="AEG348" s="14"/>
      <c r="AEH348" s="14"/>
      <c r="AEI348" s="14"/>
      <c r="AEJ348" s="14"/>
      <c r="AEK348" s="14"/>
      <c r="AEL348" s="14"/>
      <c r="AEM348" s="14"/>
      <c r="AEN348" s="14"/>
      <c r="AEO348" s="14"/>
      <c r="AEP348" s="14"/>
      <c r="AEQ348" s="14"/>
      <c r="AER348" s="14"/>
      <c r="AES348" s="14"/>
      <c r="AET348" s="14"/>
      <c r="AEU348" s="14"/>
      <c r="AEV348" s="14"/>
      <c r="AEW348" s="14"/>
      <c r="AEX348" s="14"/>
      <c r="AEY348" s="14"/>
      <c r="AEZ348" s="14"/>
      <c r="AFA348" s="14"/>
      <c r="AFB348" s="14"/>
      <c r="AFC348" s="14"/>
      <c r="AFD348" s="14"/>
      <c r="AFE348" s="14"/>
      <c r="AFF348" s="14"/>
      <c r="AFG348" s="14"/>
      <c r="AFH348" s="14"/>
      <c r="AFI348" s="14"/>
      <c r="AFJ348" s="14"/>
      <c r="AFK348" s="14"/>
      <c r="AFL348" s="14"/>
      <c r="AFM348" s="14"/>
      <c r="AFN348" s="14"/>
      <c r="AFO348" s="14"/>
      <c r="AFP348" s="14"/>
      <c r="AFQ348" s="14"/>
      <c r="AFR348" s="14"/>
      <c r="AFS348" s="14"/>
      <c r="AFT348" s="14"/>
      <c r="AFU348" s="14"/>
      <c r="AFV348" s="14"/>
      <c r="AFW348" s="14"/>
      <c r="AFX348" s="14"/>
      <c r="AFY348" s="14"/>
      <c r="AFZ348" s="14"/>
      <c r="AGA348" s="14"/>
      <c r="AGB348" s="14"/>
      <c r="AGC348" s="14"/>
      <c r="AGD348" s="14"/>
      <c r="AGE348" s="14"/>
      <c r="AGF348" s="14"/>
      <c r="AGG348" s="14"/>
      <c r="AGH348" s="14"/>
      <c r="AGI348" s="14"/>
      <c r="AGJ348" s="14"/>
      <c r="AGK348" s="14"/>
      <c r="AGL348" s="14"/>
      <c r="AGM348" s="14"/>
      <c r="AGN348" s="14"/>
      <c r="AGO348" s="14"/>
      <c r="AGP348" s="14"/>
      <c r="AGQ348" s="14"/>
      <c r="AGR348" s="14"/>
      <c r="AGS348" s="14"/>
      <c r="AGT348" s="14"/>
      <c r="AGU348" s="14"/>
      <c r="AGV348" s="14"/>
      <c r="AGW348" s="14"/>
      <c r="AGX348" s="14"/>
      <c r="AGY348" s="14"/>
      <c r="AGZ348" s="14"/>
      <c r="AHA348" s="14"/>
      <c r="AHB348" s="14"/>
      <c r="AHC348" s="14"/>
      <c r="AHD348" s="14"/>
      <c r="AHE348" s="14"/>
      <c r="AHF348" s="14"/>
      <c r="AHG348" s="14"/>
      <c r="AHH348" s="14"/>
      <c r="AHI348" s="14"/>
      <c r="AHJ348" s="14"/>
      <c r="AHK348" s="14"/>
      <c r="AHL348" s="14"/>
      <c r="AHM348" s="14"/>
      <c r="AHN348" s="14"/>
      <c r="AHO348" s="14"/>
      <c r="AHP348" s="14"/>
      <c r="AHQ348" s="14"/>
      <c r="AHR348" s="14"/>
      <c r="AHS348" s="14"/>
      <c r="AHT348" s="14"/>
      <c r="AHU348" s="14"/>
      <c r="AHV348" s="14"/>
      <c r="AHW348" s="14"/>
      <c r="AHX348" s="14"/>
      <c r="AHY348" s="14"/>
      <c r="AHZ348" s="14"/>
      <c r="AIA348" s="14"/>
      <c r="AIB348" s="14"/>
      <c r="AIC348" s="14"/>
      <c r="AID348" s="14"/>
      <c r="AIE348" s="14"/>
      <c r="AIF348" s="14"/>
      <c r="AIG348" s="14"/>
      <c r="AIH348" s="14"/>
      <c r="AII348" s="14"/>
      <c r="AIJ348" s="14"/>
      <c r="AIK348" s="14"/>
      <c r="AIL348" s="14"/>
      <c r="AIM348" s="14"/>
      <c r="AIN348" s="14"/>
      <c r="AIO348" s="14"/>
      <c r="AIP348" s="14"/>
      <c r="AIQ348" s="14"/>
      <c r="AIR348" s="14"/>
      <c r="AIS348" s="14"/>
      <c r="AIT348" s="14"/>
      <c r="AIU348" s="14"/>
      <c r="AIV348" s="14"/>
      <c r="AIW348" s="14"/>
      <c r="AIX348" s="14"/>
      <c r="AIY348" s="14"/>
      <c r="AIZ348" s="14"/>
      <c r="AJA348" s="14"/>
      <c r="AJB348" s="14"/>
      <c r="AJC348" s="14"/>
      <c r="AJD348" s="14"/>
      <c r="AJE348" s="14"/>
      <c r="AJF348" s="14"/>
      <c r="AJG348" s="14"/>
      <c r="AJH348" s="14"/>
      <c r="AJI348" s="14"/>
      <c r="AJJ348" s="14"/>
      <c r="AJK348" s="14"/>
      <c r="AJL348" s="14"/>
      <c r="AJM348" s="14"/>
      <c r="AJN348" s="14"/>
      <c r="AJO348" s="14"/>
      <c r="AJP348" s="14"/>
      <c r="AJQ348" s="14"/>
      <c r="AJR348" s="14"/>
      <c r="AJS348" s="14"/>
      <c r="AJT348" s="14"/>
      <c r="AJU348" s="14"/>
      <c r="AJV348" s="14"/>
      <c r="AJW348" s="14"/>
      <c r="AJX348" s="14"/>
      <c r="AJY348" s="14"/>
      <c r="AJZ348" s="14"/>
      <c r="AKA348" s="14"/>
      <c r="AKB348" s="14"/>
      <c r="AKC348" s="14"/>
      <c r="AKD348" s="14"/>
      <c r="AKE348" s="14"/>
      <c r="AKF348" s="14"/>
      <c r="AKG348" s="14"/>
      <c r="AKH348" s="14"/>
      <c r="AKI348" s="14"/>
      <c r="AKJ348" s="14"/>
      <c r="AKK348" s="14"/>
      <c r="AKL348" s="14"/>
      <c r="AKM348" s="14"/>
      <c r="AKN348" s="14"/>
      <c r="AKO348" s="14"/>
      <c r="AKP348" s="14"/>
      <c r="AKQ348" s="14"/>
      <c r="AKR348" s="14"/>
      <c r="AKS348" s="14"/>
      <c r="AKT348" s="14"/>
      <c r="AKU348" s="14"/>
      <c r="AKV348" s="14"/>
      <c r="AKW348" s="14"/>
      <c r="AKX348" s="14"/>
      <c r="AKY348" s="14"/>
      <c r="AKZ348" s="14"/>
      <c r="ALA348" s="14"/>
      <c r="ALB348" s="14"/>
      <c r="ALC348" s="14"/>
      <c r="ALD348" s="14"/>
      <c r="ALE348" s="14"/>
      <c r="ALF348" s="14"/>
      <c r="ALG348" s="14"/>
      <c r="ALH348" s="14"/>
      <c r="ALI348" s="14"/>
      <c r="ALJ348" s="14"/>
      <c r="ALK348" s="14"/>
      <c r="ALL348" s="14"/>
      <c r="ALM348" s="14"/>
      <c r="ALN348" s="14"/>
      <c r="ALO348" s="14"/>
      <c r="ALP348" s="14"/>
      <c r="ALQ348" s="14"/>
      <c r="ALR348" s="14"/>
      <c r="ALS348" s="14"/>
      <c r="ALT348" s="14"/>
      <c r="ALU348" s="14"/>
      <c r="ALV348" s="14"/>
      <c r="ALW348" s="14"/>
      <c r="ALX348" s="14"/>
      <c r="ALY348" s="14"/>
      <c r="ALZ348" s="14"/>
      <c r="AMA348" s="14"/>
      <c r="AMB348" s="14"/>
      <c r="AMC348" s="14"/>
      <c r="AMD348" s="14"/>
      <c r="AME348" s="14"/>
      <c r="AMF348" s="14"/>
      <c r="AMG348" s="14"/>
      <c r="AMH348" s="14"/>
      <c r="AMI348" s="14"/>
      <c r="AMJ348" s="14"/>
      <c r="AMK348" s="14"/>
      <c r="AML348" s="14"/>
      <c r="AMM348" s="14"/>
      <c r="AMN348" s="14"/>
      <c r="AMO348" s="14"/>
      <c r="AMP348" s="14"/>
      <c r="AMQ348" s="14"/>
      <c r="AMR348" s="14"/>
      <c r="AMS348" s="14"/>
      <c r="AMT348" s="14"/>
      <c r="AMU348" s="14"/>
      <c r="AMV348" s="14"/>
      <c r="AMW348" s="14"/>
      <c r="AMX348" s="14"/>
      <c r="AMY348" s="14"/>
      <c r="AMZ348" s="14"/>
      <c r="ANA348" s="14"/>
      <c r="ANB348" s="14"/>
      <c r="ANC348" s="14"/>
      <c r="AND348" s="14"/>
      <c r="ANE348" s="14"/>
      <c r="ANF348" s="14"/>
      <c r="ANG348" s="14"/>
      <c r="ANH348" s="14"/>
      <c r="ANI348" s="14"/>
      <c r="ANJ348" s="14"/>
      <c r="ANK348" s="14"/>
      <c r="ANL348" s="14"/>
      <c r="ANM348" s="14"/>
      <c r="ANN348" s="14"/>
      <c r="ANO348" s="14"/>
      <c r="ANP348" s="14"/>
      <c r="ANQ348" s="14"/>
      <c r="ANR348" s="14"/>
      <c r="ANS348" s="14"/>
      <c r="ANT348" s="14"/>
      <c r="ANU348" s="14"/>
      <c r="ANV348" s="14"/>
      <c r="ANW348" s="14"/>
      <c r="ANX348" s="14"/>
      <c r="ANY348" s="14"/>
      <c r="ANZ348" s="14"/>
      <c r="AOA348" s="14"/>
      <c r="AOB348" s="14"/>
      <c r="AOC348" s="14"/>
      <c r="AOD348" s="14"/>
      <c r="AOE348" s="14"/>
      <c r="AOF348" s="14"/>
      <c r="AOG348" s="14"/>
      <c r="AOH348" s="14"/>
      <c r="AOI348" s="14"/>
      <c r="AOJ348" s="14"/>
      <c r="AOK348" s="14"/>
      <c r="AOL348" s="14"/>
      <c r="AOM348" s="14"/>
      <c r="AON348" s="14"/>
      <c r="AOO348" s="14"/>
      <c r="AOP348" s="14"/>
      <c r="AOQ348" s="14"/>
      <c r="AOR348" s="14"/>
      <c r="AOS348" s="14"/>
      <c r="AOT348" s="14"/>
      <c r="AOU348" s="14"/>
      <c r="AOV348" s="14"/>
      <c r="AOW348" s="14"/>
      <c r="AOX348" s="14"/>
      <c r="AOY348" s="14"/>
      <c r="AOZ348" s="14"/>
      <c r="APA348" s="14"/>
      <c r="APB348" s="14"/>
      <c r="APC348" s="14"/>
      <c r="APD348" s="14"/>
      <c r="APE348" s="14"/>
      <c r="APF348" s="14"/>
      <c r="APG348" s="14"/>
      <c r="APH348" s="14"/>
      <c r="API348" s="14"/>
      <c r="APJ348" s="14"/>
      <c r="APK348" s="14"/>
      <c r="APL348" s="14"/>
      <c r="APM348" s="14"/>
      <c r="APN348" s="14"/>
      <c r="APO348" s="14"/>
      <c r="APP348" s="14"/>
      <c r="APQ348" s="14"/>
      <c r="APR348" s="14"/>
      <c r="APS348" s="14"/>
      <c r="APT348" s="14"/>
      <c r="APU348" s="14"/>
      <c r="APV348" s="14"/>
      <c r="APW348" s="14"/>
      <c r="APX348" s="14"/>
      <c r="APY348" s="14"/>
      <c r="APZ348" s="14"/>
      <c r="AQA348" s="14"/>
      <c r="AQB348" s="14"/>
      <c r="AQC348" s="14"/>
      <c r="AQD348" s="14"/>
      <c r="AQE348" s="14"/>
      <c r="AQF348" s="14"/>
      <c r="AQG348" s="14"/>
      <c r="AQH348" s="14"/>
      <c r="AQI348" s="14"/>
      <c r="AQJ348" s="14"/>
      <c r="AQK348" s="14"/>
      <c r="AQL348" s="14"/>
      <c r="AQM348" s="14"/>
      <c r="AQN348" s="14"/>
      <c r="AQO348" s="14"/>
      <c r="AQP348" s="14"/>
      <c r="AQQ348" s="14"/>
      <c r="AQR348" s="14"/>
      <c r="AQS348" s="14"/>
      <c r="AQT348" s="14"/>
      <c r="AQU348" s="14"/>
      <c r="AQV348" s="14"/>
      <c r="AQW348" s="14"/>
      <c r="AQX348" s="14"/>
      <c r="AQY348" s="14"/>
      <c r="AQZ348" s="14"/>
      <c r="ARA348" s="14"/>
      <c r="ARB348" s="14"/>
      <c r="ARC348" s="14"/>
      <c r="ARD348" s="14"/>
      <c r="ARE348" s="14"/>
      <c r="ARF348" s="14"/>
      <c r="ARG348" s="14"/>
      <c r="ARH348" s="14"/>
      <c r="ARI348" s="14"/>
      <c r="ARJ348" s="14"/>
      <c r="ARK348" s="14"/>
      <c r="ARL348" s="14"/>
      <c r="ARM348" s="14"/>
      <c r="ARN348" s="14"/>
      <c r="ARO348" s="14"/>
      <c r="ARP348" s="14"/>
      <c r="ARQ348" s="14"/>
      <c r="ARR348" s="14"/>
      <c r="ARS348" s="14"/>
      <c r="ART348" s="14"/>
      <c r="ARU348" s="14"/>
      <c r="ARV348" s="14"/>
      <c r="ARW348" s="14"/>
      <c r="ARX348" s="14"/>
      <c r="ARY348" s="14"/>
      <c r="ARZ348" s="14"/>
      <c r="ASA348" s="14"/>
      <c r="ASB348" s="14"/>
      <c r="ASC348" s="14"/>
      <c r="ASD348" s="14"/>
      <c r="ASE348" s="14"/>
      <c r="ASF348" s="14"/>
      <c r="ASG348" s="14"/>
      <c r="ASH348" s="14"/>
      <c r="ASI348" s="14"/>
      <c r="ASJ348" s="14"/>
      <c r="ASK348" s="14"/>
      <c r="ASL348" s="14"/>
      <c r="ASM348" s="14"/>
      <c r="ASN348" s="14"/>
      <c r="ASO348" s="14"/>
      <c r="ASP348" s="14"/>
      <c r="ASQ348" s="14"/>
      <c r="ASR348" s="14"/>
      <c r="ASS348" s="14"/>
      <c r="AST348" s="14"/>
      <c r="ASU348" s="14"/>
      <c r="ASV348" s="14"/>
      <c r="ASW348" s="14"/>
      <c r="ASX348" s="14"/>
      <c r="ASY348" s="14"/>
      <c r="ASZ348" s="14"/>
      <c r="ATA348" s="14"/>
      <c r="ATB348" s="14"/>
      <c r="ATC348" s="14"/>
      <c r="ATD348" s="14"/>
    </row>
    <row r="349" spans="63:1200">
      <c r="BK349" s="14" t="str">
        <f t="shared" si="2119"/>
        <v/>
      </c>
      <c r="ABO349" s="14"/>
      <c r="ABP349" s="14"/>
      <c r="ABQ349" s="14"/>
      <c r="ABR349" s="14"/>
      <c r="ABS349" s="14"/>
      <c r="ABT349" s="14"/>
      <c r="ABU349" s="14"/>
      <c r="ABV349" s="14"/>
      <c r="ABW349" s="14"/>
      <c r="ABX349" s="14"/>
      <c r="ABY349" s="14"/>
      <c r="ABZ349" s="14"/>
      <c r="ACA349" s="14"/>
      <c r="ACB349" s="14"/>
      <c r="ACC349" s="14"/>
      <c r="ACD349" s="14"/>
      <c r="ACE349" s="14"/>
      <c r="ACF349" s="14"/>
      <c r="ACG349" s="14"/>
      <c r="ACH349" s="14"/>
      <c r="ACI349" s="14"/>
      <c r="ACJ349" s="14"/>
      <c r="ACK349" s="14"/>
      <c r="ACL349" s="14"/>
      <c r="ACM349" s="14"/>
      <c r="ACN349" s="14"/>
      <c r="ACO349" s="14"/>
      <c r="ACP349" s="14"/>
      <c r="ACQ349" s="14"/>
      <c r="ACR349" s="14"/>
      <c r="ACS349" s="14"/>
      <c r="ACT349" s="14"/>
      <c r="ACU349" s="14"/>
      <c r="ACV349" s="14"/>
      <c r="ACW349" s="14"/>
      <c r="ACX349" s="14"/>
      <c r="ACY349" s="14"/>
      <c r="ACZ349" s="14"/>
      <c r="ADA349" s="14"/>
      <c r="ADB349" s="14"/>
      <c r="ADC349" s="14"/>
      <c r="ADD349" s="14"/>
      <c r="ADE349" s="14"/>
      <c r="ADF349" s="14"/>
      <c r="ADG349" s="14"/>
      <c r="ADH349" s="14"/>
      <c r="ADI349" s="14"/>
      <c r="ADJ349" s="14"/>
      <c r="ADK349" s="14"/>
      <c r="ADL349" s="14"/>
      <c r="ADM349" s="14"/>
      <c r="ADN349" s="14"/>
      <c r="ADO349" s="14"/>
      <c r="ADP349" s="14"/>
      <c r="ADQ349" s="14"/>
      <c r="ADR349" s="14"/>
      <c r="ADS349" s="14"/>
      <c r="ADT349" s="14"/>
      <c r="ADU349" s="14"/>
      <c r="ADV349" s="14"/>
      <c r="ADW349" s="14"/>
      <c r="ADX349" s="14"/>
      <c r="ADY349" s="14"/>
      <c r="ADZ349" s="14"/>
      <c r="AEA349" s="14"/>
      <c r="AEB349" s="14"/>
      <c r="AEC349" s="14"/>
      <c r="AED349" s="14"/>
      <c r="AEE349" s="14"/>
      <c r="AEF349" s="14"/>
      <c r="AEG349" s="14"/>
      <c r="AEH349" s="14"/>
      <c r="AEI349" s="14"/>
      <c r="AEJ349" s="14"/>
      <c r="AEK349" s="14"/>
      <c r="AEL349" s="14"/>
      <c r="AEM349" s="14"/>
      <c r="AEN349" s="14"/>
      <c r="AEO349" s="14"/>
      <c r="AEP349" s="14"/>
      <c r="AEQ349" s="14"/>
      <c r="AER349" s="14"/>
      <c r="AES349" s="14"/>
      <c r="AET349" s="14"/>
      <c r="AEU349" s="14"/>
      <c r="AEV349" s="14"/>
      <c r="AEW349" s="14"/>
      <c r="AEX349" s="14"/>
      <c r="AEY349" s="14"/>
      <c r="AEZ349" s="14"/>
      <c r="AFA349" s="14"/>
      <c r="AFB349" s="14"/>
      <c r="AFC349" s="14"/>
      <c r="AFD349" s="14"/>
      <c r="AFE349" s="14"/>
      <c r="AFF349" s="14"/>
      <c r="AFG349" s="14"/>
      <c r="AFH349" s="14"/>
      <c r="AFI349" s="14"/>
      <c r="AFJ349" s="14"/>
      <c r="AFK349" s="14"/>
      <c r="AFL349" s="14"/>
      <c r="AFM349" s="14"/>
      <c r="AFN349" s="14"/>
      <c r="AFO349" s="14"/>
      <c r="AFP349" s="14"/>
      <c r="AFQ349" s="14"/>
      <c r="AFR349" s="14"/>
      <c r="AFS349" s="14"/>
      <c r="AFT349" s="14"/>
      <c r="AFU349" s="14"/>
      <c r="AFV349" s="14"/>
      <c r="AFW349" s="14"/>
      <c r="AFX349" s="14"/>
      <c r="AFY349" s="14"/>
      <c r="AFZ349" s="14"/>
      <c r="AGA349" s="14"/>
      <c r="AGB349" s="14"/>
      <c r="AGC349" s="14"/>
      <c r="AGD349" s="14"/>
      <c r="AGE349" s="14"/>
      <c r="AGF349" s="14"/>
      <c r="AGG349" s="14"/>
      <c r="AGH349" s="14"/>
      <c r="AGI349" s="14"/>
      <c r="AGJ349" s="14"/>
      <c r="AGK349" s="14"/>
      <c r="AGL349" s="14"/>
      <c r="AGM349" s="14"/>
      <c r="AGN349" s="14"/>
      <c r="AGO349" s="14"/>
      <c r="AGP349" s="14"/>
      <c r="AGQ349" s="14"/>
      <c r="AGR349" s="14"/>
      <c r="AGS349" s="14"/>
      <c r="AGT349" s="14"/>
      <c r="AGU349" s="14"/>
      <c r="AGV349" s="14"/>
      <c r="AGW349" s="14"/>
      <c r="AGX349" s="14"/>
      <c r="AGY349" s="14"/>
      <c r="AGZ349" s="14"/>
      <c r="AHA349" s="14"/>
      <c r="AHB349" s="14"/>
      <c r="AHC349" s="14"/>
      <c r="AHD349" s="14"/>
      <c r="AHE349" s="14"/>
      <c r="AHF349" s="14"/>
      <c r="AHG349" s="14"/>
      <c r="AHH349" s="14"/>
      <c r="AHI349" s="14"/>
      <c r="AHJ349" s="14"/>
      <c r="AHK349" s="14"/>
      <c r="AHL349" s="14"/>
      <c r="AHM349" s="14"/>
      <c r="AHN349" s="14"/>
      <c r="AHO349" s="14"/>
      <c r="AHP349" s="14"/>
      <c r="AHQ349" s="14"/>
      <c r="AHR349" s="14"/>
      <c r="AHS349" s="14"/>
      <c r="AHT349" s="14"/>
      <c r="AHU349" s="14"/>
      <c r="AHV349" s="14"/>
      <c r="AHW349" s="14"/>
      <c r="AHX349" s="14"/>
      <c r="AHY349" s="14"/>
      <c r="AHZ349" s="14"/>
      <c r="AIA349" s="14"/>
      <c r="AIB349" s="14"/>
      <c r="AIC349" s="14"/>
      <c r="AID349" s="14"/>
      <c r="AIE349" s="14"/>
      <c r="AIF349" s="14"/>
      <c r="AIG349" s="14"/>
      <c r="AIH349" s="14"/>
      <c r="AII349" s="14"/>
      <c r="AIJ349" s="14"/>
      <c r="AIK349" s="14"/>
      <c r="AIL349" s="14"/>
      <c r="AIM349" s="14"/>
      <c r="AIN349" s="14"/>
      <c r="AIO349" s="14"/>
      <c r="AIP349" s="14"/>
      <c r="AIQ349" s="14"/>
      <c r="AIR349" s="14"/>
      <c r="AIS349" s="14"/>
      <c r="AIT349" s="14"/>
      <c r="AIU349" s="14"/>
      <c r="AIV349" s="14"/>
      <c r="AIW349" s="14"/>
      <c r="AIX349" s="14"/>
      <c r="AIY349" s="14"/>
      <c r="AIZ349" s="14"/>
      <c r="AJA349" s="14"/>
      <c r="AJB349" s="14"/>
      <c r="AJC349" s="14"/>
      <c r="AJD349" s="14"/>
      <c r="AJE349" s="14"/>
      <c r="AJF349" s="14"/>
      <c r="AJG349" s="14"/>
      <c r="AJH349" s="14"/>
      <c r="AJI349" s="14"/>
      <c r="AJJ349" s="14"/>
      <c r="AJK349" s="14"/>
      <c r="AJL349" s="14"/>
      <c r="AJM349" s="14"/>
      <c r="AJN349" s="14"/>
      <c r="AJO349" s="14"/>
      <c r="AJP349" s="14"/>
      <c r="AJQ349" s="14"/>
      <c r="AJR349" s="14"/>
      <c r="AJS349" s="14"/>
      <c r="AJT349" s="14"/>
      <c r="AJU349" s="14"/>
      <c r="AJV349" s="14"/>
      <c r="AJW349" s="14"/>
      <c r="AJX349" s="14"/>
      <c r="AJY349" s="14"/>
      <c r="AJZ349" s="14"/>
      <c r="AKA349" s="14"/>
      <c r="AKB349" s="14"/>
      <c r="AKC349" s="14"/>
      <c r="AKD349" s="14"/>
      <c r="AKE349" s="14"/>
      <c r="AKF349" s="14"/>
      <c r="AKG349" s="14"/>
      <c r="AKH349" s="14"/>
      <c r="AKI349" s="14"/>
      <c r="AKJ349" s="14"/>
      <c r="AKK349" s="14"/>
      <c r="AKL349" s="14"/>
      <c r="AKM349" s="14"/>
      <c r="AKN349" s="14"/>
      <c r="AKO349" s="14"/>
      <c r="AKP349" s="14"/>
      <c r="AKQ349" s="14"/>
      <c r="AKR349" s="14"/>
      <c r="AKS349" s="14"/>
      <c r="AKT349" s="14"/>
      <c r="AKU349" s="14"/>
      <c r="AKV349" s="14"/>
      <c r="AKW349" s="14"/>
      <c r="AKX349" s="14"/>
      <c r="AKY349" s="14"/>
      <c r="AKZ349" s="14"/>
      <c r="ALA349" s="14"/>
      <c r="ALB349" s="14"/>
      <c r="ALC349" s="14"/>
      <c r="ALD349" s="14"/>
      <c r="ALE349" s="14"/>
      <c r="ALF349" s="14"/>
      <c r="ALG349" s="14"/>
      <c r="ALH349" s="14"/>
      <c r="ALI349" s="14"/>
      <c r="ALJ349" s="14"/>
      <c r="ALK349" s="14"/>
      <c r="ALL349" s="14"/>
      <c r="ALM349" s="14"/>
      <c r="ALN349" s="14"/>
      <c r="ALO349" s="14"/>
      <c r="ALP349" s="14"/>
      <c r="ALQ349" s="14"/>
      <c r="ALR349" s="14"/>
      <c r="ALS349" s="14"/>
      <c r="ALT349" s="14"/>
      <c r="ALU349" s="14"/>
      <c r="ALV349" s="14"/>
      <c r="ALW349" s="14"/>
      <c r="ALX349" s="14"/>
      <c r="ALY349" s="14"/>
      <c r="ALZ349" s="14"/>
      <c r="AMA349" s="14"/>
      <c r="AMB349" s="14"/>
      <c r="AMC349" s="14"/>
      <c r="AMD349" s="14"/>
      <c r="AME349" s="14"/>
      <c r="AMF349" s="14"/>
      <c r="AMG349" s="14"/>
      <c r="AMH349" s="14"/>
      <c r="AMI349" s="14"/>
      <c r="AMJ349" s="14"/>
      <c r="AMK349" s="14"/>
      <c r="AML349" s="14"/>
      <c r="AMM349" s="14"/>
      <c r="AMN349" s="14"/>
      <c r="AMO349" s="14"/>
      <c r="AMP349" s="14"/>
      <c r="AMQ349" s="14"/>
      <c r="AMR349" s="14"/>
      <c r="AMS349" s="14"/>
      <c r="AMT349" s="14"/>
      <c r="AMU349" s="14"/>
      <c r="AMV349" s="14"/>
      <c r="AMW349" s="14"/>
      <c r="AMX349" s="14"/>
      <c r="AMY349" s="14"/>
      <c r="AMZ349" s="14"/>
      <c r="ANA349" s="14"/>
      <c r="ANB349" s="14"/>
      <c r="ANC349" s="14"/>
      <c r="AND349" s="14"/>
      <c r="ANE349" s="14"/>
      <c r="ANF349" s="14"/>
      <c r="ANG349" s="14"/>
      <c r="ANH349" s="14"/>
      <c r="ANI349" s="14"/>
      <c r="ANJ349" s="14"/>
      <c r="ANK349" s="14"/>
      <c r="ANL349" s="14"/>
      <c r="ANM349" s="14"/>
      <c r="ANN349" s="14"/>
      <c r="ANO349" s="14"/>
      <c r="ANP349" s="14"/>
      <c r="ANQ349" s="14"/>
      <c r="ANR349" s="14"/>
      <c r="ANS349" s="14"/>
      <c r="ANT349" s="14"/>
      <c r="ANU349" s="14"/>
      <c r="ANV349" s="14"/>
      <c r="ANW349" s="14"/>
      <c r="ANX349" s="14"/>
      <c r="ANY349" s="14"/>
      <c r="ANZ349" s="14"/>
      <c r="AOA349" s="14"/>
      <c r="AOB349" s="14"/>
      <c r="AOC349" s="14"/>
      <c r="AOD349" s="14"/>
      <c r="AOE349" s="14"/>
      <c r="AOF349" s="14"/>
      <c r="AOG349" s="14"/>
      <c r="AOH349" s="14"/>
      <c r="AOI349" s="14"/>
      <c r="AOJ349" s="14"/>
      <c r="AOK349" s="14"/>
      <c r="AOL349" s="14"/>
      <c r="AOM349" s="14"/>
      <c r="AON349" s="14"/>
      <c r="AOO349" s="14"/>
      <c r="AOP349" s="14"/>
      <c r="AOQ349" s="14"/>
      <c r="AOR349" s="14"/>
      <c r="AOS349" s="14"/>
      <c r="AOT349" s="14"/>
      <c r="AOU349" s="14"/>
      <c r="AOV349" s="14"/>
      <c r="AOW349" s="14"/>
      <c r="AOX349" s="14"/>
      <c r="AOY349" s="14"/>
      <c r="AOZ349" s="14"/>
      <c r="APA349" s="14"/>
      <c r="APB349" s="14"/>
      <c r="APC349" s="14"/>
      <c r="APD349" s="14"/>
      <c r="APE349" s="14"/>
      <c r="APF349" s="14"/>
      <c r="APG349" s="14"/>
      <c r="APH349" s="14"/>
      <c r="API349" s="14"/>
      <c r="APJ349" s="14"/>
      <c r="APK349" s="14"/>
      <c r="APL349" s="14"/>
      <c r="APM349" s="14"/>
      <c r="APN349" s="14"/>
      <c r="APO349" s="14"/>
      <c r="APP349" s="14"/>
      <c r="APQ349" s="14"/>
      <c r="APR349" s="14"/>
      <c r="APS349" s="14"/>
      <c r="APT349" s="14"/>
      <c r="APU349" s="14"/>
      <c r="APV349" s="14"/>
      <c r="APW349" s="14"/>
      <c r="APX349" s="14"/>
      <c r="APY349" s="14"/>
      <c r="APZ349" s="14"/>
      <c r="AQA349" s="14"/>
      <c r="AQB349" s="14"/>
      <c r="AQC349" s="14"/>
      <c r="AQD349" s="14"/>
      <c r="AQE349" s="14"/>
      <c r="AQF349" s="14"/>
      <c r="AQG349" s="14"/>
      <c r="AQH349" s="14"/>
      <c r="AQI349" s="14"/>
      <c r="AQJ349" s="14"/>
      <c r="AQK349" s="14"/>
      <c r="AQL349" s="14"/>
      <c r="AQM349" s="14"/>
      <c r="AQN349" s="14"/>
      <c r="AQO349" s="14"/>
      <c r="AQP349" s="14"/>
      <c r="AQQ349" s="14"/>
      <c r="AQR349" s="14"/>
      <c r="AQS349" s="14"/>
      <c r="AQT349" s="14"/>
      <c r="AQU349" s="14"/>
      <c r="AQV349" s="14"/>
      <c r="AQW349" s="14"/>
      <c r="AQX349" s="14"/>
      <c r="AQY349" s="14"/>
      <c r="AQZ349" s="14"/>
      <c r="ARA349" s="14"/>
      <c r="ARB349" s="14"/>
      <c r="ARC349" s="14"/>
      <c r="ARD349" s="14"/>
      <c r="ARE349" s="14"/>
      <c r="ARF349" s="14"/>
      <c r="ARG349" s="14"/>
      <c r="ARH349" s="14"/>
      <c r="ARI349" s="14"/>
      <c r="ARJ349" s="14"/>
      <c r="ARK349" s="14"/>
      <c r="ARL349" s="14"/>
      <c r="ARM349" s="14"/>
      <c r="ARN349" s="14"/>
      <c r="ARO349" s="14"/>
      <c r="ARP349" s="14"/>
      <c r="ARQ349" s="14"/>
      <c r="ARR349" s="14"/>
      <c r="ARS349" s="14"/>
      <c r="ART349" s="14"/>
      <c r="ARU349" s="14"/>
      <c r="ARV349" s="14"/>
      <c r="ARW349" s="14"/>
      <c r="ARX349" s="14"/>
      <c r="ARY349" s="14"/>
      <c r="ARZ349" s="14"/>
      <c r="ASA349" s="14"/>
      <c r="ASB349" s="14"/>
      <c r="ASC349" s="14"/>
      <c r="ASD349" s="14"/>
      <c r="ASE349" s="14"/>
      <c r="ASF349" s="14"/>
      <c r="ASG349" s="14"/>
      <c r="ASH349" s="14"/>
      <c r="ASI349" s="14"/>
      <c r="ASJ349" s="14"/>
      <c r="ASK349" s="14"/>
      <c r="ASL349" s="14"/>
      <c r="ASM349" s="14"/>
      <c r="ASN349" s="14"/>
      <c r="ASO349" s="14"/>
      <c r="ASP349" s="14"/>
      <c r="ASQ349" s="14"/>
      <c r="ASR349" s="14"/>
      <c r="ASS349" s="14"/>
      <c r="AST349" s="14"/>
      <c r="ASU349" s="14"/>
      <c r="ASV349" s="14"/>
      <c r="ASW349" s="14"/>
      <c r="ASX349" s="14"/>
      <c r="ASY349" s="14"/>
      <c r="ASZ349" s="14"/>
      <c r="ATA349" s="14"/>
      <c r="ATB349" s="14"/>
      <c r="ATC349" s="14"/>
      <c r="ATD349" s="14"/>
    </row>
    <row r="350" spans="63:1200">
      <c r="BK350" s="14" t="str">
        <f t="shared" si="2119"/>
        <v/>
      </c>
      <c r="ABO350" s="14"/>
      <c r="ABP350" s="14"/>
      <c r="ABQ350" s="14"/>
      <c r="ABR350" s="14"/>
      <c r="ABS350" s="14"/>
      <c r="ABT350" s="14"/>
      <c r="ABU350" s="14"/>
      <c r="ABV350" s="14"/>
      <c r="ABW350" s="14"/>
      <c r="ABX350" s="14"/>
      <c r="ABY350" s="14"/>
      <c r="ABZ350" s="14"/>
      <c r="ACA350" s="14"/>
      <c r="ACB350" s="14"/>
      <c r="ACC350" s="14"/>
      <c r="ACD350" s="14"/>
      <c r="ACE350" s="14"/>
      <c r="ACF350" s="14"/>
      <c r="ACG350" s="14"/>
      <c r="ACH350" s="14"/>
      <c r="ACI350" s="14"/>
      <c r="ACJ350" s="14"/>
      <c r="ACK350" s="14"/>
      <c r="ACL350" s="14"/>
      <c r="ACM350" s="14"/>
      <c r="ACN350" s="14"/>
      <c r="ACO350" s="14"/>
      <c r="ACP350" s="14"/>
      <c r="ACQ350" s="14"/>
      <c r="ACR350" s="14"/>
      <c r="ACS350" s="14"/>
      <c r="ACT350" s="14"/>
      <c r="ACU350" s="14"/>
      <c r="ACV350" s="14"/>
      <c r="ACW350" s="14"/>
      <c r="ACX350" s="14"/>
      <c r="ACY350" s="14"/>
      <c r="ACZ350" s="14"/>
      <c r="ADA350" s="14"/>
      <c r="ADB350" s="14"/>
      <c r="ADC350" s="14"/>
      <c r="ADD350" s="14"/>
      <c r="ADE350" s="14"/>
      <c r="ADF350" s="14"/>
      <c r="ADG350" s="14"/>
      <c r="ADH350" s="14"/>
      <c r="ADI350" s="14"/>
      <c r="ADJ350" s="14"/>
      <c r="ADK350" s="14"/>
      <c r="ADL350" s="14"/>
      <c r="ADM350" s="14"/>
      <c r="ADN350" s="14"/>
      <c r="ADO350" s="14"/>
      <c r="ADP350" s="14"/>
      <c r="ADQ350" s="14"/>
      <c r="ADR350" s="14"/>
      <c r="ADS350" s="14"/>
      <c r="ADT350" s="14"/>
      <c r="ADU350" s="14"/>
      <c r="ADV350" s="14"/>
      <c r="ADW350" s="14"/>
      <c r="ADX350" s="14"/>
      <c r="ADY350" s="14"/>
      <c r="ADZ350" s="14"/>
      <c r="AEA350" s="14"/>
      <c r="AEB350" s="14"/>
      <c r="AEC350" s="14"/>
      <c r="AED350" s="14"/>
      <c r="AEE350" s="14"/>
      <c r="AEF350" s="14"/>
      <c r="AEG350" s="14"/>
      <c r="AEH350" s="14"/>
      <c r="AEI350" s="14"/>
      <c r="AEJ350" s="14"/>
      <c r="AEK350" s="14"/>
      <c r="AEL350" s="14"/>
      <c r="AEM350" s="14"/>
      <c r="AEN350" s="14"/>
      <c r="AEO350" s="14"/>
      <c r="AEP350" s="14"/>
      <c r="AEQ350" s="14"/>
      <c r="AER350" s="14"/>
      <c r="AES350" s="14"/>
      <c r="AET350" s="14"/>
      <c r="AEU350" s="14"/>
      <c r="AEV350" s="14"/>
      <c r="AEW350" s="14"/>
      <c r="AEX350" s="14"/>
      <c r="AEY350" s="14"/>
      <c r="AEZ350" s="14"/>
      <c r="AFA350" s="14"/>
      <c r="AFB350" s="14"/>
      <c r="AFC350" s="14"/>
      <c r="AFD350" s="14"/>
      <c r="AFE350" s="14"/>
      <c r="AFF350" s="14"/>
      <c r="AFG350" s="14"/>
      <c r="AFH350" s="14"/>
      <c r="AFI350" s="14"/>
      <c r="AFJ350" s="14"/>
      <c r="AFK350" s="14"/>
      <c r="AFL350" s="14"/>
      <c r="AFM350" s="14"/>
      <c r="AFN350" s="14"/>
      <c r="AFO350" s="14"/>
      <c r="AFP350" s="14"/>
      <c r="AFQ350" s="14"/>
      <c r="AFR350" s="14"/>
      <c r="AFS350" s="14"/>
      <c r="AFT350" s="14"/>
      <c r="AFU350" s="14"/>
      <c r="AFV350" s="14"/>
      <c r="AFW350" s="14"/>
      <c r="AFX350" s="14"/>
      <c r="AFY350" s="14"/>
      <c r="AFZ350" s="14"/>
      <c r="AGA350" s="14"/>
      <c r="AGB350" s="14"/>
      <c r="AGC350" s="14"/>
      <c r="AGD350" s="14"/>
      <c r="AGE350" s="14"/>
      <c r="AGF350" s="14"/>
      <c r="AGG350" s="14"/>
      <c r="AGH350" s="14"/>
      <c r="AGI350" s="14"/>
      <c r="AGJ350" s="14"/>
      <c r="AGK350" s="14"/>
      <c r="AGL350" s="14"/>
      <c r="AGM350" s="14"/>
      <c r="AGN350" s="14"/>
      <c r="AGO350" s="14"/>
      <c r="AGP350" s="14"/>
      <c r="AGQ350" s="14"/>
      <c r="AGR350" s="14"/>
      <c r="AGS350" s="14"/>
      <c r="AGT350" s="14"/>
      <c r="AGU350" s="14"/>
      <c r="AGV350" s="14"/>
      <c r="AGW350" s="14"/>
      <c r="AGX350" s="14"/>
      <c r="AGY350" s="14"/>
      <c r="AGZ350" s="14"/>
      <c r="AHA350" s="14"/>
      <c r="AHB350" s="14"/>
      <c r="AHC350" s="14"/>
      <c r="AHD350" s="14"/>
      <c r="AHE350" s="14"/>
      <c r="AHF350" s="14"/>
      <c r="AHG350" s="14"/>
      <c r="AHH350" s="14"/>
      <c r="AHI350" s="14"/>
      <c r="AHJ350" s="14"/>
      <c r="AHK350" s="14"/>
      <c r="AHL350" s="14"/>
      <c r="AHM350" s="14"/>
      <c r="AHN350" s="14"/>
      <c r="AHO350" s="14"/>
      <c r="AHP350" s="14"/>
      <c r="AHQ350" s="14"/>
      <c r="AHR350" s="14"/>
      <c r="AHS350" s="14"/>
      <c r="AHT350" s="14"/>
      <c r="AHU350" s="14"/>
      <c r="AHV350" s="14"/>
      <c r="AHW350" s="14"/>
      <c r="AHX350" s="14"/>
      <c r="AHY350" s="14"/>
      <c r="AHZ350" s="14"/>
      <c r="AIA350" s="14"/>
      <c r="AIB350" s="14"/>
      <c r="AIC350" s="14"/>
      <c r="AID350" s="14"/>
      <c r="AIE350" s="14"/>
      <c r="AIF350" s="14"/>
      <c r="AIG350" s="14"/>
      <c r="AIH350" s="14"/>
      <c r="AII350" s="14"/>
      <c r="AIJ350" s="14"/>
      <c r="AIK350" s="14"/>
      <c r="AIL350" s="14"/>
      <c r="AIM350" s="14"/>
      <c r="AIN350" s="14"/>
      <c r="AIO350" s="14"/>
      <c r="AIP350" s="14"/>
      <c r="AIQ350" s="14"/>
      <c r="AIR350" s="14"/>
      <c r="AIS350" s="14"/>
      <c r="AIT350" s="14"/>
      <c r="AIU350" s="14"/>
      <c r="AIV350" s="14"/>
      <c r="AIW350" s="14"/>
      <c r="AIX350" s="14"/>
      <c r="AIY350" s="14"/>
      <c r="AIZ350" s="14"/>
      <c r="AJA350" s="14"/>
      <c r="AJB350" s="14"/>
      <c r="AJC350" s="14"/>
      <c r="AJD350" s="14"/>
      <c r="AJE350" s="14"/>
      <c r="AJF350" s="14"/>
      <c r="AJG350" s="14"/>
      <c r="AJH350" s="14"/>
      <c r="AJI350" s="14"/>
      <c r="AJJ350" s="14"/>
      <c r="AJK350" s="14"/>
      <c r="AJL350" s="14"/>
      <c r="AJM350" s="14"/>
      <c r="AJN350" s="14"/>
      <c r="AJO350" s="14"/>
      <c r="AJP350" s="14"/>
      <c r="AJQ350" s="14"/>
      <c r="AJR350" s="14"/>
      <c r="AJS350" s="14"/>
      <c r="AJT350" s="14"/>
      <c r="AJU350" s="14"/>
      <c r="AJV350" s="14"/>
      <c r="AJW350" s="14"/>
      <c r="AJX350" s="14"/>
      <c r="AJY350" s="14"/>
      <c r="AJZ350" s="14"/>
      <c r="AKA350" s="14"/>
      <c r="AKB350" s="14"/>
      <c r="AKC350" s="14"/>
      <c r="AKD350" s="14"/>
      <c r="AKE350" s="14"/>
      <c r="AKF350" s="14"/>
      <c r="AKG350" s="14"/>
      <c r="AKH350" s="14"/>
      <c r="AKI350" s="14"/>
      <c r="AKJ350" s="14"/>
      <c r="AKK350" s="14"/>
      <c r="AKL350" s="14"/>
      <c r="AKM350" s="14"/>
      <c r="AKN350" s="14"/>
      <c r="AKO350" s="14"/>
      <c r="AKP350" s="14"/>
      <c r="AKQ350" s="14"/>
      <c r="AKR350" s="14"/>
      <c r="AKS350" s="14"/>
      <c r="AKT350" s="14"/>
      <c r="AKU350" s="14"/>
      <c r="AKV350" s="14"/>
      <c r="AKW350" s="14"/>
      <c r="AKX350" s="14"/>
      <c r="AKY350" s="14"/>
      <c r="AKZ350" s="14"/>
      <c r="ALA350" s="14"/>
      <c r="ALB350" s="14"/>
      <c r="ALC350" s="14"/>
      <c r="ALD350" s="14"/>
      <c r="ALE350" s="14"/>
      <c r="ALF350" s="14"/>
      <c r="ALG350" s="14"/>
      <c r="ALH350" s="14"/>
      <c r="ALI350" s="14"/>
      <c r="ALJ350" s="14"/>
      <c r="ALK350" s="14"/>
      <c r="ALL350" s="14"/>
      <c r="ALM350" s="14"/>
      <c r="ALN350" s="14"/>
      <c r="ALO350" s="14"/>
      <c r="ALP350" s="14"/>
      <c r="ALQ350" s="14"/>
      <c r="ALR350" s="14"/>
      <c r="ALS350" s="14"/>
      <c r="ALT350" s="14"/>
      <c r="ALU350" s="14"/>
      <c r="ALV350" s="14"/>
      <c r="ALW350" s="14"/>
      <c r="ALX350" s="14"/>
      <c r="ALY350" s="14"/>
      <c r="ALZ350" s="14"/>
      <c r="AMA350" s="14"/>
      <c r="AMB350" s="14"/>
      <c r="AMC350" s="14"/>
      <c r="AMD350" s="14"/>
      <c r="AME350" s="14"/>
      <c r="AMF350" s="14"/>
      <c r="AMG350" s="14"/>
      <c r="AMH350" s="14"/>
      <c r="AMI350" s="14"/>
      <c r="AMJ350" s="14"/>
      <c r="AMK350" s="14"/>
      <c r="AML350" s="14"/>
      <c r="AMM350" s="14"/>
      <c r="AMN350" s="14"/>
      <c r="AMO350" s="14"/>
      <c r="AMP350" s="14"/>
      <c r="AMQ350" s="14"/>
      <c r="AMR350" s="14"/>
      <c r="AMS350" s="14"/>
      <c r="AMT350" s="14"/>
      <c r="AMU350" s="14"/>
      <c r="AMV350" s="14"/>
      <c r="AMW350" s="14"/>
      <c r="AMX350" s="14"/>
      <c r="AMY350" s="14"/>
      <c r="AMZ350" s="14"/>
      <c r="ANA350" s="14"/>
      <c r="ANB350" s="14"/>
      <c r="ANC350" s="14"/>
      <c r="AND350" s="14"/>
      <c r="ANE350" s="14"/>
      <c r="ANF350" s="14"/>
      <c r="ANG350" s="14"/>
      <c r="ANH350" s="14"/>
      <c r="ANI350" s="14"/>
      <c r="ANJ350" s="14"/>
      <c r="ANK350" s="14"/>
      <c r="ANL350" s="14"/>
      <c r="ANM350" s="14"/>
      <c r="ANN350" s="14"/>
      <c r="ANO350" s="14"/>
      <c r="ANP350" s="14"/>
      <c r="ANQ350" s="14"/>
      <c r="ANR350" s="14"/>
      <c r="ANS350" s="14"/>
      <c r="ANT350" s="14"/>
      <c r="ANU350" s="14"/>
      <c r="ANV350" s="14"/>
      <c r="ANW350" s="14"/>
      <c r="ANX350" s="14"/>
      <c r="ANY350" s="14"/>
      <c r="ANZ350" s="14"/>
      <c r="AOA350" s="14"/>
      <c r="AOB350" s="14"/>
      <c r="AOC350" s="14"/>
      <c r="AOD350" s="14"/>
      <c r="AOE350" s="14"/>
      <c r="AOF350" s="14"/>
      <c r="AOG350" s="14"/>
      <c r="AOH350" s="14"/>
      <c r="AOI350" s="14"/>
      <c r="AOJ350" s="14"/>
      <c r="AOK350" s="14"/>
      <c r="AOL350" s="14"/>
      <c r="AOM350" s="14"/>
      <c r="AON350" s="14"/>
      <c r="AOO350" s="14"/>
      <c r="AOP350" s="14"/>
      <c r="AOQ350" s="14"/>
      <c r="AOR350" s="14"/>
      <c r="AOS350" s="14"/>
      <c r="AOT350" s="14"/>
      <c r="AOU350" s="14"/>
      <c r="AOV350" s="14"/>
      <c r="AOW350" s="14"/>
      <c r="AOX350" s="14"/>
      <c r="AOY350" s="14"/>
      <c r="AOZ350" s="14"/>
      <c r="APA350" s="14"/>
      <c r="APB350" s="14"/>
      <c r="APC350" s="14"/>
      <c r="APD350" s="14"/>
      <c r="APE350" s="14"/>
      <c r="APF350" s="14"/>
      <c r="APG350" s="14"/>
      <c r="APH350" s="14"/>
      <c r="API350" s="14"/>
      <c r="APJ350" s="14"/>
      <c r="APK350" s="14"/>
      <c r="APL350" s="14"/>
      <c r="APM350" s="14"/>
      <c r="APN350" s="14"/>
      <c r="APO350" s="14"/>
      <c r="APP350" s="14"/>
      <c r="APQ350" s="14"/>
      <c r="APR350" s="14"/>
      <c r="APS350" s="14"/>
      <c r="APT350" s="14"/>
      <c r="APU350" s="14"/>
      <c r="APV350" s="14"/>
      <c r="APW350" s="14"/>
      <c r="APX350" s="14"/>
      <c r="APY350" s="14"/>
      <c r="APZ350" s="14"/>
      <c r="AQA350" s="14"/>
      <c r="AQB350" s="14"/>
      <c r="AQC350" s="14"/>
      <c r="AQD350" s="14"/>
      <c r="AQE350" s="14"/>
      <c r="AQF350" s="14"/>
      <c r="AQG350" s="14"/>
      <c r="AQH350" s="14"/>
      <c r="AQI350" s="14"/>
      <c r="AQJ350" s="14"/>
      <c r="AQK350" s="14"/>
      <c r="AQL350" s="14"/>
      <c r="AQM350" s="14"/>
      <c r="AQN350" s="14"/>
      <c r="AQO350" s="14"/>
      <c r="AQP350" s="14"/>
      <c r="AQQ350" s="14"/>
      <c r="AQR350" s="14"/>
      <c r="AQS350" s="14"/>
      <c r="AQT350" s="14"/>
      <c r="AQU350" s="14"/>
      <c r="AQV350" s="14"/>
      <c r="AQW350" s="14"/>
      <c r="AQX350" s="14"/>
      <c r="AQY350" s="14"/>
      <c r="AQZ350" s="14"/>
      <c r="ARA350" s="14"/>
      <c r="ARB350" s="14"/>
      <c r="ARC350" s="14"/>
      <c r="ARD350" s="14"/>
      <c r="ARE350" s="14"/>
      <c r="ARF350" s="14"/>
      <c r="ARG350" s="14"/>
      <c r="ARH350" s="14"/>
      <c r="ARI350" s="14"/>
      <c r="ARJ350" s="14"/>
      <c r="ARK350" s="14"/>
      <c r="ARL350" s="14"/>
      <c r="ARM350" s="14"/>
      <c r="ARN350" s="14"/>
      <c r="ARO350" s="14"/>
      <c r="ARP350" s="14"/>
      <c r="ARQ350" s="14"/>
      <c r="ARR350" s="14"/>
      <c r="ARS350" s="14"/>
      <c r="ART350" s="14"/>
      <c r="ARU350" s="14"/>
      <c r="ARV350" s="14"/>
      <c r="ARW350" s="14"/>
      <c r="ARX350" s="14"/>
      <c r="ARY350" s="14"/>
      <c r="ARZ350" s="14"/>
      <c r="ASA350" s="14"/>
      <c r="ASB350" s="14"/>
      <c r="ASC350" s="14"/>
      <c r="ASD350" s="14"/>
      <c r="ASE350" s="14"/>
      <c r="ASF350" s="14"/>
      <c r="ASG350" s="14"/>
      <c r="ASH350" s="14"/>
      <c r="ASI350" s="14"/>
      <c r="ASJ350" s="14"/>
      <c r="ASK350" s="14"/>
      <c r="ASL350" s="14"/>
      <c r="ASM350" s="14"/>
      <c r="ASN350" s="14"/>
      <c r="ASO350" s="14"/>
      <c r="ASP350" s="14"/>
      <c r="ASQ350" s="14"/>
      <c r="ASR350" s="14"/>
      <c r="ASS350" s="14"/>
      <c r="AST350" s="14"/>
      <c r="ASU350" s="14"/>
      <c r="ASV350" s="14"/>
      <c r="ASW350" s="14"/>
      <c r="ASX350" s="14"/>
      <c r="ASY350" s="14"/>
      <c r="ASZ350" s="14"/>
      <c r="ATA350" s="14"/>
      <c r="ATB350" s="14"/>
      <c r="ATC350" s="14"/>
      <c r="ATD350" s="14"/>
    </row>
    <row r="351" spans="63:1200">
      <c r="BK351" s="14" t="str">
        <f t="shared" si="2119"/>
        <v/>
      </c>
      <c r="ABO351" s="14"/>
      <c r="ABP351" s="14"/>
      <c r="ABQ351" s="14"/>
      <c r="ABR351" s="14"/>
      <c r="ABS351" s="14"/>
      <c r="ABT351" s="14"/>
      <c r="ABU351" s="14"/>
      <c r="ABV351" s="14"/>
      <c r="ABW351" s="14"/>
      <c r="ABX351" s="14"/>
      <c r="ABY351" s="14"/>
      <c r="ABZ351" s="14"/>
      <c r="ACA351" s="14"/>
      <c r="ACB351" s="14"/>
      <c r="ACC351" s="14"/>
      <c r="ACD351" s="14"/>
      <c r="ACE351" s="14"/>
      <c r="ACF351" s="14"/>
      <c r="ACG351" s="14"/>
      <c r="ACH351" s="14"/>
      <c r="ACI351" s="14"/>
      <c r="ACJ351" s="14"/>
      <c r="ACK351" s="14"/>
      <c r="ACL351" s="14"/>
      <c r="ACM351" s="14"/>
      <c r="ACN351" s="14"/>
      <c r="ACO351" s="14"/>
      <c r="ACP351" s="14"/>
      <c r="ACQ351" s="14"/>
      <c r="ACR351" s="14"/>
      <c r="ACS351" s="14"/>
      <c r="ACT351" s="14"/>
      <c r="ACU351" s="14"/>
      <c r="ACV351" s="14"/>
      <c r="ACW351" s="14"/>
      <c r="ACX351" s="14"/>
      <c r="ACY351" s="14"/>
      <c r="ACZ351" s="14"/>
      <c r="ADA351" s="14"/>
      <c r="ADB351" s="14"/>
      <c r="ADC351" s="14"/>
      <c r="ADD351" s="14"/>
      <c r="ADE351" s="14"/>
      <c r="ADF351" s="14"/>
      <c r="ADG351" s="14"/>
      <c r="ADH351" s="14"/>
      <c r="ADI351" s="14"/>
      <c r="ADJ351" s="14"/>
      <c r="ADK351" s="14"/>
      <c r="ADL351" s="14"/>
      <c r="ADM351" s="14"/>
      <c r="ADN351" s="14"/>
      <c r="ADO351" s="14"/>
      <c r="ADP351" s="14"/>
      <c r="ADQ351" s="14"/>
      <c r="ADR351" s="14"/>
      <c r="ADS351" s="14"/>
      <c r="ADT351" s="14"/>
      <c r="ADU351" s="14"/>
      <c r="ADV351" s="14"/>
      <c r="ADW351" s="14"/>
      <c r="ADX351" s="14"/>
      <c r="ADY351" s="14"/>
      <c r="ADZ351" s="14"/>
      <c r="AEA351" s="14"/>
      <c r="AEB351" s="14"/>
      <c r="AEC351" s="14"/>
      <c r="AED351" s="14"/>
      <c r="AEE351" s="14"/>
      <c r="AEF351" s="14"/>
      <c r="AEG351" s="14"/>
      <c r="AEH351" s="14"/>
      <c r="AEI351" s="14"/>
      <c r="AEJ351" s="14"/>
      <c r="AEK351" s="14"/>
      <c r="AEL351" s="14"/>
      <c r="AEM351" s="14"/>
      <c r="AEN351" s="14"/>
      <c r="AEO351" s="14"/>
      <c r="AEP351" s="14"/>
      <c r="AEQ351" s="14"/>
      <c r="AER351" s="14"/>
      <c r="AES351" s="14"/>
      <c r="AET351" s="14"/>
      <c r="AEU351" s="14"/>
      <c r="AEV351" s="14"/>
      <c r="AEW351" s="14"/>
      <c r="AEX351" s="14"/>
      <c r="AEY351" s="14"/>
      <c r="AEZ351" s="14"/>
      <c r="AFA351" s="14"/>
      <c r="AFB351" s="14"/>
      <c r="AFC351" s="14"/>
      <c r="AFD351" s="14"/>
      <c r="AFE351" s="14"/>
      <c r="AFF351" s="14"/>
      <c r="AFG351" s="14"/>
      <c r="AFH351" s="14"/>
      <c r="AFI351" s="14"/>
      <c r="AFJ351" s="14"/>
      <c r="AFK351" s="14"/>
      <c r="AFL351" s="14"/>
      <c r="AFM351" s="14"/>
      <c r="AFN351" s="14"/>
      <c r="AFO351" s="14"/>
      <c r="AFP351" s="14"/>
      <c r="AFQ351" s="14"/>
      <c r="AFR351" s="14"/>
      <c r="AFS351" s="14"/>
      <c r="AFT351" s="14"/>
      <c r="AFU351" s="14"/>
      <c r="AFV351" s="14"/>
      <c r="AFW351" s="14"/>
      <c r="AFX351" s="14"/>
      <c r="AFY351" s="14"/>
      <c r="AFZ351" s="14"/>
      <c r="AGA351" s="14"/>
      <c r="AGB351" s="14"/>
      <c r="AGC351" s="14"/>
      <c r="AGD351" s="14"/>
      <c r="AGE351" s="14"/>
      <c r="AGF351" s="14"/>
      <c r="AGG351" s="14"/>
      <c r="AGH351" s="14"/>
      <c r="AGI351" s="14"/>
      <c r="AGJ351" s="14"/>
      <c r="AGK351" s="14"/>
      <c r="AGL351" s="14"/>
      <c r="AGM351" s="14"/>
      <c r="AGN351" s="14"/>
      <c r="AGO351" s="14"/>
      <c r="AGP351" s="14"/>
      <c r="AGQ351" s="14"/>
      <c r="AGR351" s="14"/>
      <c r="AGS351" s="14"/>
      <c r="AGT351" s="14"/>
      <c r="AGU351" s="14"/>
      <c r="AGV351" s="14"/>
      <c r="AGW351" s="14"/>
      <c r="AGX351" s="14"/>
      <c r="AGY351" s="14"/>
      <c r="AGZ351" s="14"/>
      <c r="AHA351" s="14"/>
      <c r="AHB351" s="14"/>
      <c r="AHC351" s="14"/>
      <c r="AHD351" s="14"/>
      <c r="AHE351" s="14"/>
      <c r="AHF351" s="14"/>
      <c r="AHG351" s="14"/>
      <c r="AHH351" s="14"/>
      <c r="AHI351" s="14"/>
      <c r="AHJ351" s="14"/>
      <c r="AHK351" s="14"/>
      <c r="AHL351" s="14"/>
      <c r="AHM351" s="14"/>
      <c r="AHN351" s="14"/>
      <c r="AHO351" s="14"/>
      <c r="AHP351" s="14"/>
      <c r="AHQ351" s="14"/>
      <c r="AHR351" s="14"/>
      <c r="AHS351" s="14"/>
      <c r="AHT351" s="14"/>
      <c r="AHU351" s="14"/>
      <c r="AHV351" s="14"/>
      <c r="AHW351" s="14"/>
      <c r="AHX351" s="14"/>
      <c r="AHY351" s="14"/>
      <c r="AHZ351" s="14"/>
      <c r="AIA351" s="14"/>
      <c r="AIB351" s="14"/>
      <c r="AIC351" s="14"/>
      <c r="AID351" s="14"/>
      <c r="AIE351" s="14"/>
      <c r="AIF351" s="14"/>
      <c r="AIG351" s="14"/>
      <c r="AIH351" s="14"/>
      <c r="AII351" s="14"/>
      <c r="AIJ351" s="14"/>
      <c r="AIK351" s="14"/>
      <c r="AIL351" s="14"/>
      <c r="AIM351" s="14"/>
      <c r="AIN351" s="14"/>
      <c r="AIO351" s="14"/>
      <c r="AIP351" s="14"/>
      <c r="AIQ351" s="14"/>
      <c r="AIR351" s="14"/>
      <c r="AIS351" s="14"/>
      <c r="AIT351" s="14"/>
      <c r="AIU351" s="14"/>
      <c r="AIV351" s="14"/>
      <c r="AIW351" s="14"/>
      <c r="AIX351" s="14"/>
      <c r="AIY351" s="14"/>
      <c r="AIZ351" s="14"/>
      <c r="AJA351" s="14"/>
      <c r="AJB351" s="14"/>
      <c r="AJC351" s="14"/>
      <c r="AJD351" s="14"/>
      <c r="AJE351" s="14"/>
      <c r="AJF351" s="14"/>
      <c r="AJG351" s="14"/>
      <c r="AJH351" s="14"/>
      <c r="AJI351" s="14"/>
      <c r="AJJ351" s="14"/>
      <c r="AJK351" s="14"/>
      <c r="AJL351" s="14"/>
      <c r="AJM351" s="14"/>
      <c r="AJN351" s="14"/>
      <c r="AJO351" s="14"/>
      <c r="AJP351" s="14"/>
      <c r="AJQ351" s="14"/>
      <c r="AJR351" s="14"/>
      <c r="AJS351" s="14"/>
      <c r="AJT351" s="14"/>
      <c r="AJU351" s="14"/>
      <c r="AJV351" s="14"/>
      <c r="AJW351" s="14"/>
      <c r="AJX351" s="14"/>
      <c r="AJY351" s="14"/>
      <c r="AJZ351" s="14"/>
      <c r="AKA351" s="14"/>
      <c r="AKB351" s="14"/>
      <c r="AKC351" s="14"/>
      <c r="AKD351" s="14"/>
      <c r="AKE351" s="14"/>
      <c r="AKF351" s="14"/>
      <c r="AKG351" s="14"/>
      <c r="AKH351" s="14"/>
      <c r="AKI351" s="14"/>
      <c r="AKJ351" s="14"/>
      <c r="AKK351" s="14"/>
      <c r="AKL351" s="14"/>
      <c r="AKM351" s="14"/>
      <c r="AKN351" s="14"/>
      <c r="AKO351" s="14"/>
      <c r="AKP351" s="14"/>
      <c r="AKQ351" s="14"/>
      <c r="AKR351" s="14"/>
      <c r="AKS351" s="14"/>
      <c r="AKT351" s="14"/>
      <c r="AKU351" s="14"/>
      <c r="AKV351" s="14"/>
      <c r="AKW351" s="14"/>
      <c r="AKX351" s="14"/>
      <c r="AKY351" s="14"/>
      <c r="AKZ351" s="14"/>
      <c r="ALA351" s="14"/>
      <c r="ALB351" s="14"/>
      <c r="ALC351" s="14"/>
      <c r="ALD351" s="14"/>
      <c r="ALE351" s="14"/>
      <c r="ALF351" s="14"/>
      <c r="ALG351" s="14"/>
      <c r="ALH351" s="14"/>
      <c r="ALI351" s="14"/>
      <c r="ALJ351" s="14"/>
      <c r="ALK351" s="14"/>
      <c r="ALL351" s="14"/>
      <c r="ALM351" s="14"/>
      <c r="ALN351" s="14"/>
      <c r="ALO351" s="14"/>
      <c r="ALP351" s="14"/>
      <c r="ALQ351" s="14"/>
      <c r="ALR351" s="14"/>
      <c r="ALS351" s="14"/>
      <c r="ALT351" s="14"/>
      <c r="ALU351" s="14"/>
      <c r="ALV351" s="14"/>
      <c r="ALW351" s="14"/>
      <c r="ALX351" s="14"/>
      <c r="ALY351" s="14"/>
      <c r="ALZ351" s="14"/>
      <c r="AMA351" s="14"/>
      <c r="AMB351" s="14"/>
      <c r="AMC351" s="14"/>
      <c r="AMD351" s="14"/>
      <c r="AME351" s="14"/>
      <c r="AMF351" s="14"/>
      <c r="AMG351" s="14"/>
      <c r="AMH351" s="14"/>
      <c r="AMI351" s="14"/>
      <c r="AMJ351" s="14"/>
      <c r="AMK351" s="14"/>
      <c r="AML351" s="14"/>
      <c r="AMM351" s="14"/>
      <c r="AMN351" s="14"/>
      <c r="AMO351" s="14"/>
      <c r="AMP351" s="14"/>
      <c r="AMQ351" s="14"/>
      <c r="AMR351" s="14"/>
      <c r="AMS351" s="14"/>
      <c r="AMT351" s="14"/>
      <c r="AMU351" s="14"/>
      <c r="AMV351" s="14"/>
      <c r="AMW351" s="14"/>
      <c r="AMX351" s="14"/>
      <c r="AMY351" s="14"/>
      <c r="AMZ351" s="14"/>
      <c r="ANA351" s="14"/>
      <c r="ANB351" s="14"/>
      <c r="ANC351" s="14"/>
      <c r="AND351" s="14"/>
      <c r="ANE351" s="14"/>
      <c r="ANF351" s="14"/>
      <c r="ANG351" s="14"/>
      <c r="ANH351" s="14"/>
      <c r="ANI351" s="14"/>
      <c r="ANJ351" s="14"/>
      <c r="ANK351" s="14"/>
      <c r="ANL351" s="14"/>
      <c r="ANM351" s="14"/>
      <c r="ANN351" s="14"/>
      <c r="ANO351" s="14"/>
      <c r="ANP351" s="14"/>
      <c r="ANQ351" s="14"/>
      <c r="ANR351" s="14"/>
      <c r="ANS351" s="14"/>
      <c r="ANT351" s="14"/>
      <c r="ANU351" s="14"/>
      <c r="ANV351" s="14"/>
      <c r="ANW351" s="14"/>
      <c r="ANX351" s="14"/>
      <c r="ANY351" s="14"/>
      <c r="ANZ351" s="14"/>
      <c r="AOA351" s="14"/>
      <c r="AOB351" s="14"/>
      <c r="AOC351" s="14"/>
      <c r="AOD351" s="14"/>
      <c r="AOE351" s="14"/>
      <c r="AOF351" s="14"/>
      <c r="AOG351" s="14"/>
      <c r="AOH351" s="14"/>
      <c r="AOI351" s="14"/>
      <c r="AOJ351" s="14"/>
      <c r="AOK351" s="14"/>
      <c r="AOL351" s="14"/>
      <c r="AOM351" s="14"/>
      <c r="AON351" s="14"/>
      <c r="AOO351" s="14"/>
      <c r="AOP351" s="14"/>
      <c r="AOQ351" s="14"/>
      <c r="AOR351" s="14"/>
      <c r="AOS351" s="14"/>
      <c r="AOT351" s="14"/>
      <c r="AOU351" s="14"/>
      <c r="AOV351" s="14"/>
      <c r="AOW351" s="14"/>
      <c r="AOX351" s="14"/>
      <c r="AOY351" s="14"/>
      <c r="AOZ351" s="14"/>
      <c r="APA351" s="14"/>
      <c r="APB351" s="14"/>
      <c r="APC351" s="14"/>
      <c r="APD351" s="14"/>
      <c r="APE351" s="14"/>
      <c r="APF351" s="14"/>
      <c r="APG351" s="14"/>
      <c r="APH351" s="14"/>
      <c r="API351" s="14"/>
      <c r="APJ351" s="14"/>
      <c r="APK351" s="14"/>
      <c r="APL351" s="14"/>
      <c r="APM351" s="14"/>
      <c r="APN351" s="14"/>
      <c r="APO351" s="14"/>
      <c r="APP351" s="14"/>
      <c r="APQ351" s="14"/>
      <c r="APR351" s="14"/>
      <c r="APS351" s="14"/>
      <c r="APT351" s="14"/>
      <c r="APU351" s="14"/>
      <c r="APV351" s="14"/>
      <c r="APW351" s="14"/>
      <c r="APX351" s="14"/>
      <c r="APY351" s="14"/>
      <c r="APZ351" s="14"/>
      <c r="AQA351" s="14"/>
      <c r="AQB351" s="14"/>
      <c r="AQC351" s="14"/>
      <c r="AQD351" s="14"/>
      <c r="AQE351" s="14"/>
      <c r="AQF351" s="14"/>
      <c r="AQG351" s="14"/>
      <c r="AQH351" s="14"/>
      <c r="AQI351" s="14"/>
      <c r="AQJ351" s="14"/>
      <c r="AQK351" s="14"/>
      <c r="AQL351" s="14"/>
      <c r="AQM351" s="14"/>
      <c r="AQN351" s="14"/>
      <c r="AQO351" s="14"/>
      <c r="AQP351" s="14"/>
      <c r="AQQ351" s="14"/>
      <c r="AQR351" s="14"/>
      <c r="AQS351" s="14"/>
      <c r="AQT351" s="14"/>
      <c r="AQU351" s="14"/>
      <c r="AQV351" s="14"/>
      <c r="AQW351" s="14"/>
      <c r="AQX351" s="14"/>
      <c r="AQY351" s="14"/>
      <c r="AQZ351" s="14"/>
      <c r="ARA351" s="14"/>
      <c r="ARB351" s="14"/>
      <c r="ARC351" s="14"/>
      <c r="ARD351" s="14"/>
      <c r="ARE351" s="14"/>
      <c r="ARF351" s="14"/>
      <c r="ARG351" s="14"/>
      <c r="ARH351" s="14"/>
      <c r="ARI351" s="14"/>
      <c r="ARJ351" s="14"/>
      <c r="ARK351" s="14"/>
      <c r="ARL351" s="14"/>
      <c r="ARM351" s="14"/>
      <c r="ARN351" s="14"/>
      <c r="ARO351" s="14"/>
      <c r="ARP351" s="14"/>
      <c r="ARQ351" s="14"/>
      <c r="ARR351" s="14"/>
      <c r="ARS351" s="14"/>
      <c r="ART351" s="14"/>
      <c r="ARU351" s="14"/>
      <c r="ARV351" s="14"/>
      <c r="ARW351" s="14"/>
      <c r="ARX351" s="14"/>
      <c r="ARY351" s="14"/>
      <c r="ARZ351" s="14"/>
      <c r="ASA351" s="14"/>
      <c r="ASB351" s="14"/>
      <c r="ASC351" s="14"/>
      <c r="ASD351" s="14"/>
      <c r="ASE351" s="14"/>
      <c r="ASF351" s="14"/>
      <c r="ASG351" s="14"/>
      <c r="ASH351" s="14"/>
      <c r="ASI351" s="14"/>
      <c r="ASJ351" s="14"/>
      <c r="ASK351" s="14"/>
      <c r="ASL351" s="14"/>
      <c r="ASM351" s="14"/>
      <c r="ASN351" s="14"/>
      <c r="ASO351" s="14"/>
      <c r="ASP351" s="14"/>
      <c r="ASQ351" s="14"/>
      <c r="ASR351" s="14"/>
      <c r="ASS351" s="14"/>
      <c r="AST351" s="14"/>
      <c r="ASU351" s="14"/>
      <c r="ASV351" s="14"/>
      <c r="ASW351" s="14"/>
      <c r="ASX351" s="14"/>
      <c r="ASY351" s="14"/>
      <c r="ASZ351" s="14"/>
      <c r="ATA351" s="14"/>
      <c r="ATB351" s="14"/>
      <c r="ATC351" s="14"/>
      <c r="ATD351" s="14"/>
    </row>
    <row r="352" spans="63:1200">
      <c r="BK352" s="14" t="str">
        <f t="shared" si="2119"/>
        <v/>
      </c>
      <c r="ABO352" s="14"/>
      <c r="ABP352" s="14"/>
      <c r="ABQ352" s="14"/>
      <c r="ABR352" s="14"/>
      <c r="ABS352" s="14"/>
      <c r="ABT352" s="14"/>
      <c r="ABU352" s="14"/>
      <c r="ABV352" s="14"/>
      <c r="ABW352" s="14"/>
      <c r="ABX352" s="14"/>
      <c r="ABY352" s="14"/>
      <c r="ABZ352" s="14"/>
      <c r="ACA352" s="14"/>
      <c r="ACB352" s="14"/>
      <c r="ACC352" s="14"/>
      <c r="ACD352" s="14"/>
      <c r="ACE352" s="14"/>
      <c r="ACF352" s="14"/>
      <c r="ACG352" s="14"/>
      <c r="ACH352" s="14"/>
      <c r="ACI352" s="14"/>
      <c r="ACJ352" s="14"/>
      <c r="ACK352" s="14"/>
      <c r="ACL352" s="14"/>
      <c r="ACM352" s="14"/>
      <c r="ACN352" s="14"/>
      <c r="ACO352" s="14"/>
      <c r="ACP352" s="14"/>
      <c r="ACQ352" s="14"/>
      <c r="ACR352" s="14"/>
      <c r="ACS352" s="14"/>
      <c r="ACT352" s="14"/>
      <c r="ACU352" s="14"/>
      <c r="ACV352" s="14"/>
      <c r="ACW352" s="14"/>
      <c r="ACX352" s="14"/>
      <c r="ACY352" s="14"/>
      <c r="ACZ352" s="14"/>
      <c r="ADA352" s="14"/>
      <c r="ADB352" s="14"/>
      <c r="ADC352" s="14"/>
      <c r="ADD352" s="14"/>
      <c r="ADE352" s="14"/>
      <c r="ADF352" s="14"/>
      <c r="ADG352" s="14"/>
      <c r="ADH352" s="14"/>
      <c r="ADI352" s="14"/>
      <c r="ADJ352" s="14"/>
      <c r="ADK352" s="14"/>
      <c r="ADL352" s="14"/>
      <c r="ADM352" s="14"/>
      <c r="ADN352" s="14"/>
      <c r="ADO352" s="14"/>
      <c r="ADP352" s="14"/>
      <c r="ADQ352" s="14"/>
      <c r="ADR352" s="14"/>
      <c r="ADS352" s="14"/>
      <c r="ADT352" s="14"/>
      <c r="ADU352" s="14"/>
      <c r="ADV352" s="14"/>
      <c r="ADW352" s="14"/>
      <c r="ADX352" s="14"/>
      <c r="ADY352" s="14"/>
      <c r="ADZ352" s="14"/>
      <c r="AEA352" s="14"/>
      <c r="AEB352" s="14"/>
      <c r="AEC352" s="14"/>
      <c r="AED352" s="14"/>
      <c r="AEE352" s="14"/>
      <c r="AEF352" s="14"/>
      <c r="AEG352" s="14"/>
      <c r="AEH352" s="14"/>
      <c r="AEI352" s="14"/>
      <c r="AEJ352" s="14"/>
      <c r="AEK352" s="14"/>
      <c r="AEL352" s="14"/>
      <c r="AEM352" s="14"/>
      <c r="AEN352" s="14"/>
      <c r="AEO352" s="14"/>
      <c r="AEP352" s="14"/>
      <c r="AEQ352" s="14"/>
      <c r="AER352" s="14"/>
      <c r="AES352" s="14"/>
      <c r="AET352" s="14"/>
      <c r="AEU352" s="14"/>
      <c r="AEV352" s="14"/>
      <c r="AEW352" s="14"/>
      <c r="AEX352" s="14"/>
      <c r="AEY352" s="14"/>
      <c r="AEZ352" s="14"/>
      <c r="AFA352" s="14"/>
      <c r="AFB352" s="14"/>
      <c r="AFC352" s="14"/>
      <c r="AFD352" s="14"/>
      <c r="AFE352" s="14"/>
      <c r="AFF352" s="14"/>
      <c r="AFG352" s="14"/>
      <c r="AFH352" s="14"/>
      <c r="AFI352" s="14"/>
      <c r="AFJ352" s="14"/>
      <c r="AFK352" s="14"/>
      <c r="AFL352" s="14"/>
      <c r="AFM352" s="14"/>
      <c r="AFN352" s="14"/>
      <c r="AFO352" s="14"/>
      <c r="AFP352" s="14"/>
      <c r="AFQ352" s="14"/>
      <c r="AFR352" s="14"/>
      <c r="AFS352" s="14"/>
      <c r="AFT352" s="14"/>
      <c r="AFU352" s="14"/>
      <c r="AFV352" s="14"/>
      <c r="AFW352" s="14"/>
      <c r="AFX352" s="14"/>
      <c r="AFY352" s="14"/>
      <c r="AFZ352" s="14"/>
      <c r="AGA352" s="14"/>
      <c r="AGB352" s="14"/>
      <c r="AGC352" s="14"/>
      <c r="AGD352" s="14"/>
      <c r="AGE352" s="14"/>
      <c r="AGF352" s="14"/>
      <c r="AGG352" s="14"/>
      <c r="AGH352" s="14"/>
      <c r="AGI352" s="14"/>
      <c r="AGJ352" s="14"/>
      <c r="AGK352" s="14"/>
      <c r="AGL352" s="14"/>
      <c r="AGM352" s="14"/>
      <c r="AGN352" s="14"/>
      <c r="AGO352" s="14"/>
      <c r="AGP352" s="14"/>
      <c r="AGQ352" s="14"/>
      <c r="AGR352" s="14"/>
      <c r="AGS352" s="14"/>
      <c r="AGT352" s="14"/>
      <c r="AGU352" s="14"/>
      <c r="AGV352" s="14"/>
      <c r="AGW352" s="14"/>
      <c r="AGX352" s="14"/>
      <c r="AGY352" s="14"/>
      <c r="AGZ352" s="14"/>
      <c r="AHA352" s="14"/>
      <c r="AHB352" s="14"/>
      <c r="AHC352" s="14"/>
      <c r="AHD352" s="14"/>
      <c r="AHE352" s="14"/>
      <c r="AHF352" s="14"/>
      <c r="AHG352" s="14"/>
      <c r="AHH352" s="14"/>
      <c r="AHI352" s="14"/>
      <c r="AHJ352" s="14"/>
      <c r="AHK352" s="14"/>
      <c r="AHL352" s="14"/>
      <c r="AHM352" s="14"/>
      <c r="AHN352" s="14"/>
      <c r="AHO352" s="14"/>
      <c r="AHP352" s="14"/>
      <c r="AHQ352" s="14"/>
      <c r="AHR352" s="14"/>
      <c r="AHS352" s="14"/>
      <c r="AHT352" s="14"/>
      <c r="AHU352" s="14"/>
      <c r="AHV352" s="14"/>
      <c r="AHW352" s="14"/>
      <c r="AHX352" s="14"/>
      <c r="AHY352" s="14"/>
      <c r="AHZ352" s="14"/>
      <c r="AIA352" s="14"/>
      <c r="AIB352" s="14"/>
      <c r="AIC352" s="14"/>
      <c r="AID352" s="14"/>
      <c r="AIE352" s="14"/>
      <c r="AIF352" s="14"/>
      <c r="AIG352" s="14"/>
      <c r="AIH352" s="14"/>
      <c r="AII352" s="14"/>
      <c r="AIJ352" s="14"/>
      <c r="AIK352" s="14"/>
      <c r="AIL352" s="14"/>
      <c r="AIM352" s="14"/>
      <c r="AIN352" s="14"/>
      <c r="AIO352" s="14"/>
      <c r="AIP352" s="14"/>
      <c r="AIQ352" s="14"/>
      <c r="AIR352" s="14"/>
      <c r="AIS352" s="14"/>
      <c r="AIT352" s="14"/>
      <c r="AIU352" s="14"/>
      <c r="AIV352" s="14"/>
      <c r="AIW352" s="14"/>
      <c r="AIX352" s="14"/>
      <c r="AIY352" s="14"/>
      <c r="AIZ352" s="14"/>
      <c r="AJA352" s="14"/>
      <c r="AJB352" s="14"/>
      <c r="AJC352" s="14"/>
      <c r="AJD352" s="14"/>
      <c r="AJE352" s="14"/>
      <c r="AJF352" s="14"/>
      <c r="AJG352" s="14"/>
      <c r="AJH352" s="14"/>
      <c r="AJI352" s="14"/>
      <c r="AJJ352" s="14"/>
      <c r="AJK352" s="14"/>
      <c r="AJL352" s="14"/>
      <c r="AJM352" s="14"/>
      <c r="AJN352" s="14"/>
      <c r="AJO352" s="14"/>
      <c r="AJP352" s="14"/>
      <c r="AJQ352" s="14"/>
      <c r="AJR352" s="14"/>
      <c r="AJS352" s="14"/>
      <c r="AJT352" s="14"/>
      <c r="AJU352" s="14"/>
      <c r="AJV352" s="14"/>
      <c r="AJW352" s="14"/>
      <c r="AJX352" s="14"/>
      <c r="AJY352" s="14"/>
      <c r="AJZ352" s="14"/>
      <c r="AKA352" s="14"/>
      <c r="AKB352" s="14"/>
      <c r="AKC352" s="14"/>
      <c r="AKD352" s="14"/>
      <c r="AKE352" s="14"/>
      <c r="AKF352" s="14"/>
      <c r="AKG352" s="14"/>
      <c r="AKH352" s="14"/>
      <c r="AKI352" s="14"/>
      <c r="AKJ352" s="14"/>
      <c r="AKK352" s="14"/>
      <c r="AKL352" s="14"/>
      <c r="AKM352" s="14"/>
      <c r="AKN352" s="14"/>
      <c r="AKO352" s="14"/>
      <c r="AKP352" s="14"/>
      <c r="AKQ352" s="14"/>
      <c r="AKR352" s="14"/>
      <c r="AKS352" s="14"/>
      <c r="AKT352" s="14"/>
      <c r="AKU352" s="14"/>
      <c r="AKV352" s="14"/>
      <c r="AKW352" s="14"/>
      <c r="AKX352" s="14"/>
      <c r="AKY352" s="14"/>
      <c r="AKZ352" s="14"/>
      <c r="ALA352" s="14"/>
      <c r="ALB352" s="14"/>
      <c r="ALC352" s="14"/>
      <c r="ALD352" s="14"/>
      <c r="ALE352" s="14"/>
      <c r="ALF352" s="14"/>
      <c r="ALG352" s="14"/>
      <c r="ALH352" s="14"/>
      <c r="ALI352" s="14"/>
      <c r="ALJ352" s="14"/>
      <c r="ALK352" s="14"/>
      <c r="ALL352" s="14"/>
      <c r="ALM352" s="14"/>
      <c r="ALN352" s="14"/>
      <c r="ALO352" s="14"/>
      <c r="ALP352" s="14"/>
      <c r="ALQ352" s="14"/>
      <c r="ALR352" s="14"/>
      <c r="ALS352" s="14"/>
      <c r="ALT352" s="14"/>
      <c r="ALU352" s="14"/>
      <c r="ALV352" s="14"/>
      <c r="ALW352" s="14"/>
      <c r="ALX352" s="14"/>
      <c r="ALY352" s="14"/>
      <c r="ALZ352" s="14"/>
      <c r="AMA352" s="14"/>
      <c r="AMB352" s="14"/>
      <c r="AMC352" s="14"/>
      <c r="AMD352" s="14"/>
      <c r="AME352" s="14"/>
      <c r="AMF352" s="14"/>
      <c r="AMG352" s="14"/>
      <c r="AMH352" s="14"/>
      <c r="AMI352" s="14"/>
      <c r="AMJ352" s="14"/>
      <c r="AMK352" s="14"/>
      <c r="AML352" s="14"/>
      <c r="AMM352" s="14"/>
      <c r="AMN352" s="14"/>
      <c r="AMO352" s="14"/>
      <c r="AMP352" s="14"/>
      <c r="AMQ352" s="14"/>
      <c r="AMR352" s="14"/>
      <c r="AMS352" s="14"/>
      <c r="AMT352" s="14"/>
      <c r="AMU352" s="14"/>
      <c r="AMV352" s="14"/>
      <c r="AMW352" s="14"/>
      <c r="AMX352" s="14"/>
      <c r="AMY352" s="14"/>
      <c r="AMZ352" s="14"/>
      <c r="ANA352" s="14"/>
      <c r="ANB352" s="14"/>
      <c r="ANC352" s="14"/>
      <c r="AND352" s="14"/>
      <c r="ANE352" s="14"/>
      <c r="ANF352" s="14"/>
      <c r="ANG352" s="14"/>
      <c r="ANH352" s="14"/>
      <c r="ANI352" s="14"/>
      <c r="ANJ352" s="14"/>
      <c r="ANK352" s="14"/>
      <c r="ANL352" s="14"/>
      <c r="ANM352" s="14"/>
      <c r="ANN352" s="14"/>
      <c r="ANO352" s="14"/>
      <c r="ANP352" s="14"/>
      <c r="ANQ352" s="14"/>
      <c r="ANR352" s="14"/>
      <c r="ANS352" s="14"/>
      <c r="ANT352" s="14"/>
      <c r="ANU352" s="14"/>
      <c r="ANV352" s="14"/>
      <c r="ANW352" s="14"/>
      <c r="ANX352" s="14"/>
      <c r="ANY352" s="14"/>
      <c r="ANZ352" s="14"/>
      <c r="AOA352" s="14"/>
      <c r="AOB352" s="14"/>
      <c r="AOC352" s="14"/>
      <c r="AOD352" s="14"/>
      <c r="AOE352" s="14"/>
      <c r="AOF352" s="14"/>
      <c r="AOG352" s="14"/>
      <c r="AOH352" s="14"/>
      <c r="AOI352" s="14"/>
      <c r="AOJ352" s="14"/>
      <c r="AOK352" s="14"/>
      <c r="AOL352" s="14"/>
      <c r="AOM352" s="14"/>
      <c r="AON352" s="14"/>
      <c r="AOO352" s="14"/>
      <c r="AOP352" s="14"/>
      <c r="AOQ352" s="14"/>
      <c r="AOR352" s="14"/>
      <c r="AOS352" s="14"/>
      <c r="AOT352" s="14"/>
      <c r="AOU352" s="14"/>
      <c r="AOV352" s="14"/>
      <c r="AOW352" s="14"/>
      <c r="AOX352" s="14"/>
      <c r="AOY352" s="14"/>
      <c r="AOZ352" s="14"/>
      <c r="APA352" s="14"/>
      <c r="APB352" s="14"/>
      <c r="APC352" s="14"/>
      <c r="APD352" s="14"/>
      <c r="APE352" s="14"/>
      <c r="APF352" s="14"/>
      <c r="APG352" s="14"/>
      <c r="APH352" s="14"/>
      <c r="API352" s="14"/>
      <c r="APJ352" s="14"/>
      <c r="APK352" s="14"/>
      <c r="APL352" s="14"/>
      <c r="APM352" s="14"/>
      <c r="APN352" s="14"/>
      <c r="APO352" s="14"/>
      <c r="APP352" s="14"/>
      <c r="APQ352" s="14"/>
      <c r="APR352" s="14"/>
      <c r="APS352" s="14"/>
      <c r="APT352" s="14"/>
      <c r="APU352" s="14"/>
      <c r="APV352" s="14"/>
      <c r="APW352" s="14"/>
      <c r="APX352" s="14"/>
      <c r="APY352" s="14"/>
      <c r="APZ352" s="14"/>
      <c r="AQA352" s="14"/>
      <c r="AQB352" s="14"/>
      <c r="AQC352" s="14"/>
      <c r="AQD352" s="14"/>
      <c r="AQE352" s="14"/>
      <c r="AQF352" s="14"/>
      <c r="AQG352" s="14"/>
      <c r="AQH352" s="14"/>
      <c r="AQI352" s="14"/>
      <c r="AQJ352" s="14"/>
      <c r="AQK352" s="14"/>
      <c r="AQL352" s="14"/>
      <c r="AQM352" s="14"/>
      <c r="AQN352" s="14"/>
      <c r="AQO352" s="14"/>
      <c r="AQP352" s="14"/>
      <c r="AQQ352" s="14"/>
      <c r="AQR352" s="14"/>
      <c r="AQS352" s="14"/>
      <c r="AQT352" s="14"/>
      <c r="AQU352" s="14"/>
      <c r="AQV352" s="14"/>
      <c r="AQW352" s="14"/>
      <c r="AQX352" s="14"/>
      <c r="AQY352" s="14"/>
      <c r="AQZ352" s="14"/>
      <c r="ARA352" s="14"/>
      <c r="ARB352" s="14"/>
      <c r="ARC352" s="14"/>
      <c r="ARD352" s="14"/>
      <c r="ARE352" s="14"/>
      <c r="ARF352" s="14"/>
      <c r="ARG352" s="14"/>
      <c r="ARH352" s="14"/>
      <c r="ARI352" s="14"/>
      <c r="ARJ352" s="14"/>
      <c r="ARK352" s="14"/>
      <c r="ARL352" s="14"/>
      <c r="ARM352" s="14"/>
      <c r="ARN352" s="14"/>
      <c r="ARO352" s="14"/>
      <c r="ARP352" s="14"/>
      <c r="ARQ352" s="14"/>
      <c r="ARR352" s="14"/>
      <c r="ARS352" s="14"/>
      <c r="ART352" s="14"/>
      <c r="ARU352" s="14"/>
      <c r="ARV352" s="14"/>
      <c r="ARW352" s="14"/>
      <c r="ARX352" s="14"/>
      <c r="ARY352" s="14"/>
      <c r="ARZ352" s="14"/>
      <c r="ASA352" s="14"/>
      <c r="ASB352" s="14"/>
      <c r="ASC352" s="14"/>
      <c r="ASD352" s="14"/>
      <c r="ASE352" s="14"/>
      <c r="ASF352" s="14"/>
      <c r="ASG352" s="14"/>
      <c r="ASH352" s="14"/>
      <c r="ASI352" s="14"/>
      <c r="ASJ352" s="14"/>
      <c r="ASK352" s="14"/>
      <c r="ASL352" s="14"/>
      <c r="ASM352" s="14"/>
      <c r="ASN352" s="14"/>
      <c r="ASO352" s="14"/>
      <c r="ASP352" s="14"/>
      <c r="ASQ352" s="14"/>
      <c r="ASR352" s="14"/>
      <c r="ASS352" s="14"/>
      <c r="AST352" s="14"/>
      <c r="ASU352" s="14"/>
      <c r="ASV352" s="14"/>
      <c r="ASW352" s="14"/>
      <c r="ASX352" s="14"/>
      <c r="ASY352" s="14"/>
      <c r="ASZ352" s="14"/>
      <c r="ATA352" s="14"/>
      <c r="ATB352" s="14"/>
      <c r="ATC352" s="14"/>
      <c r="ATD352" s="14"/>
    </row>
    <row r="353" spans="63:1200">
      <c r="BK353" s="14" t="str">
        <f t="shared" si="2119"/>
        <v/>
      </c>
      <c r="ABO353" s="14"/>
      <c r="ABP353" s="14"/>
      <c r="ABQ353" s="14"/>
      <c r="ABR353" s="14"/>
      <c r="ABS353" s="14"/>
      <c r="ABT353" s="14"/>
      <c r="ABU353" s="14"/>
      <c r="ABV353" s="14"/>
      <c r="ABW353" s="14"/>
      <c r="ABX353" s="14"/>
      <c r="ABY353" s="14"/>
      <c r="ABZ353" s="14"/>
      <c r="ACA353" s="14"/>
      <c r="ACB353" s="14"/>
      <c r="ACC353" s="14"/>
      <c r="ACD353" s="14"/>
      <c r="ACE353" s="14"/>
      <c r="ACF353" s="14"/>
      <c r="ACG353" s="14"/>
      <c r="ACH353" s="14"/>
      <c r="ACI353" s="14"/>
      <c r="ACJ353" s="14"/>
      <c r="ACK353" s="14"/>
      <c r="ACL353" s="14"/>
      <c r="ACM353" s="14"/>
      <c r="ACN353" s="14"/>
      <c r="ACO353" s="14"/>
      <c r="ACP353" s="14"/>
      <c r="ACQ353" s="14"/>
      <c r="ACR353" s="14"/>
      <c r="ACS353" s="14"/>
      <c r="ACT353" s="14"/>
      <c r="ACU353" s="14"/>
      <c r="ACV353" s="14"/>
      <c r="ACW353" s="14"/>
      <c r="ACX353" s="14"/>
      <c r="ACY353" s="14"/>
      <c r="ACZ353" s="14"/>
      <c r="ADA353" s="14"/>
      <c r="ADB353" s="14"/>
      <c r="ADC353" s="14"/>
      <c r="ADD353" s="14"/>
      <c r="ADE353" s="14"/>
      <c r="ADF353" s="14"/>
      <c r="ADG353" s="14"/>
      <c r="ADH353" s="14"/>
      <c r="ADI353" s="14"/>
      <c r="ADJ353" s="14"/>
      <c r="ADK353" s="14"/>
      <c r="ADL353" s="14"/>
      <c r="ADM353" s="14"/>
      <c r="ADN353" s="14"/>
      <c r="ADO353" s="14"/>
      <c r="ADP353" s="14"/>
      <c r="ADQ353" s="14"/>
      <c r="ADR353" s="14"/>
      <c r="ADS353" s="14"/>
      <c r="ADT353" s="14"/>
      <c r="ADU353" s="14"/>
      <c r="ADV353" s="14"/>
      <c r="ADW353" s="14"/>
      <c r="ADX353" s="14"/>
      <c r="ADY353" s="14"/>
      <c r="ADZ353" s="14"/>
      <c r="AEA353" s="14"/>
      <c r="AEB353" s="14"/>
      <c r="AEC353" s="14"/>
      <c r="AED353" s="14"/>
      <c r="AEE353" s="14"/>
      <c r="AEF353" s="14"/>
      <c r="AEG353" s="14"/>
      <c r="AEH353" s="14"/>
      <c r="AEI353" s="14"/>
      <c r="AEJ353" s="14"/>
      <c r="AEK353" s="14"/>
      <c r="AEL353" s="14"/>
      <c r="AEM353" s="14"/>
      <c r="AEN353" s="14"/>
      <c r="AEO353" s="14"/>
      <c r="AEP353" s="14"/>
      <c r="AEQ353" s="14"/>
      <c r="AER353" s="14"/>
      <c r="AES353" s="14"/>
      <c r="AET353" s="14"/>
      <c r="AEU353" s="14"/>
      <c r="AEV353" s="14"/>
      <c r="AEW353" s="14"/>
      <c r="AEX353" s="14"/>
      <c r="AEY353" s="14"/>
      <c r="AEZ353" s="14"/>
      <c r="AFA353" s="14"/>
      <c r="AFB353" s="14"/>
      <c r="AFC353" s="14"/>
      <c r="AFD353" s="14"/>
      <c r="AFE353" s="14"/>
      <c r="AFF353" s="14"/>
      <c r="AFG353" s="14"/>
      <c r="AFH353" s="14"/>
      <c r="AFI353" s="14"/>
      <c r="AFJ353" s="14"/>
      <c r="AFK353" s="14"/>
      <c r="AFL353" s="14"/>
      <c r="AFM353" s="14"/>
      <c r="AFN353" s="14"/>
      <c r="AFO353" s="14"/>
      <c r="AFP353" s="14"/>
      <c r="AFQ353" s="14"/>
      <c r="AFR353" s="14"/>
      <c r="AFS353" s="14"/>
      <c r="AFT353" s="14"/>
      <c r="AFU353" s="14"/>
      <c r="AFV353" s="14"/>
      <c r="AFW353" s="14"/>
      <c r="AFX353" s="14"/>
      <c r="AFY353" s="14"/>
      <c r="AFZ353" s="14"/>
      <c r="AGA353" s="14"/>
      <c r="AGB353" s="14"/>
      <c r="AGC353" s="14"/>
      <c r="AGD353" s="14"/>
      <c r="AGE353" s="14"/>
      <c r="AGF353" s="14"/>
      <c r="AGG353" s="14"/>
      <c r="AGH353" s="14"/>
      <c r="AGI353" s="14"/>
      <c r="AGJ353" s="14"/>
      <c r="AGK353" s="14"/>
      <c r="AGL353" s="14"/>
      <c r="AGM353" s="14"/>
      <c r="AGN353" s="14"/>
      <c r="AGO353" s="14"/>
      <c r="AGP353" s="14"/>
      <c r="AGQ353" s="14"/>
      <c r="AGR353" s="14"/>
      <c r="AGS353" s="14"/>
      <c r="AGT353" s="14"/>
      <c r="AGU353" s="14"/>
      <c r="AGV353" s="14"/>
      <c r="AGW353" s="14"/>
      <c r="AGX353" s="14"/>
      <c r="AGY353" s="14"/>
      <c r="AGZ353" s="14"/>
      <c r="AHA353" s="14"/>
      <c r="AHB353" s="14"/>
      <c r="AHC353" s="14"/>
      <c r="AHD353" s="14"/>
      <c r="AHE353" s="14"/>
      <c r="AHF353" s="14"/>
      <c r="AHG353" s="14"/>
      <c r="AHH353" s="14"/>
      <c r="AHI353" s="14"/>
      <c r="AHJ353" s="14"/>
      <c r="AHK353" s="14"/>
      <c r="AHL353" s="14"/>
      <c r="AHM353" s="14"/>
      <c r="AHN353" s="14"/>
      <c r="AHO353" s="14"/>
      <c r="AHP353" s="14"/>
      <c r="AHQ353" s="14"/>
      <c r="AHR353" s="14"/>
      <c r="AHS353" s="14"/>
      <c r="AHT353" s="14"/>
      <c r="AHU353" s="14"/>
      <c r="AHV353" s="14"/>
      <c r="AHW353" s="14"/>
      <c r="AHX353" s="14"/>
      <c r="AHY353" s="14"/>
      <c r="AHZ353" s="14"/>
      <c r="AIA353" s="14"/>
      <c r="AIB353" s="14"/>
      <c r="AIC353" s="14"/>
      <c r="AID353" s="14"/>
      <c r="AIE353" s="14"/>
      <c r="AIF353" s="14"/>
      <c r="AIG353" s="14"/>
      <c r="AIH353" s="14"/>
      <c r="AII353" s="14"/>
      <c r="AIJ353" s="14"/>
      <c r="AIK353" s="14"/>
      <c r="AIL353" s="14"/>
      <c r="AIM353" s="14"/>
      <c r="AIN353" s="14"/>
      <c r="AIO353" s="14"/>
      <c r="AIP353" s="14"/>
      <c r="AIQ353" s="14"/>
      <c r="AIR353" s="14"/>
      <c r="AIS353" s="14"/>
      <c r="AIT353" s="14"/>
      <c r="AIU353" s="14"/>
      <c r="AIV353" s="14"/>
      <c r="AIW353" s="14"/>
      <c r="AIX353" s="14"/>
      <c r="AIY353" s="14"/>
      <c r="AIZ353" s="14"/>
      <c r="AJA353" s="14"/>
      <c r="AJB353" s="14"/>
      <c r="AJC353" s="14"/>
      <c r="AJD353" s="14"/>
      <c r="AJE353" s="14"/>
      <c r="AJF353" s="14"/>
      <c r="AJG353" s="14"/>
      <c r="AJH353" s="14"/>
      <c r="AJI353" s="14"/>
      <c r="AJJ353" s="14"/>
      <c r="AJK353" s="14"/>
      <c r="AJL353" s="14"/>
      <c r="AJM353" s="14"/>
      <c r="AJN353" s="14"/>
      <c r="AJO353" s="14"/>
      <c r="AJP353" s="14"/>
      <c r="AJQ353" s="14"/>
      <c r="AJR353" s="14"/>
      <c r="AJS353" s="14"/>
      <c r="AJT353" s="14"/>
      <c r="AJU353" s="14"/>
      <c r="AJV353" s="14"/>
      <c r="AJW353" s="14"/>
      <c r="AJX353" s="14"/>
      <c r="AJY353" s="14"/>
      <c r="AJZ353" s="14"/>
      <c r="AKA353" s="14"/>
      <c r="AKB353" s="14"/>
      <c r="AKC353" s="14"/>
      <c r="AKD353" s="14"/>
      <c r="AKE353" s="14"/>
      <c r="AKF353" s="14"/>
      <c r="AKG353" s="14"/>
      <c r="AKH353" s="14"/>
      <c r="AKI353" s="14"/>
      <c r="AKJ353" s="14"/>
      <c r="AKK353" s="14"/>
      <c r="AKL353" s="14"/>
      <c r="AKM353" s="14"/>
      <c r="AKN353" s="14"/>
      <c r="AKO353" s="14"/>
      <c r="AKP353" s="14"/>
      <c r="AKQ353" s="14"/>
      <c r="AKR353" s="14"/>
      <c r="AKS353" s="14"/>
      <c r="AKT353" s="14"/>
      <c r="AKU353" s="14"/>
      <c r="AKV353" s="14"/>
      <c r="AKW353" s="14"/>
      <c r="AKX353" s="14"/>
      <c r="AKY353" s="14"/>
      <c r="AKZ353" s="14"/>
      <c r="ALA353" s="14"/>
      <c r="ALB353" s="14"/>
      <c r="ALC353" s="14"/>
      <c r="ALD353" s="14"/>
      <c r="ALE353" s="14"/>
      <c r="ALF353" s="14"/>
      <c r="ALG353" s="14"/>
      <c r="ALH353" s="14"/>
      <c r="ALI353" s="14"/>
      <c r="ALJ353" s="14"/>
      <c r="ALK353" s="14"/>
      <c r="ALL353" s="14"/>
      <c r="ALM353" s="14"/>
      <c r="ALN353" s="14"/>
      <c r="ALO353" s="14"/>
      <c r="ALP353" s="14"/>
      <c r="ALQ353" s="14"/>
      <c r="ALR353" s="14"/>
      <c r="ALS353" s="14"/>
      <c r="ALT353" s="14"/>
      <c r="ALU353" s="14"/>
      <c r="ALV353" s="14"/>
      <c r="ALW353" s="14"/>
      <c r="ALX353" s="14"/>
      <c r="ALY353" s="14"/>
      <c r="ALZ353" s="14"/>
      <c r="AMA353" s="14"/>
      <c r="AMB353" s="14"/>
      <c r="AMC353" s="14"/>
      <c r="AMD353" s="14"/>
      <c r="AME353" s="14"/>
      <c r="AMF353" s="14"/>
      <c r="AMG353" s="14"/>
      <c r="AMH353" s="14"/>
      <c r="AMI353" s="14"/>
      <c r="AMJ353" s="14"/>
      <c r="AMK353" s="14"/>
      <c r="AML353" s="14"/>
      <c r="AMM353" s="14"/>
      <c r="AMN353" s="14"/>
      <c r="AMO353" s="14"/>
      <c r="AMP353" s="14"/>
      <c r="AMQ353" s="14"/>
      <c r="AMR353" s="14"/>
      <c r="AMS353" s="14"/>
      <c r="AMT353" s="14"/>
      <c r="AMU353" s="14"/>
      <c r="AMV353" s="14"/>
      <c r="AMW353" s="14"/>
      <c r="AMX353" s="14"/>
      <c r="AMY353" s="14"/>
      <c r="AMZ353" s="14"/>
      <c r="ANA353" s="14"/>
      <c r="ANB353" s="14"/>
      <c r="ANC353" s="14"/>
      <c r="AND353" s="14"/>
      <c r="ANE353" s="14"/>
      <c r="ANF353" s="14"/>
      <c r="ANG353" s="14"/>
      <c r="ANH353" s="14"/>
      <c r="ANI353" s="14"/>
      <c r="ANJ353" s="14"/>
      <c r="ANK353" s="14"/>
      <c r="ANL353" s="14"/>
      <c r="ANM353" s="14"/>
      <c r="ANN353" s="14"/>
      <c r="ANO353" s="14"/>
      <c r="ANP353" s="14"/>
      <c r="ANQ353" s="14"/>
      <c r="ANR353" s="14"/>
      <c r="ANS353" s="14"/>
      <c r="ANT353" s="14"/>
      <c r="ANU353" s="14"/>
      <c r="ANV353" s="14"/>
      <c r="ANW353" s="14"/>
      <c r="ANX353" s="14"/>
      <c r="ANY353" s="14"/>
      <c r="ANZ353" s="14"/>
      <c r="AOA353" s="14"/>
      <c r="AOB353" s="14"/>
      <c r="AOC353" s="14"/>
      <c r="AOD353" s="14"/>
      <c r="AOE353" s="14"/>
      <c r="AOF353" s="14"/>
      <c r="AOG353" s="14"/>
      <c r="AOH353" s="14"/>
      <c r="AOI353" s="14"/>
      <c r="AOJ353" s="14"/>
      <c r="AOK353" s="14"/>
      <c r="AOL353" s="14"/>
      <c r="AOM353" s="14"/>
      <c r="AON353" s="14"/>
      <c r="AOO353" s="14"/>
      <c r="AOP353" s="14"/>
      <c r="AOQ353" s="14"/>
      <c r="AOR353" s="14"/>
      <c r="AOS353" s="14"/>
      <c r="AOT353" s="14"/>
      <c r="AOU353" s="14"/>
      <c r="AOV353" s="14"/>
      <c r="AOW353" s="14"/>
      <c r="AOX353" s="14"/>
      <c r="AOY353" s="14"/>
      <c r="AOZ353" s="14"/>
      <c r="APA353" s="14"/>
      <c r="APB353" s="14"/>
      <c r="APC353" s="14"/>
      <c r="APD353" s="14"/>
      <c r="APE353" s="14"/>
      <c r="APF353" s="14"/>
      <c r="APG353" s="14"/>
      <c r="APH353" s="14"/>
      <c r="API353" s="14"/>
      <c r="APJ353" s="14"/>
      <c r="APK353" s="14"/>
      <c r="APL353" s="14"/>
      <c r="APM353" s="14"/>
      <c r="APN353" s="14"/>
      <c r="APO353" s="14"/>
      <c r="APP353" s="14"/>
      <c r="APQ353" s="14"/>
      <c r="APR353" s="14"/>
      <c r="APS353" s="14"/>
      <c r="APT353" s="14"/>
      <c r="APU353" s="14"/>
      <c r="APV353" s="14"/>
      <c r="APW353" s="14"/>
      <c r="APX353" s="14"/>
      <c r="APY353" s="14"/>
      <c r="APZ353" s="14"/>
      <c r="AQA353" s="14"/>
      <c r="AQB353" s="14"/>
      <c r="AQC353" s="14"/>
      <c r="AQD353" s="14"/>
      <c r="AQE353" s="14"/>
      <c r="AQF353" s="14"/>
      <c r="AQG353" s="14"/>
      <c r="AQH353" s="14"/>
      <c r="AQI353" s="14"/>
      <c r="AQJ353" s="14"/>
      <c r="AQK353" s="14"/>
      <c r="AQL353" s="14"/>
      <c r="AQM353" s="14"/>
      <c r="AQN353" s="14"/>
      <c r="AQO353" s="14"/>
      <c r="AQP353" s="14"/>
      <c r="AQQ353" s="14"/>
      <c r="AQR353" s="14"/>
      <c r="AQS353" s="14"/>
      <c r="AQT353" s="14"/>
      <c r="AQU353" s="14"/>
      <c r="AQV353" s="14"/>
      <c r="AQW353" s="14"/>
      <c r="AQX353" s="14"/>
      <c r="AQY353" s="14"/>
      <c r="AQZ353" s="14"/>
      <c r="ARA353" s="14"/>
      <c r="ARB353" s="14"/>
      <c r="ARC353" s="14"/>
      <c r="ARD353" s="14"/>
      <c r="ARE353" s="14"/>
      <c r="ARF353" s="14"/>
      <c r="ARG353" s="14"/>
      <c r="ARH353" s="14"/>
      <c r="ARI353" s="14"/>
      <c r="ARJ353" s="14"/>
      <c r="ARK353" s="14"/>
      <c r="ARL353" s="14"/>
      <c r="ARM353" s="14"/>
      <c r="ARN353" s="14"/>
      <c r="ARO353" s="14"/>
      <c r="ARP353" s="14"/>
      <c r="ARQ353" s="14"/>
      <c r="ARR353" s="14"/>
      <c r="ARS353" s="14"/>
      <c r="ART353" s="14"/>
      <c r="ARU353" s="14"/>
      <c r="ARV353" s="14"/>
      <c r="ARW353" s="14"/>
      <c r="ARX353" s="14"/>
      <c r="ARY353" s="14"/>
      <c r="ARZ353" s="14"/>
      <c r="ASA353" s="14"/>
      <c r="ASB353" s="14"/>
      <c r="ASC353" s="14"/>
      <c r="ASD353" s="14"/>
      <c r="ASE353" s="14"/>
      <c r="ASF353" s="14"/>
      <c r="ASG353" s="14"/>
      <c r="ASH353" s="14"/>
      <c r="ASI353" s="14"/>
      <c r="ASJ353" s="14"/>
      <c r="ASK353" s="14"/>
      <c r="ASL353" s="14"/>
      <c r="ASM353" s="14"/>
      <c r="ASN353" s="14"/>
      <c r="ASO353" s="14"/>
      <c r="ASP353" s="14"/>
      <c r="ASQ353" s="14"/>
      <c r="ASR353" s="14"/>
      <c r="ASS353" s="14"/>
      <c r="AST353" s="14"/>
      <c r="ASU353" s="14"/>
      <c r="ASV353" s="14"/>
      <c r="ASW353" s="14"/>
      <c r="ASX353" s="14"/>
      <c r="ASY353" s="14"/>
      <c r="ASZ353" s="14"/>
      <c r="ATA353" s="14"/>
      <c r="ATB353" s="14"/>
      <c r="ATC353" s="14"/>
      <c r="ATD353" s="14"/>
    </row>
    <row r="354" spans="63:1200">
      <c r="BK354" s="14" t="str">
        <f t="shared" si="2119"/>
        <v/>
      </c>
      <c r="ABO354" s="14"/>
      <c r="ABP354" s="14"/>
      <c r="ABQ354" s="14"/>
      <c r="ABR354" s="14"/>
      <c r="ABS354" s="14"/>
      <c r="ABT354" s="14"/>
      <c r="ABU354" s="14"/>
      <c r="ABV354" s="14"/>
      <c r="ABW354" s="14"/>
      <c r="ABX354" s="14"/>
      <c r="ABY354" s="14"/>
      <c r="ABZ354" s="14"/>
      <c r="ACA354" s="14"/>
      <c r="ACB354" s="14"/>
      <c r="ACC354" s="14"/>
      <c r="ACD354" s="14"/>
      <c r="ACE354" s="14"/>
      <c r="ACF354" s="14"/>
      <c r="ACG354" s="14"/>
      <c r="ACH354" s="14"/>
      <c r="ACI354" s="14"/>
      <c r="ACJ354" s="14"/>
      <c r="ACK354" s="14"/>
      <c r="ACL354" s="14"/>
      <c r="ACM354" s="14"/>
      <c r="ACN354" s="14"/>
      <c r="ACO354" s="14"/>
      <c r="ACP354" s="14"/>
      <c r="ACQ354" s="14"/>
      <c r="ACR354" s="14"/>
      <c r="ACS354" s="14"/>
      <c r="ACT354" s="14"/>
      <c r="ACU354" s="14"/>
      <c r="ACV354" s="14"/>
      <c r="ACW354" s="14"/>
      <c r="ACX354" s="14"/>
      <c r="ACY354" s="14"/>
      <c r="ACZ354" s="14"/>
      <c r="ADA354" s="14"/>
      <c r="ADB354" s="14"/>
      <c r="ADC354" s="14"/>
      <c r="ADD354" s="14"/>
      <c r="ADE354" s="14"/>
      <c r="ADF354" s="14"/>
      <c r="ADG354" s="14"/>
      <c r="ADH354" s="14"/>
      <c r="ADI354" s="14"/>
      <c r="ADJ354" s="14"/>
      <c r="ADK354" s="14"/>
      <c r="ADL354" s="14"/>
      <c r="ADM354" s="14"/>
      <c r="ADN354" s="14"/>
      <c r="ADO354" s="14"/>
      <c r="ADP354" s="14"/>
      <c r="ADQ354" s="14"/>
      <c r="ADR354" s="14"/>
      <c r="ADS354" s="14"/>
      <c r="ADT354" s="14"/>
      <c r="ADU354" s="14"/>
      <c r="ADV354" s="14"/>
      <c r="ADW354" s="14"/>
      <c r="ADX354" s="14"/>
      <c r="ADY354" s="14"/>
      <c r="ADZ354" s="14"/>
      <c r="AEA354" s="14"/>
      <c r="AEB354" s="14"/>
      <c r="AEC354" s="14"/>
      <c r="AED354" s="14"/>
      <c r="AEE354" s="14"/>
      <c r="AEF354" s="14"/>
      <c r="AEG354" s="14"/>
      <c r="AEH354" s="14"/>
      <c r="AEI354" s="14"/>
      <c r="AEJ354" s="14"/>
      <c r="AEK354" s="14"/>
      <c r="AEL354" s="14"/>
      <c r="AEM354" s="14"/>
      <c r="AEN354" s="14"/>
      <c r="AEO354" s="14"/>
      <c r="AEP354" s="14"/>
      <c r="AEQ354" s="14"/>
      <c r="AER354" s="14"/>
      <c r="AES354" s="14"/>
      <c r="AET354" s="14"/>
      <c r="AEU354" s="14"/>
      <c r="AEV354" s="14"/>
      <c r="AEW354" s="14"/>
      <c r="AEX354" s="14"/>
      <c r="AEY354" s="14"/>
      <c r="AEZ354" s="14"/>
      <c r="AFA354" s="14"/>
      <c r="AFB354" s="14"/>
      <c r="AFC354" s="14"/>
      <c r="AFD354" s="14"/>
      <c r="AFE354" s="14"/>
      <c r="AFF354" s="14"/>
      <c r="AFG354" s="14"/>
      <c r="AFH354" s="14"/>
      <c r="AFI354" s="14"/>
      <c r="AFJ354" s="14"/>
      <c r="AFK354" s="14"/>
      <c r="AFL354" s="14"/>
      <c r="AFM354" s="14"/>
      <c r="AFN354" s="14"/>
      <c r="AFO354" s="14"/>
      <c r="AFP354" s="14"/>
      <c r="AFQ354" s="14"/>
      <c r="AFR354" s="14"/>
      <c r="AFS354" s="14"/>
      <c r="AFT354" s="14"/>
      <c r="AFU354" s="14"/>
      <c r="AFV354" s="14"/>
      <c r="AFW354" s="14"/>
      <c r="AFX354" s="14"/>
      <c r="AFY354" s="14"/>
      <c r="AFZ354" s="14"/>
      <c r="AGA354" s="14"/>
      <c r="AGB354" s="14"/>
      <c r="AGC354" s="14"/>
      <c r="AGD354" s="14"/>
      <c r="AGE354" s="14"/>
      <c r="AGF354" s="14"/>
      <c r="AGG354" s="14"/>
      <c r="AGH354" s="14"/>
      <c r="AGI354" s="14"/>
      <c r="AGJ354" s="14"/>
      <c r="AGK354" s="14"/>
      <c r="AGL354" s="14"/>
      <c r="AGM354" s="14"/>
      <c r="AGN354" s="14"/>
      <c r="AGO354" s="14"/>
      <c r="AGP354" s="14"/>
      <c r="AGQ354" s="14"/>
      <c r="AGR354" s="14"/>
      <c r="AGS354" s="14"/>
      <c r="AGT354" s="14"/>
      <c r="AGU354" s="14"/>
      <c r="AGV354" s="14"/>
      <c r="AGW354" s="14"/>
      <c r="AGX354" s="14"/>
      <c r="AGY354" s="14"/>
      <c r="AGZ354" s="14"/>
      <c r="AHA354" s="14"/>
      <c r="AHB354" s="14"/>
      <c r="AHC354" s="14"/>
      <c r="AHD354" s="14"/>
      <c r="AHE354" s="14"/>
      <c r="AHF354" s="14"/>
      <c r="AHG354" s="14"/>
      <c r="AHH354" s="14"/>
      <c r="AHI354" s="14"/>
      <c r="AHJ354" s="14"/>
      <c r="AHK354" s="14"/>
      <c r="AHL354" s="14"/>
      <c r="AHM354" s="14"/>
      <c r="AHN354" s="14"/>
      <c r="AHO354" s="14"/>
      <c r="AHP354" s="14"/>
      <c r="AHQ354" s="14"/>
      <c r="AHR354" s="14"/>
      <c r="AHS354" s="14"/>
      <c r="AHT354" s="14"/>
      <c r="AHU354" s="14"/>
      <c r="AHV354" s="14"/>
      <c r="AHW354" s="14"/>
      <c r="AHX354" s="14"/>
      <c r="AHY354" s="14"/>
      <c r="AHZ354" s="14"/>
      <c r="AIA354" s="14"/>
      <c r="AIB354" s="14"/>
      <c r="AIC354" s="14"/>
      <c r="AID354" s="14"/>
      <c r="AIE354" s="14"/>
      <c r="AIF354" s="14"/>
      <c r="AIG354" s="14"/>
      <c r="AIH354" s="14"/>
      <c r="AII354" s="14"/>
      <c r="AIJ354" s="14"/>
      <c r="AIK354" s="14"/>
      <c r="AIL354" s="14"/>
      <c r="AIM354" s="14"/>
      <c r="AIN354" s="14"/>
      <c r="AIO354" s="14"/>
      <c r="AIP354" s="14"/>
      <c r="AIQ354" s="14"/>
      <c r="AIR354" s="14"/>
      <c r="AIS354" s="14"/>
      <c r="AIT354" s="14"/>
      <c r="AIU354" s="14"/>
      <c r="AIV354" s="14"/>
      <c r="AIW354" s="14"/>
      <c r="AIX354" s="14"/>
      <c r="AIY354" s="14"/>
      <c r="AIZ354" s="14"/>
      <c r="AJA354" s="14"/>
      <c r="AJB354" s="14"/>
      <c r="AJC354" s="14"/>
      <c r="AJD354" s="14"/>
      <c r="AJE354" s="14"/>
      <c r="AJF354" s="14"/>
      <c r="AJG354" s="14"/>
      <c r="AJH354" s="14"/>
      <c r="AJI354" s="14"/>
      <c r="AJJ354" s="14"/>
      <c r="AJK354" s="14"/>
      <c r="AJL354" s="14"/>
      <c r="AJM354" s="14"/>
      <c r="AJN354" s="14"/>
      <c r="AJO354" s="14"/>
      <c r="AJP354" s="14"/>
      <c r="AJQ354" s="14"/>
      <c r="AJR354" s="14"/>
      <c r="AJS354" s="14"/>
      <c r="AJT354" s="14"/>
      <c r="AJU354" s="14"/>
      <c r="AJV354" s="14"/>
      <c r="AJW354" s="14"/>
      <c r="AJX354" s="14"/>
      <c r="AJY354" s="14"/>
      <c r="AJZ354" s="14"/>
      <c r="AKA354" s="14"/>
      <c r="AKB354" s="14"/>
      <c r="AKC354" s="14"/>
      <c r="AKD354" s="14"/>
      <c r="AKE354" s="14"/>
      <c r="AKF354" s="14"/>
      <c r="AKG354" s="14"/>
      <c r="AKH354" s="14"/>
      <c r="AKI354" s="14"/>
      <c r="AKJ354" s="14"/>
      <c r="AKK354" s="14"/>
      <c r="AKL354" s="14"/>
      <c r="AKM354" s="14"/>
      <c r="AKN354" s="14"/>
      <c r="AKO354" s="14"/>
      <c r="AKP354" s="14"/>
      <c r="AKQ354" s="14"/>
      <c r="AKR354" s="14"/>
      <c r="AKS354" s="14"/>
      <c r="AKT354" s="14"/>
      <c r="AKU354" s="14"/>
      <c r="AKV354" s="14"/>
      <c r="AKW354" s="14"/>
      <c r="AKX354" s="14"/>
      <c r="AKY354" s="14"/>
      <c r="AKZ354" s="14"/>
      <c r="ALA354" s="14"/>
      <c r="ALB354" s="14"/>
      <c r="ALC354" s="14"/>
      <c r="ALD354" s="14"/>
      <c r="ALE354" s="14"/>
      <c r="ALF354" s="14"/>
      <c r="ALG354" s="14"/>
      <c r="ALH354" s="14"/>
      <c r="ALI354" s="14"/>
      <c r="ALJ354" s="14"/>
      <c r="ALK354" s="14"/>
      <c r="ALL354" s="14"/>
      <c r="ALM354" s="14"/>
      <c r="ALN354" s="14"/>
      <c r="ALO354" s="14"/>
      <c r="ALP354" s="14"/>
      <c r="ALQ354" s="14"/>
      <c r="ALR354" s="14"/>
      <c r="ALS354" s="14"/>
      <c r="ALT354" s="14"/>
      <c r="ALU354" s="14"/>
      <c r="ALV354" s="14"/>
      <c r="ALW354" s="14"/>
      <c r="ALX354" s="14"/>
      <c r="ALY354" s="14"/>
      <c r="ALZ354" s="14"/>
      <c r="AMA354" s="14"/>
      <c r="AMB354" s="14"/>
      <c r="AMC354" s="14"/>
      <c r="AMD354" s="14"/>
      <c r="AME354" s="14"/>
      <c r="AMF354" s="14"/>
      <c r="AMG354" s="14"/>
      <c r="AMH354" s="14"/>
      <c r="AMI354" s="14"/>
      <c r="AMJ354" s="14"/>
      <c r="AMK354" s="14"/>
      <c r="AML354" s="14"/>
      <c r="AMM354" s="14"/>
      <c r="AMN354" s="14"/>
      <c r="AMO354" s="14"/>
      <c r="AMP354" s="14"/>
      <c r="AMQ354" s="14"/>
      <c r="AMR354" s="14"/>
      <c r="AMS354" s="14"/>
      <c r="AMT354" s="14"/>
      <c r="AMU354" s="14"/>
      <c r="AMV354" s="14"/>
      <c r="AMW354" s="14"/>
      <c r="AMX354" s="14"/>
      <c r="AMY354" s="14"/>
      <c r="AMZ354" s="14"/>
      <c r="ANA354" s="14"/>
      <c r="ANB354" s="14"/>
      <c r="ANC354" s="14"/>
      <c r="AND354" s="14"/>
      <c r="ANE354" s="14"/>
      <c r="ANF354" s="14"/>
      <c r="ANG354" s="14"/>
      <c r="ANH354" s="14"/>
      <c r="ANI354" s="14"/>
      <c r="ANJ354" s="14"/>
      <c r="ANK354" s="14"/>
      <c r="ANL354" s="14"/>
      <c r="ANM354" s="14"/>
      <c r="ANN354" s="14"/>
      <c r="ANO354" s="14"/>
      <c r="ANP354" s="14"/>
      <c r="ANQ354" s="14"/>
      <c r="ANR354" s="14"/>
      <c r="ANS354" s="14"/>
      <c r="ANT354" s="14"/>
      <c r="ANU354" s="14"/>
      <c r="ANV354" s="14"/>
      <c r="ANW354" s="14"/>
      <c r="ANX354" s="14"/>
      <c r="ANY354" s="14"/>
      <c r="ANZ354" s="14"/>
      <c r="AOA354" s="14"/>
      <c r="AOB354" s="14"/>
      <c r="AOC354" s="14"/>
      <c r="AOD354" s="14"/>
      <c r="AOE354" s="14"/>
      <c r="AOF354" s="14"/>
      <c r="AOG354" s="14"/>
      <c r="AOH354" s="14"/>
      <c r="AOI354" s="14"/>
      <c r="AOJ354" s="14"/>
      <c r="AOK354" s="14"/>
      <c r="AOL354" s="14"/>
      <c r="AOM354" s="14"/>
      <c r="AON354" s="14"/>
      <c r="AOO354" s="14"/>
      <c r="AOP354" s="14"/>
      <c r="AOQ354" s="14"/>
      <c r="AOR354" s="14"/>
      <c r="AOS354" s="14"/>
      <c r="AOT354" s="14"/>
      <c r="AOU354" s="14"/>
      <c r="AOV354" s="14"/>
      <c r="AOW354" s="14"/>
      <c r="AOX354" s="14"/>
      <c r="AOY354" s="14"/>
      <c r="AOZ354" s="14"/>
      <c r="APA354" s="14"/>
      <c r="APB354" s="14"/>
      <c r="APC354" s="14"/>
      <c r="APD354" s="14"/>
      <c r="APE354" s="14"/>
      <c r="APF354" s="14"/>
      <c r="APG354" s="14"/>
      <c r="APH354" s="14"/>
      <c r="API354" s="14"/>
      <c r="APJ354" s="14"/>
      <c r="APK354" s="14"/>
      <c r="APL354" s="14"/>
      <c r="APM354" s="14"/>
      <c r="APN354" s="14"/>
      <c r="APO354" s="14"/>
      <c r="APP354" s="14"/>
      <c r="APQ354" s="14"/>
      <c r="APR354" s="14"/>
      <c r="APS354" s="14"/>
      <c r="APT354" s="14"/>
      <c r="APU354" s="14"/>
      <c r="APV354" s="14"/>
      <c r="APW354" s="14"/>
      <c r="APX354" s="14"/>
      <c r="APY354" s="14"/>
      <c r="APZ354" s="14"/>
      <c r="AQA354" s="14"/>
      <c r="AQB354" s="14"/>
      <c r="AQC354" s="14"/>
      <c r="AQD354" s="14"/>
      <c r="AQE354" s="14"/>
      <c r="AQF354" s="14"/>
      <c r="AQG354" s="14"/>
      <c r="AQH354" s="14"/>
      <c r="AQI354" s="14"/>
      <c r="AQJ354" s="14"/>
      <c r="AQK354" s="14"/>
      <c r="AQL354" s="14"/>
      <c r="AQM354" s="14"/>
      <c r="AQN354" s="14"/>
      <c r="AQO354" s="14"/>
      <c r="AQP354" s="14"/>
      <c r="AQQ354" s="14"/>
      <c r="AQR354" s="14"/>
      <c r="AQS354" s="14"/>
      <c r="AQT354" s="14"/>
      <c r="AQU354" s="14"/>
      <c r="AQV354" s="14"/>
      <c r="AQW354" s="14"/>
      <c r="AQX354" s="14"/>
      <c r="AQY354" s="14"/>
      <c r="AQZ354" s="14"/>
      <c r="ARA354" s="14"/>
      <c r="ARB354" s="14"/>
      <c r="ARC354" s="14"/>
      <c r="ARD354" s="14"/>
      <c r="ARE354" s="14"/>
      <c r="ARF354" s="14"/>
      <c r="ARG354" s="14"/>
      <c r="ARH354" s="14"/>
      <c r="ARI354" s="14"/>
      <c r="ARJ354" s="14"/>
      <c r="ARK354" s="14"/>
      <c r="ARL354" s="14"/>
      <c r="ARM354" s="14"/>
      <c r="ARN354" s="14"/>
      <c r="ARO354" s="14"/>
      <c r="ARP354" s="14"/>
      <c r="ARQ354" s="14"/>
      <c r="ARR354" s="14"/>
      <c r="ARS354" s="14"/>
      <c r="ART354" s="14"/>
      <c r="ARU354" s="14"/>
      <c r="ARV354" s="14"/>
      <c r="ARW354" s="14"/>
      <c r="ARX354" s="14"/>
      <c r="ARY354" s="14"/>
      <c r="ARZ354" s="14"/>
      <c r="ASA354" s="14"/>
      <c r="ASB354" s="14"/>
      <c r="ASC354" s="14"/>
      <c r="ASD354" s="14"/>
      <c r="ASE354" s="14"/>
      <c r="ASF354" s="14"/>
      <c r="ASG354" s="14"/>
      <c r="ASH354" s="14"/>
      <c r="ASI354" s="14"/>
      <c r="ASJ354" s="14"/>
      <c r="ASK354" s="14"/>
      <c r="ASL354" s="14"/>
      <c r="ASM354" s="14"/>
      <c r="ASN354" s="14"/>
      <c r="ASO354" s="14"/>
      <c r="ASP354" s="14"/>
      <c r="ASQ354" s="14"/>
      <c r="ASR354" s="14"/>
      <c r="ASS354" s="14"/>
      <c r="AST354" s="14"/>
      <c r="ASU354" s="14"/>
      <c r="ASV354" s="14"/>
      <c r="ASW354" s="14"/>
      <c r="ASX354" s="14"/>
      <c r="ASY354" s="14"/>
      <c r="ASZ354" s="14"/>
      <c r="ATA354" s="14"/>
      <c r="ATB354" s="14"/>
      <c r="ATC354" s="14"/>
      <c r="ATD354" s="14"/>
    </row>
    <row r="355" spans="63:1200">
      <c r="BK355" s="14" t="str">
        <f t="shared" si="2119"/>
        <v/>
      </c>
      <c r="ABO355" s="14"/>
      <c r="ABP355" s="14"/>
      <c r="ABQ355" s="14"/>
      <c r="ABR355" s="14"/>
      <c r="ABS355" s="14"/>
      <c r="ABT355" s="14"/>
      <c r="ABU355" s="14"/>
      <c r="ABV355" s="14"/>
      <c r="ABW355" s="14"/>
      <c r="ABX355" s="14"/>
      <c r="ABY355" s="14"/>
      <c r="ABZ355" s="14"/>
      <c r="ACA355" s="14"/>
      <c r="ACB355" s="14"/>
      <c r="ACC355" s="14"/>
      <c r="ACD355" s="14"/>
      <c r="ACE355" s="14"/>
      <c r="ACF355" s="14"/>
      <c r="ACG355" s="14"/>
      <c r="ACH355" s="14"/>
      <c r="ACI355" s="14"/>
      <c r="ACJ355" s="14"/>
      <c r="ACK355" s="14"/>
      <c r="ACL355" s="14"/>
      <c r="ACM355" s="14"/>
      <c r="ACN355" s="14"/>
      <c r="ACO355" s="14"/>
      <c r="ACP355" s="14"/>
      <c r="ACQ355" s="14"/>
      <c r="ACR355" s="14"/>
      <c r="ACS355" s="14"/>
      <c r="ACT355" s="14"/>
      <c r="ACU355" s="14"/>
      <c r="ACV355" s="14"/>
      <c r="ACW355" s="14"/>
      <c r="ACX355" s="14"/>
      <c r="ACY355" s="14"/>
      <c r="ACZ355" s="14"/>
      <c r="ADA355" s="14"/>
      <c r="ADB355" s="14"/>
      <c r="ADC355" s="14"/>
      <c r="ADD355" s="14"/>
      <c r="ADE355" s="14"/>
      <c r="ADF355" s="14"/>
      <c r="ADG355" s="14"/>
      <c r="ADH355" s="14"/>
      <c r="ADI355" s="14"/>
      <c r="ADJ355" s="14"/>
      <c r="ADK355" s="14"/>
      <c r="ADL355" s="14"/>
      <c r="ADM355" s="14"/>
      <c r="ADN355" s="14"/>
      <c r="ADO355" s="14"/>
      <c r="ADP355" s="14"/>
      <c r="ADQ355" s="14"/>
      <c r="ADR355" s="14"/>
      <c r="ADS355" s="14"/>
      <c r="ADT355" s="14"/>
      <c r="ADU355" s="14"/>
      <c r="ADV355" s="14"/>
      <c r="ADW355" s="14"/>
      <c r="ADX355" s="14"/>
      <c r="ADY355" s="14"/>
      <c r="ADZ355" s="14"/>
      <c r="AEA355" s="14"/>
      <c r="AEB355" s="14"/>
      <c r="AEC355" s="14"/>
      <c r="AED355" s="14"/>
      <c r="AEE355" s="14"/>
      <c r="AEF355" s="14"/>
      <c r="AEG355" s="14"/>
      <c r="AEH355" s="14"/>
      <c r="AEI355" s="14"/>
      <c r="AEJ355" s="14"/>
      <c r="AEK355" s="14"/>
      <c r="AEL355" s="14"/>
      <c r="AEM355" s="14"/>
      <c r="AEN355" s="14"/>
      <c r="AEO355" s="14"/>
      <c r="AEP355" s="14"/>
      <c r="AEQ355" s="14"/>
      <c r="AER355" s="14"/>
      <c r="AES355" s="14"/>
      <c r="AET355" s="14"/>
      <c r="AEU355" s="14"/>
      <c r="AEV355" s="14"/>
      <c r="AEW355" s="14"/>
      <c r="AEX355" s="14"/>
      <c r="AEY355" s="14"/>
      <c r="AEZ355" s="14"/>
      <c r="AFA355" s="14"/>
      <c r="AFB355" s="14"/>
      <c r="AFC355" s="14"/>
      <c r="AFD355" s="14"/>
      <c r="AFE355" s="14"/>
      <c r="AFF355" s="14"/>
      <c r="AFG355" s="14"/>
      <c r="AFH355" s="14"/>
      <c r="AFI355" s="14"/>
      <c r="AFJ355" s="14"/>
      <c r="AFK355" s="14"/>
      <c r="AFL355" s="14"/>
      <c r="AFM355" s="14"/>
      <c r="AFN355" s="14"/>
      <c r="AFO355" s="14"/>
      <c r="AFP355" s="14"/>
      <c r="AFQ355" s="14"/>
      <c r="AFR355" s="14"/>
      <c r="AFS355" s="14"/>
      <c r="AFT355" s="14"/>
      <c r="AFU355" s="14"/>
      <c r="AFV355" s="14"/>
      <c r="AFW355" s="14"/>
      <c r="AFX355" s="14"/>
      <c r="AFY355" s="14"/>
      <c r="AFZ355" s="14"/>
      <c r="AGA355" s="14"/>
      <c r="AGB355" s="14"/>
      <c r="AGC355" s="14"/>
      <c r="AGD355" s="14"/>
      <c r="AGE355" s="14"/>
      <c r="AGF355" s="14"/>
      <c r="AGG355" s="14"/>
      <c r="AGH355" s="14"/>
      <c r="AGI355" s="14"/>
      <c r="AGJ355" s="14"/>
      <c r="AGK355" s="14"/>
      <c r="AGL355" s="14"/>
      <c r="AGM355" s="14"/>
      <c r="AGN355" s="14"/>
      <c r="AGO355" s="14"/>
      <c r="AGP355" s="14"/>
      <c r="AGQ355" s="14"/>
      <c r="AGR355" s="14"/>
      <c r="AGS355" s="14"/>
      <c r="AGT355" s="14"/>
      <c r="AGU355" s="14"/>
      <c r="AGV355" s="14"/>
      <c r="AGW355" s="14"/>
      <c r="AGX355" s="14"/>
      <c r="AGY355" s="14"/>
      <c r="AGZ355" s="14"/>
      <c r="AHA355" s="14"/>
      <c r="AHB355" s="14"/>
      <c r="AHC355" s="14"/>
      <c r="AHD355" s="14"/>
      <c r="AHE355" s="14"/>
      <c r="AHF355" s="14"/>
      <c r="AHG355" s="14"/>
      <c r="AHH355" s="14"/>
      <c r="AHI355" s="14"/>
      <c r="AHJ355" s="14"/>
      <c r="AHK355" s="14"/>
      <c r="AHL355" s="14"/>
      <c r="AHM355" s="14"/>
      <c r="AHN355" s="14"/>
      <c r="AHO355" s="14"/>
      <c r="AHP355" s="14"/>
      <c r="AHQ355" s="14"/>
      <c r="AHR355" s="14"/>
      <c r="AHS355" s="14"/>
      <c r="AHT355" s="14"/>
      <c r="AHU355" s="14"/>
      <c r="AHV355" s="14"/>
      <c r="AHW355" s="14"/>
      <c r="AHX355" s="14"/>
      <c r="AHY355" s="14"/>
      <c r="AHZ355" s="14"/>
      <c r="AIA355" s="14"/>
      <c r="AIB355" s="14"/>
      <c r="AIC355" s="14"/>
      <c r="AID355" s="14"/>
      <c r="AIE355" s="14"/>
      <c r="AIF355" s="14"/>
      <c r="AIG355" s="14"/>
      <c r="AIH355" s="14"/>
      <c r="AII355" s="14"/>
      <c r="AIJ355" s="14"/>
      <c r="AIK355" s="14"/>
      <c r="AIL355" s="14"/>
      <c r="AIM355" s="14"/>
      <c r="AIN355" s="14"/>
      <c r="AIO355" s="14"/>
      <c r="AIP355" s="14"/>
      <c r="AIQ355" s="14"/>
      <c r="AIR355" s="14"/>
      <c r="AIS355" s="14"/>
      <c r="AIT355" s="14"/>
      <c r="AIU355" s="14"/>
      <c r="AIV355" s="14"/>
      <c r="AIW355" s="14"/>
      <c r="AIX355" s="14"/>
      <c r="AIY355" s="14"/>
      <c r="AIZ355" s="14"/>
      <c r="AJA355" s="14"/>
      <c r="AJB355" s="14"/>
      <c r="AJC355" s="14"/>
      <c r="AJD355" s="14"/>
      <c r="AJE355" s="14"/>
      <c r="AJF355" s="14"/>
      <c r="AJG355" s="14"/>
      <c r="AJH355" s="14"/>
      <c r="AJI355" s="14"/>
      <c r="AJJ355" s="14"/>
      <c r="AJK355" s="14"/>
      <c r="AJL355" s="14"/>
      <c r="AJM355" s="14"/>
      <c r="AJN355" s="14"/>
      <c r="AJO355" s="14"/>
      <c r="AJP355" s="14"/>
      <c r="AJQ355" s="14"/>
      <c r="AJR355" s="14"/>
      <c r="AJS355" s="14"/>
      <c r="AJT355" s="14"/>
      <c r="AJU355" s="14"/>
      <c r="AJV355" s="14"/>
      <c r="AJW355" s="14"/>
      <c r="AJX355" s="14"/>
      <c r="AJY355" s="14"/>
      <c r="AJZ355" s="14"/>
      <c r="AKA355" s="14"/>
      <c r="AKB355" s="14"/>
      <c r="AKC355" s="14"/>
      <c r="AKD355" s="14"/>
      <c r="AKE355" s="14"/>
      <c r="AKF355" s="14"/>
      <c r="AKG355" s="14"/>
      <c r="AKH355" s="14"/>
      <c r="AKI355" s="14"/>
      <c r="AKJ355" s="14"/>
      <c r="AKK355" s="14"/>
      <c r="AKL355" s="14"/>
      <c r="AKM355" s="14"/>
      <c r="AKN355" s="14"/>
      <c r="AKO355" s="14"/>
      <c r="AKP355" s="14"/>
      <c r="AKQ355" s="14"/>
      <c r="AKR355" s="14"/>
      <c r="AKS355" s="14"/>
      <c r="AKT355" s="14"/>
      <c r="AKU355" s="14"/>
      <c r="AKV355" s="14"/>
      <c r="AKW355" s="14"/>
      <c r="AKX355" s="14"/>
      <c r="AKY355" s="14"/>
      <c r="AKZ355" s="14"/>
      <c r="ALA355" s="14"/>
      <c r="ALB355" s="14"/>
      <c r="ALC355" s="14"/>
      <c r="ALD355" s="14"/>
      <c r="ALE355" s="14"/>
      <c r="ALF355" s="14"/>
      <c r="ALG355" s="14"/>
      <c r="ALH355" s="14"/>
      <c r="ALI355" s="14"/>
      <c r="ALJ355" s="14"/>
      <c r="ALK355" s="14"/>
      <c r="ALL355" s="14"/>
      <c r="ALM355" s="14"/>
      <c r="ALN355" s="14"/>
      <c r="ALO355" s="14"/>
      <c r="ALP355" s="14"/>
      <c r="ALQ355" s="14"/>
      <c r="ALR355" s="14"/>
      <c r="ALS355" s="14"/>
      <c r="ALT355" s="14"/>
      <c r="ALU355" s="14"/>
      <c r="ALV355" s="14"/>
      <c r="ALW355" s="14"/>
      <c r="ALX355" s="14"/>
      <c r="ALY355" s="14"/>
      <c r="ALZ355" s="14"/>
      <c r="AMA355" s="14"/>
      <c r="AMB355" s="14"/>
      <c r="AMC355" s="14"/>
      <c r="AMD355" s="14"/>
      <c r="AME355" s="14"/>
      <c r="AMF355" s="14"/>
      <c r="AMG355" s="14"/>
      <c r="AMH355" s="14"/>
      <c r="AMI355" s="14"/>
      <c r="AMJ355" s="14"/>
      <c r="AMK355" s="14"/>
      <c r="AML355" s="14"/>
      <c r="AMM355" s="14"/>
      <c r="AMN355" s="14"/>
      <c r="AMO355" s="14"/>
      <c r="AMP355" s="14"/>
      <c r="AMQ355" s="14"/>
      <c r="AMR355" s="14"/>
      <c r="AMS355" s="14"/>
      <c r="AMT355" s="14"/>
      <c r="AMU355" s="14"/>
      <c r="AMV355" s="14"/>
      <c r="AMW355" s="14"/>
      <c r="AMX355" s="14"/>
      <c r="AMY355" s="14"/>
      <c r="AMZ355" s="14"/>
      <c r="ANA355" s="14"/>
      <c r="ANB355" s="14"/>
      <c r="ANC355" s="14"/>
      <c r="AND355" s="14"/>
      <c r="ANE355" s="14"/>
      <c r="ANF355" s="14"/>
      <c r="ANG355" s="14"/>
      <c r="ANH355" s="14"/>
      <c r="ANI355" s="14"/>
      <c r="ANJ355" s="14"/>
      <c r="ANK355" s="14"/>
      <c r="ANL355" s="14"/>
      <c r="ANM355" s="14"/>
      <c r="ANN355" s="14"/>
      <c r="ANO355" s="14"/>
      <c r="ANP355" s="14"/>
      <c r="ANQ355" s="14"/>
      <c r="ANR355" s="14"/>
      <c r="ANS355" s="14"/>
      <c r="ANT355" s="14"/>
      <c r="ANU355" s="14"/>
      <c r="ANV355" s="14"/>
      <c r="ANW355" s="14"/>
      <c r="ANX355" s="14"/>
      <c r="ANY355" s="14"/>
      <c r="ANZ355" s="14"/>
      <c r="AOA355" s="14"/>
      <c r="AOB355" s="14"/>
      <c r="AOC355" s="14"/>
      <c r="AOD355" s="14"/>
      <c r="AOE355" s="14"/>
      <c r="AOF355" s="14"/>
      <c r="AOG355" s="14"/>
      <c r="AOH355" s="14"/>
      <c r="AOI355" s="14"/>
      <c r="AOJ355" s="14"/>
      <c r="AOK355" s="14"/>
      <c r="AOL355" s="14"/>
      <c r="AOM355" s="14"/>
      <c r="AON355" s="14"/>
      <c r="AOO355" s="14"/>
      <c r="AOP355" s="14"/>
      <c r="AOQ355" s="14"/>
      <c r="AOR355" s="14"/>
      <c r="AOS355" s="14"/>
      <c r="AOT355" s="14"/>
      <c r="AOU355" s="14"/>
      <c r="AOV355" s="14"/>
      <c r="AOW355" s="14"/>
      <c r="AOX355" s="14"/>
      <c r="AOY355" s="14"/>
      <c r="AOZ355" s="14"/>
      <c r="APA355" s="14"/>
      <c r="APB355" s="14"/>
      <c r="APC355" s="14"/>
      <c r="APD355" s="14"/>
      <c r="APE355" s="14"/>
      <c r="APF355" s="14"/>
      <c r="APG355" s="14"/>
      <c r="APH355" s="14"/>
      <c r="API355" s="14"/>
      <c r="APJ355" s="14"/>
      <c r="APK355" s="14"/>
      <c r="APL355" s="14"/>
      <c r="APM355" s="14"/>
      <c r="APN355" s="14"/>
      <c r="APO355" s="14"/>
      <c r="APP355" s="14"/>
      <c r="APQ355" s="14"/>
      <c r="APR355" s="14"/>
      <c r="APS355" s="14"/>
      <c r="APT355" s="14"/>
      <c r="APU355" s="14"/>
      <c r="APV355" s="14"/>
      <c r="APW355" s="14"/>
      <c r="APX355" s="14"/>
      <c r="APY355" s="14"/>
      <c r="APZ355" s="14"/>
      <c r="AQA355" s="14"/>
      <c r="AQB355" s="14"/>
      <c r="AQC355" s="14"/>
      <c r="AQD355" s="14"/>
      <c r="AQE355" s="14"/>
      <c r="AQF355" s="14"/>
      <c r="AQG355" s="14"/>
      <c r="AQH355" s="14"/>
      <c r="AQI355" s="14"/>
      <c r="AQJ355" s="14"/>
      <c r="AQK355" s="14"/>
      <c r="AQL355" s="14"/>
      <c r="AQM355" s="14"/>
      <c r="AQN355" s="14"/>
      <c r="AQO355" s="14"/>
      <c r="AQP355" s="14"/>
      <c r="AQQ355" s="14"/>
      <c r="AQR355" s="14"/>
      <c r="AQS355" s="14"/>
      <c r="AQT355" s="14"/>
      <c r="AQU355" s="14"/>
      <c r="AQV355" s="14"/>
      <c r="AQW355" s="14"/>
      <c r="AQX355" s="14"/>
      <c r="AQY355" s="14"/>
      <c r="AQZ355" s="14"/>
      <c r="ARA355" s="14"/>
      <c r="ARB355" s="14"/>
      <c r="ARC355" s="14"/>
      <c r="ARD355" s="14"/>
      <c r="ARE355" s="14"/>
      <c r="ARF355" s="14"/>
      <c r="ARG355" s="14"/>
      <c r="ARH355" s="14"/>
      <c r="ARI355" s="14"/>
      <c r="ARJ355" s="14"/>
      <c r="ARK355" s="14"/>
      <c r="ARL355" s="14"/>
      <c r="ARM355" s="14"/>
      <c r="ARN355" s="14"/>
      <c r="ARO355" s="14"/>
      <c r="ARP355" s="14"/>
      <c r="ARQ355" s="14"/>
      <c r="ARR355" s="14"/>
      <c r="ARS355" s="14"/>
      <c r="ART355" s="14"/>
      <c r="ARU355" s="14"/>
      <c r="ARV355" s="14"/>
      <c r="ARW355" s="14"/>
      <c r="ARX355" s="14"/>
      <c r="ARY355" s="14"/>
      <c r="ARZ355" s="14"/>
      <c r="ASA355" s="14"/>
      <c r="ASB355" s="14"/>
      <c r="ASC355" s="14"/>
      <c r="ASD355" s="14"/>
      <c r="ASE355" s="14"/>
      <c r="ASF355" s="14"/>
      <c r="ASG355" s="14"/>
      <c r="ASH355" s="14"/>
      <c r="ASI355" s="14"/>
      <c r="ASJ355" s="14"/>
      <c r="ASK355" s="14"/>
      <c r="ASL355" s="14"/>
      <c r="ASM355" s="14"/>
      <c r="ASN355" s="14"/>
      <c r="ASO355" s="14"/>
      <c r="ASP355" s="14"/>
      <c r="ASQ355" s="14"/>
      <c r="ASR355" s="14"/>
      <c r="ASS355" s="14"/>
      <c r="AST355" s="14"/>
      <c r="ASU355" s="14"/>
      <c r="ASV355" s="14"/>
      <c r="ASW355" s="14"/>
      <c r="ASX355" s="14"/>
      <c r="ASY355" s="14"/>
      <c r="ASZ355" s="14"/>
      <c r="ATA355" s="14"/>
      <c r="ATB355" s="14"/>
      <c r="ATC355" s="14"/>
      <c r="ATD355" s="14"/>
    </row>
    <row r="356" spans="63:1200">
      <c r="BK356" s="14" t="str">
        <f t="shared" si="2119"/>
        <v/>
      </c>
      <c r="ABO356" s="14"/>
      <c r="ABP356" s="14"/>
      <c r="ABQ356" s="14"/>
      <c r="ABR356" s="14"/>
      <c r="ABS356" s="14"/>
      <c r="ABT356" s="14"/>
      <c r="ABU356" s="14"/>
      <c r="ABV356" s="14"/>
      <c r="ABW356" s="14"/>
      <c r="ABX356" s="14"/>
      <c r="ABY356" s="14"/>
      <c r="ABZ356" s="14"/>
      <c r="ACA356" s="14"/>
      <c r="ACB356" s="14"/>
      <c r="ACC356" s="14"/>
      <c r="ACD356" s="14"/>
      <c r="ACE356" s="14"/>
      <c r="ACF356" s="14"/>
      <c r="ACG356" s="14"/>
      <c r="ACH356" s="14"/>
      <c r="ACI356" s="14"/>
      <c r="ACJ356" s="14"/>
      <c r="ACK356" s="14"/>
      <c r="ACL356" s="14"/>
      <c r="ACM356" s="14"/>
      <c r="ACN356" s="14"/>
      <c r="ACO356" s="14"/>
      <c r="ACP356" s="14"/>
      <c r="ACQ356" s="14"/>
      <c r="ACR356" s="14"/>
      <c r="ACS356" s="14"/>
      <c r="ACT356" s="14"/>
      <c r="ACU356" s="14"/>
      <c r="ACV356" s="14"/>
      <c r="ACW356" s="14"/>
      <c r="ACX356" s="14"/>
      <c r="ACY356" s="14"/>
      <c r="ACZ356" s="14"/>
      <c r="ADA356" s="14"/>
      <c r="ADB356" s="14"/>
      <c r="ADC356" s="14"/>
      <c r="ADD356" s="14"/>
      <c r="ADE356" s="14"/>
      <c r="ADF356" s="14"/>
      <c r="ADG356" s="14"/>
      <c r="ADH356" s="14"/>
      <c r="ADI356" s="14"/>
      <c r="ADJ356" s="14"/>
      <c r="ADK356" s="14"/>
      <c r="ADL356" s="14"/>
      <c r="ADM356" s="14"/>
      <c r="ADN356" s="14"/>
      <c r="ADO356" s="14"/>
      <c r="ADP356" s="14"/>
      <c r="ADQ356" s="14"/>
      <c r="ADR356" s="14"/>
      <c r="ADS356" s="14"/>
      <c r="ADT356" s="14"/>
      <c r="ADU356" s="14"/>
      <c r="ADV356" s="14"/>
      <c r="ADW356" s="14"/>
      <c r="ADX356" s="14"/>
      <c r="ADY356" s="14"/>
      <c r="ADZ356" s="14"/>
      <c r="AEA356" s="14"/>
      <c r="AEB356" s="14"/>
      <c r="AEC356" s="14"/>
      <c r="AED356" s="14"/>
      <c r="AEE356" s="14"/>
      <c r="AEF356" s="14"/>
      <c r="AEG356" s="14"/>
      <c r="AEH356" s="14"/>
      <c r="AEI356" s="14"/>
      <c r="AEJ356" s="14"/>
      <c r="AEK356" s="14"/>
      <c r="AEL356" s="14"/>
      <c r="AEM356" s="14"/>
      <c r="AEN356" s="14"/>
      <c r="AEO356" s="14"/>
      <c r="AEP356" s="14"/>
      <c r="AEQ356" s="14"/>
      <c r="AER356" s="14"/>
      <c r="AES356" s="14"/>
      <c r="AET356" s="14"/>
      <c r="AEU356" s="14"/>
      <c r="AEV356" s="14"/>
      <c r="AEW356" s="14"/>
      <c r="AEX356" s="14"/>
      <c r="AEY356" s="14"/>
      <c r="AEZ356" s="14"/>
      <c r="AFA356" s="14"/>
      <c r="AFB356" s="14"/>
      <c r="AFC356" s="14"/>
      <c r="AFD356" s="14"/>
      <c r="AFE356" s="14"/>
      <c r="AFF356" s="14"/>
      <c r="AFG356" s="14"/>
      <c r="AFH356" s="14"/>
      <c r="AFI356" s="14"/>
      <c r="AFJ356" s="14"/>
      <c r="AFK356" s="14"/>
      <c r="AFL356" s="14"/>
      <c r="AFM356" s="14"/>
      <c r="AFN356" s="14"/>
      <c r="AFO356" s="14"/>
      <c r="AFP356" s="14"/>
      <c r="AFQ356" s="14"/>
      <c r="AFR356" s="14"/>
      <c r="AFS356" s="14"/>
      <c r="AFT356" s="14"/>
      <c r="AFU356" s="14"/>
      <c r="AFV356" s="14"/>
      <c r="AFW356" s="14"/>
      <c r="AFX356" s="14"/>
      <c r="AFY356" s="14"/>
      <c r="AFZ356" s="14"/>
      <c r="AGA356" s="14"/>
      <c r="AGB356" s="14"/>
      <c r="AGC356" s="14"/>
      <c r="AGD356" s="14"/>
      <c r="AGE356" s="14"/>
      <c r="AGF356" s="14"/>
      <c r="AGG356" s="14"/>
      <c r="AGH356" s="14"/>
      <c r="AGI356" s="14"/>
      <c r="AGJ356" s="14"/>
      <c r="AGK356" s="14"/>
      <c r="AGL356" s="14"/>
      <c r="AGM356" s="14"/>
      <c r="AGN356" s="14"/>
      <c r="AGO356" s="14"/>
      <c r="AGP356" s="14"/>
      <c r="AGQ356" s="14"/>
      <c r="AGR356" s="14"/>
      <c r="AGS356" s="14"/>
      <c r="AGT356" s="14"/>
      <c r="AGU356" s="14"/>
      <c r="AGV356" s="14"/>
      <c r="AGW356" s="14"/>
      <c r="AGX356" s="14"/>
      <c r="AGY356" s="14"/>
      <c r="AGZ356" s="14"/>
      <c r="AHA356" s="14"/>
      <c r="AHB356" s="14"/>
      <c r="AHC356" s="14"/>
      <c r="AHD356" s="14"/>
      <c r="AHE356" s="14"/>
      <c r="AHF356" s="14"/>
      <c r="AHG356" s="14"/>
      <c r="AHH356" s="14"/>
      <c r="AHI356" s="14"/>
      <c r="AHJ356" s="14"/>
      <c r="AHK356" s="14"/>
      <c r="AHL356" s="14"/>
      <c r="AHM356" s="14"/>
      <c r="AHN356" s="14"/>
      <c r="AHO356" s="14"/>
      <c r="AHP356" s="14"/>
      <c r="AHQ356" s="14"/>
      <c r="AHR356" s="14"/>
      <c r="AHS356" s="14"/>
      <c r="AHT356" s="14"/>
      <c r="AHU356" s="14"/>
      <c r="AHV356" s="14"/>
      <c r="AHW356" s="14"/>
      <c r="AHX356" s="14"/>
      <c r="AHY356" s="14"/>
      <c r="AHZ356" s="14"/>
      <c r="AIA356" s="14"/>
      <c r="AIB356" s="14"/>
      <c r="AIC356" s="14"/>
      <c r="AID356" s="14"/>
      <c r="AIE356" s="14"/>
      <c r="AIF356" s="14"/>
      <c r="AIG356" s="14"/>
      <c r="AIH356" s="14"/>
      <c r="AII356" s="14"/>
      <c r="AIJ356" s="14"/>
      <c r="AIK356" s="14"/>
      <c r="AIL356" s="14"/>
      <c r="AIM356" s="14"/>
      <c r="AIN356" s="14"/>
      <c r="AIO356" s="14"/>
      <c r="AIP356" s="14"/>
      <c r="AIQ356" s="14"/>
      <c r="AIR356" s="14"/>
      <c r="AIS356" s="14"/>
      <c r="AIT356" s="14"/>
      <c r="AIU356" s="14"/>
      <c r="AIV356" s="14"/>
      <c r="AIW356" s="14"/>
      <c r="AIX356" s="14"/>
      <c r="AIY356" s="14"/>
      <c r="AIZ356" s="14"/>
      <c r="AJA356" s="14"/>
      <c r="AJB356" s="14"/>
      <c r="AJC356" s="14"/>
      <c r="AJD356" s="14"/>
      <c r="AJE356" s="14"/>
      <c r="AJF356" s="14"/>
      <c r="AJG356" s="14"/>
      <c r="AJH356" s="14"/>
      <c r="AJI356" s="14"/>
      <c r="AJJ356" s="14"/>
      <c r="AJK356" s="14"/>
      <c r="AJL356" s="14"/>
      <c r="AJM356" s="14"/>
      <c r="AJN356" s="14"/>
      <c r="AJO356" s="14"/>
      <c r="AJP356" s="14"/>
      <c r="AJQ356" s="14"/>
      <c r="AJR356" s="14"/>
      <c r="AJS356" s="14"/>
      <c r="AJT356" s="14"/>
      <c r="AJU356" s="14"/>
      <c r="AJV356" s="14"/>
      <c r="AJW356" s="14"/>
      <c r="AJX356" s="14"/>
      <c r="AJY356" s="14"/>
      <c r="AJZ356" s="14"/>
      <c r="AKA356" s="14"/>
      <c r="AKB356" s="14"/>
      <c r="AKC356" s="14"/>
      <c r="AKD356" s="14"/>
      <c r="AKE356" s="14"/>
      <c r="AKF356" s="14"/>
      <c r="AKG356" s="14"/>
      <c r="AKH356" s="14"/>
      <c r="AKI356" s="14"/>
      <c r="AKJ356" s="14"/>
      <c r="AKK356" s="14"/>
      <c r="AKL356" s="14"/>
      <c r="AKM356" s="14"/>
      <c r="AKN356" s="14"/>
      <c r="AKO356" s="14"/>
      <c r="AKP356" s="14"/>
      <c r="AKQ356" s="14"/>
      <c r="AKR356" s="14"/>
      <c r="AKS356" s="14"/>
      <c r="AKT356" s="14"/>
      <c r="AKU356" s="14"/>
      <c r="AKV356" s="14"/>
      <c r="AKW356" s="14"/>
      <c r="AKX356" s="14"/>
      <c r="AKY356" s="14"/>
      <c r="AKZ356" s="14"/>
      <c r="ALA356" s="14"/>
      <c r="ALB356" s="14"/>
      <c r="ALC356" s="14"/>
      <c r="ALD356" s="14"/>
      <c r="ALE356" s="14"/>
      <c r="ALF356" s="14"/>
      <c r="ALG356" s="14"/>
      <c r="ALH356" s="14"/>
      <c r="ALI356" s="14"/>
      <c r="ALJ356" s="14"/>
      <c r="ALK356" s="14"/>
      <c r="ALL356" s="14"/>
      <c r="ALM356" s="14"/>
      <c r="ALN356" s="14"/>
      <c r="ALO356" s="14"/>
      <c r="ALP356" s="14"/>
      <c r="ALQ356" s="14"/>
      <c r="ALR356" s="14"/>
      <c r="ALS356" s="14"/>
      <c r="ALT356" s="14"/>
      <c r="ALU356" s="14"/>
      <c r="ALV356" s="14"/>
      <c r="ALW356" s="14"/>
      <c r="ALX356" s="14"/>
      <c r="ALY356" s="14"/>
      <c r="ALZ356" s="14"/>
      <c r="AMA356" s="14"/>
      <c r="AMB356" s="14"/>
      <c r="AMC356" s="14"/>
      <c r="AMD356" s="14"/>
      <c r="AME356" s="14"/>
      <c r="AMF356" s="14"/>
      <c r="AMG356" s="14"/>
      <c r="AMH356" s="14"/>
      <c r="AMI356" s="14"/>
      <c r="AMJ356" s="14"/>
      <c r="AMK356" s="14"/>
      <c r="AML356" s="14"/>
      <c r="AMM356" s="14"/>
      <c r="AMN356" s="14"/>
      <c r="AMO356" s="14"/>
      <c r="AMP356" s="14"/>
      <c r="AMQ356" s="14"/>
      <c r="AMR356" s="14"/>
      <c r="AMS356" s="14"/>
      <c r="AMT356" s="14"/>
      <c r="AMU356" s="14"/>
      <c r="AMV356" s="14"/>
      <c r="AMW356" s="14"/>
      <c r="AMX356" s="14"/>
      <c r="AMY356" s="14"/>
      <c r="AMZ356" s="14"/>
      <c r="ANA356" s="14"/>
      <c r="ANB356" s="14"/>
      <c r="ANC356" s="14"/>
      <c r="AND356" s="14"/>
      <c r="ANE356" s="14"/>
      <c r="ANF356" s="14"/>
      <c r="ANG356" s="14"/>
      <c r="ANH356" s="14"/>
      <c r="ANI356" s="14"/>
      <c r="ANJ356" s="14"/>
      <c r="ANK356" s="14"/>
      <c r="ANL356" s="14"/>
      <c r="ANM356" s="14"/>
      <c r="ANN356" s="14"/>
      <c r="ANO356" s="14"/>
      <c r="ANP356" s="14"/>
      <c r="ANQ356" s="14"/>
      <c r="ANR356" s="14"/>
      <c r="ANS356" s="14"/>
      <c r="ANT356" s="14"/>
      <c r="ANU356" s="14"/>
      <c r="ANV356" s="14"/>
      <c r="ANW356" s="14"/>
      <c r="ANX356" s="14"/>
      <c r="ANY356" s="14"/>
      <c r="ANZ356" s="14"/>
      <c r="AOA356" s="14"/>
      <c r="AOB356" s="14"/>
      <c r="AOC356" s="14"/>
      <c r="AOD356" s="14"/>
      <c r="AOE356" s="14"/>
      <c r="AOF356" s="14"/>
      <c r="AOG356" s="14"/>
      <c r="AOH356" s="14"/>
      <c r="AOI356" s="14"/>
      <c r="AOJ356" s="14"/>
      <c r="AOK356" s="14"/>
      <c r="AOL356" s="14"/>
      <c r="AOM356" s="14"/>
      <c r="AON356" s="14"/>
      <c r="AOO356" s="14"/>
      <c r="AOP356" s="14"/>
      <c r="AOQ356" s="14"/>
      <c r="AOR356" s="14"/>
      <c r="AOS356" s="14"/>
      <c r="AOT356" s="14"/>
      <c r="AOU356" s="14"/>
      <c r="AOV356" s="14"/>
      <c r="AOW356" s="14"/>
      <c r="AOX356" s="14"/>
      <c r="AOY356" s="14"/>
      <c r="AOZ356" s="14"/>
      <c r="APA356" s="14"/>
      <c r="APB356" s="14"/>
      <c r="APC356" s="14"/>
      <c r="APD356" s="14"/>
      <c r="APE356" s="14"/>
      <c r="APF356" s="14"/>
      <c r="APG356" s="14"/>
      <c r="APH356" s="14"/>
      <c r="API356" s="14"/>
      <c r="APJ356" s="14"/>
      <c r="APK356" s="14"/>
      <c r="APL356" s="14"/>
      <c r="APM356" s="14"/>
      <c r="APN356" s="14"/>
      <c r="APO356" s="14"/>
      <c r="APP356" s="14"/>
      <c r="APQ356" s="14"/>
      <c r="APR356" s="14"/>
      <c r="APS356" s="14"/>
      <c r="APT356" s="14"/>
      <c r="APU356" s="14"/>
      <c r="APV356" s="14"/>
      <c r="APW356" s="14"/>
      <c r="APX356" s="14"/>
      <c r="APY356" s="14"/>
      <c r="APZ356" s="14"/>
      <c r="AQA356" s="14"/>
      <c r="AQB356" s="14"/>
      <c r="AQC356" s="14"/>
      <c r="AQD356" s="14"/>
      <c r="AQE356" s="14"/>
      <c r="AQF356" s="14"/>
      <c r="AQG356" s="14"/>
      <c r="AQH356" s="14"/>
      <c r="AQI356" s="14"/>
      <c r="AQJ356" s="14"/>
      <c r="AQK356" s="14"/>
      <c r="AQL356" s="14"/>
      <c r="AQM356" s="14"/>
      <c r="AQN356" s="14"/>
      <c r="AQO356" s="14"/>
      <c r="AQP356" s="14"/>
      <c r="AQQ356" s="14"/>
      <c r="AQR356" s="14"/>
      <c r="AQS356" s="14"/>
      <c r="AQT356" s="14"/>
      <c r="AQU356" s="14"/>
      <c r="AQV356" s="14"/>
      <c r="AQW356" s="14"/>
      <c r="AQX356" s="14"/>
      <c r="AQY356" s="14"/>
      <c r="AQZ356" s="14"/>
      <c r="ARA356" s="14"/>
      <c r="ARB356" s="14"/>
      <c r="ARC356" s="14"/>
      <c r="ARD356" s="14"/>
      <c r="ARE356" s="14"/>
      <c r="ARF356" s="14"/>
      <c r="ARG356" s="14"/>
      <c r="ARH356" s="14"/>
      <c r="ARI356" s="14"/>
      <c r="ARJ356" s="14"/>
      <c r="ARK356" s="14"/>
      <c r="ARL356" s="14"/>
      <c r="ARM356" s="14"/>
      <c r="ARN356" s="14"/>
      <c r="ARO356" s="14"/>
      <c r="ARP356" s="14"/>
      <c r="ARQ356" s="14"/>
      <c r="ARR356" s="14"/>
      <c r="ARS356" s="14"/>
      <c r="ART356" s="14"/>
      <c r="ARU356" s="14"/>
      <c r="ARV356" s="14"/>
      <c r="ARW356" s="14"/>
      <c r="ARX356" s="14"/>
      <c r="ARY356" s="14"/>
      <c r="ARZ356" s="14"/>
      <c r="ASA356" s="14"/>
      <c r="ASB356" s="14"/>
      <c r="ASC356" s="14"/>
      <c r="ASD356" s="14"/>
      <c r="ASE356" s="14"/>
      <c r="ASF356" s="14"/>
      <c r="ASG356" s="14"/>
      <c r="ASH356" s="14"/>
      <c r="ASI356" s="14"/>
      <c r="ASJ356" s="14"/>
      <c r="ASK356" s="14"/>
      <c r="ASL356" s="14"/>
      <c r="ASM356" s="14"/>
      <c r="ASN356" s="14"/>
      <c r="ASO356" s="14"/>
      <c r="ASP356" s="14"/>
      <c r="ASQ356" s="14"/>
      <c r="ASR356" s="14"/>
      <c r="ASS356" s="14"/>
      <c r="AST356" s="14"/>
      <c r="ASU356" s="14"/>
      <c r="ASV356" s="14"/>
      <c r="ASW356" s="14"/>
      <c r="ASX356" s="14"/>
      <c r="ASY356" s="14"/>
      <c r="ASZ356" s="14"/>
      <c r="ATA356" s="14"/>
      <c r="ATB356" s="14"/>
      <c r="ATC356" s="14"/>
      <c r="ATD356" s="14"/>
    </row>
    <row r="357" spans="63:1200">
      <c r="BK357" s="14" t="str">
        <f t="shared" si="2119"/>
        <v/>
      </c>
      <c r="ABO357" s="14"/>
      <c r="ABP357" s="14"/>
      <c r="ABQ357" s="14"/>
      <c r="ABR357" s="14"/>
      <c r="ABS357" s="14"/>
      <c r="ABT357" s="14"/>
      <c r="ABU357" s="14"/>
      <c r="ABV357" s="14"/>
      <c r="ABW357" s="14"/>
      <c r="ABX357" s="14"/>
      <c r="ABY357" s="14"/>
      <c r="ABZ357" s="14"/>
      <c r="ACA357" s="14"/>
      <c r="ACB357" s="14"/>
      <c r="ACC357" s="14"/>
      <c r="ACD357" s="14"/>
      <c r="ACE357" s="14"/>
      <c r="ACF357" s="14"/>
      <c r="ACG357" s="14"/>
      <c r="ACH357" s="14"/>
      <c r="ACI357" s="14"/>
      <c r="ACJ357" s="14"/>
      <c r="ACK357" s="14"/>
      <c r="ACL357" s="14"/>
      <c r="ACM357" s="14"/>
      <c r="ACN357" s="14"/>
      <c r="ACO357" s="14"/>
      <c r="ACP357" s="14"/>
      <c r="ACQ357" s="14"/>
      <c r="ACR357" s="14"/>
      <c r="ACS357" s="14"/>
      <c r="ACT357" s="14"/>
      <c r="ACU357" s="14"/>
      <c r="ACV357" s="14"/>
      <c r="ACW357" s="14"/>
      <c r="ACX357" s="14"/>
      <c r="ACY357" s="14"/>
      <c r="ACZ357" s="14"/>
      <c r="ADA357" s="14"/>
      <c r="ADB357" s="14"/>
      <c r="ADC357" s="14"/>
      <c r="ADD357" s="14"/>
      <c r="ADE357" s="14"/>
      <c r="ADF357" s="14"/>
      <c r="ADG357" s="14"/>
      <c r="ADH357" s="14"/>
      <c r="ADI357" s="14"/>
      <c r="ADJ357" s="14"/>
      <c r="ADK357" s="14"/>
      <c r="ADL357" s="14"/>
      <c r="ADM357" s="14"/>
      <c r="ADN357" s="14"/>
      <c r="ADO357" s="14"/>
      <c r="ADP357" s="14"/>
      <c r="ADQ357" s="14"/>
      <c r="ADR357" s="14"/>
      <c r="ADS357" s="14"/>
      <c r="ADT357" s="14"/>
      <c r="ADU357" s="14"/>
      <c r="ADV357" s="14"/>
      <c r="ADW357" s="14"/>
      <c r="ADX357" s="14"/>
      <c r="ADY357" s="14"/>
      <c r="ADZ357" s="14"/>
      <c r="AEA357" s="14"/>
      <c r="AEB357" s="14"/>
      <c r="AEC357" s="14"/>
      <c r="AED357" s="14"/>
      <c r="AEE357" s="14"/>
      <c r="AEF357" s="14"/>
      <c r="AEG357" s="14"/>
      <c r="AEH357" s="14"/>
      <c r="AEI357" s="14"/>
      <c r="AEJ357" s="14"/>
      <c r="AEK357" s="14"/>
      <c r="AEL357" s="14"/>
      <c r="AEM357" s="14"/>
      <c r="AEN357" s="14"/>
      <c r="AEO357" s="14"/>
      <c r="AEP357" s="14"/>
      <c r="AEQ357" s="14"/>
      <c r="AER357" s="14"/>
      <c r="AES357" s="14"/>
      <c r="AET357" s="14"/>
      <c r="AEU357" s="14"/>
      <c r="AEV357" s="14"/>
      <c r="AEW357" s="14"/>
      <c r="AEX357" s="14"/>
      <c r="AEY357" s="14"/>
      <c r="AEZ357" s="14"/>
      <c r="AFA357" s="14"/>
      <c r="AFB357" s="14"/>
      <c r="AFC357" s="14"/>
      <c r="AFD357" s="14"/>
      <c r="AFE357" s="14"/>
      <c r="AFF357" s="14"/>
      <c r="AFG357" s="14"/>
      <c r="AFH357" s="14"/>
      <c r="AFI357" s="14"/>
      <c r="AFJ357" s="14"/>
      <c r="AFK357" s="14"/>
      <c r="AFL357" s="14"/>
      <c r="AFM357" s="14"/>
      <c r="AFN357" s="14"/>
      <c r="AFO357" s="14"/>
      <c r="AFP357" s="14"/>
      <c r="AFQ357" s="14"/>
      <c r="AFR357" s="14"/>
      <c r="AFS357" s="14"/>
      <c r="AFT357" s="14"/>
      <c r="AFU357" s="14"/>
      <c r="AFV357" s="14"/>
      <c r="AFW357" s="14"/>
      <c r="AFX357" s="14"/>
      <c r="AFY357" s="14"/>
      <c r="AFZ357" s="14"/>
      <c r="AGA357" s="14"/>
      <c r="AGB357" s="14"/>
      <c r="AGC357" s="14"/>
      <c r="AGD357" s="14"/>
      <c r="AGE357" s="14"/>
      <c r="AGF357" s="14"/>
      <c r="AGG357" s="14"/>
      <c r="AGH357" s="14"/>
      <c r="AGI357" s="14"/>
      <c r="AGJ357" s="14"/>
      <c r="AGK357" s="14"/>
      <c r="AGL357" s="14"/>
      <c r="AGM357" s="14"/>
      <c r="AGN357" s="14"/>
      <c r="AGO357" s="14"/>
      <c r="AGP357" s="14"/>
      <c r="AGQ357" s="14"/>
      <c r="AGR357" s="14"/>
      <c r="AGS357" s="14"/>
      <c r="AGT357" s="14"/>
      <c r="AGU357" s="14"/>
      <c r="AGV357" s="14"/>
      <c r="AGW357" s="14"/>
      <c r="AGX357" s="14"/>
      <c r="AGY357" s="14"/>
      <c r="AGZ357" s="14"/>
      <c r="AHA357" s="14"/>
      <c r="AHB357" s="14"/>
      <c r="AHC357" s="14"/>
      <c r="AHD357" s="14"/>
      <c r="AHE357" s="14"/>
      <c r="AHF357" s="14"/>
      <c r="AHG357" s="14"/>
      <c r="AHH357" s="14"/>
      <c r="AHI357" s="14"/>
      <c r="AHJ357" s="14"/>
      <c r="AHK357" s="14"/>
      <c r="AHL357" s="14"/>
      <c r="AHM357" s="14"/>
      <c r="AHN357" s="14"/>
      <c r="AHO357" s="14"/>
      <c r="AHP357" s="14"/>
      <c r="AHQ357" s="14"/>
      <c r="AHR357" s="14"/>
      <c r="AHS357" s="14"/>
      <c r="AHT357" s="14"/>
      <c r="AHU357" s="14"/>
      <c r="AHV357" s="14"/>
      <c r="AHW357" s="14"/>
      <c r="AHX357" s="14"/>
      <c r="AHY357" s="14"/>
      <c r="AHZ357" s="14"/>
      <c r="AIA357" s="14"/>
      <c r="AIB357" s="14"/>
      <c r="AIC357" s="14"/>
      <c r="AID357" s="14"/>
      <c r="AIE357" s="14"/>
      <c r="AIF357" s="14"/>
      <c r="AIG357" s="14"/>
      <c r="AIH357" s="14"/>
      <c r="AII357" s="14"/>
      <c r="AIJ357" s="14"/>
      <c r="AIK357" s="14"/>
      <c r="AIL357" s="14"/>
      <c r="AIM357" s="14"/>
      <c r="AIN357" s="14"/>
      <c r="AIO357" s="14"/>
      <c r="AIP357" s="14"/>
      <c r="AIQ357" s="14"/>
      <c r="AIR357" s="14"/>
      <c r="AIS357" s="14"/>
      <c r="AIT357" s="14"/>
      <c r="AIU357" s="14"/>
      <c r="AIV357" s="14"/>
      <c r="AIW357" s="14"/>
      <c r="AIX357" s="14"/>
      <c r="AIY357" s="14"/>
      <c r="AIZ357" s="14"/>
      <c r="AJA357" s="14"/>
      <c r="AJB357" s="14"/>
      <c r="AJC357" s="14"/>
      <c r="AJD357" s="14"/>
      <c r="AJE357" s="14"/>
      <c r="AJF357" s="14"/>
      <c r="AJG357" s="14"/>
      <c r="AJH357" s="14"/>
      <c r="AJI357" s="14"/>
      <c r="AJJ357" s="14"/>
      <c r="AJK357" s="14"/>
      <c r="AJL357" s="14"/>
      <c r="AJM357" s="14"/>
      <c r="AJN357" s="14"/>
      <c r="AJO357" s="14"/>
      <c r="AJP357" s="14"/>
      <c r="AJQ357" s="14"/>
      <c r="AJR357" s="14"/>
      <c r="AJS357" s="14"/>
      <c r="AJT357" s="14"/>
      <c r="AJU357" s="14"/>
      <c r="AJV357" s="14"/>
      <c r="AJW357" s="14"/>
      <c r="AJX357" s="14"/>
      <c r="AJY357" s="14"/>
      <c r="AJZ357" s="14"/>
      <c r="AKA357" s="14"/>
      <c r="AKB357" s="14"/>
      <c r="AKC357" s="14"/>
      <c r="AKD357" s="14"/>
      <c r="AKE357" s="14"/>
      <c r="AKF357" s="14"/>
      <c r="AKG357" s="14"/>
      <c r="AKH357" s="14"/>
      <c r="AKI357" s="14"/>
      <c r="AKJ357" s="14"/>
      <c r="AKK357" s="14"/>
      <c r="AKL357" s="14"/>
      <c r="AKM357" s="14"/>
      <c r="AKN357" s="14"/>
      <c r="AKO357" s="14"/>
      <c r="AKP357" s="14"/>
      <c r="AKQ357" s="14"/>
      <c r="AKR357" s="14"/>
      <c r="AKS357" s="14"/>
      <c r="AKT357" s="14"/>
      <c r="AKU357" s="14"/>
      <c r="AKV357" s="14"/>
      <c r="AKW357" s="14"/>
      <c r="AKX357" s="14"/>
      <c r="AKY357" s="14"/>
      <c r="AKZ357" s="14"/>
      <c r="ALA357" s="14"/>
      <c r="ALB357" s="14"/>
      <c r="ALC357" s="14"/>
      <c r="ALD357" s="14"/>
      <c r="ALE357" s="14"/>
      <c r="ALF357" s="14"/>
      <c r="ALG357" s="14"/>
      <c r="ALH357" s="14"/>
      <c r="ALI357" s="14"/>
      <c r="ALJ357" s="14"/>
      <c r="ALK357" s="14"/>
      <c r="ALL357" s="14"/>
      <c r="ALM357" s="14"/>
      <c r="ALN357" s="14"/>
      <c r="ALO357" s="14"/>
      <c r="ALP357" s="14"/>
      <c r="ALQ357" s="14"/>
      <c r="ALR357" s="14"/>
      <c r="ALS357" s="14"/>
      <c r="ALT357" s="14"/>
      <c r="ALU357" s="14"/>
      <c r="ALV357" s="14"/>
      <c r="ALW357" s="14"/>
      <c r="ALX357" s="14"/>
      <c r="ALY357" s="14"/>
      <c r="ALZ357" s="14"/>
      <c r="AMA357" s="14"/>
      <c r="AMB357" s="14"/>
      <c r="AMC357" s="14"/>
      <c r="AMD357" s="14"/>
      <c r="AME357" s="14"/>
      <c r="AMF357" s="14"/>
      <c r="AMG357" s="14"/>
      <c r="AMH357" s="14"/>
      <c r="AMI357" s="14"/>
      <c r="AMJ357" s="14"/>
      <c r="AMK357" s="14"/>
      <c r="AML357" s="14"/>
      <c r="AMM357" s="14"/>
      <c r="AMN357" s="14"/>
      <c r="AMO357" s="14"/>
      <c r="AMP357" s="14"/>
      <c r="AMQ357" s="14"/>
      <c r="AMR357" s="14"/>
      <c r="AMS357" s="14"/>
      <c r="AMT357" s="14"/>
      <c r="AMU357" s="14"/>
      <c r="AMV357" s="14"/>
      <c r="AMW357" s="14"/>
      <c r="AMX357" s="14"/>
      <c r="AMY357" s="14"/>
      <c r="AMZ357" s="14"/>
      <c r="ANA357" s="14"/>
      <c r="ANB357" s="14"/>
      <c r="ANC357" s="14"/>
      <c r="AND357" s="14"/>
      <c r="ANE357" s="14"/>
      <c r="ANF357" s="14"/>
      <c r="ANG357" s="14"/>
      <c r="ANH357" s="14"/>
      <c r="ANI357" s="14"/>
      <c r="ANJ357" s="14"/>
      <c r="ANK357" s="14"/>
      <c r="ANL357" s="14"/>
      <c r="ANM357" s="14"/>
      <c r="ANN357" s="14"/>
      <c r="ANO357" s="14"/>
      <c r="ANP357" s="14"/>
      <c r="ANQ357" s="14"/>
      <c r="ANR357" s="14"/>
      <c r="ANS357" s="14"/>
      <c r="ANT357" s="14"/>
      <c r="ANU357" s="14"/>
      <c r="ANV357" s="14"/>
      <c r="ANW357" s="14"/>
      <c r="ANX357" s="14"/>
      <c r="ANY357" s="14"/>
      <c r="ANZ357" s="14"/>
      <c r="AOA357" s="14"/>
      <c r="AOB357" s="14"/>
      <c r="AOC357" s="14"/>
      <c r="AOD357" s="14"/>
      <c r="AOE357" s="14"/>
      <c r="AOF357" s="14"/>
      <c r="AOG357" s="14"/>
      <c r="AOH357" s="14"/>
      <c r="AOI357" s="14"/>
      <c r="AOJ357" s="14"/>
      <c r="AOK357" s="14"/>
      <c r="AOL357" s="14"/>
      <c r="AOM357" s="14"/>
      <c r="AON357" s="14"/>
      <c r="AOO357" s="14"/>
      <c r="AOP357" s="14"/>
      <c r="AOQ357" s="14"/>
      <c r="AOR357" s="14"/>
      <c r="AOS357" s="14"/>
      <c r="AOT357" s="14"/>
      <c r="AOU357" s="14"/>
      <c r="AOV357" s="14"/>
      <c r="AOW357" s="14"/>
      <c r="AOX357" s="14"/>
      <c r="AOY357" s="14"/>
      <c r="AOZ357" s="14"/>
      <c r="APA357" s="14"/>
      <c r="APB357" s="14"/>
      <c r="APC357" s="14"/>
      <c r="APD357" s="14"/>
      <c r="APE357" s="14"/>
      <c r="APF357" s="14"/>
      <c r="APG357" s="14"/>
      <c r="APH357" s="14"/>
      <c r="API357" s="14"/>
      <c r="APJ357" s="14"/>
      <c r="APK357" s="14"/>
      <c r="APL357" s="14"/>
      <c r="APM357" s="14"/>
      <c r="APN357" s="14"/>
      <c r="APO357" s="14"/>
      <c r="APP357" s="14"/>
      <c r="APQ357" s="14"/>
      <c r="APR357" s="14"/>
      <c r="APS357" s="14"/>
      <c r="APT357" s="14"/>
      <c r="APU357" s="14"/>
      <c r="APV357" s="14"/>
      <c r="APW357" s="14"/>
      <c r="APX357" s="14"/>
      <c r="APY357" s="14"/>
      <c r="APZ357" s="14"/>
      <c r="AQA357" s="14"/>
      <c r="AQB357" s="14"/>
      <c r="AQC357" s="14"/>
      <c r="AQD357" s="14"/>
      <c r="AQE357" s="14"/>
      <c r="AQF357" s="14"/>
      <c r="AQG357" s="14"/>
      <c r="AQH357" s="14"/>
      <c r="AQI357" s="14"/>
      <c r="AQJ357" s="14"/>
      <c r="AQK357" s="14"/>
      <c r="AQL357" s="14"/>
      <c r="AQM357" s="14"/>
      <c r="AQN357" s="14"/>
      <c r="AQO357" s="14"/>
      <c r="AQP357" s="14"/>
      <c r="AQQ357" s="14"/>
      <c r="AQR357" s="14"/>
      <c r="AQS357" s="14"/>
      <c r="AQT357" s="14"/>
      <c r="AQU357" s="14"/>
      <c r="AQV357" s="14"/>
      <c r="AQW357" s="14"/>
      <c r="AQX357" s="14"/>
      <c r="AQY357" s="14"/>
      <c r="AQZ357" s="14"/>
      <c r="ARA357" s="14"/>
      <c r="ARB357" s="14"/>
      <c r="ARC357" s="14"/>
      <c r="ARD357" s="14"/>
      <c r="ARE357" s="14"/>
      <c r="ARF357" s="14"/>
      <c r="ARG357" s="14"/>
      <c r="ARH357" s="14"/>
      <c r="ARI357" s="14"/>
      <c r="ARJ357" s="14"/>
      <c r="ARK357" s="14"/>
      <c r="ARL357" s="14"/>
      <c r="ARM357" s="14"/>
      <c r="ARN357" s="14"/>
      <c r="ARO357" s="14"/>
      <c r="ARP357" s="14"/>
      <c r="ARQ357" s="14"/>
      <c r="ARR357" s="14"/>
      <c r="ARS357" s="14"/>
      <c r="ART357" s="14"/>
      <c r="ARU357" s="14"/>
      <c r="ARV357" s="14"/>
      <c r="ARW357" s="14"/>
      <c r="ARX357" s="14"/>
      <c r="ARY357" s="14"/>
      <c r="ARZ357" s="14"/>
      <c r="ASA357" s="14"/>
      <c r="ASB357" s="14"/>
      <c r="ASC357" s="14"/>
      <c r="ASD357" s="14"/>
      <c r="ASE357" s="14"/>
      <c r="ASF357" s="14"/>
      <c r="ASG357" s="14"/>
      <c r="ASH357" s="14"/>
      <c r="ASI357" s="14"/>
      <c r="ASJ357" s="14"/>
      <c r="ASK357" s="14"/>
      <c r="ASL357" s="14"/>
      <c r="ASM357" s="14"/>
      <c r="ASN357" s="14"/>
      <c r="ASO357" s="14"/>
      <c r="ASP357" s="14"/>
      <c r="ASQ357" s="14"/>
      <c r="ASR357" s="14"/>
      <c r="ASS357" s="14"/>
      <c r="AST357" s="14"/>
      <c r="ASU357" s="14"/>
      <c r="ASV357" s="14"/>
      <c r="ASW357" s="14"/>
      <c r="ASX357" s="14"/>
      <c r="ASY357" s="14"/>
      <c r="ASZ357" s="14"/>
      <c r="ATA357" s="14"/>
      <c r="ATB357" s="14"/>
      <c r="ATC357" s="14"/>
      <c r="ATD357" s="14"/>
    </row>
    <row r="358" spans="63:1200">
      <c r="BK358" s="14" t="str">
        <f t="shared" si="2119"/>
        <v/>
      </c>
      <c r="ABO358" s="14"/>
      <c r="ABP358" s="14"/>
      <c r="ABQ358" s="14"/>
      <c r="ABR358" s="14"/>
      <c r="ABS358" s="14"/>
      <c r="ABT358" s="14"/>
      <c r="ABU358" s="14"/>
      <c r="ABV358" s="14"/>
      <c r="ABW358" s="14"/>
      <c r="ABX358" s="14"/>
      <c r="ABY358" s="14"/>
      <c r="ABZ358" s="14"/>
      <c r="ACA358" s="14"/>
      <c r="ACB358" s="14"/>
      <c r="ACC358" s="14"/>
      <c r="ACD358" s="14"/>
      <c r="ACE358" s="14"/>
      <c r="ACF358" s="14"/>
      <c r="ACG358" s="14"/>
      <c r="ACH358" s="14"/>
      <c r="ACI358" s="14"/>
      <c r="ACJ358" s="14"/>
      <c r="ACK358" s="14"/>
      <c r="ACL358" s="14"/>
      <c r="ACM358" s="14"/>
      <c r="ACN358" s="14"/>
      <c r="ACO358" s="14"/>
      <c r="ACP358" s="14"/>
      <c r="ACQ358" s="14"/>
      <c r="ACR358" s="14"/>
      <c r="ACS358" s="14"/>
      <c r="ACT358" s="14"/>
      <c r="ACU358" s="14"/>
      <c r="ACV358" s="14"/>
      <c r="ACW358" s="14"/>
      <c r="ACX358" s="14"/>
      <c r="ACY358" s="14"/>
      <c r="ACZ358" s="14"/>
      <c r="ADA358" s="14"/>
      <c r="ADB358" s="14"/>
      <c r="ADC358" s="14"/>
      <c r="ADD358" s="14"/>
      <c r="ADE358" s="14"/>
      <c r="ADF358" s="14"/>
      <c r="ADG358" s="14"/>
      <c r="ADH358" s="14"/>
      <c r="ADI358" s="14"/>
      <c r="ADJ358" s="14"/>
      <c r="ADK358" s="14"/>
      <c r="ADL358" s="14"/>
      <c r="ADM358" s="14"/>
      <c r="ADN358" s="14"/>
      <c r="ADO358" s="14"/>
      <c r="ADP358" s="14"/>
      <c r="ADQ358" s="14"/>
      <c r="ADR358" s="14"/>
      <c r="ADS358" s="14"/>
      <c r="ADT358" s="14"/>
      <c r="ADU358" s="14"/>
      <c r="ADV358" s="14"/>
      <c r="ADW358" s="14"/>
      <c r="ADX358" s="14"/>
      <c r="ADY358" s="14"/>
      <c r="ADZ358" s="14"/>
      <c r="AEA358" s="14"/>
      <c r="AEB358" s="14"/>
      <c r="AEC358" s="14"/>
      <c r="AED358" s="14"/>
      <c r="AEE358" s="14"/>
      <c r="AEF358" s="14"/>
      <c r="AEG358" s="14"/>
      <c r="AEH358" s="14"/>
      <c r="AEI358" s="14"/>
      <c r="AEJ358" s="14"/>
      <c r="AEK358" s="14"/>
      <c r="AEL358" s="14"/>
      <c r="AEM358" s="14"/>
      <c r="AEN358" s="14"/>
      <c r="AEO358" s="14"/>
      <c r="AEP358" s="14"/>
      <c r="AEQ358" s="14"/>
      <c r="AER358" s="14"/>
      <c r="AES358" s="14"/>
      <c r="AET358" s="14"/>
      <c r="AEU358" s="14"/>
      <c r="AEV358" s="14"/>
      <c r="AEW358" s="14"/>
      <c r="AEX358" s="14"/>
      <c r="AEY358" s="14"/>
      <c r="AEZ358" s="14"/>
      <c r="AFA358" s="14"/>
      <c r="AFB358" s="14"/>
      <c r="AFC358" s="14"/>
      <c r="AFD358" s="14"/>
      <c r="AFE358" s="14"/>
      <c r="AFF358" s="14"/>
      <c r="AFG358" s="14"/>
      <c r="AFH358" s="14"/>
      <c r="AFI358" s="14"/>
      <c r="AFJ358" s="14"/>
      <c r="AFK358" s="14"/>
      <c r="AFL358" s="14"/>
      <c r="AFM358" s="14"/>
      <c r="AFN358" s="14"/>
      <c r="AFO358" s="14"/>
      <c r="AFP358" s="14"/>
      <c r="AFQ358" s="14"/>
      <c r="AFR358" s="14"/>
      <c r="AFS358" s="14"/>
      <c r="AFT358" s="14"/>
      <c r="AFU358" s="14"/>
      <c r="AFV358" s="14"/>
      <c r="AFW358" s="14"/>
      <c r="AFX358" s="14"/>
      <c r="AFY358" s="14"/>
      <c r="AFZ358" s="14"/>
      <c r="AGA358" s="14"/>
      <c r="AGB358" s="14"/>
      <c r="AGC358" s="14"/>
      <c r="AGD358" s="14"/>
      <c r="AGE358" s="14"/>
      <c r="AGF358" s="14"/>
      <c r="AGG358" s="14"/>
      <c r="AGH358" s="14"/>
      <c r="AGI358" s="14"/>
      <c r="AGJ358" s="14"/>
      <c r="AGK358" s="14"/>
      <c r="AGL358" s="14"/>
      <c r="AGM358" s="14"/>
      <c r="AGN358" s="14"/>
      <c r="AGO358" s="14"/>
      <c r="AGP358" s="14"/>
      <c r="AGQ358" s="14"/>
      <c r="AGR358" s="14"/>
      <c r="AGS358" s="14"/>
      <c r="AGT358" s="14"/>
      <c r="AGU358" s="14"/>
      <c r="AGV358" s="14"/>
      <c r="AGW358" s="14"/>
      <c r="AGX358" s="14"/>
      <c r="AGY358" s="14"/>
      <c r="AGZ358" s="14"/>
      <c r="AHA358" s="14"/>
      <c r="AHB358" s="14"/>
      <c r="AHC358" s="14"/>
      <c r="AHD358" s="14"/>
      <c r="AHE358" s="14"/>
      <c r="AHF358" s="14"/>
      <c r="AHG358" s="14"/>
      <c r="AHH358" s="14"/>
      <c r="AHI358" s="14"/>
      <c r="AHJ358" s="14"/>
      <c r="AHK358" s="14"/>
      <c r="AHL358" s="14"/>
      <c r="AHM358" s="14"/>
      <c r="AHN358" s="14"/>
      <c r="AHO358" s="14"/>
      <c r="AHP358" s="14"/>
      <c r="AHQ358" s="14"/>
      <c r="AHR358" s="14"/>
      <c r="AHS358" s="14"/>
      <c r="AHT358" s="14"/>
      <c r="AHU358" s="14"/>
      <c r="AHV358" s="14"/>
      <c r="AHW358" s="14"/>
      <c r="AHX358" s="14"/>
      <c r="AHY358" s="14"/>
      <c r="AHZ358" s="14"/>
      <c r="AIA358" s="14"/>
      <c r="AIB358" s="14"/>
      <c r="AIC358" s="14"/>
      <c r="AID358" s="14"/>
      <c r="AIE358" s="14"/>
      <c r="AIF358" s="14"/>
      <c r="AIG358" s="14"/>
      <c r="AIH358" s="14"/>
      <c r="AII358" s="14"/>
      <c r="AIJ358" s="14"/>
      <c r="AIK358" s="14"/>
      <c r="AIL358" s="14"/>
      <c r="AIM358" s="14"/>
      <c r="AIN358" s="14"/>
      <c r="AIO358" s="14"/>
      <c r="AIP358" s="14"/>
      <c r="AIQ358" s="14"/>
      <c r="AIR358" s="14"/>
      <c r="AIS358" s="14"/>
      <c r="AIT358" s="14"/>
      <c r="AIU358" s="14"/>
      <c r="AIV358" s="14"/>
      <c r="AIW358" s="14"/>
      <c r="AIX358" s="14"/>
      <c r="AIY358" s="14"/>
      <c r="AIZ358" s="14"/>
      <c r="AJA358" s="14"/>
      <c r="AJB358" s="14"/>
      <c r="AJC358" s="14"/>
      <c r="AJD358" s="14"/>
      <c r="AJE358" s="14"/>
      <c r="AJF358" s="14"/>
      <c r="AJG358" s="14"/>
      <c r="AJH358" s="14"/>
      <c r="AJI358" s="14"/>
      <c r="AJJ358" s="14"/>
      <c r="AJK358" s="14"/>
      <c r="AJL358" s="14"/>
      <c r="AJM358" s="14"/>
      <c r="AJN358" s="14"/>
      <c r="AJO358" s="14"/>
      <c r="AJP358" s="14"/>
      <c r="AJQ358" s="14"/>
      <c r="AJR358" s="14"/>
      <c r="AJS358" s="14"/>
      <c r="AJT358" s="14"/>
      <c r="AJU358" s="14"/>
      <c r="AJV358" s="14"/>
      <c r="AJW358" s="14"/>
      <c r="AJX358" s="14"/>
      <c r="AJY358" s="14"/>
      <c r="AJZ358" s="14"/>
      <c r="AKA358" s="14"/>
      <c r="AKB358" s="14"/>
      <c r="AKC358" s="14"/>
      <c r="AKD358" s="14"/>
      <c r="AKE358" s="14"/>
      <c r="AKF358" s="14"/>
      <c r="AKG358" s="14"/>
      <c r="AKH358" s="14"/>
      <c r="AKI358" s="14"/>
      <c r="AKJ358" s="14"/>
      <c r="AKK358" s="14"/>
      <c r="AKL358" s="14"/>
      <c r="AKM358" s="14"/>
      <c r="AKN358" s="14"/>
      <c r="AKO358" s="14"/>
      <c r="AKP358" s="14"/>
      <c r="AKQ358" s="14"/>
      <c r="AKR358" s="14"/>
      <c r="AKS358" s="14"/>
      <c r="AKT358" s="14"/>
      <c r="AKU358" s="14"/>
      <c r="AKV358" s="14"/>
      <c r="AKW358" s="14"/>
      <c r="AKX358" s="14"/>
      <c r="AKY358" s="14"/>
      <c r="AKZ358" s="14"/>
      <c r="ALA358" s="14"/>
      <c r="ALB358" s="14"/>
      <c r="ALC358" s="14"/>
      <c r="ALD358" s="14"/>
      <c r="ALE358" s="14"/>
      <c r="ALF358" s="14"/>
      <c r="ALG358" s="14"/>
      <c r="ALH358" s="14"/>
      <c r="ALI358" s="14"/>
      <c r="ALJ358" s="14"/>
      <c r="ALK358" s="14"/>
      <c r="ALL358" s="14"/>
      <c r="ALM358" s="14"/>
      <c r="ALN358" s="14"/>
      <c r="ALO358" s="14"/>
      <c r="ALP358" s="14"/>
      <c r="ALQ358" s="14"/>
      <c r="ALR358" s="14"/>
      <c r="ALS358" s="14"/>
      <c r="ALT358" s="14"/>
      <c r="ALU358" s="14"/>
      <c r="ALV358" s="14"/>
      <c r="ALW358" s="14"/>
      <c r="ALX358" s="14"/>
      <c r="ALY358" s="14"/>
      <c r="ALZ358" s="14"/>
      <c r="AMA358" s="14"/>
      <c r="AMB358" s="14"/>
      <c r="AMC358" s="14"/>
      <c r="AMD358" s="14"/>
      <c r="AME358" s="14"/>
      <c r="AMF358" s="14"/>
      <c r="AMG358" s="14"/>
      <c r="AMH358" s="14"/>
      <c r="AMI358" s="14"/>
      <c r="AMJ358" s="14"/>
      <c r="AMK358" s="14"/>
      <c r="AML358" s="14"/>
      <c r="AMM358" s="14"/>
      <c r="AMN358" s="14"/>
      <c r="AMO358" s="14"/>
      <c r="AMP358" s="14"/>
      <c r="AMQ358" s="14"/>
      <c r="AMR358" s="14"/>
      <c r="AMS358" s="14"/>
      <c r="AMT358" s="14"/>
      <c r="AMU358" s="14"/>
      <c r="AMV358" s="14"/>
      <c r="AMW358" s="14"/>
      <c r="AMX358" s="14"/>
      <c r="AMY358" s="14"/>
      <c r="AMZ358" s="14"/>
      <c r="ANA358" s="14"/>
      <c r="ANB358" s="14"/>
      <c r="ANC358" s="14"/>
      <c r="AND358" s="14"/>
      <c r="ANE358" s="14"/>
      <c r="ANF358" s="14"/>
      <c r="ANG358" s="14"/>
      <c r="ANH358" s="14"/>
      <c r="ANI358" s="14"/>
      <c r="ANJ358" s="14"/>
      <c r="ANK358" s="14"/>
      <c r="ANL358" s="14"/>
      <c r="ANM358" s="14"/>
      <c r="ANN358" s="14"/>
      <c r="ANO358" s="14"/>
      <c r="ANP358" s="14"/>
      <c r="ANQ358" s="14"/>
      <c r="ANR358" s="14"/>
      <c r="ANS358" s="14"/>
      <c r="ANT358" s="14"/>
      <c r="ANU358" s="14"/>
      <c r="ANV358" s="14"/>
      <c r="ANW358" s="14"/>
      <c r="ANX358" s="14"/>
      <c r="ANY358" s="14"/>
      <c r="ANZ358" s="14"/>
      <c r="AOA358" s="14"/>
      <c r="AOB358" s="14"/>
      <c r="AOC358" s="14"/>
      <c r="AOD358" s="14"/>
      <c r="AOE358" s="14"/>
      <c r="AOF358" s="14"/>
      <c r="AOG358" s="14"/>
      <c r="AOH358" s="14"/>
      <c r="AOI358" s="14"/>
      <c r="AOJ358" s="14"/>
      <c r="AOK358" s="14"/>
      <c r="AOL358" s="14"/>
      <c r="AOM358" s="14"/>
      <c r="AON358" s="14"/>
      <c r="AOO358" s="14"/>
      <c r="AOP358" s="14"/>
      <c r="AOQ358" s="14"/>
      <c r="AOR358" s="14"/>
      <c r="AOS358" s="14"/>
      <c r="AOT358" s="14"/>
      <c r="AOU358" s="14"/>
      <c r="AOV358" s="14"/>
      <c r="AOW358" s="14"/>
      <c r="AOX358" s="14"/>
      <c r="AOY358" s="14"/>
      <c r="AOZ358" s="14"/>
      <c r="APA358" s="14"/>
      <c r="APB358" s="14"/>
      <c r="APC358" s="14"/>
      <c r="APD358" s="14"/>
      <c r="APE358" s="14"/>
      <c r="APF358" s="14"/>
      <c r="APG358" s="14"/>
      <c r="APH358" s="14"/>
      <c r="API358" s="14"/>
      <c r="APJ358" s="14"/>
      <c r="APK358" s="14"/>
      <c r="APL358" s="14"/>
      <c r="APM358" s="14"/>
      <c r="APN358" s="14"/>
      <c r="APO358" s="14"/>
      <c r="APP358" s="14"/>
      <c r="APQ358" s="14"/>
      <c r="APR358" s="14"/>
      <c r="APS358" s="14"/>
      <c r="APT358" s="14"/>
      <c r="APU358" s="14"/>
      <c r="APV358" s="14"/>
      <c r="APW358" s="14"/>
      <c r="APX358" s="14"/>
      <c r="APY358" s="14"/>
      <c r="APZ358" s="14"/>
      <c r="AQA358" s="14"/>
      <c r="AQB358" s="14"/>
      <c r="AQC358" s="14"/>
      <c r="AQD358" s="14"/>
      <c r="AQE358" s="14"/>
      <c r="AQF358" s="14"/>
      <c r="AQG358" s="14"/>
      <c r="AQH358" s="14"/>
      <c r="AQI358" s="14"/>
      <c r="AQJ358" s="14"/>
      <c r="AQK358" s="14"/>
      <c r="AQL358" s="14"/>
      <c r="AQM358" s="14"/>
      <c r="AQN358" s="14"/>
      <c r="AQO358" s="14"/>
      <c r="AQP358" s="14"/>
      <c r="AQQ358" s="14"/>
      <c r="AQR358" s="14"/>
      <c r="AQS358" s="14"/>
      <c r="AQT358" s="14"/>
      <c r="AQU358" s="14"/>
      <c r="AQV358" s="14"/>
      <c r="AQW358" s="14"/>
      <c r="AQX358" s="14"/>
      <c r="AQY358" s="14"/>
      <c r="AQZ358" s="14"/>
      <c r="ARA358" s="14"/>
      <c r="ARB358" s="14"/>
      <c r="ARC358" s="14"/>
      <c r="ARD358" s="14"/>
      <c r="ARE358" s="14"/>
      <c r="ARF358" s="14"/>
      <c r="ARG358" s="14"/>
      <c r="ARH358" s="14"/>
      <c r="ARI358" s="14"/>
      <c r="ARJ358" s="14"/>
      <c r="ARK358" s="14"/>
      <c r="ARL358" s="14"/>
      <c r="ARM358" s="14"/>
      <c r="ARN358" s="14"/>
      <c r="ARO358" s="14"/>
      <c r="ARP358" s="14"/>
      <c r="ARQ358" s="14"/>
      <c r="ARR358" s="14"/>
      <c r="ARS358" s="14"/>
      <c r="ART358" s="14"/>
      <c r="ARU358" s="14"/>
      <c r="ARV358" s="14"/>
      <c r="ARW358" s="14"/>
      <c r="ARX358" s="14"/>
      <c r="ARY358" s="14"/>
      <c r="ARZ358" s="14"/>
      <c r="ASA358" s="14"/>
      <c r="ASB358" s="14"/>
      <c r="ASC358" s="14"/>
      <c r="ASD358" s="14"/>
      <c r="ASE358" s="14"/>
      <c r="ASF358" s="14"/>
      <c r="ASG358" s="14"/>
      <c r="ASH358" s="14"/>
      <c r="ASI358" s="14"/>
      <c r="ASJ358" s="14"/>
      <c r="ASK358" s="14"/>
      <c r="ASL358" s="14"/>
      <c r="ASM358" s="14"/>
      <c r="ASN358" s="14"/>
      <c r="ASO358" s="14"/>
      <c r="ASP358" s="14"/>
      <c r="ASQ358" s="14"/>
      <c r="ASR358" s="14"/>
      <c r="ASS358" s="14"/>
      <c r="AST358" s="14"/>
      <c r="ASU358" s="14"/>
      <c r="ASV358" s="14"/>
      <c r="ASW358" s="14"/>
      <c r="ASX358" s="14"/>
      <c r="ASY358" s="14"/>
      <c r="ASZ358" s="14"/>
      <c r="ATA358" s="14"/>
      <c r="ATB358" s="14"/>
      <c r="ATC358" s="14"/>
      <c r="ATD358" s="14"/>
    </row>
    <row r="359" spans="63:1200">
      <c r="BK359" s="14" t="str">
        <f t="shared" si="2119"/>
        <v/>
      </c>
      <c r="ABO359" s="14"/>
      <c r="ABP359" s="14"/>
      <c r="ABQ359" s="14"/>
      <c r="ABR359" s="14"/>
      <c r="ABS359" s="14"/>
      <c r="ABT359" s="14"/>
      <c r="ABU359" s="14"/>
      <c r="ABV359" s="14"/>
      <c r="ABW359" s="14"/>
      <c r="ABX359" s="14"/>
      <c r="ABY359" s="14"/>
      <c r="ABZ359" s="14"/>
      <c r="ACA359" s="14"/>
      <c r="ACB359" s="14"/>
      <c r="ACC359" s="14"/>
      <c r="ACD359" s="14"/>
      <c r="ACE359" s="14"/>
      <c r="ACF359" s="14"/>
      <c r="ACG359" s="14"/>
      <c r="ACH359" s="14"/>
      <c r="ACI359" s="14"/>
      <c r="ACJ359" s="14"/>
      <c r="ACK359" s="14"/>
      <c r="ACL359" s="14"/>
      <c r="ACM359" s="14"/>
      <c r="ACN359" s="14"/>
      <c r="ACO359" s="14"/>
      <c r="ACP359" s="14"/>
      <c r="ACQ359" s="14"/>
      <c r="ACR359" s="14"/>
      <c r="ACS359" s="14"/>
      <c r="ACT359" s="14"/>
      <c r="ACU359" s="14"/>
      <c r="ACV359" s="14"/>
      <c r="ACW359" s="14"/>
      <c r="ACX359" s="14"/>
      <c r="ACY359" s="14"/>
      <c r="ACZ359" s="14"/>
      <c r="ADA359" s="14"/>
      <c r="ADB359" s="14"/>
      <c r="ADC359" s="14"/>
      <c r="ADD359" s="14"/>
      <c r="ADE359" s="14"/>
      <c r="ADF359" s="14"/>
      <c r="ADG359" s="14"/>
      <c r="ADH359" s="14"/>
      <c r="ADI359" s="14"/>
      <c r="ADJ359" s="14"/>
      <c r="ADK359" s="14"/>
      <c r="ADL359" s="14"/>
      <c r="ADM359" s="14"/>
      <c r="ADN359" s="14"/>
      <c r="ADO359" s="14"/>
      <c r="ADP359" s="14"/>
      <c r="ADQ359" s="14"/>
      <c r="ADR359" s="14"/>
      <c r="ADS359" s="14"/>
      <c r="ADT359" s="14"/>
      <c r="ADU359" s="14"/>
      <c r="ADV359" s="14"/>
      <c r="ADW359" s="14"/>
      <c r="ADX359" s="14"/>
      <c r="ADY359" s="14"/>
      <c r="ADZ359" s="14"/>
      <c r="AEA359" s="14"/>
      <c r="AEB359" s="14"/>
      <c r="AEC359" s="14"/>
      <c r="AED359" s="14"/>
      <c r="AEE359" s="14"/>
      <c r="AEF359" s="14"/>
      <c r="AEG359" s="14"/>
      <c r="AEH359" s="14"/>
      <c r="AEI359" s="14"/>
      <c r="AEJ359" s="14"/>
      <c r="AEK359" s="14"/>
      <c r="AEL359" s="14"/>
      <c r="AEM359" s="14"/>
      <c r="AEN359" s="14"/>
      <c r="AEO359" s="14"/>
      <c r="AEP359" s="14"/>
      <c r="AEQ359" s="14"/>
      <c r="AER359" s="14"/>
      <c r="AES359" s="14"/>
      <c r="AET359" s="14"/>
      <c r="AEU359" s="14"/>
      <c r="AEV359" s="14"/>
      <c r="AEW359" s="14"/>
      <c r="AEX359" s="14"/>
      <c r="AEY359" s="14"/>
      <c r="AEZ359" s="14"/>
      <c r="AFA359" s="14"/>
      <c r="AFB359" s="14"/>
      <c r="AFC359" s="14"/>
      <c r="AFD359" s="14"/>
      <c r="AFE359" s="14"/>
      <c r="AFF359" s="14"/>
      <c r="AFG359" s="14"/>
      <c r="AFH359" s="14"/>
      <c r="AFI359" s="14"/>
      <c r="AFJ359" s="14"/>
      <c r="AFK359" s="14"/>
      <c r="AFL359" s="14"/>
      <c r="AFM359" s="14"/>
      <c r="AFN359" s="14"/>
      <c r="AFO359" s="14"/>
      <c r="AFP359" s="14"/>
      <c r="AFQ359" s="14"/>
      <c r="AFR359" s="14"/>
      <c r="AFS359" s="14"/>
      <c r="AFT359" s="14"/>
      <c r="AFU359" s="14"/>
      <c r="AFV359" s="14"/>
      <c r="AFW359" s="14"/>
      <c r="AFX359" s="14"/>
      <c r="AFY359" s="14"/>
      <c r="AFZ359" s="14"/>
      <c r="AGA359" s="14"/>
      <c r="AGB359" s="14"/>
      <c r="AGC359" s="14"/>
      <c r="AGD359" s="14"/>
      <c r="AGE359" s="14"/>
      <c r="AGF359" s="14"/>
      <c r="AGG359" s="14"/>
      <c r="AGH359" s="14"/>
      <c r="AGI359" s="14"/>
      <c r="AGJ359" s="14"/>
      <c r="AGK359" s="14"/>
      <c r="AGL359" s="14"/>
      <c r="AGM359" s="14"/>
      <c r="AGN359" s="14"/>
      <c r="AGO359" s="14"/>
      <c r="AGP359" s="14"/>
      <c r="AGQ359" s="14"/>
      <c r="AGR359" s="14"/>
      <c r="AGS359" s="14"/>
      <c r="AGT359" s="14"/>
      <c r="AGU359" s="14"/>
      <c r="AGV359" s="14"/>
      <c r="AGW359" s="14"/>
      <c r="AGX359" s="14"/>
      <c r="AGY359" s="14"/>
      <c r="AGZ359" s="14"/>
      <c r="AHA359" s="14"/>
      <c r="AHB359" s="14"/>
      <c r="AHC359" s="14"/>
      <c r="AHD359" s="14"/>
      <c r="AHE359" s="14"/>
      <c r="AHF359" s="14"/>
      <c r="AHG359" s="14"/>
      <c r="AHH359" s="14"/>
      <c r="AHI359" s="14"/>
      <c r="AHJ359" s="14"/>
      <c r="AHK359" s="14"/>
      <c r="AHL359" s="14"/>
      <c r="AHM359" s="14"/>
      <c r="AHN359" s="14"/>
      <c r="AHO359" s="14"/>
      <c r="AHP359" s="14"/>
      <c r="AHQ359" s="14"/>
      <c r="AHR359" s="14"/>
      <c r="AHS359" s="14"/>
      <c r="AHT359" s="14"/>
      <c r="AHU359" s="14"/>
      <c r="AHV359" s="14"/>
      <c r="AHW359" s="14"/>
      <c r="AHX359" s="14"/>
      <c r="AHY359" s="14"/>
      <c r="AHZ359" s="14"/>
      <c r="AIA359" s="14"/>
      <c r="AIB359" s="14"/>
      <c r="AIC359" s="14"/>
      <c r="AID359" s="14"/>
      <c r="AIE359" s="14"/>
      <c r="AIF359" s="14"/>
      <c r="AIG359" s="14"/>
      <c r="AIH359" s="14"/>
      <c r="AII359" s="14"/>
      <c r="AIJ359" s="14"/>
      <c r="AIK359" s="14"/>
      <c r="AIL359" s="14"/>
      <c r="AIM359" s="14"/>
      <c r="AIN359" s="14"/>
      <c r="AIO359" s="14"/>
      <c r="AIP359" s="14"/>
      <c r="AIQ359" s="14"/>
      <c r="AIR359" s="14"/>
      <c r="AIS359" s="14"/>
      <c r="AIT359" s="14"/>
      <c r="AIU359" s="14"/>
      <c r="AIV359" s="14"/>
      <c r="AIW359" s="14"/>
      <c r="AIX359" s="14"/>
      <c r="AIY359" s="14"/>
      <c r="AIZ359" s="14"/>
      <c r="AJA359" s="14"/>
      <c r="AJB359" s="14"/>
      <c r="AJC359" s="14"/>
      <c r="AJD359" s="14"/>
      <c r="AJE359" s="14"/>
      <c r="AJF359" s="14"/>
      <c r="AJG359" s="14"/>
      <c r="AJH359" s="14"/>
      <c r="AJI359" s="14"/>
      <c r="AJJ359" s="14"/>
      <c r="AJK359" s="14"/>
      <c r="AJL359" s="14"/>
      <c r="AJM359" s="14"/>
      <c r="AJN359" s="14"/>
      <c r="AJO359" s="14"/>
      <c r="AJP359" s="14"/>
      <c r="AJQ359" s="14"/>
      <c r="AJR359" s="14"/>
      <c r="AJS359" s="14"/>
      <c r="AJT359" s="14"/>
      <c r="AJU359" s="14"/>
      <c r="AJV359" s="14"/>
      <c r="AJW359" s="14"/>
      <c r="AJX359" s="14"/>
      <c r="AJY359" s="14"/>
      <c r="AJZ359" s="14"/>
      <c r="AKA359" s="14"/>
      <c r="AKB359" s="14"/>
      <c r="AKC359" s="14"/>
      <c r="AKD359" s="14"/>
      <c r="AKE359" s="14"/>
      <c r="AKF359" s="14"/>
      <c r="AKG359" s="14"/>
      <c r="AKH359" s="14"/>
      <c r="AKI359" s="14"/>
      <c r="AKJ359" s="14"/>
      <c r="AKK359" s="14"/>
      <c r="AKL359" s="14"/>
      <c r="AKM359" s="14"/>
      <c r="AKN359" s="14"/>
      <c r="AKO359" s="14"/>
      <c r="AKP359" s="14"/>
      <c r="AKQ359" s="14"/>
      <c r="AKR359" s="14"/>
      <c r="AKS359" s="14"/>
      <c r="AKT359" s="14"/>
      <c r="AKU359" s="14"/>
      <c r="AKV359" s="14"/>
      <c r="AKW359" s="14"/>
      <c r="AKX359" s="14"/>
      <c r="AKY359" s="14"/>
      <c r="AKZ359" s="14"/>
      <c r="ALA359" s="14"/>
      <c r="ALB359" s="14"/>
      <c r="ALC359" s="14"/>
      <c r="ALD359" s="14"/>
      <c r="ALE359" s="14"/>
      <c r="ALF359" s="14"/>
      <c r="ALG359" s="14"/>
      <c r="ALH359" s="14"/>
      <c r="ALI359" s="14"/>
      <c r="ALJ359" s="14"/>
      <c r="ALK359" s="14"/>
      <c r="ALL359" s="14"/>
      <c r="ALM359" s="14"/>
      <c r="ALN359" s="14"/>
      <c r="ALO359" s="14"/>
      <c r="ALP359" s="14"/>
      <c r="ALQ359" s="14"/>
      <c r="ALR359" s="14"/>
      <c r="ALS359" s="14"/>
      <c r="ALT359" s="14"/>
      <c r="ALU359" s="14"/>
      <c r="ALV359" s="14"/>
      <c r="ALW359" s="14"/>
      <c r="ALX359" s="14"/>
      <c r="ALY359" s="14"/>
      <c r="ALZ359" s="14"/>
      <c r="AMA359" s="14"/>
      <c r="AMB359" s="14"/>
      <c r="AMC359" s="14"/>
      <c r="AMD359" s="14"/>
      <c r="AME359" s="14"/>
      <c r="AMF359" s="14"/>
      <c r="AMG359" s="14"/>
      <c r="AMH359" s="14"/>
      <c r="AMI359" s="14"/>
      <c r="AMJ359" s="14"/>
      <c r="AMK359" s="14"/>
      <c r="AML359" s="14"/>
      <c r="AMM359" s="14"/>
      <c r="AMN359" s="14"/>
      <c r="AMO359" s="14"/>
      <c r="AMP359" s="14"/>
      <c r="AMQ359" s="14"/>
      <c r="AMR359" s="14"/>
      <c r="AMS359" s="14"/>
      <c r="AMT359" s="14"/>
      <c r="AMU359" s="14"/>
      <c r="AMV359" s="14"/>
      <c r="AMW359" s="14"/>
      <c r="AMX359" s="14"/>
      <c r="AMY359" s="14"/>
      <c r="AMZ359" s="14"/>
      <c r="ANA359" s="14"/>
      <c r="ANB359" s="14"/>
      <c r="ANC359" s="14"/>
      <c r="AND359" s="14"/>
      <c r="ANE359" s="14"/>
      <c r="ANF359" s="14"/>
      <c r="ANG359" s="14"/>
      <c r="ANH359" s="14"/>
      <c r="ANI359" s="14"/>
      <c r="ANJ359" s="14"/>
      <c r="ANK359" s="14"/>
      <c r="ANL359" s="14"/>
      <c r="ANM359" s="14"/>
      <c r="ANN359" s="14"/>
      <c r="ANO359" s="14"/>
      <c r="ANP359" s="14"/>
      <c r="ANQ359" s="14"/>
      <c r="ANR359" s="14"/>
      <c r="ANS359" s="14"/>
      <c r="ANT359" s="14"/>
      <c r="ANU359" s="14"/>
      <c r="ANV359" s="14"/>
      <c r="ANW359" s="14"/>
      <c r="ANX359" s="14"/>
      <c r="ANY359" s="14"/>
      <c r="ANZ359" s="14"/>
      <c r="AOA359" s="14"/>
      <c r="AOB359" s="14"/>
      <c r="AOC359" s="14"/>
      <c r="AOD359" s="14"/>
      <c r="AOE359" s="14"/>
      <c r="AOF359" s="14"/>
      <c r="AOG359" s="14"/>
      <c r="AOH359" s="14"/>
      <c r="AOI359" s="14"/>
      <c r="AOJ359" s="14"/>
      <c r="AOK359" s="14"/>
      <c r="AOL359" s="14"/>
      <c r="AOM359" s="14"/>
      <c r="AON359" s="14"/>
      <c r="AOO359" s="14"/>
      <c r="AOP359" s="14"/>
      <c r="AOQ359" s="14"/>
      <c r="AOR359" s="14"/>
      <c r="AOS359" s="14"/>
      <c r="AOT359" s="14"/>
      <c r="AOU359" s="14"/>
      <c r="AOV359" s="14"/>
      <c r="AOW359" s="14"/>
      <c r="AOX359" s="14"/>
      <c r="AOY359" s="14"/>
      <c r="AOZ359" s="14"/>
      <c r="APA359" s="14"/>
      <c r="APB359" s="14"/>
      <c r="APC359" s="14"/>
      <c r="APD359" s="14"/>
      <c r="APE359" s="14"/>
      <c r="APF359" s="14"/>
      <c r="APG359" s="14"/>
      <c r="APH359" s="14"/>
      <c r="API359" s="14"/>
      <c r="APJ359" s="14"/>
      <c r="APK359" s="14"/>
      <c r="APL359" s="14"/>
      <c r="APM359" s="14"/>
      <c r="APN359" s="14"/>
      <c r="APO359" s="14"/>
      <c r="APP359" s="14"/>
      <c r="APQ359" s="14"/>
      <c r="APR359" s="14"/>
      <c r="APS359" s="14"/>
      <c r="APT359" s="14"/>
      <c r="APU359" s="14"/>
      <c r="APV359" s="14"/>
      <c r="APW359" s="14"/>
      <c r="APX359" s="14"/>
      <c r="APY359" s="14"/>
      <c r="APZ359" s="14"/>
      <c r="AQA359" s="14"/>
      <c r="AQB359" s="14"/>
      <c r="AQC359" s="14"/>
      <c r="AQD359" s="14"/>
      <c r="AQE359" s="14"/>
      <c r="AQF359" s="14"/>
      <c r="AQG359" s="14"/>
      <c r="AQH359" s="14"/>
      <c r="AQI359" s="14"/>
      <c r="AQJ359" s="14"/>
      <c r="AQK359" s="14"/>
      <c r="AQL359" s="14"/>
      <c r="AQM359" s="14"/>
      <c r="AQN359" s="14"/>
      <c r="AQO359" s="14"/>
      <c r="AQP359" s="14"/>
      <c r="AQQ359" s="14"/>
      <c r="AQR359" s="14"/>
      <c r="AQS359" s="14"/>
      <c r="AQT359" s="14"/>
      <c r="AQU359" s="14"/>
      <c r="AQV359" s="14"/>
      <c r="AQW359" s="14"/>
      <c r="AQX359" s="14"/>
      <c r="AQY359" s="14"/>
      <c r="AQZ359" s="14"/>
      <c r="ARA359" s="14"/>
      <c r="ARB359" s="14"/>
      <c r="ARC359" s="14"/>
      <c r="ARD359" s="14"/>
      <c r="ARE359" s="14"/>
      <c r="ARF359" s="14"/>
      <c r="ARG359" s="14"/>
      <c r="ARH359" s="14"/>
      <c r="ARI359" s="14"/>
      <c r="ARJ359" s="14"/>
      <c r="ARK359" s="14"/>
      <c r="ARL359" s="14"/>
      <c r="ARM359" s="14"/>
      <c r="ARN359" s="14"/>
      <c r="ARO359" s="14"/>
      <c r="ARP359" s="14"/>
      <c r="ARQ359" s="14"/>
      <c r="ARR359" s="14"/>
      <c r="ARS359" s="14"/>
      <c r="ART359" s="14"/>
      <c r="ARU359" s="14"/>
      <c r="ARV359" s="14"/>
      <c r="ARW359" s="14"/>
      <c r="ARX359" s="14"/>
      <c r="ARY359" s="14"/>
      <c r="ARZ359" s="14"/>
      <c r="ASA359" s="14"/>
      <c r="ASB359" s="14"/>
      <c r="ASC359" s="14"/>
      <c r="ASD359" s="14"/>
      <c r="ASE359" s="14"/>
      <c r="ASF359" s="14"/>
      <c r="ASG359" s="14"/>
      <c r="ASH359" s="14"/>
      <c r="ASI359" s="14"/>
      <c r="ASJ359" s="14"/>
      <c r="ASK359" s="14"/>
      <c r="ASL359" s="14"/>
      <c r="ASM359" s="14"/>
      <c r="ASN359" s="14"/>
      <c r="ASO359" s="14"/>
      <c r="ASP359" s="14"/>
      <c r="ASQ359" s="14"/>
      <c r="ASR359" s="14"/>
      <c r="ASS359" s="14"/>
      <c r="AST359" s="14"/>
      <c r="ASU359" s="14"/>
      <c r="ASV359" s="14"/>
      <c r="ASW359" s="14"/>
      <c r="ASX359" s="14"/>
      <c r="ASY359" s="14"/>
      <c r="ASZ359" s="14"/>
      <c r="ATA359" s="14"/>
      <c r="ATB359" s="14"/>
      <c r="ATC359" s="14"/>
      <c r="ATD359" s="14"/>
    </row>
    <row r="360" spans="63:1200">
      <c r="BK360" s="14" t="str">
        <f t="shared" si="2119"/>
        <v/>
      </c>
      <c r="ABO360" s="14"/>
      <c r="ABP360" s="14"/>
      <c r="ABQ360" s="14"/>
      <c r="ABR360" s="14"/>
      <c r="ABS360" s="14"/>
      <c r="ABT360" s="14"/>
      <c r="ABU360" s="14"/>
      <c r="ABV360" s="14"/>
      <c r="ABW360" s="14"/>
      <c r="ABX360" s="14"/>
      <c r="ABY360" s="14"/>
      <c r="ABZ360" s="14"/>
      <c r="ACA360" s="14"/>
      <c r="ACB360" s="14"/>
      <c r="ACC360" s="14"/>
      <c r="ACD360" s="14"/>
      <c r="ACE360" s="14"/>
      <c r="ACF360" s="14"/>
      <c r="ACG360" s="14"/>
      <c r="ACH360" s="14"/>
      <c r="ACI360" s="14"/>
      <c r="ACJ360" s="14"/>
      <c r="ACK360" s="14"/>
      <c r="ACL360" s="14"/>
      <c r="ACM360" s="14"/>
      <c r="ACN360" s="14"/>
      <c r="ACO360" s="14"/>
      <c r="ACP360" s="14"/>
      <c r="ACQ360" s="14"/>
      <c r="ACR360" s="14"/>
      <c r="ACS360" s="14"/>
      <c r="ACT360" s="14"/>
      <c r="ACU360" s="14"/>
      <c r="ACV360" s="14"/>
      <c r="ACW360" s="14"/>
      <c r="ACX360" s="14"/>
      <c r="ACY360" s="14"/>
      <c r="ACZ360" s="14"/>
      <c r="ADA360" s="14"/>
      <c r="ADB360" s="14"/>
      <c r="ADC360" s="14"/>
      <c r="ADD360" s="14"/>
      <c r="ADE360" s="14"/>
      <c r="ADF360" s="14"/>
      <c r="ADG360" s="14"/>
      <c r="ADH360" s="14"/>
      <c r="ADI360" s="14"/>
      <c r="ADJ360" s="14"/>
      <c r="ADK360" s="14"/>
      <c r="ADL360" s="14"/>
      <c r="ADM360" s="14"/>
      <c r="ADN360" s="14"/>
      <c r="ADO360" s="14"/>
      <c r="ADP360" s="14"/>
      <c r="ADQ360" s="14"/>
      <c r="ADR360" s="14"/>
      <c r="ADS360" s="14"/>
      <c r="ADT360" s="14"/>
      <c r="ADU360" s="14"/>
      <c r="ADV360" s="14"/>
      <c r="ADW360" s="14"/>
      <c r="ADX360" s="14"/>
      <c r="ADY360" s="14"/>
      <c r="ADZ360" s="14"/>
      <c r="AEA360" s="14"/>
      <c r="AEB360" s="14"/>
      <c r="AEC360" s="14"/>
      <c r="AED360" s="14"/>
      <c r="AEE360" s="14"/>
      <c r="AEF360" s="14"/>
      <c r="AEG360" s="14"/>
      <c r="AEH360" s="14"/>
      <c r="AEI360" s="14"/>
      <c r="AEJ360" s="14"/>
      <c r="AEK360" s="14"/>
      <c r="AEL360" s="14"/>
      <c r="AEM360" s="14"/>
      <c r="AEN360" s="14"/>
      <c r="AEO360" s="14"/>
      <c r="AEP360" s="14"/>
      <c r="AEQ360" s="14"/>
      <c r="AER360" s="14"/>
      <c r="AES360" s="14"/>
      <c r="AET360" s="14"/>
      <c r="AEU360" s="14"/>
      <c r="AEV360" s="14"/>
      <c r="AEW360" s="14"/>
      <c r="AEX360" s="14"/>
      <c r="AEY360" s="14"/>
      <c r="AEZ360" s="14"/>
      <c r="AFA360" s="14"/>
      <c r="AFB360" s="14"/>
      <c r="AFC360" s="14"/>
      <c r="AFD360" s="14"/>
      <c r="AFE360" s="14"/>
      <c r="AFF360" s="14"/>
      <c r="AFG360" s="14"/>
      <c r="AFH360" s="14"/>
      <c r="AFI360" s="14"/>
      <c r="AFJ360" s="14"/>
      <c r="AFK360" s="14"/>
      <c r="AFL360" s="14"/>
      <c r="AFM360" s="14"/>
      <c r="AFN360" s="14"/>
      <c r="AFO360" s="14"/>
      <c r="AFP360" s="14"/>
      <c r="AFQ360" s="14"/>
      <c r="AFR360" s="14"/>
      <c r="AFS360" s="14"/>
      <c r="AFT360" s="14"/>
      <c r="AFU360" s="14"/>
      <c r="AFV360" s="14"/>
      <c r="AFW360" s="14"/>
      <c r="AFX360" s="14"/>
      <c r="AFY360" s="14"/>
      <c r="AFZ360" s="14"/>
      <c r="AGA360" s="14"/>
      <c r="AGB360" s="14"/>
      <c r="AGC360" s="14"/>
      <c r="AGD360" s="14"/>
      <c r="AGE360" s="14"/>
      <c r="AGF360" s="14"/>
      <c r="AGG360" s="14"/>
      <c r="AGH360" s="14"/>
      <c r="AGI360" s="14"/>
      <c r="AGJ360" s="14"/>
      <c r="AGK360" s="14"/>
      <c r="AGL360" s="14"/>
      <c r="AGM360" s="14"/>
      <c r="AGN360" s="14"/>
      <c r="AGO360" s="14"/>
      <c r="AGP360" s="14"/>
      <c r="AGQ360" s="14"/>
      <c r="AGR360" s="14"/>
      <c r="AGS360" s="14"/>
      <c r="AGT360" s="14"/>
      <c r="AGU360" s="14"/>
      <c r="AGV360" s="14"/>
      <c r="AGW360" s="14"/>
      <c r="AGX360" s="14"/>
      <c r="AGY360" s="14"/>
      <c r="AGZ360" s="14"/>
      <c r="AHA360" s="14"/>
      <c r="AHB360" s="14"/>
      <c r="AHC360" s="14"/>
      <c r="AHD360" s="14"/>
      <c r="AHE360" s="14"/>
      <c r="AHF360" s="14"/>
      <c r="AHG360" s="14"/>
      <c r="AHH360" s="14"/>
      <c r="AHI360" s="14"/>
      <c r="AHJ360" s="14"/>
      <c r="AHK360" s="14"/>
      <c r="AHL360" s="14"/>
      <c r="AHM360" s="14"/>
      <c r="AHN360" s="14"/>
      <c r="AHO360" s="14"/>
      <c r="AHP360" s="14"/>
      <c r="AHQ360" s="14"/>
      <c r="AHR360" s="14"/>
      <c r="AHS360" s="14"/>
      <c r="AHT360" s="14"/>
      <c r="AHU360" s="14"/>
      <c r="AHV360" s="14"/>
      <c r="AHW360" s="14"/>
      <c r="AHX360" s="14"/>
      <c r="AHY360" s="14"/>
      <c r="AHZ360" s="14"/>
      <c r="AIA360" s="14"/>
      <c r="AIB360" s="14"/>
      <c r="AIC360" s="14"/>
      <c r="AID360" s="14"/>
      <c r="AIE360" s="14"/>
      <c r="AIF360" s="14"/>
      <c r="AIG360" s="14"/>
      <c r="AIH360" s="14"/>
      <c r="AII360" s="14"/>
      <c r="AIJ360" s="14"/>
      <c r="AIK360" s="14"/>
      <c r="AIL360" s="14"/>
      <c r="AIM360" s="14"/>
      <c r="AIN360" s="14"/>
      <c r="AIO360" s="14"/>
      <c r="AIP360" s="14"/>
      <c r="AIQ360" s="14"/>
      <c r="AIR360" s="14"/>
      <c r="AIS360" s="14"/>
      <c r="AIT360" s="14"/>
      <c r="AIU360" s="14"/>
      <c r="AIV360" s="14"/>
      <c r="AIW360" s="14"/>
      <c r="AIX360" s="14"/>
      <c r="AIY360" s="14"/>
      <c r="AIZ360" s="14"/>
      <c r="AJA360" s="14"/>
      <c r="AJB360" s="14"/>
      <c r="AJC360" s="14"/>
      <c r="AJD360" s="14"/>
      <c r="AJE360" s="14"/>
      <c r="AJF360" s="14"/>
      <c r="AJG360" s="14"/>
      <c r="AJH360" s="14"/>
      <c r="AJI360" s="14"/>
      <c r="AJJ360" s="14"/>
      <c r="AJK360" s="14"/>
      <c r="AJL360" s="14"/>
      <c r="AJM360" s="14"/>
      <c r="AJN360" s="14"/>
      <c r="AJO360" s="14"/>
      <c r="AJP360" s="14"/>
      <c r="AJQ360" s="14"/>
      <c r="AJR360" s="14"/>
      <c r="AJS360" s="14"/>
      <c r="AJT360" s="14"/>
      <c r="AJU360" s="14"/>
      <c r="AJV360" s="14"/>
      <c r="AJW360" s="14"/>
      <c r="AJX360" s="14"/>
      <c r="AJY360" s="14"/>
      <c r="AJZ360" s="14"/>
      <c r="AKA360" s="14"/>
      <c r="AKB360" s="14"/>
      <c r="AKC360" s="14"/>
      <c r="AKD360" s="14"/>
      <c r="AKE360" s="14"/>
      <c r="AKF360" s="14"/>
      <c r="AKG360" s="14"/>
      <c r="AKH360" s="14"/>
      <c r="AKI360" s="14"/>
      <c r="AKJ360" s="14"/>
      <c r="AKK360" s="14"/>
      <c r="AKL360" s="14"/>
      <c r="AKM360" s="14"/>
      <c r="AKN360" s="14"/>
      <c r="AKO360" s="14"/>
      <c r="AKP360" s="14"/>
      <c r="AKQ360" s="14"/>
      <c r="AKR360" s="14"/>
      <c r="AKS360" s="14"/>
      <c r="AKT360" s="14"/>
      <c r="AKU360" s="14"/>
      <c r="AKV360" s="14"/>
      <c r="AKW360" s="14"/>
      <c r="AKX360" s="14"/>
      <c r="AKY360" s="14"/>
      <c r="AKZ360" s="14"/>
      <c r="ALA360" s="14"/>
      <c r="ALB360" s="14"/>
      <c r="ALC360" s="14"/>
      <c r="ALD360" s="14"/>
      <c r="ALE360" s="14"/>
      <c r="ALF360" s="14"/>
      <c r="ALG360" s="14"/>
      <c r="ALH360" s="14"/>
      <c r="ALI360" s="14"/>
      <c r="ALJ360" s="14"/>
      <c r="ALK360" s="14"/>
      <c r="ALL360" s="14"/>
      <c r="ALM360" s="14"/>
      <c r="ALN360" s="14"/>
      <c r="ALO360" s="14"/>
      <c r="ALP360" s="14"/>
      <c r="ALQ360" s="14"/>
      <c r="ALR360" s="14"/>
      <c r="ALS360" s="14"/>
      <c r="ALT360" s="14"/>
      <c r="ALU360" s="14"/>
      <c r="ALV360" s="14"/>
      <c r="ALW360" s="14"/>
      <c r="ALX360" s="14"/>
      <c r="ALY360" s="14"/>
      <c r="ALZ360" s="14"/>
      <c r="AMA360" s="14"/>
      <c r="AMB360" s="14"/>
      <c r="AMC360" s="14"/>
      <c r="AMD360" s="14"/>
      <c r="AME360" s="14"/>
      <c r="AMF360" s="14"/>
      <c r="AMG360" s="14"/>
      <c r="AMH360" s="14"/>
      <c r="AMI360" s="14"/>
      <c r="AMJ360" s="14"/>
      <c r="AMK360" s="14"/>
      <c r="AML360" s="14"/>
      <c r="AMM360" s="14"/>
      <c r="AMN360" s="14"/>
      <c r="AMO360" s="14"/>
      <c r="AMP360" s="14"/>
      <c r="AMQ360" s="14"/>
      <c r="AMR360" s="14"/>
      <c r="AMS360" s="14"/>
      <c r="AMT360" s="14"/>
      <c r="AMU360" s="14"/>
      <c r="AMV360" s="14"/>
      <c r="AMW360" s="14"/>
      <c r="AMX360" s="14"/>
      <c r="AMY360" s="14"/>
      <c r="AMZ360" s="14"/>
      <c r="ANA360" s="14"/>
      <c r="ANB360" s="14"/>
      <c r="ANC360" s="14"/>
      <c r="AND360" s="14"/>
      <c r="ANE360" s="14"/>
      <c r="ANF360" s="14"/>
      <c r="ANG360" s="14"/>
      <c r="ANH360" s="14"/>
      <c r="ANI360" s="14"/>
      <c r="ANJ360" s="14"/>
      <c r="ANK360" s="14"/>
      <c r="ANL360" s="14"/>
      <c r="ANM360" s="14"/>
      <c r="ANN360" s="14"/>
      <c r="ANO360" s="14"/>
      <c r="ANP360" s="14"/>
      <c r="ANQ360" s="14"/>
      <c r="ANR360" s="14"/>
      <c r="ANS360" s="14"/>
      <c r="ANT360" s="14"/>
      <c r="ANU360" s="14"/>
      <c r="ANV360" s="14"/>
      <c r="ANW360" s="14"/>
      <c r="ANX360" s="14"/>
      <c r="ANY360" s="14"/>
      <c r="ANZ360" s="14"/>
      <c r="AOA360" s="14"/>
      <c r="AOB360" s="14"/>
      <c r="AOC360" s="14"/>
      <c r="AOD360" s="14"/>
      <c r="AOE360" s="14"/>
      <c r="AOF360" s="14"/>
      <c r="AOG360" s="14"/>
      <c r="AOH360" s="14"/>
      <c r="AOI360" s="14"/>
      <c r="AOJ360" s="14"/>
      <c r="AOK360" s="14"/>
      <c r="AOL360" s="14"/>
      <c r="AOM360" s="14"/>
      <c r="AON360" s="14"/>
      <c r="AOO360" s="14"/>
      <c r="AOP360" s="14"/>
      <c r="AOQ360" s="14"/>
      <c r="AOR360" s="14"/>
      <c r="AOS360" s="14"/>
      <c r="AOT360" s="14"/>
      <c r="AOU360" s="14"/>
      <c r="AOV360" s="14"/>
      <c r="AOW360" s="14"/>
      <c r="AOX360" s="14"/>
      <c r="AOY360" s="14"/>
      <c r="AOZ360" s="14"/>
      <c r="APA360" s="14"/>
      <c r="APB360" s="14"/>
      <c r="APC360" s="14"/>
      <c r="APD360" s="14"/>
      <c r="APE360" s="14"/>
      <c r="APF360" s="14"/>
      <c r="APG360" s="14"/>
      <c r="APH360" s="14"/>
      <c r="API360" s="14"/>
      <c r="APJ360" s="14"/>
      <c r="APK360" s="14"/>
      <c r="APL360" s="14"/>
      <c r="APM360" s="14"/>
      <c r="APN360" s="14"/>
      <c r="APO360" s="14"/>
      <c r="APP360" s="14"/>
      <c r="APQ360" s="14"/>
      <c r="APR360" s="14"/>
      <c r="APS360" s="14"/>
      <c r="APT360" s="14"/>
      <c r="APU360" s="14"/>
      <c r="APV360" s="14"/>
      <c r="APW360" s="14"/>
      <c r="APX360" s="14"/>
      <c r="APY360" s="14"/>
      <c r="APZ360" s="14"/>
      <c r="AQA360" s="14"/>
      <c r="AQB360" s="14"/>
      <c r="AQC360" s="14"/>
      <c r="AQD360" s="14"/>
      <c r="AQE360" s="14"/>
      <c r="AQF360" s="14"/>
      <c r="AQG360" s="14"/>
      <c r="AQH360" s="14"/>
      <c r="AQI360" s="14"/>
      <c r="AQJ360" s="14"/>
      <c r="AQK360" s="14"/>
      <c r="AQL360" s="14"/>
      <c r="AQM360" s="14"/>
      <c r="AQN360" s="14"/>
      <c r="AQO360" s="14"/>
      <c r="AQP360" s="14"/>
      <c r="AQQ360" s="14"/>
      <c r="AQR360" s="14"/>
      <c r="AQS360" s="14"/>
      <c r="AQT360" s="14"/>
      <c r="AQU360" s="14"/>
      <c r="AQV360" s="14"/>
      <c r="AQW360" s="14"/>
      <c r="AQX360" s="14"/>
      <c r="AQY360" s="14"/>
      <c r="AQZ360" s="14"/>
      <c r="ARA360" s="14"/>
      <c r="ARB360" s="14"/>
      <c r="ARC360" s="14"/>
      <c r="ARD360" s="14"/>
      <c r="ARE360" s="14"/>
      <c r="ARF360" s="14"/>
      <c r="ARG360" s="14"/>
      <c r="ARH360" s="14"/>
      <c r="ARI360" s="14"/>
      <c r="ARJ360" s="14"/>
      <c r="ARK360" s="14"/>
      <c r="ARL360" s="14"/>
      <c r="ARM360" s="14"/>
      <c r="ARN360" s="14"/>
      <c r="ARO360" s="14"/>
      <c r="ARP360" s="14"/>
      <c r="ARQ360" s="14"/>
      <c r="ARR360" s="14"/>
      <c r="ARS360" s="14"/>
      <c r="ART360" s="14"/>
      <c r="ARU360" s="14"/>
      <c r="ARV360" s="14"/>
      <c r="ARW360" s="14"/>
      <c r="ARX360" s="14"/>
      <c r="ARY360" s="14"/>
      <c r="ARZ360" s="14"/>
      <c r="ASA360" s="14"/>
      <c r="ASB360" s="14"/>
      <c r="ASC360" s="14"/>
      <c r="ASD360" s="14"/>
      <c r="ASE360" s="14"/>
      <c r="ASF360" s="14"/>
      <c r="ASG360" s="14"/>
      <c r="ASH360" s="14"/>
      <c r="ASI360" s="14"/>
      <c r="ASJ360" s="14"/>
      <c r="ASK360" s="14"/>
      <c r="ASL360" s="14"/>
      <c r="ASM360" s="14"/>
      <c r="ASN360" s="14"/>
      <c r="ASO360" s="14"/>
      <c r="ASP360" s="14"/>
      <c r="ASQ360" s="14"/>
      <c r="ASR360" s="14"/>
      <c r="ASS360" s="14"/>
      <c r="AST360" s="14"/>
      <c r="ASU360" s="14"/>
      <c r="ASV360" s="14"/>
      <c r="ASW360" s="14"/>
      <c r="ASX360" s="14"/>
      <c r="ASY360" s="14"/>
      <c r="ASZ360" s="14"/>
      <c r="ATA360" s="14"/>
      <c r="ATB360" s="14"/>
      <c r="ATC360" s="14"/>
      <c r="ATD360" s="14"/>
    </row>
    <row r="361" spans="63:1200">
      <c r="BK361" s="14" t="str">
        <f t="shared" si="2119"/>
        <v/>
      </c>
      <c r="ABO361" s="14"/>
      <c r="ABP361" s="14"/>
      <c r="ABQ361" s="14"/>
      <c r="ABR361" s="14"/>
      <c r="ABS361" s="14"/>
      <c r="ABT361" s="14"/>
      <c r="ABU361" s="14"/>
      <c r="ABV361" s="14"/>
      <c r="ABW361" s="14"/>
      <c r="ABX361" s="14"/>
      <c r="ABY361" s="14"/>
      <c r="ABZ361" s="14"/>
      <c r="ACA361" s="14"/>
      <c r="ACB361" s="14"/>
      <c r="ACC361" s="14"/>
      <c r="ACD361" s="14"/>
      <c r="ACE361" s="14"/>
      <c r="ACF361" s="14"/>
      <c r="ACG361" s="14"/>
      <c r="ACH361" s="14"/>
      <c r="ACI361" s="14"/>
      <c r="ACJ361" s="14"/>
      <c r="ACK361" s="14"/>
      <c r="ACL361" s="14"/>
      <c r="ACM361" s="14"/>
      <c r="ACN361" s="14"/>
      <c r="ACO361" s="14"/>
      <c r="ACP361" s="14"/>
      <c r="ACQ361" s="14"/>
      <c r="ACR361" s="14"/>
      <c r="ACS361" s="14"/>
      <c r="ACT361" s="14"/>
      <c r="ACU361" s="14"/>
      <c r="ACV361" s="14"/>
      <c r="ACW361" s="14"/>
      <c r="ACX361" s="14"/>
      <c r="ACY361" s="14"/>
      <c r="ACZ361" s="14"/>
      <c r="ADA361" s="14"/>
      <c r="ADB361" s="14"/>
      <c r="ADC361" s="14"/>
      <c r="ADD361" s="14"/>
      <c r="ADE361" s="14"/>
      <c r="ADF361" s="14"/>
      <c r="ADG361" s="14"/>
      <c r="ADH361" s="14"/>
      <c r="ADI361" s="14"/>
      <c r="ADJ361" s="14"/>
      <c r="ADK361" s="14"/>
      <c r="ADL361" s="14"/>
      <c r="ADM361" s="14"/>
      <c r="ADN361" s="14"/>
      <c r="ADO361" s="14"/>
      <c r="ADP361" s="14"/>
      <c r="ADQ361" s="14"/>
      <c r="ADR361" s="14"/>
      <c r="ADS361" s="14"/>
      <c r="ADT361" s="14"/>
      <c r="ADU361" s="14"/>
      <c r="ADV361" s="14"/>
      <c r="ADW361" s="14"/>
      <c r="ADX361" s="14"/>
      <c r="ADY361" s="14"/>
      <c r="ADZ361" s="14"/>
      <c r="AEA361" s="14"/>
      <c r="AEB361" s="14"/>
      <c r="AEC361" s="14"/>
      <c r="AED361" s="14"/>
      <c r="AEE361" s="14"/>
      <c r="AEF361" s="14"/>
      <c r="AEG361" s="14"/>
      <c r="AEH361" s="14"/>
      <c r="AEI361" s="14"/>
      <c r="AEJ361" s="14"/>
      <c r="AEK361" s="14"/>
      <c r="AEL361" s="14"/>
      <c r="AEM361" s="14"/>
      <c r="AEN361" s="14"/>
      <c r="AEO361" s="14"/>
      <c r="AEP361" s="14"/>
      <c r="AEQ361" s="14"/>
      <c r="AER361" s="14"/>
      <c r="AES361" s="14"/>
      <c r="AET361" s="14"/>
      <c r="AEU361" s="14"/>
      <c r="AEV361" s="14"/>
      <c r="AEW361" s="14"/>
      <c r="AEX361" s="14"/>
      <c r="AEY361" s="14"/>
      <c r="AEZ361" s="14"/>
      <c r="AFA361" s="14"/>
      <c r="AFB361" s="14"/>
      <c r="AFC361" s="14"/>
      <c r="AFD361" s="14"/>
      <c r="AFE361" s="14"/>
      <c r="AFF361" s="14"/>
      <c r="AFG361" s="14"/>
      <c r="AFH361" s="14"/>
      <c r="AFI361" s="14"/>
      <c r="AFJ361" s="14"/>
      <c r="AFK361" s="14"/>
      <c r="AFL361" s="14"/>
      <c r="AFM361" s="14"/>
      <c r="AFN361" s="14"/>
      <c r="AFO361" s="14"/>
      <c r="AFP361" s="14"/>
      <c r="AFQ361" s="14"/>
      <c r="AFR361" s="14"/>
      <c r="AFS361" s="14"/>
      <c r="AFT361" s="14"/>
      <c r="AFU361" s="14"/>
      <c r="AFV361" s="14"/>
      <c r="AFW361" s="14"/>
      <c r="AFX361" s="14"/>
      <c r="AFY361" s="14"/>
      <c r="AFZ361" s="14"/>
      <c r="AGA361" s="14"/>
      <c r="AGB361" s="14"/>
      <c r="AGC361" s="14"/>
      <c r="AGD361" s="14"/>
      <c r="AGE361" s="14"/>
      <c r="AGF361" s="14"/>
      <c r="AGG361" s="14"/>
      <c r="AGH361" s="14"/>
      <c r="AGI361" s="14"/>
      <c r="AGJ361" s="14"/>
      <c r="AGK361" s="14"/>
      <c r="AGL361" s="14"/>
      <c r="AGM361" s="14"/>
      <c r="AGN361" s="14"/>
      <c r="AGO361" s="14"/>
      <c r="AGP361" s="14"/>
      <c r="AGQ361" s="14"/>
      <c r="AGR361" s="14"/>
      <c r="AGS361" s="14"/>
      <c r="AGT361" s="14"/>
      <c r="AGU361" s="14"/>
      <c r="AGV361" s="14"/>
      <c r="AGW361" s="14"/>
      <c r="AGX361" s="14"/>
      <c r="AGY361" s="14"/>
      <c r="AGZ361" s="14"/>
      <c r="AHA361" s="14"/>
      <c r="AHB361" s="14"/>
      <c r="AHC361" s="14"/>
      <c r="AHD361" s="14"/>
      <c r="AHE361" s="14"/>
      <c r="AHF361" s="14"/>
      <c r="AHG361" s="14"/>
      <c r="AHH361" s="14"/>
      <c r="AHI361" s="14"/>
      <c r="AHJ361" s="14"/>
      <c r="AHK361" s="14"/>
      <c r="AHL361" s="14"/>
      <c r="AHM361" s="14"/>
      <c r="AHN361" s="14"/>
      <c r="AHO361" s="14"/>
      <c r="AHP361" s="14"/>
      <c r="AHQ361" s="14"/>
      <c r="AHR361" s="14"/>
      <c r="AHS361" s="14"/>
      <c r="AHT361" s="14"/>
      <c r="AHU361" s="14"/>
      <c r="AHV361" s="14"/>
      <c r="AHW361" s="14"/>
      <c r="AHX361" s="14"/>
      <c r="AHY361" s="14"/>
      <c r="AHZ361" s="14"/>
      <c r="AIA361" s="14"/>
      <c r="AIB361" s="14"/>
      <c r="AIC361" s="14"/>
      <c r="AID361" s="14"/>
      <c r="AIE361" s="14"/>
      <c r="AIF361" s="14"/>
      <c r="AIG361" s="14"/>
      <c r="AIH361" s="14"/>
      <c r="AII361" s="14"/>
      <c r="AIJ361" s="14"/>
      <c r="AIK361" s="14"/>
      <c r="AIL361" s="14"/>
      <c r="AIM361" s="14"/>
      <c r="AIN361" s="14"/>
      <c r="AIO361" s="14"/>
      <c r="AIP361" s="14"/>
      <c r="AIQ361" s="14"/>
      <c r="AIR361" s="14"/>
      <c r="AIS361" s="14"/>
      <c r="AIT361" s="14"/>
      <c r="AIU361" s="14"/>
      <c r="AIV361" s="14"/>
      <c r="AIW361" s="14"/>
      <c r="AIX361" s="14"/>
      <c r="AIY361" s="14"/>
      <c r="AIZ361" s="14"/>
      <c r="AJA361" s="14"/>
      <c r="AJB361" s="14"/>
      <c r="AJC361" s="14"/>
      <c r="AJD361" s="14"/>
      <c r="AJE361" s="14"/>
      <c r="AJF361" s="14"/>
      <c r="AJG361" s="14"/>
      <c r="AJH361" s="14"/>
      <c r="AJI361" s="14"/>
      <c r="AJJ361" s="14"/>
      <c r="AJK361" s="14"/>
      <c r="AJL361" s="14"/>
      <c r="AJM361" s="14"/>
      <c r="AJN361" s="14"/>
      <c r="AJO361" s="14"/>
      <c r="AJP361" s="14"/>
      <c r="AJQ361" s="14"/>
      <c r="AJR361" s="14"/>
      <c r="AJS361" s="14"/>
      <c r="AJT361" s="14"/>
      <c r="AJU361" s="14"/>
      <c r="AJV361" s="14"/>
      <c r="AJW361" s="14"/>
      <c r="AJX361" s="14"/>
      <c r="AJY361" s="14"/>
      <c r="AJZ361" s="14"/>
      <c r="AKA361" s="14"/>
      <c r="AKB361" s="14"/>
      <c r="AKC361" s="14"/>
      <c r="AKD361" s="14"/>
      <c r="AKE361" s="14"/>
      <c r="AKF361" s="14"/>
      <c r="AKG361" s="14"/>
      <c r="AKH361" s="14"/>
      <c r="AKI361" s="14"/>
      <c r="AKJ361" s="14"/>
      <c r="AKK361" s="14"/>
      <c r="AKL361" s="14"/>
      <c r="AKM361" s="14"/>
      <c r="AKN361" s="14"/>
      <c r="AKO361" s="14"/>
      <c r="AKP361" s="14"/>
      <c r="AKQ361" s="14"/>
      <c r="AKR361" s="14"/>
      <c r="AKS361" s="14"/>
      <c r="AKT361" s="14"/>
      <c r="AKU361" s="14"/>
      <c r="AKV361" s="14"/>
      <c r="AKW361" s="14"/>
      <c r="AKX361" s="14"/>
      <c r="AKY361" s="14"/>
      <c r="AKZ361" s="14"/>
      <c r="ALA361" s="14"/>
      <c r="ALB361" s="14"/>
      <c r="ALC361" s="14"/>
      <c r="ALD361" s="14"/>
      <c r="ALE361" s="14"/>
      <c r="ALF361" s="14"/>
      <c r="ALG361" s="14"/>
      <c r="ALH361" s="14"/>
      <c r="ALI361" s="14"/>
      <c r="ALJ361" s="14"/>
      <c r="ALK361" s="14"/>
      <c r="ALL361" s="14"/>
      <c r="ALM361" s="14"/>
      <c r="ALN361" s="14"/>
      <c r="ALO361" s="14"/>
      <c r="ALP361" s="14"/>
      <c r="ALQ361" s="14"/>
      <c r="ALR361" s="14"/>
      <c r="ALS361" s="14"/>
      <c r="ALT361" s="14"/>
      <c r="ALU361" s="14"/>
      <c r="ALV361" s="14"/>
      <c r="ALW361" s="14"/>
      <c r="ALX361" s="14"/>
      <c r="ALY361" s="14"/>
      <c r="ALZ361" s="14"/>
      <c r="AMA361" s="14"/>
      <c r="AMB361" s="14"/>
      <c r="AMC361" s="14"/>
      <c r="AMD361" s="14"/>
      <c r="AME361" s="14"/>
      <c r="AMF361" s="14"/>
      <c r="AMG361" s="14"/>
      <c r="AMH361" s="14"/>
      <c r="AMI361" s="14"/>
      <c r="AMJ361" s="14"/>
      <c r="AMK361" s="14"/>
      <c r="AML361" s="14"/>
      <c r="AMM361" s="14"/>
      <c r="AMN361" s="14"/>
      <c r="AMO361" s="14"/>
      <c r="AMP361" s="14"/>
      <c r="AMQ361" s="14"/>
      <c r="AMR361" s="14"/>
      <c r="AMS361" s="14"/>
      <c r="AMT361" s="14"/>
      <c r="AMU361" s="14"/>
      <c r="AMV361" s="14"/>
      <c r="AMW361" s="14"/>
      <c r="AMX361" s="14"/>
      <c r="AMY361" s="14"/>
      <c r="AMZ361" s="14"/>
      <c r="ANA361" s="14"/>
      <c r="ANB361" s="14"/>
      <c r="ANC361" s="14"/>
      <c r="AND361" s="14"/>
      <c r="ANE361" s="14"/>
      <c r="ANF361" s="14"/>
      <c r="ANG361" s="14"/>
      <c r="ANH361" s="14"/>
      <c r="ANI361" s="14"/>
      <c r="ANJ361" s="14"/>
      <c r="ANK361" s="14"/>
      <c r="ANL361" s="14"/>
      <c r="ANM361" s="14"/>
      <c r="ANN361" s="14"/>
      <c r="ANO361" s="14"/>
      <c r="ANP361" s="14"/>
      <c r="ANQ361" s="14"/>
      <c r="ANR361" s="14"/>
      <c r="ANS361" s="14"/>
      <c r="ANT361" s="14"/>
      <c r="ANU361" s="14"/>
      <c r="ANV361" s="14"/>
      <c r="ANW361" s="14"/>
      <c r="ANX361" s="14"/>
      <c r="ANY361" s="14"/>
      <c r="ANZ361" s="14"/>
      <c r="AOA361" s="14"/>
      <c r="AOB361" s="14"/>
      <c r="AOC361" s="14"/>
      <c r="AOD361" s="14"/>
      <c r="AOE361" s="14"/>
      <c r="AOF361" s="14"/>
      <c r="AOG361" s="14"/>
      <c r="AOH361" s="14"/>
      <c r="AOI361" s="14"/>
      <c r="AOJ361" s="14"/>
      <c r="AOK361" s="14"/>
      <c r="AOL361" s="14"/>
      <c r="AOM361" s="14"/>
      <c r="AON361" s="14"/>
      <c r="AOO361" s="14"/>
      <c r="AOP361" s="14"/>
      <c r="AOQ361" s="14"/>
      <c r="AOR361" s="14"/>
      <c r="AOS361" s="14"/>
      <c r="AOT361" s="14"/>
      <c r="AOU361" s="14"/>
      <c r="AOV361" s="14"/>
      <c r="AOW361" s="14"/>
      <c r="AOX361" s="14"/>
      <c r="AOY361" s="14"/>
      <c r="AOZ361" s="14"/>
      <c r="APA361" s="14"/>
      <c r="APB361" s="14"/>
      <c r="APC361" s="14"/>
      <c r="APD361" s="14"/>
      <c r="APE361" s="14"/>
      <c r="APF361" s="14"/>
      <c r="APG361" s="14"/>
      <c r="APH361" s="14"/>
      <c r="API361" s="14"/>
      <c r="APJ361" s="14"/>
      <c r="APK361" s="14"/>
      <c r="APL361" s="14"/>
      <c r="APM361" s="14"/>
      <c r="APN361" s="14"/>
      <c r="APO361" s="14"/>
      <c r="APP361" s="14"/>
      <c r="APQ361" s="14"/>
      <c r="APR361" s="14"/>
      <c r="APS361" s="14"/>
      <c r="APT361" s="14"/>
      <c r="APU361" s="14"/>
      <c r="APV361" s="14"/>
      <c r="APW361" s="14"/>
      <c r="APX361" s="14"/>
      <c r="APY361" s="14"/>
      <c r="APZ361" s="14"/>
      <c r="AQA361" s="14"/>
      <c r="AQB361" s="14"/>
      <c r="AQC361" s="14"/>
      <c r="AQD361" s="14"/>
      <c r="AQE361" s="14"/>
      <c r="AQF361" s="14"/>
      <c r="AQG361" s="14"/>
      <c r="AQH361" s="14"/>
      <c r="AQI361" s="14"/>
      <c r="AQJ361" s="14"/>
      <c r="AQK361" s="14"/>
      <c r="AQL361" s="14"/>
      <c r="AQM361" s="14"/>
      <c r="AQN361" s="14"/>
      <c r="AQO361" s="14"/>
      <c r="AQP361" s="14"/>
      <c r="AQQ361" s="14"/>
      <c r="AQR361" s="14"/>
      <c r="AQS361" s="14"/>
      <c r="AQT361" s="14"/>
      <c r="AQU361" s="14"/>
      <c r="AQV361" s="14"/>
      <c r="AQW361" s="14"/>
      <c r="AQX361" s="14"/>
      <c r="AQY361" s="14"/>
      <c r="AQZ361" s="14"/>
      <c r="ARA361" s="14"/>
      <c r="ARB361" s="14"/>
      <c r="ARC361" s="14"/>
      <c r="ARD361" s="14"/>
      <c r="ARE361" s="14"/>
      <c r="ARF361" s="14"/>
      <c r="ARG361" s="14"/>
      <c r="ARH361" s="14"/>
      <c r="ARI361" s="14"/>
      <c r="ARJ361" s="14"/>
      <c r="ARK361" s="14"/>
      <c r="ARL361" s="14"/>
      <c r="ARM361" s="14"/>
      <c r="ARN361" s="14"/>
      <c r="ARO361" s="14"/>
      <c r="ARP361" s="14"/>
      <c r="ARQ361" s="14"/>
      <c r="ARR361" s="14"/>
      <c r="ARS361" s="14"/>
      <c r="ART361" s="14"/>
      <c r="ARU361" s="14"/>
      <c r="ARV361" s="14"/>
      <c r="ARW361" s="14"/>
      <c r="ARX361" s="14"/>
      <c r="ARY361" s="14"/>
      <c r="ARZ361" s="14"/>
      <c r="ASA361" s="14"/>
      <c r="ASB361" s="14"/>
      <c r="ASC361" s="14"/>
      <c r="ASD361" s="14"/>
      <c r="ASE361" s="14"/>
      <c r="ASF361" s="14"/>
      <c r="ASG361" s="14"/>
      <c r="ASH361" s="14"/>
      <c r="ASI361" s="14"/>
      <c r="ASJ361" s="14"/>
      <c r="ASK361" s="14"/>
      <c r="ASL361" s="14"/>
      <c r="ASM361" s="14"/>
      <c r="ASN361" s="14"/>
      <c r="ASO361" s="14"/>
      <c r="ASP361" s="14"/>
      <c r="ASQ361" s="14"/>
      <c r="ASR361" s="14"/>
      <c r="ASS361" s="14"/>
      <c r="AST361" s="14"/>
      <c r="ASU361" s="14"/>
      <c r="ASV361" s="14"/>
      <c r="ASW361" s="14"/>
      <c r="ASX361" s="14"/>
      <c r="ASY361" s="14"/>
      <c r="ASZ361" s="14"/>
      <c r="ATA361" s="14"/>
      <c r="ATB361" s="14"/>
      <c r="ATC361" s="14"/>
      <c r="ATD361" s="14"/>
    </row>
    <row r="362" spans="63:1200">
      <c r="BK362" s="14" t="str">
        <f t="shared" si="2119"/>
        <v/>
      </c>
      <c r="ABO362" s="14"/>
      <c r="ABP362" s="14"/>
      <c r="ABQ362" s="14"/>
      <c r="ABR362" s="14"/>
      <c r="ABS362" s="14"/>
      <c r="ABT362" s="14"/>
      <c r="ABU362" s="14"/>
      <c r="ABV362" s="14"/>
      <c r="ABW362" s="14"/>
      <c r="ABX362" s="14"/>
      <c r="ABY362" s="14"/>
      <c r="ABZ362" s="14"/>
      <c r="ACA362" s="14"/>
      <c r="ACB362" s="14"/>
      <c r="ACC362" s="14"/>
      <c r="ACD362" s="14"/>
      <c r="ACE362" s="14"/>
      <c r="ACF362" s="14"/>
      <c r="ACG362" s="14"/>
      <c r="ACH362" s="14"/>
      <c r="ACI362" s="14"/>
      <c r="ACJ362" s="14"/>
      <c r="ACK362" s="14"/>
      <c r="ACL362" s="14"/>
      <c r="ACM362" s="14"/>
      <c r="ACN362" s="14"/>
      <c r="ACO362" s="14"/>
      <c r="ACP362" s="14"/>
      <c r="ACQ362" s="14"/>
      <c r="ACR362" s="14"/>
      <c r="ACS362" s="14"/>
      <c r="ACT362" s="14"/>
      <c r="ACU362" s="14"/>
      <c r="ACV362" s="14"/>
      <c r="ACW362" s="14"/>
      <c r="ACX362" s="14"/>
      <c r="ACY362" s="14"/>
      <c r="ACZ362" s="14"/>
      <c r="ADA362" s="14"/>
      <c r="ADB362" s="14"/>
      <c r="ADC362" s="14"/>
      <c r="ADD362" s="14"/>
      <c r="ADE362" s="14"/>
      <c r="ADF362" s="14"/>
      <c r="ADG362" s="14"/>
      <c r="ADH362" s="14"/>
      <c r="ADI362" s="14"/>
      <c r="ADJ362" s="14"/>
      <c r="ADK362" s="14"/>
      <c r="ADL362" s="14"/>
      <c r="ADM362" s="14"/>
      <c r="ADN362" s="14"/>
      <c r="ADO362" s="14"/>
      <c r="ADP362" s="14"/>
      <c r="ADQ362" s="14"/>
      <c r="ADR362" s="14"/>
      <c r="ADS362" s="14"/>
      <c r="ADT362" s="14"/>
      <c r="ADU362" s="14"/>
      <c r="ADV362" s="14"/>
      <c r="ADW362" s="14"/>
      <c r="ADX362" s="14"/>
      <c r="ADY362" s="14"/>
      <c r="ADZ362" s="14"/>
      <c r="AEA362" s="14"/>
      <c r="AEB362" s="14"/>
      <c r="AEC362" s="14"/>
      <c r="AED362" s="14"/>
      <c r="AEE362" s="14"/>
      <c r="AEF362" s="14"/>
      <c r="AEG362" s="14"/>
      <c r="AEH362" s="14"/>
      <c r="AEI362" s="14"/>
      <c r="AEJ362" s="14"/>
      <c r="AEK362" s="14"/>
      <c r="AEL362" s="14"/>
      <c r="AEM362" s="14"/>
      <c r="AEN362" s="14"/>
      <c r="AEO362" s="14"/>
      <c r="AEP362" s="14"/>
      <c r="AEQ362" s="14"/>
      <c r="AER362" s="14"/>
      <c r="AES362" s="14"/>
      <c r="AET362" s="14"/>
      <c r="AEU362" s="14"/>
      <c r="AEV362" s="14"/>
      <c r="AEW362" s="14"/>
      <c r="AEX362" s="14"/>
      <c r="AEY362" s="14"/>
      <c r="AEZ362" s="14"/>
      <c r="AFA362" s="14"/>
      <c r="AFB362" s="14"/>
      <c r="AFC362" s="14"/>
      <c r="AFD362" s="14"/>
      <c r="AFE362" s="14"/>
      <c r="AFF362" s="14"/>
      <c r="AFG362" s="14"/>
      <c r="AFH362" s="14"/>
      <c r="AFI362" s="14"/>
      <c r="AFJ362" s="14"/>
      <c r="AFK362" s="14"/>
      <c r="AFL362" s="14"/>
      <c r="AFM362" s="14"/>
      <c r="AFN362" s="14"/>
      <c r="AFO362" s="14"/>
      <c r="AFP362" s="14"/>
      <c r="AFQ362" s="14"/>
      <c r="AFR362" s="14"/>
      <c r="AFS362" s="14"/>
      <c r="AFT362" s="14"/>
      <c r="AFU362" s="14"/>
      <c r="AFV362" s="14"/>
      <c r="AFW362" s="14"/>
      <c r="AFX362" s="14"/>
      <c r="AFY362" s="14"/>
      <c r="AFZ362" s="14"/>
      <c r="AGA362" s="14"/>
      <c r="AGB362" s="14"/>
      <c r="AGC362" s="14"/>
      <c r="AGD362" s="14"/>
      <c r="AGE362" s="14"/>
      <c r="AGF362" s="14"/>
      <c r="AGG362" s="14"/>
      <c r="AGH362" s="14"/>
      <c r="AGI362" s="14"/>
      <c r="AGJ362" s="14"/>
      <c r="AGK362" s="14"/>
      <c r="AGL362" s="14"/>
      <c r="AGM362" s="14"/>
      <c r="AGN362" s="14"/>
      <c r="AGO362" s="14"/>
      <c r="AGP362" s="14"/>
      <c r="AGQ362" s="14"/>
      <c r="AGR362" s="14"/>
      <c r="AGS362" s="14"/>
      <c r="AGT362" s="14"/>
      <c r="AGU362" s="14"/>
      <c r="AGV362" s="14"/>
      <c r="AGW362" s="14"/>
      <c r="AGX362" s="14"/>
      <c r="AGY362" s="14"/>
      <c r="AGZ362" s="14"/>
      <c r="AHA362" s="14"/>
      <c r="AHB362" s="14"/>
      <c r="AHC362" s="14"/>
      <c r="AHD362" s="14"/>
      <c r="AHE362" s="14"/>
      <c r="AHF362" s="14"/>
      <c r="AHG362" s="14"/>
      <c r="AHH362" s="14"/>
      <c r="AHI362" s="14"/>
      <c r="AHJ362" s="14"/>
      <c r="AHK362" s="14"/>
      <c r="AHL362" s="14"/>
      <c r="AHM362" s="14"/>
      <c r="AHN362" s="14"/>
      <c r="AHO362" s="14"/>
      <c r="AHP362" s="14"/>
      <c r="AHQ362" s="14"/>
      <c r="AHR362" s="14"/>
      <c r="AHS362" s="14"/>
      <c r="AHT362" s="14"/>
      <c r="AHU362" s="14"/>
      <c r="AHV362" s="14"/>
      <c r="AHW362" s="14"/>
      <c r="AHX362" s="14"/>
      <c r="AHY362" s="14"/>
      <c r="AHZ362" s="14"/>
      <c r="AIA362" s="14"/>
      <c r="AIB362" s="14"/>
      <c r="AIC362" s="14"/>
      <c r="AID362" s="14"/>
      <c r="AIE362" s="14"/>
      <c r="AIF362" s="14"/>
      <c r="AIG362" s="14"/>
      <c r="AIH362" s="14"/>
      <c r="AII362" s="14"/>
      <c r="AIJ362" s="14"/>
      <c r="AIK362" s="14"/>
      <c r="AIL362" s="14"/>
      <c r="AIM362" s="14"/>
      <c r="AIN362" s="14"/>
      <c r="AIO362" s="14"/>
      <c r="AIP362" s="14"/>
      <c r="AIQ362" s="14"/>
      <c r="AIR362" s="14"/>
      <c r="AIS362" s="14"/>
      <c r="AIT362" s="14"/>
      <c r="AIU362" s="14"/>
      <c r="AIV362" s="14"/>
      <c r="AIW362" s="14"/>
      <c r="AIX362" s="14"/>
      <c r="AIY362" s="14"/>
      <c r="AIZ362" s="14"/>
      <c r="AJA362" s="14"/>
      <c r="AJB362" s="14"/>
      <c r="AJC362" s="14"/>
      <c r="AJD362" s="14"/>
      <c r="AJE362" s="14"/>
      <c r="AJF362" s="14"/>
      <c r="AJG362" s="14"/>
      <c r="AJH362" s="14"/>
      <c r="AJI362" s="14"/>
      <c r="AJJ362" s="14"/>
      <c r="AJK362" s="14"/>
      <c r="AJL362" s="14"/>
      <c r="AJM362" s="14"/>
      <c r="AJN362" s="14"/>
      <c r="AJO362" s="14"/>
      <c r="AJP362" s="14"/>
      <c r="AJQ362" s="14"/>
      <c r="AJR362" s="14"/>
      <c r="AJS362" s="14"/>
      <c r="AJT362" s="14"/>
      <c r="AJU362" s="14"/>
      <c r="AJV362" s="14"/>
      <c r="AJW362" s="14"/>
      <c r="AJX362" s="14"/>
      <c r="AJY362" s="14"/>
      <c r="AJZ362" s="14"/>
      <c r="AKA362" s="14"/>
      <c r="AKB362" s="14"/>
      <c r="AKC362" s="14"/>
      <c r="AKD362" s="14"/>
      <c r="AKE362" s="14"/>
      <c r="AKF362" s="14"/>
      <c r="AKG362" s="14"/>
      <c r="AKH362" s="14"/>
      <c r="AKI362" s="14"/>
      <c r="AKJ362" s="14"/>
      <c r="AKK362" s="14"/>
      <c r="AKL362" s="14"/>
      <c r="AKM362" s="14"/>
      <c r="AKN362" s="14"/>
      <c r="AKO362" s="14"/>
      <c r="AKP362" s="14"/>
      <c r="AKQ362" s="14"/>
      <c r="AKR362" s="14"/>
      <c r="AKS362" s="14"/>
      <c r="AKT362" s="14"/>
      <c r="AKU362" s="14"/>
      <c r="AKV362" s="14"/>
      <c r="AKW362" s="14"/>
      <c r="AKX362" s="14"/>
      <c r="AKY362" s="14"/>
      <c r="AKZ362" s="14"/>
      <c r="ALA362" s="14"/>
      <c r="ALB362" s="14"/>
      <c r="ALC362" s="14"/>
      <c r="ALD362" s="14"/>
      <c r="ALE362" s="14"/>
      <c r="ALF362" s="14"/>
      <c r="ALG362" s="14"/>
      <c r="ALH362" s="14"/>
      <c r="ALI362" s="14"/>
      <c r="ALJ362" s="14"/>
      <c r="ALK362" s="14"/>
      <c r="ALL362" s="14"/>
      <c r="ALM362" s="14"/>
      <c r="ALN362" s="14"/>
      <c r="ALO362" s="14"/>
      <c r="ALP362" s="14"/>
      <c r="ALQ362" s="14"/>
      <c r="ALR362" s="14"/>
      <c r="ALS362" s="14"/>
      <c r="ALT362" s="14"/>
      <c r="ALU362" s="14"/>
      <c r="ALV362" s="14"/>
      <c r="ALW362" s="14"/>
      <c r="ALX362" s="14"/>
      <c r="ALY362" s="14"/>
      <c r="ALZ362" s="14"/>
      <c r="AMA362" s="14"/>
      <c r="AMB362" s="14"/>
      <c r="AMC362" s="14"/>
      <c r="AMD362" s="14"/>
      <c r="AME362" s="14"/>
      <c r="AMF362" s="14"/>
      <c r="AMG362" s="14"/>
      <c r="AMH362" s="14"/>
      <c r="AMI362" s="14"/>
      <c r="AMJ362" s="14"/>
      <c r="AMK362" s="14"/>
      <c r="AML362" s="14"/>
      <c r="AMM362" s="14"/>
      <c r="AMN362" s="14"/>
      <c r="AMO362" s="14"/>
      <c r="AMP362" s="14"/>
      <c r="AMQ362" s="14"/>
      <c r="AMR362" s="14"/>
      <c r="AMS362" s="14"/>
      <c r="AMT362" s="14"/>
      <c r="AMU362" s="14"/>
      <c r="AMV362" s="14"/>
      <c r="AMW362" s="14"/>
      <c r="AMX362" s="14"/>
      <c r="AMY362" s="14"/>
      <c r="AMZ362" s="14"/>
      <c r="ANA362" s="14"/>
      <c r="ANB362" s="14"/>
      <c r="ANC362" s="14"/>
      <c r="AND362" s="14"/>
      <c r="ANE362" s="14"/>
      <c r="ANF362" s="14"/>
      <c r="ANG362" s="14"/>
      <c r="ANH362" s="14"/>
      <c r="ANI362" s="14"/>
      <c r="ANJ362" s="14"/>
      <c r="ANK362" s="14"/>
      <c r="ANL362" s="14"/>
      <c r="ANM362" s="14"/>
      <c r="ANN362" s="14"/>
      <c r="ANO362" s="14"/>
      <c r="ANP362" s="14"/>
      <c r="ANQ362" s="14"/>
      <c r="ANR362" s="14"/>
      <c r="ANS362" s="14"/>
      <c r="ANT362" s="14"/>
      <c r="ANU362" s="14"/>
      <c r="ANV362" s="14"/>
      <c r="ANW362" s="14"/>
      <c r="ANX362" s="14"/>
      <c r="ANY362" s="14"/>
      <c r="ANZ362" s="14"/>
      <c r="AOA362" s="14"/>
      <c r="AOB362" s="14"/>
      <c r="AOC362" s="14"/>
      <c r="AOD362" s="14"/>
      <c r="AOE362" s="14"/>
      <c r="AOF362" s="14"/>
      <c r="AOG362" s="14"/>
      <c r="AOH362" s="14"/>
      <c r="AOI362" s="14"/>
      <c r="AOJ362" s="14"/>
      <c r="AOK362" s="14"/>
      <c r="AOL362" s="14"/>
      <c r="AOM362" s="14"/>
      <c r="AON362" s="14"/>
      <c r="AOO362" s="14"/>
      <c r="AOP362" s="14"/>
      <c r="AOQ362" s="14"/>
      <c r="AOR362" s="14"/>
      <c r="AOS362" s="14"/>
      <c r="AOT362" s="14"/>
      <c r="AOU362" s="14"/>
      <c r="AOV362" s="14"/>
      <c r="AOW362" s="14"/>
      <c r="AOX362" s="14"/>
      <c r="AOY362" s="14"/>
      <c r="AOZ362" s="14"/>
      <c r="APA362" s="14"/>
      <c r="APB362" s="14"/>
      <c r="APC362" s="14"/>
      <c r="APD362" s="14"/>
      <c r="APE362" s="14"/>
      <c r="APF362" s="14"/>
      <c r="APG362" s="14"/>
      <c r="APH362" s="14"/>
      <c r="API362" s="14"/>
      <c r="APJ362" s="14"/>
      <c r="APK362" s="14"/>
      <c r="APL362" s="14"/>
      <c r="APM362" s="14"/>
      <c r="APN362" s="14"/>
      <c r="APO362" s="14"/>
      <c r="APP362" s="14"/>
      <c r="APQ362" s="14"/>
      <c r="APR362" s="14"/>
      <c r="APS362" s="14"/>
      <c r="APT362" s="14"/>
      <c r="APU362" s="14"/>
      <c r="APV362" s="14"/>
      <c r="APW362" s="14"/>
      <c r="APX362" s="14"/>
      <c r="APY362" s="14"/>
      <c r="APZ362" s="14"/>
      <c r="AQA362" s="14"/>
      <c r="AQB362" s="14"/>
      <c r="AQC362" s="14"/>
      <c r="AQD362" s="14"/>
      <c r="AQE362" s="14"/>
      <c r="AQF362" s="14"/>
      <c r="AQG362" s="14"/>
      <c r="AQH362" s="14"/>
      <c r="AQI362" s="14"/>
      <c r="AQJ362" s="14"/>
      <c r="AQK362" s="14"/>
      <c r="AQL362" s="14"/>
      <c r="AQM362" s="14"/>
      <c r="AQN362" s="14"/>
      <c r="AQO362" s="14"/>
      <c r="AQP362" s="14"/>
      <c r="AQQ362" s="14"/>
      <c r="AQR362" s="14"/>
      <c r="AQS362" s="14"/>
      <c r="AQT362" s="14"/>
      <c r="AQU362" s="14"/>
      <c r="AQV362" s="14"/>
      <c r="AQW362" s="14"/>
      <c r="AQX362" s="14"/>
      <c r="AQY362" s="14"/>
      <c r="AQZ362" s="14"/>
      <c r="ARA362" s="14"/>
      <c r="ARB362" s="14"/>
      <c r="ARC362" s="14"/>
      <c r="ARD362" s="14"/>
      <c r="ARE362" s="14"/>
      <c r="ARF362" s="14"/>
      <c r="ARG362" s="14"/>
      <c r="ARH362" s="14"/>
      <c r="ARI362" s="14"/>
      <c r="ARJ362" s="14"/>
      <c r="ARK362" s="14"/>
      <c r="ARL362" s="14"/>
      <c r="ARM362" s="14"/>
      <c r="ARN362" s="14"/>
      <c r="ARO362" s="14"/>
      <c r="ARP362" s="14"/>
      <c r="ARQ362" s="14"/>
      <c r="ARR362" s="14"/>
      <c r="ARS362" s="14"/>
      <c r="ART362" s="14"/>
      <c r="ARU362" s="14"/>
      <c r="ARV362" s="14"/>
      <c r="ARW362" s="14"/>
      <c r="ARX362" s="14"/>
      <c r="ARY362" s="14"/>
      <c r="ARZ362" s="14"/>
      <c r="ASA362" s="14"/>
      <c r="ASB362" s="14"/>
      <c r="ASC362" s="14"/>
      <c r="ASD362" s="14"/>
      <c r="ASE362" s="14"/>
      <c r="ASF362" s="14"/>
      <c r="ASG362" s="14"/>
      <c r="ASH362" s="14"/>
      <c r="ASI362" s="14"/>
      <c r="ASJ362" s="14"/>
      <c r="ASK362" s="14"/>
      <c r="ASL362" s="14"/>
      <c r="ASM362" s="14"/>
      <c r="ASN362" s="14"/>
      <c r="ASO362" s="14"/>
      <c r="ASP362" s="14"/>
      <c r="ASQ362" s="14"/>
      <c r="ASR362" s="14"/>
      <c r="ASS362" s="14"/>
      <c r="AST362" s="14"/>
      <c r="ASU362" s="14"/>
      <c r="ASV362" s="14"/>
      <c r="ASW362" s="14"/>
      <c r="ASX362" s="14"/>
      <c r="ASY362" s="14"/>
      <c r="ASZ362" s="14"/>
      <c r="ATA362" s="14"/>
      <c r="ATB362" s="14"/>
      <c r="ATC362" s="14"/>
      <c r="ATD362" s="14"/>
    </row>
    <row r="363" spans="63:1200">
      <c r="BK363" s="14" t="str">
        <f t="shared" si="2119"/>
        <v/>
      </c>
      <c r="ABO363" s="14"/>
      <c r="ABP363" s="14"/>
      <c r="ABQ363" s="14"/>
      <c r="ABR363" s="14"/>
      <c r="ABS363" s="14"/>
      <c r="ABT363" s="14"/>
      <c r="ABU363" s="14"/>
      <c r="ABV363" s="14"/>
      <c r="ABW363" s="14"/>
      <c r="ABX363" s="14"/>
      <c r="ABY363" s="14"/>
      <c r="ABZ363" s="14"/>
      <c r="ACA363" s="14"/>
      <c r="ACB363" s="14"/>
      <c r="ACC363" s="14"/>
      <c r="ACD363" s="14"/>
      <c r="ACE363" s="14"/>
      <c r="ACF363" s="14"/>
      <c r="ACG363" s="14"/>
      <c r="ACH363" s="14"/>
      <c r="ACI363" s="14"/>
      <c r="ACJ363" s="14"/>
      <c r="ACK363" s="14"/>
      <c r="ACL363" s="14"/>
      <c r="ACM363" s="14"/>
      <c r="ACN363" s="14"/>
      <c r="ACO363" s="14"/>
      <c r="ACP363" s="14"/>
      <c r="ACQ363" s="14"/>
      <c r="ACR363" s="14"/>
      <c r="ACS363" s="14"/>
      <c r="ACT363" s="14"/>
      <c r="ACU363" s="14"/>
      <c r="ACV363" s="14"/>
      <c r="ACW363" s="14"/>
      <c r="ACX363" s="14"/>
      <c r="ACY363" s="14"/>
      <c r="ACZ363" s="14"/>
      <c r="ADA363" s="14"/>
      <c r="ADB363" s="14"/>
      <c r="ADC363" s="14"/>
      <c r="ADD363" s="14"/>
      <c r="ADE363" s="14"/>
      <c r="ADF363" s="14"/>
      <c r="ADG363" s="14"/>
      <c r="ADH363" s="14"/>
      <c r="ADI363" s="14"/>
      <c r="ADJ363" s="14"/>
      <c r="ADK363" s="14"/>
      <c r="ADL363" s="14"/>
      <c r="ADM363" s="14"/>
      <c r="ADN363" s="14"/>
      <c r="ADO363" s="14"/>
      <c r="ADP363" s="14"/>
      <c r="ADQ363" s="14"/>
      <c r="ADR363" s="14"/>
      <c r="ADS363" s="14"/>
      <c r="ADT363" s="14"/>
      <c r="ADU363" s="14"/>
      <c r="ADV363" s="14"/>
      <c r="ADW363" s="14"/>
      <c r="ADX363" s="14"/>
      <c r="ADY363" s="14"/>
      <c r="ADZ363" s="14"/>
      <c r="AEA363" s="14"/>
      <c r="AEB363" s="14"/>
      <c r="AEC363" s="14"/>
      <c r="AED363" s="14"/>
      <c r="AEE363" s="14"/>
      <c r="AEF363" s="14"/>
      <c r="AEG363" s="14"/>
      <c r="AEH363" s="14"/>
      <c r="AEI363" s="14"/>
      <c r="AEJ363" s="14"/>
      <c r="AEK363" s="14"/>
      <c r="AEL363" s="14"/>
      <c r="AEM363" s="14"/>
      <c r="AEN363" s="14"/>
      <c r="AEO363" s="14"/>
      <c r="AEP363" s="14"/>
      <c r="AEQ363" s="14"/>
      <c r="AER363" s="14"/>
      <c r="AES363" s="14"/>
      <c r="AET363" s="14"/>
      <c r="AEU363" s="14"/>
      <c r="AEV363" s="14"/>
      <c r="AEW363" s="14"/>
      <c r="AEX363" s="14"/>
      <c r="AEY363" s="14"/>
      <c r="AEZ363" s="14"/>
      <c r="AFA363" s="14"/>
      <c r="AFB363" s="14"/>
      <c r="AFC363" s="14"/>
      <c r="AFD363" s="14"/>
      <c r="AFE363" s="14"/>
      <c r="AFF363" s="14"/>
      <c r="AFG363" s="14"/>
      <c r="AFH363" s="14"/>
      <c r="AFI363" s="14"/>
      <c r="AFJ363" s="14"/>
      <c r="AFK363" s="14"/>
      <c r="AFL363" s="14"/>
      <c r="AFM363" s="14"/>
      <c r="AFN363" s="14"/>
      <c r="AFO363" s="14"/>
      <c r="AFP363" s="14"/>
      <c r="AFQ363" s="14"/>
      <c r="AFR363" s="14"/>
      <c r="AFS363" s="14"/>
      <c r="AFT363" s="14"/>
      <c r="AFU363" s="14"/>
      <c r="AFV363" s="14"/>
      <c r="AFW363" s="14"/>
      <c r="AFX363" s="14"/>
      <c r="AFY363" s="14"/>
      <c r="AFZ363" s="14"/>
      <c r="AGA363" s="14"/>
      <c r="AGB363" s="14"/>
      <c r="AGC363" s="14"/>
      <c r="AGD363" s="14"/>
      <c r="AGE363" s="14"/>
      <c r="AGF363" s="14"/>
      <c r="AGG363" s="14"/>
      <c r="AGH363" s="14"/>
      <c r="AGI363" s="14"/>
      <c r="AGJ363" s="14"/>
      <c r="AGK363" s="14"/>
      <c r="AGL363" s="14"/>
      <c r="AGM363" s="14"/>
      <c r="AGN363" s="14"/>
      <c r="AGO363" s="14"/>
      <c r="AGP363" s="14"/>
      <c r="AGQ363" s="14"/>
      <c r="AGR363" s="14"/>
      <c r="AGS363" s="14"/>
      <c r="AGT363" s="14"/>
      <c r="AGU363" s="14"/>
      <c r="AGV363" s="14"/>
      <c r="AGW363" s="14"/>
      <c r="AGX363" s="14"/>
      <c r="AGY363" s="14"/>
      <c r="AGZ363" s="14"/>
      <c r="AHA363" s="14"/>
      <c r="AHB363" s="14"/>
      <c r="AHC363" s="14"/>
      <c r="AHD363" s="14"/>
      <c r="AHE363" s="14"/>
      <c r="AHF363" s="14"/>
      <c r="AHG363" s="14"/>
      <c r="AHH363" s="14"/>
      <c r="AHI363" s="14"/>
      <c r="AHJ363" s="14"/>
      <c r="AHK363" s="14"/>
      <c r="AHL363" s="14"/>
      <c r="AHM363" s="14"/>
      <c r="AHN363" s="14"/>
      <c r="AHO363" s="14"/>
      <c r="AHP363" s="14"/>
      <c r="AHQ363" s="14"/>
      <c r="AHR363" s="14"/>
      <c r="AHS363" s="14"/>
      <c r="AHT363" s="14"/>
      <c r="AHU363" s="14"/>
      <c r="AHV363" s="14"/>
      <c r="AHW363" s="14"/>
      <c r="AHX363" s="14"/>
      <c r="AHY363" s="14"/>
      <c r="AHZ363" s="14"/>
      <c r="AIA363" s="14"/>
      <c r="AIB363" s="14"/>
      <c r="AIC363" s="14"/>
      <c r="AID363" s="14"/>
      <c r="AIE363" s="14"/>
      <c r="AIF363" s="14"/>
      <c r="AIG363" s="14"/>
      <c r="AIH363" s="14"/>
      <c r="AII363" s="14"/>
      <c r="AIJ363" s="14"/>
      <c r="AIK363" s="14"/>
      <c r="AIL363" s="14"/>
      <c r="AIM363" s="14"/>
      <c r="AIN363" s="14"/>
      <c r="AIO363" s="14"/>
      <c r="AIP363" s="14"/>
      <c r="AIQ363" s="14"/>
      <c r="AIR363" s="14"/>
      <c r="AIS363" s="14"/>
      <c r="AIT363" s="14"/>
      <c r="AIU363" s="14"/>
      <c r="AIV363" s="14"/>
      <c r="AIW363" s="14"/>
      <c r="AIX363" s="14"/>
      <c r="AIY363" s="14"/>
      <c r="AIZ363" s="14"/>
      <c r="AJA363" s="14"/>
      <c r="AJB363" s="14"/>
      <c r="AJC363" s="14"/>
      <c r="AJD363" s="14"/>
      <c r="AJE363" s="14"/>
      <c r="AJF363" s="14"/>
      <c r="AJG363" s="14"/>
      <c r="AJH363" s="14"/>
      <c r="AJI363" s="14"/>
      <c r="AJJ363" s="14"/>
      <c r="AJK363" s="14"/>
      <c r="AJL363" s="14"/>
      <c r="AJM363" s="14"/>
      <c r="AJN363" s="14"/>
      <c r="AJO363" s="14"/>
      <c r="AJP363" s="14"/>
      <c r="AJQ363" s="14"/>
      <c r="AJR363" s="14"/>
      <c r="AJS363" s="14"/>
      <c r="AJT363" s="14"/>
      <c r="AJU363" s="14"/>
      <c r="AJV363" s="14"/>
      <c r="AJW363" s="14"/>
      <c r="AJX363" s="14"/>
      <c r="AJY363" s="14"/>
      <c r="AJZ363" s="14"/>
      <c r="AKA363" s="14"/>
      <c r="AKB363" s="14"/>
      <c r="AKC363" s="14"/>
      <c r="AKD363" s="14"/>
      <c r="AKE363" s="14"/>
      <c r="AKF363" s="14"/>
      <c r="AKG363" s="14"/>
      <c r="AKH363" s="14"/>
      <c r="AKI363" s="14"/>
      <c r="AKJ363" s="14"/>
      <c r="AKK363" s="14"/>
      <c r="AKL363" s="14"/>
      <c r="AKM363" s="14"/>
      <c r="AKN363" s="14"/>
      <c r="AKO363" s="14"/>
      <c r="AKP363" s="14"/>
      <c r="AKQ363" s="14"/>
      <c r="AKR363" s="14"/>
      <c r="AKS363" s="14"/>
      <c r="AKT363" s="14"/>
      <c r="AKU363" s="14"/>
      <c r="AKV363" s="14"/>
      <c r="AKW363" s="14"/>
      <c r="AKX363" s="14"/>
      <c r="AKY363" s="14"/>
      <c r="AKZ363" s="14"/>
      <c r="ALA363" s="14"/>
      <c r="ALB363" s="14"/>
      <c r="ALC363" s="14"/>
      <c r="ALD363" s="14"/>
      <c r="ALE363" s="14"/>
      <c r="ALF363" s="14"/>
      <c r="ALG363" s="14"/>
      <c r="ALH363" s="14"/>
      <c r="ALI363" s="14"/>
      <c r="ALJ363" s="14"/>
      <c r="ALK363" s="14"/>
      <c r="ALL363" s="14"/>
      <c r="ALM363" s="14"/>
      <c r="ALN363" s="14"/>
      <c r="ALO363" s="14"/>
      <c r="ALP363" s="14"/>
      <c r="ALQ363" s="14"/>
      <c r="ALR363" s="14"/>
      <c r="ALS363" s="14"/>
      <c r="ALT363" s="14"/>
      <c r="ALU363" s="14"/>
      <c r="ALV363" s="14"/>
      <c r="ALW363" s="14"/>
      <c r="ALX363" s="14"/>
      <c r="ALY363" s="14"/>
      <c r="ALZ363" s="14"/>
      <c r="AMA363" s="14"/>
      <c r="AMB363" s="14"/>
      <c r="AMC363" s="14"/>
      <c r="AMD363" s="14"/>
      <c r="AME363" s="14"/>
      <c r="AMF363" s="14"/>
      <c r="AMG363" s="14"/>
      <c r="AMH363" s="14"/>
      <c r="AMI363" s="14"/>
      <c r="AMJ363" s="14"/>
      <c r="AMK363" s="14"/>
      <c r="AML363" s="14"/>
      <c r="AMM363" s="14"/>
      <c r="AMN363" s="14"/>
      <c r="AMO363" s="14"/>
      <c r="AMP363" s="14"/>
      <c r="AMQ363" s="14"/>
      <c r="AMR363" s="14"/>
      <c r="AMS363" s="14"/>
      <c r="AMT363" s="14"/>
      <c r="AMU363" s="14"/>
      <c r="AMV363" s="14"/>
      <c r="AMW363" s="14"/>
      <c r="AMX363" s="14"/>
      <c r="AMY363" s="14"/>
      <c r="AMZ363" s="14"/>
      <c r="ANA363" s="14"/>
      <c r="ANB363" s="14"/>
      <c r="ANC363" s="14"/>
      <c r="AND363" s="14"/>
      <c r="ANE363" s="14"/>
      <c r="ANF363" s="14"/>
      <c r="ANG363" s="14"/>
      <c r="ANH363" s="14"/>
      <c r="ANI363" s="14"/>
      <c r="ANJ363" s="14"/>
      <c r="ANK363" s="14"/>
      <c r="ANL363" s="14"/>
      <c r="ANM363" s="14"/>
      <c r="ANN363" s="14"/>
      <c r="ANO363" s="14"/>
      <c r="ANP363" s="14"/>
      <c r="ANQ363" s="14"/>
      <c r="ANR363" s="14"/>
      <c r="ANS363" s="14"/>
      <c r="ANT363" s="14"/>
      <c r="ANU363" s="14"/>
      <c r="ANV363" s="14"/>
      <c r="ANW363" s="14"/>
      <c r="ANX363" s="14"/>
      <c r="ANY363" s="14"/>
      <c r="ANZ363" s="14"/>
      <c r="AOA363" s="14"/>
      <c r="AOB363" s="14"/>
      <c r="AOC363" s="14"/>
      <c r="AOD363" s="14"/>
      <c r="AOE363" s="14"/>
      <c r="AOF363" s="14"/>
      <c r="AOG363" s="14"/>
      <c r="AOH363" s="14"/>
      <c r="AOI363" s="14"/>
      <c r="AOJ363" s="14"/>
      <c r="AOK363" s="14"/>
      <c r="AOL363" s="14"/>
      <c r="AOM363" s="14"/>
      <c r="AON363" s="14"/>
      <c r="AOO363" s="14"/>
      <c r="AOP363" s="14"/>
      <c r="AOQ363" s="14"/>
      <c r="AOR363" s="14"/>
      <c r="AOS363" s="14"/>
      <c r="AOT363" s="14"/>
      <c r="AOU363" s="14"/>
      <c r="AOV363" s="14"/>
      <c r="AOW363" s="14"/>
      <c r="AOX363" s="14"/>
      <c r="AOY363" s="14"/>
      <c r="AOZ363" s="14"/>
      <c r="APA363" s="14"/>
      <c r="APB363" s="14"/>
      <c r="APC363" s="14"/>
      <c r="APD363" s="14"/>
      <c r="APE363" s="14"/>
      <c r="APF363" s="14"/>
      <c r="APG363" s="14"/>
      <c r="APH363" s="14"/>
      <c r="API363" s="14"/>
      <c r="APJ363" s="14"/>
      <c r="APK363" s="14"/>
      <c r="APL363" s="14"/>
      <c r="APM363" s="14"/>
      <c r="APN363" s="14"/>
      <c r="APO363" s="14"/>
      <c r="APP363" s="14"/>
      <c r="APQ363" s="14"/>
      <c r="APR363" s="14"/>
      <c r="APS363" s="14"/>
      <c r="APT363" s="14"/>
      <c r="APU363" s="14"/>
      <c r="APV363" s="14"/>
      <c r="APW363" s="14"/>
      <c r="APX363" s="14"/>
      <c r="APY363" s="14"/>
      <c r="APZ363" s="14"/>
      <c r="AQA363" s="14"/>
      <c r="AQB363" s="14"/>
      <c r="AQC363" s="14"/>
      <c r="AQD363" s="14"/>
      <c r="AQE363" s="14"/>
      <c r="AQF363" s="14"/>
      <c r="AQG363" s="14"/>
      <c r="AQH363" s="14"/>
      <c r="AQI363" s="14"/>
      <c r="AQJ363" s="14"/>
      <c r="AQK363" s="14"/>
      <c r="AQL363" s="14"/>
      <c r="AQM363" s="14"/>
      <c r="AQN363" s="14"/>
      <c r="AQO363" s="14"/>
      <c r="AQP363" s="14"/>
      <c r="AQQ363" s="14"/>
      <c r="AQR363" s="14"/>
      <c r="AQS363" s="14"/>
      <c r="AQT363" s="14"/>
      <c r="AQU363" s="14"/>
      <c r="AQV363" s="14"/>
      <c r="AQW363" s="14"/>
      <c r="AQX363" s="14"/>
      <c r="AQY363" s="14"/>
      <c r="AQZ363" s="14"/>
      <c r="ARA363" s="14"/>
      <c r="ARB363" s="14"/>
      <c r="ARC363" s="14"/>
      <c r="ARD363" s="14"/>
      <c r="ARE363" s="14"/>
      <c r="ARF363" s="14"/>
      <c r="ARG363" s="14"/>
      <c r="ARH363" s="14"/>
      <c r="ARI363" s="14"/>
      <c r="ARJ363" s="14"/>
      <c r="ARK363" s="14"/>
      <c r="ARL363" s="14"/>
      <c r="ARM363" s="14"/>
      <c r="ARN363" s="14"/>
      <c r="ARO363" s="14"/>
      <c r="ARP363" s="14"/>
      <c r="ARQ363" s="14"/>
      <c r="ARR363" s="14"/>
      <c r="ARS363" s="14"/>
      <c r="ART363" s="14"/>
      <c r="ARU363" s="14"/>
      <c r="ARV363" s="14"/>
      <c r="ARW363" s="14"/>
      <c r="ARX363" s="14"/>
      <c r="ARY363" s="14"/>
      <c r="ARZ363" s="14"/>
      <c r="ASA363" s="14"/>
      <c r="ASB363" s="14"/>
      <c r="ASC363" s="14"/>
      <c r="ASD363" s="14"/>
      <c r="ASE363" s="14"/>
      <c r="ASF363" s="14"/>
      <c r="ASG363" s="14"/>
      <c r="ASH363" s="14"/>
      <c r="ASI363" s="14"/>
      <c r="ASJ363" s="14"/>
      <c r="ASK363" s="14"/>
      <c r="ASL363" s="14"/>
      <c r="ASM363" s="14"/>
      <c r="ASN363" s="14"/>
      <c r="ASO363" s="14"/>
      <c r="ASP363" s="14"/>
      <c r="ASQ363" s="14"/>
      <c r="ASR363" s="14"/>
      <c r="ASS363" s="14"/>
      <c r="AST363" s="14"/>
      <c r="ASU363" s="14"/>
      <c r="ASV363" s="14"/>
      <c r="ASW363" s="14"/>
      <c r="ASX363" s="14"/>
      <c r="ASY363" s="14"/>
      <c r="ASZ363" s="14"/>
      <c r="ATA363" s="14"/>
      <c r="ATB363" s="14"/>
      <c r="ATC363" s="14"/>
      <c r="ATD363" s="14"/>
    </row>
    <row r="364" spans="63:1200">
      <c r="BK364" s="14" t="str">
        <f t="shared" si="2119"/>
        <v/>
      </c>
      <c r="ABO364" s="14"/>
      <c r="ABP364" s="14"/>
      <c r="ABQ364" s="14"/>
      <c r="ABR364" s="14"/>
      <c r="ABS364" s="14"/>
      <c r="ABT364" s="14"/>
      <c r="ABU364" s="14"/>
      <c r="ABV364" s="14"/>
      <c r="ABW364" s="14"/>
      <c r="ABX364" s="14"/>
      <c r="ABY364" s="14"/>
      <c r="ABZ364" s="14"/>
      <c r="ACA364" s="14"/>
      <c r="ACB364" s="14"/>
      <c r="ACC364" s="14"/>
      <c r="ACD364" s="14"/>
      <c r="ACE364" s="14"/>
      <c r="ACF364" s="14"/>
      <c r="ACG364" s="14"/>
      <c r="ACH364" s="14"/>
      <c r="ACI364" s="14"/>
      <c r="ACJ364" s="14"/>
      <c r="ACK364" s="14"/>
      <c r="ACL364" s="14"/>
      <c r="ACM364" s="14"/>
      <c r="ACN364" s="14"/>
      <c r="ACO364" s="14"/>
      <c r="ACP364" s="14"/>
      <c r="ACQ364" s="14"/>
      <c r="ACR364" s="14"/>
      <c r="ACS364" s="14"/>
      <c r="ACT364" s="14"/>
      <c r="ACU364" s="14"/>
      <c r="ACV364" s="14"/>
      <c r="ACW364" s="14"/>
      <c r="ACX364" s="14"/>
      <c r="ACY364" s="14"/>
      <c r="ACZ364" s="14"/>
      <c r="ADA364" s="14"/>
      <c r="ADB364" s="14"/>
      <c r="ADC364" s="14"/>
      <c r="ADD364" s="14"/>
      <c r="ADE364" s="14"/>
      <c r="ADF364" s="14"/>
      <c r="ADG364" s="14"/>
      <c r="ADH364" s="14"/>
      <c r="ADI364" s="14"/>
      <c r="ADJ364" s="14"/>
      <c r="ADK364" s="14"/>
      <c r="ADL364" s="14"/>
      <c r="ADM364" s="14"/>
      <c r="ADN364" s="14"/>
      <c r="ADO364" s="14"/>
      <c r="ADP364" s="14"/>
      <c r="ADQ364" s="14"/>
      <c r="ADR364" s="14"/>
      <c r="ADS364" s="14"/>
      <c r="ADT364" s="14"/>
      <c r="ADU364" s="14"/>
      <c r="ADV364" s="14"/>
      <c r="ADW364" s="14"/>
      <c r="ADX364" s="14"/>
      <c r="ADY364" s="14"/>
      <c r="ADZ364" s="14"/>
      <c r="AEA364" s="14"/>
      <c r="AEB364" s="14"/>
      <c r="AEC364" s="14"/>
      <c r="AED364" s="14"/>
      <c r="AEE364" s="14"/>
      <c r="AEF364" s="14"/>
      <c r="AEG364" s="14"/>
      <c r="AEH364" s="14"/>
      <c r="AEI364" s="14"/>
      <c r="AEJ364" s="14"/>
      <c r="AEK364" s="14"/>
      <c r="AEL364" s="14"/>
      <c r="AEM364" s="14"/>
      <c r="AEN364" s="14"/>
      <c r="AEO364" s="14"/>
      <c r="AEP364" s="14"/>
      <c r="AEQ364" s="14"/>
      <c r="AER364" s="14"/>
      <c r="AES364" s="14"/>
      <c r="AET364" s="14"/>
      <c r="AEU364" s="14"/>
      <c r="AEV364" s="14"/>
      <c r="AEW364" s="14"/>
      <c r="AEX364" s="14"/>
      <c r="AEY364" s="14"/>
      <c r="AEZ364" s="14"/>
      <c r="AFA364" s="14"/>
      <c r="AFB364" s="14"/>
      <c r="AFC364" s="14"/>
      <c r="AFD364" s="14"/>
      <c r="AFE364" s="14"/>
      <c r="AFF364" s="14"/>
      <c r="AFG364" s="14"/>
      <c r="AFH364" s="14"/>
      <c r="AFI364" s="14"/>
      <c r="AFJ364" s="14"/>
      <c r="AFK364" s="14"/>
      <c r="AFL364" s="14"/>
      <c r="AFM364" s="14"/>
      <c r="AFN364" s="14"/>
      <c r="AFO364" s="14"/>
      <c r="AFP364" s="14"/>
      <c r="AFQ364" s="14"/>
      <c r="AFR364" s="14"/>
      <c r="AFS364" s="14"/>
      <c r="AFT364" s="14"/>
      <c r="AFU364" s="14"/>
      <c r="AFV364" s="14"/>
      <c r="AFW364" s="14"/>
      <c r="AFX364" s="14"/>
      <c r="AFY364" s="14"/>
      <c r="AFZ364" s="14"/>
      <c r="AGA364" s="14"/>
      <c r="AGB364" s="14"/>
      <c r="AGC364" s="14"/>
      <c r="AGD364" s="14"/>
      <c r="AGE364" s="14"/>
      <c r="AGF364" s="14"/>
      <c r="AGG364" s="14"/>
      <c r="AGH364" s="14"/>
      <c r="AGI364" s="14"/>
      <c r="AGJ364" s="14"/>
      <c r="AGK364" s="14"/>
      <c r="AGL364" s="14"/>
      <c r="AGM364" s="14"/>
      <c r="AGN364" s="14"/>
      <c r="AGO364" s="14"/>
      <c r="AGP364" s="14"/>
      <c r="AGQ364" s="14"/>
      <c r="AGR364" s="14"/>
      <c r="AGS364" s="14"/>
      <c r="AGT364" s="14"/>
      <c r="AGU364" s="14"/>
      <c r="AGV364" s="14"/>
      <c r="AGW364" s="14"/>
      <c r="AGX364" s="14"/>
      <c r="AGY364" s="14"/>
      <c r="AGZ364" s="14"/>
      <c r="AHA364" s="14"/>
      <c r="AHB364" s="14"/>
      <c r="AHC364" s="14"/>
      <c r="AHD364" s="14"/>
      <c r="AHE364" s="14"/>
      <c r="AHF364" s="14"/>
      <c r="AHG364" s="14"/>
      <c r="AHH364" s="14"/>
      <c r="AHI364" s="14"/>
      <c r="AHJ364" s="14"/>
      <c r="AHK364" s="14"/>
      <c r="AHL364" s="14"/>
      <c r="AHM364" s="14"/>
      <c r="AHN364" s="14"/>
      <c r="AHO364" s="14"/>
      <c r="AHP364" s="14"/>
      <c r="AHQ364" s="14"/>
      <c r="AHR364" s="14"/>
      <c r="AHS364" s="14"/>
      <c r="AHT364" s="14"/>
      <c r="AHU364" s="14"/>
      <c r="AHV364" s="14"/>
      <c r="AHW364" s="14"/>
      <c r="AHX364" s="14"/>
      <c r="AHY364" s="14"/>
      <c r="AHZ364" s="14"/>
      <c r="AIA364" s="14"/>
      <c r="AIB364" s="14"/>
      <c r="AIC364" s="14"/>
      <c r="AID364" s="14"/>
      <c r="AIE364" s="14"/>
      <c r="AIF364" s="14"/>
      <c r="AIG364" s="14"/>
      <c r="AIH364" s="14"/>
      <c r="AII364" s="14"/>
      <c r="AIJ364" s="14"/>
      <c r="AIK364" s="14"/>
      <c r="AIL364" s="14"/>
      <c r="AIM364" s="14"/>
      <c r="AIN364" s="14"/>
      <c r="AIO364" s="14"/>
      <c r="AIP364" s="14"/>
      <c r="AIQ364" s="14"/>
      <c r="AIR364" s="14"/>
      <c r="AIS364" s="14"/>
      <c r="AIT364" s="14"/>
      <c r="AIU364" s="14"/>
      <c r="AIV364" s="14"/>
      <c r="AIW364" s="14"/>
      <c r="AIX364" s="14"/>
      <c r="AIY364" s="14"/>
      <c r="AIZ364" s="14"/>
      <c r="AJA364" s="14"/>
      <c r="AJB364" s="14"/>
      <c r="AJC364" s="14"/>
      <c r="AJD364" s="14"/>
      <c r="AJE364" s="14"/>
      <c r="AJF364" s="14"/>
      <c r="AJG364" s="14"/>
      <c r="AJH364" s="14"/>
      <c r="AJI364" s="14"/>
      <c r="AJJ364" s="14"/>
      <c r="AJK364" s="14"/>
      <c r="AJL364" s="14"/>
      <c r="AJM364" s="14"/>
      <c r="AJN364" s="14"/>
      <c r="AJO364" s="14"/>
      <c r="AJP364" s="14"/>
      <c r="AJQ364" s="14"/>
      <c r="AJR364" s="14"/>
      <c r="AJS364" s="14"/>
      <c r="AJT364" s="14"/>
      <c r="AJU364" s="14"/>
      <c r="AJV364" s="14"/>
      <c r="AJW364" s="14"/>
      <c r="AJX364" s="14"/>
      <c r="AJY364" s="14"/>
      <c r="AJZ364" s="14"/>
      <c r="AKA364" s="14"/>
      <c r="AKB364" s="14"/>
      <c r="AKC364" s="14"/>
      <c r="AKD364" s="14"/>
      <c r="AKE364" s="14"/>
      <c r="AKF364" s="14"/>
      <c r="AKG364" s="14"/>
      <c r="AKH364" s="14"/>
      <c r="AKI364" s="14"/>
      <c r="AKJ364" s="14"/>
      <c r="AKK364" s="14"/>
      <c r="AKL364" s="14"/>
      <c r="AKM364" s="14"/>
      <c r="AKN364" s="14"/>
      <c r="AKO364" s="14"/>
      <c r="AKP364" s="14"/>
      <c r="AKQ364" s="14"/>
      <c r="AKR364" s="14"/>
      <c r="AKS364" s="14"/>
      <c r="AKT364" s="14"/>
      <c r="AKU364" s="14"/>
      <c r="AKV364" s="14"/>
      <c r="AKW364" s="14"/>
      <c r="AKX364" s="14"/>
      <c r="AKY364" s="14"/>
      <c r="AKZ364" s="14"/>
      <c r="ALA364" s="14"/>
      <c r="ALB364" s="14"/>
      <c r="ALC364" s="14"/>
      <c r="ALD364" s="14"/>
      <c r="ALE364" s="14"/>
      <c r="ALF364" s="14"/>
      <c r="ALG364" s="14"/>
      <c r="ALH364" s="14"/>
      <c r="ALI364" s="14"/>
      <c r="ALJ364" s="14"/>
      <c r="ALK364" s="14"/>
      <c r="ALL364" s="14"/>
      <c r="ALM364" s="14"/>
      <c r="ALN364" s="14"/>
      <c r="ALO364" s="14"/>
      <c r="ALP364" s="14"/>
      <c r="ALQ364" s="14"/>
      <c r="ALR364" s="14"/>
      <c r="ALS364" s="14"/>
      <c r="ALT364" s="14"/>
      <c r="ALU364" s="14"/>
      <c r="ALV364" s="14"/>
      <c r="ALW364" s="14"/>
      <c r="ALX364" s="14"/>
      <c r="ALY364" s="14"/>
      <c r="ALZ364" s="14"/>
      <c r="AMA364" s="14"/>
      <c r="AMB364" s="14"/>
      <c r="AMC364" s="14"/>
      <c r="AMD364" s="14"/>
      <c r="AME364" s="14"/>
      <c r="AMF364" s="14"/>
      <c r="AMG364" s="14"/>
      <c r="AMH364" s="14"/>
      <c r="AMI364" s="14"/>
      <c r="AMJ364" s="14"/>
      <c r="AMK364" s="14"/>
      <c r="AML364" s="14"/>
      <c r="AMM364" s="14"/>
      <c r="AMN364" s="14"/>
      <c r="AMO364" s="14"/>
      <c r="AMP364" s="14"/>
      <c r="AMQ364" s="14"/>
      <c r="AMR364" s="14"/>
      <c r="AMS364" s="14"/>
      <c r="AMT364" s="14"/>
      <c r="AMU364" s="14"/>
      <c r="AMV364" s="14"/>
      <c r="AMW364" s="14"/>
      <c r="AMX364" s="14"/>
      <c r="AMY364" s="14"/>
      <c r="AMZ364" s="14"/>
      <c r="ANA364" s="14"/>
      <c r="ANB364" s="14"/>
      <c r="ANC364" s="14"/>
      <c r="AND364" s="14"/>
      <c r="ANE364" s="14"/>
      <c r="ANF364" s="14"/>
      <c r="ANG364" s="14"/>
      <c r="ANH364" s="14"/>
      <c r="ANI364" s="14"/>
      <c r="ANJ364" s="14"/>
      <c r="ANK364" s="14"/>
      <c r="ANL364" s="14"/>
      <c r="ANM364" s="14"/>
      <c r="ANN364" s="14"/>
      <c r="ANO364" s="14"/>
      <c r="ANP364" s="14"/>
      <c r="ANQ364" s="14"/>
      <c r="ANR364" s="14"/>
      <c r="ANS364" s="14"/>
      <c r="ANT364" s="14"/>
      <c r="ANU364" s="14"/>
      <c r="ANV364" s="14"/>
      <c r="ANW364" s="14"/>
      <c r="ANX364" s="14"/>
      <c r="ANY364" s="14"/>
      <c r="ANZ364" s="14"/>
      <c r="AOA364" s="14"/>
      <c r="AOB364" s="14"/>
      <c r="AOC364" s="14"/>
      <c r="AOD364" s="14"/>
      <c r="AOE364" s="14"/>
      <c r="AOF364" s="14"/>
      <c r="AOG364" s="14"/>
      <c r="AOH364" s="14"/>
      <c r="AOI364" s="14"/>
      <c r="AOJ364" s="14"/>
      <c r="AOK364" s="14"/>
      <c r="AOL364" s="14"/>
      <c r="AOM364" s="14"/>
      <c r="AON364" s="14"/>
      <c r="AOO364" s="14"/>
      <c r="AOP364" s="14"/>
      <c r="AOQ364" s="14"/>
      <c r="AOR364" s="14"/>
      <c r="AOS364" s="14"/>
      <c r="AOT364" s="14"/>
      <c r="AOU364" s="14"/>
      <c r="AOV364" s="14"/>
      <c r="AOW364" s="14"/>
      <c r="AOX364" s="14"/>
      <c r="AOY364" s="14"/>
      <c r="AOZ364" s="14"/>
      <c r="APA364" s="14"/>
      <c r="APB364" s="14"/>
      <c r="APC364" s="14"/>
      <c r="APD364" s="14"/>
      <c r="APE364" s="14"/>
      <c r="APF364" s="14"/>
      <c r="APG364" s="14"/>
      <c r="APH364" s="14"/>
      <c r="API364" s="14"/>
      <c r="APJ364" s="14"/>
      <c r="APK364" s="14"/>
      <c r="APL364" s="14"/>
      <c r="APM364" s="14"/>
      <c r="APN364" s="14"/>
      <c r="APO364" s="14"/>
      <c r="APP364" s="14"/>
      <c r="APQ364" s="14"/>
      <c r="APR364" s="14"/>
      <c r="APS364" s="14"/>
      <c r="APT364" s="14"/>
      <c r="APU364" s="14"/>
      <c r="APV364" s="14"/>
      <c r="APW364" s="14"/>
      <c r="APX364" s="14"/>
      <c r="APY364" s="14"/>
      <c r="APZ364" s="14"/>
      <c r="AQA364" s="14"/>
      <c r="AQB364" s="14"/>
      <c r="AQC364" s="14"/>
      <c r="AQD364" s="14"/>
      <c r="AQE364" s="14"/>
      <c r="AQF364" s="14"/>
      <c r="AQG364" s="14"/>
      <c r="AQH364" s="14"/>
      <c r="AQI364" s="14"/>
      <c r="AQJ364" s="14"/>
      <c r="AQK364" s="14"/>
      <c r="AQL364" s="14"/>
      <c r="AQM364" s="14"/>
      <c r="AQN364" s="14"/>
      <c r="AQO364" s="14"/>
      <c r="AQP364" s="14"/>
      <c r="AQQ364" s="14"/>
      <c r="AQR364" s="14"/>
      <c r="AQS364" s="14"/>
      <c r="AQT364" s="14"/>
      <c r="AQU364" s="14"/>
      <c r="AQV364" s="14"/>
      <c r="AQW364" s="14"/>
      <c r="AQX364" s="14"/>
      <c r="AQY364" s="14"/>
      <c r="AQZ364" s="14"/>
      <c r="ARA364" s="14"/>
      <c r="ARB364" s="14"/>
      <c r="ARC364" s="14"/>
      <c r="ARD364" s="14"/>
      <c r="ARE364" s="14"/>
      <c r="ARF364" s="14"/>
      <c r="ARG364" s="14"/>
      <c r="ARH364" s="14"/>
      <c r="ARI364" s="14"/>
      <c r="ARJ364" s="14"/>
      <c r="ARK364" s="14"/>
      <c r="ARL364" s="14"/>
      <c r="ARM364" s="14"/>
      <c r="ARN364" s="14"/>
      <c r="ARO364" s="14"/>
      <c r="ARP364" s="14"/>
      <c r="ARQ364" s="14"/>
      <c r="ARR364" s="14"/>
      <c r="ARS364" s="14"/>
      <c r="ART364" s="14"/>
      <c r="ARU364" s="14"/>
      <c r="ARV364" s="14"/>
      <c r="ARW364" s="14"/>
      <c r="ARX364" s="14"/>
      <c r="ARY364" s="14"/>
      <c r="ARZ364" s="14"/>
      <c r="ASA364" s="14"/>
      <c r="ASB364" s="14"/>
      <c r="ASC364" s="14"/>
      <c r="ASD364" s="14"/>
      <c r="ASE364" s="14"/>
      <c r="ASF364" s="14"/>
      <c r="ASG364" s="14"/>
      <c r="ASH364" s="14"/>
      <c r="ASI364" s="14"/>
      <c r="ASJ364" s="14"/>
      <c r="ASK364" s="14"/>
      <c r="ASL364" s="14"/>
      <c r="ASM364" s="14"/>
      <c r="ASN364" s="14"/>
      <c r="ASO364" s="14"/>
      <c r="ASP364" s="14"/>
      <c r="ASQ364" s="14"/>
      <c r="ASR364" s="14"/>
      <c r="ASS364" s="14"/>
      <c r="AST364" s="14"/>
      <c r="ASU364" s="14"/>
      <c r="ASV364" s="14"/>
      <c r="ASW364" s="14"/>
      <c r="ASX364" s="14"/>
      <c r="ASY364" s="14"/>
      <c r="ASZ364" s="14"/>
      <c r="ATA364" s="14"/>
      <c r="ATB364" s="14"/>
      <c r="ATC364" s="14"/>
      <c r="ATD364" s="14"/>
    </row>
    <row r="365" spans="63:1200">
      <c r="BK365" s="14" t="str">
        <f t="shared" si="2119"/>
        <v/>
      </c>
      <c r="ABO365" s="14"/>
      <c r="ABP365" s="14"/>
      <c r="ABQ365" s="14"/>
      <c r="ABR365" s="14"/>
      <c r="ABS365" s="14"/>
      <c r="ABT365" s="14"/>
      <c r="ABU365" s="14"/>
      <c r="ABV365" s="14"/>
      <c r="ABW365" s="14"/>
      <c r="ABX365" s="14"/>
      <c r="ABY365" s="14"/>
      <c r="ABZ365" s="14"/>
      <c r="ACA365" s="14"/>
      <c r="ACB365" s="14"/>
      <c r="ACC365" s="14"/>
      <c r="ACD365" s="14"/>
      <c r="ACE365" s="14"/>
      <c r="ACF365" s="14"/>
      <c r="ACG365" s="14"/>
      <c r="ACH365" s="14"/>
      <c r="ACI365" s="14"/>
      <c r="ACJ365" s="14"/>
      <c r="ACK365" s="14"/>
      <c r="ACL365" s="14"/>
      <c r="ACM365" s="14"/>
      <c r="ACN365" s="14"/>
      <c r="ACO365" s="14"/>
      <c r="ACP365" s="14"/>
      <c r="ACQ365" s="14"/>
      <c r="ACR365" s="14"/>
      <c r="ACS365" s="14"/>
      <c r="ACT365" s="14"/>
      <c r="ACU365" s="14"/>
      <c r="ACV365" s="14"/>
      <c r="ACW365" s="14"/>
      <c r="ACX365" s="14"/>
      <c r="ACY365" s="14"/>
      <c r="ACZ365" s="14"/>
      <c r="ADA365" s="14"/>
      <c r="ADB365" s="14"/>
      <c r="ADC365" s="14"/>
      <c r="ADD365" s="14"/>
      <c r="ADE365" s="14"/>
      <c r="ADF365" s="14"/>
      <c r="ADG365" s="14"/>
      <c r="ADH365" s="14"/>
      <c r="ADI365" s="14"/>
      <c r="ADJ365" s="14"/>
      <c r="ADK365" s="14"/>
      <c r="ADL365" s="14"/>
      <c r="ADM365" s="14"/>
      <c r="ADN365" s="14"/>
      <c r="ADO365" s="14"/>
      <c r="ADP365" s="14"/>
      <c r="ADQ365" s="14"/>
      <c r="ADR365" s="14"/>
      <c r="ADS365" s="14"/>
      <c r="ADT365" s="14"/>
      <c r="ADU365" s="14"/>
      <c r="ADV365" s="14"/>
      <c r="ADW365" s="14"/>
      <c r="ADX365" s="14"/>
      <c r="ADY365" s="14"/>
      <c r="ADZ365" s="14"/>
      <c r="AEA365" s="14"/>
      <c r="AEB365" s="14"/>
      <c r="AEC365" s="14"/>
      <c r="AED365" s="14"/>
      <c r="AEE365" s="14"/>
      <c r="AEF365" s="14"/>
      <c r="AEG365" s="14"/>
      <c r="AEH365" s="14"/>
      <c r="AEI365" s="14"/>
      <c r="AEJ365" s="14"/>
      <c r="AEK365" s="14"/>
      <c r="AEL365" s="14"/>
      <c r="AEM365" s="14"/>
      <c r="AEN365" s="14"/>
      <c r="AEO365" s="14"/>
      <c r="AEP365" s="14"/>
      <c r="AEQ365" s="14"/>
      <c r="AER365" s="14"/>
      <c r="AES365" s="14"/>
      <c r="AET365" s="14"/>
      <c r="AEU365" s="14"/>
      <c r="AEV365" s="14"/>
      <c r="AEW365" s="14"/>
      <c r="AEX365" s="14"/>
      <c r="AEY365" s="14"/>
      <c r="AEZ365" s="14"/>
      <c r="AFA365" s="14"/>
      <c r="AFB365" s="14"/>
      <c r="AFC365" s="14"/>
      <c r="AFD365" s="14"/>
      <c r="AFE365" s="14"/>
      <c r="AFF365" s="14"/>
      <c r="AFG365" s="14"/>
      <c r="AFH365" s="14"/>
      <c r="AFI365" s="14"/>
      <c r="AFJ365" s="14"/>
      <c r="AFK365" s="14"/>
      <c r="AFL365" s="14"/>
      <c r="AFM365" s="14"/>
      <c r="AFN365" s="14"/>
      <c r="AFO365" s="14"/>
      <c r="AFP365" s="14"/>
      <c r="AFQ365" s="14"/>
      <c r="AFR365" s="14"/>
      <c r="AFS365" s="14"/>
      <c r="AFT365" s="14"/>
      <c r="AFU365" s="14"/>
      <c r="AFV365" s="14"/>
      <c r="AFW365" s="14"/>
      <c r="AFX365" s="14"/>
      <c r="AFY365" s="14"/>
      <c r="AFZ365" s="14"/>
      <c r="AGA365" s="14"/>
      <c r="AGB365" s="14"/>
      <c r="AGC365" s="14"/>
      <c r="AGD365" s="14"/>
      <c r="AGE365" s="14"/>
      <c r="AGF365" s="14"/>
      <c r="AGG365" s="14"/>
      <c r="AGH365" s="14"/>
      <c r="AGI365" s="14"/>
      <c r="AGJ365" s="14"/>
      <c r="AGK365" s="14"/>
      <c r="AGL365" s="14"/>
      <c r="AGM365" s="14"/>
      <c r="AGN365" s="14"/>
      <c r="AGO365" s="14"/>
      <c r="AGP365" s="14"/>
      <c r="AGQ365" s="14"/>
      <c r="AGR365" s="14"/>
      <c r="AGS365" s="14"/>
      <c r="AGT365" s="14"/>
      <c r="AGU365" s="14"/>
      <c r="AGV365" s="14"/>
      <c r="AGW365" s="14"/>
      <c r="AGX365" s="14"/>
      <c r="AGY365" s="14"/>
      <c r="AGZ365" s="14"/>
      <c r="AHA365" s="14"/>
      <c r="AHB365" s="14"/>
      <c r="AHC365" s="14"/>
      <c r="AHD365" s="14"/>
      <c r="AHE365" s="14"/>
      <c r="AHF365" s="14"/>
      <c r="AHG365" s="14"/>
      <c r="AHH365" s="14"/>
      <c r="AHI365" s="14"/>
      <c r="AHJ365" s="14"/>
      <c r="AHK365" s="14"/>
      <c r="AHL365" s="14"/>
      <c r="AHM365" s="14"/>
      <c r="AHN365" s="14"/>
      <c r="AHO365" s="14"/>
      <c r="AHP365" s="14"/>
      <c r="AHQ365" s="14"/>
      <c r="AHR365" s="14"/>
      <c r="AHS365" s="14"/>
      <c r="AHT365" s="14"/>
      <c r="AHU365" s="14"/>
      <c r="AHV365" s="14"/>
      <c r="AHW365" s="14"/>
      <c r="AHX365" s="14"/>
      <c r="AHY365" s="14"/>
      <c r="AHZ365" s="14"/>
      <c r="AIA365" s="14"/>
      <c r="AIB365" s="14"/>
      <c r="AIC365" s="14"/>
      <c r="AID365" s="14"/>
      <c r="AIE365" s="14"/>
      <c r="AIF365" s="14"/>
      <c r="AIG365" s="14"/>
      <c r="AIH365" s="14"/>
      <c r="AII365" s="14"/>
      <c r="AIJ365" s="14"/>
      <c r="AIK365" s="14"/>
      <c r="AIL365" s="14"/>
      <c r="AIM365" s="14"/>
      <c r="AIN365" s="14"/>
      <c r="AIO365" s="14"/>
      <c r="AIP365" s="14"/>
      <c r="AIQ365" s="14"/>
      <c r="AIR365" s="14"/>
      <c r="AIS365" s="14"/>
      <c r="AIT365" s="14"/>
      <c r="AIU365" s="14"/>
      <c r="AIV365" s="14"/>
      <c r="AIW365" s="14"/>
      <c r="AIX365" s="14"/>
      <c r="AIY365" s="14"/>
      <c r="AIZ365" s="14"/>
      <c r="AJA365" s="14"/>
      <c r="AJB365" s="14"/>
      <c r="AJC365" s="14"/>
      <c r="AJD365" s="14"/>
      <c r="AJE365" s="14"/>
      <c r="AJF365" s="14"/>
      <c r="AJG365" s="14"/>
      <c r="AJH365" s="14"/>
      <c r="AJI365" s="14"/>
      <c r="AJJ365" s="14"/>
      <c r="AJK365" s="14"/>
      <c r="AJL365" s="14"/>
      <c r="AJM365" s="14"/>
      <c r="AJN365" s="14"/>
      <c r="AJO365" s="14"/>
      <c r="AJP365" s="14"/>
      <c r="AJQ365" s="14"/>
      <c r="AJR365" s="14"/>
      <c r="AJS365" s="14"/>
      <c r="AJT365" s="14"/>
      <c r="AJU365" s="14"/>
      <c r="AJV365" s="14"/>
      <c r="AJW365" s="14"/>
      <c r="AJX365" s="14"/>
      <c r="AJY365" s="14"/>
      <c r="AJZ365" s="14"/>
      <c r="AKA365" s="14"/>
      <c r="AKB365" s="14"/>
      <c r="AKC365" s="14"/>
      <c r="AKD365" s="14"/>
      <c r="AKE365" s="14"/>
      <c r="AKF365" s="14"/>
      <c r="AKG365" s="14"/>
      <c r="AKH365" s="14"/>
      <c r="AKI365" s="14"/>
      <c r="AKJ365" s="14"/>
      <c r="AKK365" s="14"/>
      <c r="AKL365" s="14"/>
      <c r="AKM365" s="14"/>
      <c r="AKN365" s="14"/>
      <c r="AKO365" s="14"/>
      <c r="AKP365" s="14"/>
      <c r="AKQ365" s="14"/>
      <c r="AKR365" s="14"/>
      <c r="AKS365" s="14"/>
      <c r="AKT365" s="14"/>
      <c r="AKU365" s="14"/>
      <c r="AKV365" s="14"/>
      <c r="AKW365" s="14"/>
      <c r="AKX365" s="14"/>
      <c r="AKY365" s="14"/>
      <c r="AKZ365" s="14"/>
      <c r="ALA365" s="14"/>
      <c r="ALB365" s="14"/>
      <c r="ALC365" s="14"/>
      <c r="ALD365" s="14"/>
      <c r="ALE365" s="14"/>
      <c r="ALF365" s="14"/>
      <c r="ALG365" s="14"/>
      <c r="ALH365" s="14"/>
      <c r="ALI365" s="14"/>
      <c r="ALJ365" s="14"/>
      <c r="ALK365" s="14"/>
      <c r="ALL365" s="14"/>
      <c r="ALM365" s="14"/>
      <c r="ALN365" s="14"/>
      <c r="ALO365" s="14"/>
      <c r="ALP365" s="14"/>
      <c r="ALQ365" s="14"/>
      <c r="ALR365" s="14"/>
      <c r="ALS365" s="14"/>
      <c r="ALT365" s="14"/>
      <c r="ALU365" s="14"/>
      <c r="ALV365" s="14"/>
      <c r="ALW365" s="14"/>
      <c r="ALX365" s="14"/>
      <c r="ALY365" s="14"/>
      <c r="ALZ365" s="14"/>
      <c r="AMA365" s="14"/>
      <c r="AMB365" s="14"/>
      <c r="AMC365" s="14"/>
      <c r="AMD365" s="14"/>
      <c r="AME365" s="14"/>
      <c r="AMF365" s="14"/>
      <c r="AMG365" s="14"/>
      <c r="AMH365" s="14"/>
      <c r="AMI365" s="14"/>
      <c r="AMJ365" s="14"/>
      <c r="AMK365" s="14"/>
      <c r="AML365" s="14"/>
      <c r="AMM365" s="14"/>
      <c r="AMN365" s="14"/>
      <c r="AMO365" s="14"/>
      <c r="AMP365" s="14"/>
      <c r="AMQ365" s="14"/>
      <c r="AMR365" s="14"/>
      <c r="AMS365" s="14"/>
      <c r="AMT365" s="14"/>
      <c r="AMU365" s="14"/>
      <c r="AMV365" s="14"/>
      <c r="AMW365" s="14"/>
      <c r="AMX365" s="14"/>
      <c r="AMY365" s="14"/>
      <c r="AMZ365" s="14"/>
      <c r="ANA365" s="14"/>
      <c r="ANB365" s="14"/>
      <c r="ANC365" s="14"/>
      <c r="AND365" s="14"/>
      <c r="ANE365" s="14"/>
      <c r="ANF365" s="14"/>
      <c r="ANG365" s="14"/>
      <c r="ANH365" s="14"/>
      <c r="ANI365" s="14"/>
      <c r="ANJ365" s="14"/>
      <c r="ANK365" s="14"/>
      <c r="ANL365" s="14"/>
      <c r="ANM365" s="14"/>
      <c r="ANN365" s="14"/>
      <c r="ANO365" s="14"/>
      <c r="ANP365" s="14"/>
      <c r="ANQ365" s="14"/>
      <c r="ANR365" s="14"/>
      <c r="ANS365" s="14"/>
      <c r="ANT365" s="14"/>
      <c r="ANU365" s="14"/>
      <c r="ANV365" s="14"/>
      <c r="ANW365" s="14"/>
      <c r="ANX365" s="14"/>
      <c r="ANY365" s="14"/>
      <c r="ANZ365" s="14"/>
      <c r="AOA365" s="14"/>
      <c r="AOB365" s="14"/>
      <c r="AOC365" s="14"/>
      <c r="AOD365" s="14"/>
      <c r="AOE365" s="14"/>
      <c r="AOF365" s="14"/>
      <c r="AOG365" s="14"/>
      <c r="AOH365" s="14"/>
      <c r="AOI365" s="14"/>
      <c r="AOJ365" s="14"/>
      <c r="AOK365" s="14"/>
      <c r="AOL365" s="14"/>
      <c r="AOM365" s="14"/>
      <c r="AON365" s="14"/>
      <c r="AOO365" s="14"/>
      <c r="AOP365" s="14"/>
      <c r="AOQ365" s="14"/>
      <c r="AOR365" s="14"/>
      <c r="AOS365" s="14"/>
      <c r="AOT365" s="14"/>
      <c r="AOU365" s="14"/>
      <c r="AOV365" s="14"/>
      <c r="AOW365" s="14"/>
      <c r="AOX365" s="14"/>
      <c r="AOY365" s="14"/>
      <c r="AOZ365" s="14"/>
      <c r="APA365" s="14"/>
      <c r="APB365" s="14"/>
      <c r="APC365" s="14"/>
      <c r="APD365" s="14"/>
      <c r="APE365" s="14"/>
      <c r="APF365" s="14"/>
      <c r="APG365" s="14"/>
      <c r="APH365" s="14"/>
      <c r="API365" s="14"/>
      <c r="APJ365" s="14"/>
      <c r="APK365" s="14"/>
      <c r="APL365" s="14"/>
      <c r="APM365" s="14"/>
      <c r="APN365" s="14"/>
      <c r="APO365" s="14"/>
      <c r="APP365" s="14"/>
      <c r="APQ365" s="14"/>
      <c r="APR365" s="14"/>
      <c r="APS365" s="14"/>
      <c r="APT365" s="14"/>
      <c r="APU365" s="14"/>
      <c r="APV365" s="14"/>
      <c r="APW365" s="14"/>
      <c r="APX365" s="14"/>
      <c r="APY365" s="14"/>
      <c r="APZ365" s="14"/>
      <c r="AQA365" s="14"/>
      <c r="AQB365" s="14"/>
      <c r="AQC365" s="14"/>
      <c r="AQD365" s="14"/>
      <c r="AQE365" s="14"/>
      <c r="AQF365" s="14"/>
      <c r="AQG365" s="14"/>
      <c r="AQH365" s="14"/>
      <c r="AQI365" s="14"/>
      <c r="AQJ365" s="14"/>
      <c r="AQK365" s="14"/>
      <c r="AQL365" s="14"/>
      <c r="AQM365" s="14"/>
      <c r="AQN365" s="14"/>
      <c r="AQO365" s="14"/>
      <c r="AQP365" s="14"/>
      <c r="AQQ365" s="14"/>
      <c r="AQR365" s="14"/>
      <c r="AQS365" s="14"/>
      <c r="AQT365" s="14"/>
      <c r="AQU365" s="14"/>
      <c r="AQV365" s="14"/>
      <c r="AQW365" s="14"/>
      <c r="AQX365" s="14"/>
      <c r="AQY365" s="14"/>
      <c r="AQZ365" s="14"/>
      <c r="ARA365" s="14"/>
      <c r="ARB365" s="14"/>
      <c r="ARC365" s="14"/>
      <c r="ARD365" s="14"/>
      <c r="ARE365" s="14"/>
      <c r="ARF365" s="14"/>
      <c r="ARG365" s="14"/>
      <c r="ARH365" s="14"/>
      <c r="ARI365" s="14"/>
      <c r="ARJ365" s="14"/>
      <c r="ARK365" s="14"/>
      <c r="ARL365" s="14"/>
      <c r="ARM365" s="14"/>
      <c r="ARN365" s="14"/>
      <c r="ARO365" s="14"/>
      <c r="ARP365" s="14"/>
      <c r="ARQ365" s="14"/>
      <c r="ARR365" s="14"/>
      <c r="ARS365" s="14"/>
      <c r="ART365" s="14"/>
      <c r="ARU365" s="14"/>
      <c r="ARV365" s="14"/>
      <c r="ARW365" s="14"/>
      <c r="ARX365" s="14"/>
      <c r="ARY365" s="14"/>
      <c r="ARZ365" s="14"/>
      <c r="ASA365" s="14"/>
      <c r="ASB365" s="14"/>
      <c r="ASC365" s="14"/>
      <c r="ASD365" s="14"/>
      <c r="ASE365" s="14"/>
      <c r="ASF365" s="14"/>
      <c r="ASG365" s="14"/>
      <c r="ASH365" s="14"/>
      <c r="ASI365" s="14"/>
      <c r="ASJ365" s="14"/>
      <c r="ASK365" s="14"/>
      <c r="ASL365" s="14"/>
      <c r="ASM365" s="14"/>
      <c r="ASN365" s="14"/>
      <c r="ASO365" s="14"/>
      <c r="ASP365" s="14"/>
      <c r="ASQ365" s="14"/>
      <c r="ASR365" s="14"/>
      <c r="ASS365" s="14"/>
      <c r="AST365" s="14"/>
      <c r="ASU365" s="14"/>
      <c r="ASV365" s="14"/>
      <c r="ASW365" s="14"/>
      <c r="ASX365" s="14"/>
      <c r="ASY365" s="14"/>
      <c r="ASZ365" s="14"/>
      <c r="ATA365" s="14"/>
      <c r="ATB365" s="14"/>
      <c r="ATC365" s="14"/>
      <c r="ATD365" s="14"/>
    </row>
    <row r="366" spans="63:1200">
      <c r="BK366" s="14" t="str">
        <f t="shared" si="2119"/>
        <v/>
      </c>
      <c r="ABO366" s="14"/>
      <c r="ABP366" s="14"/>
      <c r="ABQ366" s="14"/>
      <c r="ABR366" s="14"/>
      <c r="ABS366" s="14"/>
      <c r="ABT366" s="14"/>
      <c r="ABU366" s="14"/>
      <c r="ABV366" s="14"/>
      <c r="ABW366" s="14"/>
      <c r="ABX366" s="14"/>
      <c r="ABY366" s="14"/>
      <c r="ABZ366" s="14"/>
      <c r="ACA366" s="14"/>
      <c r="ACB366" s="14"/>
      <c r="ACC366" s="14"/>
      <c r="ACD366" s="14"/>
      <c r="ACE366" s="14"/>
      <c r="ACF366" s="14"/>
      <c r="ACG366" s="14"/>
      <c r="ACH366" s="14"/>
      <c r="ACI366" s="14"/>
      <c r="ACJ366" s="14"/>
      <c r="ACK366" s="14"/>
      <c r="ACL366" s="14"/>
      <c r="ACM366" s="14"/>
      <c r="ACN366" s="14"/>
      <c r="ACO366" s="14"/>
      <c r="ACP366" s="14"/>
      <c r="ACQ366" s="14"/>
      <c r="ACR366" s="14"/>
      <c r="ACS366" s="14"/>
      <c r="ACT366" s="14"/>
      <c r="ACU366" s="14"/>
      <c r="ACV366" s="14"/>
      <c r="ACW366" s="14"/>
      <c r="ACX366" s="14"/>
      <c r="ACY366" s="14"/>
      <c r="ACZ366" s="14"/>
      <c r="ADA366" s="14"/>
      <c r="ADB366" s="14"/>
      <c r="ADC366" s="14"/>
      <c r="ADD366" s="14"/>
      <c r="ADE366" s="14"/>
      <c r="ADF366" s="14"/>
      <c r="ADG366" s="14"/>
      <c r="ADH366" s="14"/>
      <c r="ADI366" s="14"/>
      <c r="ADJ366" s="14"/>
      <c r="ADK366" s="14"/>
      <c r="ADL366" s="14"/>
      <c r="ADM366" s="14"/>
      <c r="ADN366" s="14"/>
      <c r="ADO366" s="14"/>
      <c r="ADP366" s="14"/>
      <c r="ADQ366" s="14"/>
      <c r="ADR366" s="14"/>
      <c r="ADS366" s="14"/>
      <c r="ADT366" s="14"/>
      <c r="ADU366" s="14"/>
      <c r="ADV366" s="14"/>
      <c r="ADW366" s="14"/>
      <c r="ADX366" s="14"/>
      <c r="ADY366" s="14"/>
      <c r="ADZ366" s="14"/>
      <c r="AEA366" s="14"/>
      <c r="AEB366" s="14"/>
      <c r="AEC366" s="14"/>
      <c r="AED366" s="14"/>
      <c r="AEE366" s="14"/>
      <c r="AEF366" s="14"/>
      <c r="AEG366" s="14"/>
      <c r="AEH366" s="14"/>
      <c r="AEI366" s="14"/>
      <c r="AEJ366" s="14"/>
      <c r="AEK366" s="14"/>
      <c r="AEL366" s="14"/>
      <c r="AEM366" s="14"/>
      <c r="AEN366" s="14"/>
      <c r="AEO366" s="14"/>
      <c r="AEP366" s="14"/>
      <c r="AEQ366" s="14"/>
      <c r="AER366" s="14"/>
      <c r="AES366" s="14"/>
      <c r="AET366" s="14"/>
      <c r="AEU366" s="14"/>
      <c r="AEV366" s="14"/>
      <c r="AEW366" s="14"/>
      <c r="AEX366" s="14"/>
      <c r="AEY366" s="14"/>
      <c r="AEZ366" s="14"/>
      <c r="AFA366" s="14"/>
      <c r="AFB366" s="14"/>
      <c r="AFC366" s="14"/>
      <c r="AFD366" s="14"/>
      <c r="AFE366" s="14"/>
      <c r="AFF366" s="14"/>
      <c r="AFG366" s="14"/>
      <c r="AFH366" s="14"/>
      <c r="AFI366" s="14"/>
      <c r="AFJ366" s="14"/>
      <c r="AFK366" s="14"/>
      <c r="AFL366" s="14"/>
      <c r="AFM366" s="14"/>
      <c r="AFN366" s="14"/>
      <c r="AFO366" s="14"/>
      <c r="AFP366" s="14"/>
      <c r="AFQ366" s="14"/>
      <c r="AFR366" s="14"/>
      <c r="AFS366" s="14"/>
      <c r="AFT366" s="14"/>
      <c r="AFU366" s="14"/>
      <c r="AFV366" s="14"/>
      <c r="AFW366" s="14"/>
      <c r="AFX366" s="14"/>
      <c r="AFY366" s="14"/>
      <c r="AFZ366" s="14"/>
      <c r="AGA366" s="14"/>
      <c r="AGB366" s="14"/>
      <c r="AGC366" s="14"/>
      <c r="AGD366" s="14"/>
      <c r="AGE366" s="14"/>
      <c r="AGF366" s="14"/>
      <c r="AGG366" s="14"/>
      <c r="AGH366" s="14"/>
      <c r="AGI366" s="14"/>
      <c r="AGJ366" s="14"/>
      <c r="AGK366" s="14"/>
      <c r="AGL366" s="14"/>
      <c r="AGM366" s="14"/>
      <c r="AGN366" s="14"/>
      <c r="AGO366" s="14"/>
      <c r="AGP366" s="14"/>
      <c r="AGQ366" s="14"/>
      <c r="AGR366" s="14"/>
      <c r="AGS366" s="14"/>
      <c r="AGT366" s="14"/>
      <c r="AGU366" s="14"/>
      <c r="AGV366" s="14"/>
      <c r="AGW366" s="14"/>
      <c r="AGX366" s="14"/>
      <c r="AGY366" s="14"/>
      <c r="AGZ366" s="14"/>
      <c r="AHA366" s="14"/>
      <c r="AHB366" s="14"/>
      <c r="AHC366" s="14"/>
      <c r="AHD366" s="14"/>
      <c r="AHE366" s="14"/>
      <c r="AHF366" s="14"/>
      <c r="AHG366" s="14"/>
      <c r="AHH366" s="14"/>
      <c r="AHI366" s="14"/>
      <c r="AHJ366" s="14"/>
      <c r="AHK366" s="14"/>
      <c r="AHL366" s="14"/>
      <c r="AHM366" s="14"/>
      <c r="AHN366" s="14"/>
      <c r="AHO366" s="14"/>
      <c r="AHP366" s="14"/>
      <c r="AHQ366" s="14"/>
      <c r="AHR366" s="14"/>
      <c r="AHS366" s="14"/>
      <c r="AHT366" s="14"/>
      <c r="AHU366" s="14"/>
      <c r="AHV366" s="14"/>
      <c r="AHW366" s="14"/>
      <c r="AHX366" s="14"/>
      <c r="AHY366" s="14"/>
      <c r="AHZ366" s="14"/>
      <c r="AIA366" s="14"/>
      <c r="AIB366" s="14"/>
      <c r="AIC366" s="14"/>
      <c r="AID366" s="14"/>
      <c r="AIE366" s="14"/>
      <c r="AIF366" s="14"/>
      <c r="AIG366" s="14"/>
      <c r="AIH366" s="14"/>
      <c r="AII366" s="14"/>
      <c r="AIJ366" s="14"/>
      <c r="AIK366" s="14"/>
      <c r="AIL366" s="14"/>
      <c r="AIM366" s="14"/>
      <c r="AIN366" s="14"/>
      <c r="AIO366" s="14"/>
      <c r="AIP366" s="14"/>
      <c r="AIQ366" s="14"/>
      <c r="AIR366" s="14"/>
      <c r="AIS366" s="14"/>
      <c r="AIT366" s="14"/>
      <c r="AIU366" s="14"/>
      <c r="AIV366" s="14"/>
      <c r="AIW366" s="14"/>
      <c r="AIX366" s="14"/>
      <c r="AIY366" s="14"/>
      <c r="AIZ366" s="14"/>
      <c r="AJA366" s="14"/>
      <c r="AJB366" s="14"/>
      <c r="AJC366" s="14"/>
      <c r="AJD366" s="14"/>
      <c r="AJE366" s="14"/>
      <c r="AJF366" s="14"/>
      <c r="AJG366" s="14"/>
      <c r="AJH366" s="14"/>
      <c r="AJI366" s="14"/>
      <c r="AJJ366" s="14"/>
      <c r="AJK366" s="14"/>
      <c r="AJL366" s="14"/>
      <c r="AJM366" s="14"/>
      <c r="AJN366" s="14"/>
      <c r="AJO366" s="14"/>
      <c r="AJP366" s="14"/>
      <c r="AJQ366" s="14"/>
      <c r="AJR366" s="14"/>
      <c r="AJS366" s="14"/>
      <c r="AJT366" s="14"/>
      <c r="AJU366" s="14"/>
      <c r="AJV366" s="14"/>
      <c r="AJW366" s="14"/>
      <c r="AJX366" s="14"/>
      <c r="AJY366" s="14"/>
      <c r="AJZ366" s="14"/>
      <c r="AKA366" s="14"/>
      <c r="AKB366" s="14"/>
      <c r="AKC366" s="14"/>
      <c r="AKD366" s="14"/>
      <c r="AKE366" s="14"/>
      <c r="AKF366" s="14"/>
      <c r="AKG366" s="14"/>
      <c r="AKH366" s="14"/>
      <c r="AKI366" s="14"/>
      <c r="AKJ366" s="14"/>
      <c r="AKK366" s="14"/>
      <c r="AKL366" s="14"/>
      <c r="AKM366" s="14"/>
      <c r="AKN366" s="14"/>
      <c r="AKO366" s="14"/>
      <c r="AKP366" s="14"/>
      <c r="AKQ366" s="14"/>
      <c r="AKR366" s="14"/>
      <c r="AKS366" s="14"/>
      <c r="AKT366" s="14"/>
      <c r="AKU366" s="14"/>
      <c r="AKV366" s="14"/>
      <c r="AKW366" s="14"/>
      <c r="AKX366" s="14"/>
      <c r="AKY366" s="14"/>
      <c r="AKZ366" s="14"/>
      <c r="ALA366" s="14"/>
      <c r="ALB366" s="14"/>
      <c r="ALC366" s="14"/>
      <c r="ALD366" s="14"/>
      <c r="ALE366" s="14"/>
      <c r="ALF366" s="14"/>
      <c r="ALG366" s="14"/>
      <c r="ALH366" s="14"/>
      <c r="ALI366" s="14"/>
      <c r="ALJ366" s="14"/>
      <c r="ALK366" s="14"/>
      <c r="ALL366" s="14"/>
      <c r="ALM366" s="14"/>
      <c r="ALN366" s="14"/>
      <c r="ALO366" s="14"/>
      <c r="ALP366" s="14"/>
      <c r="ALQ366" s="14"/>
      <c r="ALR366" s="14"/>
      <c r="ALS366" s="14"/>
      <c r="ALT366" s="14"/>
      <c r="ALU366" s="14"/>
      <c r="ALV366" s="14"/>
      <c r="ALW366" s="14"/>
      <c r="ALX366" s="14"/>
      <c r="ALY366" s="14"/>
      <c r="ALZ366" s="14"/>
      <c r="AMA366" s="14"/>
      <c r="AMB366" s="14"/>
      <c r="AMC366" s="14"/>
      <c r="AMD366" s="14"/>
      <c r="AME366" s="14"/>
      <c r="AMF366" s="14"/>
      <c r="AMG366" s="14"/>
      <c r="AMH366" s="14"/>
      <c r="AMI366" s="14"/>
      <c r="AMJ366" s="14"/>
      <c r="AMK366" s="14"/>
      <c r="AML366" s="14"/>
      <c r="AMM366" s="14"/>
      <c r="AMN366" s="14"/>
      <c r="AMO366" s="14"/>
      <c r="AMP366" s="14"/>
      <c r="AMQ366" s="14"/>
      <c r="AMR366" s="14"/>
      <c r="AMS366" s="14"/>
      <c r="AMT366" s="14"/>
      <c r="AMU366" s="14"/>
      <c r="AMV366" s="14"/>
      <c r="AMW366" s="14"/>
      <c r="AMX366" s="14"/>
      <c r="AMY366" s="14"/>
      <c r="AMZ366" s="14"/>
      <c r="ANA366" s="14"/>
      <c r="ANB366" s="14"/>
      <c r="ANC366" s="14"/>
      <c r="AND366" s="14"/>
      <c r="ANE366" s="14"/>
      <c r="ANF366" s="14"/>
      <c r="ANG366" s="14"/>
      <c r="ANH366" s="14"/>
      <c r="ANI366" s="14"/>
      <c r="ANJ366" s="14"/>
      <c r="ANK366" s="14"/>
      <c r="ANL366" s="14"/>
      <c r="ANM366" s="14"/>
      <c r="ANN366" s="14"/>
      <c r="ANO366" s="14"/>
      <c r="ANP366" s="14"/>
      <c r="ANQ366" s="14"/>
      <c r="ANR366" s="14"/>
      <c r="ANS366" s="14"/>
      <c r="ANT366" s="14"/>
      <c r="ANU366" s="14"/>
      <c r="ANV366" s="14"/>
      <c r="ANW366" s="14"/>
      <c r="ANX366" s="14"/>
      <c r="ANY366" s="14"/>
      <c r="ANZ366" s="14"/>
      <c r="AOA366" s="14"/>
      <c r="AOB366" s="14"/>
      <c r="AOC366" s="14"/>
      <c r="AOD366" s="14"/>
      <c r="AOE366" s="14"/>
      <c r="AOF366" s="14"/>
      <c r="AOG366" s="14"/>
      <c r="AOH366" s="14"/>
      <c r="AOI366" s="14"/>
      <c r="AOJ366" s="14"/>
      <c r="AOK366" s="14"/>
      <c r="AOL366" s="14"/>
      <c r="AOM366" s="14"/>
      <c r="AON366" s="14"/>
      <c r="AOO366" s="14"/>
      <c r="AOP366" s="14"/>
      <c r="AOQ366" s="14"/>
      <c r="AOR366" s="14"/>
      <c r="AOS366" s="14"/>
      <c r="AOT366" s="14"/>
      <c r="AOU366" s="14"/>
      <c r="AOV366" s="14"/>
      <c r="AOW366" s="14"/>
      <c r="AOX366" s="14"/>
      <c r="AOY366" s="14"/>
      <c r="AOZ366" s="14"/>
      <c r="APA366" s="14"/>
      <c r="APB366" s="14"/>
      <c r="APC366" s="14"/>
      <c r="APD366" s="14"/>
      <c r="APE366" s="14"/>
      <c r="APF366" s="14"/>
      <c r="APG366" s="14"/>
      <c r="APH366" s="14"/>
      <c r="API366" s="14"/>
      <c r="APJ366" s="14"/>
      <c r="APK366" s="14"/>
      <c r="APL366" s="14"/>
      <c r="APM366" s="14"/>
      <c r="APN366" s="14"/>
      <c r="APO366" s="14"/>
      <c r="APP366" s="14"/>
      <c r="APQ366" s="14"/>
      <c r="APR366" s="14"/>
      <c r="APS366" s="14"/>
      <c r="APT366" s="14"/>
      <c r="APU366" s="14"/>
      <c r="APV366" s="14"/>
      <c r="APW366" s="14"/>
      <c r="APX366" s="14"/>
      <c r="APY366" s="14"/>
      <c r="APZ366" s="14"/>
      <c r="AQA366" s="14"/>
      <c r="AQB366" s="14"/>
      <c r="AQC366" s="14"/>
      <c r="AQD366" s="14"/>
      <c r="AQE366" s="14"/>
      <c r="AQF366" s="14"/>
      <c r="AQG366" s="14"/>
      <c r="AQH366" s="14"/>
      <c r="AQI366" s="14"/>
      <c r="AQJ366" s="14"/>
      <c r="AQK366" s="14"/>
      <c r="AQL366" s="14"/>
      <c r="AQM366" s="14"/>
      <c r="AQN366" s="14"/>
      <c r="AQO366" s="14"/>
      <c r="AQP366" s="14"/>
      <c r="AQQ366" s="14"/>
      <c r="AQR366" s="14"/>
      <c r="AQS366" s="14"/>
      <c r="AQT366" s="14"/>
      <c r="AQU366" s="14"/>
      <c r="AQV366" s="14"/>
      <c r="AQW366" s="14"/>
      <c r="AQX366" s="14"/>
      <c r="AQY366" s="14"/>
      <c r="AQZ366" s="14"/>
      <c r="ARA366" s="14"/>
      <c r="ARB366" s="14"/>
      <c r="ARC366" s="14"/>
      <c r="ARD366" s="14"/>
      <c r="ARE366" s="14"/>
      <c r="ARF366" s="14"/>
      <c r="ARG366" s="14"/>
      <c r="ARH366" s="14"/>
      <c r="ARI366" s="14"/>
      <c r="ARJ366" s="14"/>
      <c r="ARK366" s="14"/>
      <c r="ARL366" s="14"/>
      <c r="ARM366" s="14"/>
      <c r="ARN366" s="14"/>
      <c r="ARO366" s="14"/>
      <c r="ARP366" s="14"/>
      <c r="ARQ366" s="14"/>
      <c r="ARR366" s="14"/>
      <c r="ARS366" s="14"/>
      <c r="ART366" s="14"/>
      <c r="ARU366" s="14"/>
      <c r="ARV366" s="14"/>
      <c r="ARW366" s="14"/>
      <c r="ARX366" s="14"/>
      <c r="ARY366" s="14"/>
      <c r="ARZ366" s="14"/>
      <c r="ASA366" s="14"/>
      <c r="ASB366" s="14"/>
      <c r="ASC366" s="14"/>
      <c r="ASD366" s="14"/>
      <c r="ASE366" s="14"/>
      <c r="ASF366" s="14"/>
      <c r="ASG366" s="14"/>
      <c r="ASH366" s="14"/>
      <c r="ASI366" s="14"/>
      <c r="ASJ366" s="14"/>
      <c r="ASK366" s="14"/>
      <c r="ASL366" s="14"/>
      <c r="ASM366" s="14"/>
      <c r="ASN366" s="14"/>
      <c r="ASO366" s="14"/>
      <c r="ASP366" s="14"/>
      <c r="ASQ366" s="14"/>
      <c r="ASR366" s="14"/>
      <c r="ASS366" s="14"/>
      <c r="AST366" s="14"/>
      <c r="ASU366" s="14"/>
      <c r="ASV366" s="14"/>
      <c r="ASW366" s="14"/>
      <c r="ASX366" s="14"/>
      <c r="ASY366" s="14"/>
      <c r="ASZ366" s="14"/>
      <c r="ATA366" s="14"/>
      <c r="ATB366" s="14"/>
      <c r="ATC366" s="14"/>
      <c r="ATD366" s="14"/>
    </row>
    <row r="367" spans="63:1200">
      <c r="BK367" s="14" t="str">
        <f t="shared" si="2119"/>
        <v/>
      </c>
      <c r="ABO367" s="14"/>
      <c r="ABP367" s="14"/>
      <c r="ABQ367" s="14"/>
      <c r="ABR367" s="14"/>
      <c r="ABS367" s="14"/>
      <c r="ABT367" s="14"/>
      <c r="ABU367" s="14"/>
      <c r="ABV367" s="14"/>
      <c r="ABW367" s="14"/>
      <c r="ABX367" s="14"/>
      <c r="ABY367" s="14"/>
      <c r="ABZ367" s="14"/>
      <c r="ACA367" s="14"/>
      <c r="ACB367" s="14"/>
      <c r="ACC367" s="14"/>
      <c r="ACD367" s="14"/>
      <c r="ACE367" s="14"/>
      <c r="ACF367" s="14"/>
      <c r="ACG367" s="14"/>
      <c r="ACH367" s="14"/>
      <c r="ACI367" s="14"/>
      <c r="ACJ367" s="14"/>
      <c r="ACK367" s="14"/>
      <c r="ACL367" s="14"/>
      <c r="ACM367" s="14"/>
      <c r="ACN367" s="14"/>
      <c r="ACO367" s="14"/>
      <c r="ACP367" s="14"/>
      <c r="ACQ367" s="14"/>
      <c r="ACR367" s="14"/>
      <c r="ACS367" s="14"/>
      <c r="ACT367" s="14"/>
      <c r="ACU367" s="14"/>
      <c r="ACV367" s="14"/>
      <c r="ACW367" s="14"/>
      <c r="ACX367" s="14"/>
      <c r="ACY367" s="14"/>
      <c r="ACZ367" s="14"/>
      <c r="ADA367" s="14"/>
      <c r="ADB367" s="14"/>
      <c r="ADC367" s="14"/>
      <c r="ADD367" s="14"/>
      <c r="ADE367" s="14"/>
      <c r="ADF367" s="14"/>
      <c r="ADG367" s="14"/>
      <c r="ADH367" s="14"/>
      <c r="ADI367" s="14"/>
      <c r="ADJ367" s="14"/>
      <c r="ADK367" s="14"/>
      <c r="ADL367" s="14"/>
      <c r="ADM367" s="14"/>
      <c r="ADN367" s="14"/>
      <c r="ADO367" s="14"/>
      <c r="ADP367" s="14"/>
      <c r="ADQ367" s="14"/>
      <c r="ADR367" s="14"/>
      <c r="ADS367" s="14"/>
      <c r="ADT367" s="14"/>
      <c r="ADU367" s="14"/>
      <c r="ADV367" s="14"/>
      <c r="ADW367" s="14"/>
      <c r="ADX367" s="14"/>
      <c r="ADY367" s="14"/>
      <c r="ADZ367" s="14"/>
      <c r="AEA367" s="14"/>
      <c r="AEB367" s="14"/>
      <c r="AEC367" s="14"/>
      <c r="AED367" s="14"/>
      <c r="AEE367" s="14"/>
      <c r="AEF367" s="14"/>
      <c r="AEG367" s="14"/>
      <c r="AEH367" s="14"/>
      <c r="AEI367" s="14"/>
      <c r="AEJ367" s="14"/>
      <c r="AEK367" s="14"/>
      <c r="AEL367" s="14"/>
      <c r="AEM367" s="14"/>
      <c r="AEN367" s="14"/>
      <c r="AEO367" s="14"/>
      <c r="AEP367" s="14"/>
      <c r="AEQ367" s="14"/>
      <c r="AER367" s="14"/>
      <c r="AES367" s="14"/>
      <c r="AET367" s="14"/>
      <c r="AEU367" s="14"/>
      <c r="AEV367" s="14"/>
      <c r="AEW367" s="14"/>
      <c r="AEX367" s="14"/>
      <c r="AEY367" s="14"/>
      <c r="AEZ367" s="14"/>
      <c r="AFA367" s="14"/>
      <c r="AFB367" s="14"/>
      <c r="AFC367" s="14"/>
      <c r="AFD367" s="14"/>
      <c r="AFE367" s="14"/>
      <c r="AFF367" s="14"/>
      <c r="AFG367" s="14"/>
      <c r="AFH367" s="14"/>
      <c r="AFI367" s="14"/>
      <c r="AFJ367" s="14"/>
      <c r="AFK367" s="14"/>
      <c r="AFL367" s="14"/>
      <c r="AFM367" s="14"/>
      <c r="AFN367" s="14"/>
      <c r="AFO367" s="14"/>
      <c r="AFP367" s="14"/>
      <c r="AFQ367" s="14"/>
      <c r="AFR367" s="14"/>
      <c r="AFS367" s="14"/>
      <c r="AFT367" s="14"/>
      <c r="AFU367" s="14"/>
      <c r="AFV367" s="14"/>
      <c r="AFW367" s="14"/>
      <c r="AFX367" s="14"/>
      <c r="AFY367" s="14"/>
      <c r="AFZ367" s="14"/>
      <c r="AGA367" s="14"/>
      <c r="AGB367" s="14"/>
      <c r="AGC367" s="14"/>
      <c r="AGD367" s="14"/>
      <c r="AGE367" s="14"/>
      <c r="AGF367" s="14"/>
      <c r="AGG367" s="14"/>
      <c r="AGH367" s="14"/>
      <c r="AGI367" s="14"/>
      <c r="AGJ367" s="14"/>
      <c r="AGK367" s="14"/>
      <c r="AGL367" s="14"/>
      <c r="AGM367" s="14"/>
      <c r="AGN367" s="14"/>
      <c r="AGO367" s="14"/>
      <c r="AGP367" s="14"/>
      <c r="AGQ367" s="14"/>
      <c r="AGR367" s="14"/>
      <c r="AGS367" s="14"/>
      <c r="AGT367" s="14"/>
      <c r="AGU367" s="14"/>
      <c r="AGV367" s="14"/>
      <c r="AGW367" s="14"/>
      <c r="AGX367" s="14"/>
      <c r="AGY367" s="14"/>
      <c r="AGZ367" s="14"/>
      <c r="AHA367" s="14"/>
      <c r="AHB367" s="14"/>
      <c r="AHC367" s="14"/>
      <c r="AHD367" s="14"/>
      <c r="AHE367" s="14"/>
      <c r="AHF367" s="14"/>
      <c r="AHG367" s="14"/>
      <c r="AHH367" s="14"/>
      <c r="AHI367" s="14"/>
      <c r="AHJ367" s="14"/>
      <c r="AHK367" s="14"/>
      <c r="AHL367" s="14"/>
      <c r="AHM367" s="14"/>
      <c r="AHN367" s="14"/>
      <c r="AHO367" s="14"/>
      <c r="AHP367" s="14"/>
      <c r="AHQ367" s="14"/>
      <c r="AHR367" s="14"/>
      <c r="AHS367" s="14"/>
      <c r="AHT367" s="14"/>
      <c r="AHU367" s="14"/>
      <c r="AHV367" s="14"/>
      <c r="AHW367" s="14"/>
      <c r="AHX367" s="14"/>
      <c r="AHY367" s="14"/>
      <c r="AHZ367" s="14"/>
      <c r="AIA367" s="14"/>
      <c r="AIB367" s="14"/>
      <c r="AIC367" s="14"/>
      <c r="AID367" s="14"/>
      <c r="AIE367" s="14"/>
      <c r="AIF367" s="14"/>
      <c r="AIG367" s="14"/>
      <c r="AIH367" s="14"/>
      <c r="AII367" s="14"/>
      <c r="AIJ367" s="14"/>
      <c r="AIK367" s="14"/>
      <c r="AIL367" s="14"/>
      <c r="AIM367" s="14"/>
      <c r="AIN367" s="14"/>
      <c r="AIO367" s="14"/>
      <c r="AIP367" s="14"/>
      <c r="AIQ367" s="14"/>
      <c r="AIR367" s="14"/>
      <c r="AIS367" s="14"/>
      <c r="AIT367" s="14"/>
      <c r="AIU367" s="14"/>
      <c r="AIV367" s="14"/>
      <c r="AIW367" s="14"/>
      <c r="AIX367" s="14"/>
      <c r="AIY367" s="14"/>
      <c r="AIZ367" s="14"/>
      <c r="AJA367" s="14"/>
      <c r="AJB367" s="14"/>
      <c r="AJC367" s="14"/>
      <c r="AJD367" s="14"/>
      <c r="AJE367" s="14"/>
      <c r="AJF367" s="14"/>
      <c r="AJG367" s="14"/>
      <c r="AJH367" s="14"/>
      <c r="AJI367" s="14"/>
      <c r="AJJ367" s="14"/>
      <c r="AJK367" s="14"/>
      <c r="AJL367" s="14"/>
      <c r="AJM367" s="14"/>
      <c r="AJN367" s="14"/>
      <c r="AJO367" s="14"/>
      <c r="AJP367" s="14"/>
      <c r="AJQ367" s="14"/>
      <c r="AJR367" s="14"/>
      <c r="AJS367" s="14"/>
      <c r="AJT367" s="14"/>
      <c r="AJU367" s="14"/>
      <c r="AJV367" s="14"/>
      <c r="AJW367" s="14"/>
      <c r="AJX367" s="14"/>
      <c r="AJY367" s="14"/>
      <c r="AJZ367" s="14"/>
      <c r="AKA367" s="14"/>
      <c r="AKB367" s="14"/>
      <c r="AKC367" s="14"/>
      <c r="AKD367" s="14"/>
      <c r="AKE367" s="14"/>
      <c r="AKF367" s="14"/>
      <c r="AKG367" s="14"/>
      <c r="AKH367" s="14"/>
      <c r="AKI367" s="14"/>
      <c r="AKJ367" s="14"/>
      <c r="AKK367" s="14"/>
      <c r="AKL367" s="14"/>
      <c r="AKM367" s="14"/>
      <c r="AKN367" s="14"/>
      <c r="AKO367" s="14"/>
      <c r="AKP367" s="14"/>
      <c r="AKQ367" s="14"/>
      <c r="AKR367" s="14"/>
      <c r="AKS367" s="14"/>
      <c r="AKT367" s="14"/>
      <c r="AKU367" s="14"/>
      <c r="AKV367" s="14"/>
      <c r="AKW367" s="14"/>
      <c r="AKX367" s="14"/>
      <c r="AKY367" s="14"/>
      <c r="AKZ367" s="14"/>
      <c r="ALA367" s="14"/>
      <c r="ALB367" s="14"/>
      <c r="ALC367" s="14"/>
      <c r="ALD367" s="14"/>
      <c r="ALE367" s="14"/>
      <c r="ALF367" s="14"/>
      <c r="ALG367" s="14"/>
      <c r="ALH367" s="14"/>
      <c r="ALI367" s="14"/>
      <c r="ALJ367" s="14"/>
      <c r="ALK367" s="14"/>
      <c r="ALL367" s="14"/>
      <c r="ALM367" s="14"/>
      <c r="ALN367" s="14"/>
      <c r="ALO367" s="14"/>
      <c r="ALP367" s="14"/>
      <c r="ALQ367" s="14"/>
      <c r="ALR367" s="14"/>
      <c r="ALS367" s="14"/>
      <c r="ALT367" s="14"/>
      <c r="ALU367" s="14"/>
      <c r="ALV367" s="14"/>
      <c r="ALW367" s="14"/>
      <c r="ALX367" s="14"/>
      <c r="ALY367" s="14"/>
      <c r="ALZ367" s="14"/>
      <c r="AMA367" s="14"/>
      <c r="AMB367" s="14"/>
      <c r="AMC367" s="14"/>
      <c r="AMD367" s="14"/>
      <c r="AME367" s="14"/>
      <c r="AMF367" s="14"/>
      <c r="AMG367" s="14"/>
      <c r="AMH367" s="14"/>
      <c r="AMI367" s="14"/>
      <c r="AMJ367" s="14"/>
      <c r="AMK367" s="14"/>
      <c r="AML367" s="14"/>
      <c r="AMM367" s="14"/>
      <c r="AMN367" s="14"/>
      <c r="AMO367" s="14"/>
      <c r="AMP367" s="14"/>
      <c r="AMQ367" s="14"/>
      <c r="AMR367" s="14"/>
      <c r="AMS367" s="14"/>
      <c r="AMT367" s="14"/>
      <c r="AMU367" s="14"/>
      <c r="AMV367" s="14"/>
      <c r="AMW367" s="14"/>
      <c r="AMX367" s="14"/>
      <c r="AMY367" s="14"/>
      <c r="AMZ367" s="14"/>
      <c r="ANA367" s="14"/>
      <c r="ANB367" s="14"/>
      <c r="ANC367" s="14"/>
      <c r="AND367" s="14"/>
      <c r="ANE367" s="14"/>
      <c r="ANF367" s="14"/>
      <c r="ANG367" s="14"/>
      <c r="ANH367" s="14"/>
      <c r="ANI367" s="14"/>
      <c r="ANJ367" s="14"/>
      <c r="ANK367" s="14"/>
      <c r="ANL367" s="14"/>
      <c r="ANM367" s="14"/>
      <c r="ANN367" s="14"/>
      <c r="ANO367" s="14"/>
      <c r="ANP367" s="14"/>
      <c r="ANQ367" s="14"/>
      <c r="ANR367" s="14"/>
      <c r="ANS367" s="14"/>
      <c r="ANT367" s="14"/>
      <c r="ANU367" s="14"/>
      <c r="ANV367" s="14"/>
      <c r="ANW367" s="14"/>
      <c r="ANX367" s="14"/>
      <c r="ANY367" s="14"/>
      <c r="ANZ367" s="14"/>
      <c r="AOA367" s="14"/>
      <c r="AOB367" s="14"/>
      <c r="AOC367" s="14"/>
      <c r="AOD367" s="14"/>
      <c r="AOE367" s="14"/>
      <c r="AOF367" s="14"/>
      <c r="AOG367" s="14"/>
      <c r="AOH367" s="14"/>
      <c r="AOI367" s="14"/>
      <c r="AOJ367" s="14"/>
      <c r="AOK367" s="14"/>
      <c r="AOL367" s="14"/>
      <c r="AOM367" s="14"/>
      <c r="AON367" s="14"/>
      <c r="AOO367" s="14"/>
      <c r="AOP367" s="14"/>
      <c r="AOQ367" s="14"/>
      <c r="AOR367" s="14"/>
      <c r="AOS367" s="14"/>
      <c r="AOT367" s="14"/>
      <c r="AOU367" s="14"/>
      <c r="AOV367" s="14"/>
      <c r="AOW367" s="14"/>
      <c r="AOX367" s="14"/>
      <c r="AOY367" s="14"/>
      <c r="AOZ367" s="14"/>
      <c r="APA367" s="14"/>
      <c r="APB367" s="14"/>
      <c r="APC367" s="14"/>
      <c r="APD367" s="14"/>
      <c r="APE367" s="14"/>
      <c r="APF367" s="14"/>
      <c r="APG367" s="14"/>
      <c r="APH367" s="14"/>
      <c r="API367" s="14"/>
      <c r="APJ367" s="14"/>
      <c r="APK367" s="14"/>
      <c r="APL367" s="14"/>
      <c r="APM367" s="14"/>
      <c r="APN367" s="14"/>
      <c r="APO367" s="14"/>
      <c r="APP367" s="14"/>
      <c r="APQ367" s="14"/>
      <c r="APR367" s="14"/>
      <c r="APS367" s="14"/>
      <c r="APT367" s="14"/>
      <c r="APU367" s="14"/>
      <c r="APV367" s="14"/>
      <c r="APW367" s="14"/>
      <c r="APX367" s="14"/>
      <c r="APY367" s="14"/>
      <c r="APZ367" s="14"/>
      <c r="AQA367" s="14"/>
      <c r="AQB367" s="14"/>
      <c r="AQC367" s="14"/>
      <c r="AQD367" s="14"/>
      <c r="AQE367" s="14"/>
      <c r="AQF367" s="14"/>
      <c r="AQG367" s="14"/>
      <c r="AQH367" s="14"/>
      <c r="AQI367" s="14"/>
      <c r="AQJ367" s="14"/>
      <c r="AQK367" s="14"/>
      <c r="AQL367" s="14"/>
      <c r="AQM367" s="14"/>
      <c r="AQN367" s="14"/>
      <c r="AQO367" s="14"/>
      <c r="AQP367" s="14"/>
      <c r="AQQ367" s="14"/>
      <c r="AQR367" s="14"/>
      <c r="AQS367" s="14"/>
      <c r="AQT367" s="14"/>
      <c r="AQU367" s="14"/>
      <c r="AQV367" s="14"/>
      <c r="AQW367" s="14"/>
      <c r="AQX367" s="14"/>
      <c r="AQY367" s="14"/>
      <c r="AQZ367" s="14"/>
      <c r="ARA367" s="14"/>
      <c r="ARB367" s="14"/>
      <c r="ARC367" s="14"/>
      <c r="ARD367" s="14"/>
      <c r="ARE367" s="14"/>
      <c r="ARF367" s="14"/>
      <c r="ARG367" s="14"/>
      <c r="ARH367" s="14"/>
      <c r="ARI367" s="14"/>
      <c r="ARJ367" s="14"/>
      <c r="ARK367" s="14"/>
      <c r="ARL367" s="14"/>
      <c r="ARM367" s="14"/>
      <c r="ARN367" s="14"/>
      <c r="ARO367" s="14"/>
      <c r="ARP367" s="14"/>
      <c r="ARQ367" s="14"/>
      <c r="ARR367" s="14"/>
      <c r="ARS367" s="14"/>
      <c r="ART367" s="14"/>
      <c r="ARU367" s="14"/>
      <c r="ARV367" s="14"/>
      <c r="ARW367" s="14"/>
      <c r="ARX367" s="14"/>
      <c r="ARY367" s="14"/>
      <c r="ARZ367" s="14"/>
      <c r="ASA367" s="14"/>
      <c r="ASB367" s="14"/>
      <c r="ASC367" s="14"/>
      <c r="ASD367" s="14"/>
      <c r="ASE367" s="14"/>
      <c r="ASF367" s="14"/>
      <c r="ASG367" s="14"/>
      <c r="ASH367" s="14"/>
      <c r="ASI367" s="14"/>
      <c r="ASJ367" s="14"/>
      <c r="ASK367" s="14"/>
      <c r="ASL367" s="14"/>
      <c r="ASM367" s="14"/>
      <c r="ASN367" s="14"/>
      <c r="ASO367" s="14"/>
      <c r="ASP367" s="14"/>
      <c r="ASQ367" s="14"/>
      <c r="ASR367" s="14"/>
      <c r="ASS367" s="14"/>
      <c r="AST367" s="14"/>
      <c r="ASU367" s="14"/>
      <c r="ASV367" s="14"/>
      <c r="ASW367" s="14"/>
      <c r="ASX367" s="14"/>
      <c r="ASY367" s="14"/>
      <c r="ASZ367" s="14"/>
      <c r="ATA367" s="14"/>
      <c r="ATB367" s="14"/>
      <c r="ATC367" s="14"/>
      <c r="ATD367" s="14"/>
    </row>
    <row r="368" spans="63:1200">
      <c r="BK368" s="14" t="str">
        <f t="shared" si="2119"/>
        <v/>
      </c>
      <c r="ABO368" s="14"/>
      <c r="ABP368" s="14"/>
      <c r="ABQ368" s="14"/>
      <c r="ABR368" s="14"/>
      <c r="ABS368" s="14"/>
      <c r="ABT368" s="14"/>
      <c r="ABU368" s="14"/>
      <c r="ABV368" s="14"/>
      <c r="ABW368" s="14"/>
      <c r="ABX368" s="14"/>
      <c r="ABY368" s="14"/>
      <c r="ABZ368" s="14"/>
      <c r="ACA368" s="14"/>
      <c r="ACB368" s="14"/>
      <c r="ACC368" s="14"/>
      <c r="ACD368" s="14"/>
      <c r="ACE368" s="14"/>
      <c r="ACF368" s="14"/>
      <c r="ACG368" s="14"/>
      <c r="ACH368" s="14"/>
      <c r="ACI368" s="14"/>
      <c r="ACJ368" s="14"/>
      <c r="ACK368" s="14"/>
      <c r="ACL368" s="14"/>
      <c r="ACM368" s="14"/>
      <c r="ACN368" s="14"/>
      <c r="ACO368" s="14"/>
      <c r="ACP368" s="14"/>
      <c r="ACQ368" s="14"/>
      <c r="ACR368" s="14"/>
      <c r="ACS368" s="14"/>
      <c r="ACT368" s="14"/>
      <c r="ACU368" s="14"/>
      <c r="ACV368" s="14"/>
      <c r="ACW368" s="14"/>
      <c r="ACX368" s="14"/>
      <c r="ACY368" s="14"/>
      <c r="ACZ368" s="14"/>
      <c r="ADA368" s="14"/>
      <c r="ADB368" s="14"/>
      <c r="ADC368" s="14"/>
      <c r="ADD368" s="14"/>
      <c r="ADE368" s="14"/>
      <c r="ADF368" s="14"/>
      <c r="ADG368" s="14"/>
      <c r="ADH368" s="14"/>
      <c r="ADI368" s="14"/>
      <c r="ADJ368" s="14"/>
      <c r="ADK368" s="14"/>
      <c r="ADL368" s="14"/>
      <c r="ADM368" s="14"/>
      <c r="ADN368" s="14"/>
      <c r="ADO368" s="14"/>
      <c r="ADP368" s="14"/>
      <c r="ADQ368" s="14"/>
      <c r="ADR368" s="14"/>
      <c r="ADS368" s="14"/>
      <c r="ADT368" s="14"/>
      <c r="ADU368" s="14"/>
      <c r="ADV368" s="14"/>
      <c r="ADW368" s="14"/>
      <c r="ADX368" s="14"/>
      <c r="ADY368" s="14"/>
      <c r="ADZ368" s="14"/>
      <c r="AEA368" s="14"/>
      <c r="AEB368" s="14"/>
      <c r="AEC368" s="14"/>
      <c r="AED368" s="14"/>
      <c r="AEE368" s="14"/>
      <c r="AEF368" s="14"/>
      <c r="AEG368" s="14"/>
      <c r="AEH368" s="14"/>
      <c r="AEI368" s="14"/>
      <c r="AEJ368" s="14"/>
      <c r="AEK368" s="14"/>
      <c r="AEL368" s="14"/>
      <c r="AEM368" s="14"/>
      <c r="AEN368" s="14"/>
      <c r="AEO368" s="14"/>
      <c r="AEP368" s="14"/>
      <c r="AEQ368" s="14"/>
      <c r="AER368" s="14"/>
      <c r="AES368" s="14"/>
      <c r="AET368" s="14"/>
      <c r="AEU368" s="14"/>
      <c r="AEV368" s="14"/>
      <c r="AEW368" s="14"/>
      <c r="AEX368" s="14"/>
      <c r="AEY368" s="14"/>
      <c r="AEZ368" s="14"/>
      <c r="AFA368" s="14"/>
      <c r="AFB368" s="14"/>
      <c r="AFC368" s="14"/>
      <c r="AFD368" s="14"/>
      <c r="AFE368" s="14"/>
      <c r="AFF368" s="14"/>
      <c r="AFG368" s="14"/>
      <c r="AFH368" s="14"/>
      <c r="AFI368" s="14"/>
      <c r="AFJ368" s="14"/>
      <c r="AFK368" s="14"/>
      <c r="AFL368" s="14"/>
      <c r="AFM368" s="14"/>
      <c r="AFN368" s="14"/>
      <c r="AFO368" s="14"/>
      <c r="AFP368" s="14"/>
      <c r="AFQ368" s="14"/>
      <c r="AFR368" s="14"/>
      <c r="AFS368" s="14"/>
      <c r="AFT368" s="14"/>
      <c r="AFU368" s="14"/>
      <c r="AFV368" s="14"/>
      <c r="AFW368" s="14"/>
      <c r="AFX368" s="14"/>
      <c r="AFY368" s="14"/>
      <c r="AFZ368" s="14"/>
      <c r="AGA368" s="14"/>
      <c r="AGB368" s="14"/>
      <c r="AGC368" s="14"/>
      <c r="AGD368" s="14"/>
      <c r="AGE368" s="14"/>
      <c r="AGF368" s="14"/>
      <c r="AGG368" s="14"/>
      <c r="AGH368" s="14"/>
      <c r="AGI368" s="14"/>
      <c r="AGJ368" s="14"/>
      <c r="AGK368" s="14"/>
      <c r="AGL368" s="14"/>
      <c r="AGM368" s="14"/>
      <c r="AGN368" s="14"/>
      <c r="AGO368" s="14"/>
      <c r="AGP368" s="14"/>
      <c r="AGQ368" s="14"/>
      <c r="AGR368" s="14"/>
      <c r="AGS368" s="14"/>
      <c r="AGT368" s="14"/>
      <c r="AGU368" s="14"/>
      <c r="AGV368" s="14"/>
      <c r="AGW368" s="14"/>
      <c r="AGX368" s="14"/>
      <c r="AGY368" s="14"/>
      <c r="AGZ368" s="14"/>
      <c r="AHA368" s="14"/>
      <c r="AHB368" s="14"/>
      <c r="AHC368" s="14"/>
      <c r="AHD368" s="14"/>
      <c r="AHE368" s="14"/>
      <c r="AHF368" s="14"/>
      <c r="AHG368" s="14"/>
      <c r="AHH368" s="14"/>
      <c r="AHI368" s="14"/>
      <c r="AHJ368" s="14"/>
      <c r="AHK368" s="14"/>
      <c r="AHL368" s="14"/>
      <c r="AHM368" s="14"/>
      <c r="AHN368" s="14"/>
      <c r="AHO368" s="14"/>
      <c r="AHP368" s="14"/>
      <c r="AHQ368" s="14"/>
      <c r="AHR368" s="14"/>
      <c r="AHS368" s="14"/>
      <c r="AHT368" s="14"/>
      <c r="AHU368" s="14"/>
      <c r="AHV368" s="14"/>
      <c r="AHW368" s="14"/>
      <c r="AHX368" s="14"/>
      <c r="AHY368" s="14"/>
      <c r="AHZ368" s="14"/>
      <c r="AIA368" s="14"/>
      <c r="AIB368" s="14"/>
      <c r="AIC368" s="14"/>
      <c r="AID368" s="14"/>
      <c r="AIE368" s="14"/>
      <c r="AIF368" s="14"/>
      <c r="AIG368" s="14"/>
      <c r="AIH368" s="14"/>
      <c r="AII368" s="14"/>
      <c r="AIJ368" s="14"/>
      <c r="AIK368" s="14"/>
      <c r="AIL368" s="14"/>
      <c r="AIM368" s="14"/>
      <c r="AIN368" s="14"/>
      <c r="AIO368" s="14"/>
      <c r="AIP368" s="14"/>
      <c r="AIQ368" s="14"/>
      <c r="AIR368" s="14"/>
      <c r="AIS368" s="14"/>
      <c r="AIT368" s="14"/>
      <c r="AIU368" s="14"/>
      <c r="AIV368" s="14"/>
      <c r="AIW368" s="14"/>
      <c r="AIX368" s="14"/>
      <c r="AIY368" s="14"/>
      <c r="AIZ368" s="14"/>
      <c r="AJA368" s="14"/>
      <c r="AJB368" s="14"/>
      <c r="AJC368" s="14"/>
      <c r="AJD368" s="14"/>
      <c r="AJE368" s="14"/>
      <c r="AJF368" s="14"/>
      <c r="AJG368" s="14"/>
      <c r="AJH368" s="14"/>
      <c r="AJI368" s="14"/>
      <c r="AJJ368" s="14"/>
      <c r="AJK368" s="14"/>
      <c r="AJL368" s="14"/>
      <c r="AJM368" s="14"/>
      <c r="AJN368" s="14"/>
      <c r="AJO368" s="14"/>
      <c r="AJP368" s="14"/>
      <c r="AJQ368" s="14"/>
      <c r="AJR368" s="14"/>
      <c r="AJS368" s="14"/>
      <c r="AJT368" s="14"/>
      <c r="AJU368" s="14"/>
      <c r="AJV368" s="14"/>
      <c r="AJW368" s="14"/>
      <c r="AJX368" s="14"/>
      <c r="AJY368" s="14"/>
      <c r="AJZ368" s="14"/>
      <c r="AKA368" s="14"/>
      <c r="AKB368" s="14"/>
      <c r="AKC368" s="14"/>
      <c r="AKD368" s="14"/>
      <c r="AKE368" s="14"/>
      <c r="AKF368" s="14"/>
      <c r="AKG368" s="14"/>
      <c r="AKH368" s="14"/>
      <c r="AKI368" s="14"/>
      <c r="AKJ368" s="14"/>
      <c r="AKK368" s="14"/>
      <c r="AKL368" s="14"/>
      <c r="AKM368" s="14"/>
      <c r="AKN368" s="14"/>
      <c r="AKO368" s="14"/>
      <c r="AKP368" s="14"/>
      <c r="AKQ368" s="14"/>
      <c r="AKR368" s="14"/>
      <c r="AKS368" s="14"/>
      <c r="AKT368" s="14"/>
      <c r="AKU368" s="14"/>
      <c r="AKV368" s="14"/>
      <c r="AKW368" s="14"/>
      <c r="AKX368" s="14"/>
      <c r="AKY368" s="14"/>
      <c r="AKZ368" s="14"/>
      <c r="ALA368" s="14"/>
      <c r="ALB368" s="14"/>
      <c r="ALC368" s="14"/>
      <c r="ALD368" s="14"/>
      <c r="ALE368" s="14"/>
      <c r="ALF368" s="14"/>
      <c r="ALG368" s="14"/>
      <c r="ALH368" s="14"/>
      <c r="ALI368" s="14"/>
      <c r="ALJ368" s="14"/>
      <c r="ALK368" s="14"/>
      <c r="ALL368" s="14"/>
      <c r="ALM368" s="14"/>
      <c r="ALN368" s="14"/>
      <c r="ALO368" s="14"/>
      <c r="ALP368" s="14"/>
      <c r="ALQ368" s="14"/>
      <c r="ALR368" s="14"/>
      <c r="ALS368" s="14"/>
      <c r="ALT368" s="14"/>
      <c r="ALU368" s="14"/>
      <c r="ALV368" s="14"/>
      <c r="ALW368" s="14"/>
      <c r="ALX368" s="14"/>
      <c r="ALY368" s="14"/>
      <c r="ALZ368" s="14"/>
      <c r="AMA368" s="14"/>
      <c r="AMB368" s="14"/>
      <c r="AMC368" s="14"/>
      <c r="AMD368" s="14"/>
      <c r="AME368" s="14"/>
      <c r="AMF368" s="14"/>
      <c r="AMG368" s="14"/>
      <c r="AMH368" s="14"/>
      <c r="AMI368" s="14"/>
      <c r="AMJ368" s="14"/>
      <c r="AMK368" s="14"/>
      <c r="AML368" s="14"/>
      <c r="AMM368" s="14"/>
      <c r="AMN368" s="14"/>
      <c r="AMO368" s="14"/>
      <c r="AMP368" s="14"/>
      <c r="AMQ368" s="14"/>
      <c r="AMR368" s="14"/>
      <c r="AMS368" s="14"/>
      <c r="AMT368" s="14"/>
      <c r="AMU368" s="14"/>
      <c r="AMV368" s="14"/>
      <c r="AMW368" s="14"/>
      <c r="AMX368" s="14"/>
      <c r="AMY368" s="14"/>
      <c r="AMZ368" s="14"/>
      <c r="ANA368" s="14"/>
      <c r="ANB368" s="14"/>
      <c r="ANC368" s="14"/>
      <c r="AND368" s="14"/>
      <c r="ANE368" s="14"/>
      <c r="ANF368" s="14"/>
      <c r="ANG368" s="14"/>
      <c r="ANH368" s="14"/>
      <c r="ANI368" s="14"/>
      <c r="ANJ368" s="14"/>
      <c r="ANK368" s="14"/>
      <c r="ANL368" s="14"/>
      <c r="ANM368" s="14"/>
      <c r="ANN368" s="14"/>
      <c r="ANO368" s="14"/>
      <c r="ANP368" s="14"/>
      <c r="ANQ368" s="14"/>
      <c r="ANR368" s="14"/>
      <c r="ANS368" s="14"/>
      <c r="ANT368" s="14"/>
      <c r="ANU368" s="14"/>
      <c r="ANV368" s="14"/>
      <c r="ANW368" s="14"/>
      <c r="ANX368" s="14"/>
      <c r="ANY368" s="14"/>
      <c r="ANZ368" s="14"/>
      <c r="AOA368" s="14"/>
      <c r="AOB368" s="14"/>
      <c r="AOC368" s="14"/>
      <c r="AOD368" s="14"/>
      <c r="AOE368" s="14"/>
      <c r="AOF368" s="14"/>
      <c r="AOG368" s="14"/>
      <c r="AOH368" s="14"/>
      <c r="AOI368" s="14"/>
      <c r="AOJ368" s="14"/>
      <c r="AOK368" s="14"/>
      <c r="AOL368" s="14"/>
      <c r="AOM368" s="14"/>
      <c r="AON368" s="14"/>
      <c r="AOO368" s="14"/>
      <c r="AOP368" s="14"/>
      <c r="AOQ368" s="14"/>
      <c r="AOR368" s="14"/>
      <c r="AOS368" s="14"/>
      <c r="AOT368" s="14"/>
      <c r="AOU368" s="14"/>
      <c r="AOV368" s="14"/>
      <c r="AOW368" s="14"/>
      <c r="AOX368" s="14"/>
      <c r="AOY368" s="14"/>
      <c r="AOZ368" s="14"/>
      <c r="APA368" s="14"/>
      <c r="APB368" s="14"/>
      <c r="APC368" s="14"/>
      <c r="APD368" s="14"/>
      <c r="APE368" s="14"/>
      <c r="APF368" s="14"/>
      <c r="APG368" s="14"/>
      <c r="APH368" s="14"/>
      <c r="API368" s="14"/>
      <c r="APJ368" s="14"/>
      <c r="APK368" s="14"/>
      <c r="APL368" s="14"/>
      <c r="APM368" s="14"/>
      <c r="APN368" s="14"/>
      <c r="APO368" s="14"/>
      <c r="APP368" s="14"/>
      <c r="APQ368" s="14"/>
      <c r="APR368" s="14"/>
      <c r="APS368" s="14"/>
      <c r="APT368" s="14"/>
      <c r="APU368" s="14"/>
      <c r="APV368" s="14"/>
      <c r="APW368" s="14"/>
      <c r="APX368" s="14"/>
      <c r="APY368" s="14"/>
      <c r="APZ368" s="14"/>
      <c r="AQA368" s="14"/>
      <c r="AQB368" s="14"/>
      <c r="AQC368" s="14"/>
      <c r="AQD368" s="14"/>
      <c r="AQE368" s="14"/>
      <c r="AQF368" s="14"/>
      <c r="AQG368" s="14"/>
      <c r="AQH368" s="14"/>
      <c r="AQI368" s="14"/>
      <c r="AQJ368" s="14"/>
      <c r="AQK368" s="14"/>
      <c r="AQL368" s="14"/>
      <c r="AQM368" s="14"/>
      <c r="AQN368" s="14"/>
      <c r="AQO368" s="14"/>
      <c r="AQP368" s="14"/>
      <c r="AQQ368" s="14"/>
      <c r="AQR368" s="14"/>
      <c r="AQS368" s="14"/>
      <c r="AQT368" s="14"/>
      <c r="AQU368" s="14"/>
      <c r="AQV368" s="14"/>
      <c r="AQW368" s="14"/>
      <c r="AQX368" s="14"/>
      <c r="AQY368" s="14"/>
      <c r="AQZ368" s="14"/>
      <c r="ARA368" s="14"/>
      <c r="ARB368" s="14"/>
      <c r="ARC368" s="14"/>
      <c r="ARD368" s="14"/>
      <c r="ARE368" s="14"/>
      <c r="ARF368" s="14"/>
      <c r="ARG368" s="14"/>
      <c r="ARH368" s="14"/>
      <c r="ARI368" s="14"/>
      <c r="ARJ368" s="14"/>
      <c r="ARK368" s="14"/>
      <c r="ARL368" s="14"/>
      <c r="ARM368" s="14"/>
      <c r="ARN368" s="14"/>
      <c r="ARO368" s="14"/>
      <c r="ARP368" s="14"/>
      <c r="ARQ368" s="14"/>
      <c r="ARR368" s="14"/>
      <c r="ARS368" s="14"/>
      <c r="ART368" s="14"/>
      <c r="ARU368" s="14"/>
      <c r="ARV368" s="14"/>
      <c r="ARW368" s="14"/>
      <c r="ARX368" s="14"/>
      <c r="ARY368" s="14"/>
      <c r="ARZ368" s="14"/>
      <c r="ASA368" s="14"/>
      <c r="ASB368" s="14"/>
      <c r="ASC368" s="14"/>
      <c r="ASD368" s="14"/>
      <c r="ASE368" s="14"/>
      <c r="ASF368" s="14"/>
      <c r="ASG368" s="14"/>
      <c r="ASH368" s="14"/>
      <c r="ASI368" s="14"/>
      <c r="ASJ368" s="14"/>
      <c r="ASK368" s="14"/>
      <c r="ASL368" s="14"/>
      <c r="ASM368" s="14"/>
      <c r="ASN368" s="14"/>
      <c r="ASO368" s="14"/>
      <c r="ASP368" s="14"/>
      <c r="ASQ368" s="14"/>
      <c r="ASR368" s="14"/>
      <c r="ASS368" s="14"/>
      <c r="AST368" s="14"/>
      <c r="ASU368" s="14"/>
      <c r="ASV368" s="14"/>
      <c r="ASW368" s="14"/>
      <c r="ASX368" s="14"/>
      <c r="ASY368" s="14"/>
      <c r="ASZ368" s="14"/>
      <c r="ATA368" s="14"/>
      <c r="ATB368" s="14"/>
      <c r="ATC368" s="14"/>
      <c r="ATD368" s="14"/>
    </row>
    <row r="369" spans="63:1200">
      <c r="BK369" s="14" t="str">
        <f t="shared" si="2119"/>
        <v/>
      </c>
      <c r="ABO369" s="14"/>
      <c r="ABP369" s="14"/>
      <c r="ABQ369" s="14"/>
      <c r="ABR369" s="14"/>
      <c r="ABS369" s="14"/>
      <c r="ABT369" s="14"/>
      <c r="ABU369" s="14"/>
      <c r="ABV369" s="14"/>
      <c r="ABW369" s="14"/>
      <c r="ABX369" s="14"/>
      <c r="ABY369" s="14"/>
      <c r="ABZ369" s="14"/>
      <c r="ACA369" s="14"/>
      <c r="ACB369" s="14"/>
      <c r="ACC369" s="14"/>
      <c r="ACD369" s="14"/>
      <c r="ACE369" s="14"/>
      <c r="ACF369" s="14"/>
      <c r="ACG369" s="14"/>
      <c r="ACH369" s="14"/>
      <c r="ACI369" s="14"/>
      <c r="ACJ369" s="14"/>
      <c r="ACK369" s="14"/>
      <c r="ACL369" s="14"/>
      <c r="ACM369" s="14"/>
      <c r="ACN369" s="14"/>
      <c r="ACO369" s="14"/>
      <c r="ACP369" s="14"/>
      <c r="ACQ369" s="14"/>
      <c r="ACR369" s="14"/>
      <c r="ACS369" s="14"/>
      <c r="ACT369" s="14"/>
      <c r="ACU369" s="14"/>
      <c r="ACV369" s="14"/>
      <c r="ACW369" s="14"/>
      <c r="ACX369" s="14"/>
      <c r="ACY369" s="14"/>
      <c r="ACZ369" s="14"/>
      <c r="ADA369" s="14"/>
      <c r="ADB369" s="14"/>
      <c r="ADC369" s="14"/>
      <c r="ADD369" s="14"/>
      <c r="ADE369" s="14"/>
      <c r="ADF369" s="14"/>
      <c r="ADG369" s="14"/>
      <c r="ADH369" s="14"/>
      <c r="ADI369" s="14"/>
      <c r="ADJ369" s="14"/>
      <c r="ADK369" s="14"/>
      <c r="ADL369" s="14"/>
      <c r="ADM369" s="14"/>
      <c r="ADN369" s="14"/>
      <c r="ADO369" s="14"/>
      <c r="ADP369" s="14"/>
      <c r="ADQ369" s="14"/>
      <c r="ADR369" s="14"/>
      <c r="ADS369" s="14"/>
      <c r="ADT369" s="14"/>
      <c r="ADU369" s="14"/>
      <c r="ADV369" s="14"/>
      <c r="ADW369" s="14"/>
      <c r="ADX369" s="14"/>
      <c r="ADY369" s="14"/>
      <c r="ADZ369" s="14"/>
      <c r="AEA369" s="14"/>
      <c r="AEB369" s="14"/>
      <c r="AEC369" s="14"/>
      <c r="AED369" s="14"/>
      <c r="AEE369" s="14"/>
      <c r="AEF369" s="14"/>
      <c r="AEG369" s="14"/>
      <c r="AEH369" s="14"/>
      <c r="AEI369" s="14"/>
      <c r="AEJ369" s="14"/>
      <c r="AEK369" s="14"/>
      <c r="AEL369" s="14"/>
      <c r="AEM369" s="14"/>
      <c r="AEN369" s="14"/>
      <c r="AEO369" s="14"/>
      <c r="AEP369" s="14"/>
      <c r="AEQ369" s="14"/>
      <c r="AER369" s="14"/>
      <c r="AES369" s="14"/>
      <c r="AET369" s="14"/>
      <c r="AEU369" s="14"/>
      <c r="AEV369" s="14"/>
      <c r="AEW369" s="14"/>
      <c r="AEX369" s="14"/>
      <c r="AEY369" s="14"/>
      <c r="AEZ369" s="14"/>
      <c r="AFA369" s="14"/>
      <c r="AFB369" s="14"/>
      <c r="AFC369" s="14"/>
      <c r="AFD369" s="14"/>
      <c r="AFE369" s="14"/>
      <c r="AFF369" s="14"/>
      <c r="AFG369" s="14"/>
      <c r="AFH369" s="14"/>
      <c r="AFI369" s="14"/>
      <c r="AFJ369" s="14"/>
      <c r="AFK369" s="14"/>
      <c r="AFL369" s="14"/>
      <c r="AFM369" s="14"/>
      <c r="AFN369" s="14"/>
      <c r="AFO369" s="14"/>
      <c r="AFP369" s="14"/>
      <c r="AFQ369" s="14"/>
      <c r="AFR369" s="14"/>
      <c r="AFS369" s="14"/>
      <c r="AFT369" s="14"/>
      <c r="AFU369" s="14"/>
      <c r="AFV369" s="14"/>
      <c r="AFW369" s="14"/>
      <c r="AFX369" s="14"/>
      <c r="AFY369" s="14"/>
      <c r="AFZ369" s="14"/>
      <c r="AGA369" s="14"/>
      <c r="AGB369" s="14"/>
      <c r="AGC369" s="14"/>
      <c r="AGD369" s="14"/>
      <c r="AGE369" s="14"/>
      <c r="AGF369" s="14"/>
      <c r="AGG369" s="14"/>
      <c r="AGH369" s="14"/>
      <c r="AGI369" s="14"/>
      <c r="AGJ369" s="14"/>
      <c r="AGK369" s="14"/>
      <c r="AGL369" s="14"/>
      <c r="AGM369" s="14"/>
      <c r="AGN369" s="14"/>
      <c r="AGO369" s="14"/>
      <c r="AGP369" s="14"/>
      <c r="AGQ369" s="14"/>
      <c r="AGR369" s="14"/>
      <c r="AGS369" s="14"/>
      <c r="AGT369" s="14"/>
      <c r="AGU369" s="14"/>
      <c r="AGV369" s="14"/>
      <c r="AGW369" s="14"/>
      <c r="AGX369" s="14"/>
      <c r="AGY369" s="14"/>
      <c r="AGZ369" s="14"/>
      <c r="AHA369" s="14"/>
      <c r="AHB369" s="14"/>
      <c r="AHC369" s="14"/>
      <c r="AHD369" s="14"/>
      <c r="AHE369" s="14"/>
      <c r="AHF369" s="14"/>
      <c r="AHG369" s="14"/>
      <c r="AHH369" s="14"/>
      <c r="AHI369" s="14"/>
      <c r="AHJ369" s="14"/>
      <c r="AHK369" s="14"/>
      <c r="AHL369" s="14"/>
      <c r="AHM369" s="14"/>
      <c r="AHN369" s="14"/>
      <c r="AHO369" s="14"/>
      <c r="AHP369" s="14"/>
      <c r="AHQ369" s="14"/>
      <c r="AHR369" s="14"/>
      <c r="AHS369" s="14"/>
      <c r="AHT369" s="14"/>
      <c r="AHU369" s="14"/>
      <c r="AHV369" s="14"/>
      <c r="AHW369" s="14"/>
      <c r="AHX369" s="14"/>
      <c r="AHY369" s="14"/>
      <c r="AHZ369" s="14"/>
      <c r="AIA369" s="14"/>
      <c r="AIB369" s="14"/>
      <c r="AIC369" s="14"/>
      <c r="AID369" s="14"/>
      <c r="AIE369" s="14"/>
      <c r="AIF369" s="14"/>
      <c r="AIG369" s="14"/>
      <c r="AIH369" s="14"/>
      <c r="AII369" s="14"/>
      <c r="AIJ369" s="14"/>
      <c r="AIK369" s="14"/>
      <c r="AIL369" s="14"/>
      <c r="AIM369" s="14"/>
      <c r="AIN369" s="14"/>
      <c r="AIO369" s="14"/>
      <c r="AIP369" s="14"/>
      <c r="AIQ369" s="14"/>
      <c r="AIR369" s="14"/>
      <c r="AIS369" s="14"/>
      <c r="AIT369" s="14"/>
      <c r="AIU369" s="14"/>
      <c r="AIV369" s="14"/>
      <c r="AIW369" s="14"/>
      <c r="AIX369" s="14"/>
      <c r="AIY369" s="14"/>
      <c r="AIZ369" s="14"/>
      <c r="AJA369" s="14"/>
      <c r="AJB369" s="14"/>
      <c r="AJC369" s="14"/>
      <c r="AJD369" s="14"/>
      <c r="AJE369" s="14"/>
      <c r="AJF369" s="14"/>
      <c r="AJG369" s="14"/>
      <c r="AJH369" s="14"/>
      <c r="AJI369" s="14"/>
      <c r="AJJ369" s="14"/>
      <c r="AJK369" s="14"/>
      <c r="AJL369" s="14"/>
      <c r="AJM369" s="14"/>
      <c r="AJN369" s="14"/>
      <c r="AJO369" s="14"/>
      <c r="AJP369" s="14"/>
      <c r="AJQ369" s="14"/>
      <c r="AJR369" s="14"/>
      <c r="AJS369" s="14"/>
      <c r="AJT369" s="14"/>
      <c r="AJU369" s="14"/>
      <c r="AJV369" s="14"/>
      <c r="AJW369" s="14"/>
      <c r="AJX369" s="14"/>
      <c r="AJY369" s="14"/>
      <c r="AJZ369" s="14"/>
      <c r="AKA369" s="14"/>
      <c r="AKB369" s="14"/>
      <c r="AKC369" s="14"/>
      <c r="AKD369" s="14"/>
      <c r="AKE369" s="14"/>
      <c r="AKF369" s="14"/>
      <c r="AKG369" s="14"/>
      <c r="AKH369" s="14"/>
      <c r="AKI369" s="14"/>
      <c r="AKJ369" s="14"/>
      <c r="AKK369" s="14"/>
      <c r="AKL369" s="14"/>
      <c r="AKM369" s="14"/>
      <c r="AKN369" s="14"/>
      <c r="AKO369" s="14"/>
      <c r="AKP369" s="14"/>
      <c r="AKQ369" s="14"/>
      <c r="AKR369" s="14"/>
      <c r="AKS369" s="14"/>
      <c r="AKT369" s="14"/>
      <c r="AKU369" s="14"/>
      <c r="AKV369" s="14"/>
      <c r="AKW369" s="14"/>
      <c r="AKX369" s="14"/>
      <c r="AKY369" s="14"/>
      <c r="AKZ369" s="14"/>
      <c r="ALA369" s="14"/>
      <c r="ALB369" s="14"/>
      <c r="ALC369" s="14"/>
      <c r="ALD369" s="14"/>
      <c r="ALE369" s="14"/>
      <c r="ALF369" s="14"/>
      <c r="ALG369" s="14"/>
      <c r="ALH369" s="14"/>
      <c r="ALI369" s="14"/>
      <c r="ALJ369" s="14"/>
      <c r="ALK369" s="14"/>
      <c r="ALL369" s="14"/>
      <c r="ALM369" s="14"/>
      <c r="ALN369" s="14"/>
      <c r="ALO369" s="14"/>
      <c r="ALP369" s="14"/>
      <c r="ALQ369" s="14"/>
      <c r="ALR369" s="14"/>
      <c r="ALS369" s="14"/>
      <c r="ALT369" s="14"/>
      <c r="ALU369" s="14"/>
      <c r="ALV369" s="14"/>
      <c r="ALW369" s="14"/>
      <c r="ALX369" s="14"/>
      <c r="ALY369" s="14"/>
      <c r="ALZ369" s="14"/>
      <c r="AMA369" s="14"/>
      <c r="AMB369" s="14"/>
      <c r="AMC369" s="14"/>
      <c r="AMD369" s="14"/>
      <c r="AME369" s="14"/>
      <c r="AMF369" s="14"/>
      <c r="AMG369" s="14"/>
      <c r="AMH369" s="14"/>
      <c r="AMI369" s="14"/>
      <c r="AMJ369" s="14"/>
      <c r="AMK369" s="14"/>
      <c r="AML369" s="14"/>
      <c r="AMM369" s="14"/>
      <c r="AMN369" s="14"/>
      <c r="AMO369" s="14"/>
      <c r="AMP369" s="14"/>
      <c r="AMQ369" s="14"/>
      <c r="AMR369" s="14"/>
      <c r="AMS369" s="14"/>
      <c r="AMT369" s="14"/>
      <c r="AMU369" s="14"/>
      <c r="AMV369" s="14"/>
      <c r="AMW369" s="14"/>
      <c r="AMX369" s="14"/>
      <c r="AMY369" s="14"/>
      <c r="AMZ369" s="14"/>
      <c r="ANA369" s="14"/>
      <c r="ANB369" s="14"/>
      <c r="ANC369" s="14"/>
      <c r="AND369" s="14"/>
      <c r="ANE369" s="14"/>
      <c r="ANF369" s="14"/>
      <c r="ANG369" s="14"/>
      <c r="ANH369" s="14"/>
      <c r="ANI369" s="14"/>
      <c r="ANJ369" s="14"/>
      <c r="ANK369" s="14"/>
      <c r="ANL369" s="14"/>
      <c r="ANM369" s="14"/>
      <c r="ANN369" s="14"/>
      <c r="ANO369" s="14"/>
      <c r="ANP369" s="14"/>
      <c r="ANQ369" s="14"/>
      <c r="ANR369" s="14"/>
      <c r="ANS369" s="14"/>
      <c r="ANT369" s="14"/>
      <c r="ANU369" s="14"/>
      <c r="ANV369" s="14"/>
      <c r="ANW369" s="14"/>
      <c r="ANX369" s="14"/>
      <c r="ANY369" s="14"/>
      <c r="ANZ369" s="14"/>
      <c r="AOA369" s="14"/>
      <c r="AOB369" s="14"/>
      <c r="AOC369" s="14"/>
      <c r="AOD369" s="14"/>
      <c r="AOE369" s="14"/>
      <c r="AOF369" s="14"/>
      <c r="AOG369" s="14"/>
      <c r="AOH369" s="14"/>
      <c r="AOI369" s="14"/>
      <c r="AOJ369" s="14"/>
      <c r="AOK369" s="14"/>
      <c r="AOL369" s="14"/>
      <c r="AOM369" s="14"/>
      <c r="AON369" s="14"/>
      <c r="AOO369" s="14"/>
      <c r="AOP369" s="14"/>
      <c r="AOQ369" s="14"/>
      <c r="AOR369" s="14"/>
      <c r="AOS369" s="14"/>
      <c r="AOT369" s="14"/>
      <c r="AOU369" s="14"/>
      <c r="AOV369" s="14"/>
      <c r="AOW369" s="14"/>
      <c r="AOX369" s="14"/>
      <c r="AOY369" s="14"/>
      <c r="AOZ369" s="14"/>
      <c r="APA369" s="14"/>
      <c r="APB369" s="14"/>
      <c r="APC369" s="14"/>
      <c r="APD369" s="14"/>
      <c r="APE369" s="14"/>
      <c r="APF369" s="14"/>
      <c r="APG369" s="14"/>
      <c r="APH369" s="14"/>
      <c r="API369" s="14"/>
      <c r="APJ369" s="14"/>
      <c r="APK369" s="14"/>
      <c r="APL369" s="14"/>
      <c r="APM369" s="14"/>
      <c r="APN369" s="14"/>
      <c r="APO369" s="14"/>
      <c r="APP369" s="14"/>
      <c r="APQ369" s="14"/>
      <c r="APR369" s="14"/>
      <c r="APS369" s="14"/>
      <c r="APT369" s="14"/>
      <c r="APU369" s="14"/>
      <c r="APV369" s="14"/>
      <c r="APW369" s="14"/>
      <c r="APX369" s="14"/>
      <c r="APY369" s="14"/>
      <c r="APZ369" s="14"/>
      <c r="AQA369" s="14"/>
      <c r="AQB369" s="14"/>
      <c r="AQC369" s="14"/>
      <c r="AQD369" s="14"/>
      <c r="AQE369" s="14"/>
      <c r="AQF369" s="14"/>
      <c r="AQG369" s="14"/>
      <c r="AQH369" s="14"/>
      <c r="AQI369" s="14"/>
      <c r="AQJ369" s="14"/>
      <c r="AQK369" s="14"/>
      <c r="AQL369" s="14"/>
      <c r="AQM369" s="14"/>
      <c r="AQN369" s="14"/>
      <c r="AQO369" s="14"/>
      <c r="AQP369" s="14"/>
      <c r="AQQ369" s="14"/>
      <c r="AQR369" s="14"/>
      <c r="AQS369" s="14"/>
      <c r="AQT369" s="14"/>
      <c r="AQU369" s="14"/>
      <c r="AQV369" s="14"/>
      <c r="AQW369" s="14"/>
      <c r="AQX369" s="14"/>
      <c r="AQY369" s="14"/>
      <c r="AQZ369" s="14"/>
      <c r="ARA369" s="14"/>
      <c r="ARB369" s="14"/>
      <c r="ARC369" s="14"/>
      <c r="ARD369" s="14"/>
      <c r="ARE369" s="14"/>
      <c r="ARF369" s="14"/>
      <c r="ARG369" s="14"/>
      <c r="ARH369" s="14"/>
      <c r="ARI369" s="14"/>
      <c r="ARJ369" s="14"/>
      <c r="ARK369" s="14"/>
      <c r="ARL369" s="14"/>
      <c r="ARM369" s="14"/>
      <c r="ARN369" s="14"/>
      <c r="ARO369" s="14"/>
      <c r="ARP369" s="14"/>
      <c r="ARQ369" s="14"/>
      <c r="ARR369" s="14"/>
      <c r="ARS369" s="14"/>
      <c r="ART369" s="14"/>
      <c r="ARU369" s="14"/>
      <c r="ARV369" s="14"/>
      <c r="ARW369" s="14"/>
      <c r="ARX369" s="14"/>
      <c r="ARY369" s="14"/>
      <c r="ARZ369" s="14"/>
      <c r="ASA369" s="14"/>
      <c r="ASB369" s="14"/>
      <c r="ASC369" s="14"/>
      <c r="ASD369" s="14"/>
      <c r="ASE369" s="14"/>
      <c r="ASF369" s="14"/>
      <c r="ASG369" s="14"/>
      <c r="ASH369" s="14"/>
      <c r="ASI369" s="14"/>
      <c r="ASJ369" s="14"/>
      <c r="ASK369" s="14"/>
      <c r="ASL369" s="14"/>
      <c r="ASM369" s="14"/>
      <c r="ASN369" s="14"/>
      <c r="ASO369" s="14"/>
      <c r="ASP369" s="14"/>
      <c r="ASQ369" s="14"/>
      <c r="ASR369" s="14"/>
      <c r="ASS369" s="14"/>
      <c r="AST369" s="14"/>
      <c r="ASU369" s="14"/>
      <c r="ASV369" s="14"/>
      <c r="ASW369" s="14"/>
      <c r="ASX369" s="14"/>
      <c r="ASY369" s="14"/>
      <c r="ASZ369" s="14"/>
      <c r="ATA369" s="14"/>
      <c r="ATB369" s="14"/>
      <c r="ATC369" s="14"/>
      <c r="ATD369" s="14"/>
    </row>
    <row r="370" spans="63:1200">
      <c r="BK370" s="14" t="str">
        <f t="shared" si="2119"/>
        <v/>
      </c>
      <c r="ABO370" s="14"/>
      <c r="ABP370" s="14"/>
      <c r="ABQ370" s="14"/>
      <c r="ABR370" s="14"/>
      <c r="ABS370" s="14"/>
      <c r="ABT370" s="14"/>
      <c r="ABU370" s="14"/>
      <c r="ABV370" s="14"/>
      <c r="ABW370" s="14"/>
      <c r="ABX370" s="14"/>
      <c r="ABY370" s="14"/>
      <c r="ABZ370" s="14"/>
      <c r="ACA370" s="14"/>
      <c r="ACB370" s="14"/>
      <c r="ACC370" s="14"/>
      <c r="ACD370" s="14"/>
      <c r="ACE370" s="14"/>
      <c r="ACF370" s="14"/>
      <c r="ACG370" s="14"/>
      <c r="ACH370" s="14"/>
      <c r="ACI370" s="14"/>
      <c r="ACJ370" s="14"/>
      <c r="ACK370" s="14"/>
      <c r="ACL370" s="14"/>
      <c r="ACM370" s="14"/>
      <c r="ACN370" s="14"/>
      <c r="ACO370" s="14"/>
      <c r="ACP370" s="14"/>
      <c r="ACQ370" s="14"/>
      <c r="ACR370" s="14"/>
      <c r="ACS370" s="14"/>
      <c r="ACT370" s="14"/>
      <c r="ACU370" s="14"/>
      <c r="ACV370" s="14"/>
      <c r="ACW370" s="14"/>
      <c r="ACX370" s="14"/>
      <c r="ACY370" s="14"/>
      <c r="ACZ370" s="14"/>
      <c r="ADA370" s="14"/>
      <c r="ADB370" s="14"/>
      <c r="ADC370" s="14"/>
      <c r="ADD370" s="14"/>
      <c r="ADE370" s="14"/>
      <c r="ADF370" s="14"/>
      <c r="ADG370" s="14"/>
      <c r="ADH370" s="14"/>
      <c r="ADI370" s="14"/>
      <c r="ADJ370" s="14"/>
      <c r="ADK370" s="14"/>
      <c r="ADL370" s="14"/>
      <c r="ADM370" s="14"/>
      <c r="ADN370" s="14"/>
      <c r="ADO370" s="14"/>
      <c r="ADP370" s="14"/>
      <c r="ADQ370" s="14"/>
      <c r="ADR370" s="14"/>
      <c r="ADS370" s="14"/>
      <c r="ADT370" s="14"/>
      <c r="ADU370" s="14"/>
      <c r="ADV370" s="14"/>
      <c r="ADW370" s="14"/>
      <c r="ADX370" s="14"/>
      <c r="ADY370" s="14"/>
      <c r="ADZ370" s="14"/>
      <c r="AEA370" s="14"/>
      <c r="AEB370" s="14"/>
      <c r="AEC370" s="14"/>
      <c r="AED370" s="14"/>
      <c r="AEE370" s="14"/>
      <c r="AEF370" s="14"/>
      <c r="AEG370" s="14"/>
      <c r="AEH370" s="14"/>
      <c r="AEI370" s="14"/>
      <c r="AEJ370" s="14"/>
      <c r="AEK370" s="14"/>
      <c r="AEL370" s="14"/>
      <c r="AEM370" s="14"/>
      <c r="AEN370" s="14"/>
      <c r="AEO370" s="14"/>
      <c r="AEP370" s="14"/>
      <c r="AEQ370" s="14"/>
      <c r="AER370" s="14"/>
      <c r="AES370" s="14"/>
      <c r="AET370" s="14"/>
      <c r="AEU370" s="14"/>
      <c r="AEV370" s="14"/>
      <c r="AEW370" s="14"/>
      <c r="AEX370" s="14"/>
      <c r="AEY370" s="14"/>
      <c r="AEZ370" s="14"/>
      <c r="AFA370" s="14"/>
      <c r="AFB370" s="14"/>
      <c r="AFC370" s="14"/>
      <c r="AFD370" s="14"/>
      <c r="AFE370" s="14"/>
      <c r="AFF370" s="14"/>
      <c r="AFG370" s="14"/>
      <c r="AFH370" s="14"/>
      <c r="AFI370" s="14"/>
      <c r="AFJ370" s="14"/>
      <c r="AFK370" s="14"/>
      <c r="AFL370" s="14"/>
      <c r="AFM370" s="14"/>
      <c r="AFN370" s="14"/>
      <c r="AFO370" s="14"/>
      <c r="AFP370" s="14"/>
      <c r="AFQ370" s="14"/>
      <c r="AFR370" s="14"/>
      <c r="AFS370" s="14"/>
      <c r="AFT370" s="14"/>
      <c r="AFU370" s="14"/>
      <c r="AFV370" s="14"/>
      <c r="AFW370" s="14"/>
      <c r="AFX370" s="14"/>
      <c r="AFY370" s="14"/>
      <c r="AFZ370" s="14"/>
      <c r="AGA370" s="14"/>
      <c r="AGB370" s="14"/>
      <c r="AGC370" s="14"/>
      <c r="AGD370" s="14"/>
      <c r="AGE370" s="14"/>
      <c r="AGF370" s="14"/>
      <c r="AGG370" s="14"/>
      <c r="AGH370" s="14"/>
      <c r="AGI370" s="14"/>
      <c r="AGJ370" s="14"/>
      <c r="AGK370" s="14"/>
      <c r="AGL370" s="14"/>
      <c r="AGM370" s="14"/>
      <c r="AGN370" s="14"/>
      <c r="AGO370" s="14"/>
      <c r="AGP370" s="14"/>
      <c r="AGQ370" s="14"/>
      <c r="AGR370" s="14"/>
      <c r="AGS370" s="14"/>
      <c r="AGT370" s="14"/>
      <c r="AGU370" s="14"/>
      <c r="AGV370" s="14"/>
      <c r="AGW370" s="14"/>
      <c r="AGX370" s="14"/>
      <c r="AGY370" s="14"/>
      <c r="AGZ370" s="14"/>
      <c r="AHA370" s="14"/>
      <c r="AHB370" s="14"/>
      <c r="AHC370" s="14"/>
      <c r="AHD370" s="14"/>
      <c r="AHE370" s="14"/>
      <c r="AHF370" s="14"/>
      <c r="AHG370" s="14"/>
      <c r="AHH370" s="14"/>
      <c r="AHI370" s="14"/>
      <c r="AHJ370" s="14"/>
      <c r="AHK370" s="14"/>
      <c r="AHL370" s="14"/>
      <c r="AHM370" s="14"/>
      <c r="AHN370" s="14"/>
      <c r="AHO370" s="14"/>
      <c r="AHP370" s="14"/>
      <c r="AHQ370" s="14"/>
      <c r="AHR370" s="14"/>
      <c r="AHS370" s="14"/>
      <c r="AHT370" s="14"/>
      <c r="AHU370" s="14"/>
      <c r="AHV370" s="14"/>
      <c r="AHW370" s="14"/>
      <c r="AHX370" s="14"/>
      <c r="AHY370" s="14"/>
      <c r="AHZ370" s="14"/>
      <c r="AIA370" s="14"/>
      <c r="AIB370" s="14"/>
      <c r="AIC370" s="14"/>
      <c r="AID370" s="14"/>
      <c r="AIE370" s="14"/>
      <c r="AIF370" s="14"/>
      <c r="AIG370" s="14"/>
      <c r="AIH370" s="14"/>
      <c r="AII370" s="14"/>
      <c r="AIJ370" s="14"/>
      <c r="AIK370" s="14"/>
      <c r="AIL370" s="14"/>
      <c r="AIM370" s="14"/>
      <c r="AIN370" s="14"/>
      <c r="AIO370" s="14"/>
      <c r="AIP370" s="14"/>
      <c r="AIQ370" s="14"/>
      <c r="AIR370" s="14"/>
      <c r="AIS370" s="14"/>
      <c r="AIT370" s="14"/>
      <c r="AIU370" s="14"/>
      <c r="AIV370" s="14"/>
      <c r="AIW370" s="14"/>
      <c r="AIX370" s="14"/>
      <c r="AIY370" s="14"/>
      <c r="AIZ370" s="14"/>
      <c r="AJA370" s="14"/>
      <c r="AJB370" s="14"/>
      <c r="AJC370" s="14"/>
      <c r="AJD370" s="14"/>
      <c r="AJE370" s="14"/>
      <c r="AJF370" s="14"/>
      <c r="AJG370" s="14"/>
      <c r="AJH370" s="14"/>
      <c r="AJI370" s="14"/>
      <c r="AJJ370" s="14"/>
      <c r="AJK370" s="14"/>
      <c r="AJL370" s="14"/>
      <c r="AJM370" s="14"/>
      <c r="AJN370" s="14"/>
      <c r="AJO370" s="14"/>
      <c r="AJP370" s="14"/>
      <c r="AJQ370" s="14"/>
      <c r="AJR370" s="14"/>
      <c r="AJS370" s="14"/>
      <c r="AJT370" s="14"/>
      <c r="AJU370" s="14"/>
      <c r="AJV370" s="14"/>
      <c r="AJW370" s="14"/>
      <c r="AJX370" s="14"/>
      <c r="AJY370" s="14"/>
      <c r="AJZ370" s="14"/>
      <c r="AKA370" s="14"/>
      <c r="AKB370" s="14"/>
      <c r="AKC370" s="14"/>
      <c r="AKD370" s="14"/>
      <c r="AKE370" s="14"/>
      <c r="AKF370" s="14"/>
      <c r="AKG370" s="14"/>
      <c r="AKH370" s="14"/>
      <c r="AKI370" s="14"/>
      <c r="AKJ370" s="14"/>
      <c r="AKK370" s="14"/>
      <c r="AKL370" s="14"/>
      <c r="AKM370" s="14"/>
      <c r="AKN370" s="14"/>
      <c r="AKO370" s="14"/>
      <c r="AKP370" s="14"/>
      <c r="AKQ370" s="14"/>
      <c r="AKR370" s="14"/>
      <c r="AKS370" s="14"/>
      <c r="AKT370" s="14"/>
      <c r="AKU370" s="14"/>
      <c r="AKV370" s="14"/>
      <c r="AKW370" s="14"/>
      <c r="AKX370" s="14"/>
      <c r="AKY370" s="14"/>
      <c r="AKZ370" s="14"/>
      <c r="ALA370" s="14"/>
      <c r="ALB370" s="14"/>
      <c r="ALC370" s="14"/>
      <c r="ALD370" s="14"/>
      <c r="ALE370" s="14"/>
      <c r="ALF370" s="14"/>
      <c r="ALG370" s="14"/>
      <c r="ALH370" s="14"/>
      <c r="ALI370" s="14"/>
      <c r="ALJ370" s="14"/>
      <c r="ALK370" s="14"/>
      <c r="ALL370" s="14"/>
      <c r="ALM370" s="14"/>
      <c r="ALN370" s="14"/>
      <c r="ALO370" s="14"/>
      <c r="ALP370" s="14"/>
      <c r="ALQ370" s="14"/>
      <c r="ALR370" s="14"/>
      <c r="ALS370" s="14"/>
      <c r="ALT370" s="14"/>
      <c r="ALU370" s="14"/>
      <c r="ALV370" s="14"/>
      <c r="ALW370" s="14"/>
      <c r="ALX370" s="14"/>
      <c r="ALY370" s="14"/>
      <c r="ALZ370" s="14"/>
      <c r="AMA370" s="14"/>
      <c r="AMB370" s="14"/>
      <c r="AMC370" s="14"/>
      <c r="AMD370" s="14"/>
      <c r="AME370" s="14"/>
      <c r="AMF370" s="14"/>
      <c r="AMG370" s="14"/>
      <c r="AMH370" s="14"/>
      <c r="AMI370" s="14"/>
      <c r="AMJ370" s="14"/>
      <c r="AMK370" s="14"/>
      <c r="AML370" s="14"/>
      <c r="AMM370" s="14"/>
      <c r="AMN370" s="14"/>
      <c r="AMO370" s="14"/>
      <c r="AMP370" s="14"/>
      <c r="AMQ370" s="14"/>
      <c r="AMR370" s="14"/>
      <c r="AMS370" s="14"/>
      <c r="AMT370" s="14"/>
      <c r="AMU370" s="14"/>
      <c r="AMV370" s="14"/>
      <c r="AMW370" s="14"/>
      <c r="AMX370" s="14"/>
      <c r="AMY370" s="14"/>
      <c r="AMZ370" s="14"/>
      <c r="ANA370" s="14"/>
      <c r="ANB370" s="14"/>
      <c r="ANC370" s="14"/>
      <c r="AND370" s="14"/>
      <c r="ANE370" s="14"/>
      <c r="ANF370" s="14"/>
      <c r="ANG370" s="14"/>
      <c r="ANH370" s="14"/>
      <c r="ANI370" s="14"/>
      <c r="ANJ370" s="14"/>
      <c r="ANK370" s="14"/>
      <c r="ANL370" s="14"/>
      <c r="ANM370" s="14"/>
      <c r="ANN370" s="14"/>
      <c r="ANO370" s="14"/>
      <c r="ANP370" s="14"/>
      <c r="ANQ370" s="14"/>
      <c r="ANR370" s="14"/>
      <c r="ANS370" s="14"/>
      <c r="ANT370" s="14"/>
      <c r="ANU370" s="14"/>
      <c r="ANV370" s="14"/>
      <c r="ANW370" s="14"/>
      <c r="ANX370" s="14"/>
      <c r="ANY370" s="14"/>
      <c r="ANZ370" s="14"/>
      <c r="AOA370" s="14"/>
      <c r="AOB370" s="14"/>
      <c r="AOC370" s="14"/>
      <c r="AOD370" s="14"/>
      <c r="AOE370" s="14"/>
      <c r="AOF370" s="14"/>
      <c r="AOG370" s="14"/>
      <c r="AOH370" s="14"/>
      <c r="AOI370" s="14"/>
      <c r="AOJ370" s="14"/>
      <c r="AOK370" s="14"/>
      <c r="AOL370" s="14"/>
      <c r="AOM370" s="14"/>
      <c r="AON370" s="14"/>
      <c r="AOO370" s="14"/>
      <c r="AOP370" s="14"/>
      <c r="AOQ370" s="14"/>
      <c r="AOR370" s="14"/>
      <c r="AOS370" s="14"/>
      <c r="AOT370" s="14"/>
      <c r="AOU370" s="14"/>
      <c r="AOV370" s="14"/>
      <c r="AOW370" s="14"/>
      <c r="AOX370" s="14"/>
      <c r="AOY370" s="14"/>
      <c r="AOZ370" s="14"/>
      <c r="APA370" s="14"/>
      <c r="APB370" s="14"/>
      <c r="APC370" s="14"/>
      <c r="APD370" s="14"/>
      <c r="APE370" s="14"/>
      <c r="APF370" s="14"/>
      <c r="APG370" s="14"/>
      <c r="APH370" s="14"/>
      <c r="API370" s="14"/>
      <c r="APJ370" s="14"/>
      <c r="APK370" s="14"/>
      <c r="APL370" s="14"/>
      <c r="APM370" s="14"/>
      <c r="APN370" s="14"/>
      <c r="APO370" s="14"/>
      <c r="APP370" s="14"/>
      <c r="APQ370" s="14"/>
      <c r="APR370" s="14"/>
      <c r="APS370" s="14"/>
      <c r="APT370" s="14"/>
      <c r="APU370" s="14"/>
      <c r="APV370" s="14"/>
      <c r="APW370" s="14"/>
      <c r="APX370" s="14"/>
      <c r="APY370" s="14"/>
      <c r="APZ370" s="14"/>
      <c r="AQA370" s="14"/>
      <c r="AQB370" s="14"/>
      <c r="AQC370" s="14"/>
      <c r="AQD370" s="14"/>
      <c r="AQE370" s="14"/>
      <c r="AQF370" s="14"/>
      <c r="AQG370" s="14"/>
      <c r="AQH370" s="14"/>
      <c r="AQI370" s="14"/>
      <c r="AQJ370" s="14"/>
      <c r="AQK370" s="14"/>
      <c r="AQL370" s="14"/>
      <c r="AQM370" s="14"/>
      <c r="AQN370" s="14"/>
      <c r="AQO370" s="14"/>
      <c r="AQP370" s="14"/>
      <c r="AQQ370" s="14"/>
      <c r="AQR370" s="14"/>
      <c r="AQS370" s="14"/>
      <c r="AQT370" s="14"/>
      <c r="AQU370" s="14"/>
      <c r="AQV370" s="14"/>
      <c r="AQW370" s="14"/>
      <c r="AQX370" s="14"/>
      <c r="AQY370" s="14"/>
      <c r="AQZ370" s="14"/>
      <c r="ARA370" s="14"/>
      <c r="ARB370" s="14"/>
      <c r="ARC370" s="14"/>
      <c r="ARD370" s="14"/>
      <c r="ARE370" s="14"/>
      <c r="ARF370" s="14"/>
      <c r="ARG370" s="14"/>
      <c r="ARH370" s="14"/>
      <c r="ARI370" s="14"/>
      <c r="ARJ370" s="14"/>
      <c r="ARK370" s="14"/>
      <c r="ARL370" s="14"/>
      <c r="ARM370" s="14"/>
      <c r="ARN370" s="14"/>
      <c r="ARO370" s="14"/>
      <c r="ARP370" s="14"/>
      <c r="ARQ370" s="14"/>
      <c r="ARR370" s="14"/>
      <c r="ARS370" s="14"/>
      <c r="ART370" s="14"/>
      <c r="ARU370" s="14"/>
      <c r="ARV370" s="14"/>
      <c r="ARW370" s="14"/>
      <c r="ARX370" s="14"/>
      <c r="ARY370" s="14"/>
      <c r="ARZ370" s="14"/>
      <c r="ASA370" s="14"/>
      <c r="ASB370" s="14"/>
      <c r="ASC370" s="14"/>
      <c r="ASD370" s="14"/>
      <c r="ASE370" s="14"/>
      <c r="ASF370" s="14"/>
      <c r="ASG370" s="14"/>
      <c r="ASH370" s="14"/>
      <c r="ASI370" s="14"/>
      <c r="ASJ370" s="14"/>
      <c r="ASK370" s="14"/>
      <c r="ASL370" s="14"/>
      <c r="ASM370" s="14"/>
      <c r="ASN370" s="14"/>
      <c r="ASO370" s="14"/>
      <c r="ASP370" s="14"/>
      <c r="ASQ370" s="14"/>
      <c r="ASR370" s="14"/>
      <c r="ASS370" s="14"/>
      <c r="AST370" s="14"/>
      <c r="ASU370" s="14"/>
      <c r="ASV370" s="14"/>
      <c r="ASW370" s="14"/>
      <c r="ASX370" s="14"/>
      <c r="ASY370" s="14"/>
      <c r="ASZ370" s="14"/>
      <c r="ATA370" s="14"/>
      <c r="ATB370" s="14"/>
      <c r="ATC370" s="14"/>
      <c r="ATD370" s="14"/>
    </row>
    <row r="371" spans="63:1200">
      <c r="BK371" s="14" t="str">
        <f t="shared" si="2119"/>
        <v/>
      </c>
      <c r="ABO371" s="14"/>
      <c r="ABP371" s="14"/>
      <c r="ABQ371" s="14"/>
      <c r="ABR371" s="14"/>
      <c r="ABS371" s="14"/>
      <c r="ABT371" s="14"/>
      <c r="ABU371" s="14"/>
      <c r="ABV371" s="14"/>
      <c r="ABW371" s="14"/>
      <c r="ABX371" s="14"/>
      <c r="ABY371" s="14"/>
      <c r="ABZ371" s="14"/>
      <c r="ACA371" s="14"/>
      <c r="ACB371" s="14"/>
      <c r="ACC371" s="14"/>
      <c r="ACD371" s="14"/>
      <c r="ACE371" s="14"/>
      <c r="ACF371" s="14"/>
      <c r="ACG371" s="14"/>
      <c r="ACH371" s="14"/>
      <c r="ACI371" s="14"/>
      <c r="ACJ371" s="14"/>
      <c r="ACK371" s="14"/>
      <c r="ACL371" s="14"/>
      <c r="ACM371" s="14"/>
      <c r="ACN371" s="14"/>
      <c r="ACO371" s="14"/>
      <c r="ACP371" s="14"/>
      <c r="ACQ371" s="14"/>
      <c r="ACR371" s="14"/>
      <c r="ACS371" s="14"/>
      <c r="ACT371" s="14"/>
      <c r="ACU371" s="14"/>
      <c r="ACV371" s="14"/>
      <c r="ACW371" s="14"/>
      <c r="ACX371" s="14"/>
      <c r="ACY371" s="14"/>
      <c r="ACZ371" s="14"/>
      <c r="ADA371" s="14"/>
      <c r="ADB371" s="14"/>
      <c r="ADC371" s="14"/>
      <c r="ADD371" s="14"/>
      <c r="ADE371" s="14"/>
      <c r="ADF371" s="14"/>
      <c r="ADG371" s="14"/>
      <c r="ADH371" s="14"/>
      <c r="ADI371" s="14"/>
      <c r="ADJ371" s="14"/>
      <c r="ADK371" s="14"/>
      <c r="ADL371" s="14"/>
      <c r="ADM371" s="14"/>
      <c r="ADN371" s="14"/>
      <c r="ADO371" s="14"/>
      <c r="ADP371" s="14"/>
      <c r="ADQ371" s="14"/>
      <c r="ADR371" s="14"/>
      <c r="ADS371" s="14"/>
      <c r="ADT371" s="14"/>
      <c r="ADU371" s="14"/>
      <c r="ADV371" s="14"/>
      <c r="ADW371" s="14"/>
      <c r="ADX371" s="14"/>
      <c r="ADY371" s="14"/>
      <c r="ADZ371" s="14"/>
      <c r="AEA371" s="14"/>
      <c r="AEB371" s="14"/>
      <c r="AEC371" s="14"/>
      <c r="AED371" s="14"/>
      <c r="AEE371" s="14"/>
      <c r="AEF371" s="14"/>
      <c r="AEG371" s="14"/>
      <c r="AEH371" s="14"/>
      <c r="AEI371" s="14"/>
      <c r="AEJ371" s="14"/>
      <c r="AEK371" s="14"/>
      <c r="AEL371" s="14"/>
      <c r="AEM371" s="14"/>
      <c r="AEN371" s="14"/>
      <c r="AEO371" s="14"/>
      <c r="AEP371" s="14"/>
      <c r="AEQ371" s="14"/>
      <c r="AER371" s="14"/>
      <c r="AES371" s="14"/>
      <c r="AET371" s="14"/>
      <c r="AEU371" s="14"/>
      <c r="AEV371" s="14"/>
      <c r="AEW371" s="14"/>
      <c r="AEX371" s="14"/>
      <c r="AEY371" s="14"/>
      <c r="AEZ371" s="14"/>
      <c r="AFA371" s="14"/>
      <c r="AFB371" s="14"/>
      <c r="AFC371" s="14"/>
      <c r="AFD371" s="14"/>
      <c r="AFE371" s="14"/>
      <c r="AFF371" s="14"/>
      <c r="AFG371" s="14"/>
      <c r="AFH371" s="14"/>
      <c r="AFI371" s="14"/>
      <c r="AFJ371" s="14"/>
      <c r="AFK371" s="14"/>
      <c r="AFL371" s="14"/>
      <c r="AFM371" s="14"/>
      <c r="AFN371" s="14"/>
      <c r="AFO371" s="14"/>
      <c r="AFP371" s="14"/>
      <c r="AFQ371" s="14"/>
      <c r="AFR371" s="14"/>
      <c r="AFS371" s="14"/>
      <c r="AFT371" s="14"/>
      <c r="AFU371" s="14"/>
      <c r="AFV371" s="14"/>
      <c r="AFW371" s="14"/>
      <c r="AFX371" s="14"/>
      <c r="AFY371" s="14"/>
      <c r="AFZ371" s="14"/>
      <c r="AGA371" s="14"/>
      <c r="AGB371" s="14"/>
      <c r="AGC371" s="14"/>
      <c r="AGD371" s="14"/>
      <c r="AGE371" s="14"/>
      <c r="AGF371" s="14"/>
      <c r="AGG371" s="14"/>
      <c r="AGH371" s="14"/>
      <c r="AGI371" s="14"/>
      <c r="AGJ371" s="14"/>
      <c r="AGK371" s="14"/>
      <c r="AGL371" s="14"/>
      <c r="AGM371" s="14"/>
      <c r="AGN371" s="14"/>
      <c r="AGO371" s="14"/>
      <c r="AGP371" s="14"/>
      <c r="AGQ371" s="14"/>
      <c r="AGR371" s="14"/>
      <c r="AGS371" s="14"/>
      <c r="AGT371" s="14"/>
      <c r="AGU371" s="14"/>
      <c r="AGV371" s="14"/>
      <c r="AGW371" s="14"/>
      <c r="AGX371" s="14"/>
      <c r="AGY371" s="14"/>
      <c r="AGZ371" s="14"/>
      <c r="AHA371" s="14"/>
      <c r="AHB371" s="14"/>
      <c r="AHC371" s="14"/>
      <c r="AHD371" s="14"/>
      <c r="AHE371" s="14"/>
      <c r="AHF371" s="14"/>
      <c r="AHG371" s="14"/>
      <c r="AHH371" s="14"/>
      <c r="AHI371" s="14"/>
      <c r="AHJ371" s="14"/>
      <c r="AHK371" s="14"/>
      <c r="AHL371" s="14"/>
      <c r="AHM371" s="14"/>
      <c r="AHN371" s="14"/>
      <c r="AHO371" s="14"/>
      <c r="AHP371" s="14"/>
      <c r="AHQ371" s="14"/>
      <c r="AHR371" s="14"/>
      <c r="AHS371" s="14"/>
      <c r="AHT371" s="14"/>
      <c r="AHU371" s="14"/>
      <c r="AHV371" s="14"/>
      <c r="AHW371" s="14"/>
      <c r="AHX371" s="14"/>
      <c r="AHY371" s="14"/>
      <c r="AHZ371" s="14"/>
      <c r="AIA371" s="14"/>
      <c r="AIB371" s="14"/>
      <c r="AIC371" s="14"/>
      <c r="AID371" s="14"/>
      <c r="AIE371" s="14"/>
      <c r="AIF371" s="14"/>
      <c r="AIG371" s="14"/>
      <c r="AIH371" s="14"/>
      <c r="AII371" s="14"/>
      <c r="AIJ371" s="14"/>
      <c r="AIK371" s="14"/>
      <c r="AIL371" s="14"/>
      <c r="AIM371" s="14"/>
      <c r="AIN371" s="14"/>
      <c r="AIO371" s="14"/>
      <c r="AIP371" s="14"/>
      <c r="AIQ371" s="14"/>
      <c r="AIR371" s="14"/>
      <c r="AIS371" s="14"/>
      <c r="AIT371" s="14"/>
      <c r="AIU371" s="14"/>
      <c r="AIV371" s="14"/>
      <c r="AIW371" s="14"/>
      <c r="AIX371" s="14"/>
      <c r="AIY371" s="14"/>
      <c r="AIZ371" s="14"/>
      <c r="AJA371" s="14"/>
      <c r="AJB371" s="14"/>
      <c r="AJC371" s="14"/>
      <c r="AJD371" s="14"/>
      <c r="AJE371" s="14"/>
      <c r="AJF371" s="14"/>
      <c r="AJG371" s="14"/>
      <c r="AJH371" s="14"/>
      <c r="AJI371" s="14"/>
      <c r="AJJ371" s="14"/>
      <c r="AJK371" s="14"/>
      <c r="AJL371" s="14"/>
      <c r="AJM371" s="14"/>
      <c r="AJN371" s="14"/>
      <c r="AJO371" s="14"/>
      <c r="AJP371" s="14"/>
      <c r="AJQ371" s="14"/>
      <c r="AJR371" s="14"/>
      <c r="AJS371" s="14"/>
      <c r="AJT371" s="14"/>
      <c r="AJU371" s="14"/>
      <c r="AJV371" s="14"/>
      <c r="AJW371" s="14"/>
      <c r="AJX371" s="14"/>
      <c r="AJY371" s="14"/>
      <c r="AJZ371" s="14"/>
      <c r="AKA371" s="14"/>
      <c r="AKB371" s="14"/>
      <c r="AKC371" s="14"/>
      <c r="AKD371" s="14"/>
      <c r="AKE371" s="14"/>
      <c r="AKF371" s="14"/>
      <c r="AKG371" s="14"/>
      <c r="AKH371" s="14"/>
      <c r="AKI371" s="14"/>
      <c r="AKJ371" s="14"/>
      <c r="AKK371" s="14"/>
      <c r="AKL371" s="14"/>
      <c r="AKM371" s="14"/>
      <c r="AKN371" s="14"/>
      <c r="AKO371" s="14"/>
      <c r="AKP371" s="14"/>
      <c r="AKQ371" s="14"/>
      <c r="AKR371" s="14"/>
      <c r="AKS371" s="14"/>
      <c r="AKT371" s="14"/>
      <c r="AKU371" s="14"/>
      <c r="AKV371" s="14"/>
      <c r="AKW371" s="14"/>
      <c r="AKX371" s="14"/>
      <c r="AKY371" s="14"/>
      <c r="AKZ371" s="14"/>
      <c r="ALA371" s="14"/>
      <c r="ALB371" s="14"/>
      <c r="ALC371" s="14"/>
      <c r="ALD371" s="14"/>
      <c r="ALE371" s="14"/>
      <c r="ALF371" s="14"/>
      <c r="ALG371" s="14"/>
      <c r="ALH371" s="14"/>
      <c r="ALI371" s="14"/>
      <c r="ALJ371" s="14"/>
      <c r="ALK371" s="14"/>
      <c r="ALL371" s="14"/>
      <c r="ALM371" s="14"/>
      <c r="ALN371" s="14"/>
      <c r="ALO371" s="14"/>
      <c r="ALP371" s="14"/>
      <c r="ALQ371" s="14"/>
      <c r="ALR371" s="14"/>
      <c r="ALS371" s="14"/>
      <c r="ALT371" s="14"/>
      <c r="ALU371" s="14"/>
      <c r="ALV371" s="14"/>
      <c r="ALW371" s="14"/>
      <c r="ALX371" s="14"/>
      <c r="ALY371" s="14"/>
      <c r="ALZ371" s="14"/>
      <c r="AMA371" s="14"/>
      <c r="AMB371" s="14"/>
      <c r="AMC371" s="14"/>
      <c r="AMD371" s="14"/>
      <c r="AME371" s="14"/>
      <c r="AMF371" s="14"/>
      <c r="AMG371" s="14"/>
      <c r="AMH371" s="14"/>
      <c r="AMI371" s="14"/>
      <c r="AMJ371" s="14"/>
      <c r="AMK371" s="14"/>
      <c r="AML371" s="14"/>
      <c r="AMM371" s="14"/>
      <c r="AMN371" s="14"/>
      <c r="AMO371" s="14"/>
      <c r="AMP371" s="14"/>
      <c r="AMQ371" s="14"/>
      <c r="AMR371" s="14"/>
      <c r="AMS371" s="14"/>
      <c r="AMT371" s="14"/>
      <c r="AMU371" s="14"/>
      <c r="AMV371" s="14"/>
      <c r="AMW371" s="14"/>
      <c r="AMX371" s="14"/>
      <c r="AMY371" s="14"/>
      <c r="AMZ371" s="14"/>
      <c r="ANA371" s="14"/>
      <c r="ANB371" s="14"/>
      <c r="ANC371" s="14"/>
      <c r="AND371" s="14"/>
      <c r="ANE371" s="14"/>
      <c r="ANF371" s="14"/>
      <c r="ANG371" s="14"/>
      <c r="ANH371" s="14"/>
      <c r="ANI371" s="14"/>
      <c r="ANJ371" s="14"/>
      <c r="ANK371" s="14"/>
      <c r="ANL371" s="14"/>
      <c r="ANM371" s="14"/>
      <c r="ANN371" s="14"/>
      <c r="ANO371" s="14"/>
      <c r="ANP371" s="14"/>
      <c r="ANQ371" s="14"/>
      <c r="ANR371" s="14"/>
      <c r="ANS371" s="14"/>
      <c r="ANT371" s="14"/>
      <c r="ANU371" s="14"/>
      <c r="ANV371" s="14"/>
      <c r="ANW371" s="14"/>
      <c r="ANX371" s="14"/>
      <c r="ANY371" s="14"/>
      <c r="ANZ371" s="14"/>
      <c r="AOA371" s="14"/>
      <c r="AOB371" s="14"/>
      <c r="AOC371" s="14"/>
      <c r="AOD371" s="14"/>
      <c r="AOE371" s="14"/>
      <c r="AOF371" s="14"/>
      <c r="AOG371" s="14"/>
      <c r="AOH371" s="14"/>
      <c r="AOI371" s="14"/>
      <c r="AOJ371" s="14"/>
      <c r="AOK371" s="14"/>
      <c r="AOL371" s="14"/>
      <c r="AOM371" s="14"/>
      <c r="AON371" s="14"/>
      <c r="AOO371" s="14"/>
      <c r="AOP371" s="14"/>
      <c r="AOQ371" s="14"/>
      <c r="AOR371" s="14"/>
      <c r="AOS371" s="14"/>
      <c r="AOT371" s="14"/>
      <c r="AOU371" s="14"/>
      <c r="AOV371" s="14"/>
      <c r="AOW371" s="14"/>
      <c r="AOX371" s="14"/>
      <c r="AOY371" s="14"/>
      <c r="AOZ371" s="14"/>
      <c r="APA371" s="14"/>
      <c r="APB371" s="14"/>
      <c r="APC371" s="14"/>
      <c r="APD371" s="14"/>
      <c r="APE371" s="14"/>
      <c r="APF371" s="14"/>
      <c r="APG371" s="14"/>
      <c r="APH371" s="14"/>
      <c r="API371" s="14"/>
      <c r="APJ371" s="14"/>
      <c r="APK371" s="14"/>
      <c r="APL371" s="14"/>
      <c r="APM371" s="14"/>
      <c r="APN371" s="14"/>
      <c r="APO371" s="14"/>
      <c r="APP371" s="14"/>
      <c r="APQ371" s="14"/>
      <c r="APR371" s="14"/>
      <c r="APS371" s="14"/>
      <c r="APT371" s="14"/>
      <c r="APU371" s="14"/>
      <c r="APV371" s="14"/>
      <c r="APW371" s="14"/>
      <c r="APX371" s="14"/>
      <c r="APY371" s="14"/>
      <c r="APZ371" s="14"/>
      <c r="AQA371" s="14"/>
      <c r="AQB371" s="14"/>
      <c r="AQC371" s="14"/>
      <c r="AQD371" s="14"/>
      <c r="AQE371" s="14"/>
      <c r="AQF371" s="14"/>
      <c r="AQG371" s="14"/>
      <c r="AQH371" s="14"/>
      <c r="AQI371" s="14"/>
      <c r="AQJ371" s="14"/>
      <c r="AQK371" s="14"/>
      <c r="AQL371" s="14"/>
      <c r="AQM371" s="14"/>
      <c r="AQN371" s="14"/>
      <c r="AQO371" s="14"/>
      <c r="AQP371" s="14"/>
      <c r="AQQ371" s="14"/>
      <c r="AQR371" s="14"/>
      <c r="AQS371" s="14"/>
      <c r="AQT371" s="14"/>
      <c r="AQU371" s="14"/>
      <c r="AQV371" s="14"/>
      <c r="AQW371" s="14"/>
      <c r="AQX371" s="14"/>
      <c r="AQY371" s="14"/>
      <c r="AQZ371" s="14"/>
      <c r="ARA371" s="14"/>
      <c r="ARB371" s="14"/>
      <c r="ARC371" s="14"/>
      <c r="ARD371" s="14"/>
      <c r="ARE371" s="14"/>
      <c r="ARF371" s="14"/>
      <c r="ARG371" s="14"/>
      <c r="ARH371" s="14"/>
      <c r="ARI371" s="14"/>
      <c r="ARJ371" s="14"/>
      <c r="ARK371" s="14"/>
      <c r="ARL371" s="14"/>
      <c r="ARM371" s="14"/>
      <c r="ARN371" s="14"/>
      <c r="ARO371" s="14"/>
      <c r="ARP371" s="14"/>
      <c r="ARQ371" s="14"/>
      <c r="ARR371" s="14"/>
      <c r="ARS371" s="14"/>
      <c r="ART371" s="14"/>
      <c r="ARU371" s="14"/>
      <c r="ARV371" s="14"/>
      <c r="ARW371" s="14"/>
      <c r="ARX371" s="14"/>
      <c r="ARY371" s="14"/>
      <c r="ARZ371" s="14"/>
      <c r="ASA371" s="14"/>
      <c r="ASB371" s="14"/>
      <c r="ASC371" s="14"/>
      <c r="ASD371" s="14"/>
      <c r="ASE371" s="14"/>
      <c r="ASF371" s="14"/>
      <c r="ASG371" s="14"/>
      <c r="ASH371" s="14"/>
      <c r="ASI371" s="14"/>
      <c r="ASJ371" s="14"/>
      <c r="ASK371" s="14"/>
      <c r="ASL371" s="14"/>
      <c r="ASM371" s="14"/>
      <c r="ASN371" s="14"/>
      <c r="ASO371" s="14"/>
      <c r="ASP371" s="14"/>
      <c r="ASQ371" s="14"/>
      <c r="ASR371" s="14"/>
      <c r="ASS371" s="14"/>
      <c r="AST371" s="14"/>
      <c r="ASU371" s="14"/>
      <c r="ASV371" s="14"/>
      <c r="ASW371" s="14"/>
      <c r="ASX371" s="14"/>
      <c r="ASY371" s="14"/>
      <c r="ASZ371" s="14"/>
      <c r="ATA371" s="14"/>
      <c r="ATB371" s="14"/>
      <c r="ATC371" s="14"/>
      <c r="ATD371" s="14"/>
    </row>
    <row r="372" spans="63:1200">
      <c r="BK372" s="14" t="str">
        <f t="shared" si="2119"/>
        <v/>
      </c>
      <c r="ABO372" s="14"/>
      <c r="ABP372" s="14"/>
      <c r="ABQ372" s="14"/>
      <c r="ABR372" s="14"/>
      <c r="ABS372" s="14"/>
      <c r="ABT372" s="14"/>
      <c r="ABU372" s="14"/>
      <c r="ABV372" s="14"/>
      <c r="ABW372" s="14"/>
      <c r="ABX372" s="14"/>
      <c r="ABY372" s="14"/>
      <c r="ABZ372" s="14"/>
      <c r="ACA372" s="14"/>
      <c r="ACB372" s="14"/>
      <c r="ACC372" s="14"/>
      <c r="ACD372" s="14"/>
      <c r="ACE372" s="14"/>
      <c r="ACF372" s="14"/>
      <c r="ACG372" s="14"/>
      <c r="ACH372" s="14"/>
      <c r="ACI372" s="14"/>
      <c r="ACJ372" s="14"/>
      <c r="ACK372" s="14"/>
      <c r="ACL372" s="14"/>
      <c r="ACM372" s="14"/>
      <c r="ACN372" s="14"/>
      <c r="ACO372" s="14"/>
      <c r="ACP372" s="14"/>
      <c r="ACQ372" s="14"/>
      <c r="ACR372" s="14"/>
      <c r="ACS372" s="14"/>
      <c r="ACT372" s="14"/>
      <c r="ACU372" s="14"/>
      <c r="ACV372" s="14"/>
      <c r="ACW372" s="14"/>
      <c r="ACX372" s="14"/>
      <c r="ACY372" s="14"/>
      <c r="ACZ372" s="14"/>
      <c r="ADA372" s="14"/>
      <c r="ADB372" s="14"/>
      <c r="ADC372" s="14"/>
      <c r="ADD372" s="14"/>
      <c r="ADE372" s="14"/>
      <c r="ADF372" s="14"/>
      <c r="ADG372" s="14"/>
      <c r="ADH372" s="14"/>
      <c r="ADI372" s="14"/>
      <c r="ADJ372" s="14"/>
      <c r="ADK372" s="14"/>
      <c r="ADL372" s="14"/>
      <c r="ADM372" s="14"/>
      <c r="ADN372" s="14"/>
      <c r="ADO372" s="14"/>
      <c r="ADP372" s="14"/>
      <c r="ADQ372" s="14"/>
      <c r="ADR372" s="14"/>
      <c r="ADS372" s="14"/>
      <c r="ADT372" s="14"/>
      <c r="ADU372" s="14"/>
      <c r="ADV372" s="14"/>
      <c r="ADW372" s="14"/>
      <c r="ADX372" s="14"/>
      <c r="ADY372" s="14"/>
      <c r="ADZ372" s="14"/>
      <c r="AEA372" s="14"/>
      <c r="AEB372" s="14"/>
      <c r="AEC372" s="14"/>
      <c r="AED372" s="14"/>
      <c r="AEE372" s="14"/>
      <c r="AEF372" s="14"/>
      <c r="AEG372" s="14"/>
      <c r="AEH372" s="14"/>
      <c r="AEI372" s="14"/>
      <c r="AEJ372" s="14"/>
      <c r="AEK372" s="14"/>
      <c r="AEL372" s="14"/>
      <c r="AEM372" s="14"/>
      <c r="AEN372" s="14"/>
      <c r="AEO372" s="14"/>
      <c r="AEP372" s="14"/>
      <c r="AEQ372" s="14"/>
      <c r="AER372" s="14"/>
      <c r="AES372" s="14"/>
      <c r="AET372" s="14"/>
      <c r="AEU372" s="14"/>
      <c r="AEV372" s="14"/>
      <c r="AEW372" s="14"/>
      <c r="AEX372" s="14"/>
      <c r="AEY372" s="14"/>
      <c r="AEZ372" s="14"/>
      <c r="AFA372" s="14"/>
      <c r="AFB372" s="14"/>
      <c r="AFC372" s="14"/>
      <c r="AFD372" s="14"/>
      <c r="AFE372" s="14"/>
      <c r="AFF372" s="14"/>
      <c r="AFG372" s="14"/>
      <c r="AFH372" s="14"/>
      <c r="AFI372" s="14"/>
      <c r="AFJ372" s="14"/>
      <c r="AFK372" s="14"/>
      <c r="AFL372" s="14"/>
      <c r="AFM372" s="14"/>
      <c r="AFN372" s="14"/>
      <c r="AFO372" s="14"/>
      <c r="AFP372" s="14"/>
      <c r="AFQ372" s="14"/>
      <c r="AFR372" s="14"/>
      <c r="AFS372" s="14"/>
      <c r="AFT372" s="14"/>
      <c r="AFU372" s="14"/>
      <c r="AFV372" s="14"/>
      <c r="AFW372" s="14"/>
      <c r="AFX372" s="14"/>
      <c r="AFY372" s="14"/>
      <c r="AFZ372" s="14"/>
      <c r="AGA372" s="14"/>
      <c r="AGB372" s="14"/>
      <c r="AGC372" s="14"/>
      <c r="AGD372" s="14"/>
      <c r="AGE372" s="14"/>
      <c r="AGF372" s="14"/>
      <c r="AGG372" s="14"/>
      <c r="AGH372" s="14"/>
      <c r="AGI372" s="14"/>
      <c r="AGJ372" s="14"/>
      <c r="AGK372" s="14"/>
      <c r="AGL372" s="14"/>
      <c r="AGM372" s="14"/>
      <c r="AGN372" s="14"/>
      <c r="AGO372" s="14"/>
      <c r="AGP372" s="14"/>
      <c r="AGQ372" s="14"/>
      <c r="AGR372" s="14"/>
      <c r="AGS372" s="14"/>
      <c r="AGT372" s="14"/>
      <c r="AGU372" s="14"/>
      <c r="AGV372" s="14"/>
      <c r="AGW372" s="14"/>
      <c r="AGX372" s="14"/>
      <c r="AGY372" s="14"/>
      <c r="AGZ372" s="14"/>
      <c r="AHA372" s="14"/>
      <c r="AHB372" s="14"/>
      <c r="AHC372" s="14"/>
      <c r="AHD372" s="14"/>
      <c r="AHE372" s="14"/>
      <c r="AHF372" s="14"/>
      <c r="AHG372" s="14"/>
      <c r="AHH372" s="14"/>
      <c r="AHI372" s="14"/>
      <c r="AHJ372" s="14"/>
      <c r="AHK372" s="14"/>
      <c r="AHL372" s="14"/>
      <c r="AHM372" s="14"/>
      <c r="AHN372" s="14"/>
      <c r="AHO372" s="14"/>
      <c r="AHP372" s="14"/>
      <c r="AHQ372" s="14"/>
      <c r="AHR372" s="14"/>
      <c r="AHS372" s="14"/>
      <c r="AHT372" s="14"/>
      <c r="AHU372" s="14"/>
      <c r="AHV372" s="14"/>
      <c r="AHW372" s="14"/>
      <c r="AHX372" s="14"/>
      <c r="AHY372" s="14"/>
      <c r="AHZ372" s="14"/>
      <c r="AIA372" s="14"/>
      <c r="AIB372" s="14"/>
      <c r="AIC372" s="14"/>
      <c r="AID372" s="14"/>
      <c r="AIE372" s="14"/>
      <c r="AIF372" s="14"/>
      <c r="AIG372" s="14"/>
      <c r="AIH372" s="14"/>
      <c r="AII372" s="14"/>
      <c r="AIJ372" s="14"/>
      <c r="AIK372" s="14"/>
      <c r="AIL372" s="14"/>
      <c r="AIM372" s="14"/>
      <c r="AIN372" s="14"/>
      <c r="AIO372" s="14"/>
      <c r="AIP372" s="14"/>
      <c r="AIQ372" s="14"/>
      <c r="AIR372" s="14"/>
      <c r="AIS372" s="14"/>
      <c r="AIT372" s="14"/>
      <c r="AIU372" s="14"/>
      <c r="AIV372" s="14"/>
      <c r="AIW372" s="14"/>
      <c r="AIX372" s="14"/>
      <c r="AIY372" s="14"/>
      <c r="AIZ372" s="14"/>
      <c r="AJA372" s="14"/>
      <c r="AJB372" s="14"/>
      <c r="AJC372" s="14"/>
      <c r="AJD372" s="14"/>
      <c r="AJE372" s="14"/>
      <c r="AJF372" s="14"/>
      <c r="AJG372" s="14"/>
      <c r="AJH372" s="14"/>
      <c r="AJI372" s="14"/>
      <c r="AJJ372" s="14"/>
      <c r="AJK372" s="14"/>
      <c r="AJL372" s="14"/>
      <c r="AJM372" s="14"/>
      <c r="AJN372" s="14"/>
      <c r="AJO372" s="14"/>
      <c r="AJP372" s="14"/>
      <c r="AJQ372" s="14"/>
      <c r="AJR372" s="14"/>
      <c r="AJS372" s="14"/>
      <c r="AJT372" s="14"/>
      <c r="AJU372" s="14"/>
      <c r="AJV372" s="14"/>
      <c r="AJW372" s="14"/>
      <c r="AJX372" s="14"/>
      <c r="AJY372" s="14"/>
      <c r="AJZ372" s="14"/>
      <c r="AKA372" s="14"/>
      <c r="AKB372" s="14"/>
      <c r="AKC372" s="14"/>
      <c r="AKD372" s="14"/>
      <c r="AKE372" s="14"/>
      <c r="AKF372" s="14"/>
      <c r="AKG372" s="14"/>
      <c r="AKH372" s="14"/>
      <c r="AKI372" s="14"/>
      <c r="AKJ372" s="14"/>
      <c r="AKK372" s="14"/>
      <c r="AKL372" s="14"/>
      <c r="AKM372" s="14"/>
      <c r="AKN372" s="14"/>
      <c r="AKO372" s="14"/>
      <c r="AKP372" s="14"/>
      <c r="AKQ372" s="14"/>
      <c r="AKR372" s="14"/>
      <c r="AKS372" s="14"/>
      <c r="AKT372" s="14"/>
      <c r="AKU372" s="14"/>
      <c r="AKV372" s="14"/>
      <c r="AKW372" s="14"/>
      <c r="AKX372" s="14"/>
      <c r="AKY372" s="14"/>
      <c r="AKZ372" s="14"/>
      <c r="ALA372" s="14"/>
      <c r="ALB372" s="14"/>
      <c r="ALC372" s="14"/>
      <c r="ALD372" s="14"/>
      <c r="ALE372" s="14"/>
      <c r="ALF372" s="14"/>
      <c r="ALG372" s="14"/>
      <c r="ALH372" s="14"/>
      <c r="ALI372" s="14"/>
      <c r="ALJ372" s="14"/>
      <c r="ALK372" s="14"/>
      <c r="ALL372" s="14"/>
      <c r="ALM372" s="14"/>
      <c r="ALN372" s="14"/>
      <c r="ALO372" s="14"/>
      <c r="ALP372" s="14"/>
      <c r="ALQ372" s="14"/>
      <c r="ALR372" s="14"/>
      <c r="ALS372" s="14"/>
      <c r="ALT372" s="14"/>
      <c r="ALU372" s="14"/>
      <c r="ALV372" s="14"/>
      <c r="ALW372" s="14"/>
      <c r="ALX372" s="14"/>
      <c r="ALY372" s="14"/>
      <c r="ALZ372" s="14"/>
      <c r="AMA372" s="14"/>
      <c r="AMB372" s="14"/>
      <c r="AMC372" s="14"/>
      <c r="AMD372" s="14"/>
      <c r="AME372" s="14"/>
      <c r="AMF372" s="14"/>
      <c r="AMG372" s="14"/>
      <c r="AMH372" s="14"/>
      <c r="AMI372" s="14"/>
      <c r="AMJ372" s="14"/>
      <c r="AMK372" s="14"/>
      <c r="AML372" s="14"/>
      <c r="AMM372" s="14"/>
      <c r="AMN372" s="14"/>
      <c r="AMO372" s="14"/>
      <c r="AMP372" s="14"/>
      <c r="AMQ372" s="14"/>
      <c r="AMR372" s="14"/>
      <c r="AMS372" s="14"/>
      <c r="AMT372" s="14"/>
      <c r="AMU372" s="14"/>
      <c r="AMV372" s="14"/>
      <c r="AMW372" s="14"/>
      <c r="AMX372" s="14"/>
      <c r="AMY372" s="14"/>
      <c r="AMZ372" s="14"/>
      <c r="ANA372" s="14"/>
      <c r="ANB372" s="14"/>
      <c r="ANC372" s="14"/>
      <c r="AND372" s="14"/>
      <c r="ANE372" s="14"/>
      <c r="ANF372" s="14"/>
      <c r="ANG372" s="14"/>
      <c r="ANH372" s="14"/>
      <c r="ANI372" s="14"/>
      <c r="ANJ372" s="14"/>
      <c r="ANK372" s="14"/>
      <c r="ANL372" s="14"/>
      <c r="ANM372" s="14"/>
      <c r="ANN372" s="14"/>
      <c r="ANO372" s="14"/>
      <c r="ANP372" s="14"/>
      <c r="ANQ372" s="14"/>
      <c r="ANR372" s="14"/>
      <c r="ANS372" s="14"/>
      <c r="ANT372" s="14"/>
      <c r="ANU372" s="14"/>
      <c r="ANV372" s="14"/>
      <c r="ANW372" s="14"/>
      <c r="ANX372" s="14"/>
      <c r="ANY372" s="14"/>
      <c r="ANZ372" s="14"/>
      <c r="AOA372" s="14"/>
      <c r="AOB372" s="14"/>
      <c r="AOC372" s="14"/>
      <c r="AOD372" s="14"/>
      <c r="AOE372" s="14"/>
      <c r="AOF372" s="14"/>
      <c r="AOG372" s="14"/>
      <c r="AOH372" s="14"/>
      <c r="AOI372" s="14"/>
      <c r="AOJ372" s="14"/>
      <c r="AOK372" s="14"/>
      <c r="AOL372" s="14"/>
      <c r="AOM372" s="14"/>
      <c r="AON372" s="14"/>
      <c r="AOO372" s="14"/>
      <c r="AOP372" s="14"/>
      <c r="AOQ372" s="14"/>
      <c r="AOR372" s="14"/>
      <c r="AOS372" s="14"/>
      <c r="AOT372" s="14"/>
      <c r="AOU372" s="14"/>
      <c r="AOV372" s="14"/>
      <c r="AOW372" s="14"/>
      <c r="AOX372" s="14"/>
      <c r="AOY372" s="14"/>
      <c r="AOZ372" s="14"/>
      <c r="APA372" s="14"/>
      <c r="APB372" s="14"/>
      <c r="APC372" s="14"/>
      <c r="APD372" s="14"/>
      <c r="APE372" s="14"/>
      <c r="APF372" s="14"/>
      <c r="APG372" s="14"/>
      <c r="APH372" s="14"/>
      <c r="API372" s="14"/>
      <c r="APJ372" s="14"/>
      <c r="APK372" s="14"/>
      <c r="APL372" s="14"/>
      <c r="APM372" s="14"/>
      <c r="APN372" s="14"/>
      <c r="APO372" s="14"/>
      <c r="APP372" s="14"/>
      <c r="APQ372" s="14"/>
      <c r="APR372" s="14"/>
      <c r="APS372" s="14"/>
      <c r="APT372" s="14"/>
      <c r="APU372" s="14"/>
      <c r="APV372" s="14"/>
      <c r="APW372" s="14"/>
      <c r="APX372" s="14"/>
      <c r="APY372" s="14"/>
      <c r="APZ372" s="14"/>
      <c r="AQA372" s="14"/>
      <c r="AQB372" s="14"/>
      <c r="AQC372" s="14"/>
      <c r="AQD372" s="14"/>
      <c r="AQE372" s="14"/>
      <c r="AQF372" s="14"/>
      <c r="AQG372" s="14"/>
      <c r="AQH372" s="14"/>
      <c r="AQI372" s="14"/>
      <c r="AQJ372" s="14"/>
      <c r="AQK372" s="14"/>
      <c r="AQL372" s="14"/>
      <c r="AQM372" s="14"/>
      <c r="AQN372" s="14"/>
      <c r="AQO372" s="14"/>
      <c r="AQP372" s="14"/>
      <c r="AQQ372" s="14"/>
      <c r="AQR372" s="14"/>
      <c r="AQS372" s="14"/>
      <c r="AQT372" s="14"/>
      <c r="AQU372" s="14"/>
      <c r="AQV372" s="14"/>
      <c r="AQW372" s="14"/>
      <c r="AQX372" s="14"/>
      <c r="AQY372" s="14"/>
      <c r="AQZ372" s="14"/>
      <c r="ARA372" s="14"/>
      <c r="ARB372" s="14"/>
      <c r="ARC372" s="14"/>
      <c r="ARD372" s="14"/>
      <c r="ARE372" s="14"/>
      <c r="ARF372" s="14"/>
      <c r="ARG372" s="14"/>
      <c r="ARH372" s="14"/>
      <c r="ARI372" s="14"/>
      <c r="ARJ372" s="14"/>
      <c r="ARK372" s="14"/>
      <c r="ARL372" s="14"/>
      <c r="ARM372" s="14"/>
      <c r="ARN372" s="14"/>
      <c r="ARO372" s="14"/>
      <c r="ARP372" s="14"/>
      <c r="ARQ372" s="14"/>
      <c r="ARR372" s="14"/>
      <c r="ARS372" s="14"/>
      <c r="ART372" s="14"/>
      <c r="ARU372" s="14"/>
      <c r="ARV372" s="14"/>
      <c r="ARW372" s="14"/>
      <c r="ARX372" s="14"/>
      <c r="ARY372" s="14"/>
      <c r="ARZ372" s="14"/>
      <c r="ASA372" s="14"/>
      <c r="ASB372" s="14"/>
      <c r="ASC372" s="14"/>
      <c r="ASD372" s="14"/>
      <c r="ASE372" s="14"/>
      <c r="ASF372" s="14"/>
      <c r="ASG372" s="14"/>
      <c r="ASH372" s="14"/>
      <c r="ASI372" s="14"/>
      <c r="ASJ372" s="14"/>
      <c r="ASK372" s="14"/>
      <c r="ASL372" s="14"/>
      <c r="ASM372" s="14"/>
      <c r="ASN372" s="14"/>
      <c r="ASO372" s="14"/>
      <c r="ASP372" s="14"/>
      <c r="ASQ372" s="14"/>
      <c r="ASR372" s="14"/>
      <c r="ASS372" s="14"/>
      <c r="AST372" s="14"/>
      <c r="ASU372" s="14"/>
      <c r="ASV372" s="14"/>
      <c r="ASW372" s="14"/>
      <c r="ASX372" s="14"/>
      <c r="ASY372" s="14"/>
      <c r="ASZ372" s="14"/>
      <c r="ATA372" s="14"/>
      <c r="ATB372" s="14"/>
      <c r="ATC372" s="14"/>
      <c r="ATD372" s="14"/>
    </row>
    <row r="373" spans="63:1200">
      <c r="BK373" s="14" t="str">
        <f t="shared" si="2119"/>
        <v/>
      </c>
      <c r="ABO373" s="14"/>
      <c r="ABP373" s="14"/>
      <c r="ABQ373" s="14"/>
      <c r="ABR373" s="14"/>
      <c r="ABS373" s="14"/>
      <c r="ABT373" s="14"/>
      <c r="ABU373" s="14"/>
      <c r="ABV373" s="14"/>
      <c r="ABW373" s="14"/>
      <c r="ABX373" s="14"/>
      <c r="ABY373" s="14"/>
      <c r="ABZ373" s="14"/>
      <c r="ACA373" s="14"/>
      <c r="ACB373" s="14"/>
      <c r="ACC373" s="14"/>
      <c r="ACD373" s="14"/>
      <c r="ACE373" s="14"/>
      <c r="ACF373" s="14"/>
      <c r="ACG373" s="14"/>
      <c r="ACH373" s="14"/>
      <c r="ACI373" s="14"/>
      <c r="ACJ373" s="14"/>
      <c r="ACK373" s="14"/>
      <c r="ACL373" s="14"/>
      <c r="ACM373" s="14"/>
      <c r="ACN373" s="14"/>
      <c r="ACO373" s="14"/>
      <c r="ACP373" s="14"/>
      <c r="ACQ373" s="14"/>
      <c r="ACR373" s="14"/>
      <c r="ACS373" s="14"/>
      <c r="ACT373" s="14"/>
      <c r="ACU373" s="14"/>
      <c r="ACV373" s="14"/>
      <c r="ACW373" s="14"/>
      <c r="ACX373" s="14"/>
      <c r="ACY373" s="14"/>
      <c r="ACZ373" s="14"/>
      <c r="ADA373" s="14"/>
      <c r="ADB373" s="14"/>
      <c r="ADC373" s="14"/>
      <c r="ADD373" s="14"/>
      <c r="ADE373" s="14"/>
      <c r="ADF373" s="14"/>
      <c r="ADG373" s="14"/>
      <c r="ADH373" s="14"/>
      <c r="ADI373" s="14"/>
      <c r="ADJ373" s="14"/>
      <c r="ADK373" s="14"/>
      <c r="ADL373" s="14"/>
      <c r="ADM373" s="14"/>
      <c r="ADN373" s="14"/>
      <c r="ADO373" s="14"/>
      <c r="ADP373" s="14"/>
      <c r="ADQ373" s="14"/>
      <c r="ADR373" s="14"/>
      <c r="ADS373" s="14"/>
      <c r="ADT373" s="14"/>
      <c r="ADU373" s="14"/>
      <c r="ADV373" s="14"/>
      <c r="ADW373" s="14"/>
      <c r="ADX373" s="14"/>
      <c r="ADY373" s="14"/>
      <c r="ADZ373" s="14"/>
      <c r="AEA373" s="14"/>
      <c r="AEB373" s="14"/>
      <c r="AEC373" s="14"/>
      <c r="AED373" s="14"/>
      <c r="AEE373" s="14"/>
      <c r="AEF373" s="14"/>
      <c r="AEG373" s="14"/>
      <c r="AEH373" s="14"/>
      <c r="AEI373" s="14"/>
      <c r="AEJ373" s="14"/>
      <c r="AEK373" s="14"/>
      <c r="AEL373" s="14"/>
      <c r="AEM373" s="14"/>
      <c r="AEN373" s="14"/>
      <c r="AEO373" s="14"/>
      <c r="AEP373" s="14"/>
      <c r="AEQ373" s="14"/>
      <c r="AER373" s="14"/>
      <c r="AES373" s="14"/>
      <c r="AET373" s="14"/>
      <c r="AEU373" s="14"/>
      <c r="AEV373" s="14"/>
      <c r="AEW373" s="14"/>
      <c r="AEX373" s="14"/>
      <c r="AEY373" s="14"/>
      <c r="AEZ373" s="14"/>
      <c r="AFA373" s="14"/>
      <c r="AFB373" s="14"/>
      <c r="AFC373" s="14"/>
      <c r="AFD373" s="14"/>
      <c r="AFE373" s="14"/>
      <c r="AFF373" s="14"/>
      <c r="AFG373" s="14"/>
      <c r="AFH373" s="14"/>
      <c r="AFI373" s="14"/>
      <c r="AFJ373" s="14"/>
      <c r="AFK373" s="14"/>
      <c r="AFL373" s="14"/>
      <c r="AFM373" s="14"/>
      <c r="AFN373" s="14"/>
      <c r="AFO373" s="14"/>
      <c r="AFP373" s="14"/>
      <c r="AFQ373" s="14"/>
      <c r="AFR373" s="14"/>
      <c r="AFS373" s="14"/>
      <c r="AFT373" s="14"/>
      <c r="AFU373" s="14"/>
      <c r="AFV373" s="14"/>
      <c r="AFW373" s="14"/>
      <c r="AFX373" s="14"/>
      <c r="AFY373" s="14"/>
      <c r="AFZ373" s="14"/>
      <c r="AGA373" s="14"/>
      <c r="AGB373" s="14"/>
      <c r="AGC373" s="14"/>
      <c r="AGD373" s="14"/>
      <c r="AGE373" s="14"/>
      <c r="AGF373" s="14"/>
      <c r="AGG373" s="14"/>
      <c r="AGH373" s="14"/>
      <c r="AGI373" s="14"/>
      <c r="AGJ373" s="14"/>
      <c r="AGK373" s="14"/>
      <c r="AGL373" s="14"/>
      <c r="AGM373" s="14"/>
      <c r="AGN373" s="14"/>
      <c r="AGO373" s="14"/>
      <c r="AGP373" s="14"/>
      <c r="AGQ373" s="14"/>
      <c r="AGR373" s="14"/>
      <c r="AGS373" s="14"/>
      <c r="AGT373" s="14"/>
      <c r="AGU373" s="14"/>
      <c r="AGV373" s="14"/>
      <c r="AGW373" s="14"/>
      <c r="AGX373" s="14"/>
      <c r="AGY373" s="14"/>
      <c r="AGZ373" s="14"/>
      <c r="AHA373" s="14"/>
      <c r="AHB373" s="14"/>
      <c r="AHC373" s="14"/>
      <c r="AHD373" s="14"/>
      <c r="AHE373" s="14"/>
      <c r="AHF373" s="14"/>
      <c r="AHG373" s="14"/>
      <c r="AHH373" s="14"/>
      <c r="AHI373" s="14"/>
      <c r="AHJ373" s="14"/>
      <c r="AHK373" s="14"/>
      <c r="AHL373" s="14"/>
      <c r="AHM373" s="14"/>
      <c r="AHN373" s="14"/>
      <c r="AHO373" s="14"/>
      <c r="AHP373" s="14"/>
      <c r="AHQ373" s="14"/>
      <c r="AHR373" s="14"/>
      <c r="AHS373" s="14"/>
      <c r="AHT373" s="14"/>
      <c r="AHU373" s="14"/>
      <c r="AHV373" s="14"/>
      <c r="AHW373" s="14"/>
      <c r="AHX373" s="14"/>
      <c r="AHY373" s="14"/>
      <c r="AHZ373" s="14"/>
      <c r="AIA373" s="14"/>
      <c r="AIB373" s="14"/>
      <c r="AIC373" s="14"/>
      <c r="AID373" s="14"/>
      <c r="AIE373" s="14"/>
      <c r="AIF373" s="14"/>
      <c r="AIG373" s="14"/>
      <c r="AIH373" s="14"/>
      <c r="AII373" s="14"/>
      <c r="AIJ373" s="14"/>
      <c r="AIK373" s="14"/>
      <c r="AIL373" s="14"/>
      <c r="AIM373" s="14"/>
      <c r="AIN373" s="14"/>
      <c r="AIO373" s="14"/>
      <c r="AIP373" s="14"/>
      <c r="AIQ373" s="14"/>
      <c r="AIR373" s="14"/>
      <c r="AIS373" s="14"/>
      <c r="AIT373" s="14"/>
      <c r="AIU373" s="14"/>
      <c r="AIV373" s="14"/>
      <c r="AIW373" s="14"/>
      <c r="AIX373" s="14"/>
      <c r="AIY373" s="14"/>
      <c r="AIZ373" s="14"/>
      <c r="AJA373" s="14"/>
      <c r="AJB373" s="14"/>
      <c r="AJC373" s="14"/>
      <c r="AJD373" s="14"/>
      <c r="AJE373" s="14"/>
      <c r="AJF373" s="14"/>
      <c r="AJG373" s="14"/>
      <c r="AJH373" s="14"/>
      <c r="AJI373" s="14"/>
      <c r="AJJ373" s="14"/>
      <c r="AJK373" s="14"/>
      <c r="AJL373" s="14"/>
      <c r="AJM373" s="14"/>
      <c r="AJN373" s="14"/>
      <c r="AJO373" s="14"/>
      <c r="AJP373" s="14"/>
      <c r="AJQ373" s="14"/>
      <c r="AJR373" s="14"/>
      <c r="AJS373" s="14"/>
      <c r="AJT373" s="14"/>
      <c r="AJU373" s="14"/>
      <c r="AJV373" s="14"/>
      <c r="AJW373" s="14"/>
      <c r="AJX373" s="14"/>
      <c r="AJY373" s="14"/>
      <c r="AJZ373" s="14"/>
      <c r="AKA373" s="14"/>
      <c r="AKB373" s="14"/>
      <c r="AKC373" s="14"/>
      <c r="AKD373" s="14"/>
      <c r="AKE373" s="14"/>
      <c r="AKF373" s="14"/>
      <c r="AKG373" s="14"/>
      <c r="AKH373" s="14"/>
      <c r="AKI373" s="14"/>
      <c r="AKJ373" s="14"/>
      <c r="AKK373" s="14"/>
      <c r="AKL373" s="14"/>
      <c r="AKM373" s="14"/>
      <c r="AKN373" s="14"/>
      <c r="AKO373" s="14"/>
      <c r="AKP373" s="14"/>
      <c r="AKQ373" s="14"/>
      <c r="AKR373" s="14"/>
      <c r="AKS373" s="14"/>
      <c r="AKT373" s="14"/>
      <c r="AKU373" s="14"/>
      <c r="AKV373" s="14"/>
      <c r="AKW373" s="14"/>
      <c r="AKX373" s="14"/>
      <c r="AKY373" s="14"/>
      <c r="AKZ373" s="14"/>
      <c r="ALA373" s="14"/>
      <c r="ALB373" s="14"/>
      <c r="ALC373" s="14"/>
      <c r="ALD373" s="14"/>
      <c r="ALE373" s="14"/>
      <c r="ALF373" s="14"/>
      <c r="ALG373" s="14"/>
      <c r="ALH373" s="14"/>
      <c r="ALI373" s="14"/>
      <c r="ALJ373" s="14"/>
      <c r="ALK373" s="14"/>
      <c r="ALL373" s="14"/>
      <c r="ALM373" s="14"/>
      <c r="ALN373" s="14"/>
      <c r="ALO373" s="14"/>
      <c r="ALP373" s="14"/>
      <c r="ALQ373" s="14"/>
      <c r="ALR373" s="14"/>
      <c r="ALS373" s="14"/>
      <c r="ALT373" s="14"/>
      <c r="ALU373" s="14"/>
      <c r="ALV373" s="14"/>
      <c r="ALW373" s="14"/>
      <c r="ALX373" s="14"/>
      <c r="ALY373" s="14"/>
      <c r="ALZ373" s="14"/>
      <c r="AMA373" s="14"/>
      <c r="AMB373" s="14"/>
      <c r="AMC373" s="14"/>
      <c r="AMD373" s="14"/>
      <c r="AME373" s="14"/>
      <c r="AMF373" s="14"/>
      <c r="AMG373" s="14"/>
      <c r="AMH373" s="14"/>
      <c r="AMI373" s="14"/>
      <c r="AMJ373" s="14"/>
      <c r="AMK373" s="14"/>
      <c r="AML373" s="14"/>
      <c r="AMM373" s="14"/>
      <c r="AMN373" s="14"/>
      <c r="AMO373" s="14"/>
      <c r="AMP373" s="14"/>
      <c r="AMQ373" s="14"/>
      <c r="AMR373" s="14"/>
      <c r="AMS373" s="14"/>
      <c r="AMT373" s="14"/>
      <c r="AMU373" s="14"/>
      <c r="AMV373" s="14"/>
      <c r="AMW373" s="14"/>
      <c r="AMX373" s="14"/>
      <c r="AMY373" s="14"/>
      <c r="AMZ373" s="14"/>
      <c r="ANA373" s="14"/>
      <c r="ANB373" s="14"/>
      <c r="ANC373" s="14"/>
      <c r="AND373" s="14"/>
      <c r="ANE373" s="14"/>
      <c r="ANF373" s="14"/>
      <c r="ANG373" s="14"/>
      <c r="ANH373" s="14"/>
      <c r="ANI373" s="14"/>
      <c r="ANJ373" s="14"/>
      <c r="ANK373" s="14"/>
      <c r="ANL373" s="14"/>
      <c r="ANM373" s="14"/>
      <c r="ANN373" s="14"/>
      <c r="ANO373" s="14"/>
      <c r="ANP373" s="14"/>
      <c r="ANQ373" s="14"/>
      <c r="ANR373" s="14"/>
      <c r="ANS373" s="14"/>
      <c r="ANT373" s="14"/>
      <c r="ANU373" s="14"/>
      <c r="ANV373" s="14"/>
      <c r="ANW373" s="14"/>
      <c r="ANX373" s="14"/>
      <c r="ANY373" s="14"/>
      <c r="ANZ373" s="14"/>
      <c r="AOA373" s="14"/>
      <c r="AOB373" s="14"/>
      <c r="AOC373" s="14"/>
      <c r="AOD373" s="14"/>
      <c r="AOE373" s="14"/>
      <c r="AOF373" s="14"/>
      <c r="AOG373" s="14"/>
      <c r="AOH373" s="14"/>
      <c r="AOI373" s="14"/>
      <c r="AOJ373" s="14"/>
      <c r="AOK373" s="14"/>
      <c r="AOL373" s="14"/>
      <c r="AOM373" s="14"/>
      <c r="AON373" s="14"/>
      <c r="AOO373" s="14"/>
      <c r="AOP373" s="14"/>
      <c r="AOQ373" s="14"/>
      <c r="AOR373" s="14"/>
      <c r="AOS373" s="14"/>
      <c r="AOT373" s="14"/>
      <c r="AOU373" s="14"/>
      <c r="AOV373" s="14"/>
      <c r="AOW373" s="14"/>
      <c r="AOX373" s="14"/>
      <c r="AOY373" s="14"/>
      <c r="AOZ373" s="14"/>
      <c r="APA373" s="14"/>
      <c r="APB373" s="14"/>
      <c r="APC373" s="14"/>
      <c r="APD373" s="14"/>
      <c r="APE373" s="14"/>
      <c r="APF373" s="14"/>
      <c r="APG373" s="14"/>
      <c r="APH373" s="14"/>
      <c r="API373" s="14"/>
      <c r="APJ373" s="14"/>
      <c r="APK373" s="14"/>
      <c r="APL373" s="14"/>
      <c r="APM373" s="14"/>
      <c r="APN373" s="14"/>
      <c r="APO373" s="14"/>
      <c r="APP373" s="14"/>
      <c r="APQ373" s="14"/>
      <c r="APR373" s="14"/>
      <c r="APS373" s="14"/>
      <c r="APT373" s="14"/>
      <c r="APU373" s="14"/>
      <c r="APV373" s="14"/>
      <c r="APW373" s="14"/>
      <c r="APX373" s="14"/>
      <c r="APY373" s="14"/>
      <c r="APZ373" s="14"/>
      <c r="AQA373" s="14"/>
      <c r="AQB373" s="14"/>
      <c r="AQC373" s="14"/>
      <c r="AQD373" s="14"/>
      <c r="AQE373" s="14"/>
      <c r="AQF373" s="14"/>
      <c r="AQG373" s="14"/>
      <c r="AQH373" s="14"/>
      <c r="AQI373" s="14"/>
      <c r="AQJ373" s="14"/>
      <c r="AQK373" s="14"/>
      <c r="AQL373" s="14"/>
      <c r="AQM373" s="14"/>
      <c r="AQN373" s="14"/>
      <c r="AQO373" s="14"/>
      <c r="AQP373" s="14"/>
      <c r="AQQ373" s="14"/>
      <c r="AQR373" s="14"/>
      <c r="AQS373" s="14"/>
      <c r="AQT373" s="14"/>
      <c r="AQU373" s="14"/>
      <c r="AQV373" s="14"/>
      <c r="AQW373" s="14"/>
      <c r="AQX373" s="14"/>
      <c r="AQY373" s="14"/>
      <c r="AQZ373" s="14"/>
      <c r="ARA373" s="14"/>
      <c r="ARB373" s="14"/>
      <c r="ARC373" s="14"/>
      <c r="ARD373" s="14"/>
      <c r="ARE373" s="14"/>
      <c r="ARF373" s="14"/>
      <c r="ARG373" s="14"/>
      <c r="ARH373" s="14"/>
      <c r="ARI373" s="14"/>
      <c r="ARJ373" s="14"/>
      <c r="ARK373" s="14"/>
      <c r="ARL373" s="14"/>
      <c r="ARM373" s="14"/>
      <c r="ARN373" s="14"/>
      <c r="ARO373" s="14"/>
      <c r="ARP373" s="14"/>
      <c r="ARQ373" s="14"/>
      <c r="ARR373" s="14"/>
      <c r="ARS373" s="14"/>
      <c r="ART373" s="14"/>
      <c r="ARU373" s="14"/>
      <c r="ARV373" s="14"/>
      <c r="ARW373" s="14"/>
      <c r="ARX373" s="14"/>
      <c r="ARY373" s="14"/>
      <c r="ARZ373" s="14"/>
      <c r="ASA373" s="14"/>
      <c r="ASB373" s="14"/>
      <c r="ASC373" s="14"/>
      <c r="ASD373" s="14"/>
      <c r="ASE373" s="14"/>
      <c r="ASF373" s="14"/>
      <c r="ASG373" s="14"/>
      <c r="ASH373" s="14"/>
      <c r="ASI373" s="14"/>
      <c r="ASJ373" s="14"/>
      <c r="ASK373" s="14"/>
      <c r="ASL373" s="14"/>
      <c r="ASM373" s="14"/>
      <c r="ASN373" s="14"/>
      <c r="ASO373" s="14"/>
      <c r="ASP373" s="14"/>
      <c r="ASQ373" s="14"/>
      <c r="ASR373" s="14"/>
      <c r="ASS373" s="14"/>
      <c r="AST373" s="14"/>
      <c r="ASU373" s="14"/>
      <c r="ASV373" s="14"/>
      <c r="ASW373" s="14"/>
      <c r="ASX373" s="14"/>
      <c r="ASY373" s="14"/>
      <c r="ASZ373" s="14"/>
      <c r="ATA373" s="14"/>
      <c r="ATB373" s="14"/>
      <c r="ATC373" s="14"/>
      <c r="ATD373" s="14"/>
    </row>
    <row r="374" spans="63:1200">
      <c r="BK374" s="14" t="str">
        <f t="shared" si="2119"/>
        <v/>
      </c>
      <c r="ABO374" s="14"/>
      <c r="ABP374" s="14"/>
      <c r="ABQ374" s="14"/>
      <c r="ABR374" s="14"/>
      <c r="ABS374" s="14"/>
      <c r="ABT374" s="14"/>
      <c r="ABU374" s="14"/>
      <c r="ABV374" s="14"/>
      <c r="ABW374" s="14"/>
      <c r="ABX374" s="14"/>
      <c r="ABY374" s="14"/>
      <c r="ABZ374" s="14"/>
      <c r="ACA374" s="14"/>
      <c r="ACB374" s="14"/>
      <c r="ACC374" s="14"/>
      <c r="ACD374" s="14"/>
      <c r="ACE374" s="14"/>
      <c r="ACF374" s="14"/>
      <c r="ACG374" s="14"/>
      <c r="ACH374" s="14"/>
      <c r="ACI374" s="14"/>
      <c r="ACJ374" s="14"/>
      <c r="ACK374" s="14"/>
      <c r="ACL374" s="14"/>
      <c r="ACM374" s="14"/>
      <c r="ACN374" s="14"/>
      <c r="ACO374" s="14"/>
      <c r="ACP374" s="14"/>
      <c r="ACQ374" s="14"/>
      <c r="ACR374" s="14"/>
      <c r="ACS374" s="14"/>
      <c r="ACT374" s="14"/>
      <c r="ACU374" s="14"/>
      <c r="ACV374" s="14"/>
      <c r="ACW374" s="14"/>
      <c r="ACX374" s="14"/>
      <c r="ACY374" s="14"/>
      <c r="ACZ374" s="14"/>
      <c r="ADA374" s="14"/>
      <c r="ADB374" s="14"/>
      <c r="ADC374" s="14"/>
      <c r="ADD374" s="14"/>
      <c r="ADE374" s="14"/>
      <c r="ADF374" s="14"/>
      <c r="ADG374" s="14"/>
      <c r="ADH374" s="14"/>
      <c r="ADI374" s="14"/>
      <c r="ADJ374" s="14"/>
      <c r="ADK374" s="14"/>
      <c r="ADL374" s="14"/>
      <c r="ADM374" s="14"/>
      <c r="ADN374" s="14"/>
      <c r="ADO374" s="14"/>
      <c r="ADP374" s="14"/>
      <c r="ADQ374" s="14"/>
      <c r="ADR374" s="14"/>
      <c r="ADS374" s="14"/>
      <c r="ADT374" s="14"/>
      <c r="ADU374" s="14"/>
      <c r="ADV374" s="14"/>
      <c r="ADW374" s="14"/>
      <c r="ADX374" s="14"/>
      <c r="ADY374" s="14"/>
      <c r="ADZ374" s="14"/>
      <c r="AEA374" s="14"/>
      <c r="AEB374" s="14"/>
      <c r="AEC374" s="14"/>
      <c r="AED374" s="14"/>
      <c r="AEE374" s="14"/>
      <c r="AEF374" s="14"/>
      <c r="AEG374" s="14"/>
      <c r="AEH374" s="14"/>
      <c r="AEI374" s="14"/>
      <c r="AEJ374" s="14"/>
      <c r="AEK374" s="14"/>
      <c r="AEL374" s="14"/>
      <c r="AEM374" s="14"/>
      <c r="AEN374" s="14"/>
      <c r="AEO374" s="14"/>
      <c r="AEP374" s="14"/>
      <c r="AEQ374" s="14"/>
      <c r="AER374" s="14"/>
      <c r="AES374" s="14"/>
      <c r="AET374" s="14"/>
      <c r="AEU374" s="14"/>
      <c r="AEV374" s="14"/>
      <c r="AEW374" s="14"/>
      <c r="AEX374" s="14"/>
      <c r="AEY374" s="14"/>
      <c r="AEZ374" s="14"/>
      <c r="AFA374" s="14"/>
      <c r="AFB374" s="14"/>
      <c r="AFC374" s="14"/>
      <c r="AFD374" s="14"/>
      <c r="AFE374" s="14"/>
      <c r="AFF374" s="14"/>
      <c r="AFG374" s="14"/>
      <c r="AFH374" s="14"/>
      <c r="AFI374" s="14"/>
      <c r="AFJ374" s="14"/>
      <c r="AFK374" s="14"/>
      <c r="AFL374" s="14"/>
      <c r="AFM374" s="14"/>
      <c r="AFN374" s="14"/>
      <c r="AFO374" s="14"/>
      <c r="AFP374" s="14"/>
      <c r="AFQ374" s="14"/>
      <c r="AFR374" s="14"/>
      <c r="AFS374" s="14"/>
      <c r="AFT374" s="14"/>
      <c r="AFU374" s="14"/>
      <c r="AFV374" s="14"/>
      <c r="AFW374" s="14"/>
      <c r="AFX374" s="14"/>
      <c r="AFY374" s="14"/>
      <c r="AFZ374" s="14"/>
      <c r="AGA374" s="14"/>
      <c r="AGB374" s="14"/>
      <c r="AGC374" s="14"/>
      <c r="AGD374" s="14"/>
      <c r="AGE374" s="14"/>
      <c r="AGF374" s="14"/>
      <c r="AGG374" s="14"/>
      <c r="AGH374" s="14"/>
      <c r="AGI374" s="14"/>
      <c r="AGJ374" s="14"/>
      <c r="AGK374" s="14"/>
      <c r="AGL374" s="14"/>
      <c r="AGM374" s="14"/>
      <c r="AGN374" s="14"/>
      <c r="AGO374" s="14"/>
      <c r="AGP374" s="14"/>
      <c r="AGQ374" s="14"/>
      <c r="AGR374" s="14"/>
      <c r="AGS374" s="14"/>
      <c r="AGT374" s="14"/>
      <c r="AGU374" s="14"/>
      <c r="AGV374" s="14"/>
      <c r="AGW374" s="14"/>
      <c r="AGX374" s="14"/>
      <c r="AGY374" s="14"/>
      <c r="AGZ374" s="14"/>
      <c r="AHA374" s="14"/>
      <c r="AHB374" s="14"/>
      <c r="AHC374" s="14"/>
      <c r="AHD374" s="14"/>
      <c r="AHE374" s="14"/>
      <c r="AHF374" s="14"/>
      <c r="AHG374" s="14"/>
      <c r="AHH374" s="14"/>
      <c r="AHI374" s="14"/>
      <c r="AHJ374" s="14"/>
      <c r="AHK374" s="14"/>
      <c r="AHL374" s="14"/>
      <c r="AHM374" s="14"/>
      <c r="AHN374" s="14"/>
      <c r="AHO374" s="14"/>
      <c r="AHP374" s="14"/>
      <c r="AHQ374" s="14"/>
      <c r="AHR374" s="14"/>
      <c r="AHS374" s="14"/>
      <c r="AHT374" s="14"/>
      <c r="AHU374" s="14"/>
      <c r="AHV374" s="14"/>
      <c r="AHW374" s="14"/>
      <c r="AHX374" s="14"/>
      <c r="AHY374" s="14"/>
      <c r="AHZ374" s="14"/>
      <c r="AIA374" s="14"/>
      <c r="AIB374" s="14"/>
      <c r="AIC374" s="14"/>
      <c r="AID374" s="14"/>
      <c r="AIE374" s="14"/>
      <c r="AIF374" s="14"/>
      <c r="AIG374" s="14"/>
      <c r="AIH374" s="14"/>
      <c r="AII374" s="14"/>
      <c r="AIJ374" s="14"/>
      <c r="AIK374" s="14"/>
      <c r="AIL374" s="14"/>
      <c r="AIM374" s="14"/>
      <c r="AIN374" s="14"/>
      <c r="AIO374" s="14"/>
      <c r="AIP374" s="14"/>
      <c r="AIQ374" s="14"/>
      <c r="AIR374" s="14"/>
      <c r="AIS374" s="14"/>
      <c r="AIT374" s="14"/>
      <c r="AIU374" s="14"/>
      <c r="AIV374" s="14"/>
      <c r="AIW374" s="14"/>
      <c r="AIX374" s="14"/>
      <c r="AIY374" s="14"/>
      <c r="AIZ374" s="14"/>
      <c r="AJA374" s="14"/>
      <c r="AJB374" s="14"/>
      <c r="AJC374" s="14"/>
      <c r="AJD374" s="14"/>
      <c r="AJE374" s="14"/>
      <c r="AJF374" s="14"/>
      <c r="AJG374" s="14"/>
      <c r="AJH374" s="14"/>
      <c r="AJI374" s="14"/>
      <c r="AJJ374" s="14"/>
      <c r="AJK374" s="14"/>
      <c r="AJL374" s="14"/>
      <c r="AJM374" s="14"/>
      <c r="AJN374" s="14"/>
      <c r="AJO374" s="14"/>
      <c r="AJP374" s="14"/>
      <c r="AJQ374" s="14"/>
      <c r="AJR374" s="14"/>
      <c r="AJS374" s="14"/>
      <c r="AJT374" s="14"/>
      <c r="AJU374" s="14"/>
      <c r="AJV374" s="14"/>
      <c r="AJW374" s="14"/>
      <c r="AJX374" s="14"/>
      <c r="AJY374" s="14"/>
      <c r="AJZ374" s="14"/>
      <c r="AKA374" s="14"/>
      <c r="AKB374" s="14"/>
      <c r="AKC374" s="14"/>
      <c r="AKD374" s="14"/>
      <c r="AKE374" s="14"/>
      <c r="AKF374" s="14"/>
      <c r="AKG374" s="14"/>
      <c r="AKH374" s="14"/>
      <c r="AKI374" s="14"/>
      <c r="AKJ374" s="14"/>
      <c r="AKK374" s="14"/>
      <c r="AKL374" s="14"/>
      <c r="AKM374" s="14"/>
      <c r="AKN374" s="14"/>
      <c r="AKO374" s="14"/>
      <c r="AKP374" s="14"/>
      <c r="AKQ374" s="14"/>
      <c r="AKR374" s="14"/>
      <c r="AKS374" s="14"/>
      <c r="AKT374" s="14"/>
      <c r="AKU374" s="14"/>
      <c r="AKV374" s="14"/>
      <c r="AKW374" s="14"/>
      <c r="AKX374" s="14"/>
      <c r="AKY374" s="14"/>
      <c r="AKZ374" s="14"/>
      <c r="ALA374" s="14"/>
      <c r="ALB374" s="14"/>
      <c r="ALC374" s="14"/>
      <c r="ALD374" s="14"/>
      <c r="ALE374" s="14"/>
      <c r="ALF374" s="14"/>
      <c r="ALG374" s="14"/>
      <c r="ALH374" s="14"/>
      <c r="ALI374" s="14"/>
      <c r="ALJ374" s="14"/>
      <c r="ALK374" s="14"/>
      <c r="ALL374" s="14"/>
      <c r="ALM374" s="14"/>
      <c r="ALN374" s="14"/>
      <c r="ALO374" s="14"/>
      <c r="ALP374" s="14"/>
      <c r="ALQ374" s="14"/>
      <c r="ALR374" s="14"/>
      <c r="ALS374" s="14"/>
      <c r="ALT374" s="14"/>
      <c r="ALU374" s="14"/>
      <c r="ALV374" s="14"/>
      <c r="ALW374" s="14"/>
      <c r="ALX374" s="14"/>
      <c r="ALY374" s="14"/>
      <c r="ALZ374" s="14"/>
      <c r="AMA374" s="14"/>
      <c r="AMB374" s="14"/>
      <c r="AMC374" s="14"/>
      <c r="AMD374" s="14"/>
      <c r="AME374" s="14"/>
      <c r="AMF374" s="14"/>
      <c r="AMG374" s="14"/>
      <c r="AMH374" s="14"/>
      <c r="AMI374" s="14"/>
      <c r="AMJ374" s="14"/>
      <c r="AMK374" s="14"/>
      <c r="AML374" s="14"/>
      <c r="AMM374" s="14"/>
      <c r="AMN374" s="14"/>
      <c r="AMO374" s="14"/>
      <c r="AMP374" s="14"/>
      <c r="AMQ374" s="14"/>
      <c r="AMR374" s="14"/>
      <c r="AMS374" s="14"/>
      <c r="AMT374" s="14"/>
      <c r="AMU374" s="14"/>
      <c r="AMV374" s="14"/>
      <c r="AMW374" s="14"/>
      <c r="AMX374" s="14"/>
      <c r="AMY374" s="14"/>
      <c r="AMZ374" s="14"/>
      <c r="ANA374" s="14"/>
      <c r="ANB374" s="14"/>
      <c r="ANC374" s="14"/>
      <c r="AND374" s="14"/>
      <c r="ANE374" s="14"/>
      <c r="ANF374" s="14"/>
      <c r="ANG374" s="14"/>
      <c r="ANH374" s="14"/>
      <c r="ANI374" s="14"/>
      <c r="ANJ374" s="14"/>
      <c r="ANK374" s="14"/>
      <c r="ANL374" s="14"/>
      <c r="ANM374" s="14"/>
      <c r="ANN374" s="14"/>
      <c r="ANO374" s="14"/>
      <c r="ANP374" s="14"/>
      <c r="ANQ374" s="14"/>
      <c r="ANR374" s="14"/>
      <c r="ANS374" s="14"/>
      <c r="ANT374" s="14"/>
      <c r="ANU374" s="14"/>
      <c r="ANV374" s="14"/>
      <c r="ANW374" s="14"/>
      <c r="ANX374" s="14"/>
      <c r="ANY374" s="14"/>
      <c r="ANZ374" s="14"/>
      <c r="AOA374" s="14"/>
      <c r="AOB374" s="14"/>
      <c r="AOC374" s="14"/>
      <c r="AOD374" s="14"/>
      <c r="AOE374" s="14"/>
      <c r="AOF374" s="14"/>
      <c r="AOG374" s="14"/>
      <c r="AOH374" s="14"/>
      <c r="AOI374" s="14"/>
      <c r="AOJ374" s="14"/>
      <c r="AOK374" s="14"/>
      <c r="AOL374" s="14"/>
      <c r="AOM374" s="14"/>
      <c r="AON374" s="14"/>
      <c r="AOO374" s="14"/>
      <c r="AOP374" s="14"/>
      <c r="AOQ374" s="14"/>
      <c r="AOR374" s="14"/>
      <c r="AOS374" s="14"/>
      <c r="AOT374" s="14"/>
      <c r="AOU374" s="14"/>
      <c r="AOV374" s="14"/>
      <c r="AOW374" s="14"/>
      <c r="AOX374" s="14"/>
      <c r="AOY374" s="14"/>
      <c r="AOZ374" s="14"/>
      <c r="APA374" s="14"/>
      <c r="APB374" s="14"/>
      <c r="APC374" s="14"/>
      <c r="APD374" s="14"/>
      <c r="APE374" s="14"/>
      <c r="APF374" s="14"/>
      <c r="APG374" s="14"/>
      <c r="APH374" s="14"/>
      <c r="API374" s="14"/>
      <c r="APJ374" s="14"/>
      <c r="APK374" s="14"/>
      <c r="APL374" s="14"/>
      <c r="APM374" s="14"/>
      <c r="APN374" s="14"/>
      <c r="APO374" s="14"/>
      <c r="APP374" s="14"/>
      <c r="APQ374" s="14"/>
      <c r="APR374" s="14"/>
      <c r="APS374" s="14"/>
      <c r="APT374" s="14"/>
      <c r="APU374" s="14"/>
      <c r="APV374" s="14"/>
      <c r="APW374" s="14"/>
      <c r="APX374" s="14"/>
      <c r="APY374" s="14"/>
      <c r="APZ374" s="14"/>
      <c r="AQA374" s="14"/>
      <c r="AQB374" s="14"/>
      <c r="AQC374" s="14"/>
      <c r="AQD374" s="14"/>
      <c r="AQE374" s="14"/>
      <c r="AQF374" s="14"/>
      <c r="AQG374" s="14"/>
      <c r="AQH374" s="14"/>
      <c r="AQI374" s="14"/>
      <c r="AQJ374" s="14"/>
      <c r="AQK374" s="14"/>
      <c r="AQL374" s="14"/>
      <c r="AQM374" s="14"/>
      <c r="AQN374" s="14"/>
      <c r="AQO374" s="14"/>
      <c r="AQP374" s="14"/>
      <c r="AQQ374" s="14"/>
      <c r="AQR374" s="14"/>
      <c r="AQS374" s="14"/>
      <c r="AQT374" s="14"/>
      <c r="AQU374" s="14"/>
      <c r="AQV374" s="14"/>
      <c r="AQW374" s="14"/>
      <c r="AQX374" s="14"/>
      <c r="AQY374" s="14"/>
      <c r="AQZ374" s="14"/>
      <c r="ARA374" s="14"/>
      <c r="ARB374" s="14"/>
      <c r="ARC374" s="14"/>
      <c r="ARD374" s="14"/>
      <c r="ARE374" s="14"/>
      <c r="ARF374" s="14"/>
      <c r="ARG374" s="14"/>
      <c r="ARH374" s="14"/>
      <c r="ARI374" s="14"/>
      <c r="ARJ374" s="14"/>
      <c r="ARK374" s="14"/>
      <c r="ARL374" s="14"/>
      <c r="ARM374" s="14"/>
      <c r="ARN374" s="14"/>
      <c r="ARO374" s="14"/>
      <c r="ARP374" s="14"/>
      <c r="ARQ374" s="14"/>
      <c r="ARR374" s="14"/>
      <c r="ARS374" s="14"/>
      <c r="ART374" s="14"/>
      <c r="ARU374" s="14"/>
      <c r="ARV374" s="14"/>
      <c r="ARW374" s="14"/>
      <c r="ARX374" s="14"/>
      <c r="ARY374" s="14"/>
      <c r="ARZ374" s="14"/>
      <c r="ASA374" s="14"/>
      <c r="ASB374" s="14"/>
      <c r="ASC374" s="14"/>
      <c r="ASD374" s="14"/>
      <c r="ASE374" s="14"/>
      <c r="ASF374" s="14"/>
      <c r="ASG374" s="14"/>
      <c r="ASH374" s="14"/>
      <c r="ASI374" s="14"/>
      <c r="ASJ374" s="14"/>
      <c r="ASK374" s="14"/>
      <c r="ASL374" s="14"/>
      <c r="ASM374" s="14"/>
      <c r="ASN374" s="14"/>
      <c r="ASO374" s="14"/>
      <c r="ASP374" s="14"/>
      <c r="ASQ374" s="14"/>
      <c r="ASR374" s="14"/>
      <c r="ASS374" s="14"/>
      <c r="AST374" s="14"/>
      <c r="ASU374" s="14"/>
      <c r="ASV374" s="14"/>
      <c r="ASW374" s="14"/>
      <c r="ASX374" s="14"/>
      <c r="ASY374" s="14"/>
      <c r="ASZ374" s="14"/>
      <c r="ATA374" s="14"/>
      <c r="ATB374" s="14"/>
      <c r="ATC374" s="14"/>
      <c r="ATD374" s="14"/>
    </row>
    <row r="375" spans="63:1200">
      <c r="BK375" s="14" t="str">
        <f t="shared" si="2119"/>
        <v/>
      </c>
      <c r="ABO375" s="14"/>
      <c r="ABP375" s="14"/>
      <c r="ABQ375" s="14"/>
      <c r="ABR375" s="14"/>
      <c r="ABS375" s="14"/>
      <c r="ABT375" s="14"/>
      <c r="ABU375" s="14"/>
      <c r="ABV375" s="14"/>
      <c r="ABW375" s="14"/>
      <c r="ABX375" s="14"/>
      <c r="ABY375" s="14"/>
      <c r="ABZ375" s="14"/>
      <c r="ACA375" s="14"/>
      <c r="ACB375" s="14"/>
      <c r="ACC375" s="14"/>
      <c r="ACD375" s="14"/>
      <c r="ACE375" s="14"/>
      <c r="ACF375" s="14"/>
      <c r="ACG375" s="14"/>
      <c r="ACH375" s="14"/>
      <c r="ACI375" s="14"/>
      <c r="ACJ375" s="14"/>
      <c r="ACK375" s="14"/>
      <c r="ACL375" s="14"/>
      <c r="ACM375" s="14"/>
      <c r="ACN375" s="14"/>
      <c r="ACO375" s="14"/>
      <c r="ACP375" s="14"/>
      <c r="ACQ375" s="14"/>
      <c r="ACR375" s="14"/>
      <c r="ACS375" s="14"/>
      <c r="ACT375" s="14"/>
      <c r="ACU375" s="14"/>
      <c r="ACV375" s="14"/>
      <c r="ACW375" s="14"/>
      <c r="ACX375" s="14"/>
      <c r="ACY375" s="14"/>
      <c r="ACZ375" s="14"/>
      <c r="ADA375" s="14"/>
      <c r="ADB375" s="14"/>
      <c r="ADC375" s="14"/>
      <c r="ADD375" s="14"/>
      <c r="ADE375" s="14"/>
      <c r="ADF375" s="14"/>
      <c r="ADG375" s="14"/>
      <c r="ADH375" s="14"/>
      <c r="ADI375" s="14"/>
      <c r="ADJ375" s="14"/>
      <c r="ADK375" s="14"/>
      <c r="ADL375" s="14"/>
      <c r="ADM375" s="14"/>
      <c r="ADN375" s="14"/>
      <c r="ADO375" s="14"/>
      <c r="ADP375" s="14"/>
      <c r="ADQ375" s="14"/>
      <c r="ADR375" s="14"/>
      <c r="ADS375" s="14"/>
      <c r="ADT375" s="14"/>
      <c r="ADU375" s="14"/>
      <c r="ADV375" s="14"/>
      <c r="ADW375" s="14"/>
      <c r="ADX375" s="14"/>
      <c r="ADY375" s="14"/>
      <c r="ADZ375" s="14"/>
      <c r="AEA375" s="14"/>
      <c r="AEB375" s="14"/>
      <c r="AEC375" s="14"/>
      <c r="AED375" s="14"/>
      <c r="AEE375" s="14"/>
      <c r="AEF375" s="14"/>
      <c r="AEG375" s="14"/>
      <c r="AEH375" s="14"/>
      <c r="AEI375" s="14"/>
      <c r="AEJ375" s="14"/>
      <c r="AEK375" s="14"/>
      <c r="AEL375" s="14"/>
      <c r="AEM375" s="14"/>
      <c r="AEN375" s="14"/>
      <c r="AEO375" s="14"/>
      <c r="AEP375" s="14"/>
      <c r="AEQ375" s="14"/>
      <c r="AER375" s="14"/>
      <c r="AES375" s="14"/>
      <c r="AET375" s="14"/>
      <c r="AEU375" s="14"/>
      <c r="AEV375" s="14"/>
      <c r="AEW375" s="14"/>
      <c r="AEX375" s="14"/>
      <c r="AEY375" s="14"/>
      <c r="AEZ375" s="14"/>
      <c r="AFA375" s="14"/>
      <c r="AFB375" s="14"/>
      <c r="AFC375" s="14"/>
      <c r="AFD375" s="14"/>
      <c r="AFE375" s="14"/>
      <c r="AFF375" s="14"/>
      <c r="AFG375" s="14"/>
      <c r="AFH375" s="14"/>
      <c r="AFI375" s="14"/>
      <c r="AFJ375" s="14"/>
      <c r="AFK375" s="14"/>
      <c r="AFL375" s="14"/>
      <c r="AFM375" s="14"/>
      <c r="AFN375" s="14"/>
      <c r="AFO375" s="14"/>
      <c r="AFP375" s="14"/>
      <c r="AFQ375" s="14"/>
      <c r="AFR375" s="14"/>
      <c r="AFS375" s="14"/>
      <c r="AFT375" s="14"/>
      <c r="AFU375" s="14"/>
      <c r="AFV375" s="14"/>
      <c r="AFW375" s="14"/>
      <c r="AFX375" s="14"/>
      <c r="AFY375" s="14"/>
      <c r="AFZ375" s="14"/>
      <c r="AGA375" s="14"/>
      <c r="AGB375" s="14"/>
      <c r="AGC375" s="14"/>
      <c r="AGD375" s="14"/>
      <c r="AGE375" s="14"/>
      <c r="AGF375" s="14"/>
      <c r="AGG375" s="14"/>
      <c r="AGH375" s="14"/>
      <c r="AGI375" s="14"/>
      <c r="AGJ375" s="14"/>
      <c r="AGK375" s="14"/>
      <c r="AGL375" s="14"/>
      <c r="AGM375" s="14"/>
      <c r="AGN375" s="14"/>
      <c r="AGO375" s="14"/>
      <c r="AGP375" s="14"/>
      <c r="AGQ375" s="14"/>
      <c r="AGR375" s="14"/>
      <c r="AGS375" s="14"/>
      <c r="AGT375" s="14"/>
      <c r="AGU375" s="14"/>
      <c r="AGV375" s="14"/>
      <c r="AGW375" s="14"/>
      <c r="AGX375" s="14"/>
      <c r="AGY375" s="14"/>
      <c r="AGZ375" s="14"/>
      <c r="AHA375" s="14"/>
      <c r="AHB375" s="14"/>
      <c r="AHC375" s="14"/>
      <c r="AHD375" s="14"/>
      <c r="AHE375" s="14"/>
      <c r="AHF375" s="14"/>
      <c r="AHG375" s="14"/>
      <c r="AHH375" s="14"/>
      <c r="AHI375" s="14"/>
      <c r="AHJ375" s="14"/>
      <c r="AHK375" s="14"/>
      <c r="AHL375" s="14"/>
      <c r="AHM375" s="14"/>
      <c r="AHN375" s="14"/>
      <c r="AHO375" s="14"/>
      <c r="AHP375" s="14"/>
      <c r="AHQ375" s="14"/>
      <c r="AHR375" s="14"/>
      <c r="AHS375" s="14"/>
      <c r="AHT375" s="14"/>
      <c r="AHU375" s="14"/>
      <c r="AHV375" s="14"/>
      <c r="AHW375" s="14"/>
      <c r="AHX375" s="14"/>
      <c r="AHY375" s="14"/>
      <c r="AHZ375" s="14"/>
      <c r="AIA375" s="14"/>
      <c r="AIB375" s="14"/>
      <c r="AIC375" s="14"/>
      <c r="AID375" s="14"/>
      <c r="AIE375" s="14"/>
      <c r="AIF375" s="14"/>
      <c r="AIG375" s="14"/>
      <c r="AIH375" s="14"/>
      <c r="AII375" s="14"/>
      <c r="AIJ375" s="14"/>
      <c r="AIK375" s="14"/>
      <c r="AIL375" s="14"/>
      <c r="AIM375" s="14"/>
      <c r="AIN375" s="14"/>
      <c r="AIO375" s="14"/>
      <c r="AIP375" s="14"/>
      <c r="AIQ375" s="14"/>
      <c r="AIR375" s="14"/>
      <c r="AIS375" s="14"/>
      <c r="AIT375" s="14"/>
      <c r="AIU375" s="14"/>
      <c r="AIV375" s="14"/>
      <c r="AIW375" s="14"/>
      <c r="AIX375" s="14"/>
      <c r="AIY375" s="14"/>
      <c r="AIZ375" s="14"/>
      <c r="AJA375" s="14"/>
      <c r="AJB375" s="14"/>
      <c r="AJC375" s="14"/>
      <c r="AJD375" s="14"/>
      <c r="AJE375" s="14"/>
      <c r="AJF375" s="14"/>
      <c r="AJG375" s="14"/>
      <c r="AJH375" s="14"/>
      <c r="AJI375" s="14"/>
      <c r="AJJ375" s="14"/>
      <c r="AJK375" s="14"/>
      <c r="AJL375" s="14"/>
      <c r="AJM375" s="14"/>
      <c r="AJN375" s="14"/>
      <c r="AJO375" s="14"/>
      <c r="AJP375" s="14"/>
      <c r="AJQ375" s="14"/>
      <c r="AJR375" s="14"/>
      <c r="AJS375" s="14"/>
      <c r="AJT375" s="14"/>
      <c r="AJU375" s="14"/>
      <c r="AJV375" s="14"/>
      <c r="AJW375" s="14"/>
      <c r="AJX375" s="14"/>
      <c r="AJY375" s="14"/>
      <c r="AJZ375" s="14"/>
      <c r="AKA375" s="14"/>
      <c r="AKB375" s="14"/>
      <c r="AKC375" s="14"/>
      <c r="AKD375" s="14"/>
      <c r="AKE375" s="14"/>
      <c r="AKF375" s="14"/>
      <c r="AKG375" s="14"/>
      <c r="AKH375" s="14"/>
      <c r="AKI375" s="14"/>
      <c r="AKJ375" s="14"/>
      <c r="AKK375" s="14"/>
      <c r="AKL375" s="14"/>
      <c r="AKM375" s="14"/>
      <c r="AKN375" s="14"/>
      <c r="AKO375" s="14"/>
      <c r="AKP375" s="14"/>
      <c r="AKQ375" s="14"/>
      <c r="AKR375" s="14"/>
      <c r="AKS375" s="14"/>
      <c r="AKT375" s="14"/>
      <c r="AKU375" s="14"/>
      <c r="AKV375" s="14"/>
      <c r="AKW375" s="14"/>
      <c r="AKX375" s="14"/>
      <c r="AKY375" s="14"/>
      <c r="AKZ375" s="14"/>
      <c r="ALA375" s="14"/>
      <c r="ALB375" s="14"/>
      <c r="ALC375" s="14"/>
      <c r="ALD375" s="14"/>
      <c r="ALE375" s="14"/>
      <c r="ALF375" s="14"/>
      <c r="ALG375" s="14"/>
      <c r="ALH375" s="14"/>
      <c r="ALI375" s="14"/>
      <c r="ALJ375" s="14"/>
      <c r="ALK375" s="14"/>
      <c r="ALL375" s="14"/>
      <c r="ALM375" s="14"/>
      <c r="ALN375" s="14"/>
      <c r="ALO375" s="14"/>
      <c r="ALP375" s="14"/>
      <c r="ALQ375" s="14"/>
      <c r="ALR375" s="14"/>
      <c r="ALS375" s="14"/>
      <c r="ALT375" s="14"/>
      <c r="ALU375" s="14"/>
      <c r="ALV375" s="14"/>
      <c r="ALW375" s="14"/>
      <c r="ALX375" s="14"/>
      <c r="ALY375" s="14"/>
      <c r="ALZ375" s="14"/>
      <c r="AMA375" s="14"/>
      <c r="AMB375" s="14"/>
      <c r="AMC375" s="14"/>
      <c r="AMD375" s="14"/>
      <c r="AME375" s="14"/>
      <c r="AMF375" s="14"/>
      <c r="AMG375" s="14"/>
      <c r="AMH375" s="14"/>
      <c r="AMI375" s="14"/>
      <c r="AMJ375" s="14"/>
      <c r="AMK375" s="14"/>
      <c r="AML375" s="14"/>
      <c r="AMM375" s="14"/>
      <c r="AMN375" s="14"/>
      <c r="AMO375" s="14"/>
      <c r="AMP375" s="14"/>
      <c r="AMQ375" s="14"/>
      <c r="AMR375" s="14"/>
      <c r="AMS375" s="14"/>
      <c r="AMT375" s="14"/>
      <c r="AMU375" s="14"/>
      <c r="AMV375" s="14"/>
      <c r="AMW375" s="14"/>
      <c r="AMX375" s="14"/>
      <c r="AMY375" s="14"/>
      <c r="AMZ375" s="14"/>
      <c r="ANA375" s="14"/>
      <c r="ANB375" s="14"/>
      <c r="ANC375" s="14"/>
      <c r="AND375" s="14"/>
      <c r="ANE375" s="14"/>
      <c r="ANF375" s="14"/>
      <c r="ANG375" s="14"/>
      <c r="ANH375" s="14"/>
      <c r="ANI375" s="14"/>
      <c r="ANJ375" s="14"/>
      <c r="ANK375" s="14"/>
      <c r="ANL375" s="14"/>
      <c r="ANM375" s="14"/>
      <c r="ANN375" s="14"/>
      <c r="ANO375" s="14"/>
      <c r="ANP375" s="14"/>
      <c r="ANQ375" s="14"/>
      <c r="ANR375" s="14"/>
      <c r="ANS375" s="14"/>
      <c r="ANT375" s="14"/>
      <c r="ANU375" s="14"/>
      <c r="ANV375" s="14"/>
      <c r="ANW375" s="14"/>
      <c r="ANX375" s="14"/>
      <c r="ANY375" s="14"/>
      <c r="ANZ375" s="14"/>
      <c r="AOA375" s="14"/>
      <c r="AOB375" s="14"/>
      <c r="AOC375" s="14"/>
      <c r="AOD375" s="14"/>
      <c r="AOE375" s="14"/>
      <c r="AOF375" s="14"/>
      <c r="AOG375" s="14"/>
      <c r="AOH375" s="14"/>
      <c r="AOI375" s="14"/>
      <c r="AOJ375" s="14"/>
      <c r="AOK375" s="14"/>
      <c r="AOL375" s="14"/>
      <c r="AOM375" s="14"/>
      <c r="AON375" s="14"/>
      <c r="AOO375" s="14"/>
      <c r="AOP375" s="14"/>
      <c r="AOQ375" s="14"/>
      <c r="AOR375" s="14"/>
      <c r="AOS375" s="14"/>
      <c r="AOT375" s="14"/>
      <c r="AOU375" s="14"/>
      <c r="AOV375" s="14"/>
      <c r="AOW375" s="14"/>
      <c r="AOX375" s="14"/>
      <c r="AOY375" s="14"/>
      <c r="AOZ375" s="14"/>
      <c r="APA375" s="14"/>
      <c r="APB375" s="14"/>
      <c r="APC375" s="14"/>
      <c r="APD375" s="14"/>
      <c r="APE375" s="14"/>
      <c r="APF375" s="14"/>
      <c r="APG375" s="14"/>
      <c r="APH375" s="14"/>
      <c r="API375" s="14"/>
      <c r="APJ375" s="14"/>
      <c r="APK375" s="14"/>
      <c r="APL375" s="14"/>
      <c r="APM375" s="14"/>
      <c r="APN375" s="14"/>
      <c r="APO375" s="14"/>
      <c r="APP375" s="14"/>
      <c r="APQ375" s="14"/>
      <c r="APR375" s="14"/>
      <c r="APS375" s="14"/>
      <c r="APT375" s="14"/>
      <c r="APU375" s="14"/>
      <c r="APV375" s="14"/>
      <c r="APW375" s="14"/>
      <c r="APX375" s="14"/>
      <c r="APY375" s="14"/>
      <c r="APZ375" s="14"/>
      <c r="AQA375" s="14"/>
      <c r="AQB375" s="14"/>
      <c r="AQC375" s="14"/>
      <c r="AQD375" s="14"/>
      <c r="AQE375" s="14"/>
      <c r="AQF375" s="14"/>
      <c r="AQG375" s="14"/>
      <c r="AQH375" s="14"/>
      <c r="AQI375" s="14"/>
      <c r="AQJ375" s="14"/>
      <c r="AQK375" s="14"/>
      <c r="AQL375" s="14"/>
      <c r="AQM375" s="14"/>
      <c r="AQN375" s="14"/>
      <c r="AQO375" s="14"/>
      <c r="AQP375" s="14"/>
      <c r="AQQ375" s="14"/>
      <c r="AQR375" s="14"/>
      <c r="AQS375" s="14"/>
      <c r="AQT375" s="14"/>
      <c r="AQU375" s="14"/>
      <c r="AQV375" s="14"/>
      <c r="AQW375" s="14"/>
      <c r="AQX375" s="14"/>
      <c r="AQY375" s="14"/>
      <c r="AQZ375" s="14"/>
      <c r="ARA375" s="14"/>
      <c r="ARB375" s="14"/>
      <c r="ARC375" s="14"/>
      <c r="ARD375" s="14"/>
      <c r="ARE375" s="14"/>
      <c r="ARF375" s="14"/>
      <c r="ARG375" s="14"/>
      <c r="ARH375" s="14"/>
      <c r="ARI375" s="14"/>
      <c r="ARJ375" s="14"/>
      <c r="ARK375" s="14"/>
      <c r="ARL375" s="14"/>
      <c r="ARM375" s="14"/>
      <c r="ARN375" s="14"/>
      <c r="ARO375" s="14"/>
      <c r="ARP375" s="14"/>
      <c r="ARQ375" s="14"/>
      <c r="ARR375" s="14"/>
      <c r="ARS375" s="14"/>
      <c r="ART375" s="14"/>
      <c r="ARU375" s="14"/>
      <c r="ARV375" s="14"/>
      <c r="ARW375" s="14"/>
      <c r="ARX375" s="14"/>
      <c r="ARY375" s="14"/>
      <c r="ARZ375" s="14"/>
      <c r="ASA375" s="14"/>
      <c r="ASB375" s="14"/>
      <c r="ASC375" s="14"/>
      <c r="ASD375" s="14"/>
      <c r="ASE375" s="14"/>
      <c r="ASF375" s="14"/>
      <c r="ASG375" s="14"/>
      <c r="ASH375" s="14"/>
      <c r="ASI375" s="14"/>
      <c r="ASJ375" s="14"/>
      <c r="ASK375" s="14"/>
      <c r="ASL375" s="14"/>
      <c r="ASM375" s="14"/>
      <c r="ASN375" s="14"/>
      <c r="ASO375" s="14"/>
      <c r="ASP375" s="14"/>
      <c r="ASQ375" s="14"/>
      <c r="ASR375" s="14"/>
      <c r="ASS375" s="14"/>
      <c r="AST375" s="14"/>
      <c r="ASU375" s="14"/>
      <c r="ASV375" s="14"/>
      <c r="ASW375" s="14"/>
      <c r="ASX375" s="14"/>
      <c r="ASY375" s="14"/>
      <c r="ASZ375" s="14"/>
      <c r="ATA375" s="14"/>
      <c r="ATB375" s="14"/>
      <c r="ATC375" s="14"/>
      <c r="ATD375" s="14"/>
    </row>
    <row r="376" spans="63:1200">
      <c r="BK376" s="14" t="str">
        <f t="shared" si="2119"/>
        <v/>
      </c>
      <c r="ABO376" s="14"/>
      <c r="ABP376" s="14"/>
      <c r="ABQ376" s="14"/>
      <c r="ABR376" s="14"/>
      <c r="ABS376" s="14"/>
      <c r="ABT376" s="14"/>
      <c r="ABU376" s="14"/>
      <c r="ABV376" s="14"/>
      <c r="ABW376" s="14"/>
      <c r="ABX376" s="14"/>
      <c r="ABY376" s="14"/>
      <c r="ABZ376" s="14"/>
      <c r="ACA376" s="14"/>
      <c r="ACB376" s="14"/>
      <c r="ACC376" s="14"/>
      <c r="ACD376" s="14"/>
      <c r="ACE376" s="14"/>
      <c r="ACF376" s="14"/>
      <c r="ACG376" s="14"/>
      <c r="ACH376" s="14"/>
      <c r="ACI376" s="14"/>
      <c r="ACJ376" s="14"/>
      <c r="ACK376" s="14"/>
      <c r="ACL376" s="14"/>
      <c r="ACM376" s="14"/>
      <c r="ACN376" s="14"/>
      <c r="ACO376" s="14"/>
      <c r="ACP376" s="14"/>
      <c r="ACQ376" s="14"/>
      <c r="ACR376" s="14"/>
      <c r="ACS376" s="14"/>
      <c r="ACT376" s="14"/>
      <c r="ACU376" s="14"/>
      <c r="ACV376" s="14"/>
      <c r="ACW376" s="14"/>
      <c r="ACX376" s="14"/>
      <c r="ACY376" s="14"/>
      <c r="ACZ376" s="14"/>
      <c r="ADA376" s="14"/>
      <c r="ADB376" s="14"/>
      <c r="ADC376" s="14"/>
      <c r="ADD376" s="14"/>
      <c r="ADE376" s="14"/>
      <c r="ADF376" s="14"/>
      <c r="ADG376" s="14"/>
      <c r="ADH376" s="14"/>
      <c r="ADI376" s="14"/>
      <c r="ADJ376" s="14"/>
      <c r="ADK376" s="14"/>
      <c r="ADL376" s="14"/>
      <c r="ADM376" s="14"/>
      <c r="ADN376" s="14"/>
      <c r="ADO376" s="14"/>
      <c r="ADP376" s="14"/>
      <c r="ADQ376" s="14"/>
      <c r="ADR376" s="14"/>
      <c r="ADS376" s="14"/>
      <c r="ADT376" s="14"/>
      <c r="ADU376" s="14"/>
      <c r="ADV376" s="14"/>
      <c r="ADW376" s="14"/>
      <c r="ADX376" s="14"/>
      <c r="ADY376" s="14"/>
      <c r="ADZ376" s="14"/>
      <c r="AEA376" s="14"/>
      <c r="AEB376" s="14"/>
      <c r="AEC376" s="14"/>
      <c r="AED376" s="14"/>
      <c r="AEE376" s="14"/>
      <c r="AEF376" s="14"/>
      <c r="AEG376" s="14"/>
      <c r="AEH376" s="14"/>
      <c r="AEI376" s="14"/>
      <c r="AEJ376" s="14"/>
      <c r="AEK376" s="14"/>
      <c r="AEL376" s="14"/>
      <c r="AEM376" s="14"/>
      <c r="AEN376" s="14"/>
      <c r="AEO376" s="14"/>
      <c r="AEP376" s="14"/>
      <c r="AEQ376" s="14"/>
      <c r="AER376" s="14"/>
      <c r="AES376" s="14"/>
      <c r="AET376" s="14"/>
      <c r="AEU376" s="14"/>
      <c r="AEV376" s="14"/>
      <c r="AEW376" s="14"/>
      <c r="AEX376" s="14"/>
      <c r="AEY376" s="14"/>
      <c r="AEZ376" s="14"/>
      <c r="AFA376" s="14"/>
      <c r="AFB376" s="14"/>
      <c r="AFC376" s="14"/>
      <c r="AFD376" s="14"/>
      <c r="AFE376" s="14"/>
      <c r="AFF376" s="14"/>
      <c r="AFG376" s="14"/>
      <c r="AFH376" s="14"/>
      <c r="AFI376" s="14"/>
      <c r="AFJ376" s="14"/>
      <c r="AFK376" s="14"/>
      <c r="AFL376" s="14"/>
      <c r="AFM376" s="14"/>
      <c r="AFN376" s="14"/>
      <c r="AFO376" s="14"/>
      <c r="AFP376" s="14"/>
      <c r="AFQ376" s="14"/>
      <c r="AFR376" s="14"/>
      <c r="AFS376" s="14"/>
      <c r="AFT376" s="14"/>
      <c r="AFU376" s="14"/>
      <c r="AFV376" s="14"/>
      <c r="AFW376" s="14"/>
      <c r="AFX376" s="14"/>
      <c r="AFY376" s="14"/>
      <c r="AFZ376" s="14"/>
      <c r="AGA376" s="14"/>
      <c r="AGB376" s="14"/>
      <c r="AGC376" s="14"/>
      <c r="AGD376" s="14"/>
      <c r="AGE376" s="14"/>
      <c r="AGF376" s="14"/>
      <c r="AGG376" s="14"/>
      <c r="AGH376" s="14"/>
      <c r="AGI376" s="14"/>
      <c r="AGJ376" s="14"/>
      <c r="AGK376" s="14"/>
      <c r="AGL376" s="14"/>
      <c r="AGM376" s="14"/>
      <c r="AGN376" s="14"/>
      <c r="AGO376" s="14"/>
      <c r="AGP376" s="14"/>
      <c r="AGQ376" s="14"/>
      <c r="AGR376" s="14"/>
      <c r="AGS376" s="14"/>
      <c r="AGT376" s="14"/>
      <c r="AGU376" s="14"/>
      <c r="AGV376" s="14"/>
      <c r="AGW376" s="14"/>
      <c r="AGX376" s="14"/>
      <c r="AGY376" s="14"/>
      <c r="AGZ376" s="14"/>
      <c r="AHA376" s="14"/>
      <c r="AHB376" s="14"/>
      <c r="AHC376" s="14"/>
      <c r="AHD376" s="14"/>
      <c r="AHE376" s="14"/>
      <c r="AHF376" s="14"/>
      <c r="AHG376" s="14"/>
      <c r="AHH376" s="14"/>
      <c r="AHI376" s="14"/>
      <c r="AHJ376" s="14"/>
      <c r="AHK376" s="14"/>
      <c r="AHL376" s="14"/>
      <c r="AHM376" s="14"/>
      <c r="AHN376" s="14"/>
      <c r="AHO376" s="14"/>
      <c r="AHP376" s="14"/>
      <c r="AHQ376" s="14"/>
      <c r="AHR376" s="14"/>
      <c r="AHS376" s="14"/>
      <c r="AHT376" s="14"/>
      <c r="AHU376" s="14"/>
      <c r="AHV376" s="14"/>
      <c r="AHW376" s="14"/>
      <c r="AHX376" s="14"/>
      <c r="AHY376" s="14"/>
      <c r="AHZ376" s="14"/>
      <c r="AIA376" s="14"/>
      <c r="AIB376" s="14"/>
      <c r="AIC376" s="14"/>
      <c r="AID376" s="14"/>
      <c r="AIE376" s="14"/>
      <c r="AIF376" s="14"/>
      <c r="AIG376" s="14"/>
      <c r="AIH376" s="14"/>
      <c r="AII376" s="14"/>
      <c r="AIJ376" s="14"/>
      <c r="AIK376" s="14"/>
      <c r="AIL376" s="14"/>
      <c r="AIM376" s="14"/>
      <c r="AIN376" s="14"/>
      <c r="AIO376" s="14"/>
      <c r="AIP376" s="14"/>
      <c r="AIQ376" s="14"/>
      <c r="AIR376" s="14"/>
      <c r="AIS376" s="14"/>
      <c r="AIT376" s="14"/>
      <c r="AIU376" s="14"/>
      <c r="AIV376" s="14"/>
      <c r="AIW376" s="14"/>
      <c r="AIX376" s="14"/>
      <c r="AIY376" s="14"/>
      <c r="AIZ376" s="14"/>
      <c r="AJA376" s="14"/>
      <c r="AJB376" s="14"/>
      <c r="AJC376" s="14"/>
      <c r="AJD376" s="14"/>
      <c r="AJE376" s="14"/>
      <c r="AJF376" s="14"/>
      <c r="AJG376" s="14"/>
      <c r="AJH376" s="14"/>
      <c r="AJI376" s="14"/>
      <c r="AJJ376" s="14"/>
      <c r="AJK376" s="14"/>
      <c r="AJL376" s="14"/>
      <c r="AJM376" s="14"/>
      <c r="AJN376" s="14"/>
      <c r="AJO376" s="14"/>
      <c r="AJP376" s="14"/>
      <c r="AJQ376" s="14"/>
      <c r="AJR376" s="14"/>
      <c r="AJS376" s="14"/>
      <c r="AJT376" s="14"/>
      <c r="AJU376" s="14"/>
      <c r="AJV376" s="14"/>
      <c r="AJW376" s="14"/>
      <c r="AJX376" s="14"/>
      <c r="AJY376" s="14"/>
      <c r="AJZ376" s="14"/>
      <c r="AKA376" s="14"/>
      <c r="AKB376" s="14"/>
      <c r="AKC376" s="14"/>
      <c r="AKD376" s="14"/>
      <c r="AKE376" s="14"/>
      <c r="AKF376" s="14"/>
      <c r="AKG376" s="14"/>
      <c r="AKH376" s="14"/>
      <c r="AKI376" s="14"/>
      <c r="AKJ376" s="14"/>
      <c r="AKK376" s="14"/>
      <c r="AKL376" s="14"/>
      <c r="AKM376" s="14"/>
      <c r="AKN376" s="14"/>
      <c r="AKO376" s="14"/>
      <c r="AKP376" s="14"/>
      <c r="AKQ376" s="14"/>
      <c r="AKR376" s="14"/>
      <c r="AKS376" s="14"/>
      <c r="AKT376" s="14"/>
      <c r="AKU376" s="14"/>
      <c r="AKV376" s="14"/>
      <c r="AKW376" s="14"/>
      <c r="AKX376" s="14"/>
      <c r="AKY376" s="14"/>
      <c r="AKZ376" s="14"/>
      <c r="ALA376" s="14"/>
      <c r="ALB376" s="14"/>
      <c r="ALC376" s="14"/>
      <c r="ALD376" s="14"/>
      <c r="ALE376" s="14"/>
      <c r="ALF376" s="14"/>
      <c r="ALG376" s="14"/>
      <c r="ALH376" s="14"/>
      <c r="ALI376" s="14"/>
      <c r="ALJ376" s="14"/>
      <c r="ALK376" s="14"/>
      <c r="ALL376" s="14"/>
      <c r="ALM376" s="14"/>
      <c r="ALN376" s="14"/>
      <c r="ALO376" s="14"/>
      <c r="ALP376" s="14"/>
      <c r="ALQ376" s="14"/>
      <c r="ALR376" s="14"/>
      <c r="ALS376" s="14"/>
      <c r="ALT376" s="14"/>
      <c r="ALU376" s="14"/>
      <c r="ALV376" s="14"/>
      <c r="ALW376" s="14"/>
      <c r="ALX376" s="14"/>
      <c r="ALY376" s="14"/>
      <c r="ALZ376" s="14"/>
      <c r="AMA376" s="14"/>
      <c r="AMB376" s="14"/>
      <c r="AMC376" s="14"/>
      <c r="AMD376" s="14"/>
      <c r="AME376" s="14"/>
      <c r="AMF376" s="14"/>
      <c r="AMG376" s="14"/>
      <c r="AMH376" s="14"/>
      <c r="AMI376" s="14"/>
      <c r="AMJ376" s="14"/>
      <c r="AMK376" s="14"/>
      <c r="AML376" s="14"/>
      <c r="AMM376" s="14"/>
      <c r="AMN376" s="14"/>
      <c r="AMO376" s="14"/>
      <c r="AMP376" s="14"/>
      <c r="AMQ376" s="14"/>
      <c r="AMR376" s="14"/>
      <c r="AMS376" s="14"/>
      <c r="AMT376" s="14"/>
      <c r="AMU376" s="14"/>
      <c r="AMV376" s="14"/>
      <c r="AMW376" s="14"/>
      <c r="AMX376" s="14"/>
      <c r="AMY376" s="14"/>
      <c r="AMZ376" s="14"/>
      <c r="ANA376" s="14"/>
      <c r="ANB376" s="14"/>
      <c r="ANC376" s="14"/>
      <c r="AND376" s="14"/>
      <c r="ANE376" s="14"/>
      <c r="ANF376" s="14"/>
      <c r="ANG376" s="14"/>
      <c r="ANH376" s="14"/>
      <c r="ANI376" s="14"/>
      <c r="ANJ376" s="14"/>
      <c r="ANK376" s="14"/>
      <c r="ANL376" s="14"/>
      <c r="ANM376" s="14"/>
      <c r="ANN376" s="14"/>
      <c r="ANO376" s="14"/>
      <c r="ANP376" s="14"/>
      <c r="ANQ376" s="14"/>
      <c r="ANR376" s="14"/>
      <c r="ANS376" s="14"/>
      <c r="ANT376" s="14"/>
      <c r="ANU376" s="14"/>
      <c r="ANV376" s="14"/>
      <c r="ANW376" s="14"/>
      <c r="ANX376" s="14"/>
      <c r="ANY376" s="14"/>
      <c r="ANZ376" s="14"/>
      <c r="AOA376" s="14"/>
      <c r="AOB376" s="14"/>
      <c r="AOC376" s="14"/>
      <c r="AOD376" s="14"/>
      <c r="AOE376" s="14"/>
      <c r="AOF376" s="14"/>
      <c r="AOG376" s="14"/>
      <c r="AOH376" s="14"/>
      <c r="AOI376" s="14"/>
      <c r="AOJ376" s="14"/>
      <c r="AOK376" s="14"/>
      <c r="AOL376" s="14"/>
      <c r="AOM376" s="14"/>
      <c r="AON376" s="14"/>
      <c r="AOO376" s="14"/>
      <c r="AOP376" s="14"/>
      <c r="AOQ376" s="14"/>
      <c r="AOR376" s="14"/>
      <c r="AOS376" s="14"/>
      <c r="AOT376" s="14"/>
      <c r="AOU376" s="14"/>
      <c r="AOV376" s="14"/>
      <c r="AOW376" s="14"/>
      <c r="AOX376" s="14"/>
      <c r="AOY376" s="14"/>
      <c r="AOZ376" s="14"/>
      <c r="APA376" s="14"/>
      <c r="APB376" s="14"/>
      <c r="APC376" s="14"/>
      <c r="APD376" s="14"/>
      <c r="APE376" s="14"/>
      <c r="APF376" s="14"/>
      <c r="APG376" s="14"/>
      <c r="APH376" s="14"/>
      <c r="API376" s="14"/>
      <c r="APJ376" s="14"/>
      <c r="APK376" s="14"/>
      <c r="APL376" s="14"/>
      <c r="APM376" s="14"/>
      <c r="APN376" s="14"/>
      <c r="APO376" s="14"/>
      <c r="APP376" s="14"/>
      <c r="APQ376" s="14"/>
      <c r="APR376" s="14"/>
      <c r="APS376" s="14"/>
      <c r="APT376" s="14"/>
      <c r="APU376" s="14"/>
      <c r="APV376" s="14"/>
      <c r="APW376" s="14"/>
      <c r="APX376" s="14"/>
      <c r="APY376" s="14"/>
      <c r="APZ376" s="14"/>
      <c r="AQA376" s="14"/>
      <c r="AQB376" s="14"/>
      <c r="AQC376" s="14"/>
      <c r="AQD376" s="14"/>
      <c r="AQE376" s="14"/>
      <c r="AQF376" s="14"/>
      <c r="AQG376" s="14"/>
      <c r="AQH376" s="14"/>
      <c r="AQI376" s="14"/>
      <c r="AQJ376" s="14"/>
      <c r="AQK376" s="14"/>
      <c r="AQL376" s="14"/>
      <c r="AQM376" s="14"/>
      <c r="AQN376" s="14"/>
      <c r="AQO376" s="14"/>
      <c r="AQP376" s="14"/>
      <c r="AQQ376" s="14"/>
      <c r="AQR376" s="14"/>
      <c r="AQS376" s="14"/>
      <c r="AQT376" s="14"/>
      <c r="AQU376" s="14"/>
      <c r="AQV376" s="14"/>
      <c r="AQW376" s="14"/>
      <c r="AQX376" s="14"/>
      <c r="AQY376" s="14"/>
      <c r="AQZ376" s="14"/>
      <c r="ARA376" s="14"/>
      <c r="ARB376" s="14"/>
      <c r="ARC376" s="14"/>
      <c r="ARD376" s="14"/>
      <c r="ARE376" s="14"/>
      <c r="ARF376" s="14"/>
      <c r="ARG376" s="14"/>
      <c r="ARH376" s="14"/>
      <c r="ARI376" s="14"/>
      <c r="ARJ376" s="14"/>
      <c r="ARK376" s="14"/>
      <c r="ARL376" s="14"/>
      <c r="ARM376" s="14"/>
      <c r="ARN376" s="14"/>
      <c r="ARO376" s="14"/>
      <c r="ARP376" s="14"/>
      <c r="ARQ376" s="14"/>
      <c r="ARR376" s="14"/>
      <c r="ARS376" s="14"/>
      <c r="ART376" s="14"/>
      <c r="ARU376" s="14"/>
      <c r="ARV376" s="14"/>
      <c r="ARW376" s="14"/>
      <c r="ARX376" s="14"/>
      <c r="ARY376" s="14"/>
      <c r="ARZ376" s="14"/>
      <c r="ASA376" s="14"/>
      <c r="ASB376" s="14"/>
      <c r="ASC376" s="14"/>
      <c r="ASD376" s="14"/>
      <c r="ASE376" s="14"/>
      <c r="ASF376" s="14"/>
      <c r="ASG376" s="14"/>
      <c r="ASH376" s="14"/>
      <c r="ASI376" s="14"/>
      <c r="ASJ376" s="14"/>
      <c r="ASK376" s="14"/>
      <c r="ASL376" s="14"/>
      <c r="ASM376" s="14"/>
      <c r="ASN376" s="14"/>
      <c r="ASO376" s="14"/>
      <c r="ASP376" s="14"/>
      <c r="ASQ376" s="14"/>
      <c r="ASR376" s="14"/>
      <c r="ASS376" s="14"/>
      <c r="AST376" s="14"/>
      <c r="ASU376" s="14"/>
      <c r="ASV376" s="14"/>
      <c r="ASW376" s="14"/>
      <c r="ASX376" s="14"/>
      <c r="ASY376" s="14"/>
      <c r="ASZ376" s="14"/>
      <c r="ATA376" s="14"/>
      <c r="ATB376" s="14"/>
      <c r="ATC376" s="14"/>
      <c r="ATD376" s="14"/>
    </row>
    <row r="377" spans="63:1200">
      <c r="BK377" s="14" t="str">
        <f t="shared" si="2119"/>
        <v/>
      </c>
      <c r="ABO377" s="14"/>
      <c r="ABP377" s="14"/>
      <c r="ABQ377" s="14"/>
      <c r="ABR377" s="14"/>
      <c r="ABS377" s="14"/>
      <c r="ABT377" s="14"/>
      <c r="ABU377" s="14"/>
      <c r="ABV377" s="14"/>
      <c r="ABW377" s="14"/>
      <c r="ABX377" s="14"/>
      <c r="ABY377" s="14"/>
      <c r="ABZ377" s="14"/>
      <c r="ACA377" s="14"/>
      <c r="ACB377" s="14"/>
      <c r="ACC377" s="14"/>
      <c r="ACD377" s="14"/>
      <c r="ACE377" s="14"/>
      <c r="ACF377" s="14"/>
      <c r="ACG377" s="14"/>
      <c r="ACH377" s="14"/>
      <c r="ACI377" s="14"/>
      <c r="ACJ377" s="14"/>
      <c r="ACK377" s="14"/>
      <c r="ACL377" s="14"/>
      <c r="ACM377" s="14"/>
      <c r="ACN377" s="14"/>
      <c r="ACO377" s="14"/>
      <c r="ACP377" s="14"/>
      <c r="ACQ377" s="14"/>
      <c r="ACR377" s="14"/>
      <c r="ACS377" s="14"/>
      <c r="ACT377" s="14"/>
      <c r="ACU377" s="14"/>
      <c r="ACV377" s="14"/>
      <c r="ACW377" s="14"/>
      <c r="ACX377" s="14"/>
      <c r="ACY377" s="14"/>
      <c r="ACZ377" s="14"/>
      <c r="ADA377" s="14"/>
      <c r="ADB377" s="14"/>
      <c r="ADC377" s="14"/>
      <c r="ADD377" s="14"/>
      <c r="ADE377" s="14"/>
      <c r="ADF377" s="14"/>
      <c r="ADG377" s="14"/>
      <c r="ADH377" s="14"/>
      <c r="ADI377" s="14"/>
      <c r="ADJ377" s="14"/>
      <c r="ADK377" s="14"/>
      <c r="ADL377" s="14"/>
      <c r="ADM377" s="14"/>
      <c r="ADN377" s="14"/>
      <c r="ADO377" s="14"/>
      <c r="ADP377" s="14"/>
      <c r="ADQ377" s="14"/>
      <c r="ADR377" s="14"/>
      <c r="ADS377" s="14"/>
      <c r="ADT377" s="14"/>
      <c r="ADU377" s="14"/>
      <c r="ADV377" s="14"/>
      <c r="ADW377" s="14"/>
      <c r="ADX377" s="14"/>
      <c r="ADY377" s="14"/>
      <c r="ADZ377" s="14"/>
      <c r="AEA377" s="14"/>
      <c r="AEB377" s="14"/>
      <c r="AEC377" s="14"/>
      <c r="AED377" s="14"/>
      <c r="AEE377" s="14"/>
      <c r="AEF377" s="14"/>
      <c r="AEG377" s="14"/>
      <c r="AEH377" s="14"/>
      <c r="AEI377" s="14"/>
      <c r="AEJ377" s="14"/>
      <c r="AEK377" s="14"/>
      <c r="AEL377" s="14"/>
      <c r="AEM377" s="14"/>
      <c r="AEN377" s="14"/>
      <c r="AEO377" s="14"/>
      <c r="AEP377" s="14"/>
      <c r="AEQ377" s="14"/>
      <c r="AER377" s="14"/>
      <c r="AES377" s="14"/>
      <c r="AET377" s="14"/>
      <c r="AEU377" s="14"/>
      <c r="AEV377" s="14"/>
      <c r="AEW377" s="14"/>
      <c r="AEX377" s="14"/>
      <c r="AEY377" s="14"/>
      <c r="AEZ377" s="14"/>
      <c r="AFA377" s="14"/>
      <c r="AFB377" s="14"/>
      <c r="AFC377" s="14"/>
      <c r="AFD377" s="14"/>
      <c r="AFE377" s="14"/>
      <c r="AFF377" s="14"/>
      <c r="AFG377" s="14"/>
      <c r="AFH377" s="14"/>
      <c r="AFI377" s="14"/>
      <c r="AFJ377" s="14"/>
      <c r="AFK377" s="14"/>
      <c r="AFL377" s="14"/>
      <c r="AFM377" s="14"/>
      <c r="AFN377" s="14"/>
      <c r="AFO377" s="14"/>
      <c r="AFP377" s="14"/>
      <c r="AFQ377" s="14"/>
      <c r="AFR377" s="14"/>
      <c r="AFS377" s="14"/>
      <c r="AFT377" s="14"/>
      <c r="AFU377" s="14"/>
      <c r="AFV377" s="14"/>
      <c r="AFW377" s="14"/>
      <c r="AFX377" s="14"/>
      <c r="AFY377" s="14"/>
      <c r="AFZ377" s="14"/>
      <c r="AGA377" s="14"/>
      <c r="AGB377" s="14"/>
      <c r="AGC377" s="14"/>
      <c r="AGD377" s="14"/>
      <c r="AGE377" s="14"/>
      <c r="AGF377" s="14"/>
      <c r="AGG377" s="14"/>
      <c r="AGH377" s="14"/>
      <c r="AGI377" s="14"/>
      <c r="AGJ377" s="14"/>
      <c r="AGK377" s="14"/>
      <c r="AGL377" s="14"/>
      <c r="AGM377" s="14"/>
      <c r="AGN377" s="14"/>
      <c r="AGO377" s="14"/>
      <c r="AGP377" s="14"/>
      <c r="AGQ377" s="14"/>
      <c r="AGR377" s="14"/>
      <c r="AGS377" s="14"/>
      <c r="AGT377" s="14"/>
      <c r="AGU377" s="14"/>
      <c r="AGV377" s="14"/>
      <c r="AGW377" s="14"/>
      <c r="AGX377" s="14"/>
      <c r="AGY377" s="14"/>
      <c r="AGZ377" s="14"/>
      <c r="AHA377" s="14"/>
      <c r="AHB377" s="14"/>
      <c r="AHC377" s="14"/>
      <c r="AHD377" s="14"/>
      <c r="AHE377" s="14"/>
      <c r="AHF377" s="14"/>
      <c r="AHG377" s="14"/>
      <c r="AHH377" s="14"/>
      <c r="AHI377" s="14"/>
      <c r="AHJ377" s="14"/>
      <c r="AHK377" s="14"/>
      <c r="AHL377" s="14"/>
      <c r="AHM377" s="14"/>
      <c r="AHN377" s="14"/>
      <c r="AHO377" s="14"/>
      <c r="AHP377" s="14"/>
      <c r="AHQ377" s="14"/>
      <c r="AHR377" s="14"/>
      <c r="AHS377" s="14"/>
      <c r="AHT377" s="14"/>
      <c r="AHU377" s="14"/>
      <c r="AHV377" s="14"/>
      <c r="AHW377" s="14"/>
      <c r="AHX377" s="14"/>
      <c r="AHY377" s="14"/>
      <c r="AHZ377" s="14"/>
      <c r="AIA377" s="14"/>
      <c r="AIB377" s="14"/>
      <c r="AIC377" s="14"/>
      <c r="AID377" s="14"/>
      <c r="AIE377" s="14"/>
      <c r="AIF377" s="14"/>
      <c r="AIG377" s="14"/>
      <c r="AIH377" s="14"/>
      <c r="AII377" s="14"/>
      <c r="AIJ377" s="14"/>
      <c r="AIK377" s="14"/>
      <c r="AIL377" s="14"/>
      <c r="AIM377" s="14"/>
      <c r="AIN377" s="14"/>
      <c r="AIO377" s="14"/>
      <c r="AIP377" s="14"/>
      <c r="AIQ377" s="14"/>
      <c r="AIR377" s="14"/>
      <c r="AIS377" s="14"/>
      <c r="AIT377" s="14"/>
      <c r="AIU377" s="14"/>
      <c r="AIV377" s="14"/>
      <c r="AIW377" s="14"/>
      <c r="AIX377" s="14"/>
      <c r="AIY377" s="14"/>
      <c r="AIZ377" s="14"/>
      <c r="AJA377" s="14"/>
      <c r="AJB377" s="14"/>
      <c r="AJC377" s="14"/>
      <c r="AJD377" s="14"/>
      <c r="AJE377" s="14"/>
      <c r="AJF377" s="14"/>
      <c r="AJG377" s="14"/>
      <c r="AJH377" s="14"/>
      <c r="AJI377" s="14"/>
      <c r="AJJ377" s="14"/>
      <c r="AJK377" s="14"/>
      <c r="AJL377" s="14"/>
      <c r="AJM377" s="14"/>
      <c r="AJN377" s="14"/>
      <c r="AJO377" s="14"/>
      <c r="AJP377" s="14"/>
      <c r="AJQ377" s="14"/>
      <c r="AJR377" s="14"/>
      <c r="AJS377" s="14"/>
      <c r="AJT377" s="14"/>
      <c r="AJU377" s="14"/>
      <c r="AJV377" s="14"/>
      <c r="AJW377" s="14"/>
      <c r="AJX377" s="14"/>
      <c r="AJY377" s="14"/>
      <c r="AJZ377" s="14"/>
      <c r="AKA377" s="14"/>
      <c r="AKB377" s="14"/>
      <c r="AKC377" s="14"/>
      <c r="AKD377" s="14"/>
      <c r="AKE377" s="14"/>
      <c r="AKF377" s="14"/>
      <c r="AKG377" s="14"/>
      <c r="AKH377" s="14"/>
      <c r="AKI377" s="14"/>
      <c r="AKJ377" s="14"/>
      <c r="AKK377" s="14"/>
      <c r="AKL377" s="14"/>
      <c r="AKM377" s="14"/>
      <c r="AKN377" s="14"/>
      <c r="AKO377" s="14"/>
      <c r="AKP377" s="14"/>
      <c r="AKQ377" s="14"/>
      <c r="AKR377" s="14"/>
      <c r="AKS377" s="14"/>
      <c r="AKT377" s="14"/>
      <c r="AKU377" s="14"/>
      <c r="AKV377" s="14"/>
      <c r="AKW377" s="14"/>
      <c r="AKX377" s="14"/>
      <c r="AKY377" s="14"/>
      <c r="AKZ377" s="14"/>
      <c r="ALA377" s="14"/>
      <c r="ALB377" s="14"/>
      <c r="ALC377" s="14"/>
      <c r="ALD377" s="14"/>
      <c r="ALE377" s="14"/>
      <c r="ALF377" s="14"/>
      <c r="ALG377" s="14"/>
      <c r="ALH377" s="14"/>
      <c r="ALI377" s="14"/>
      <c r="ALJ377" s="14"/>
      <c r="ALK377" s="14"/>
      <c r="ALL377" s="14"/>
      <c r="ALM377" s="14"/>
      <c r="ALN377" s="14"/>
      <c r="ALO377" s="14"/>
      <c r="ALP377" s="14"/>
      <c r="ALQ377" s="14"/>
      <c r="ALR377" s="14"/>
      <c r="ALS377" s="14"/>
      <c r="ALT377" s="14"/>
      <c r="ALU377" s="14"/>
      <c r="ALV377" s="14"/>
      <c r="ALW377" s="14"/>
      <c r="ALX377" s="14"/>
      <c r="ALY377" s="14"/>
      <c r="ALZ377" s="14"/>
      <c r="AMA377" s="14"/>
      <c r="AMB377" s="14"/>
      <c r="AMC377" s="14"/>
      <c r="AMD377" s="14"/>
      <c r="AME377" s="14"/>
      <c r="AMF377" s="14"/>
      <c r="AMG377" s="14"/>
      <c r="AMH377" s="14"/>
      <c r="AMI377" s="14"/>
      <c r="AMJ377" s="14"/>
      <c r="AMK377" s="14"/>
      <c r="AML377" s="14"/>
      <c r="AMM377" s="14"/>
      <c r="AMN377" s="14"/>
      <c r="AMO377" s="14"/>
      <c r="AMP377" s="14"/>
      <c r="AMQ377" s="14"/>
      <c r="AMR377" s="14"/>
      <c r="AMS377" s="14"/>
      <c r="AMT377" s="14"/>
      <c r="AMU377" s="14"/>
      <c r="AMV377" s="14"/>
      <c r="AMW377" s="14"/>
      <c r="AMX377" s="14"/>
      <c r="AMY377" s="14"/>
      <c r="AMZ377" s="14"/>
      <c r="ANA377" s="14"/>
      <c r="ANB377" s="14"/>
      <c r="ANC377" s="14"/>
      <c r="AND377" s="14"/>
      <c r="ANE377" s="14"/>
      <c r="ANF377" s="14"/>
      <c r="ANG377" s="14"/>
      <c r="ANH377" s="14"/>
      <c r="ANI377" s="14"/>
      <c r="ANJ377" s="14"/>
      <c r="ANK377" s="14"/>
      <c r="ANL377" s="14"/>
      <c r="ANM377" s="14"/>
      <c r="ANN377" s="14"/>
      <c r="ANO377" s="14"/>
      <c r="ANP377" s="14"/>
      <c r="ANQ377" s="14"/>
      <c r="ANR377" s="14"/>
      <c r="ANS377" s="14"/>
      <c r="ANT377" s="14"/>
      <c r="ANU377" s="14"/>
      <c r="ANV377" s="14"/>
      <c r="ANW377" s="14"/>
      <c r="ANX377" s="14"/>
      <c r="ANY377" s="14"/>
      <c r="ANZ377" s="14"/>
      <c r="AOA377" s="14"/>
      <c r="AOB377" s="14"/>
      <c r="AOC377" s="14"/>
      <c r="AOD377" s="14"/>
      <c r="AOE377" s="14"/>
      <c r="AOF377" s="14"/>
      <c r="AOG377" s="14"/>
      <c r="AOH377" s="14"/>
      <c r="AOI377" s="14"/>
      <c r="AOJ377" s="14"/>
      <c r="AOK377" s="14"/>
      <c r="AOL377" s="14"/>
      <c r="AOM377" s="14"/>
      <c r="AON377" s="14"/>
      <c r="AOO377" s="14"/>
      <c r="AOP377" s="14"/>
      <c r="AOQ377" s="14"/>
      <c r="AOR377" s="14"/>
      <c r="AOS377" s="14"/>
      <c r="AOT377" s="14"/>
      <c r="AOU377" s="14"/>
      <c r="AOV377" s="14"/>
      <c r="AOW377" s="14"/>
      <c r="AOX377" s="14"/>
      <c r="AOY377" s="14"/>
      <c r="AOZ377" s="14"/>
      <c r="APA377" s="14"/>
      <c r="APB377" s="14"/>
      <c r="APC377" s="14"/>
      <c r="APD377" s="14"/>
      <c r="APE377" s="14"/>
      <c r="APF377" s="14"/>
      <c r="APG377" s="14"/>
      <c r="APH377" s="14"/>
      <c r="API377" s="14"/>
      <c r="APJ377" s="14"/>
      <c r="APK377" s="14"/>
      <c r="APL377" s="14"/>
      <c r="APM377" s="14"/>
      <c r="APN377" s="14"/>
      <c r="APO377" s="14"/>
      <c r="APP377" s="14"/>
      <c r="APQ377" s="14"/>
      <c r="APR377" s="14"/>
      <c r="APS377" s="14"/>
      <c r="APT377" s="14"/>
      <c r="APU377" s="14"/>
      <c r="APV377" s="14"/>
      <c r="APW377" s="14"/>
      <c r="APX377" s="14"/>
      <c r="APY377" s="14"/>
      <c r="APZ377" s="14"/>
      <c r="AQA377" s="14"/>
      <c r="AQB377" s="14"/>
      <c r="AQC377" s="14"/>
      <c r="AQD377" s="14"/>
      <c r="AQE377" s="14"/>
      <c r="AQF377" s="14"/>
      <c r="AQG377" s="14"/>
      <c r="AQH377" s="14"/>
      <c r="AQI377" s="14"/>
      <c r="AQJ377" s="14"/>
      <c r="AQK377" s="14"/>
      <c r="AQL377" s="14"/>
      <c r="AQM377" s="14"/>
      <c r="AQN377" s="14"/>
      <c r="AQO377" s="14"/>
      <c r="AQP377" s="14"/>
      <c r="AQQ377" s="14"/>
      <c r="AQR377" s="14"/>
      <c r="AQS377" s="14"/>
      <c r="AQT377" s="14"/>
      <c r="AQU377" s="14"/>
      <c r="AQV377" s="14"/>
      <c r="AQW377" s="14"/>
      <c r="AQX377" s="14"/>
      <c r="AQY377" s="14"/>
      <c r="AQZ377" s="14"/>
      <c r="ARA377" s="14"/>
      <c r="ARB377" s="14"/>
      <c r="ARC377" s="14"/>
      <c r="ARD377" s="14"/>
      <c r="ARE377" s="14"/>
      <c r="ARF377" s="14"/>
      <c r="ARG377" s="14"/>
      <c r="ARH377" s="14"/>
      <c r="ARI377" s="14"/>
      <c r="ARJ377" s="14"/>
      <c r="ARK377" s="14"/>
      <c r="ARL377" s="14"/>
      <c r="ARM377" s="14"/>
      <c r="ARN377" s="14"/>
      <c r="ARO377" s="14"/>
      <c r="ARP377" s="14"/>
      <c r="ARQ377" s="14"/>
      <c r="ARR377" s="14"/>
      <c r="ARS377" s="14"/>
      <c r="ART377" s="14"/>
      <c r="ARU377" s="14"/>
      <c r="ARV377" s="14"/>
      <c r="ARW377" s="14"/>
      <c r="ARX377" s="14"/>
      <c r="ARY377" s="14"/>
      <c r="ARZ377" s="14"/>
      <c r="ASA377" s="14"/>
      <c r="ASB377" s="14"/>
      <c r="ASC377" s="14"/>
      <c r="ASD377" s="14"/>
      <c r="ASE377" s="14"/>
      <c r="ASF377" s="14"/>
      <c r="ASG377" s="14"/>
      <c r="ASH377" s="14"/>
      <c r="ASI377" s="14"/>
      <c r="ASJ377" s="14"/>
      <c r="ASK377" s="14"/>
      <c r="ASL377" s="14"/>
      <c r="ASM377" s="14"/>
      <c r="ASN377" s="14"/>
      <c r="ASO377" s="14"/>
      <c r="ASP377" s="14"/>
      <c r="ASQ377" s="14"/>
      <c r="ASR377" s="14"/>
      <c r="ASS377" s="14"/>
      <c r="AST377" s="14"/>
      <c r="ASU377" s="14"/>
      <c r="ASV377" s="14"/>
      <c r="ASW377" s="14"/>
      <c r="ASX377" s="14"/>
      <c r="ASY377" s="14"/>
      <c r="ASZ377" s="14"/>
      <c r="ATA377" s="14"/>
      <c r="ATB377" s="14"/>
      <c r="ATC377" s="14"/>
      <c r="ATD377" s="14"/>
    </row>
    <row r="378" spans="63:1200">
      <c r="BK378" s="14" t="str">
        <f t="shared" si="2119"/>
        <v/>
      </c>
      <c r="ABO378" s="14"/>
      <c r="ABP378" s="14"/>
      <c r="ABQ378" s="14"/>
      <c r="ABR378" s="14"/>
      <c r="ABS378" s="14"/>
      <c r="ABT378" s="14"/>
      <c r="ABU378" s="14"/>
      <c r="ABV378" s="14"/>
      <c r="ABW378" s="14"/>
      <c r="ABX378" s="14"/>
      <c r="ABY378" s="14"/>
      <c r="ABZ378" s="14"/>
      <c r="ACA378" s="14"/>
      <c r="ACB378" s="14"/>
      <c r="ACC378" s="14"/>
      <c r="ACD378" s="14"/>
      <c r="ACE378" s="14"/>
      <c r="ACF378" s="14"/>
      <c r="ACG378" s="14"/>
      <c r="ACH378" s="14"/>
      <c r="ACI378" s="14"/>
      <c r="ACJ378" s="14"/>
      <c r="ACK378" s="14"/>
      <c r="ACL378" s="14"/>
      <c r="ACM378" s="14"/>
      <c r="ACN378" s="14"/>
      <c r="ACO378" s="14"/>
      <c r="ACP378" s="14"/>
      <c r="ACQ378" s="14"/>
      <c r="ACR378" s="14"/>
      <c r="ACS378" s="14"/>
      <c r="ACT378" s="14"/>
      <c r="ACU378" s="14"/>
      <c r="ACV378" s="14"/>
      <c r="ACW378" s="14"/>
      <c r="ACX378" s="14"/>
      <c r="ACY378" s="14"/>
      <c r="ACZ378" s="14"/>
      <c r="ADA378" s="14"/>
      <c r="ADB378" s="14"/>
      <c r="ADC378" s="14"/>
      <c r="ADD378" s="14"/>
      <c r="ADE378" s="14"/>
      <c r="ADF378" s="14"/>
      <c r="ADG378" s="14"/>
      <c r="ADH378" s="14"/>
      <c r="ADI378" s="14"/>
      <c r="ADJ378" s="14"/>
      <c r="ADK378" s="14"/>
      <c r="ADL378" s="14"/>
      <c r="ADM378" s="14"/>
      <c r="ADN378" s="14"/>
      <c r="ADO378" s="14"/>
      <c r="ADP378" s="14"/>
      <c r="ADQ378" s="14"/>
      <c r="ADR378" s="14"/>
      <c r="ADS378" s="14"/>
      <c r="ADT378" s="14"/>
      <c r="ADU378" s="14"/>
      <c r="ADV378" s="14"/>
      <c r="ADW378" s="14"/>
      <c r="ADX378" s="14"/>
      <c r="ADY378" s="14"/>
      <c r="ADZ378" s="14"/>
      <c r="AEA378" s="14"/>
      <c r="AEB378" s="14"/>
      <c r="AEC378" s="14"/>
      <c r="AED378" s="14"/>
      <c r="AEE378" s="14"/>
      <c r="AEF378" s="14"/>
      <c r="AEG378" s="14"/>
      <c r="AEH378" s="14"/>
      <c r="AEI378" s="14"/>
      <c r="AEJ378" s="14"/>
      <c r="AEK378" s="14"/>
      <c r="AEL378" s="14"/>
      <c r="AEM378" s="14"/>
      <c r="AEN378" s="14"/>
      <c r="AEO378" s="14"/>
      <c r="AEP378" s="14"/>
      <c r="AEQ378" s="14"/>
      <c r="AER378" s="14"/>
      <c r="AES378" s="14"/>
      <c r="AET378" s="14"/>
      <c r="AEU378" s="14"/>
      <c r="AEV378" s="14"/>
      <c r="AEW378" s="14"/>
      <c r="AEX378" s="14"/>
      <c r="AEY378" s="14"/>
      <c r="AEZ378" s="14"/>
      <c r="AFA378" s="14"/>
      <c r="AFB378" s="14"/>
      <c r="AFC378" s="14"/>
      <c r="AFD378" s="14"/>
      <c r="AFE378" s="14"/>
      <c r="AFF378" s="14"/>
      <c r="AFG378" s="14"/>
      <c r="AFH378" s="14"/>
      <c r="AFI378" s="14"/>
      <c r="AFJ378" s="14"/>
      <c r="AFK378" s="14"/>
      <c r="AFL378" s="14"/>
      <c r="AFM378" s="14"/>
      <c r="AFN378" s="14"/>
      <c r="AFO378" s="14"/>
      <c r="AFP378" s="14"/>
      <c r="AFQ378" s="14"/>
      <c r="AFR378" s="14"/>
      <c r="AFS378" s="14"/>
      <c r="AFT378" s="14"/>
      <c r="AFU378" s="14"/>
      <c r="AFV378" s="14"/>
      <c r="AFW378" s="14"/>
      <c r="AFX378" s="14"/>
      <c r="AFY378" s="14"/>
      <c r="AFZ378" s="14"/>
      <c r="AGA378" s="14"/>
      <c r="AGB378" s="14"/>
      <c r="AGC378" s="14"/>
      <c r="AGD378" s="14"/>
      <c r="AGE378" s="14"/>
      <c r="AGF378" s="14"/>
      <c r="AGG378" s="14"/>
      <c r="AGH378" s="14"/>
      <c r="AGI378" s="14"/>
      <c r="AGJ378" s="14"/>
      <c r="AGK378" s="14"/>
      <c r="AGL378" s="14"/>
      <c r="AGM378" s="14"/>
      <c r="AGN378" s="14"/>
      <c r="AGO378" s="14"/>
      <c r="AGP378" s="14"/>
      <c r="AGQ378" s="14"/>
      <c r="AGR378" s="14"/>
      <c r="AGS378" s="14"/>
      <c r="AGT378" s="14"/>
      <c r="AGU378" s="14"/>
      <c r="AGV378" s="14"/>
      <c r="AGW378" s="14"/>
      <c r="AGX378" s="14"/>
      <c r="AGY378" s="14"/>
      <c r="AGZ378" s="14"/>
      <c r="AHA378" s="14"/>
      <c r="AHB378" s="14"/>
      <c r="AHC378" s="14"/>
      <c r="AHD378" s="14"/>
      <c r="AHE378" s="14"/>
      <c r="AHF378" s="14"/>
      <c r="AHG378" s="14"/>
      <c r="AHH378" s="14"/>
      <c r="AHI378" s="14"/>
      <c r="AHJ378" s="14"/>
      <c r="AHK378" s="14"/>
      <c r="AHL378" s="14"/>
      <c r="AHM378" s="14"/>
      <c r="AHN378" s="14"/>
      <c r="AHO378" s="14"/>
      <c r="AHP378" s="14"/>
      <c r="AHQ378" s="14"/>
      <c r="AHR378" s="14"/>
      <c r="AHS378" s="14"/>
      <c r="AHT378" s="14"/>
      <c r="AHU378" s="14"/>
      <c r="AHV378" s="14"/>
      <c r="AHW378" s="14"/>
      <c r="AHX378" s="14"/>
      <c r="AHY378" s="14"/>
      <c r="AHZ378" s="14"/>
      <c r="AIA378" s="14"/>
      <c r="AIB378" s="14"/>
      <c r="AIC378" s="14"/>
      <c r="AID378" s="14"/>
      <c r="AIE378" s="14"/>
      <c r="AIF378" s="14"/>
      <c r="AIG378" s="14"/>
      <c r="AIH378" s="14"/>
      <c r="AII378" s="14"/>
      <c r="AIJ378" s="14"/>
      <c r="AIK378" s="14"/>
      <c r="AIL378" s="14"/>
      <c r="AIM378" s="14"/>
      <c r="AIN378" s="14"/>
      <c r="AIO378" s="14"/>
      <c r="AIP378" s="14"/>
      <c r="AIQ378" s="14"/>
      <c r="AIR378" s="14"/>
      <c r="AIS378" s="14"/>
      <c r="AIT378" s="14"/>
      <c r="AIU378" s="14"/>
      <c r="AIV378" s="14"/>
      <c r="AIW378" s="14"/>
      <c r="AIX378" s="14"/>
      <c r="AIY378" s="14"/>
      <c r="AIZ378" s="14"/>
      <c r="AJA378" s="14"/>
      <c r="AJB378" s="14"/>
      <c r="AJC378" s="14"/>
      <c r="AJD378" s="14"/>
      <c r="AJE378" s="14"/>
      <c r="AJF378" s="14"/>
      <c r="AJG378" s="14"/>
      <c r="AJH378" s="14"/>
      <c r="AJI378" s="14"/>
      <c r="AJJ378" s="14"/>
      <c r="AJK378" s="14"/>
      <c r="AJL378" s="14"/>
      <c r="AJM378" s="14"/>
      <c r="AJN378" s="14"/>
      <c r="AJO378" s="14"/>
      <c r="AJP378" s="14"/>
      <c r="AJQ378" s="14"/>
      <c r="AJR378" s="14"/>
      <c r="AJS378" s="14"/>
      <c r="AJT378" s="14"/>
      <c r="AJU378" s="14"/>
      <c r="AJV378" s="14"/>
      <c r="AJW378" s="14"/>
      <c r="AJX378" s="14"/>
      <c r="AJY378" s="14"/>
      <c r="AJZ378" s="14"/>
      <c r="AKA378" s="14"/>
      <c r="AKB378" s="14"/>
      <c r="AKC378" s="14"/>
      <c r="AKD378" s="14"/>
      <c r="AKE378" s="14"/>
      <c r="AKF378" s="14"/>
      <c r="AKG378" s="14"/>
      <c r="AKH378" s="14"/>
      <c r="AKI378" s="14"/>
      <c r="AKJ378" s="14"/>
      <c r="AKK378" s="14"/>
      <c r="AKL378" s="14"/>
      <c r="AKM378" s="14"/>
      <c r="AKN378" s="14"/>
      <c r="AKO378" s="14"/>
      <c r="AKP378" s="14"/>
      <c r="AKQ378" s="14"/>
      <c r="AKR378" s="14"/>
      <c r="AKS378" s="14"/>
      <c r="AKT378" s="14"/>
      <c r="AKU378" s="14"/>
      <c r="AKV378" s="14"/>
      <c r="AKW378" s="14"/>
      <c r="AKX378" s="14"/>
      <c r="AKY378" s="14"/>
      <c r="AKZ378" s="14"/>
      <c r="ALA378" s="14"/>
      <c r="ALB378" s="14"/>
      <c r="ALC378" s="14"/>
      <c r="ALD378" s="14"/>
      <c r="ALE378" s="14"/>
      <c r="ALF378" s="14"/>
      <c r="ALG378" s="14"/>
      <c r="ALH378" s="14"/>
      <c r="ALI378" s="14"/>
      <c r="ALJ378" s="14"/>
      <c r="ALK378" s="14"/>
      <c r="ALL378" s="14"/>
      <c r="ALM378" s="14"/>
      <c r="ALN378" s="14"/>
      <c r="ALO378" s="14"/>
      <c r="ALP378" s="14"/>
      <c r="ALQ378" s="14"/>
      <c r="ALR378" s="14"/>
      <c r="ALS378" s="14"/>
      <c r="ALT378" s="14"/>
      <c r="ALU378" s="14"/>
      <c r="ALV378" s="14"/>
      <c r="ALW378" s="14"/>
      <c r="ALX378" s="14"/>
      <c r="ALY378" s="14"/>
      <c r="ALZ378" s="14"/>
      <c r="AMA378" s="14"/>
      <c r="AMB378" s="14"/>
      <c r="AMC378" s="14"/>
      <c r="AMD378" s="14"/>
      <c r="AME378" s="14"/>
      <c r="AMF378" s="14"/>
      <c r="AMG378" s="14"/>
      <c r="AMH378" s="14"/>
      <c r="AMI378" s="14"/>
      <c r="AMJ378" s="14"/>
      <c r="AMK378" s="14"/>
      <c r="AML378" s="14"/>
      <c r="AMM378" s="14"/>
      <c r="AMN378" s="14"/>
      <c r="AMO378" s="14"/>
      <c r="AMP378" s="14"/>
      <c r="AMQ378" s="14"/>
      <c r="AMR378" s="14"/>
      <c r="AMS378" s="14"/>
      <c r="AMT378" s="14"/>
      <c r="AMU378" s="14"/>
      <c r="AMV378" s="14"/>
      <c r="AMW378" s="14"/>
      <c r="AMX378" s="14"/>
      <c r="AMY378" s="14"/>
      <c r="AMZ378" s="14"/>
      <c r="ANA378" s="14"/>
      <c r="ANB378" s="14"/>
      <c r="ANC378" s="14"/>
      <c r="AND378" s="14"/>
      <c r="ANE378" s="14"/>
      <c r="ANF378" s="14"/>
      <c r="ANG378" s="14"/>
      <c r="ANH378" s="14"/>
      <c r="ANI378" s="14"/>
      <c r="ANJ378" s="14"/>
      <c r="ANK378" s="14"/>
      <c r="ANL378" s="14"/>
      <c r="ANM378" s="14"/>
      <c r="ANN378" s="14"/>
      <c r="ANO378" s="14"/>
      <c r="ANP378" s="14"/>
      <c r="ANQ378" s="14"/>
      <c r="ANR378" s="14"/>
      <c r="ANS378" s="14"/>
      <c r="ANT378" s="14"/>
      <c r="ANU378" s="14"/>
      <c r="ANV378" s="14"/>
      <c r="ANW378" s="14"/>
      <c r="ANX378" s="14"/>
      <c r="ANY378" s="14"/>
      <c r="ANZ378" s="14"/>
      <c r="AOA378" s="14"/>
      <c r="AOB378" s="14"/>
      <c r="AOC378" s="14"/>
      <c r="AOD378" s="14"/>
      <c r="AOE378" s="14"/>
      <c r="AOF378" s="14"/>
      <c r="AOG378" s="14"/>
      <c r="AOH378" s="14"/>
      <c r="AOI378" s="14"/>
      <c r="AOJ378" s="14"/>
      <c r="AOK378" s="14"/>
      <c r="AOL378" s="14"/>
      <c r="AOM378" s="14"/>
      <c r="AON378" s="14"/>
      <c r="AOO378" s="14"/>
      <c r="AOP378" s="14"/>
      <c r="AOQ378" s="14"/>
      <c r="AOR378" s="14"/>
      <c r="AOS378" s="14"/>
      <c r="AOT378" s="14"/>
      <c r="AOU378" s="14"/>
      <c r="AOV378" s="14"/>
      <c r="AOW378" s="14"/>
      <c r="AOX378" s="14"/>
      <c r="AOY378" s="14"/>
      <c r="AOZ378" s="14"/>
      <c r="APA378" s="14"/>
      <c r="APB378" s="14"/>
      <c r="APC378" s="14"/>
      <c r="APD378" s="14"/>
      <c r="APE378" s="14"/>
      <c r="APF378" s="14"/>
      <c r="APG378" s="14"/>
      <c r="APH378" s="14"/>
      <c r="API378" s="14"/>
      <c r="APJ378" s="14"/>
      <c r="APK378" s="14"/>
      <c r="APL378" s="14"/>
      <c r="APM378" s="14"/>
      <c r="APN378" s="14"/>
      <c r="APO378" s="14"/>
      <c r="APP378" s="14"/>
      <c r="APQ378" s="14"/>
      <c r="APR378" s="14"/>
      <c r="APS378" s="14"/>
      <c r="APT378" s="14"/>
      <c r="APU378" s="14"/>
      <c r="APV378" s="14"/>
      <c r="APW378" s="14"/>
      <c r="APX378" s="14"/>
      <c r="APY378" s="14"/>
      <c r="APZ378" s="14"/>
      <c r="AQA378" s="14"/>
      <c r="AQB378" s="14"/>
      <c r="AQC378" s="14"/>
      <c r="AQD378" s="14"/>
      <c r="AQE378" s="14"/>
      <c r="AQF378" s="14"/>
      <c r="AQG378" s="14"/>
      <c r="AQH378" s="14"/>
      <c r="AQI378" s="14"/>
      <c r="AQJ378" s="14"/>
      <c r="AQK378" s="14"/>
      <c r="AQL378" s="14"/>
      <c r="AQM378" s="14"/>
      <c r="AQN378" s="14"/>
      <c r="AQO378" s="14"/>
      <c r="AQP378" s="14"/>
      <c r="AQQ378" s="14"/>
      <c r="AQR378" s="14"/>
      <c r="AQS378" s="14"/>
      <c r="AQT378" s="14"/>
      <c r="AQU378" s="14"/>
      <c r="AQV378" s="14"/>
      <c r="AQW378" s="14"/>
      <c r="AQX378" s="14"/>
      <c r="AQY378" s="14"/>
      <c r="AQZ378" s="14"/>
      <c r="ARA378" s="14"/>
      <c r="ARB378" s="14"/>
      <c r="ARC378" s="14"/>
      <c r="ARD378" s="14"/>
      <c r="ARE378" s="14"/>
      <c r="ARF378" s="14"/>
      <c r="ARG378" s="14"/>
      <c r="ARH378" s="14"/>
      <c r="ARI378" s="14"/>
      <c r="ARJ378" s="14"/>
      <c r="ARK378" s="14"/>
      <c r="ARL378" s="14"/>
      <c r="ARM378" s="14"/>
      <c r="ARN378" s="14"/>
      <c r="ARO378" s="14"/>
      <c r="ARP378" s="14"/>
      <c r="ARQ378" s="14"/>
      <c r="ARR378" s="14"/>
      <c r="ARS378" s="14"/>
      <c r="ART378" s="14"/>
      <c r="ARU378" s="14"/>
      <c r="ARV378" s="14"/>
      <c r="ARW378" s="14"/>
      <c r="ARX378" s="14"/>
      <c r="ARY378" s="14"/>
      <c r="ARZ378" s="14"/>
      <c r="ASA378" s="14"/>
      <c r="ASB378" s="14"/>
      <c r="ASC378" s="14"/>
      <c r="ASD378" s="14"/>
      <c r="ASE378" s="14"/>
      <c r="ASF378" s="14"/>
      <c r="ASG378" s="14"/>
      <c r="ASH378" s="14"/>
      <c r="ASI378" s="14"/>
      <c r="ASJ378" s="14"/>
      <c r="ASK378" s="14"/>
      <c r="ASL378" s="14"/>
      <c r="ASM378" s="14"/>
      <c r="ASN378" s="14"/>
      <c r="ASO378" s="14"/>
      <c r="ASP378" s="14"/>
      <c r="ASQ378" s="14"/>
      <c r="ASR378" s="14"/>
      <c r="ASS378" s="14"/>
      <c r="AST378" s="14"/>
      <c r="ASU378" s="14"/>
      <c r="ASV378" s="14"/>
      <c r="ASW378" s="14"/>
      <c r="ASX378" s="14"/>
      <c r="ASY378" s="14"/>
      <c r="ASZ378" s="14"/>
      <c r="ATA378" s="14"/>
      <c r="ATB378" s="14"/>
      <c r="ATC378" s="14"/>
      <c r="ATD378" s="14"/>
    </row>
    <row r="379" spans="63:1200">
      <c r="BK379" s="14" t="str">
        <f t="shared" si="2119"/>
        <v/>
      </c>
      <c r="ABO379" s="14"/>
      <c r="ABP379" s="14"/>
      <c r="ABQ379" s="14"/>
      <c r="ABR379" s="14"/>
      <c r="ABS379" s="14"/>
      <c r="ABT379" s="14"/>
      <c r="ABU379" s="14"/>
      <c r="ABV379" s="14"/>
      <c r="ABW379" s="14"/>
      <c r="ABX379" s="14"/>
      <c r="ABY379" s="14"/>
      <c r="ABZ379" s="14"/>
      <c r="ACA379" s="14"/>
      <c r="ACB379" s="14"/>
      <c r="ACC379" s="14"/>
      <c r="ACD379" s="14"/>
      <c r="ACE379" s="14"/>
      <c r="ACF379" s="14"/>
      <c r="ACG379" s="14"/>
      <c r="ACH379" s="14"/>
      <c r="ACI379" s="14"/>
      <c r="ACJ379" s="14"/>
      <c r="ACK379" s="14"/>
      <c r="ACL379" s="14"/>
      <c r="ACM379" s="14"/>
      <c r="ACN379" s="14"/>
      <c r="ACO379" s="14"/>
      <c r="ACP379" s="14"/>
      <c r="ACQ379" s="14"/>
      <c r="ACR379" s="14"/>
      <c r="ACS379" s="14"/>
      <c r="ACT379" s="14"/>
      <c r="ACU379" s="14"/>
      <c r="ACV379" s="14"/>
      <c r="ACW379" s="14"/>
      <c r="ACX379" s="14"/>
      <c r="ACY379" s="14"/>
      <c r="ACZ379" s="14"/>
      <c r="ADA379" s="14"/>
      <c r="ADB379" s="14"/>
      <c r="ADC379" s="14"/>
      <c r="ADD379" s="14"/>
      <c r="ADE379" s="14"/>
      <c r="ADF379" s="14"/>
      <c r="ADG379" s="14"/>
      <c r="ADH379" s="14"/>
      <c r="ADI379" s="14"/>
      <c r="ADJ379" s="14"/>
      <c r="ADK379" s="14"/>
      <c r="ADL379" s="14"/>
      <c r="ADM379" s="14"/>
      <c r="ADN379" s="14"/>
      <c r="ADO379" s="14"/>
      <c r="ADP379" s="14"/>
      <c r="ADQ379" s="14"/>
      <c r="ADR379" s="14"/>
      <c r="ADS379" s="14"/>
      <c r="ADT379" s="14"/>
      <c r="ADU379" s="14"/>
      <c r="ADV379" s="14"/>
      <c r="ADW379" s="14"/>
      <c r="ADX379" s="14"/>
      <c r="ADY379" s="14"/>
      <c r="ADZ379" s="14"/>
      <c r="AEA379" s="14"/>
      <c r="AEB379" s="14"/>
      <c r="AEC379" s="14"/>
      <c r="AED379" s="14"/>
      <c r="AEE379" s="14"/>
      <c r="AEF379" s="14"/>
      <c r="AEG379" s="14"/>
      <c r="AEH379" s="14"/>
      <c r="AEI379" s="14"/>
      <c r="AEJ379" s="14"/>
      <c r="AEK379" s="14"/>
      <c r="AEL379" s="14"/>
      <c r="AEM379" s="14"/>
      <c r="AEN379" s="14"/>
      <c r="AEO379" s="14"/>
      <c r="AEP379" s="14"/>
      <c r="AEQ379" s="14"/>
      <c r="AER379" s="14"/>
      <c r="AES379" s="14"/>
      <c r="AET379" s="14"/>
      <c r="AEU379" s="14"/>
      <c r="AEV379" s="14"/>
      <c r="AEW379" s="14"/>
      <c r="AEX379" s="14"/>
      <c r="AEY379" s="14"/>
      <c r="AEZ379" s="14"/>
      <c r="AFA379" s="14"/>
      <c r="AFB379" s="14"/>
      <c r="AFC379" s="14"/>
      <c r="AFD379" s="14"/>
      <c r="AFE379" s="14"/>
      <c r="AFF379" s="14"/>
      <c r="AFG379" s="14"/>
      <c r="AFH379" s="14"/>
      <c r="AFI379" s="14"/>
      <c r="AFJ379" s="14"/>
      <c r="AFK379" s="14"/>
      <c r="AFL379" s="14"/>
      <c r="AFM379" s="14"/>
      <c r="AFN379" s="14"/>
      <c r="AFO379" s="14"/>
      <c r="AFP379" s="14"/>
      <c r="AFQ379" s="14"/>
      <c r="AFR379" s="14"/>
      <c r="AFS379" s="14"/>
      <c r="AFT379" s="14"/>
      <c r="AFU379" s="14"/>
      <c r="AFV379" s="14"/>
      <c r="AFW379" s="14"/>
      <c r="AFX379" s="14"/>
      <c r="AFY379" s="14"/>
      <c r="AFZ379" s="14"/>
      <c r="AGA379" s="14"/>
      <c r="AGB379" s="14"/>
      <c r="AGC379" s="14"/>
      <c r="AGD379" s="14"/>
      <c r="AGE379" s="14"/>
      <c r="AGF379" s="14"/>
      <c r="AGG379" s="14"/>
      <c r="AGH379" s="14"/>
      <c r="AGI379" s="14"/>
      <c r="AGJ379" s="14"/>
      <c r="AGK379" s="14"/>
      <c r="AGL379" s="14"/>
      <c r="AGM379" s="14"/>
      <c r="AGN379" s="14"/>
      <c r="AGO379" s="14"/>
      <c r="AGP379" s="14"/>
      <c r="AGQ379" s="14"/>
      <c r="AGR379" s="14"/>
      <c r="AGS379" s="14"/>
      <c r="AGT379" s="14"/>
      <c r="AGU379" s="14"/>
      <c r="AGV379" s="14"/>
      <c r="AGW379" s="14"/>
      <c r="AGX379" s="14"/>
      <c r="AGY379" s="14"/>
      <c r="AGZ379" s="14"/>
      <c r="AHA379" s="14"/>
      <c r="AHB379" s="14"/>
      <c r="AHC379" s="14"/>
      <c r="AHD379" s="14"/>
      <c r="AHE379" s="14"/>
      <c r="AHF379" s="14"/>
      <c r="AHG379" s="14"/>
      <c r="AHH379" s="14"/>
      <c r="AHI379" s="14"/>
      <c r="AHJ379" s="14"/>
      <c r="AHK379" s="14"/>
      <c r="AHL379" s="14"/>
      <c r="AHM379" s="14"/>
      <c r="AHN379" s="14"/>
      <c r="AHO379" s="14"/>
      <c r="AHP379" s="14"/>
      <c r="AHQ379" s="14"/>
      <c r="AHR379" s="14"/>
      <c r="AHS379" s="14"/>
      <c r="AHT379" s="14"/>
      <c r="AHU379" s="14"/>
      <c r="AHV379" s="14"/>
      <c r="AHW379" s="14"/>
      <c r="AHX379" s="14"/>
      <c r="AHY379" s="14"/>
      <c r="AHZ379" s="14"/>
      <c r="AIA379" s="14"/>
      <c r="AIB379" s="14"/>
      <c r="AIC379" s="14"/>
      <c r="AID379" s="14"/>
      <c r="AIE379" s="14"/>
      <c r="AIF379" s="14"/>
      <c r="AIG379" s="14"/>
      <c r="AIH379" s="14"/>
      <c r="AII379" s="14"/>
      <c r="AIJ379" s="14"/>
      <c r="AIK379" s="14"/>
      <c r="AIL379" s="14"/>
      <c r="AIM379" s="14"/>
      <c r="AIN379" s="14"/>
      <c r="AIO379" s="14"/>
      <c r="AIP379" s="14"/>
      <c r="AIQ379" s="14"/>
      <c r="AIR379" s="14"/>
      <c r="AIS379" s="14"/>
      <c r="AIT379" s="14"/>
      <c r="AIU379" s="14"/>
      <c r="AIV379" s="14"/>
      <c r="AIW379" s="14"/>
      <c r="AIX379" s="14"/>
      <c r="AIY379" s="14"/>
      <c r="AIZ379" s="14"/>
      <c r="AJA379" s="14"/>
      <c r="AJB379" s="14"/>
      <c r="AJC379" s="14"/>
      <c r="AJD379" s="14"/>
      <c r="AJE379" s="14"/>
      <c r="AJF379" s="14"/>
      <c r="AJG379" s="14"/>
      <c r="AJH379" s="14"/>
      <c r="AJI379" s="14"/>
      <c r="AJJ379" s="14"/>
      <c r="AJK379" s="14"/>
      <c r="AJL379" s="14"/>
      <c r="AJM379" s="14"/>
      <c r="AJN379" s="14"/>
      <c r="AJO379" s="14"/>
      <c r="AJP379" s="14"/>
      <c r="AJQ379" s="14"/>
      <c r="AJR379" s="14"/>
      <c r="AJS379" s="14"/>
      <c r="AJT379" s="14"/>
      <c r="AJU379" s="14"/>
      <c r="AJV379" s="14"/>
      <c r="AJW379" s="14"/>
      <c r="AJX379" s="14"/>
      <c r="AJY379" s="14"/>
      <c r="AJZ379" s="14"/>
      <c r="AKA379" s="14"/>
      <c r="AKB379" s="14"/>
      <c r="AKC379" s="14"/>
      <c r="AKD379" s="14"/>
      <c r="AKE379" s="14"/>
      <c r="AKF379" s="14"/>
      <c r="AKG379" s="14"/>
      <c r="AKH379" s="14"/>
      <c r="AKI379" s="14"/>
      <c r="AKJ379" s="14"/>
      <c r="AKK379" s="14"/>
      <c r="AKL379" s="14"/>
      <c r="AKM379" s="14"/>
      <c r="AKN379" s="14"/>
      <c r="AKO379" s="14"/>
      <c r="AKP379" s="14"/>
      <c r="AKQ379" s="14"/>
      <c r="AKR379" s="14"/>
      <c r="AKS379" s="14"/>
      <c r="AKT379" s="14"/>
      <c r="AKU379" s="14"/>
      <c r="AKV379" s="14"/>
      <c r="AKW379" s="14"/>
      <c r="AKX379" s="14"/>
      <c r="AKY379" s="14"/>
      <c r="AKZ379" s="14"/>
      <c r="ALA379" s="14"/>
      <c r="ALB379" s="14"/>
      <c r="ALC379" s="14"/>
      <c r="ALD379" s="14"/>
      <c r="ALE379" s="14"/>
      <c r="ALF379" s="14"/>
      <c r="ALG379" s="14"/>
      <c r="ALH379" s="14"/>
      <c r="ALI379" s="14"/>
      <c r="ALJ379" s="14"/>
      <c r="ALK379" s="14"/>
      <c r="ALL379" s="14"/>
      <c r="ALM379" s="14"/>
      <c r="ALN379" s="14"/>
      <c r="ALO379" s="14"/>
      <c r="ALP379" s="14"/>
      <c r="ALQ379" s="14"/>
      <c r="ALR379" s="14"/>
      <c r="ALS379" s="14"/>
      <c r="ALT379" s="14"/>
      <c r="ALU379" s="14"/>
      <c r="ALV379" s="14"/>
      <c r="ALW379" s="14"/>
      <c r="ALX379" s="14"/>
      <c r="ALY379" s="14"/>
      <c r="ALZ379" s="14"/>
      <c r="AMA379" s="14"/>
      <c r="AMB379" s="14"/>
      <c r="AMC379" s="14"/>
      <c r="AMD379" s="14"/>
      <c r="AME379" s="14"/>
      <c r="AMF379" s="14"/>
      <c r="AMG379" s="14"/>
      <c r="AMH379" s="14"/>
      <c r="AMI379" s="14"/>
      <c r="AMJ379" s="14"/>
      <c r="AMK379" s="14"/>
      <c r="AML379" s="14"/>
      <c r="AMM379" s="14"/>
      <c r="AMN379" s="14"/>
      <c r="AMO379" s="14"/>
      <c r="AMP379" s="14"/>
      <c r="AMQ379" s="14"/>
      <c r="AMR379" s="14"/>
      <c r="AMS379" s="14"/>
      <c r="AMT379" s="14"/>
      <c r="AMU379" s="14"/>
      <c r="AMV379" s="14"/>
      <c r="AMW379" s="14"/>
      <c r="AMX379" s="14"/>
      <c r="AMY379" s="14"/>
      <c r="AMZ379" s="14"/>
      <c r="ANA379" s="14"/>
      <c r="ANB379" s="14"/>
      <c r="ANC379" s="14"/>
      <c r="AND379" s="14"/>
      <c r="ANE379" s="14"/>
      <c r="ANF379" s="14"/>
      <c r="ANG379" s="14"/>
      <c r="ANH379" s="14"/>
      <c r="ANI379" s="14"/>
      <c r="ANJ379" s="14"/>
      <c r="ANK379" s="14"/>
      <c r="ANL379" s="14"/>
      <c r="ANM379" s="14"/>
      <c r="ANN379" s="14"/>
      <c r="ANO379" s="14"/>
      <c r="ANP379" s="14"/>
      <c r="ANQ379" s="14"/>
      <c r="ANR379" s="14"/>
      <c r="ANS379" s="14"/>
      <c r="ANT379" s="14"/>
      <c r="ANU379" s="14"/>
      <c r="ANV379" s="14"/>
      <c r="ANW379" s="14"/>
      <c r="ANX379" s="14"/>
      <c r="ANY379" s="14"/>
      <c r="ANZ379" s="14"/>
      <c r="AOA379" s="14"/>
      <c r="AOB379" s="14"/>
      <c r="AOC379" s="14"/>
      <c r="AOD379" s="14"/>
      <c r="AOE379" s="14"/>
      <c r="AOF379" s="14"/>
      <c r="AOG379" s="14"/>
      <c r="AOH379" s="14"/>
      <c r="AOI379" s="14"/>
      <c r="AOJ379" s="14"/>
      <c r="AOK379" s="14"/>
      <c r="AOL379" s="14"/>
      <c r="AOM379" s="14"/>
      <c r="AON379" s="14"/>
      <c r="AOO379" s="14"/>
      <c r="AOP379" s="14"/>
      <c r="AOQ379" s="14"/>
      <c r="AOR379" s="14"/>
      <c r="AOS379" s="14"/>
      <c r="AOT379" s="14"/>
      <c r="AOU379" s="14"/>
      <c r="AOV379" s="14"/>
      <c r="AOW379" s="14"/>
      <c r="AOX379" s="14"/>
      <c r="AOY379" s="14"/>
      <c r="AOZ379" s="14"/>
      <c r="APA379" s="14"/>
      <c r="APB379" s="14"/>
      <c r="APC379" s="14"/>
      <c r="APD379" s="14"/>
      <c r="APE379" s="14"/>
      <c r="APF379" s="14"/>
      <c r="APG379" s="14"/>
      <c r="APH379" s="14"/>
      <c r="API379" s="14"/>
      <c r="APJ379" s="14"/>
      <c r="APK379" s="14"/>
      <c r="APL379" s="14"/>
      <c r="APM379" s="14"/>
      <c r="APN379" s="14"/>
      <c r="APO379" s="14"/>
      <c r="APP379" s="14"/>
      <c r="APQ379" s="14"/>
      <c r="APR379" s="14"/>
      <c r="APS379" s="14"/>
      <c r="APT379" s="14"/>
      <c r="APU379" s="14"/>
      <c r="APV379" s="14"/>
      <c r="APW379" s="14"/>
      <c r="APX379" s="14"/>
      <c r="APY379" s="14"/>
      <c r="APZ379" s="14"/>
      <c r="AQA379" s="14"/>
      <c r="AQB379" s="14"/>
      <c r="AQC379" s="14"/>
      <c r="AQD379" s="14"/>
      <c r="AQE379" s="14"/>
      <c r="AQF379" s="14"/>
      <c r="AQG379" s="14"/>
      <c r="AQH379" s="14"/>
      <c r="AQI379" s="14"/>
      <c r="AQJ379" s="14"/>
      <c r="AQK379" s="14"/>
      <c r="AQL379" s="14"/>
      <c r="AQM379" s="14"/>
      <c r="AQN379" s="14"/>
      <c r="AQO379" s="14"/>
      <c r="AQP379" s="14"/>
      <c r="AQQ379" s="14"/>
      <c r="AQR379" s="14"/>
      <c r="AQS379" s="14"/>
      <c r="AQT379" s="14"/>
      <c r="AQU379" s="14"/>
      <c r="AQV379" s="14"/>
      <c r="AQW379" s="14"/>
      <c r="AQX379" s="14"/>
      <c r="AQY379" s="14"/>
      <c r="AQZ379" s="14"/>
      <c r="ARA379" s="14"/>
      <c r="ARB379" s="14"/>
      <c r="ARC379" s="14"/>
      <c r="ARD379" s="14"/>
      <c r="ARE379" s="14"/>
      <c r="ARF379" s="14"/>
      <c r="ARG379" s="14"/>
      <c r="ARH379" s="14"/>
      <c r="ARI379" s="14"/>
      <c r="ARJ379" s="14"/>
      <c r="ARK379" s="14"/>
      <c r="ARL379" s="14"/>
      <c r="ARM379" s="14"/>
      <c r="ARN379" s="14"/>
      <c r="ARO379" s="14"/>
      <c r="ARP379" s="14"/>
      <c r="ARQ379" s="14"/>
      <c r="ARR379" s="14"/>
      <c r="ARS379" s="14"/>
      <c r="ART379" s="14"/>
      <c r="ARU379" s="14"/>
      <c r="ARV379" s="14"/>
      <c r="ARW379" s="14"/>
      <c r="ARX379" s="14"/>
      <c r="ARY379" s="14"/>
      <c r="ARZ379" s="14"/>
      <c r="ASA379" s="14"/>
      <c r="ASB379" s="14"/>
      <c r="ASC379" s="14"/>
      <c r="ASD379" s="14"/>
      <c r="ASE379" s="14"/>
      <c r="ASF379" s="14"/>
      <c r="ASG379" s="14"/>
      <c r="ASH379" s="14"/>
      <c r="ASI379" s="14"/>
      <c r="ASJ379" s="14"/>
      <c r="ASK379" s="14"/>
      <c r="ASL379" s="14"/>
      <c r="ASM379" s="14"/>
      <c r="ASN379" s="14"/>
      <c r="ASO379" s="14"/>
      <c r="ASP379" s="14"/>
      <c r="ASQ379" s="14"/>
      <c r="ASR379" s="14"/>
      <c r="ASS379" s="14"/>
      <c r="AST379" s="14"/>
      <c r="ASU379" s="14"/>
      <c r="ASV379" s="14"/>
      <c r="ASW379" s="14"/>
      <c r="ASX379" s="14"/>
      <c r="ASY379" s="14"/>
      <c r="ASZ379" s="14"/>
      <c r="ATA379" s="14"/>
      <c r="ATB379" s="14"/>
      <c r="ATC379" s="14"/>
      <c r="ATD379" s="14"/>
    </row>
    <row r="380" spans="63:1200">
      <c r="BK380" s="14" t="str">
        <f t="shared" si="2119"/>
        <v/>
      </c>
      <c r="ABO380" s="14"/>
      <c r="ABP380" s="14"/>
      <c r="ABQ380" s="14"/>
      <c r="ABR380" s="14"/>
      <c r="ABS380" s="14"/>
      <c r="ABT380" s="14"/>
      <c r="ABU380" s="14"/>
      <c r="ABV380" s="14"/>
      <c r="ABW380" s="14"/>
      <c r="ABX380" s="14"/>
      <c r="ABY380" s="14"/>
      <c r="ABZ380" s="14"/>
      <c r="ACA380" s="14"/>
      <c r="ACB380" s="14"/>
      <c r="ACC380" s="14"/>
      <c r="ACD380" s="14"/>
      <c r="ACE380" s="14"/>
      <c r="ACF380" s="14"/>
      <c r="ACG380" s="14"/>
      <c r="ACH380" s="14"/>
      <c r="ACI380" s="14"/>
      <c r="ACJ380" s="14"/>
      <c r="ACK380" s="14"/>
      <c r="ACL380" s="14"/>
      <c r="ACM380" s="14"/>
      <c r="ACN380" s="14"/>
      <c r="ACO380" s="14"/>
      <c r="ACP380" s="14"/>
      <c r="ACQ380" s="14"/>
      <c r="ACR380" s="14"/>
      <c r="ACS380" s="14"/>
      <c r="ACT380" s="14"/>
      <c r="ACU380" s="14"/>
      <c r="ACV380" s="14"/>
      <c r="ACW380" s="14"/>
      <c r="ACX380" s="14"/>
      <c r="ACY380" s="14"/>
      <c r="ACZ380" s="14"/>
      <c r="ADA380" s="14"/>
      <c r="ADB380" s="14"/>
      <c r="ADC380" s="14"/>
      <c r="ADD380" s="14"/>
      <c r="ADE380" s="14"/>
      <c r="ADF380" s="14"/>
      <c r="ADG380" s="14"/>
      <c r="ADH380" s="14"/>
      <c r="ADI380" s="14"/>
      <c r="ADJ380" s="14"/>
      <c r="ADK380" s="14"/>
      <c r="ADL380" s="14"/>
      <c r="ADM380" s="14"/>
      <c r="ADN380" s="14"/>
      <c r="ADO380" s="14"/>
      <c r="ADP380" s="14"/>
      <c r="ADQ380" s="14"/>
      <c r="ADR380" s="14"/>
      <c r="ADS380" s="14"/>
      <c r="ADT380" s="14"/>
      <c r="ADU380" s="14"/>
      <c r="ADV380" s="14"/>
      <c r="ADW380" s="14"/>
      <c r="ADX380" s="14"/>
      <c r="ADY380" s="14"/>
      <c r="ADZ380" s="14"/>
      <c r="AEA380" s="14"/>
      <c r="AEB380" s="14"/>
      <c r="AEC380" s="14"/>
      <c r="AED380" s="14"/>
      <c r="AEE380" s="14"/>
      <c r="AEF380" s="14"/>
      <c r="AEG380" s="14"/>
      <c r="AEH380" s="14"/>
      <c r="AEI380" s="14"/>
      <c r="AEJ380" s="14"/>
      <c r="AEK380" s="14"/>
      <c r="AEL380" s="14"/>
      <c r="AEM380" s="14"/>
      <c r="AEN380" s="14"/>
      <c r="AEO380" s="14"/>
      <c r="AEP380" s="14"/>
      <c r="AEQ380" s="14"/>
      <c r="AER380" s="14"/>
      <c r="AES380" s="14"/>
      <c r="AET380" s="14"/>
      <c r="AEU380" s="14"/>
      <c r="AEV380" s="14"/>
      <c r="AEW380" s="14"/>
      <c r="AEX380" s="14"/>
      <c r="AEY380" s="14"/>
      <c r="AEZ380" s="14"/>
      <c r="AFA380" s="14"/>
      <c r="AFB380" s="14"/>
      <c r="AFC380" s="14"/>
      <c r="AFD380" s="14"/>
      <c r="AFE380" s="14"/>
      <c r="AFF380" s="14"/>
      <c r="AFG380" s="14"/>
      <c r="AFH380" s="14"/>
      <c r="AFI380" s="14"/>
      <c r="AFJ380" s="14"/>
      <c r="AFK380" s="14"/>
      <c r="AFL380" s="14"/>
      <c r="AFM380" s="14"/>
      <c r="AFN380" s="14"/>
      <c r="AFO380" s="14"/>
      <c r="AFP380" s="14"/>
      <c r="AFQ380" s="14"/>
      <c r="AFR380" s="14"/>
      <c r="AFS380" s="14"/>
      <c r="AFT380" s="14"/>
      <c r="AFU380" s="14"/>
      <c r="AFV380" s="14"/>
      <c r="AFW380" s="14"/>
      <c r="AFX380" s="14"/>
      <c r="AFY380" s="14"/>
      <c r="AFZ380" s="14"/>
      <c r="AGA380" s="14"/>
      <c r="AGB380" s="14"/>
      <c r="AGC380" s="14"/>
      <c r="AGD380" s="14"/>
      <c r="AGE380" s="14"/>
      <c r="AGF380" s="14"/>
      <c r="AGG380" s="14"/>
      <c r="AGH380" s="14"/>
      <c r="AGI380" s="14"/>
      <c r="AGJ380" s="14"/>
      <c r="AGK380" s="14"/>
      <c r="AGL380" s="14"/>
      <c r="AGM380" s="14"/>
      <c r="AGN380" s="14"/>
      <c r="AGO380" s="14"/>
      <c r="AGP380" s="14"/>
      <c r="AGQ380" s="14"/>
      <c r="AGR380" s="14"/>
      <c r="AGS380" s="14"/>
      <c r="AGT380" s="14"/>
      <c r="AGU380" s="14"/>
      <c r="AGV380" s="14"/>
      <c r="AGW380" s="14"/>
      <c r="AGX380" s="14"/>
      <c r="AGY380" s="14"/>
      <c r="AGZ380" s="14"/>
      <c r="AHA380" s="14"/>
      <c r="AHB380" s="14"/>
      <c r="AHC380" s="14"/>
      <c r="AHD380" s="14"/>
      <c r="AHE380" s="14"/>
      <c r="AHF380" s="14"/>
      <c r="AHG380" s="14"/>
      <c r="AHH380" s="14"/>
      <c r="AHI380" s="14"/>
      <c r="AHJ380" s="14"/>
      <c r="AHK380" s="14"/>
      <c r="AHL380" s="14"/>
      <c r="AHM380" s="14"/>
      <c r="AHN380" s="14"/>
      <c r="AHO380" s="14"/>
      <c r="AHP380" s="14"/>
      <c r="AHQ380" s="14"/>
      <c r="AHR380" s="14"/>
      <c r="AHS380" s="14"/>
      <c r="AHT380" s="14"/>
      <c r="AHU380" s="14"/>
      <c r="AHV380" s="14"/>
      <c r="AHW380" s="14"/>
      <c r="AHX380" s="14"/>
      <c r="AHY380" s="14"/>
      <c r="AHZ380" s="14"/>
      <c r="AIA380" s="14"/>
      <c r="AIB380" s="14"/>
      <c r="AIC380" s="14"/>
      <c r="AID380" s="14"/>
      <c r="AIE380" s="14"/>
      <c r="AIF380" s="14"/>
      <c r="AIG380" s="14"/>
      <c r="AIH380" s="14"/>
      <c r="AII380" s="14"/>
      <c r="AIJ380" s="14"/>
      <c r="AIK380" s="14"/>
      <c r="AIL380" s="14"/>
      <c r="AIM380" s="14"/>
      <c r="AIN380" s="14"/>
      <c r="AIO380" s="14"/>
      <c r="AIP380" s="14"/>
      <c r="AIQ380" s="14"/>
      <c r="AIR380" s="14"/>
      <c r="AIS380" s="14"/>
      <c r="AIT380" s="14"/>
      <c r="AIU380" s="14"/>
      <c r="AIV380" s="14"/>
      <c r="AIW380" s="14"/>
      <c r="AIX380" s="14"/>
      <c r="AIY380" s="14"/>
      <c r="AIZ380" s="14"/>
      <c r="AJA380" s="14"/>
      <c r="AJB380" s="14"/>
      <c r="AJC380" s="14"/>
      <c r="AJD380" s="14"/>
      <c r="AJE380" s="14"/>
      <c r="AJF380" s="14"/>
      <c r="AJG380" s="14"/>
      <c r="AJH380" s="14"/>
      <c r="AJI380" s="14"/>
      <c r="AJJ380" s="14"/>
      <c r="AJK380" s="14"/>
      <c r="AJL380" s="14"/>
      <c r="AJM380" s="14"/>
      <c r="AJN380" s="14"/>
      <c r="AJO380" s="14"/>
      <c r="AJP380" s="14"/>
      <c r="AJQ380" s="14"/>
      <c r="AJR380" s="14"/>
      <c r="AJS380" s="14"/>
      <c r="AJT380" s="14"/>
      <c r="AJU380" s="14"/>
      <c r="AJV380" s="14"/>
      <c r="AJW380" s="14"/>
      <c r="AJX380" s="14"/>
      <c r="AJY380" s="14"/>
      <c r="AJZ380" s="14"/>
      <c r="AKA380" s="14"/>
      <c r="AKB380" s="14"/>
      <c r="AKC380" s="14"/>
      <c r="AKD380" s="14"/>
      <c r="AKE380" s="14"/>
      <c r="AKF380" s="14"/>
      <c r="AKG380" s="14"/>
      <c r="AKH380" s="14"/>
      <c r="AKI380" s="14"/>
      <c r="AKJ380" s="14"/>
      <c r="AKK380" s="14"/>
      <c r="AKL380" s="14"/>
      <c r="AKM380" s="14"/>
      <c r="AKN380" s="14"/>
      <c r="AKO380" s="14"/>
      <c r="AKP380" s="14"/>
      <c r="AKQ380" s="14"/>
      <c r="AKR380" s="14"/>
      <c r="AKS380" s="14"/>
      <c r="AKT380" s="14"/>
      <c r="AKU380" s="14"/>
      <c r="AKV380" s="14"/>
      <c r="AKW380" s="14"/>
      <c r="AKX380" s="14"/>
      <c r="AKY380" s="14"/>
      <c r="AKZ380" s="14"/>
      <c r="ALA380" s="14"/>
      <c r="ALB380" s="14"/>
      <c r="ALC380" s="14"/>
      <c r="ALD380" s="14"/>
      <c r="ALE380" s="14"/>
      <c r="ALF380" s="14"/>
      <c r="ALG380" s="14"/>
      <c r="ALH380" s="14"/>
      <c r="ALI380" s="14"/>
      <c r="ALJ380" s="14"/>
      <c r="ALK380" s="14"/>
      <c r="ALL380" s="14"/>
      <c r="ALM380" s="14"/>
      <c r="ALN380" s="14"/>
      <c r="ALO380" s="14"/>
      <c r="ALP380" s="14"/>
      <c r="ALQ380" s="14"/>
      <c r="ALR380" s="14"/>
      <c r="ALS380" s="14"/>
      <c r="ALT380" s="14"/>
      <c r="ALU380" s="14"/>
      <c r="ALV380" s="14"/>
      <c r="ALW380" s="14"/>
      <c r="ALX380" s="14"/>
      <c r="ALY380" s="14"/>
      <c r="ALZ380" s="14"/>
      <c r="AMA380" s="14"/>
      <c r="AMB380" s="14"/>
      <c r="AMC380" s="14"/>
      <c r="AMD380" s="14"/>
      <c r="AME380" s="14"/>
      <c r="AMF380" s="14"/>
      <c r="AMG380" s="14"/>
      <c r="AMH380" s="14"/>
      <c r="AMI380" s="14"/>
      <c r="AMJ380" s="14"/>
      <c r="AMK380" s="14"/>
      <c r="AML380" s="14"/>
      <c r="AMM380" s="14"/>
      <c r="AMN380" s="14"/>
      <c r="AMO380" s="14"/>
      <c r="AMP380" s="14"/>
      <c r="AMQ380" s="14"/>
      <c r="AMR380" s="14"/>
      <c r="AMS380" s="14"/>
      <c r="AMT380" s="14"/>
      <c r="AMU380" s="14"/>
      <c r="AMV380" s="14"/>
      <c r="AMW380" s="14"/>
      <c r="AMX380" s="14"/>
      <c r="AMY380" s="14"/>
      <c r="AMZ380" s="14"/>
      <c r="ANA380" s="14"/>
      <c r="ANB380" s="14"/>
      <c r="ANC380" s="14"/>
      <c r="AND380" s="14"/>
      <c r="ANE380" s="14"/>
      <c r="ANF380" s="14"/>
      <c r="ANG380" s="14"/>
      <c r="ANH380" s="14"/>
      <c r="ANI380" s="14"/>
      <c r="ANJ380" s="14"/>
      <c r="ANK380" s="14"/>
      <c r="ANL380" s="14"/>
      <c r="ANM380" s="14"/>
      <c r="ANN380" s="14"/>
      <c r="ANO380" s="14"/>
      <c r="ANP380" s="14"/>
      <c r="ANQ380" s="14"/>
      <c r="ANR380" s="14"/>
      <c r="ANS380" s="14"/>
      <c r="ANT380" s="14"/>
      <c r="ANU380" s="14"/>
      <c r="ANV380" s="14"/>
      <c r="ANW380" s="14"/>
      <c r="ANX380" s="14"/>
      <c r="ANY380" s="14"/>
      <c r="ANZ380" s="14"/>
      <c r="AOA380" s="14"/>
      <c r="AOB380" s="14"/>
      <c r="AOC380" s="14"/>
      <c r="AOD380" s="14"/>
      <c r="AOE380" s="14"/>
      <c r="AOF380" s="14"/>
      <c r="AOG380" s="14"/>
      <c r="AOH380" s="14"/>
      <c r="AOI380" s="14"/>
      <c r="AOJ380" s="14"/>
      <c r="AOK380" s="14"/>
      <c r="AOL380" s="14"/>
      <c r="AOM380" s="14"/>
      <c r="AON380" s="14"/>
      <c r="AOO380" s="14"/>
      <c r="AOP380" s="14"/>
      <c r="AOQ380" s="14"/>
      <c r="AOR380" s="14"/>
      <c r="AOS380" s="14"/>
      <c r="AOT380" s="14"/>
      <c r="AOU380" s="14"/>
      <c r="AOV380" s="14"/>
      <c r="AOW380" s="14"/>
      <c r="AOX380" s="14"/>
      <c r="AOY380" s="14"/>
      <c r="AOZ380" s="14"/>
      <c r="APA380" s="14"/>
      <c r="APB380" s="14"/>
      <c r="APC380" s="14"/>
      <c r="APD380" s="14"/>
      <c r="APE380" s="14"/>
      <c r="APF380" s="14"/>
      <c r="APG380" s="14"/>
      <c r="APH380" s="14"/>
      <c r="API380" s="14"/>
      <c r="APJ380" s="14"/>
      <c r="APK380" s="14"/>
      <c r="APL380" s="14"/>
      <c r="APM380" s="14"/>
      <c r="APN380" s="14"/>
      <c r="APO380" s="14"/>
      <c r="APP380" s="14"/>
      <c r="APQ380" s="14"/>
      <c r="APR380" s="14"/>
      <c r="APS380" s="14"/>
      <c r="APT380" s="14"/>
      <c r="APU380" s="14"/>
      <c r="APV380" s="14"/>
      <c r="APW380" s="14"/>
      <c r="APX380" s="14"/>
      <c r="APY380" s="14"/>
      <c r="APZ380" s="14"/>
      <c r="AQA380" s="14"/>
      <c r="AQB380" s="14"/>
      <c r="AQC380" s="14"/>
      <c r="AQD380" s="14"/>
      <c r="AQE380" s="14"/>
      <c r="AQF380" s="14"/>
      <c r="AQG380" s="14"/>
      <c r="AQH380" s="14"/>
      <c r="AQI380" s="14"/>
      <c r="AQJ380" s="14"/>
      <c r="AQK380" s="14"/>
      <c r="AQL380" s="14"/>
      <c r="AQM380" s="14"/>
      <c r="AQN380" s="14"/>
      <c r="AQO380" s="14"/>
      <c r="AQP380" s="14"/>
      <c r="AQQ380" s="14"/>
      <c r="AQR380" s="14"/>
      <c r="AQS380" s="14"/>
      <c r="AQT380" s="14"/>
      <c r="AQU380" s="14"/>
      <c r="AQV380" s="14"/>
      <c r="AQW380" s="14"/>
      <c r="AQX380" s="14"/>
      <c r="AQY380" s="14"/>
      <c r="AQZ380" s="14"/>
      <c r="ARA380" s="14"/>
      <c r="ARB380" s="14"/>
      <c r="ARC380" s="14"/>
      <c r="ARD380" s="14"/>
      <c r="ARE380" s="14"/>
      <c r="ARF380" s="14"/>
      <c r="ARG380" s="14"/>
      <c r="ARH380" s="14"/>
      <c r="ARI380" s="14"/>
      <c r="ARJ380" s="14"/>
      <c r="ARK380" s="14"/>
      <c r="ARL380" s="14"/>
      <c r="ARM380" s="14"/>
      <c r="ARN380" s="14"/>
      <c r="ARO380" s="14"/>
      <c r="ARP380" s="14"/>
      <c r="ARQ380" s="14"/>
      <c r="ARR380" s="14"/>
      <c r="ARS380" s="14"/>
      <c r="ART380" s="14"/>
      <c r="ARU380" s="14"/>
      <c r="ARV380" s="14"/>
      <c r="ARW380" s="14"/>
      <c r="ARX380" s="14"/>
      <c r="ARY380" s="14"/>
      <c r="ARZ380" s="14"/>
      <c r="ASA380" s="14"/>
      <c r="ASB380" s="14"/>
      <c r="ASC380" s="14"/>
      <c r="ASD380" s="14"/>
      <c r="ASE380" s="14"/>
      <c r="ASF380" s="14"/>
      <c r="ASG380" s="14"/>
      <c r="ASH380" s="14"/>
      <c r="ASI380" s="14"/>
      <c r="ASJ380" s="14"/>
      <c r="ASK380" s="14"/>
      <c r="ASL380" s="14"/>
      <c r="ASM380" s="14"/>
      <c r="ASN380" s="14"/>
      <c r="ASO380" s="14"/>
      <c r="ASP380" s="14"/>
      <c r="ASQ380" s="14"/>
      <c r="ASR380" s="14"/>
      <c r="ASS380" s="14"/>
      <c r="AST380" s="14"/>
      <c r="ASU380" s="14"/>
      <c r="ASV380" s="14"/>
      <c r="ASW380" s="14"/>
      <c r="ASX380" s="14"/>
      <c r="ASY380" s="14"/>
      <c r="ASZ380" s="14"/>
      <c r="ATA380" s="14"/>
      <c r="ATB380" s="14"/>
      <c r="ATC380" s="14"/>
      <c r="ATD380" s="14"/>
    </row>
    <row r="381" spans="63:1200">
      <c r="BK381" s="14" t="str">
        <f t="shared" si="2119"/>
        <v/>
      </c>
      <c r="ABO381" s="14"/>
      <c r="ABP381" s="14"/>
      <c r="ABQ381" s="14"/>
      <c r="ABR381" s="14"/>
      <c r="ABS381" s="14"/>
      <c r="ABT381" s="14"/>
      <c r="ABU381" s="14"/>
      <c r="ABV381" s="14"/>
      <c r="ABW381" s="14"/>
      <c r="ABX381" s="14"/>
      <c r="ABY381" s="14"/>
      <c r="ABZ381" s="14"/>
      <c r="ACA381" s="14"/>
      <c r="ACB381" s="14"/>
      <c r="ACC381" s="14"/>
      <c r="ACD381" s="14"/>
      <c r="ACE381" s="14"/>
      <c r="ACF381" s="14"/>
      <c r="ACG381" s="14"/>
      <c r="ACH381" s="14"/>
      <c r="ACI381" s="14"/>
      <c r="ACJ381" s="14"/>
      <c r="ACK381" s="14"/>
      <c r="ACL381" s="14"/>
      <c r="ACM381" s="14"/>
      <c r="ACN381" s="14"/>
      <c r="ACO381" s="14"/>
      <c r="ACP381" s="14"/>
      <c r="ACQ381" s="14"/>
      <c r="ACR381" s="14"/>
      <c r="ACS381" s="14"/>
      <c r="ACT381" s="14"/>
      <c r="ACU381" s="14"/>
      <c r="ACV381" s="14"/>
      <c r="ACW381" s="14"/>
      <c r="ACX381" s="14"/>
      <c r="ACY381" s="14"/>
      <c r="ACZ381" s="14"/>
      <c r="ADA381" s="14"/>
      <c r="ADB381" s="14"/>
      <c r="ADC381" s="14"/>
      <c r="ADD381" s="14"/>
      <c r="ADE381" s="14"/>
      <c r="ADF381" s="14"/>
      <c r="ADG381" s="14"/>
      <c r="ADH381" s="14"/>
      <c r="ADI381" s="14"/>
      <c r="ADJ381" s="14"/>
      <c r="ADK381" s="14"/>
      <c r="ADL381" s="14"/>
      <c r="ADM381" s="14"/>
      <c r="ADN381" s="14"/>
      <c r="ADO381" s="14"/>
      <c r="ADP381" s="14"/>
      <c r="ADQ381" s="14"/>
      <c r="ADR381" s="14"/>
      <c r="ADS381" s="14"/>
      <c r="ADT381" s="14"/>
      <c r="ADU381" s="14"/>
      <c r="ADV381" s="14"/>
      <c r="ADW381" s="14"/>
      <c r="ADX381" s="14"/>
      <c r="ADY381" s="14"/>
      <c r="ADZ381" s="14"/>
      <c r="AEA381" s="14"/>
      <c r="AEB381" s="14"/>
      <c r="AEC381" s="14"/>
      <c r="AED381" s="14"/>
      <c r="AEE381" s="14"/>
      <c r="AEF381" s="14"/>
      <c r="AEG381" s="14"/>
      <c r="AEH381" s="14"/>
      <c r="AEI381" s="14"/>
      <c r="AEJ381" s="14"/>
      <c r="AEK381" s="14"/>
      <c r="AEL381" s="14"/>
      <c r="AEM381" s="14"/>
      <c r="AEN381" s="14"/>
      <c r="AEO381" s="14"/>
      <c r="AEP381" s="14"/>
      <c r="AEQ381" s="14"/>
      <c r="AER381" s="14"/>
      <c r="AES381" s="14"/>
      <c r="AET381" s="14"/>
      <c r="AEU381" s="14"/>
      <c r="AEV381" s="14"/>
      <c r="AEW381" s="14"/>
      <c r="AEX381" s="14"/>
      <c r="AEY381" s="14"/>
      <c r="AEZ381" s="14"/>
      <c r="AFA381" s="14"/>
      <c r="AFB381" s="14"/>
      <c r="AFC381" s="14"/>
      <c r="AFD381" s="14"/>
      <c r="AFE381" s="14"/>
      <c r="AFF381" s="14"/>
      <c r="AFG381" s="14"/>
      <c r="AFH381" s="14"/>
      <c r="AFI381" s="14"/>
      <c r="AFJ381" s="14"/>
      <c r="AFK381" s="14"/>
      <c r="AFL381" s="14"/>
      <c r="AFM381" s="14"/>
      <c r="AFN381" s="14"/>
      <c r="AFO381" s="14"/>
      <c r="AFP381" s="14"/>
      <c r="AFQ381" s="14"/>
      <c r="AFR381" s="14"/>
      <c r="AFS381" s="14"/>
      <c r="AFT381" s="14"/>
      <c r="AFU381" s="14"/>
      <c r="AFV381" s="14"/>
      <c r="AFW381" s="14"/>
      <c r="AFX381" s="14"/>
      <c r="AFY381" s="14"/>
      <c r="AFZ381" s="14"/>
      <c r="AGA381" s="14"/>
      <c r="AGB381" s="14"/>
      <c r="AGC381" s="14"/>
      <c r="AGD381" s="14"/>
      <c r="AGE381" s="14"/>
      <c r="AGF381" s="14"/>
      <c r="AGG381" s="14"/>
      <c r="AGH381" s="14"/>
      <c r="AGI381" s="14"/>
      <c r="AGJ381" s="14"/>
      <c r="AGK381" s="14"/>
      <c r="AGL381" s="14"/>
      <c r="AGM381" s="14"/>
      <c r="AGN381" s="14"/>
      <c r="AGO381" s="14"/>
      <c r="AGP381" s="14"/>
      <c r="AGQ381" s="14"/>
      <c r="AGR381" s="14"/>
      <c r="AGS381" s="14"/>
      <c r="AGT381" s="14"/>
      <c r="AGU381" s="14"/>
      <c r="AGV381" s="14"/>
      <c r="AGW381" s="14"/>
      <c r="AGX381" s="14"/>
      <c r="AGY381" s="14"/>
      <c r="AGZ381" s="14"/>
      <c r="AHA381" s="14"/>
      <c r="AHB381" s="14"/>
      <c r="AHC381" s="14"/>
      <c r="AHD381" s="14"/>
      <c r="AHE381" s="14"/>
      <c r="AHF381" s="14"/>
      <c r="AHG381" s="14"/>
      <c r="AHH381" s="14"/>
      <c r="AHI381" s="14"/>
      <c r="AHJ381" s="14"/>
      <c r="AHK381" s="14"/>
      <c r="AHL381" s="14"/>
      <c r="AHM381" s="14"/>
      <c r="AHN381" s="14"/>
      <c r="AHO381" s="14"/>
      <c r="AHP381" s="14"/>
      <c r="AHQ381" s="14"/>
      <c r="AHR381" s="14"/>
      <c r="AHS381" s="14"/>
      <c r="AHT381" s="14"/>
      <c r="AHU381" s="14"/>
      <c r="AHV381" s="14"/>
      <c r="AHW381" s="14"/>
      <c r="AHX381" s="14"/>
      <c r="AHY381" s="14"/>
      <c r="AHZ381" s="14"/>
      <c r="AIA381" s="14"/>
      <c r="AIB381" s="14"/>
      <c r="AIC381" s="14"/>
      <c r="AID381" s="14"/>
      <c r="AIE381" s="14"/>
      <c r="AIF381" s="14"/>
      <c r="AIG381" s="14"/>
      <c r="AIH381" s="14"/>
      <c r="AII381" s="14"/>
      <c r="AIJ381" s="14"/>
      <c r="AIK381" s="14"/>
      <c r="AIL381" s="14"/>
      <c r="AIM381" s="14"/>
      <c r="AIN381" s="14"/>
      <c r="AIO381" s="14"/>
      <c r="AIP381" s="14"/>
      <c r="AIQ381" s="14"/>
      <c r="AIR381" s="14"/>
      <c r="AIS381" s="14"/>
      <c r="AIT381" s="14"/>
      <c r="AIU381" s="14"/>
      <c r="AIV381" s="14"/>
      <c r="AIW381" s="14"/>
      <c r="AIX381" s="14"/>
      <c r="AIY381" s="14"/>
      <c r="AIZ381" s="14"/>
      <c r="AJA381" s="14"/>
      <c r="AJB381" s="14"/>
      <c r="AJC381" s="14"/>
      <c r="AJD381" s="14"/>
      <c r="AJE381" s="14"/>
      <c r="AJF381" s="14"/>
      <c r="AJG381" s="14"/>
      <c r="AJH381" s="14"/>
      <c r="AJI381" s="14"/>
      <c r="AJJ381" s="14"/>
      <c r="AJK381" s="14"/>
      <c r="AJL381" s="14"/>
      <c r="AJM381" s="14"/>
      <c r="AJN381" s="14"/>
      <c r="AJO381" s="14"/>
      <c r="AJP381" s="14"/>
      <c r="AJQ381" s="14"/>
      <c r="AJR381" s="14"/>
      <c r="AJS381" s="14"/>
      <c r="AJT381" s="14"/>
      <c r="AJU381" s="14"/>
      <c r="AJV381" s="14"/>
      <c r="AJW381" s="14"/>
      <c r="AJX381" s="14"/>
      <c r="AJY381" s="14"/>
      <c r="AJZ381" s="14"/>
      <c r="AKA381" s="14"/>
      <c r="AKB381" s="14"/>
      <c r="AKC381" s="14"/>
      <c r="AKD381" s="14"/>
      <c r="AKE381" s="14"/>
      <c r="AKF381" s="14"/>
      <c r="AKG381" s="14"/>
      <c r="AKH381" s="14"/>
      <c r="AKI381" s="14"/>
      <c r="AKJ381" s="14"/>
      <c r="AKK381" s="14"/>
      <c r="AKL381" s="14"/>
      <c r="AKM381" s="14"/>
      <c r="AKN381" s="14"/>
      <c r="AKO381" s="14"/>
      <c r="AKP381" s="14"/>
      <c r="AKQ381" s="14"/>
      <c r="AKR381" s="14"/>
      <c r="AKS381" s="14"/>
      <c r="AKT381" s="14"/>
      <c r="AKU381" s="14"/>
      <c r="AKV381" s="14"/>
      <c r="AKW381" s="14"/>
      <c r="AKX381" s="14"/>
      <c r="AKY381" s="14"/>
      <c r="AKZ381" s="14"/>
      <c r="ALA381" s="14"/>
      <c r="ALB381" s="14"/>
      <c r="ALC381" s="14"/>
      <c r="ALD381" s="14"/>
      <c r="ALE381" s="14"/>
      <c r="ALF381" s="14"/>
      <c r="ALG381" s="14"/>
      <c r="ALH381" s="14"/>
      <c r="ALI381" s="14"/>
      <c r="ALJ381" s="14"/>
      <c r="ALK381" s="14"/>
      <c r="ALL381" s="14"/>
      <c r="ALM381" s="14"/>
      <c r="ALN381" s="14"/>
      <c r="ALO381" s="14"/>
      <c r="ALP381" s="14"/>
      <c r="ALQ381" s="14"/>
      <c r="ALR381" s="14"/>
      <c r="ALS381" s="14"/>
      <c r="ALT381" s="14"/>
      <c r="ALU381" s="14"/>
      <c r="ALV381" s="14"/>
      <c r="ALW381" s="14"/>
      <c r="ALX381" s="14"/>
      <c r="ALY381" s="14"/>
      <c r="ALZ381" s="14"/>
      <c r="AMA381" s="14"/>
      <c r="AMB381" s="14"/>
      <c r="AMC381" s="14"/>
      <c r="AMD381" s="14"/>
      <c r="AME381" s="14"/>
      <c r="AMF381" s="14"/>
      <c r="AMG381" s="14"/>
      <c r="AMH381" s="14"/>
      <c r="AMI381" s="14"/>
      <c r="AMJ381" s="14"/>
      <c r="AMK381" s="14"/>
      <c r="AML381" s="14"/>
      <c r="AMM381" s="14"/>
      <c r="AMN381" s="14"/>
      <c r="AMO381" s="14"/>
      <c r="AMP381" s="14"/>
      <c r="AMQ381" s="14"/>
      <c r="AMR381" s="14"/>
      <c r="AMS381" s="14"/>
      <c r="AMT381" s="14"/>
      <c r="AMU381" s="14"/>
      <c r="AMV381" s="14"/>
      <c r="AMW381" s="14"/>
      <c r="AMX381" s="14"/>
      <c r="AMY381" s="14"/>
      <c r="AMZ381" s="14"/>
      <c r="ANA381" s="14"/>
      <c r="ANB381" s="14"/>
      <c r="ANC381" s="14"/>
      <c r="AND381" s="14"/>
      <c r="ANE381" s="14"/>
      <c r="ANF381" s="14"/>
      <c r="ANG381" s="14"/>
      <c r="ANH381" s="14"/>
      <c r="ANI381" s="14"/>
      <c r="ANJ381" s="14"/>
      <c r="ANK381" s="14"/>
      <c r="ANL381" s="14"/>
      <c r="ANM381" s="14"/>
      <c r="ANN381" s="14"/>
      <c r="ANO381" s="14"/>
      <c r="ANP381" s="14"/>
      <c r="ANQ381" s="14"/>
      <c r="ANR381" s="14"/>
      <c r="ANS381" s="14"/>
      <c r="ANT381" s="14"/>
      <c r="ANU381" s="14"/>
      <c r="ANV381" s="14"/>
      <c r="ANW381" s="14"/>
      <c r="ANX381" s="14"/>
      <c r="ANY381" s="14"/>
      <c r="ANZ381" s="14"/>
      <c r="AOA381" s="14"/>
      <c r="AOB381" s="14"/>
      <c r="AOC381" s="14"/>
      <c r="AOD381" s="14"/>
      <c r="AOE381" s="14"/>
      <c r="AOF381" s="14"/>
      <c r="AOG381" s="14"/>
      <c r="AOH381" s="14"/>
      <c r="AOI381" s="14"/>
      <c r="AOJ381" s="14"/>
      <c r="AOK381" s="14"/>
      <c r="AOL381" s="14"/>
      <c r="AOM381" s="14"/>
      <c r="AON381" s="14"/>
      <c r="AOO381" s="14"/>
      <c r="AOP381" s="14"/>
      <c r="AOQ381" s="14"/>
      <c r="AOR381" s="14"/>
      <c r="AOS381" s="14"/>
      <c r="AOT381" s="14"/>
      <c r="AOU381" s="14"/>
      <c r="AOV381" s="14"/>
      <c r="AOW381" s="14"/>
      <c r="AOX381" s="14"/>
      <c r="AOY381" s="14"/>
      <c r="AOZ381" s="14"/>
      <c r="APA381" s="14"/>
      <c r="APB381" s="14"/>
      <c r="APC381" s="14"/>
      <c r="APD381" s="14"/>
      <c r="APE381" s="14"/>
      <c r="APF381" s="14"/>
      <c r="APG381" s="14"/>
      <c r="APH381" s="14"/>
      <c r="API381" s="14"/>
      <c r="APJ381" s="14"/>
      <c r="APK381" s="14"/>
      <c r="APL381" s="14"/>
      <c r="APM381" s="14"/>
      <c r="APN381" s="14"/>
      <c r="APO381" s="14"/>
      <c r="APP381" s="14"/>
      <c r="APQ381" s="14"/>
      <c r="APR381" s="14"/>
      <c r="APS381" s="14"/>
      <c r="APT381" s="14"/>
      <c r="APU381" s="14"/>
      <c r="APV381" s="14"/>
      <c r="APW381" s="14"/>
      <c r="APX381" s="14"/>
      <c r="APY381" s="14"/>
      <c r="APZ381" s="14"/>
      <c r="AQA381" s="14"/>
      <c r="AQB381" s="14"/>
      <c r="AQC381" s="14"/>
      <c r="AQD381" s="14"/>
      <c r="AQE381" s="14"/>
      <c r="AQF381" s="14"/>
      <c r="AQG381" s="14"/>
      <c r="AQH381" s="14"/>
      <c r="AQI381" s="14"/>
      <c r="AQJ381" s="14"/>
      <c r="AQK381" s="14"/>
      <c r="AQL381" s="14"/>
      <c r="AQM381" s="14"/>
      <c r="AQN381" s="14"/>
      <c r="AQO381" s="14"/>
      <c r="AQP381" s="14"/>
      <c r="AQQ381" s="14"/>
      <c r="AQR381" s="14"/>
      <c r="AQS381" s="14"/>
      <c r="AQT381" s="14"/>
      <c r="AQU381" s="14"/>
      <c r="AQV381" s="14"/>
      <c r="AQW381" s="14"/>
      <c r="AQX381" s="14"/>
      <c r="AQY381" s="14"/>
      <c r="AQZ381" s="14"/>
      <c r="ARA381" s="14"/>
      <c r="ARB381" s="14"/>
      <c r="ARC381" s="14"/>
      <c r="ARD381" s="14"/>
      <c r="ARE381" s="14"/>
      <c r="ARF381" s="14"/>
      <c r="ARG381" s="14"/>
      <c r="ARH381" s="14"/>
      <c r="ARI381" s="14"/>
      <c r="ARJ381" s="14"/>
      <c r="ARK381" s="14"/>
      <c r="ARL381" s="14"/>
      <c r="ARM381" s="14"/>
      <c r="ARN381" s="14"/>
      <c r="ARO381" s="14"/>
      <c r="ARP381" s="14"/>
      <c r="ARQ381" s="14"/>
      <c r="ARR381" s="14"/>
      <c r="ARS381" s="14"/>
      <c r="ART381" s="14"/>
      <c r="ARU381" s="14"/>
      <c r="ARV381" s="14"/>
      <c r="ARW381" s="14"/>
      <c r="ARX381" s="14"/>
      <c r="ARY381" s="14"/>
      <c r="ARZ381" s="14"/>
      <c r="ASA381" s="14"/>
      <c r="ASB381" s="14"/>
      <c r="ASC381" s="14"/>
      <c r="ASD381" s="14"/>
      <c r="ASE381" s="14"/>
      <c r="ASF381" s="14"/>
      <c r="ASG381" s="14"/>
      <c r="ASH381" s="14"/>
      <c r="ASI381" s="14"/>
      <c r="ASJ381" s="14"/>
      <c r="ASK381" s="14"/>
      <c r="ASL381" s="14"/>
      <c r="ASM381" s="14"/>
      <c r="ASN381" s="14"/>
      <c r="ASO381" s="14"/>
      <c r="ASP381" s="14"/>
      <c r="ASQ381" s="14"/>
      <c r="ASR381" s="14"/>
      <c r="ASS381" s="14"/>
      <c r="AST381" s="14"/>
      <c r="ASU381" s="14"/>
      <c r="ASV381" s="14"/>
      <c r="ASW381" s="14"/>
      <c r="ASX381" s="14"/>
      <c r="ASY381" s="14"/>
      <c r="ASZ381" s="14"/>
      <c r="ATA381" s="14"/>
      <c r="ATB381" s="14"/>
      <c r="ATC381" s="14"/>
      <c r="ATD381" s="14"/>
    </row>
    <row r="382" spans="63:1200">
      <c r="BK382" s="14" t="str">
        <f t="shared" si="2119"/>
        <v/>
      </c>
      <c r="ABO382" s="14"/>
      <c r="ABP382" s="14"/>
      <c r="ABQ382" s="14"/>
      <c r="ABR382" s="14"/>
      <c r="ABS382" s="14"/>
      <c r="ABT382" s="14"/>
      <c r="ABU382" s="14"/>
      <c r="ABV382" s="14"/>
      <c r="ABW382" s="14"/>
      <c r="ABX382" s="14"/>
      <c r="ABY382" s="14"/>
      <c r="ABZ382" s="14"/>
      <c r="ACA382" s="14"/>
      <c r="ACB382" s="14"/>
      <c r="ACC382" s="14"/>
      <c r="ACD382" s="14"/>
      <c r="ACE382" s="14"/>
      <c r="ACF382" s="14"/>
      <c r="ACG382" s="14"/>
      <c r="ACH382" s="14"/>
      <c r="ACI382" s="14"/>
      <c r="ACJ382" s="14"/>
      <c r="ACK382" s="14"/>
      <c r="ACL382" s="14"/>
      <c r="ACM382" s="14"/>
      <c r="ACN382" s="14"/>
      <c r="ACO382" s="14"/>
      <c r="ACP382" s="14"/>
      <c r="ACQ382" s="14"/>
      <c r="ACR382" s="14"/>
      <c r="ACS382" s="14"/>
      <c r="ACT382" s="14"/>
      <c r="ACU382" s="14"/>
      <c r="ACV382" s="14"/>
      <c r="ACW382" s="14"/>
      <c r="ACX382" s="14"/>
      <c r="ACY382" s="14"/>
      <c r="ACZ382" s="14"/>
      <c r="ADA382" s="14"/>
      <c r="ADB382" s="14"/>
      <c r="ADC382" s="14"/>
      <c r="ADD382" s="14"/>
      <c r="ADE382" s="14"/>
      <c r="ADF382" s="14"/>
      <c r="ADG382" s="14"/>
      <c r="ADH382" s="14"/>
      <c r="ADI382" s="14"/>
      <c r="ADJ382" s="14"/>
      <c r="ADK382" s="14"/>
      <c r="ADL382" s="14"/>
      <c r="ADM382" s="14"/>
      <c r="ADN382" s="14"/>
      <c r="ADO382" s="14"/>
      <c r="ADP382" s="14"/>
      <c r="ADQ382" s="14"/>
      <c r="ADR382" s="14"/>
      <c r="ADS382" s="14"/>
      <c r="ADT382" s="14"/>
      <c r="ADU382" s="14"/>
      <c r="ADV382" s="14"/>
      <c r="ADW382" s="14"/>
      <c r="ADX382" s="14"/>
      <c r="ADY382" s="14"/>
      <c r="ADZ382" s="14"/>
      <c r="AEA382" s="14"/>
      <c r="AEB382" s="14"/>
      <c r="AEC382" s="14"/>
      <c r="AED382" s="14"/>
      <c r="AEE382" s="14"/>
      <c r="AEF382" s="14"/>
      <c r="AEG382" s="14"/>
      <c r="AEH382" s="14"/>
      <c r="AEI382" s="14"/>
      <c r="AEJ382" s="14"/>
      <c r="AEK382" s="14"/>
      <c r="AEL382" s="14"/>
      <c r="AEM382" s="14"/>
      <c r="AEN382" s="14"/>
      <c r="AEO382" s="14"/>
      <c r="AEP382" s="14"/>
      <c r="AEQ382" s="14"/>
      <c r="AER382" s="14"/>
      <c r="AES382" s="14"/>
      <c r="AET382" s="14"/>
      <c r="AEU382" s="14"/>
      <c r="AEV382" s="14"/>
      <c r="AEW382" s="14"/>
      <c r="AEX382" s="14"/>
      <c r="AEY382" s="14"/>
      <c r="AEZ382" s="14"/>
      <c r="AFA382" s="14"/>
      <c r="AFB382" s="14"/>
      <c r="AFC382" s="14"/>
      <c r="AFD382" s="14"/>
      <c r="AFE382" s="14"/>
      <c r="AFF382" s="14"/>
      <c r="AFG382" s="14"/>
      <c r="AFH382" s="14"/>
      <c r="AFI382" s="14"/>
      <c r="AFJ382" s="14"/>
      <c r="AFK382" s="14"/>
      <c r="AFL382" s="14"/>
      <c r="AFM382" s="14"/>
      <c r="AFN382" s="14"/>
      <c r="AFO382" s="14"/>
      <c r="AFP382" s="14"/>
      <c r="AFQ382" s="14"/>
      <c r="AFR382" s="14"/>
      <c r="AFS382" s="14"/>
      <c r="AFT382" s="14"/>
      <c r="AFU382" s="14"/>
      <c r="AFV382" s="14"/>
      <c r="AFW382" s="14"/>
      <c r="AFX382" s="14"/>
      <c r="AFY382" s="14"/>
      <c r="AFZ382" s="14"/>
      <c r="AGA382" s="14"/>
      <c r="AGB382" s="14"/>
      <c r="AGC382" s="14"/>
      <c r="AGD382" s="14"/>
      <c r="AGE382" s="14"/>
      <c r="AGF382" s="14"/>
      <c r="AGG382" s="14"/>
      <c r="AGH382" s="14"/>
      <c r="AGI382" s="14"/>
      <c r="AGJ382" s="14"/>
      <c r="AGK382" s="14"/>
      <c r="AGL382" s="14"/>
      <c r="AGM382" s="14"/>
      <c r="AGN382" s="14"/>
      <c r="AGO382" s="14"/>
      <c r="AGP382" s="14"/>
      <c r="AGQ382" s="14"/>
      <c r="AGR382" s="14"/>
      <c r="AGS382" s="14"/>
      <c r="AGT382" s="14"/>
      <c r="AGU382" s="14"/>
      <c r="AGV382" s="14"/>
      <c r="AGW382" s="14"/>
      <c r="AGX382" s="14"/>
      <c r="AGY382" s="14"/>
      <c r="AGZ382" s="14"/>
      <c r="AHA382" s="14"/>
      <c r="AHB382" s="14"/>
      <c r="AHC382" s="14"/>
      <c r="AHD382" s="14"/>
      <c r="AHE382" s="14"/>
      <c r="AHF382" s="14"/>
      <c r="AHG382" s="14"/>
      <c r="AHH382" s="14"/>
      <c r="AHI382" s="14"/>
      <c r="AHJ382" s="14"/>
      <c r="AHK382" s="14"/>
      <c r="AHL382" s="14"/>
      <c r="AHM382" s="14"/>
      <c r="AHN382" s="14"/>
      <c r="AHO382" s="14"/>
      <c r="AHP382" s="14"/>
      <c r="AHQ382" s="14"/>
      <c r="AHR382" s="14"/>
      <c r="AHS382" s="14"/>
      <c r="AHT382" s="14"/>
      <c r="AHU382" s="14"/>
      <c r="AHV382" s="14"/>
      <c r="AHW382" s="14"/>
      <c r="AHX382" s="14"/>
      <c r="AHY382" s="14"/>
      <c r="AHZ382" s="14"/>
      <c r="AIA382" s="14"/>
      <c r="AIB382" s="14"/>
      <c r="AIC382" s="14"/>
      <c r="AID382" s="14"/>
      <c r="AIE382" s="14"/>
      <c r="AIF382" s="14"/>
      <c r="AIG382" s="14"/>
      <c r="AIH382" s="14"/>
      <c r="AII382" s="14"/>
      <c r="AIJ382" s="14"/>
      <c r="AIK382" s="14"/>
      <c r="AIL382" s="14"/>
      <c r="AIM382" s="14"/>
      <c r="AIN382" s="14"/>
      <c r="AIO382" s="14"/>
      <c r="AIP382" s="14"/>
      <c r="AIQ382" s="14"/>
      <c r="AIR382" s="14"/>
      <c r="AIS382" s="14"/>
      <c r="AIT382" s="14"/>
      <c r="AIU382" s="14"/>
      <c r="AIV382" s="14"/>
      <c r="AIW382" s="14"/>
      <c r="AIX382" s="14"/>
      <c r="AIY382" s="14"/>
      <c r="AIZ382" s="14"/>
      <c r="AJA382" s="14"/>
      <c r="AJB382" s="14"/>
      <c r="AJC382" s="14"/>
      <c r="AJD382" s="14"/>
      <c r="AJE382" s="14"/>
      <c r="AJF382" s="14"/>
      <c r="AJG382" s="14"/>
      <c r="AJH382" s="14"/>
      <c r="AJI382" s="14"/>
      <c r="AJJ382" s="14"/>
      <c r="AJK382" s="14"/>
      <c r="AJL382" s="14"/>
      <c r="AJM382" s="14"/>
      <c r="AJN382" s="14"/>
      <c r="AJO382" s="14"/>
      <c r="AJP382" s="14"/>
      <c r="AJQ382" s="14"/>
      <c r="AJR382" s="14"/>
      <c r="AJS382" s="14"/>
      <c r="AJT382" s="14"/>
      <c r="AJU382" s="14"/>
      <c r="AJV382" s="14"/>
      <c r="AJW382" s="14"/>
      <c r="AJX382" s="14"/>
      <c r="AJY382" s="14"/>
      <c r="AJZ382" s="14"/>
      <c r="AKA382" s="14"/>
      <c r="AKB382" s="14"/>
      <c r="AKC382" s="14"/>
      <c r="AKD382" s="14"/>
      <c r="AKE382" s="14"/>
      <c r="AKF382" s="14"/>
      <c r="AKG382" s="14"/>
      <c r="AKH382" s="14"/>
      <c r="AKI382" s="14"/>
      <c r="AKJ382" s="14"/>
      <c r="AKK382" s="14"/>
      <c r="AKL382" s="14"/>
      <c r="AKM382" s="14"/>
      <c r="AKN382" s="14"/>
      <c r="AKO382" s="14"/>
      <c r="AKP382" s="14"/>
      <c r="AKQ382" s="14"/>
      <c r="AKR382" s="14"/>
      <c r="AKS382" s="14"/>
      <c r="AKT382" s="14"/>
      <c r="AKU382" s="14"/>
      <c r="AKV382" s="14"/>
      <c r="AKW382" s="14"/>
      <c r="AKX382" s="14"/>
      <c r="AKY382" s="14"/>
      <c r="AKZ382" s="14"/>
      <c r="ALA382" s="14"/>
      <c r="ALB382" s="14"/>
      <c r="ALC382" s="14"/>
      <c r="ALD382" s="14"/>
      <c r="ALE382" s="14"/>
      <c r="ALF382" s="14"/>
      <c r="ALG382" s="14"/>
      <c r="ALH382" s="14"/>
      <c r="ALI382" s="14"/>
      <c r="ALJ382" s="14"/>
      <c r="ALK382" s="14"/>
      <c r="ALL382" s="14"/>
      <c r="ALM382" s="14"/>
      <c r="ALN382" s="14"/>
      <c r="ALO382" s="14"/>
      <c r="ALP382" s="14"/>
      <c r="ALQ382" s="14"/>
      <c r="ALR382" s="14"/>
      <c r="ALS382" s="14"/>
      <c r="ALT382" s="14"/>
      <c r="ALU382" s="14"/>
      <c r="ALV382" s="14"/>
      <c r="ALW382" s="14"/>
      <c r="ALX382" s="14"/>
      <c r="ALY382" s="14"/>
      <c r="ALZ382" s="14"/>
      <c r="AMA382" s="14"/>
      <c r="AMB382" s="14"/>
      <c r="AMC382" s="14"/>
      <c r="AMD382" s="14"/>
      <c r="AME382" s="14"/>
      <c r="AMF382" s="14"/>
      <c r="AMG382" s="14"/>
      <c r="AMH382" s="14"/>
      <c r="AMI382" s="14"/>
      <c r="AMJ382" s="14"/>
      <c r="AMK382" s="14"/>
      <c r="AML382" s="14"/>
      <c r="AMM382" s="14"/>
      <c r="AMN382" s="14"/>
      <c r="AMO382" s="14"/>
      <c r="AMP382" s="14"/>
      <c r="AMQ382" s="14"/>
      <c r="AMR382" s="14"/>
      <c r="AMS382" s="14"/>
      <c r="AMT382" s="14"/>
      <c r="AMU382" s="14"/>
      <c r="AMV382" s="14"/>
      <c r="AMW382" s="14"/>
      <c r="AMX382" s="14"/>
      <c r="AMY382" s="14"/>
      <c r="AMZ382" s="14"/>
      <c r="ANA382" s="14"/>
      <c r="ANB382" s="14"/>
      <c r="ANC382" s="14"/>
      <c r="AND382" s="14"/>
      <c r="ANE382" s="14"/>
      <c r="ANF382" s="14"/>
      <c r="ANG382" s="14"/>
      <c r="ANH382" s="14"/>
      <c r="ANI382" s="14"/>
      <c r="ANJ382" s="14"/>
      <c r="ANK382" s="14"/>
      <c r="ANL382" s="14"/>
      <c r="ANM382" s="14"/>
      <c r="ANN382" s="14"/>
      <c r="ANO382" s="14"/>
      <c r="ANP382" s="14"/>
      <c r="ANQ382" s="14"/>
      <c r="ANR382" s="14"/>
      <c r="ANS382" s="14"/>
      <c r="ANT382" s="14"/>
      <c r="ANU382" s="14"/>
      <c r="ANV382" s="14"/>
      <c r="ANW382" s="14"/>
      <c r="ANX382" s="14"/>
      <c r="ANY382" s="14"/>
      <c r="ANZ382" s="14"/>
      <c r="AOA382" s="14"/>
      <c r="AOB382" s="14"/>
      <c r="AOC382" s="14"/>
      <c r="AOD382" s="14"/>
      <c r="AOE382" s="14"/>
      <c r="AOF382" s="14"/>
      <c r="AOG382" s="14"/>
      <c r="AOH382" s="14"/>
      <c r="AOI382" s="14"/>
      <c r="AOJ382" s="14"/>
      <c r="AOK382" s="14"/>
      <c r="AOL382" s="14"/>
      <c r="AOM382" s="14"/>
      <c r="AON382" s="14"/>
      <c r="AOO382" s="14"/>
      <c r="AOP382" s="14"/>
      <c r="AOQ382" s="14"/>
      <c r="AOR382" s="14"/>
      <c r="AOS382" s="14"/>
      <c r="AOT382" s="14"/>
      <c r="AOU382" s="14"/>
      <c r="AOV382" s="14"/>
      <c r="AOW382" s="14"/>
      <c r="AOX382" s="14"/>
      <c r="AOY382" s="14"/>
      <c r="AOZ382" s="14"/>
      <c r="APA382" s="14"/>
      <c r="APB382" s="14"/>
      <c r="APC382" s="14"/>
      <c r="APD382" s="14"/>
      <c r="APE382" s="14"/>
      <c r="APF382" s="14"/>
      <c r="APG382" s="14"/>
      <c r="APH382" s="14"/>
      <c r="API382" s="14"/>
      <c r="APJ382" s="14"/>
      <c r="APK382" s="14"/>
      <c r="APL382" s="14"/>
      <c r="APM382" s="14"/>
      <c r="APN382" s="14"/>
      <c r="APO382" s="14"/>
      <c r="APP382" s="14"/>
      <c r="APQ382" s="14"/>
      <c r="APR382" s="14"/>
      <c r="APS382" s="14"/>
      <c r="APT382" s="14"/>
      <c r="APU382" s="14"/>
      <c r="APV382" s="14"/>
      <c r="APW382" s="14"/>
      <c r="APX382" s="14"/>
      <c r="APY382" s="14"/>
      <c r="APZ382" s="14"/>
      <c r="AQA382" s="14"/>
      <c r="AQB382" s="14"/>
      <c r="AQC382" s="14"/>
      <c r="AQD382" s="14"/>
      <c r="AQE382" s="14"/>
      <c r="AQF382" s="14"/>
      <c r="AQG382" s="14"/>
      <c r="AQH382" s="14"/>
      <c r="AQI382" s="14"/>
      <c r="AQJ382" s="14"/>
      <c r="AQK382" s="14"/>
      <c r="AQL382" s="14"/>
      <c r="AQM382" s="14"/>
      <c r="AQN382" s="14"/>
      <c r="AQO382" s="14"/>
      <c r="AQP382" s="14"/>
      <c r="AQQ382" s="14"/>
      <c r="AQR382" s="14"/>
      <c r="AQS382" s="14"/>
      <c r="AQT382" s="14"/>
      <c r="AQU382" s="14"/>
      <c r="AQV382" s="14"/>
      <c r="AQW382" s="14"/>
      <c r="AQX382" s="14"/>
      <c r="AQY382" s="14"/>
      <c r="AQZ382" s="14"/>
      <c r="ARA382" s="14"/>
      <c r="ARB382" s="14"/>
      <c r="ARC382" s="14"/>
      <c r="ARD382" s="14"/>
      <c r="ARE382" s="14"/>
      <c r="ARF382" s="14"/>
      <c r="ARG382" s="14"/>
      <c r="ARH382" s="14"/>
      <c r="ARI382" s="14"/>
      <c r="ARJ382" s="14"/>
      <c r="ARK382" s="14"/>
      <c r="ARL382" s="14"/>
      <c r="ARM382" s="14"/>
      <c r="ARN382" s="14"/>
      <c r="ARO382" s="14"/>
      <c r="ARP382" s="14"/>
      <c r="ARQ382" s="14"/>
      <c r="ARR382" s="14"/>
      <c r="ARS382" s="14"/>
      <c r="ART382" s="14"/>
      <c r="ARU382" s="14"/>
      <c r="ARV382" s="14"/>
      <c r="ARW382" s="14"/>
      <c r="ARX382" s="14"/>
      <c r="ARY382" s="14"/>
      <c r="ARZ382" s="14"/>
      <c r="ASA382" s="14"/>
      <c r="ASB382" s="14"/>
      <c r="ASC382" s="14"/>
      <c r="ASD382" s="14"/>
      <c r="ASE382" s="14"/>
      <c r="ASF382" s="14"/>
      <c r="ASG382" s="14"/>
      <c r="ASH382" s="14"/>
      <c r="ASI382" s="14"/>
      <c r="ASJ382" s="14"/>
      <c r="ASK382" s="14"/>
      <c r="ASL382" s="14"/>
      <c r="ASM382" s="14"/>
      <c r="ASN382" s="14"/>
      <c r="ASO382" s="14"/>
      <c r="ASP382" s="14"/>
      <c r="ASQ382" s="14"/>
      <c r="ASR382" s="14"/>
      <c r="ASS382" s="14"/>
      <c r="AST382" s="14"/>
      <c r="ASU382" s="14"/>
      <c r="ASV382" s="14"/>
      <c r="ASW382" s="14"/>
      <c r="ASX382" s="14"/>
      <c r="ASY382" s="14"/>
      <c r="ASZ382" s="14"/>
      <c r="ATA382" s="14"/>
      <c r="ATB382" s="14"/>
      <c r="ATC382" s="14"/>
      <c r="ATD382" s="14"/>
    </row>
    <row r="383" spans="63:1200">
      <c r="BK383" s="14" t="str">
        <f t="shared" si="2119"/>
        <v/>
      </c>
      <c r="ABO383" s="14"/>
      <c r="ABP383" s="14"/>
      <c r="ABQ383" s="14"/>
      <c r="ABR383" s="14"/>
      <c r="ABS383" s="14"/>
      <c r="ABT383" s="14"/>
      <c r="ABU383" s="14"/>
      <c r="ABV383" s="14"/>
      <c r="ABW383" s="14"/>
      <c r="ABX383" s="14"/>
      <c r="ABY383" s="14"/>
      <c r="ABZ383" s="14"/>
      <c r="ACA383" s="14"/>
      <c r="ACB383" s="14"/>
      <c r="ACC383" s="14"/>
      <c r="ACD383" s="14"/>
      <c r="ACE383" s="14"/>
      <c r="ACF383" s="14"/>
      <c r="ACG383" s="14"/>
      <c r="ACH383" s="14"/>
      <c r="ACI383" s="14"/>
      <c r="ACJ383" s="14"/>
      <c r="ACK383" s="14"/>
      <c r="ACL383" s="14"/>
      <c r="ACM383" s="14"/>
      <c r="ACN383" s="14"/>
      <c r="ACO383" s="14"/>
      <c r="ACP383" s="14"/>
      <c r="ACQ383" s="14"/>
      <c r="ACR383" s="14"/>
      <c r="ACS383" s="14"/>
      <c r="ACT383" s="14"/>
      <c r="ACU383" s="14"/>
      <c r="ACV383" s="14"/>
      <c r="ACW383" s="14"/>
      <c r="ACX383" s="14"/>
      <c r="ACY383" s="14"/>
      <c r="ACZ383" s="14"/>
      <c r="ADA383" s="14"/>
      <c r="ADB383" s="14"/>
      <c r="ADC383" s="14"/>
      <c r="ADD383" s="14"/>
      <c r="ADE383" s="14"/>
      <c r="ADF383" s="14"/>
      <c r="ADG383" s="14"/>
      <c r="ADH383" s="14"/>
      <c r="ADI383" s="14"/>
      <c r="ADJ383" s="14"/>
      <c r="ADK383" s="14"/>
      <c r="ADL383" s="14"/>
      <c r="ADM383" s="14"/>
      <c r="ADN383" s="14"/>
      <c r="ADO383" s="14"/>
      <c r="ADP383" s="14"/>
      <c r="ADQ383" s="14"/>
      <c r="ADR383" s="14"/>
      <c r="ADS383" s="14"/>
      <c r="ADT383" s="14"/>
      <c r="ADU383" s="14"/>
      <c r="ADV383" s="14"/>
      <c r="ADW383" s="14"/>
      <c r="ADX383" s="14"/>
      <c r="ADY383" s="14"/>
      <c r="ADZ383" s="14"/>
      <c r="AEA383" s="14"/>
      <c r="AEB383" s="14"/>
      <c r="AEC383" s="14"/>
      <c r="AED383" s="14"/>
      <c r="AEE383" s="14"/>
      <c r="AEF383" s="14"/>
      <c r="AEG383" s="14"/>
      <c r="AEH383" s="14"/>
      <c r="AEI383" s="14"/>
      <c r="AEJ383" s="14"/>
      <c r="AEK383" s="14"/>
      <c r="AEL383" s="14"/>
      <c r="AEM383" s="14"/>
      <c r="AEN383" s="14"/>
      <c r="AEO383" s="14"/>
      <c r="AEP383" s="14"/>
      <c r="AEQ383" s="14"/>
      <c r="AER383" s="14"/>
      <c r="AES383" s="14"/>
      <c r="AET383" s="14"/>
      <c r="AEU383" s="14"/>
      <c r="AEV383" s="14"/>
      <c r="AEW383" s="14"/>
      <c r="AEX383" s="14"/>
      <c r="AEY383" s="14"/>
      <c r="AEZ383" s="14"/>
      <c r="AFA383" s="14"/>
      <c r="AFB383" s="14"/>
      <c r="AFC383" s="14"/>
      <c r="AFD383" s="14"/>
      <c r="AFE383" s="14"/>
      <c r="AFF383" s="14"/>
      <c r="AFG383" s="14"/>
      <c r="AFH383" s="14"/>
      <c r="AFI383" s="14"/>
      <c r="AFJ383" s="14"/>
      <c r="AFK383" s="14"/>
      <c r="AFL383" s="14"/>
      <c r="AFM383" s="14"/>
      <c r="AFN383" s="14"/>
      <c r="AFO383" s="14"/>
      <c r="AFP383" s="14"/>
      <c r="AFQ383" s="14"/>
      <c r="AFR383" s="14"/>
      <c r="AFS383" s="14"/>
      <c r="AFT383" s="14"/>
      <c r="AFU383" s="14"/>
      <c r="AFV383" s="14"/>
      <c r="AFW383" s="14"/>
      <c r="AFX383" s="14"/>
      <c r="AFY383" s="14"/>
      <c r="AFZ383" s="14"/>
      <c r="AGA383" s="14"/>
      <c r="AGB383" s="14"/>
      <c r="AGC383" s="14"/>
      <c r="AGD383" s="14"/>
      <c r="AGE383" s="14"/>
      <c r="AGF383" s="14"/>
      <c r="AGG383" s="14"/>
      <c r="AGH383" s="14"/>
      <c r="AGI383" s="14"/>
      <c r="AGJ383" s="14"/>
      <c r="AGK383" s="14"/>
      <c r="AGL383" s="14"/>
      <c r="AGM383" s="14"/>
      <c r="AGN383" s="14"/>
      <c r="AGO383" s="14"/>
      <c r="AGP383" s="14"/>
      <c r="AGQ383" s="14"/>
      <c r="AGR383" s="14"/>
      <c r="AGS383" s="14"/>
      <c r="AGT383" s="14"/>
      <c r="AGU383" s="14"/>
      <c r="AGV383" s="14"/>
      <c r="AGW383" s="14"/>
      <c r="AGX383" s="14"/>
      <c r="AGY383" s="14"/>
      <c r="AGZ383" s="14"/>
      <c r="AHA383" s="14"/>
      <c r="AHB383" s="14"/>
      <c r="AHC383" s="14"/>
      <c r="AHD383" s="14"/>
      <c r="AHE383" s="14"/>
      <c r="AHF383" s="14"/>
      <c r="AHG383" s="14"/>
      <c r="AHH383" s="14"/>
      <c r="AHI383" s="14"/>
      <c r="AHJ383" s="14"/>
      <c r="AHK383" s="14"/>
      <c r="AHL383" s="14"/>
      <c r="AHM383" s="14"/>
      <c r="AHN383" s="14"/>
      <c r="AHO383" s="14"/>
      <c r="AHP383" s="14"/>
      <c r="AHQ383" s="14"/>
      <c r="AHR383" s="14"/>
      <c r="AHS383" s="14"/>
      <c r="AHT383" s="14"/>
      <c r="AHU383" s="14"/>
      <c r="AHV383" s="14"/>
      <c r="AHW383" s="14"/>
      <c r="AHX383" s="14"/>
      <c r="AHY383" s="14"/>
      <c r="AHZ383" s="14"/>
      <c r="AIA383" s="14"/>
      <c r="AIB383" s="14"/>
      <c r="AIC383" s="14"/>
      <c r="AID383" s="14"/>
      <c r="AIE383" s="14"/>
      <c r="AIF383" s="14"/>
      <c r="AIG383" s="14"/>
      <c r="AIH383" s="14"/>
      <c r="AII383" s="14"/>
      <c r="AIJ383" s="14"/>
      <c r="AIK383" s="14"/>
      <c r="AIL383" s="14"/>
      <c r="AIM383" s="14"/>
      <c r="AIN383" s="14"/>
      <c r="AIO383" s="14"/>
      <c r="AIP383" s="14"/>
      <c r="AIQ383" s="14"/>
      <c r="AIR383" s="14"/>
      <c r="AIS383" s="14"/>
      <c r="AIT383" s="14"/>
      <c r="AIU383" s="14"/>
      <c r="AIV383" s="14"/>
      <c r="AIW383" s="14"/>
      <c r="AIX383" s="14"/>
      <c r="AIY383" s="14"/>
      <c r="AIZ383" s="14"/>
      <c r="AJA383" s="14"/>
      <c r="AJB383" s="14"/>
      <c r="AJC383" s="14"/>
      <c r="AJD383" s="14"/>
      <c r="AJE383" s="14"/>
      <c r="AJF383" s="14"/>
      <c r="AJG383" s="14"/>
      <c r="AJH383" s="14"/>
      <c r="AJI383" s="14"/>
      <c r="AJJ383" s="14"/>
      <c r="AJK383" s="14"/>
      <c r="AJL383" s="14"/>
      <c r="AJM383" s="14"/>
      <c r="AJN383" s="14"/>
      <c r="AJO383" s="14"/>
      <c r="AJP383" s="14"/>
      <c r="AJQ383" s="14"/>
      <c r="AJR383" s="14"/>
      <c r="AJS383" s="14"/>
      <c r="AJT383" s="14"/>
      <c r="AJU383" s="14"/>
      <c r="AJV383" s="14"/>
      <c r="AJW383" s="14"/>
      <c r="AJX383" s="14"/>
      <c r="AJY383" s="14"/>
      <c r="AJZ383" s="14"/>
      <c r="AKA383" s="14"/>
      <c r="AKB383" s="14"/>
      <c r="AKC383" s="14"/>
      <c r="AKD383" s="14"/>
      <c r="AKE383" s="14"/>
      <c r="AKF383" s="14"/>
      <c r="AKG383" s="14"/>
      <c r="AKH383" s="14"/>
      <c r="AKI383" s="14"/>
      <c r="AKJ383" s="14"/>
      <c r="AKK383" s="14"/>
      <c r="AKL383" s="14"/>
      <c r="AKM383" s="14"/>
      <c r="AKN383" s="14"/>
      <c r="AKO383" s="14"/>
      <c r="AKP383" s="14"/>
      <c r="AKQ383" s="14"/>
      <c r="AKR383" s="14"/>
      <c r="AKS383" s="14"/>
      <c r="AKT383" s="14"/>
      <c r="AKU383" s="14"/>
      <c r="AKV383" s="14"/>
      <c r="AKW383" s="14"/>
      <c r="AKX383" s="14"/>
      <c r="AKY383" s="14"/>
      <c r="AKZ383" s="14"/>
      <c r="ALA383" s="14"/>
      <c r="ALB383" s="14"/>
      <c r="ALC383" s="14"/>
      <c r="ALD383" s="14"/>
      <c r="ALE383" s="14"/>
      <c r="ALF383" s="14"/>
      <c r="ALG383" s="14"/>
      <c r="ALH383" s="14"/>
      <c r="ALI383" s="14"/>
      <c r="ALJ383" s="14"/>
      <c r="ALK383" s="14"/>
      <c r="ALL383" s="14"/>
      <c r="ALM383" s="14"/>
      <c r="ALN383" s="14"/>
      <c r="ALO383" s="14"/>
      <c r="ALP383" s="14"/>
      <c r="ALQ383" s="14"/>
      <c r="ALR383" s="14"/>
      <c r="ALS383" s="14"/>
      <c r="ALT383" s="14"/>
      <c r="ALU383" s="14"/>
      <c r="ALV383" s="14"/>
      <c r="ALW383" s="14"/>
      <c r="ALX383" s="14"/>
      <c r="ALY383" s="14"/>
      <c r="ALZ383" s="14"/>
      <c r="AMA383" s="14"/>
      <c r="AMB383" s="14"/>
      <c r="AMC383" s="14"/>
      <c r="AMD383" s="14"/>
      <c r="AME383" s="14"/>
      <c r="AMF383" s="14"/>
      <c r="AMG383" s="14"/>
      <c r="AMH383" s="14"/>
      <c r="AMI383" s="14"/>
      <c r="AMJ383" s="14"/>
      <c r="AMK383" s="14"/>
      <c r="AML383" s="14"/>
      <c r="AMM383" s="14"/>
      <c r="AMN383" s="14"/>
      <c r="AMO383" s="14"/>
      <c r="AMP383" s="14"/>
      <c r="AMQ383" s="14"/>
      <c r="AMR383" s="14"/>
      <c r="AMS383" s="14"/>
      <c r="AMT383" s="14"/>
      <c r="AMU383" s="14"/>
      <c r="AMV383" s="14"/>
      <c r="AMW383" s="14"/>
      <c r="AMX383" s="14"/>
      <c r="AMY383" s="14"/>
      <c r="AMZ383" s="14"/>
      <c r="ANA383" s="14"/>
      <c r="ANB383" s="14"/>
      <c r="ANC383" s="14"/>
      <c r="AND383" s="14"/>
      <c r="ANE383" s="14"/>
      <c r="ANF383" s="14"/>
      <c r="ANG383" s="14"/>
      <c r="ANH383" s="14"/>
      <c r="ANI383" s="14"/>
      <c r="ANJ383" s="14"/>
      <c r="ANK383" s="14"/>
      <c r="ANL383" s="14"/>
      <c r="ANM383" s="14"/>
      <c r="ANN383" s="14"/>
      <c r="ANO383" s="14"/>
      <c r="ANP383" s="14"/>
      <c r="ANQ383" s="14"/>
      <c r="ANR383" s="14"/>
      <c r="ANS383" s="14"/>
      <c r="ANT383" s="14"/>
      <c r="ANU383" s="14"/>
      <c r="ANV383" s="14"/>
      <c r="ANW383" s="14"/>
      <c r="ANX383" s="14"/>
      <c r="ANY383" s="14"/>
      <c r="ANZ383" s="14"/>
      <c r="AOA383" s="14"/>
      <c r="AOB383" s="14"/>
      <c r="AOC383" s="14"/>
      <c r="AOD383" s="14"/>
      <c r="AOE383" s="14"/>
      <c r="AOF383" s="14"/>
      <c r="AOG383" s="14"/>
      <c r="AOH383" s="14"/>
      <c r="AOI383" s="14"/>
      <c r="AOJ383" s="14"/>
      <c r="AOK383" s="14"/>
      <c r="AOL383" s="14"/>
      <c r="AOM383" s="14"/>
      <c r="AON383" s="14"/>
      <c r="AOO383" s="14"/>
      <c r="AOP383" s="14"/>
      <c r="AOQ383" s="14"/>
      <c r="AOR383" s="14"/>
      <c r="AOS383" s="14"/>
      <c r="AOT383" s="14"/>
      <c r="AOU383" s="14"/>
      <c r="AOV383" s="14"/>
      <c r="AOW383" s="14"/>
      <c r="AOX383" s="14"/>
      <c r="AOY383" s="14"/>
      <c r="AOZ383" s="14"/>
      <c r="APA383" s="14"/>
      <c r="APB383" s="14"/>
      <c r="APC383" s="14"/>
      <c r="APD383" s="14"/>
      <c r="APE383" s="14"/>
      <c r="APF383" s="14"/>
      <c r="APG383" s="14"/>
      <c r="APH383" s="14"/>
      <c r="API383" s="14"/>
      <c r="APJ383" s="14"/>
      <c r="APK383" s="14"/>
      <c r="APL383" s="14"/>
      <c r="APM383" s="14"/>
      <c r="APN383" s="14"/>
      <c r="APO383" s="14"/>
      <c r="APP383" s="14"/>
      <c r="APQ383" s="14"/>
      <c r="APR383" s="14"/>
      <c r="APS383" s="14"/>
      <c r="APT383" s="14"/>
      <c r="APU383" s="14"/>
      <c r="APV383" s="14"/>
      <c r="APW383" s="14"/>
      <c r="APX383" s="14"/>
      <c r="APY383" s="14"/>
      <c r="APZ383" s="14"/>
      <c r="AQA383" s="14"/>
      <c r="AQB383" s="14"/>
      <c r="AQC383" s="14"/>
      <c r="AQD383" s="14"/>
      <c r="AQE383" s="14"/>
      <c r="AQF383" s="14"/>
      <c r="AQG383" s="14"/>
      <c r="AQH383" s="14"/>
      <c r="AQI383" s="14"/>
      <c r="AQJ383" s="14"/>
      <c r="AQK383" s="14"/>
      <c r="AQL383" s="14"/>
      <c r="AQM383" s="14"/>
      <c r="AQN383" s="14"/>
      <c r="AQO383" s="14"/>
      <c r="AQP383" s="14"/>
      <c r="AQQ383" s="14"/>
      <c r="AQR383" s="14"/>
      <c r="AQS383" s="14"/>
      <c r="AQT383" s="14"/>
      <c r="AQU383" s="14"/>
      <c r="AQV383" s="14"/>
      <c r="AQW383" s="14"/>
      <c r="AQX383" s="14"/>
      <c r="AQY383" s="14"/>
      <c r="AQZ383" s="14"/>
      <c r="ARA383" s="14"/>
      <c r="ARB383" s="14"/>
      <c r="ARC383" s="14"/>
      <c r="ARD383" s="14"/>
      <c r="ARE383" s="14"/>
      <c r="ARF383" s="14"/>
      <c r="ARG383" s="14"/>
      <c r="ARH383" s="14"/>
      <c r="ARI383" s="14"/>
      <c r="ARJ383" s="14"/>
      <c r="ARK383" s="14"/>
      <c r="ARL383" s="14"/>
      <c r="ARM383" s="14"/>
      <c r="ARN383" s="14"/>
      <c r="ARO383" s="14"/>
      <c r="ARP383" s="14"/>
      <c r="ARQ383" s="14"/>
      <c r="ARR383" s="14"/>
      <c r="ARS383" s="14"/>
      <c r="ART383" s="14"/>
      <c r="ARU383" s="14"/>
      <c r="ARV383" s="14"/>
      <c r="ARW383" s="14"/>
      <c r="ARX383" s="14"/>
      <c r="ARY383" s="14"/>
      <c r="ARZ383" s="14"/>
      <c r="ASA383" s="14"/>
      <c r="ASB383" s="14"/>
      <c r="ASC383" s="14"/>
      <c r="ASD383" s="14"/>
      <c r="ASE383" s="14"/>
      <c r="ASF383" s="14"/>
      <c r="ASG383" s="14"/>
      <c r="ASH383" s="14"/>
      <c r="ASI383" s="14"/>
      <c r="ASJ383" s="14"/>
      <c r="ASK383" s="14"/>
      <c r="ASL383" s="14"/>
      <c r="ASM383" s="14"/>
      <c r="ASN383" s="14"/>
      <c r="ASO383" s="14"/>
      <c r="ASP383" s="14"/>
      <c r="ASQ383" s="14"/>
      <c r="ASR383" s="14"/>
      <c r="ASS383" s="14"/>
      <c r="AST383" s="14"/>
      <c r="ASU383" s="14"/>
      <c r="ASV383" s="14"/>
      <c r="ASW383" s="14"/>
      <c r="ASX383" s="14"/>
      <c r="ASY383" s="14"/>
      <c r="ASZ383" s="14"/>
      <c r="ATA383" s="14"/>
      <c r="ATB383" s="14"/>
      <c r="ATC383" s="14"/>
      <c r="ATD383" s="14"/>
    </row>
    <row r="384" spans="63:1200">
      <c r="BK384" s="14" t="str">
        <f t="shared" si="2119"/>
        <v/>
      </c>
      <c r="ABO384" s="14"/>
      <c r="ABP384" s="14"/>
      <c r="ABQ384" s="14"/>
      <c r="ABR384" s="14"/>
      <c r="ABS384" s="14"/>
      <c r="ABT384" s="14"/>
      <c r="ABU384" s="14"/>
      <c r="ABV384" s="14"/>
      <c r="ABW384" s="14"/>
      <c r="ABX384" s="14"/>
      <c r="ABY384" s="14"/>
      <c r="ABZ384" s="14"/>
      <c r="ACA384" s="14"/>
      <c r="ACB384" s="14"/>
      <c r="ACC384" s="14"/>
      <c r="ACD384" s="14"/>
      <c r="ACE384" s="14"/>
      <c r="ACF384" s="14"/>
      <c r="ACG384" s="14"/>
      <c r="ACH384" s="14"/>
      <c r="ACI384" s="14"/>
      <c r="ACJ384" s="14"/>
      <c r="ACK384" s="14"/>
      <c r="ACL384" s="14"/>
      <c r="ACM384" s="14"/>
      <c r="ACN384" s="14"/>
      <c r="ACO384" s="14"/>
      <c r="ACP384" s="14"/>
      <c r="ACQ384" s="14"/>
      <c r="ACR384" s="14"/>
      <c r="ACS384" s="14"/>
      <c r="ACT384" s="14"/>
      <c r="ACU384" s="14"/>
      <c r="ACV384" s="14"/>
      <c r="ACW384" s="14"/>
      <c r="ACX384" s="14"/>
      <c r="ACY384" s="14"/>
      <c r="ACZ384" s="14"/>
      <c r="ADA384" s="14"/>
      <c r="ADB384" s="14"/>
      <c r="ADC384" s="14"/>
      <c r="ADD384" s="14"/>
      <c r="ADE384" s="14"/>
      <c r="ADF384" s="14"/>
      <c r="ADG384" s="14"/>
      <c r="ADH384" s="14"/>
      <c r="ADI384" s="14"/>
      <c r="ADJ384" s="14"/>
      <c r="ADK384" s="14"/>
      <c r="ADL384" s="14"/>
      <c r="ADM384" s="14"/>
      <c r="ADN384" s="14"/>
      <c r="ADO384" s="14"/>
      <c r="ADP384" s="14"/>
      <c r="ADQ384" s="14"/>
      <c r="ADR384" s="14"/>
      <c r="ADS384" s="14"/>
      <c r="ADT384" s="14"/>
      <c r="ADU384" s="14"/>
      <c r="ADV384" s="14"/>
      <c r="ADW384" s="14"/>
      <c r="ADX384" s="14"/>
      <c r="ADY384" s="14"/>
      <c r="ADZ384" s="14"/>
      <c r="AEA384" s="14"/>
      <c r="AEB384" s="14"/>
      <c r="AEC384" s="14"/>
      <c r="AED384" s="14"/>
      <c r="AEE384" s="14"/>
      <c r="AEF384" s="14"/>
      <c r="AEG384" s="14"/>
      <c r="AEH384" s="14"/>
      <c r="AEI384" s="14"/>
      <c r="AEJ384" s="14"/>
      <c r="AEK384" s="14"/>
      <c r="AEL384" s="14"/>
      <c r="AEM384" s="14"/>
      <c r="AEN384" s="14"/>
      <c r="AEO384" s="14"/>
      <c r="AEP384" s="14"/>
      <c r="AEQ384" s="14"/>
      <c r="AER384" s="14"/>
      <c r="AES384" s="14"/>
      <c r="AET384" s="14"/>
      <c r="AEU384" s="14"/>
      <c r="AEV384" s="14"/>
      <c r="AEW384" s="14"/>
      <c r="AEX384" s="14"/>
      <c r="AEY384" s="14"/>
      <c r="AEZ384" s="14"/>
      <c r="AFA384" s="14"/>
      <c r="AFB384" s="14"/>
      <c r="AFC384" s="14"/>
      <c r="AFD384" s="14"/>
      <c r="AFE384" s="14"/>
      <c r="AFF384" s="14"/>
      <c r="AFG384" s="14"/>
      <c r="AFH384" s="14"/>
      <c r="AFI384" s="14"/>
      <c r="AFJ384" s="14"/>
      <c r="AFK384" s="14"/>
      <c r="AFL384" s="14"/>
      <c r="AFM384" s="14"/>
      <c r="AFN384" s="14"/>
      <c r="AFO384" s="14"/>
      <c r="AFP384" s="14"/>
      <c r="AFQ384" s="14"/>
      <c r="AFR384" s="14"/>
      <c r="AFS384" s="14"/>
      <c r="AFT384" s="14"/>
      <c r="AFU384" s="14"/>
      <c r="AFV384" s="14"/>
      <c r="AFW384" s="14"/>
      <c r="AFX384" s="14"/>
      <c r="AFY384" s="14"/>
      <c r="AFZ384" s="14"/>
      <c r="AGA384" s="14"/>
      <c r="AGB384" s="14"/>
      <c r="AGC384" s="14"/>
      <c r="AGD384" s="14"/>
      <c r="AGE384" s="14"/>
      <c r="AGF384" s="14"/>
      <c r="AGG384" s="14"/>
      <c r="AGH384" s="14"/>
      <c r="AGI384" s="14"/>
      <c r="AGJ384" s="14"/>
      <c r="AGK384" s="14"/>
      <c r="AGL384" s="14"/>
      <c r="AGM384" s="14"/>
      <c r="AGN384" s="14"/>
      <c r="AGO384" s="14"/>
      <c r="AGP384" s="14"/>
      <c r="AGQ384" s="14"/>
      <c r="AGR384" s="14"/>
      <c r="AGS384" s="14"/>
      <c r="AGT384" s="14"/>
      <c r="AGU384" s="14"/>
      <c r="AGV384" s="14"/>
      <c r="AGW384" s="14"/>
      <c r="AGX384" s="14"/>
      <c r="AGY384" s="14"/>
      <c r="AGZ384" s="14"/>
      <c r="AHA384" s="14"/>
      <c r="AHB384" s="14"/>
      <c r="AHC384" s="14"/>
      <c r="AHD384" s="14"/>
      <c r="AHE384" s="14"/>
      <c r="AHF384" s="14"/>
      <c r="AHG384" s="14"/>
      <c r="AHH384" s="14"/>
      <c r="AHI384" s="14"/>
      <c r="AHJ384" s="14"/>
      <c r="AHK384" s="14"/>
      <c r="AHL384" s="14"/>
      <c r="AHM384" s="14"/>
      <c r="AHN384" s="14"/>
      <c r="AHO384" s="14"/>
      <c r="AHP384" s="14"/>
      <c r="AHQ384" s="14"/>
      <c r="AHR384" s="14"/>
      <c r="AHS384" s="14"/>
      <c r="AHT384" s="14"/>
      <c r="AHU384" s="14"/>
      <c r="AHV384" s="14"/>
      <c r="AHW384" s="14"/>
      <c r="AHX384" s="14"/>
      <c r="AHY384" s="14"/>
      <c r="AHZ384" s="14"/>
      <c r="AIA384" s="14"/>
      <c r="AIB384" s="14"/>
      <c r="AIC384" s="14"/>
      <c r="AID384" s="14"/>
      <c r="AIE384" s="14"/>
      <c r="AIF384" s="14"/>
      <c r="AIG384" s="14"/>
      <c r="AIH384" s="14"/>
      <c r="AII384" s="14"/>
      <c r="AIJ384" s="14"/>
      <c r="AIK384" s="14"/>
      <c r="AIL384" s="14"/>
      <c r="AIM384" s="14"/>
      <c r="AIN384" s="14"/>
      <c r="AIO384" s="14"/>
      <c r="AIP384" s="14"/>
      <c r="AIQ384" s="14"/>
      <c r="AIR384" s="14"/>
      <c r="AIS384" s="14"/>
      <c r="AIT384" s="14"/>
      <c r="AIU384" s="14"/>
      <c r="AIV384" s="14"/>
      <c r="AIW384" s="14"/>
      <c r="AIX384" s="14"/>
      <c r="AIY384" s="14"/>
      <c r="AIZ384" s="14"/>
      <c r="AJA384" s="14"/>
      <c r="AJB384" s="14"/>
      <c r="AJC384" s="14"/>
      <c r="AJD384" s="14"/>
      <c r="AJE384" s="14"/>
      <c r="AJF384" s="14"/>
      <c r="AJG384" s="14"/>
      <c r="AJH384" s="14"/>
      <c r="AJI384" s="14"/>
      <c r="AJJ384" s="14"/>
      <c r="AJK384" s="14"/>
      <c r="AJL384" s="14"/>
      <c r="AJM384" s="14"/>
      <c r="AJN384" s="14"/>
      <c r="AJO384" s="14"/>
      <c r="AJP384" s="14"/>
      <c r="AJQ384" s="14"/>
      <c r="AJR384" s="14"/>
      <c r="AJS384" s="14"/>
      <c r="AJT384" s="14"/>
      <c r="AJU384" s="14"/>
      <c r="AJV384" s="14"/>
      <c r="AJW384" s="14"/>
      <c r="AJX384" s="14"/>
      <c r="AJY384" s="14"/>
      <c r="AJZ384" s="14"/>
      <c r="AKA384" s="14"/>
      <c r="AKB384" s="14"/>
      <c r="AKC384" s="14"/>
      <c r="AKD384" s="14"/>
      <c r="AKE384" s="14"/>
      <c r="AKF384" s="14"/>
      <c r="AKG384" s="14"/>
      <c r="AKH384" s="14"/>
      <c r="AKI384" s="14"/>
      <c r="AKJ384" s="14"/>
      <c r="AKK384" s="14"/>
      <c r="AKL384" s="14"/>
      <c r="AKM384" s="14"/>
      <c r="AKN384" s="14"/>
      <c r="AKO384" s="14"/>
      <c r="AKP384" s="14"/>
      <c r="AKQ384" s="14"/>
      <c r="AKR384" s="14"/>
      <c r="AKS384" s="14"/>
      <c r="AKT384" s="14"/>
      <c r="AKU384" s="14"/>
      <c r="AKV384" s="14"/>
      <c r="AKW384" s="14"/>
      <c r="AKX384" s="14"/>
      <c r="AKY384" s="14"/>
      <c r="AKZ384" s="14"/>
      <c r="ALA384" s="14"/>
      <c r="ALB384" s="14"/>
      <c r="ALC384" s="14"/>
      <c r="ALD384" s="14"/>
      <c r="ALE384" s="14"/>
      <c r="ALF384" s="14"/>
      <c r="ALG384" s="14"/>
      <c r="ALH384" s="14"/>
      <c r="ALI384" s="14"/>
      <c r="ALJ384" s="14"/>
      <c r="ALK384" s="14"/>
      <c r="ALL384" s="14"/>
      <c r="ALM384" s="14"/>
      <c r="ALN384" s="14"/>
      <c r="ALO384" s="14"/>
      <c r="ALP384" s="14"/>
      <c r="ALQ384" s="14"/>
      <c r="ALR384" s="14"/>
      <c r="ALS384" s="14"/>
      <c r="ALT384" s="14"/>
      <c r="ALU384" s="14"/>
      <c r="ALV384" s="14"/>
      <c r="ALW384" s="14"/>
      <c r="ALX384" s="14"/>
      <c r="ALY384" s="14"/>
      <c r="ALZ384" s="14"/>
      <c r="AMA384" s="14"/>
      <c r="AMB384" s="14"/>
      <c r="AMC384" s="14"/>
      <c r="AMD384" s="14"/>
      <c r="AME384" s="14"/>
      <c r="AMF384" s="14"/>
      <c r="AMG384" s="14"/>
      <c r="AMH384" s="14"/>
      <c r="AMI384" s="14"/>
      <c r="AMJ384" s="14"/>
      <c r="AMK384" s="14"/>
      <c r="AML384" s="14"/>
      <c r="AMM384" s="14"/>
      <c r="AMN384" s="14"/>
      <c r="AMO384" s="14"/>
      <c r="AMP384" s="14"/>
      <c r="AMQ384" s="14"/>
      <c r="AMR384" s="14"/>
      <c r="AMS384" s="14"/>
      <c r="AMT384" s="14"/>
      <c r="AMU384" s="14"/>
      <c r="AMV384" s="14"/>
      <c r="AMW384" s="14"/>
      <c r="AMX384" s="14"/>
      <c r="AMY384" s="14"/>
      <c r="AMZ384" s="14"/>
      <c r="ANA384" s="14"/>
      <c r="ANB384" s="14"/>
      <c r="ANC384" s="14"/>
      <c r="AND384" s="14"/>
      <c r="ANE384" s="14"/>
      <c r="ANF384" s="14"/>
      <c r="ANG384" s="14"/>
      <c r="ANH384" s="14"/>
      <c r="ANI384" s="14"/>
      <c r="ANJ384" s="14"/>
      <c r="ANK384" s="14"/>
      <c r="ANL384" s="14"/>
      <c r="ANM384" s="14"/>
      <c r="ANN384" s="14"/>
      <c r="ANO384" s="14"/>
      <c r="ANP384" s="14"/>
      <c r="ANQ384" s="14"/>
      <c r="ANR384" s="14"/>
      <c r="ANS384" s="14"/>
      <c r="ANT384" s="14"/>
      <c r="ANU384" s="14"/>
      <c r="ANV384" s="14"/>
      <c r="ANW384" s="14"/>
      <c r="ANX384" s="14"/>
      <c r="ANY384" s="14"/>
      <c r="ANZ384" s="14"/>
      <c r="AOA384" s="14"/>
      <c r="AOB384" s="14"/>
      <c r="AOC384" s="14"/>
      <c r="AOD384" s="14"/>
      <c r="AOE384" s="14"/>
      <c r="AOF384" s="14"/>
      <c r="AOG384" s="14"/>
      <c r="AOH384" s="14"/>
      <c r="AOI384" s="14"/>
      <c r="AOJ384" s="14"/>
      <c r="AOK384" s="14"/>
      <c r="AOL384" s="14"/>
      <c r="AOM384" s="14"/>
      <c r="AON384" s="14"/>
      <c r="AOO384" s="14"/>
      <c r="AOP384" s="14"/>
      <c r="AOQ384" s="14"/>
      <c r="AOR384" s="14"/>
      <c r="AOS384" s="14"/>
      <c r="AOT384" s="14"/>
      <c r="AOU384" s="14"/>
      <c r="AOV384" s="14"/>
      <c r="AOW384" s="14"/>
      <c r="AOX384" s="14"/>
      <c r="AOY384" s="14"/>
      <c r="AOZ384" s="14"/>
      <c r="APA384" s="14"/>
      <c r="APB384" s="14"/>
      <c r="APC384" s="14"/>
      <c r="APD384" s="14"/>
      <c r="APE384" s="14"/>
      <c r="APF384" s="14"/>
      <c r="APG384" s="14"/>
      <c r="APH384" s="14"/>
      <c r="API384" s="14"/>
      <c r="APJ384" s="14"/>
      <c r="APK384" s="14"/>
      <c r="APL384" s="14"/>
      <c r="APM384" s="14"/>
      <c r="APN384" s="14"/>
      <c r="APO384" s="14"/>
      <c r="APP384" s="14"/>
      <c r="APQ384" s="14"/>
      <c r="APR384" s="14"/>
      <c r="APS384" s="14"/>
      <c r="APT384" s="14"/>
      <c r="APU384" s="14"/>
      <c r="APV384" s="14"/>
      <c r="APW384" s="14"/>
      <c r="APX384" s="14"/>
      <c r="APY384" s="14"/>
      <c r="APZ384" s="14"/>
      <c r="AQA384" s="14"/>
      <c r="AQB384" s="14"/>
      <c r="AQC384" s="14"/>
      <c r="AQD384" s="14"/>
      <c r="AQE384" s="14"/>
      <c r="AQF384" s="14"/>
      <c r="AQG384" s="14"/>
      <c r="AQH384" s="14"/>
      <c r="AQI384" s="14"/>
      <c r="AQJ384" s="14"/>
      <c r="AQK384" s="14"/>
      <c r="AQL384" s="14"/>
      <c r="AQM384" s="14"/>
      <c r="AQN384" s="14"/>
      <c r="AQO384" s="14"/>
      <c r="AQP384" s="14"/>
      <c r="AQQ384" s="14"/>
      <c r="AQR384" s="14"/>
      <c r="AQS384" s="14"/>
      <c r="AQT384" s="14"/>
      <c r="AQU384" s="14"/>
      <c r="AQV384" s="14"/>
      <c r="AQW384" s="14"/>
      <c r="AQX384" s="14"/>
      <c r="AQY384" s="14"/>
      <c r="AQZ384" s="14"/>
      <c r="ARA384" s="14"/>
      <c r="ARB384" s="14"/>
      <c r="ARC384" s="14"/>
      <c r="ARD384" s="14"/>
      <c r="ARE384" s="14"/>
      <c r="ARF384" s="14"/>
      <c r="ARG384" s="14"/>
      <c r="ARH384" s="14"/>
      <c r="ARI384" s="14"/>
      <c r="ARJ384" s="14"/>
      <c r="ARK384" s="14"/>
      <c r="ARL384" s="14"/>
      <c r="ARM384" s="14"/>
      <c r="ARN384" s="14"/>
      <c r="ARO384" s="14"/>
      <c r="ARP384" s="14"/>
      <c r="ARQ384" s="14"/>
      <c r="ARR384" s="14"/>
      <c r="ARS384" s="14"/>
      <c r="ART384" s="14"/>
      <c r="ARU384" s="14"/>
      <c r="ARV384" s="14"/>
      <c r="ARW384" s="14"/>
      <c r="ARX384" s="14"/>
      <c r="ARY384" s="14"/>
      <c r="ARZ384" s="14"/>
      <c r="ASA384" s="14"/>
      <c r="ASB384" s="14"/>
      <c r="ASC384" s="14"/>
      <c r="ASD384" s="14"/>
      <c r="ASE384" s="14"/>
      <c r="ASF384" s="14"/>
      <c r="ASG384" s="14"/>
      <c r="ASH384" s="14"/>
      <c r="ASI384" s="14"/>
      <c r="ASJ384" s="14"/>
      <c r="ASK384" s="14"/>
      <c r="ASL384" s="14"/>
      <c r="ASM384" s="14"/>
      <c r="ASN384" s="14"/>
      <c r="ASO384" s="14"/>
      <c r="ASP384" s="14"/>
      <c r="ASQ384" s="14"/>
      <c r="ASR384" s="14"/>
      <c r="ASS384" s="14"/>
      <c r="AST384" s="14"/>
      <c r="ASU384" s="14"/>
      <c r="ASV384" s="14"/>
      <c r="ASW384" s="14"/>
      <c r="ASX384" s="14"/>
      <c r="ASY384" s="14"/>
      <c r="ASZ384" s="14"/>
      <c r="ATA384" s="14"/>
      <c r="ATB384" s="14"/>
      <c r="ATC384" s="14"/>
      <c r="ATD384" s="14"/>
    </row>
    <row r="385" spans="63:1200">
      <c r="BK385" s="14" t="str">
        <f t="shared" si="2119"/>
        <v/>
      </c>
      <c r="ABO385" s="14"/>
      <c r="ABP385" s="14"/>
      <c r="ABQ385" s="14"/>
      <c r="ABR385" s="14"/>
      <c r="ABS385" s="14"/>
      <c r="ABT385" s="14"/>
      <c r="ABU385" s="14"/>
      <c r="ABV385" s="14"/>
      <c r="ABW385" s="14"/>
      <c r="ABX385" s="14"/>
      <c r="ABY385" s="14"/>
      <c r="ABZ385" s="14"/>
      <c r="ACA385" s="14"/>
      <c r="ACB385" s="14"/>
      <c r="ACC385" s="14"/>
      <c r="ACD385" s="14"/>
      <c r="ACE385" s="14"/>
      <c r="ACF385" s="14"/>
      <c r="ACG385" s="14"/>
      <c r="ACH385" s="14"/>
      <c r="ACI385" s="14"/>
      <c r="ACJ385" s="14"/>
      <c r="ACK385" s="14"/>
      <c r="ACL385" s="14"/>
      <c r="ACM385" s="14"/>
      <c r="ACN385" s="14"/>
      <c r="ACO385" s="14"/>
      <c r="ACP385" s="14"/>
      <c r="ACQ385" s="14"/>
      <c r="ACR385" s="14"/>
      <c r="ACS385" s="14"/>
      <c r="ACT385" s="14"/>
      <c r="ACU385" s="14"/>
      <c r="ACV385" s="14"/>
      <c r="ACW385" s="14"/>
      <c r="ACX385" s="14"/>
      <c r="ACY385" s="14"/>
      <c r="ACZ385" s="14"/>
      <c r="ADA385" s="14"/>
      <c r="ADB385" s="14"/>
      <c r="ADC385" s="14"/>
      <c r="ADD385" s="14"/>
      <c r="ADE385" s="14"/>
      <c r="ADF385" s="14"/>
      <c r="ADG385" s="14"/>
      <c r="ADH385" s="14"/>
      <c r="ADI385" s="14"/>
      <c r="ADJ385" s="14"/>
      <c r="ADK385" s="14"/>
      <c r="ADL385" s="14"/>
      <c r="ADM385" s="14"/>
      <c r="ADN385" s="14"/>
      <c r="ADO385" s="14"/>
      <c r="ADP385" s="14"/>
      <c r="ADQ385" s="14"/>
      <c r="ADR385" s="14"/>
      <c r="ADS385" s="14"/>
      <c r="ADT385" s="14"/>
      <c r="ADU385" s="14"/>
      <c r="ADV385" s="14"/>
      <c r="ADW385" s="14"/>
      <c r="ADX385" s="14"/>
      <c r="ADY385" s="14"/>
      <c r="ADZ385" s="14"/>
      <c r="AEA385" s="14"/>
      <c r="AEB385" s="14"/>
      <c r="AEC385" s="14"/>
      <c r="AED385" s="14"/>
      <c r="AEE385" s="14"/>
      <c r="AEF385" s="14"/>
      <c r="AEG385" s="14"/>
      <c r="AEH385" s="14"/>
      <c r="AEI385" s="14"/>
      <c r="AEJ385" s="14"/>
      <c r="AEK385" s="14"/>
      <c r="AEL385" s="14"/>
      <c r="AEM385" s="14"/>
      <c r="AEN385" s="14"/>
      <c r="AEO385" s="14"/>
      <c r="AEP385" s="14"/>
      <c r="AEQ385" s="14"/>
      <c r="AER385" s="14"/>
      <c r="AES385" s="14"/>
      <c r="AET385" s="14"/>
      <c r="AEU385" s="14"/>
      <c r="AEV385" s="14"/>
      <c r="AEW385" s="14"/>
      <c r="AEX385" s="14"/>
      <c r="AEY385" s="14"/>
      <c r="AEZ385" s="14"/>
      <c r="AFA385" s="14"/>
      <c r="AFB385" s="14"/>
      <c r="AFC385" s="14"/>
      <c r="AFD385" s="14"/>
      <c r="AFE385" s="14"/>
      <c r="AFF385" s="14"/>
      <c r="AFG385" s="14"/>
      <c r="AFH385" s="14"/>
      <c r="AFI385" s="14"/>
      <c r="AFJ385" s="14"/>
      <c r="AFK385" s="14"/>
      <c r="AFL385" s="14"/>
      <c r="AFM385" s="14"/>
      <c r="AFN385" s="14"/>
      <c r="AFO385" s="14"/>
      <c r="AFP385" s="14"/>
      <c r="AFQ385" s="14"/>
      <c r="AFR385" s="14"/>
      <c r="AFS385" s="14"/>
      <c r="AFT385" s="14"/>
      <c r="AFU385" s="14"/>
      <c r="AFV385" s="14"/>
      <c r="AFW385" s="14"/>
      <c r="AFX385" s="14"/>
      <c r="AFY385" s="14"/>
      <c r="AFZ385" s="14"/>
      <c r="AGA385" s="14"/>
      <c r="AGB385" s="14"/>
      <c r="AGC385" s="14"/>
      <c r="AGD385" s="14"/>
      <c r="AGE385" s="14"/>
      <c r="AGF385" s="14"/>
      <c r="AGG385" s="14"/>
      <c r="AGH385" s="14"/>
      <c r="AGI385" s="14"/>
      <c r="AGJ385" s="14"/>
      <c r="AGK385" s="14"/>
      <c r="AGL385" s="14"/>
      <c r="AGM385" s="14"/>
      <c r="AGN385" s="14"/>
      <c r="AGO385" s="14"/>
      <c r="AGP385" s="14"/>
      <c r="AGQ385" s="14"/>
      <c r="AGR385" s="14"/>
      <c r="AGS385" s="14"/>
      <c r="AGT385" s="14"/>
      <c r="AGU385" s="14"/>
      <c r="AGV385" s="14"/>
      <c r="AGW385" s="14"/>
      <c r="AGX385" s="14"/>
      <c r="AGY385" s="14"/>
      <c r="AGZ385" s="14"/>
      <c r="AHA385" s="14"/>
      <c r="AHB385" s="14"/>
      <c r="AHC385" s="14"/>
      <c r="AHD385" s="14"/>
      <c r="AHE385" s="14"/>
      <c r="AHF385" s="14"/>
      <c r="AHG385" s="14"/>
      <c r="AHH385" s="14"/>
      <c r="AHI385" s="14"/>
      <c r="AHJ385" s="14"/>
      <c r="AHK385" s="14"/>
      <c r="AHL385" s="14"/>
      <c r="AHM385" s="14"/>
      <c r="AHN385" s="14"/>
      <c r="AHO385" s="14"/>
      <c r="AHP385" s="14"/>
      <c r="AHQ385" s="14"/>
      <c r="AHR385" s="14"/>
      <c r="AHS385" s="14"/>
      <c r="AHT385" s="14"/>
      <c r="AHU385" s="14"/>
      <c r="AHV385" s="14"/>
      <c r="AHW385" s="14"/>
      <c r="AHX385" s="14"/>
      <c r="AHY385" s="14"/>
      <c r="AHZ385" s="14"/>
      <c r="AIA385" s="14"/>
      <c r="AIB385" s="14"/>
      <c r="AIC385" s="14"/>
      <c r="AID385" s="14"/>
      <c r="AIE385" s="14"/>
      <c r="AIF385" s="14"/>
      <c r="AIG385" s="14"/>
      <c r="AIH385" s="14"/>
      <c r="AII385" s="14"/>
      <c r="AIJ385" s="14"/>
      <c r="AIK385" s="14"/>
      <c r="AIL385" s="14"/>
      <c r="AIM385" s="14"/>
      <c r="AIN385" s="14"/>
      <c r="AIO385" s="14"/>
      <c r="AIP385" s="14"/>
      <c r="AIQ385" s="14"/>
      <c r="AIR385" s="14"/>
      <c r="AIS385" s="14"/>
      <c r="AIT385" s="14"/>
      <c r="AIU385" s="14"/>
      <c r="AIV385" s="14"/>
      <c r="AIW385" s="14"/>
      <c r="AIX385" s="14"/>
      <c r="AIY385" s="14"/>
      <c r="AIZ385" s="14"/>
      <c r="AJA385" s="14"/>
      <c r="AJB385" s="14"/>
      <c r="AJC385" s="14"/>
      <c r="AJD385" s="14"/>
      <c r="AJE385" s="14"/>
      <c r="AJF385" s="14"/>
      <c r="AJG385" s="14"/>
      <c r="AJH385" s="14"/>
      <c r="AJI385" s="14"/>
      <c r="AJJ385" s="14"/>
      <c r="AJK385" s="14"/>
      <c r="AJL385" s="14"/>
      <c r="AJM385" s="14"/>
      <c r="AJN385" s="14"/>
      <c r="AJO385" s="14"/>
      <c r="AJP385" s="14"/>
      <c r="AJQ385" s="14"/>
      <c r="AJR385" s="14"/>
      <c r="AJS385" s="14"/>
      <c r="AJT385" s="14"/>
      <c r="AJU385" s="14"/>
      <c r="AJV385" s="14"/>
      <c r="AJW385" s="14"/>
      <c r="AJX385" s="14"/>
      <c r="AJY385" s="14"/>
      <c r="AJZ385" s="14"/>
      <c r="AKA385" s="14"/>
      <c r="AKB385" s="14"/>
      <c r="AKC385" s="14"/>
      <c r="AKD385" s="14"/>
      <c r="AKE385" s="14"/>
      <c r="AKF385" s="14"/>
      <c r="AKG385" s="14"/>
      <c r="AKH385" s="14"/>
      <c r="AKI385" s="14"/>
      <c r="AKJ385" s="14"/>
      <c r="AKK385" s="14"/>
      <c r="AKL385" s="14"/>
      <c r="AKM385" s="14"/>
      <c r="AKN385" s="14"/>
      <c r="AKO385" s="14"/>
      <c r="AKP385" s="14"/>
      <c r="AKQ385" s="14"/>
      <c r="AKR385" s="14"/>
      <c r="AKS385" s="14"/>
      <c r="AKT385" s="14"/>
      <c r="AKU385" s="14"/>
      <c r="AKV385" s="14"/>
      <c r="AKW385" s="14"/>
      <c r="AKX385" s="14"/>
      <c r="AKY385" s="14"/>
      <c r="AKZ385" s="14"/>
      <c r="ALA385" s="14"/>
      <c r="ALB385" s="14"/>
      <c r="ALC385" s="14"/>
      <c r="ALD385" s="14"/>
      <c r="ALE385" s="14"/>
      <c r="ALF385" s="14"/>
      <c r="ALG385" s="14"/>
      <c r="ALH385" s="14"/>
      <c r="ALI385" s="14"/>
      <c r="ALJ385" s="14"/>
      <c r="ALK385" s="14"/>
      <c r="ALL385" s="14"/>
      <c r="ALM385" s="14"/>
      <c r="ALN385" s="14"/>
      <c r="ALO385" s="14"/>
      <c r="ALP385" s="14"/>
      <c r="ALQ385" s="14"/>
      <c r="ALR385" s="14"/>
      <c r="ALS385" s="14"/>
      <c r="ALT385" s="14"/>
      <c r="ALU385" s="14"/>
      <c r="ALV385" s="14"/>
      <c r="ALW385" s="14"/>
      <c r="ALX385" s="14"/>
      <c r="ALY385" s="14"/>
      <c r="ALZ385" s="14"/>
      <c r="AMA385" s="14"/>
      <c r="AMB385" s="14"/>
      <c r="AMC385" s="14"/>
      <c r="AMD385" s="14"/>
      <c r="AME385" s="14"/>
      <c r="AMF385" s="14"/>
      <c r="AMG385" s="14"/>
      <c r="AMH385" s="14"/>
      <c r="AMI385" s="14"/>
      <c r="AMJ385" s="14"/>
      <c r="AMK385" s="14"/>
      <c r="AML385" s="14"/>
      <c r="AMM385" s="14"/>
      <c r="AMN385" s="14"/>
      <c r="AMO385" s="14"/>
      <c r="AMP385" s="14"/>
      <c r="AMQ385" s="14"/>
      <c r="AMR385" s="14"/>
      <c r="AMS385" s="14"/>
      <c r="AMT385" s="14"/>
      <c r="AMU385" s="14"/>
      <c r="AMV385" s="14"/>
      <c r="AMW385" s="14"/>
      <c r="AMX385" s="14"/>
      <c r="AMY385" s="14"/>
      <c r="AMZ385" s="14"/>
      <c r="ANA385" s="14"/>
      <c r="ANB385" s="14"/>
      <c r="ANC385" s="14"/>
      <c r="AND385" s="14"/>
      <c r="ANE385" s="14"/>
      <c r="ANF385" s="14"/>
      <c r="ANG385" s="14"/>
      <c r="ANH385" s="14"/>
      <c r="ANI385" s="14"/>
      <c r="ANJ385" s="14"/>
      <c r="ANK385" s="14"/>
      <c r="ANL385" s="14"/>
      <c r="ANM385" s="14"/>
      <c r="ANN385" s="14"/>
      <c r="ANO385" s="14"/>
      <c r="ANP385" s="14"/>
      <c r="ANQ385" s="14"/>
      <c r="ANR385" s="14"/>
      <c r="ANS385" s="14"/>
      <c r="ANT385" s="14"/>
      <c r="ANU385" s="14"/>
      <c r="ANV385" s="14"/>
      <c r="ANW385" s="14"/>
      <c r="ANX385" s="14"/>
      <c r="ANY385" s="14"/>
      <c r="ANZ385" s="14"/>
      <c r="AOA385" s="14"/>
      <c r="AOB385" s="14"/>
      <c r="AOC385" s="14"/>
      <c r="AOD385" s="14"/>
      <c r="AOE385" s="14"/>
      <c r="AOF385" s="14"/>
      <c r="AOG385" s="14"/>
      <c r="AOH385" s="14"/>
      <c r="AOI385" s="14"/>
      <c r="AOJ385" s="14"/>
      <c r="AOK385" s="14"/>
      <c r="AOL385" s="14"/>
      <c r="AOM385" s="14"/>
      <c r="AON385" s="14"/>
      <c r="AOO385" s="14"/>
      <c r="AOP385" s="14"/>
      <c r="AOQ385" s="14"/>
      <c r="AOR385" s="14"/>
      <c r="AOS385" s="14"/>
      <c r="AOT385" s="14"/>
      <c r="AOU385" s="14"/>
      <c r="AOV385" s="14"/>
      <c r="AOW385" s="14"/>
      <c r="AOX385" s="14"/>
      <c r="AOY385" s="14"/>
      <c r="AOZ385" s="14"/>
      <c r="APA385" s="14"/>
      <c r="APB385" s="14"/>
      <c r="APC385" s="14"/>
      <c r="APD385" s="14"/>
      <c r="APE385" s="14"/>
      <c r="APF385" s="14"/>
      <c r="APG385" s="14"/>
      <c r="APH385" s="14"/>
      <c r="API385" s="14"/>
      <c r="APJ385" s="14"/>
      <c r="APK385" s="14"/>
      <c r="APL385" s="14"/>
      <c r="APM385" s="14"/>
      <c r="APN385" s="14"/>
      <c r="APO385" s="14"/>
      <c r="APP385" s="14"/>
      <c r="APQ385" s="14"/>
      <c r="APR385" s="14"/>
      <c r="APS385" s="14"/>
      <c r="APT385" s="14"/>
      <c r="APU385" s="14"/>
      <c r="APV385" s="14"/>
      <c r="APW385" s="14"/>
      <c r="APX385" s="14"/>
      <c r="APY385" s="14"/>
      <c r="APZ385" s="14"/>
      <c r="AQA385" s="14"/>
      <c r="AQB385" s="14"/>
      <c r="AQC385" s="14"/>
      <c r="AQD385" s="14"/>
      <c r="AQE385" s="14"/>
      <c r="AQF385" s="14"/>
      <c r="AQG385" s="14"/>
      <c r="AQH385" s="14"/>
      <c r="AQI385" s="14"/>
      <c r="AQJ385" s="14"/>
      <c r="AQK385" s="14"/>
      <c r="AQL385" s="14"/>
      <c r="AQM385" s="14"/>
      <c r="AQN385" s="14"/>
      <c r="AQO385" s="14"/>
      <c r="AQP385" s="14"/>
      <c r="AQQ385" s="14"/>
      <c r="AQR385" s="14"/>
      <c r="AQS385" s="14"/>
      <c r="AQT385" s="14"/>
      <c r="AQU385" s="14"/>
      <c r="AQV385" s="14"/>
      <c r="AQW385" s="14"/>
      <c r="AQX385" s="14"/>
      <c r="AQY385" s="14"/>
      <c r="AQZ385" s="14"/>
      <c r="ARA385" s="14"/>
      <c r="ARB385" s="14"/>
      <c r="ARC385" s="14"/>
      <c r="ARD385" s="14"/>
      <c r="ARE385" s="14"/>
      <c r="ARF385" s="14"/>
      <c r="ARG385" s="14"/>
      <c r="ARH385" s="14"/>
      <c r="ARI385" s="14"/>
      <c r="ARJ385" s="14"/>
      <c r="ARK385" s="14"/>
      <c r="ARL385" s="14"/>
      <c r="ARM385" s="14"/>
      <c r="ARN385" s="14"/>
      <c r="ARO385" s="14"/>
      <c r="ARP385" s="14"/>
      <c r="ARQ385" s="14"/>
      <c r="ARR385" s="14"/>
      <c r="ARS385" s="14"/>
      <c r="ART385" s="14"/>
      <c r="ARU385" s="14"/>
      <c r="ARV385" s="14"/>
      <c r="ARW385" s="14"/>
      <c r="ARX385" s="14"/>
      <c r="ARY385" s="14"/>
      <c r="ARZ385" s="14"/>
      <c r="ASA385" s="14"/>
      <c r="ASB385" s="14"/>
      <c r="ASC385" s="14"/>
      <c r="ASD385" s="14"/>
      <c r="ASE385" s="14"/>
      <c r="ASF385" s="14"/>
      <c r="ASG385" s="14"/>
      <c r="ASH385" s="14"/>
      <c r="ASI385" s="14"/>
      <c r="ASJ385" s="14"/>
      <c r="ASK385" s="14"/>
      <c r="ASL385" s="14"/>
      <c r="ASM385" s="14"/>
      <c r="ASN385" s="14"/>
      <c r="ASO385" s="14"/>
      <c r="ASP385" s="14"/>
      <c r="ASQ385" s="14"/>
      <c r="ASR385" s="14"/>
      <c r="ASS385" s="14"/>
      <c r="AST385" s="14"/>
      <c r="ASU385" s="14"/>
      <c r="ASV385" s="14"/>
      <c r="ASW385" s="14"/>
      <c r="ASX385" s="14"/>
      <c r="ASY385" s="14"/>
      <c r="ASZ385" s="14"/>
      <c r="ATA385" s="14"/>
      <c r="ATB385" s="14"/>
      <c r="ATC385" s="14"/>
      <c r="ATD385" s="14"/>
    </row>
    <row r="386" spans="63:1200">
      <c r="BK386" s="14" t="str">
        <f t="shared" si="2119"/>
        <v/>
      </c>
      <c r="ABO386" s="14"/>
      <c r="ABP386" s="14"/>
      <c r="ABQ386" s="14"/>
      <c r="ABR386" s="14"/>
      <c r="ABS386" s="14"/>
      <c r="ABT386" s="14"/>
      <c r="ABU386" s="14"/>
      <c r="ABV386" s="14"/>
      <c r="ABW386" s="14"/>
      <c r="ABX386" s="14"/>
      <c r="ABY386" s="14"/>
      <c r="ABZ386" s="14"/>
      <c r="ACA386" s="14"/>
      <c r="ACB386" s="14"/>
      <c r="ACC386" s="14"/>
      <c r="ACD386" s="14"/>
      <c r="ACE386" s="14"/>
      <c r="ACF386" s="14"/>
      <c r="ACG386" s="14"/>
      <c r="ACH386" s="14"/>
      <c r="ACI386" s="14"/>
      <c r="ACJ386" s="14"/>
      <c r="ACK386" s="14"/>
      <c r="ACL386" s="14"/>
      <c r="ACM386" s="14"/>
      <c r="ACN386" s="14"/>
      <c r="ACO386" s="14"/>
      <c r="ACP386" s="14"/>
      <c r="ACQ386" s="14"/>
      <c r="ACR386" s="14"/>
      <c r="ACS386" s="14"/>
      <c r="ACT386" s="14"/>
      <c r="ACU386" s="14"/>
      <c r="ACV386" s="14"/>
      <c r="ACW386" s="14"/>
      <c r="ACX386" s="14"/>
      <c r="ACY386" s="14"/>
      <c r="ACZ386" s="14"/>
      <c r="ADA386" s="14"/>
      <c r="ADB386" s="14"/>
      <c r="ADC386" s="14"/>
      <c r="ADD386" s="14"/>
      <c r="ADE386" s="14"/>
      <c r="ADF386" s="14"/>
      <c r="ADG386" s="14"/>
      <c r="ADH386" s="14"/>
      <c r="ADI386" s="14"/>
      <c r="ADJ386" s="14"/>
      <c r="ADK386" s="14"/>
      <c r="ADL386" s="14"/>
      <c r="ADM386" s="14"/>
      <c r="ADN386" s="14"/>
      <c r="ADO386" s="14"/>
      <c r="ADP386" s="14"/>
      <c r="ADQ386" s="14"/>
      <c r="ADR386" s="14"/>
      <c r="ADS386" s="14"/>
      <c r="ADT386" s="14"/>
      <c r="ADU386" s="14"/>
      <c r="ADV386" s="14"/>
      <c r="ADW386" s="14"/>
      <c r="ADX386" s="14"/>
      <c r="ADY386" s="14"/>
      <c r="ADZ386" s="14"/>
      <c r="AEA386" s="14"/>
      <c r="AEB386" s="14"/>
      <c r="AEC386" s="14"/>
      <c r="AED386" s="14"/>
      <c r="AEE386" s="14"/>
      <c r="AEF386" s="14"/>
      <c r="AEG386" s="14"/>
      <c r="AEH386" s="14"/>
      <c r="AEI386" s="14"/>
      <c r="AEJ386" s="14"/>
      <c r="AEK386" s="14"/>
      <c r="AEL386" s="14"/>
      <c r="AEM386" s="14"/>
      <c r="AEN386" s="14"/>
      <c r="AEO386" s="14"/>
      <c r="AEP386" s="14"/>
      <c r="AEQ386" s="14"/>
      <c r="AER386" s="14"/>
      <c r="AES386" s="14"/>
      <c r="AET386" s="14"/>
      <c r="AEU386" s="14"/>
      <c r="AEV386" s="14"/>
      <c r="AEW386" s="14"/>
      <c r="AEX386" s="14"/>
      <c r="AEY386" s="14"/>
      <c r="AEZ386" s="14"/>
      <c r="AFA386" s="14"/>
      <c r="AFB386" s="14"/>
      <c r="AFC386" s="14"/>
      <c r="AFD386" s="14"/>
      <c r="AFE386" s="14"/>
      <c r="AFF386" s="14"/>
      <c r="AFG386" s="14"/>
      <c r="AFH386" s="14"/>
      <c r="AFI386" s="14"/>
      <c r="AFJ386" s="14"/>
      <c r="AFK386" s="14"/>
      <c r="AFL386" s="14"/>
      <c r="AFM386" s="14"/>
      <c r="AFN386" s="14"/>
      <c r="AFO386" s="14"/>
      <c r="AFP386" s="14"/>
      <c r="AFQ386" s="14"/>
      <c r="AFR386" s="14"/>
      <c r="AFS386" s="14"/>
      <c r="AFT386" s="14"/>
      <c r="AFU386" s="14"/>
      <c r="AFV386" s="14"/>
      <c r="AFW386" s="14"/>
      <c r="AFX386" s="14"/>
      <c r="AFY386" s="14"/>
      <c r="AFZ386" s="14"/>
      <c r="AGA386" s="14"/>
      <c r="AGB386" s="14"/>
      <c r="AGC386" s="14"/>
      <c r="AGD386" s="14"/>
      <c r="AGE386" s="14"/>
      <c r="AGF386" s="14"/>
      <c r="AGG386" s="14"/>
      <c r="AGH386" s="14"/>
      <c r="AGI386" s="14"/>
      <c r="AGJ386" s="14"/>
      <c r="AGK386" s="14"/>
      <c r="AGL386" s="14"/>
      <c r="AGM386" s="14"/>
      <c r="AGN386" s="14"/>
      <c r="AGO386" s="14"/>
      <c r="AGP386" s="14"/>
      <c r="AGQ386" s="14"/>
      <c r="AGR386" s="14"/>
      <c r="AGS386" s="14"/>
      <c r="AGT386" s="14"/>
      <c r="AGU386" s="14"/>
      <c r="AGV386" s="14"/>
      <c r="AGW386" s="14"/>
      <c r="AGX386" s="14"/>
      <c r="AGY386" s="14"/>
      <c r="AGZ386" s="14"/>
      <c r="AHA386" s="14"/>
      <c r="AHB386" s="14"/>
      <c r="AHC386" s="14"/>
      <c r="AHD386" s="14"/>
      <c r="AHE386" s="14"/>
      <c r="AHF386" s="14"/>
      <c r="AHG386" s="14"/>
      <c r="AHH386" s="14"/>
      <c r="AHI386" s="14"/>
      <c r="AHJ386" s="14"/>
      <c r="AHK386" s="14"/>
      <c r="AHL386" s="14"/>
      <c r="AHM386" s="14"/>
      <c r="AHN386" s="14"/>
      <c r="AHO386" s="14"/>
      <c r="AHP386" s="14"/>
      <c r="AHQ386" s="14"/>
      <c r="AHR386" s="14"/>
      <c r="AHS386" s="14"/>
      <c r="AHT386" s="14"/>
      <c r="AHU386" s="14"/>
      <c r="AHV386" s="14"/>
      <c r="AHW386" s="14"/>
      <c r="AHX386" s="14"/>
      <c r="AHY386" s="14"/>
      <c r="AHZ386" s="14"/>
      <c r="AIA386" s="14"/>
      <c r="AIB386" s="14"/>
      <c r="AIC386" s="14"/>
      <c r="AID386" s="14"/>
      <c r="AIE386" s="14"/>
      <c r="AIF386" s="14"/>
      <c r="AIG386" s="14"/>
      <c r="AIH386" s="14"/>
      <c r="AII386" s="14"/>
      <c r="AIJ386" s="14"/>
      <c r="AIK386" s="14"/>
      <c r="AIL386" s="14"/>
      <c r="AIM386" s="14"/>
      <c r="AIN386" s="14"/>
      <c r="AIO386" s="14"/>
      <c r="AIP386" s="14"/>
      <c r="AIQ386" s="14"/>
      <c r="AIR386" s="14"/>
      <c r="AIS386" s="14"/>
      <c r="AIT386" s="14"/>
      <c r="AIU386" s="14"/>
      <c r="AIV386" s="14"/>
      <c r="AIW386" s="14"/>
      <c r="AIX386" s="14"/>
      <c r="AIY386" s="14"/>
      <c r="AIZ386" s="14"/>
      <c r="AJA386" s="14"/>
      <c r="AJB386" s="14"/>
      <c r="AJC386" s="14"/>
      <c r="AJD386" s="14"/>
      <c r="AJE386" s="14"/>
      <c r="AJF386" s="14"/>
      <c r="AJG386" s="14"/>
      <c r="AJH386" s="14"/>
      <c r="AJI386" s="14"/>
      <c r="AJJ386" s="14"/>
      <c r="AJK386" s="14"/>
      <c r="AJL386" s="14"/>
      <c r="AJM386" s="14"/>
      <c r="AJN386" s="14"/>
      <c r="AJO386" s="14"/>
      <c r="AJP386" s="14"/>
      <c r="AJQ386" s="14"/>
      <c r="AJR386" s="14"/>
      <c r="AJS386" s="14"/>
      <c r="AJT386" s="14"/>
      <c r="AJU386" s="14"/>
      <c r="AJV386" s="14"/>
      <c r="AJW386" s="14"/>
      <c r="AJX386" s="14"/>
      <c r="AJY386" s="14"/>
      <c r="AJZ386" s="14"/>
      <c r="AKA386" s="14"/>
      <c r="AKB386" s="14"/>
      <c r="AKC386" s="14"/>
      <c r="AKD386" s="14"/>
      <c r="AKE386" s="14"/>
      <c r="AKF386" s="14"/>
      <c r="AKG386" s="14"/>
      <c r="AKH386" s="14"/>
      <c r="AKI386" s="14"/>
      <c r="AKJ386" s="14"/>
      <c r="AKK386" s="14"/>
      <c r="AKL386" s="14"/>
      <c r="AKM386" s="14"/>
      <c r="AKN386" s="14"/>
      <c r="AKO386" s="14"/>
      <c r="AKP386" s="14"/>
      <c r="AKQ386" s="14"/>
      <c r="AKR386" s="14"/>
      <c r="AKS386" s="14"/>
      <c r="AKT386" s="14"/>
      <c r="AKU386" s="14"/>
      <c r="AKV386" s="14"/>
      <c r="AKW386" s="14"/>
      <c r="AKX386" s="14"/>
      <c r="AKY386" s="14"/>
      <c r="AKZ386" s="14"/>
      <c r="ALA386" s="14"/>
      <c r="ALB386" s="14"/>
      <c r="ALC386" s="14"/>
      <c r="ALD386" s="14"/>
      <c r="ALE386" s="14"/>
      <c r="ALF386" s="14"/>
      <c r="ALG386" s="14"/>
      <c r="ALH386" s="14"/>
      <c r="ALI386" s="14"/>
      <c r="ALJ386" s="14"/>
      <c r="ALK386" s="14"/>
      <c r="ALL386" s="14"/>
      <c r="ALM386" s="14"/>
      <c r="ALN386" s="14"/>
      <c r="ALO386" s="14"/>
      <c r="ALP386" s="14"/>
      <c r="ALQ386" s="14"/>
      <c r="ALR386" s="14"/>
      <c r="ALS386" s="14"/>
      <c r="ALT386" s="14"/>
      <c r="ALU386" s="14"/>
      <c r="ALV386" s="14"/>
      <c r="ALW386" s="14"/>
      <c r="ALX386" s="14"/>
      <c r="ALY386" s="14"/>
      <c r="ALZ386" s="14"/>
      <c r="AMA386" s="14"/>
      <c r="AMB386" s="14"/>
      <c r="AMC386" s="14"/>
      <c r="AMD386" s="14"/>
      <c r="AME386" s="14"/>
      <c r="AMF386" s="14"/>
      <c r="AMG386" s="14"/>
      <c r="AMH386" s="14"/>
      <c r="AMI386" s="14"/>
      <c r="AMJ386" s="14"/>
      <c r="AMK386" s="14"/>
      <c r="AML386" s="14"/>
      <c r="AMM386" s="14"/>
      <c r="AMN386" s="14"/>
      <c r="AMO386" s="14"/>
      <c r="AMP386" s="14"/>
      <c r="AMQ386" s="14"/>
      <c r="AMR386" s="14"/>
      <c r="AMS386" s="14"/>
      <c r="AMT386" s="14"/>
      <c r="AMU386" s="14"/>
      <c r="AMV386" s="14"/>
      <c r="AMW386" s="14"/>
      <c r="AMX386" s="14"/>
      <c r="AMY386" s="14"/>
      <c r="AMZ386" s="14"/>
      <c r="ANA386" s="14"/>
      <c r="ANB386" s="14"/>
      <c r="ANC386" s="14"/>
      <c r="AND386" s="14"/>
      <c r="ANE386" s="14"/>
      <c r="ANF386" s="14"/>
      <c r="ANG386" s="14"/>
      <c r="ANH386" s="14"/>
      <c r="ANI386" s="14"/>
      <c r="ANJ386" s="14"/>
      <c r="ANK386" s="14"/>
      <c r="ANL386" s="14"/>
      <c r="ANM386" s="14"/>
      <c r="ANN386" s="14"/>
      <c r="ANO386" s="14"/>
      <c r="ANP386" s="14"/>
      <c r="ANQ386" s="14"/>
      <c r="ANR386" s="14"/>
      <c r="ANS386" s="14"/>
      <c r="ANT386" s="14"/>
      <c r="ANU386" s="14"/>
      <c r="ANV386" s="14"/>
      <c r="ANW386" s="14"/>
      <c r="ANX386" s="14"/>
      <c r="ANY386" s="14"/>
      <c r="ANZ386" s="14"/>
      <c r="AOA386" s="14"/>
      <c r="AOB386" s="14"/>
      <c r="AOC386" s="14"/>
      <c r="AOD386" s="14"/>
      <c r="AOE386" s="14"/>
      <c r="AOF386" s="14"/>
      <c r="AOG386" s="14"/>
      <c r="AOH386" s="14"/>
      <c r="AOI386" s="14"/>
      <c r="AOJ386" s="14"/>
      <c r="AOK386" s="14"/>
      <c r="AOL386" s="14"/>
      <c r="AOM386" s="14"/>
      <c r="AON386" s="14"/>
      <c r="AOO386" s="14"/>
      <c r="AOP386" s="14"/>
      <c r="AOQ386" s="14"/>
      <c r="AOR386" s="14"/>
      <c r="AOS386" s="14"/>
      <c r="AOT386" s="14"/>
      <c r="AOU386" s="14"/>
      <c r="AOV386" s="14"/>
      <c r="AOW386" s="14"/>
      <c r="AOX386" s="14"/>
      <c r="AOY386" s="14"/>
      <c r="AOZ386" s="14"/>
      <c r="APA386" s="14"/>
      <c r="APB386" s="14"/>
      <c r="APC386" s="14"/>
      <c r="APD386" s="14"/>
      <c r="APE386" s="14"/>
      <c r="APF386" s="14"/>
      <c r="APG386" s="14"/>
      <c r="APH386" s="14"/>
      <c r="API386" s="14"/>
      <c r="APJ386" s="14"/>
      <c r="APK386" s="14"/>
      <c r="APL386" s="14"/>
      <c r="APM386" s="14"/>
      <c r="APN386" s="14"/>
      <c r="APO386" s="14"/>
      <c r="APP386" s="14"/>
      <c r="APQ386" s="14"/>
      <c r="APR386" s="14"/>
      <c r="APS386" s="14"/>
      <c r="APT386" s="14"/>
      <c r="APU386" s="14"/>
      <c r="APV386" s="14"/>
      <c r="APW386" s="14"/>
      <c r="APX386" s="14"/>
      <c r="APY386" s="14"/>
      <c r="APZ386" s="14"/>
      <c r="AQA386" s="14"/>
      <c r="AQB386" s="14"/>
      <c r="AQC386" s="14"/>
      <c r="AQD386" s="14"/>
      <c r="AQE386" s="14"/>
      <c r="AQF386" s="14"/>
      <c r="AQG386" s="14"/>
      <c r="AQH386" s="14"/>
      <c r="AQI386" s="14"/>
      <c r="AQJ386" s="14"/>
      <c r="AQK386" s="14"/>
      <c r="AQL386" s="14"/>
      <c r="AQM386" s="14"/>
      <c r="AQN386" s="14"/>
      <c r="AQO386" s="14"/>
      <c r="AQP386" s="14"/>
      <c r="AQQ386" s="14"/>
      <c r="AQR386" s="14"/>
      <c r="AQS386" s="14"/>
      <c r="AQT386" s="14"/>
      <c r="AQU386" s="14"/>
      <c r="AQV386" s="14"/>
      <c r="AQW386" s="14"/>
      <c r="AQX386" s="14"/>
      <c r="AQY386" s="14"/>
      <c r="AQZ386" s="14"/>
      <c r="ARA386" s="14"/>
      <c r="ARB386" s="14"/>
      <c r="ARC386" s="14"/>
      <c r="ARD386" s="14"/>
      <c r="ARE386" s="14"/>
      <c r="ARF386" s="14"/>
      <c r="ARG386" s="14"/>
      <c r="ARH386" s="14"/>
      <c r="ARI386" s="14"/>
      <c r="ARJ386" s="14"/>
      <c r="ARK386" s="14"/>
      <c r="ARL386" s="14"/>
      <c r="ARM386" s="14"/>
      <c r="ARN386" s="14"/>
      <c r="ARO386" s="14"/>
      <c r="ARP386" s="14"/>
      <c r="ARQ386" s="14"/>
      <c r="ARR386" s="14"/>
      <c r="ARS386" s="14"/>
      <c r="ART386" s="14"/>
      <c r="ARU386" s="14"/>
      <c r="ARV386" s="14"/>
      <c r="ARW386" s="14"/>
      <c r="ARX386" s="14"/>
      <c r="ARY386" s="14"/>
      <c r="ARZ386" s="14"/>
      <c r="ASA386" s="14"/>
      <c r="ASB386" s="14"/>
      <c r="ASC386" s="14"/>
      <c r="ASD386" s="14"/>
      <c r="ASE386" s="14"/>
      <c r="ASF386" s="14"/>
      <c r="ASG386" s="14"/>
      <c r="ASH386" s="14"/>
      <c r="ASI386" s="14"/>
      <c r="ASJ386" s="14"/>
      <c r="ASK386" s="14"/>
      <c r="ASL386" s="14"/>
      <c r="ASM386" s="14"/>
      <c r="ASN386" s="14"/>
      <c r="ASO386" s="14"/>
      <c r="ASP386" s="14"/>
      <c r="ASQ386" s="14"/>
      <c r="ASR386" s="14"/>
      <c r="ASS386" s="14"/>
      <c r="AST386" s="14"/>
      <c r="ASU386" s="14"/>
      <c r="ASV386" s="14"/>
      <c r="ASW386" s="14"/>
      <c r="ASX386" s="14"/>
      <c r="ASY386" s="14"/>
      <c r="ASZ386" s="14"/>
      <c r="ATA386" s="14"/>
      <c r="ATB386" s="14"/>
      <c r="ATC386" s="14"/>
      <c r="ATD386" s="14"/>
    </row>
    <row r="387" spans="63:1200">
      <c r="BK387" s="14" t="str">
        <f t="shared" ref="BK387:BK450" si="2120">IF(H387,IF(AND(NOT(BA387),AU387),AND(AC387=0,IF(CA387="",TRUE,NOT(CA387))),""),"")</f>
        <v/>
      </c>
      <c r="ABO387" s="14"/>
      <c r="ABP387" s="14"/>
      <c r="ABQ387" s="14"/>
      <c r="ABR387" s="14"/>
      <c r="ABS387" s="14"/>
      <c r="ABT387" s="14"/>
      <c r="ABU387" s="14"/>
      <c r="ABV387" s="14"/>
      <c r="ABW387" s="14"/>
      <c r="ABX387" s="14"/>
      <c r="ABY387" s="14"/>
      <c r="ABZ387" s="14"/>
      <c r="ACA387" s="14"/>
      <c r="ACB387" s="14"/>
      <c r="ACC387" s="14"/>
      <c r="ACD387" s="14"/>
      <c r="ACE387" s="14"/>
      <c r="ACF387" s="14"/>
      <c r="ACG387" s="14"/>
      <c r="ACH387" s="14"/>
      <c r="ACI387" s="14"/>
      <c r="ACJ387" s="14"/>
      <c r="ACK387" s="14"/>
      <c r="ACL387" s="14"/>
      <c r="ACM387" s="14"/>
      <c r="ACN387" s="14"/>
      <c r="ACO387" s="14"/>
      <c r="ACP387" s="14"/>
      <c r="ACQ387" s="14"/>
      <c r="ACR387" s="14"/>
      <c r="ACS387" s="14"/>
      <c r="ACT387" s="14"/>
      <c r="ACU387" s="14"/>
      <c r="ACV387" s="14"/>
      <c r="ACW387" s="14"/>
      <c r="ACX387" s="14"/>
      <c r="ACY387" s="14"/>
      <c r="ACZ387" s="14"/>
      <c r="ADA387" s="14"/>
      <c r="ADB387" s="14"/>
      <c r="ADC387" s="14"/>
      <c r="ADD387" s="14"/>
      <c r="ADE387" s="14"/>
      <c r="ADF387" s="14"/>
      <c r="ADG387" s="14"/>
      <c r="ADH387" s="14"/>
      <c r="ADI387" s="14"/>
      <c r="ADJ387" s="14"/>
      <c r="ADK387" s="14"/>
      <c r="ADL387" s="14"/>
      <c r="ADM387" s="14"/>
      <c r="ADN387" s="14"/>
      <c r="ADO387" s="14"/>
      <c r="ADP387" s="14"/>
      <c r="ADQ387" s="14"/>
      <c r="ADR387" s="14"/>
      <c r="ADS387" s="14"/>
      <c r="ADT387" s="14"/>
      <c r="ADU387" s="14"/>
      <c r="ADV387" s="14"/>
      <c r="ADW387" s="14"/>
      <c r="ADX387" s="14"/>
      <c r="ADY387" s="14"/>
      <c r="ADZ387" s="14"/>
      <c r="AEA387" s="14"/>
      <c r="AEB387" s="14"/>
      <c r="AEC387" s="14"/>
      <c r="AED387" s="14"/>
      <c r="AEE387" s="14"/>
      <c r="AEF387" s="14"/>
      <c r="AEG387" s="14"/>
      <c r="AEH387" s="14"/>
      <c r="AEI387" s="14"/>
      <c r="AEJ387" s="14"/>
      <c r="AEK387" s="14"/>
      <c r="AEL387" s="14"/>
      <c r="AEM387" s="14"/>
      <c r="AEN387" s="14"/>
      <c r="AEO387" s="14"/>
      <c r="AEP387" s="14"/>
      <c r="AEQ387" s="14"/>
      <c r="AER387" s="14"/>
      <c r="AES387" s="14"/>
      <c r="AET387" s="14"/>
      <c r="AEU387" s="14"/>
      <c r="AEV387" s="14"/>
      <c r="AEW387" s="14"/>
      <c r="AEX387" s="14"/>
      <c r="AEY387" s="14"/>
      <c r="AEZ387" s="14"/>
      <c r="AFA387" s="14"/>
      <c r="AFB387" s="14"/>
      <c r="AFC387" s="14"/>
      <c r="AFD387" s="14"/>
      <c r="AFE387" s="14"/>
      <c r="AFF387" s="14"/>
      <c r="AFG387" s="14"/>
      <c r="AFH387" s="14"/>
      <c r="AFI387" s="14"/>
      <c r="AFJ387" s="14"/>
      <c r="AFK387" s="14"/>
      <c r="AFL387" s="14"/>
      <c r="AFM387" s="14"/>
      <c r="AFN387" s="14"/>
      <c r="AFO387" s="14"/>
      <c r="AFP387" s="14"/>
      <c r="AFQ387" s="14"/>
      <c r="AFR387" s="14"/>
      <c r="AFS387" s="14"/>
      <c r="AFT387" s="14"/>
      <c r="AFU387" s="14"/>
      <c r="AFV387" s="14"/>
      <c r="AFW387" s="14"/>
      <c r="AFX387" s="14"/>
      <c r="AFY387" s="14"/>
      <c r="AFZ387" s="14"/>
      <c r="AGA387" s="14"/>
      <c r="AGB387" s="14"/>
      <c r="AGC387" s="14"/>
      <c r="AGD387" s="14"/>
      <c r="AGE387" s="14"/>
      <c r="AGF387" s="14"/>
      <c r="AGG387" s="14"/>
      <c r="AGH387" s="14"/>
      <c r="AGI387" s="14"/>
      <c r="AGJ387" s="14"/>
      <c r="AGK387" s="14"/>
      <c r="AGL387" s="14"/>
      <c r="AGM387" s="14"/>
      <c r="AGN387" s="14"/>
      <c r="AGO387" s="14"/>
      <c r="AGP387" s="14"/>
      <c r="AGQ387" s="14"/>
      <c r="AGR387" s="14"/>
      <c r="AGS387" s="14"/>
      <c r="AGT387" s="14"/>
      <c r="AGU387" s="14"/>
      <c r="AGV387" s="14"/>
      <c r="AGW387" s="14"/>
      <c r="AGX387" s="14"/>
      <c r="AGY387" s="14"/>
      <c r="AGZ387" s="14"/>
      <c r="AHA387" s="14"/>
      <c r="AHB387" s="14"/>
      <c r="AHC387" s="14"/>
      <c r="AHD387" s="14"/>
      <c r="AHE387" s="14"/>
      <c r="AHF387" s="14"/>
      <c r="AHG387" s="14"/>
      <c r="AHH387" s="14"/>
      <c r="AHI387" s="14"/>
      <c r="AHJ387" s="14"/>
      <c r="AHK387" s="14"/>
      <c r="AHL387" s="14"/>
      <c r="AHM387" s="14"/>
      <c r="AHN387" s="14"/>
      <c r="AHO387" s="14"/>
      <c r="AHP387" s="14"/>
      <c r="AHQ387" s="14"/>
      <c r="AHR387" s="14"/>
      <c r="AHS387" s="14"/>
      <c r="AHT387" s="14"/>
      <c r="AHU387" s="14"/>
      <c r="AHV387" s="14"/>
      <c r="AHW387" s="14"/>
      <c r="AHX387" s="14"/>
      <c r="AHY387" s="14"/>
      <c r="AHZ387" s="14"/>
      <c r="AIA387" s="14"/>
      <c r="AIB387" s="14"/>
      <c r="AIC387" s="14"/>
      <c r="AID387" s="14"/>
      <c r="AIE387" s="14"/>
      <c r="AIF387" s="14"/>
      <c r="AIG387" s="14"/>
      <c r="AIH387" s="14"/>
      <c r="AII387" s="14"/>
      <c r="AIJ387" s="14"/>
      <c r="AIK387" s="14"/>
      <c r="AIL387" s="14"/>
      <c r="AIM387" s="14"/>
      <c r="AIN387" s="14"/>
      <c r="AIO387" s="14"/>
      <c r="AIP387" s="14"/>
      <c r="AIQ387" s="14"/>
      <c r="AIR387" s="14"/>
      <c r="AIS387" s="14"/>
      <c r="AIT387" s="14"/>
      <c r="AIU387" s="14"/>
      <c r="AIV387" s="14"/>
      <c r="AIW387" s="14"/>
      <c r="AIX387" s="14"/>
      <c r="AIY387" s="14"/>
      <c r="AIZ387" s="14"/>
      <c r="AJA387" s="14"/>
      <c r="AJB387" s="14"/>
      <c r="AJC387" s="14"/>
      <c r="AJD387" s="14"/>
      <c r="AJE387" s="14"/>
      <c r="AJF387" s="14"/>
      <c r="AJG387" s="14"/>
      <c r="AJH387" s="14"/>
      <c r="AJI387" s="14"/>
      <c r="AJJ387" s="14"/>
      <c r="AJK387" s="14"/>
      <c r="AJL387" s="14"/>
      <c r="AJM387" s="14"/>
      <c r="AJN387" s="14"/>
      <c r="AJO387" s="14"/>
      <c r="AJP387" s="14"/>
      <c r="AJQ387" s="14"/>
      <c r="AJR387" s="14"/>
      <c r="AJS387" s="14"/>
      <c r="AJT387" s="14"/>
      <c r="AJU387" s="14"/>
      <c r="AJV387" s="14"/>
      <c r="AJW387" s="14"/>
      <c r="AJX387" s="14"/>
      <c r="AJY387" s="14"/>
      <c r="AJZ387" s="14"/>
      <c r="AKA387" s="14"/>
      <c r="AKB387" s="14"/>
      <c r="AKC387" s="14"/>
      <c r="AKD387" s="14"/>
      <c r="AKE387" s="14"/>
      <c r="AKF387" s="14"/>
      <c r="AKG387" s="14"/>
      <c r="AKH387" s="14"/>
      <c r="AKI387" s="14"/>
      <c r="AKJ387" s="14"/>
      <c r="AKK387" s="14"/>
      <c r="AKL387" s="14"/>
      <c r="AKM387" s="14"/>
      <c r="AKN387" s="14"/>
      <c r="AKO387" s="14"/>
      <c r="AKP387" s="14"/>
      <c r="AKQ387" s="14"/>
      <c r="AKR387" s="14"/>
      <c r="AKS387" s="14"/>
      <c r="AKT387" s="14"/>
      <c r="AKU387" s="14"/>
      <c r="AKV387" s="14"/>
      <c r="AKW387" s="14"/>
      <c r="AKX387" s="14"/>
      <c r="AKY387" s="14"/>
      <c r="AKZ387" s="14"/>
      <c r="ALA387" s="14"/>
      <c r="ALB387" s="14"/>
      <c r="ALC387" s="14"/>
      <c r="ALD387" s="14"/>
      <c r="ALE387" s="14"/>
      <c r="ALF387" s="14"/>
      <c r="ALG387" s="14"/>
      <c r="ALH387" s="14"/>
      <c r="ALI387" s="14"/>
      <c r="ALJ387" s="14"/>
      <c r="ALK387" s="14"/>
      <c r="ALL387" s="14"/>
      <c r="ALM387" s="14"/>
      <c r="ALN387" s="14"/>
      <c r="ALO387" s="14"/>
      <c r="ALP387" s="14"/>
      <c r="ALQ387" s="14"/>
      <c r="ALR387" s="14"/>
      <c r="ALS387" s="14"/>
      <c r="ALT387" s="14"/>
      <c r="ALU387" s="14"/>
      <c r="ALV387" s="14"/>
      <c r="ALW387" s="14"/>
      <c r="ALX387" s="14"/>
      <c r="ALY387" s="14"/>
      <c r="ALZ387" s="14"/>
      <c r="AMA387" s="14"/>
      <c r="AMB387" s="14"/>
      <c r="AMC387" s="14"/>
      <c r="AMD387" s="14"/>
      <c r="AME387" s="14"/>
      <c r="AMF387" s="14"/>
      <c r="AMG387" s="14"/>
      <c r="AMH387" s="14"/>
      <c r="AMI387" s="14"/>
      <c r="AMJ387" s="14"/>
      <c r="AMK387" s="14"/>
      <c r="AML387" s="14"/>
      <c r="AMM387" s="14"/>
      <c r="AMN387" s="14"/>
      <c r="AMO387" s="14"/>
      <c r="AMP387" s="14"/>
      <c r="AMQ387" s="14"/>
      <c r="AMR387" s="14"/>
      <c r="AMS387" s="14"/>
      <c r="AMT387" s="14"/>
      <c r="AMU387" s="14"/>
      <c r="AMV387" s="14"/>
      <c r="AMW387" s="14"/>
      <c r="AMX387" s="14"/>
      <c r="AMY387" s="14"/>
      <c r="AMZ387" s="14"/>
      <c r="ANA387" s="14"/>
      <c r="ANB387" s="14"/>
      <c r="ANC387" s="14"/>
      <c r="AND387" s="14"/>
      <c r="ANE387" s="14"/>
      <c r="ANF387" s="14"/>
      <c r="ANG387" s="14"/>
      <c r="ANH387" s="14"/>
      <c r="ANI387" s="14"/>
      <c r="ANJ387" s="14"/>
      <c r="ANK387" s="14"/>
      <c r="ANL387" s="14"/>
      <c r="ANM387" s="14"/>
      <c r="ANN387" s="14"/>
      <c r="ANO387" s="14"/>
      <c r="ANP387" s="14"/>
      <c r="ANQ387" s="14"/>
      <c r="ANR387" s="14"/>
      <c r="ANS387" s="14"/>
      <c r="ANT387" s="14"/>
      <c r="ANU387" s="14"/>
      <c r="ANV387" s="14"/>
      <c r="ANW387" s="14"/>
      <c r="ANX387" s="14"/>
      <c r="ANY387" s="14"/>
      <c r="ANZ387" s="14"/>
      <c r="AOA387" s="14"/>
      <c r="AOB387" s="14"/>
      <c r="AOC387" s="14"/>
      <c r="AOD387" s="14"/>
      <c r="AOE387" s="14"/>
      <c r="AOF387" s="14"/>
      <c r="AOG387" s="14"/>
      <c r="AOH387" s="14"/>
      <c r="AOI387" s="14"/>
      <c r="AOJ387" s="14"/>
      <c r="AOK387" s="14"/>
      <c r="AOL387" s="14"/>
      <c r="AOM387" s="14"/>
      <c r="AON387" s="14"/>
      <c r="AOO387" s="14"/>
      <c r="AOP387" s="14"/>
      <c r="AOQ387" s="14"/>
      <c r="AOR387" s="14"/>
      <c r="AOS387" s="14"/>
      <c r="AOT387" s="14"/>
      <c r="AOU387" s="14"/>
      <c r="AOV387" s="14"/>
      <c r="AOW387" s="14"/>
      <c r="AOX387" s="14"/>
      <c r="AOY387" s="14"/>
      <c r="AOZ387" s="14"/>
      <c r="APA387" s="14"/>
      <c r="APB387" s="14"/>
      <c r="APC387" s="14"/>
      <c r="APD387" s="14"/>
      <c r="APE387" s="14"/>
      <c r="APF387" s="14"/>
      <c r="APG387" s="14"/>
      <c r="APH387" s="14"/>
      <c r="API387" s="14"/>
      <c r="APJ387" s="14"/>
      <c r="APK387" s="14"/>
      <c r="APL387" s="14"/>
      <c r="APM387" s="14"/>
      <c r="APN387" s="14"/>
      <c r="APO387" s="14"/>
      <c r="APP387" s="14"/>
      <c r="APQ387" s="14"/>
      <c r="APR387" s="14"/>
      <c r="APS387" s="14"/>
      <c r="APT387" s="14"/>
      <c r="APU387" s="14"/>
      <c r="APV387" s="14"/>
      <c r="APW387" s="14"/>
      <c r="APX387" s="14"/>
      <c r="APY387" s="14"/>
      <c r="APZ387" s="14"/>
      <c r="AQA387" s="14"/>
      <c r="AQB387" s="14"/>
      <c r="AQC387" s="14"/>
      <c r="AQD387" s="14"/>
      <c r="AQE387" s="14"/>
      <c r="AQF387" s="14"/>
      <c r="AQG387" s="14"/>
      <c r="AQH387" s="14"/>
      <c r="AQI387" s="14"/>
      <c r="AQJ387" s="14"/>
      <c r="AQK387" s="14"/>
      <c r="AQL387" s="14"/>
      <c r="AQM387" s="14"/>
      <c r="AQN387" s="14"/>
      <c r="AQO387" s="14"/>
      <c r="AQP387" s="14"/>
      <c r="AQQ387" s="14"/>
      <c r="AQR387" s="14"/>
      <c r="AQS387" s="14"/>
      <c r="AQT387" s="14"/>
      <c r="AQU387" s="14"/>
      <c r="AQV387" s="14"/>
      <c r="AQW387" s="14"/>
      <c r="AQX387" s="14"/>
      <c r="AQY387" s="14"/>
      <c r="AQZ387" s="14"/>
      <c r="ARA387" s="14"/>
      <c r="ARB387" s="14"/>
      <c r="ARC387" s="14"/>
      <c r="ARD387" s="14"/>
      <c r="ARE387" s="14"/>
      <c r="ARF387" s="14"/>
      <c r="ARG387" s="14"/>
      <c r="ARH387" s="14"/>
      <c r="ARI387" s="14"/>
      <c r="ARJ387" s="14"/>
      <c r="ARK387" s="14"/>
      <c r="ARL387" s="14"/>
      <c r="ARM387" s="14"/>
      <c r="ARN387" s="14"/>
      <c r="ARO387" s="14"/>
      <c r="ARP387" s="14"/>
      <c r="ARQ387" s="14"/>
      <c r="ARR387" s="14"/>
      <c r="ARS387" s="14"/>
      <c r="ART387" s="14"/>
      <c r="ARU387" s="14"/>
      <c r="ARV387" s="14"/>
      <c r="ARW387" s="14"/>
      <c r="ARX387" s="14"/>
      <c r="ARY387" s="14"/>
      <c r="ARZ387" s="14"/>
      <c r="ASA387" s="14"/>
      <c r="ASB387" s="14"/>
      <c r="ASC387" s="14"/>
      <c r="ASD387" s="14"/>
      <c r="ASE387" s="14"/>
      <c r="ASF387" s="14"/>
      <c r="ASG387" s="14"/>
      <c r="ASH387" s="14"/>
      <c r="ASI387" s="14"/>
      <c r="ASJ387" s="14"/>
      <c r="ASK387" s="14"/>
      <c r="ASL387" s="14"/>
      <c r="ASM387" s="14"/>
      <c r="ASN387" s="14"/>
      <c r="ASO387" s="14"/>
      <c r="ASP387" s="14"/>
      <c r="ASQ387" s="14"/>
      <c r="ASR387" s="14"/>
      <c r="ASS387" s="14"/>
      <c r="AST387" s="14"/>
      <c r="ASU387" s="14"/>
      <c r="ASV387" s="14"/>
      <c r="ASW387" s="14"/>
      <c r="ASX387" s="14"/>
      <c r="ASY387" s="14"/>
      <c r="ASZ387" s="14"/>
      <c r="ATA387" s="14"/>
      <c r="ATB387" s="14"/>
      <c r="ATC387" s="14"/>
      <c r="ATD387" s="14"/>
    </row>
    <row r="388" spans="63:1200">
      <c r="BK388" s="14" t="str">
        <f t="shared" si="2120"/>
        <v/>
      </c>
      <c r="ABO388" s="14"/>
      <c r="ABP388" s="14"/>
      <c r="ABQ388" s="14"/>
      <c r="ABR388" s="14"/>
      <c r="ABS388" s="14"/>
      <c r="ABT388" s="14"/>
      <c r="ABU388" s="14"/>
      <c r="ABV388" s="14"/>
      <c r="ABW388" s="14"/>
      <c r="ABX388" s="14"/>
      <c r="ABY388" s="14"/>
      <c r="ABZ388" s="14"/>
      <c r="ACA388" s="14"/>
      <c r="ACB388" s="14"/>
      <c r="ACC388" s="14"/>
      <c r="ACD388" s="14"/>
      <c r="ACE388" s="14"/>
      <c r="ACF388" s="14"/>
      <c r="ACG388" s="14"/>
      <c r="ACH388" s="14"/>
      <c r="ACI388" s="14"/>
      <c r="ACJ388" s="14"/>
      <c r="ACK388" s="14"/>
      <c r="ACL388" s="14"/>
      <c r="ACM388" s="14"/>
      <c r="ACN388" s="14"/>
      <c r="ACO388" s="14"/>
      <c r="ACP388" s="14"/>
      <c r="ACQ388" s="14"/>
      <c r="ACR388" s="14"/>
      <c r="ACS388" s="14"/>
      <c r="ACT388" s="14"/>
      <c r="ACU388" s="14"/>
      <c r="ACV388" s="14"/>
      <c r="ACW388" s="14"/>
      <c r="ACX388" s="14"/>
      <c r="ACY388" s="14"/>
      <c r="ACZ388" s="14"/>
      <c r="ADA388" s="14"/>
      <c r="ADB388" s="14"/>
      <c r="ADC388" s="14"/>
      <c r="ADD388" s="14"/>
      <c r="ADE388" s="14"/>
      <c r="ADF388" s="14"/>
      <c r="ADG388" s="14"/>
      <c r="ADH388" s="14"/>
      <c r="ADI388" s="14"/>
      <c r="ADJ388" s="14"/>
      <c r="ADK388" s="14"/>
      <c r="ADL388" s="14"/>
      <c r="ADM388" s="14"/>
      <c r="ADN388" s="14"/>
      <c r="ADO388" s="14"/>
      <c r="ADP388" s="14"/>
      <c r="ADQ388" s="14"/>
      <c r="ADR388" s="14"/>
      <c r="ADS388" s="14"/>
      <c r="ADT388" s="14"/>
      <c r="ADU388" s="14"/>
      <c r="ADV388" s="14"/>
      <c r="ADW388" s="14"/>
      <c r="ADX388" s="14"/>
      <c r="ADY388" s="14"/>
      <c r="ADZ388" s="14"/>
      <c r="AEA388" s="14"/>
      <c r="AEB388" s="14"/>
      <c r="AEC388" s="14"/>
      <c r="AED388" s="14"/>
      <c r="AEE388" s="14"/>
      <c r="AEF388" s="14"/>
      <c r="AEG388" s="14"/>
      <c r="AEH388" s="14"/>
      <c r="AEI388" s="14"/>
      <c r="AEJ388" s="14"/>
      <c r="AEK388" s="14"/>
      <c r="AEL388" s="14"/>
      <c r="AEM388" s="14"/>
      <c r="AEN388" s="14"/>
      <c r="AEO388" s="14"/>
      <c r="AEP388" s="14"/>
      <c r="AEQ388" s="14"/>
      <c r="AER388" s="14"/>
      <c r="AES388" s="14"/>
      <c r="AET388" s="14"/>
      <c r="AEU388" s="14"/>
      <c r="AEV388" s="14"/>
      <c r="AEW388" s="14"/>
      <c r="AEX388" s="14"/>
      <c r="AEY388" s="14"/>
      <c r="AEZ388" s="14"/>
      <c r="AFA388" s="14"/>
      <c r="AFB388" s="14"/>
      <c r="AFC388" s="14"/>
      <c r="AFD388" s="14"/>
      <c r="AFE388" s="14"/>
      <c r="AFF388" s="14"/>
      <c r="AFG388" s="14"/>
      <c r="AFH388" s="14"/>
      <c r="AFI388" s="14"/>
      <c r="AFJ388" s="14"/>
      <c r="AFK388" s="14"/>
      <c r="AFL388" s="14"/>
      <c r="AFM388" s="14"/>
      <c r="AFN388" s="14"/>
      <c r="AFO388" s="14"/>
      <c r="AFP388" s="14"/>
      <c r="AFQ388" s="14"/>
      <c r="AFR388" s="14"/>
      <c r="AFS388" s="14"/>
      <c r="AFT388" s="14"/>
      <c r="AFU388" s="14"/>
      <c r="AFV388" s="14"/>
      <c r="AFW388" s="14"/>
      <c r="AFX388" s="14"/>
      <c r="AFY388" s="14"/>
      <c r="AFZ388" s="14"/>
      <c r="AGA388" s="14"/>
      <c r="AGB388" s="14"/>
      <c r="AGC388" s="14"/>
      <c r="AGD388" s="14"/>
      <c r="AGE388" s="14"/>
      <c r="AGF388" s="14"/>
      <c r="AGG388" s="14"/>
      <c r="AGH388" s="14"/>
      <c r="AGI388" s="14"/>
      <c r="AGJ388" s="14"/>
      <c r="AGK388" s="14"/>
      <c r="AGL388" s="14"/>
      <c r="AGM388" s="14"/>
      <c r="AGN388" s="14"/>
      <c r="AGO388" s="14"/>
      <c r="AGP388" s="14"/>
      <c r="AGQ388" s="14"/>
      <c r="AGR388" s="14"/>
      <c r="AGS388" s="14"/>
      <c r="AGT388" s="14"/>
      <c r="AGU388" s="14"/>
      <c r="AGV388" s="14"/>
      <c r="AGW388" s="14"/>
      <c r="AGX388" s="14"/>
      <c r="AGY388" s="14"/>
      <c r="AGZ388" s="14"/>
      <c r="AHA388" s="14"/>
      <c r="AHB388" s="14"/>
      <c r="AHC388" s="14"/>
      <c r="AHD388" s="14"/>
      <c r="AHE388" s="14"/>
      <c r="AHF388" s="14"/>
      <c r="AHG388" s="14"/>
      <c r="AHH388" s="14"/>
      <c r="AHI388" s="14"/>
      <c r="AHJ388" s="14"/>
      <c r="AHK388" s="14"/>
      <c r="AHL388" s="14"/>
      <c r="AHM388" s="14"/>
      <c r="AHN388" s="14"/>
      <c r="AHO388" s="14"/>
      <c r="AHP388" s="14"/>
      <c r="AHQ388" s="14"/>
      <c r="AHR388" s="14"/>
      <c r="AHS388" s="14"/>
      <c r="AHT388" s="14"/>
      <c r="AHU388" s="14"/>
      <c r="AHV388" s="14"/>
      <c r="AHW388" s="14"/>
      <c r="AHX388" s="14"/>
      <c r="AHY388" s="14"/>
      <c r="AHZ388" s="14"/>
      <c r="AIA388" s="14"/>
      <c r="AIB388" s="14"/>
      <c r="AIC388" s="14"/>
      <c r="AID388" s="14"/>
      <c r="AIE388" s="14"/>
      <c r="AIF388" s="14"/>
      <c r="AIG388" s="14"/>
      <c r="AIH388" s="14"/>
      <c r="AII388" s="14"/>
      <c r="AIJ388" s="14"/>
      <c r="AIK388" s="14"/>
      <c r="AIL388" s="14"/>
      <c r="AIM388" s="14"/>
      <c r="AIN388" s="14"/>
      <c r="AIO388" s="14"/>
      <c r="AIP388" s="14"/>
      <c r="AIQ388" s="14"/>
      <c r="AIR388" s="14"/>
      <c r="AIS388" s="14"/>
      <c r="AIT388" s="14"/>
      <c r="AIU388" s="14"/>
      <c r="AIV388" s="14"/>
      <c r="AIW388" s="14"/>
      <c r="AIX388" s="14"/>
      <c r="AIY388" s="14"/>
      <c r="AIZ388" s="14"/>
      <c r="AJA388" s="14"/>
      <c r="AJB388" s="14"/>
      <c r="AJC388" s="14"/>
      <c r="AJD388" s="14"/>
      <c r="AJE388" s="14"/>
      <c r="AJF388" s="14"/>
      <c r="AJG388" s="14"/>
      <c r="AJH388" s="14"/>
      <c r="AJI388" s="14"/>
      <c r="AJJ388" s="14"/>
      <c r="AJK388" s="14"/>
      <c r="AJL388" s="14"/>
      <c r="AJM388" s="14"/>
      <c r="AJN388" s="14"/>
      <c r="AJO388" s="14"/>
      <c r="AJP388" s="14"/>
      <c r="AJQ388" s="14"/>
      <c r="AJR388" s="14"/>
      <c r="AJS388" s="14"/>
      <c r="AJT388" s="14"/>
      <c r="AJU388" s="14"/>
      <c r="AJV388" s="14"/>
      <c r="AJW388" s="14"/>
      <c r="AJX388" s="14"/>
      <c r="AJY388" s="14"/>
      <c r="AJZ388" s="14"/>
      <c r="AKA388" s="14"/>
      <c r="AKB388" s="14"/>
      <c r="AKC388" s="14"/>
      <c r="AKD388" s="14"/>
      <c r="AKE388" s="14"/>
      <c r="AKF388" s="14"/>
      <c r="AKG388" s="14"/>
      <c r="AKH388" s="14"/>
      <c r="AKI388" s="14"/>
      <c r="AKJ388" s="14"/>
      <c r="AKK388" s="14"/>
      <c r="AKL388" s="14"/>
      <c r="AKM388" s="14"/>
      <c r="AKN388" s="14"/>
      <c r="AKO388" s="14"/>
      <c r="AKP388" s="14"/>
      <c r="AKQ388" s="14"/>
      <c r="AKR388" s="14"/>
      <c r="AKS388" s="14"/>
      <c r="AKT388" s="14"/>
      <c r="AKU388" s="14"/>
      <c r="AKV388" s="14"/>
      <c r="AKW388" s="14"/>
      <c r="AKX388" s="14"/>
      <c r="AKY388" s="14"/>
      <c r="AKZ388" s="14"/>
      <c r="ALA388" s="14"/>
      <c r="ALB388" s="14"/>
      <c r="ALC388" s="14"/>
      <c r="ALD388" s="14"/>
      <c r="ALE388" s="14"/>
      <c r="ALF388" s="14"/>
      <c r="ALG388" s="14"/>
      <c r="ALH388" s="14"/>
      <c r="ALI388" s="14"/>
      <c r="ALJ388" s="14"/>
      <c r="ALK388" s="14"/>
      <c r="ALL388" s="14"/>
      <c r="ALM388" s="14"/>
      <c r="ALN388" s="14"/>
      <c r="ALO388" s="14"/>
      <c r="ALP388" s="14"/>
      <c r="ALQ388" s="14"/>
      <c r="ALR388" s="14"/>
      <c r="ALS388" s="14"/>
      <c r="ALT388" s="14"/>
      <c r="ALU388" s="14"/>
      <c r="ALV388" s="14"/>
      <c r="ALW388" s="14"/>
      <c r="ALX388" s="14"/>
      <c r="ALY388" s="14"/>
      <c r="ALZ388" s="14"/>
      <c r="AMA388" s="14"/>
      <c r="AMB388" s="14"/>
      <c r="AMC388" s="14"/>
      <c r="AMD388" s="14"/>
      <c r="AME388" s="14"/>
      <c r="AMF388" s="14"/>
      <c r="AMG388" s="14"/>
      <c r="AMH388" s="14"/>
      <c r="AMI388" s="14"/>
      <c r="AMJ388" s="14"/>
      <c r="AMK388" s="14"/>
      <c r="AML388" s="14"/>
      <c r="AMM388" s="14"/>
      <c r="AMN388" s="14"/>
      <c r="AMO388" s="14"/>
      <c r="AMP388" s="14"/>
      <c r="AMQ388" s="14"/>
      <c r="AMR388" s="14"/>
      <c r="AMS388" s="14"/>
      <c r="AMT388" s="14"/>
      <c r="AMU388" s="14"/>
      <c r="AMV388" s="14"/>
      <c r="AMW388" s="14"/>
      <c r="AMX388" s="14"/>
      <c r="AMY388" s="14"/>
      <c r="AMZ388" s="14"/>
      <c r="ANA388" s="14"/>
      <c r="ANB388" s="14"/>
      <c r="ANC388" s="14"/>
      <c r="AND388" s="14"/>
      <c r="ANE388" s="14"/>
      <c r="ANF388" s="14"/>
      <c r="ANG388" s="14"/>
      <c r="ANH388" s="14"/>
      <c r="ANI388" s="14"/>
      <c r="ANJ388" s="14"/>
      <c r="ANK388" s="14"/>
      <c r="ANL388" s="14"/>
      <c r="ANM388" s="14"/>
      <c r="ANN388" s="14"/>
      <c r="ANO388" s="14"/>
      <c r="ANP388" s="14"/>
      <c r="ANQ388" s="14"/>
      <c r="ANR388" s="14"/>
      <c r="ANS388" s="14"/>
      <c r="ANT388" s="14"/>
      <c r="ANU388" s="14"/>
      <c r="ANV388" s="14"/>
      <c r="ANW388" s="14"/>
      <c r="ANX388" s="14"/>
      <c r="ANY388" s="14"/>
      <c r="ANZ388" s="14"/>
      <c r="AOA388" s="14"/>
      <c r="AOB388" s="14"/>
      <c r="AOC388" s="14"/>
      <c r="AOD388" s="14"/>
      <c r="AOE388" s="14"/>
      <c r="AOF388" s="14"/>
      <c r="AOG388" s="14"/>
      <c r="AOH388" s="14"/>
      <c r="AOI388" s="14"/>
      <c r="AOJ388" s="14"/>
      <c r="AOK388" s="14"/>
      <c r="AOL388" s="14"/>
      <c r="AOM388" s="14"/>
      <c r="AON388" s="14"/>
      <c r="AOO388" s="14"/>
      <c r="AOP388" s="14"/>
      <c r="AOQ388" s="14"/>
      <c r="AOR388" s="14"/>
      <c r="AOS388" s="14"/>
      <c r="AOT388" s="14"/>
      <c r="AOU388" s="14"/>
      <c r="AOV388" s="14"/>
      <c r="AOW388" s="14"/>
      <c r="AOX388" s="14"/>
      <c r="AOY388" s="14"/>
      <c r="AOZ388" s="14"/>
      <c r="APA388" s="14"/>
      <c r="APB388" s="14"/>
      <c r="APC388" s="14"/>
      <c r="APD388" s="14"/>
      <c r="APE388" s="14"/>
      <c r="APF388" s="14"/>
      <c r="APG388" s="14"/>
      <c r="APH388" s="14"/>
      <c r="API388" s="14"/>
      <c r="APJ388" s="14"/>
      <c r="APK388" s="14"/>
      <c r="APL388" s="14"/>
      <c r="APM388" s="14"/>
      <c r="APN388" s="14"/>
      <c r="APO388" s="14"/>
      <c r="APP388" s="14"/>
      <c r="APQ388" s="14"/>
      <c r="APR388" s="14"/>
      <c r="APS388" s="14"/>
      <c r="APT388" s="14"/>
      <c r="APU388" s="14"/>
      <c r="APV388" s="14"/>
      <c r="APW388" s="14"/>
      <c r="APX388" s="14"/>
      <c r="APY388" s="14"/>
      <c r="APZ388" s="14"/>
      <c r="AQA388" s="14"/>
      <c r="AQB388" s="14"/>
      <c r="AQC388" s="14"/>
      <c r="AQD388" s="14"/>
      <c r="AQE388" s="14"/>
      <c r="AQF388" s="14"/>
      <c r="AQG388" s="14"/>
      <c r="AQH388" s="14"/>
      <c r="AQI388" s="14"/>
      <c r="AQJ388" s="14"/>
      <c r="AQK388" s="14"/>
      <c r="AQL388" s="14"/>
      <c r="AQM388" s="14"/>
      <c r="AQN388" s="14"/>
      <c r="AQO388" s="14"/>
      <c r="AQP388" s="14"/>
      <c r="AQQ388" s="14"/>
      <c r="AQR388" s="14"/>
      <c r="AQS388" s="14"/>
      <c r="AQT388" s="14"/>
      <c r="AQU388" s="14"/>
      <c r="AQV388" s="14"/>
      <c r="AQW388" s="14"/>
      <c r="AQX388" s="14"/>
      <c r="AQY388" s="14"/>
      <c r="AQZ388" s="14"/>
      <c r="ARA388" s="14"/>
      <c r="ARB388" s="14"/>
      <c r="ARC388" s="14"/>
      <c r="ARD388" s="14"/>
      <c r="ARE388" s="14"/>
      <c r="ARF388" s="14"/>
      <c r="ARG388" s="14"/>
      <c r="ARH388" s="14"/>
      <c r="ARI388" s="14"/>
      <c r="ARJ388" s="14"/>
      <c r="ARK388" s="14"/>
      <c r="ARL388" s="14"/>
      <c r="ARM388" s="14"/>
      <c r="ARN388" s="14"/>
      <c r="ARO388" s="14"/>
      <c r="ARP388" s="14"/>
      <c r="ARQ388" s="14"/>
      <c r="ARR388" s="14"/>
      <c r="ARS388" s="14"/>
      <c r="ART388" s="14"/>
      <c r="ARU388" s="14"/>
      <c r="ARV388" s="14"/>
      <c r="ARW388" s="14"/>
      <c r="ARX388" s="14"/>
      <c r="ARY388" s="14"/>
      <c r="ARZ388" s="14"/>
      <c r="ASA388" s="14"/>
      <c r="ASB388" s="14"/>
      <c r="ASC388" s="14"/>
      <c r="ASD388" s="14"/>
      <c r="ASE388" s="14"/>
      <c r="ASF388" s="14"/>
      <c r="ASG388" s="14"/>
      <c r="ASH388" s="14"/>
      <c r="ASI388" s="14"/>
      <c r="ASJ388" s="14"/>
      <c r="ASK388" s="14"/>
      <c r="ASL388" s="14"/>
      <c r="ASM388" s="14"/>
      <c r="ASN388" s="14"/>
      <c r="ASO388" s="14"/>
      <c r="ASP388" s="14"/>
      <c r="ASQ388" s="14"/>
      <c r="ASR388" s="14"/>
      <c r="ASS388" s="14"/>
      <c r="AST388" s="14"/>
      <c r="ASU388" s="14"/>
      <c r="ASV388" s="14"/>
      <c r="ASW388" s="14"/>
      <c r="ASX388" s="14"/>
      <c r="ASY388" s="14"/>
      <c r="ASZ388" s="14"/>
      <c r="ATA388" s="14"/>
      <c r="ATB388" s="14"/>
      <c r="ATC388" s="14"/>
      <c r="ATD388" s="14"/>
    </row>
    <row r="389" spans="63:1200">
      <c r="BK389" s="14" t="str">
        <f t="shared" si="2120"/>
        <v/>
      </c>
      <c r="ABO389" s="14"/>
      <c r="ABP389" s="14"/>
      <c r="ABQ389" s="14"/>
      <c r="ABR389" s="14"/>
      <c r="ABS389" s="14"/>
      <c r="ABT389" s="14"/>
      <c r="ABU389" s="14"/>
      <c r="ABV389" s="14"/>
      <c r="ABW389" s="14"/>
      <c r="ABX389" s="14"/>
      <c r="ABY389" s="14"/>
      <c r="ABZ389" s="14"/>
      <c r="ACA389" s="14"/>
      <c r="ACB389" s="14"/>
      <c r="ACC389" s="14"/>
      <c r="ACD389" s="14"/>
      <c r="ACE389" s="14"/>
      <c r="ACF389" s="14"/>
      <c r="ACG389" s="14"/>
      <c r="ACH389" s="14"/>
      <c r="ACI389" s="14"/>
      <c r="ACJ389" s="14"/>
      <c r="ACK389" s="14"/>
      <c r="ACL389" s="14"/>
      <c r="ACM389" s="14"/>
      <c r="ACN389" s="14"/>
      <c r="ACO389" s="14"/>
      <c r="ACP389" s="14"/>
      <c r="ACQ389" s="14"/>
      <c r="ACR389" s="14"/>
      <c r="ACS389" s="14"/>
      <c r="ACT389" s="14"/>
      <c r="ACU389" s="14"/>
      <c r="ACV389" s="14"/>
      <c r="ACW389" s="14"/>
      <c r="ACX389" s="14"/>
      <c r="ACY389" s="14"/>
      <c r="ACZ389" s="14"/>
      <c r="ADA389" s="14"/>
      <c r="ADB389" s="14"/>
      <c r="ADC389" s="14"/>
      <c r="ADD389" s="14"/>
      <c r="ADE389" s="14"/>
      <c r="ADF389" s="14"/>
      <c r="ADG389" s="14"/>
      <c r="ADH389" s="14"/>
      <c r="ADI389" s="14"/>
      <c r="ADJ389" s="14"/>
      <c r="ADK389" s="14"/>
      <c r="ADL389" s="14"/>
      <c r="ADM389" s="14"/>
      <c r="ADN389" s="14"/>
      <c r="ADO389" s="14"/>
      <c r="ADP389" s="14"/>
      <c r="ADQ389" s="14"/>
      <c r="ADR389" s="14"/>
      <c r="ADS389" s="14"/>
      <c r="ADT389" s="14"/>
      <c r="ADU389" s="14"/>
      <c r="ADV389" s="14"/>
      <c r="ADW389" s="14"/>
      <c r="ADX389" s="14"/>
      <c r="ADY389" s="14"/>
      <c r="ADZ389" s="14"/>
      <c r="AEA389" s="14"/>
      <c r="AEB389" s="14"/>
      <c r="AEC389" s="14"/>
      <c r="AED389" s="14"/>
      <c r="AEE389" s="14"/>
      <c r="AEF389" s="14"/>
      <c r="AEG389" s="14"/>
      <c r="AEH389" s="14"/>
      <c r="AEI389" s="14"/>
      <c r="AEJ389" s="14"/>
      <c r="AEK389" s="14"/>
      <c r="AEL389" s="14"/>
      <c r="AEM389" s="14"/>
      <c r="AEN389" s="14"/>
      <c r="AEO389" s="14"/>
      <c r="AEP389" s="14"/>
      <c r="AEQ389" s="14"/>
      <c r="AER389" s="14"/>
      <c r="AES389" s="14"/>
      <c r="AET389" s="14"/>
      <c r="AEU389" s="14"/>
      <c r="AEV389" s="14"/>
      <c r="AEW389" s="14"/>
      <c r="AEX389" s="14"/>
      <c r="AEY389" s="14"/>
      <c r="AEZ389" s="14"/>
      <c r="AFA389" s="14"/>
      <c r="AFB389" s="14"/>
      <c r="AFC389" s="14"/>
      <c r="AFD389" s="14"/>
      <c r="AFE389" s="14"/>
      <c r="AFF389" s="14"/>
      <c r="AFG389" s="14"/>
      <c r="AFH389" s="14"/>
      <c r="AFI389" s="14"/>
      <c r="AFJ389" s="14"/>
      <c r="AFK389" s="14"/>
      <c r="AFL389" s="14"/>
      <c r="AFM389" s="14"/>
      <c r="AFN389" s="14"/>
      <c r="AFO389" s="14"/>
      <c r="AFP389" s="14"/>
      <c r="AFQ389" s="14"/>
      <c r="AFR389" s="14"/>
      <c r="AFS389" s="14"/>
      <c r="AFT389" s="14"/>
      <c r="AFU389" s="14"/>
      <c r="AFV389" s="14"/>
      <c r="AFW389" s="14"/>
      <c r="AFX389" s="14"/>
      <c r="AFY389" s="14"/>
      <c r="AFZ389" s="14"/>
      <c r="AGA389" s="14"/>
      <c r="AGB389" s="14"/>
      <c r="AGC389" s="14"/>
      <c r="AGD389" s="14"/>
      <c r="AGE389" s="14"/>
      <c r="AGF389" s="14"/>
      <c r="AGG389" s="14"/>
      <c r="AGH389" s="14"/>
      <c r="AGI389" s="14"/>
      <c r="AGJ389" s="14"/>
      <c r="AGK389" s="14"/>
      <c r="AGL389" s="14"/>
      <c r="AGM389" s="14"/>
      <c r="AGN389" s="14"/>
      <c r="AGO389" s="14"/>
      <c r="AGP389" s="14"/>
      <c r="AGQ389" s="14"/>
      <c r="AGR389" s="14"/>
      <c r="AGS389" s="14"/>
      <c r="AGT389" s="14"/>
      <c r="AGU389" s="14"/>
      <c r="AGV389" s="14"/>
      <c r="AGW389" s="14"/>
      <c r="AGX389" s="14"/>
      <c r="AGY389" s="14"/>
      <c r="AGZ389" s="14"/>
      <c r="AHA389" s="14"/>
      <c r="AHB389" s="14"/>
      <c r="AHC389" s="14"/>
      <c r="AHD389" s="14"/>
      <c r="AHE389" s="14"/>
      <c r="AHF389" s="14"/>
      <c r="AHG389" s="14"/>
      <c r="AHH389" s="14"/>
      <c r="AHI389" s="14"/>
      <c r="AHJ389" s="14"/>
      <c r="AHK389" s="14"/>
      <c r="AHL389" s="14"/>
      <c r="AHM389" s="14"/>
      <c r="AHN389" s="14"/>
      <c r="AHO389" s="14"/>
      <c r="AHP389" s="14"/>
      <c r="AHQ389" s="14"/>
      <c r="AHR389" s="14"/>
      <c r="AHS389" s="14"/>
      <c r="AHT389" s="14"/>
      <c r="AHU389" s="14"/>
      <c r="AHV389" s="14"/>
      <c r="AHW389" s="14"/>
      <c r="AHX389" s="14"/>
      <c r="AHY389" s="14"/>
      <c r="AHZ389" s="14"/>
      <c r="AIA389" s="14"/>
      <c r="AIB389" s="14"/>
      <c r="AIC389" s="14"/>
      <c r="AID389" s="14"/>
      <c r="AIE389" s="14"/>
      <c r="AIF389" s="14"/>
      <c r="AIG389" s="14"/>
      <c r="AIH389" s="14"/>
      <c r="AII389" s="14"/>
      <c r="AIJ389" s="14"/>
      <c r="AIK389" s="14"/>
      <c r="AIL389" s="14"/>
      <c r="AIM389" s="14"/>
      <c r="AIN389" s="14"/>
      <c r="AIO389" s="14"/>
      <c r="AIP389" s="14"/>
      <c r="AIQ389" s="14"/>
      <c r="AIR389" s="14"/>
      <c r="AIS389" s="14"/>
      <c r="AIT389" s="14"/>
      <c r="AIU389" s="14"/>
      <c r="AIV389" s="14"/>
      <c r="AIW389" s="14"/>
      <c r="AIX389" s="14"/>
      <c r="AIY389" s="14"/>
      <c r="AIZ389" s="14"/>
      <c r="AJA389" s="14"/>
      <c r="AJB389" s="14"/>
      <c r="AJC389" s="14"/>
      <c r="AJD389" s="14"/>
      <c r="AJE389" s="14"/>
      <c r="AJF389" s="14"/>
      <c r="AJG389" s="14"/>
      <c r="AJH389" s="14"/>
      <c r="AJI389" s="14"/>
      <c r="AJJ389" s="14"/>
      <c r="AJK389" s="14"/>
      <c r="AJL389" s="14"/>
      <c r="AJM389" s="14"/>
      <c r="AJN389" s="14"/>
      <c r="AJO389" s="14"/>
      <c r="AJP389" s="14"/>
      <c r="AJQ389" s="14"/>
      <c r="AJR389" s="14"/>
      <c r="AJS389" s="14"/>
      <c r="AJT389" s="14"/>
      <c r="AJU389" s="14"/>
      <c r="AJV389" s="14"/>
      <c r="AJW389" s="14"/>
      <c r="AJX389" s="14"/>
      <c r="AJY389" s="14"/>
      <c r="AJZ389" s="14"/>
      <c r="AKA389" s="14"/>
      <c r="AKB389" s="14"/>
      <c r="AKC389" s="14"/>
      <c r="AKD389" s="14"/>
      <c r="AKE389" s="14"/>
      <c r="AKF389" s="14"/>
      <c r="AKG389" s="14"/>
      <c r="AKH389" s="14"/>
      <c r="AKI389" s="14"/>
      <c r="AKJ389" s="14"/>
      <c r="AKK389" s="14"/>
      <c r="AKL389" s="14"/>
      <c r="AKM389" s="14"/>
      <c r="AKN389" s="14"/>
      <c r="AKO389" s="14"/>
      <c r="AKP389" s="14"/>
      <c r="AKQ389" s="14"/>
      <c r="AKR389" s="14"/>
      <c r="AKS389" s="14"/>
      <c r="AKT389" s="14"/>
      <c r="AKU389" s="14"/>
      <c r="AKV389" s="14"/>
      <c r="AKW389" s="14"/>
      <c r="AKX389" s="14"/>
      <c r="AKY389" s="14"/>
      <c r="AKZ389" s="14"/>
      <c r="ALA389" s="14"/>
      <c r="ALB389" s="14"/>
      <c r="ALC389" s="14"/>
      <c r="ALD389" s="14"/>
      <c r="ALE389" s="14"/>
      <c r="ALF389" s="14"/>
      <c r="ALG389" s="14"/>
      <c r="ALH389" s="14"/>
      <c r="ALI389" s="14"/>
      <c r="ALJ389" s="14"/>
      <c r="ALK389" s="14"/>
      <c r="ALL389" s="14"/>
      <c r="ALM389" s="14"/>
      <c r="ALN389" s="14"/>
      <c r="ALO389" s="14"/>
      <c r="ALP389" s="14"/>
      <c r="ALQ389" s="14"/>
      <c r="ALR389" s="14"/>
      <c r="ALS389" s="14"/>
      <c r="ALT389" s="14"/>
      <c r="ALU389" s="14"/>
      <c r="ALV389" s="14"/>
      <c r="ALW389" s="14"/>
      <c r="ALX389" s="14"/>
      <c r="ALY389" s="14"/>
      <c r="ALZ389" s="14"/>
      <c r="AMA389" s="14"/>
      <c r="AMB389" s="14"/>
      <c r="AMC389" s="14"/>
      <c r="AMD389" s="14"/>
      <c r="AME389" s="14"/>
      <c r="AMF389" s="14"/>
      <c r="AMG389" s="14"/>
      <c r="AMH389" s="14"/>
      <c r="AMI389" s="14"/>
      <c r="AMJ389" s="14"/>
      <c r="AMK389" s="14"/>
      <c r="AML389" s="14"/>
      <c r="AMM389" s="14"/>
      <c r="AMN389" s="14"/>
      <c r="AMO389" s="14"/>
      <c r="AMP389" s="14"/>
      <c r="AMQ389" s="14"/>
      <c r="AMR389" s="14"/>
      <c r="AMS389" s="14"/>
      <c r="AMT389" s="14"/>
      <c r="AMU389" s="14"/>
      <c r="AMV389" s="14"/>
      <c r="AMW389" s="14"/>
      <c r="AMX389" s="14"/>
      <c r="AMY389" s="14"/>
      <c r="AMZ389" s="14"/>
      <c r="ANA389" s="14"/>
      <c r="ANB389" s="14"/>
      <c r="ANC389" s="14"/>
      <c r="AND389" s="14"/>
      <c r="ANE389" s="14"/>
      <c r="ANF389" s="14"/>
      <c r="ANG389" s="14"/>
      <c r="ANH389" s="14"/>
      <c r="ANI389" s="14"/>
      <c r="ANJ389" s="14"/>
      <c r="ANK389" s="14"/>
      <c r="ANL389" s="14"/>
      <c r="ANM389" s="14"/>
      <c r="ANN389" s="14"/>
      <c r="ANO389" s="14"/>
      <c r="ANP389" s="14"/>
      <c r="ANQ389" s="14"/>
      <c r="ANR389" s="14"/>
      <c r="ANS389" s="14"/>
      <c r="ANT389" s="14"/>
      <c r="ANU389" s="14"/>
      <c r="ANV389" s="14"/>
      <c r="ANW389" s="14"/>
      <c r="ANX389" s="14"/>
      <c r="ANY389" s="14"/>
      <c r="ANZ389" s="14"/>
      <c r="AOA389" s="14"/>
      <c r="AOB389" s="14"/>
      <c r="AOC389" s="14"/>
      <c r="AOD389" s="14"/>
      <c r="AOE389" s="14"/>
      <c r="AOF389" s="14"/>
      <c r="AOG389" s="14"/>
      <c r="AOH389" s="14"/>
      <c r="AOI389" s="14"/>
      <c r="AOJ389" s="14"/>
      <c r="AOK389" s="14"/>
      <c r="AOL389" s="14"/>
      <c r="AOM389" s="14"/>
      <c r="AON389" s="14"/>
      <c r="AOO389" s="14"/>
      <c r="AOP389" s="14"/>
      <c r="AOQ389" s="14"/>
      <c r="AOR389" s="14"/>
      <c r="AOS389" s="14"/>
      <c r="AOT389" s="14"/>
      <c r="AOU389" s="14"/>
      <c r="AOV389" s="14"/>
      <c r="AOW389" s="14"/>
      <c r="AOX389" s="14"/>
      <c r="AOY389" s="14"/>
      <c r="AOZ389" s="14"/>
      <c r="APA389" s="14"/>
      <c r="APB389" s="14"/>
      <c r="APC389" s="14"/>
      <c r="APD389" s="14"/>
      <c r="APE389" s="14"/>
      <c r="APF389" s="14"/>
      <c r="APG389" s="14"/>
      <c r="APH389" s="14"/>
      <c r="API389" s="14"/>
      <c r="APJ389" s="14"/>
      <c r="APK389" s="14"/>
      <c r="APL389" s="14"/>
      <c r="APM389" s="14"/>
      <c r="APN389" s="14"/>
      <c r="APO389" s="14"/>
      <c r="APP389" s="14"/>
      <c r="APQ389" s="14"/>
      <c r="APR389" s="14"/>
      <c r="APS389" s="14"/>
      <c r="APT389" s="14"/>
      <c r="APU389" s="14"/>
      <c r="APV389" s="14"/>
      <c r="APW389" s="14"/>
      <c r="APX389" s="14"/>
      <c r="APY389" s="14"/>
      <c r="APZ389" s="14"/>
      <c r="AQA389" s="14"/>
      <c r="AQB389" s="14"/>
      <c r="AQC389" s="14"/>
      <c r="AQD389" s="14"/>
      <c r="AQE389" s="14"/>
      <c r="AQF389" s="14"/>
      <c r="AQG389" s="14"/>
      <c r="AQH389" s="14"/>
      <c r="AQI389" s="14"/>
      <c r="AQJ389" s="14"/>
      <c r="AQK389" s="14"/>
      <c r="AQL389" s="14"/>
      <c r="AQM389" s="14"/>
      <c r="AQN389" s="14"/>
      <c r="AQO389" s="14"/>
      <c r="AQP389" s="14"/>
      <c r="AQQ389" s="14"/>
      <c r="AQR389" s="14"/>
      <c r="AQS389" s="14"/>
      <c r="AQT389" s="14"/>
      <c r="AQU389" s="14"/>
      <c r="AQV389" s="14"/>
      <c r="AQW389" s="14"/>
      <c r="AQX389" s="14"/>
      <c r="AQY389" s="14"/>
      <c r="AQZ389" s="14"/>
      <c r="ARA389" s="14"/>
      <c r="ARB389" s="14"/>
      <c r="ARC389" s="14"/>
      <c r="ARD389" s="14"/>
      <c r="ARE389" s="14"/>
      <c r="ARF389" s="14"/>
      <c r="ARG389" s="14"/>
      <c r="ARH389" s="14"/>
      <c r="ARI389" s="14"/>
      <c r="ARJ389" s="14"/>
      <c r="ARK389" s="14"/>
      <c r="ARL389" s="14"/>
      <c r="ARM389" s="14"/>
      <c r="ARN389" s="14"/>
      <c r="ARO389" s="14"/>
      <c r="ARP389" s="14"/>
      <c r="ARQ389" s="14"/>
      <c r="ARR389" s="14"/>
      <c r="ARS389" s="14"/>
      <c r="ART389" s="14"/>
      <c r="ARU389" s="14"/>
      <c r="ARV389" s="14"/>
      <c r="ARW389" s="14"/>
      <c r="ARX389" s="14"/>
      <c r="ARY389" s="14"/>
      <c r="ARZ389" s="14"/>
      <c r="ASA389" s="14"/>
      <c r="ASB389" s="14"/>
      <c r="ASC389" s="14"/>
      <c r="ASD389" s="14"/>
      <c r="ASE389" s="14"/>
      <c r="ASF389" s="14"/>
      <c r="ASG389" s="14"/>
      <c r="ASH389" s="14"/>
      <c r="ASI389" s="14"/>
      <c r="ASJ389" s="14"/>
      <c r="ASK389" s="14"/>
      <c r="ASL389" s="14"/>
      <c r="ASM389" s="14"/>
      <c r="ASN389" s="14"/>
      <c r="ASO389" s="14"/>
      <c r="ASP389" s="14"/>
      <c r="ASQ389" s="14"/>
      <c r="ASR389" s="14"/>
      <c r="ASS389" s="14"/>
      <c r="AST389" s="14"/>
      <c r="ASU389" s="14"/>
      <c r="ASV389" s="14"/>
      <c r="ASW389" s="14"/>
      <c r="ASX389" s="14"/>
      <c r="ASY389" s="14"/>
      <c r="ASZ389" s="14"/>
      <c r="ATA389" s="14"/>
      <c r="ATB389" s="14"/>
      <c r="ATC389" s="14"/>
      <c r="ATD389" s="14"/>
    </row>
    <row r="390" spans="63:1200">
      <c r="BK390" s="14" t="str">
        <f t="shared" si="2120"/>
        <v/>
      </c>
      <c r="ABO390" s="14"/>
      <c r="ABP390" s="14"/>
      <c r="ABQ390" s="14"/>
      <c r="ABR390" s="14"/>
      <c r="ABS390" s="14"/>
      <c r="ABT390" s="14"/>
      <c r="ABU390" s="14"/>
      <c r="ABV390" s="14"/>
      <c r="ABW390" s="14"/>
      <c r="ABX390" s="14"/>
      <c r="ABY390" s="14"/>
      <c r="ABZ390" s="14"/>
      <c r="ACA390" s="14"/>
      <c r="ACB390" s="14"/>
      <c r="ACC390" s="14"/>
      <c r="ACD390" s="14"/>
      <c r="ACE390" s="14"/>
      <c r="ACF390" s="14"/>
      <c r="ACG390" s="14"/>
      <c r="ACH390" s="14"/>
      <c r="ACI390" s="14"/>
      <c r="ACJ390" s="14"/>
      <c r="ACK390" s="14"/>
      <c r="ACL390" s="14"/>
      <c r="ACM390" s="14"/>
      <c r="ACN390" s="14"/>
      <c r="ACO390" s="14"/>
      <c r="ACP390" s="14"/>
      <c r="ACQ390" s="14"/>
      <c r="ACR390" s="14"/>
      <c r="ACS390" s="14"/>
      <c r="ACT390" s="14"/>
      <c r="ACU390" s="14"/>
      <c r="ACV390" s="14"/>
      <c r="ACW390" s="14"/>
      <c r="ACX390" s="14"/>
      <c r="ACY390" s="14"/>
      <c r="ACZ390" s="14"/>
      <c r="ADA390" s="14"/>
      <c r="ADB390" s="14"/>
      <c r="ADC390" s="14"/>
      <c r="ADD390" s="14"/>
      <c r="ADE390" s="14"/>
      <c r="ADF390" s="14"/>
      <c r="ADG390" s="14"/>
      <c r="ADH390" s="14"/>
      <c r="ADI390" s="14"/>
      <c r="ADJ390" s="14"/>
      <c r="ADK390" s="14"/>
      <c r="ADL390" s="14"/>
      <c r="ADM390" s="14"/>
      <c r="ADN390" s="14"/>
      <c r="ADO390" s="14"/>
      <c r="ADP390" s="14"/>
      <c r="ADQ390" s="14"/>
      <c r="ADR390" s="14"/>
      <c r="ADS390" s="14"/>
      <c r="ADT390" s="14"/>
      <c r="ADU390" s="14"/>
      <c r="ADV390" s="14"/>
      <c r="ADW390" s="14"/>
      <c r="ADX390" s="14"/>
      <c r="ADY390" s="14"/>
      <c r="ADZ390" s="14"/>
      <c r="AEA390" s="14"/>
      <c r="AEB390" s="14"/>
      <c r="AEC390" s="14"/>
      <c r="AED390" s="14"/>
      <c r="AEE390" s="14"/>
      <c r="AEF390" s="14"/>
      <c r="AEG390" s="14"/>
      <c r="AEH390" s="14"/>
      <c r="AEI390" s="14"/>
      <c r="AEJ390" s="14"/>
      <c r="AEK390" s="14"/>
      <c r="AEL390" s="14"/>
      <c r="AEM390" s="14"/>
      <c r="AEN390" s="14"/>
      <c r="AEO390" s="14"/>
      <c r="AEP390" s="14"/>
      <c r="AEQ390" s="14"/>
      <c r="AER390" s="14"/>
      <c r="AES390" s="14"/>
      <c r="AET390" s="14"/>
      <c r="AEU390" s="14"/>
      <c r="AEV390" s="14"/>
      <c r="AEW390" s="14"/>
      <c r="AEX390" s="14"/>
      <c r="AEY390" s="14"/>
      <c r="AEZ390" s="14"/>
      <c r="AFA390" s="14"/>
      <c r="AFB390" s="14"/>
      <c r="AFC390" s="14"/>
      <c r="AFD390" s="14"/>
      <c r="AFE390" s="14"/>
      <c r="AFF390" s="14"/>
      <c r="AFG390" s="14"/>
      <c r="AFH390" s="14"/>
      <c r="AFI390" s="14"/>
      <c r="AFJ390" s="14"/>
      <c r="AFK390" s="14"/>
      <c r="AFL390" s="14"/>
      <c r="AFM390" s="14"/>
      <c r="AFN390" s="14"/>
      <c r="AFO390" s="14"/>
      <c r="AFP390" s="14"/>
      <c r="AFQ390" s="14"/>
      <c r="AFR390" s="14"/>
      <c r="AFS390" s="14"/>
      <c r="AFT390" s="14"/>
      <c r="AFU390" s="14"/>
      <c r="AFV390" s="14"/>
      <c r="AFW390" s="14"/>
      <c r="AFX390" s="14"/>
      <c r="AFY390" s="14"/>
      <c r="AFZ390" s="14"/>
      <c r="AGA390" s="14"/>
      <c r="AGB390" s="14"/>
      <c r="AGC390" s="14"/>
      <c r="AGD390" s="14"/>
      <c r="AGE390" s="14"/>
      <c r="AGF390" s="14"/>
      <c r="AGG390" s="14"/>
      <c r="AGH390" s="14"/>
      <c r="AGI390" s="14"/>
      <c r="AGJ390" s="14"/>
      <c r="AGK390" s="14"/>
      <c r="AGL390" s="14"/>
      <c r="AGM390" s="14"/>
      <c r="AGN390" s="14"/>
      <c r="AGO390" s="14"/>
      <c r="AGP390" s="14"/>
      <c r="AGQ390" s="14"/>
      <c r="AGR390" s="14"/>
      <c r="AGS390" s="14"/>
      <c r="AGT390" s="14"/>
      <c r="AGU390" s="14"/>
      <c r="AGV390" s="14"/>
      <c r="AGW390" s="14"/>
      <c r="AGX390" s="14"/>
      <c r="AGY390" s="14"/>
      <c r="AGZ390" s="14"/>
      <c r="AHA390" s="14"/>
      <c r="AHB390" s="14"/>
      <c r="AHC390" s="14"/>
      <c r="AHD390" s="14"/>
      <c r="AHE390" s="14"/>
      <c r="AHF390" s="14"/>
      <c r="AHG390" s="14"/>
      <c r="AHH390" s="14"/>
      <c r="AHI390" s="14"/>
      <c r="AHJ390" s="14"/>
      <c r="AHK390" s="14"/>
      <c r="AHL390" s="14"/>
      <c r="AHM390" s="14"/>
      <c r="AHN390" s="14"/>
      <c r="AHO390" s="14"/>
      <c r="AHP390" s="14"/>
      <c r="AHQ390" s="14"/>
      <c r="AHR390" s="14"/>
      <c r="AHS390" s="14"/>
      <c r="AHT390" s="14"/>
      <c r="AHU390" s="14"/>
      <c r="AHV390" s="14"/>
      <c r="AHW390" s="14"/>
      <c r="AHX390" s="14"/>
      <c r="AHY390" s="14"/>
      <c r="AHZ390" s="14"/>
      <c r="AIA390" s="14"/>
      <c r="AIB390" s="14"/>
      <c r="AIC390" s="14"/>
      <c r="AID390" s="14"/>
      <c r="AIE390" s="14"/>
      <c r="AIF390" s="14"/>
      <c r="AIG390" s="14"/>
      <c r="AIH390" s="14"/>
      <c r="AII390" s="14"/>
      <c r="AIJ390" s="14"/>
      <c r="AIK390" s="14"/>
      <c r="AIL390" s="14"/>
      <c r="AIM390" s="14"/>
      <c r="AIN390" s="14"/>
      <c r="AIO390" s="14"/>
      <c r="AIP390" s="14"/>
      <c r="AIQ390" s="14"/>
      <c r="AIR390" s="14"/>
      <c r="AIS390" s="14"/>
      <c r="AIT390" s="14"/>
      <c r="AIU390" s="14"/>
      <c r="AIV390" s="14"/>
      <c r="AIW390" s="14"/>
      <c r="AIX390" s="14"/>
      <c r="AIY390" s="14"/>
      <c r="AIZ390" s="14"/>
      <c r="AJA390" s="14"/>
      <c r="AJB390" s="14"/>
      <c r="AJC390" s="14"/>
      <c r="AJD390" s="14"/>
      <c r="AJE390" s="14"/>
      <c r="AJF390" s="14"/>
      <c r="AJG390" s="14"/>
      <c r="AJH390" s="14"/>
      <c r="AJI390" s="14"/>
      <c r="AJJ390" s="14"/>
      <c r="AJK390" s="14"/>
      <c r="AJL390" s="14"/>
      <c r="AJM390" s="14"/>
      <c r="AJN390" s="14"/>
      <c r="AJO390" s="14"/>
      <c r="AJP390" s="14"/>
      <c r="AJQ390" s="14"/>
      <c r="AJR390" s="14"/>
      <c r="AJS390" s="14"/>
      <c r="AJT390" s="14"/>
      <c r="AJU390" s="14"/>
      <c r="AJV390" s="14"/>
      <c r="AJW390" s="14"/>
      <c r="AJX390" s="14"/>
      <c r="AJY390" s="14"/>
      <c r="AJZ390" s="14"/>
      <c r="AKA390" s="14"/>
      <c r="AKB390" s="14"/>
      <c r="AKC390" s="14"/>
      <c r="AKD390" s="14"/>
      <c r="AKE390" s="14"/>
      <c r="AKF390" s="14"/>
      <c r="AKG390" s="14"/>
      <c r="AKH390" s="14"/>
      <c r="AKI390" s="14"/>
      <c r="AKJ390" s="14"/>
      <c r="AKK390" s="14"/>
      <c r="AKL390" s="14"/>
      <c r="AKM390" s="14"/>
      <c r="AKN390" s="14"/>
      <c r="AKO390" s="14"/>
      <c r="AKP390" s="14"/>
      <c r="AKQ390" s="14"/>
      <c r="AKR390" s="14"/>
      <c r="AKS390" s="14"/>
      <c r="AKT390" s="14"/>
      <c r="AKU390" s="14"/>
      <c r="AKV390" s="14"/>
      <c r="AKW390" s="14"/>
      <c r="AKX390" s="14"/>
      <c r="AKY390" s="14"/>
      <c r="AKZ390" s="14"/>
      <c r="ALA390" s="14"/>
      <c r="ALB390" s="14"/>
      <c r="ALC390" s="14"/>
      <c r="ALD390" s="14"/>
      <c r="ALE390" s="14"/>
      <c r="ALF390" s="14"/>
      <c r="ALG390" s="14"/>
      <c r="ALH390" s="14"/>
      <c r="ALI390" s="14"/>
      <c r="ALJ390" s="14"/>
      <c r="ALK390" s="14"/>
      <c r="ALL390" s="14"/>
      <c r="ALM390" s="14"/>
      <c r="ALN390" s="14"/>
      <c r="ALO390" s="14"/>
      <c r="ALP390" s="14"/>
      <c r="ALQ390" s="14"/>
      <c r="ALR390" s="14"/>
      <c r="ALS390" s="14"/>
      <c r="ALT390" s="14"/>
      <c r="ALU390" s="14"/>
      <c r="ALV390" s="14"/>
      <c r="ALW390" s="14"/>
      <c r="ALX390" s="14"/>
      <c r="ALY390" s="14"/>
      <c r="ALZ390" s="14"/>
      <c r="AMA390" s="14"/>
      <c r="AMB390" s="14"/>
      <c r="AMC390" s="14"/>
      <c r="AMD390" s="14"/>
      <c r="AME390" s="14"/>
      <c r="AMF390" s="14"/>
      <c r="AMG390" s="14"/>
      <c r="AMH390" s="14"/>
      <c r="AMI390" s="14"/>
      <c r="AMJ390" s="14"/>
      <c r="AMK390" s="14"/>
      <c r="AML390" s="14"/>
      <c r="AMM390" s="14"/>
      <c r="AMN390" s="14"/>
      <c r="AMO390" s="14"/>
      <c r="AMP390" s="14"/>
      <c r="AMQ390" s="14"/>
      <c r="AMR390" s="14"/>
      <c r="AMS390" s="14"/>
      <c r="AMT390" s="14"/>
      <c r="AMU390" s="14"/>
      <c r="AMV390" s="14"/>
      <c r="AMW390" s="14"/>
      <c r="AMX390" s="14"/>
      <c r="AMY390" s="14"/>
      <c r="AMZ390" s="14"/>
      <c r="ANA390" s="14"/>
      <c r="ANB390" s="14"/>
      <c r="ANC390" s="14"/>
      <c r="AND390" s="14"/>
      <c r="ANE390" s="14"/>
      <c r="ANF390" s="14"/>
      <c r="ANG390" s="14"/>
      <c r="ANH390" s="14"/>
      <c r="ANI390" s="14"/>
      <c r="ANJ390" s="14"/>
      <c r="ANK390" s="14"/>
      <c r="ANL390" s="14"/>
      <c r="ANM390" s="14"/>
      <c r="ANN390" s="14"/>
      <c r="ANO390" s="14"/>
      <c r="ANP390" s="14"/>
      <c r="ANQ390" s="14"/>
      <c r="ANR390" s="14"/>
      <c r="ANS390" s="14"/>
      <c r="ANT390" s="14"/>
      <c r="ANU390" s="14"/>
      <c r="ANV390" s="14"/>
      <c r="ANW390" s="14"/>
      <c r="ANX390" s="14"/>
      <c r="ANY390" s="14"/>
      <c r="ANZ390" s="14"/>
      <c r="AOA390" s="14"/>
      <c r="AOB390" s="14"/>
      <c r="AOC390" s="14"/>
      <c r="AOD390" s="14"/>
      <c r="AOE390" s="14"/>
      <c r="AOF390" s="14"/>
      <c r="AOG390" s="14"/>
      <c r="AOH390" s="14"/>
      <c r="AOI390" s="14"/>
      <c r="AOJ390" s="14"/>
      <c r="AOK390" s="14"/>
      <c r="AOL390" s="14"/>
      <c r="AOM390" s="14"/>
      <c r="AON390" s="14"/>
      <c r="AOO390" s="14"/>
      <c r="AOP390" s="14"/>
      <c r="AOQ390" s="14"/>
      <c r="AOR390" s="14"/>
      <c r="AOS390" s="14"/>
      <c r="AOT390" s="14"/>
      <c r="AOU390" s="14"/>
      <c r="AOV390" s="14"/>
      <c r="AOW390" s="14"/>
      <c r="AOX390" s="14"/>
      <c r="AOY390" s="14"/>
      <c r="AOZ390" s="14"/>
      <c r="APA390" s="14"/>
      <c r="APB390" s="14"/>
      <c r="APC390" s="14"/>
      <c r="APD390" s="14"/>
      <c r="APE390" s="14"/>
      <c r="APF390" s="14"/>
      <c r="APG390" s="14"/>
      <c r="APH390" s="14"/>
      <c r="API390" s="14"/>
      <c r="APJ390" s="14"/>
      <c r="APK390" s="14"/>
      <c r="APL390" s="14"/>
      <c r="APM390" s="14"/>
      <c r="APN390" s="14"/>
      <c r="APO390" s="14"/>
      <c r="APP390" s="14"/>
      <c r="APQ390" s="14"/>
      <c r="APR390" s="14"/>
      <c r="APS390" s="14"/>
      <c r="APT390" s="14"/>
      <c r="APU390" s="14"/>
      <c r="APV390" s="14"/>
      <c r="APW390" s="14"/>
      <c r="APX390" s="14"/>
      <c r="APY390" s="14"/>
      <c r="APZ390" s="14"/>
      <c r="AQA390" s="14"/>
      <c r="AQB390" s="14"/>
      <c r="AQC390" s="14"/>
      <c r="AQD390" s="14"/>
      <c r="AQE390" s="14"/>
      <c r="AQF390" s="14"/>
      <c r="AQG390" s="14"/>
      <c r="AQH390" s="14"/>
      <c r="AQI390" s="14"/>
      <c r="AQJ390" s="14"/>
      <c r="AQK390" s="14"/>
      <c r="AQL390" s="14"/>
      <c r="AQM390" s="14"/>
      <c r="AQN390" s="14"/>
      <c r="AQO390" s="14"/>
      <c r="AQP390" s="14"/>
      <c r="AQQ390" s="14"/>
      <c r="AQR390" s="14"/>
      <c r="AQS390" s="14"/>
      <c r="AQT390" s="14"/>
      <c r="AQU390" s="14"/>
      <c r="AQV390" s="14"/>
      <c r="AQW390" s="14"/>
      <c r="AQX390" s="14"/>
      <c r="AQY390" s="14"/>
      <c r="AQZ390" s="14"/>
      <c r="ARA390" s="14"/>
      <c r="ARB390" s="14"/>
      <c r="ARC390" s="14"/>
      <c r="ARD390" s="14"/>
      <c r="ARE390" s="14"/>
      <c r="ARF390" s="14"/>
      <c r="ARG390" s="14"/>
      <c r="ARH390" s="14"/>
      <c r="ARI390" s="14"/>
      <c r="ARJ390" s="14"/>
      <c r="ARK390" s="14"/>
      <c r="ARL390" s="14"/>
      <c r="ARM390" s="14"/>
      <c r="ARN390" s="14"/>
      <c r="ARO390" s="14"/>
      <c r="ARP390" s="14"/>
      <c r="ARQ390" s="14"/>
      <c r="ARR390" s="14"/>
      <c r="ARS390" s="14"/>
      <c r="ART390" s="14"/>
      <c r="ARU390" s="14"/>
      <c r="ARV390" s="14"/>
      <c r="ARW390" s="14"/>
      <c r="ARX390" s="14"/>
      <c r="ARY390" s="14"/>
      <c r="ARZ390" s="14"/>
      <c r="ASA390" s="14"/>
      <c r="ASB390" s="14"/>
      <c r="ASC390" s="14"/>
      <c r="ASD390" s="14"/>
      <c r="ASE390" s="14"/>
      <c r="ASF390" s="14"/>
      <c r="ASG390" s="14"/>
      <c r="ASH390" s="14"/>
      <c r="ASI390" s="14"/>
      <c r="ASJ390" s="14"/>
      <c r="ASK390" s="14"/>
      <c r="ASL390" s="14"/>
      <c r="ASM390" s="14"/>
      <c r="ASN390" s="14"/>
      <c r="ASO390" s="14"/>
      <c r="ASP390" s="14"/>
      <c r="ASQ390" s="14"/>
      <c r="ASR390" s="14"/>
      <c r="ASS390" s="14"/>
      <c r="AST390" s="14"/>
      <c r="ASU390" s="14"/>
      <c r="ASV390" s="14"/>
      <c r="ASW390" s="14"/>
      <c r="ASX390" s="14"/>
      <c r="ASY390" s="14"/>
      <c r="ASZ390" s="14"/>
      <c r="ATA390" s="14"/>
      <c r="ATB390" s="14"/>
      <c r="ATC390" s="14"/>
      <c r="ATD390" s="14"/>
    </row>
    <row r="391" spans="63:1200">
      <c r="BK391" s="14" t="str">
        <f t="shared" si="2120"/>
        <v/>
      </c>
      <c r="ABO391" s="14"/>
      <c r="ABP391" s="14"/>
      <c r="ABQ391" s="14"/>
      <c r="ABR391" s="14"/>
      <c r="ABS391" s="14"/>
      <c r="ABT391" s="14"/>
      <c r="ABU391" s="14"/>
      <c r="ABV391" s="14"/>
      <c r="ABW391" s="14"/>
      <c r="ABX391" s="14"/>
      <c r="ABY391" s="14"/>
      <c r="ABZ391" s="14"/>
      <c r="ACA391" s="14"/>
      <c r="ACB391" s="14"/>
      <c r="ACC391" s="14"/>
      <c r="ACD391" s="14"/>
      <c r="ACE391" s="14"/>
      <c r="ACF391" s="14"/>
      <c r="ACG391" s="14"/>
      <c r="ACH391" s="14"/>
      <c r="ACI391" s="14"/>
      <c r="ACJ391" s="14"/>
      <c r="ACK391" s="14"/>
      <c r="ACL391" s="14"/>
      <c r="ACM391" s="14"/>
      <c r="ACN391" s="14"/>
      <c r="ACO391" s="14"/>
      <c r="ACP391" s="14"/>
      <c r="ACQ391" s="14"/>
      <c r="ACR391" s="14"/>
      <c r="ACS391" s="14"/>
      <c r="ACT391" s="14"/>
      <c r="ACU391" s="14"/>
      <c r="ACV391" s="14"/>
      <c r="ACW391" s="14"/>
      <c r="ACX391" s="14"/>
      <c r="ACY391" s="14"/>
      <c r="ACZ391" s="14"/>
      <c r="ADA391" s="14"/>
      <c r="ADB391" s="14"/>
      <c r="ADC391" s="14"/>
      <c r="ADD391" s="14"/>
      <c r="ADE391" s="14"/>
      <c r="ADF391" s="14"/>
      <c r="ADG391" s="14"/>
      <c r="ADH391" s="14"/>
      <c r="ADI391" s="14"/>
      <c r="ADJ391" s="14"/>
      <c r="ADK391" s="14"/>
      <c r="ADL391" s="14"/>
      <c r="ADM391" s="14"/>
      <c r="ADN391" s="14"/>
      <c r="ADO391" s="14"/>
      <c r="ADP391" s="14"/>
      <c r="ADQ391" s="14"/>
      <c r="ADR391" s="14"/>
      <c r="ADS391" s="14"/>
      <c r="ADT391" s="14"/>
      <c r="ADU391" s="14"/>
      <c r="ADV391" s="14"/>
      <c r="ADW391" s="14"/>
      <c r="ADX391" s="14"/>
      <c r="ADY391" s="14"/>
      <c r="ADZ391" s="14"/>
      <c r="AEA391" s="14"/>
      <c r="AEB391" s="14"/>
      <c r="AEC391" s="14"/>
      <c r="AED391" s="14"/>
      <c r="AEE391" s="14"/>
      <c r="AEF391" s="14"/>
      <c r="AEG391" s="14"/>
      <c r="AEH391" s="14"/>
      <c r="AEI391" s="14"/>
      <c r="AEJ391" s="14"/>
      <c r="AEK391" s="14"/>
      <c r="AEL391" s="14"/>
      <c r="AEM391" s="14"/>
      <c r="AEN391" s="14"/>
      <c r="AEO391" s="14"/>
      <c r="AEP391" s="14"/>
      <c r="AEQ391" s="14"/>
      <c r="AER391" s="14"/>
      <c r="AES391" s="14"/>
      <c r="AET391" s="14"/>
      <c r="AEU391" s="14"/>
      <c r="AEV391" s="14"/>
      <c r="AEW391" s="14"/>
      <c r="AEX391" s="14"/>
      <c r="AEY391" s="14"/>
      <c r="AEZ391" s="14"/>
      <c r="AFA391" s="14"/>
      <c r="AFB391" s="14"/>
      <c r="AFC391" s="14"/>
      <c r="AFD391" s="14"/>
      <c r="AFE391" s="14"/>
      <c r="AFF391" s="14"/>
      <c r="AFG391" s="14"/>
      <c r="AFH391" s="14"/>
      <c r="AFI391" s="14"/>
      <c r="AFJ391" s="14"/>
      <c r="AFK391" s="14"/>
      <c r="AFL391" s="14"/>
      <c r="AFM391" s="14"/>
      <c r="AFN391" s="14"/>
      <c r="AFO391" s="14"/>
      <c r="AFP391" s="14"/>
      <c r="AFQ391" s="14"/>
      <c r="AFR391" s="14"/>
      <c r="AFS391" s="14"/>
      <c r="AFT391" s="14"/>
      <c r="AFU391" s="14"/>
      <c r="AFV391" s="14"/>
      <c r="AFW391" s="14"/>
      <c r="AFX391" s="14"/>
      <c r="AFY391" s="14"/>
      <c r="AFZ391" s="14"/>
      <c r="AGA391" s="14"/>
      <c r="AGB391" s="14"/>
      <c r="AGC391" s="14"/>
      <c r="AGD391" s="14"/>
      <c r="AGE391" s="14"/>
      <c r="AGF391" s="14"/>
      <c r="AGG391" s="14"/>
      <c r="AGH391" s="14"/>
      <c r="AGI391" s="14"/>
      <c r="AGJ391" s="14"/>
      <c r="AGK391" s="14"/>
      <c r="AGL391" s="14"/>
      <c r="AGM391" s="14"/>
      <c r="AGN391" s="14"/>
      <c r="AGO391" s="14"/>
      <c r="AGP391" s="14"/>
      <c r="AGQ391" s="14"/>
      <c r="AGR391" s="14"/>
      <c r="AGS391" s="14"/>
      <c r="AGT391" s="14"/>
      <c r="AGU391" s="14"/>
      <c r="AGV391" s="14"/>
      <c r="AGW391" s="14"/>
      <c r="AGX391" s="14"/>
      <c r="AGY391" s="14"/>
      <c r="AGZ391" s="14"/>
      <c r="AHA391" s="14"/>
      <c r="AHB391" s="14"/>
      <c r="AHC391" s="14"/>
      <c r="AHD391" s="14"/>
      <c r="AHE391" s="14"/>
      <c r="AHF391" s="14"/>
      <c r="AHG391" s="14"/>
      <c r="AHH391" s="14"/>
      <c r="AHI391" s="14"/>
      <c r="AHJ391" s="14"/>
      <c r="AHK391" s="14"/>
      <c r="AHL391" s="14"/>
      <c r="AHM391" s="14"/>
      <c r="AHN391" s="14"/>
      <c r="AHO391" s="14"/>
      <c r="AHP391" s="14"/>
      <c r="AHQ391" s="14"/>
      <c r="AHR391" s="14"/>
      <c r="AHS391" s="14"/>
      <c r="AHT391" s="14"/>
      <c r="AHU391" s="14"/>
      <c r="AHV391" s="14"/>
      <c r="AHW391" s="14"/>
      <c r="AHX391" s="14"/>
      <c r="AHY391" s="14"/>
      <c r="AHZ391" s="14"/>
      <c r="AIA391" s="14"/>
      <c r="AIB391" s="14"/>
      <c r="AIC391" s="14"/>
      <c r="AID391" s="14"/>
      <c r="AIE391" s="14"/>
      <c r="AIF391" s="14"/>
      <c r="AIG391" s="14"/>
      <c r="AIH391" s="14"/>
      <c r="AII391" s="14"/>
      <c r="AIJ391" s="14"/>
      <c r="AIK391" s="14"/>
      <c r="AIL391" s="14"/>
      <c r="AIM391" s="14"/>
      <c r="AIN391" s="14"/>
      <c r="AIO391" s="14"/>
      <c r="AIP391" s="14"/>
      <c r="AIQ391" s="14"/>
      <c r="AIR391" s="14"/>
      <c r="AIS391" s="14"/>
      <c r="AIT391" s="14"/>
      <c r="AIU391" s="14"/>
      <c r="AIV391" s="14"/>
      <c r="AIW391" s="14"/>
      <c r="AIX391" s="14"/>
      <c r="AIY391" s="14"/>
      <c r="AIZ391" s="14"/>
      <c r="AJA391" s="14"/>
      <c r="AJB391" s="14"/>
      <c r="AJC391" s="14"/>
      <c r="AJD391" s="14"/>
      <c r="AJE391" s="14"/>
      <c r="AJF391" s="14"/>
      <c r="AJG391" s="14"/>
      <c r="AJH391" s="14"/>
      <c r="AJI391" s="14"/>
      <c r="AJJ391" s="14"/>
      <c r="AJK391" s="14"/>
      <c r="AJL391" s="14"/>
      <c r="AJM391" s="14"/>
      <c r="AJN391" s="14"/>
      <c r="AJO391" s="14"/>
      <c r="AJP391" s="14"/>
      <c r="AJQ391" s="14"/>
      <c r="AJR391" s="14"/>
      <c r="AJS391" s="14"/>
      <c r="AJT391" s="14"/>
      <c r="AJU391" s="14"/>
      <c r="AJV391" s="14"/>
      <c r="AJW391" s="14"/>
      <c r="AJX391" s="14"/>
      <c r="AJY391" s="14"/>
      <c r="AJZ391" s="14"/>
      <c r="AKA391" s="14"/>
      <c r="AKB391" s="14"/>
      <c r="AKC391" s="14"/>
      <c r="AKD391" s="14"/>
      <c r="AKE391" s="14"/>
      <c r="AKF391" s="14"/>
      <c r="AKG391" s="14"/>
      <c r="AKH391" s="14"/>
      <c r="AKI391" s="14"/>
      <c r="AKJ391" s="14"/>
      <c r="AKK391" s="14"/>
      <c r="AKL391" s="14"/>
      <c r="AKM391" s="14"/>
      <c r="AKN391" s="14"/>
      <c r="AKO391" s="14"/>
      <c r="AKP391" s="14"/>
      <c r="AKQ391" s="14"/>
      <c r="AKR391" s="14"/>
      <c r="AKS391" s="14"/>
      <c r="AKT391" s="14"/>
      <c r="AKU391" s="14"/>
      <c r="AKV391" s="14"/>
      <c r="AKW391" s="14"/>
      <c r="AKX391" s="14"/>
      <c r="AKY391" s="14"/>
      <c r="AKZ391" s="14"/>
      <c r="ALA391" s="14"/>
      <c r="ALB391" s="14"/>
      <c r="ALC391" s="14"/>
      <c r="ALD391" s="14"/>
      <c r="ALE391" s="14"/>
      <c r="ALF391" s="14"/>
      <c r="ALG391" s="14"/>
      <c r="ALH391" s="14"/>
      <c r="ALI391" s="14"/>
      <c r="ALJ391" s="14"/>
      <c r="ALK391" s="14"/>
      <c r="ALL391" s="14"/>
      <c r="ALM391" s="14"/>
      <c r="ALN391" s="14"/>
      <c r="ALO391" s="14"/>
      <c r="ALP391" s="14"/>
      <c r="ALQ391" s="14"/>
      <c r="ALR391" s="14"/>
      <c r="ALS391" s="14"/>
      <c r="ALT391" s="14"/>
      <c r="ALU391" s="14"/>
      <c r="ALV391" s="14"/>
      <c r="ALW391" s="14"/>
      <c r="ALX391" s="14"/>
      <c r="ALY391" s="14"/>
      <c r="ALZ391" s="14"/>
      <c r="AMA391" s="14"/>
      <c r="AMB391" s="14"/>
      <c r="AMC391" s="14"/>
      <c r="AMD391" s="14"/>
      <c r="AME391" s="14"/>
      <c r="AMF391" s="14"/>
      <c r="AMG391" s="14"/>
      <c r="AMH391" s="14"/>
      <c r="AMI391" s="14"/>
      <c r="AMJ391" s="14"/>
      <c r="AMK391" s="14"/>
      <c r="AML391" s="14"/>
      <c r="AMM391" s="14"/>
      <c r="AMN391" s="14"/>
      <c r="AMO391" s="14"/>
      <c r="AMP391" s="14"/>
      <c r="AMQ391" s="14"/>
      <c r="AMR391" s="14"/>
      <c r="AMS391" s="14"/>
      <c r="AMT391" s="14"/>
      <c r="AMU391" s="14"/>
      <c r="AMV391" s="14"/>
      <c r="AMW391" s="14"/>
      <c r="AMX391" s="14"/>
      <c r="AMY391" s="14"/>
      <c r="AMZ391" s="14"/>
      <c r="ANA391" s="14"/>
      <c r="ANB391" s="14"/>
      <c r="ANC391" s="14"/>
      <c r="AND391" s="14"/>
      <c r="ANE391" s="14"/>
      <c r="ANF391" s="14"/>
      <c r="ANG391" s="14"/>
      <c r="ANH391" s="14"/>
      <c r="ANI391" s="14"/>
      <c r="ANJ391" s="14"/>
      <c r="ANK391" s="14"/>
      <c r="ANL391" s="14"/>
      <c r="ANM391" s="14"/>
      <c r="ANN391" s="14"/>
      <c r="ANO391" s="14"/>
      <c r="ANP391" s="14"/>
      <c r="ANQ391" s="14"/>
      <c r="ANR391" s="14"/>
      <c r="ANS391" s="14"/>
      <c r="ANT391" s="14"/>
      <c r="ANU391" s="14"/>
      <c r="ANV391" s="14"/>
      <c r="ANW391" s="14"/>
      <c r="ANX391" s="14"/>
      <c r="ANY391" s="14"/>
      <c r="ANZ391" s="14"/>
      <c r="AOA391" s="14"/>
      <c r="AOB391" s="14"/>
      <c r="AOC391" s="14"/>
      <c r="AOD391" s="14"/>
      <c r="AOE391" s="14"/>
      <c r="AOF391" s="14"/>
      <c r="AOG391" s="14"/>
      <c r="AOH391" s="14"/>
      <c r="AOI391" s="14"/>
      <c r="AOJ391" s="14"/>
      <c r="AOK391" s="14"/>
      <c r="AOL391" s="14"/>
      <c r="AOM391" s="14"/>
      <c r="AON391" s="14"/>
      <c r="AOO391" s="14"/>
      <c r="AOP391" s="14"/>
      <c r="AOQ391" s="14"/>
      <c r="AOR391" s="14"/>
      <c r="AOS391" s="14"/>
      <c r="AOT391" s="14"/>
      <c r="AOU391" s="14"/>
      <c r="AOV391" s="14"/>
      <c r="AOW391" s="14"/>
      <c r="AOX391" s="14"/>
      <c r="AOY391" s="14"/>
      <c r="AOZ391" s="14"/>
      <c r="APA391" s="14"/>
      <c r="APB391" s="14"/>
      <c r="APC391" s="14"/>
      <c r="APD391" s="14"/>
      <c r="APE391" s="14"/>
      <c r="APF391" s="14"/>
      <c r="APG391" s="14"/>
      <c r="APH391" s="14"/>
      <c r="API391" s="14"/>
      <c r="APJ391" s="14"/>
      <c r="APK391" s="14"/>
      <c r="APL391" s="14"/>
      <c r="APM391" s="14"/>
      <c r="APN391" s="14"/>
      <c r="APO391" s="14"/>
      <c r="APP391" s="14"/>
      <c r="APQ391" s="14"/>
      <c r="APR391" s="14"/>
      <c r="APS391" s="14"/>
      <c r="APT391" s="14"/>
      <c r="APU391" s="14"/>
      <c r="APV391" s="14"/>
      <c r="APW391" s="14"/>
      <c r="APX391" s="14"/>
      <c r="APY391" s="14"/>
      <c r="APZ391" s="14"/>
      <c r="AQA391" s="14"/>
      <c r="AQB391" s="14"/>
      <c r="AQC391" s="14"/>
      <c r="AQD391" s="14"/>
      <c r="AQE391" s="14"/>
      <c r="AQF391" s="14"/>
      <c r="AQG391" s="14"/>
      <c r="AQH391" s="14"/>
      <c r="AQI391" s="14"/>
      <c r="AQJ391" s="14"/>
      <c r="AQK391" s="14"/>
      <c r="AQL391" s="14"/>
      <c r="AQM391" s="14"/>
      <c r="AQN391" s="14"/>
      <c r="AQO391" s="14"/>
      <c r="AQP391" s="14"/>
      <c r="AQQ391" s="14"/>
      <c r="AQR391" s="14"/>
      <c r="AQS391" s="14"/>
      <c r="AQT391" s="14"/>
      <c r="AQU391" s="14"/>
      <c r="AQV391" s="14"/>
      <c r="AQW391" s="14"/>
      <c r="AQX391" s="14"/>
      <c r="AQY391" s="14"/>
      <c r="AQZ391" s="14"/>
      <c r="ARA391" s="14"/>
      <c r="ARB391" s="14"/>
      <c r="ARC391" s="14"/>
      <c r="ARD391" s="14"/>
      <c r="ARE391" s="14"/>
      <c r="ARF391" s="14"/>
      <c r="ARG391" s="14"/>
      <c r="ARH391" s="14"/>
      <c r="ARI391" s="14"/>
      <c r="ARJ391" s="14"/>
      <c r="ARK391" s="14"/>
      <c r="ARL391" s="14"/>
      <c r="ARM391" s="14"/>
      <c r="ARN391" s="14"/>
      <c r="ARO391" s="14"/>
      <c r="ARP391" s="14"/>
      <c r="ARQ391" s="14"/>
      <c r="ARR391" s="14"/>
      <c r="ARS391" s="14"/>
      <c r="ART391" s="14"/>
      <c r="ARU391" s="14"/>
      <c r="ARV391" s="14"/>
      <c r="ARW391" s="14"/>
      <c r="ARX391" s="14"/>
      <c r="ARY391" s="14"/>
      <c r="ARZ391" s="14"/>
      <c r="ASA391" s="14"/>
      <c r="ASB391" s="14"/>
      <c r="ASC391" s="14"/>
      <c r="ASD391" s="14"/>
      <c r="ASE391" s="14"/>
      <c r="ASF391" s="14"/>
      <c r="ASG391" s="14"/>
      <c r="ASH391" s="14"/>
      <c r="ASI391" s="14"/>
      <c r="ASJ391" s="14"/>
      <c r="ASK391" s="14"/>
      <c r="ASL391" s="14"/>
      <c r="ASM391" s="14"/>
      <c r="ASN391" s="14"/>
      <c r="ASO391" s="14"/>
      <c r="ASP391" s="14"/>
      <c r="ASQ391" s="14"/>
      <c r="ASR391" s="14"/>
      <c r="ASS391" s="14"/>
      <c r="AST391" s="14"/>
      <c r="ASU391" s="14"/>
      <c r="ASV391" s="14"/>
      <c r="ASW391" s="14"/>
      <c r="ASX391" s="14"/>
      <c r="ASY391" s="14"/>
      <c r="ASZ391" s="14"/>
      <c r="ATA391" s="14"/>
      <c r="ATB391" s="14"/>
      <c r="ATC391" s="14"/>
      <c r="ATD391" s="14"/>
    </row>
    <row r="392" spans="63:1200">
      <c r="BK392" s="14" t="str">
        <f t="shared" si="2120"/>
        <v/>
      </c>
      <c r="ABO392" s="14"/>
      <c r="ABP392" s="14"/>
      <c r="ABQ392" s="14"/>
      <c r="ABR392" s="14"/>
      <c r="ABS392" s="14"/>
      <c r="ABT392" s="14"/>
      <c r="ABU392" s="14"/>
      <c r="ABV392" s="14"/>
      <c r="ABW392" s="14"/>
      <c r="ABX392" s="14"/>
      <c r="ABY392" s="14"/>
      <c r="ABZ392" s="14"/>
      <c r="ACA392" s="14"/>
      <c r="ACB392" s="14"/>
      <c r="ACC392" s="14"/>
      <c r="ACD392" s="14"/>
      <c r="ACE392" s="14"/>
      <c r="ACF392" s="14"/>
      <c r="ACG392" s="14"/>
      <c r="ACH392" s="14"/>
      <c r="ACI392" s="14"/>
      <c r="ACJ392" s="14"/>
      <c r="ACK392" s="14"/>
      <c r="ACL392" s="14"/>
      <c r="ACM392" s="14"/>
      <c r="ACN392" s="14"/>
      <c r="ACO392" s="14"/>
      <c r="ACP392" s="14"/>
      <c r="ACQ392" s="14"/>
      <c r="ACR392" s="14"/>
      <c r="ACS392" s="14"/>
      <c r="ACT392" s="14"/>
      <c r="ACU392" s="14"/>
      <c r="ACV392" s="14"/>
      <c r="ACW392" s="14"/>
      <c r="ACX392" s="14"/>
      <c r="ACY392" s="14"/>
      <c r="ACZ392" s="14"/>
      <c r="ADA392" s="14"/>
      <c r="ADB392" s="14"/>
      <c r="ADC392" s="14"/>
      <c r="ADD392" s="14"/>
      <c r="ADE392" s="14"/>
      <c r="ADF392" s="14"/>
      <c r="ADG392" s="14"/>
      <c r="ADH392" s="14"/>
      <c r="ADI392" s="14"/>
      <c r="ADJ392" s="14"/>
      <c r="ADK392" s="14"/>
      <c r="ADL392" s="14"/>
      <c r="ADM392" s="14"/>
      <c r="ADN392" s="14"/>
      <c r="ADO392" s="14"/>
      <c r="ADP392" s="14"/>
      <c r="ADQ392" s="14"/>
      <c r="ADR392" s="14"/>
      <c r="ADS392" s="14"/>
      <c r="ADT392" s="14"/>
      <c r="ADU392" s="14"/>
      <c r="ADV392" s="14"/>
      <c r="ADW392" s="14"/>
      <c r="ADX392" s="14"/>
      <c r="ADY392" s="14"/>
      <c r="ADZ392" s="14"/>
      <c r="AEA392" s="14"/>
      <c r="AEB392" s="14"/>
      <c r="AEC392" s="14"/>
      <c r="AED392" s="14"/>
      <c r="AEE392" s="14"/>
      <c r="AEF392" s="14"/>
      <c r="AEG392" s="14"/>
      <c r="AEH392" s="14"/>
      <c r="AEI392" s="14"/>
      <c r="AEJ392" s="14"/>
      <c r="AEK392" s="14"/>
      <c r="AEL392" s="14"/>
      <c r="AEM392" s="14"/>
      <c r="AEN392" s="14"/>
      <c r="AEO392" s="14"/>
      <c r="AEP392" s="14"/>
      <c r="AEQ392" s="14"/>
      <c r="AER392" s="14"/>
      <c r="AES392" s="14"/>
      <c r="AET392" s="14"/>
      <c r="AEU392" s="14"/>
      <c r="AEV392" s="14"/>
      <c r="AEW392" s="14"/>
      <c r="AEX392" s="14"/>
      <c r="AEY392" s="14"/>
      <c r="AEZ392" s="14"/>
      <c r="AFA392" s="14"/>
      <c r="AFB392" s="14"/>
      <c r="AFC392" s="14"/>
      <c r="AFD392" s="14"/>
      <c r="AFE392" s="14"/>
      <c r="AFF392" s="14"/>
      <c r="AFG392" s="14"/>
      <c r="AFH392" s="14"/>
      <c r="AFI392" s="14"/>
      <c r="AFJ392" s="14"/>
      <c r="AFK392" s="14"/>
      <c r="AFL392" s="14"/>
      <c r="AFM392" s="14"/>
      <c r="AFN392" s="14"/>
      <c r="AFO392" s="14"/>
      <c r="AFP392" s="14"/>
      <c r="AFQ392" s="14"/>
      <c r="AFR392" s="14"/>
      <c r="AFS392" s="14"/>
      <c r="AFT392" s="14"/>
      <c r="AFU392" s="14"/>
      <c r="AFV392" s="14"/>
      <c r="AFW392" s="14"/>
      <c r="AFX392" s="14"/>
      <c r="AFY392" s="14"/>
      <c r="AFZ392" s="14"/>
      <c r="AGA392" s="14"/>
      <c r="AGB392" s="14"/>
      <c r="AGC392" s="14"/>
      <c r="AGD392" s="14"/>
      <c r="AGE392" s="14"/>
      <c r="AGF392" s="14"/>
      <c r="AGG392" s="14"/>
      <c r="AGH392" s="14"/>
      <c r="AGI392" s="14"/>
      <c r="AGJ392" s="14"/>
      <c r="AGK392" s="14"/>
      <c r="AGL392" s="14"/>
      <c r="AGM392" s="14"/>
      <c r="AGN392" s="14"/>
      <c r="AGO392" s="14"/>
      <c r="AGP392" s="14"/>
      <c r="AGQ392" s="14"/>
      <c r="AGR392" s="14"/>
      <c r="AGS392" s="14"/>
      <c r="AGT392" s="14"/>
      <c r="AGU392" s="14"/>
      <c r="AGV392" s="14"/>
      <c r="AGW392" s="14"/>
      <c r="AGX392" s="14"/>
      <c r="AGY392" s="14"/>
      <c r="AGZ392" s="14"/>
      <c r="AHA392" s="14"/>
      <c r="AHB392" s="14"/>
      <c r="AHC392" s="14"/>
      <c r="AHD392" s="14"/>
      <c r="AHE392" s="14"/>
      <c r="AHF392" s="14"/>
      <c r="AHG392" s="14"/>
      <c r="AHH392" s="14"/>
      <c r="AHI392" s="14"/>
      <c r="AHJ392" s="14"/>
      <c r="AHK392" s="14"/>
      <c r="AHL392" s="14"/>
      <c r="AHM392" s="14"/>
      <c r="AHN392" s="14"/>
      <c r="AHO392" s="14"/>
      <c r="AHP392" s="14"/>
      <c r="AHQ392" s="14"/>
      <c r="AHR392" s="14"/>
      <c r="AHS392" s="14"/>
      <c r="AHT392" s="14"/>
      <c r="AHU392" s="14"/>
      <c r="AHV392" s="14"/>
      <c r="AHW392" s="14"/>
      <c r="AHX392" s="14"/>
      <c r="AHY392" s="14"/>
      <c r="AHZ392" s="14"/>
      <c r="AIA392" s="14"/>
      <c r="AIB392" s="14"/>
      <c r="AIC392" s="14"/>
      <c r="AID392" s="14"/>
      <c r="AIE392" s="14"/>
      <c r="AIF392" s="14"/>
      <c r="AIG392" s="14"/>
      <c r="AIH392" s="14"/>
      <c r="AII392" s="14"/>
      <c r="AIJ392" s="14"/>
      <c r="AIK392" s="14"/>
      <c r="AIL392" s="14"/>
      <c r="AIM392" s="14"/>
      <c r="AIN392" s="14"/>
      <c r="AIO392" s="14"/>
      <c r="AIP392" s="14"/>
      <c r="AIQ392" s="14"/>
      <c r="AIR392" s="14"/>
      <c r="AIS392" s="14"/>
      <c r="AIT392" s="14"/>
      <c r="AIU392" s="14"/>
      <c r="AIV392" s="14"/>
      <c r="AIW392" s="14"/>
      <c r="AIX392" s="14"/>
      <c r="AIY392" s="14"/>
      <c r="AIZ392" s="14"/>
      <c r="AJA392" s="14"/>
      <c r="AJB392" s="14"/>
      <c r="AJC392" s="14"/>
      <c r="AJD392" s="14"/>
      <c r="AJE392" s="14"/>
      <c r="AJF392" s="14"/>
      <c r="AJG392" s="14"/>
      <c r="AJH392" s="14"/>
      <c r="AJI392" s="14"/>
      <c r="AJJ392" s="14"/>
      <c r="AJK392" s="14"/>
      <c r="AJL392" s="14"/>
      <c r="AJM392" s="14"/>
      <c r="AJN392" s="14"/>
      <c r="AJO392" s="14"/>
      <c r="AJP392" s="14"/>
      <c r="AJQ392" s="14"/>
      <c r="AJR392" s="14"/>
      <c r="AJS392" s="14"/>
      <c r="AJT392" s="14"/>
      <c r="AJU392" s="14"/>
      <c r="AJV392" s="14"/>
      <c r="AJW392" s="14"/>
      <c r="AJX392" s="14"/>
      <c r="AJY392" s="14"/>
      <c r="AJZ392" s="14"/>
      <c r="AKA392" s="14"/>
      <c r="AKB392" s="14"/>
      <c r="AKC392" s="14"/>
      <c r="AKD392" s="14"/>
      <c r="AKE392" s="14"/>
      <c r="AKF392" s="14"/>
      <c r="AKG392" s="14"/>
      <c r="AKH392" s="14"/>
      <c r="AKI392" s="14"/>
      <c r="AKJ392" s="14"/>
      <c r="AKK392" s="14"/>
      <c r="AKL392" s="14"/>
      <c r="AKM392" s="14"/>
      <c r="AKN392" s="14"/>
      <c r="AKO392" s="14"/>
      <c r="AKP392" s="14"/>
      <c r="AKQ392" s="14"/>
      <c r="AKR392" s="14"/>
      <c r="AKS392" s="14"/>
      <c r="AKT392" s="14"/>
      <c r="AKU392" s="14"/>
      <c r="AKV392" s="14"/>
      <c r="AKW392" s="14"/>
      <c r="AKX392" s="14"/>
      <c r="AKY392" s="14"/>
      <c r="AKZ392" s="14"/>
      <c r="ALA392" s="14"/>
      <c r="ALB392" s="14"/>
      <c r="ALC392" s="14"/>
      <c r="ALD392" s="14"/>
      <c r="ALE392" s="14"/>
      <c r="ALF392" s="14"/>
      <c r="ALG392" s="14"/>
      <c r="ALH392" s="14"/>
      <c r="ALI392" s="14"/>
      <c r="ALJ392" s="14"/>
      <c r="ALK392" s="14"/>
      <c r="ALL392" s="14"/>
      <c r="ALM392" s="14"/>
      <c r="ALN392" s="14"/>
      <c r="ALO392" s="14"/>
      <c r="ALP392" s="14"/>
      <c r="ALQ392" s="14"/>
      <c r="ALR392" s="14"/>
      <c r="ALS392" s="14"/>
      <c r="ALT392" s="14"/>
      <c r="ALU392" s="14"/>
      <c r="ALV392" s="14"/>
      <c r="ALW392" s="14"/>
      <c r="ALX392" s="14"/>
      <c r="ALY392" s="14"/>
      <c r="ALZ392" s="14"/>
      <c r="AMA392" s="14"/>
      <c r="AMB392" s="14"/>
      <c r="AMC392" s="14"/>
      <c r="AMD392" s="14"/>
      <c r="AME392" s="14"/>
      <c r="AMF392" s="14"/>
      <c r="AMG392" s="14"/>
      <c r="AMH392" s="14"/>
      <c r="AMI392" s="14"/>
      <c r="AMJ392" s="14"/>
      <c r="AMK392" s="14"/>
      <c r="AML392" s="14"/>
      <c r="AMM392" s="14"/>
      <c r="AMN392" s="14"/>
      <c r="AMO392" s="14"/>
      <c r="AMP392" s="14"/>
      <c r="AMQ392" s="14"/>
      <c r="AMR392" s="14"/>
      <c r="AMS392" s="14"/>
      <c r="AMT392" s="14"/>
      <c r="AMU392" s="14"/>
      <c r="AMV392" s="14"/>
      <c r="AMW392" s="14"/>
      <c r="AMX392" s="14"/>
      <c r="AMY392" s="14"/>
      <c r="AMZ392" s="14"/>
      <c r="ANA392" s="14"/>
      <c r="ANB392" s="14"/>
      <c r="ANC392" s="14"/>
      <c r="AND392" s="14"/>
      <c r="ANE392" s="14"/>
      <c r="ANF392" s="14"/>
      <c r="ANG392" s="14"/>
      <c r="ANH392" s="14"/>
      <c r="ANI392" s="14"/>
      <c r="ANJ392" s="14"/>
      <c r="ANK392" s="14"/>
      <c r="ANL392" s="14"/>
      <c r="ANM392" s="14"/>
      <c r="ANN392" s="14"/>
      <c r="ANO392" s="14"/>
      <c r="ANP392" s="14"/>
      <c r="ANQ392" s="14"/>
      <c r="ANR392" s="14"/>
      <c r="ANS392" s="14"/>
      <c r="ANT392" s="14"/>
      <c r="ANU392" s="14"/>
      <c r="ANV392" s="14"/>
      <c r="ANW392" s="14"/>
      <c r="ANX392" s="14"/>
      <c r="ANY392" s="14"/>
      <c r="ANZ392" s="14"/>
      <c r="AOA392" s="14"/>
      <c r="AOB392" s="14"/>
      <c r="AOC392" s="14"/>
      <c r="AOD392" s="14"/>
      <c r="AOE392" s="14"/>
      <c r="AOF392" s="14"/>
      <c r="AOG392" s="14"/>
      <c r="AOH392" s="14"/>
      <c r="AOI392" s="14"/>
      <c r="AOJ392" s="14"/>
      <c r="AOK392" s="14"/>
      <c r="AOL392" s="14"/>
      <c r="AOM392" s="14"/>
      <c r="AON392" s="14"/>
      <c r="AOO392" s="14"/>
      <c r="AOP392" s="14"/>
      <c r="AOQ392" s="14"/>
      <c r="AOR392" s="14"/>
      <c r="AOS392" s="14"/>
      <c r="AOT392" s="14"/>
      <c r="AOU392" s="14"/>
      <c r="AOV392" s="14"/>
      <c r="AOW392" s="14"/>
      <c r="AOX392" s="14"/>
      <c r="AOY392" s="14"/>
      <c r="AOZ392" s="14"/>
      <c r="APA392" s="14"/>
      <c r="APB392" s="14"/>
      <c r="APC392" s="14"/>
      <c r="APD392" s="14"/>
      <c r="APE392" s="14"/>
      <c r="APF392" s="14"/>
      <c r="APG392" s="14"/>
      <c r="APH392" s="14"/>
      <c r="API392" s="14"/>
      <c r="APJ392" s="14"/>
      <c r="APK392" s="14"/>
      <c r="APL392" s="14"/>
      <c r="APM392" s="14"/>
      <c r="APN392" s="14"/>
      <c r="APO392" s="14"/>
      <c r="APP392" s="14"/>
      <c r="APQ392" s="14"/>
      <c r="APR392" s="14"/>
      <c r="APS392" s="14"/>
      <c r="APT392" s="14"/>
      <c r="APU392" s="14"/>
      <c r="APV392" s="14"/>
      <c r="APW392" s="14"/>
      <c r="APX392" s="14"/>
      <c r="APY392" s="14"/>
      <c r="APZ392" s="14"/>
      <c r="AQA392" s="14"/>
      <c r="AQB392" s="14"/>
      <c r="AQC392" s="14"/>
      <c r="AQD392" s="14"/>
      <c r="AQE392" s="14"/>
      <c r="AQF392" s="14"/>
      <c r="AQG392" s="14"/>
      <c r="AQH392" s="14"/>
      <c r="AQI392" s="14"/>
      <c r="AQJ392" s="14"/>
      <c r="AQK392" s="14"/>
      <c r="AQL392" s="14"/>
      <c r="AQM392" s="14"/>
      <c r="AQN392" s="14"/>
      <c r="AQO392" s="14"/>
      <c r="AQP392" s="14"/>
      <c r="AQQ392" s="14"/>
      <c r="AQR392" s="14"/>
      <c r="AQS392" s="14"/>
      <c r="AQT392" s="14"/>
      <c r="AQU392" s="14"/>
      <c r="AQV392" s="14"/>
      <c r="AQW392" s="14"/>
      <c r="AQX392" s="14"/>
      <c r="AQY392" s="14"/>
      <c r="AQZ392" s="14"/>
      <c r="ARA392" s="14"/>
      <c r="ARB392" s="14"/>
      <c r="ARC392" s="14"/>
      <c r="ARD392" s="14"/>
      <c r="ARE392" s="14"/>
      <c r="ARF392" s="14"/>
      <c r="ARG392" s="14"/>
      <c r="ARH392" s="14"/>
      <c r="ARI392" s="14"/>
      <c r="ARJ392" s="14"/>
      <c r="ARK392" s="14"/>
      <c r="ARL392" s="14"/>
      <c r="ARM392" s="14"/>
      <c r="ARN392" s="14"/>
      <c r="ARO392" s="14"/>
      <c r="ARP392" s="14"/>
      <c r="ARQ392" s="14"/>
      <c r="ARR392" s="14"/>
      <c r="ARS392" s="14"/>
      <c r="ART392" s="14"/>
      <c r="ARU392" s="14"/>
      <c r="ARV392" s="14"/>
      <c r="ARW392" s="14"/>
      <c r="ARX392" s="14"/>
      <c r="ARY392" s="14"/>
      <c r="ARZ392" s="14"/>
      <c r="ASA392" s="14"/>
      <c r="ASB392" s="14"/>
      <c r="ASC392" s="14"/>
      <c r="ASD392" s="14"/>
      <c r="ASE392" s="14"/>
      <c r="ASF392" s="14"/>
      <c r="ASG392" s="14"/>
      <c r="ASH392" s="14"/>
      <c r="ASI392" s="14"/>
      <c r="ASJ392" s="14"/>
      <c r="ASK392" s="14"/>
      <c r="ASL392" s="14"/>
      <c r="ASM392" s="14"/>
      <c r="ASN392" s="14"/>
      <c r="ASO392" s="14"/>
      <c r="ASP392" s="14"/>
      <c r="ASQ392" s="14"/>
      <c r="ASR392" s="14"/>
      <c r="ASS392" s="14"/>
      <c r="AST392" s="14"/>
      <c r="ASU392" s="14"/>
      <c r="ASV392" s="14"/>
      <c r="ASW392" s="14"/>
      <c r="ASX392" s="14"/>
      <c r="ASY392" s="14"/>
      <c r="ASZ392" s="14"/>
      <c r="ATA392" s="14"/>
      <c r="ATB392" s="14"/>
      <c r="ATC392" s="14"/>
      <c r="ATD392" s="14"/>
    </row>
    <row r="393" spans="63:1200">
      <c r="BK393" s="14" t="str">
        <f t="shared" si="2120"/>
        <v/>
      </c>
      <c r="ABO393" s="14"/>
      <c r="ABP393" s="14"/>
      <c r="ABQ393" s="14"/>
      <c r="ABR393" s="14"/>
      <c r="ABS393" s="14"/>
      <c r="ABT393" s="14"/>
      <c r="ABU393" s="14"/>
      <c r="ABV393" s="14"/>
      <c r="ABW393" s="14"/>
      <c r="ABX393" s="14"/>
      <c r="ABY393" s="14"/>
      <c r="ABZ393" s="14"/>
      <c r="ACA393" s="14"/>
      <c r="ACB393" s="14"/>
      <c r="ACC393" s="14"/>
      <c r="ACD393" s="14"/>
      <c r="ACE393" s="14"/>
      <c r="ACF393" s="14"/>
      <c r="ACG393" s="14"/>
      <c r="ACH393" s="14"/>
      <c r="ACI393" s="14"/>
      <c r="ACJ393" s="14"/>
      <c r="ACK393" s="14"/>
      <c r="ACL393" s="14"/>
      <c r="ACM393" s="14"/>
      <c r="ACN393" s="14"/>
      <c r="ACO393" s="14"/>
      <c r="ACP393" s="14"/>
      <c r="ACQ393" s="14"/>
      <c r="ACR393" s="14"/>
      <c r="ACS393" s="14"/>
      <c r="ACT393" s="14"/>
      <c r="ACU393" s="14"/>
      <c r="ACV393" s="14"/>
      <c r="ACW393" s="14"/>
      <c r="ACX393" s="14"/>
      <c r="ACY393" s="14"/>
      <c r="ACZ393" s="14"/>
      <c r="ADA393" s="14"/>
      <c r="ADB393" s="14"/>
      <c r="ADC393" s="14"/>
      <c r="ADD393" s="14"/>
      <c r="ADE393" s="14"/>
      <c r="ADF393" s="14"/>
      <c r="ADG393" s="14"/>
      <c r="ADH393" s="14"/>
      <c r="ADI393" s="14"/>
      <c r="ADJ393" s="14"/>
      <c r="ADK393" s="14"/>
      <c r="ADL393" s="14"/>
      <c r="ADM393" s="14"/>
      <c r="ADN393" s="14"/>
      <c r="ADO393" s="14"/>
      <c r="ADP393" s="14"/>
      <c r="ADQ393" s="14"/>
      <c r="ADR393" s="14"/>
      <c r="ADS393" s="14"/>
      <c r="ADT393" s="14"/>
      <c r="ADU393" s="14"/>
      <c r="ADV393" s="14"/>
      <c r="ADW393" s="14"/>
      <c r="ADX393" s="14"/>
      <c r="ADY393" s="14"/>
      <c r="ADZ393" s="14"/>
      <c r="AEA393" s="14"/>
      <c r="AEB393" s="14"/>
      <c r="AEC393" s="14"/>
      <c r="AED393" s="14"/>
      <c r="AEE393" s="14"/>
      <c r="AEF393" s="14"/>
      <c r="AEG393" s="14"/>
      <c r="AEH393" s="14"/>
      <c r="AEI393" s="14"/>
      <c r="AEJ393" s="14"/>
      <c r="AEK393" s="14"/>
      <c r="AEL393" s="14"/>
      <c r="AEM393" s="14"/>
      <c r="AEN393" s="14"/>
      <c r="AEO393" s="14"/>
      <c r="AEP393" s="14"/>
      <c r="AEQ393" s="14"/>
      <c r="AER393" s="14"/>
      <c r="AES393" s="14"/>
      <c r="AET393" s="14"/>
      <c r="AEU393" s="14"/>
      <c r="AEV393" s="14"/>
      <c r="AEW393" s="14"/>
      <c r="AEX393" s="14"/>
      <c r="AEY393" s="14"/>
      <c r="AEZ393" s="14"/>
      <c r="AFA393" s="14"/>
      <c r="AFB393" s="14"/>
      <c r="AFC393" s="14"/>
      <c r="AFD393" s="14"/>
      <c r="AFE393" s="14"/>
      <c r="AFF393" s="14"/>
      <c r="AFG393" s="14"/>
      <c r="AFH393" s="14"/>
      <c r="AFI393" s="14"/>
      <c r="AFJ393" s="14"/>
      <c r="AFK393" s="14"/>
      <c r="AFL393" s="14"/>
      <c r="AFM393" s="14"/>
      <c r="AFN393" s="14"/>
      <c r="AFO393" s="14"/>
      <c r="AFP393" s="14"/>
      <c r="AFQ393" s="14"/>
      <c r="AFR393" s="14"/>
      <c r="AFS393" s="14"/>
      <c r="AFT393" s="14"/>
      <c r="AFU393" s="14"/>
      <c r="AFV393" s="14"/>
      <c r="AFW393" s="14"/>
      <c r="AFX393" s="14"/>
      <c r="AFY393" s="14"/>
      <c r="AFZ393" s="14"/>
      <c r="AGA393" s="14"/>
      <c r="AGB393" s="14"/>
      <c r="AGC393" s="14"/>
      <c r="AGD393" s="14"/>
      <c r="AGE393" s="14"/>
      <c r="AGF393" s="14"/>
      <c r="AGG393" s="14"/>
      <c r="AGH393" s="14"/>
      <c r="AGI393" s="14"/>
      <c r="AGJ393" s="14"/>
      <c r="AGK393" s="14"/>
      <c r="AGL393" s="14"/>
      <c r="AGM393" s="14"/>
      <c r="AGN393" s="14"/>
      <c r="AGO393" s="14"/>
      <c r="AGP393" s="14"/>
      <c r="AGQ393" s="14"/>
      <c r="AGR393" s="14"/>
      <c r="AGS393" s="14"/>
      <c r="AGT393" s="14"/>
      <c r="AGU393" s="14"/>
      <c r="AGV393" s="14"/>
      <c r="AGW393" s="14"/>
      <c r="AGX393" s="14"/>
      <c r="AGY393" s="14"/>
      <c r="AGZ393" s="14"/>
      <c r="AHA393" s="14"/>
      <c r="AHB393" s="14"/>
      <c r="AHC393" s="14"/>
      <c r="AHD393" s="14"/>
      <c r="AHE393" s="14"/>
      <c r="AHF393" s="14"/>
      <c r="AHG393" s="14"/>
      <c r="AHH393" s="14"/>
      <c r="AHI393" s="14"/>
      <c r="AHJ393" s="14"/>
      <c r="AHK393" s="14"/>
      <c r="AHL393" s="14"/>
      <c r="AHM393" s="14"/>
      <c r="AHN393" s="14"/>
      <c r="AHO393" s="14"/>
      <c r="AHP393" s="14"/>
      <c r="AHQ393" s="14"/>
      <c r="AHR393" s="14"/>
      <c r="AHS393" s="14"/>
      <c r="AHT393" s="14"/>
      <c r="AHU393" s="14"/>
      <c r="AHV393" s="14"/>
      <c r="AHW393" s="14"/>
      <c r="AHX393" s="14"/>
      <c r="AHY393" s="14"/>
      <c r="AHZ393" s="14"/>
      <c r="AIA393" s="14"/>
      <c r="AIB393" s="14"/>
      <c r="AIC393" s="14"/>
      <c r="AID393" s="14"/>
      <c r="AIE393" s="14"/>
      <c r="AIF393" s="14"/>
      <c r="AIG393" s="14"/>
      <c r="AIH393" s="14"/>
      <c r="AII393" s="14"/>
      <c r="AIJ393" s="14"/>
      <c r="AIK393" s="14"/>
      <c r="AIL393" s="14"/>
      <c r="AIM393" s="14"/>
      <c r="AIN393" s="14"/>
      <c r="AIO393" s="14"/>
      <c r="AIP393" s="14"/>
      <c r="AIQ393" s="14"/>
      <c r="AIR393" s="14"/>
      <c r="AIS393" s="14"/>
      <c r="AIT393" s="14"/>
      <c r="AIU393" s="14"/>
      <c r="AIV393" s="14"/>
      <c r="AIW393" s="14"/>
      <c r="AIX393" s="14"/>
      <c r="AIY393" s="14"/>
      <c r="AIZ393" s="14"/>
      <c r="AJA393" s="14"/>
      <c r="AJB393" s="14"/>
      <c r="AJC393" s="14"/>
      <c r="AJD393" s="14"/>
      <c r="AJE393" s="14"/>
      <c r="AJF393" s="14"/>
      <c r="AJG393" s="14"/>
      <c r="AJH393" s="14"/>
      <c r="AJI393" s="14"/>
      <c r="AJJ393" s="14"/>
      <c r="AJK393" s="14"/>
      <c r="AJL393" s="14"/>
      <c r="AJM393" s="14"/>
      <c r="AJN393" s="14"/>
      <c r="AJO393" s="14"/>
      <c r="AJP393" s="14"/>
      <c r="AJQ393" s="14"/>
      <c r="AJR393" s="14"/>
      <c r="AJS393" s="14"/>
      <c r="AJT393" s="14"/>
      <c r="AJU393" s="14"/>
      <c r="AJV393" s="14"/>
      <c r="AJW393" s="14"/>
      <c r="AJX393" s="14"/>
      <c r="AJY393" s="14"/>
      <c r="AJZ393" s="14"/>
      <c r="AKA393" s="14"/>
      <c r="AKB393" s="14"/>
      <c r="AKC393" s="14"/>
      <c r="AKD393" s="14"/>
      <c r="AKE393" s="14"/>
      <c r="AKF393" s="14"/>
      <c r="AKG393" s="14"/>
      <c r="AKH393" s="14"/>
      <c r="AKI393" s="14"/>
      <c r="AKJ393" s="14"/>
      <c r="AKK393" s="14"/>
      <c r="AKL393" s="14"/>
      <c r="AKM393" s="14"/>
      <c r="AKN393" s="14"/>
      <c r="AKO393" s="14"/>
      <c r="AKP393" s="14"/>
      <c r="AKQ393" s="14"/>
      <c r="AKR393" s="14"/>
      <c r="AKS393" s="14"/>
      <c r="AKT393" s="14"/>
      <c r="AKU393" s="14"/>
      <c r="AKV393" s="14"/>
      <c r="AKW393" s="14"/>
      <c r="AKX393" s="14"/>
      <c r="AKY393" s="14"/>
      <c r="AKZ393" s="14"/>
      <c r="ALA393" s="14"/>
      <c r="ALB393" s="14"/>
      <c r="ALC393" s="14"/>
      <c r="ALD393" s="14"/>
      <c r="ALE393" s="14"/>
      <c r="ALF393" s="14"/>
      <c r="ALG393" s="14"/>
      <c r="ALH393" s="14"/>
      <c r="ALI393" s="14"/>
      <c r="ALJ393" s="14"/>
      <c r="ALK393" s="14"/>
      <c r="ALL393" s="14"/>
      <c r="ALM393" s="14"/>
      <c r="ALN393" s="14"/>
      <c r="ALO393" s="14"/>
      <c r="ALP393" s="14"/>
      <c r="ALQ393" s="14"/>
      <c r="ALR393" s="14"/>
      <c r="ALS393" s="14"/>
      <c r="ALT393" s="14"/>
      <c r="ALU393" s="14"/>
      <c r="ALV393" s="14"/>
      <c r="ALW393" s="14"/>
      <c r="ALX393" s="14"/>
      <c r="ALY393" s="14"/>
      <c r="ALZ393" s="14"/>
      <c r="AMA393" s="14"/>
      <c r="AMB393" s="14"/>
      <c r="AMC393" s="14"/>
      <c r="AMD393" s="14"/>
      <c r="AME393" s="14"/>
      <c r="AMF393" s="14"/>
      <c r="AMG393" s="14"/>
      <c r="AMH393" s="14"/>
      <c r="AMI393" s="14"/>
      <c r="AMJ393" s="14"/>
      <c r="AMK393" s="14"/>
      <c r="AML393" s="14"/>
      <c r="AMM393" s="14"/>
      <c r="AMN393" s="14"/>
      <c r="AMO393" s="14"/>
      <c r="AMP393" s="14"/>
      <c r="AMQ393" s="14"/>
      <c r="AMR393" s="14"/>
      <c r="AMS393" s="14"/>
      <c r="AMT393" s="14"/>
      <c r="AMU393" s="14"/>
      <c r="AMV393" s="14"/>
      <c r="AMW393" s="14"/>
      <c r="AMX393" s="14"/>
      <c r="AMY393" s="14"/>
      <c r="AMZ393" s="14"/>
      <c r="ANA393" s="14"/>
      <c r="ANB393" s="14"/>
      <c r="ANC393" s="14"/>
      <c r="AND393" s="14"/>
      <c r="ANE393" s="14"/>
      <c r="ANF393" s="14"/>
      <c r="ANG393" s="14"/>
      <c r="ANH393" s="14"/>
      <c r="ANI393" s="14"/>
      <c r="ANJ393" s="14"/>
      <c r="ANK393" s="14"/>
      <c r="ANL393" s="14"/>
      <c r="ANM393" s="14"/>
      <c r="ANN393" s="14"/>
      <c r="ANO393" s="14"/>
      <c r="ANP393" s="14"/>
      <c r="ANQ393" s="14"/>
      <c r="ANR393" s="14"/>
      <c r="ANS393" s="14"/>
      <c r="ANT393" s="14"/>
      <c r="ANU393" s="14"/>
      <c r="ANV393" s="14"/>
      <c r="ANW393" s="14"/>
      <c r="ANX393" s="14"/>
      <c r="ANY393" s="14"/>
      <c r="ANZ393" s="14"/>
      <c r="AOA393" s="14"/>
      <c r="AOB393" s="14"/>
      <c r="AOC393" s="14"/>
      <c r="AOD393" s="14"/>
      <c r="AOE393" s="14"/>
      <c r="AOF393" s="14"/>
      <c r="AOG393" s="14"/>
      <c r="AOH393" s="14"/>
      <c r="AOI393" s="14"/>
      <c r="AOJ393" s="14"/>
      <c r="AOK393" s="14"/>
      <c r="AOL393" s="14"/>
      <c r="AOM393" s="14"/>
      <c r="AON393" s="14"/>
      <c r="AOO393" s="14"/>
      <c r="AOP393" s="14"/>
      <c r="AOQ393" s="14"/>
      <c r="AOR393" s="14"/>
      <c r="AOS393" s="14"/>
      <c r="AOT393" s="14"/>
      <c r="AOU393" s="14"/>
      <c r="AOV393" s="14"/>
      <c r="AOW393" s="14"/>
      <c r="AOX393" s="14"/>
      <c r="AOY393" s="14"/>
      <c r="AOZ393" s="14"/>
      <c r="APA393" s="14"/>
      <c r="APB393" s="14"/>
      <c r="APC393" s="14"/>
      <c r="APD393" s="14"/>
      <c r="APE393" s="14"/>
      <c r="APF393" s="14"/>
      <c r="APG393" s="14"/>
      <c r="APH393" s="14"/>
      <c r="API393" s="14"/>
      <c r="APJ393" s="14"/>
      <c r="APK393" s="14"/>
      <c r="APL393" s="14"/>
      <c r="APM393" s="14"/>
      <c r="APN393" s="14"/>
      <c r="APO393" s="14"/>
      <c r="APP393" s="14"/>
      <c r="APQ393" s="14"/>
      <c r="APR393" s="14"/>
      <c r="APS393" s="14"/>
      <c r="APT393" s="14"/>
      <c r="APU393" s="14"/>
      <c r="APV393" s="14"/>
      <c r="APW393" s="14"/>
      <c r="APX393" s="14"/>
      <c r="APY393" s="14"/>
      <c r="APZ393" s="14"/>
      <c r="AQA393" s="14"/>
      <c r="AQB393" s="14"/>
      <c r="AQC393" s="14"/>
      <c r="AQD393" s="14"/>
      <c r="AQE393" s="14"/>
      <c r="AQF393" s="14"/>
      <c r="AQG393" s="14"/>
      <c r="AQH393" s="14"/>
      <c r="AQI393" s="14"/>
      <c r="AQJ393" s="14"/>
      <c r="AQK393" s="14"/>
      <c r="AQL393" s="14"/>
      <c r="AQM393" s="14"/>
      <c r="AQN393" s="14"/>
      <c r="AQO393" s="14"/>
      <c r="AQP393" s="14"/>
      <c r="AQQ393" s="14"/>
      <c r="AQR393" s="14"/>
      <c r="AQS393" s="14"/>
      <c r="AQT393" s="14"/>
      <c r="AQU393" s="14"/>
      <c r="AQV393" s="14"/>
      <c r="AQW393" s="14"/>
      <c r="AQX393" s="14"/>
      <c r="AQY393" s="14"/>
      <c r="AQZ393" s="14"/>
      <c r="ARA393" s="14"/>
      <c r="ARB393" s="14"/>
      <c r="ARC393" s="14"/>
      <c r="ARD393" s="14"/>
      <c r="ARE393" s="14"/>
      <c r="ARF393" s="14"/>
      <c r="ARG393" s="14"/>
      <c r="ARH393" s="14"/>
      <c r="ARI393" s="14"/>
      <c r="ARJ393" s="14"/>
      <c r="ARK393" s="14"/>
      <c r="ARL393" s="14"/>
      <c r="ARM393" s="14"/>
      <c r="ARN393" s="14"/>
      <c r="ARO393" s="14"/>
      <c r="ARP393" s="14"/>
      <c r="ARQ393" s="14"/>
      <c r="ARR393" s="14"/>
      <c r="ARS393" s="14"/>
      <c r="ART393" s="14"/>
      <c r="ARU393" s="14"/>
      <c r="ARV393" s="14"/>
      <c r="ARW393" s="14"/>
      <c r="ARX393" s="14"/>
      <c r="ARY393" s="14"/>
      <c r="ARZ393" s="14"/>
      <c r="ASA393" s="14"/>
      <c r="ASB393" s="14"/>
      <c r="ASC393" s="14"/>
      <c r="ASD393" s="14"/>
      <c r="ASE393" s="14"/>
      <c r="ASF393" s="14"/>
      <c r="ASG393" s="14"/>
      <c r="ASH393" s="14"/>
      <c r="ASI393" s="14"/>
      <c r="ASJ393" s="14"/>
      <c r="ASK393" s="14"/>
      <c r="ASL393" s="14"/>
      <c r="ASM393" s="14"/>
      <c r="ASN393" s="14"/>
      <c r="ASO393" s="14"/>
      <c r="ASP393" s="14"/>
      <c r="ASQ393" s="14"/>
      <c r="ASR393" s="14"/>
      <c r="ASS393" s="14"/>
      <c r="AST393" s="14"/>
      <c r="ASU393" s="14"/>
      <c r="ASV393" s="14"/>
      <c r="ASW393" s="14"/>
      <c r="ASX393" s="14"/>
      <c r="ASY393" s="14"/>
      <c r="ASZ393" s="14"/>
      <c r="ATA393" s="14"/>
      <c r="ATB393" s="14"/>
      <c r="ATC393" s="14"/>
      <c r="ATD393" s="14"/>
    </row>
    <row r="394" spans="63:1200">
      <c r="BK394" s="14" t="str">
        <f t="shared" si="2120"/>
        <v/>
      </c>
      <c r="ABO394" s="14"/>
      <c r="ABP394" s="14"/>
      <c r="ABQ394" s="14"/>
      <c r="ABR394" s="14"/>
      <c r="ABS394" s="14"/>
      <c r="ABT394" s="14"/>
      <c r="ABU394" s="14"/>
      <c r="ABV394" s="14"/>
      <c r="ABW394" s="14"/>
      <c r="ABX394" s="14"/>
      <c r="ABY394" s="14"/>
      <c r="ABZ394" s="14"/>
      <c r="ACA394" s="14"/>
      <c r="ACB394" s="14"/>
      <c r="ACC394" s="14"/>
      <c r="ACD394" s="14"/>
      <c r="ACE394" s="14"/>
      <c r="ACF394" s="14"/>
      <c r="ACG394" s="14"/>
      <c r="ACH394" s="14"/>
      <c r="ACI394" s="14"/>
      <c r="ACJ394" s="14"/>
      <c r="ACK394" s="14"/>
      <c r="ACL394" s="14"/>
      <c r="ACM394" s="14"/>
      <c r="ACN394" s="14"/>
      <c r="ACO394" s="14"/>
      <c r="ACP394" s="14"/>
      <c r="ACQ394" s="14"/>
      <c r="ACR394" s="14"/>
      <c r="ACS394" s="14"/>
      <c r="ACT394" s="14"/>
      <c r="ACU394" s="14"/>
      <c r="ACV394" s="14"/>
      <c r="ACW394" s="14"/>
      <c r="ACX394" s="14"/>
      <c r="ACY394" s="14"/>
      <c r="ACZ394" s="14"/>
      <c r="ADA394" s="14"/>
      <c r="ADB394" s="14"/>
      <c r="ADC394" s="14"/>
      <c r="ADD394" s="14"/>
      <c r="ADE394" s="14"/>
      <c r="ADF394" s="14"/>
      <c r="ADG394" s="14"/>
      <c r="ADH394" s="14"/>
      <c r="ADI394" s="14"/>
      <c r="ADJ394" s="14"/>
      <c r="ADK394" s="14"/>
      <c r="ADL394" s="14"/>
      <c r="ADM394" s="14"/>
      <c r="ADN394" s="14"/>
      <c r="ADO394" s="14"/>
      <c r="ADP394" s="14"/>
      <c r="ADQ394" s="14"/>
      <c r="ADR394" s="14"/>
      <c r="ADS394" s="14"/>
      <c r="ADT394" s="14"/>
      <c r="ADU394" s="14"/>
      <c r="ADV394" s="14"/>
      <c r="ADW394" s="14"/>
      <c r="ADX394" s="14"/>
      <c r="ADY394" s="14"/>
      <c r="ADZ394" s="14"/>
      <c r="AEA394" s="14"/>
      <c r="AEB394" s="14"/>
      <c r="AEC394" s="14"/>
      <c r="AED394" s="14"/>
      <c r="AEE394" s="14"/>
      <c r="AEF394" s="14"/>
      <c r="AEG394" s="14"/>
      <c r="AEH394" s="14"/>
      <c r="AEI394" s="14"/>
      <c r="AEJ394" s="14"/>
      <c r="AEK394" s="14"/>
      <c r="AEL394" s="14"/>
      <c r="AEM394" s="14"/>
      <c r="AEN394" s="14"/>
      <c r="AEO394" s="14"/>
      <c r="AEP394" s="14"/>
      <c r="AEQ394" s="14"/>
      <c r="AER394" s="14"/>
      <c r="AES394" s="14"/>
      <c r="AET394" s="14"/>
      <c r="AEU394" s="14"/>
      <c r="AEV394" s="14"/>
      <c r="AEW394" s="14"/>
      <c r="AEX394" s="14"/>
      <c r="AEY394" s="14"/>
      <c r="AEZ394" s="14"/>
      <c r="AFA394" s="14"/>
      <c r="AFB394" s="14"/>
      <c r="AFC394" s="14"/>
      <c r="AFD394" s="14"/>
      <c r="AFE394" s="14"/>
      <c r="AFF394" s="14"/>
      <c r="AFG394" s="14"/>
      <c r="AFH394" s="14"/>
      <c r="AFI394" s="14"/>
      <c r="AFJ394" s="14"/>
      <c r="AFK394" s="14"/>
      <c r="AFL394" s="14"/>
      <c r="AFM394" s="14"/>
      <c r="AFN394" s="14"/>
      <c r="AFO394" s="14"/>
      <c r="AFP394" s="14"/>
      <c r="AFQ394" s="14"/>
      <c r="AFR394" s="14"/>
      <c r="AFS394" s="14"/>
      <c r="AFT394" s="14"/>
      <c r="AFU394" s="14"/>
      <c r="AFV394" s="14"/>
      <c r="AFW394" s="14"/>
      <c r="AFX394" s="14"/>
      <c r="AFY394" s="14"/>
      <c r="AFZ394" s="14"/>
      <c r="AGA394" s="14"/>
      <c r="AGB394" s="14"/>
      <c r="AGC394" s="14"/>
      <c r="AGD394" s="14"/>
      <c r="AGE394" s="14"/>
      <c r="AGF394" s="14"/>
      <c r="AGG394" s="14"/>
      <c r="AGH394" s="14"/>
      <c r="AGI394" s="14"/>
      <c r="AGJ394" s="14"/>
      <c r="AGK394" s="14"/>
      <c r="AGL394" s="14"/>
      <c r="AGM394" s="14"/>
      <c r="AGN394" s="14"/>
      <c r="AGO394" s="14"/>
      <c r="AGP394" s="14"/>
      <c r="AGQ394" s="14"/>
      <c r="AGR394" s="14"/>
      <c r="AGS394" s="14"/>
      <c r="AGT394" s="14"/>
      <c r="AGU394" s="14"/>
      <c r="AGV394" s="14"/>
      <c r="AGW394" s="14"/>
      <c r="AGX394" s="14"/>
      <c r="AGY394" s="14"/>
      <c r="AGZ394" s="14"/>
      <c r="AHA394" s="14"/>
      <c r="AHB394" s="14"/>
      <c r="AHC394" s="14"/>
      <c r="AHD394" s="14"/>
      <c r="AHE394" s="14"/>
      <c r="AHF394" s="14"/>
      <c r="AHG394" s="14"/>
      <c r="AHH394" s="14"/>
      <c r="AHI394" s="14"/>
      <c r="AHJ394" s="14"/>
      <c r="AHK394" s="14"/>
      <c r="AHL394" s="14"/>
      <c r="AHM394" s="14"/>
      <c r="AHN394" s="14"/>
      <c r="AHO394" s="14"/>
      <c r="AHP394" s="14"/>
      <c r="AHQ394" s="14"/>
      <c r="AHR394" s="14"/>
      <c r="AHS394" s="14"/>
      <c r="AHT394" s="14"/>
      <c r="AHU394" s="14"/>
      <c r="AHV394" s="14"/>
      <c r="AHW394" s="14"/>
      <c r="AHX394" s="14"/>
      <c r="AHY394" s="14"/>
      <c r="AHZ394" s="14"/>
      <c r="AIA394" s="14"/>
      <c r="AIB394" s="14"/>
      <c r="AIC394" s="14"/>
      <c r="AID394" s="14"/>
      <c r="AIE394" s="14"/>
      <c r="AIF394" s="14"/>
      <c r="AIG394" s="14"/>
      <c r="AIH394" s="14"/>
      <c r="AII394" s="14"/>
      <c r="AIJ394" s="14"/>
      <c r="AIK394" s="14"/>
      <c r="AIL394" s="14"/>
      <c r="AIM394" s="14"/>
      <c r="AIN394" s="14"/>
      <c r="AIO394" s="14"/>
      <c r="AIP394" s="14"/>
      <c r="AIQ394" s="14"/>
      <c r="AIR394" s="14"/>
      <c r="AIS394" s="14"/>
      <c r="AIT394" s="14"/>
      <c r="AIU394" s="14"/>
      <c r="AIV394" s="14"/>
      <c r="AIW394" s="14"/>
      <c r="AIX394" s="14"/>
      <c r="AIY394" s="14"/>
      <c r="AIZ394" s="14"/>
      <c r="AJA394" s="14"/>
      <c r="AJB394" s="14"/>
      <c r="AJC394" s="14"/>
      <c r="AJD394" s="14"/>
      <c r="AJE394" s="14"/>
      <c r="AJF394" s="14"/>
      <c r="AJG394" s="14"/>
      <c r="AJH394" s="14"/>
      <c r="AJI394" s="14"/>
      <c r="AJJ394" s="14"/>
      <c r="AJK394" s="14"/>
      <c r="AJL394" s="14"/>
      <c r="AJM394" s="14"/>
      <c r="AJN394" s="14"/>
      <c r="AJO394" s="14"/>
      <c r="AJP394" s="14"/>
      <c r="AJQ394" s="14"/>
      <c r="AJR394" s="14"/>
      <c r="AJS394" s="14"/>
      <c r="AJT394" s="14"/>
      <c r="AJU394" s="14"/>
      <c r="AJV394" s="14"/>
      <c r="AJW394" s="14"/>
      <c r="AJX394" s="14"/>
      <c r="AJY394" s="14"/>
      <c r="AJZ394" s="14"/>
      <c r="AKA394" s="14"/>
      <c r="AKB394" s="14"/>
      <c r="AKC394" s="14"/>
      <c r="AKD394" s="14"/>
      <c r="AKE394" s="14"/>
      <c r="AKF394" s="14"/>
      <c r="AKG394" s="14"/>
      <c r="AKH394" s="14"/>
      <c r="AKI394" s="14"/>
      <c r="AKJ394" s="14"/>
      <c r="AKK394" s="14"/>
      <c r="AKL394" s="14"/>
      <c r="AKM394" s="14"/>
      <c r="AKN394" s="14"/>
      <c r="AKO394" s="14"/>
      <c r="AKP394" s="14"/>
      <c r="AKQ394" s="14"/>
      <c r="AKR394" s="14"/>
      <c r="AKS394" s="14"/>
      <c r="AKT394" s="14"/>
      <c r="AKU394" s="14"/>
      <c r="AKV394" s="14"/>
      <c r="AKW394" s="14"/>
      <c r="AKX394" s="14"/>
      <c r="AKY394" s="14"/>
      <c r="AKZ394" s="14"/>
      <c r="ALA394" s="14"/>
      <c r="ALB394" s="14"/>
      <c r="ALC394" s="14"/>
      <c r="ALD394" s="14"/>
      <c r="ALE394" s="14"/>
      <c r="ALF394" s="14"/>
      <c r="ALG394" s="14"/>
      <c r="ALH394" s="14"/>
      <c r="ALI394" s="14"/>
      <c r="ALJ394" s="14"/>
      <c r="ALK394" s="14"/>
      <c r="ALL394" s="14"/>
      <c r="ALM394" s="14"/>
      <c r="ALN394" s="14"/>
      <c r="ALO394" s="14"/>
      <c r="ALP394" s="14"/>
      <c r="ALQ394" s="14"/>
      <c r="ALR394" s="14"/>
      <c r="ALS394" s="14"/>
      <c r="ALT394" s="14"/>
      <c r="ALU394" s="14"/>
      <c r="ALV394" s="14"/>
      <c r="ALW394" s="14"/>
      <c r="ALX394" s="14"/>
      <c r="ALY394" s="14"/>
      <c r="ALZ394" s="14"/>
      <c r="AMA394" s="14"/>
      <c r="AMB394" s="14"/>
      <c r="AMC394" s="14"/>
      <c r="AMD394" s="14"/>
      <c r="AME394" s="14"/>
      <c r="AMF394" s="14"/>
      <c r="AMG394" s="14"/>
      <c r="AMH394" s="14"/>
      <c r="AMI394" s="14"/>
      <c r="AMJ394" s="14"/>
      <c r="AMK394" s="14"/>
      <c r="AML394" s="14"/>
      <c r="AMM394" s="14"/>
      <c r="AMN394" s="14"/>
      <c r="AMO394" s="14"/>
      <c r="AMP394" s="14"/>
      <c r="AMQ394" s="14"/>
      <c r="AMR394" s="14"/>
      <c r="AMS394" s="14"/>
      <c r="AMT394" s="14"/>
      <c r="AMU394" s="14"/>
      <c r="AMV394" s="14"/>
      <c r="AMW394" s="14"/>
      <c r="AMX394" s="14"/>
      <c r="AMY394" s="14"/>
      <c r="AMZ394" s="14"/>
      <c r="ANA394" s="14"/>
      <c r="ANB394" s="14"/>
      <c r="ANC394" s="14"/>
      <c r="AND394" s="14"/>
      <c r="ANE394" s="14"/>
      <c r="ANF394" s="14"/>
      <c r="ANG394" s="14"/>
      <c r="ANH394" s="14"/>
      <c r="ANI394" s="14"/>
      <c r="ANJ394" s="14"/>
      <c r="ANK394" s="14"/>
      <c r="ANL394" s="14"/>
      <c r="ANM394" s="14"/>
      <c r="ANN394" s="14"/>
      <c r="ANO394" s="14"/>
      <c r="ANP394" s="14"/>
      <c r="ANQ394" s="14"/>
      <c r="ANR394" s="14"/>
      <c r="ANS394" s="14"/>
      <c r="ANT394" s="14"/>
      <c r="ANU394" s="14"/>
      <c r="ANV394" s="14"/>
      <c r="ANW394" s="14"/>
      <c r="ANX394" s="14"/>
      <c r="ANY394" s="14"/>
      <c r="ANZ394" s="14"/>
      <c r="AOA394" s="14"/>
      <c r="AOB394" s="14"/>
      <c r="AOC394" s="14"/>
      <c r="AOD394" s="14"/>
      <c r="AOE394" s="14"/>
      <c r="AOF394" s="14"/>
      <c r="AOG394" s="14"/>
      <c r="AOH394" s="14"/>
      <c r="AOI394" s="14"/>
      <c r="AOJ394" s="14"/>
      <c r="AOK394" s="14"/>
      <c r="AOL394" s="14"/>
      <c r="AOM394" s="14"/>
      <c r="AON394" s="14"/>
      <c r="AOO394" s="14"/>
      <c r="AOP394" s="14"/>
      <c r="AOQ394" s="14"/>
      <c r="AOR394" s="14"/>
      <c r="AOS394" s="14"/>
      <c r="AOT394" s="14"/>
      <c r="AOU394" s="14"/>
      <c r="AOV394" s="14"/>
      <c r="AOW394" s="14"/>
      <c r="AOX394" s="14"/>
      <c r="AOY394" s="14"/>
      <c r="AOZ394" s="14"/>
      <c r="APA394" s="14"/>
      <c r="APB394" s="14"/>
      <c r="APC394" s="14"/>
      <c r="APD394" s="14"/>
      <c r="APE394" s="14"/>
      <c r="APF394" s="14"/>
      <c r="APG394" s="14"/>
      <c r="APH394" s="14"/>
      <c r="API394" s="14"/>
      <c r="APJ394" s="14"/>
      <c r="APK394" s="14"/>
      <c r="APL394" s="14"/>
      <c r="APM394" s="14"/>
      <c r="APN394" s="14"/>
      <c r="APO394" s="14"/>
      <c r="APP394" s="14"/>
      <c r="APQ394" s="14"/>
      <c r="APR394" s="14"/>
      <c r="APS394" s="14"/>
      <c r="APT394" s="14"/>
      <c r="APU394" s="14"/>
      <c r="APV394" s="14"/>
      <c r="APW394" s="14"/>
      <c r="APX394" s="14"/>
      <c r="APY394" s="14"/>
      <c r="APZ394" s="14"/>
      <c r="AQA394" s="14"/>
      <c r="AQB394" s="14"/>
      <c r="AQC394" s="14"/>
      <c r="AQD394" s="14"/>
      <c r="AQE394" s="14"/>
      <c r="AQF394" s="14"/>
      <c r="AQG394" s="14"/>
      <c r="AQH394" s="14"/>
      <c r="AQI394" s="14"/>
      <c r="AQJ394" s="14"/>
      <c r="AQK394" s="14"/>
      <c r="AQL394" s="14"/>
      <c r="AQM394" s="14"/>
      <c r="AQN394" s="14"/>
      <c r="AQO394" s="14"/>
      <c r="AQP394" s="14"/>
      <c r="AQQ394" s="14"/>
      <c r="AQR394" s="14"/>
      <c r="AQS394" s="14"/>
      <c r="AQT394" s="14"/>
      <c r="AQU394" s="14"/>
      <c r="AQV394" s="14"/>
      <c r="AQW394" s="14"/>
      <c r="AQX394" s="14"/>
      <c r="AQY394" s="14"/>
      <c r="AQZ394" s="14"/>
      <c r="ARA394" s="14"/>
      <c r="ARB394" s="14"/>
      <c r="ARC394" s="14"/>
      <c r="ARD394" s="14"/>
      <c r="ARE394" s="14"/>
      <c r="ARF394" s="14"/>
      <c r="ARG394" s="14"/>
      <c r="ARH394" s="14"/>
      <c r="ARI394" s="14"/>
      <c r="ARJ394" s="14"/>
      <c r="ARK394" s="14"/>
      <c r="ARL394" s="14"/>
      <c r="ARM394" s="14"/>
      <c r="ARN394" s="14"/>
      <c r="ARO394" s="14"/>
      <c r="ARP394" s="14"/>
      <c r="ARQ394" s="14"/>
      <c r="ARR394" s="14"/>
      <c r="ARS394" s="14"/>
      <c r="ART394" s="14"/>
      <c r="ARU394" s="14"/>
      <c r="ARV394" s="14"/>
      <c r="ARW394" s="14"/>
      <c r="ARX394" s="14"/>
      <c r="ARY394" s="14"/>
      <c r="ARZ394" s="14"/>
      <c r="ASA394" s="14"/>
      <c r="ASB394" s="14"/>
      <c r="ASC394" s="14"/>
      <c r="ASD394" s="14"/>
      <c r="ASE394" s="14"/>
      <c r="ASF394" s="14"/>
      <c r="ASG394" s="14"/>
      <c r="ASH394" s="14"/>
      <c r="ASI394" s="14"/>
      <c r="ASJ394" s="14"/>
      <c r="ASK394" s="14"/>
      <c r="ASL394" s="14"/>
      <c r="ASM394" s="14"/>
      <c r="ASN394" s="14"/>
      <c r="ASO394" s="14"/>
      <c r="ASP394" s="14"/>
      <c r="ASQ394" s="14"/>
      <c r="ASR394" s="14"/>
      <c r="ASS394" s="14"/>
      <c r="AST394" s="14"/>
      <c r="ASU394" s="14"/>
      <c r="ASV394" s="14"/>
      <c r="ASW394" s="14"/>
      <c r="ASX394" s="14"/>
      <c r="ASY394" s="14"/>
      <c r="ASZ394" s="14"/>
      <c r="ATA394" s="14"/>
      <c r="ATB394" s="14"/>
      <c r="ATC394" s="14"/>
      <c r="ATD394" s="14"/>
    </row>
    <row r="395" spans="63:1200">
      <c r="BK395" s="14" t="str">
        <f t="shared" si="2120"/>
        <v/>
      </c>
      <c r="ABO395" s="14"/>
      <c r="ABP395" s="14"/>
      <c r="ABQ395" s="14"/>
      <c r="ABR395" s="14"/>
      <c r="ABS395" s="14"/>
      <c r="ABT395" s="14"/>
      <c r="ABU395" s="14"/>
      <c r="ABV395" s="14"/>
      <c r="ABW395" s="14"/>
      <c r="ABX395" s="14"/>
      <c r="ABY395" s="14"/>
      <c r="ABZ395" s="14"/>
      <c r="ACA395" s="14"/>
      <c r="ACB395" s="14"/>
      <c r="ACC395" s="14"/>
      <c r="ACD395" s="14"/>
      <c r="ACE395" s="14"/>
      <c r="ACF395" s="14"/>
      <c r="ACG395" s="14"/>
      <c r="ACH395" s="14"/>
      <c r="ACI395" s="14"/>
      <c r="ACJ395" s="14"/>
      <c r="ACK395" s="14"/>
      <c r="ACL395" s="14"/>
      <c r="ACM395" s="14"/>
      <c r="ACN395" s="14"/>
      <c r="ACO395" s="14"/>
      <c r="ACP395" s="14"/>
      <c r="ACQ395" s="14"/>
      <c r="ACR395" s="14"/>
      <c r="ACS395" s="14"/>
      <c r="ACT395" s="14"/>
      <c r="ACU395" s="14"/>
      <c r="ACV395" s="14"/>
      <c r="ACW395" s="14"/>
      <c r="ACX395" s="14"/>
      <c r="ACY395" s="14"/>
      <c r="ACZ395" s="14"/>
      <c r="ADA395" s="14"/>
      <c r="ADB395" s="14"/>
      <c r="ADC395" s="14"/>
      <c r="ADD395" s="14"/>
      <c r="ADE395" s="14"/>
      <c r="ADF395" s="14"/>
      <c r="ADG395" s="14"/>
      <c r="ADH395" s="14"/>
      <c r="ADI395" s="14"/>
      <c r="ADJ395" s="14"/>
      <c r="ADK395" s="14"/>
      <c r="ADL395" s="14"/>
      <c r="ADM395" s="14"/>
      <c r="ADN395" s="14"/>
      <c r="ADO395" s="14"/>
      <c r="ADP395" s="14"/>
      <c r="ADQ395" s="14"/>
      <c r="ADR395" s="14"/>
      <c r="ADS395" s="14"/>
      <c r="ADT395" s="14"/>
      <c r="ADU395" s="14"/>
      <c r="ADV395" s="14"/>
      <c r="ADW395" s="14"/>
      <c r="ADX395" s="14"/>
      <c r="ADY395" s="14"/>
      <c r="ADZ395" s="14"/>
      <c r="AEA395" s="14"/>
      <c r="AEB395" s="14"/>
      <c r="AEC395" s="14"/>
      <c r="AED395" s="14"/>
      <c r="AEE395" s="14"/>
      <c r="AEF395" s="14"/>
      <c r="AEG395" s="14"/>
      <c r="AEH395" s="14"/>
      <c r="AEI395" s="14"/>
      <c r="AEJ395" s="14"/>
      <c r="AEK395" s="14"/>
      <c r="AEL395" s="14"/>
      <c r="AEM395" s="14"/>
      <c r="AEN395" s="14"/>
      <c r="AEO395" s="14"/>
      <c r="AEP395" s="14"/>
      <c r="AEQ395" s="14"/>
      <c r="AER395" s="14"/>
      <c r="AES395" s="14"/>
      <c r="AET395" s="14"/>
      <c r="AEU395" s="14"/>
      <c r="AEV395" s="14"/>
      <c r="AEW395" s="14"/>
      <c r="AEX395" s="14"/>
      <c r="AEY395" s="14"/>
      <c r="AEZ395" s="14"/>
      <c r="AFA395" s="14"/>
      <c r="AFB395" s="14"/>
      <c r="AFC395" s="14"/>
      <c r="AFD395" s="14"/>
      <c r="AFE395" s="14"/>
      <c r="AFF395" s="14"/>
      <c r="AFG395" s="14"/>
      <c r="AFH395" s="14"/>
      <c r="AFI395" s="14"/>
      <c r="AFJ395" s="14"/>
      <c r="AFK395" s="14"/>
      <c r="AFL395" s="14"/>
      <c r="AFM395" s="14"/>
      <c r="AFN395" s="14"/>
      <c r="AFO395" s="14"/>
      <c r="AFP395" s="14"/>
      <c r="AFQ395" s="14"/>
      <c r="AFR395" s="14"/>
      <c r="AFS395" s="14"/>
      <c r="AFT395" s="14"/>
      <c r="AFU395" s="14"/>
      <c r="AFV395" s="14"/>
      <c r="AFW395" s="14"/>
      <c r="AFX395" s="14"/>
      <c r="AFY395" s="14"/>
      <c r="AFZ395" s="14"/>
      <c r="AGA395" s="14"/>
      <c r="AGB395" s="14"/>
      <c r="AGC395" s="14"/>
      <c r="AGD395" s="14"/>
      <c r="AGE395" s="14"/>
      <c r="AGF395" s="14"/>
      <c r="AGG395" s="14"/>
      <c r="AGH395" s="14"/>
      <c r="AGI395" s="14"/>
      <c r="AGJ395" s="14"/>
      <c r="AGK395" s="14"/>
      <c r="AGL395" s="14"/>
      <c r="AGM395" s="14"/>
      <c r="AGN395" s="14"/>
      <c r="AGO395" s="14"/>
      <c r="AGP395" s="14"/>
      <c r="AGQ395" s="14"/>
      <c r="AGR395" s="14"/>
      <c r="AGS395" s="14"/>
      <c r="AGT395" s="14"/>
      <c r="AGU395" s="14"/>
      <c r="AGV395" s="14"/>
      <c r="AGW395" s="14"/>
      <c r="AGX395" s="14"/>
      <c r="AGY395" s="14"/>
      <c r="AGZ395" s="14"/>
      <c r="AHA395" s="14"/>
      <c r="AHB395" s="14"/>
      <c r="AHC395" s="14"/>
      <c r="AHD395" s="14"/>
      <c r="AHE395" s="14"/>
      <c r="AHF395" s="14"/>
      <c r="AHG395" s="14"/>
      <c r="AHH395" s="14"/>
      <c r="AHI395" s="14"/>
      <c r="AHJ395" s="14"/>
      <c r="AHK395" s="14"/>
      <c r="AHL395" s="14"/>
      <c r="AHM395" s="14"/>
      <c r="AHN395" s="14"/>
      <c r="AHO395" s="14"/>
      <c r="AHP395" s="14"/>
      <c r="AHQ395" s="14"/>
      <c r="AHR395" s="14"/>
      <c r="AHS395" s="14"/>
      <c r="AHT395" s="14"/>
      <c r="AHU395" s="14"/>
      <c r="AHV395" s="14"/>
      <c r="AHW395" s="14"/>
      <c r="AHX395" s="14"/>
      <c r="AHY395" s="14"/>
      <c r="AHZ395" s="14"/>
      <c r="AIA395" s="14"/>
      <c r="AIB395" s="14"/>
      <c r="AIC395" s="14"/>
      <c r="AID395" s="14"/>
      <c r="AIE395" s="14"/>
      <c r="AIF395" s="14"/>
      <c r="AIG395" s="14"/>
      <c r="AIH395" s="14"/>
      <c r="AII395" s="14"/>
      <c r="AIJ395" s="14"/>
      <c r="AIK395" s="14"/>
      <c r="AIL395" s="14"/>
      <c r="AIM395" s="14"/>
      <c r="AIN395" s="14"/>
      <c r="AIO395" s="14"/>
      <c r="AIP395" s="14"/>
      <c r="AIQ395" s="14"/>
      <c r="AIR395" s="14"/>
      <c r="AIS395" s="14"/>
      <c r="AIT395" s="14"/>
      <c r="AIU395" s="14"/>
      <c r="AIV395" s="14"/>
      <c r="AIW395" s="14"/>
      <c r="AIX395" s="14"/>
      <c r="AIY395" s="14"/>
      <c r="AIZ395" s="14"/>
      <c r="AJA395" s="14"/>
      <c r="AJB395" s="14"/>
      <c r="AJC395" s="14"/>
      <c r="AJD395" s="14"/>
      <c r="AJE395" s="14"/>
      <c r="AJF395" s="14"/>
      <c r="AJG395" s="14"/>
      <c r="AJH395" s="14"/>
      <c r="AJI395" s="14"/>
      <c r="AJJ395" s="14"/>
      <c r="AJK395" s="14"/>
      <c r="AJL395" s="14"/>
      <c r="AJM395" s="14"/>
      <c r="AJN395" s="14"/>
      <c r="AJO395" s="14"/>
      <c r="AJP395" s="14"/>
      <c r="AJQ395" s="14"/>
      <c r="AJR395" s="14"/>
      <c r="AJS395" s="14"/>
      <c r="AJT395" s="14"/>
      <c r="AJU395" s="14"/>
      <c r="AJV395" s="14"/>
      <c r="AJW395" s="14"/>
      <c r="AJX395" s="14"/>
      <c r="AJY395" s="14"/>
      <c r="AJZ395" s="14"/>
      <c r="AKA395" s="14"/>
      <c r="AKB395" s="14"/>
      <c r="AKC395" s="14"/>
      <c r="AKD395" s="14"/>
      <c r="AKE395" s="14"/>
      <c r="AKF395" s="14"/>
      <c r="AKG395" s="14"/>
      <c r="AKH395" s="14"/>
      <c r="AKI395" s="14"/>
      <c r="AKJ395" s="14"/>
      <c r="AKK395" s="14"/>
      <c r="AKL395" s="14"/>
      <c r="AKM395" s="14"/>
      <c r="AKN395" s="14"/>
      <c r="AKO395" s="14"/>
      <c r="AKP395" s="14"/>
      <c r="AKQ395" s="14"/>
      <c r="AKR395" s="14"/>
      <c r="AKS395" s="14"/>
      <c r="AKT395" s="14"/>
      <c r="AKU395" s="14"/>
      <c r="AKV395" s="14"/>
      <c r="AKW395" s="14"/>
      <c r="AKX395" s="14"/>
      <c r="AKY395" s="14"/>
      <c r="AKZ395" s="14"/>
      <c r="ALA395" s="14"/>
      <c r="ALB395" s="14"/>
      <c r="ALC395" s="14"/>
      <c r="ALD395" s="14"/>
      <c r="ALE395" s="14"/>
      <c r="ALF395" s="14"/>
      <c r="ALG395" s="14"/>
      <c r="ALH395" s="14"/>
      <c r="ALI395" s="14"/>
      <c r="ALJ395" s="14"/>
      <c r="ALK395" s="14"/>
      <c r="ALL395" s="14"/>
      <c r="ALM395" s="14"/>
      <c r="ALN395" s="14"/>
      <c r="ALO395" s="14"/>
      <c r="ALP395" s="14"/>
      <c r="ALQ395" s="14"/>
      <c r="ALR395" s="14"/>
      <c r="ALS395" s="14"/>
      <c r="ALT395" s="14"/>
      <c r="ALU395" s="14"/>
      <c r="ALV395" s="14"/>
      <c r="ALW395" s="14"/>
      <c r="ALX395" s="14"/>
      <c r="ALY395" s="14"/>
      <c r="ALZ395" s="14"/>
      <c r="AMA395" s="14"/>
      <c r="AMB395" s="14"/>
      <c r="AMC395" s="14"/>
      <c r="AMD395" s="14"/>
      <c r="AME395" s="14"/>
      <c r="AMF395" s="14"/>
      <c r="AMG395" s="14"/>
      <c r="AMH395" s="14"/>
      <c r="AMI395" s="14"/>
      <c r="AMJ395" s="14"/>
      <c r="AMK395" s="14"/>
      <c r="AML395" s="14"/>
      <c r="AMM395" s="14"/>
      <c r="AMN395" s="14"/>
      <c r="AMO395" s="14"/>
      <c r="AMP395" s="14"/>
      <c r="AMQ395" s="14"/>
      <c r="AMR395" s="14"/>
      <c r="AMS395" s="14"/>
      <c r="AMT395" s="14"/>
      <c r="AMU395" s="14"/>
      <c r="AMV395" s="14"/>
      <c r="AMW395" s="14"/>
      <c r="AMX395" s="14"/>
      <c r="AMY395" s="14"/>
      <c r="AMZ395" s="14"/>
      <c r="ANA395" s="14"/>
      <c r="ANB395" s="14"/>
      <c r="ANC395" s="14"/>
      <c r="AND395" s="14"/>
      <c r="ANE395" s="14"/>
      <c r="ANF395" s="14"/>
      <c r="ANG395" s="14"/>
      <c r="ANH395" s="14"/>
      <c r="ANI395" s="14"/>
      <c r="ANJ395" s="14"/>
      <c r="ANK395" s="14"/>
      <c r="ANL395" s="14"/>
      <c r="ANM395" s="14"/>
      <c r="ANN395" s="14"/>
      <c r="ANO395" s="14"/>
      <c r="ANP395" s="14"/>
      <c r="ANQ395" s="14"/>
      <c r="ANR395" s="14"/>
      <c r="ANS395" s="14"/>
      <c r="ANT395" s="14"/>
      <c r="ANU395" s="14"/>
      <c r="ANV395" s="14"/>
      <c r="ANW395" s="14"/>
      <c r="ANX395" s="14"/>
      <c r="ANY395" s="14"/>
      <c r="ANZ395" s="14"/>
      <c r="AOA395" s="14"/>
      <c r="AOB395" s="14"/>
      <c r="AOC395" s="14"/>
      <c r="AOD395" s="14"/>
      <c r="AOE395" s="14"/>
      <c r="AOF395" s="14"/>
      <c r="AOG395" s="14"/>
      <c r="AOH395" s="14"/>
      <c r="AOI395" s="14"/>
      <c r="AOJ395" s="14"/>
      <c r="AOK395" s="14"/>
      <c r="AOL395" s="14"/>
      <c r="AOM395" s="14"/>
      <c r="AON395" s="14"/>
      <c r="AOO395" s="14"/>
      <c r="AOP395" s="14"/>
      <c r="AOQ395" s="14"/>
      <c r="AOR395" s="14"/>
      <c r="AOS395" s="14"/>
      <c r="AOT395" s="14"/>
      <c r="AOU395" s="14"/>
      <c r="AOV395" s="14"/>
      <c r="AOW395" s="14"/>
      <c r="AOX395" s="14"/>
      <c r="AOY395" s="14"/>
      <c r="AOZ395" s="14"/>
      <c r="APA395" s="14"/>
      <c r="APB395" s="14"/>
      <c r="APC395" s="14"/>
      <c r="APD395" s="14"/>
      <c r="APE395" s="14"/>
      <c r="APF395" s="14"/>
      <c r="APG395" s="14"/>
      <c r="APH395" s="14"/>
      <c r="API395" s="14"/>
      <c r="APJ395" s="14"/>
      <c r="APK395" s="14"/>
      <c r="APL395" s="14"/>
      <c r="APM395" s="14"/>
      <c r="APN395" s="14"/>
      <c r="APO395" s="14"/>
      <c r="APP395" s="14"/>
      <c r="APQ395" s="14"/>
      <c r="APR395" s="14"/>
      <c r="APS395" s="14"/>
      <c r="APT395" s="14"/>
      <c r="APU395" s="14"/>
      <c r="APV395" s="14"/>
      <c r="APW395" s="14"/>
      <c r="APX395" s="14"/>
      <c r="APY395" s="14"/>
      <c r="APZ395" s="14"/>
      <c r="AQA395" s="14"/>
      <c r="AQB395" s="14"/>
      <c r="AQC395" s="14"/>
      <c r="AQD395" s="14"/>
      <c r="AQE395" s="14"/>
      <c r="AQF395" s="14"/>
      <c r="AQG395" s="14"/>
      <c r="AQH395" s="14"/>
      <c r="AQI395" s="14"/>
      <c r="AQJ395" s="14"/>
      <c r="AQK395" s="14"/>
      <c r="AQL395" s="14"/>
      <c r="AQM395" s="14"/>
      <c r="AQN395" s="14"/>
      <c r="AQO395" s="14"/>
      <c r="AQP395" s="14"/>
      <c r="AQQ395" s="14"/>
      <c r="AQR395" s="14"/>
      <c r="AQS395" s="14"/>
      <c r="AQT395" s="14"/>
      <c r="AQU395" s="14"/>
      <c r="AQV395" s="14"/>
      <c r="AQW395" s="14"/>
      <c r="AQX395" s="14"/>
      <c r="AQY395" s="14"/>
      <c r="AQZ395" s="14"/>
      <c r="ARA395" s="14"/>
      <c r="ARB395" s="14"/>
      <c r="ARC395" s="14"/>
      <c r="ARD395" s="14"/>
      <c r="ARE395" s="14"/>
      <c r="ARF395" s="14"/>
      <c r="ARG395" s="14"/>
      <c r="ARH395" s="14"/>
      <c r="ARI395" s="14"/>
      <c r="ARJ395" s="14"/>
      <c r="ARK395" s="14"/>
      <c r="ARL395" s="14"/>
      <c r="ARM395" s="14"/>
      <c r="ARN395" s="14"/>
      <c r="ARO395" s="14"/>
      <c r="ARP395" s="14"/>
      <c r="ARQ395" s="14"/>
      <c r="ARR395" s="14"/>
      <c r="ARS395" s="14"/>
      <c r="ART395" s="14"/>
      <c r="ARU395" s="14"/>
      <c r="ARV395" s="14"/>
      <c r="ARW395" s="14"/>
      <c r="ARX395" s="14"/>
      <c r="ARY395" s="14"/>
      <c r="ARZ395" s="14"/>
      <c r="ASA395" s="14"/>
      <c r="ASB395" s="14"/>
      <c r="ASC395" s="14"/>
      <c r="ASD395" s="14"/>
      <c r="ASE395" s="14"/>
      <c r="ASF395" s="14"/>
      <c r="ASG395" s="14"/>
      <c r="ASH395" s="14"/>
      <c r="ASI395" s="14"/>
      <c r="ASJ395" s="14"/>
      <c r="ASK395" s="14"/>
      <c r="ASL395" s="14"/>
      <c r="ASM395" s="14"/>
      <c r="ASN395" s="14"/>
      <c r="ASO395" s="14"/>
      <c r="ASP395" s="14"/>
      <c r="ASQ395" s="14"/>
      <c r="ASR395" s="14"/>
      <c r="ASS395" s="14"/>
      <c r="AST395" s="14"/>
      <c r="ASU395" s="14"/>
      <c r="ASV395" s="14"/>
      <c r="ASW395" s="14"/>
      <c r="ASX395" s="14"/>
      <c r="ASY395" s="14"/>
      <c r="ASZ395" s="14"/>
      <c r="ATA395" s="14"/>
      <c r="ATB395" s="14"/>
      <c r="ATC395" s="14"/>
      <c r="ATD395" s="14"/>
    </row>
    <row r="396" spans="63:1200">
      <c r="BK396" s="14" t="str">
        <f t="shared" si="2120"/>
        <v/>
      </c>
      <c r="ABO396" s="14"/>
      <c r="ABP396" s="14"/>
      <c r="ABQ396" s="14"/>
      <c r="ABR396" s="14"/>
      <c r="ABS396" s="14"/>
      <c r="ABT396" s="14"/>
      <c r="ABU396" s="14"/>
      <c r="ABV396" s="14"/>
      <c r="ABW396" s="14"/>
      <c r="ABX396" s="14"/>
      <c r="ABY396" s="14"/>
      <c r="ABZ396" s="14"/>
      <c r="ACA396" s="14"/>
      <c r="ACB396" s="14"/>
      <c r="ACC396" s="14"/>
      <c r="ACD396" s="14"/>
      <c r="ACE396" s="14"/>
      <c r="ACF396" s="14"/>
      <c r="ACG396" s="14"/>
      <c r="ACH396" s="14"/>
      <c r="ACI396" s="14"/>
      <c r="ACJ396" s="14"/>
      <c r="ACK396" s="14"/>
      <c r="ACL396" s="14"/>
      <c r="ACM396" s="14"/>
      <c r="ACN396" s="14"/>
      <c r="ACO396" s="14"/>
      <c r="ACP396" s="14"/>
      <c r="ACQ396" s="14"/>
      <c r="ACR396" s="14"/>
      <c r="ACS396" s="14"/>
      <c r="ACT396" s="14"/>
      <c r="ACU396" s="14"/>
      <c r="ACV396" s="14"/>
      <c r="ACW396" s="14"/>
      <c r="ACX396" s="14"/>
      <c r="ACY396" s="14"/>
      <c r="ACZ396" s="14"/>
      <c r="ADA396" s="14"/>
      <c r="ADB396" s="14"/>
      <c r="ADC396" s="14"/>
      <c r="ADD396" s="14"/>
      <c r="ADE396" s="14"/>
      <c r="ADF396" s="14"/>
      <c r="ADG396" s="14"/>
      <c r="ADH396" s="14"/>
      <c r="ADI396" s="14"/>
      <c r="ADJ396" s="14"/>
      <c r="ADK396" s="14"/>
      <c r="ADL396" s="14"/>
      <c r="ADM396" s="14"/>
      <c r="ADN396" s="14"/>
      <c r="ADO396" s="14"/>
      <c r="ADP396" s="14"/>
      <c r="ADQ396" s="14"/>
      <c r="ADR396" s="14"/>
      <c r="ADS396" s="14"/>
      <c r="ADT396" s="14"/>
      <c r="ADU396" s="14"/>
      <c r="ADV396" s="14"/>
      <c r="ADW396" s="14"/>
      <c r="ADX396" s="14"/>
      <c r="ADY396" s="14"/>
      <c r="ADZ396" s="14"/>
      <c r="AEA396" s="14"/>
      <c r="AEB396" s="14"/>
      <c r="AEC396" s="14"/>
      <c r="AED396" s="14"/>
      <c r="AEE396" s="14"/>
      <c r="AEF396" s="14"/>
      <c r="AEG396" s="14"/>
      <c r="AEH396" s="14"/>
      <c r="AEI396" s="14"/>
      <c r="AEJ396" s="14"/>
      <c r="AEK396" s="14"/>
      <c r="AEL396" s="14"/>
      <c r="AEM396" s="14"/>
      <c r="AEN396" s="14"/>
      <c r="AEO396" s="14"/>
      <c r="AEP396" s="14"/>
      <c r="AEQ396" s="14"/>
      <c r="AER396" s="14"/>
      <c r="AES396" s="14"/>
      <c r="AET396" s="14"/>
      <c r="AEU396" s="14"/>
      <c r="AEV396" s="14"/>
      <c r="AEW396" s="14"/>
      <c r="AEX396" s="14"/>
      <c r="AEY396" s="14"/>
      <c r="AEZ396" s="14"/>
      <c r="AFA396" s="14"/>
      <c r="AFB396" s="14"/>
      <c r="AFC396" s="14"/>
      <c r="AFD396" s="14"/>
      <c r="AFE396" s="14"/>
      <c r="AFF396" s="14"/>
      <c r="AFG396" s="14"/>
      <c r="AFH396" s="14"/>
      <c r="AFI396" s="14"/>
      <c r="AFJ396" s="14"/>
      <c r="AFK396" s="14"/>
      <c r="AFL396" s="14"/>
      <c r="AFM396" s="14"/>
      <c r="AFN396" s="14"/>
      <c r="AFO396" s="14"/>
      <c r="AFP396" s="14"/>
      <c r="AFQ396" s="14"/>
      <c r="AFR396" s="14"/>
      <c r="AFS396" s="14"/>
      <c r="AFT396" s="14"/>
      <c r="AFU396" s="14"/>
      <c r="AFV396" s="14"/>
      <c r="AFW396" s="14"/>
      <c r="AFX396" s="14"/>
      <c r="AFY396" s="14"/>
      <c r="AFZ396" s="14"/>
      <c r="AGA396" s="14"/>
      <c r="AGB396" s="14"/>
      <c r="AGC396" s="14"/>
      <c r="AGD396" s="14"/>
      <c r="AGE396" s="14"/>
      <c r="AGF396" s="14"/>
      <c r="AGG396" s="14"/>
      <c r="AGH396" s="14"/>
      <c r="AGI396" s="14"/>
      <c r="AGJ396" s="14"/>
      <c r="AGK396" s="14"/>
      <c r="AGL396" s="14"/>
      <c r="AGM396" s="14"/>
      <c r="AGN396" s="14"/>
      <c r="AGO396" s="14"/>
      <c r="AGP396" s="14"/>
      <c r="AGQ396" s="14"/>
      <c r="AGR396" s="14"/>
      <c r="AGS396" s="14"/>
      <c r="AGT396" s="14"/>
      <c r="AGU396" s="14"/>
      <c r="AGV396" s="14"/>
      <c r="AGW396" s="14"/>
      <c r="AGX396" s="14"/>
      <c r="AGY396" s="14"/>
      <c r="AGZ396" s="14"/>
      <c r="AHA396" s="14"/>
      <c r="AHB396" s="14"/>
      <c r="AHC396" s="14"/>
      <c r="AHD396" s="14"/>
      <c r="AHE396" s="14"/>
      <c r="AHF396" s="14"/>
      <c r="AHG396" s="14"/>
      <c r="AHH396" s="14"/>
      <c r="AHI396" s="14"/>
      <c r="AHJ396" s="14"/>
      <c r="AHK396" s="14"/>
      <c r="AHL396" s="14"/>
      <c r="AHM396" s="14"/>
      <c r="AHN396" s="14"/>
      <c r="AHO396" s="14"/>
      <c r="AHP396" s="14"/>
      <c r="AHQ396" s="14"/>
      <c r="AHR396" s="14"/>
      <c r="AHS396" s="14"/>
      <c r="AHT396" s="14"/>
      <c r="AHU396" s="14"/>
      <c r="AHV396" s="14"/>
      <c r="AHW396" s="14"/>
      <c r="AHX396" s="14"/>
      <c r="AHY396" s="14"/>
      <c r="AHZ396" s="14"/>
      <c r="AIA396" s="14"/>
      <c r="AIB396" s="14"/>
      <c r="AIC396" s="14"/>
      <c r="AID396" s="14"/>
      <c r="AIE396" s="14"/>
      <c r="AIF396" s="14"/>
      <c r="AIG396" s="14"/>
      <c r="AIH396" s="14"/>
      <c r="AII396" s="14"/>
      <c r="AIJ396" s="14"/>
      <c r="AIK396" s="14"/>
      <c r="AIL396" s="14"/>
      <c r="AIM396" s="14"/>
      <c r="AIN396" s="14"/>
      <c r="AIO396" s="14"/>
      <c r="AIP396" s="14"/>
      <c r="AIQ396" s="14"/>
      <c r="AIR396" s="14"/>
      <c r="AIS396" s="14"/>
      <c r="AIT396" s="14"/>
      <c r="AIU396" s="14"/>
      <c r="AIV396" s="14"/>
      <c r="AIW396" s="14"/>
      <c r="AIX396" s="14"/>
      <c r="AIY396" s="14"/>
      <c r="AIZ396" s="14"/>
      <c r="AJA396" s="14"/>
      <c r="AJB396" s="14"/>
      <c r="AJC396" s="14"/>
      <c r="AJD396" s="14"/>
      <c r="AJE396" s="14"/>
      <c r="AJF396" s="14"/>
      <c r="AJG396" s="14"/>
      <c r="AJH396" s="14"/>
      <c r="AJI396" s="14"/>
      <c r="AJJ396" s="14"/>
      <c r="AJK396" s="14"/>
      <c r="AJL396" s="14"/>
      <c r="AJM396" s="14"/>
      <c r="AJN396" s="14"/>
      <c r="AJO396" s="14"/>
      <c r="AJP396" s="14"/>
      <c r="AJQ396" s="14"/>
      <c r="AJR396" s="14"/>
      <c r="AJS396" s="14"/>
      <c r="AJT396" s="14"/>
      <c r="AJU396" s="14"/>
      <c r="AJV396" s="14"/>
      <c r="AJW396" s="14"/>
      <c r="AJX396" s="14"/>
      <c r="AJY396" s="14"/>
      <c r="AJZ396" s="14"/>
      <c r="AKA396" s="14"/>
      <c r="AKB396" s="14"/>
      <c r="AKC396" s="14"/>
      <c r="AKD396" s="14"/>
      <c r="AKE396" s="14"/>
      <c r="AKF396" s="14"/>
      <c r="AKG396" s="14"/>
      <c r="AKH396" s="14"/>
      <c r="AKI396" s="14"/>
      <c r="AKJ396" s="14"/>
      <c r="AKK396" s="14"/>
      <c r="AKL396" s="14"/>
      <c r="AKM396" s="14"/>
      <c r="AKN396" s="14"/>
      <c r="AKO396" s="14"/>
      <c r="AKP396" s="14"/>
      <c r="AKQ396" s="14"/>
      <c r="AKR396" s="14"/>
      <c r="AKS396" s="14"/>
      <c r="AKT396" s="14"/>
      <c r="AKU396" s="14"/>
      <c r="AKV396" s="14"/>
      <c r="AKW396" s="14"/>
      <c r="AKX396" s="14"/>
      <c r="AKY396" s="14"/>
      <c r="AKZ396" s="14"/>
      <c r="ALA396" s="14"/>
      <c r="ALB396" s="14"/>
      <c r="ALC396" s="14"/>
      <c r="ALD396" s="14"/>
      <c r="ALE396" s="14"/>
      <c r="ALF396" s="14"/>
      <c r="ALG396" s="14"/>
      <c r="ALH396" s="14"/>
      <c r="ALI396" s="14"/>
      <c r="ALJ396" s="14"/>
      <c r="ALK396" s="14"/>
      <c r="ALL396" s="14"/>
      <c r="ALM396" s="14"/>
      <c r="ALN396" s="14"/>
      <c r="ALO396" s="14"/>
      <c r="ALP396" s="14"/>
      <c r="ALQ396" s="14"/>
      <c r="ALR396" s="14"/>
      <c r="ALS396" s="14"/>
      <c r="ALT396" s="14"/>
      <c r="ALU396" s="14"/>
      <c r="ALV396" s="14"/>
      <c r="ALW396" s="14"/>
      <c r="ALX396" s="14"/>
      <c r="ALY396" s="14"/>
      <c r="ALZ396" s="14"/>
      <c r="AMA396" s="14"/>
      <c r="AMB396" s="14"/>
      <c r="AMC396" s="14"/>
      <c r="AMD396" s="14"/>
      <c r="AME396" s="14"/>
      <c r="AMF396" s="14"/>
      <c r="AMG396" s="14"/>
      <c r="AMH396" s="14"/>
      <c r="AMI396" s="14"/>
      <c r="AMJ396" s="14"/>
      <c r="AMK396" s="14"/>
      <c r="AML396" s="14"/>
      <c r="AMM396" s="14"/>
      <c r="AMN396" s="14"/>
      <c r="AMO396" s="14"/>
      <c r="AMP396" s="14"/>
      <c r="AMQ396" s="14"/>
      <c r="AMR396" s="14"/>
      <c r="AMS396" s="14"/>
      <c r="AMT396" s="14"/>
      <c r="AMU396" s="14"/>
      <c r="AMV396" s="14"/>
      <c r="AMW396" s="14"/>
      <c r="AMX396" s="14"/>
      <c r="AMY396" s="14"/>
      <c r="AMZ396" s="14"/>
      <c r="ANA396" s="14"/>
      <c r="ANB396" s="14"/>
      <c r="ANC396" s="14"/>
      <c r="AND396" s="14"/>
      <c r="ANE396" s="14"/>
      <c r="ANF396" s="14"/>
      <c r="ANG396" s="14"/>
      <c r="ANH396" s="14"/>
      <c r="ANI396" s="14"/>
      <c r="ANJ396" s="14"/>
      <c r="ANK396" s="14"/>
      <c r="ANL396" s="14"/>
      <c r="ANM396" s="14"/>
      <c r="ANN396" s="14"/>
      <c r="ANO396" s="14"/>
      <c r="ANP396" s="14"/>
      <c r="ANQ396" s="14"/>
      <c r="ANR396" s="14"/>
      <c r="ANS396" s="14"/>
      <c r="ANT396" s="14"/>
      <c r="ANU396" s="14"/>
      <c r="ANV396" s="14"/>
      <c r="ANW396" s="14"/>
      <c r="ANX396" s="14"/>
      <c r="ANY396" s="14"/>
      <c r="ANZ396" s="14"/>
      <c r="AOA396" s="14"/>
      <c r="AOB396" s="14"/>
      <c r="AOC396" s="14"/>
      <c r="AOD396" s="14"/>
      <c r="AOE396" s="14"/>
      <c r="AOF396" s="14"/>
      <c r="AOG396" s="14"/>
      <c r="AOH396" s="14"/>
      <c r="AOI396" s="14"/>
      <c r="AOJ396" s="14"/>
      <c r="AOK396" s="14"/>
      <c r="AOL396" s="14"/>
      <c r="AOM396" s="14"/>
      <c r="AON396" s="14"/>
      <c r="AOO396" s="14"/>
      <c r="AOP396" s="14"/>
      <c r="AOQ396" s="14"/>
      <c r="AOR396" s="14"/>
      <c r="AOS396" s="14"/>
      <c r="AOT396" s="14"/>
      <c r="AOU396" s="14"/>
      <c r="AOV396" s="14"/>
      <c r="AOW396" s="14"/>
      <c r="AOX396" s="14"/>
      <c r="AOY396" s="14"/>
      <c r="AOZ396" s="14"/>
      <c r="APA396" s="14"/>
      <c r="APB396" s="14"/>
      <c r="APC396" s="14"/>
      <c r="APD396" s="14"/>
      <c r="APE396" s="14"/>
      <c r="APF396" s="14"/>
      <c r="APG396" s="14"/>
      <c r="APH396" s="14"/>
      <c r="API396" s="14"/>
      <c r="APJ396" s="14"/>
      <c r="APK396" s="14"/>
      <c r="APL396" s="14"/>
      <c r="APM396" s="14"/>
      <c r="APN396" s="14"/>
      <c r="APO396" s="14"/>
      <c r="APP396" s="14"/>
      <c r="APQ396" s="14"/>
      <c r="APR396" s="14"/>
      <c r="APS396" s="14"/>
      <c r="APT396" s="14"/>
      <c r="APU396" s="14"/>
      <c r="APV396" s="14"/>
      <c r="APW396" s="14"/>
      <c r="APX396" s="14"/>
      <c r="APY396" s="14"/>
      <c r="APZ396" s="14"/>
      <c r="AQA396" s="14"/>
      <c r="AQB396" s="14"/>
      <c r="AQC396" s="14"/>
      <c r="AQD396" s="14"/>
      <c r="AQE396" s="14"/>
      <c r="AQF396" s="14"/>
      <c r="AQG396" s="14"/>
      <c r="AQH396" s="14"/>
      <c r="AQI396" s="14"/>
      <c r="AQJ396" s="14"/>
      <c r="AQK396" s="14"/>
      <c r="AQL396" s="14"/>
      <c r="AQM396" s="14"/>
      <c r="AQN396" s="14"/>
      <c r="AQO396" s="14"/>
      <c r="AQP396" s="14"/>
      <c r="AQQ396" s="14"/>
      <c r="AQR396" s="14"/>
      <c r="AQS396" s="14"/>
      <c r="AQT396" s="14"/>
      <c r="AQU396" s="14"/>
      <c r="AQV396" s="14"/>
      <c r="AQW396" s="14"/>
      <c r="AQX396" s="14"/>
      <c r="AQY396" s="14"/>
      <c r="AQZ396" s="14"/>
      <c r="ARA396" s="14"/>
      <c r="ARB396" s="14"/>
      <c r="ARC396" s="14"/>
      <c r="ARD396" s="14"/>
      <c r="ARE396" s="14"/>
      <c r="ARF396" s="14"/>
      <c r="ARG396" s="14"/>
      <c r="ARH396" s="14"/>
      <c r="ARI396" s="14"/>
      <c r="ARJ396" s="14"/>
      <c r="ARK396" s="14"/>
      <c r="ARL396" s="14"/>
      <c r="ARM396" s="14"/>
      <c r="ARN396" s="14"/>
      <c r="ARO396" s="14"/>
      <c r="ARP396" s="14"/>
      <c r="ARQ396" s="14"/>
      <c r="ARR396" s="14"/>
      <c r="ARS396" s="14"/>
      <c r="ART396" s="14"/>
      <c r="ARU396" s="14"/>
      <c r="ARV396" s="14"/>
      <c r="ARW396" s="14"/>
      <c r="ARX396" s="14"/>
      <c r="ARY396" s="14"/>
      <c r="ARZ396" s="14"/>
      <c r="ASA396" s="14"/>
      <c r="ASB396" s="14"/>
      <c r="ASC396" s="14"/>
      <c r="ASD396" s="14"/>
      <c r="ASE396" s="14"/>
      <c r="ASF396" s="14"/>
      <c r="ASG396" s="14"/>
      <c r="ASH396" s="14"/>
      <c r="ASI396" s="14"/>
      <c r="ASJ396" s="14"/>
      <c r="ASK396" s="14"/>
      <c r="ASL396" s="14"/>
      <c r="ASM396" s="14"/>
      <c r="ASN396" s="14"/>
      <c r="ASO396" s="14"/>
      <c r="ASP396" s="14"/>
      <c r="ASQ396" s="14"/>
      <c r="ASR396" s="14"/>
      <c r="ASS396" s="14"/>
      <c r="AST396" s="14"/>
      <c r="ASU396" s="14"/>
      <c r="ASV396" s="14"/>
      <c r="ASW396" s="14"/>
      <c r="ASX396" s="14"/>
      <c r="ASY396" s="14"/>
      <c r="ASZ396" s="14"/>
      <c r="ATA396" s="14"/>
      <c r="ATB396" s="14"/>
      <c r="ATC396" s="14"/>
      <c r="ATD396" s="14"/>
    </row>
    <row r="397" spans="63:1200">
      <c r="BK397" s="14" t="str">
        <f t="shared" si="2120"/>
        <v/>
      </c>
      <c r="ABO397" s="14"/>
      <c r="ABP397" s="14"/>
      <c r="ABQ397" s="14"/>
      <c r="ABR397" s="14"/>
      <c r="ABS397" s="14"/>
      <c r="ABT397" s="14"/>
      <c r="ABU397" s="14"/>
      <c r="ABV397" s="14"/>
      <c r="ABW397" s="14"/>
      <c r="ABX397" s="14"/>
      <c r="ABY397" s="14"/>
      <c r="ABZ397" s="14"/>
      <c r="ACA397" s="14"/>
      <c r="ACB397" s="14"/>
      <c r="ACC397" s="14"/>
      <c r="ACD397" s="14"/>
      <c r="ACE397" s="14"/>
      <c r="ACF397" s="14"/>
      <c r="ACG397" s="14"/>
      <c r="ACH397" s="14"/>
      <c r="ACI397" s="14"/>
      <c r="ACJ397" s="14"/>
      <c r="ACK397" s="14"/>
      <c r="ACL397" s="14"/>
      <c r="ACM397" s="14"/>
      <c r="ACN397" s="14"/>
      <c r="ACO397" s="14"/>
      <c r="ACP397" s="14"/>
      <c r="ACQ397" s="14"/>
      <c r="ACR397" s="14"/>
      <c r="ACS397" s="14"/>
      <c r="ACT397" s="14"/>
      <c r="ACU397" s="14"/>
      <c r="ACV397" s="14"/>
      <c r="ACW397" s="14"/>
      <c r="ACX397" s="14"/>
      <c r="ACY397" s="14"/>
      <c r="ACZ397" s="14"/>
      <c r="ADA397" s="14"/>
      <c r="ADB397" s="14"/>
      <c r="ADC397" s="14"/>
      <c r="ADD397" s="14"/>
      <c r="ADE397" s="14"/>
      <c r="ADF397" s="14"/>
      <c r="ADG397" s="14"/>
      <c r="ADH397" s="14"/>
      <c r="ADI397" s="14"/>
      <c r="ADJ397" s="14"/>
      <c r="ADK397" s="14"/>
      <c r="ADL397" s="14"/>
      <c r="ADM397" s="14"/>
      <c r="ADN397" s="14"/>
      <c r="ADO397" s="14"/>
      <c r="ADP397" s="14"/>
      <c r="ADQ397" s="14"/>
      <c r="ADR397" s="14"/>
      <c r="ADS397" s="14"/>
      <c r="ADT397" s="14"/>
      <c r="ADU397" s="14"/>
      <c r="ADV397" s="14"/>
      <c r="ADW397" s="14"/>
      <c r="ADX397" s="14"/>
      <c r="ADY397" s="14"/>
      <c r="ADZ397" s="14"/>
      <c r="AEA397" s="14"/>
      <c r="AEB397" s="14"/>
      <c r="AEC397" s="14"/>
      <c r="AED397" s="14"/>
      <c r="AEE397" s="14"/>
      <c r="AEF397" s="14"/>
      <c r="AEG397" s="14"/>
      <c r="AEH397" s="14"/>
      <c r="AEI397" s="14"/>
      <c r="AEJ397" s="14"/>
      <c r="AEK397" s="14"/>
      <c r="AEL397" s="14"/>
      <c r="AEM397" s="14"/>
      <c r="AEN397" s="14"/>
      <c r="AEO397" s="14"/>
      <c r="AEP397" s="14"/>
      <c r="AEQ397" s="14"/>
      <c r="AER397" s="14"/>
      <c r="AES397" s="14"/>
      <c r="AET397" s="14"/>
      <c r="AEU397" s="14"/>
      <c r="AEV397" s="14"/>
      <c r="AEW397" s="14"/>
      <c r="AEX397" s="14"/>
      <c r="AEY397" s="14"/>
      <c r="AEZ397" s="14"/>
      <c r="AFA397" s="14"/>
      <c r="AFB397" s="14"/>
      <c r="AFC397" s="14"/>
      <c r="AFD397" s="14"/>
      <c r="AFE397" s="14"/>
      <c r="AFF397" s="14"/>
      <c r="AFG397" s="14"/>
      <c r="AFH397" s="14"/>
      <c r="AFI397" s="14"/>
      <c r="AFJ397" s="14"/>
      <c r="AFK397" s="14"/>
      <c r="AFL397" s="14"/>
      <c r="AFM397" s="14"/>
      <c r="AFN397" s="14"/>
      <c r="AFO397" s="14"/>
      <c r="AFP397" s="14"/>
      <c r="AFQ397" s="14"/>
      <c r="AFR397" s="14"/>
      <c r="AFS397" s="14"/>
      <c r="AFT397" s="14"/>
      <c r="AFU397" s="14"/>
      <c r="AFV397" s="14"/>
      <c r="AFW397" s="14"/>
      <c r="AFX397" s="14"/>
      <c r="AFY397" s="14"/>
      <c r="AFZ397" s="14"/>
      <c r="AGA397" s="14"/>
      <c r="AGB397" s="14"/>
      <c r="AGC397" s="14"/>
      <c r="AGD397" s="14"/>
      <c r="AGE397" s="14"/>
      <c r="AGF397" s="14"/>
      <c r="AGG397" s="14"/>
      <c r="AGH397" s="14"/>
      <c r="AGI397" s="14"/>
      <c r="AGJ397" s="14"/>
      <c r="AGK397" s="14"/>
      <c r="AGL397" s="14"/>
      <c r="AGM397" s="14"/>
      <c r="AGN397" s="14"/>
      <c r="AGO397" s="14"/>
      <c r="AGP397" s="14"/>
      <c r="AGQ397" s="14"/>
      <c r="AGR397" s="14"/>
      <c r="AGS397" s="14"/>
      <c r="AGT397" s="14"/>
      <c r="AGU397" s="14"/>
      <c r="AGV397" s="14"/>
      <c r="AGW397" s="14"/>
      <c r="AGX397" s="14"/>
      <c r="AGY397" s="14"/>
      <c r="AGZ397" s="14"/>
      <c r="AHA397" s="14"/>
      <c r="AHB397" s="14"/>
      <c r="AHC397" s="14"/>
      <c r="AHD397" s="14"/>
      <c r="AHE397" s="14"/>
      <c r="AHF397" s="14"/>
      <c r="AHG397" s="14"/>
      <c r="AHH397" s="14"/>
      <c r="AHI397" s="14"/>
      <c r="AHJ397" s="14"/>
      <c r="AHK397" s="14"/>
      <c r="AHL397" s="14"/>
      <c r="AHM397" s="14"/>
      <c r="AHN397" s="14"/>
      <c r="AHO397" s="14"/>
      <c r="AHP397" s="14"/>
      <c r="AHQ397" s="14"/>
      <c r="AHR397" s="14"/>
      <c r="AHS397" s="14"/>
      <c r="AHT397" s="14"/>
      <c r="AHU397" s="14"/>
      <c r="AHV397" s="14"/>
      <c r="AHW397" s="14"/>
      <c r="AHX397" s="14"/>
      <c r="AHY397" s="14"/>
      <c r="AHZ397" s="14"/>
      <c r="AIA397" s="14"/>
      <c r="AIB397" s="14"/>
      <c r="AIC397" s="14"/>
      <c r="AID397" s="14"/>
      <c r="AIE397" s="14"/>
      <c r="AIF397" s="14"/>
      <c r="AIG397" s="14"/>
      <c r="AIH397" s="14"/>
      <c r="AII397" s="14"/>
      <c r="AIJ397" s="14"/>
      <c r="AIK397" s="14"/>
      <c r="AIL397" s="14"/>
      <c r="AIM397" s="14"/>
      <c r="AIN397" s="14"/>
      <c r="AIO397" s="14"/>
      <c r="AIP397" s="14"/>
      <c r="AIQ397" s="14"/>
      <c r="AIR397" s="14"/>
      <c r="AIS397" s="14"/>
      <c r="AIT397" s="14"/>
      <c r="AIU397" s="14"/>
      <c r="AIV397" s="14"/>
      <c r="AIW397" s="14"/>
      <c r="AIX397" s="14"/>
      <c r="AIY397" s="14"/>
      <c r="AIZ397" s="14"/>
      <c r="AJA397" s="14"/>
      <c r="AJB397" s="14"/>
      <c r="AJC397" s="14"/>
      <c r="AJD397" s="14"/>
      <c r="AJE397" s="14"/>
      <c r="AJF397" s="14"/>
      <c r="AJG397" s="14"/>
      <c r="AJH397" s="14"/>
      <c r="AJI397" s="14"/>
      <c r="AJJ397" s="14"/>
      <c r="AJK397" s="14"/>
      <c r="AJL397" s="14"/>
      <c r="AJM397" s="14"/>
      <c r="AJN397" s="14"/>
      <c r="AJO397" s="14"/>
      <c r="AJP397" s="14"/>
      <c r="AJQ397" s="14"/>
      <c r="AJR397" s="14"/>
      <c r="AJS397" s="14"/>
      <c r="AJT397" s="14"/>
      <c r="AJU397" s="14"/>
      <c r="AJV397" s="14"/>
      <c r="AJW397" s="14"/>
      <c r="AJX397" s="14"/>
      <c r="AJY397" s="14"/>
      <c r="AJZ397" s="14"/>
      <c r="AKA397" s="14"/>
      <c r="AKB397" s="14"/>
      <c r="AKC397" s="14"/>
      <c r="AKD397" s="14"/>
      <c r="AKE397" s="14"/>
      <c r="AKF397" s="14"/>
      <c r="AKG397" s="14"/>
      <c r="AKH397" s="14"/>
      <c r="AKI397" s="14"/>
      <c r="AKJ397" s="14"/>
      <c r="AKK397" s="14"/>
      <c r="AKL397" s="14"/>
      <c r="AKM397" s="14"/>
      <c r="AKN397" s="14"/>
      <c r="AKO397" s="14"/>
      <c r="AKP397" s="14"/>
      <c r="AKQ397" s="14"/>
      <c r="AKR397" s="14"/>
      <c r="AKS397" s="14"/>
      <c r="AKT397" s="14"/>
      <c r="AKU397" s="14"/>
      <c r="AKV397" s="14"/>
      <c r="AKW397" s="14"/>
      <c r="AKX397" s="14"/>
      <c r="AKY397" s="14"/>
      <c r="AKZ397" s="14"/>
      <c r="ALA397" s="14"/>
      <c r="ALB397" s="14"/>
      <c r="ALC397" s="14"/>
      <c r="ALD397" s="14"/>
      <c r="ALE397" s="14"/>
      <c r="ALF397" s="14"/>
      <c r="ALG397" s="14"/>
      <c r="ALH397" s="14"/>
      <c r="ALI397" s="14"/>
      <c r="ALJ397" s="14"/>
      <c r="ALK397" s="14"/>
      <c r="ALL397" s="14"/>
      <c r="ALM397" s="14"/>
      <c r="ALN397" s="14"/>
      <c r="ALO397" s="14"/>
      <c r="ALP397" s="14"/>
      <c r="ALQ397" s="14"/>
      <c r="ALR397" s="14"/>
      <c r="ALS397" s="14"/>
      <c r="ALT397" s="14"/>
      <c r="ALU397" s="14"/>
      <c r="ALV397" s="14"/>
      <c r="ALW397" s="14"/>
      <c r="ALX397" s="14"/>
      <c r="ALY397" s="14"/>
      <c r="ALZ397" s="14"/>
      <c r="AMA397" s="14"/>
      <c r="AMB397" s="14"/>
      <c r="AMC397" s="14"/>
      <c r="AMD397" s="14"/>
      <c r="AME397" s="14"/>
      <c r="AMF397" s="14"/>
      <c r="AMG397" s="14"/>
      <c r="AMH397" s="14"/>
      <c r="AMI397" s="14"/>
      <c r="AMJ397" s="14"/>
      <c r="AMK397" s="14"/>
      <c r="AML397" s="14"/>
      <c r="AMM397" s="14"/>
      <c r="AMN397" s="14"/>
      <c r="AMO397" s="14"/>
      <c r="AMP397" s="14"/>
      <c r="AMQ397" s="14"/>
      <c r="AMR397" s="14"/>
      <c r="AMS397" s="14"/>
      <c r="AMT397" s="14"/>
      <c r="AMU397" s="14"/>
      <c r="AMV397" s="14"/>
      <c r="AMW397" s="14"/>
      <c r="AMX397" s="14"/>
      <c r="AMY397" s="14"/>
      <c r="AMZ397" s="14"/>
      <c r="ANA397" s="14"/>
      <c r="ANB397" s="14"/>
      <c r="ANC397" s="14"/>
      <c r="AND397" s="14"/>
      <c r="ANE397" s="14"/>
      <c r="ANF397" s="14"/>
      <c r="ANG397" s="14"/>
      <c r="ANH397" s="14"/>
      <c r="ANI397" s="14"/>
      <c r="ANJ397" s="14"/>
      <c r="ANK397" s="14"/>
      <c r="ANL397" s="14"/>
      <c r="ANM397" s="14"/>
      <c r="ANN397" s="14"/>
      <c r="ANO397" s="14"/>
      <c r="ANP397" s="14"/>
      <c r="ANQ397" s="14"/>
      <c r="ANR397" s="14"/>
      <c r="ANS397" s="14"/>
      <c r="ANT397" s="14"/>
      <c r="ANU397" s="14"/>
      <c r="ANV397" s="14"/>
      <c r="ANW397" s="14"/>
      <c r="ANX397" s="14"/>
      <c r="ANY397" s="14"/>
      <c r="ANZ397" s="14"/>
      <c r="AOA397" s="14"/>
      <c r="AOB397" s="14"/>
      <c r="AOC397" s="14"/>
      <c r="AOD397" s="14"/>
      <c r="AOE397" s="14"/>
      <c r="AOF397" s="14"/>
      <c r="AOG397" s="14"/>
      <c r="AOH397" s="14"/>
      <c r="AOI397" s="14"/>
      <c r="AOJ397" s="14"/>
      <c r="AOK397" s="14"/>
      <c r="AOL397" s="14"/>
      <c r="AOM397" s="14"/>
      <c r="AON397" s="14"/>
      <c r="AOO397" s="14"/>
      <c r="AOP397" s="14"/>
      <c r="AOQ397" s="14"/>
      <c r="AOR397" s="14"/>
      <c r="AOS397" s="14"/>
      <c r="AOT397" s="14"/>
      <c r="AOU397" s="14"/>
      <c r="AOV397" s="14"/>
      <c r="AOW397" s="14"/>
      <c r="AOX397" s="14"/>
      <c r="AOY397" s="14"/>
      <c r="AOZ397" s="14"/>
      <c r="APA397" s="14"/>
      <c r="APB397" s="14"/>
      <c r="APC397" s="14"/>
      <c r="APD397" s="14"/>
      <c r="APE397" s="14"/>
      <c r="APF397" s="14"/>
      <c r="APG397" s="14"/>
      <c r="APH397" s="14"/>
      <c r="API397" s="14"/>
      <c r="APJ397" s="14"/>
      <c r="APK397" s="14"/>
      <c r="APL397" s="14"/>
      <c r="APM397" s="14"/>
      <c r="APN397" s="14"/>
      <c r="APO397" s="14"/>
      <c r="APP397" s="14"/>
      <c r="APQ397" s="14"/>
      <c r="APR397" s="14"/>
      <c r="APS397" s="14"/>
      <c r="APT397" s="14"/>
      <c r="APU397" s="14"/>
      <c r="APV397" s="14"/>
      <c r="APW397" s="14"/>
      <c r="APX397" s="14"/>
      <c r="APY397" s="14"/>
      <c r="APZ397" s="14"/>
      <c r="AQA397" s="14"/>
      <c r="AQB397" s="14"/>
      <c r="AQC397" s="14"/>
      <c r="AQD397" s="14"/>
      <c r="AQE397" s="14"/>
      <c r="AQF397" s="14"/>
      <c r="AQG397" s="14"/>
      <c r="AQH397" s="14"/>
      <c r="AQI397" s="14"/>
      <c r="AQJ397" s="14"/>
      <c r="AQK397" s="14"/>
      <c r="AQL397" s="14"/>
      <c r="AQM397" s="14"/>
      <c r="AQN397" s="14"/>
      <c r="AQO397" s="14"/>
      <c r="AQP397" s="14"/>
      <c r="AQQ397" s="14"/>
      <c r="AQR397" s="14"/>
      <c r="AQS397" s="14"/>
      <c r="AQT397" s="14"/>
      <c r="AQU397" s="14"/>
      <c r="AQV397" s="14"/>
      <c r="AQW397" s="14"/>
      <c r="AQX397" s="14"/>
      <c r="AQY397" s="14"/>
      <c r="AQZ397" s="14"/>
      <c r="ARA397" s="14"/>
      <c r="ARB397" s="14"/>
      <c r="ARC397" s="14"/>
      <c r="ARD397" s="14"/>
      <c r="ARE397" s="14"/>
      <c r="ARF397" s="14"/>
      <c r="ARG397" s="14"/>
      <c r="ARH397" s="14"/>
      <c r="ARI397" s="14"/>
      <c r="ARJ397" s="14"/>
      <c r="ARK397" s="14"/>
      <c r="ARL397" s="14"/>
      <c r="ARM397" s="14"/>
      <c r="ARN397" s="14"/>
      <c r="ARO397" s="14"/>
      <c r="ARP397" s="14"/>
      <c r="ARQ397" s="14"/>
      <c r="ARR397" s="14"/>
      <c r="ARS397" s="14"/>
      <c r="ART397" s="14"/>
      <c r="ARU397" s="14"/>
      <c r="ARV397" s="14"/>
      <c r="ARW397" s="14"/>
      <c r="ARX397" s="14"/>
      <c r="ARY397" s="14"/>
      <c r="ARZ397" s="14"/>
      <c r="ASA397" s="14"/>
      <c r="ASB397" s="14"/>
      <c r="ASC397" s="14"/>
      <c r="ASD397" s="14"/>
      <c r="ASE397" s="14"/>
      <c r="ASF397" s="14"/>
      <c r="ASG397" s="14"/>
      <c r="ASH397" s="14"/>
      <c r="ASI397" s="14"/>
      <c r="ASJ397" s="14"/>
      <c r="ASK397" s="14"/>
      <c r="ASL397" s="14"/>
      <c r="ASM397" s="14"/>
      <c r="ASN397" s="14"/>
      <c r="ASO397" s="14"/>
      <c r="ASP397" s="14"/>
      <c r="ASQ397" s="14"/>
      <c r="ASR397" s="14"/>
      <c r="ASS397" s="14"/>
      <c r="AST397" s="14"/>
      <c r="ASU397" s="14"/>
      <c r="ASV397" s="14"/>
      <c r="ASW397" s="14"/>
      <c r="ASX397" s="14"/>
      <c r="ASY397" s="14"/>
      <c r="ASZ397" s="14"/>
      <c r="ATA397" s="14"/>
      <c r="ATB397" s="14"/>
      <c r="ATC397" s="14"/>
      <c r="ATD397" s="14"/>
    </row>
    <row r="398" spans="63:1200">
      <c r="BK398" s="14" t="str">
        <f t="shared" si="2120"/>
        <v/>
      </c>
      <c r="ABO398" s="14"/>
      <c r="ABP398" s="14"/>
      <c r="ABQ398" s="14"/>
      <c r="ABR398" s="14"/>
      <c r="ABS398" s="14"/>
      <c r="ABT398" s="14"/>
      <c r="ABU398" s="14"/>
      <c r="ABV398" s="14"/>
      <c r="ABW398" s="14"/>
      <c r="ABX398" s="14"/>
      <c r="ABY398" s="14"/>
      <c r="ABZ398" s="14"/>
      <c r="ACA398" s="14"/>
      <c r="ACB398" s="14"/>
      <c r="ACC398" s="14"/>
      <c r="ACD398" s="14"/>
      <c r="ACE398" s="14"/>
      <c r="ACF398" s="14"/>
      <c r="ACG398" s="14"/>
      <c r="ACH398" s="14"/>
      <c r="ACI398" s="14"/>
      <c r="ACJ398" s="14"/>
      <c r="ACK398" s="14"/>
      <c r="ACL398" s="14"/>
      <c r="ACM398" s="14"/>
      <c r="ACN398" s="14"/>
      <c r="ACO398" s="14"/>
      <c r="ACP398" s="14"/>
      <c r="ACQ398" s="14"/>
      <c r="ACR398" s="14"/>
      <c r="ACS398" s="14"/>
      <c r="ACT398" s="14"/>
      <c r="ACU398" s="14"/>
      <c r="ACV398" s="14"/>
      <c r="ACW398" s="14"/>
      <c r="ACX398" s="14"/>
      <c r="ACY398" s="14"/>
      <c r="ACZ398" s="14"/>
      <c r="ADA398" s="14"/>
      <c r="ADB398" s="14"/>
      <c r="ADC398" s="14"/>
      <c r="ADD398" s="14"/>
      <c r="ADE398" s="14"/>
      <c r="ADF398" s="14"/>
      <c r="ADG398" s="14"/>
      <c r="ADH398" s="14"/>
      <c r="ADI398" s="14"/>
      <c r="ADJ398" s="14"/>
      <c r="ADK398" s="14"/>
      <c r="ADL398" s="14"/>
      <c r="ADM398" s="14"/>
      <c r="ADN398" s="14"/>
      <c r="ADO398" s="14"/>
      <c r="ADP398" s="14"/>
      <c r="ADQ398" s="14"/>
      <c r="ADR398" s="14"/>
      <c r="ADS398" s="14"/>
      <c r="ADT398" s="14"/>
      <c r="ADU398" s="14"/>
      <c r="ADV398" s="14"/>
      <c r="ADW398" s="14"/>
      <c r="ADX398" s="14"/>
      <c r="ADY398" s="14"/>
      <c r="ADZ398" s="14"/>
      <c r="AEA398" s="14"/>
      <c r="AEB398" s="14"/>
      <c r="AEC398" s="14"/>
      <c r="AED398" s="14"/>
      <c r="AEE398" s="14"/>
      <c r="AEF398" s="14"/>
      <c r="AEG398" s="14"/>
      <c r="AEH398" s="14"/>
      <c r="AEI398" s="14"/>
      <c r="AEJ398" s="14"/>
      <c r="AEK398" s="14"/>
      <c r="AEL398" s="14"/>
      <c r="AEM398" s="14"/>
      <c r="AEN398" s="14"/>
      <c r="AEO398" s="14"/>
      <c r="AEP398" s="14"/>
      <c r="AEQ398" s="14"/>
      <c r="AER398" s="14"/>
      <c r="AES398" s="14"/>
      <c r="AET398" s="14"/>
      <c r="AEU398" s="14"/>
      <c r="AEV398" s="14"/>
      <c r="AEW398" s="14"/>
      <c r="AEX398" s="14"/>
      <c r="AEY398" s="14"/>
      <c r="AEZ398" s="14"/>
      <c r="AFA398" s="14"/>
      <c r="AFB398" s="14"/>
      <c r="AFC398" s="14"/>
      <c r="AFD398" s="14"/>
      <c r="AFE398" s="14"/>
      <c r="AFF398" s="14"/>
      <c r="AFG398" s="14"/>
      <c r="AFH398" s="14"/>
      <c r="AFI398" s="14"/>
      <c r="AFJ398" s="14"/>
      <c r="AFK398" s="14"/>
      <c r="AFL398" s="14"/>
      <c r="AFM398" s="14"/>
      <c r="AFN398" s="14"/>
      <c r="AFO398" s="14"/>
      <c r="AFP398" s="14"/>
      <c r="AFQ398" s="14"/>
      <c r="AFR398" s="14"/>
      <c r="AFS398" s="14"/>
      <c r="AFT398" s="14"/>
      <c r="AFU398" s="14"/>
      <c r="AFV398" s="14"/>
      <c r="AFW398" s="14"/>
      <c r="AFX398" s="14"/>
      <c r="AFY398" s="14"/>
      <c r="AFZ398" s="14"/>
      <c r="AGA398" s="14"/>
      <c r="AGB398" s="14"/>
      <c r="AGC398" s="14"/>
      <c r="AGD398" s="14"/>
      <c r="AGE398" s="14"/>
      <c r="AGF398" s="14"/>
      <c r="AGG398" s="14"/>
      <c r="AGH398" s="14"/>
      <c r="AGI398" s="14"/>
      <c r="AGJ398" s="14"/>
      <c r="AGK398" s="14"/>
      <c r="AGL398" s="14"/>
      <c r="AGM398" s="14"/>
      <c r="AGN398" s="14"/>
      <c r="AGO398" s="14"/>
      <c r="AGP398" s="14"/>
      <c r="AGQ398" s="14"/>
      <c r="AGR398" s="14"/>
      <c r="AGS398" s="14"/>
      <c r="AGT398" s="14"/>
      <c r="AGU398" s="14"/>
      <c r="AGV398" s="14"/>
      <c r="AGW398" s="14"/>
      <c r="AGX398" s="14"/>
      <c r="AGY398" s="14"/>
      <c r="AGZ398" s="14"/>
      <c r="AHA398" s="14"/>
      <c r="AHB398" s="14"/>
      <c r="AHC398" s="14"/>
      <c r="AHD398" s="14"/>
      <c r="AHE398" s="14"/>
      <c r="AHF398" s="14"/>
      <c r="AHG398" s="14"/>
      <c r="AHH398" s="14"/>
      <c r="AHI398" s="14"/>
      <c r="AHJ398" s="14"/>
      <c r="AHK398" s="14"/>
      <c r="AHL398" s="14"/>
      <c r="AHM398" s="14"/>
      <c r="AHN398" s="14"/>
      <c r="AHO398" s="14"/>
      <c r="AHP398" s="14"/>
      <c r="AHQ398" s="14"/>
      <c r="AHR398" s="14"/>
      <c r="AHS398" s="14"/>
      <c r="AHT398" s="14"/>
      <c r="AHU398" s="14"/>
      <c r="AHV398" s="14"/>
      <c r="AHW398" s="14"/>
      <c r="AHX398" s="14"/>
      <c r="AHY398" s="14"/>
      <c r="AHZ398" s="14"/>
      <c r="AIA398" s="14"/>
      <c r="AIB398" s="14"/>
      <c r="AIC398" s="14"/>
      <c r="AID398" s="14"/>
      <c r="AIE398" s="14"/>
      <c r="AIF398" s="14"/>
      <c r="AIG398" s="14"/>
      <c r="AIH398" s="14"/>
      <c r="AII398" s="14"/>
      <c r="AIJ398" s="14"/>
      <c r="AIK398" s="14"/>
      <c r="AIL398" s="14"/>
      <c r="AIM398" s="14"/>
      <c r="AIN398" s="14"/>
      <c r="AIO398" s="14"/>
      <c r="AIP398" s="14"/>
      <c r="AIQ398" s="14"/>
      <c r="AIR398" s="14"/>
      <c r="AIS398" s="14"/>
      <c r="AIT398" s="14"/>
      <c r="AIU398" s="14"/>
      <c r="AIV398" s="14"/>
      <c r="AIW398" s="14"/>
      <c r="AIX398" s="14"/>
      <c r="AIY398" s="14"/>
      <c r="AIZ398" s="14"/>
      <c r="AJA398" s="14"/>
      <c r="AJB398" s="14"/>
      <c r="AJC398" s="14"/>
      <c r="AJD398" s="14"/>
      <c r="AJE398" s="14"/>
      <c r="AJF398" s="14"/>
      <c r="AJG398" s="14"/>
      <c r="AJH398" s="14"/>
      <c r="AJI398" s="14"/>
      <c r="AJJ398" s="14"/>
      <c r="AJK398" s="14"/>
      <c r="AJL398" s="14"/>
      <c r="AJM398" s="14"/>
      <c r="AJN398" s="14"/>
      <c r="AJO398" s="14"/>
      <c r="AJP398" s="14"/>
      <c r="AJQ398" s="14"/>
      <c r="AJR398" s="14"/>
      <c r="AJS398" s="14"/>
      <c r="AJT398" s="14"/>
      <c r="AJU398" s="14"/>
      <c r="AJV398" s="14"/>
      <c r="AJW398" s="14"/>
      <c r="AJX398" s="14"/>
      <c r="AJY398" s="14"/>
      <c r="AJZ398" s="14"/>
      <c r="AKA398" s="14"/>
      <c r="AKB398" s="14"/>
      <c r="AKC398" s="14"/>
      <c r="AKD398" s="14"/>
      <c r="AKE398" s="14"/>
      <c r="AKF398" s="14"/>
      <c r="AKG398" s="14"/>
      <c r="AKH398" s="14"/>
      <c r="AKI398" s="14"/>
      <c r="AKJ398" s="14"/>
      <c r="AKK398" s="14"/>
      <c r="AKL398" s="14"/>
      <c r="AKM398" s="14"/>
      <c r="AKN398" s="14"/>
      <c r="AKO398" s="14"/>
      <c r="AKP398" s="14"/>
      <c r="AKQ398" s="14"/>
      <c r="AKR398" s="14"/>
      <c r="AKS398" s="14"/>
      <c r="AKT398" s="14"/>
      <c r="AKU398" s="14"/>
      <c r="AKV398" s="14"/>
      <c r="AKW398" s="14"/>
      <c r="AKX398" s="14"/>
      <c r="AKY398" s="14"/>
      <c r="AKZ398" s="14"/>
      <c r="ALA398" s="14"/>
      <c r="ALB398" s="14"/>
      <c r="ALC398" s="14"/>
      <c r="ALD398" s="14"/>
      <c r="ALE398" s="14"/>
      <c r="ALF398" s="14"/>
      <c r="ALG398" s="14"/>
      <c r="ALH398" s="14"/>
      <c r="ALI398" s="14"/>
      <c r="ALJ398" s="14"/>
      <c r="ALK398" s="14"/>
      <c r="ALL398" s="14"/>
      <c r="ALM398" s="14"/>
      <c r="ALN398" s="14"/>
      <c r="ALO398" s="14"/>
      <c r="ALP398" s="14"/>
      <c r="ALQ398" s="14"/>
      <c r="ALR398" s="14"/>
      <c r="ALS398" s="14"/>
      <c r="ALT398" s="14"/>
      <c r="ALU398" s="14"/>
      <c r="ALV398" s="14"/>
      <c r="ALW398" s="14"/>
      <c r="ALX398" s="14"/>
      <c r="ALY398" s="14"/>
      <c r="ALZ398" s="14"/>
      <c r="AMA398" s="14"/>
      <c r="AMB398" s="14"/>
      <c r="AMC398" s="14"/>
      <c r="AMD398" s="14"/>
      <c r="AME398" s="14"/>
      <c r="AMF398" s="14"/>
      <c r="AMG398" s="14"/>
      <c r="AMH398" s="14"/>
      <c r="AMI398" s="14"/>
      <c r="AMJ398" s="14"/>
      <c r="AMK398" s="14"/>
      <c r="AML398" s="14"/>
      <c r="AMM398" s="14"/>
      <c r="AMN398" s="14"/>
      <c r="AMO398" s="14"/>
      <c r="AMP398" s="14"/>
      <c r="AMQ398" s="14"/>
      <c r="AMR398" s="14"/>
      <c r="AMS398" s="14"/>
      <c r="AMT398" s="14"/>
      <c r="AMU398" s="14"/>
      <c r="AMV398" s="14"/>
      <c r="AMW398" s="14"/>
      <c r="AMX398" s="14"/>
      <c r="AMY398" s="14"/>
      <c r="AMZ398" s="14"/>
      <c r="ANA398" s="14"/>
      <c r="ANB398" s="14"/>
      <c r="ANC398" s="14"/>
      <c r="AND398" s="14"/>
      <c r="ANE398" s="14"/>
      <c r="ANF398" s="14"/>
      <c r="ANG398" s="14"/>
      <c r="ANH398" s="14"/>
      <c r="ANI398" s="14"/>
      <c r="ANJ398" s="14"/>
      <c r="ANK398" s="14"/>
      <c r="ANL398" s="14"/>
      <c r="ANM398" s="14"/>
      <c r="ANN398" s="14"/>
      <c r="ANO398" s="14"/>
      <c r="ANP398" s="14"/>
      <c r="ANQ398" s="14"/>
      <c r="ANR398" s="14"/>
      <c r="ANS398" s="14"/>
      <c r="ANT398" s="14"/>
      <c r="ANU398" s="14"/>
      <c r="ANV398" s="14"/>
      <c r="ANW398" s="14"/>
      <c r="ANX398" s="14"/>
      <c r="ANY398" s="14"/>
      <c r="ANZ398" s="14"/>
      <c r="AOA398" s="14"/>
      <c r="AOB398" s="14"/>
      <c r="AOC398" s="14"/>
      <c r="AOD398" s="14"/>
      <c r="AOE398" s="14"/>
      <c r="AOF398" s="14"/>
      <c r="AOG398" s="14"/>
      <c r="AOH398" s="14"/>
      <c r="AOI398" s="14"/>
      <c r="AOJ398" s="14"/>
      <c r="AOK398" s="14"/>
      <c r="AOL398" s="14"/>
      <c r="AOM398" s="14"/>
      <c r="AON398" s="14"/>
      <c r="AOO398" s="14"/>
      <c r="AOP398" s="14"/>
      <c r="AOQ398" s="14"/>
      <c r="AOR398" s="14"/>
      <c r="AOS398" s="14"/>
      <c r="AOT398" s="14"/>
      <c r="AOU398" s="14"/>
      <c r="AOV398" s="14"/>
      <c r="AOW398" s="14"/>
      <c r="AOX398" s="14"/>
      <c r="AOY398" s="14"/>
      <c r="AOZ398" s="14"/>
      <c r="APA398" s="14"/>
      <c r="APB398" s="14"/>
      <c r="APC398" s="14"/>
      <c r="APD398" s="14"/>
      <c r="APE398" s="14"/>
      <c r="APF398" s="14"/>
      <c r="APG398" s="14"/>
      <c r="APH398" s="14"/>
      <c r="API398" s="14"/>
      <c r="APJ398" s="14"/>
      <c r="APK398" s="14"/>
      <c r="APL398" s="14"/>
      <c r="APM398" s="14"/>
      <c r="APN398" s="14"/>
      <c r="APO398" s="14"/>
      <c r="APP398" s="14"/>
      <c r="APQ398" s="14"/>
      <c r="APR398" s="14"/>
      <c r="APS398" s="14"/>
      <c r="APT398" s="14"/>
      <c r="APU398" s="14"/>
      <c r="APV398" s="14"/>
      <c r="APW398" s="14"/>
      <c r="APX398" s="14"/>
      <c r="APY398" s="14"/>
      <c r="APZ398" s="14"/>
      <c r="AQA398" s="14"/>
      <c r="AQB398" s="14"/>
      <c r="AQC398" s="14"/>
      <c r="AQD398" s="14"/>
      <c r="AQE398" s="14"/>
      <c r="AQF398" s="14"/>
      <c r="AQG398" s="14"/>
      <c r="AQH398" s="14"/>
      <c r="AQI398" s="14"/>
      <c r="AQJ398" s="14"/>
      <c r="AQK398" s="14"/>
      <c r="AQL398" s="14"/>
      <c r="AQM398" s="14"/>
      <c r="AQN398" s="14"/>
      <c r="AQO398" s="14"/>
      <c r="AQP398" s="14"/>
      <c r="AQQ398" s="14"/>
      <c r="AQR398" s="14"/>
      <c r="AQS398" s="14"/>
      <c r="AQT398" s="14"/>
      <c r="AQU398" s="14"/>
      <c r="AQV398" s="14"/>
      <c r="AQW398" s="14"/>
      <c r="AQX398" s="14"/>
      <c r="AQY398" s="14"/>
      <c r="AQZ398" s="14"/>
      <c r="ARA398" s="14"/>
      <c r="ARB398" s="14"/>
      <c r="ARC398" s="14"/>
      <c r="ARD398" s="14"/>
      <c r="ARE398" s="14"/>
      <c r="ARF398" s="14"/>
      <c r="ARG398" s="14"/>
      <c r="ARH398" s="14"/>
      <c r="ARI398" s="14"/>
      <c r="ARJ398" s="14"/>
      <c r="ARK398" s="14"/>
      <c r="ARL398" s="14"/>
      <c r="ARM398" s="14"/>
      <c r="ARN398" s="14"/>
      <c r="ARO398" s="14"/>
      <c r="ARP398" s="14"/>
      <c r="ARQ398" s="14"/>
      <c r="ARR398" s="14"/>
      <c r="ARS398" s="14"/>
      <c r="ART398" s="14"/>
      <c r="ARU398" s="14"/>
      <c r="ARV398" s="14"/>
      <c r="ARW398" s="14"/>
      <c r="ARX398" s="14"/>
      <c r="ARY398" s="14"/>
      <c r="ARZ398" s="14"/>
      <c r="ASA398" s="14"/>
      <c r="ASB398" s="14"/>
      <c r="ASC398" s="14"/>
      <c r="ASD398" s="14"/>
      <c r="ASE398" s="14"/>
      <c r="ASF398" s="14"/>
      <c r="ASG398" s="14"/>
      <c r="ASH398" s="14"/>
      <c r="ASI398" s="14"/>
      <c r="ASJ398" s="14"/>
      <c r="ASK398" s="14"/>
      <c r="ASL398" s="14"/>
      <c r="ASM398" s="14"/>
      <c r="ASN398" s="14"/>
      <c r="ASO398" s="14"/>
      <c r="ASP398" s="14"/>
      <c r="ASQ398" s="14"/>
      <c r="ASR398" s="14"/>
      <c r="ASS398" s="14"/>
      <c r="AST398" s="14"/>
      <c r="ASU398" s="14"/>
      <c r="ASV398" s="14"/>
      <c r="ASW398" s="14"/>
      <c r="ASX398" s="14"/>
      <c r="ASY398" s="14"/>
      <c r="ASZ398" s="14"/>
      <c r="ATA398" s="14"/>
      <c r="ATB398" s="14"/>
      <c r="ATC398" s="14"/>
      <c r="ATD398" s="14"/>
    </row>
    <row r="399" spans="63:1200">
      <c r="BK399" s="14" t="str">
        <f t="shared" si="2120"/>
        <v/>
      </c>
      <c r="ABO399" s="14"/>
      <c r="ABP399" s="14"/>
      <c r="ABQ399" s="14"/>
      <c r="ABR399" s="14"/>
      <c r="ABS399" s="14"/>
      <c r="ABT399" s="14"/>
      <c r="ABU399" s="14"/>
      <c r="ABV399" s="14"/>
      <c r="ABW399" s="14"/>
      <c r="ABX399" s="14"/>
      <c r="ABY399" s="14"/>
      <c r="ABZ399" s="14"/>
      <c r="ACA399" s="14"/>
      <c r="ACB399" s="14"/>
      <c r="ACC399" s="14"/>
      <c r="ACD399" s="14"/>
      <c r="ACE399" s="14"/>
      <c r="ACF399" s="14"/>
      <c r="ACG399" s="14"/>
      <c r="ACH399" s="14"/>
      <c r="ACI399" s="14"/>
      <c r="ACJ399" s="14"/>
      <c r="ACK399" s="14"/>
      <c r="ACL399" s="14"/>
      <c r="ACM399" s="14"/>
      <c r="ACN399" s="14"/>
      <c r="ACO399" s="14"/>
      <c r="ACP399" s="14"/>
      <c r="ACQ399" s="14"/>
      <c r="ACR399" s="14"/>
      <c r="ACS399" s="14"/>
      <c r="ACT399" s="14"/>
      <c r="ACU399" s="14"/>
      <c r="ACV399" s="14"/>
      <c r="ACW399" s="14"/>
      <c r="ACX399" s="14"/>
      <c r="ACY399" s="14"/>
      <c r="ACZ399" s="14"/>
      <c r="ADA399" s="14"/>
      <c r="ADB399" s="14"/>
      <c r="ADC399" s="14"/>
      <c r="ADD399" s="14"/>
      <c r="ADE399" s="14"/>
      <c r="ADF399" s="14"/>
      <c r="ADG399" s="14"/>
      <c r="ADH399" s="14"/>
      <c r="ADI399" s="14"/>
      <c r="ADJ399" s="14"/>
      <c r="ADK399" s="14"/>
      <c r="ADL399" s="14"/>
      <c r="ADM399" s="14"/>
      <c r="ADN399" s="14"/>
      <c r="ADO399" s="14"/>
      <c r="ADP399" s="14"/>
      <c r="ADQ399" s="14"/>
      <c r="ADR399" s="14"/>
      <c r="ADS399" s="14"/>
      <c r="ADT399" s="14"/>
      <c r="ADU399" s="14"/>
      <c r="ADV399" s="14"/>
      <c r="ADW399" s="14"/>
      <c r="ADX399" s="14"/>
      <c r="ADY399" s="14"/>
      <c r="ADZ399" s="14"/>
      <c r="AEA399" s="14"/>
      <c r="AEB399" s="14"/>
      <c r="AEC399" s="14"/>
      <c r="AED399" s="14"/>
      <c r="AEE399" s="14"/>
      <c r="AEF399" s="14"/>
      <c r="AEG399" s="14"/>
      <c r="AEH399" s="14"/>
      <c r="AEI399" s="14"/>
      <c r="AEJ399" s="14"/>
      <c r="AEK399" s="14"/>
      <c r="AEL399" s="14"/>
      <c r="AEM399" s="14"/>
      <c r="AEN399" s="14"/>
      <c r="AEO399" s="14"/>
      <c r="AEP399" s="14"/>
      <c r="AEQ399" s="14"/>
      <c r="AER399" s="14"/>
      <c r="AES399" s="14"/>
      <c r="AET399" s="14"/>
      <c r="AEU399" s="14"/>
      <c r="AEV399" s="14"/>
      <c r="AEW399" s="14"/>
      <c r="AEX399" s="14"/>
      <c r="AEY399" s="14"/>
      <c r="AEZ399" s="14"/>
      <c r="AFA399" s="14"/>
      <c r="AFB399" s="14"/>
      <c r="AFC399" s="14"/>
      <c r="AFD399" s="14"/>
      <c r="AFE399" s="14"/>
      <c r="AFF399" s="14"/>
      <c r="AFG399" s="14"/>
      <c r="AFH399" s="14"/>
      <c r="AFI399" s="14"/>
      <c r="AFJ399" s="14"/>
      <c r="AFK399" s="14"/>
      <c r="AFL399" s="14"/>
      <c r="AFM399" s="14"/>
      <c r="AFN399" s="14"/>
      <c r="AFO399" s="14"/>
      <c r="AFP399" s="14"/>
      <c r="AFQ399" s="14"/>
      <c r="AFR399" s="14"/>
      <c r="AFS399" s="14"/>
      <c r="AFT399" s="14"/>
      <c r="AFU399" s="14"/>
      <c r="AFV399" s="14"/>
      <c r="AFW399" s="14"/>
      <c r="AFX399" s="14"/>
      <c r="AFY399" s="14"/>
      <c r="AFZ399" s="14"/>
      <c r="AGA399" s="14"/>
      <c r="AGB399" s="14"/>
      <c r="AGC399" s="14"/>
      <c r="AGD399" s="14"/>
      <c r="AGE399" s="14"/>
      <c r="AGF399" s="14"/>
      <c r="AGG399" s="14"/>
      <c r="AGH399" s="14"/>
      <c r="AGI399" s="14"/>
      <c r="AGJ399" s="14"/>
      <c r="AGK399" s="14"/>
      <c r="AGL399" s="14"/>
      <c r="AGM399" s="14"/>
      <c r="AGN399" s="14"/>
      <c r="AGO399" s="14"/>
      <c r="AGP399" s="14"/>
      <c r="AGQ399" s="14"/>
      <c r="AGR399" s="14"/>
      <c r="AGS399" s="14"/>
      <c r="AGT399" s="14"/>
      <c r="AGU399" s="14"/>
      <c r="AGV399" s="14"/>
      <c r="AGW399" s="14"/>
      <c r="AGX399" s="14"/>
      <c r="AGY399" s="14"/>
      <c r="AGZ399" s="14"/>
      <c r="AHA399" s="14"/>
      <c r="AHB399" s="14"/>
      <c r="AHC399" s="14"/>
      <c r="AHD399" s="14"/>
      <c r="AHE399" s="14"/>
      <c r="AHF399" s="14"/>
      <c r="AHG399" s="14"/>
      <c r="AHH399" s="14"/>
      <c r="AHI399" s="14"/>
      <c r="AHJ399" s="14"/>
      <c r="AHK399" s="14"/>
      <c r="AHL399" s="14"/>
      <c r="AHM399" s="14"/>
      <c r="AHN399" s="14"/>
      <c r="AHO399" s="14"/>
      <c r="AHP399" s="14"/>
      <c r="AHQ399" s="14"/>
      <c r="AHR399" s="14"/>
      <c r="AHS399" s="14"/>
      <c r="AHT399" s="14"/>
      <c r="AHU399" s="14"/>
      <c r="AHV399" s="14"/>
      <c r="AHW399" s="14"/>
      <c r="AHX399" s="14"/>
      <c r="AHY399" s="14"/>
      <c r="AHZ399" s="14"/>
      <c r="AIA399" s="14"/>
      <c r="AIB399" s="14"/>
      <c r="AIC399" s="14"/>
      <c r="AID399" s="14"/>
      <c r="AIE399" s="14"/>
      <c r="AIF399" s="14"/>
      <c r="AIG399" s="14"/>
      <c r="AIH399" s="14"/>
      <c r="AII399" s="14"/>
      <c r="AIJ399" s="14"/>
      <c r="AIK399" s="14"/>
      <c r="AIL399" s="14"/>
      <c r="AIM399" s="14"/>
      <c r="AIN399" s="14"/>
      <c r="AIO399" s="14"/>
      <c r="AIP399" s="14"/>
      <c r="AIQ399" s="14"/>
      <c r="AIR399" s="14"/>
      <c r="AIS399" s="14"/>
      <c r="AIT399" s="14"/>
      <c r="AIU399" s="14"/>
      <c r="AIV399" s="14"/>
      <c r="AIW399" s="14"/>
      <c r="AIX399" s="14"/>
      <c r="AIY399" s="14"/>
      <c r="AIZ399" s="14"/>
      <c r="AJA399" s="14"/>
      <c r="AJB399" s="14"/>
      <c r="AJC399" s="14"/>
      <c r="AJD399" s="14"/>
      <c r="AJE399" s="14"/>
      <c r="AJF399" s="14"/>
      <c r="AJG399" s="14"/>
      <c r="AJH399" s="14"/>
      <c r="AJI399" s="14"/>
      <c r="AJJ399" s="14"/>
      <c r="AJK399" s="14"/>
      <c r="AJL399" s="14"/>
      <c r="AJM399" s="14"/>
      <c r="AJN399" s="14"/>
      <c r="AJO399" s="14"/>
      <c r="AJP399" s="14"/>
      <c r="AJQ399" s="14"/>
      <c r="AJR399" s="14"/>
      <c r="AJS399" s="14"/>
      <c r="AJT399" s="14"/>
      <c r="AJU399" s="14"/>
      <c r="AJV399" s="14"/>
      <c r="AJW399" s="14"/>
      <c r="AJX399" s="14"/>
      <c r="AJY399" s="14"/>
      <c r="AJZ399" s="14"/>
      <c r="AKA399" s="14"/>
      <c r="AKB399" s="14"/>
      <c r="AKC399" s="14"/>
      <c r="AKD399" s="14"/>
      <c r="AKE399" s="14"/>
      <c r="AKF399" s="14"/>
      <c r="AKG399" s="14"/>
      <c r="AKH399" s="14"/>
      <c r="AKI399" s="14"/>
      <c r="AKJ399" s="14"/>
      <c r="AKK399" s="14"/>
      <c r="AKL399" s="14"/>
      <c r="AKM399" s="14"/>
      <c r="AKN399" s="14"/>
      <c r="AKO399" s="14"/>
      <c r="AKP399" s="14"/>
      <c r="AKQ399" s="14"/>
      <c r="AKR399" s="14"/>
      <c r="AKS399" s="14"/>
      <c r="AKT399" s="14"/>
      <c r="AKU399" s="14"/>
      <c r="AKV399" s="14"/>
      <c r="AKW399" s="14"/>
      <c r="AKX399" s="14"/>
      <c r="AKY399" s="14"/>
      <c r="AKZ399" s="14"/>
      <c r="ALA399" s="14"/>
      <c r="ALB399" s="14"/>
      <c r="ALC399" s="14"/>
      <c r="ALD399" s="14"/>
      <c r="ALE399" s="14"/>
      <c r="ALF399" s="14"/>
      <c r="ALG399" s="14"/>
      <c r="ALH399" s="14"/>
      <c r="ALI399" s="14"/>
      <c r="ALJ399" s="14"/>
      <c r="ALK399" s="14"/>
      <c r="ALL399" s="14"/>
      <c r="ALM399" s="14"/>
      <c r="ALN399" s="14"/>
      <c r="ALO399" s="14"/>
      <c r="ALP399" s="14"/>
      <c r="ALQ399" s="14"/>
      <c r="ALR399" s="14"/>
      <c r="ALS399" s="14"/>
      <c r="ALT399" s="14"/>
      <c r="ALU399" s="14"/>
      <c r="ALV399" s="14"/>
      <c r="ALW399" s="14"/>
      <c r="ALX399" s="14"/>
      <c r="ALY399" s="14"/>
      <c r="ALZ399" s="14"/>
      <c r="AMA399" s="14"/>
      <c r="AMB399" s="14"/>
      <c r="AMC399" s="14"/>
      <c r="AMD399" s="14"/>
      <c r="AME399" s="14"/>
      <c r="AMF399" s="14"/>
      <c r="AMG399" s="14"/>
      <c r="AMH399" s="14"/>
      <c r="AMI399" s="14"/>
      <c r="AMJ399" s="14"/>
      <c r="AMK399" s="14"/>
      <c r="AML399" s="14"/>
      <c r="AMM399" s="14"/>
      <c r="AMN399" s="14"/>
      <c r="AMO399" s="14"/>
      <c r="AMP399" s="14"/>
      <c r="AMQ399" s="14"/>
      <c r="AMR399" s="14"/>
      <c r="AMS399" s="14"/>
      <c r="AMT399" s="14"/>
      <c r="AMU399" s="14"/>
      <c r="AMV399" s="14"/>
      <c r="AMW399" s="14"/>
      <c r="AMX399" s="14"/>
      <c r="AMY399" s="14"/>
      <c r="AMZ399" s="14"/>
      <c r="ANA399" s="14"/>
      <c r="ANB399" s="14"/>
      <c r="ANC399" s="14"/>
      <c r="AND399" s="14"/>
      <c r="ANE399" s="14"/>
      <c r="ANF399" s="14"/>
      <c r="ANG399" s="14"/>
      <c r="ANH399" s="14"/>
      <c r="ANI399" s="14"/>
      <c r="ANJ399" s="14"/>
      <c r="ANK399" s="14"/>
      <c r="ANL399" s="14"/>
      <c r="ANM399" s="14"/>
      <c r="ANN399" s="14"/>
      <c r="ANO399" s="14"/>
      <c r="ANP399" s="14"/>
      <c r="ANQ399" s="14"/>
      <c r="ANR399" s="14"/>
      <c r="ANS399" s="14"/>
      <c r="ANT399" s="14"/>
      <c r="ANU399" s="14"/>
      <c r="ANV399" s="14"/>
      <c r="ANW399" s="14"/>
      <c r="ANX399" s="14"/>
      <c r="ANY399" s="14"/>
      <c r="ANZ399" s="14"/>
      <c r="AOA399" s="14"/>
      <c r="AOB399" s="14"/>
      <c r="AOC399" s="14"/>
      <c r="AOD399" s="14"/>
      <c r="AOE399" s="14"/>
      <c r="AOF399" s="14"/>
      <c r="AOG399" s="14"/>
      <c r="AOH399" s="14"/>
      <c r="AOI399" s="14"/>
      <c r="AOJ399" s="14"/>
      <c r="AOK399" s="14"/>
      <c r="AOL399" s="14"/>
      <c r="AOM399" s="14"/>
      <c r="AON399" s="14"/>
      <c r="AOO399" s="14"/>
      <c r="AOP399" s="14"/>
      <c r="AOQ399" s="14"/>
      <c r="AOR399" s="14"/>
      <c r="AOS399" s="14"/>
      <c r="AOT399" s="14"/>
      <c r="AOU399" s="14"/>
      <c r="AOV399" s="14"/>
      <c r="AOW399" s="14"/>
      <c r="AOX399" s="14"/>
      <c r="AOY399" s="14"/>
      <c r="AOZ399" s="14"/>
      <c r="APA399" s="14"/>
      <c r="APB399" s="14"/>
      <c r="APC399" s="14"/>
      <c r="APD399" s="14"/>
      <c r="APE399" s="14"/>
      <c r="APF399" s="14"/>
      <c r="APG399" s="14"/>
      <c r="APH399" s="14"/>
      <c r="API399" s="14"/>
      <c r="APJ399" s="14"/>
      <c r="APK399" s="14"/>
      <c r="APL399" s="14"/>
      <c r="APM399" s="14"/>
      <c r="APN399" s="14"/>
      <c r="APO399" s="14"/>
      <c r="APP399" s="14"/>
      <c r="APQ399" s="14"/>
      <c r="APR399" s="14"/>
      <c r="APS399" s="14"/>
      <c r="APT399" s="14"/>
      <c r="APU399" s="14"/>
      <c r="APV399" s="14"/>
      <c r="APW399" s="14"/>
      <c r="APX399" s="14"/>
      <c r="APY399" s="14"/>
      <c r="APZ399" s="14"/>
      <c r="AQA399" s="14"/>
      <c r="AQB399" s="14"/>
      <c r="AQC399" s="14"/>
      <c r="AQD399" s="14"/>
      <c r="AQE399" s="14"/>
      <c r="AQF399" s="14"/>
      <c r="AQG399" s="14"/>
      <c r="AQH399" s="14"/>
      <c r="AQI399" s="14"/>
      <c r="AQJ399" s="14"/>
      <c r="AQK399" s="14"/>
      <c r="AQL399" s="14"/>
      <c r="AQM399" s="14"/>
      <c r="AQN399" s="14"/>
      <c r="AQO399" s="14"/>
      <c r="AQP399" s="14"/>
      <c r="AQQ399" s="14"/>
      <c r="AQR399" s="14"/>
      <c r="AQS399" s="14"/>
      <c r="AQT399" s="14"/>
      <c r="AQU399" s="14"/>
      <c r="AQV399" s="14"/>
      <c r="AQW399" s="14"/>
      <c r="AQX399" s="14"/>
      <c r="AQY399" s="14"/>
      <c r="AQZ399" s="14"/>
      <c r="ARA399" s="14"/>
      <c r="ARB399" s="14"/>
      <c r="ARC399" s="14"/>
      <c r="ARD399" s="14"/>
      <c r="ARE399" s="14"/>
      <c r="ARF399" s="14"/>
      <c r="ARG399" s="14"/>
      <c r="ARH399" s="14"/>
      <c r="ARI399" s="14"/>
      <c r="ARJ399" s="14"/>
      <c r="ARK399" s="14"/>
      <c r="ARL399" s="14"/>
      <c r="ARM399" s="14"/>
      <c r="ARN399" s="14"/>
      <c r="ARO399" s="14"/>
      <c r="ARP399" s="14"/>
      <c r="ARQ399" s="14"/>
      <c r="ARR399" s="14"/>
      <c r="ARS399" s="14"/>
      <c r="ART399" s="14"/>
      <c r="ARU399" s="14"/>
      <c r="ARV399" s="14"/>
      <c r="ARW399" s="14"/>
      <c r="ARX399" s="14"/>
      <c r="ARY399" s="14"/>
      <c r="ARZ399" s="14"/>
      <c r="ASA399" s="14"/>
      <c r="ASB399" s="14"/>
      <c r="ASC399" s="14"/>
      <c r="ASD399" s="14"/>
      <c r="ASE399" s="14"/>
      <c r="ASF399" s="14"/>
      <c r="ASG399" s="14"/>
      <c r="ASH399" s="14"/>
      <c r="ASI399" s="14"/>
      <c r="ASJ399" s="14"/>
      <c r="ASK399" s="14"/>
      <c r="ASL399" s="14"/>
      <c r="ASM399" s="14"/>
      <c r="ASN399" s="14"/>
      <c r="ASO399" s="14"/>
      <c r="ASP399" s="14"/>
      <c r="ASQ399" s="14"/>
      <c r="ASR399" s="14"/>
      <c r="ASS399" s="14"/>
      <c r="AST399" s="14"/>
      <c r="ASU399" s="14"/>
      <c r="ASV399" s="14"/>
      <c r="ASW399" s="14"/>
      <c r="ASX399" s="14"/>
      <c r="ASY399" s="14"/>
      <c r="ASZ399" s="14"/>
      <c r="ATA399" s="14"/>
      <c r="ATB399" s="14"/>
      <c r="ATC399" s="14"/>
      <c r="ATD399" s="14"/>
    </row>
    <row r="400" spans="63:1200">
      <c r="BK400" s="14" t="str">
        <f t="shared" si="2120"/>
        <v/>
      </c>
      <c r="ABO400" s="14"/>
      <c r="ABP400" s="14"/>
      <c r="ABQ400" s="14"/>
      <c r="ABR400" s="14"/>
      <c r="ABS400" s="14"/>
      <c r="ABT400" s="14"/>
      <c r="ABU400" s="14"/>
      <c r="ABV400" s="14"/>
      <c r="ABW400" s="14"/>
      <c r="ABX400" s="14"/>
      <c r="ABY400" s="14"/>
      <c r="ABZ400" s="14"/>
      <c r="ACA400" s="14"/>
      <c r="ACB400" s="14"/>
      <c r="ACC400" s="14"/>
      <c r="ACD400" s="14"/>
      <c r="ACE400" s="14"/>
      <c r="ACF400" s="14"/>
      <c r="ACG400" s="14"/>
      <c r="ACH400" s="14"/>
      <c r="ACI400" s="14"/>
      <c r="ACJ400" s="14"/>
      <c r="ACK400" s="14"/>
      <c r="ACL400" s="14"/>
      <c r="ACM400" s="14"/>
      <c r="ACN400" s="14"/>
      <c r="ACO400" s="14"/>
      <c r="ACP400" s="14"/>
      <c r="ACQ400" s="14"/>
      <c r="ACR400" s="14"/>
      <c r="ACS400" s="14"/>
      <c r="ACT400" s="14"/>
      <c r="ACU400" s="14"/>
      <c r="ACV400" s="14"/>
      <c r="ACW400" s="14"/>
      <c r="ACX400" s="14"/>
      <c r="ACY400" s="14"/>
      <c r="ACZ400" s="14"/>
      <c r="ADA400" s="14"/>
      <c r="ADB400" s="14"/>
      <c r="ADC400" s="14"/>
      <c r="ADD400" s="14"/>
      <c r="ADE400" s="14"/>
      <c r="ADF400" s="14"/>
      <c r="ADG400" s="14"/>
      <c r="ADH400" s="14"/>
      <c r="ADI400" s="14"/>
      <c r="ADJ400" s="14"/>
      <c r="ADK400" s="14"/>
      <c r="ADL400" s="14"/>
      <c r="ADM400" s="14"/>
      <c r="ADN400" s="14"/>
      <c r="ADO400" s="14"/>
      <c r="ADP400" s="14"/>
      <c r="ADQ400" s="14"/>
      <c r="ADR400" s="14"/>
      <c r="ADS400" s="14"/>
      <c r="ADT400" s="14"/>
      <c r="ADU400" s="14"/>
      <c r="ADV400" s="14"/>
      <c r="ADW400" s="14"/>
      <c r="ADX400" s="14"/>
      <c r="ADY400" s="14"/>
      <c r="ADZ400" s="14"/>
      <c r="AEA400" s="14"/>
      <c r="AEB400" s="14"/>
      <c r="AEC400" s="14"/>
      <c r="AED400" s="14"/>
      <c r="AEE400" s="14"/>
      <c r="AEF400" s="14"/>
      <c r="AEG400" s="14"/>
      <c r="AEH400" s="14"/>
      <c r="AEI400" s="14"/>
      <c r="AEJ400" s="14"/>
      <c r="AEK400" s="14"/>
      <c r="AEL400" s="14"/>
      <c r="AEM400" s="14"/>
      <c r="AEN400" s="14"/>
      <c r="AEO400" s="14"/>
      <c r="AEP400" s="14"/>
      <c r="AEQ400" s="14"/>
      <c r="AER400" s="14"/>
      <c r="AES400" s="14"/>
      <c r="AET400" s="14"/>
      <c r="AEU400" s="14"/>
      <c r="AEV400" s="14"/>
      <c r="AEW400" s="14"/>
      <c r="AEX400" s="14"/>
      <c r="AEY400" s="14"/>
      <c r="AEZ400" s="14"/>
      <c r="AFA400" s="14"/>
      <c r="AFB400" s="14"/>
      <c r="AFC400" s="14"/>
      <c r="AFD400" s="14"/>
      <c r="AFE400" s="14"/>
      <c r="AFF400" s="14"/>
      <c r="AFG400" s="14"/>
      <c r="AFH400" s="14"/>
      <c r="AFI400" s="14"/>
      <c r="AFJ400" s="14"/>
      <c r="AFK400" s="14"/>
      <c r="AFL400" s="14"/>
      <c r="AFM400" s="14"/>
      <c r="AFN400" s="14"/>
      <c r="AFO400" s="14"/>
      <c r="AFP400" s="14"/>
      <c r="AFQ400" s="14"/>
      <c r="AFR400" s="14"/>
      <c r="AFS400" s="14"/>
      <c r="AFT400" s="14"/>
      <c r="AFU400" s="14"/>
      <c r="AFV400" s="14"/>
      <c r="AFW400" s="14"/>
      <c r="AFX400" s="14"/>
      <c r="AFY400" s="14"/>
      <c r="AFZ400" s="14"/>
      <c r="AGA400" s="14"/>
      <c r="AGB400" s="14"/>
      <c r="AGC400" s="14"/>
      <c r="AGD400" s="14"/>
      <c r="AGE400" s="14"/>
      <c r="AGF400" s="14"/>
      <c r="AGG400" s="14"/>
      <c r="AGH400" s="14"/>
      <c r="AGI400" s="14"/>
      <c r="AGJ400" s="14"/>
      <c r="AGK400" s="14"/>
      <c r="AGL400" s="14"/>
      <c r="AGM400" s="14"/>
      <c r="AGN400" s="14"/>
      <c r="AGO400" s="14"/>
      <c r="AGP400" s="14"/>
      <c r="AGQ400" s="14"/>
      <c r="AGR400" s="14"/>
      <c r="AGS400" s="14"/>
      <c r="AGT400" s="14"/>
      <c r="AGU400" s="14"/>
      <c r="AGV400" s="14"/>
      <c r="AGW400" s="14"/>
      <c r="AGX400" s="14"/>
      <c r="AGY400" s="14"/>
      <c r="AGZ400" s="14"/>
      <c r="AHA400" s="14"/>
      <c r="AHB400" s="14"/>
      <c r="AHC400" s="14"/>
      <c r="AHD400" s="14"/>
      <c r="AHE400" s="14"/>
      <c r="AHF400" s="14"/>
      <c r="AHG400" s="14"/>
      <c r="AHH400" s="14"/>
      <c r="AHI400" s="14"/>
      <c r="AHJ400" s="14"/>
      <c r="AHK400" s="14"/>
      <c r="AHL400" s="14"/>
      <c r="AHM400" s="14"/>
      <c r="AHN400" s="14"/>
      <c r="AHO400" s="14"/>
      <c r="AHP400" s="14"/>
      <c r="AHQ400" s="14"/>
      <c r="AHR400" s="14"/>
      <c r="AHS400" s="14"/>
      <c r="AHT400" s="14"/>
      <c r="AHU400" s="14"/>
      <c r="AHV400" s="14"/>
      <c r="AHW400" s="14"/>
      <c r="AHX400" s="14"/>
      <c r="AHY400" s="14"/>
      <c r="AHZ400" s="14"/>
      <c r="AIA400" s="14"/>
      <c r="AIB400" s="14"/>
      <c r="AIC400" s="14"/>
      <c r="AID400" s="14"/>
      <c r="AIE400" s="14"/>
      <c r="AIF400" s="14"/>
      <c r="AIG400" s="14"/>
      <c r="AIH400" s="14"/>
      <c r="AII400" s="14"/>
      <c r="AIJ400" s="14"/>
      <c r="AIK400" s="14"/>
      <c r="AIL400" s="14"/>
      <c r="AIM400" s="14"/>
      <c r="AIN400" s="14"/>
      <c r="AIO400" s="14"/>
      <c r="AIP400" s="14"/>
      <c r="AIQ400" s="14"/>
      <c r="AIR400" s="14"/>
      <c r="AIS400" s="14"/>
      <c r="AIT400" s="14"/>
      <c r="AIU400" s="14"/>
      <c r="AIV400" s="14"/>
      <c r="AIW400" s="14"/>
      <c r="AIX400" s="14"/>
      <c r="AIY400" s="14"/>
      <c r="AIZ400" s="14"/>
      <c r="AJA400" s="14"/>
      <c r="AJB400" s="14"/>
      <c r="AJC400" s="14"/>
      <c r="AJD400" s="14"/>
      <c r="AJE400" s="14"/>
      <c r="AJF400" s="14"/>
      <c r="AJG400" s="14"/>
      <c r="AJH400" s="14"/>
      <c r="AJI400" s="14"/>
      <c r="AJJ400" s="14"/>
      <c r="AJK400" s="14"/>
      <c r="AJL400" s="14"/>
      <c r="AJM400" s="14"/>
      <c r="AJN400" s="14"/>
      <c r="AJO400" s="14"/>
      <c r="AJP400" s="14"/>
      <c r="AJQ400" s="14"/>
      <c r="AJR400" s="14"/>
      <c r="AJS400" s="14"/>
      <c r="AJT400" s="14"/>
      <c r="AJU400" s="14"/>
      <c r="AJV400" s="14"/>
      <c r="AJW400" s="14"/>
      <c r="AJX400" s="14"/>
      <c r="AJY400" s="14"/>
      <c r="AJZ400" s="14"/>
      <c r="AKA400" s="14"/>
      <c r="AKB400" s="14"/>
      <c r="AKC400" s="14"/>
      <c r="AKD400" s="14"/>
      <c r="AKE400" s="14"/>
      <c r="AKF400" s="14"/>
      <c r="AKG400" s="14"/>
      <c r="AKH400" s="14"/>
      <c r="AKI400" s="14"/>
      <c r="AKJ400" s="14"/>
      <c r="AKK400" s="14"/>
      <c r="AKL400" s="14"/>
      <c r="AKM400" s="14"/>
      <c r="AKN400" s="14"/>
      <c r="AKO400" s="14"/>
      <c r="AKP400" s="14"/>
      <c r="AKQ400" s="14"/>
      <c r="AKR400" s="14"/>
      <c r="AKS400" s="14"/>
      <c r="AKT400" s="14"/>
      <c r="AKU400" s="14"/>
      <c r="AKV400" s="14"/>
      <c r="AKW400" s="14"/>
      <c r="AKX400" s="14"/>
      <c r="AKY400" s="14"/>
      <c r="AKZ400" s="14"/>
      <c r="ALA400" s="14"/>
      <c r="ALB400" s="14"/>
      <c r="ALC400" s="14"/>
      <c r="ALD400" s="14"/>
      <c r="ALE400" s="14"/>
      <c r="ALF400" s="14"/>
      <c r="ALG400" s="14"/>
      <c r="ALH400" s="14"/>
      <c r="ALI400" s="14"/>
      <c r="ALJ400" s="14"/>
      <c r="ALK400" s="14"/>
      <c r="ALL400" s="14"/>
      <c r="ALM400" s="14"/>
      <c r="ALN400" s="14"/>
      <c r="ALO400" s="14"/>
      <c r="ALP400" s="14"/>
      <c r="ALQ400" s="14"/>
      <c r="ALR400" s="14"/>
      <c r="ALS400" s="14"/>
      <c r="ALT400" s="14"/>
      <c r="ALU400" s="14"/>
      <c r="ALV400" s="14"/>
      <c r="ALW400" s="14"/>
      <c r="ALX400" s="14"/>
      <c r="ALY400" s="14"/>
      <c r="ALZ400" s="14"/>
      <c r="AMA400" s="14"/>
      <c r="AMB400" s="14"/>
      <c r="AMC400" s="14"/>
      <c r="AMD400" s="14"/>
      <c r="AME400" s="14"/>
      <c r="AMF400" s="14"/>
      <c r="AMG400" s="14"/>
      <c r="AMH400" s="14"/>
      <c r="AMI400" s="14"/>
      <c r="AMJ400" s="14"/>
      <c r="AMK400" s="14"/>
      <c r="AML400" s="14"/>
      <c r="AMM400" s="14"/>
      <c r="AMN400" s="14"/>
      <c r="AMO400" s="14"/>
      <c r="AMP400" s="14"/>
      <c r="AMQ400" s="14"/>
      <c r="AMR400" s="14"/>
      <c r="AMS400" s="14"/>
      <c r="AMT400" s="14"/>
      <c r="AMU400" s="14"/>
      <c r="AMV400" s="14"/>
      <c r="AMW400" s="14"/>
      <c r="AMX400" s="14"/>
      <c r="AMY400" s="14"/>
      <c r="AMZ400" s="14"/>
      <c r="ANA400" s="14"/>
      <c r="ANB400" s="14"/>
      <c r="ANC400" s="14"/>
      <c r="AND400" s="14"/>
      <c r="ANE400" s="14"/>
      <c r="ANF400" s="14"/>
      <c r="ANG400" s="14"/>
      <c r="ANH400" s="14"/>
      <c r="ANI400" s="14"/>
      <c r="ANJ400" s="14"/>
      <c r="ANK400" s="14"/>
      <c r="ANL400" s="14"/>
      <c r="ANM400" s="14"/>
      <c r="ANN400" s="14"/>
      <c r="ANO400" s="14"/>
      <c r="ANP400" s="14"/>
      <c r="ANQ400" s="14"/>
      <c r="ANR400" s="14"/>
      <c r="ANS400" s="14"/>
      <c r="ANT400" s="14"/>
      <c r="ANU400" s="14"/>
      <c r="ANV400" s="14"/>
      <c r="ANW400" s="14"/>
      <c r="ANX400" s="14"/>
      <c r="ANY400" s="14"/>
      <c r="ANZ400" s="14"/>
      <c r="AOA400" s="14"/>
      <c r="AOB400" s="14"/>
      <c r="AOC400" s="14"/>
      <c r="AOD400" s="14"/>
      <c r="AOE400" s="14"/>
      <c r="AOF400" s="14"/>
      <c r="AOG400" s="14"/>
      <c r="AOH400" s="14"/>
      <c r="AOI400" s="14"/>
      <c r="AOJ400" s="14"/>
      <c r="AOK400" s="14"/>
      <c r="AOL400" s="14"/>
      <c r="AOM400" s="14"/>
      <c r="AON400" s="14"/>
      <c r="AOO400" s="14"/>
      <c r="AOP400" s="14"/>
      <c r="AOQ400" s="14"/>
      <c r="AOR400" s="14"/>
      <c r="AOS400" s="14"/>
      <c r="AOT400" s="14"/>
      <c r="AOU400" s="14"/>
      <c r="AOV400" s="14"/>
      <c r="AOW400" s="14"/>
      <c r="AOX400" s="14"/>
      <c r="AOY400" s="14"/>
      <c r="AOZ400" s="14"/>
      <c r="APA400" s="14"/>
      <c r="APB400" s="14"/>
      <c r="APC400" s="14"/>
      <c r="APD400" s="14"/>
      <c r="APE400" s="14"/>
      <c r="APF400" s="14"/>
      <c r="APG400" s="14"/>
      <c r="APH400" s="14"/>
      <c r="API400" s="14"/>
      <c r="APJ400" s="14"/>
      <c r="APK400" s="14"/>
      <c r="APL400" s="14"/>
      <c r="APM400" s="14"/>
      <c r="APN400" s="14"/>
      <c r="APO400" s="14"/>
      <c r="APP400" s="14"/>
      <c r="APQ400" s="14"/>
      <c r="APR400" s="14"/>
      <c r="APS400" s="14"/>
      <c r="APT400" s="14"/>
      <c r="APU400" s="14"/>
      <c r="APV400" s="14"/>
      <c r="APW400" s="14"/>
      <c r="APX400" s="14"/>
      <c r="APY400" s="14"/>
      <c r="APZ400" s="14"/>
      <c r="AQA400" s="14"/>
      <c r="AQB400" s="14"/>
      <c r="AQC400" s="14"/>
      <c r="AQD400" s="14"/>
      <c r="AQE400" s="14"/>
      <c r="AQF400" s="14"/>
      <c r="AQG400" s="14"/>
      <c r="AQH400" s="14"/>
      <c r="AQI400" s="14"/>
      <c r="AQJ400" s="14"/>
      <c r="AQK400" s="14"/>
      <c r="AQL400" s="14"/>
      <c r="AQM400" s="14"/>
      <c r="AQN400" s="14"/>
      <c r="AQO400" s="14"/>
      <c r="AQP400" s="14"/>
      <c r="AQQ400" s="14"/>
      <c r="AQR400" s="14"/>
      <c r="AQS400" s="14"/>
      <c r="AQT400" s="14"/>
      <c r="AQU400" s="14"/>
      <c r="AQV400" s="14"/>
      <c r="AQW400" s="14"/>
      <c r="AQX400" s="14"/>
      <c r="AQY400" s="14"/>
      <c r="AQZ400" s="14"/>
      <c r="ARA400" s="14"/>
      <c r="ARB400" s="14"/>
      <c r="ARC400" s="14"/>
      <c r="ARD400" s="14"/>
      <c r="ARE400" s="14"/>
      <c r="ARF400" s="14"/>
      <c r="ARG400" s="14"/>
      <c r="ARH400" s="14"/>
      <c r="ARI400" s="14"/>
      <c r="ARJ400" s="14"/>
      <c r="ARK400" s="14"/>
      <c r="ARL400" s="14"/>
      <c r="ARM400" s="14"/>
      <c r="ARN400" s="14"/>
      <c r="ARO400" s="14"/>
      <c r="ARP400" s="14"/>
      <c r="ARQ400" s="14"/>
      <c r="ARR400" s="14"/>
      <c r="ARS400" s="14"/>
      <c r="ART400" s="14"/>
      <c r="ARU400" s="14"/>
      <c r="ARV400" s="14"/>
      <c r="ARW400" s="14"/>
      <c r="ARX400" s="14"/>
      <c r="ARY400" s="14"/>
      <c r="ARZ400" s="14"/>
      <c r="ASA400" s="14"/>
      <c r="ASB400" s="14"/>
      <c r="ASC400" s="14"/>
      <c r="ASD400" s="14"/>
      <c r="ASE400" s="14"/>
      <c r="ASF400" s="14"/>
      <c r="ASG400" s="14"/>
      <c r="ASH400" s="14"/>
      <c r="ASI400" s="14"/>
      <c r="ASJ400" s="14"/>
      <c r="ASK400" s="14"/>
      <c r="ASL400" s="14"/>
      <c r="ASM400" s="14"/>
      <c r="ASN400" s="14"/>
      <c r="ASO400" s="14"/>
      <c r="ASP400" s="14"/>
      <c r="ASQ400" s="14"/>
      <c r="ASR400" s="14"/>
      <c r="ASS400" s="14"/>
      <c r="AST400" s="14"/>
      <c r="ASU400" s="14"/>
      <c r="ASV400" s="14"/>
      <c r="ASW400" s="14"/>
      <c r="ASX400" s="14"/>
      <c r="ASY400" s="14"/>
      <c r="ASZ400" s="14"/>
      <c r="ATA400" s="14"/>
      <c r="ATB400" s="14"/>
      <c r="ATC400" s="14"/>
      <c r="ATD400" s="14"/>
    </row>
    <row r="401" spans="63:1200">
      <c r="BK401" s="14" t="str">
        <f t="shared" si="2120"/>
        <v/>
      </c>
      <c r="ABO401" s="14"/>
      <c r="ABP401" s="14"/>
      <c r="ABQ401" s="14"/>
      <c r="ABR401" s="14"/>
      <c r="ABS401" s="14"/>
      <c r="ABT401" s="14"/>
      <c r="ABU401" s="14"/>
      <c r="ABV401" s="14"/>
      <c r="ABW401" s="14"/>
      <c r="ABX401" s="14"/>
      <c r="ABY401" s="14"/>
      <c r="ABZ401" s="14"/>
      <c r="ACA401" s="14"/>
      <c r="ACB401" s="14"/>
      <c r="ACC401" s="14"/>
      <c r="ACD401" s="14"/>
      <c r="ACE401" s="14"/>
      <c r="ACF401" s="14"/>
      <c r="ACG401" s="14"/>
      <c r="ACH401" s="14"/>
      <c r="ACI401" s="14"/>
      <c r="ACJ401" s="14"/>
      <c r="ACK401" s="14"/>
      <c r="ACL401" s="14"/>
      <c r="ACM401" s="14"/>
      <c r="ACN401" s="14"/>
      <c r="ACO401" s="14"/>
      <c r="ACP401" s="14"/>
      <c r="ACQ401" s="14"/>
      <c r="ACR401" s="14"/>
      <c r="ACS401" s="14"/>
      <c r="ACT401" s="14"/>
      <c r="ACU401" s="14"/>
      <c r="ACV401" s="14"/>
      <c r="ACW401" s="14"/>
      <c r="ACX401" s="14"/>
      <c r="ACY401" s="14"/>
      <c r="ACZ401" s="14"/>
      <c r="ADA401" s="14"/>
      <c r="ADB401" s="14"/>
      <c r="ADC401" s="14"/>
      <c r="ADD401" s="14"/>
      <c r="ADE401" s="14"/>
      <c r="ADF401" s="14"/>
      <c r="ADG401" s="14"/>
      <c r="ADH401" s="14"/>
      <c r="ADI401" s="14"/>
      <c r="ADJ401" s="14"/>
      <c r="ADK401" s="14"/>
      <c r="ADL401" s="14"/>
      <c r="ADM401" s="14"/>
      <c r="ADN401" s="14"/>
      <c r="ADO401" s="14"/>
      <c r="ADP401" s="14"/>
      <c r="ADQ401" s="14"/>
      <c r="ADR401" s="14"/>
      <c r="ADS401" s="14"/>
      <c r="ADT401" s="14"/>
      <c r="ADU401" s="14"/>
      <c r="ADV401" s="14"/>
      <c r="ADW401" s="14"/>
      <c r="ADX401" s="14"/>
      <c r="ADY401" s="14"/>
      <c r="ADZ401" s="14"/>
      <c r="AEA401" s="14"/>
      <c r="AEB401" s="14"/>
      <c r="AEC401" s="14"/>
      <c r="AED401" s="14"/>
      <c r="AEE401" s="14"/>
      <c r="AEF401" s="14"/>
      <c r="AEG401" s="14"/>
      <c r="AEH401" s="14"/>
      <c r="AEI401" s="14"/>
      <c r="AEJ401" s="14"/>
      <c r="AEK401" s="14"/>
      <c r="AEL401" s="14"/>
      <c r="AEM401" s="14"/>
      <c r="AEN401" s="14"/>
      <c r="AEO401" s="14"/>
      <c r="AEP401" s="14"/>
      <c r="AEQ401" s="14"/>
      <c r="AER401" s="14"/>
      <c r="AES401" s="14"/>
      <c r="AET401" s="14"/>
      <c r="AEU401" s="14"/>
      <c r="AEV401" s="14"/>
      <c r="AEW401" s="14"/>
      <c r="AEX401" s="14"/>
      <c r="AEY401" s="14"/>
      <c r="AEZ401" s="14"/>
      <c r="AFA401" s="14"/>
      <c r="AFB401" s="14"/>
      <c r="AFC401" s="14"/>
      <c r="AFD401" s="14"/>
      <c r="AFE401" s="14"/>
      <c r="AFF401" s="14"/>
      <c r="AFG401" s="14"/>
      <c r="AFH401" s="14"/>
      <c r="AFI401" s="14"/>
      <c r="AFJ401" s="14"/>
      <c r="AFK401" s="14"/>
      <c r="AFL401" s="14"/>
      <c r="AFM401" s="14"/>
      <c r="AFN401" s="14"/>
      <c r="AFO401" s="14"/>
      <c r="AFP401" s="14"/>
      <c r="AFQ401" s="14"/>
      <c r="AFR401" s="14"/>
      <c r="AFS401" s="14"/>
      <c r="AFT401" s="14"/>
      <c r="AFU401" s="14"/>
      <c r="AFV401" s="14"/>
      <c r="AFW401" s="14"/>
      <c r="AFX401" s="14"/>
      <c r="AFY401" s="14"/>
      <c r="AFZ401" s="14"/>
      <c r="AGA401" s="14"/>
      <c r="AGB401" s="14"/>
      <c r="AGC401" s="14"/>
      <c r="AGD401" s="14"/>
      <c r="AGE401" s="14"/>
      <c r="AGF401" s="14"/>
      <c r="AGG401" s="14"/>
      <c r="AGH401" s="14"/>
      <c r="AGI401" s="14"/>
      <c r="AGJ401" s="14"/>
      <c r="AGK401" s="14"/>
      <c r="AGL401" s="14"/>
      <c r="AGM401" s="14"/>
      <c r="AGN401" s="14"/>
      <c r="AGO401" s="14"/>
      <c r="AGP401" s="14"/>
      <c r="AGQ401" s="14"/>
      <c r="AGR401" s="14"/>
      <c r="AGS401" s="14"/>
      <c r="AGT401" s="14"/>
      <c r="AGU401" s="14"/>
      <c r="AGV401" s="14"/>
      <c r="AGW401" s="14"/>
      <c r="AGX401" s="14"/>
      <c r="AGY401" s="14"/>
      <c r="AGZ401" s="14"/>
      <c r="AHA401" s="14"/>
      <c r="AHB401" s="14"/>
      <c r="AHC401" s="14"/>
      <c r="AHD401" s="14"/>
      <c r="AHE401" s="14"/>
      <c r="AHF401" s="14"/>
      <c r="AHG401" s="14"/>
      <c r="AHH401" s="14"/>
      <c r="AHI401" s="14"/>
      <c r="AHJ401" s="14"/>
      <c r="AHK401" s="14"/>
      <c r="AHL401" s="14"/>
      <c r="AHM401" s="14"/>
      <c r="AHN401" s="14"/>
      <c r="AHO401" s="14"/>
      <c r="AHP401" s="14"/>
      <c r="AHQ401" s="14"/>
      <c r="AHR401" s="14"/>
      <c r="AHS401" s="14"/>
      <c r="AHT401" s="14"/>
      <c r="AHU401" s="14"/>
      <c r="AHV401" s="14"/>
      <c r="AHW401" s="14"/>
      <c r="AHX401" s="14"/>
      <c r="AHY401" s="14"/>
      <c r="AHZ401" s="14"/>
      <c r="AIA401" s="14"/>
      <c r="AIB401" s="14"/>
      <c r="AIC401" s="14"/>
      <c r="AID401" s="14"/>
      <c r="AIE401" s="14"/>
      <c r="AIF401" s="14"/>
      <c r="AIG401" s="14"/>
      <c r="AIH401" s="14"/>
      <c r="AII401" s="14"/>
      <c r="AIJ401" s="14"/>
      <c r="AIK401" s="14"/>
      <c r="AIL401" s="14"/>
      <c r="AIM401" s="14"/>
      <c r="AIN401" s="14"/>
      <c r="AIO401" s="14"/>
      <c r="AIP401" s="14"/>
      <c r="AIQ401" s="14"/>
      <c r="AIR401" s="14"/>
      <c r="AIS401" s="14"/>
      <c r="AIT401" s="14"/>
      <c r="AIU401" s="14"/>
      <c r="AIV401" s="14"/>
      <c r="AIW401" s="14"/>
      <c r="AIX401" s="14"/>
      <c r="AIY401" s="14"/>
      <c r="AIZ401" s="14"/>
      <c r="AJA401" s="14"/>
      <c r="AJB401" s="14"/>
      <c r="AJC401" s="14"/>
      <c r="AJD401" s="14"/>
      <c r="AJE401" s="14"/>
      <c r="AJF401" s="14"/>
      <c r="AJG401" s="14"/>
      <c r="AJH401" s="14"/>
      <c r="AJI401" s="14"/>
      <c r="AJJ401" s="14"/>
      <c r="AJK401" s="14"/>
      <c r="AJL401" s="14"/>
      <c r="AJM401" s="14"/>
      <c r="AJN401" s="14"/>
      <c r="AJO401" s="14"/>
      <c r="AJP401" s="14"/>
      <c r="AJQ401" s="14"/>
      <c r="AJR401" s="14"/>
      <c r="AJS401" s="14"/>
      <c r="AJT401" s="14"/>
      <c r="AJU401" s="14"/>
      <c r="AJV401" s="14"/>
      <c r="AJW401" s="14"/>
      <c r="AJX401" s="14"/>
      <c r="AJY401" s="14"/>
      <c r="AJZ401" s="14"/>
      <c r="AKA401" s="14"/>
      <c r="AKB401" s="14"/>
      <c r="AKC401" s="14"/>
      <c r="AKD401" s="14"/>
      <c r="AKE401" s="14"/>
      <c r="AKF401" s="14"/>
      <c r="AKG401" s="14"/>
      <c r="AKH401" s="14"/>
      <c r="AKI401" s="14"/>
      <c r="AKJ401" s="14"/>
      <c r="AKK401" s="14"/>
      <c r="AKL401" s="14"/>
      <c r="AKM401" s="14"/>
      <c r="AKN401" s="14"/>
      <c r="AKO401" s="14"/>
      <c r="AKP401" s="14"/>
      <c r="AKQ401" s="14"/>
      <c r="AKR401" s="14"/>
      <c r="AKS401" s="14"/>
      <c r="AKT401" s="14"/>
      <c r="AKU401" s="14"/>
      <c r="AKV401" s="14"/>
      <c r="AKW401" s="14"/>
      <c r="AKX401" s="14"/>
      <c r="AKY401" s="14"/>
      <c r="AKZ401" s="14"/>
      <c r="ALA401" s="14"/>
      <c r="ALB401" s="14"/>
      <c r="ALC401" s="14"/>
      <c r="ALD401" s="14"/>
      <c r="ALE401" s="14"/>
      <c r="ALF401" s="14"/>
      <c r="ALG401" s="14"/>
      <c r="ALH401" s="14"/>
      <c r="ALI401" s="14"/>
      <c r="ALJ401" s="14"/>
      <c r="ALK401" s="14"/>
      <c r="ALL401" s="14"/>
      <c r="ALM401" s="14"/>
      <c r="ALN401" s="14"/>
      <c r="ALO401" s="14"/>
      <c r="ALP401" s="14"/>
      <c r="ALQ401" s="14"/>
      <c r="ALR401" s="14"/>
      <c r="ALS401" s="14"/>
      <c r="ALT401" s="14"/>
      <c r="ALU401" s="14"/>
      <c r="ALV401" s="14"/>
      <c r="ALW401" s="14"/>
      <c r="ALX401" s="14"/>
      <c r="ALY401" s="14"/>
      <c r="ALZ401" s="14"/>
      <c r="AMA401" s="14"/>
      <c r="AMB401" s="14"/>
      <c r="AMC401" s="14"/>
      <c r="AMD401" s="14"/>
      <c r="AME401" s="14"/>
      <c r="AMF401" s="14"/>
      <c r="AMG401" s="14"/>
      <c r="AMH401" s="14"/>
      <c r="AMI401" s="14"/>
      <c r="AMJ401" s="14"/>
      <c r="AMK401" s="14"/>
      <c r="AML401" s="14"/>
      <c r="AMM401" s="14"/>
      <c r="AMN401" s="14"/>
      <c r="AMO401" s="14"/>
      <c r="AMP401" s="14"/>
      <c r="AMQ401" s="14"/>
      <c r="AMR401" s="14"/>
      <c r="AMS401" s="14"/>
      <c r="AMT401" s="14"/>
      <c r="AMU401" s="14"/>
      <c r="AMV401" s="14"/>
      <c r="AMW401" s="14"/>
      <c r="AMX401" s="14"/>
      <c r="AMY401" s="14"/>
      <c r="AMZ401" s="14"/>
      <c r="ANA401" s="14"/>
      <c r="ANB401" s="14"/>
      <c r="ANC401" s="14"/>
      <c r="AND401" s="14"/>
      <c r="ANE401" s="14"/>
      <c r="ANF401" s="14"/>
      <c r="ANG401" s="14"/>
      <c r="ANH401" s="14"/>
      <c r="ANI401" s="14"/>
      <c r="ANJ401" s="14"/>
      <c r="ANK401" s="14"/>
      <c r="ANL401" s="14"/>
      <c r="ANM401" s="14"/>
      <c r="ANN401" s="14"/>
      <c r="ANO401" s="14"/>
      <c r="ANP401" s="14"/>
      <c r="ANQ401" s="14"/>
      <c r="ANR401" s="14"/>
      <c r="ANS401" s="14"/>
      <c r="ANT401" s="14"/>
      <c r="ANU401" s="14"/>
      <c r="ANV401" s="14"/>
      <c r="ANW401" s="14"/>
      <c r="ANX401" s="14"/>
      <c r="ANY401" s="14"/>
      <c r="ANZ401" s="14"/>
      <c r="AOA401" s="14"/>
      <c r="AOB401" s="14"/>
      <c r="AOC401" s="14"/>
      <c r="AOD401" s="14"/>
      <c r="AOE401" s="14"/>
      <c r="AOF401" s="14"/>
      <c r="AOG401" s="14"/>
      <c r="AOH401" s="14"/>
      <c r="AOI401" s="14"/>
      <c r="AOJ401" s="14"/>
      <c r="AOK401" s="14"/>
      <c r="AOL401" s="14"/>
      <c r="AOM401" s="14"/>
      <c r="AON401" s="14"/>
      <c r="AOO401" s="14"/>
      <c r="AOP401" s="14"/>
      <c r="AOQ401" s="14"/>
      <c r="AOR401" s="14"/>
      <c r="AOS401" s="14"/>
      <c r="AOT401" s="14"/>
      <c r="AOU401" s="14"/>
      <c r="AOV401" s="14"/>
      <c r="AOW401" s="14"/>
      <c r="AOX401" s="14"/>
      <c r="AOY401" s="14"/>
      <c r="AOZ401" s="14"/>
      <c r="APA401" s="14"/>
      <c r="APB401" s="14"/>
      <c r="APC401" s="14"/>
      <c r="APD401" s="14"/>
      <c r="APE401" s="14"/>
      <c r="APF401" s="14"/>
      <c r="APG401" s="14"/>
      <c r="APH401" s="14"/>
      <c r="API401" s="14"/>
      <c r="APJ401" s="14"/>
      <c r="APK401" s="14"/>
      <c r="APL401" s="14"/>
      <c r="APM401" s="14"/>
      <c r="APN401" s="14"/>
      <c r="APO401" s="14"/>
      <c r="APP401" s="14"/>
      <c r="APQ401" s="14"/>
      <c r="APR401" s="14"/>
      <c r="APS401" s="14"/>
      <c r="APT401" s="14"/>
      <c r="APU401" s="14"/>
      <c r="APV401" s="14"/>
      <c r="APW401" s="14"/>
      <c r="APX401" s="14"/>
      <c r="APY401" s="14"/>
      <c r="APZ401" s="14"/>
      <c r="AQA401" s="14"/>
      <c r="AQB401" s="14"/>
      <c r="AQC401" s="14"/>
      <c r="AQD401" s="14"/>
      <c r="AQE401" s="14"/>
      <c r="AQF401" s="14"/>
      <c r="AQG401" s="14"/>
      <c r="AQH401" s="14"/>
      <c r="AQI401" s="14"/>
      <c r="AQJ401" s="14"/>
      <c r="AQK401" s="14"/>
      <c r="AQL401" s="14"/>
      <c r="AQM401" s="14"/>
      <c r="AQN401" s="14"/>
      <c r="AQO401" s="14"/>
      <c r="AQP401" s="14"/>
      <c r="AQQ401" s="14"/>
      <c r="AQR401" s="14"/>
      <c r="AQS401" s="14"/>
      <c r="AQT401" s="14"/>
      <c r="AQU401" s="14"/>
      <c r="AQV401" s="14"/>
      <c r="AQW401" s="14"/>
      <c r="AQX401" s="14"/>
      <c r="AQY401" s="14"/>
      <c r="AQZ401" s="14"/>
      <c r="ARA401" s="14"/>
      <c r="ARB401" s="14"/>
      <c r="ARC401" s="14"/>
      <c r="ARD401" s="14"/>
      <c r="ARE401" s="14"/>
      <c r="ARF401" s="14"/>
      <c r="ARG401" s="14"/>
      <c r="ARH401" s="14"/>
      <c r="ARI401" s="14"/>
      <c r="ARJ401" s="14"/>
      <c r="ARK401" s="14"/>
      <c r="ARL401" s="14"/>
      <c r="ARM401" s="14"/>
      <c r="ARN401" s="14"/>
      <c r="ARO401" s="14"/>
      <c r="ARP401" s="14"/>
      <c r="ARQ401" s="14"/>
      <c r="ARR401" s="14"/>
      <c r="ARS401" s="14"/>
      <c r="ART401" s="14"/>
      <c r="ARU401" s="14"/>
      <c r="ARV401" s="14"/>
      <c r="ARW401" s="14"/>
      <c r="ARX401" s="14"/>
      <c r="ARY401" s="14"/>
      <c r="ARZ401" s="14"/>
      <c r="ASA401" s="14"/>
      <c r="ASB401" s="14"/>
      <c r="ASC401" s="14"/>
      <c r="ASD401" s="14"/>
      <c r="ASE401" s="14"/>
      <c r="ASF401" s="14"/>
      <c r="ASG401" s="14"/>
      <c r="ASH401" s="14"/>
      <c r="ASI401" s="14"/>
      <c r="ASJ401" s="14"/>
      <c r="ASK401" s="14"/>
      <c r="ASL401" s="14"/>
      <c r="ASM401" s="14"/>
      <c r="ASN401" s="14"/>
      <c r="ASO401" s="14"/>
      <c r="ASP401" s="14"/>
      <c r="ASQ401" s="14"/>
      <c r="ASR401" s="14"/>
      <c r="ASS401" s="14"/>
      <c r="AST401" s="14"/>
      <c r="ASU401" s="14"/>
      <c r="ASV401" s="14"/>
      <c r="ASW401" s="14"/>
      <c r="ASX401" s="14"/>
      <c r="ASY401" s="14"/>
      <c r="ASZ401" s="14"/>
      <c r="ATA401" s="14"/>
      <c r="ATB401" s="14"/>
      <c r="ATC401" s="14"/>
      <c r="ATD401" s="14"/>
    </row>
    <row r="402" spans="63:1200">
      <c r="BK402" s="14" t="str">
        <f t="shared" si="2120"/>
        <v/>
      </c>
      <c r="ABO402" s="14"/>
      <c r="ABP402" s="14"/>
      <c r="ABQ402" s="14"/>
      <c r="ABR402" s="14"/>
      <c r="ABS402" s="14"/>
      <c r="ABT402" s="14"/>
      <c r="ABU402" s="14"/>
      <c r="ABV402" s="14"/>
      <c r="ABW402" s="14"/>
      <c r="ABX402" s="14"/>
      <c r="ABY402" s="14"/>
      <c r="ABZ402" s="14"/>
      <c r="ACA402" s="14"/>
      <c r="ACB402" s="14"/>
      <c r="ACC402" s="14"/>
      <c r="ACD402" s="14"/>
      <c r="ACE402" s="14"/>
      <c r="ACF402" s="14"/>
      <c r="ACG402" s="14"/>
      <c r="ACH402" s="14"/>
      <c r="ACI402" s="14"/>
      <c r="ACJ402" s="14"/>
      <c r="ACK402" s="14"/>
      <c r="ACL402" s="14"/>
      <c r="ACM402" s="14"/>
      <c r="ACN402" s="14"/>
      <c r="ACO402" s="14"/>
      <c r="ACP402" s="14"/>
      <c r="ACQ402" s="14"/>
      <c r="ACR402" s="14"/>
      <c r="ACS402" s="14"/>
      <c r="ACT402" s="14"/>
      <c r="ACU402" s="14"/>
      <c r="ACV402" s="14"/>
      <c r="ACW402" s="14"/>
      <c r="ACX402" s="14"/>
      <c r="ACY402" s="14"/>
      <c r="ACZ402" s="14"/>
      <c r="ADA402" s="14"/>
      <c r="ADB402" s="14"/>
      <c r="ADC402" s="14"/>
      <c r="ADD402" s="14"/>
      <c r="ADE402" s="14"/>
      <c r="ADF402" s="14"/>
      <c r="ADG402" s="14"/>
      <c r="ADH402" s="14"/>
      <c r="ADI402" s="14"/>
      <c r="ADJ402" s="14"/>
      <c r="ADK402" s="14"/>
      <c r="ADL402" s="14"/>
      <c r="ADM402" s="14"/>
      <c r="ADN402" s="14"/>
      <c r="ADO402" s="14"/>
      <c r="ADP402" s="14"/>
      <c r="ADQ402" s="14"/>
      <c r="ADR402" s="14"/>
      <c r="ADS402" s="14"/>
      <c r="ADT402" s="14"/>
      <c r="ADU402" s="14"/>
      <c r="ADV402" s="14"/>
      <c r="ADW402" s="14"/>
      <c r="ADX402" s="14"/>
      <c r="ADY402" s="14"/>
      <c r="ADZ402" s="14"/>
      <c r="AEA402" s="14"/>
      <c r="AEB402" s="14"/>
      <c r="AEC402" s="14"/>
      <c r="AED402" s="14"/>
      <c r="AEE402" s="14"/>
      <c r="AEF402" s="14"/>
      <c r="AEG402" s="14"/>
      <c r="AEH402" s="14"/>
      <c r="AEI402" s="14"/>
      <c r="AEJ402" s="14"/>
      <c r="AEK402" s="14"/>
      <c r="AEL402" s="14"/>
      <c r="AEM402" s="14"/>
      <c r="AEN402" s="14"/>
      <c r="AEO402" s="14"/>
      <c r="AEP402" s="14"/>
      <c r="AEQ402" s="14"/>
      <c r="AER402" s="14"/>
      <c r="AES402" s="14"/>
      <c r="AET402" s="14"/>
      <c r="AEU402" s="14"/>
      <c r="AEV402" s="14"/>
      <c r="AEW402" s="14"/>
      <c r="AEX402" s="14"/>
      <c r="AEY402" s="14"/>
      <c r="AEZ402" s="14"/>
      <c r="AFA402" s="14"/>
      <c r="AFB402" s="14"/>
      <c r="AFC402" s="14"/>
      <c r="AFD402" s="14"/>
      <c r="AFE402" s="14"/>
      <c r="AFF402" s="14"/>
      <c r="AFG402" s="14"/>
      <c r="AFH402" s="14"/>
      <c r="AFI402" s="14"/>
      <c r="AFJ402" s="14"/>
      <c r="AFK402" s="14"/>
      <c r="AFL402" s="14"/>
      <c r="AFM402" s="14"/>
      <c r="AFN402" s="14"/>
      <c r="AFO402" s="14"/>
      <c r="AFP402" s="14"/>
      <c r="AFQ402" s="14"/>
      <c r="AFR402" s="14"/>
      <c r="AFS402" s="14"/>
      <c r="AFT402" s="14"/>
      <c r="AFU402" s="14"/>
      <c r="AFV402" s="14"/>
      <c r="AFW402" s="14"/>
      <c r="AFX402" s="14"/>
      <c r="AFY402" s="14"/>
      <c r="AFZ402" s="14"/>
      <c r="AGA402" s="14"/>
      <c r="AGB402" s="14"/>
      <c r="AGC402" s="14"/>
      <c r="AGD402" s="14"/>
      <c r="AGE402" s="14"/>
      <c r="AGF402" s="14"/>
      <c r="AGG402" s="14"/>
      <c r="AGH402" s="14"/>
      <c r="AGI402" s="14"/>
      <c r="AGJ402" s="14"/>
      <c r="AGK402" s="14"/>
      <c r="AGL402" s="14"/>
      <c r="AGM402" s="14"/>
      <c r="AGN402" s="14"/>
      <c r="AGO402" s="14"/>
      <c r="AGP402" s="14"/>
      <c r="AGQ402" s="14"/>
      <c r="AGR402" s="14"/>
      <c r="AGS402" s="14"/>
      <c r="AGT402" s="14"/>
      <c r="AGU402" s="14"/>
      <c r="AGV402" s="14"/>
      <c r="AGW402" s="14"/>
      <c r="AGX402" s="14"/>
      <c r="AGY402" s="14"/>
      <c r="AGZ402" s="14"/>
      <c r="AHA402" s="14"/>
      <c r="AHB402" s="14"/>
      <c r="AHC402" s="14"/>
      <c r="AHD402" s="14"/>
      <c r="AHE402" s="14"/>
      <c r="AHF402" s="14"/>
      <c r="AHG402" s="14"/>
      <c r="AHH402" s="14"/>
      <c r="AHI402" s="14"/>
      <c r="AHJ402" s="14"/>
      <c r="AHK402" s="14"/>
      <c r="AHL402" s="14"/>
      <c r="AHM402" s="14"/>
      <c r="AHN402" s="14"/>
      <c r="AHO402" s="14"/>
      <c r="AHP402" s="14"/>
      <c r="AHQ402" s="14"/>
      <c r="AHR402" s="14"/>
      <c r="AHS402" s="14"/>
      <c r="AHT402" s="14"/>
      <c r="AHU402" s="14"/>
      <c r="AHV402" s="14"/>
      <c r="AHW402" s="14"/>
      <c r="AHX402" s="14"/>
      <c r="AHY402" s="14"/>
      <c r="AHZ402" s="14"/>
      <c r="AIA402" s="14"/>
      <c r="AIB402" s="14"/>
      <c r="AIC402" s="14"/>
      <c r="AID402" s="14"/>
      <c r="AIE402" s="14"/>
      <c r="AIF402" s="14"/>
      <c r="AIG402" s="14"/>
      <c r="AIH402" s="14"/>
      <c r="AII402" s="14"/>
      <c r="AIJ402" s="14"/>
      <c r="AIK402" s="14"/>
      <c r="AIL402" s="14"/>
      <c r="AIM402" s="14"/>
      <c r="AIN402" s="14"/>
      <c r="AIO402" s="14"/>
      <c r="AIP402" s="14"/>
      <c r="AIQ402" s="14"/>
      <c r="AIR402" s="14"/>
      <c r="AIS402" s="14"/>
      <c r="AIT402" s="14"/>
      <c r="AIU402" s="14"/>
      <c r="AIV402" s="14"/>
      <c r="AIW402" s="14"/>
      <c r="AIX402" s="14"/>
      <c r="AIY402" s="14"/>
      <c r="AIZ402" s="14"/>
      <c r="AJA402" s="14"/>
      <c r="AJB402" s="14"/>
      <c r="AJC402" s="14"/>
      <c r="AJD402" s="14"/>
      <c r="AJE402" s="14"/>
      <c r="AJF402" s="14"/>
      <c r="AJG402" s="14"/>
      <c r="AJH402" s="14"/>
      <c r="AJI402" s="14"/>
      <c r="AJJ402" s="14"/>
      <c r="AJK402" s="14"/>
      <c r="AJL402" s="14"/>
      <c r="AJM402" s="14"/>
      <c r="AJN402" s="14"/>
      <c r="AJO402" s="14"/>
      <c r="AJP402" s="14"/>
      <c r="AJQ402" s="14"/>
      <c r="AJR402" s="14"/>
      <c r="AJS402" s="14"/>
      <c r="AJT402" s="14"/>
      <c r="AJU402" s="14"/>
      <c r="AJV402" s="14"/>
      <c r="AJW402" s="14"/>
      <c r="AJX402" s="14"/>
      <c r="AJY402" s="14"/>
      <c r="AJZ402" s="14"/>
      <c r="AKA402" s="14"/>
      <c r="AKB402" s="14"/>
      <c r="AKC402" s="14"/>
      <c r="AKD402" s="14"/>
      <c r="AKE402" s="14"/>
      <c r="AKF402" s="14"/>
      <c r="AKG402" s="14"/>
      <c r="AKH402" s="14"/>
      <c r="AKI402" s="14"/>
      <c r="AKJ402" s="14"/>
      <c r="AKK402" s="14"/>
      <c r="AKL402" s="14"/>
      <c r="AKM402" s="14"/>
      <c r="AKN402" s="14"/>
      <c r="AKO402" s="14"/>
      <c r="AKP402" s="14"/>
      <c r="AKQ402" s="14"/>
      <c r="AKR402" s="14"/>
      <c r="AKS402" s="14"/>
      <c r="AKT402" s="14"/>
      <c r="AKU402" s="14"/>
      <c r="AKV402" s="14"/>
      <c r="AKW402" s="14"/>
      <c r="AKX402" s="14"/>
      <c r="AKY402" s="14"/>
      <c r="AKZ402" s="14"/>
      <c r="ALA402" s="14"/>
      <c r="ALB402" s="14"/>
      <c r="ALC402" s="14"/>
      <c r="ALD402" s="14"/>
      <c r="ALE402" s="14"/>
      <c r="ALF402" s="14"/>
      <c r="ALG402" s="14"/>
      <c r="ALH402" s="14"/>
      <c r="ALI402" s="14"/>
      <c r="ALJ402" s="14"/>
      <c r="ALK402" s="14"/>
      <c r="ALL402" s="14"/>
      <c r="ALM402" s="14"/>
      <c r="ALN402" s="14"/>
      <c r="ALO402" s="14"/>
      <c r="ALP402" s="14"/>
      <c r="ALQ402" s="14"/>
      <c r="ALR402" s="14"/>
      <c r="ALS402" s="14"/>
      <c r="ALT402" s="14"/>
      <c r="ALU402" s="14"/>
      <c r="ALV402" s="14"/>
      <c r="ALW402" s="14"/>
      <c r="ALX402" s="14"/>
      <c r="ALY402" s="14"/>
      <c r="ALZ402" s="14"/>
      <c r="AMA402" s="14"/>
      <c r="AMB402" s="14"/>
      <c r="AMC402" s="14"/>
      <c r="AMD402" s="14"/>
      <c r="AME402" s="14"/>
      <c r="AMF402" s="14"/>
      <c r="AMG402" s="14"/>
      <c r="AMH402" s="14"/>
      <c r="AMI402" s="14"/>
      <c r="AMJ402" s="14"/>
      <c r="AMK402" s="14"/>
      <c r="AML402" s="14"/>
      <c r="AMM402" s="14"/>
      <c r="AMN402" s="14"/>
      <c r="AMO402" s="14"/>
      <c r="AMP402" s="14"/>
      <c r="AMQ402" s="14"/>
      <c r="AMR402" s="14"/>
      <c r="AMS402" s="14"/>
      <c r="AMT402" s="14"/>
      <c r="AMU402" s="14"/>
      <c r="AMV402" s="14"/>
      <c r="AMW402" s="14"/>
      <c r="AMX402" s="14"/>
      <c r="AMY402" s="14"/>
      <c r="AMZ402" s="14"/>
      <c r="ANA402" s="14"/>
      <c r="ANB402" s="14"/>
      <c r="ANC402" s="14"/>
      <c r="AND402" s="14"/>
      <c r="ANE402" s="14"/>
      <c r="ANF402" s="14"/>
      <c r="ANG402" s="14"/>
      <c r="ANH402" s="14"/>
      <c r="ANI402" s="14"/>
      <c r="ANJ402" s="14"/>
      <c r="ANK402" s="14"/>
      <c r="ANL402" s="14"/>
      <c r="ANM402" s="14"/>
      <c r="ANN402" s="14"/>
      <c r="ANO402" s="14"/>
      <c r="ANP402" s="14"/>
      <c r="ANQ402" s="14"/>
      <c r="ANR402" s="14"/>
      <c r="ANS402" s="14"/>
      <c r="ANT402" s="14"/>
      <c r="ANU402" s="14"/>
      <c r="ANV402" s="14"/>
      <c r="ANW402" s="14"/>
      <c r="ANX402" s="14"/>
      <c r="ANY402" s="14"/>
      <c r="ANZ402" s="14"/>
      <c r="AOA402" s="14"/>
      <c r="AOB402" s="14"/>
      <c r="AOC402" s="14"/>
      <c r="AOD402" s="14"/>
      <c r="AOE402" s="14"/>
      <c r="AOF402" s="14"/>
      <c r="AOG402" s="14"/>
      <c r="AOH402" s="14"/>
      <c r="AOI402" s="14"/>
      <c r="AOJ402" s="14"/>
      <c r="AOK402" s="14"/>
      <c r="AOL402" s="14"/>
      <c r="AOM402" s="14"/>
      <c r="AON402" s="14"/>
      <c r="AOO402" s="14"/>
      <c r="AOP402" s="14"/>
      <c r="AOQ402" s="14"/>
      <c r="AOR402" s="14"/>
      <c r="AOS402" s="14"/>
      <c r="AOT402" s="14"/>
      <c r="AOU402" s="14"/>
      <c r="AOV402" s="14"/>
      <c r="AOW402" s="14"/>
      <c r="AOX402" s="14"/>
      <c r="AOY402" s="14"/>
      <c r="AOZ402" s="14"/>
      <c r="APA402" s="14"/>
      <c r="APB402" s="14"/>
      <c r="APC402" s="14"/>
      <c r="APD402" s="14"/>
      <c r="APE402" s="14"/>
      <c r="APF402" s="14"/>
      <c r="APG402" s="14"/>
      <c r="APH402" s="14"/>
      <c r="API402" s="14"/>
      <c r="APJ402" s="14"/>
      <c r="APK402" s="14"/>
      <c r="APL402" s="14"/>
      <c r="APM402" s="14"/>
      <c r="APN402" s="14"/>
      <c r="APO402" s="14"/>
      <c r="APP402" s="14"/>
      <c r="APQ402" s="14"/>
      <c r="APR402" s="14"/>
      <c r="APS402" s="14"/>
      <c r="APT402" s="14"/>
      <c r="APU402" s="14"/>
      <c r="APV402" s="14"/>
      <c r="APW402" s="14"/>
      <c r="APX402" s="14"/>
      <c r="APY402" s="14"/>
      <c r="APZ402" s="14"/>
      <c r="AQA402" s="14"/>
      <c r="AQB402" s="14"/>
      <c r="AQC402" s="14"/>
      <c r="AQD402" s="14"/>
      <c r="AQE402" s="14"/>
      <c r="AQF402" s="14"/>
      <c r="AQG402" s="14"/>
      <c r="AQH402" s="14"/>
      <c r="AQI402" s="14"/>
      <c r="AQJ402" s="14"/>
      <c r="AQK402" s="14"/>
      <c r="AQL402" s="14"/>
      <c r="AQM402" s="14"/>
      <c r="AQN402" s="14"/>
      <c r="AQO402" s="14"/>
      <c r="AQP402" s="14"/>
      <c r="AQQ402" s="14"/>
      <c r="AQR402" s="14"/>
      <c r="AQS402" s="14"/>
      <c r="AQT402" s="14"/>
      <c r="AQU402" s="14"/>
      <c r="AQV402" s="14"/>
      <c r="AQW402" s="14"/>
      <c r="AQX402" s="14"/>
      <c r="AQY402" s="14"/>
      <c r="AQZ402" s="14"/>
      <c r="ARA402" s="14"/>
      <c r="ARB402" s="14"/>
      <c r="ARC402" s="14"/>
      <c r="ARD402" s="14"/>
      <c r="ARE402" s="14"/>
      <c r="ARF402" s="14"/>
      <c r="ARG402" s="14"/>
      <c r="ARH402" s="14"/>
      <c r="ARI402" s="14"/>
      <c r="ARJ402" s="14"/>
      <c r="ARK402" s="14"/>
      <c r="ARL402" s="14"/>
      <c r="ARM402" s="14"/>
      <c r="ARN402" s="14"/>
      <c r="ARO402" s="14"/>
      <c r="ARP402" s="14"/>
      <c r="ARQ402" s="14"/>
      <c r="ARR402" s="14"/>
      <c r="ARS402" s="14"/>
      <c r="ART402" s="14"/>
      <c r="ARU402" s="14"/>
      <c r="ARV402" s="14"/>
      <c r="ARW402" s="14"/>
      <c r="ARX402" s="14"/>
      <c r="ARY402" s="14"/>
      <c r="ARZ402" s="14"/>
      <c r="ASA402" s="14"/>
      <c r="ASB402" s="14"/>
      <c r="ASC402" s="14"/>
      <c r="ASD402" s="14"/>
      <c r="ASE402" s="14"/>
      <c r="ASF402" s="14"/>
      <c r="ASG402" s="14"/>
      <c r="ASH402" s="14"/>
      <c r="ASI402" s="14"/>
      <c r="ASJ402" s="14"/>
      <c r="ASK402" s="14"/>
      <c r="ASL402" s="14"/>
      <c r="ASM402" s="14"/>
      <c r="ASN402" s="14"/>
      <c r="ASO402" s="14"/>
      <c r="ASP402" s="14"/>
      <c r="ASQ402" s="14"/>
      <c r="ASR402" s="14"/>
      <c r="ASS402" s="14"/>
      <c r="AST402" s="14"/>
      <c r="ASU402" s="14"/>
      <c r="ASV402" s="14"/>
      <c r="ASW402" s="14"/>
      <c r="ASX402" s="14"/>
      <c r="ASY402" s="14"/>
      <c r="ASZ402" s="14"/>
      <c r="ATA402" s="14"/>
      <c r="ATB402" s="14"/>
      <c r="ATC402" s="14"/>
      <c r="ATD402" s="14"/>
    </row>
    <row r="403" spans="63:1200">
      <c r="BK403" s="14" t="str">
        <f t="shared" si="2120"/>
        <v/>
      </c>
      <c r="ABO403" s="14"/>
      <c r="ABP403" s="14"/>
      <c r="ABQ403" s="14"/>
      <c r="ABR403" s="14"/>
      <c r="ABS403" s="14"/>
      <c r="ABT403" s="14"/>
      <c r="ABU403" s="14"/>
      <c r="ABV403" s="14"/>
      <c r="ABW403" s="14"/>
      <c r="ABX403" s="14"/>
      <c r="ABY403" s="14"/>
      <c r="ABZ403" s="14"/>
      <c r="ACA403" s="14"/>
      <c r="ACB403" s="14"/>
      <c r="ACC403" s="14"/>
      <c r="ACD403" s="14"/>
      <c r="ACE403" s="14"/>
      <c r="ACF403" s="14"/>
      <c r="ACG403" s="14"/>
      <c r="ACH403" s="14"/>
      <c r="ACI403" s="14"/>
      <c r="ACJ403" s="14"/>
      <c r="ACK403" s="14"/>
      <c r="ACL403" s="14"/>
      <c r="ACM403" s="14"/>
      <c r="ACN403" s="14"/>
      <c r="ACO403" s="14"/>
      <c r="ACP403" s="14"/>
      <c r="ACQ403" s="14"/>
      <c r="ACR403" s="14"/>
      <c r="ACS403" s="14"/>
      <c r="ACT403" s="14"/>
      <c r="ACU403" s="14"/>
      <c r="ACV403" s="14"/>
      <c r="ACW403" s="14"/>
      <c r="ACX403" s="14"/>
      <c r="ACY403" s="14"/>
      <c r="ACZ403" s="14"/>
      <c r="ADA403" s="14"/>
      <c r="ADB403" s="14"/>
      <c r="ADC403" s="14"/>
      <c r="ADD403" s="14"/>
      <c r="ADE403" s="14"/>
      <c r="ADF403" s="14"/>
      <c r="ADG403" s="14"/>
      <c r="ADH403" s="14"/>
      <c r="ADI403" s="14"/>
      <c r="ADJ403" s="14"/>
      <c r="ADK403" s="14"/>
      <c r="ADL403" s="14"/>
      <c r="ADM403" s="14"/>
      <c r="ADN403" s="14"/>
      <c r="ADO403" s="14"/>
      <c r="ADP403" s="14"/>
      <c r="ADQ403" s="14"/>
      <c r="ADR403" s="14"/>
      <c r="ADS403" s="14"/>
      <c r="ADT403" s="14"/>
      <c r="ADU403" s="14"/>
      <c r="ADV403" s="14"/>
      <c r="ADW403" s="14"/>
      <c r="ADX403" s="14"/>
      <c r="ADY403" s="14"/>
      <c r="ADZ403" s="14"/>
      <c r="AEA403" s="14"/>
      <c r="AEB403" s="14"/>
      <c r="AEC403" s="14"/>
      <c r="AED403" s="14"/>
      <c r="AEE403" s="14"/>
      <c r="AEF403" s="14"/>
      <c r="AEG403" s="14"/>
      <c r="AEH403" s="14"/>
      <c r="AEI403" s="14"/>
      <c r="AEJ403" s="14"/>
      <c r="AEK403" s="14"/>
      <c r="AEL403" s="14"/>
      <c r="AEM403" s="14"/>
      <c r="AEN403" s="14"/>
      <c r="AEO403" s="14"/>
      <c r="AEP403" s="14"/>
      <c r="AEQ403" s="14"/>
      <c r="AER403" s="14"/>
      <c r="AES403" s="14"/>
      <c r="AET403" s="14"/>
      <c r="AEU403" s="14"/>
      <c r="AEV403" s="14"/>
      <c r="AEW403" s="14"/>
      <c r="AEX403" s="14"/>
      <c r="AEY403" s="14"/>
      <c r="AEZ403" s="14"/>
      <c r="AFA403" s="14"/>
      <c r="AFB403" s="14"/>
      <c r="AFC403" s="14"/>
      <c r="AFD403" s="14"/>
      <c r="AFE403" s="14"/>
      <c r="AFF403" s="14"/>
      <c r="AFG403" s="14"/>
      <c r="AFH403" s="14"/>
      <c r="AFI403" s="14"/>
      <c r="AFJ403" s="14"/>
      <c r="AFK403" s="14"/>
      <c r="AFL403" s="14"/>
      <c r="AFM403" s="14"/>
      <c r="AFN403" s="14"/>
      <c r="AFO403" s="14"/>
      <c r="AFP403" s="14"/>
      <c r="AFQ403" s="14"/>
      <c r="AFR403" s="14"/>
      <c r="AFS403" s="14"/>
      <c r="AFT403" s="14"/>
      <c r="AFU403" s="14"/>
      <c r="AFV403" s="14"/>
      <c r="AFW403" s="14"/>
      <c r="AFX403" s="14"/>
      <c r="AFY403" s="14"/>
      <c r="AFZ403" s="14"/>
      <c r="AGA403" s="14"/>
      <c r="AGB403" s="14"/>
      <c r="AGC403" s="14"/>
      <c r="AGD403" s="14"/>
      <c r="AGE403" s="14"/>
      <c r="AGF403" s="14"/>
      <c r="AGG403" s="14"/>
      <c r="AGH403" s="14"/>
      <c r="AGI403" s="14"/>
      <c r="AGJ403" s="14"/>
      <c r="AGK403" s="14"/>
      <c r="AGL403" s="14"/>
      <c r="AGM403" s="14"/>
      <c r="AGN403" s="14"/>
      <c r="AGO403" s="14"/>
      <c r="AGP403" s="14"/>
      <c r="AGQ403" s="14"/>
      <c r="AGR403" s="14"/>
      <c r="AGS403" s="14"/>
      <c r="AGT403" s="14"/>
      <c r="AGU403" s="14"/>
      <c r="AGV403" s="14"/>
      <c r="AGW403" s="14"/>
      <c r="AGX403" s="14"/>
      <c r="AGY403" s="14"/>
      <c r="AGZ403" s="14"/>
      <c r="AHA403" s="14"/>
      <c r="AHB403" s="14"/>
      <c r="AHC403" s="14"/>
      <c r="AHD403" s="14"/>
      <c r="AHE403" s="14"/>
      <c r="AHF403" s="14"/>
      <c r="AHG403" s="14"/>
      <c r="AHH403" s="14"/>
      <c r="AHI403" s="14"/>
      <c r="AHJ403" s="14"/>
      <c r="AHK403" s="14"/>
      <c r="AHL403" s="14"/>
      <c r="AHM403" s="14"/>
      <c r="AHN403" s="14"/>
      <c r="AHO403" s="14"/>
      <c r="AHP403" s="14"/>
      <c r="AHQ403" s="14"/>
      <c r="AHR403" s="14"/>
      <c r="AHS403" s="14"/>
      <c r="AHT403" s="14"/>
      <c r="AHU403" s="14"/>
      <c r="AHV403" s="14"/>
      <c r="AHW403" s="14"/>
      <c r="AHX403" s="14"/>
      <c r="AHY403" s="14"/>
      <c r="AHZ403" s="14"/>
      <c r="AIA403" s="14"/>
      <c r="AIB403" s="14"/>
      <c r="AIC403" s="14"/>
      <c r="AID403" s="14"/>
      <c r="AIE403" s="14"/>
      <c r="AIF403" s="14"/>
      <c r="AIG403" s="14"/>
      <c r="AIH403" s="14"/>
      <c r="AII403" s="14"/>
      <c r="AIJ403" s="14"/>
      <c r="AIK403" s="14"/>
      <c r="AIL403" s="14"/>
      <c r="AIM403" s="14"/>
      <c r="AIN403" s="14"/>
      <c r="AIO403" s="14"/>
      <c r="AIP403" s="14"/>
      <c r="AIQ403" s="14"/>
      <c r="AIR403" s="14"/>
      <c r="AIS403" s="14"/>
      <c r="AIT403" s="14"/>
      <c r="AIU403" s="14"/>
      <c r="AIV403" s="14"/>
      <c r="AIW403" s="14"/>
      <c r="AIX403" s="14"/>
      <c r="AIY403" s="14"/>
      <c r="AIZ403" s="14"/>
      <c r="AJA403" s="14"/>
      <c r="AJB403" s="14"/>
      <c r="AJC403" s="14"/>
      <c r="AJD403" s="14"/>
      <c r="AJE403" s="14"/>
      <c r="AJF403" s="14"/>
      <c r="AJG403" s="14"/>
      <c r="AJH403" s="14"/>
      <c r="AJI403" s="14"/>
      <c r="AJJ403" s="14"/>
      <c r="AJK403" s="14"/>
      <c r="AJL403" s="14"/>
      <c r="AJM403" s="14"/>
      <c r="AJN403" s="14"/>
      <c r="AJO403" s="14"/>
      <c r="AJP403" s="14"/>
      <c r="AJQ403" s="14"/>
      <c r="AJR403" s="14"/>
      <c r="AJS403" s="14"/>
      <c r="AJT403" s="14"/>
      <c r="AJU403" s="14"/>
      <c r="AJV403" s="14"/>
      <c r="AJW403" s="14"/>
      <c r="AJX403" s="14"/>
      <c r="AJY403" s="14"/>
      <c r="AJZ403" s="14"/>
      <c r="AKA403" s="14"/>
      <c r="AKB403" s="14"/>
      <c r="AKC403" s="14"/>
      <c r="AKD403" s="14"/>
      <c r="AKE403" s="14"/>
      <c r="AKF403" s="14"/>
      <c r="AKG403" s="14"/>
      <c r="AKH403" s="14"/>
      <c r="AKI403" s="14"/>
      <c r="AKJ403" s="14"/>
      <c r="AKK403" s="14"/>
      <c r="AKL403" s="14"/>
      <c r="AKM403" s="14"/>
      <c r="AKN403" s="14"/>
      <c r="AKO403" s="14"/>
      <c r="AKP403" s="14"/>
      <c r="AKQ403" s="14"/>
      <c r="AKR403" s="14"/>
      <c r="AKS403" s="14"/>
      <c r="AKT403" s="14"/>
      <c r="AKU403" s="14"/>
      <c r="AKV403" s="14"/>
      <c r="AKW403" s="14"/>
      <c r="AKX403" s="14"/>
      <c r="AKY403" s="14"/>
      <c r="AKZ403" s="14"/>
      <c r="ALA403" s="14"/>
      <c r="ALB403" s="14"/>
      <c r="ALC403" s="14"/>
      <c r="ALD403" s="14"/>
      <c r="ALE403" s="14"/>
      <c r="ALF403" s="14"/>
      <c r="ALG403" s="14"/>
      <c r="ALH403" s="14"/>
      <c r="ALI403" s="14"/>
      <c r="ALJ403" s="14"/>
      <c r="ALK403" s="14"/>
      <c r="ALL403" s="14"/>
      <c r="ALM403" s="14"/>
      <c r="ALN403" s="14"/>
      <c r="ALO403" s="14"/>
      <c r="ALP403" s="14"/>
      <c r="ALQ403" s="14"/>
      <c r="ALR403" s="14"/>
      <c r="ALS403" s="14"/>
      <c r="ALT403" s="14"/>
      <c r="ALU403" s="14"/>
      <c r="ALV403" s="14"/>
      <c r="ALW403" s="14"/>
      <c r="ALX403" s="14"/>
      <c r="ALY403" s="14"/>
      <c r="ALZ403" s="14"/>
      <c r="AMA403" s="14"/>
      <c r="AMB403" s="14"/>
      <c r="AMC403" s="14"/>
      <c r="AMD403" s="14"/>
      <c r="AME403" s="14"/>
      <c r="AMF403" s="14"/>
      <c r="AMG403" s="14"/>
      <c r="AMH403" s="14"/>
      <c r="AMI403" s="14"/>
      <c r="AMJ403" s="14"/>
      <c r="AMK403" s="14"/>
      <c r="AML403" s="14"/>
      <c r="AMM403" s="14"/>
      <c r="AMN403" s="14"/>
      <c r="AMO403" s="14"/>
      <c r="AMP403" s="14"/>
      <c r="AMQ403" s="14"/>
      <c r="AMR403" s="14"/>
      <c r="AMS403" s="14"/>
      <c r="AMT403" s="14"/>
      <c r="AMU403" s="14"/>
      <c r="AMV403" s="14"/>
      <c r="AMW403" s="14"/>
      <c r="AMX403" s="14"/>
      <c r="AMY403" s="14"/>
      <c r="AMZ403" s="14"/>
      <c r="ANA403" s="14"/>
      <c r="ANB403" s="14"/>
      <c r="ANC403" s="14"/>
      <c r="AND403" s="14"/>
      <c r="ANE403" s="14"/>
      <c r="ANF403" s="14"/>
      <c r="ANG403" s="14"/>
      <c r="ANH403" s="14"/>
      <c r="ANI403" s="14"/>
      <c r="ANJ403" s="14"/>
      <c r="ANK403" s="14"/>
      <c r="ANL403" s="14"/>
      <c r="ANM403" s="14"/>
      <c r="ANN403" s="14"/>
      <c r="ANO403" s="14"/>
      <c r="ANP403" s="14"/>
      <c r="ANQ403" s="14"/>
      <c r="ANR403" s="14"/>
      <c r="ANS403" s="14"/>
      <c r="ANT403" s="14"/>
      <c r="ANU403" s="14"/>
      <c r="ANV403" s="14"/>
      <c r="ANW403" s="14"/>
      <c r="ANX403" s="14"/>
      <c r="ANY403" s="14"/>
      <c r="ANZ403" s="14"/>
      <c r="AOA403" s="14"/>
      <c r="AOB403" s="14"/>
      <c r="AOC403" s="14"/>
      <c r="AOD403" s="14"/>
      <c r="AOE403" s="14"/>
      <c r="AOF403" s="14"/>
      <c r="AOG403" s="14"/>
      <c r="AOH403" s="14"/>
      <c r="AOI403" s="14"/>
      <c r="AOJ403" s="14"/>
      <c r="AOK403" s="14"/>
      <c r="AOL403" s="14"/>
      <c r="AOM403" s="14"/>
      <c r="AON403" s="14"/>
      <c r="AOO403" s="14"/>
      <c r="AOP403" s="14"/>
      <c r="AOQ403" s="14"/>
      <c r="AOR403" s="14"/>
      <c r="AOS403" s="14"/>
      <c r="AOT403" s="14"/>
      <c r="AOU403" s="14"/>
      <c r="AOV403" s="14"/>
      <c r="AOW403" s="14"/>
      <c r="AOX403" s="14"/>
      <c r="AOY403" s="14"/>
      <c r="AOZ403" s="14"/>
      <c r="APA403" s="14"/>
      <c r="APB403" s="14"/>
      <c r="APC403" s="14"/>
      <c r="APD403" s="14"/>
      <c r="APE403" s="14"/>
      <c r="APF403" s="14"/>
      <c r="APG403" s="14"/>
      <c r="APH403" s="14"/>
      <c r="API403" s="14"/>
      <c r="APJ403" s="14"/>
      <c r="APK403" s="14"/>
      <c r="APL403" s="14"/>
      <c r="APM403" s="14"/>
      <c r="APN403" s="14"/>
      <c r="APO403" s="14"/>
      <c r="APP403" s="14"/>
      <c r="APQ403" s="14"/>
      <c r="APR403" s="14"/>
      <c r="APS403" s="14"/>
      <c r="APT403" s="14"/>
      <c r="APU403" s="14"/>
      <c r="APV403" s="14"/>
      <c r="APW403" s="14"/>
      <c r="APX403" s="14"/>
      <c r="APY403" s="14"/>
      <c r="APZ403" s="14"/>
      <c r="AQA403" s="14"/>
      <c r="AQB403" s="14"/>
      <c r="AQC403" s="14"/>
      <c r="AQD403" s="14"/>
      <c r="AQE403" s="14"/>
      <c r="AQF403" s="14"/>
      <c r="AQG403" s="14"/>
      <c r="AQH403" s="14"/>
      <c r="AQI403" s="14"/>
      <c r="AQJ403" s="14"/>
      <c r="AQK403" s="14"/>
      <c r="AQL403" s="14"/>
      <c r="AQM403" s="14"/>
      <c r="AQN403" s="14"/>
      <c r="AQO403" s="14"/>
      <c r="AQP403" s="14"/>
      <c r="AQQ403" s="14"/>
      <c r="AQR403" s="14"/>
      <c r="AQS403" s="14"/>
      <c r="AQT403" s="14"/>
      <c r="AQU403" s="14"/>
      <c r="AQV403" s="14"/>
      <c r="AQW403" s="14"/>
      <c r="AQX403" s="14"/>
      <c r="AQY403" s="14"/>
      <c r="AQZ403" s="14"/>
      <c r="ARA403" s="14"/>
      <c r="ARB403" s="14"/>
      <c r="ARC403" s="14"/>
      <c r="ARD403" s="14"/>
      <c r="ARE403" s="14"/>
      <c r="ARF403" s="14"/>
      <c r="ARG403" s="14"/>
      <c r="ARH403" s="14"/>
      <c r="ARI403" s="14"/>
      <c r="ARJ403" s="14"/>
      <c r="ARK403" s="14"/>
      <c r="ARL403" s="14"/>
      <c r="ARM403" s="14"/>
      <c r="ARN403" s="14"/>
      <c r="ARO403" s="14"/>
      <c r="ARP403" s="14"/>
      <c r="ARQ403" s="14"/>
      <c r="ARR403" s="14"/>
      <c r="ARS403" s="14"/>
      <c r="ART403" s="14"/>
      <c r="ARU403" s="14"/>
      <c r="ARV403" s="14"/>
      <c r="ARW403" s="14"/>
      <c r="ARX403" s="14"/>
      <c r="ARY403" s="14"/>
      <c r="ARZ403" s="14"/>
      <c r="ASA403" s="14"/>
      <c r="ASB403" s="14"/>
      <c r="ASC403" s="14"/>
      <c r="ASD403" s="14"/>
      <c r="ASE403" s="14"/>
      <c r="ASF403" s="14"/>
      <c r="ASG403" s="14"/>
      <c r="ASH403" s="14"/>
      <c r="ASI403" s="14"/>
      <c r="ASJ403" s="14"/>
      <c r="ASK403" s="14"/>
      <c r="ASL403" s="14"/>
      <c r="ASM403" s="14"/>
      <c r="ASN403" s="14"/>
      <c r="ASO403" s="14"/>
      <c r="ASP403" s="14"/>
      <c r="ASQ403" s="14"/>
      <c r="ASR403" s="14"/>
      <c r="ASS403" s="14"/>
      <c r="AST403" s="14"/>
      <c r="ASU403" s="14"/>
      <c r="ASV403" s="14"/>
      <c r="ASW403" s="14"/>
      <c r="ASX403" s="14"/>
      <c r="ASY403" s="14"/>
      <c r="ASZ403" s="14"/>
      <c r="ATA403" s="14"/>
      <c r="ATB403" s="14"/>
      <c r="ATC403" s="14"/>
      <c r="ATD403" s="14"/>
    </row>
    <row r="404" spans="63:1200">
      <c r="BK404" s="14" t="str">
        <f t="shared" si="2120"/>
        <v/>
      </c>
      <c r="ABO404" s="14"/>
      <c r="ABP404" s="14"/>
      <c r="ABQ404" s="14"/>
      <c r="ABR404" s="14"/>
      <c r="ABS404" s="14"/>
      <c r="ABT404" s="14"/>
      <c r="ABU404" s="14"/>
      <c r="ABV404" s="14"/>
      <c r="ABW404" s="14"/>
      <c r="ABX404" s="14"/>
      <c r="ABY404" s="14"/>
      <c r="ABZ404" s="14"/>
      <c r="ACA404" s="14"/>
      <c r="ACB404" s="14"/>
      <c r="ACC404" s="14"/>
      <c r="ACD404" s="14"/>
      <c r="ACE404" s="14"/>
      <c r="ACF404" s="14"/>
      <c r="ACG404" s="14"/>
      <c r="ACH404" s="14"/>
      <c r="ACI404" s="14"/>
      <c r="ACJ404" s="14"/>
      <c r="ACK404" s="14"/>
      <c r="ACL404" s="14"/>
      <c r="ACM404" s="14"/>
      <c r="ACN404" s="14"/>
      <c r="ACO404" s="14"/>
      <c r="ACP404" s="14"/>
      <c r="ACQ404" s="14"/>
      <c r="ACR404" s="14"/>
      <c r="ACS404" s="14"/>
      <c r="ACT404" s="14"/>
      <c r="ACU404" s="14"/>
      <c r="ACV404" s="14"/>
      <c r="ACW404" s="14"/>
      <c r="ACX404" s="14"/>
      <c r="ACY404" s="14"/>
      <c r="ACZ404" s="14"/>
      <c r="ADA404" s="14"/>
      <c r="ADB404" s="14"/>
      <c r="ADC404" s="14"/>
      <c r="ADD404" s="14"/>
      <c r="ADE404" s="14"/>
      <c r="ADF404" s="14"/>
      <c r="ADG404" s="14"/>
      <c r="ADH404" s="14"/>
      <c r="ADI404" s="14"/>
      <c r="ADJ404" s="14"/>
      <c r="ADK404" s="14"/>
      <c r="ADL404" s="14"/>
      <c r="ADM404" s="14"/>
      <c r="ADN404" s="14"/>
      <c r="ADO404" s="14"/>
      <c r="ADP404" s="14"/>
      <c r="ADQ404" s="14"/>
      <c r="ADR404" s="14"/>
      <c r="ADS404" s="14"/>
      <c r="ADT404" s="14"/>
      <c r="ADU404" s="14"/>
      <c r="ADV404" s="14"/>
      <c r="ADW404" s="14"/>
      <c r="ADX404" s="14"/>
      <c r="ADY404" s="14"/>
      <c r="ADZ404" s="14"/>
      <c r="AEA404" s="14"/>
      <c r="AEB404" s="14"/>
      <c r="AEC404" s="14"/>
      <c r="AED404" s="14"/>
      <c r="AEE404" s="14"/>
      <c r="AEF404" s="14"/>
      <c r="AEG404" s="14"/>
      <c r="AEH404" s="14"/>
      <c r="AEI404" s="14"/>
      <c r="AEJ404" s="14"/>
      <c r="AEK404" s="14"/>
      <c r="AEL404" s="14"/>
      <c r="AEM404" s="14"/>
      <c r="AEN404" s="14"/>
      <c r="AEO404" s="14"/>
      <c r="AEP404" s="14"/>
      <c r="AEQ404" s="14"/>
      <c r="AER404" s="14"/>
      <c r="AES404" s="14"/>
      <c r="AET404" s="14"/>
      <c r="AEU404" s="14"/>
      <c r="AEV404" s="14"/>
      <c r="AEW404" s="14"/>
      <c r="AEX404" s="14"/>
      <c r="AEY404" s="14"/>
      <c r="AEZ404" s="14"/>
      <c r="AFA404" s="14"/>
      <c r="AFB404" s="14"/>
      <c r="AFC404" s="14"/>
      <c r="AFD404" s="14"/>
      <c r="AFE404" s="14"/>
      <c r="AFF404" s="14"/>
      <c r="AFG404" s="14"/>
      <c r="AFH404" s="14"/>
      <c r="AFI404" s="14"/>
      <c r="AFJ404" s="14"/>
      <c r="AFK404" s="14"/>
      <c r="AFL404" s="14"/>
      <c r="AFM404" s="14"/>
      <c r="AFN404" s="14"/>
      <c r="AFO404" s="14"/>
      <c r="AFP404" s="14"/>
      <c r="AFQ404" s="14"/>
      <c r="AFR404" s="14"/>
      <c r="AFS404" s="14"/>
      <c r="AFT404" s="14"/>
      <c r="AFU404" s="14"/>
      <c r="AFV404" s="14"/>
      <c r="AFW404" s="14"/>
      <c r="AFX404" s="14"/>
      <c r="AFY404" s="14"/>
      <c r="AFZ404" s="14"/>
      <c r="AGA404" s="14"/>
      <c r="AGB404" s="14"/>
      <c r="AGC404" s="14"/>
      <c r="AGD404" s="14"/>
      <c r="AGE404" s="14"/>
      <c r="AGF404" s="14"/>
      <c r="AGG404" s="14"/>
      <c r="AGH404" s="14"/>
      <c r="AGI404" s="14"/>
      <c r="AGJ404" s="14"/>
      <c r="AGK404" s="14"/>
      <c r="AGL404" s="14"/>
      <c r="AGM404" s="14"/>
      <c r="AGN404" s="14"/>
      <c r="AGO404" s="14"/>
      <c r="AGP404" s="14"/>
      <c r="AGQ404" s="14"/>
      <c r="AGR404" s="14"/>
      <c r="AGS404" s="14"/>
      <c r="AGT404" s="14"/>
      <c r="AGU404" s="14"/>
      <c r="AGV404" s="14"/>
      <c r="AGW404" s="14"/>
      <c r="AGX404" s="14"/>
      <c r="AGY404" s="14"/>
      <c r="AGZ404" s="14"/>
      <c r="AHA404" s="14"/>
      <c r="AHB404" s="14"/>
      <c r="AHC404" s="14"/>
      <c r="AHD404" s="14"/>
      <c r="AHE404" s="14"/>
      <c r="AHF404" s="14"/>
      <c r="AHG404" s="14"/>
      <c r="AHH404" s="14"/>
      <c r="AHI404" s="14"/>
      <c r="AHJ404" s="14"/>
      <c r="AHK404" s="14"/>
      <c r="AHL404" s="14"/>
      <c r="AHM404" s="14"/>
      <c r="AHN404" s="14"/>
      <c r="AHO404" s="14"/>
      <c r="AHP404" s="14"/>
      <c r="AHQ404" s="14"/>
      <c r="AHR404" s="14"/>
      <c r="AHS404" s="14"/>
      <c r="AHT404" s="14"/>
      <c r="AHU404" s="14"/>
      <c r="AHV404" s="14"/>
      <c r="AHW404" s="14"/>
      <c r="AHX404" s="14"/>
      <c r="AHY404" s="14"/>
      <c r="AHZ404" s="14"/>
      <c r="AIA404" s="14"/>
      <c r="AIB404" s="14"/>
      <c r="AIC404" s="14"/>
      <c r="AID404" s="14"/>
      <c r="AIE404" s="14"/>
      <c r="AIF404" s="14"/>
      <c r="AIG404" s="14"/>
      <c r="AIH404" s="14"/>
      <c r="AII404" s="14"/>
      <c r="AIJ404" s="14"/>
      <c r="AIK404" s="14"/>
      <c r="AIL404" s="14"/>
      <c r="AIM404" s="14"/>
      <c r="AIN404" s="14"/>
      <c r="AIO404" s="14"/>
      <c r="AIP404" s="14"/>
      <c r="AIQ404" s="14"/>
      <c r="AIR404" s="14"/>
      <c r="AIS404" s="14"/>
      <c r="AIT404" s="14"/>
      <c r="AIU404" s="14"/>
      <c r="AIV404" s="14"/>
      <c r="AIW404" s="14"/>
      <c r="AIX404" s="14"/>
      <c r="AIY404" s="14"/>
      <c r="AIZ404" s="14"/>
      <c r="AJA404" s="14"/>
      <c r="AJB404" s="14"/>
      <c r="AJC404" s="14"/>
      <c r="AJD404" s="14"/>
      <c r="AJE404" s="14"/>
      <c r="AJF404" s="14"/>
      <c r="AJG404" s="14"/>
      <c r="AJH404" s="14"/>
      <c r="AJI404" s="14"/>
      <c r="AJJ404" s="14"/>
      <c r="AJK404" s="14"/>
      <c r="AJL404" s="14"/>
      <c r="AJM404" s="14"/>
      <c r="AJN404" s="14"/>
      <c r="AJO404" s="14"/>
      <c r="AJP404" s="14"/>
      <c r="AJQ404" s="14"/>
      <c r="AJR404" s="14"/>
      <c r="AJS404" s="14"/>
      <c r="AJT404" s="14"/>
      <c r="AJU404" s="14"/>
      <c r="AJV404" s="14"/>
      <c r="AJW404" s="14"/>
      <c r="AJX404" s="14"/>
      <c r="AJY404" s="14"/>
      <c r="AJZ404" s="14"/>
      <c r="AKA404" s="14"/>
      <c r="AKB404" s="14"/>
      <c r="AKC404" s="14"/>
      <c r="AKD404" s="14"/>
      <c r="AKE404" s="14"/>
      <c r="AKF404" s="14"/>
      <c r="AKG404" s="14"/>
      <c r="AKH404" s="14"/>
      <c r="AKI404" s="14"/>
      <c r="AKJ404" s="14"/>
      <c r="AKK404" s="14"/>
      <c r="AKL404" s="14"/>
      <c r="AKM404" s="14"/>
      <c r="AKN404" s="14"/>
      <c r="AKO404" s="14"/>
      <c r="AKP404" s="14"/>
      <c r="AKQ404" s="14"/>
      <c r="AKR404" s="14"/>
      <c r="AKS404" s="14"/>
      <c r="AKT404" s="14"/>
      <c r="AKU404" s="14"/>
      <c r="AKV404" s="14"/>
      <c r="AKW404" s="14"/>
      <c r="AKX404" s="14"/>
      <c r="AKY404" s="14"/>
      <c r="AKZ404" s="14"/>
      <c r="ALA404" s="14"/>
      <c r="ALB404" s="14"/>
      <c r="ALC404" s="14"/>
      <c r="ALD404" s="14"/>
      <c r="ALE404" s="14"/>
      <c r="ALF404" s="14"/>
      <c r="ALG404" s="14"/>
      <c r="ALH404" s="14"/>
      <c r="ALI404" s="14"/>
      <c r="ALJ404" s="14"/>
      <c r="ALK404" s="14"/>
      <c r="ALL404" s="14"/>
      <c r="ALM404" s="14"/>
      <c r="ALN404" s="14"/>
      <c r="ALO404" s="14"/>
      <c r="ALP404" s="14"/>
      <c r="ALQ404" s="14"/>
      <c r="ALR404" s="14"/>
      <c r="ALS404" s="14"/>
      <c r="ALT404" s="14"/>
      <c r="ALU404" s="14"/>
      <c r="ALV404" s="14"/>
      <c r="ALW404" s="14"/>
      <c r="ALX404" s="14"/>
      <c r="ALY404" s="14"/>
      <c r="ALZ404" s="14"/>
      <c r="AMA404" s="14"/>
      <c r="AMB404" s="14"/>
      <c r="AMC404" s="14"/>
      <c r="AMD404" s="14"/>
      <c r="AME404" s="14"/>
      <c r="AMF404" s="14"/>
      <c r="AMG404" s="14"/>
      <c r="AMH404" s="14"/>
      <c r="AMI404" s="14"/>
      <c r="AMJ404" s="14"/>
      <c r="AMK404" s="14"/>
      <c r="AML404" s="14"/>
      <c r="AMM404" s="14"/>
      <c r="AMN404" s="14"/>
      <c r="AMO404" s="14"/>
      <c r="AMP404" s="14"/>
      <c r="AMQ404" s="14"/>
      <c r="AMR404" s="14"/>
      <c r="AMS404" s="14"/>
      <c r="AMT404" s="14"/>
      <c r="AMU404" s="14"/>
      <c r="AMV404" s="14"/>
      <c r="AMW404" s="14"/>
      <c r="AMX404" s="14"/>
      <c r="AMY404" s="14"/>
      <c r="AMZ404" s="14"/>
      <c r="ANA404" s="14"/>
      <c r="ANB404" s="14"/>
      <c r="ANC404" s="14"/>
      <c r="AND404" s="14"/>
      <c r="ANE404" s="14"/>
      <c r="ANF404" s="14"/>
      <c r="ANG404" s="14"/>
      <c r="ANH404" s="14"/>
      <c r="ANI404" s="14"/>
      <c r="ANJ404" s="14"/>
      <c r="ANK404" s="14"/>
      <c r="ANL404" s="14"/>
      <c r="ANM404" s="14"/>
      <c r="ANN404" s="14"/>
      <c r="ANO404" s="14"/>
      <c r="ANP404" s="14"/>
      <c r="ANQ404" s="14"/>
      <c r="ANR404" s="14"/>
      <c r="ANS404" s="14"/>
      <c r="ANT404" s="14"/>
      <c r="ANU404" s="14"/>
      <c r="ANV404" s="14"/>
      <c r="ANW404" s="14"/>
      <c r="ANX404" s="14"/>
      <c r="ANY404" s="14"/>
      <c r="ANZ404" s="14"/>
      <c r="AOA404" s="14"/>
      <c r="AOB404" s="14"/>
      <c r="AOC404" s="14"/>
      <c r="AOD404" s="14"/>
      <c r="AOE404" s="14"/>
      <c r="AOF404" s="14"/>
      <c r="AOG404" s="14"/>
      <c r="AOH404" s="14"/>
      <c r="AOI404" s="14"/>
      <c r="AOJ404" s="14"/>
      <c r="AOK404" s="14"/>
      <c r="AOL404" s="14"/>
      <c r="AOM404" s="14"/>
      <c r="AON404" s="14"/>
      <c r="AOO404" s="14"/>
      <c r="AOP404" s="14"/>
      <c r="AOQ404" s="14"/>
      <c r="AOR404" s="14"/>
      <c r="AOS404" s="14"/>
      <c r="AOT404" s="14"/>
      <c r="AOU404" s="14"/>
      <c r="AOV404" s="14"/>
      <c r="AOW404" s="14"/>
      <c r="AOX404" s="14"/>
      <c r="AOY404" s="14"/>
      <c r="AOZ404" s="14"/>
      <c r="APA404" s="14"/>
      <c r="APB404" s="14"/>
      <c r="APC404" s="14"/>
      <c r="APD404" s="14"/>
      <c r="APE404" s="14"/>
      <c r="APF404" s="14"/>
      <c r="APG404" s="14"/>
      <c r="APH404" s="14"/>
      <c r="API404" s="14"/>
      <c r="APJ404" s="14"/>
      <c r="APK404" s="14"/>
      <c r="APL404" s="14"/>
      <c r="APM404" s="14"/>
      <c r="APN404" s="14"/>
      <c r="APO404" s="14"/>
      <c r="APP404" s="14"/>
      <c r="APQ404" s="14"/>
      <c r="APR404" s="14"/>
      <c r="APS404" s="14"/>
      <c r="APT404" s="14"/>
      <c r="APU404" s="14"/>
      <c r="APV404" s="14"/>
      <c r="APW404" s="14"/>
      <c r="APX404" s="14"/>
      <c r="APY404" s="14"/>
      <c r="APZ404" s="14"/>
      <c r="AQA404" s="14"/>
      <c r="AQB404" s="14"/>
      <c r="AQC404" s="14"/>
      <c r="AQD404" s="14"/>
      <c r="AQE404" s="14"/>
      <c r="AQF404" s="14"/>
      <c r="AQG404" s="14"/>
      <c r="AQH404" s="14"/>
      <c r="AQI404" s="14"/>
      <c r="AQJ404" s="14"/>
      <c r="AQK404" s="14"/>
      <c r="AQL404" s="14"/>
      <c r="AQM404" s="14"/>
      <c r="AQN404" s="14"/>
      <c r="AQO404" s="14"/>
      <c r="AQP404" s="14"/>
      <c r="AQQ404" s="14"/>
      <c r="AQR404" s="14"/>
      <c r="AQS404" s="14"/>
      <c r="AQT404" s="14"/>
      <c r="AQU404" s="14"/>
      <c r="AQV404" s="14"/>
      <c r="AQW404" s="14"/>
      <c r="AQX404" s="14"/>
      <c r="AQY404" s="14"/>
      <c r="AQZ404" s="14"/>
      <c r="ARA404" s="14"/>
      <c r="ARB404" s="14"/>
      <c r="ARC404" s="14"/>
      <c r="ARD404" s="14"/>
      <c r="ARE404" s="14"/>
      <c r="ARF404" s="14"/>
      <c r="ARG404" s="14"/>
      <c r="ARH404" s="14"/>
      <c r="ARI404" s="14"/>
      <c r="ARJ404" s="14"/>
      <c r="ARK404" s="14"/>
      <c r="ARL404" s="14"/>
      <c r="ARM404" s="14"/>
      <c r="ARN404" s="14"/>
      <c r="ARO404" s="14"/>
      <c r="ARP404" s="14"/>
      <c r="ARQ404" s="14"/>
      <c r="ARR404" s="14"/>
      <c r="ARS404" s="14"/>
      <c r="ART404" s="14"/>
      <c r="ARU404" s="14"/>
      <c r="ARV404" s="14"/>
      <c r="ARW404" s="14"/>
      <c r="ARX404" s="14"/>
      <c r="ARY404" s="14"/>
      <c r="ARZ404" s="14"/>
      <c r="ASA404" s="14"/>
      <c r="ASB404" s="14"/>
      <c r="ASC404" s="14"/>
      <c r="ASD404" s="14"/>
      <c r="ASE404" s="14"/>
      <c r="ASF404" s="14"/>
      <c r="ASG404" s="14"/>
      <c r="ASH404" s="14"/>
      <c r="ASI404" s="14"/>
      <c r="ASJ404" s="14"/>
      <c r="ASK404" s="14"/>
      <c r="ASL404" s="14"/>
      <c r="ASM404" s="14"/>
      <c r="ASN404" s="14"/>
      <c r="ASO404" s="14"/>
      <c r="ASP404" s="14"/>
      <c r="ASQ404" s="14"/>
      <c r="ASR404" s="14"/>
      <c r="ASS404" s="14"/>
      <c r="AST404" s="14"/>
      <c r="ASU404" s="14"/>
      <c r="ASV404" s="14"/>
      <c r="ASW404" s="14"/>
      <c r="ASX404" s="14"/>
      <c r="ASY404" s="14"/>
      <c r="ASZ404" s="14"/>
      <c r="ATA404" s="14"/>
      <c r="ATB404" s="14"/>
      <c r="ATC404" s="14"/>
      <c r="ATD404" s="14"/>
    </row>
    <row r="405" spans="63:1200">
      <c r="BK405" s="14" t="str">
        <f t="shared" si="2120"/>
        <v/>
      </c>
      <c r="ABO405" s="14"/>
      <c r="ABP405" s="14"/>
      <c r="ABQ405" s="14"/>
      <c r="ABR405" s="14"/>
      <c r="ABS405" s="14"/>
      <c r="ABT405" s="14"/>
      <c r="ABU405" s="14"/>
      <c r="ABV405" s="14"/>
      <c r="ABW405" s="14"/>
      <c r="ABX405" s="14"/>
      <c r="ABY405" s="14"/>
      <c r="ABZ405" s="14"/>
      <c r="ACA405" s="14"/>
      <c r="ACB405" s="14"/>
      <c r="ACC405" s="14"/>
      <c r="ACD405" s="14"/>
      <c r="ACE405" s="14"/>
      <c r="ACF405" s="14"/>
      <c r="ACG405" s="14"/>
      <c r="ACH405" s="14"/>
      <c r="ACI405" s="14"/>
      <c r="ACJ405" s="14"/>
      <c r="ACK405" s="14"/>
      <c r="ACL405" s="14"/>
      <c r="ACM405" s="14"/>
      <c r="ACN405" s="14"/>
      <c r="ACO405" s="14"/>
      <c r="ACP405" s="14"/>
      <c r="ACQ405" s="14"/>
      <c r="ACR405" s="14"/>
      <c r="ACS405" s="14"/>
      <c r="ACT405" s="14"/>
      <c r="ACU405" s="14"/>
      <c r="ACV405" s="14"/>
      <c r="ACW405" s="14"/>
      <c r="ACX405" s="14"/>
      <c r="ACY405" s="14"/>
      <c r="ACZ405" s="14"/>
      <c r="ADA405" s="14"/>
      <c r="ADB405" s="14"/>
      <c r="ADC405" s="14"/>
      <c r="ADD405" s="14"/>
      <c r="ADE405" s="14"/>
      <c r="ADF405" s="14"/>
      <c r="ADG405" s="14"/>
      <c r="ADH405" s="14"/>
      <c r="ADI405" s="14"/>
      <c r="ADJ405" s="14"/>
      <c r="ADK405" s="14"/>
      <c r="ADL405" s="14"/>
      <c r="ADM405" s="14"/>
      <c r="ADN405" s="14"/>
      <c r="ADO405" s="14"/>
      <c r="ADP405" s="14"/>
      <c r="ADQ405" s="14"/>
      <c r="ADR405" s="14"/>
      <c r="ADS405" s="14"/>
      <c r="ADT405" s="14"/>
      <c r="ADU405" s="14"/>
      <c r="ADV405" s="14"/>
      <c r="ADW405" s="14"/>
      <c r="ADX405" s="14"/>
      <c r="ADY405" s="14"/>
      <c r="ADZ405" s="14"/>
      <c r="AEA405" s="14"/>
      <c r="AEB405" s="14"/>
      <c r="AEC405" s="14"/>
      <c r="AED405" s="14"/>
      <c r="AEE405" s="14"/>
      <c r="AEF405" s="14"/>
      <c r="AEG405" s="14"/>
      <c r="AEH405" s="14"/>
      <c r="AEI405" s="14"/>
      <c r="AEJ405" s="14"/>
      <c r="AEK405" s="14"/>
      <c r="AEL405" s="14"/>
      <c r="AEM405" s="14"/>
      <c r="AEN405" s="14"/>
      <c r="AEO405" s="14"/>
      <c r="AEP405" s="14"/>
      <c r="AEQ405" s="14"/>
      <c r="AER405" s="14"/>
      <c r="AES405" s="14"/>
      <c r="AET405" s="14"/>
      <c r="AEU405" s="14"/>
      <c r="AEV405" s="14"/>
      <c r="AEW405" s="14"/>
      <c r="AEX405" s="14"/>
      <c r="AEY405" s="14"/>
      <c r="AEZ405" s="14"/>
      <c r="AFA405" s="14"/>
      <c r="AFB405" s="14"/>
      <c r="AFC405" s="14"/>
      <c r="AFD405" s="14"/>
      <c r="AFE405" s="14"/>
      <c r="AFF405" s="14"/>
      <c r="AFG405" s="14"/>
      <c r="AFH405" s="14"/>
      <c r="AFI405" s="14"/>
      <c r="AFJ405" s="14"/>
      <c r="AFK405" s="14"/>
      <c r="AFL405" s="14"/>
      <c r="AFM405" s="14"/>
      <c r="AFN405" s="14"/>
      <c r="AFO405" s="14"/>
      <c r="AFP405" s="14"/>
      <c r="AFQ405" s="14"/>
      <c r="AFR405" s="14"/>
      <c r="AFS405" s="14"/>
      <c r="AFT405" s="14"/>
      <c r="AFU405" s="14"/>
      <c r="AFV405" s="14"/>
      <c r="AFW405" s="14"/>
      <c r="AFX405" s="14"/>
      <c r="AFY405" s="14"/>
      <c r="AFZ405" s="14"/>
      <c r="AGA405" s="14"/>
      <c r="AGB405" s="14"/>
      <c r="AGC405" s="14"/>
      <c r="AGD405" s="14"/>
      <c r="AGE405" s="14"/>
      <c r="AGF405" s="14"/>
      <c r="AGG405" s="14"/>
      <c r="AGH405" s="14"/>
      <c r="AGI405" s="14"/>
      <c r="AGJ405" s="14"/>
      <c r="AGK405" s="14"/>
      <c r="AGL405" s="14"/>
      <c r="AGM405" s="14"/>
      <c r="AGN405" s="14"/>
      <c r="AGO405" s="14"/>
      <c r="AGP405" s="14"/>
      <c r="AGQ405" s="14"/>
      <c r="AGR405" s="14"/>
      <c r="AGS405" s="14"/>
      <c r="AGT405" s="14"/>
      <c r="AGU405" s="14"/>
      <c r="AGV405" s="14"/>
      <c r="AGW405" s="14"/>
      <c r="AGX405" s="14"/>
      <c r="AGY405" s="14"/>
      <c r="AGZ405" s="14"/>
      <c r="AHA405" s="14"/>
      <c r="AHB405" s="14"/>
      <c r="AHC405" s="14"/>
      <c r="AHD405" s="14"/>
      <c r="AHE405" s="14"/>
      <c r="AHF405" s="14"/>
      <c r="AHG405" s="14"/>
      <c r="AHH405" s="14"/>
      <c r="AHI405" s="14"/>
      <c r="AHJ405" s="14"/>
      <c r="AHK405" s="14"/>
      <c r="AHL405" s="14"/>
      <c r="AHM405" s="14"/>
      <c r="AHN405" s="14"/>
      <c r="AHO405" s="14"/>
      <c r="AHP405" s="14"/>
      <c r="AHQ405" s="14"/>
      <c r="AHR405" s="14"/>
      <c r="AHS405" s="14"/>
      <c r="AHT405" s="14"/>
      <c r="AHU405" s="14"/>
      <c r="AHV405" s="14"/>
      <c r="AHW405" s="14"/>
      <c r="AHX405" s="14"/>
      <c r="AHY405" s="14"/>
      <c r="AHZ405" s="14"/>
      <c r="AIA405" s="14"/>
      <c r="AIB405" s="14"/>
      <c r="AIC405" s="14"/>
      <c r="AID405" s="14"/>
      <c r="AIE405" s="14"/>
      <c r="AIF405" s="14"/>
      <c r="AIG405" s="14"/>
      <c r="AIH405" s="14"/>
      <c r="AII405" s="14"/>
      <c r="AIJ405" s="14"/>
      <c r="AIK405" s="14"/>
      <c r="AIL405" s="14"/>
      <c r="AIM405" s="14"/>
      <c r="AIN405" s="14"/>
      <c r="AIO405" s="14"/>
      <c r="AIP405" s="14"/>
      <c r="AIQ405" s="14"/>
      <c r="AIR405" s="14"/>
      <c r="AIS405" s="14"/>
      <c r="AIT405" s="14"/>
      <c r="AIU405" s="14"/>
      <c r="AIV405" s="14"/>
      <c r="AIW405" s="14"/>
      <c r="AIX405" s="14"/>
      <c r="AIY405" s="14"/>
      <c r="AIZ405" s="14"/>
      <c r="AJA405" s="14"/>
      <c r="AJB405" s="14"/>
      <c r="AJC405" s="14"/>
      <c r="AJD405" s="14"/>
      <c r="AJE405" s="14"/>
      <c r="AJF405" s="14"/>
      <c r="AJG405" s="14"/>
      <c r="AJH405" s="14"/>
      <c r="AJI405" s="14"/>
      <c r="AJJ405" s="14"/>
      <c r="AJK405" s="14"/>
      <c r="AJL405" s="14"/>
      <c r="AJM405" s="14"/>
      <c r="AJN405" s="14"/>
      <c r="AJO405" s="14"/>
      <c r="AJP405" s="14"/>
      <c r="AJQ405" s="14"/>
      <c r="AJR405" s="14"/>
      <c r="AJS405" s="14"/>
      <c r="AJT405" s="14"/>
      <c r="AJU405" s="14"/>
      <c r="AJV405" s="14"/>
      <c r="AJW405" s="14"/>
      <c r="AJX405" s="14"/>
      <c r="AJY405" s="14"/>
      <c r="AJZ405" s="14"/>
      <c r="AKA405" s="14"/>
      <c r="AKB405" s="14"/>
      <c r="AKC405" s="14"/>
      <c r="AKD405" s="14"/>
      <c r="AKE405" s="14"/>
      <c r="AKF405" s="14"/>
      <c r="AKG405" s="14"/>
      <c r="AKH405" s="14"/>
      <c r="AKI405" s="14"/>
      <c r="AKJ405" s="14"/>
      <c r="AKK405" s="14"/>
      <c r="AKL405" s="14"/>
      <c r="AKM405" s="14"/>
      <c r="AKN405" s="14"/>
      <c r="AKO405" s="14"/>
      <c r="AKP405" s="14"/>
      <c r="AKQ405" s="14"/>
      <c r="AKR405" s="14"/>
      <c r="AKS405" s="14"/>
      <c r="AKT405" s="14"/>
      <c r="AKU405" s="14"/>
      <c r="AKV405" s="14"/>
      <c r="AKW405" s="14"/>
      <c r="AKX405" s="14"/>
      <c r="AKY405" s="14"/>
      <c r="AKZ405" s="14"/>
      <c r="ALA405" s="14"/>
      <c r="ALB405" s="14"/>
      <c r="ALC405" s="14"/>
      <c r="ALD405" s="14"/>
      <c r="ALE405" s="14"/>
      <c r="ALF405" s="14"/>
      <c r="ALG405" s="14"/>
      <c r="ALH405" s="14"/>
      <c r="ALI405" s="14"/>
      <c r="ALJ405" s="14"/>
      <c r="ALK405" s="14"/>
      <c r="ALL405" s="14"/>
      <c r="ALM405" s="14"/>
      <c r="ALN405" s="14"/>
      <c r="ALO405" s="14"/>
      <c r="ALP405" s="14"/>
      <c r="ALQ405" s="14"/>
      <c r="ALR405" s="14"/>
      <c r="ALS405" s="14"/>
      <c r="ALT405" s="14"/>
      <c r="ALU405" s="14"/>
      <c r="ALV405" s="14"/>
      <c r="ALW405" s="14"/>
      <c r="ALX405" s="14"/>
      <c r="ALY405" s="14"/>
      <c r="ALZ405" s="14"/>
      <c r="AMA405" s="14"/>
      <c r="AMB405" s="14"/>
      <c r="AMC405" s="14"/>
      <c r="AMD405" s="14"/>
      <c r="AME405" s="14"/>
      <c r="AMF405" s="14"/>
      <c r="AMG405" s="14"/>
      <c r="AMH405" s="14"/>
      <c r="AMI405" s="14"/>
      <c r="AMJ405" s="14"/>
      <c r="AMK405" s="14"/>
      <c r="AML405" s="14"/>
      <c r="AMM405" s="14"/>
      <c r="AMN405" s="14"/>
      <c r="AMO405" s="14"/>
      <c r="AMP405" s="14"/>
      <c r="AMQ405" s="14"/>
      <c r="AMR405" s="14"/>
      <c r="AMS405" s="14"/>
      <c r="AMT405" s="14"/>
      <c r="AMU405" s="14"/>
      <c r="AMV405" s="14"/>
      <c r="AMW405" s="14"/>
      <c r="AMX405" s="14"/>
      <c r="AMY405" s="14"/>
      <c r="AMZ405" s="14"/>
      <c r="ANA405" s="14"/>
      <c r="ANB405" s="14"/>
      <c r="ANC405" s="14"/>
      <c r="AND405" s="14"/>
      <c r="ANE405" s="14"/>
      <c r="ANF405" s="14"/>
      <c r="ANG405" s="14"/>
      <c r="ANH405" s="14"/>
      <c r="ANI405" s="14"/>
      <c r="ANJ405" s="14"/>
      <c r="ANK405" s="14"/>
      <c r="ANL405" s="14"/>
      <c r="ANM405" s="14"/>
      <c r="ANN405" s="14"/>
      <c r="ANO405" s="14"/>
      <c r="ANP405" s="14"/>
      <c r="ANQ405" s="14"/>
      <c r="ANR405" s="14"/>
      <c r="ANS405" s="14"/>
      <c r="ANT405" s="14"/>
      <c r="ANU405" s="14"/>
      <c r="ANV405" s="14"/>
      <c r="ANW405" s="14"/>
      <c r="ANX405" s="14"/>
      <c r="ANY405" s="14"/>
      <c r="ANZ405" s="14"/>
      <c r="AOA405" s="14"/>
      <c r="AOB405" s="14"/>
      <c r="AOC405" s="14"/>
      <c r="AOD405" s="14"/>
      <c r="AOE405" s="14"/>
      <c r="AOF405" s="14"/>
      <c r="AOG405" s="14"/>
      <c r="AOH405" s="14"/>
      <c r="AOI405" s="14"/>
      <c r="AOJ405" s="14"/>
      <c r="AOK405" s="14"/>
      <c r="AOL405" s="14"/>
      <c r="AOM405" s="14"/>
      <c r="AON405" s="14"/>
      <c r="AOO405" s="14"/>
      <c r="AOP405" s="14"/>
      <c r="AOQ405" s="14"/>
      <c r="AOR405" s="14"/>
      <c r="AOS405" s="14"/>
      <c r="AOT405" s="14"/>
      <c r="AOU405" s="14"/>
      <c r="AOV405" s="14"/>
      <c r="AOW405" s="14"/>
      <c r="AOX405" s="14"/>
      <c r="AOY405" s="14"/>
      <c r="AOZ405" s="14"/>
      <c r="APA405" s="14"/>
      <c r="APB405" s="14"/>
      <c r="APC405" s="14"/>
      <c r="APD405" s="14"/>
      <c r="APE405" s="14"/>
      <c r="APF405" s="14"/>
      <c r="APG405" s="14"/>
      <c r="APH405" s="14"/>
      <c r="API405" s="14"/>
      <c r="APJ405" s="14"/>
      <c r="APK405" s="14"/>
      <c r="APL405" s="14"/>
      <c r="APM405" s="14"/>
      <c r="APN405" s="14"/>
      <c r="APO405" s="14"/>
      <c r="APP405" s="14"/>
      <c r="APQ405" s="14"/>
      <c r="APR405" s="14"/>
      <c r="APS405" s="14"/>
      <c r="APT405" s="14"/>
      <c r="APU405" s="14"/>
      <c r="APV405" s="14"/>
      <c r="APW405" s="14"/>
      <c r="APX405" s="14"/>
      <c r="APY405" s="14"/>
      <c r="APZ405" s="14"/>
      <c r="AQA405" s="14"/>
      <c r="AQB405" s="14"/>
      <c r="AQC405" s="14"/>
      <c r="AQD405" s="14"/>
      <c r="AQE405" s="14"/>
      <c r="AQF405" s="14"/>
      <c r="AQG405" s="14"/>
      <c r="AQH405" s="14"/>
      <c r="AQI405" s="14"/>
      <c r="AQJ405" s="14"/>
      <c r="AQK405" s="14"/>
      <c r="AQL405" s="14"/>
      <c r="AQM405" s="14"/>
      <c r="AQN405" s="14"/>
      <c r="AQO405" s="14"/>
      <c r="AQP405" s="14"/>
      <c r="AQQ405" s="14"/>
      <c r="AQR405" s="14"/>
      <c r="AQS405" s="14"/>
      <c r="AQT405" s="14"/>
      <c r="AQU405" s="14"/>
      <c r="AQV405" s="14"/>
      <c r="AQW405" s="14"/>
      <c r="AQX405" s="14"/>
      <c r="AQY405" s="14"/>
      <c r="AQZ405" s="14"/>
      <c r="ARA405" s="14"/>
      <c r="ARB405" s="14"/>
      <c r="ARC405" s="14"/>
      <c r="ARD405" s="14"/>
      <c r="ARE405" s="14"/>
      <c r="ARF405" s="14"/>
      <c r="ARG405" s="14"/>
      <c r="ARH405" s="14"/>
      <c r="ARI405" s="14"/>
      <c r="ARJ405" s="14"/>
      <c r="ARK405" s="14"/>
      <c r="ARL405" s="14"/>
      <c r="ARM405" s="14"/>
      <c r="ARN405" s="14"/>
      <c r="ARO405" s="14"/>
      <c r="ARP405" s="14"/>
      <c r="ARQ405" s="14"/>
      <c r="ARR405" s="14"/>
      <c r="ARS405" s="14"/>
      <c r="ART405" s="14"/>
      <c r="ARU405" s="14"/>
      <c r="ARV405" s="14"/>
      <c r="ARW405" s="14"/>
      <c r="ARX405" s="14"/>
      <c r="ARY405" s="14"/>
      <c r="ARZ405" s="14"/>
      <c r="ASA405" s="14"/>
      <c r="ASB405" s="14"/>
      <c r="ASC405" s="14"/>
      <c r="ASD405" s="14"/>
      <c r="ASE405" s="14"/>
      <c r="ASF405" s="14"/>
      <c r="ASG405" s="14"/>
      <c r="ASH405" s="14"/>
      <c r="ASI405" s="14"/>
      <c r="ASJ405" s="14"/>
      <c r="ASK405" s="14"/>
      <c r="ASL405" s="14"/>
      <c r="ASM405" s="14"/>
      <c r="ASN405" s="14"/>
      <c r="ASO405" s="14"/>
      <c r="ASP405" s="14"/>
      <c r="ASQ405" s="14"/>
      <c r="ASR405" s="14"/>
      <c r="ASS405" s="14"/>
      <c r="AST405" s="14"/>
      <c r="ASU405" s="14"/>
      <c r="ASV405" s="14"/>
      <c r="ASW405" s="14"/>
      <c r="ASX405" s="14"/>
      <c r="ASY405" s="14"/>
      <c r="ASZ405" s="14"/>
      <c r="ATA405" s="14"/>
      <c r="ATB405" s="14"/>
      <c r="ATC405" s="14"/>
      <c r="ATD405" s="14"/>
    </row>
    <row r="406" spans="63:1200">
      <c r="BK406" s="14" t="str">
        <f t="shared" si="2120"/>
        <v/>
      </c>
      <c r="ABO406" s="14"/>
      <c r="ABP406" s="14"/>
      <c r="ABQ406" s="14"/>
      <c r="ABR406" s="14"/>
      <c r="ABS406" s="14"/>
      <c r="ABT406" s="14"/>
      <c r="ABU406" s="14"/>
      <c r="ABV406" s="14"/>
      <c r="ABW406" s="14"/>
      <c r="ABX406" s="14"/>
      <c r="ABY406" s="14"/>
      <c r="ABZ406" s="14"/>
      <c r="ACA406" s="14"/>
      <c r="ACB406" s="14"/>
      <c r="ACC406" s="14"/>
      <c r="ACD406" s="14"/>
      <c r="ACE406" s="14"/>
      <c r="ACF406" s="14"/>
      <c r="ACG406" s="14"/>
      <c r="ACH406" s="14"/>
      <c r="ACI406" s="14"/>
      <c r="ACJ406" s="14"/>
      <c r="ACK406" s="14"/>
      <c r="ACL406" s="14"/>
      <c r="ACM406" s="14"/>
      <c r="ACN406" s="14"/>
      <c r="ACO406" s="14"/>
      <c r="ACP406" s="14"/>
      <c r="ACQ406" s="14"/>
      <c r="ACR406" s="14"/>
      <c r="ACS406" s="14"/>
      <c r="ACT406" s="14"/>
      <c r="ACU406" s="14"/>
      <c r="ACV406" s="14"/>
      <c r="ACW406" s="14"/>
      <c r="ACX406" s="14"/>
      <c r="ACY406" s="14"/>
      <c r="ACZ406" s="14"/>
      <c r="ADA406" s="14"/>
      <c r="ADB406" s="14"/>
      <c r="ADC406" s="14"/>
      <c r="ADD406" s="14"/>
      <c r="ADE406" s="14"/>
      <c r="ADF406" s="14"/>
      <c r="ADG406" s="14"/>
      <c r="ADH406" s="14"/>
      <c r="ADI406" s="14"/>
      <c r="ADJ406" s="14"/>
      <c r="ADK406" s="14"/>
      <c r="ADL406" s="14"/>
      <c r="ADM406" s="14"/>
      <c r="ADN406" s="14"/>
      <c r="ADO406" s="14"/>
      <c r="ADP406" s="14"/>
      <c r="ADQ406" s="14"/>
      <c r="ADR406" s="14"/>
      <c r="ADS406" s="14"/>
      <c r="ADT406" s="14"/>
      <c r="ADU406" s="14"/>
      <c r="ADV406" s="14"/>
      <c r="ADW406" s="14"/>
      <c r="ADX406" s="14"/>
      <c r="ADY406" s="14"/>
      <c r="ADZ406" s="14"/>
      <c r="AEA406" s="14"/>
      <c r="AEB406" s="14"/>
      <c r="AEC406" s="14"/>
      <c r="AED406" s="14"/>
      <c r="AEE406" s="14"/>
      <c r="AEF406" s="14"/>
      <c r="AEG406" s="14"/>
      <c r="AEH406" s="14"/>
      <c r="AEI406" s="14"/>
      <c r="AEJ406" s="14"/>
      <c r="AEK406" s="14"/>
      <c r="AEL406" s="14"/>
      <c r="AEM406" s="14"/>
      <c r="AEN406" s="14"/>
      <c r="AEO406" s="14"/>
      <c r="AEP406" s="14"/>
      <c r="AEQ406" s="14"/>
      <c r="AER406" s="14"/>
      <c r="AES406" s="14"/>
      <c r="AET406" s="14"/>
      <c r="AEU406" s="14"/>
      <c r="AEV406" s="14"/>
      <c r="AEW406" s="14"/>
      <c r="AEX406" s="14"/>
      <c r="AEY406" s="14"/>
      <c r="AEZ406" s="14"/>
      <c r="AFA406" s="14"/>
      <c r="AFB406" s="14"/>
      <c r="AFC406" s="14"/>
      <c r="AFD406" s="14"/>
      <c r="AFE406" s="14"/>
      <c r="AFF406" s="14"/>
      <c r="AFG406" s="14"/>
      <c r="AFH406" s="14"/>
      <c r="AFI406" s="14"/>
      <c r="AFJ406" s="14"/>
      <c r="AFK406" s="14"/>
      <c r="AFL406" s="14"/>
      <c r="AFM406" s="14"/>
      <c r="AFN406" s="14"/>
      <c r="AFO406" s="14"/>
      <c r="AFP406" s="14"/>
      <c r="AFQ406" s="14"/>
      <c r="AFR406" s="14"/>
      <c r="AFS406" s="14"/>
      <c r="AFT406" s="14"/>
      <c r="AFU406" s="14"/>
      <c r="AFV406" s="14"/>
      <c r="AFW406" s="14"/>
      <c r="AFX406" s="14"/>
      <c r="AFY406" s="14"/>
      <c r="AFZ406" s="14"/>
      <c r="AGA406" s="14"/>
      <c r="AGB406" s="14"/>
      <c r="AGC406" s="14"/>
      <c r="AGD406" s="14"/>
      <c r="AGE406" s="14"/>
      <c r="AGF406" s="14"/>
      <c r="AGG406" s="14"/>
      <c r="AGH406" s="14"/>
      <c r="AGI406" s="14"/>
      <c r="AGJ406" s="14"/>
      <c r="AGK406" s="14"/>
      <c r="AGL406" s="14"/>
      <c r="AGM406" s="14"/>
      <c r="AGN406" s="14"/>
      <c r="AGO406" s="14"/>
      <c r="AGP406" s="14"/>
      <c r="AGQ406" s="14"/>
      <c r="AGR406" s="14"/>
      <c r="AGS406" s="14"/>
      <c r="AGT406" s="14"/>
      <c r="AGU406" s="14"/>
      <c r="AGV406" s="14"/>
      <c r="AGW406" s="14"/>
      <c r="AGX406" s="14"/>
      <c r="AGY406" s="14"/>
      <c r="AGZ406" s="14"/>
      <c r="AHA406" s="14"/>
      <c r="AHB406" s="14"/>
      <c r="AHC406" s="14"/>
      <c r="AHD406" s="14"/>
      <c r="AHE406" s="14"/>
      <c r="AHF406" s="14"/>
      <c r="AHG406" s="14"/>
      <c r="AHH406" s="14"/>
      <c r="AHI406" s="14"/>
      <c r="AHJ406" s="14"/>
      <c r="AHK406" s="14"/>
      <c r="AHL406" s="14"/>
      <c r="AHM406" s="14"/>
      <c r="AHN406" s="14"/>
      <c r="AHO406" s="14"/>
      <c r="AHP406" s="14"/>
      <c r="AHQ406" s="14"/>
      <c r="AHR406" s="14"/>
      <c r="AHS406" s="14"/>
      <c r="AHT406" s="14"/>
      <c r="AHU406" s="14"/>
      <c r="AHV406" s="14"/>
      <c r="AHW406" s="14"/>
      <c r="AHX406" s="14"/>
      <c r="AHY406" s="14"/>
      <c r="AHZ406" s="14"/>
      <c r="AIA406" s="14"/>
      <c r="AIB406" s="14"/>
      <c r="AIC406" s="14"/>
      <c r="AID406" s="14"/>
      <c r="AIE406" s="14"/>
      <c r="AIF406" s="14"/>
      <c r="AIG406" s="14"/>
      <c r="AIH406" s="14"/>
      <c r="AII406" s="14"/>
      <c r="AIJ406" s="14"/>
      <c r="AIK406" s="14"/>
      <c r="AIL406" s="14"/>
      <c r="AIM406" s="14"/>
      <c r="AIN406" s="14"/>
      <c r="AIO406" s="14"/>
      <c r="AIP406" s="14"/>
      <c r="AIQ406" s="14"/>
      <c r="AIR406" s="14"/>
      <c r="AIS406" s="14"/>
      <c r="AIT406" s="14"/>
      <c r="AIU406" s="14"/>
      <c r="AIV406" s="14"/>
      <c r="AIW406" s="14"/>
      <c r="AIX406" s="14"/>
      <c r="AIY406" s="14"/>
      <c r="AIZ406" s="14"/>
      <c r="AJA406" s="14"/>
      <c r="AJB406" s="14"/>
      <c r="AJC406" s="14"/>
      <c r="AJD406" s="14"/>
      <c r="AJE406" s="14"/>
      <c r="AJF406" s="14"/>
      <c r="AJG406" s="14"/>
      <c r="AJH406" s="14"/>
      <c r="AJI406" s="14"/>
      <c r="AJJ406" s="14"/>
      <c r="AJK406" s="14"/>
      <c r="AJL406" s="14"/>
      <c r="AJM406" s="14"/>
      <c r="AJN406" s="14"/>
      <c r="AJO406" s="14"/>
      <c r="AJP406" s="14"/>
      <c r="AJQ406" s="14"/>
      <c r="AJR406" s="14"/>
      <c r="AJS406" s="14"/>
      <c r="AJT406" s="14"/>
      <c r="AJU406" s="14"/>
      <c r="AJV406" s="14"/>
      <c r="AJW406" s="14"/>
      <c r="AJX406" s="14"/>
      <c r="AJY406" s="14"/>
      <c r="AJZ406" s="14"/>
      <c r="AKA406" s="14"/>
      <c r="AKB406" s="14"/>
      <c r="AKC406" s="14"/>
      <c r="AKD406" s="14"/>
      <c r="AKE406" s="14"/>
      <c r="AKF406" s="14"/>
      <c r="AKG406" s="14"/>
      <c r="AKH406" s="14"/>
      <c r="AKI406" s="14"/>
      <c r="AKJ406" s="14"/>
      <c r="AKK406" s="14"/>
      <c r="AKL406" s="14"/>
      <c r="AKM406" s="14"/>
      <c r="AKN406" s="14"/>
      <c r="AKO406" s="14"/>
      <c r="AKP406" s="14"/>
      <c r="AKQ406" s="14"/>
      <c r="AKR406" s="14"/>
      <c r="AKS406" s="14"/>
      <c r="AKT406" s="14"/>
      <c r="AKU406" s="14"/>
      <c r="AKV406" s="14"/>
      <c r="AKW406" s="14"/>
      <c r="AKX406" s="14"/>
      <c r="AKY406" s="14"/>
      <c r="AKZ406" s="14"/>
      <c r="ALA406" s="14"/>
      <c r="ALB406" s="14"/>
      <c r="ALC406" s="14"/>
      <c r="ALD406" s="14"/>
      <c r="ALE406" s="14"/>
      <c r="ALF406" s="14"/>
      <c r="ALG406" s="14"/>
      <c r="ALH406" s="14"/>
      <c r="ALI406" s="14"/>
      <c r="ALJ406" s="14"/>
      <c r="ALK406" s="14"/>
      <c r="ALL406" s="14"/>
      <c r="ALM406" s="14"/>
      <c r="ALN406" s="14"/>
      <c r="ALO406" s="14"/>
      <c r="ALP406" s="14"/>
      <c r="ALQ406" s="14"/>
      <c r="ALR406" s="14"/>
      <c r="ALS406" s="14"/>
      <c r="ALT406" s="14"/>
      <c r="ALU406" s="14"/>
      <c r="ALV406" s="14"/>
      <c r="ALW406" s="14"/>
      <c r="ALX406" s="14"/>
      <c r="ALY406" s="14"/>
      <c r="ALZ406" s="14"/>
      <c r="AMA406" s="14"/>
      <c r="AMB406" s="14"/>
      <c r="AMC406" s="14"/>
      <c r="AMD406" s="14"/>
      <c r="AME406" s="14"/>
      <c r="AMF406" s="14"/>
      <c r="AMG406" s="14"/>
      <c r="AMH406" s="14"/>
      <c r="AMI406" s="14"/>
      <c r="AMJ406" s="14"/>
      <c r="AMK406" s="14"/>
      <c r="AML406" s="14"/>
      <c r="AMM406" s="14"/>
      <c r="AMN406" s="14"/>
      <c r="AMO406" s="14"/>
      <c r="AMP406" s="14"/>
      <c r="AMQ406" s="14"/>
      <c r="AMR406" s="14"/>
      <c r="AMS406" s="14"/>
      <c r="AMT406" s="14"/>
      <c r="AMU406" s="14"/>
      <c r="AMV406" s="14"/>
      <c r="AMW406" s="14"/>
      <c r="AMX406" s="14"/>
      <c r="AMY406" s="14"/>
      <c r="AMZ406" s="14"/>
      <c r="ANA406" s="14"/>
      <c r="ANB406" s="14"/>
      <c r="ANC406" s="14"/>
      <c r="AND406" s="14"/>
      <c r="ANE406" s="14"/>
      <c r="ANF406" s="14"/>
      <c r="ANG406" s="14"/>
      <c r="ANH406" s="14"/>
      <c r="ANI406" s="14"/>
      <c r="ANJ406" s="14"/>
      <c r="ANK406" s="14"/>
      <c r="ANL406" s="14"/>
      <c r="ANM406" s="14"/>
      <c r="ANN406" s="14"/>
      <c r="ANO406" s="14"/>
      <c r="ANP406" s="14"/>
      <c r="ANQ406" s="14"/>
      <c r="ANR406" s="14"/>
      <c r="ANS406" s="14"/>
      <c r="ANT406" s="14"/>
      <c r="ANU406" s="14"/>
      <c r="ANV406" s="14"/>
      <c r="ANW406" s="14"/>
      <c r="ANX406" s="14"/>
      <c r="ANY406" s="14"/>
      <c r="ANZ406" s="14"/>
      <c r="AOA406" s="14"/>
      <c r="AOB406" s="14"/>
      <c r="AOC406" s="14"/>
      <c r="AOD406" s="14"/>
      <c r="AOE406" s="14"/>
      <c r="AOF406" s="14"/>
      <c r="AOG406" s="14"/>
      <c r="AOH406" s="14"/>
      <c r="AOI406" s="14"/>
      <c r="AOJ406" s="14"/>
      <c r="AOK406" s="14"/>
      <c r="AOL406" s="14"/>
      <c r="AOM406" s="14"/>
      <c r="AON406" s="14"/>
      <c r="AOO406" s="14"/>
      <c r="AOP406" s="14"/>
      <c r="AOQ406" s="14"/>
      <c r="AOR406" s="14"/>
      <c r="AOS406" s="14"/>
      <c r="AOT406" s="14"/>
      <c r="AOU406" s="14"/>
      <c r="AOV406" s="14"/>
      <c r="AOW406" s="14"/>
      <c r="AOX406" s="14"/>
      <c r="AOY406" s="14"/>
      <c r="AOZ406" s="14"/>
      <c r="APA406" s="14"/>
      <c r="APB406" s="14"/>
      <c r="APC406" s="14"/>
      <c r="APD406" s="14"/>
      <c r="APE406" s="14"/>
      <c r="APF406" s="14"/>
      <c r="APG406" s="14"/>
      <c r="APH406" s="14"/>
      <c r="API406" s="14"/>
      <c r="APJ406" s="14"/>
      <c r="APK406" s="14"/>
      <c r="APL406" s="14"/>
      <c r="APM406" s="14"/>
      <c r="APN406" s="14"/>
      <c r="APO406" s="14"/>
      <c r="APP406" s="14"/>
      <c r="APQ406" s="14"/>
      <c r="APR406" s="14"/>
      <c r="APS406" s="14"/>
      <c r="APT406" s="14"/>
      <c r="APU406" s="14"/>
      <c r="APV406" s="14"/>
      <c r="APW406" s="14"/>
      <c r="APX406" s="14"/>
      <c r="APY406" s="14"/>
      <c r="APZ406" s="14"/>
      <c r="AQA406" s="14"/>
      <c r="AQB406" s="14"/>
      <c r="AQC406" s="14"/>
      <c r="AQD406" s="14"/>
      <c r="AQE406" s="14"/>
      <c r="AQF406" s="14"/>
      <c r="AQG406" s="14"/>
      <c r="AQH406" s="14"/>
      <c r="AQI406" s="14"/>
      <c r="AQJ406" s="14"/>
      <c r="AQK406" s="14"/>
      <c r="AQL406" s="14"/>
      <c r="AQM406" s="14"/>
      <c r="AQN406" s="14"/>
      <c r="AQO406" s="14"/>
      <c r="AQP406" s="14"/>
      <c r="AQQ406" s="14"/>
      <c r="AQR406" s="14"/>
      <c r="AQS406" s="14"/>
      <c r="AQT406" s="14"/>
      <c r="AQU406" s="14"/>
      <c r="AQV406" s="14"/>
      <c r="AQW406" s="14"/>
      <c r="AQX406" s="14"/>
      <c r="AQY406" s="14"/>
      <c r="AQZ406" s="14"/>
      <c r="ARA406" s="14"/>
      <c r="ARB406" s="14"/>
      <c r="ARC406" s="14"/>
      <c r="ARD406" s="14"/>
      <c r="ARE406" s="14"/>
      <c r="ARF406" s="14"/>
      <c r="ARG406" s="14"/>
      <c r="ARH406" s="14"/>
      <c r="ARI406" s="14"/>
      <c r="ARJ406" s="14"/>
      <c r="ARK406" s="14"/>
      <c r="ARL406" s="14"/>
      <c r="ARM406" s="14"/>
      <c r="ARN406" s="14"/>
      <c r="ARO406" s="14"/>
      <c r="ARP406" s="14"/>
      <c r="ARQ406" s="14"/>
      <c r="ARR406" s="14"/>
      <c r="ARS406" s="14"/>
      <c r="ART406" s="14"/>
      <c r="ARU406" s="14"/>
      <c r="ARV406" s="14"/>
      <c r="ARW406" s="14"/>
      <c r="ARX406" s="14"/>
      <c r="ARY406" s="14"/>
      <c r="ARZ406" s="14"/>
      <c r="ASA406" s="14"/>
      <c r="ASB406" s="14"/>
      <c r="ASC406" s="14"/>
      <c r="ASD406" s="14"/>
      <c r="ASE406" s="14"/>
      <c r="ASF406" s="14"/>
      <c r="ASG406" s="14"/>
      <c r="ASH406" s="14"/>
      <c r="ASI406" s="14"/>
      <c r="ASJ406" s="14"/>
      <c r="ASK406" s="14"/>
      <c r="ASL406" s="14"/>
      <c r="ASM406" s="14"/>
      <c r="ASN406" s="14"/>
      <c r="ASO406" s="14"/>
      <c r="ASP406" s="14"/>
      <c r="ASQ406" s="14"/>
      <c r="ASR406" s="14"/>
      <c r="ASS406" s="14"/>
      <c r="AST406" s="14"/>
      <c r="ASU406" s="14"/>
      <c r="ASV406" s="14"/>
      <c r="ASW406" s="14"/>
      <c r="ASX406" s="14"/>
      <c r="ASY406" s="14"/>
      <c r="ASZ406" s="14"/>
      <c r="ATA406" s="14"/>
      <c r="ATB406" s="14"/>
      <c r="ATC406" s="14"/>
      <c r="ATD406" s="14"/>
    </row>
    <row r="407" spans="63:1200">
      <c r="BK407" s="14" t="str">
        <f t="shared" si="2120"/>
        <v/>
      </c>
      <c r="ABO407" s="14"/>
      <c r="ABP407" s="14"/>
      <c r="ABQ407" s="14"/>
      <c r="ABR407" s="14"/>
      <c r="ABS407" s="14"/>
      <c r="ABT407" s="14"/>
      <c r="ABU407" s="14"/>
      <c r="ABV407" s="14"/>
      <c r="ABW407" s="14"/>
      <c r="ABX407" s="14"/>
      <c r="ABY407" s="14"/>
      <c r="ABZ407" s="14"/>
      <c r="ACA407" s="14"/>
      <c r="ACB407" s="14"/>
      <c r="ACC407" s="14"/>
      <c r="ACD407" s="14"/>
      <c r="ACE407" s="14"/>
      <c r="ACF407" s="14"/>
      <c r="ACG407" s="14"/>
      <c r="ACH407" s="14"/>
      <c r="ACI407" s="14"/>
      <c r="ACJ407" s="14"/>
      <c r="ACK407" s="14"/>
      <c r="ACL407" s="14"/>
      <c r="ACM407" s="14"/>
      <c r="ACN407" s="14"/>
      <c r="ACO407" s="14"/>
      <c r="ACP407" s="14"/>
      <c r="ACQ407" s="14"/>
      <c r="ACR407" s="14"/>
      <c r="ACS407" s="14"/>
      <c r="ACT407" s="14"/>
      <c r="ACU407" s="14"/>
      <c r="ACV407" s="14"/>
      <c r="ACW407" s="14"/>
      <c r="ACX407" s="14"/>
      <c r="ACY407" s="14"/>
      <c r="ACZ407" s="14"/>
      <c r="ADA407" s="14"/>
      <c r="ADB407" s="14"/>
      <c r="ADC407" s="14"/>
      <c r="ADD407" s="14"/>
      <c r="ADE407" s="14"/>
      <c r="ADF407" s="14"/>
      <c r="ADG407" s="14"/>
      <c r="ADH407" s="14"/>
      <c r="ADI407" s="14"/>
      <c r="ADJ407" s="14"/>
      <c r="ADK407" s="14"/>
      <c r="ADL407" s="14"/>
      <c r="ADM407" s="14"/>
      <c r="ADN407" s="14"/>
      <c r="ADO407" s="14"/>
      <c r="ADP407" s="14"/>
      <c r="ADQ407" s="14"/>
      <c r="ADR407" s="14"/>
      <c r="ADS407" s="14"/>
      <c r="ADT407" s="14"/>
      <c r="ADU407" s="14"/>
      <c r="ADV407" s="14"/>
      <c r="ADW407" s="14"/>
      <c r="ADX407" s="14"/>
      <c r="ADY407" s="14"/>
      <c r="ADZ407" s="14"/>
      <c r="AEA407" s="14"/>
      <c r="AEB407" s="14"/>
      <c r="AEC407" s="14"/>
      <c r="AED407" s="14"/>
      <c r="AEE407" s="14"/>
      <c r="AEF407" s="14"/>
      <c r="AEG407" s="14"/>
      <c r="AEH407" s="14"/>
      <c r="AEI407" s="14"/>
      <c r="AEJ407" s="14"/>
      <c r="AEK407" s="14"/>
      <c r="AEL407" s="14"/>
      <c r="AEM407" s="14"/>
      <c r="AEN407" s="14"/>
      <c r="AEO407" s="14"/>
      <c r="AEP407" s="14"/>
      <c r="AEQ407" s="14"/>
      <c r="AER407" s="14"/>
      <c r="AES407" s="14"/>
      <c r="AET407" s="14"/>
      <c r="AEU407" s="14"/>
      <c r="AEV407" s="14"/>
      <c r="AEW407" s="14"/>
      <c r="AEX407" s="14"/>
      <c r="AEY407" s="14"/>
      <c r="AEZ407" s="14"/>
      <c r="AFA407" s="14"/>
      <c r="AFB407" s="14"/>
      <c r="AFC407" s="14"/>
      <c r="AFD407" s="14"/>
      <c r="AFE407" s="14"/>
      <c r="AFF407" s="14"/>
      <c r="AFG407" s="14"/>
      <c r="AFH407" s="14"/>
      <c r="AFI407" s="14"/>
      <c r="AFJ407" s="14"/>
      <c r="AFK407" s="14"/>
      <c r="AFL407" s="14"/>
      <c r="AFM407" s="14"/>
      <c r="AFN407" s="14"/>
      <c r="AFO407" s="14"/>
      <c r="AFP407" s="14"/>
      <c r="AFQ407" s="14"/>
      <c r="AFR407" s="14"/>
      <c r="AFS407" s="14"/>
      <c r="AFT407" s="14"/>
      <c r="AFU407" s="14"/>
      <c r="AFV407" s="14"/>
      <c r="AFW407" s="14"/>
      <c r="AFX407" s="14"/>
      <c r="AFY407" s="14"/>
      <c r="AFZ407" s="14"/>
      <c r="AGA407" s="14"/>
      <c r="AGB407" s="14"/>
      <c r="AGC407" s="14"/>
      <c r="AGD407" s="14"/>
      <c r="AGE407" s="14"/>
      <c r="AGF407" s="14"/>
      <c r="AGG407" s="14"/>
      <c r="AGH407" s="14"/>
      <c r="AGI407" s="14"/>
      <c r="AGJ407" s="14"/>
      <c r="AGK407" s="14"/>
      <c r="AGL407" s="14"/>
      <c r="AGM407" s="14"/>
      <c r="AGN407" s="14"/>
      <c r="AGO407" s="14"/>
      <c r="AGP407" s="14"/>
      <c r="AGQ407" s="14"/>
      <c r="AGR407" s="14"/>
      <c r="AGS407" s="14"/>
      <c r="AGT407" s="14"/>
      <c r="AGU407" s="14"/>
      <c r="AGV407" s="14"/>
      <c r="AGW407" s="14"/>
      <c r="AGX407" s="14"/>
      <c r="AGY407" s="14"/>
      <c r="AGZ407" s="14"/>
      <c r="AHA407" s="14"/>
      <c r="AHB407" s="14"/>
      <c r="AHC407" s="14"/>
      <c r="AHD407" s="14"/>
      <c r="AHE407" s="14"/>
      <c r="AHF407" s="14"/>
      <c r="AHG407" s="14"/>
      <c r="AHH407" s="14"/>
      <c r="AHI407" s="14"/>
      <c r="AHJ407" s="14"/>
      <c r="AHK407" s="14"/>
      <c r="AHL407" s="14"/>
      <c r="AHM407" s="14"/>
      <c r="AHN407" s="14"/>
      <c r="AHO407" s="14"/>
      <c r="AHP407" s="14"/>
      <c r="AHQ407" s="14"/>
      <c r="AHR407" s="14"/>
      <c r="AHS407" s="14"/>
      <c r="AHT407" s="14"/>
      <c r="AHU407" s="14"/>
      <c r="AHV407" s="14"/>
      <c r="AHW407" s="14"/>
      <c r="AHX407" s="14"/>
      <c r="AHY407" s="14"/>
      <c r="AHZ407" s="14"/>
      <c r="AIA407" s="14"/>
      <c r="AIB407" s="14"/>
      <c r="AIC407" s="14"/>
      <c r="AID407" s="14"/>
      <c r="AIE407" s="14"/>
      <c r="AIF407" s="14"/>
      <c r="AIG407" s="14"/>
      <c r="AIH407" s="14"/>
      <c r="AII407" s="14"/>
      <c r="AIJ407" s="14"/>
      <c r="AIK407" s="14"/>
      <c r="AIL407" s="14"/>
      <c r="AIM407" s="14"/>
      <c r="AIN407" s="14"/>
      <c r="AIO407" s="14"/>
      <c r="AIP407" s="14"/>
      <c r="AIQ407" s="14"/>
      <c r="AIR407" s="14"/>
      <c r="AIS407" s="14"/>
      <c r="AIT407" s="14"/>
      <c r="AIU407" s="14"/>
      <c r="AIV407" s="14"/>
      <c r="AIW407" s="14"/>
      <c r="AIX407" s="14"/>
      <c r="AIY407" s="14"/>
      <c r="AIZ407" s="14"/>
      <c r="AJA407" s="14"/>
      <c r="AJB407" s="14"/>
      <c r="AJC407" s="14"/>
      <c r="AJD407" s="14"/>
      <c r="AJE407" s="14"/>
      <c r="AJF407" s="14"/>
      <c r="AJG407" s="14"/>
      <c r="AJH407" s="14"/>
      <c r="AJI407" s="14"/>
      <c r="AJJ407" s="14"/>
      <c r="AJK407" s="14"/>
      <c r="AJL407" s="14"/>
      <c r="AJM407" s="14"/>
      <c r="AJN407" s="14"/>
      <c r="AJO407" s="14"/>
      <c r="AJP407" s="14"/>
      <c r="AJQ407" s="14"/>
      <c r="AJR407" s="14"/>
      <c r="AJS407" s="14"/>
      <c r="AJT407" s="14"/>
      <c r="AJU407" s="14"/>
      <c r="AJV407" s="14"/>
      <c r="AJW407" s="14"/>
      <c r="AJX407" s="14"/>
      <c r="AJY407" s="14"/>
      <c r="AJZ407" s="14"/>
      <c r="AKA407" s="14"/>
      <c r="AKB407" s="14"/>
      <c r="AKC407" s="14"/>
      <c r="AKD407" s="14"/>
      <c r="AKE407" s="14"/>
      <c r="AKF407" s="14"/>
      <c r="AKG407" s="14"/>
      <c r="AKH407" s="14"/>
      <c r="AKI407" s="14"/>
      <c r="AKJ407" s="14"/>
      <c r="AKK407" s="14"/>
      <c r="AKL407" s="14"/>
      <c r="AKM407" s="14"/>
      <c r="AKN407" s="14"/>
      <c r="AKO407" s="14"/>
      <c r="AKP407" s="14"/>
      <c r="AKQ407" s="14"/>
      <c r="AKR407" s="14"/>
      <c r="AKS407" s="14"/>
      <c r="AKT407" s="14"/>
      <c r="AKU407" s="14"/>
      <c r="AKV407" s="14"/>
      <c r="AKW407" s="14"/>
      <c r="AKX407" s="14"/>
      <c r="AKY407" s="14"/>
      <c r="AKZ407" s="14"/>
      <c r="ALA407" s="14"/>
      <c r="ALB407" s="14"/>
      <c r="ALC407" s="14"/>
      <c r="ALD407" s="14"/>
      <c r="ALE407" s="14"/>
      <c r="ALF407" s="14"/>
      <c r="ALG407" s="14"/>
      <c r="ALH407" s="14"/>
      <c r="ALI407" s="14"/>
      <c r="ALJ407" s="14"/>
      <c r="ALK407" s="14"/>
      <c r="ALL407" s="14"/>
      <c r="ALM407" s="14"/>
      <c r="ALN407" s="14"/>
      <c r="ALO407" s="14"/>
      <c r="ALP407" s="14"/>
      <c r="ALQ407" s="14"/>
      <c r="ALR407" s="14"/>
      <c r="ALS407" s="14"/>
      <c r="ALT407" s="14"/>
      <c r="ALU407" s="14"/>
      <c r="ALV407" s="14"/>
      <c r="ALW407" s="14"/>
      <c r="ALX407" s="14"/>
      <c r="ALY407" s="14"/>
      <c r="ALZ407" s="14"/>
      <c r="AMA407" s="14"/>
      <c r="AMB407" s="14"/>
      <c r="AMC407" s="14"/>
      <c r="AMD407" s="14"/>
      <c r="AME407" s="14"/>
      <c r="AMF407" s="14"/>
      <c r="AMG407" s="14"/>
      <c r="AMH407" s="14"/>
      <c r="AMI407" s="14"/>
      <c r="AMJ407" s="14"/>
      <c r="AMK407" s="14"/>
      <c r="AML407" s="14"/>
      <c r="AMM407" s="14"/>
      <c r="AMN407" s="14"/>
      <c r="AMO407" s="14"/>
      <c r="AMP407" s="14"/>
      <c r="AMQ407" s="14"/>
      <c r="AMR407" s="14"/>
      <c r="AMS407" s="14"/>
      <c r="AMT407" s="14"/>
      <c r="AMU407" s="14"/>
      <c r="AMV407" s="14"/>
      <c r="AMW407" s="14"/>
      <c r="AMX407" s="14"/>
      <c r="AMY407" s="14"/>
      <c r="AMZ407" s="14"/>
      <c r="ANA407" s="14"/>
      <c r="ANB407" s="14"/>
      <c r="ANC407" s="14"/>
      <c r="AND407" s="14"/>
      <c r="ANE407" s="14"/>
      <c r="ANF407" s="14"/>
      <c r="ANG407" s="14"/>
      <c r="ANH407" s="14"/>
      <c r="ANI407" s="14"/>
      <c r="ANJ407" s="14"/>
      <c r="ANK407" s="14"/>
      <c r="ANL407" s="14"/>
      <c r="ANM407" s="14"/>
      <c r="ANN407" s="14"/>
      <c r="ANO407" s="14"/>
      <c r="ANP407" s="14"/>
      <c r="ANQ407" s="14"/>
      <c r="ANR407" s="14"/>
      <c r="ANS407" s="14"/>
      <c r="ANT407" s="14"/>
      <c r="ANU407" s="14"/>
      <c r="ANV407" s="14"/>
      <c r="ANW407" s="14"/>
      <c r="ANX407" s="14"/>
      <c r="ANY407" s="14"/>
      <c r="ANZ407" s="14"/>
      <c r="AOA407" s="14"/>
      <c r="AOB407" s="14"/>
      <c r="AOC407" s="14"/>
      <c r="AOD407" s="14"/>
      <c r="AOE407" s="14"/>
      <c r="AOF407" s="14"/>
      <c r="AOG407" s="14"/>
      <c r="AOH407" s="14"/>
      <c r="AOI407" s="14"/>
      <c r="AOJ407" s="14"/>
      <c r="AOK407" s="14"/>
      <c r="AOL407" s="14"/>
      <c r="AOM407" s="14"/>
      <c r="AON407" s="14"/>
      <c r="AOO407" s="14"/>
      <c r="AOP407" s="14"/>
      <c r="AOQ407" s="14"/>
      <c r="AOR407" s="14"/>
      <c r="AOS407" s="14"/>
      <c r="AOT407" s="14"/>
      <c r="AOU407" s="14"/>
      <c r="AOV407" s="14"/>
      <c r="AOW407" s="14"/>
      <c r="AOX407" s="14"/>
      <c r="AOY407" s="14"/>
      <c r="AOZ407" s="14"/>
      <c r="APA407" s="14"/>
      <c r="APB407" s="14"/>
      <c r="APC407" s="14"/>
      <c r="APD407" s="14"/>
      <c r="APE407" s="14"/>
      <c r="APF407" s="14"/>
      <c r="APG407" s="14"/>
      <c r="APH407" s="14"/>
      <c r="API407" s="14"/>
      <c r="APJ407" s="14"/>
      <c r="APK407" s="14"/>
      <c r="APL407" s="14"/>
      <c r="APM407" s="14"/>
      <c r="APN407" s="14"/>
      <c r="APO407" s="14"/>
      <c r="APP407" s="14"/>
      <c r="APQ407" s="14"/>
      <c r="APR407" s="14"/>
      <c r="APS407" s="14"/>
      <c r="APT407" s="14"/>
      <c r="APU407" s="14"/>
      <c r="APV407" s="14"/>
      <c r="APW407" s="14"/>
      <c r="APX407" s="14"/>
      <c r="APY407" s="14"/>
      <c r="APZ407" s="14"/>
      <c r="AQA407" s="14"/>
      <c r="AQB407" s="14"/>
      <c r="AQC407" s="14"/>
      <c r="AQD407" s="14"/>
      <c r="AQE407" s="14"/>
      <c r="AQF407" s="14"/>
      <c r="AQG407" s="14"/>
      <c r="AQH407" s="14"/>
      <c r="AQI407" s="14"/>
      <c r="AQJ407" s="14"/>
      <c r="AQK407" s="14"/>
      <c r="AQL407" s="14"/>
      <c r="AQM407" s="14"/>
      <c r="AQN407" s="14"/>
      <c r="AQO407" s="14"/>
      <c r="AQP407" s="14"/>
      <c r="AQQ407" s="14"/>
      <c r="AQR407" s="14"/>
      <c r="AQS407" s="14"/>
      <c r="AQT407" s="14"/>
      <c r="AQU407" s="14"/>
      <c r="AQV407" s="14"/>
      <c r="AQW407" s="14"/>
      <c r="AQX407" s="14"/>
      <c r="AQY407" s="14"/>
      <c r="AQZ407" s="14"/>
      <c r="ARA407" s="14"/>
      <c r="ARB407" s="14"/>
      <c r="ARC407" s="14"/>
      <c r="ARD407" s="14"/>
      <c r="ARE407" s="14"/>
      <c r="ARF407" s="14"/>
      <c r="ARG407" s="14"/>
      <c r="ARH407" s="14"/>
      <c r="ARI407" s="14"/>
      <c r="ARJ407" s="14"/>
      <c r="ARK407" s="14"/>
      <c r="ARL407" s="14"/>
      <c r="ARM407" s="14"/>
      <c r="ARN407" s="14"/>
      <c r="ARO407" s="14"/>
      <c r="ARP407" s="14"/>
      <c r="ARQ407" s="14"/>
      <c r="ARR407" s="14"/>
      <c r="ARS407" s="14"/>
      <c r="ART407" s="14"/>
      <c r="ARU407" s="14"/>
      <c r="ARV407" s="14"/>
      <c r="ARW407" s="14"/>
      <c r="ARX407" s="14"/>
      <c r="ARY407" s="14"/>
      <c r="ARZ407" s="14"/>
      <c r="ASA407" s="14"/>
      <c r="ASB407" s="14"/>
      <c r="ASC407" s="14"/>
      <c r="ASD407" s="14"/>
      <c r="ASE407" s="14"/>
      <c r="ASF407" s="14"/>
      <c r="ASG407" s="14"/>
      <c r="ASH407" s="14"/>
      <c r="ASI407" s="14"/>
      <c r="ASJ407" s="14"/>
      <c r="ASK407" s="14"/>
      <c r="ASL407" s="14"/>
      <c r="ASM407" s="14"/>
      <c r="ASN407" s="14"/>
      <c r="ASO407" s="14"/>
      <c r="ASP407" s="14"/>
      <c r="ASQ407" s="14"/>
      <c r="ASR407" s="14"/>
      <c r="ASS407" s="14"/>
      <c r="AST407" s="14"/>
      <c r="ASU407" s="14"/>
      <c r="ASV407" s="14"/>
      <c r="ASW407" s="14"/>
      <c r="ASX407" s="14"/>
      <c r="ASY407" s="14"/>
      <c r="ASZ407" s="14"/>
      <c r="ATA407" s="14"/>
      <c r="ATB407" s="14"/>
      <c r="ATC407" s="14"/>
      <c r="ATD407" s="14"/>
    </row>
    <row r="408" spans="63:1200">
      <c r="BK408" s="14" t="str">
        <f t="shared" si="2120"/>
        <v/>
      </c>
      <c r="ABO408" s="14"/>
      <c r="ABP408" s="14"/>
      <c r="ABQ408" s="14"/>
      <c r="ABR408" s="14"/>
      <c r="ABS408" s="14"/>
      <c r="ABT408" s="14"/>
      <c r="ABU408" s="14"/>
      <c r="ABV408" s="14"/>
      <c r="ABW408" s="14"/>
      <c r="ABX408" s="14"/>
      <c r="ABY408" s="14"/>
      <c r="ABZ408" s="14"/>
      <c r="ACA408" s="14"/>
      <c r="ACB408" s="14"/>
      <c r="ACC408" s="14"/>
      <c r="ACD408" s="14"/>
      <c r="ACE408" s="14"/>
      <c r="ACF408" s="14"/>
      <c r="ACG408" s="14"/>
      <c r="ACH408" s="14"/>
      <c r="ACI408" s="14"/>
      <c r="ACJ408" s="14"/>
      <c r="ACK408" s="14"/>
      <c r="ACL408" s="14"/>
      <c r="ACM408" s="14"/>
      <c r="ACN408" s="14"/>
      <c r="ACO408" s="14"/>
      <c r="ACP408" s="14"/>
      <c r="ACQ408" s="14"/>
      <c r="ACR408" s="14"/>
      <c r="ACS408" s="14"/>
      <c r="ACT408" s="14"/>
      <c r="ACU408" s="14"/>
      <c r="ACV408" s="14"/>
      <c r="ACW408" s="14"/>
      <c r="ACX408" s="14"/>
      <c r="ACY408" s="14"/>
      <c r="ACZ408" s="14"/>
      <c r="ADA408" s="14"/>
      <c r="ADB408" s="14"/>
      <c r="ADC408" s="14"/>
      <c r="ADD408" s="14"/>
      <c r="ADE408" s="14"/>
      <c r="ADF408" s="14"/>
      <c r="ADG408" s="14"/>
      <c r="ADH408" s="14"/>
      <c r="ADI408" s="14"/>
      <c r="ADJ408" s="14"/>
      <c r="ADK408" s="14"/>
      <c r="ADL408" s="14"/>
      <c r="ADM408" s="14"/>
      <c r="ADN408" s="14"/>
      <c r="ADO408" s="14"/>
      <c r="ADP408" s="14"/>
      <c r="ADQ408" s="14"/>
      <c r="ADR408" s="14"/>
      <c r="ADS408" s="14"/>
      <c r="ADT408" s="14"/>
      <c r="ADU408" s="14"/>
      <c r="ADV408" s="14"/>
      <c r="ADW408" s="14"/>
      <c r="ADX408" s="14"/>
      <c r="ADY408" s="14"/>
      <c r="ADZ408" s="14"/>
      <c r="AEA408" s="14"/>
      <c r="AEB408" s="14"/>
      <c r="AEC408" s="14"/>
      <c r="AED408" s="14"/>
      <c r="AEE408" s="14"/>
      <c r="AEF408" s="14"/>
      <c r="AEG408" s="14"/>
      <c r="AEH408" s="14"/>
      <c r="AEI408" s="14"/>
      <c r="AEJ408" s="14"/>
      <c r="AEK408" s="14"/>
      <c r="AEL408" s="14"/>
      <c r="AEM408" s="14"/>
      <c r="AEN408" s="14"/>
      <c r="AEO408" s="14"/>
      <c r="AEP408" s="14"/>
      <c r="AEQ408" s="14"/>
      <c r="AER408" s="14"/>
      <c r="AES408" s="14"/>
      <c r="AET408" s="14"/>
      <c r="AEU408" s="14"/>
      <c r="AEV408" s="14"/>
      <c r="AEW408" s="14"/>
      <c r="AEX408" s="14"/>
      <c r="AEY408" s="14"/>
      <c r="AEZ408" s="14"/>
      <c r="AFA408" s="14"/>
      <c r="AFB408" s="14"/>
      <c r="AFC408" s="14"/>
      <c r="AFD408" s="14"/>
      <c r="AFE408" s="14"/>
      <c r="AFF408" s="14"/>
      <c r="AFG408" s="14"/>
      <c r="AFH408" s="14"/>
      <c r="AFI408" s="14"/>
      <c r="AFJ408" s="14"/>
      <c r="AFK408" s="14"/>
      <c r="AFL408" s="14"/>
      <c r="AFM408" s="14"/>
      <c r="AFN408" s="14"/>
      <c r="AFO408" s="14"/>
      <c r="AFP408" s="14"/>
      <c r="AFQ408" s="14"/>
      <c r="AFR408" s="14"/>
      <c r="AFS408" s="14"/>
      <c r="AFT408" s="14"/>
      <c r="AFU408" s="14"/>
      <c r="AFV408" s="14"/>
      <c r="AFW408" s="14"/>
      <c r="AFX408" s="14"/>
      <c r="AFY408" s="14"/>
      <c r="AFZ408" s="14"/>
      <c r="AGA408" s="14"/>
      <c r="AGB408" s="14"/>
      <c r="AGC408" s="14"/>
      <c r="AGD408" s="14"/>
      <c r="AGE408" s="14"/>
      <c r="AGF408" s="14"/>
      <c r="AGG408" s="14"/>
      <c r="AGH408" s="14"/>
      <c r="AGI408" s="14"/>
      <c r="AGJ408" s="14"/>
      <c r="AGK408" s="14"/>
      <c r="AGL408" s="14"/>
      <c r="AGM408" s="14"/>
      <c r="AGN408" s="14"/>
      <c r="AGO408" s="14"/>
      <c r="AGP408" s="14"/>
      <c r="AGQ408" s="14"/>
      <c r="AGR408" s="14"/>
      <c r="AGS408" s="14"/>
      <c r="AGT408" s="14"/>
      <c r="AGU408" s="14"/>
      <c r="AGV408" s="14"/>
      <c r="AGW408" s="14"/>
      <c r="AGX408" s="14"/>
      <c r="AGY408" s="14"/>
      <c r="AGZ408" s="14"/>
      <c r="AHA408" s="14"/>
      <c r="AHB408" s="14"/>
      <c r="AHC408" s="14"/>
      <c r="AHD408" s="14"/>
      <c r="AHE408" s="14"/>
      <c r="AHF408" s="14"/>
      <c r="AHG408" s="14"/>
      <c r="AHH408" s="14"/>
      <c r="AHI408" s="14"/>
      <c r="AHJ408" s="14"/>
      <c r="AHK408" s="14"/>
      <c r="AHL408" s="14"/>
      <c r="AHM408" s="14"/>
      <c r="AHN408" s="14"/>
      <c r="AHO408" s="14"/>
      <c r="AHP408" s="14"/>
      <c r="AHQ408" s="14"/>
      <c r="AHR408" s="14"/>
      <c r="AHS408" s="14"/>
      <c r="AHT408" s="14"/>
      <c r="AHU408" s="14"/>
      <c r="AHV408" s="14"/>
      <c r="AHW408" s="14"/>
      <c r="AHX408" s="14"/>
      <c r="AHY408" s="14"/>
      <c r="AHZ408" s="14"/>
      <c r="AIA408" s="14"/>
      <c r="AIB408" s="14"/>
      <c r="AIC408" s="14"/>
      <c r="AID408" s="14"/>
      <c r="AIE408" s="14"/>
      <c r="AIF408" s="14"/>
      <c r="AIG408" s="14"/>
      <c r="AIH408" s="14"/>
      <c r="AII408" s="14"/>
      <c r="AIJ408" s="14"/>
      <c r="AIK408" s="14"/>
      <c r="AIL408" s="14"/>
      <c r="AIM408" s="14"/>
      <c r="AIN408" s="14"/>
      <c r="AIO408" s="14"/>
      <c r="AIP408" s="14"/>
      <c r="AIQ408" s="14"/>
      <c r="AIR408" s="14"/>
      <c r="AIS408" s="14"/>
      <c r="AIT408" s="14"/>
      <c r="AIU408" s="14"/>
      <c r="AIV408" s="14"/>
      <c r="AIW408" s="14"/>
      <c r="AIX408" s="14"/>
      <c r="AIY408" s="14"/>
      <c r="AIZ408" s="14"/>
      <c r="AJA408" s="14"/>
      <c r="AJB408" s="14"/>
      <c r="AJC408" s="14"/>
      <c r="AJD408" s="14"/>
      <c r="AJE408" s="14"/>
      <c r="AJF408" s="14"/>
      <c r="AJG408" s="14"/>
      <c r="AJH408" s="14"/>
      <c r="AJI408" s="14"/>
      <c r="AJJ408" s="14"/>
      <c r="AJK408" s="14"/>
      <c r="AJL408" s="14"/>
      <c r="AJM408" s="14"/>
      <c r="AJN408" s="14"/>
      <c r="AJO408" s="14"/>
      <c r="AJP408" s="14"/>
      <c r="AJQ408" s="14"/>
      <c r="AJR408" s="14"/>
      <c r="AJS408" s="14"/>
      <c r="AJT408" s="14"/>
      <c r="AJU408" s="14"/>
      <c r="AJV408" s="14"/>
      <c r="AJW408" s="14"/>
      <c r="AJX408" s="14"/>
      <c r="AJY408" s="14"/>
      <c r="AJZ408" s="14"/>
      <c r="AKA408" s="14"/>
      <c r="AKB408" s="14"/>
      <c r="AKC408" s="14"/>
      <c r="AKD408" s="14"/>
      <c r="AKE408" s="14"/>
      <c r="AKF408" s="14"/>
      <c r="AKG408" s="14"/>
      <c r="AKH408" s="14"/>
      <c r="AKI408" s="14"/>
      <c r="AKJ408" s="14"/>
      <c r="AKK408" s="14"/>
      <c r="AKL408" s="14"/>
      <c r="AKM408" s="14"/>
      <c r="AKN408" s="14"/>
      <c r="AKO408" s="14"/>
      <c r="AKP408" s="14"/>
      <c r="AKQ408" s="14"/>
      <c r="AKR408" s="14"/>
      <c r="AKS408" s="14"/>
      <c r="AKT408" s="14"/>
      <c r="AKU408" s="14"/>
      <c r="AKV408" s="14"/>
      <c r="AKW408" s="14"/>
      <c r="AKX408" s="14"/>
      <c r="AKY408" s="14"/>
      <c r="AKZ408" s="14"/>
      <c r="ALA408" s="14"/>
      <c r="ALB408" s="14"/>
      <c r="ALC408" s="14"/>
      <c r="ALD408" s="14"/>
      <c r="ALE408" s="14"/>
      <c r="ALF408" s="14"/>
      <c r="ALG408" s="14"/>
      <c r="ALH408" s="14"/>
      <c r="ALI408" s="14"/>
      <c r="ALJ408" s="14"/>
      <c r="ALK408" s="14"/>
      <c r="ALL408" s="14"/>
      <c r="ALM408" s="14"/>
      <c r="ALN408" s="14"/>
      <c r="ALO408" s="14"/>
      <c r="ALP408" s="14"/>
      <c r="ALQ408" s="14"/>
      <c r="ALR408" s="14"/>
      <c r="ALS408" s="14"/>
      <c r="ALT408" s="14"/>
      <c r="ALU408" s="14"/>
      <c r="ALV408" s="14"/>
      <c r="ALW408" s="14"/>
      <c r="ALX408" s="14"/>
      <c r="ALY408" s="14"/>
      <c r="ALZ408" s="14"/>
      <c r="AMA408" s="14"/>
      <c r="AMB408" s="14"/>
      <c r="AMC408" s="14"/>
      <c r="AMD408" s="14"/>
      <c r="AME408" s="14"/>
      <c r="AMF408" s="14"/>
      <c r="AMG408" s="14"/>
      <c r="AMH408" s="14"/>
      <c r="AMI408" s="14"/>
      <c r="AMJ408" s="14"/>
      <c r="AMK408" s="14"/>
      <c r="AML408" s="14"/>
      <c r="AMM408" s="14"/>
      <c r="AMN408" s="14"/>
      <c r="AMO408" s="14"/>
      <c r="AMP408" s="14"/>
      <c r="AMQ408" s="14"/>
      <c r="AMR408" s="14"/>
      <c r="AMS408" s="14"/>
      <c r="AMT408" s="14"/>
      <c r="AMU408" s="14"/>
      <c r="AMV408" s="14"/>
      <c r="AMW408" s="14"/>
      <c r="AMX408" s="14"/>
      <c r="AMY408" s="14"/>
      <c r="AMZ408" s="14"/>
      <c r="ANA408" s="14"/>
      <c r="ANB408" s="14"/>
      <c r="ANC408" s="14"/>
      <c r="AND408" s="14"/>
      <c r="ANE408" s="14"/>
      <c r="ANF408" s="14"/>
      <c r="ANG408" s="14"/>
      <c r="ANH408" s="14"/>
      <c r="ANI408" s="14"/>
      <c r="ANJ408" s="14"/>
      <c r="ANK408" s="14"/>
      <c r="ANL408" s="14"/>
      <c r="ANM408" s="14"/>
      <c r="ANN408" s="14"/>
      <c r="ANO408" s="14"/>
      <c r="ANP408" s="14"/>
      <c r="ANQ408" s="14"/>
      <c r="ANR408" s="14"/>
      <c r="ANS408" s="14"/>
      <c r="ANT408" s="14"/>
      <c r="ANU408" s="14"/>
      <c r="ANV408" s="14"/>
      <c r="ANW408" s="14"/>
      <c r="ANX408" s="14"/>
      <c r="ANY408" s="14"/>
      <c r="ANZ408" s="14"/>
      <c r="AOA408" s="14"/>
      <c r="AOB408" s="14"/>
      <c r="AOC408" s="14"/>
      <c r="AOD408" s="14"/>
      <c r="AOE408" s="14"/>
      <c r="AOF408" s="14"/>
      <c r="AOG408" s="14"/>
      <c r="AOH408" s="14"/>
      <c r="AOI408" s="14"/>
      <c r="AOJ408" s="14"/>
      <c r="AOK408" s="14"/>
      <c r="AOL408" s="14"/>
      <c r="AOM408" s="14"/>
      <c r="AON408" s="14"/>
      <c r="AOO408" s="14"/>
      <c r="AOP408" s="14"/>
      <c r="AOQ408" s="14"/>
      <c r="AOR408" s="14"/>
      <c r="AOS408" s="14"/>
      <c r="AOT408" s="14"/>
      <c r="AOU408" s="14"/>
      <c r="AOV408" s="14"/>
      <c r="AOW408" s="14"/>
      <c r="AOX408" s="14"/>
      <c r="AOY408" s="14"/>
      <c r="AOZ408" s="14"/>
      <c r="APA408" s="14"/>
      <c r="APB408" s="14"/>
      <c r="APC408" s="14"/>
      <c r="APD408" s="14"/>
      <c r="APE408" s="14"/>
      <c r="APF408" s="14"/>
      <c r="APG408" s="14"/>
      <c r="APH408" s="14"/>
      <c r="API408" s="14"/>
      <c r="APJ408" s="14"/>
      <c r="APK408" s="14"/>
      <c r="APL408" s="14"/>
      <c r="APM408" s="14"/>
      <c r="APN408" s="14"/>
      <c r="APO408" s="14"/>
      <c r="APP408" s="14"/>
      <c r="APQ408" s="14"/>
      <c r="APR408" s="14"/>
      <c r="APS408" s="14"/>
      <c r="APT408" s="14"/>
      <c r="APU408" s="14"/>
      <c r="APV408" s="14"/>
      <c r="APW408" s="14"/>
      <c r="APX408" s="14"/>
      <c r="APY408" s="14"/>
      <c r="APZ408" s="14"/>
      <c r="AQA408" s="14"/>
      <c r="AQB408" s="14"/>
      <c r="AQC408" s="14"/>
      <c r="AQD408" s="14"/>
      <c r="AQE408" s="14"/>
      <c r="AQF408" s="14"/>
      <c r="AQG408" s="14"/>
      <c r="AQH408" s="14"/>
      <c r="AQI408" s="14"/>
      <c r="AQJ408" s="14"/>
      <c r="AQK408" s="14"/>
      <c r="AQL408" s="14"/>
      <c r="AQM408" s="14"/>
      <c r="AQN408" s="14"/>
      <c r="AQO408" s="14"/>
      <c r="AQP408" s="14"/>
      <c r="AQQ408" s="14"/>
      <c r="AQR408" s="14"/>
      <c r="AQS408" s="14"/>
      <c r="AQT408" s="14"/>
      <c r="AQU408" s="14"/>
      <c r="AQV408" s="14"/>
      <c r="AQW408" s="14"/>
      <c r="AQX408" s="14"/>
      <c r="AQY408" s="14"/>
      <c r="AQZ408" s="14"/>
      <c r="ARA408" s="14"/>
      <c r="ARB408" s="14"/>
      <c r="ARC408" s="14"/>
      <c r="ARD408" s="14"/>
      <c r="ARE408" s="14"/>
      <c r="ARF408" s="14"/>
      <c r="ARG408" s="14"/>
      <c r="ARH408" s="14"/>
      <c r="ARI408" s="14"/>
      <c r="ARJ408" s="14"/>
      <c r="ARK408" s="14"/>
      <c r="ARL408" s="14"/>
      <c r="ARM408" s="14"/>
      <c r="ARN408" s="14"/>
      <c r="ARO408" s="14"/>
      <c r="ARP408" s="14"/>
      <c r="ARQ408" s="14"/>
      <c r="ARR408" s="14"/>
      <c r="ARS408" s="14"/>
      <c r="ART408" s="14"/>
      <c r="ARU408" s="14"/>
      <c r="ARV408" s="14"/>
      <c r="ARW408" s="14"/>
      <c r="ARX408" s="14"/>
      <c r="ARY408" s="14"/>
      <c r="ARZ408" s="14"/>
      <c r="ASA408" s="14"/>
      <c r="ASB408" s="14"/>
      <c r="ASC408" s="14"/>
      <c r="ASD408" s="14"/>
      <c r="ASE408" s="14"/>
      <c r="ASF408" s="14"/>
      <c r="ASG408" s="14"/>
      <c r="ASH408" s="14"/>
      <c r="ASI408" s="14"/>
      <c r="ASJ408" s="14"/>
      <c r="ASK408" s="14"/>
      <c r="ASL408" s="14"/>
      <c r="ASM408" s="14"/>
      <c r="ASN408" s="14"/>
      <c r="ASO408" s="14"/>
      <c r="ASP408" s="14"/>
      <c r="ASQ408" s="14"/>
      <c r="ASR408" s="14"/>
      <c r="ASS408" s="14"/>
      <c r="AST408" s="14"/>
      <c r="ASU408" s="14"/>
      <c r="ASV408" s="14"/>
      <c r="ASW408" s="14"/>
      <c r="ASX408" s="14"/>
      <c r="ASY408" s="14"/>
      <c r="ASZ408" s="14"/>
      <c r="ATA408" s="14"/>
      <c r="ATB408" s="14"/>
      <c r="ATC408" s="14"/>
      <c r="ATD408" s="14"/>
    </row>
    <row r="409" spans="63:1200">
      <c r="BK409" s="14" t="str">
        <f t="shared" si="2120"/>
        <v/>
      </c>
      <c r="ABO409" s="14"/>
      <c r="ABP409" s="14"/>
      <c r="ABQ409" s="14"/>
      <c r="ABR409" s="14"/>
      <c r="ABS409" s="14"/>
      <c r="ABT409" s="14"/>
      <c r="ABU409" s="14"/>
      <c r="ABV409" s="14"/>
      <c r="ABW409" s="14"/>
      <c r="ABX409" s="14"/>
      <c r="ABY409" s="14"/>
      <c r="ABZ409" s="14"/>
      <c r="ACA409" s="14"/>
      <c r="ACB409" s="14"/>
      <c r="ACC409" s="14"/>
      <c r="ACD409" s="14"/>
      <c r="ACE409" s="14"/>
      <c r="ACF409" s="14"/>
      <c r="ACG409" s="14"/>
      <c r="ACH409" s="14"/>
      <c r="ACI409" s="14"/>
      <c r="ACJ409" s="14"/>
      <c r="ACK409" s="14"/>
      <c r="ACL409" s="14"/>
      <c r="ACM409" s="14"/>
      <c r="ACN409" s="14"/>
      <c r="ACO409" s="14"/>
      <c r="ACP409" s="14"/>
      <c r="ACQ409" s="14"/>
      <c r="ACR409" s="14"/>
      <c r="ACS409" s="14"/>
      <c r="ACT409" s="14"/>
      <c r="ACU409" s="14"/>
      <c r="ACV409" s="14"/>
      <c r="ACW409" s="14"/>
      <c r="ACX409" s="14"/>
      <c r="ACY409" s="14"/>
      <c r="ACZ409" s="14"/>
      <c r="ADA409" s="14"/>
      <c r="ADB409" s="14"/>
      <c r="ADC409" s="14"/>
      <c r="ADD409" s="14"/>
      <c r="ADE409" s="14"/>
      <c r="ADF409" s="14"/>
      <c r="ADG409" s="14"/>
      <c r="ADH409" s="14"/>
      <c r="ADI409" s="14"/>
      <c r="ADJ409" s="14"/>
      <c r="ADK409" s="14"/>
      <c r="ADL409" s="14"/>
      <c r="ADM409" s="14"/>
      <c r="ADN409" s="14"/>
      <c r="ADO409" s="14"/>
      <c r="ADP409" s="14"/>
      <c r="ADQ409" s="14"/>
      <c r="ADR409" s="14"/>
      <c r="ADS409" s="14"/>
      <c r="ADT409" s="14"/>
      <c r="ADU409" s="14"/>
      <c r="ADV409" s="14"/>
      <c r="ADW409" s="14"/>
      <c r="ADX409" s="14"/>
      <c r="ADY409" s="14"/>
      <c r="ADZ409" s="14"/>
      <c r="AEA409" s="14"/>
      <c r="AEB409" s="14"/>
      <c r="AEC409" s="14"/>
      <c r="AED409" s="14"/>
      <c r="AEE409" s="14"/>
      <c r="AEF409" s="14"/>
      <c r="AEG409" s="14"/>
      <c r="AEH409" s="14"/>
      <c r="AEI409" s="14"/>
      <c r="AEJ409" s="14"/>
      <c r="AEK409" s="14"/>
      <c r="AEL409" s="14"/>
      <c r="AEM409" s="14"/>
      <c r="AEN409" s="14"/>
      <c r="AEO409" s="14"/>
      <c r="AEP409" s="14"/>
      <c r="AEQ409" s="14"/>
      <c r="AER409" s="14"/>
      <c r="AES409" s="14"/>
      <c r="AET409" s="14"/>
      <c r="AEU409" s="14"/>
      <c r="AEV409" s="14"/>
      <c r="AEW409" s="14"/>
      <c r="AEX409" s="14"/>
      <c r="AEY409" s="14"/>
      <c r="AEZ409" s="14"/>
      <c r="AFA409" s="14"/>
      <c r="AFB409" s="14"/>
      <c r="AFC409" s="14"/>
      <c r="AFD409" s="14"/>
      <c r="AFE409" s="14"/>
      <c r="AFF409" s="14"/>
      <c r="AFG409" s="14"/>
      <c r="AFH409" s="14"/>
      <c r="AFI409" s="14"/>
      <c r="AFJ409" s="14"/>
      <c r="AFK409" s="14"/>
      <c r="AFL409" s="14"/>
      <c r="AFM409" s="14"/>
      <c r="AFN409" s="14"/>
      <c r="AFO409" s="14"/>
      <c r="AFP409" s="14"/>
      <c r="AFQ409" s="14"/>
      <c r="AFR409" s="14"/>
      <c r="AFS409" s="14"/>
      <c r="AFT409" s="14"/>
      <c r="AFU409" s="14"/>
      <c r="AFV409" s="14"/>
      <c r="AFW409" s="14"/>
      <c r="AFX409" s="14"/>
      <c r="AFY409" s="14"/>
      <c r="AFZ409" s="14"/>
      <c r="AGA409" s="14"/>
      <c r="AGB409" s="14"/>
      <c r="AGC409" s="14"/>
      <c r="AGD409" s="14"/>
      <c r="AGE409" s="14"/>
      <c r="AGF409" s="14"/>
      <c r="AGG409" s="14"/>
      <c r="AGH409" s="14"/>
      <c r="AGI409" s="14"/>
      <c r="AGJ409" s="14"/>
      <c r="AGK409" s="14"/>
      <c r="AGL409" s="14"/>
      <c r="AGM409" s="14"/>
      <c r="AGN409" s="14"/>
      <c r="AGO409" s="14"/>
      <c r="AGP409" s="14"/>
      <c r="AGQ409" s="14"/>
      <c r="AGR409" s="14"/>
      <c r="AGS409" s="14"/>
      <c r="AGT409" s="14"/>
      <c r="AGU409" s="14"/>
      <c r="AGV409" s="14"/>
      <c r="AGW409" s="14"/>
      <c r="AGX409" s="14"/>
      <c r="AGY409" s="14"/>
      <c r="AGZ409" s="14"/>
      <c r="AHA409" s="14"/>
      <c r="AHB409" s="14"/>
      <c r="AHC409" s="14"/>
      <c r="AHD409" s="14"/>
      <c r="AHE409" s="14"/>
      <c r="AHF409" s="14"/>
      <c r="AHG409" s="14"/>
      <c r="AHH409" s="14"/>
      <c r="AHI409" s="14"/>
      <c r="AHJ409" s="14"/>
      <c r="AHK409" s="14"/>
      <c r="AHL409" s="14"/>
      <c r="AHM409" s="14"/>
      <c r="AHN409" s="14"/>
      <c r="AHO409" s="14"/>
      <c r="AHP409" s="14"/>
      <c r="AHQ409" s="14"/>
      <c r="AHR409" s="14"/>
      <c r="AHS409" s="14"/>
      <c r="AHT409" s="14"/>
      <c r="AHU409" s="14"/>
      <c r="AHV409" s="14"/>
      <c r="AHW409" s="14"/>
      <c r="AHX409" s="14"/>
      <c r="AHY409" s="14"/>
      <c r="AHZ409" s="14"/>
      <c r="AIA409" s="14"/>
      <c r="AIB409" s="14"/>
      <c r="AIC409" s="14"/>
      <c r="AID409" s="14"/>
      <c r="AIE409" s="14"/>
      <c r="AIF409" s="14"/>
      <c r="AIG409" s="14"/>
      <c r="AIH409" s="14"/>
      <c r="AII409" s="14"/>
      <c r="AIJ409" s="14"/>
      <c r="AIK409" s="14"/>
      <c r="AIL409" s="14"/>
      <c r="AIM409" s="14"/>
      <c r="AIN409" s="14"/>
      <c r="AIO409" s="14"/>
      <c r="AIP409" s="14"/>
      <c r="AIQ409" s="14"/>
      <c r="AIR409" s="14"/>
      <c r="AIS409" s="14"/>
      <c r="AIT409" s="14"/>
      <c r="AIU409" s="14"/>
      <c r="AIV409" s="14"/>
      <c r="AIW409" s="14"/>
      <c r="AIX409" s="14"/>
      <c r="AIY409" s="14"/>
      <c r="AIZ409" s="14"/>
      <c r="AJA409" s="14"/>
      <c r="AJB409" s="14"/>
      <c r="AJC409" s="14"/>
      <c r="AJD409" s="14"/>
      <c r="AJE409" s="14"/>
      <c r="AJF409" s="14"/>
      <c r="AJG409" s="14"/>
      <c r="AJH409" s="14"/>
      <c r="AJI409" s="14"/>
      <c r="AJJ409" s="14"/>
      <c r="AJK409" s="14"/>
      <c r="AJL409" s="14"/>
      <c r="AJM409" s="14"/>
      <c r="AJN409" s="14"/>
      <c r="AJO409" s="14"/>
      <c r="AJP409" s="14"/>
      <c r="AJQ409" s="14"/>
      <c r="AJR409" s="14"/>
      <c r="AJS409" s="14"/>
      <c r="AJT409" s="14"/>
      <c r="AJU409" s="14"/>
      <c r="AJV409" s="14"/>
      <c r="AJW409" s="14"/>
      <c r="AJX409" s="14"/>
      <c r="AJY409" s="14"/>
      <c r="AJZ409" s="14"/>
      <c r="AKA409" s="14"/>
      <c r="AKB409" s="14"/>
      <c r="AKC409" s="14"/>
      <c r="AKD409" s="14"/>
      <c r="AKE409" s="14"/>
      <c r="AKF409" s="14"/>
      <c r="AKG409" s="14"/>
      <c r="AKH409" s="14"/>
      <c r="AKI409" s="14"/>
      <c r="AKJ409" s="14"/>
      <c r="AKK409" s="14"/>
      <c r="AKL409" s="14"/>
      <c r="AKM409" s="14"/>
      <c r="AKN409" s="14"/>
      <c r="AKO409" s="14"/>
      <c r="AKP409" s="14"/>
      <c r="AKQ409" s="14"/>
      <c r="AKR409" s="14"/>
      <c r="AKS409" s="14"/>
      <c r="AKT409" s="14"/>
      <c r="AKU409" s="14"/>
      <c r="AKV409" s="14"/>
      <c r="AKW409" s="14"/>
      <c r="AKX409" s="14"/>
      <c r="AKY409" s="14"/>
      <c r="AKZ409" s="14"/>
      <c r="ALA409" s="14"/>
      <c r="ALB409" s="14"/>
      <c r="ALC409" s="14"/>
      <c r="ALD409" s="14"/>
      <c r="ALE409" s="14"/>
      <c r="ALF409" s="14"/>
      <c r="ALG409" s="14"/>
      <c r="ALH409" s="14"/>
      <c r="ALI409" s="14"/>
      <c r="ALJ409" s="14"/>
      <c r="ALK409" s="14"/>
      <c r="ALL409" s="14"/>
      <c r="ALM409" s="14"/>
      <c r="ALN409" s="14"/>
      <c r="ALO409" s="14"/>
      <c r="ALP409" s="14"/>
      <c r="ALQ409" s="14"/>
      <c r="ALR409" s="14"/>
      <c r="ALS409" s="14"/>
      <c r="ALT409" s="14"/>
      <c r="ALU409" s="14"/>
      <c r="ALV409" s="14"/>
      <c r="ALW409" s="14"/>
      <c r="ALX409" s="14"/>
      <c r="ALY409" s="14"/>
      <c r="ALZ409" s="14"/>
      <c r="AMA409" s="14"/>
      <c r="AMB409" s="14"/>
      <c r="AMC409" s="14"/>
      <c r="AMD409" s="14"/>
      <c r="AME409" s="14"/>
      <c r="AMF409" s="14"/>
      <c r="AMG409" s="14"/>
      <c r="AMH409" s="14"/>
      <c r="AMI409" s="14"/>
      <c r="AMJ409" s="14"/>
      <c r="AMK409" s="14"/>
      <c r="AML409" s="14"/>
      <c r="AMM409" s="14"/>
      <c r="AMN409" s="14"/>
      <c r="AMO409" s="14"/>
      <c r="AMP409" s="14"/>
      <c r="AMQ409" s="14"/>
      <c r="AMR409" s="14"/>
      <c r="AMS409" s="14"/>
      <c r="AMT409" s="14"/>
      <c r="AMU409" s="14"/>
      <c r="AMV409" s="14"/>
      <c r="AMW409" s="14"/>
      <c r="AMX409" s="14"/>
      <c r="AMY409" s="14"/>
      <c r="AMZ409" s="14"/>
      <c r="ANA409" s="14"/>
      <c r="ANB409" s="14"/>
      <c r="ANC409" s="14"/>
      <c r="AND409" s="14"/>
      <c r="ANE409" s="14"/>
      <c r="ANF409" s="14"/>
      <c r="ANG409" s="14"/>
      <c r="ANH409" s="14"/>
      <c r="ANI409" s="14"/>
      <c r="ANJ409" s="14"/>
      <c r="ANK409" s="14"/>
      <c r="ANL409" s="14"/>
      <c r="ANM409" s="14"/>
      <c r="ANN409" s="14"/>
      <c r="ANO409" s="14"/>
      <c r="ANP409" s="14"/>
      <c r="ANQ409" s="14"/>
      <c r="ANR409" s="14"/>
      <c r="ANS409" s="14"/>
      <c r="ANT409" s="14"/>
      <c r="ANU409" s="14"/>
      <c r="ANV409" s="14"/>
      <c r="ANW409" s="14"/>
      <c r="ANX409" s="14"/>
      <c r="ANY409" s="14"/>
      <c r="ANZ409" s="14"/>
      <c r="AOA409" s="14"/>
      <c r="AOB409" s="14"/>
      <c r="AOC409" s="14"/>
      <c r="AOD409" s="14"/>
      <c r="AOE409" s="14"/>
      <c r="AOF409" s="14"/>
      <c r="AOG409" s="14"/>
      <c r="AOH409" s="14"/>
      <c r="AOI409" s="14"/>
      <c r="AOJ409" s="14"/>
      <c r="AOK409" s="14"/>
      <c r="AOL409" s="14"/>
      <c r="AOM409" s="14"/>
      <c r="AON409" s="14"/>
      <c r="AOO409" s="14"/>
      <c r="AOP409" s="14"/>
      <c r="AOQ409" s="14"/>
      <c r="AOR409" s="14"/>
      <c r="AOS409" s="14"/>
      <c r="AOT409" s="14"/>
      <c r="AOU409" s="14"/>
      <c r="AOV409" s="14"/>
      <c r="AOW409" s="14"/>
      <c r="AOX409" s="14"/>
      <c r="AOY409" s="14"/>
      <c r="AOZ409" s="14"/>
      <c r="APA409" s="14"/>
      <c r="APB409" s="14"/>
      <c r="APC409" s="14"/>
      <c r="APD409" s="14"/>
      <c r="APE409" s="14"/>
      <c r="APF409" s="14"/>
      <c r="APG409" s="14"/>
      <c r="APH409" s="14"/>
      <c r="API409" s="14"/>
      <c r="APJ409" s="14"/>
      <c r="APK409" s="14"/>
      <c r="APL409" s="14"/>
      <c r="APM409" s="14"/>
      <c r="APN409" s="14"/>
      <c r="APO409" s="14"/>
      <c r="APP409" s="14"/>
      <c r="APQ409" s="14"/>
      <c r="APR409" s="14"/>
      <c r="APS409" s="14"/>
      <c r="APT409" s="14"/>
      <c r="APU409" s="14"/>
      <c r="APV409" s="14"/>
      <c r="APW409" s="14"/>
      <c r="APX409" s="14"/>
      <c r="APY409" s="14"/>
      <c r="APZ409" s="14"/>
      <c r="AQA409" s="14"/>
      <c r="AQB409" s="14"/>
      <c r="AQC409" s="14"/>
      <c r="AQD409" s="14"/>
      <c r="AQE409" s="14"/>
      <c r="AQF409" s="14"/>
      <c r="AQG409" s="14"/>
      <c r="AQH409" s="14"/>
      <c r="AQI409" s="14"/>
      <c r="AQJ409" s="14"/>
      <c r="AQK409" s="14"/>
      <c r="AQL409" s="14"/>
      <c r="AQM409" s="14"/>
      <c r="AQN409" s="14"/>
      <c r="AQO409" s="14"/>
      <c r="AQP409" s="14"/>
      <c r="AQQ409" s="14"/>
      <c r="AQR409" s="14"/>
      <c r="AQS409" s="14"/>
      <c r="AQT409" s="14"/>
      <c r="AQU409" s="14"/>
      <c r="AQV409" s="14"/>
      <c r="AQW409" s="14"/>
      <c r="AQX409" s="14"/>
      <c r="AQY409" s="14"/>
      <c r="AQZ409" s="14"/>
      <c r="ARA409" s="14"/>
      <c r="ARB409" s="14"/>
      <c r="ARC409" s="14"/>
      <c r="ARD409" s="14"/>
      <c r="ARE409" s="14"/>
      <c r="ARF409" s="14"/>
      <c r="ARG409" s="14"/>
      <c r="ARH409" s="14"/>
      <c r="ARI409" s="14"/>
      <c r="ARJ409" s="14"/>
      <c r="ARK409" s="14"/>
      <c r="ARL409" s="14"/>
      <c r="ARM409" s="14"/>
      <c r="ARN409" s="14"/>
      <c r="ARO409" s="14"/>
      <c r="ARP409" s="14"/>
      <c r="ARQ409" s="14"/>
      <c r="ARR409" s="14"/>
      <c r="ARS409" s="14"/>
      <c r="ART409" s="14"/>
      <c r="ARU409" s="14"/>
      <c r="ARV409" s="14"/>
      <c r="ARW409" s="14"/>
      <c r="ARX409" s="14"/>
      <c r="ARY409" s="14"/>
      <c r="ARZ409" s="14"/>
      <c r="ASA409" s="14"/>
      <c r="ASB409" s="14"/>
      <c r="ASC409" s="14"/>
      <c r="ASD409" s="14"/>
      <c r="ASE409" s="14"/>
      <c r="ASF409" s="14"/>
      <c r="ASG409" s="14"/>
      <c r="ASH409" s="14"/>
      <c r="ASI409" s="14"/>
      <c r="ASJ409" s="14"/>
      <c r="ASK409" s="14"/>
      <c r="ASL409" s="14"/>
      <c r="ASM409" s="14"/>
      <c r="ASN409" s="14"/>
      <c r="ASO409" s="14"/>
      <c r="ASP409" s="14"/>
      <c r="ASQ409" s="14"/>
      <c r="ASR409" s="14"/>
      <c r="ASS409" s="14"/>
      <c r="AST409" s="14"/>
      <c r="ASU409" s="14"/>
      <c r="ASV409" s="14"/>
      <c r="ASW409" s="14"/>
      <c r="ASX409" s="14"/>
      <c r="ASY409" s="14"/>
      <c r="ASZ409" s="14"/>
      <c r="ATA409" s="14"/>
      <c r="ATB409" s="14"/>
      <c r="ATC409" s="14"/>
      <c r="ATD409" s="14"/>
    </row>
    <row r="410" spans="63:1200">
      <c r="BK410" s="14" t="str">
        <f t="shared" si="2120"/>
        <v/>
      </c>
      <c r="ABO410" s="14"/>
      <c r="ABP410" s="14"/>
      <c r="ABQ410" s="14"/>
      <c r="ABR410" s="14"/>
      <c r="ABS410" s="14"/>
      <c r="ABT410" s="14"/>
      <c r="ABU410" s="14"/>
      <c r="ABV410" s="14"/>
      <c r="ABW410" s="14"/>
      <c r="ABX410" s="14"/>
      <c r="ABY410" s="14"/>
      <c r="ABZ410" s="14"/>
      <c r="ACA410" s="14"/>
      <c r="ACB410" s="14"/>
      <c r="ACC410" s="14"/>
      <c r="ACD410" s="14"/>
      <c r="ACE410" s="14"/>
      <c r="ACF410" s="14"/>
      <c r="ACG410" s="14"/>
      <c r="ACH410" s="14"/>
      <c r="ACI410" s="14"/>
      <c r="ACJ410" s="14"/>
      <c r="ACK410" s="14"/>
      <c r="ACL410" s="14"/>
      <c r="ACM410" s="14"/>
      <c r="ACN410" s="14"/>
      <c r="ACO410" s="14"/>
      <c r="ACP410" s="14"/>
      <c r="ACQ410" s="14"/>
      <c r="ACR410" s="14"/>
      <c r="ACS410" s="14"/>
      <c r="ACT410" s="14"/>
      <c r="ACU410" s="14"/>
      <c r="ACV410" s="14"/>
      <c r="ACW410" s="14"/>
      <c r="ACX410" s="14"/>
      <c r="ACY410" s="14"/>
      <c r="ACZ410" s="14"/>
      <c r="ADA410" s="14"/>
      <c r="ADB410" s="14"/>
      <c r="ADC410" s="14"/>
      <c r="ADD410" s="14"/>
      <c r="ADE410" s="14"/>
      <c r="ADF410" s="14"/>
      <c r="ADG410" s="14"/>
      <c r="ADH410" s="14"/>
      <c r="ADI410" s="14"/>
      <c r="ADJ410" s="14"/>
      <c r="ADK410" s="14"/>
      <c r="ADL410" s="14"/>
      <c r="ADM410" s="14"/>
      <c r="ADN410" s="14"/>
      <c r="ADO410" s="14"/>
      <c r="ADP410" s="14"/>
      <c r="ADQ410" s="14"/>
      <c r="ADR410" s="14"/>
      <c r="ADS410" s="14"/>
      <c r="ADT410" s="14"/>
      <c r="ADU410" s="14"/>
      <c r="ADV410" s="14"/>
      <c r="ADW410" s="14"/>
      <c r="ADX410" s="14"/>
      <c r="ADY410" s="14"/>
      <c r="ADZ410" s="14"/>
      <c r="AEA410" s="14"/>
      <c r="AEB410" s="14"/>
      <c r="AEC410" s="14"/>
      <c r="AED410" s="14"/>
      <c r="AEE410" s="14"/>
      <c r="AEF410" s="14"/>
      <c r="AEG410" s="14"/>
      <c r="AEH410" s="14"/>
      <c r="AEI410" s="14"/>
      <c r="AEJ410" s="14"/>
      <c r="AEK410" s="14"/>
      <c r="AEL410" s="14"/>
      <c r="AEM410" s="14"/>
      <c r="AEN410" s="14"/>
      <c r="AEO410" s="14"/>
      <c r="AEP410" s="14"/>
      <c r="AEQ410" s="14"/>
      <c r="AER410" s="14"/>
      <c r="AES410" s="14"/>
      <c r="AET410" s="14"/>
      <c r="AEU410" s="14"/>
      <c r="AEV410" s="14"/>
      <c r="AEW410" s="14"/>
      <c r="AEX410" s="14"/>
      <c r="AEY410" s="14"/>
      <c r="AEZ410" s="14"/>
      <c r="AFA410" s="14"/>
      <c r="AFB410" s="14"/>
      <c r="AFC410" s="14"/>
      <c r="AFD410" s="14"/>
      <c r="AFE410" s="14"/>
      <c r="AFF410" s="14"/>
      <c r="AFG410" s="14"/>
      <c r="AFH410" s="14"/>
      <c r="AFI410" s="14"/>
      <c r="AFJ410" s="14"/>
      <c r="AFK410" s="14"/>
      <c r="AFL410" s="14"/>
      <c r="AFM410" s="14"/>
      <c r="AFN410" s="14"/>
      <c r="AFO410" s="14"/>
      <c r="AFP410" s="14"/>
      <c r="AFQ410" s="14"/>
      <c r="AFR410" s="14"/>
      <c r="AFS410" s="14"/>
      <c r="AFT410" s="14"/>
      <c r="AFU410" s="14"/>
      <c r="AFV410" s="14"/>
      <c r="AFW410" s="14"/>
      <c r="AFX410" s="14"/>
      <c r="AFY410" s="14"/>
      <c r="AFZ410" s="14"/>
      <c r="AGA410" s="14"/>
      <c r="AGB410" s="14"/>
      <c r="AGC410" s="14"/>
      <c r="AGD410" s="14"/>
      <c r="AGE410" s="14"/>
      <c r="AGF410" s="14"/>
      <c r="AGG410" s="14"/>
      <c r="AGH410" s="14"/>
      <c r="AGI410" s="14"/>
      <c r="AGJ410" s="14"/>
      <c r="AGK410" s="14"/>
      <c r="AGL410" s="14"/>
      <c r="AGM410" s="14"/>
      <c r="AGN410" s="14"/>
      <c r="AGO410" s="14"/>
      <c r="AGP410" s="14"/>
      <c r="AGQ410" s="14"/>
      <c r="AGR410" s="14"/>
      <c r="AGS410" s="14"/>
      <c r="AGT410" s="14"/>
      <c r="AGU410" s="14"/>
      <c r="AGV410" s="14"/>
      <c r="AGW410" s="14"/>
      <c r="AGX410" s="14"/>
      <c r="AGY410" s="14"/>
      <c r="AGZ410" s="14"/>
      <c r="AHA410" s="14"/>
      <c r="AHB410" s="14"/>
      <c r="AHC410" s="14"/>
      <c r="AHD410" s="14"/>
      <c r="AHE410" s="14"/>
      <c r="AHF410" s="14"/>
      <c r="AHG410" s="14"/>
      <c r="AHH410" s="14"/>
      <c r="AHI410" s="14"/>
      <c r="AHJ410" s="14"/>
      <c r="AHK410" s="14"/>
      <c r="AHL410" s="14"/>
      <c r="AHM410" s="14"/>
      <c r="AHN410" s="14"/>
      <c r="AHO410" s="14"/>
      <c r="AHP410" s="14"/>
      <c r="AHQ410" s="14"/>
      <c r="AHR410" s="14"/>
      <c r="AHS410" s="14"/>
      <c r="AHT410" s="14"/>
      <c r="AHU410" s="14"/>
      <c r="AHV410" s="14"/>
      <c r="AHW410" s="14"/>
      <c r="AHX410" s="14"/>
      <c r="AHY410" s="14"/>
      <c r="AHZ410" s="14"/>
      <c r="AIA410" s="14"/>
      <c r="AIB410" s="14"/>
      <c r="AIC410" s="14"/>
      <c r="AID410" s="14"/>
      <c r="AIE410" s="14"/>
      <c r="AIF410" s="14"/>
      <c r="AIG410" s="14"/>
      <c r="AIH410" s="14"/>
      <c r="AII410" s="14"/>
      <c r="AIJ410" s="14"/>
      <c r="AIK410" s="14"/>
      <c r="AIL410" s="14"/>
      <c r="AIM410" s="14"/>
      <c r="AIN410" s="14"/>
      <c r="AIO410" s="14"/>
      <c r="AIP410" s="14"/>
      <c r="AIQ410" s="14"/>
      <c r="AIR410" s="14"/>
      <c r="AIS410" s="14"/>
      <c r="AIT410" s="14"/>
      <c r="AIU410" s="14"/>
      <c r="AIV410" s="14"/>
      <c r="AIW410" s="14"/>
      <c r="AIX410" s="14"/>
      <c r="AIY410" s="14"/>
      <c r="AIZ410" s="14"/>
      <c r="AJA410" s="14"/>
      <c r="AJB410" s="14"/>
      <c r="AJC410" s="14"/>
      <c r="AJD410" s="14"/>
      <c r="AJE410" s="14"/>
      <c r="AJF410" s="14"/>
      <c r="AJG410" s="14"/>
      <c r="AJH410" s="14"/>
      <c r="AJI410" s="14"/>
      <c r="AJJ410" s="14"/>
      <c r="AJK410" s="14"/>
      <c r="AJL410" s="14"/>
      <c r="AJM410" s="14"/>
      <c r="AJN410" s="14"/>
      <c r="AJO410" s="14"/>
      <c r="AJP410" s="14"/>
      <c r="AJQ410" s="14"/>
      <c r="AJR410" s="14"/>
      <c r="AJS410" s="14"/>
      <c r="AJT410" s="14"/>
      <c r="AJU410" s="14"/>
      <c r="AJV410" s="14"/>
      <c r="AJW410" s="14"/>
      <c r="AJX410" s="14"/>
      <c r="AJY410" s="14"/>
      <c r="AJZ410" s="14"/>
      <c r="AKA410" s="14"/>
      <c r="AKB410" s="14"/>
      <c r="AKC410" s="14"/>
      <c r="AKD410" s="14"/>
      <c r="AKE410" s="14"/>
      <c r="AKF410" s="14"/>
      <c r="AKG410" s="14"/>
      <c r="AKH410" s="14"/>
      <c r="AKI410" s="14"/>
      <c r="AKJ410" s="14"/>
      <c r="AKK410" s="14"/>
      <c r="AKL410" s="14"/>
      <c r="AKM410" s="14"/>
      <c r="AKN410" s="14"/>
      <c r="AKO410" s="14"/>
      <c r="AKP410" s="14"/>
      <c r="AKQ410" s="14"/>
      <c r="AKR410" s="14"/>
      <c r="AKS410" s="14"/>
      <c r="AKT410" s="14"/>
      <c r="AKU410" s="14"/>
      <c r="AKV410" s="14"/>
      <c r="AKW410" s="14"/>
      <c r="AKX410" s="14"/>
      <c r="AKY410" s="14"/>
      <c r="AKZ410" s="14"/>
      <c r="ALA410" s="14"/>
      <c r="ALB410" s="14"/>
      <c r="ALC410" s="14"/>
      <c r="ALD410" s="14"/>
      <c r="ALE410" s="14"/>
      <c r="ALF410" s="14"/>
      <c r="ALG410" s="14"/>
      <c r="ALH410" s="14"/>
      <c r="ALI410" s="14"/>
      <c r="ALJ410" s="14"/>
      <c r="ALK410" s="14"/>
      <c r="ALL410" s="14"/>
      <c r="ALM410" s="14"/>
      <c r="ALN410" s="14"/>
      <c r="ALO410" s="14"/>
      <c r="ALP410" s="14"/>
      <c r="ALQ410" s="14"/>
      <c r="ALR410" s="14"/>
      <c r="ALS410" s="14"/>
      <c r="ALT410" s="14"/>
      <c r="ALU410" s="14"/>
      <c r="ALV410" s="14"/>
      <c r="ALW410" s="14"/>
      <c r="ALX410" s="14"/>
      <c r="ALY410" s="14"/>
      <c r="ALZ410" s="14"/>
      <c r="AMA410" s="14"/>
      <c r="AMB410" s="14"/>
      <c r="AMC410" s="14"/>
      <c r="AMD410" s="14"/>
      <c r="AME410" s="14"/>
      <c r="AMF410" s="14"/>
      <c r="AMG410" s="14"/>
      <c r="AMH410" s="14"/>
      <c r="AMI410" s="14"/>
      <c r="AMJ410" s="14"/>
      <c r="AMK410" s="14"/>
      <c r="AML410" s="14"/>
      <c r="AMM410" s="14"/>
      <c r="AMN410" s="14"/>
      <c r="AMO410" s="14"/>
      <c r="AMP410" s="14"/>
      <c r="AMQ410" s="14"/>
      <c r="AMR410" s="14"/>
      <c r="AMS410" s="14"/>
      <c r="AMT410" s="14"/>
      <c r="AMU410" s="14"/>
      <c r="AMV410" s="14"/>
      <c r="AMW410" s="14"/>
      <c r="AMX410" s="14"/>
      <c r="AMY410" s="14"/>
      <c r="AMZ410" s="14"/>
      <c r="ANA410" s="14"/>
      <c r="ANB410" s="14"/>
      <c r="ANC410" s="14"/>
      <c r="AND410" s="14"/>
      <c r="ANE410" s="14"/>
      <c r="ANF410" s="14"/>
      <c r="ANG410" s="14"/>
      <c r="ANH410" s="14"/>
      <c r="ANI410" s="14"/>
      <c r="ANJ410" s="14"/>
      <c r="ANK410" s="14"/>
      <c r="ANL410" s="14"/>
      <c r="ANM410" s="14"/>
      <c r="ANN410" s="14"/>
      <c r="ANO410" s="14"/>
      <c r="ANP410" s="14"/>
      <c r="ANQ410" s="14"/>
      <c r="ANR410" s="14"/>
      <c r="ANS410" s="14"/>
      <c r="ANT410" s="14"/>
      <c r="ANU410" s="14"/>
      <c r="ANV410" s="14"/>
      <c r="ANW410" s="14"/>
      <c r="ANX410" s="14"/>
      <c r="ANY410" s="14"/>
      <c r="ANZ410" s="14"/>
      <c r="AOA410" s="14"/>
      <c r="AOB410" s="14"/>
      <c r="AOC410" s="14"/>
      <c r="AOD410" s="14"/>
      <c r="AOE410" s="14"/>
      <c r="AOF410" s="14"/>
      <c r="AOG410" s="14"/>
      <c r="AOH410" s="14"/>
      <c r="AOI410" s="14"/>
      <c r="AOJ410" s="14"/>
      <c r="AOK410" s="14"/>
      <c r="AOL410" s="14"/>
      <c r="AOM410" s="14"/>
      <c r="AON410" s="14"/>
      <c r="AOO410" s="14"/>
      <c r="AOP410" s="14"/>
      <c r="AOQ410" s="14"/>
      <c r="AOR410" s="14"/>
      <c r="AOS410" s="14"/>
      <c r="AOT410" s="14"/>
      <c r="AOU410" s="14"/>
      <c r="AOV410" s="14"/>
      <c r="AOW410" s="14"/>
      <c r="AOX410" s="14"/>
      <c r="AOY410" s="14"/>
      <c r="AOZ410" s="14"/>
      <c r="APA410" s="14"/>
      <c r="APB410" s="14"/>
      <c r="APC410" s="14"/>
      <c r="APD410" s="14"/>
      <c r="APE410" s="14"/>
      <c r="APF410" s="14"/>
      <c r="APG410" s="14"/>
      <c r="APH410" s="14"/>
      <c r="API410" s="14"/>
      <c r="APJ410" s="14"/>
      <c r="APK410" s="14"/>
      <c r="APL410" s="14"/>
      <c r="APM410" s="14"/>
      <c r="APN410" s="14"/>
      <c r="APO410" s="14"/>
      <c r="APP410" s="14"/>
      <c r="APQ410" s="14"/>
      <c r="APR410" s="14"/>
      <c r="APS410" s="14"/>
      <c r="APT410" s="14"/>
      <c r="APU410" s="14"/>
      <c r="APV410" s="14"/>
      <c r="APW410" s="14"/>
      <c r="APX410" s="14"/>
      <c r="APY410" s="14"/>
      <c r="APZ410" s="14"/>
      <c r="AQA410" s="14"/>
      <c r="AQB410" s="14"/>
      <c r="AQC410" s="14"/>
      <c r="AQD410" s="14"/>
      <c r="AQE410" s="14"/>
      <c r="AQF410" s="14"/>
      <c r="AQG410" s="14"/>
      <c r="AQH410" s="14"/>
      <c r="AQI410" s="14"/>
      <c r="AQJ410" s="14"/>
      <c r="AQK410" s="14"/>
      <c r="AQL410" s="14"/>
      <c r="AQM410" s="14"/>
      <c r="AQN410" s="14"/>
      <c r="AQO410" s="14"/>
      <c r="AQP410" s="14"/>
      <c r="AQQ410" s="14"/>
      <c r="AQR410" s="14"/>
      <c r="AQS410" s="14"/>
      <c r="AQT410" s="14"/>
      <c r="AQU410" s="14"/>
      <c r="AQV410" s="14"/>
      <c r="AQW410" s="14"/>
      <c r="AQX410" s="14"/>
      <c r="AQY410" s="14"/>
      <c r="AQZ410" s="14"/>
      <c r="ARA410" s="14"/>
      <c r="ARB410" s="14"/>
      <c r="ARC410" s="14"/>
      <c r="ARD410" s="14"/>
      <c r="ARE410" s="14"/>
      <c r="ARF410" s="14"/>
      <c r="ARG410" s="14"/>
      <c r="ARH410" s="14"/>
      <c r="ARI410" s="14"/>
      <c r="ARJ410" s="14"/>
      <c r="ARK410" s="14"/>
      <c r="ARL410" s="14"/>
      <c r="ARM410" s="14"/>
      <c r="ARN410" s="14"/>
      <c r="ARO410" s="14"/>
      <c r="ARP410" s="14"/>
      <c r="ARQ410" s="14"/>
      <c r="ARR410" s="14"/>
      <c r="ARS410" s="14"/>
      <c r="ART410" s="14"/>
      <c r="ARU410" s="14"/>
      <c r="ARV410" s="14"/>
      <c r="ARW410" s="14"/>
      <c r="ARX410" s="14"/>
      <c r="ARY410" s="14"/>
      <c r="ARZ410" s="14"/>
      <c r="ASA410" s="14"/>
      <c r="ASB410" s="14"/>
      <c r="ASC410" s="14"/>
      <c r="ASD410" s="14"/>
      <c r="ASE410" s="14"/>
      <c r="ASF410" s="14"/>
      <c r="ASG410" s="14"/>
      <c r="ASH410" s="14"/>
      <c r="ASI410" s="14"/>
      <c r="ASJ410" s="14"/>
      <c r="ASK410" s="14"/>
      <c r="ASL410" s="14"/>
      <c r="ASM410" s="14"/>
      <c r="ASN410" s="14"/>
      <c r="ASO410" s="14"/>
      <c r="ASP410" s="14"/>
      <c r="ASQ410" s="14"/>
      <c r="ASR410" s="14"/>
      <c r="ASS410" s="14"/>
      <c r="AST410" s="14"/>
      <c r="ASU410" s="14"/>
      <c r="ASV410" s="14"/>
      <c r="ASW410" s="14"/>
      <c r="ASX410" s="14"/>
      <c r="ASY410" s="14"/>
      <c r="ASZ410" s="14"/>
      <c r="ATA410" s="14"/>
      <c r="ATB410" s="14"/>
      <c r="ATC410" s="14"/>
      <c r="ATD410" s="14"/>
    </row>
    <row r="411" spans="63:1200">
      <c r="BK411" s="14" t="str">
        <f t="shared" si="2120"/>
        <v/>
      </c>
      <c r="ABO411" s="14"/>
      <c r="ABP411" s="14"/>
      <c r="ABQ411" s="14"/>
      <c r="ABR411" s="14"/>
      <c r="ABS411" s="14"/>
      <c r="ABT411" s="14"/>
      <c r="ABU411" s="14"/>
      <c r="ABV411" s="14"/>
      <c r="ABW411" s="14"/>
      <c r="ABX411" s="14"/>
      <c r="ABY411" s="14"/>
      <c r="ABZ411" s="14"/>
      <c r="ACA411" s="14"/>
      <c r="ACB411" s="14"/>
      <c r="ACC411" s="14"/>
      <c r="ACD411" s="14"/>
      <c r="ACE411" s="14"/>
      <c r="ACF411" s="14"/>
      <c r="ACG411" s="14"/>
      <c r="ACH411" s="14"/>
      <c r="ACI411" s="14"/>
      <c r="ACJ411" s="14"/>
      <c r="ACK411" s="14"/>
      <c r="ACL411" s="14"/>
      <c r="ACM411" s="14"/>
      <c r="ACN411" s="14"/>
      <c r="ACO411" s="14"/>
      <c r="ACP411" s="14"/>
      <c r="ACQ411" s="14"/>
      <c r="ACR411" s="14"/>
      <c r="ACS411" s="14"/>
      <c r="ACT411" s="14"/>
      <c r="ACU411" s="14"/>
      <c r="ACV411" s="14"/>
      <c r="ACW411" s="14"/>
      <c r="ACX411" s="14"/>
      <c r="ACY411" s="14"/>
      <c r="ACZ411" s="14"/>
      <c r="ADA411" s="14"/>
      <c r="ADB411" s="14"/>
      <c r="ADC411" s="14"/>
      <c r="ADD411" s="14"/>
      <c r="ADE411" s="14"/>
      <c r="ADF411" s="14"/>
      <c r="ADG411" s="14"/>
      <c r="ADH411" s="14"/>
      <c r="ADI411" s="14"/>
      <c r="ADJ411" s="14"/>
      <c r="ADK411" s="14"/>
      <c r="ADL411" s="14"/>
      <c r="ADM411" s="14"/>
      <c r="ADN411" s="14"/>
      <c r="ADO411" s="14"/>
      <c r="ADP411" s="14"/>
      <c r="ADQ411" s="14"/>
      <c r="ADR411" s="14"/>
      <c r="ADS411" s="14"/>
      <c r="ADT411" s="14"/>
      <c r="ADU411" s="14"/>
      <c r="ADV411" s="14"/>
      <c r="ADW411" s="14"/>
      <c r="ADX411" s="14"/>
      <c r="ADY411" s="14"/>
      <c r="ADZ411" s="14"/>
      <c r="AEA411" s="14"/>
      <c r="AEB411" s="14"/>
      <c r="AEC411" s="14"/>
      <c r="AED411" s="14"/>
      <c r="AEE411" s="14"/>
      <c r="AEF411" s="14"/>
      <c r="AEG411" s="14"/>
      <c r="AEH411" s="14"/>
      <c r="AEI411" s="14"/>
      <c r="AEJ411" s="14"/>
      <c r="AEK411" s="14"/>
      <c r="AEL411" s="14"/>
      <c r="AEM411" s="14"/>
      <c r="AEN411" s="14"/>
      <c r="AEO411" s="14"/>
      <c r="AEP411" s="14"/>
      <c r="AEQ411" s="14"/>
      <c r="AER411" s="14"/>
      <c r="AES411" s="14"/>
      <c r="AET411" s="14"/>
      <c r="AEU411" s="14"/>
      <c r="AEV411" s="14"/>
      <c r="AEW411" s="14"/>
      <c r="AEX411" s="14"/>
      <c r="AEY411" s="14"/>
      <c r="AEZ411" s="14"/>
      <c r="AFA411" s="14"/>
      <c r="AFB411" s="14"/>
      <c r="AFC411" s="14"/>
      <c r="AFD411" s="14"/>
      <c r="AFE411" s="14"/>
      <c r="AFF411" s="14"/>
      <c r="AFG411" s="14"/>
      <c r="AFH411" s="14"/>
      <c r="AFI411" s="14"/>
      <c r="AFJ411" s="14"/>
      <c r="AFK411" s="14"/>
      <c r="AFL411" s="14"/>
      <c r="AFM411" s="14"/>
      <c r="AFN411" s="14"/>
      <c r="AFO411" s="14"/>
      <c r="AFP411" s="14"/>
      <c r="AFQ411" s="14"/>
      <c r="AFR411" s="14"/>
      <c r="AFS411" s="14"/>
      <c r="AFT411" s="14"/>
      <c r="AFU411" s="14"/>
      <c r="AFV411" s="14"/>
      <c r="AFW411" s="14"/>
      <c r="AFX411" s="14"/>
      <c r="AFY411" s="14"/>
      <c r="AFZ411" s="14"/>
      <c r="AGA411" s="14"/>
      <c r="AGB411" s="14"/>
      <c r="AGC411" s="14"/>
      <c r="AGD411" s="14"/>
      <c r="AGE411" s="14"/>
      <c r="AGF411" s="14"/>
      <c r="AGG411" s="14"/>
      <c r="AGH411" s="14"/>
      <c r="AGI411" s="14"/>
      <c r="AGJ411" s="14"/>
      <c r="AGK411" s="14"/>
      <c r="AGL411" s="14"/>
      <c r="AGM411" s="14"/>
      <c r="AGN411" s="14"/>
      <c r="AGO411" s="14"/>
      <c r="AGP411" s="14"/>
      <c r="AGQ411" s="14"/>
      <c r="AGR411" s="14"/>
      <c r="AGS411" s="14"/>
      <c r="AGT411" s="14"/>
      <c r="AGU411" s="14"/>
      <c r="AGV411" s="14"/>
      <c r="AGW411" s="14"/>
      <c r="AGX411" s="14"/>
      <c r="AGY411" s="14"/>
      <c r="AGZ411" s="14"/>
      <c r="AHA411" s="14"/>
      <c r="AHB411" s="14"/>
      <c r="AHC411" s="14"/>
      <c r="AHD411" s="14"/>
      <c r="AHE411" s="14"/>
      <c r="AHF411" s="14"/>
      <c r="AHG411" s="14"/>
      <c r="AHH411" s="14"/>
      <c r="AHI411" s="14"/>
      <c r="AHJ411" s="14"/>
      <c r="AHK411" s="14"/>
      <c r="AHL411" s="14"/>
      <c r="AHM411" s="14"/>
      <c r="AHN411" s="14"/>
      <c r="AHO411" s="14"/>
      <c r="AHP411" s="14"/>
      <c r="AHQ411" s="14"/>
      <c r="AHR411" s="14"/>
      <c r="AHS411" s="14"/>
      <c r="AHT411" s="14"/>
      <c r="AHU411" s="14"/>
      <c r="AHV411" s="14"/>
      <c r="AHW411" s="14"/>
      <c r="AHX411" s="14"/>
      <c r="AHY411" s="14"/>
      <c r="AHZ411" s="14"/>
      <c r="AIA411" s="14"/>
      <c r="AIB411" s="14"/>
      <c r="AIC411" s="14"/>
      <c r="AID411" s="14"/>
      <c r="AIE411" s="14"/>
      <c r="AIF411" s="14"/>
      <c r="AIG411" s="14"/>
      <c r="AIH411" s="14"/>
      <c r="AII411" s="14"/>
      <c r="AIJ411" s="14"/>
      <c r="AIK411" s="14"/>
      <c r="AIL411" s="14"/>
      <c r="AIM411" s="14"/>
      <c r="AIN411" s="14"/>
      <c r="AIO411" s="14"/>
      <c r="AIP411" s="14"/>
      <c r="AIQ411" s="14"/>
      <c r="AIR411" s="14"/>
      <c r="AIS411" s="14"/>
      <c r="AIT411" s="14"/>
      <c r="AIU411" s="14"/>
      <c r="AIV411" s="14"/>
      <c r="AIW411" s="14"/>
      <c r="AIX411" s="14"/>
      <c r="AIY411" s="14"/>
      <c r="AIZ411" s="14"/>
      <c r="AJA411" s="14"/>
      <c r="AJB411" s="14"/>
      <c r="AJC411" s="14"/>
      <c r="AJD411" s="14"/>
      <c r="AJE411" s="14"/>
      <c r="AJF411" s="14"/>
      <c r="AJG411" s="14"/>
      <c r="AJH411" s="14"/>
      <c r="AJI411" s="14"/>
      <c r="AJJ411" s="14"/>
      <c r="AJK411" s="14"/>
      <c r="AJL411" s="14"/>
      <c r="AJM411" s="14"/>
      <c r="AJN411" s="14"/>
      <c r="AJO411" s="14"/>
      <c r="AJP411" s="14"/>
      <c r="AJQ411" s="14"/>
      <c r="AJR411" s="14"/>
      <c r="AJS411" s="14"/>
      <c r="AJT411" s="14"/>
      <c r="AJU411" s="14"/>
      <c r="AJV411" s="14"/>
      <c r="AJW411" s="14"/>
      <c r="AJX411" s="14"/>
      <c r="AJY411" s="14"/>
      <c r="AJZ411" s="14"/>
      <c r="AKA411" s="14"/>
      <c r="AKB411" s="14"/>
      <c r="AKC411" s="14"/>
      <c r="AKD411" s="14"/>
      <c r="AKE411" s="14"/>
      <c r="AKF411" s="14"/>
      <c r="AKG411" s="14"/>
      <c r="AKH411" s="14"/>
      <c r="AKI411" s="14"/>
      <c r="AKJ411" s="14"/>
      <c r="AKK411" s="14"/>
      <c r="AKL411" s="14"/>
      <c r="AKM411" s="14"/>
      <c r="AKN411" s="14"/>
      <c r="AKO411" s="14"/>
      <c r="AKP411" s="14"/>
      <c r="AKQ411" s="14"/>
      <c r="AKR411" s="14"/>
      <c r="AKS411" s="14"/>
      <c r="AKT411" s="14"/>
      <c r="AKU411" s="14"/>
      <c r="AKV411" s="14"/>
      <c r="AKW411" s="14"/>
      <c r="AKX411" s="14"/>
      <c r="AKY411" s="14"/>
      <c r="AKZ411" s="14"/>
      <c r="ALA411" s="14"/>
      <c r="ALB411" s="14"/>
      <c r="ALC411" s="14"/>
      <c r="ALD411" s="14"/>
      <c r="ALE411" s="14"/>
      <c r="ALF411" s="14"/>
      <c r="ALG411" s="14"/>
      <c r="ALH411" s="14"/>
      <c r="ALI411" s="14"/>
      <c r="ALJ411" s="14"/>
      <c r="ALK411" s="14"/>
      <c r="ALL411" s="14"/>
      <c r="ALM411" s="14"/>
      <c r="ALN411" s="14"/>
      <c r="ALO411" s="14"/>
      <c r="ALP411" s="14"/>
      <c r="ALQ411" s="14"/>
      <c r="ALR411" s="14"/>
      <c r="ALS411" s="14"/>
      <c r="ALT411" s="14"/>
      <c r="ALU411" s="14"/>
      <c r="ALV411" s="14"/>
      <c r="ALW411" s="14"/>
      <c r="ALX411" s="14"/>
      <c r="ALY411" s="14"/>
      <c r="ALZ411" s="14"/>
      <c r="AMA411" s="14"/>
      <c r="AMB411" s="14"/>
      <c r="AMC411" s="14"/>
      <c r="AMD411" s="14"/>
      <c r="AME411" s="14"/>
      <c r="AMF411" s="14"/>
      <c r="AMG411" s="14"/>
      <c r="AMH411" s="14"/>
      <c r="AMI411" s="14"/>
      <c r="AMJ411" s="14"/>
      <c r="AMK411" s="14"/>
      <c r="AML411" s="14"/>
      <c r="AMM411" s="14"/>
      <c r="AMN411" s="14"/>
      <c r="AMO411" s="14"/>
      <c r="AMP411" s="14"/>
      <c r="AMQ411" s="14"/>
      <c r="AMR411" s="14"/>
      <c r="AMS411" s="14"/>
      <c r="AMT411" s="14"/>
      <c r="AMU411" s="14"/>
      <c r="AMV411" s="14"/>
      <c r="AMW411" s="14"/>
      <c r="AMX411" s="14"/>
      <c r="AMY411" s="14"/>
      <c r="AMZ411" s="14"/>
      <c r="ANA411" s="14"/>
      <c r="ANB411" s="14"/>
      <c r="ANC411" s="14"/>
      <c r="AND411" s="14"/>
      <c r="ANE411" s="14"/>
      <c r="ANF411" s="14"/>
      <c r="ANG411" s="14"/>
      <c r="ANH411" s="14"/>
      <c r="ANI411" s="14"/>
      <c r="ANJ411" s="14"/>
      <c r="ANK411" s="14"/>
      <c r="ANL411" s="14"/>
      <c r="ANM411" s="14"/>
      <c r="ANN411" s="14"/>
      <c r="ANO411" s="14"/>
      <c r="ANP411" s="14"/>
      <c r="ANQ411" s="14"/>
      <c r="ANR411" s="14"/>
      <c r="ANS411" s="14"/>
      <c r="ANT411" s="14"/>
      <c r="ANU411" s="14"/>
      <c r="ANV411" s="14"/>
      <c r="ANW411" s="14"/>
      <c r="ANX411" s="14"/>
      <c r="ANY411" s="14"/>
      <c r="ANZ411" s="14"/>
      <c r="AOA411" s="14"/>
      <c r="AOB411" s="14"/>
      <c r="AOC411" s="14"/>
      <c r="AOD411" s="14"/>
      <c r="AOE411" s="14"/>
      <c r="AOF411" s="14"/>
      <c r="AOG411" s="14"/>
      <c r="AOH411" s="14"/>
      <c r="AOI411" s="14"/>
      <c r="AOJ411" s="14"/>
      <c r="AOK411" s="14"/>
      <c r="AOL411" s="14"/>
      <c r="AOM411" s="14"/>
      <c r="AON411" s="14"/>
      <c r="AOO411" s="14"/>
      <c r="AOP411" s="14"/>
      <c r="AOQ411" s="14"/>
      <c r="AOR411" s="14"/>
      <c r="AOS411" s="14"/>
      <c r="AOT411" s="14"/>
      <c r="AOU411" s="14"/>
      <c r="AOV411" s="14"/>
      <c r="AOW411" s="14"/>
      <c r="AOX411" s="14"/>
      <c r="AOY411" s="14"/>
      <c r="AOZ411" s="14"/>
      <c r="APA411" s="14"/>
      <c r="APB411" s="14"/>
      <c r="APC411" s="14"/>
      <c r="APD411" s="14"/>
      <c r="APE411" s="14"/>
      <c r="APF411" s="14"/>
      <c r="APG411" s="14"/>
      <c r="APH411" s="14"/>
      <c r="API411" s="14"/>
      <c r="APJ411" s="14"/>
      <c r="APK411" s="14"/>
      <c r="APL411" s="14"/>
      <c r="APM411" s="14"/>
      <c r="APN411" s="14"/>
      <c r="APO411" s="14"/>
      <c r="APP411" s="14"/>
      <c r="APQ411" s="14"/>
      <c r="APR411" s="14"/>
      <c r="APS411" s="14"/>
      <c r="APT411" s="14"/>
      <c r="APU411" s="14"/>
      <c r="APV411" s="14"/>
      <c r="APW411" s="14"/>
      <c r="APX411" s="14"/>
      <c r="APY411" s="14"/>
      <c r="APZ411" s="14"/>
      <c r="AQA411" s="14"/>
      <c r="AQB411" s="14"/>
      <c r="AQC411" s="14"/>
      <c r="AQD411" s="14"/>
      <c r="AQE411" s="14"/>
      <c r="AQF411" s="14"/>
      <c r="AQG411" s="14"/>
      <c r="AQH411" s="14"/>
      <c r="AQI411" s="14"/>
      <c r="AQJ411" s="14"/>
      <c r="AQK411" s="14"/>
      <c r="AQL411" s="14"/>
      <c r="AQM411" s="14"/>
      <c r="AQN411" s="14"/>
      <c r="AQO411" s="14"/>
      <c r="AQP411" s="14"/>
      <c r="AQQ411" s="14"/>
      <c r="AQR411" s="14"/>
      <c r="AQS411" s="14"/>
      <c r="AQT411" s="14"/>
      <c r="AQU411" s="14"/>
      <c r="AQV411" s="14"/>
      <c r="AQW411" s="14"/>
      <c r="AQX411" s="14"/>
      <c r="AQY411" s="14"/>
      <c r="AQZ411" s="14"/>
      <c r="ARA411" s="14"/>
      <c r="ARB411" s="14"/>
      <c r="ARC411" s="14"/>
      <c r="ARD411" s="14"/>
      <c r="ARE411" s="14"/>
      <c r="ARF411" s="14"/>
      <c r="ARG411" s="14"/>
      <c r="ARH411" s="14"/>
      <c r="ARI411" s="14"/>
      <c r="ARJ411" s="14"/>
      <c r="ARK411" s="14"/>
      <c r="ARL411" s="14"/>
      <c r="ARM411" s="14"/>
      <c r="ARN411" s="14"/>
      <c r="ARO411" s="14"/>
      <c r="ARP411" s="14"/>
      <c r="ARQ411" s="14"/>
      <c r="ARR411" s="14"/>
      <c r="ARS411" s="14"/>
      <c r="ART411" s="14"/>
      <c r="ARU411" s="14"/>
      <c r="ARV411" s="14"/>
      <c r="ARW411" s="14"/>
      <c r="ARX411" s="14"/>
      <c r="ARY411" s="14"/>
      <c r="ARZ411" s="14"/>
      <c r="ASA411" s="14"/>
      <c r="ASB411" s="14"/>
      <c r="ASC411" s="14"/>
      <c r="ASD411" s="14"/>
      <c r="ASE411" s="14"/>
      <c r="ASF411" s="14"/>
      <c r="ASG411" s="14"/>
      <c r="ASH411" s="14"/>
      <c r="ASI411" s="14"/>
      <c r="ASJ411" s="14"/>
      <c r="ASK411" s="14"/>
      <c r="ASL411" s="14"/>
      <c r="ASM411" s="14"/>
      <c r="ASN411" s="14"/>
      <c r="ASO411" s="14"/>
      <c r="ASP411" s="14"/>
      <c r="ASQ411" s="14"/>
      <c r="ASR411" s="14"/>
      <c r="ASS411" s="14"/>
      <c r="AST411" s="14"/>
      <c r="ASU411" s="14"/>
      <c r="ASV411" s="14"/>
      <c r="ASW411" s="14"/>
      <c r="ASX411" s="14"/>
      <c r="ASY411" s="14"/>
      <c r="ASZ411" s="14"/>
      <c r="ATA411" s="14"/>
      <c r="ATB411" s="14"/>
      <c r="ATC411" s="14"/>
      <c r="ATD411" s="14"/>
    </row>
    <row r="412" spans="63:1200">
      <c r="BK412" s="14" t="str">
        <f t="shared" si="2120"/>
        <v/>
      </c>
      <c r="ABO412" s="14"/>
      <c r="ABP412" s="14"/>
      <c r="ABQ412" s="14"/>
      <c r="ABR412" s="14"/>
      <c r="ABS412" s="14"/>
      <c r="ABT412" s="14"/>
      <c r="ABU412" s="14"/>
      <c r="ABV412" s="14"/>
      <c r="ABW412" s="14"/>
      <c r="ABX412" s="14"/>
      <c r="ABY412" s="14"/>
      <c r="ABZ412" s="14"/>
      <c r="ACA412" s="14"/>
      <c r="ACB412" s="14"/>
      <c r="ACC412" s="14"/>
      <c r="ACD412" s="14"/>
      <c r="ACE412" s="14"/>
      <c r="ACF412" s="14"/>
      <c r="ACG412" s="14"/>
      <c r="ACH412" s="14"/>
      <c r="ACI412" s="14"/>
      <c r="ACJ412" s="14"/>
      <c r="ACK412" s="14"/>
      <c r="ACL412" s="14"/>
      <c r="ACM412" s="14"/>
      <c r="ACN412" s="14"/>
      <c r="ACO412" s="14"/>
      <c r="ACP412" s="14"/>
      <c r="ACQ412" s="14"/>
      <c r="ACR412" s="14"/>
      <c r="ACS412" s="14"/>
      <c r="ACT412" s="14"/>
      <c r="ACU412" s="14"/>
      <c r="ACV412" s="14"/>
      <c r="ACW412" s="14"/>
      <c r="ACX412" s="14"/>
      <c r="ACY412" s="14"/>
      <c r="ACZ412" s="14"/>
      <c r="ADA412" s="14"/>
      <c r="ADB412" s="14"/>
      <c r="ADC412" s="14"/>
      <c r="ADD412" s="14"/>
      <c r="ADE412" s="14"/>
      <c r="ADF412" s="14"/>
      <c r="ADG412" s="14"/>
      <c r="ADH412" s="14"/>
      <c r="ADI412" s="14"/>
      <c r="ADJ412" s="14"/>
      <c r="ADK412" s="14"/>
      <c r="ADL412" s="14"/>
      <c r="ADM412" s="14"/>
      <c r="ADN412" s="14"/>
      <c r="ADO412" s="14"/>
      <c r="ADP412" s="14"/>
      <c r="ADQ412" s="14"/>
      <c r="ADR412" s="14"/>
      <c r="ADS412" s="14"/>
      <c r="ADT412" s="14"/>
      <c r="ADU412" s="14"/>
      <c r="ADV412" s="14"/>
      <c r="ADW412" s="14"/>
      <c r="ADX412" s="14"/>
      <c r="ADY412" s="14"/>
      <c r="ADZ412" s="14"/>
      <c r="AEA412" s="14"/>
      <c r="AEB412" s="14"/>
      <c r="AEC412" s="14"/>
      <c r="AED412" s="14"/>
      <c r="AEE412" s="14"/>
      <c r="AEF412" s="14"/>
      <c r="AEG412" s="14"/>
      <c r="AEH412" s="14"/>
      <c r="AEI412" s="14"/>
      <c r="AEJ412" s="14"/>
      <c r="AEK412" s="14"/>
      <c r="AEL412" s="14"/>
      <c r="AEM412" s="14"/>
      <c r="AEN412" s="14"/>
      <c r="AEO412" s="14"/>
      <c r="AEP412" s="14"/>
      <c r="AEQ412" s="14"/>
      <c r="AER412" s="14"/>
      <c r="AES412" s="14"/>
      <c r="AET412" s="14"/>
      <c r="AEU412" s="14"/>
      <c r="AEV412" s="14"/>
      <c r="AEW412" s="14"/>
      <c r="AEX412" s="14"/>
      <c r="AEY412" s="14"/>
      <c r="AEZ412" s="14"/>
      <c r="AFA412" s="14"/>
      <c r="AFB412" s="14"/>
      <c r="AFC412" s="14"/>
      <c r="AFD412" s="14"/>
      <c r="AFE412" s="14"/>
      <c r="AFF412" s="14"/>
      <c r="AFG412" s="14"/>
      <c r="AFH412" s="14"/>
      <c r="AFI412" s="14"/>
      <c r="AFJ412" s="14"/>
      <c r="AFK412" s="14"/>
      <c r="AFL412" s="14"/>
      <c r="AFM412" s="14"/>
      <c r="AFN412" s="14"/>
      <c r="AFO412" s="14"/>
      <c r="AFP412" s="14"/>
      <c r="AFQ412" s="14"/>
      <c r="AFR412" s="14"/>
      <c r="AFS412" s="14"/>
      <c r="AFT412" s="14"/>
      <c r="AFU412" s="14"/>
      <c r="AFV412" s="14"/>
      <c r="AFW412" s="14"/>
      <c r="AFX412" s="14"/>
      <c r="AFY412" s="14"/>
      <c r="AFZ412" s="14"/>
      <c r="AGA412" s="14"/>
      <c r="AGB412" s="14"/>
      <c r="AGC412" s="14"/>
      <c r="AGD412" s="14"/>
      <c r="AGE412" s="14"/>
      <c r="AGF412" s="14"/>
      <c r="AGG412" s="14"/>
      <c r="AGH412" s="14"/>
      <c r="AGI412" s="14"/>
      <c r="AGJ412" s="14"/>
      <c r="AGK412" s="14"/>
      <c r="AGL412" s="14"/>
      <c r="AGM412" s="14"/>
      <c r="AGN412" s="14"/>
      <c r="AGO412" s="14"/>
      <c r="AGP412" s="14"/>
      <c r="AGQ412" s="14"/>
      <c r="AGR412" s="14"/>
      <c r="AGS412" s="14"/>
      <c r="AGT412" s="14"/>
      <c r="AGU412" s="14"/>
      <c r="AGV412" s="14"/>
      <c r="AGW412" s="14"/>
      <c r="AGX412" s="14"/>
      <c r="AGY412" s="14"/>
      <c r="AGZ412" s="14"/>
      <c r="AHA412" s="14"/>
      <c r="AHB412" s="14"/>
      <c r="AHC412" s="14"/>
      <c r="AHD412" s="14"/>
      <c r="AHE412" s="14"/>
      <c r="AHF412" s="14"/>
      <c r="AHG412" s="14"/>
      <c r="AHH412" s="14"/>
      <c r="AHI412" s="14"/>
      <c r="AHJ412" s="14"/>
      <c r="AHK412" s="14"/>
      <c r="AHL412" s="14"/>
      <c r="AHM412" s="14"/>
      <c r="AHN412" s="14"/>
      <c r="AHO412" s="14"/>
      <c r="AHP412" s="14"/>
      <c r="AHQ412" s="14"/>
      <c r="AHR412" s="14"/>
      <c r="AHS412" s="14"/>
      <c r="AHT412" s="14"/>
      <c r="AHU412" s="14"/>
      <c r="AHV412" s="14"/>
      <c r="AHW412" s="14"/>
      <c r="AHX412" s="14"/>
      <c r="AHY412" s="14"/>
      <c r="AHZ412" s="14"/>
      <c r="AIA412" s="14"/>
      <c r="AIB412" s="14"/>
      <c r="AIC412" s="14"/>
      <c r="AID412" s="14"/>
      <c r="AIE412" s="14"/>
      <c r="AIF412" s="14"/>
      <c r="AIG412" s="14"/>
      <c r="AIH412" s="14"/>
      <c r="AII412" s="14"/>
      <c r="AIJ412" s="14"/>
      <c r="AIK412" s="14"/>
      <c r="AIL412" s="14"/>
      <c r="AIM412" s="14"/>
      <c r="AIN412" s="14"/>
      <c r="AIO412" s="14"/>
      <c r="AIP412" s="14"/>
      <c r="AIQ412" s="14"/>
      <c r="AIR412" s="14"/>
      <c r="AIS412" s="14"/>
      <c r="AIT412" s="14"/>
      <c r="AIU412" s="14"/>
      <c r="AIV412" s="14"/>
      <c r="AIW412" s="14"/>
      <c r="AIX412" s="14"/>
      <c r="AIY412" s="14"/>
      <c r="AIZ412" s="14"/>
      <c r="AJA412" s="14"/>
      <c r="AJB412" s="14"/>
      <c r="AJC412" s="14"/>
      <c r="AJD412" s="14"/>
      <c r="AJE412" s="14"/>
      <c r="AJF412" s="14"/>
      <c r="AJG412" s="14"/>
      <c r="AJH412" s="14"/>
      <c r="AJI412" s="14"/>
      <c r="AJJ412" s="14"/>
      <c r="AJK412" s="14"/>
      <c r="AJL412" s="14"/>
      <c r="AJM412" s="14"/>
      <c r="AJN412" s="14"/>
      <c r="AJO412" s="14"/>
      <c r="AJP412" s="14"/>
      <c r="AJQ412" s="14"/>
      <c r="AJR412" s="14"/>
      <c r="AJS412" s="14"/>
      <c r="AJT412" s="14"/>
      <c r="AJU412" s="14"/>
      <c r="AJV412" s="14"/>
      <c r="AJW412" s="14"/>
      <c r="AJX412" s="14"/>
      <c r="AJY412" s="14"/>
      <c r="AJZ412" s="14"/>
      <c r="AKA412" s="14"/>
      <c r="AKB412" s="14"/>
      <c r="AKC412" s="14"/>
      <c r="AKD412" s="14"/>
      <c r="AKE412" s="14"/>
      <c r="AKF412" s="14"/>
      <c r="AKG412" s="14"/>
      <c r="AKH412" s="14"/>
      <c r="AKI412" s="14"/>
      <c r="AKJ412" s="14"/>
      <c r="AKK412" s="14"/>
      <c r="AKL412" s="14"/>
      <c r="AKM412" s="14"/>
      <c r="AKN412" s="14"/>
      <c r="AKO412" s="14"/>
      <c r="AKP412" s="14"/>
      <c r="AKQ412" s="14"/>
      <c r="AKR412" s="14"/>
      <c r="AKS412" s="14"/>
      <c r="AKT412" s="14"/>
      <c r="AKU412" s="14"/>
      <c r="AKV412" s="14"/>
      <c r="AKW412" s="14"/>
      <c r="AKX412" s="14"/>
      <c r="AKY412" s="14"/>
      <c r="AKZ412" s="14"/>
      <c r="ALA412" s="14"/>
      <c r="ALB412" s="14"/>
      <c r="ALC412" s="14"/>
      <c r="ALD412" s="14"/>
      <c r="ALE412" s="14"/>
      <c r="ALF412" s="14"/>
      <c r="ALG412" s="14"/>
      <c r="ALH412" s="14"/>
      <c r="ALI412" s="14"/>
      <c r="ALJ412" s="14"/>
      <c r="ALK412" s="14"/>
      <c r="ALL412" s="14"/>
      <c r="ALM412" s="14"/>
      <c r="ALN412" s="14"/>
      <c r="ALO412" s="14"/>
      <c r="ALP412" s="14"/>
      <c r="ALQ412" s="14"/>
      <c r="ALR412" s="14"/>
      <c r="ALS412" s="14"/>
      <c r="ALT412" s="14"/>
      <c r="ALU412" s="14"/>
      <c r="ALV412" s="14"/>
      <c r="ALW412" s="14"/>
      <c r="ALX412" s="14"/>
      <c r="ALY412" s="14"/>
      <c r="ALZ412" s="14"/>
      <c r="AMA412" s="14"/>
      <c r="AMB412" s="14"/>
      <c r="AMC412" s="14"/>
      <c r="AMD412" s="14"/>
      <c r="AME412" s="14"/>
      <c r="AMF412" s="14"/>
      <c r="AMG412" s="14"/>
      <c r="AMH412" s="14"/>
      <c r="AMI412" s="14"/>
      <c r="AMJ412" s="14"/>
      <c r="AMK412" s="14"/>
      <c r="AML412" s="14"/>
      <c r="AMM412" s="14"/>
      <c r="AMN412" s="14"/>
      <c r="AMO412" s="14"/>
      <c r="AMP412" s="14"/>
      <c r="AMQ412" s="14"/>
      <c r="AMR412" s="14"/>
      <c r="AMS412" s="14"/>
      <c r="AMT412" s="14"/>
      <c r="AMU412" s="14"/>
      <c r="AMV412" s="14"/>
      <c r="AMW412" s="14"/>
      <c r="AMX412" s="14"/>
      <c r="AMY412" s="14"/>
      <c r="AMZ412" s="14"/>
      <c r="ANA412" s="14"/>
      <c r="ANB412" s="14"/>
      <c r="ANC412" s="14"/>
      <c r="AND412" s="14"/>
      <c r="ANE412" s="14"/>
      <c r="ANF412" s="14"/>
      <c r="ANG412" s="14"/>
      <c r="ANH412" s="14"/>
      <c r="ANI412" s="14"/>
      <c r="ANJ412" s="14"/>
      <c r="ANK412" s="14"/>
      <c r="ANL412" s="14"/>
      <c r="ANM412" s="14"/>
      <c r="ANN412" s="14"/>
      <c r="ANO412" s="14"/>
      <c r="ANP412" s="14"/>
      <c r="ANQ412" s="14"/>
      <c r="ANR412" s="14"/>
      <c r="ANS412" s="14"/>
      <c r="ANT412" s="14"/>
      <c r="ANU412" s="14"/>
      <c r="ANV412" s="14"/>
      <c r="ANW412" s="14"/>
      <c r="ANX412" s="14"/>
      <c r="ANY412" s="14"/>
      <c r="ANZ412" s="14"/>
      <c r="AOA412" s="14"/>
      <c r="AOB412" s="14"/>
      <c r="AOC412" s="14"/>
      <c r="AOD412" s="14"/>
      <c r="AOE412" s="14"/>
      <c r="AOF412" s="14"/>
      <c r="AOG412" s="14"/>
      <c r="AOH412" s="14"/>
      <c r="AOI412" s="14"/>
      <c r="AOJ412" s="14"/>
      <c r="AOK412" s="14"/>
      <c r="AOL412" s="14"/>
      <c r="AOM412" s="14"/>
      <c r="AON412" s="14"/>
      <c r="AOO412" s="14"/>
      <c r="AOP412" s="14"/>
      <c r="AOQ412" s="14"/>
      <c r="AOR412" s="14"/>
      <c r="AOS412" s="14"/>
      <c r="AOT412" s="14"/>
      <c r="AOU412" s="14"/>
      <c r="AOV412" s="14"/>
      <c r="AOW412" s="14"/>
      <c r="AOX412" s="14"/>
      <c r="AOY412" s="14"/>
      <c r="AOZ412" s="14"/>
      <c r="APA412" s="14"/>
      <c r="APB412" s="14"/>
      <c r="APC412" s="14"/>
      <c r="APD412" s="14"/>
      <c r="APE412" s="14"/>
      <c r="APF412" s="14"/>
      <c r="APG412" s="14"/>
      <c r="APH412" s="14"/>
      <c r="API412" s="14"/>
      <c r="APJ412" s="14"/>
      <c r="APK412" s="14"/>
      <c r="APL412" s="14"/>
      <c r="APM412" s="14"/>
      <c r="APN412" s="14"/>
      <c r="APO412" s="14"/>
      <c r="APP412" s="14"/>
      <c r="APQ412" s="14"/>
      <c r="APR412" s="14"/>
      <c r="APS412" s="14"/>
      <c r="APT412" s="14"/>
      <c r="APU412" s="14"/>
      <c r="APV412" s="14"/>
      <c r="APW412" s="14"/>
      <c r="APX412" s="14"/>
      <c r="APY412" s="14"/>
      <c r="APZ412" s="14"/>
      <c r="AQA412" s="14"/>
      <c r="AQB412" s="14"/>
      <c r="AQC412" s="14"/>
      <c r="AQD412" s="14"/>
      <c r="AQE412" s="14"/>
      <c r="AQF412" s="14"/>
      <c r="AQG412" s="14"/>
      <c r="AQH412" s="14"/>
      <c r="AQI412" s="14"/>
      <c r="AQJ412" s="14"/>
      <c r="AQK412" s="14"/>
      <c r="AQL412" s="14"/>
      <c r="AQM412" s="14"/>
      <c r="AQN412" s="14"/>
      <c r="AQO412" s="14"/>
      <c r="AQP412" s="14"/>
      <c r="AQQ412" s="14"/>
      <c r="AQR412" s="14"/>
      <c r="AQS412" s="14"/>
      <c r="AQT412" s="14"/>
      <c r="AQU412" s="14"/>
      <c r="AQV412" s="14"/>
      <c r="AQW412" s="14"/>
      <c r="AQX412" s="14"/>
      <c r="AQY412" s="14"/>
      <c r="AQZ412" s="14"/>
      <c r="ARA412" s="14"/>
      <c r="ARB412" s="14"/>
      <c r="ARC412" s="14"/>
      <c r="ARD412" s="14"/>
      <c r="ARE412" s="14"/>
      <c r="ARF412" s="14"/>
      <c r="ARG412" s="14"/>
      <c r="ARH412" s="14"/>
      <c r="ARI412" s="14"/>
      <c r="ARJ412" s="14"/>
      <c r="ARK412" s="14"/>
      <c r="ARL412" s="14"/>
      <c r="ARM412" s="14"/>
      <c r="ARN412" s="14"/>
      <c r="ARO412" s="14"/>
      <c r="ARP412" s="14"/>
      <c r="ARQ412" s="14"/>
      <c r="ARR412" s="14"/>
      <c r="ARS412" s="14"/>
      <c r="ART412" s="14"/>
      <c r="ARU412" s="14"/>
      <c r="ARV412" s="14"/>
      <c r="ARW412" s="14"/>
      <c r="ARX412" s="14"/>
      <c r="ARY412" s="14"/>
      <c r="ARZ412" s="14"/>
      <c r="ASA412" s="14"/>
      <c r="ASB412" s="14"/>
      <c r="ASC412" s="14"/>
      <c r="ASD412" s="14"/>
      <c r="ASE412" s="14"/>
      <c r="ASF412" s="14"/>
      <c r="ASG412" s="14"/>
      <c r="ASH412" s="14"/>
      <c r="ASI412" s="14"/>
      <c r="ASJ412" s="14"/>
      <c r="ASK412" s="14"/>
      <c r="ASL412" s="14"/>
      <c r="ASM412" s="14"/>
      <c r="ASN412" s="14"/>
      <c r="ASO412" s="14"/>
      <c r="ASP412" s="14"/>
      <c r="ASQ412" s="14"/>
      <c r="ASR412" s="14"/>
      <c r="ASS412" s="14"/>
      <c r="AST412" s="14"/>
      <c r="ASU412" s="14"/>
      <c r="ASV412" s="14"/>
      <c r="ASW412" s="14"/>
      <c r="ASX412" s="14"/>
      <c r="ASY412" s="14"/>
      <c r="ASZ412" s="14"/>
      <c r="ATA412" s="14"/>
      <c r="ATB412" s="14"/>
      <c r="ATC412" s="14"/>
      <c r="ATD412" s="14"/>
    </row>
    <row r="413" spans="63:1200">
      <c r="BK413" s="14" t="str">
        <f t="shared" si="2120"/>
        <v/>
      </c>
      <c r="ABO413" s="14"/>
      <c r="ABP413" s="14"/>
      <c r="ABQ413" s="14"/>
      <c r="ABR413" s="14"/>
      <c r="ABS413" s="14"/>
      <c r="ABT413" s="14"/>
      <c r="ABU413" s="14"/>
      <c r="ABV413" s="14"/>
      <c r="ABW413" s="14"/>
      <c r="ABX413" s="14"/>
      <c r="ABY413" s="14"/>
      <c r="ABZ413" s="14"/>
      <c r="ACA413" s="14"/>
      <c r="ACB413" s="14"/>
      <c r="ACC413" s="14"/>
      <c r="ACD413" s="14"/>
      <c r="ACE413" s="14"/>
      <c r="ACF413" s="14"/>
      <c r="ACG413" s="14"/>
      <c r="ACH413" s="14"/>
      <c r="ACI413" s="14"/>
      <c r="ACJ413" s="14"/>
      <c r="ACK413" s="14"/>
      <c r="ACL413" s="14"/>
      <c r="ACM413" s="14"/>
      <c r="ACN413" s="14"/>
      <c r="ACO413" s="14"/>
      <c r="ACP413" s="14"/>
      <c r="ACQ413" s="14"/>
      <c r="ACR413" s="14"/>
      <c r="ACS413" s="14"/>
      <c r="ACT413" s="14"/>
      <c r="ACU413" s="14"/>
      <c r="ACV413" s="14"/>
      <c r="ACW413" s="14"/>
      <c r="ACX413" s="14"/>
      <c r="ACY413" s="14"/>
      <c r="ACZ413" s="14"/>
      <c r="ADA413" s="14"/>
      <c r="ADB413" s="14"/>
      <c r="ADC413" s="14"/>
      <c r="ADD413" s="14"/>
      <c r="ADE413" s="14"/>
      <c r="ADF413" s="14"/>
      <c r="ADG413" s="14"/>
      <c r="ADH413" s="14"/>
      <c r="ADI413" s="14"/>
      <c r="ADJ413" s="14"/>
      <c r="ADK413" s="14"/>
      <c r="ADL413" s="14"/>
      <c r="ADM413" s="14"/>
      <c r="ADN413" s="14"/>
      <c r="ADO413" s="14"/>
      <c r="ADP413" s="14"/>
      <c r="ADQ413" s="14"/>
      <c r="ADR413" s="14"/>
      <c r="ADS413" s="14"/>
      <c r="ADT413" s="14"/>
      <c r="ADU413" s="14"/>
      <c r="ADV413" s="14"/>
      <c r="ADW413" s="14"/>
      <c r="ADX413" s="14"/>
      <c r="ADY413" s="14"/>
      <c r="ADZ413" s="14"/>
      <c r="AEA413" s="14"/>
      <c r="AEB413" s="14"/>
      <c r="AEC413" s="14"/>
      <c r="AED413" s="14"/>
      <c r="AEE413" s="14"/>
      <c r="AEF413" s="14"/>
      <c r="AEG413" s="14"/>
      <c r="AEH413" s="14"/>
      <c r="AEI413" s="14"/>
      <c r="AEJ413" s="14"/>
      <c r="AEK413" s="14"/>
      <c r="AEL413" s="14"/>
      <c r="AEM413" s="14"/>
      <c r="AEN413" s="14"/>
      <c r="AEO413" s="14"/>
      <c r="AEP413" s="14"/>
      <c r="AEQ413" s="14"/>
      <c r="AER413" s="14"/>
      <c r="AES413" s="14"/>
      <c r="AET413" s="14"/>
      <c r="AEU413" s="14"/>
      <c r="AEV413" s="14"/>
      <c r="AEW413" s="14"/>
      <c r="AEX413" s="14"/>
      <c r="AEY413" s="14"/>
      <c r="AEZ413" s="14"/>
      <c r="AFA413" s="14"/>
      <c r="AFB413" s="14"/>
      <c r="AFC413" s="14"/>
      <c r="AFD413" s="14"/>
      <c r="AFE413" s="14"/>
      <c r="AFF413" s="14"/>
      <c r="AFG413" s="14"/>
      <c r="AFH413" s="14"/>
      <c r="AFI413" s="14"/>
      <c r="AFJ413" s="14"/>
      <c r="AFK413" s="14"/>
      <c r="AFL413" s="14"/>
      <c r="AFM413" s="14"/>
      <c r="AFN413" s="14"/>
      <c r="AFO413" s="14"/>
      <c r="AFP413" s="14"/>
      <c r="AFQ413" s="14"/>
      <c r="AFR413" s="14"/>
      <c r="AFS413" s="14"/>
      <c r="AFT413" s="14"/>
      <c r="AFU413" s="14"/>
      <c r="AFV413" s="14"/>
      <c r="AFW413" s="14"/>
      <c r="AFX413" s="14"/>
      <c r="AFY413" s="14"/>
      <c r="AFZ413" s="14"/>
      <c r="AGA413" s="14"/>
      <c r="AGB413" s="14"/>
      <c r="AGC413" s="14"/>
      <c r="AGD413" s="14"/>
      <c r="AGE413" s="14"/>
      <c r="AGF413" s="14"/>
      <c r="AGG413" s="14"/>
      <c r="AGH413" s="14"/>
      <c r="AGI413" s="14"/>
      <c r="AGJ413" s="14"/>
      <c r="AGK413" s="14"/>
      <c r="AGL413" s="14"/>
      <c r="AGM413" s="14"/>
      <c r="AGN413" s="14"/>
      <c r="AGO413" s="14"/>
      <c r="AGP413" s="14"/>
      <c r="AGQ413" s="14"/>
      <c r="AGR413" s="14"/>
      <c r="AGS413" s="14"/>
      <c r="AGT413" s="14"/>
      <c r="AGU413" s="14"/>
      <c r="AGV413" s="14"/>
      <c r="AGW413" s="14"/>
      <c r="AGX413" s="14"/>
      <c r="AGY413" s="14"/>
      <c r="AGZ413" s="14"/>
      <c r="AHA413" s="14"/>
      <c r="AHB413" s="14"/>
      <c r="AHC413" s="14"/>
      <c r="AHD413" s="14"/>
      <c r="AHE413" s="14"/>
      <c r="AHF413" s="14"/>
      <c r="AHG413" s="14"/>
      <c r="AHH413" s="14"/>
      <c r="AHI413" s="14"/>
      <c r="AHJ413" s="14"/>
      <c r="AHK413" s="14"/>
      <c r="AHL413" s="14"/>
      <c r="AHM413" s="14"/>
      <c r="AHN413" s="14"/>
      <c r="AHO413" s="14"/>
      <c r="AHP413" s="14"/>
      <c r="AHQ413" s="14"/>
      <c r="AHR413" s="14"/>
      <c r="AHS413" s="14"/>
      <c r="AHT413" s="14"/>
      <c r="AHU413" s="14"/>
      <c r="AHV413" s="14"/>
      <c r="AHW413" s="14"/>
      <c r="AHX413" s="14"/>
      <c r="AHY413" s="14"/>
      <c r="AHZ413" s="14"/>
      <c r="AIA413" s="14"/>
      <c r="AIB413" s="14"/>
      <c r="AIC413" s="14"/>
      <c r="AID413" s="14"/>
      <c r="AIE413" s="14"/>
      <c r="AIF413" s="14"/>
      <c r="AIG413" s="14"/>
      <c r="AIH413" s="14"/>
      <c r="AII413" s="14"/>
      <c r="AIJ413" s="14"/>
      <c r="AIK413" s="14"/>
      <c r="AIL413" s="14"/>
      <c r="AIM413" s="14"/>
      <c r="AIN413" s="14"/>
      <c r="AIO413" s="14"/>
      <c r="AIP413" s="14"/>
      <c r="AIQ413" s="14"/>
      <c r="AIR413" s="14"/>
      <c r="AIS413" s="14"/>
      <c r="AIT413" s="14"/>
      <c r="AIU413" s="14"/>
      <c r="AIV413" s="14"/>
      <c r="AIW413" s="14"/>
      <c r="AIX413" s="14"/>
      <c r="AIY413" s="14"/>
      <c r="AIZ413" s="14"/>
      <c r="AJA413" s="14"/>
      <c r="AJB413" s="14"/>
      <c r="AJC413" s="14"/>
      <c r="AJD413" s="14"/>
      <c r="AJE413" s="14"/>
      <c r="AJF413" s="14"/>
      <c r="AJG413" s="14"/>
      <c r="AJH413" s="14"/>
      <c r="AJI413" s="14"/>
      <c r="AJJ413" s="14"/>
      <c r="AJK413" s="14"/>
      <c r="AJL413" s="14"/>
      <c r="AJM413" s="14"/>
      <c r="AJN413" s="14"/>
      <c r="AJO413" s="14"/>
      <c r="AJP413" s="14"/>
      <c r="AJQ413" s="14"/>
      <c r="AJR413" s="14"/>
      <c r="AJS413" s="14"/>
      <c r="AJT413" s="14"/>
      <c r="AJU413" s="14"/>
      <c r="AJV413" s="14"/>
      <c r="AJW413" s="14"/>
      <c r="AJX413" s="14"/>
      <c r="AJY413" s="14"/>
      <c r="AJZ413" s="14"/>
      <c r="AKA413" s="14"/>
      <c r="AKB413" s="14"/>
      <c r="AKC413" s="14"/>
      <c r="AKD413" s="14"/>
      <c r="AKE413" s="14"/>
      <c r="AKF413" s="14"/>
      <c r="AKG413" s="14"/>
      <c r="AKH413" s="14"/>
      <c r="AKI413" s="14"/>
      <c r="AKJ413" s="14"/>
      <c r="AKK413" s="14"/>
      <c r="AKL413" s="14"/>
      <c r="AKM413" s="14"/>
      <c r="AKN413" s="14"/>
      <c r="AKO413" s="14"/>
      <c r="AKP413" s="14"/>
      <c r="AKQ413" s="14"/>
      <c r="AKR413" s="14"/>
      <c r="AKS413" s="14"/>
      <c r="AKT413" s="14"/>
      <c r="AKU413" s="14"/>
      <c r="AKV413" s="14"/>
      <c r="AKW413" s="14"/>
      <c r="AKX413" s="14"/>
      <c r="AKY413" s="14"/>
      <c r="AKZ413" s="14"/>
      <c r="ALA413" s="14"/>
      <c r="ALB413" s="14"/>
      <c r="ALC413" s="14"/>
      <c r="ALD413" s="14"/>
      <c r="ALE413" s="14"/>
      <c r="ALF413" s="14"/>
      <c r="ALG413" s="14"/>
      <c r="ALH413" s="14"/>
      <c r="ALI413" s="14"/>
      <c r="ALJ413" s="14"/>
      <c r="ALK413" s="14"/>
      <c r="ALL413" s="14"/>
      <c r="ALM413" s="14"/>
      <c r="ALN413" s="14"/>
      <c r="ALO413" s="14"/>
      <c r="ALP413" s="14"/>
      <c r="ALQ413" s="14"/>
      <c r="ALR413" s="14"/>
      <c r="ALS413" s="14"/>
      <c r="ALT413" s="14"/>
      <c r="ALU413" s="14"/>
      <c r="ALV413" s="14"/>
      <c r="ALW413" s="14"/>
      <c r="ALX413" s="14"/>
      <c r="ALY413" s="14"/>
      <c r="ALZ413" s="14"/>
      <c r="AMA413" s="14"/>
      <c r="AMB413" s="14"/>
      <c r="AMC413" s="14"/>
      <c r="AMD413" s="14"/>
      <c r="AME413" s="14"/>
      <c r="AMF413" s="14"/>
      <c r="AMG413" s="14"/>
      <c r="AMH413" s="14"/>
      <c r="AMI413" s="14"/>
      <c r="AMJ413" s="14"/>
      <c r="AMK413" s="14"/>
      <c r="AML413" s="14"/>
      <c r="AMM413" s="14"/>
      <c r="AMN413" s="14"/>
      <c r="AMO413" s="14"/>
      <c r="AMP413" s="14"/>
      <c r="AMQ413" s="14"/>
      <c r="AMR413" s="14"/>
      <c r="AMS413" s="14"/>
      <c r="AMT413" s="14"/>
      <c r="AMU413" s="14"/>
      <c r="AMV413" s="14"/>
      <c r="AMW413" s="14"/>
      <c r="AMX413" s="14"/>
      <c r="AMY413" s="14"/>
      <c r="AMZ413" s="14"/>
      <c r="ANA413" s="14"/>
      <c r="ANB413" s="14"/>
      <c r="ANC413" s="14"/>
      <c r="AND413" s="14"/>
      <c r="ANE413" s="14"/>
      <c r="ANF413" s="14"/>
      <c r="ANG413" s="14"/>
      <c r="ANH413" s="14"/>
      <c r="ANI413" s="14"/>
      <c r="ANJ413" s="14"/>
      <c r="ANK413" s="14"/>
      <c r="ANL413" s="14"/>
      <c r="ANM413" s="14"/>
      <c r="ANN413" s="14"/>
      <c r="ANO413" s="14"/>
      <c r="ANP413" s="14"/>
      <c r="ANQ413" s="14"/>
      <c r="ANR413" s="14"/>
      <c r="ANS413" s="14"/>
      <c r="ANT413" s="14"/>
      <c r="ANU413" s="14"/>
      <c r="ANV413" s="14"/>
      <c r="ANW413" s="14"/>
      <c r="ANX413" s="14"/>
      <c r="ANY413" s="14"/>
      <c r="ANZ413" s="14"/>
      <c r="AOA413" s="14"/>
      <c r="AOB413" s="14"/>
      <c r="AOC413" s="14"/>
      <c r="AOD413" s="14"/>
      <c r="AOE413" s="14"/>
      <c r="AOF413" s="14"/>
      <c r="AOG413" s="14"/>
      <c r="AOH413" s="14"/>
      <c r="AOI413" s="14"/>
      <c r="AOJ413" s="14"/>
      <c r="AOK413" s="14"/>
      <c r="AOL413" s="14"/>
      <c r="AOM413" s="14"/>
      <c r="AON413" s="14"/>
      <c r="AOO413" s="14"/>
      <c r="AOP413" s="14"/>
      <c r="AOQ413" s="14"/>
      <c r="AOR413" s="14"/>
      <c r="AOS413" s="14"/>
      <c r="AOT413" s="14"/>
      <c r="AOU413" s="14"/>
      <c r="AOV413" s="14"/>
      <c r="AOW413" s="14"/>
      <c r="AOX413" s="14"/>
      <c r="AOY413" s="14"/>
      <c r="AOZ413" s="14"/>
      <c r="APA413" s="14"/>
      <c r="APB413" s="14"/>
      <c r="APC413" s="14"/>
      <c r="APD413" s="14"/>
      <c r="APE413" s="14"/>
      <c r="APF413" s="14"/>
      <c r="APG413" s="14"/>
      <c r="APH413" s="14"/>
      <c r="API413" s="14"/>
      <c r="APJ413" s="14"/>
      <c r="APK413" s="14"/>
      <c r="APL413" s="14"/>
      <c r="APM413" s="14"/>
      <c r="APN413" s="14"/>
      <c r="APO413" s="14"/>
      <c r="APP413" s="14"/>
      <c r="APQ413" s="14"/>
      <c r="APR413" s="14"/>
      <c r="APS413" s="14"/>
      <c r="APT413" s="14"/>
      <c r="APU413" s="14"/>
      <c r="APV413" s="14"/>
      <c r="APW413" s="14"/>
      <c r="APX413" s="14"/>
      <c r="APY413" s="14"/>
      <c r="APZ413" s="14"/>
      <c r="AQA413" s="14"/>
      <c r="AQB413" s="14"/>
      <c r="AQC413" s="14"/>
      <c r="AQD413" s="14"/>
      <c r="AQE413" s="14"/>
      <c r="AQF413" s="14"/>
      <c r="AQG413" s="14"/>
      <c r="AQH413" s="14"/>
      <c r="AQI413" s="14"/>
      <c r="AQJ413" s="14"/>
      <c r="AQK413" s="14"/>
      <c r="AQL413" s="14"/>
      <c r="AQM413" s="14"/>
      <c r="AQN413" s="14"/>
      <c r="AQO413" s="14"/>
      <c r="AQP413" s="14"/>
      <c r="AQQ413" s="14"/>
      <c r="AQR413" s="14"/>
      <c r="AQS413" s="14"/>
      <c r="AQT413" s="14"/>
      <c r="AQU413" s="14"/>
      <c r="AQV413" s="14"/>
      <c r="AQW413" s="14"/>
      <c r="AQX413" s="14"/>
      <c r="AQY413" s="14"/>
      <c r="AQZ413" s="14"/>
      <c r="ARA413" s="14"/>
      <c r="ARB413" s="14"/>
      <c r="ARC413" s="14"/>
      <c r="ARD413" s="14"/>
      <c r="ARE413" s="14"/>
      <c r="ARF413" s="14"/>
      <c r="ARG413" s="14"/>
      <c r="ARH413" s="14"/>
      <c r="ARI413" s="14"/>
      <c r="ARJ413" s="14"/>
      <c r="ARK413" s="14"/>
      <c r="ARL413" s="14"/>
      <c r="ARM413" s="14"/>
      <c r="ARN413" s="14"/>
      <c r="ARO413" s="14"/>
      <c r="ARP413" s="14"/>
      <c r="ARQ413" s="14"/>
      <c r="ARR413" s="14"/>
      <c r="ARS413" s="14"/>
      <c r="ART413" s="14"/>
      <c r="ARU413" s="14"/>
      <c r="ARV413" s="14"/>
      <c r="ARW413" s="14"/>
      <c r="ARX413" s="14"/>
      <c r="ARY413" s="14"/>
      <c r="ARZ413" s="14"/>
      <c r="ASA413" s="14"/>
      <c r="ASB413" s="14"/>
      <c r="ASC413" s="14"/>
      <c r="ASD413" s="14"/>
      <c r="ASE413" s="14"/>
      <c r="ASF413" s="14"/>
      <c r="ASG413" s="14"/>
      <c r="ASH413" s="14"/>
      <c r="ASI413" s="14"/>
      <c r="ASJ413" s="14"/>
      <c r="ASK413" s="14"/>
      <c r="ASL413" s="14"/>
      <c r="ASM413" s="14"/>
      <c r="ASN413" s="14"/>
      <c r="ASO413" s="14"/>
      <c r="ASP413" s="14"/>
      <c r="ASQ413" s="14"/>
      <c r="ASR413" s="14"/>
      <c r="ASS413" s="14"/>
      <c r="AST413" s="14"/>
      <c r="ASU413" s="14"/>
      <c r="ASV413" s="14"/>
      <c r="ASW413" s="14"/>
      <c r="ASX413" s="14"/>
      <c r="ASY413" s="14"/>
      <c r="ASZ413" s="14"/>
      <c r="ATA413" s="14"/>
      <c r="ATB413" s="14"/>
      <c r="ATC413" s="14"/>
      <c r="ATD413" s="14"/>
    </row>
    <row r="414" spans="63:1200">
      <c r="BK414" s="14" t="str">
        <f t="shared" si="2120"/>
        <v/>
      </c>
      <c r="ABO414" s="14"/>
      <c r="ABP414" s="14"/>
      <c r="ABQ414" s="14"/>
      <c r="ABR414" s="14"/>
      <c r="ABS414" s="14"/>
      <c r="ABT414" s="14"/>
      <c r="ABU414" s="14"/>
      <c r="ABV414" s="14"/>
      <c r="ABW414" s="14"/>
      <c r="ABX414" s="14"/>
      <c r="ABY414" s="14"/>
      <c r="ABZ414" s="14"/>
      <c r="ACA414" s="14"/>
      <c r="ACB414" s="14"/>
      <c r="ACC414" s="14"/>
      <c r="ACD414" s="14"/>
      <c r="ACE414" s="14"/>
      <c r="ACF414" s="14"/>
      <c r="ACG414" s="14"/>
      <c r="ACH414" s="14"/>
      <c r="ACI414" s="14"/>
      <c r="ACJ414" s="14"/>
      <c r="ACK414" s="14"/>
      <c r="ACL414" s="14"/>
      <c r="ACM414" s="14"/>
      <c r="ACN414" s="14"/>
      <c r="ACO414" s="14"/>
      <c r="ACP414" s="14"/>
      <c r="ACQ414" s="14"/>
      <c r="ACR414" s="14"/>
      <c r="ACS414" s="14"/>
      <c r="ACT414" s="14"/>
      <c r="ACU414" s="14"/>
      <c r="ACV414" s="14"/>
      <c r="ACW414" s="14"/>
      <c r="ACX414" s="14"/>
      <c r="ACY414" s="14"/>
      <c r="ACZ414" s="14"/>
      <c r="ADA414" s="14"/>
      <c r="ADB414" s="14"/>
      <c r="ADC414" s="14"/>
      <c r="ADD414" s="14"/>
      <c r="ADE414" s="14"/>
      <c r="ADF414" s="14"/>
      <c r="ADG414" s="14"/>
      <c r="ADH414" s="14"/>
      <c r="ADI414" s="14"/>
      <c r="ADJ414" s="14"/>
      <c r="ADK414" s="14"/>
      <c r="ADL414" s="14"/>
      <c r="ADM414" s="14"/>
      <c r="ADN414" s="14"/>
      <c r="ADO414" s="14"/>
      <c r="ADP414" s="14"/>
      <c r="ADQ414" s="14"/>
      <c r="ADR414" s="14"/>
      <c r="ADS414" s="14"/>
      <c r="ADT414" s="14"/>
      <c r="ADU414" s="14"/>
      <c r="ADV414" s="14"/>
      <c r="ADW414" s="14"/>
      <c r="ADX414" s="14"/>
      <c r="ADY414" s="14"/>
      <c r="ADZ414" s="14"/>
      <c r="AEA414" s="14"/>
      <c r="AEB414" s="14"/>
      <c r="AEC414" s="14"/>
      <c r="AED414" s="14"/>
      <c r="AEE414" s="14"/>
      <c r="AEF414" s="14"/>
      <c r="AEG414" s="14"/>
      <c r="AEH414" s="14"/>
      <c r="AEI414" s="14"/>
      <c r="AEJ414" s="14"/>
      <c r="AEK414" s="14"/>
      <c r="AEL414" s="14"/>
      <c r="AEM414" s="14"/>
      <c r="AEN414" s="14"/>
      <c r="AEO414" s="14"/>
      <c r="AEP414" s="14"/>
      <c r="AEQ414" s="14"/>
      <c r="AER414" s="14"/>
      <c r="AES414" s="14"/>
      <c r="AET414" s="14"/>
      <c r="AEU414" s="14"/>
      <c r="AEV414" s="14"/>
      <c r="AEW414" s="14"/>
      <c r="AEX414" s="14"/>
      <c r="AEY414" s="14"/>
      <c r="AEZ414" s="14"/>
      <c r="AFA414" s="14"/>
      <c r="AFB414" s="14"/>
      <c r="AFC414" s="14"/>
      <c r="AFD414" s="14"/>
      <c r="AFE414" s="14"/>
      <c r="AFF414" s="14"/>
      <c r="AFG414" s="14"/>
      <c r="AFH414" s="14"/>
      <c r="AFI414" s="14"/>
      <c r="AFJ414" s="14"/>
      <c r="AFK414" s="14"/>
      <c r="AFL414" s="14"/>
      <c r="AFM414" s="14"/>
      <c r="AFN414" s="14"/>
      <c r="AFO414" s="14"/>
      <c r="AFP414" s="14"/>
      <c r="AFQ414" s="14"/>
      <c r="AFR414" s="14"/>
      <c r="AFS414" s="14"/>
      <c r="AFT414" s="14"/>
      <c r="AFU414" s="14"/>
      <c r="AFV414" s="14"/>
      <c r="AFW414" s="14"/>
      <c r="AFX414" s="14"/>
      <c r="AFY414" s="14"/>
      <c r="AFZ414" s="14"/>
      <c r="AGA414" s="14"/>
      <c r="AGB414" s="14"/>
      <c r="AGC414" s="14"/>
      <c r="AGD414" s="14"/>
      <c r="AGE414" s="14"/>
      <c r="AGF414" s="14"/>
      <c r="AGG414" s="14"/>
      <c r="AGH414" s="14"/>
      <c r="AGI414" s="14"/>
      <c r="AGJ414" s="14"/>
      <c r="AGK414" s="14"/>
      <c r="AGL414" s="14"/>
      <c r="AGM414" s="14"/>
      <c r="AGN414" s="14"/>
      <c r="AGO414" s="14"/>
      <c r="AGP414" s="14"/>
      <c r="AGQ414" s="14"/>
      <c r="AGR414" s="14"/>
      <c r="AGS414" s="14"/>
      <c r="AGT414" s="14"/>
      <c r="AGU414" s="14"/>
      <c r="AGV414" s="14"/>
      <c r="AGW414" s="14"/>
      <c r="AGX414" s="14"/>
      <c r="AGY414" s="14"/>
      <c r="AGZ414" s="14"/>
      <c r="AHA414" s="14"/>
      <c r="AHB414" s="14"/>
      <c r="AHC414" s="14"/>
      <c r="AHD414" s="14"/>
      <c r="AHE414" s="14"/>
      <c r="AHF414" s="14"/>
      <c r="AHG414" s="14"/>
      <c r="AHH414" s="14"/>
      <c r="AHI414" s="14"/>
      <c r="AHJ414" s="14"/>
      <c r="AHK414" s="14"/>
      <c r="AHL414" s="14"/>
      <c r="AHM414" s="14"/>
      <c r="AHN414" s="14"/>
      <c r="AHO414" s="14"/>
      <c r="AHP414" s="14"/>
      <c r="AHQ414" s="14"/>
      <c r="AHR414" s="14"/>
      <c r="AHS414" s="14"/>
      <c r="AHT414" s="14"/>
      <c r="AHU414" s="14"/>
      <c r="AHV414" s="14"/>
      <c r="AHW414" s="14"/>
      <c r="AHX414" s="14"/>
      <c r="AHY414" s="14"/>
      <c r="AHZ414" s="14"/>
      <c r="AIA414" s="14"/>
      <c r="AIB414" s="14"/>
      <c r="AIC414" s="14"/>
      <c r="AID414" s="14"/>
      <c r="AIE414" s="14"/>
      <c r="AIF414" s="14"/>
      <c r="AIG414" s="14"/>
      <c r="AIH414" s="14"/>
      <c r="AII414" s="14"/>
      <c r="AIJ414" s="14"/>
      <c r="AIK414" s="14"/>
      <c r="AIL414" s="14"/>
      <c r="AIM414" s="14"/>
      <c r="AIN414" s="14"/>
      <c r="AIO414" s="14"/>
      <c r="AIP414" s="14"/>
      <c r="AIQ414" s="14"/>
      <c r="AIR414" s="14"/>
      <c r="AIS414" s="14"/>
      <c r="AIT414" s="14"/>
      <c r="AIU414" s="14"/>
      <c r="AIV414" s="14"/>
      <c r="AIW414" s="14"/>
      <c r="AIX414" s="14"/>
      <c r="AIY414" s="14"/>
      <c r="AIZ414" s="14"/>
      <c r="AJA414" s="14"/>
      <c r="AJB414" s="14"/>
      <c r="AJC414" s="14"/>
      <c r="AJD414" s="14"/>
      <c r="AJE414" s="14"/>
      <c r="AJF414" s="14"/>
      <c r="AJG414" s="14"/>
      <c r="AJH414" s="14"/>
      <c r="AJI414" s="14"/>
      <c r="AJJ414" s="14"/>
      <c r="AJK414" s="14"/>
      <c r="AJL414" s="14"/>
      <c r="AJM414" s="14"/>
      <c r="AJN414" s="14"/>
      <c r="AJO414" s="14"/>
      <c r="AJP414" s="14"/>
      <c r="AJQ414" s="14"/>
      <c r="AJR414" s="14"/>
      <c r="AJS414" s="14"/>
      <c r="AJT414" s="14"/>
      <c r="AJU414" s="14"/>
      <c r="AJV414" s="14"/>
      <c r="AJW414" s="14"/>
      <c r="AJX414" s="14"/>
      <c r="AJY414" s="14"/>
      <c r="AJZ414" s="14"/>
      <c r="AKA414" s="14"/>
      <c r="AKB414" s="14"/>
      <c r="AKC414" s="14"/>
      <c r="AKD414" s="14"/>
      <c r="AKE414" s="14"/>
      <c r="AKF414" s="14"/>
      <c r="AKG414" s="14"/>
      <c r="AKH414" s="14"/>
      <c r="AKI414" s="14"/>
      <c r="AKJ414" s="14"/>
      <c r="AKK414" s="14"/>
      <c r="AKL414" s="14"/>
      <c r="AKM414" s="14"/>
      <c r="AKN414" s="14"/>
      <c r="AKO414" s="14"/>
      <c r="AKP414" s="14"/>
      <c r="AKQ414" s="14"/>
      <c r="AKR414" s="14"/>
      <c r="AKS414" s="14"/>
      <c r="AKT414" s="14"/>
      <c r="AKU414" s="14"/>
      <c r="AKV414" s="14"/>
      <c r="AKW414" s="14"/>
      <c r="AKX414" s="14"/>
      <c r="AKY414" s="14"/>
      <c r="AKZ414" s="14"/>
      <c r="ALA414" s="14"/>
      <c r="ALB414" s="14"/>
      <c r="ALC414" s="14"/>
      <c r="ALD414" s="14"/>
      <c r="ALE414" s="14"/>
      <c r="ALF414" s="14"/>
      <c r="ALG414" s="14"/>
      <c r="ALH414" s="14"/>
      <c r="ALI414" s="14"/>
      <c r="ALJ414" s="14"/>
      <c r="ALK414" s="14"/>
      <c r="ALL414" s="14"/>
      <c r="ALM414" s="14"/>
      <c r="ALN414" s="14"/>
      <c r="ALO414" s="14"/>
      <c r="ALP414" s="14"/>
      <c r="ALQ414" s="14"/>
      <c r="ALR414" s="14"/>
      <c r="ALS414" s="14"/>
      <c r="ALT414" s="14"/>
      <c r="ALU414" s="14"/>
      <c r="ALV414" s="14"/>
      <c r="ALW414" s="14"/>
      <c r="ALX414" s="14"/>
      <c r="ALY414" s="14"/>
      <c r="ALZ414" s="14"/>
      <c r="AMA414" s="14"/>
      <c r="AMB414" s="14"/>
      <c r="AMC414" s="14"/>
      <c r="AMD414" s="14"/>
      <c r="AME414" s="14"/>
      <c r="AMF414" s="14"/>
      <c r="AMG414" s="14"/>
      <c r="AMH414" s="14"/>
      <c r="AMI414" s="14"/>
      <c r="AMJ414" s="14"/>
      <c r="AMK414" s="14"/>
      <c r="AML414" s="14"/>
      <c r="AMM414" s="14"/>
      <c r="AMN414" s="14"/>
      <c r="AMO414" s="14"/>
      <c r="AMP414" s="14"/>
      <c r="AMQ414" s="14"/>
      <c r="AMR414" s="14"/>
      <c r="AMS414" s="14"/>
      <c r="AMT414" s="14"/>
      <c r="AMU414" s="14"/>
      <c r="AMV414" s="14"/>
      <c r="AMW414" s="14"/>
      <c r="AMX414" s="14"/>
      <c r="AMY414" s="14"/>
      <c r="AMZ414" s="14"/>
      <c r="ANA414" s="14"/>
      <c r="ANB414" s="14"/>
      <c r="ANC414" s="14"/>
      <c r="AND414" s="14"/>
      <c r="ANE414" s="14"/>
      <c r="ANF414" s="14"/>
      <c r="ANG414" s="14"/>
      <c r="ANH414" s="14"/>
      <c r="ANI414" s="14"/>
      <c r="ANJ414" s="14"/>
      <c r="ANK414" s="14"/>
      <c r="ANL414" s="14"/>
      <c r="ANM414" s="14"/>
      <c r="ANN414" s="14"/>
      <c r="ANO414" s="14"/>
      <c r="ANP414" s="14"/>
      <c r="ANQ414" s="14"/>
      <c r="ANR414" s="14"/>
      <c r="ANS414" s="14"/>
      <c r="ANT414" s="14"/>
      <c r="ANU414" s="14"/>
      <c r="ANV414" s="14"/>
      <c r="ANW414" s="14"/>
      <c r="ANX414" s="14"/>
      <c r="ANY414" s="14"/>
      <c r="ANZ414" s="14"/>
      <c r="AOA414" s="14"/>
      <c r="AOB414" s="14"/>
      <c r="AOC414" s="14"/>
      <c r="AOD414" s="14"/>
      <c r="AOE414" s="14"/>
      <c r="AOF414" s="14"/>
      <c r="AOG414" s="14"/>
      <c r="AOH414" s="14"/>
      <c r="AOI414" s="14"/>
      <c r="AOJ414" s="14"/>
      <c r="AOK414" s="14"/>
      <c r="AOL414" s="14"/>
      <c r="AOM414" s="14"/>
      <c r="AON414" s="14"/>
      <c r="AOO414" s="14"/>
      <c r="AOP414" s="14"/>
      <c r="AOQ414" s="14"/>
      <c r="AOR414" s="14"/>
      <c r="AOS414" s="14"/>
      <c r="AOT414" s="14"/>
      <c r="AOU414" s="14"/>
      <c r="AOV414" s="14"/>
      <c r="AOW414" s="14"/>
      <c r="AOX414" s="14"/>
      <c r="AOY414" s="14"/>
      <c r="AOZ414" s="14"/>
      <c r="APA414" s="14"/>
      <c r="APB414" s="14"/>
      <c r="APC414" s="14"/>
      <c r="APD414" s="14"/>
      <c r="APE414" s="14"/>
      <c r="APF414" s="14"/>
      <c r="APG414" s="14"/>
      <c r="APH414" s="14"/>
      <c r="API414" s="14"/>
      <c r="APJ414" s="14"/>
      <c r="APK414" s="14"/>
      <c r="APL414" s="14"/>
      <c r="APM414" s="14"/>
      <c r="APN414" s="14"/>
      <c r="APO414" s="14"/>
      <c r="APP414" s="14"/>
      <c r="APQ414" s="14"/>
      <c r="APR414" s="14"/>
      <c r="APS414" s="14"/>
      <c r="APT414" s="14"/>
      <c r="APU414" s="14"/>
      <c r="APV414" s="14"/>
      <c r="APW414" s="14"/>
      <c r="APX414" s="14"/>
      <c r="APY414" s="14"/>
      <c r="APZ414" s="14"/>
      <c r="AQA414" s="14"/>
      <c r="AQB414" s="14"/>
      <c r="AQC414" s="14"/>
      <c r="AQD414" s="14"/>
      <c r="AQE414" s="14"/>
      <c r="AQF414" s="14"/>
      <c r="AQG414" s="14"/>
      <c r="AQH414" s="14"/>
      <c r="AQI414" s="14"/>
      <c r="AQJ414" s="14"/>
      <c r="AQK414" s="14"/>
      <c r="AQL414" s="14"/>
      <c r="AQM414" s="14"/>
      <c r="AQN414" s="14"/>
      <c r="AQO414" s="14"/>
      <c r="AQP414" s="14"/>
      <c r="AQQ414" s="14"/>
      <c r="AQR414" s="14"/>
      <c r="AQS414" s="14"/>
      <c r="AQT414" s="14"/>
      <c r="AQU414" s="14"/>
      <c r="AQV414" s="14"/>
      <c r="AQW414" s="14"/>
      <c r="AQX414" s="14"/>
      <c r="AQY414" s="14"/>
      <c r="AQZ414" s="14"/>
      <c r="ARA414" s="14"/>
      <c r="ARB414" s="14"/>
      <c r="ARC414" s="14"/>
      <c r="ARD414" s="14"/>
      <c r="ARE414" s="14"/>
      <c r="ARF414" s="14"/>
      <c r="ARG414" s="14"/>
      <c r="ARH414" s="14"/>
      <c r="ARI414" s="14"/>
      <c r="ARJ414" s="14"/>
      <c r="ARK414" s="14"/>
      <c r="ARL414" s="14"/>
      <c r="ARM414" s="14"/>
      <c r="ARN414" s="14"/>
      <c r="ARO414" s="14"/>
      <c r="ARP414" s="14"/>
      <c r="ARQ414" s="14"/>
      <c r="ARR414" s="14"/>
      <c r="ARS414" s="14"/>
      <c r="ART414" s="14"/>
      <c r="ARU414" s="14"/>
      <c r="ARV414" s="14"/>
      <c r="ARW414" s="14"/>
      <c r="ARX414" s="14"/>
      <c r="ARY414" s="14"/>
      <c r="ARZ414" s="14"/>
      <c r="ASA414" s="14"/>
      <c r="ASB414" s="14"/>
      <c r="ASC414" s="14"/>
      <c r="ASD414" s="14"/>
      <c r="ASE414" s="14"/>
      <c r="ASF414" s="14"/>
      <c r="ASG414" s="14"/>
      <c r="ASH414" s="14"/>
      <c r="ASI414" s="14"/>
      <c r="ASJ414" s="14"/>
      <c r="ASK414" s="14"/>
      <c r="ASL414" s="14"/>
      <c r="ASM414" s="14"/>
      <c r="ASN414" s="14"/>
      <c r="ASO414" s="14"/>
      <c r="ASP414" s="14"/>
      <c r="ASQ414" s="14"/>
      <c r="ASR414" s="14"/>
      <c r="ASS414" s="14"/>
      <c r="AST414" s="14"/>
      <c r="ASU414" s="14"/>
      <c r="ASV414" s="14"/>
      <c r="ASW414" s="14"/>
      <c r="ASX414" s="14"/>
      <c r="ASY414" s="14"/>
      <c r="ASZ414" s="14"/>
      <c r="ATA414" s="14"/>
      <c r="ATB414" s="14"/>
      <c r="ATC414" s="14"/>
      <c r="ATD414" s="14"/>
    </row>
    <row r="415" spans="63:1200">
      <c r="BK415" s="14" t="str">
        <f t="shared" si="2120"/>
        <v/>
      </c>
      <c r="ABO415" s="14"/>
      <c r="ABP415" s="14"/>
      <c r="ABQ415" s="14"/>
      <c r="ABR415" s="14"/>
      <c r="ABS415" s="14"/>
      <c r="ABT415" s="14"/>
      <c r="ABU415" s="14"/>
      <c r="ABV415" s="14"/>
      <c r="ABW415" s="14"/>
      <c r="ABX415" s="14"/>
      <c r="ABY415" s="14"/>
      <c r="ABZ415" s="14"/>
      <c r="ACA415" s="14"/>
      <c r="ACB415" s="14"/>
      <c r="ACC415" s="14"/>
      <c r="ACD415" s="14"/>
      <c r="ACE415" s="14"/>
      <c r="ACF415" s="14"/>
      <c r="ACG415" s="14"/>
      <c r="ACH415" s="14"/>
      <c r="ACI415" s="14"/>
      <c r="ACJ415" s="14"/>
      <c r="ACK415" s="14"/>
      <c r="ACL415" s="14"/>
      <c r="ACM415" s="14"/>
      <c r="ACN415" s="14"/>
      <c r="ACO415" s="14"/>
      <c r="ACP415" s="14"/>
      <c r="ACQ415" s="14"/>
      <c r="ACR415" s="14"/>
      <c r="ACS415" s="14"/>
      <c r="ACT415" s="14"/>
      <c r="ACU415" s="14"/>
      <c r="ACV415" s="14"/>
      <c r="ACW415" s="14"/>
      <c r="ACX415" s="14"/>
      <c r="ACY415" s="14"/>
      <c r="ACZ415" s="14"/>
      <c r="ADA415" s="14"/>
      <c r="ADB415" s="14"/>
      <c r="ADC415" s="14"/>
      <c r="ADD415" s="14"/>
      <c r="ADE415" s="14"/>
      <c r="ADF415" s="14"/>
      <c r="ADG415" s="14"/>
      <c r="ADH415" s="14"/>
      <c r="ADI415" s="14"/>
      <c r="ADJ415" s="14"/>
      <c r="ADK415" s="14"/>
      <c r="ADL415" s="14"/>
      <c r="ADM415" s="14"/>
      <c r="ADN415" s="14"/>
      <c r="ADO415" s="14"/>
      <c r="ADP415" s="14"/>
      <c r="ADQ415" s="14"/>
      <c r="ADR415" s="14"/>
      <c r="ADS415" s="14"/>
      <c r="ADT415" s="14"/>
      <c r="ADU415" s="14"/>
      <c r="ADV415" s="14"/>
      <c r="ADW415" s="14"/>
      <c r="ADX415" s="14"/>
      <c r="ADY415" s="14"/>
      <c r="ADZ415" s="14"/>
      <c r="AEA415" s="14"/>
      <c r="AEB415" s="14"/>
      <c r="AEC415" s="14"/>
      <c r="AED415" s="14"/>
      <c r="AEE415" s="14"/>
      <c r="AEF415" s="14"/>
      <c r="AEG415" s="14"/>
      <c r="AEH415" s="14"/>
      <c r="AEI415" s="14"/>
      <c r="AEJ415" s="14"/>
      <c r="AEK415" s="14"/>
      <c r="AEL415" s="14"/>
      <c r="AEM415" s="14"/>
      <c r="AEN415" s="14"/>
      <c r="AEO415" s="14"/>
      <c r="AEP415" s="14"/>
      <c r="AEQ415" s="14"/>
      <c r="AER415" s="14"/>
      <c r="AES415" s="14"/>
      <c r="AET415" s="14"/>
      <c r="AEU415" s="14"/>
      <c r="AEV415" s="14"/>
      <c r="AEW415" s="14"/>
      <c r="AEX415" s="14"/>
      <c r="AEY415" s="14"/>
      <c r="AEZ415" s="14"/>
      <c r="AFA415" s="14"/>
      <c r="AFB415" s="14"/>
      <c r="AFC415" s="14"/>
      <c r="AFD415" s="14"/>
      <c r="AFE415" s="14"/>
      <c r="AFF415" s="14"/>
      <c r="AFG415" s="14"/>
      <c r="AFH415" s="14"/>
      <c r="AFI415" s="14"/>
      <c r="AFJ415" s="14"/>
      <c r="AFK415" s="14"/>
      <c r="AFL415" s="14"/>
      <c r="AFM415" s="14"/>
      <c r="AFN415" s="14"/>
      <c r="AFO415" s="14"/>
      <c r="AFP415" s="14"/>
      <c r="AFQ415" s="14"/>
      <c r="AFR415" s="14"/>
      <c r="AFS415" s="14"/>
      <c r="AFT415" s="14"/>
      <c r="AFU415" s="14"/>
      <c r="AFV415" s="14"/>
      <c r="AFW415" s="14"/>
      <c r="AFX415" s="14"/>
      <c r="AFY415" s="14"/>
      <c r="AFZ415" s="14"/>
      <c r="AGA415" s="14"/>
      <c r="AGB415" s="14"/>
      <c r="AGC415" s="14"/>
      <c r="AGD415" s="14"/>
      <c r="AGE415" s="14"/>
      <c r="AGF415" s="14"/>
      <c r="AGG415" s="14"/>
      <c r="AGH415" s="14"/>
      <c r="AGI415" s="14"/>
      <c r="AGJ415" s="14"/>
      <c r="AGK415" s="14"/>
      <c r="AGL415" s="14"/>
      <c r="AGM415" s="14"/>
      <c r="AGN415" s="14"/>
      <c r="AGO415" s="14"/>
      <c r="AGP415" s="14"/>
      <c r="AGQ415" s="14"/>
      <c r="AGR415" s="14"/>
      <c r="AGS415" s="14"/>
      <c r="AGT415" s="14"/>
      <c r="AGU415" s="14"/>
      <c r="AGV415" s="14"/>
      <c r="AGW415" s="14"/>
      <c r="AGX415" s="14"/>
      <c r="AGY415" s="14"/>
      <c r="AGZ415" s="14"/>
      <c r="AHA415" s="14"/>
      <c r="AHB415" s="14"/>
      <c r="AHC415" s="14"/>
      <c r="AHD415" s="14"/>
      <c r="AHE415" s="14"/>
      <c r="AHF415" s="14"/>
      <c r="AHG415" s="14"/>
      <c r="AHH415" s="14"/>
      <c r="AHI415" s="14"/>
      <c r="AHJ415" s="14"/>
      <c r="AHK415" s="14"/>
      <c r="AHL415" s="14"/>
      <c r="AHM415" s="14"/>
      <c r="AHN415" s="14"/>
      <c r="AHO415" s="14"/>
      <c r="AHP415" s="14"/>
      <c r="AHQ415" s="14"/>
      <c r="AHR415" s="14"/>
      <c r="AHS415" s="14"/>
      <c r="AHT415" s="14"/>
      <c r="AHU415" s="14"/>
      <c r="AHV415" s="14"/>
      <c r="AHW415" s="14"/>
      <c r="AHX415" s="14"/>
      <c r="AHY415" s="14"/>
      <c r="AHZ415" s="14"/>
      <c r="AIA415" s="14"/>
      <c r="AIB415" s="14"/>
      <c r="AIC415" s="14"/>
      <c r="AID415" s="14"/>
      <c r="AIE415" s="14"/>
      <c r="AIF415" s="14"/>
      <c r="AIG415" s="14"/>
      <c r="AIH415" s="14"/>
      <c r="AII415" s="14"/>
      <c r="AIJ415" s="14"/>
      <c r="AIK415" s="14"/>
      <c r="AIL415" s="14"/>
      <c r="AIM415" s="14"/>
      <c r="AIN415" s="14"/>
      <c r="AIO415" s="14"/>
      <c r="AIP415" s="14"/>
      <c r="AIQ415" s="14"/>
      <c r="AIR415" s="14"/>
      <c r="AIS415" s="14"/>
      <c r="AIT415" s="14"/>
      <c r="AIU415" s="14"/>
      <c r="AIV415" s="14"/>
      <c r="AIW415" s="14"/>
      <c r="AIX415" s="14"/>
      <c r="AIY415" s="14"/>
      <c r="AIZ415" s="14"/>
      <c r="AJA415" s="14"/>
      <c r="AJB415" s="14"/>
      <c r="AJC415" s="14"/>
      <c r="AJD415" s="14"/>
      <c r="AJE415" s="14"/>
      <c r="AJF415" s="14"/>
      <c r="AJG415" s="14"/>
      <c r="AJH415" s="14"/>
      <c r="AJI415" s="14"/>
      <c r="AJJ415" s="14"/>
      <c r="AJK415" s="14"/>
      <c r="AJL415" s="14"/>
      <c r="AJM415" s="14"/>
      <c r="AJN415" s="14"/>
      <c r="AJO415" s="14"/>
      <c r="AJP415" s="14"/>
      <c r="AJQ415" s="14"/>
      <c r="AJR415" s="14"/>
      <c r="AJS415" s="14"/>
      <c r="AJT415" s="14"/>
      <c r="AJU415" s="14"/>
      <c r="AJV415" s="14"/>
      <c r="AJW415" s="14"/>
      <c r="AJX415" s="14"/>
      <c r="AJY415" s="14"/>
      <c r="AJZ415" s="14"/>
      <c r="AKA415" s="14"/>
      <c r="AKB415" s="14"/>
      <c r="AKC415" s="14"/>
      <c r="AKD415" s="14"/>
      <c r="AKE415" s="14"/>
      <c r="AKF415" s="14"/>
      <c r="AKG415" s="14"/>
      <c r="AKH415" s="14"/>
      <c r="AKI415" s="14"/>
      <c r="AKJ415" s="14"/>
      <c r="AKK415" s="14"/>
      <c r="AKL415" s="14"/>
      <c r="AKM415" s="14"/>
      <c r="AKN415" s="14"/>
      <c r="AKO415" s="14"/>
      <c r="AKP415" s="14"/>
      <c r="AKQ415" s="14"/>
      <c r="AKR415" s="14"/>
      <c r="AKS415" s="14"/>
      <c r="AKT415" s="14"/>
      <c r="AKU415" s="14"/>
      <c r="AKV415" s="14"/>
      <c r="AKW415" s="14"/>
      <c r="AKX415" s="14"/>
      <c r="AKY415" s="14"/>
      <c r="AKZ415" s="14"/>
      <c r="ALA415" s="14"/>
      <c r="ALB415" s="14"/>
      <c r="ALC415" s="14"/>
      <c r="ALD415" s="14"/>
      <c r="ALE415" s="14"/>
      <c r="ALF415" s="14"/>
      <c r="ALG415" s="14"/>
      <c r="ALH415" s="14"/>
      <c r="ALI415" s="14"/>
      <c r="ALJ415" s="14"/>
      <c r="ALK415" s="14"/>
      <c r="ALL415" s="14"/>
      <c r="ALM415" s="14"/>
      <c r="ALN415" s="14"/>
      <c r="ALO415" s="14"/>
      <c r="ALP415" s="14"/>
      <c r="ALQ415" s="14"/>
      <c r="ALR415" s="14"/>
      <c r="ALS415" s="14"/>
      <c r="ALT415" s="14"/>
      <c r="ALU415" s="14"/>
      <c r="ALV415" s="14"/>
      <c r="ALW415" s="14"/>
      <c r="ALX415" s="14"/>
      <c r="ALY415" s="14"/>
      <c r="ALZ415" s="14"/>
      <c r="AMA415" s="14"/>
      <c r="AMB415" s="14"/>
      <c r="AMC415" s="14"/>
      <c r="AMD415" s="14"/>
      <c r="AME415" s="14"/>
      <c r="AMF415" s="14"/>
      <c r="AMG415" s="14"/>
      <c r="AMH415" s="14"/>
      <c r="AMI415" s="14"/>
      <c r="AMJ415" s="14"/>
      <c r="AMK415" s="14"/>
      <c r="AML415" s="14"/>
      <c r="AMM415" s="14"/>
      <c r="AMN415" s="14"/>
      <c r="AMO415" s="14"/>
      <c r="AMP415" s="14"/>
      <c r="AMQ415" s="14"/>
      <c r="AMR415" s="14"/>
      <c r="AMS415" s="14"/>
      <c r="AMT415" s="14"/>
      <c r="AMU415" s="14"/>
      <c r="AMV415" s="14"/>
      <c r="AMW415" s="14"/>
      <c r="AMX415" s="14"/>
      <c r="AMY415" s="14"/>
      <c r="AMZ415" s="14"/>
      <c r="ANA415" s="14"/>
      <c r="ANB415" s="14"/>
      <c r="ANC415" s="14"/>
      <c r="AND415" s="14"/>
      <c r="ANE415" s="14"/>
      <c r="ANF415" s="14"/>
      <c r="ANG415" s="14"/>
      <c r="ANH415" s="14"/>
      <c r="ANI415" s="14"/>
      <c r="ANJ415" s="14"/>
      <c r="ANK415" s="14"/>
      <c r="ANL415" s="14"/>
      <c r="ANM415" s="14"/>
      <c r="ANN415" s="14"/>
      <c r="ANO415" s="14"/>
      <c r="ANP415" s="14"/>
      <c r="ANQ415" s="14"/>
      <c r="ANR415" s="14"/>
      <c r="ANS415" s="14"/>
      <c r="ANT415" s="14"/>
      <c r="ANU415" s="14"/>
      <c r="ANV415" s="14"/>
      <c r="ANW415" s="14"/>
      <c r="ANX415" s="14"/>
      <c r="ANY415" s="14"/>
      <c r="ANZ415" s="14"/>
      <c r="AOA415" s="14"/>
      <c r="AOB415" s="14"/>
      <c r="AOC415" s="14"/>
      <c r="AOD415" s="14"/>
      <c r="AOE415" s="14"/>
      <c r="AOF415" s="14"/>
      <c r="AOG415" s="14"/>
      <c r="AOH415" s="14"/>
      <c r="AOI415" s="14"/>
      <c r="AOJ415" s="14"/>
      <c r="AOK415" s="14"/>
      <c r="AOL415" s="14"/>
      <c r="AOM415" s="14"/>
      <c r="AON415" s="14"/>
      <c r="AOO415" s="14"/>
      <c r="AOP415" s="14"/>
      <c r="AOQ415" s="14"/>
      <c r="AOR415" s="14"/>
      <c r="AOS415" s="14"/>
      <c r="AOT415" s="14"/>
      <c r="AOU415" s="14"/>
      <c r="AOV415" s="14"/>
      <c r="AOW415" s="14"/>
      <c r="AOX415" s="14"/>
      <c r="AOY415" s="14"/>
      <c r="AOZ415" s="14"/>
      <c r="APA415" s="14"/>
      <c r="APB415" s="14"/>
      <c r="APC415" s="14"/>
      <c r="APD415" s="14"/>
      <c r="APE415" s="14"/>
      <c r="APF415" s="14"/>
      <c r="APG415" s="14"/>
      <c r="APH415" s="14"/>
      <c r="API415" s="14"/>
      <c r="APJ415" s="14"/>
      <c r="APK415" s="14"/>
      <c r="APL415" s="14"/>
      <c r="APM415" s="14"/>
      <c r="APN415" s="14"/>
      <c r="APO415" s="14"/>
      <c r="APP415" s="14"/>
      <c r="APQ415" s="14"/>
      <c r="APR415" s="14"/>
      <c r="APS415" s="14"/>
      <c r="APT415" s="14"/>
      <c r="APU415" s="14"/>
      <c r="APV415" s="14"/>
      <c r="APW415" s="14"/>
      <c r="APX415" s="14"/>
      <c r="APY415" s="14"/>
      <c r="APZ415" s="14"/>
      <c r="AQA415" s="14"/>
      <c r="AQB415" s="14"/>
      <c r="AQC415" s="14"/>
      <c r="AQD415" s="14"/>
      <c r="AQE415" s="14"/>
      <c r="AQF415" s="14"/>
      <c r="AQG415" s="14"/>
      <c r="AQH415" s="14"/>
      <c r="AQI415" s="14"/>
      <c r="AQJ415" s="14"/>
      <c r="AQK415" s="14"/>
      <c r="AQL415" s="14"/>
      <c r="AQM415" s="14"/>
      <c r="AQN415" s="14"/>
      <c r="AQO415" s="14"/>
      <c r="AQP415" s="14"/>
      <c r="AQQ415" s="14"/>
      <c r="AQR415" s="14"/>
      <c r="AQS415" s="14"/>
      <c r="AQT415" s="14"/>
      <c r="AQU415" s="14"/>
      <c r="AQV415" s="14"/>
      <c r="AQW415" s="14"/>
      <c r="AQX415" s="14"/>
      <c r="AQY415" s="14"/>
      <c r="AQZ415" s="14"/>
      <c r="ARA415" s="14"/>
      <c r="ARB415" s="14"/>
      <c r="ARC415" s="14"/>
      <c r="ARD415" s="14"/>
      <c r="ARE415" s="14"/>
      <c r="ARF415" s="14"/>
      <c r="ARG415" s="14"/>
      <c r="ARH415" s="14"/>
      <c r="ARI415" s="14"/>
      <c r="ARJ415" s="14"/>
      <c r="ARK415" s="14"/>
      <c r="ARL415" s="14"/>
      <c r="ARM415" s="14"/>
      <c r="ARN415" s="14"/>
      <c r="ARO415" s="14"/>
      <c r="ARP415" s="14"/>
      <c r="ARQ415" s="14"/>
      <c r="ARR415" s="14"/>
      <c r="ARS415" s="14"/>
      <c r="ART415" s="14"/>
      <c r="ARU415" s="14"/>
      <c r="ARV415" s="14"/>
      <c r="ARW415" s="14"/>
      <c r="ARX415" s="14"/>
      <c r="ARY415" s="14"/>
      <c r="ARZ415" s="14"/>
      <c r="ASA415" s="14"/>
      <c r="ASB415" s="14"/>
      <c r="ASC415" s="14"/>
      <c r="ASD415" s="14"/>
      <c r="ASE415" s="14"/>
      <c r="ASF415" s="14"/>
      <c r="ASG415" s="14"/>
      <c r="ASH415" s="14"/>
      <c r="ASI415" s="14"/>
      <c r="ASJ415" s="14"/>
      <c r="ASK415" s="14"/>
      <c r="ASL415" s="14"/>
      <c r="ASM415" s="14"/>
      <c r="ASN415" s="14"/>
      <c r="ASO415" s="14"/>
      <c r="ASP415" s="14"/>
      <c r="ASQ415" s="14"/>
      <c r="ASR415" s="14"/>
      <c r="ASS415" s="14"/>
      <c r="AST415" s="14"/>
      <c r="ASU415" s="14"/>
      <c r="ASV415" s="14"/>
      <c r="ASW415" s="14"/>
      <c r="ASX415" s="14"/>
      <c r="ASY415" s="14"/>
      <c r="ASZ415" s="14"/>
      <c r="ATA415" s="14"/>
      <c r="ATB415" s="14"/>
      <c r="ATC415" s="14"/>
      <c r="ATD415" s="14"/>
    </row>
    <row r="416" spans="63:1200">
      <c r="BK416" s="14" t="str">
        <f t="shared" si="2120"/>
        <v/>
      </c>
      <c r="ABO416" s="14"/>
      <c r="ABP416" s="14"/>
      <c r="ABQ416" s="14"/>
      <c r="ABR416" s="14"/>
      <c r="ABS416" s="14"/>
      <c r="ABT416" s="14"/>
      <c r="ABU416" s="14"/>
      <c r="ABV416" s="14"/>
      <c r="ABW416" s="14"/>
      <c r="ABX416" s="14"/>
      <c r="ABY416" s="14"/>
      <c r="ABZ416" s="14"/>
      <c r="ACA416" s="14"/>
      <c r="ACB416" s="14"/>
      <c r="ACC416" s="14"/>
      <c r="ACD416" s="14"/>
      <c r="ACE416" s="14"/>
      <c r="ACF416" s="14"/>
      <c r="ACG416" s="14"/>
      <c r="ACH416" s="14"/>
      <c r="ACI416" s="14"/>
      <c r="ACJ416" s="14"/>
      <c r="ACK416" s="14"/>
      <c r="ACL416" s="14"/>
      <c r="ACM416" s="14"/>
      <c r="ACN416" s="14"/>
      <c r="ACO416" s="14"/>
      <c r="ACP416" s="14"/>
      <c r="ACQ416" s="14"/>
      <c r="ACR416" s="14"/>
      <c r="ACS416" s="14"/>
      <c r="ACT416" s="14"/>
      <c r="ACU416" s="14"/>
      <c r="ACV416" s="14"/>
      <c r="ACW416" s="14"/>
      <c r="ACX416" s="14"/>
      <c r="ACY416" s="14"/>
      <c r="ACZ416" s="14"/>
      <c r="ADA416" s="14"/>
      <c r="ADB416" s="14"/>
      <c r="ADC416" s="14"/>
      <c r="ADD416" s="14"/>
      <c r="ADE416" s="14"/>
      <c r="ADF416" s="14"/>
      <c r="ADG416" s="14"/>
      <c r="ADH416" s="14"/>
      <c r="ADI416" s="14"/>
      <c r="ADJ416" s="14"/>
      <c r="ADK416" s="14"/>
      <c r="ADL416" s="14"/>
      <c r="ADM416" s="14"/>
      <c r="ADN416" s="14"/>
      <c r="ADO416" s="14"/>
      <c r="ADP416" s="14"/>
      <c r="ADQ416" s="14"/>
      <c r="ADR416" s="14"/>
      <c r="ADS416" s="14"/>
      <c r="ADT416" s="14"/>
      <c r="ADU416" s="14"/>
      <c r="ADV416" s="14"/>
      <c r="ADW416" s="14"/>
      <c r="ADX416" s="14"/>
      <c r="ADY416" s="14"/>
      <c r="ADZ416" s="14"/>
      <c r="AEA416" s="14"/>
      <c r="AEB416" s="14"/>
      <c r="AEC416" s="14"/>
      <c r="AED416" s="14"/>
      <c r="AEE416" s="14"/>
      <c r="AEF416" s="14"/>
      <c r="AEG416" s="14"/>
      <c r="AEH416" s="14"/>
      <c r="AEI416" s="14"/>
      <c r="AEJ416" s="14"/>
      <c r="AEK416" s="14"/>
      <c r="AEL416" s="14"/>
      <c r="AEM416" s="14"/>
      <c r="AEN416" s="14"/>
      <c r="AEO416" s="14"/>
      <c r="AEP416" s="14"/>
      <c r="AEQ416" s="14"/>
      <c r="AER416" s="14"/>
      <c r="AES416" s="14"/>
      <c r="AET416" s="14"/>
      <c r="AEU416" s="14"/>
      <c r="AEV416" s="14"/>
      <c r="AEW416" s="14"/>
      <c r="AEX416" s="14"/>
      <c r="AEY416" s="14"/>
      <c r="AEZ416" s="14"/>
      <c r="AFA416" s="14"/>
      <c r="AFB416" s="14"/>
      <c r="AFC416" s="14"/>
      <c r="AFD416" s="14"/>
      <c r="AFE416" s="14"/>
      <c r="AFF416" s="14"/>
      <c r="AFG416" s="14"/>
      <c r="AFH416" s="14"/>
      <c r="AFI416" s="14"/>
      <c r="AFJ416" s="14"/>
      <c r="AFK416" s="14"/>
      <c r="AFL416" s="14"/>
      <c r="AFM416" s="14"/>
      <c r="AFN416" s="14"/>
      <c r="AFO416" s="14"/>
      <c r="AFP416" s="14"/>
      <c r="AFQ416" s="14"/>
      <c r="AFR416" s="14"/>
      <c r="AFS416" s="14"/>
      <c r="AFT416" s="14"/>
      <c r="AFU416" s="14"/>
      <c r="AFV416" s="14"/>
      <c r="AFW416" s="14"/>
      <c r="AFX416" s="14"/>
      <c r="AFY416" s="14"/>
      <c r="AFZ416" s="14"/>
      <c r="AGA416" s="14"/>
      <c r="AGB416" s="14"/>
      <c r="AGC416" s="14"/>
      <c r="AGD416" s="14"/>
      <c r="AGE416" s="14"/>
      <c r="AGF416" s="14"/>
      <c r="AGG416" s="14"/>
      <c r="AGH416" s="14"/>
      <c r="AGI416" s="14"/>
      <c r="AGJ416" s="14"/>
      <c r="AGK416" s="14"/>
      <c r="AGL416" s="14"/>
      <c r="AGM416" s="14"/>
      <c r="AGN416" s="14"/>
      <c r="AGO416" s="14"/>
      <c r="AGP416" s="14"/>
      <c r="AGQ416" s="14"/>
      <c r="AGR416" s="14"/>
      <c r="AGS416" s="14"/>
      <c r="AGT416" s="14"/>
      <c r="AGU416" s="14"/>
      <c r="AGV416" s="14"/>
      <c r="AGW416" s="14"/>
      <c r="AGX416" s="14"/>
      <c r="AGY416" s="14"/>
      <c r="AGZ416" s="14"/>
      <c r="AHA416" s="14"/>
      <c r="AHB416" s="14"/>
      <c r="AHC416" s="14"/>
      <c r="AHD416" s="14"/>
      <c r="AHE416" s="14"/>
      <c r="AHF416" s="14"/>
      <c r="AHG416" s="14"/>
      <c r="AHH416" s="14"/>
      <c r="AHI416" s="14"/>
      <c r="AHJ416" s="14"/>
      <c r="AHK416" s="14"/>
      <c r="AHL416" s="14"/>
      <c r="AHM416" s="14"/>
      <c r="AHN416" s="14"/>
      <c r="AHO416" s="14"/>
      <c r="AHP416" s="14"/>
      <c r="AHQ416" s="14"/>
      <c r="AHR416" s="14"/>
      <c r="AHS416" s="14"/>
      <c r="AHT416" s="14"/>
      <c r="AHU416" s="14"/>
      <c r="AHV416" s="14"/>
      <c r="AHW416" s="14"/>
      <c r="AHX416" s="14"/>
      <c r="AHY416" s="14"/>
      <c r="AHZ416" s="14"/>
      <c r="AIA416" s="14"/>
      <c r="AIB416" s="14"/>
      <c r="AIC416" s="14"/>
      <c r="AID416" s="14"/>
      <c r="AIE416" s="14"/>
      <c r="AIF416" s="14"/>
      <c r="AIG416" s="14"/>
      <c r="AIH416" s="14"/>
      <c r="AII416" s="14"/>
      <c r="AIJ416" s="14"/>
      <c r="AIK416" s="14"/>
      <c r="AIL416" s="14"/>
      <c r="AIM416" s="14"/>
      <c r="AIN416" s="14"/>
      <c r="AIO416" s="14"/>
      <c r="AIP416" s="14"/>
      <c r="AIQ416" s="14"/>
      <c r="AIR416" s="14"/>
      <c r="AIS416" s="14"/>
      <c r="AIT416" s="14"/>
      <c r="AIU416" s="14"/>
      <c r="AIV416" s="14"/>
      <c r="AIW416" s="14"/>
      <c r="AIX416" s="14"/>
      <c r="AIY416" s="14"/>
      <c r="AIZ416" s="14"/>
      <c r="AJA416" s="14"/>
      <c r="AJB416" s="14"/>
      <c r="AJC416" s="14"/>
      <c r="AJD416" s="14"/>
      <c r="AJE416" s="14"/>
      <c r="AJF416" s="14"/>
      <c r="AJG416" s="14"/>
      <c r="AJH416" s="14"/>
      <c r="AJI416" s="14"/>
      <c r="AJJ416" s="14"/>
      <c r="AJK416" s="14"/>
      <c r="AJL416" s="14"/>
      <c r="AJM416" s="14"/>
      <c r="AJN416" s="14"/>
      <c r="AJO416" s="14"/>
      <c r="AJP416" s="14"/>
      <c r="AJQ416" s="14"/>
      <c r="AJR416" s="14"/>
      <c r="AJS416" s="14"/>
      <c r="AJT416" s="14"/>
      <c r="AJU416" s="14"/>
      <c r="AJV416" s="14"/>
      <c r="AJW416" s="14"/>
      <c r="AJX416" s="14"/>
      <c r="AJY416" s="14"/>
      <c r="AJZ416" s="14"/>
      <c r="AKA416" s="14"/>
      <c r="AKB416" s="14"/>
      <c r="AKC416" s="14"/>
      <c r="AKD416" s="14"/>
      <c r="AKE416" s="14"/>
      <c r="AKF416" s="14"/>
      <c r="AKG416" s="14"/>
      <c r="AKH416" s="14"/>
      <c r="AKI416" s="14"/>
      <c r="AKJ416" s="14"/>
      <c r="AKK416" s="14"/>
      <c r="AKL416" s="14"/>
      <c r="AKM416" s="14"/>
      <c r="AKN416" s="14"/>
      <c r="AKO416" s="14"/>
      <c r="AKP416" s="14"/>
      <c r="AKQ416" s="14"/>
      <c r="AKR416" s="14"/>
      <c r="AKS416" s="14"/>
      <c r="AKT416" s="14"/>
      <c r="AKU416" s="14"/>
      <c r="AKV416" s="14"/>
      <c r="AKW416" s="14"/>
      <c r="AKX416" s="14"/>
      <c r="AKY416" s="14"/>
      <c r="AKZ416" s="14"/>
      <c r="ALA416" s="14"/>
      <c r="ALB416" s="14"/>
      <c r="ALC416" s="14"/>
      <c r="ALD416" s="14"/>
      <c r="ALE416" s="14"/>
      <c r="ALF416" s="14"/>
      <c r="ALG416" s="14"/>
      <c r="ALH416" s="14"/>
      <c r="ALI416" s="14"/>
      <c r="ALJ416" s="14"/>
      <c r="ALK416" s="14"/>
      <c r="ALL416" s="14"/>
      <c r="ALM416" s="14"/>
      <c r="ALN416" s="14"/>
      <c r="ALO416" s="14"/>
      <c r="ALP416" s="14"/>
      <c r="ALQ416" s="14"/>
      <c r="ALR416" s="14"/>
      <c r="ALS416" s="14"/>
      <c r="ALT416" s="14"/>
      <c r="ALU416" s="14"/>
      <c r="ALV416" s="14"/>
      <c r="ALW416" s="14"/>
      <c r="ALX416" s="14"/>
      <c r="ALY416" s="14"/>
      <c r="ALZ416" s="14"/>
      <c r="AMA416" s="14"/>
      <c r="AMB416" s="14"/>
      <c r="AMC416" s="14"/>
      <c r="AMD416" s="14"/>
      <c r="AME416" s="14"/>
      <c r="AMF416" s="14"/>
      <c r="AMG416" s="14"/>
      <c r="AMH416" s="14"/>
      <c r="AMI416" s="14"/>
      <c r="AMJ416" s="14"/>
      <c r="AMK416" s="14"/>
      <c r="AML416" s="14"/>
      <c r="AMM416" s="14"/>
      <c r="AMN416" s="14"/>
      <c r="AMO416" s="14"/>
      <c r="AMP416" s="14"/>
      <c r="AMQ416" s="14"/>
      <c r="AMR416" s="14"/>
      <c r="AMS416" s="14"/>
      <c r="AMT416" s="14"/>
      <c r="AMU416" s="14"/>
      <c r="AMV416" s="14"/>
      <c r="AMW416" s="14"/>
      <c r="AMX416" s="14"/>
      <c r="AMY416" s="14"/>
      <c r="AMZ416" s="14"/>
      <c r="ANA416" s="14"/>
      <c r="ANB416" s="14"/>
      <c r="ANC416" s="14"/>
      <c r="AND416" s="14"/>
      <c r="ANE416" s="14"/>
      <c r="ANF416" s="14"/>
      <c r="ANG416" s="14"/>
      <c r="ANH416" s="14"/>
      <c r="ANI416" s="14"/>
      <c r="ANJ416" s="14"/>
      <c r="ANK416" s="14"/>
      <c r="ANL416" s="14"/>
      <c r="ANM416" s="14"/>
      <c r="ANN416" s="14"/>
      <c r="ANO416" s="14"/>
      <c r="ANP416" s="14"/>
      <c r="ANQ416" s="14"/>
      <c r="ANR416" s="14"/>
      <c r="ANS416" s="14"/>
      <c r="ANT416" s="14"/>
      <c r="ANU416" s="14"/>
      <c r="ANV416" s="14"/>
      <c r="ANW416" s="14"/>
      <c r="ANX416" s="14"/>
      <c r="ANY416" s="14"/>
      <c r="ANZ416" s="14"/>
      <c r="AOA416" s="14"/>
      <c r="AOB416" s="14"/>
      <c r="AOC416" s="14"/>
      <c r="AOD416" s="14"/>
      <c r="AOE416" s="14"/>
      <c r="AOF416" s="14"/>
      <c r="AOG416" s="14"/>
      <c r="AOH416" s="14"/>
      <c r="AOI416" s="14"/>
      <c r="AOJ416" s="14"/>
      <c r="AOK416" s="14"/>
      <c r="AOL416" s="14"/>
      <c r="AOM416" s="14"/>
      <c r="AON416" s="14"/>
      <c r="AOO416" s="14"/>
      <c r="AOP416" s="14"/>
      <c r="AOQ416" s="14"/>
      <c r="AOR416" s="14"/>
      <c r="AOS416" s="14"/>
      <c r="AOT416" s="14"/>
      <c r="AOU416" s="14"/>
      <c r="AOV416" s="14"/>
      <c r="AOW416" s="14"/>
      <c r="AOX416" s="14"/>
      <c r="AOY416" s="14"/>
      <c r="AOZ416" s="14"/>
      <c r="APA416" s="14"/>
      <c r="APB416" s="14"/>
      <c r="APC416" s="14"/>
      <c r="APD416" s="14"/>
      <c r="APE416" s="14"/>
      <c r="APF416" s="14"/>
      <c r="APG416" s="14"/>
      <c r="APH416" s="14"/>
      <c r="API416" s="14"/>
      <c r="APJ416" s="14"/>
      <c r="APK416" s="14"/>
      <c r="APL416" s="14"/>
      <c r="APM416" s="14"/>
      <c r="APN416" s="14"/>
      <c r="APO416" s="14"/>
      <c r="APP416" s="14"/>
      <c r="APQ416" s="14"/>
      <c r="APR416" s="14"/>
      <c r="APS416" s="14"/>
      <c r="APT416" s="14"/>
      <c r="APU416" s="14"/>
      <c r="APV416" s="14"/>
      <c r="APW416" s="14"/>
      <c r="APX416" s="14"/>
      <c r="APY416" s="14"/>
      <c r="APZ416" s="14"/>
      <c r="AQA416" s="14"/>
      <c r="AQB416" s="14"/>
      <c r="AQC416" s="14"/>
      <c r="AQD416" s="14"/>
      <c r="AQE416" s="14"/>
      <c r="AQF416" s="14"/>
      <c r="AQG416" s="14"/>
      <c r="AQH416" s="14"/>
      <c r="AQI416" s="14"/>
      <c r="AQJ416" s="14"/>
      <c r="AQK416" s="14"/>
      <c r="AQL416" s="14"/>
      <c r="AQM416" s="14"/>
      <c r="AQN416" s="14"/>
      <c r="AQO416" s="14"/>
      <c r="AQP416" s="14"/>
      <c r="AQQ416" s="14"/>
      <c r="AQR416" s="14"/>
      <c r="AQS416" s="14"/>
      <c r="AQT416" s="14"/>
      <c r="AQU416" s="14"/>
      <c r="AQV416" s="14"/>
      <c r="AQW416" s="14"/>
      <c r="AQX416" s="14"/>
      <c r="AQY416" s="14"/>
      <c r="AQZ416" s="14"/>
      <c r="ARA416" s="14"/>
      <c r="ARB416" s="14"/>
      <c r="ARC416" s="14"/>
      <c r="ARD416" s="14"/>
      <c r="ARE416" s="14"/>
      <c r="ARF416" s="14"/>
      <c r="ARG416" s="14"/>
      <c r="ARH416" s="14"/>
      <c r="ARI416" s="14"/>
      <c r="ARJ416" s="14"/>
      <c r="ARK416" s="14"/>
      <c r="ARL416" s="14"/>
      <c r="ARM416" s="14"/>
      <c r="ARN416" s="14"/>
      <c r="ARO416" s="14"/>
      <c r="ARP416" s="14"/>
      <c r="ARQ416" s="14"/>
      <c r="ARR416" s="14"/>
      <c r="ARS416" s="14"/>
      <c r="ART416" s="14"/>
      <c r="ARU416" s="14"/>
      <c r="ARV416" s="14"/>
      <c r="ARW416" s="14"/>
      <c r="ARX416" s="14"/>
      <c r="ARY416" s="14"/>
      <c r="ARZ416" s="14"/>
      <c r="ASA416" s="14"/>
      <c r="ASB416" s="14"/>
      <c r="ASC416" s="14"/>
      <c r="ASD416" s="14"/>
      <c r="ASE416" s="14"/>
      <c r="ASF416" s="14"/>
      <c r="ASG416" s="14"/>
      <c r="ASH416" s="14"/>
      <c r="ASI416" s="14"/>
      <c r="ASJ416" s="14"/>
      <c r="ASK416" s="14"/>
      <c r="ASL416" s="14"/>
      <c r="ASM416" s="14"/>
      <c r="ASN416" s="14"/>
      <c r="ASO416" s="14"/>
      <c r="ASP416" s="14"/>
      <c r="ASQ416" s="14"/>
      <c r="ASR416" s="14"/>
      <c r="ASS416" s="14"/>
      <c r="AST416" s="14"/>
      <c r="ASU416" s="14"/>
      <c r="ASV416" s="14"/>
      <c r="ASW416" s="14"/>
      <c r="ASX416" s="14"/>
      <c r="ASY416" s="14"/>
      <c r="ASZ416" s="14"/>
      <c r="ATA416" s="14"/>
      <c r="ATB416" s="14"/>
      <c r="ATC416" s="14"/>
      <c r="ATD416" s="14"/>
    </row>
    <row r="417" spans="63:1200">
      <c r="BK417" s="14" t="str">
        <f t="shared" si="2120"/>
        <v/>
      </c>
      <c r="ABO417" s="14"/>
      <c r="ABP417" s="14"/>
      <c r="ABQ417" s="14"/>
      <c r="ABR417" s="14"/>
      <c r="ABS417" s="14"/>
      <c r="ABT417" s="14"/>
      <c r="ABU417" s="14"/>
      <c r="ABV417" s="14"/>
      <c r="ABW417" s="14"/>
      <c r="ABX417" s="14"/>
      <c r="ABY417" s="14"/>
      <c r="ABZ417" s="14"/>
      <c r="ACA417" s="14"/>
      <c r="ACB417" s="14"/>
      <c r="ACC417" s="14"/>
      <c r="ACD417" s="14"/>
      <c r="ACE417" s="14"/>
      <c r="ACF417" s="14"/>
      <c r="ACG417" s="14"/>
      <c r="ACH417" s="14"/>
      <c r="ACI417" s="14"/>
      <c r="ACJ417" s="14"/>
      <c r="ACK417" s="14"/>
      <c r="ACL417" s="14"/>
      <c r="ACM417" s="14"/>
      <c r="ACN417" s="14"/>
      <c r="ACO417" s="14"/>
      <c r="ACP417" s="14"/>
      <c r="ACQ417" s="14"/>
      <c r="ACR417" s="14"/>
      <c r="ACS417" s="14"/>
      <c r="ACT417" s="14"/>
      <c r="ACU417" s="14"/>
      <c r="ACV417" s="14"/>
      <c r="ACW417" s="14"/>
      <c r="ACX417" s="14"/>
      <c r="ACY417" s="14"/>
      <c r="ACZ417" s="14"/>
      <c r="ADA417" s="14"/>
      <c r="ADB417" s="14"/>
      <c r="ADC417" s="14"/>
      <c r="ADD417" s="14"/>
      <c r="ADE417" s="14"/>
      <c r="ADF417" s="14"/>
      <c r="ADG417" s="14"/>
      <c r="ADH417" s="14"/>
      <c r="ADI417" s="14"/>
      <c r="ADJ417" s="14"/>
      <c r="ADK417" s="14"/>
      <c r="ADL417" s="14"/>
      <c r="ADM417" s="14"/>
      <c r="ADN417" s="14"/>
      <c r="ADO417" s="14"/>
      <c r="ADP417" s="14"/>
      <c r="ADQ417" s="14"/>
      <c r="ADR417" s="14"/>
      <c r="ADS417" s="14"/>
      <c r="ADT417" s="14"/>
      <c r="ADU417" s="14"/>
      <c r="ADV417" s="14"/>
      <c r="ADW417" s="14"/>
      <c r="ADX417" s="14"/>
      <c r="ADY417" s="14"/>
      <c r="ADZ417" s="14"/>
      <c r="AEA417" s="14"/>
      <c r="AEB417" s="14"/>
      <c r="AEC417" s="14"/>
      <c r="AED417" s="14"/>
      <c r="AEE417" s="14"/>
      <c r="AEF417" s="14"/>
      <c r="AEG417" s="14"/>
      <c r="AEH417" s="14"/>
      <c r="AEI417" s="14"/>
      <c r="AEJ417" s="14"/>
      <c r="AEK417" s="14"/>
      <c r="AEL417" s="14"/>
      <c r="AEM417" s="14"/>
      <c r="AEN417" s="14"/>
      <c r="AEO417" s="14"/>
      <c r="AEP417" s="14"/>
      <c r="AEQ417" s="14"/>
      <c r="AER417" s="14"/>
      <c r="AES417" s="14"/>
      <c r="AET417" s="14"/>
      <c r="AEU417" s="14"/>
      <c r="AEV417" s="14"/>
      <c r="AEW417" s="14"/>
      <c r="AEX417" s="14"/>
      <c r="AEY417" s="14"/>
      <c r="AEZ417" s="14"/>
      <c r="AFA417" s="14"/>
      <c r="AFB417" s="14"/>
      <c r="AFC417" s="14"/>
      <c r="AFD417" s="14"/>
      <c r="AFE417" s="14"/>
      <c r="AFF417" s="14"/>
      <c r="AFG417" s="14"/>
      <c r="AFH417" s="14"/>
      <c r="AFI417" s="14"/>
      <c r="AFJ417" s="14"/>
      <c r="AFK417" s="14"/>
      <c r="AFL417" s="14"/>
      <c r="AFM417" s="14"/>
      <c r="AFN417" s="14"/>
      <c r="AFO417" s="14"/>
      <c r="AFP417" s="14"/>
      <c r="AFQ417" s="14"/>
      <c r="AFR417" s="14"/>
      <c r="AFS417" s="14"/>
      <c r="AFT417" s="14"/>
      <c r="AFU417" s="14"/>
      <c r="AFV417" s="14"/>
      <c r="AFW417" s="14"/>
      <c r="AFX417" s="14"/>
      <c r="AFY417" s="14"/>
      <c r="AFZ417" s="14"/>
      <c r="AGA417" s="14"/>
      <c r="AGB417" s="14"/>
      <c r="AGC417" s="14"/>
      <c r="AGD417" s="14"/>
      <c r="AGE417" s="14"/>
      <c r="AGF417" s="14"/>
      <c r="AGG417" s="14"/>
      <c r="AGH417" s="14"/>
      <c r="AGI417" s="14"/>
      <c r="AGJ417" s="14"/>
      <c r="AGK417" s="14"/>
      <c r="AGL417" s="14"/>
      <c r="AGM417" s="14"/>
      <c r="AGN417" s="14"/>
      <c r="AGO417" s="14"/>
      <c r="AGP417" s="14"/>
      <c r="AGQ417" s="14"/>
      <c r="AGR417" s="14"/>
      <c r="AGS417" s="14"/>
      <c r="AGT417" s="14"/>
      <c r="AGU417" s="14"/>
      <c r="AGV417" s="14"/>
      <c r="AGW417" s="14"/>
      <c r="AGX417" s="14"/>
      <c r="AGY417" s="14"/>
      <c r="AGZ417" s="14"/>
      <c r="AHA417" s="14"/>
      <c r="AHB417" s="14"/>
      <c r="AHC417" s="14"/>
      <c r="AHD417" s="14"/>
      <c r="AHE417" s="14"/>
      <c r="AHF417" s="14"/>
      <c r="AHG417" s="14"/>
      <c r="AHH417" s="14"/>
      <c r="AHI417" s="14"/>
      <c r="AHJ417" s="14"/>
      <c r="AHK417" s="14"/>
      <c r="AHL417" s="14"/>
      <c r="AHM417" s="14"/>
      <c r="AHN417" s="14"/>
      <c r="AHO417" s="14"/>
      <c r="AHP417" s="14"/>
      <c r="AHQ417" s="14"/>
      <c r="AHR417" s="14"/>
      <c r="AHS417" s="14"/>
      <c r="AHT417" s="14"/>
      <c r="AHU417" s="14"/>
      <c r="AHV417" s="14"/>
      <c r="AHW417" s="14"/>
      <c r="AHX417" s="14"/>
      <c r="AHY417" s="14"/>
      <c r="AHZ417" s="14"/>
      <c r="AIA417" s="14"/>
      <c r="AIB417" s="14"/>
      <c r="AIC417" s="14"/>
      <c r="AID417" s="14"/>
      <c r="AIE417" s="14"/>
      <c r="AIF417" s="14"/>
      <c r="AIG417" s="14"/>
      <c r="AIH417" s="14"/>
      <c r="AII417" s="14"/>
      <c r="AIJ417" s="14"/>
      <c r="AIK417" s="14"/>
      <c r="AIL417" s="14"/>
      <c r="AIM417" s="14"/>
      <c r="AIN417" s="14"/>
      <c r="AIO417" s="14"/>
      <c r="AIP417" s="14"/>
      <c r="AIQ417" s="14"/>
      <c r="AIR417" s="14"/>
      <c r="AIS417" s="14"/>
      <c r="AIT417" s="14"/>
      <c r="AIU417" s="14"/>
      <c r="AIV417" s="14"/>
      <c r="AIW417" s="14"/>
      <c r="AIX417" s="14"/>
      <c r="AIY417" s="14"/>
      <c r="AIZ417" s="14"/>
      <c r="AJA417" s="14"/>
      <c r="AJB417" s="14"/>
      <c r="AJC417" s="14"/>
      <c r="AJD417" s="14"/>
      <c r="AJE417" s="14"/>
      <c r="AJF417" s="14"/>
      <c r="AJG417" s="14"/>
      <c r="AJH417" s="14"/>
      <c r="AJI417" s="14"/>
      <c r="AJJ417" s="14"/>
      <c r="AJK417" s="14"/>
      <c r="AJL417" s="14"/>
      <c r="AJM417" s="14"/>
      <c r="AJN417" s="14"/>
      <c r="AJO417" s="14"/>
      <c r="AJP417" s="14"/>
      <c r="AJQ417" s="14"/>
      <c r="AJR417" s="14"/>
      <c r="AJS417" s="14"/>
      <c r="AJT417" s="14"/>
      <c r="AJU417" s="14"/>
      <c r="AJV417" s="14"/>
      <c r="AJW417" s="14"/>
      <c r="AJX417" s="14"/>
      <c r="AJY417" s="14"/>
      <c r="AJZ417" s="14"/>
      <c r="AKA417" s="14"/>
      <c r="AKB417" s="14"/>
      <c r="AKC417" s="14"/>
      <c r="AKD417" s="14"/>
      <c r="AKE417" s="14"/>
      <c r="AKF417" s="14"/>
      <c r="AKG417" s="14"/>
      <c r="AKH417" s="14"/>
      <c r="AKI417" s="14"/>
      <c r="AKJ417" s="14"/>
      <c r="AKK417" s="14"/>
      <c r="AKL417" s="14"/>
      <c r="AKM417" s="14"/>
      <c r="AKN417" s="14"/>
      <c r="AKO417" s="14"/>
      <c r="AKP417" s="14"/>
      <c r="AKQ417" s="14"/>
      <c r="AKR417" s="14"/>
      <c r="AKS417" s="14"/>
      <c r="AKT417" s="14"/>
      <c r="AKU417" s="14"/>
      <c r="AKV417" s="14"/>
      <c r="AKW417" s="14"/>
      <c r="AKX417" s="14"/>
      <c r="AKY417" s="14"/>
      <c r="AKZ417" s="14"/>
      <c r="ALA417" s="14"/>
      <c r="ALB417" s="14"/>
      <c r="ALC417" s="14"/>
      <c r="ALD417" s="14"/>
      <c r="ALE417" s="14"/>
      <c r="ALF417" s="14"/>
      <c r="ALG417" s="14"/>
      <c r="ALH417" s="14"/>
      <c r="ALI417" s="14"/>
      <c r="ALJ417" s="14"/>
      <c r="ALK417" s="14"/>
      <c r="ALL417" s="14"/>
      <c r="ALM417" s="14"/>
      <c r="ALN417" s="14"/>
      <c r="ALO417" s="14"/>
      <c r="ALP417" s="14"/>
      <c r="ALQ417" s="14"/>
      <c r="ALR417" s="14"/>
      <c r="ALS417" s="14"/>
      <c r="ALT417" s="14"/>
      <c r="ALU417" s="14"/>
      <c r="ALV417" s="14"/>
      <c r="ALW417" s="14"/>
      <c r="ALX417" s="14"/>
      <c r="ALY417" s="14"/>
      <c r="ALZ417" s="14"/>
      <c r="AMA417" s="14"/>
      <c r="AMB417" s="14"/>
      <c r="AMC417" s="14"/>
      <c r="AMD417" s="14"/>
      <c r="AME417" s="14"/>
      <c r="AMF417" s="14"/>
      <c r="AMG417" s="14"/>
      <c r="AMH417" s="14"/>
      <c r="AMI417" s="14"/>
      <c r="AMJ417" s="14"/>
      <c r="AMK417" s="14"/>
      <c r="AML417" s="14"/>
      <c r="AMM417" s="14"/>
      <c r="AMN417" s="14"/>
      <c r="AMO417" s="14"/>
      <c r="AMP417" s="14"/>
      <c r="AMQ417" s="14"/>
      <c r="AMR417" s="14"/>
      <c r="AMS417" s="14"/>
      <c r="AMT417" s="14"/>
      <c r="AMU417" s="14"/>
      <c r="AMV417" s="14"/>
      <c r="AMW417" s="14"/>
      <c r="AMX417" s="14"/>
      <c r="AMY417" s="14"/>
      <c r="AMZ417" s="14"/>
      <c r="ANA417" s="14"/>
      <c r="ANB417" s="14"/>
      <c r="ANC417" s="14"/>
      <c r="AND417" s="14"/>
      <c r="ANE417" s="14"/>
      <c r="ANF417" s="14"/>
      <c r="ANG417" s="14"/>
      <c r="ANH417" s="14"/>
      <c r="ANI417" s="14"/>
      <c r="ANJ417" s="14"/>
      <c r="ANK417" s="14"/>
      <c r="ANL417" s="14"/>
      <c r="ANM417" s="14"/>
      <c r="ANN417" s="14"/>
      <c r="ANO417" s="14"/>
      <c r="ANP417" s="14"/>
      <c r="ANQ417" s="14"/>
      <c r="ANR417" s="14"/>
      <c r="ANS417" s="14"/>
      <c r="ANT417" s="14"/>
      <c r="ANU417" s="14"/>
      <c r="ANV417" s="14"/>
      <c r="ANW417" s="14"/>
      <c r="ANX417" s="14"/>
      <c r="ANY417" s="14"/>
      <c r="ANZ417" s="14"/>
      <c r="AOA417" s="14"/>
      <c r="AOB417" s="14"/>
      <c r="AOC417" s="14"/>
      <c r="AOD417" s="14"/>
      <c r="AOE417" s="14"/>
      <c r="AOF417" s="14"/>
      <c r="AOG417" s="14"/>
      <c r="AOH417" s="14"/>
      <c r="AOI417" s="14"/>
      <c r="AOJ417" s="14"/>
      <c r="AOK417" s="14"/>
      <c r="AOL417" s="14"/>
      <c r="AOM417" s="14"/>
      <c r="AON417" s="14"/>
      <c r="AOO417" s="14"/>
      <c r="AOP417" s="14"/>
      <c r="AOQ417" s="14"/>
      <c r="AOR417" s="14"/>
      <c r="AOS417" s="14"/>
      <c r="AOT417" s="14"/>
      <c r="AOU417" s="14"/>
      <c r="AOV417" s="14"/>
      <c r="AOW417" s="14"/>
      <c r="AOX417" s="14"/>
      <c r="AOY417" s="14"/>
      <c r="AOZ417" s="14"/>
      <c r="APA417" s="14"/>
      <c r="APB417" s="14"/>
      <c r="APC417" s="14"/>
      <c r="APD417" s="14"/>
      <c r="APE417" s="14"/>
      <c r="APF417" s="14"/>
      <c r="APG417" s="14"/>
      <c r="APH417" s="14"/>
      <c r="API417" s="14"/>
      <c r="APJ417" s="14"/>
      <c r="APK417" s="14"/>
      <c r="APL417" s="14"/>
      <c r="APM417" s="14"/>
      <c r="APN417" s="14"/>
      <c r="APO417" s="14"/>
      <c r="APP417" s="14"/>
      <c r="APQ417" s="14"/>
      <c r="APR417" s="14"/>
      <c r="APS417" s="14"/>
      <c r="APT417" s="14"/>
      <c r="APU417" s="14"/>
      <c r="APV417" s="14"/>
      <c r="APW417" s="14"/>
      <c r="APX417" s="14"/>
      <c r="APY417" s="14"/>
      <c r="APZ417" s="14"/>
      <c r="AQA417" s="14"/>
      <c r="AQB417" s="14"/>
      <c r="AQC417" s="14"/>
      <c r="AQD417" s="14"/>
      <c r="AQE417" s="14"/>
      <c r="AQF417" s="14"/>
      <c r="AQG417" s="14"/>
      <c r="AQH417" s="14"/>
      <c r="AQI417" s="14"/>
      <c r="AQJ417" s="14"/>
      <c r="AQK417" s="14"/>
      <c r="AQL417" s="14"/>
      <c r="AQM417" s="14"/>
      <c r="AQN417" s="14"/>
      <c r="AQO417" s="14"/>
      <c r="AQP417" s="14"/>
      <c r="AQQ417" s="14"/>
      <c r="AQR417" s="14"/>
      <c r="AQS417" s="14"/>
      <c r="AQT417" s="14"/>
      <c r="AQU417" s="14"/>
      <c r="AQV417" s="14"/>
      <c r="AQW417" s="14"/>
      <c r="AQX417" s="14"/>
      <c r="AQY417" s="14"/>
      <c r="AQZ417" s="14"/>
      <c r="ARA417" s="14"/>
      <c r="ARB417" s="14"/>
      <c r="ARC417" s="14"/>
      <c r="ARD417" s="14"/>
      <c r="ARE417" s="14"/>
      <c r="ARF417" s="14"/>
      <c r="ARG417" s="14"/>
      <c r="ARH417" s="14"/>
      <c r="ARI417" s="14"/>
      <c r="ARJ417" s="14"/>
      <c r="ARK417" s="14"/>
      <c r="ARL417" s="14"/>
      <c r="ARM417" s="14"/>
      <c r="ARN417" s="14"/>
      <c r="ARO417" s="14"/>
      <c r="ARP417" s="14"/>
      <c r="ARQ417" s="14"/>
      <c r="ARR417" s="14"/>
      <c r="ARS417" s="14"/>
      <c r="ART417" s="14"/>
      <c r="ARU417" s="14"/>
      <c r="ARV417" s="14"/>
      <c r="ARW417" s="14"/>
      <c r="ARX417" s="14"/>
      <c r="ARY417" s="14"/>
      <c r="ARZ417" s="14"/>
      <c r="ASA417" s="14"/>
      <c r="ASB417" s="14"/>
      <c r="ASC417" s="14"/>
      <c r="ASD417" s="14"/>
      <c r="ASE417" s="14"/>
      <c r="ASF417" s="14"/>
      <c r="ASG417" s="14"/>
      <c r="ASH417" s="14"/>
      <c r="ASI417" s="14"/>
      <c r="ASJ417" s="14"/>
      <c r="ASK417" s="14"/>
      <c r="ASL417" s="14"/>
      <c r="ASM417" s="14"/>
      <c r="ASN417" s="14"/>
      <c r="ASO417" s="14"/>
      <c r="ASP417" s="14"/>
      <c r="ASQ417" s="14"/>
      <c r="ASR417" s="14"/>
      <c r="ASS417" s="14"/>
      <c r="AST417" s="14"/>
      <c r="ASU417" s="14"/>
      <c r="ASV417" s="14"/>
      <c r="ASW417" s="14"/>
      <c r="ASX417" s="14"/>
      <c r="ASY417" s="14"/>
      <c r="ASZ417" s="14"/>
      <c r="ATA417" s="14"/>
      <c r="ATB417" s="14"/>
      <c r="ATC417" s="14"/>
      <c r="ATD417" s="14"/>
    </row>
    <row r="418" spans="63:1200">
      <c r="BK418" s="14" t="str">
        <f t="shared" si="2120"/>
        <v/>
      </c>
      <c r="ABO418" s="14"/>
      <c r="ABP418" s="14"/>
      <c r="ABQ418" s="14"/>
      <c r="ABR418" s="14"/>
      <c r="ABS418" s="14"/>
      <c r="ABT418" s="14"/>
      <c r="ABU418" s="14"/>
      <c r="ABV418" s="14"/>
      <c r="ABW418" s="14"/>
      <c r="ABX418" s="14"/>
      <c r="ABY418" s="14"/>
      <c r="ABZ418" s="14"/>
      <c r="ACA418" s="14"/>
      <c r="ACB418" s="14"/>
      <c r="ACC418" s="14"/>
      <c r="ACD418" s="14"/>
      <c r="ACE418" s="14"/>
      <c r="ACF418" s="14"/>
      <c r="ACG418" s="14"/>
      <c r="ACH418" s="14"/>
      <c r="ACI418" s="14"/>
      <c r="ACJ418" s="14"/>
      <c r="ACK418" s="14"/>
      <c r="ACL418" s="14"/>
      <c r="ACM418" s="14"/>
      <c r="ACN418" s="14"/>
      <c r="ACO418" s="14"/>
      <c r="ACP418" s="14"/>
      <c r="ACQ418" s="14"/>
      <c r="ACR418" s="14"/>
      <c r="ACS418" s="14"/>
      <c r="ACT418" s="14"/>
      <c r="ACU418" s="14"/>
      <c r="ACV418" s="14"/>
      <c r="ACW418" s="14"/>
      <c r="ACX418" s="14"/>
      <c r="ACY418" s="14"/>
      <c r="ACZ418" s="14"/>
      <c r="ADA418" s="14"/>
      <c r="ADB418" s="14"/>
      <c r="ADC418" s="14"/>
      <c r="ADD418" s="14"/>
      <c r="ADE418" s="14"/>
      <c r="ADF418" s="14"/>
      <c r="ADG418" s="14"/>
      <c r="ADH418" s="14"/>
      <c r="ADI418" s="14"/>
      <c r="ADJ418" s="14"/>
      <c r="ADK418" s="14"/>
      <c r="ADL418" s="14"/>
      <c r="ADM418" s="14"/>
      <c r="ADN418" s="14"/>
      <c r="ADO418" s="14"/>
      <c r="ADP418" s="14"/>
      <c r="ADQ418" s="14"/>
      <c r="ADR418" s="14"/>
      <c r="ADS418" s="14"/>
      <c r="ADT418" s="14"/>
      <c r="ADU418" s="14"/>
      <c r="ADV418" s="14"/>
      <c r="ADW418" s="14"/>
      <c r="ADX418" s="14"/>
      <c r="ADY418" s="14"/>
      <c r="ADZ418" s="14"/>
      <c r="AEA418" s="14"/>
      <c r="AEB418" s="14"/>
      <c r="AEC418" s="14"/>
      <c r="AED418" s="14"/>
      <c r="AEE418" s="14"/>
      <c r="AEF418" s="14"/>
      <c r="AEG418" s="14"/>
      <c r="AEH418" s="14"/>
      <c r="AEI418" s="14"/>
      <c r="AEJ418" s="14"/>
      <c r="AEK418" s="14"/>
      <c r="AEL418" s="14"/>
      <c r="AEM418" s="14"/>
      <c r="AEN418" s="14"/>
      <c r="AEO418" s="14"/>
      <c r="AEP418" s="14"/>
      <c r="AEQ418" s="14"/>
      <c r="AER418" s="14"/>
      <c r="AES418" s="14"/>
      <c r="AET418" s="14"/>
      <c r="AEU418" s="14"/>
      <c r="AEV418" s="14"/>
      <c r="AEW418" s="14"/>
      <c r="AEX418" s="14"/>
      <c r="AEY418" s="14"/>
      <c r="AEZ418" s="14"/>
      <c r="AFA418" s="14"/>
      <c r="AFB418" s="14"/>
      <c r="AFC418" s="14"/>
      <c r="AFD418" s="14"/>
      <c r="AFE418" s="14"/>
      <c r="AFF418" s="14"/>
      <c r="AFG418" s="14"/>
      <c r="AFH418" s="14"/>
      <c r="AFI418" s="14"/>
      <c r="AFJ418" s="14"/>
      <c r="AFK418" s="14"/>
      <c r="AFL418" s="14"/>
      <c r="AFM418" s="14"/>
      <c r="AFN418" s="14"/>
      <c r="AFO418" s="14"/>
      <c r="AFP418" s="14"/>
      <c r="AFQ418" s="14"/>
      <c r="AFR418" s="14"/>
      <c r="AFS418" s="14"/>
      <c r="AFT418" s="14"/>
      <c r="AFU418" s="14"/>
      <c r="AFV418" s="14"/>
      <c r="AFW418" s="14"/>
      <c r="AFX418" s="14"/>
      <c r="AFY418" s="14"/>
      <c r="AFZ418" s="14"/>
      <c r="AGA418" s="14"/>
      <c r="AGB418" s="14"/>
      <c r="AGC418" s="14"/>
      <c r="AGD418" s="14"/>
      <c r="AGE418" s="14"/>
      <c r="AGF418" s="14"/>
      <c r="AGG418" s="14"/>
      <c r="AGH418" s="14"/>
      <c r="AGI418" s="14"/>
      <c r="AGJ418" s="14"/>
      <c r="AGK418" s="14"/>
      <c r="AGL418" s="14"/>
      <c r="AGM418" s="14"/>
      <c r="AGN418" s="14"/>
      <c r="AGO418" s="14"/>
      <c r="AGP418" s="14"/>
      <c r="AGQ418" s="14"/>
      <c r="AGR418" s="14"/>
      <c r="AGS418" s="14"/>
      <c r="AGT418" s="14"/>
      <c r="AGU418" s="14"/>
      <c r="AGV418" s="14"/>
      <c r="AGW418" s="14"/>
      <c r="AGX418" s="14"/>
      <c r="AGY418" s="14"/>
      <c r="AGZ418" s="14"/>
      <c r="AHA418" s="14"/>
      <c r="AHB418" s="14"/>
      <c r="AHC418" s="14"/>
      <c r="AHD418" s="14"/>
      <c r="AHE418" s="14"/>
      <c r="AHF418" s="14"/>
      <c r="AHG418" s="14"/>
      <c r="AHH418" s="14"/>
      <c r="AHI418" s="14"/>
      <c r="AHJ418" s="14"/>
      <c r="AHK418" s="14"/>
      <c r="AHL418" s="14"/>
      <c r="AHM418" s="14"/>
      <c r="AHN418" s="14"/>
      <c r="AHO418" s="14"/>
      <c r="AHP418" s="14"/>
      <c r="AHQ418" s="14"/>
      <c r="AHR418" s="14"/>
      <c r="AHS418" s="14"/>
      <c r="AHT418" s="14"/>
      <c r="AHU418" s="14"/>
      <c r="AHV418" s="14"/>
      <c r="AHW418" s="14"/>
      <c r="AHX418" s="14"/>
      <c r="AHY418" s="14"/>
      <c r="AHZ418" s="14"/>
      <c r="AIA418" s="14"/>
      <c r="AIB418" s="14"/>
      <c r="AIC418" s="14"/>
      <c r="AID418" s="14"/>
      <c r="AIE418" s="14"/>
      <c r="AIF418" s="14"/>
      <c r="AIG418" s="14"/>
      <c r="AIH418" s="14"/>
      <c r="AII418" s="14"/>
      <c r="AIJ418" s="14"/>
      <c r="AIK418" s="14"/>
      <c r="AIL418" s="14"/>
      <c r="AIM418" s="14"/>
      <c r="AIN418" s="14"/>
      <c r="AIO418" s="14"/>
      <c r="AIP418" s="14"/>
      <c r="AIQ418" s="14"/>
      <c r="AIR418" s="14"/>
      <c r="AIS418" s="14"/>
      <c r="AIT418" s="14"/>
      <c r="AIU418" s="14"/>
      <c r="AIV418" s="14"/>
      <c r="AIW418" s="14"/>
      <c r="AIX418" s="14"/>
      <c r="AIY418" s="14"/>
      <c r="AIZ418" s="14"/>
      <c r="AJA418" s="14"/>
      <c r="AJB418" s="14"/>
      <c r="AJC418" s="14"/>
      <c r="AJD418" s="14"/>
      <c r="AJE418" s="14"/>
      <c r="AJF418" s="14"/>
      <c r="AJG418" s="14"/>
      <c r="AJH418" s="14"/>
      <c r="AJI418" s="14"/>
      <c r="AJJ418" s="14"/>
      <c r="AJK418" s="14"/>
      <c r="AJL418" s="14"/>
      <c r="AJM418" s="14"/>
      <c r="AJN418" s="14"/>
      <c r="AJO418" s="14"/>
      <c r="AJP418" s="14"/>
      <c r="AJQ418" s="14"/>
      <c r="AJR418" s="14"/>
      <c r="AJS418" s="14"/>
      <c r="AJT418" s="14"/>
      <c r="AJU418" s="14"/>
      <c r="AJV418" s="14"/>
      <c r="AJW418" s="14"/>
      <c r="AJX418" s="14"/>
      <c r="AJY418" s="14"/>
      <c r="AJZ418" s="14"/>
      <c r="AKA418" s="14"/>
      <c r="AKB418" s="14"/>
      <c r="AKC418" s="14"/>
      <c r="AKD418" s="14"/>
      <c r="AKE418" s="14"/>
      <c r="AKF418" s="14"/>
      <c r="AKG418" s="14"/>
      <c r="AKH418" s="14"/>
      <c r="AKI418" s="14"/>
      <c r="AKJ418" s="14"/>
      <c r="AKK418" s="14"/>
      <c r="AKL418" s="14"/>
      <c r="AKM418" s="14"/>
      <c r="AKN418" s="14"/>
      <c r="AKO418" s="14"/>
      <c r="AKP418" s="14"/>
      <c r="AKQ418" s="14"/>
      <c r="AKR418" s="14"/>
      <c r="AKS418" s="14"/>
      <c r="AKT418" s="14"/>
      <c r="AKU418" s="14"/>
      <c r="AKV418" s="14"/>
      <c r="AKW418" s="14"/>
      <c r="AKX418" s="14"/>
      <c r="AKY418" s="14"/>
      <c r="AKZ418" s="14"/>
      <c r="ALA418" s="14"/>
      <c r="ALB418" s="14"/>
      <c r="ALC418" s="14"/>
      <c r="ALD418" s="14"/>
      <c r="ALE418" s="14"/>
      <c r="ALF418" s="14"/>
      <c r="ALG418" s="14"/>
      <c r="ALH418" s="14"/>
      <c r="ALI418" s="14"/>
      <c r="ALJ418" s="14"/>
      <c r="ALK418" s="14"/>
      <c r="ALL418" s="14"/>
      <c r="ALM418" s="14"/>
      <c r="ALN418" s="14"/>
      <c r="ALO418" s="14"/>
      <c r="ALP418" s="14"/>
      <c r="ALQ418" s="14"/>
      <c r="ALR418" s="14"/>
      <c r="ALS418" s="14"/>
      <c r="ALT418" s="14"/>
      <c r="ALU418" s="14"/>
      <c r="ALV418" s="14"/>
      <c r="ALW418" s="14"/>
      <c r="ALX418" s="14"/>
      <c r="ALY418" s="14"/>
      <c r="ALZ418" s="14"/>
      <c r="AMA418" s="14"/>
      <c r="AMB418" s="14"/>
      <c r="AMC418" s="14"/>
      <c r="AMD418" s="14"/>
      <c r="AME418" s="14"/>
      <c r="AMF418" s="14"/>
      <c r="AMG418" s="14"/>
      <c r="AMH418" s="14"/>
      <c r="AMI418" s="14"/>
      <c r="AMJ418" s="14"/>
      <c r="AMK418" s="14"/>
      <c r="AML418" s="14"/>
      <c r="AMM418" s="14"/>
      <c r="AMN418" s="14"/>
      <c r="AMO418" s="14"/>
      <c r="AMP418" s="14"/>
      <c r="AMQ418" s="14"/>
      <c r="AMR418" s="14"/>
      <c r="AMS418" s="14"/>
      <c r="AMT418" s="14"/>
      <c r="AMU418" s="14"/>
      <c r="AMV418" s="14"/>
      <c r="AMW418" s="14"/>
      <c r="AMX418" s="14"/>
      <c r="AMY418" s="14"/>
      <c r="AMZ418" s="14"/>
      <c r="ANA418" s="14"/>
      <c r="ANB418" s="14"/>
      <c r="ANC418" s="14"/>
      <c r="AND418" s="14"/>
      <c r="ANE418" s="14"/>
      <c r="ANF418" s="14"/>
      <c r="ANG418" s="14"/>
      <c r="ANH418" s="14"/>
      <c r="ANI418" s="14"/>
      <c r="ANJ418" s="14"/>
      <c r="ANK418" s="14"/>
      <c r="ANL418" s="14"/>
      <c r="ANM418" s="14"/>
      <c r="ANN418" s="14"/>
      <c r="ANO418" s="14"/>
      <c r="ANP418" s="14"/>
      <c r="ANQ418" s="14"/>
      <c r="ANR418" s="14"/>
      <c r="ANS418" s="14"/>
      <c r="ANT418" s="14"/>
      <c r="ANU418" s="14"/>
      <c r="ANV418" s="14"/>
      <c r="ANW418" s="14"/>
      <c r="ANX418" s="14"/>
      <c r="ANY418" s="14"/>
      <c r="ANZ418" s="14"/>
      <c r="AOA418" s="14"/>
      <c r="AOB418" s="14"/>
      <c r="AOC418" s="14"/>
      <c r="AOD418" s="14"/>
      <c r="AOE418" s="14"/>
      <c r="AOF418" s="14"/>
      <c r="AOG418" s="14"/>
      <c r="AOH418" s="14"/>
      <c r="AOI418" s="14"/>
      <c r="AOJ418" s="14"/>
      <c r="AOK418" s="14"/>
      <c r="AOL418" s="14"/>
      <c r="AOM418" s="14"/>
      <c r="AON418" s="14"/>
      <c r="AOO418" s="14"/>
      <c r="AOP418" s="14"/>
      <c r="AOQ418" s="14"/>
      <c r="AOR418" s="14"/>
      <c r="AOS418" s="14"/>
      <c r="AOT418" s="14"/>
      <c r="AOU418" s="14"/>
      <c r="AOV418" s="14"/>
      <c r="AOW418" s="14"/>
      <c r="AOX418" s="14"/>
      <c r="AOY418" s="14"/>
      <c r="AOZ418" s="14"/>
      <c r="APA418" s="14"/>
      <c r="APB418" s="14"/>
      <c r="APC418" s="14"/>
      <c r="APD418" s="14"/>
      <c r="APE418" s="14"/>
      <c r="APF418" s="14"/>
      <c r="APG418" s="14"/>
      <c r="APH418" s="14"/>
      <c r="API418" s="14"/>
      <c r="APJ418" s="14"/>
      <c r="APK418" s="14"/>
      <c r="APL418" s="14"/>
      <c r="APM418" s="14"/>
      <c r="APN418" s="14"/>
      <c r="APO418" s="14"/>
      <c r="APP418" s="14"/>
      <c r="APQ418" s="14"/>
      <c r="APR418" s="14"/>
      <c r="APS418" s="14"/>
      <c r="APT418" s="14"/>
      <c r="APU418" s="14"/>
      <c r="APV418" s="14"/>
      <c r="APW418" s="14"/>
      <c r="APX418" s="14"/>
      <c r="APY418" s="14"/>
      <c r="APZ418" s="14"/>
      <c r="AQA418" s="14"/>
      <c r="AQB418" s="14"/>
      <c r="AQC418" s="14"/>
      <c r="AQD418" s="14"/>
      <c r="AQE418" s="14"/>
      <c r="AQF418" s="14"/>
      <c r="AQG418" s="14"/>
      <c r="AQH418" s="14"/>
      <c r="AQI418" s="14"/>
      <c r="AQJ418" s="14"/>
      <c r="AQK418" s="14"/>
      <c r="AQL418" s="14"/>
      <c r="AQM418" s="14"/>
      <c r="AQN418" s="14"/>
      <c r="AQO418" s="14"/>
      <c r="AQP418" s="14"/>
      <c r="AQQ418" s="14"/>
      <c r="AQR418" s="14"/>
      <c r="AQS418" s="14"/>
      <c r="AQT418" s="14"/>
      <c r="AQU418" s="14"/>
      <c r="AQV418" s="14"/>
      <c r="AQW418" s="14"/>
      <c r="AQX418" s="14"/>
      <c r="AQY418" s="14"/>
      <c r="AQZ418" s="14"/>
      <c r="ARA418" s="14"/>
      <c r="ARB418" s="14"/>
      <c r="ARC418" s="14"/>
      <c r="ARD418" s="14"/>
      <c r="ARE418" s="14"/>
      <c r="ARF418" s="14"/>
      <c r="ARG418" s="14"/>
      <c r="ARH418" s="14"/>
      <c r="ARI418" s="14"/>
      <c r="ARJ418" s="14"/>
      <c r="ARK418" s="14"/>
      <c r="ARL418" s="14"/>
      <c r="ARM418" s="14"/>
      <c r="ARN418" s="14"/>
      <c r="ARO418" s="14"/>
      <c r="ARP418" s="14"/>
      <c r="ARQ418" s="14"/>
      <c r="ARR418" s="14"/>
      <c r="ARS418" s="14"/>
      <c r="ART418" s="14"/>
      <c r="ARU418" s="14"/>
      <c r="ARV418" s="14"/>
      <c r="ARW418" s="14"/>
      <c r="ARX418" s="14"/>
      <c r="ARY418" s="14"/>
      <c r="ARZ418" s="14"/>
      <c r="ASA418" s="14"/>
      <c r="ASB418" s="14"/>
      <c r="ASC418" s="14"/>
      <c r="ASD418" s="14"/>
      <c r="ASE418" s="14"/>
      <c r="ASF418" s="14"/>
      <c r="ASG418" s="14"/>
      <c r="ASH418" s="14"/>
      <c r="ASI418" s="14"/>
      <c r="ASJ418" s="14"/>
      <c r="ASK418" s="14"/>
      <c r="ASL418" s="14"/>
      <c r="ASM418" s="14"/>
      <c r="ASN418" s="14"/>
      <c r="ASO418" s="14"/>
      <c r="ASP418" s="14"/>
      <c r="ASQ418" s="14"/>
      <c r="ASR418" s="14"/>
      <c r="ASS418" s="14"/>
      <c r="AST418" s="14"/>
      <c r="ASU418" s="14"/>
      <c r="ASV418" s="14"/>
      <c r="ASW418" s="14"/>
      <c r="ASX418" s="14"/>
      <c r="ASY418" s="14"/>
      <c r="ASZ418" s="14"/>
      <c r="ATA418" s="14"/>
      <c r="ATB418" s="14"/>
      <c r="ATC418" s="14"/>
      <c r="ATD418" s="14"/>
    </row>
    <row r="419" spans="63:1200">
      <c r="BK419" s="14" t="str">
        <f t="shared" si="2120"/>
        <v/>
      </c>
      <c r="ABO419" s="14"/>
      <c r="ABP419" s="14"/>
      <c r="ABQ419" s="14"/>
      <c r="ABR419" s="14"/>
      <c r="ABS419" s="14"/>
      <c r="ABT419" s="14"/>
      <c r="ABU419" s="14"/>
      <c r="ABV419" s="14"/>
      <c r="ABW419" s="14"/>
      <c r="ABX419" s="14"/>
      <c r="ABY419" s="14"/>
      <c r="ABZ419" s="14"/>
      <c r="ACA419" s="14"/>
      <c r="ACB419" s="14"/>
      <c r="ACC419" s="14"/>
      <c r="ACD419" s="14"/>
      <c r="ACE419" s="14"/>
      <c r="ACF419" s="14"/>
      <c r="ACG419" s="14"/>
      <c r="ACH419" s="14"/>
      <c r="ACI419" s="14"/>
      <c r="ACJ419" s="14"/>
      <c r="ACK419" s="14"/>
      <c r="ACL419" s="14"/>
      <c r="ACM419" s="14"/>
      <c r="ACN419" s="14"/>
      <c r="ACO419" s="14"/>
      <c r="ACP419" s="14"/>
      <c r="ACQ419" s="14"/>
      <c r="ACR419" s="14"/>
      <c r="ACS419" s="14"/>
      <c r="ACT419" s="14"/>
      <c r="ACU419" s="14"/>
      <c r="ACV419" s="14"/>
      <c r="ACW419" s="14"/>
      <c r="ACX419" s="14"/>
      <c r="ACY419" s="14"/>
      <c r="ACZ419" s="14"/>
      <c r="ADA419" s="14"/>
      <c r="ADB419" s="14"/>
      <c r="ADC419" s="14"/>
      <c r="ADD419" s="14"/>
      <c r="ADE419" s="14"/>
      <c r="ADF419" s="14"/>
      <c r="ADG419" s="14"/>
      <c r="ADH419" s="14"/>
      <c r="ADI419" s="14"/>
      <c r="ADJ419" s="14"/>
      <c r="ADK419" s="14"/>
      <c r="ADL419" s="14"/>
      <c r="ADM419" s="14"/>
      <c r="ADN419" s="14"/>
      <c r="ADO419" s="14"/>
      <c r="ADP419" s="14"/>
      <c r="ADQ419" s="14"/>
      <c r="ADR419" s="14"/>
      <c r="ADS419" s="14"/>
      <c r="ADT419" s="14"/>
      <c r="ADU419" s="14"/>
      <c r="ADV419" s="14"/>
      <c r="ADW419" s="14"/>
      <c r="ADX419" s="14"/>
      <c r="ADY419" s="14"/>
      <c r="ADZ419" s="14"/>
      <c r="AEA419" s="14"/>
      <c r="AEB419" s="14"/>
      <c r="AEC419" s="14"/>
      <c r="AED419" s="14"/>
      <c r="AEE419" s="14"/>
      <c r="AEF419" s="14"/>
      <c r="AEG419" s="14"/>
      <c r="AEH419" s="14"/>
      <c r="AEI419" s="14"/>
      <c r="AEJ419" s="14"/>
      <c r="AEK419" s="14"/>
      <c r="AEL419" s="14"/>
      <c r="AEM419" s="14"/>
      <c r="AEN419" s="14"/>
      <c r="AEO419" s="14"/>
      <c r="AEP419" s="14"/>
      <c r="AEQ419" s="14"/>
      <c r="AER419" s="14"/>
      <c r="AES419" s="14"/>
      <c r="AET419" s="14"/>
      <c r="AEU419" s="14"/>
      <c r="AEV419" s="14"/>
      <c r="AEW419" s="14"/>
      <c r="AEX419" s="14"/>
      <c r="AEY419" s="14"/>
      <c r="AEZ419" s="14"/>
      <c r="AFA419" s="14"/>
      <c r="AFB419" s="14"/>
      <c r="AFC419" s="14"/>
      <c r="AFD419" s="14"/>
      <c r="AFE419" s="14"/>
      <c r="AFF419" s="14"/>
      <c r="AFG419" s="14"/>
      <c r="AFH419" s="14"/>
      <c r="AFI419" s="14"/>
      <c r="AFJ419" s="14"/>
      <c r="AFK419" s="14"/>
      <c r="AFL419" s="14"/>
      <c r="AFM419" s="14"/>
      <c r="AFN419" s="14"/>
      <c r="AFO419" s="14"/>
      <c r="AFP419" s="14"/>
      <c r="AFQ419" s="14"/>
      <c r="AFR419" s="14"/>
      <c r="AFS419" s="14"/>
      <c r="AFT419" s="14"/>
      <c r="AFU419" s="14"/>
      <c r="AFV419" s="14"/>
      <c r="AFW419" s="14"/>
      <c r="AFX419" s="14"/>
      <c r="AFY419" s="14"/>
      <c r="AFZ419" s="14"/>
      <c r="AGA419" s="14"/>
      <c r="AGB419" s="14"/>
      <c r="AGC419" s="14"/>
      <c r="AGD419" s="14"/>
      <c r="AGE419" s="14"/>
      <c r="AGF419" s="14"/>
      <c r="AGG419" s="14"/>
      <c r="AGH419" s="14"/>
      <c r="AGI419" s="14"/>
      <c r="AGJ419" s="14"/>
      <c r="AGK419" s="14"/>
      <c r="AGL419" s="14"/>
      <c r="AGM419" s="14"/>
      <c r="AGN419" s="14"/>
      <c r="AGO419" s="14"/>
      <c r="AGP419" s="14"/>
      <c r="AGQ419" s="14"/>
      <c r="AGR419" s="14"/>
      <c r="AGS419" s="14"/>
      <c r="AGT419" s="14"/>
      <c r="AGU419" s="14"/>
      <c r="AGV419" s="14"/>
      <c r="AGW419" s="14"/>
      <c r="AGX419" s="14"/>
      <c r="AGY419" s="14"/>
      <c r="AGZ419" s="14"/>
      <c r="AHA419" s="14"/>
      <c r="AHB419" s="14"/>
      <c r="AHC419" s="14"/>
      <c r="AHD419" s="14"/>
      <c r="AHE419" s="14"/>
      <c r="AHF419" s="14"/>
      <c r="AHG419" s="14"/>
      <c r="AHH419" s="14"/>
      <c r="AHI419" s="14"/>
      <c r="AHJ419" s="14"/>
      <c r="AHK419" s="14"/>
      <c r="AHL419" s="14"/>
      <c r="AHM419" s="14"/>
      <c r="AHN419" s="14"/>
      <c r="AHO419" s="14"/>
      <c r="AHP419" s="14"/>
      <c r="AHQ419" s="14"/>
      <c r="AHR419" s="14"/>
      <c r="AHS419" s="14"/>
      <c r="AHT419" s="14"/>
      <c r="AHU419" s="14"/>
      <c r="AHV419" s="14"/>
      <c r="AHW419" s="14"/>
      <c r="AHX419" s="14"/>
      <c r="AHY419" s="14"/>
      <c r="AHZ419" s="14"/>
      <c r="AIA419" s="14"/>
      <c r="AIB419" s="14"/>
      <c r="AIC419" s="14"/>
      <c r="AID419" s="14"/>
      <c r="AIE419" s="14"/>
      <c r="AIF419" s="14"/>
      <c r="AIG419" s="14"/>
      <c r="AIH419" s="14"/>
      <c r="AII419" s="14"/>
      <c r="AIJ419" s="14"/>
      <c r="AIK419" s="14"/>
      <c r="AIL419" s="14"/>
      <c r="AIM419" s="14"/>
      <c r="AIN419" s="14"/>
      <c r="AIO419" s="14"/>
      <c r="AIP419" s="14"/>
      <c r="AIQ419" s="14"/>
      <c r="AIR419" s="14"/>
      <c r="AIS419" s="14"/>
      <c r="AIT419" s="14"/>
      <c r="AIU419" s="14"/>
      <c r="AIV419" s="14"/>
      <c r="AIW419" s="14"/>
      <c r="AIX419" s="14"/>
      <c r="AIY419" s="14"/>
      <c r="AIZ419" s="14"/>
      <c r="AJA419" s="14"/>
      <c r="AJB419" s="14"/>
      <c r="AJC419" s="14"/>
      <c r="AJD419" s="14"/>
      <c r="AJE419" s="14"/>
      <c r="AJF419" s="14"/>
      <c r="AJG419" s="14"/>
      <c r="AJH419" s="14"/>
      <c r="AJI419" s="14"/>
      <c r="AJJ419" s="14"/>
      <c r="AJK419" s="14"/>
      <c r="AJL419" s="14"/>
      <c r="AJM419" s="14"/>
      <c r="AJN419" s="14"/>
      <c r="AJO419" s="14"/>
      <c r="AJP419" s="14"/>
      <c r="AJQ419" s="14"/>
      <c r="AJR419" s="14"/>
      <c r="AJS419" s="14"/>
      <c r="AJT419" s="14"/>
      <c r="AJU419" s="14"/>
      <c r="AJV419" s="14"/>
      <c r="AJW419" s="14"/>
      <c r="AJX419" s="14"/>
      <c r="AJY419" s="14"/>
      <c r="AJZ419" s="14"/>
      <c r="AKA419" s="14"/>
      <c r="AKB419" s="14"/>
      <c r="AKC419" s="14"/>
      <c r="AKD419" s="14"/>
      <c r="AKE419" s="14"/>
      <c r="AKF419" s="14"/>
      <c r="AKG419" s="14"/>
      <c r="AKH419" s="14"/>
      <c r="AKI419" s="14"/>
      <c r="AKJ419" s="14"/>
      <c r="AKK419" s="14"/>
      <c r="AKL419" s="14"/>
      <c r="AKM419" s="14"/>
      <c r="AKN419" s="14"/>
      <c r="AKO419" s="14"/>
      <c r="AKP419" s="14"/>
      <c r="AKQ419" s="14"/>
      <c r="AKR419" s="14"/>
      <c r="AKS419" s="14"/>
      <c r="AKT419" s="14"/>
      <c r="AKU419" s="14"/>
      <c r="AKV419" s="14"/>
      <c r="AKW419" s="14"/>
      <c r="AKX419" s="14"/>
      <c r="AKY419" s="14"/>
      <c r="AKZ419" s="14"/>
      <c r="ALA419" s="14"/>
      <c r="ALB419" s="14"/>
      <c r="ALC419" s="14"/>
      <c r="ALD419" s="14"/>
      <c r="ALE419" s="14"/>
      <c r="ALF419" s="14"/>
      <c r="ALG419" s="14"/>
      <c r="ALH419" s="14"/>
      <c r="ALI419" s="14"/>
      <c r="ALJ419" s="14"/>
      <c r="ALK419" s="14"/>
      <c r="ALL419" s="14"/>
      <c r="ALM419" s="14"/>
      <c r="ALN419" s="14"/>
      <c r="ALO419" s="14"/>
      <c r="ALP419" s="14"/>
      <c r="ALQ419" s="14"/>
      <c r="ALR419" s="14"/>
      <c r="ALS419" s="14"/>
      <c r="ALT419" s="14"/>
      <c r="ALU419" s="14"/>
      <c r="ALV419" s="14"/>
      <c r="ALW419" s="14"/>
      <c r="ALX419" s="14"/>
      <c r="ALY419" s="14"/>
      <c r="ALZ419" s="14"/>
      <c r="AMA419" s="14"/>
      <c r="AMB419" s="14"/>
      <c r="AMC419" s="14"/>
      <c r="AMD419" s="14"/>
      <c r="AME419" s="14"/>
      <c r="AMF419" s="14"/>
      <c r="AMG419" s="14"/>
      <c r="AMH419" s="14"/>
      <c r="AMI419" s="14"/>
      <c r="AMJ419" s="14"/>
      <c r="AMK419" s="14"/>
      <c r="AML419" s="14"/>
      <c r="AMM419" s="14"/>
      <c r="AMN419" s="14"/>
      <c r="AMO419" s="14"/>
      <c r="AMP419" s="14"/>
      <c r="AMQ419" s="14"/>
      <c r="AMR419" s="14"/>
      <c r="AMS419" s="14"/>
      <c r="AMT419" s="14"/>
      <c r="AMU419" s="14"/>
      <c r="AMV419" s="14"/>
      <c r="AMW419" s="14"/>
      <c r="AMX419" s="14"/>
      <c r="AMY419" s="14"/>
      <c r="AMZ419" s="14"/>
      <c r="ANA419" s="14"/>
      <c r="ANB419" s="14"/>
      <c r="ANC419" s="14"/>
      <c r="AND419" s="14"/>
      <c r="ANE419" s="14"/>
      <c r="ANF419" s="14"/>
      <c r="ANG419" s="14"/>
      <c r="ANH419" s="14"/>
      <c r="ANI419" s="14"/>
      <c r="ANJ419" s="14"/>
      <c r="ANK419" s="14"/>
      <c r="ANL419" s="14"/>
      <c r="ANM419" s="14"/>
      <c r="ANN419" s="14"/>
      <c r="ANO419" s="14"/>
      <c r="ANP419" s="14"/>
      <c r="ANQ419" s="14"/>
      <c r="ANR419" s="14"/>
      <c r="ANS419" s="14"/>
      <c r="ANT419" s="14"/>
      <c r="ANU419" s="14"/>
      <c r="ANV419" s="14"/>
      <c r="ANW419" s="14"/>
      <c r="ANX419" s="14"/>
      <c r="ANY419" s="14"/>
      <c r="ANZ419" s="14"/>
      <c r="AOA419" s="14"/>
      <c r="AOB419" s="14"/>
      <c r="AOC419" s="14"/>
      <c r="AOD419" s="14"/>
      <c r="AOE419" s="14"/>
      <c r="AOF419" s="14"/>
      <c r="AOG419" s="14"/>
      <c r="AOH419" s="14"/>
      <c r="AOI419" s="14"/>
      <c r="AOJ419" s="14"/>
      <c r="AOK419" s="14"/>
      <c r="AOL419" s="14"/>
      <c r="AOM419" s="14"/>
      <c r="AON419" s="14"/>
      <c r="AOO419" s="14"/>
      <c r="AOP419" s="14"/>
      <c r="AOQ419" s="14"/>
      <c r="AOR419" s="14"/>
      <c r="AOS419" s="14"/>
      <c r="AOT419" s="14"/>
      <c r="AOU419" s="14"/>
      <c r="AOV419" s="14"/>
      <c r="AOW419" s="14"/>
      <c r="AOX419" s="14"/>
      <c r="AOY419" s="14"/>
      <c r="AOZ419" s="14"/>
      <c r="APA419" s="14"/>
      <c r="APB419" s="14"/>
      <c r="APC419" s="14"/>
      <c r="APD419" s="14"/>
      <c r="APE419" s="14"/>
      <c r="APF419" s="14"/>
      <c r="APG419" s="14"/>
      <c r="APH419" s="14"/>
      <c r="API419" s="14"/>
      <c r="APJ419" s="14"/>
      <c r="APK419" s="14"/>
      <c r="APL419" s="14"/>
      <c r="APM419" s="14"/>
      <c r="APN419" s="14"/>
      <c r="APO419" s="14"/>
      <c r="APP419" s="14"/>
      <c r="APQ419" s="14"/>
      <c r="APR419" s="14"/>
      <c r="APS419" s="14"/>
      <c r="APT419" s="14"/>
      <c r="APU419" s="14"/>
      <c r="APV419" s="14"/>
      <c r="APW419" s="14"/>
      <c r="APX419" s="14"/>
      <c r="APY419" s="14"/>
      <c r="APZ419" s="14"/>
      <c r="AQA419" s="14"/>
      <c r="AQB419" s="14"/>
      <c r="AQC419" s="14"/>
      <c r="AQD419" s="14"/>
      <c r="AQE419" s="14"/>
      <c r="AQF419" s="14"/>
      <c r="AQG419" s="14"/>
      <c r="AQH419" s="14"/>
      <c r="AQI419" s="14"/>
      <c r="AQJ419" s="14"/>
      <c r="AQK419" s="14"/>
      <c r="AQL419" s="14"/>
      <c r="AQM419" s="14"/>
      <c r="AQN419" s="14"/>
      <c r="AQO419" s="14"/>
      <c r="AQP419" s="14"/>
      <c r="AQQ419" s="14"/>
      <c r="AQR419" s="14"/>
      <c r="AQS419" s="14"/>
      <c r="AQT419" s="14"/>
      <c r="AQU419" s="14"/>
      <c r="AQV419" s="14"/>
      <c r="AQW419" s="14"/>
      <c r="AQX419" s="14"/>
      <c r="AQY419" s="14"/>
      <c r="AQZ419" s="14"/>
      <c r="ARA419" s="14"/>
      <c r="ARB419" s="14"/>
      <c r="ARC419" s="14"/>
      <c r="ARD419" s="14"/>
      <c r="ARE419" s="14"/>
      <c r="ARF419" s="14"/>
      <c r="ARG419" s="14"/>
      <c r="ARH419" s="14"/>
      <c r="ARI419" s="14"/>
      <c r="ARJ419" s="14"/>
      <c r="ARK419" s="14"/>
      <c r="ARL419" s="14"/>
      <c r="ARM419" s="14"/>
      <c r="ARN419" s="14"/>
      <c r="ARO419" s="14"/>
      <c r="ARP419" s="14"/>
      <c r="ARQ419" s="14"/>
      <c r="ARR419" s="14"/>
      <c r="ARS419" s="14"/>
      <c r="ART419" s="14"/>
      <c r="ARU419" s="14"/>
      <c r="ARV419" s="14"/>
      <c r="ARW419" s="14"/>
      <c r="ARX419" s="14"/>
      <c r="ARY419" s="14"/>
      <c r="ARZ419" s="14"/>
      <c r="ASA419" s="14"/>
      <c r="ASB419" s="14"/>
      <c r="ASC419" s="14"/>
      <c r="ASD419" s="14"/>
      <c r="ASE419" s="14"/>
      <c r="ASF419" s="14"/>
      <c r="ASG419" s="14"/>
      <c r="ASH419" s="14"/>
      <c r="ASI419" s="14"/>
      <c r="ASJ419" s="14"/>
      <c r="ASK419" s="14"/>
      <c r="ASL419" s="14"/>
      <c r="ASM419" s="14"/>
      <c r="ASN419" s="14"/>
      <c r="ASO419" s="14"/>
      <c r="ASP419" s="14"/>
      <c r="ASQ419" s="14"/>
      <c r="ASR419" s="14"/>
      <c r="ASS419" s="14"/>
      <c r="AST419" s="14"/>
      <c r="ASU419" s="14"/>
      <c r="ASV419" s="14"/>
      <c r="ASW419" s="14"/>
      <c r="ASX419" s="14"/>
      <c r="ASY419" s="14"/>
      <c r="ASZ419" s="14"/>
      <c r="ATA419" s="14"/>
      <c r="ATB419" s="14"/>
      <c r="ATC419" s="14"/>
      <c r="ATD419" s="14"/>
    </row>
    <row r="420" spans="63:1200">
      <c r="BK420" s="14" t="str">
        <f t="shared" si="2120"/>
        <v/>
      </c>
      <c r="ABO420" s="14"/>
      <c r="ABP420" s="14"/>
      <c r="ABQ420" s="14"/>
      <c r="ABR420" s="14"/>
      <c r="ABS420" s="14"/>
      <c r="ABT420" s="14"/>
      <c r="ABU420" s="14"/>
      <c r="ABV420" s="14"/>
      <c r="ABW420" s="14"/>
      <c r="ABX420" s="14"/>
      <c r="ABY420" s="14"/>
      <c r="ABZ420" s="14"/>
      <c r="ACA420" s="14"/>
      <c r="ACB420" s="14"/>
      <c r="ACC420" s="14"/>
      <c r="ACD420" s="14"/>
      <c r="ACE420" s="14"/>
      <c r="ACF420" s="14"/>
      <c r="ACG420" s="14"/>
      <c r="ACH420" s="14"/>
      <c r="ACI420" s="14"/>
      <c r="ACJ420" s="14"/>
      <c r="ACK420" s="14"/>
      <c r="ACL420" s="14"/>
      <c r="ACM420" s="14"/>
      <c r="ACN420" s="14"/>
      <c r="ACO420" s="14"/>
      <c r="ACP420" s="14"/>
      <c r="ACQ420" s="14"/>
      <c r="ACR420" s="14"/>
      <c r="ACS420" s="14"/>
      <c r="ACT420" s="14"/>
      <c r="ACU420" s="14"/>
      <c r="ACV420" s="14"/>
      <c r="ACW420" s="14"/>
      <c r="ACX420" s="14"/>
      <c r="ACY420" s="14"/>
      <c r="ACZ420" s="14"/>
      <c r="ADA420" s="14"/>
      <c r="ADB420" s="14"/>
      <c r="ADC420" s="14"/>
      <c r="ADD420" s="14"/>
      <c r="ADE420" s="14"/>
      <c r="ADF420" s="14"/>
      <c r="ADG420" s="14"/>
      <c r="ADH420" s="14"/>
      <c r="ADI420" s="14"/>
      <c r="ADJ420" s="14"/>
      <c r="ADK420" s="14"/>
      <c r="ADL420" s="14"/>
      <c r="ADM420" s="14"/>
      <c r="ADN420" s="14"/>
      <c r="ADO420" s="14"/>
      <c r="ADP420" s="14"/>
      <c r="ADQ420" s="14"/>
      <c r="ADR420" s="14"/>
      <c r="ADS420" s="14"/>
      <c r="ADT420" s="14"/>
      <c r="ADU420" s="14"/>
      <c r="ADV420" s="14"/>
      <c r="ADW420" s="14"/>
      <c r="ADX420" s="14"/>
      <c r="ADY420" s="14"/>
      <c r="ADZ420" s="14"/>
      <c r="AEA420" s="14"/>
      <c r="AEB420" s="14"/>
      <c r="AEC420" s="14"/>
      <c r="AED420" s="14"/>
      <c r="AEE420" s="14"/>
      <c r="AEF420" s="14"/>
      <c r="AEG420" s="14"/>
      <c r="AEH420" s="14"/>
      <c r="AEI420" s="14"/>
      <c r="AEJ420" s="14"/>
      <c r="AEK420" s="14"/>
      <c r="AEL420" s="14"/>
      <c r="AEM420" s="14"/>
      <c r="AEN420" s="14"/>
      <c r="AEO420" s="14"/>
      <c r="AEP420" s="14"/>
      <c r="AEQ420" s="14"/>
      <c r="AER420" s="14"/>
      <c r="AES420" s="14"/>
      <c r="AET420" s="14"/>
      <c r="AEU420" s="14"/>
      <c r="AEV420" s="14"/>
      <c r="AEW420" s="14"/>
      <c r="AEX420" s="14"/>
      <c r="AEY420" s="14"/>
      <c r="AEZ420" s="14"/>
      <c r="AFA420" s="14"/>
      <c r="AFB420" s="14"/>
      <c r="AFC420" s="14"/>
      <c r="AFD420" s="14"/>
      <c r="AFE420" s="14"/>
      <c r="AFF420" s="14"/>
      <c r="AFG420" s="14"/>
      <c r="AFH420" s="14"/>
      <c r="AFI420" s="14"/>
      <c r="AFJ420" s="14"/>
      <c r="AFK420" s="14"/>
      <c r="AFL420" s="14"/>
      <c r="AFM420" s="14"/>
      <c r="AFN420" s="14"/>
      <c r="AFO420" s="14"/>
      <c r="AFP420" s="14"/>
      <c r="AFQ420" s="14"/>
      <c r="AFR420" s="14"/>
      <c r="AFS420" s="14"/>
      <c r="AFT420" s="14"/>
      <c r="AFU420" s="14"/>
      <c r="AFV420" s="14"/>
      <c r="AFW420" s="14"/>
      <c r="AFX420" s="14"/>
      <c r="AFY420" s="14"/>
      <c r="AFZ420" s="14"/>
      <c r="AGA420" s="14"/>
      <c r="AGB420" s="14"/>
      <c r="AGC420" s="14"/>
      <c r="AGD420" s="14"/>
      <c r="AGE420" s="14"/>
      <c r="AGF420" s="14"/>
      <c r="AGG420" s="14"/>
      <c r="AGH420" s="14"/>
      <c r="AGI420" s="14"/>
      <c r="AGJ420" s="14"/>
      <c r="AGK420" s="14"/>
      <c r="AGL420" s="14"/>
      <c r="AGM420" s="14"/>
      <c r="AGN420" s="14"/>
      <c r="AGO420" s="14"/>
      <c r="AGP420" s="14"/>
      <c r="AGQ420" s="14"/>
      <c r="AGR420" s="14"/>
      <c r="AGS420" s="14"/>
      <c r="AGT420" s="14"/>
      <c r="AGU420" s="14"/>
      <c r="AGV420" s="14"/>
      <c r="AGW420" s="14"/>
      <c r="AGX420" s="14"/>
      <c r="AGY420" s="14"/>
      <c r="AGZ420" s="14"/>
      <c r="AHA420" s="14"/>
      <c r="AHB420" s="14"/>
      <c r="AHC420" s="14"/>
      <c r="AHD420" s="14"/>
      <c r="AHE420" s="14"/>
      <c r="AHF420" s="14"/>
      <c r="AHG420" s="14"/>
      <c r="AHH420" s="14"/>
      <c r="AHI420" s="14"/>
      <c r="AHJ420" s="14"/>
      <c r="AHK420" s="14"/>
      <c r="AHL420" s="14"/>
      <c r="AHM420" s="14"/>
      <c r="AHN420" s="14"/>
      <c r="AHO420" s="14"/>
      <c r="AHP420" s="14"/>
      <c r="AHQ420" s="14"/>
      <c r="AHR420" s="14"/>
      <c r="AHS420" s="14"/>
      <c r="AHT420" s="14"/>
      <c r="AHU420" s="14"/>
      <c r="AHV420" s="14"/>
      <c r="AHW420" s="14"/>
      <c r="AHX420" s="14"/>
      <c r="AHY420" s="14"/>
      <c r="AHZ420" s="14"/>
      <c r="AIA420" s="14"/>
      <c r="AIB420" s="14"/>
      <c r="AIC420" s="14"/>
      <c r="AID420" s="14"/>
      <c r="AIE420" s="14"/>
      <c r="AIF420" s="14"/>
      <c r="AIG420" s="14"/>
      <c r="AIH420" s="14"/>
      <c r="AII420" s="14"/>
      <c r="AIJ420" s="14"/>
      <c r="AIK420" s="14"/>
      <c r="AIL420" s="14"/>
      <c r="AIM420" s="14"/>
      <c r="AIN420" s="14"/>
      <c r="AIO420" s="14"/>
      <c r="AIP420" s="14"/>
      <c r="AIQ420" s="14"/>
      <c r="AIR420" s="14"/>
      <c r="AIS420" s="14"/>
      <c r="AIT420" s="14"/>
      <c r="AIU420" s="14"/>
      <c r="AIV420" s="14"/>
      <c r="AIW420" s="14"/>
      <c r="AIX420" s="14"/>
      <c r="AIY420" s="14"/>
      <c r="AIZ420" s="14"/>
      <c r="AJA420" s="14"/>
      <c r="AJB420" s="14"/>
      <c r="AJC420" s="14"/>
      <c r="AJD420" s="14"/>
      <c r="AJE420" s="14"/>
      <c r="AJF420" s="14"/>
      <c r="AJG420" s="14"/>
      <c r="AJH420" s="14"/>
      <c r="AJI420" s="14"/>
      <c r="AJJ420" s="14"/>
      <c r="AJK420" s="14"/>
      <c r="AJL420" s="14"/>
      <c r="AJM420" s="14"/>
      <c r="AJN420" s="14"/>
      <c r="AJO420" s="14"/>
      <c r="AJP420" s="14"/>
      <c r="AJQ420" s="14"/>
      <c r="AJR420" s="14"/>
      <c r="AJS420" s="14"/>
      <c r="AJT420" s="14"/>
      <c r="AJU420" s="14"/>
      <c r="AJV420" s="14"/>
      <c r="AJW420" s="14"/>
      <c r="AJX420" s="14"/>
      <c r="AJY420" s="14"/>
      <c r="AJZ420" s="14"/>
      <c r="AKA420" s="14"/>
      <c r="AKB420" s="14"/>
      <c r="AKC420" s="14"/>
      <c r="AKD420" s="14"/>
      <c r="AKE420" s="14"/>
      <c r="AKF420" s="14"/>
      <c r="AKG420" s="14"/>
      <c r="AKH420" s="14"/>
      <c r="AKI420" s="14"/>
      <c r="AKJ420" s="14"/>
      <c r="AKK420" s="14"/>
      <c r="AKL420" s="14"/>
      <c r="AKM420" s="14"/>
      <c r="AKN420" s="14"/>
      <c r="AKO420" s="14"/>
      <c r="AKP420" s="14"/>
      <c r="AKQ420" s="14"/>
      <c r="AKR420" s="14"/>
      <c r="AKS420" s="14"/>
      <c r="AKT420" s="14"/>
      <c r="AKU420" s="14"/>
      <c r="AKV420" s="14"/>
      <c r="AKW420" s="14"/>
      <c r="AKX420" s="14"/>
      <c r="AKY420" s="14"/>
      <c r="AKZ420" s="14"/>
      <c r="ALA420" s="14"/>
      <c r="ALB420" s="14"/>
      <c r="ALC420" s="14"/>
      <c r="ALD420" s="14"/>
      <c r="ALE420" s="14"/>
      <c r="ALF420" s="14"/>
      <c r="ALG420" s="14"/>
      <c r="ALH420" s="14"/>
      <c r="ALI420" s="14"/>
      <c r="ALJ420" s="14"/>
      <c r="ALK420" s="14"/>
      <c r="ALL420" s="14"/>
      <c r="ALM420" s="14"/>
      <c r="ALN420" s="14"/>
      <c r="ALO420" s="14"/>
      <c r="ALP420" s="14"/>
      <c r="ALQ420" s="14"/>
      <c r="ALR420" s="14"/>
      <c r="ALS420" s="14"/>
      <c r="ALT420" s="14"/>
      <c r="ALU420" s="14"/>
      <c r="ALV420" s="14"/>
      <c r="ALW420" s="14"/>
      <c r="ALX420" s="14"/>
      <c r="ALY420" s="14"/>
      <c r="ALZ420" s="14"/>
      <c r="AMA420" s="14"/>
      <c r="AMB420" s="14"/>
      <c r="AMC420" s="14"/>
      <c r="AMD420" s="14"/>
      <c r="AME420" s="14"/>
      <c r="AMF420" s="14"/>
      <c r="AMG420" s="14"/>
      <c r="AMH420" s="14"/>
      <c r="AMI420" s="14"/>
      <c r="AMJ420" s="14"/>
      <c r="AMK420" s="14"/>
      <c r="AML420" s="14"/>
      <c r="AMM420" s="14"/>
      <c r="AMN420" s="14"/>
      <c r="AMO420" s="14"/>
      <c r="AMP420" s="14"/>
      <c r="AMQ420" s="14"/>
      <c r="AMR420" s="14"/>
      <c r="AMS420" s="14"/>
      <c r="AMT420" s="14"/>
      <c r="AMU420" s="14"/>
      <c r="AMV420" s="14"/>
      <c r="AMW420" s="14"/>
      <c r="AMX420" s="14"/>
      <c r="AMY420" s="14"/>
      <c r="AMZ420" s="14"/>
      <c r="ANA420" s="14"/>
      <c r="ANB420" s="14"/>
      <c r="ANC420" s="14"/>
      <c r="AND420" s="14"/>
      <c r="ANE420" s="14"/>
      <c r="ANF420" s="14"/>
      <c r="ANG420" s="14"/>
      <c r="ANH420" s="14"/>
      <c r="ANI420" s="14"/>
      <c r="ANJ420" s="14"/>
      <c r="ANK420" s="14"/>
      <c r="ANL420" s="14"/>
      <c r="ANM420" s="14"/>
      <c r="ANN420" s="14"/>
      <c r="ANO420" s="14"/>
      <c r="ANP420" s="14"/>
      <c r="ANQ420" s="14"/>
      <c r="ANR420" s="14"/>
      <c r="ANS420" s="14"/>
      <c r="ANT420" s="14"/>
      <c r="ANU420" s="14"/>
      <c r="ANV420" s="14"/>
      <c r="ANW420" s="14"/>
      <c r="ANX420" s="14"/>
      <c r="ANY420" s="14"/>
      <c r="ANZ420" s="14"/>
      <c r="AOA420" s="14"/>
      <c r="AOB420" s="14"/>
      <c r="AOC420" s="14"/>
      <c r="AOD420" s="14"/>
      <c r="AOE420" s="14"/>
      <c r="AOF420" s="14"/>
      <c r="AOG420" s="14"/>
      <c r="AOH420" s="14"/>
      <c r="AOI420" s="14"/>
      <c r="AOJ420" s="14"/>
      <c r="AOK420" s="14"/>
      <c r="AOL420" s="14"/>
      <c r="AOM420" s="14"/>
      <c r="AON420" s="14"/>
      <c r="AOO420" s="14"/>
      <c r="AOP420" s="14"/>
      <c r="AOQ420" s="14"/>
      <c r="AOR420" s="14"/>
      <c r="AOS420" s="14"/>
      <c r="AOT420" s="14"/>
      <c r="AOU420" s="14"/>
      <c r="AOV420" s="14"/>
      <c r="AOW420" s="14"/>
      <c r="AOX420" s="14"/>
      <c r="AOY420" s="14"/>
      <c r="AOZ420" s="14"/>
      <c r="APA420" s="14"/>
      <c r="APB420" s="14"/>
      <c r="APC420" s="14"/>
      <c r="APD420" s="14"/>
      <c r="APE420" s="14"/>
      <c r="APF420" s="14"/>
      <c r="APG420" s="14"/>
      <c r="APH420" s="14"/>
      <c r="API420" s="14"/>
      <c r="APJ420" s="14"/>
      <c r="APK420" s="14"/>
      <c r="APL420" s="14"/>
      <c r="APM420" s="14"/>
      <c r="APN420" s="14"/>
      <c r="APO420" s="14"/>
      <c r="APP420" s="14"/>
      <c r="APQ420" s="14"/>
      <c r="APR420" s="14"/>
      <c r="APS420" s="14"/>
      <c r="APT420" s="14"/>
      <c r="APU420" s="14"/>
      <c r="APV420" s="14"/>
      <c r="APW420" s="14"/>
      <c r="APX420" s="14"/>
      <c r="APY420" s="14"/>
      <c r="APZ420" s="14"/>
      <c r="AQA420" s="14"/>
      <c r="AQB420" s="14"/>
      <c r="AQC420" s="14"/>
      <c r="AQD420" s="14"/>
      <c r="AQE420" s="14"/>
      <c r="AQF420" s="14"/>
      <c r="AQG420" s="14"/>
      <c r="AQH420" s="14"/>
      <c r="AQI420" s="14"/>
      <c r="AQJ420" s="14"/>
      <c r="AQK420" s="14"/>
      <c r="AQL420" s="14"/>
      <c r="AQM420" s="14"/>
      <c r="AQN420" s="14"/>
      <c r="AQO420" s="14"/>
      <c r="AQP420" s="14"/>
      <c r="AQQ420" s="14"/>
      <c r="AQR420" s="14"/>
      <c r="AQS420" s="14"/>
      <c r="AQT420" s="14"/>
      <c r="AQU420" s="14"/>
      <c r="AQV420" s="14"/>
      <c r="AQW420" s="14"/>
      <c r="AQX420" s="14"/>
      <c r="AQY420" s="14"/>
      <c r="AQZ420" s="14"/>
      <c r="ARA420" s="14"/>
      <c r="ARB420" s="14"/>
      <c r="ARC420" s="14"/>
      <c r="ARD420" s="14"/>
      <c r="ARE420" s="14"/>
      <c r="ARF420" s="14"/>
      <c r="ARG420" s="14"/>
      <c r="ARH420" s="14"/>
      <c r="ARI420" s="14"/>
      <c r="ARJ420" s="14"/>
      <c r="ARK420" s="14"/>
      <c r="ARL420" s="14"/>
      <c r="ARM420" s="14"/>
      <c r="ARN420" s="14"/>
      <c r="ARO420" s="14"/>
      <c r="ARP420" s="14"/>
      <c r="ARQ420" s="14"/>
      <c r="ARR420" s="14"/>
      <c r="ARS420" s="14"/>
      <c r="ART420" s="14"/>
      <c r="ARU420" s="14"/>
      <c r="ARV420" s="14"/>
      <c r="ARW420" s="14"/>
      <c r="ARX420" s="14"/>
      <c r="ARY420" s="14"/>
      <c r="ARZ420" s="14"/>
      <c r="ASA420" s="14"/>
      <c r="ASB420" s="14"/>
      <c r="ASC420" s="14"/>
      <c r="ASD420" s="14"/>
      <c r="ASE420" s="14"/>
      <c r="ASF420" s="14"/>
      <c r="ASG420" s="14"/>
      <c r="ASH420" s="14"/>
      <c r="ASI420" s="14"/>
      <c r="ASJ420" s="14"/>
      <c r="ASK420" s="14"/>
      <c r="ASL420" s="14"/>
      <c r="ASM420" s="14"/>
      <c r="ASN420" s="14"/>
      <c r="ASO420" s="14"/>
      <c r="ASP420" s="14"/>
      <c r="ASQ420" s="14"/>
      <c r="ASR420" s="14"/>
      <c r="ASS420" s="14"/>
      <c r="AST420" s="14"/>
      <c r="ASU420" s="14"/>
      <c r="ASV420" s="14"/>
      <c r="ASW420" s="14"/>
      <c r="ASX420" s="14"/>
      <c r="ASY420" s="14"/>
      <c r="ASZ420" s="14"/>
      <c r="ATA420" s="14"/>
      <c r="ATB420" s="14"/>
      <c r="ATC420" s="14"/>
      <c r="ATD420" s="14"/>
    </row>
    <row r="421" spans="63:1200">
      <c r="BK421" s="14" t="str">
        <f t="shared" si="2120"/>
        <v/>
      </c>
      <c r="ABO421" s="14"/>
      <c r="ABP421" s="14"/>
      <c r="ABQ421" s="14"/>
      <c r="ABR421" s="14"/>
      <c r="ABS421" s="14"/>
      <c r="ABT421" s="14"/>
      <c r="ABU421" s="14"/>
      <c r="ABV421" s="14"/>
      <c r="ABW421" s="14"/>
      <c r="ABX421" s="14"/>
      <c r="ABY421" s="14"/>
      <c r="ABZ421" s="14"/>
      <c r="ACA421" s="14"/>
      <c r="ACB421" s="14"/>
      <c r="ACC421" s="14"/>
      <c r="ACD421" s="14"/>
      <c r="ACE421" s="14"/>
      <c r="ACF421" s="14"/>
      <c r="ACG421" s="14"/>
      <c r="ACH421" s="14"/>
      <c r="ACI421" s="14"/>
      <c r="ACJ421" s="14"/>
      <c r="ACK421" s="14"/>
      <c r="ACL421" s="14"/>
      <c r="ACM421" s="14"/>
      <c r="ACN421" s="14"/>
      <c r="ACO421" s="14"/>
      <c r="ACP421" s="14"/>
      <c r="ACQ421" s="14"/>
      <c r="ACR421" s="14"/>
      <c r="ACS421" s="14"/>
      <c r="ACT421" s="14"/>
      <c r="ACU421" s="14"/>
      <c r="ACV421" s="14"/>
      <c r="ACW421" s="14"/>
      <c r="ACX421" s="14"/>
      <c r="ACY421" s="14"/>
      <c r="ACZ421" s="14"/>
      <c r="ADA421" s="14"/>
      <c r="ADB421" s="14"/>
      <c r="ADC421" s="14"/>
      <c r="ADD421" s="14"/>
      <c r="ADE421" s="14"/>
      <c r="ADF421" s="14"/>
      <c r="ADG421" s="14"/>
      <c r="ADH421" s="14"/>
      <c r="ADI421" s="14"/>
      <c r="ADJ421" s="14"/>
      <c r="ADK421" s="14"/>
      <c r="ADL421" s="14"/>
      <c r="ADM421" s="14"/>
      <c r="ADN421" s="14"/>
      <c r="ADO421" s="14"/>
      <c r="ADP421" s="14"/>
      <c r="ADQ421" s="14"/>
      <c r="ADR421" s="14"/>
      <c r="ADS421" s="14"/>
      <c r="ADT421" s="14"/>
      <c r="ADU421" s="14"/>
      <c r="ADV421" s="14"/>
      <c r="ADW421" s="14"/>
      <c r="ADX421" s="14"/>
      <c r="ADY421" s="14"/>
      <c r="ADZ421" s="14"/>
      <c r="AEA421" s="14"/>
      <c r="AEB421" s="14"/>
      <c r="AEC421" s="14"/>
      <c r="AED421" s="14"/>
      <c r="AEE421" s="14"/>
      <c r="AEF421" s="14"/>
      <c r="AEG421" s="14"/>
      <c r="AEH421" s="14"/>
      <c r="AEI421" s="14"/>
      <c r="AEJ421" s="14"/>
      <c r="AEK421" s="14"/>
      <c r="AEL421" s="14"/>
      <c r="AEM421" s="14"/>
      <c r="AEN421" s="14"/>
      <c r="AEO421" s="14"/>
      <c r="AEP421" s="14"/>
      <c r="AEQ421" s="14"/>
      <c r="AER421" s="14"/>
      <c r="AES421" s="14"/>
      <c r="AET421" s="14"/>
      <c r="AEU421" s="14"/>
      <c r="AEV421" s="14"/>
      <c r="AEW421" s="14"/>
      <c r="AEX421" s="14"/>
      <c r="AEY421" s="14"/>
      <c r="AEZ421" s="14"/>
      <c r="AFA421" s="14"/>
      <c r="AFB421" s="14"/>
      <c r="AFC421" s="14"/>
      <c r="AFD421" s="14"/>
      <c r="AFE421" s="14"/>
      <c r="AFF421" s="14"/>
      <c r="AFG421" s="14"/>
      <c r="AFH421" s="14"/>
      <c r="AFI421" s="14"/>
      <c r="AFJ421" s="14"/>
      <c r="AFK421" s="14"/>
      <c r="AFL421" s="14"/>
      <c r="AFM421" s="14"/>
      <c r="AFN421" s="14"/>
      <c r="AFO421" s="14"/>
      <c r="AFP421" s="14"/>
      <c r="AFQ421" s="14"/>
      <c r="AFR421" s="14"/>
      <c r="AFS421" s="14"/>
      <c r="AFT421" s="14"/>
      <c r="AFU421" s="14"/>
      <c r="AFV421" s="14"/>
      <c r="AFW421" s="14"/>
      <c r="AFX421" s="14"/>
      <c r="AFY421" s="14"/>
      <c r="AFZ421" s="14"/>
      <c r="AGA421" s="14"/>
      <c r="AGB421" s="14"/>
      <c r="AGC421" s="14"/>
      <c r="AGD421" s="14"/>
      <c r="AGE421" s="14"/>
      <c r="AGF421" s="14"/>
      <c r="AGG421" s="14"/>
      <c r="AGH421" s="14"/>
      <c r="AGI421" s="14"/>
      <c r="AGJ421" s="14"/>
      <c r="AGK421" s="14"/>
      <c r="AGL421" s="14"/>
      <c r="AGM421" s="14"/>
      <c r="AGN421" s="14"/>
      <c r="AGO421" s="14"/>
      <c r="AGP421" s="14"/>
      <c r="AGQ421" s="14"/>
      <c r="AGR421" s="14"/>
      <c r="AGS421" s="14"/>
      <c r="AGT421" s="14"/>
      <c r="AGU421" s="14"/>
      <c r="AGV421" s="14"/>
      <c r="AGW421" s="14"/>
      <c r="AGX421" s="14"/>
      <c r="AGY421" s="14"/>
      <c r="AGZ421" s="14"/>
      <c r="AHA421" s="14"/>
      <c r="AHB421" s="14"/>
      <c r="AHC421" s="14"/>
      <c r="AHD421" s="14"/>
      <c r="AHE421" s="14"/>
      <c r="AHF421" s="14"/>
      <c r="AHG421" s="14"/>
      <c r="AHH421" s="14"/>
      <c r="AHI421" s="14"/>
      <c r="AHJ421" s="14"/>
      <c r="AHK421" s="14"/>
      <c r="AHL421" s="14"/>
      <c r="AHM421" s="14"/>
      <c r="AHN421" s="14"/>
      <c r="AHO421" s="14"/>
      <c r="AHP421" s="14"/>
      <c r="AHQ421" s="14"/>
      <c r="AHR421" s="14"/>
      <c r="AHS421" s="14"/>
      <c r="AHT421" s="14"/>
      <c r="AHU421" s="14"/>
      <c r="AHV421" s="14"/>
      <c r="AHW421" s="14"/>
      <c r="AHX421" s="14"/>
      <c r="AHY421" s="14"/>
      <c r="AHZ421" s="14"/>
      <c r="AIA421" s="14"/>
      <c r="AIB421" s="14"/>
      <c r="AIC421" s="14"/>
      <c r="AID421" s="14"/>
      <c r="AIE421" s="14"/>
      <c r="AIF421" s="14"/>
      <c r="AIG421" s="14"/>
      <c r="AIH421" s="14"/>
      <c r="AII421" s="14"/>
      <c r="AIJ421" s="14"/>
      <c r="AIK421" s="14"/>
      <c r="AIL421" s="14"/>
      <c r="AIM421" s="14"/>
      <c r="AIN421" s="14"/>
      <c r="AIO421" s="14"/>
      <c r="AIP421" s="14"/>
      <c r="AIQ421" s="14"/>
      <c r="AIR421" s="14"/>
      <c r="AIS421" s="14"/>
      <c r="AIT421" s="14"/>
      <c r="AIU421" s="14"/>
      <c r="AIV421" s="14"/>
      <c r="AIW421" s="14"/>
      <c r="AIX421" s="14"/>
      <c r="AIY421" s="14"/>
      <c r="AIZ421" s="14"/>
      <c r="AJA421" s="14"/>
      <c r="AJB421" s="14"/>
      <c r="AJC421" s="14"/>
      <c r="AJD421" s="14"/>
      <c r="AJE421" s="14"/>
      <c r="AJF421" s="14"/>
      <c r="AJG421" s="14"/>
      <c r="AJH421" s="14"/>
      <c r="AJI421" s="14"/>
      <c r="AJJ421" s="14"/>
      <c r="AJK421" s="14"/>
      <c r="AJL421" s="14"/>
      <c r="AJM421" s="14"/>
      <c r="AJN421" s="14"/>
      <c r="AJO421" s="14"/>
      <c r="AJP421" s="14"/>
      <c r="AJQ421" s="14"/>
      <c r="AJR421" s="14"/>
      <c r="AJS421" s="14"/>
      <c r="AJT421" s="14"/>
      <c r="AJU421" s="14"/>
      <c r="AJV421" s="14"/>
      <c r="AJW421" s="14"/>
      <c r="AJX421" s="14"/>
      <c r="AJY421" s="14"/>
      <c r="AJZ421" s="14"/>
      <c r="AKA421" s="14"/>
      <c r="AKB421" s="14"/>
      <c r="AKC421" s="14"/>
      <c r="AKD421" s="14"/>
      <c r="AKE421" s="14"/>
      <c r="AKF421" s="14"/>
      <c r="AKG421" s="14"/>
      <c r="AKH421" s="14"/>
      <c r="AKI421" s="14"/>
      <c r="AKJ421" s="14"/>
      <c r="AKK421" s="14"/>
      <c r="AKL421" s="14"/>
      <c r="AKM421" s="14"/>
      <c r="AKN421" s="14"/>
      <c r="AKO421" s="14"/>
      <c r="AKP421" s="14"/>
      <c r="AKQ421" s="14"/>
      <c r="AKR421" s="14"/>
      <c r="AKS421" s="14"/>
      <c r="AKT421" s="14"/>
      <c r="AKU421" s="14"/>
      <c r="AKV421" s="14"/>
      <c r="AKW421" s="14"/>
      <c r="AKX421" s="14"/>
      <c r="AKY421" s="14"/>
      <c r="AKZ421" s="14"/>
      <c r="ALA421" s="14"/>
      <c r="ALB421" s="14"/>
      <c r="ALC421" s="14"/>
      <c r="ALD421" s="14"/>
      <c r="ALE421" s="14"/>
      <c r="ALF421" s="14"/>
      <c r="ALG421" s="14"/>
      <c r="ALH421" s="14"/>
      <c r="ALI421" s="14"/>
      <c r="ALJ421" s="14"/>
      <c r="ALK421" s="14"/>
      <c r="ALL421" s="14"/>
      <c r="ALM421" s="14"/>
      <c r="ALN421" s="14"/>
      <c r="ALO421" s="14"/>
      <c r="ALP421" s="14"/>
      <c r="ALQ421" s="14"/>
      <c r="ALR421" s="14"/>
      <c r="ALS421" s="14"/>
      <c r="ALT421" s="14"/>
      <c r="ALU421" s="14"/>
      <c r="ALV421" s="14"/>
      <c r="ALW421" s="14"/>
      <c r="ALX421" s="14"/>
      <c r="ALY421" s="14"/>
      <c r="ALZ421" s="14"/>
      <c r="AMA421" s="14"/>
      <c r="AMB421" s="14"/>
      <c r="AMC421" s="14"/>
      <c r="AMD421" s="14"/>
      <c r="AME421" s="14"/>
      <c r="AMF421" s="14"/>
      <c r="AMG421" s="14"/>
      <c r="AMH421" s="14"/>
      <c r="AMI421" s="14"/>
      <c r="AMJ421" s="14"/>
      <c r="AMK421" s="14"/>
      <c r="AML421" s="14"/>
      <c r="AMM421" s="14"/>
      <c r="AMN421" s="14"/>
      <c r="AMO421" s="14"/>
      <c r="AMP421" s="14"/>
      <c r="AMQ421" s="14"/>
      <c r="AMR421" s="14"/>
      <c r="AMS421" s="14"/>
      <c r="AMT421" s="14"/>
      <c r="AMU421" s="14"/>
      <c r="AMV421" s="14"/>
      <c r="AMW421" s="14"/>
      <c r="AMX421" s="14"/>
      <c r="AMY421" s="14"/>
      <c r="AMZ421" s="14"/>
      <c r="ANA421" s="14"/>
      <c r="ANB421" s="14"/>
      <c r="ANC421" s="14"/>
      <c r="AND421" s="14"/>
      <c r="ANE421" s="14"/>
      <c r="ANF421" s="14"/>
      <c r="ANG421" s="14"/>
      <c r="ANH421" s="14"/>
      <c r="ANI421" s="14"/>
      <c r="ANJ421" s="14"/>
      <c r="ANK421" s="14"/>
      <c r="ANL421" s="14"/>
      <c r="ANM421" s="14"/>
      <c r="ANN421" s="14"/>
      <c r="ANO421" s="14"/>
      <c r="ANP421" s="14"/>
      <c r="ANQ421" s="14"/>
      <c r="ANR421" s="14"/>
      <c r="ANS421" s="14"/>
      <c r="ANT421" s="14"/>
      <c r="ANU421" s="14"/>
      <c r="ANV421" s="14"/>
      <c r="ANW421" s="14"/>
      <c r="ANX421" s="14"/>
      <c r="ANY421" s="14"/>
      <c r="ANZ421" s="14"/>
      <c r="AOA421" s="14"/>
      <c r="AOB421" s="14"/>
      <c r="AOC421" s="14"/>
      <c r="AOD421" s="14"/>
      <c r="AOE421" s="14"/>
      <c r="AOF421" s="14"/>
      <c r="AOG421" s="14"/>
      <c r="AOH421" s="14"/>
      <c r="AOI421" s="14"/>
      <c r="AOJ421" s="14"/>
      <c r="AOK421" s="14"/>
      <c r="AOL421" s="14"/>
      <c r="AOM421" s="14"/>
      <c r="AON421" s="14"/>
      <c r="AOO421" s="14"/>
      <c r="AOP421" s="14"/>
      <c r="AOQ421" s="14"/>
      <c r="AOR421" s="14"/>
      <c r="AOS421" s="14"/>
      <c r="AOT421" s="14"/>
      <c r="AOU421" s="14"/>
      <c r="AOV421" s="14"/>
      <c r="AOW421" s="14"/>
      <c r="AOX421" s="14"/>
      <c r="AOY421" s="14"/>
      <c r="AOZ421" s="14"/>
      <c r="APA421" s="14"/>
      <c r="APB421" s="14"/>
      <c r="APC421" s="14"/>
      <c r="APD421" s="14"/>
      <c r="APE421" s="14"/>
      <c r="APF421" s="14"/>
      <c r="APG421" s="14"/>
      <c r="APH421" s="14"/>
      <c r="API421" s="14"/>
      <c r="APJ421" s="14"/>
      <c r="APK421" s="14"/>
      <c r="APL421" s="14"/>
      <c r="APM421" s="14"/>
      <c r="APN421" s="14"/>
      <c r="APO421" s="14"/>
      <c r="APP421" s="14"/>
      <c r="APQ421" s="14"/>
      <c r="APR421" s="14"/>
      <c r="APS421" s="14"/>
      <c r="APT421" s="14"/>
      <c r="APU421" s="14"/>
      <c r="APV421" s="14"/>
      <c r="APW421" s="14"/>
      <c r="APX421" s="14"/>
      <c r="APY421" s="14"/>
      <c r="APZ421" s="14"/>
      <c r="AQA421" s="14"/>
      <c r="AQB421" s="14"/>
      <c r="AQC421" s="14"/>
      <c r="AQD421" s="14"/>
      <c r="AQE421" s="14"/>
      <c r="AQF421" s="14"/>
      <c r="AQG421" s="14"/>
      <c r="AQH421" s="14"/>
      <c r="AQI421" s="14"/>
      <c r="AQJ421" s="14"/>
      <c r="AQK421" s="14"/>
      <c r="AQL421" s="14"/>
      <c r="AQM421" s="14"/>
      <c r="AQN421" s="14"/>
      <c r="AQO421" s="14"/>
      <c r="AQP421" s="14"/>
      <c r="AQQ421" s="14"/>
      <c r="AQR421" s="14"/>
      <c r="AQS421" s="14"/>
      <c r="AQT421" s="14"/>
      <c r="AQU421" s="14"/>
      <c r="AQV421" s="14"/>
      <c r="AQW421" s="14"/>
      <c r="AQX421" s="14"/>
      <c r="AQY421" s="14"/>
      <c r="AQZ421" s="14"/>
      <c r="ARA421" s="14"/>
      <c r="ARB421" s="14"/>
      <c r="ARC421" s="14"/>
      <c r="ARD421" s="14"/>
      <c r="ARE421" s="14"/>
      <c r="ARF421" s="14"/>
      <c r="ARG421" s="14"/>
      <c r="ARH421" s="14"/>
      <c r="ARI421" s="14"/>
      <c r="ARJ421" s="14"/>
      <c r="ARK421" s="14"/>
      <c r="ARL421" s="14"/>
      <c r="ARM421" s="14"/>
      <c r="ARN421" s="14"/>
      <c r="ARO421" s="14"/>
      <c r="ARP421" s="14"/>
      <c r="ARQ421" s="14"/>
      <c r="ARR421" s="14"/>
      <c r="ARS421" s="14"/>
      <c r="ART421" s="14"/>
      <c r="ARU421" s="14"/>
      <c r="ARV421" s="14"/>
      <c r="ARW421" s="14"/>
      <c r="ARX421" s="14"/>
      <c r="ARY421" s="14"/>
      <c r="ARZ421" s="14"/>
      <c r="ASA421" s="14"/>
      <c r="ASB421" s="14"/>
      <c r="ASC421" s="14"/>
      <c r="ASD421" s="14"/>
      <c r="ASE421" s="14"/>
      <c r="ASF421" s="14"/>
      <c r="ASG421" s="14"/>
      <c r="ASH421" s="14"/>
      <c r="ASI421" s="14"/>
      <c r="ASJ421" s="14"/>
      <c r="ASK421" s="14"/>
      <c r="ASL421" s="14"/>
      <c r="ASM421" s="14"/>
      <c r="ASN421" s="14"/>
      <c r="ASO421" s="14"/>
      <c r="ASP421" s="14"/>
      <c r="ASQ421" s="14"/>
      <c r="ASR421" s="14"/>
      <c r="ASS421" s="14"/>
      <c r="AST421" s="14"/>
      <c r="ASU421" s="14"/>
      <c r="ASV421" s="14"/>
      <c r="ASW421" s="14"/>
      <c r="ASX421" s="14"/>
      <c r="ASY421" s="14"/>
      <c r="ASZ421" s="14"/>
      <c r="ATA421" s="14"/>
      <c r="ATB421" s="14"/>
      <c r="ATC421" s="14"/>
      <c r="ATD421" s="14"/>
    </row>
    <row r="422" spans="63:1200">
      <c r="BK422" s="14" t="str">
        <f t="shared" si="2120"/>
        <v/>
      </c>
      <c r="ABO422" s="14"/>
      <c r="ABP422" s="14"/>
      <c r="ABQ422" s="14"/>
      <c r="ABR422" s="14"/>
      <c r="ABS422" s="14"/>
      <c r="ABT422" s="14"/>
      <c r="ABU422" s="14"/>
      <c r="ABV422" s="14"/>
      <c r="ABW422" s="14"/>
      <c r="ABX422" s="14"/>
      <c r="ABY422" s="14"/>
      <c r="ABZ422" s="14"/>
      <c r="ACA422" s="14"/>
      <c r="ACB422" s="14"/>
      <c r="ACC422" s="14"/>
      <c r="ACD422" s="14"/>
      <c r="ACE422" s="14"/>
      <c r="ACF422" s="14"/>
      <c r="ACG422" s="14"/>
      <c r="ACH422" s="14"/>
      <c r="ACI422" s="14"/>
      <c r="ACJ422" s="14"/>
      <c r="ACK422" s="14"/>
      <c r="ACL422" s="14"/>
      <c r="ACM422" s="14"/>
      <c r="ACN422" s="14"/>
      <c r="ACO422" s="14"/>
      <c r="ACP422" s="14"/>
      <c r="ACQ422" s="14"/>
      <c r="ACR422" s="14"/>
      <c r="ACS422" s="14"/>
      <c r="ACT422" s="14"/>
      <c r="ACU422" s="14"/>
      <c r="ACV422" s="14"/>
      <c r="ACW422" s="14"/>
      <c r="ACX422" s="14"/>
      <c r="ACY422" s="14"/>
      <c r="ACZ422" s="14"/>
      <c r="ADA422" s="14"/>
      <c r="ADB422" s="14"/>
      <c r="ADC422" s="14"/>
      <c r="ADD422" s="14"/>
      <c r="ADE422" s="14"/>
      <c r="ADF422" s="14"/>
      <c r="ADG422" s="14"/>
      <c r="ADH422" s="14"/>
      <c r="ADI422" s="14"/>
      <c r="ADJ422" s="14"/>
      <c r="ADK422" s="14"/>
      <c r="ADL422" s="14"/>
      <c r="ADM422" s="14"/>
      <c r="ADN422" s="14"/>
      <c r="ADO422" s="14"/>
      <c r="ADP422" s="14"/>
      <c r="ADQ422" s="14"/>
      <c r="ADR422" s="14"/>
      <c r="ADS422" s="14"/>
      <c r="ADT422" s="14"/>
      <c r="ADU422" s="14"/>
      <c r="ADV422" s="14"/>
      <c r="ADW422" s="14"/>
      <c r="ADX422" s="14"/>
      <c r="ADY422" s="14"/>
      <c r="ADZ422" s="14"/>
      <c r="AEA422" s="14"/>
      <c r="AEB422" s="14"/>
      <c r="AEC422" s="14"/>
      <c r="AED422" s="14"/>
      <c r="AEE422" s="14"/>
      <c r="AEF422" s="14"/>
      <c r="AEG422" s="14"/>
      <c r="AEH422" s="14"/>
      <c r="AEI422" s="14"/>
      <c r="AEJ422" s="14"/>
      <c r="AEK422" s="14"/>
      <c r="AEL422" s="14"/>
      <c r="AEM422" s="14"/>
      <c r="AEN422" s="14"/>
      <c r="AEO422" s="14"/>
      <c r="AEP422" s="14"/>
      <c r="AEQ422" s="14"/>
      <c r="AER422" s="14"/>
      <c r="AES422" s="14"/>
      <c r="AET422" s="14"/>
      <c r="AEU422" s="14"/>
      <c r="AEV422" s="14"/>
      <c r="AEW422" s="14"/>
      <c r="AEX422" s="14"/>
      <c r="AEY422" s="14"/>
      <c r="AEZ422" s="14"/>
      <c r="AFA422" s="14"/>
      <c r="AFB422" s="14"/>
      <c r="AFC422" s="14"/>
      <c r="AFD422" s="14"/>
      <c r="AFE422" s="14"/>
      <c r="AFF422" s="14"/>
      <c r="AFG422" s="14"/>
      <c r="AFH422" s="14"/>
      <c r="AFI422" s="14"/>
      <c r="AFJ422" s="14"/>
      <c r="AFK422" s="14"/>
      <c r="AFL422" s="14"/>
      <c r="AFM422" s="14"/>
      <c r="AFN422" s="14"/>
      <c r="AFO422" s="14"/>
      <c r="AFP422" s="14"/>
      <c r="AFQ422" s="14"/>
      <c r="AFR422" s="14"/>
      <c r="AFS422" s="14"/>
      <c r="AFT422" s="14"/>
      <c r="AFU422" s="14"/>
      <c r="AFV422" s="14"/>
      <c r="AFW422" s="14"/>
      <c r="AFX422" s="14"/>
      <c r="AFY422" s="14"/>
      <c r="AFZ422" s="14"/>
      <c r="AGA422" s="14"/>
      <c r="AGB422" s="14"/>
      <c r="AGC422" s="14"/>
      <c r="AGD422" s="14"/>
      <c r="AGE422" s="14"/>
      <c r="AGF422" s="14"/>
      <c r="AGG422" s="14"/>
      <c r="AGH422" s="14"/>
      <c r="AGI422" s="14"/>
      <c r="AGJ422" s="14"/>
      <c r="AGK422" s="14"/>
      <c r="AGL422" s="14"/>
      <c r="AGM422" s="14"/>
      <c r="AGN422" s="14"/>
      <c r="AGO422" s="14"/>
      <c r="AGP422" s="14"/>
      <c r="AGQ422" s="14"/>
      <c r="AGR422" s="14"/>
      <c r="AGS422" s="14"/>
      <c r="AGT422" s="14"/>
      <c r="AGU422" s="14"/>
      <c r="AGV422" s="14"/>
      <c r="AGW422" s="14"/>
      <c r="AGX422" s="14"/>
      <c r="AGY422" s="14"/>
      <c r="AGZ422" s="14"/>
      <c r="AHA422" s="14"/>
      <c r="AHB422" s="14"/>
      <c r="AHC422" s="14"/>
      <c r="AHD422" s="14"/>
      <c r="AHE422" s="14"/>
      <c r="AHF422" s="14"/>
      <c r="AHG422" s="14"/>
      <c r="AHH422" s="14"/>
      <c r="AHI422" s="14"/>
      <c r="AHJ422" s="14"/>
      <c r="AHK422" s="14"/>
      <c r="AHL422" s="14"/>
      <c r="AHM422" s="14"/>
      <c r="AHN422" s="14"/>
      <c r="AHO422" s="14"/>
      <c r="AHP422" s="14"/>
      <c r="AHQ422" s="14"/>
      <c r="AHR422" s="14"/>
      <c r="AHS422" s="14"/>
      <c r="AHT422" s="14"/>
      <c r="AHU422" s="14"/>
      <c r="AHV422" s="14"/>
      <c r="AHW422" s="14"/>
      <c r="AHX422" s="14"/>
      <c r="AHY422" s="14"/>
      <c r="AHZ422" s="14"/>
      <c r="AIA422" s="14"/>
      <c r="AIB422" s="14"/>
      <c r="AIC422" s="14"/>
      <c r="AID422" s="14"/>
      <c r="AIE422" s="14"/>
      <c r="AIF422" s="14"/>
      <c r="AIG422" s="14"/>
      <c r="AIH422" s="14"/>
      <c r="AII422" s="14"/>
      <c r="AIJ422" s="14"/>
      <c r="AIK422" s="14"/>
      <c r="AIL422" s="14"/>
      <c r="AIM422" s="14"/>
      <c r="AIN422" s="14"/>
      <c r="AIO422" s="14"/>
      <c r="AIP422" s="14"/>
      <c r="AIQ422" s="14"/>
      <c r="AIR422" s="14"/>
      <c r="AIS422" s="14"/>
      <c r="AIT422" s="14"/>
      <c r="AIU422" s="14"/>
      <c r="AIV422" s="14"/>
      <c r="AIW422" s="14"/>
      <c r="AIX422" s="14"/>
      <c r="AIY422" s="14"/>
      <c r="AIZ422" s="14"/>
      <c r="AJA422" s="14"/>
      <c r="AJB422" s="14"/>
      <c r="AJC422" s="14"/>
      <c r="AJD422" s="14"/>
      <c r="AJE422" s="14"/>
      <c r="AJF422" s="14"/>
      <c r="AJG422" s="14"/>
      <c r="AJH422" s="14"/>
      <c r="AJI422" s="14"/>
      <c r="AJJ422" s="14"/>
      <c r="AJK422" s="14"/>
      <c r="AJL422" s="14"/>
      <c r="AJM422" s="14"/>
      <c r="AJN422" s="14"/>
      <c r="AJO422" s="14"/>
      <c r="AJP422" s="14"/>
      <c r="AJQ422" s="14"/>
      <c r="AJR422" s="14"/>
      <c r="AJS422" s="14"/>
      <c r="AJT422" s="14"/>
      <c r="AJU422" s="14"/>
      <c r="AJV422" s="14"/>
      <c r="AJW422" s="14"/>
      <c r="AJX422" s="14"/>
      <c r="AJY422" s="14"/>
      <c r="AJZ422" s="14"/>
      <c r="AKA422" s="14"/>
      <c r="AKB422" s="14"/>
      <c r="AKC422" s="14"/>
      <c r="AKD422" s="14"/>
      <c r="AKE422" s="14"/>
      <c r="AKF422" s="14"/>
      <c r="AKG422" s="14"/>
      <c r="AKH422" s="14"/>
      <c r="AKI422" s="14"/>
      <c r="AKJ422" s="14"/>
      <c r="AKK422" s="14"/>
      <c r="AKL422" s="14"/>
      <c r="AKM422" s="14"/>
      <c r="AKN422" s="14"/>
      <c r="AKO422" s="14"/>
      <c r="AKP422" s="14"/>
      <c r="AKQ422" s="14"/>
      <c r="AKR422" s="14"/>
      <c r="AKS422" s="14"/>
      <c r="AKT422" s="14"/>
      <c r="AKU422" s="14"/>
      <c r="AKV422" s="14"/>
      <c r="AKW422" s="14"/>
      <c r="AKX422" s="14"/>
      <c r="AKY422" s="14"/>
      <c r="AKZ422" s="14"/>
      <c r="ALA422" s="14"/>
      <c r="ALB422" s="14"/>
      <c r="ALC422" s="14"/>
      <c r="ALD422" s="14"/>
      <c r="ALE422" s="14"/>
      <c r="ALF422" s="14"/>
      <c r="ALG422" s="14"/>
      <c r="ALH422" s="14"/>
      <c r="ALI422" s="14"/>
      <c r="ALJ422" s="14"/>
      <c r="ALK422" s="14"/>
      <c r="ALL422" s="14"/>
      <c r="ALM422" s="14"/>
      <c r="ALN422" s="14"/>
      <c r="ALO422" s="14"/>
      <c r="ALP422" s="14"/>
      <c r="ALQ422" s="14"/>
      <c r="ALR422" s="14"/>
      <c r="ALS422" s="14"/>
      <c r="ALT422" s="14"/>
      <c r="ALU422" s="14"/>
      <c r="ALV422" s="14"/>
      <c r="ALW422" s="14"/>
      <c r="ALX422" s="14"/>
      <c r="ALY422" s="14"/>
      <c r="ALZ422" s="14"/>
      <c r="AMA422" s="14"/>
      <c r="AMB422" s="14"/>
      <c r="AMC422" s="14"/>
      <c r="AMD422" s="14"/>
      <c r="AME422" s="14"/>
      <c r="AMF422" s="14"/>
      <c r="AMG422" s="14"/>
      <c r="AMH422" s="14"/>
      <c r="AMI422" s="14"/>
      <c r="AMJ422" s="14"/>
      <c r="AMK422" s="14"/>
      <c r="AML422" s="14"/>
      <c r="AMM422" s="14"/>
      <c r="AMN422" s="14"/>
      <c r="AMO422" s="14"/>
      <c r="AMP422" s="14"/>
      <c r="AMQ422" s="14"/>
      <c r="AMR422" s="14"/>
      <c r="AMS422" s="14"/>
      <c r="AMT422" s="14"/>
      <c r="AMU422" s="14"/>
      <c r="AMV422" s="14"/>
      <c r="AMW422" s="14"/>
      <c r="AMX422" s="14"/>
      <c r="AMY422" s="14"/>
      <c r="AMZ422" s="14"/>
      <c r="ANA422" s="14"/>
      <c r="ANB422" s="14"/>
      <c r="ANC422" s="14"/>
      <c r="AND422" s="14"/>
      <c r="ANE422" s="14"/>
      <c r="ANF422" s="14"/>
      <c r="ANG422" s="14"/>
      <c r="ANH422" s="14"/>
      <c r="ANI422" s="14"/>
      <c r="ANJ422" s="14"/>
      <c r="ANK422" s="14"/>
      <c r="ANL422" s="14"/>
      <c r="ANM422" s="14"/>
      <c r="ANN422" s="14"/>
      <c r="ANO422" s="14"/>
      <c r="ANP422" s="14"/>
      <c r="ANQ422" s="14"/>
      <c r="ANR422" s="14"/>
      <c r="ANS422" s="14"/>
      <c r="ANT422" s="14"/>
      <c r="ANU422" s="14"/>
      <c r="ANV422" s="14"/>
      <c r="ANW422" s="14"/>
      <c r="ANX422" s="14"/>
      <c r="ANY422" s="14"/>
      <c r="ANZ422" s="14"/>
      <c r="AOA422" s="14"/>
      <c r="AOB422" s="14"/>
      <c r="AOC422" s="14"/>
      <c r="AOD422" s="14"/>
      <c r="AOE422" s="14"/>
      <c r="AOF422" s="14"/>
      <c r="AOG422" s="14"/>
      <c r="AOH422" s="14"/>
      <c r="AOI422" s="14"/>
      <c r="AOJ422" s="14"/>
      <c r="AOK422" s="14"/>
      <c r="AOL422" s="14"/>
      <c r="AOM422" s="14"/>
      <c r="AON422" s="14"/>
      <c r="AOO422" s="14"/>
      <c r="AOP422" s="14"/>
      <c r="AOQ422" s="14"/>
      <c r="AOR422" s="14"/>
      <c r="AOS422" s="14"/>
      <c r="AOT422" s="14"/>
      <c r="AOU422" s="14"/>
      <c r="AOV422" s="14"/>
      <c r="AOW422" s="14"/>
      <c r="AOX422" s="14"/>
      <c r="AOY422" s="14"/>
      <c r="AOZ422" s="14"/>
      <c r="APA422" s="14"/>
      <c r="APB422" s="14"/>
      <c r="APC422" s="14"/>
      <c r="APD422" s="14"/>
      <c r="APE422" s="14"/>
      <c r="APF422" s="14"/>
      <c r="APG422" s="14"/>
      <c r="APH422" s="14"/>
      <c r="API422" s="14"/>
      <c r="APJ422" s="14"/>
      <c r="APK422" s="14"/>
      <c r="APL422" s="14"/>
      <c r="APM422" s="14"/>
      <c r="APN422" s="14"/>
      <c r="APO422" s="14"/>
      <c r="APP422" s="14"/>
      <c r="APQ422" s="14"/>
      <c r="APR422" s="14"/>
      <c r="APS422" s="14"/>
      <c r="APT422" s="14"/>
      <c r="APU422" s="14"/>
      <c r="APV422" s="14"/>
      <c r="APW422" s="14"/>
      <c r="APX422" s="14"/>
      <c r="APY422" s="14"/>
      <c r="APZ422" s="14"/>
      <c r="AQA422" s="14"/>
      <c r="AQB422" s="14"/>
      <c r="AQC422" s="14"/>
      <c r="AQD422" s="14"/>
      <c r="AQE422" s="14"/>
      <c r="AQF422" s="14"/>
      <c r="AQG422" s="14"/>
      <c r="AQH422" s="14"/>
      <c r="AQI422" s="14"/>
      <c r="AQJ422" s="14"/>
      <c r="AQK422" s="14"/>
      <c r="AQL422" s="14"/>
      <c r="AQM422" s="14"/>
      <c r="AQN422" s="14"/>
      <c r="AQO422" s="14"/>
      <c r="AQP422" s="14"/>
      <c r="AQQ422" s="14"/>
      <c r="AQR422" s="14"/>
      <c r="AQS422" s="14"/>
      <c r="AQT422" s="14"/>
      <c r="AQU422" s="14"/>
      <c r="AQV422" s="14"/>
      <c r="AQW422" s="14"/>
      <c r="AQX422" s="14"/>
      <c r="AQY422" s="14"/>
      <c r="AQZ422" s="14"/>
      <c r="ARA422" s="14"/>
      <c r="ARB422" s="14"/>
      <c r="ARC422" s="14"/>
      <c r="ARD422" s="14"/>
      <c r="ARE422" s="14"/>
      <c r="ARF422" s="14"/>
      <c r="ARG422" s="14"/>
      <c r="ARH422" s="14"/>
      <c r="ARI422" s="14"/>
      <c r="ARJ422" s="14"/>
      <c r="ARK422" s="14"/>
      <c r="ARL422" s="14"/>
      <c r="ARM422" s="14"/>
      <c r="ARN422" s="14"/>
      <c r="ARO422" s="14"/>
      <c r="ARP422" s="14"/>
      <c r="ARQ422" s="14"/>
      <c r="ARR422" s="14"/>
      <c r="ARS422" s="14"/>
      <c r="ART422" s="14"/>
      <c r="ARU422" s="14"/>
      <c r="ARV422" s="14"/>
      <c r="ARW422" s="14"/>
      <c r="ARX422" s="14"/>
      <c r="ARY422" s="14"/>
      <c r="ARZ422" s="14"/>
      <c r="ASA422" s="14"/>
      <c r="ASB422" s="14"/>
      <c r="ASC422" s="14"/>
      <c r="ASD422" s="14"/>
      <c r="ASE422" s="14"/>
      <c r="ASF422" s="14"/>
      <c r="ASG422" s="14"/>
      <c r="ASH422" s="14"/>
      <c r="ASI422" s="14"/>
      <c r="ASJ422" s="14"/>
      <c r="ASK422" s="14"/>
      <c r="ASL422" s="14"/>
      <c r="ASM422" s="14"/>
      <c r="ASN422" s="14"/>
      <c r="ASO422" s="14"/>
      <c r="ASP422" s="14"/>
      <c r="ASQ422" s="14"/>
      <c r="ASR422" s="14"/>
      <c r="ASS422" s="14"/>
      <c r="AST422" s="14"/>
      <c r="ASU422" s="14"/>
      <c r="ASV422" s="14"/>
      <c r="ASW422" s="14"/>
      <c r="ASX422" s="14"/>
      <c r="ASY422" s="14"/>
      <c r="ASZ422" s="14"/>
      <c r="ATA422" s="14"/>
      <c r="ATB422" s="14"/>
      <c r="ATC422" s="14"/>
      <c r="ATD422" s="14"/>
    </row>
    <row r="423" spans="63:1200">
      <c r="BK423" s="14" t="str">
        <f t="shared" si="2120"/>
        <v/>
      </c>
      <c r="ABO423" s="14"/>
      <c r="ABP423" s="14"/>
      <c r="ABQ423" s="14"/>
      <c r="ABR423" s="14"/>
      <c r="ABS423" s="14"/>
      <c r="ABT423" s="14"/>
      <c r="ABU423" s="14"/>
      <c r="ABV423" s="14"/>
      <c r="ABW423" s="14"/>
      <c r="ABX423" s="14"/>
      <c r="ABY423" s="14"/>
      <c r="ABZ423" s="14"/>
      <c r="ACA423" s="14"/>
      <c r="ACB423" s="14"/>
      <c r="ACC423" s="14"/>
      <c r="ACD423" s="14"/>
      <c r="ACE423" s="14"/>
      <c r="ACF423" s="14"/>
      <c r="ACG423" s="14"/>
      <c r="ACH423" s="14"/>
      <c r="ACI423" s="14"/>
      <c r="ACJ423" s="14"/>
      <c r="ACK423" s="14"/>
      <c r="ACL423" s="14"/>
      <c r="ACM423" s="14"/>
      <c r="ACN423" s="14"/>
      <c r="ACO423" s="14"/>
      <c r="ACP423" s="14"/>
      <c r="ACQ423" s="14"/>
      <c r="ACR423" s="14"/>
      <c r="ACS423" s="14"/>
      <c r="ACT423" s="14"/>
      <c r="ACU423" s="14"/>
      <c r="ACV423" s="14"/>
      <c r="ACW423" s="14"/>
      <c r="ACX423" s="14"/>
      <c r="ACY423" s="14"/>
      <c r="ACZ423" s="14"/>
      <c r="ADA423" s="14"/>
      <c r="ADB423" s="14"/>
      <c r="ADC423" s="14"/>
      <c r="ADD423" s="14"/>
      <c r="ADE423" s="14"/>
      <c r="ADF423" s="14"/>
      <c r="ADG423" s="14"/>
      <c r="ADH423" s="14"/>
      <c r="ADI423" s="14"/>
      <c r="ADJ423" s="14"/>
      <c r="ADK423" s="14"/>
      <c r="ADL423" s="14"/>
      <c r="ADM423" s="14"/>
      <c r="ADN423" s="14"/>
      <c r="ADO423" s="14"/>
      <c r="ADP423" s="14"/>
      <c r="ADQ423" s="14"/>
      <c r="ADR423" s="14"/>
      <c r="ADS423" s="14"/>
      <c r="ADT423" s="14"/>
      <c r="ADU423" s="14"/>
      <c r="ADV423" s="14"/>
      <c r="ADW423" s="14"/>
      <c r="ADX423" s="14"/>
      <c r="ADY423" s="14"/>
      <c r="ADZ423" s="14"/>
      <c r="AEA423" s="14"/>
      <c r="AEB423" s="14"/>
      <c r="AEC423" s="14"/>
      <c r="AED423" s="14"/>
      <c r="AEE423" s="14"/>
      <c r="AEF423" s="14"/>
      <c r="AEG423" s="14"/>
      <c r="AEH423" s="14"/>
      <c r="AEI423" s="14"/>
      <c r="AEJ423" s="14"/>
      <c r="AEK423" s="14"/>
      <c r="AEL423" s="14"/>
      <c r="AEM423" s="14"/>
      <c r="AEN423" s="14"/>
      <c r="AEO423" s="14"/>
      <c r="AEP423" s="14"/>
      <c r="AEQ423" s="14"/>
      <c r="AER423" s="14"/>
      <c r="AES423" s="14"/>
      <c r="AET423" s="14"/>
      <c r="AEU423" s="14"/>
      <c r="AEV423" s="14"/>
      <c r="AEW423" s="14"/>
      <c r="AEX423" s="14"/>
      <c r="AEY423" s="14"/>
      <c r="AEZ423" s="14"/>
      <c r="AFA423" s="14"/>
      <c r="AFB423" s="14"/>
      <c r="AFC423" s="14"/>
      <c r="AFD423" s="14"/>
      <c r="AFE423" s="14"/>
      <c r="AFF423" s="14"/>
      <c r="AFG423" s="14"/>
      <c r="AFH423" s="14"/>
      <c r="AFI423" s="14"/>
      <c r="AFJ423" s="14"/>
      <c r="AFK423" s="14"/>
      <c r="AFL423" s="14"/>
      <c r="AFM423" s="14"/>
      <c r="AFN423" s="14"/>
      <c r="AFO423" s="14"/>
      <c r="AFP423" s="14"/>
      <c r="AFQ423" s="14"/>
      <c r="AFR423" s="14"/>
      <c r="AFS423" s="14"/>
      <c r="AFT423" s="14"/>
      <c r="AFU423" s="14"/>
      <c r="AFV423" s="14"/>
      <c r="AFW423" s="14"/>
      <c r="AFX423" s="14"/>
      <c r="AFY423" s="14"/>
      <c r="AFZ423" s="14"/>
      <c r="AGA423" s="14"/>
      <c r="AGB423" s="14"/>
      <c r="AGC423" s="14"/>
      <c r="AGD423" s="14"/>
      <c r="AGE423" s="14"/>
      <c r="AGF423" s="14"/>
      <c r="AGG423" s="14"/>
      <c r="AGH423" s="14"/>
      <c r="AGI423" s="14"/>
      <c r="AGJ423" s="14"/>
      <c r="AGK423" s="14"/>
      <c r="AGL423" s="14"/>
      <c r="AGM423" s="14"/>
      <c r="AGN423" s="14"/>
      <c r="AGO423" s="14"/>
      <c r="AGP423" s="14"/>
      <c r="AGQ423" s="14"/>
      <c r="AGR423" s="14"/>
      <c r="AGS423" s="14"/>
      <c r="AGT423" s="14"/>
      <c r="AGU423" s="14"/>
      <c r="AGV423" s="14"/>
      <c r="AGW423" s="14"/>
      <c r="AGX423" s="14"/>
      <c r="AGY423" s="14"/>
      <c r="AGZ423" s="14"/>
      <c r="AHA423" s="14"/>
      <c r="AHB423" s="14"/>
      <c r="AHC423" s="14"/>
      <c r="AHD423" s="14"/>
      <c r="AHE423" s="14"/>
      <c r="AHF423" s="14"/>
      <c r="AHG423" s="14"/>
      <c r="AHH423" s="14"/>
      <c r="AHI423" s="14"/>
      <c r="AHJ423" s="14"/>
      <c r="AHK423" s="14"/>
      <c r="AHL423" s="14"/>
      <c r="AHM423" s="14"/>
      <c r="AHN423" s="14"/>
      <c r="AHO423" s="14"/>
      <c r="AHP423" s="14"/>
      <c r="AHQ423" s="14"/>
      <c r="AHR423" s="14"/>
      <c r="AHS423" s="14"/>
      <c r="AHT423" s="14"/>
      <c r="AHU423" s="14"/>
      <c r="AHV423" s="14"/>
      <c r="AHW423" s="14"/>
      <c r="AHX423" s="14"/>
      <c r="AHY423" s="14"/>
      <c r="AHZ423" s="14"/>
      <c r="AIA423" s="14"/>
      <c r="AIB423" s="14"/>
      <c r="AIC423" s="14"/>
      <c r="AID423" s="14"/>
      <c r="AIE423" s="14"/>
      <c r="AIF423" s="14"/>
      <c r="AIG423" s="14"/>
      <c r="AIH423" s="14"/>
      <c r="AII423" s="14"/>
      <c r="AIJ423" s="14"/>
      <c r="AIK423" s="14"/>
      <c r="AIL423" s="14"/>
      <c r="AIM423" s="14"/>
      <c r="AIN423" s="14"/>
      <c r="AIO423" s="14"/>
      <c r="AIP423" s="14"/>
      <c r="AIQ423" s="14"/>
      <c r="AIR423" s="14"/>
      <c r="AIS423" s="14"/>
      <c r="AIT423" s="14"/>
      <c r="AIU423" s="14"/>
      <c r="AIV423" s="14"/>
      <c r="AIW423" s="14"/>
      <c r="AIX423" s="14"/>
      <c r="AIY423" s="14"/>
      <c r="AIZ423" s="14"/>
      <c r="AJA423" s="14"/>
      <c r="AJB423" s="14"/>
      <c r="AJC423" s="14"/>
      <c r="AJD423" s="14"/>
      <c r="AJE423" s="14"/>
      <c r="AJF423" s="14"/>
      <c r="AJG423" s="14"/>
      <c r="AJH423" s="14"/>
      <c r="AJI423" s="14"/>
      <c r="AJJ423" s="14"/>
      <c r="AJK423" s="14"/>
      <c r="AJL423" s="14"/>
      <c r="AJM423" s="14"/>
      <c r="AJN423" s="14"/>
      <c r="AJO423" s="14"/>
      <c r="AJP423" s="14"/>
      <c r="AJQ423" s="14"/>
      <c r="AJR423" s="14"/>
      <c r="AJS423" s="14"/>
      <c r="AJT423" s="14"/>
      <c r="AJU423" s="14"/>
      <c r="AJV423" s="14"/>
      <c r="AJW423" s="14"/>
      <c r="AJX423" s="14"/>
      <c r="AJY423" s="14"/>
      <c r="AJZ423" s="14"/>
      <c r="AKA423" s="14"/>
      <c r="AKB423" s="14"/>
      <c r="AKC423" s="14"/>
      <c r="AKD423" s="14"/>
      <c r="AKE423" s="14"/>
      <c r="AKF423" s="14"/>
      <c r="AKG423" s="14"/>
      <c r="AKH423" s="14"/>
      <c r="AKI423" s="14"/>
      <c r="AKJ423" s="14"/>
      <c r="AKK423" s="14"/>
      <c r="AKL423" s="14"/>
      <c r="AKM423" s="14"/>
      <c r="AKN423" s="14"/>
      <c r="AKO423" s="14"/>
      <c r="AKP423" s="14"/>
      <c r="AKQ423" s="14"/>
      <c r="AKR423" s="14"/>
      <c r="AKS423" s="14"/>
      <c r="AKT423" s="14"/>
      <c r="AKU423" s="14"/>
      <c r="AKV423" s="14"/>
      <c r="AKW423" s="14"/>
      <c r="AKX423" s="14"/>
      <c r="AKY423" s="14"/>
      <c r="AKZ423" s="14"/>
      <c r="ALA423" s="14"/>
      <c r="ALB423" s="14"/>
      <c r="ALC423" s="14"/>
      <c r="ALD423" s="14"/>
      <c r="ALE423" s="14"/>
      <c r="ALF423" s="14"/>
      <c r="ALG423" s="14"/>
      <c r="ALH423" s="14"/>
      <c r="ALI423" s="14"/>
      <c r="ALJ423" s="14"/>
      <c r="ALK423" s="14"/>
      <c r="ALL423" s="14"/>
      <c r="ALM423" s="14"/>
      <c r="ALN423" s="14"/>
      <c r="ALO423" s="14"/>
      <c r="ALP423" s="14"/>
      <c r="ALQ423" s="14"/>
      <c r="ALR423" s="14"/>
      <c r="ALS423" s="14"/>
      <c r="ALT423" s="14"/>
      <c r="ALU423" s="14"/>
      <c r="ALV423" s="14"/>
      <c r="ALW423" s="14"/>
      <c r="ALX423" s="14"/>
      <c r="ALY423" s="14"/>
      <c r="ALZ423" s="14"/>
      <c r="AMA423" s="14"/>
      <c r="AMB423" s="14"/>
      <c r="AMC423" s="14"/>
      <c r="AMD423" s="14"/>
      <c r="AME423" s="14"/>
      <c r="AMF423" s="14"/>
      <c r="AMG423" s="14"/>
      <c r="AMH423" s="14"/>
      <c r="AMI423" s="14"/>
      <c r="AMJ423" s="14"/>
      <c r="AMK423" s="14"/>
      <c r="AML423" s="14"/>
      <c r="AMM423" s="14"/>
      <c r="AMN423" s="14"/>
      <c r="AMO423" s="14"/>
      <c r="AMP423" s="14"/>
      <c r="AMQ423" s="14"/>
      <c r="AMR423" s="14"/>
      <c r="AMS423" s="14"/>
      <c r="AMT423" s="14"/>
      <c r="AMU423" s="14"/>
      <c r="AMV423" s="14"/>
      <c r="AMW423" s="14"/>
      <c r="AMX423" s="14"/>
      <c r="AMY423" s="14"/>
      <c r="AMZ423" s="14"/>
      <c r="ANA423" s="14"/>
      <c r="ANB423" s="14"/>
      <c r="ANC423" s="14"/>
      <c r="AND423" s="14"/>
      <c r="ANE423" s="14"/>
      <c r="ANF423" s="14"/>
      <c r="ANG423" s="14"/>
      <c r="ANH423" s="14"/>
      <c r="ANI423" s="14"/>
      <c r="ANJ423" s="14"/>
      <c r="ANK423" s="14"/>
      <c r="ANL423" s="14"/>
      <c r="ANM423" s="14"/>
      <c r="ANN423" s="14"/>
      <c r="ANO423" s="14"/>
      <c r="ANP423" s="14"/>
      <c r="ANQ423" s="14"/>
      <c r="ANR423" s="14"/>
      <c r="ANS423" s="14"/>
      <c r="ANT423" s="14"/>
      <c r="ANU423" s="14"/>
      <c r="ANV423" s="14"/>
      <c r="ANW423" s="14"/>
      <c r="ANX423" s="14"/>
      <c r="ANY423" s="14"/>
      <c r="ANZ423" s="14"/>
      <c r="AOA423" s="14"/>
      <c r="AOB423" s="14"/>
      <c r="AOC423" s="14"/>
      <c r="AOD423" s="14"/>
      <c r="AOE423" s="14"/>
      <c r="AOF423" s="14"/>
      <c r="AOG423" s="14"/>
      <c r="AOH423" s="14"/>
      <c r="AOI423" s="14"/>
      <c r="AOJ423" s="14"/>
      <c r="AOK423" s="14"/>
      <c r="AOL423" s="14"/>
      <c r="AOM423" s="14"/>
      <c r="AON423" s="14"/>
      <c r="AOO423" s="14"/>
      <c r="AOP423" s="14"/>
      <c r="AOQ423" s="14"/>
      <c r="AOR423" s="14"/>
      <c r="AOS423" s="14"/>
      <c r="AOT423" s="14"/>
      <c r="AOU423" s="14"/>
      <c r="AOV423" s="14"/>
      <c r="AOW423" s="14"/>
      <c r="AOX423" s="14"/>
      <c r="AOY423" s="14"/>
      <c r="AOZ423" s="14"/>
      <c r="APA423" s="14"/>
      <c r="APB423" s="14"/>
      <c r="APC423" s="14"/>
      <c r="APD423" s="14"/>
      <c r="APE423" s="14"/>
      <c r="APF423" s="14"/>
      <c r="APG423" s="14"/>
      <c r="APH423" s="14"/>
      <c r="API423" s="14"/>
      <c r="APJ423" s="14"/>
      <c r="APK423" s="14"/>
      <c r="APL423" s="14"/>
      <c r="APM423" s="14"/>
      <c r="APN423" s="14"/>
      <c r="APO423" s="14"/>
      <c r="APP423" s="14"/>
      <c r="APQ423" s="14"/>
      <c r="APR423" s="14"/>
      <c r="APS423" s="14"/>
      <c r="APT423" s="14"/>
      <c r="APU423" s="14"/>
      <c r="APV423" s="14"/>
      <c r="APW423" s="14"/>
      <c r="APX423" s="14"/>
      <c r="APY423" s="14"/>
      <c r="APZ423" s="14"/>
      <c r="AQA423" s="14"/>
      <c r="AQB423" s="14"/>
      <c r="AQC423" s="14"/>
      <c r="AQD423" s="14"/>
      <c r="AQE423" s="14"/>
      <c r="AQF423" s="14"/>
      <c r="AQG423" s="14"/>
      <c r="AQH423" s="14"/>
      <c r="AQI423" s="14"/>
      <c r="AQJ423" s="14"/>
      <c r="AQK423" s="14"/>
      <c r="AQL423" s="14"/>
      <c r="AQM423" s="14"/>
      <c r="AQN423" s="14"/>
      <c r="AQO423" s="14"/>
      <c r="AQP423" s="14"/>
      <c r="AQQ423" s="14"/>
      <c r="AQR423" s="14"/>
      <c r="AQS423" s="14"/>
      <c r="AQT423" s="14"/>
      <c r="AQU423" s="14"/>
      <c r="AQV423" s="14"/>
      <c r="AQW423" s="14"/>
      <c r="AQX423" s="14"/>
      <c r="AQY423" s="14"/>
      <c r="AQZ423" s="14"/>
      <c r="ARA423" s="14"/>
      <c r="ARB423" s="14"/>
      <c r="ARC423" s="14"/>
      <c r="ARD423" s="14"/>
      <c r="ARE423" s="14"/>
      <c r="ARF423" s="14"/>
      <c r="ARG423" s="14"/>
      <c r="ARH423" s="14"/>
      <c r="ARI423" s="14"/>
      <c r="ARJ423" s="14"/>
      <c r="ARK423" s="14"/>
      <c r="ARL423" s="14"/>
      <c r="ARM423" s="14"/>
      <c r="ARN423" s="14"/>
      <c r="ARO423" s="14"/>
      <c r="ARP423" s="14"/>
      <c r="ARQ423" s="14"/>
      <c r="ARR423" s="14"/>
      <c r="ARS423" s="14"/>
      <c r="ART423" s="14"/>
      <c r="ARU423" s="14"/>
      <c r="ARV423" s="14"/>
      <c r="ARW423" s="14"/>
      <c r="ARX423" s="14"/>
      <c r="ARY423" s="14"/>
      <c r="ARZ423" s="14"/>
      <c r="ASA423" s="14"/>
      <c r="ASB423" s="14"/>
      <c r="ASC423" s="14"/>
      <c r="ASD423" s="14"/>
      <c r="ASE423" s="14"/>
      <c r="ASF423" s="14"/>
      <c r="ASG423" s="14"/>
      <c r="ASH423" s="14"/>
      <c r="ASI423" s="14"/>
      <c r="ASJ423" s="14"/>
      <c r="ASK423" s="14"/>
      <c r="ASL423" s="14"/>
      <c r="ASM423" s="14"/>
      <c r="ASN423" s="14"/>
      <c r="ASO423" s="14"/>
      <c r="ASP423" s="14"/>
      <c r="ASQ423" s="14"/>
      <c r="ASR423" s="14"/>
      <c r="ASS423" s="14"/>
      <c r="AST423" s="14"/>
      <c r="ASU423" s="14"/>
      <c r="ASV423" s="14"/>
      <c r="ASW423" s="14"/>
      <c r="ASX423" s="14"/>
      <c r="ASY423" s="14"/>
      <c r="ASZ423" s="14"/>
      <c r="ATA423" s="14"/>
      <c r="ATB423" s="14"/>
      <c r="ATC423" s="14"/>
      <c r="ATD423" s="14"/>
    </row>
    <row r="424" spans="63:1200">
      <c r="BK424" s="14" t="str">
        <f t="shared" si="2120"/>
        <v/>
      </c>
      <c r="ABO424" s="14"/>
      <c r="ABP424" s="14"/>
      <c r="ABQ424" s="14"/>
      <c r="ABR424" s="14"/>
      <c r="ABS424" s="14"/>
      <c r="ABT424" s="14"/>
      <c r="ABU424" s="14"/>
      <c r="ABV424" s="14"/>
      <c r="ABW424" s="14"/>
      <c r="ABX424" s="14"/>
      <c r="ABY424" s="14"/>
      <c r="ABZ424" s="14"/>
      <c r="ACA424" s="14"/>
      <c r="ACB424" s="14"/>
      <c r="ACC424" s="14"/>
      <c r="ACD424" s="14"/>
      <c r="ACE424" s="14"/>
      <c r="ACF424" s="14"/>
      <c r="ACG424" s="14"/>
      <c r="ACH424" s="14"/>
      <c r="ACI424" s="14"/>
      <c r="ACJ424" s="14"/>
      <c r="ACK424" s="14"/>
      <c r="ACL424" s="14"/>
      <c r="ACM424" s="14"/>
      <c r="ACN424" s="14"/>
      <c r="ACO424" s="14"/>
      <c r="ACP424" s="14"/>
      <c r="ACQ424" s="14"/>
      <c r="ACR424" s="14"/>
      <c r="ACS424" s="14"/>
      <c r="ACT424" s="14"/>
      <c r="ACU424" s="14"/>
      <c r="ACV424" s="14"/>
      <c r="ACW424" s="14"/>
      <c r="ACX424" s="14"/>
      <c r="ACY424" s="14"/>
      <c r="ACZ424" s="14"/>
      <c r="ADA424" s="14"/>
      <c r="ADB424" s="14"/>
      <c r="ADC424" s="14"/>
      <c r="ADD424" s="14"/>
      <c r="ADE424" s="14"/>
      <c r="ADF424" s="14"/>
      <c r="ADG424" s="14"/>
      <c r="ADH424" s="14"/>
      <c r="ADI424" s="14"/>
      <c r="ADJ424" s="14"/>
      <c r="ADK424" s="14"/>
      <c r="ADL424" s="14"/>
      <c r="ADM424" s="14"/>
      <c r="ADN424" s="14"/>
      <c r="ADO424" s="14"/>
      <c r="ADP424" s="14"/>
      <c r="ADQ424" s="14"/>
      <c r="ADR424" s="14"/>
      <c r="ADS424" s="14"/>
      <c r="ADT424" s="14"/>
      <c r="ADU424" s="14"/>
      <c r="ADV424" s="14"/>
      <c r="ADW424" s="14"/>
      <c r="ADX424" s="14"/>
      <c r="ADY424" s="14"/>
      <c r="ADZ424" s="14"/>
      <c r="AEA424" s="14"/>
      <c r="AEB424" s="14"/>
      <c r="AEC424" s="14"/>
      <c r="AED424" s="14"/>
      <c r="AEE424" s="14"/>
      <c r="AEF424" s="14"/>
      <c r="AEG424" s="14"/>
      <c r="AEH424" s="14"/>
      <c r="AEI424" s="14"/>
      <c r="AEJ424" s="14"/>
      <c r="AEK424" s="14"/>
      <c r="AEL424" s="14"/>
      <c r="AEM424" s="14"/>
      <c r="AEN424" s="14"/>
      <c r="AEO424" s="14"/>
      <c r="AEP424" s="14"/>
      <c r="AEQ424" s="14"/>
      <c r="AER424" s="14"/>
      <c r="AES424" s="14"/>
      <c r="AET424" s="14"/>
      <c r="AEU424" s="14"/>
      <c r="AEV424" s="14"/>
      <c r="AEW424" s="14"/>
      <c r="AEX424" s="14"/>
      <c r="AEY424" s="14"/>
      <c r="AEZ424" s="14"/>
      <c r="AFA424" s="14"/>
      <c r="AFB424" s="14"/>
      <c r="AFC424" s="14"/>
      <c r="AFD424" s="14"/>
      <c r="AFE424" s="14"/>
      <c r="AFF424" s="14"/>
      <c r="AFG424" s="14"/>
      <c r="AFH424" s="14"/>
      <c r="AFI424" s="14"/>
      <c r="AFJ424" s="14"/>
      <c r="AFK424" s="14"/>
      <c r="AFL424" s="14"/>
      <c r="AFM424" s="14"/>
      <c r="AFN424" s="14"/>
      <c r="AFO424" s="14"/>
      <c r="AFP424" s="14"/>
      <c r="AFQ424" s="14"/>
      <c r="AFR424" s="14"/>
      <c r="AFS424" s="14"/>
      <c r="AFT424" s="14"/>
      <c r="AFU424" s="14"/>
      <c r="AFV424" s="14"/>
      <c r="AFW424" s="14"/>
      <c r="AFX424" s="14"/>
      <c r="AFY424" s="14"/>
      <c r="AFZ424" s="14"/>
      <c r="AGA424" s="14"/>
      <c r="AGB424" s="14"/>
      <c r="AGC424" s="14"/>
      <c r="AGD424" s="14"/>
      <c r="AGE424" s="14"/>
      <c r="AGF424" s="14"/>
      <c r="AGG424" s="14"/>
      <c r="AGH424" s="14"/>
      <c r="AGI424" s="14"/>
      <c r="AGJ424" s="14"/>
      <c r="AGK424" s="14"/>
      <c r="AGL424" s="14"/>
      <c r="AGM424" s="14"/>
      <c r="AGN424" s="14"/>
      <c r="AGO424" s="14"/>
      <c r="AGP424" s="14"/>
      <c r="AGQ424" s="14"/>
      <c r="AGR424" s="14"/>
      <c r="AGS424" s="14"/>
      <c r="AGT424" s="14"/>
      <c r="AGU424" s="14"/>
      <c r="AGV424" s="14"/>
      <c r="AGW424" s="14"/>
      <c r="AGX424" s="14"/>
      <c r="AGY424" s="14"/>
      <c r="AGZ424" s="14"/>
      <c r="AHA424" s="14"/>
      <c r="AHB424" s="14"/>
      <c r="AHC424" s="14"/>
      <c r="AHD424" s="14"/>
      <c r="AHE424" s="14"/>
      <c r="AHF424" s="14"/>
      <c r="AHG424" s="14"/>
      <c r="AHH424" s="14"/>
      <c r="AHI424" s="14"/>
      <c r="AHJ424" s="14"/>
      <c r="AHK424" s="14"/>
      <c r="AHL424" s="14"/>
      <c r="AHM424" s="14"/>
      <c r="AHN424" s="14"/>
      <c r="AHO424" s="14"/>
      <c r="AHP424" s="14"/>
      <c r="AHQ424" s="14"/>
      <c r="AHR424" s="14"/>
      <c r="AHS424" s="14"/>
      <c r="AHT424" s="14"/>
      <c r="AHU424" s="14"/>
      <c r="AHV424" s="14"/>
      <c r="AHW424" s="14"/>
      <c r="AHX424" s="14"/>
      <c r="AHY424" s="14"/>
      <c r="AHZ424" s="14"/>
      <c r="AIA424" s="14"/>
      <c r="AIB424" s="14"/>
      <c r="AIC424" s="14"/>
      <c r="AID424" s="14"/>
      <c r="AIE424" s="14"/>
      <c r="AIF424" s="14"/>
      <c r="AIG424" s="14"/>
      <c r="AIH424" s="14"/>
      <c r="AII424" s="14"/>
      <c r="AIJ424" s="14"/>
      <c r="AIK424" s="14"/>
      <c r="AIL424" s="14"/>
      <c r="AIM424" s="14"/>
      <c r="AIN424" s="14"/>
      <c r="AIO424" s="14"/>
      <c r="AIP424" s="14"/>
      <c r="AIQ424" s="14"/>
      <c r="AIR424" s="14"/>
      <c r="AIS424" s="14"/>
      <c r="AIT424" s="14"/>
      <c r="AIU424" s="14"/>
      <c r="AIV424" s="14"/>
      <c r="AIW424" s="14"/>
      <c r="AIX424" s="14"/>
      <c r="AIY424" s="14"/>
      <c r="AIZ424" s="14"/>
      <c r="AJA424" s="14"/>
      <c r="AJB424" s="14"/>
      <c r="AJC424" s="14"/>
      <c r="AJD424" s="14"/>
      <c r="AJE424" s="14"/>
      <c r="AJF424" s="14"/>
      <c r="AJG424" s="14"/>
      <c r="AJH424" s="14"/>
      <c r="AJI424" s="14"/>
      <c r="AJJ424" s="14"/>
      <c r="AJK424" s="14"/>
      <c r="AJL424" s="14"/>
      <c r="AJM424" s="14"/>
      <c r="AJN424" s="14"/>
      <c r="AJO424" s="14"/>
      <c r="AJP424" s="14"/>
      <c r="AJQ424" s="14"/>
      <c r="AJR424" s="14"/>
      <c r="AJS424" s="14"/>
      <c r="AJT424" s="14"/>
      <c r="AJU424" s="14"/>
      <c r="AJV424" s="14"/>
      <c r="AJW424" s="14"/>
      <c r="AJX424" s="14"/>
      <c r="AJY424" s="14"/>
      <c r="AJZ424" s="14"/>
      <c r="AKA424" s="14"/>
      <c r="AKB424" s="14"/>
      <c r="AKC424" s="14"/>
      <c r="AKD424" s="14"/>
      <c r="AKE424" s="14"/>
      <c r="AKF424" s="14"/>
      <c r="AKG424" s="14"/>
      <c r="AKH424" s="14"/>
      <c r="AKI424" s="14"/>
      <c r="AKJ424" s="14"/>
      <c r="AKK424" s="14"/>
      <c r="AKL424" s="14"/>
      <c r="AKM424" s="14"/>
      <c r="AKN424" s="14"/>
      <c r="AKO424" s="14"/>
      <c r="AKP424" s="14"/>
      <c r="AKQ424" s="14"/>
      <c r="AKR424" s="14"/>
      <c r="AKS424" s="14"/>
      <c r="AKT424" s="14"/>
      <c r="AKU424" s="14"/>
      <c r="AKV424" s="14"/>
      <c r="AKW424" s="14"/>
      <c r="AKX424" s="14"/>
      <c r="AKY424" s="14"/>
      <c r="AKZ424" s="14"/>
      <c r="ALA424" s="14"/>
      <c r="ALB424" s="14"/>
      <c r="ALC424" s="14"/>
      <c r="ALD424" s="14"/>
      <c r="ALE424" s="14"/>
      <c r="ALF424" s="14"/>
      <c r="ALG424" s="14"/>
      <c r="ALH424" s="14"/>
      <c r="ALI424" s="14"/>
      <c r="ALJ424" s="14"/>
      <c r="ALK424" s="14"/>
      <c r="ALL424" s="14"/>
      <c r="ALM424" s="14"/>
      <c r="ALN424" s="14"/>
      <c r="ALO424" s="14"/>
      <c r="ALP424" s="14"/>
      <c r="ALQ424" s="14"/>
      <c r="ALR424" s="14"/>
      <c r="ALS424" s="14"/>
      <c r="ALT424" s="14"/>
      <c r="ALU424" s="14"/>
      <c r="ALV424" s="14"/>
      <c r="ALW424" s="14"/>
      <c r="ALX424" s="14"/>
      <c r="ALY424" s="14"/>
      <c r="ALZ424" s="14"/>
      <c r="AMA424" s="14"/>
      <c r="AMB424" s="14"/>
      <c r="AMC424" s="14"/>
      <c r="AMD424" s="14"/>
      <c r="AME424" s="14"/>
      <c r="AMF424" s="14"/>
      <c r="AMG424" s="14"/>
      <c r="AMH424" s="14"/>
      <c r="AMI424" s="14"/>
      <c r="AMJ424" s="14"/>
      <c r="AMK424" s="14"/>
      <c r="AML424" s="14"/>
      <c r="AMM424" s="14"/>
      <c r="AMN424" s="14"/>
      <c r="AMO424" s="14"/>
      <c r="AMP424" s="14"/>
      <c r="AMQ424" s="14"/>
      <c r="AMR424" s="14"/>
      <c r="AMS424" s="14"/>
      <c r="AMT424" s="14"/>
      <c r="AMU424" s="14"/>
      <c r="AMV424" s="14"/>
      <c r="AMW424" s="14"/>
      <c r="AMX424" s="14"/>
      <c r="AMY424" s="14"/>
      <c r="AMZ424" s="14"/>
      <c r="ANA424" s="14"/>
      <c r="ANB424" s="14"/>
      <c r="ANC424" s="14"/>
      <c r="AND424" s="14"/>
      <c r="ANE424" s="14"/>
      <c r="ANF424" s="14"/>
      <c r="ANG424" s="14"/>
      <c r="ANH424" s="14"/>
      <c r="ANI424" s="14"/>
      <c r="ANJ424" s="14"/>
      <c r="ANK424" s="14"/>
      <c r="ANL424" s="14"/>
      <c r="ANM424" s="14"/>
      <c r="ANN424" s="14"/>
      <c r="ANO424" s="14"/>
      <c r="ANP424" s="14"/>
      <c r="ANQ424" s="14"/>
      <c r="ANR424" s="14"/>
      <c r="ANS424" s="14"/>
      <c r="ANT424" s="14"/>
      <c r="ANU424" s="14"/>
      <c r="ANV424" s="14"/>
      <c r="ANW424" s="14"/>
      <c r="ANX424" s="14"/>
      <c r="ANY424" s="14"/>
      <c r="ANZ424" s="14"/>
      <c r="AOA424" s="14"/>
      <c r="AOB424" s="14"/>
      <c r="AOC424" s="14"/>
      <c r="AOD424" s="14"/>
      <c r="AOE424" s="14"/>
      <c r="AOF424" s="14"/>
      <c r="AOG424" s="14"/>
      <c r="AOH424" s="14"/>
      <c r="AOI424" s="14"/>
      <c r="AOJ424" s="14"/>
      <c r="AOK424" s="14"/>
      <c r="AOL424" s="14"/>
      <c r="AOM424" s="14"/>
      <c r="AON424" s="14"/>
      <c r="AOO424" s="14"/>
      <c r="AOP424" s="14"/>
      <c r="AOQ424" s="14"/>
      <c r="AOR424" s="14"/>
      <c r="AOS424" s="14"/>
      <c r="AOT424" s="14"/>
      <c r="AOU424" s="14"/>
      <c r="AOV424" s="14"/>
      <c r="AOW424" s="14"/>
      <c r="AOX424" s="14"/>
      <c r="AOY424" s="14"/>
      <c r="AOZ424" s="14"/>
      <c r="APA424" s="14"/>
      <c r="APB424" s="14"/>
      <c r="APC424" s="14"/>
      <c r="APD424" s="14"/>
      <c r="APE424" s="14"/>
      <c r="APF424" s="14"/>
      <c r="APG424" s="14"/>
      <c r="APH424" s="14"/>
      <c r="API424" s="14"/>
      <c r="APJ424" s="14"/>
      <c r="APK424" s="14"/>
      <c r="APL424" s="14"/>
      <c r="APM424" s="14"/>
      <c r="APN424" s="14"/>
      <c r="APO424" s="14"/>
      <c r="APP424" s="14"/>
      <c r="APQ424" s="14"/>
      <c r="APR424" s="14"/>
      <c r="APS424" s="14"/>
      <c r="APT424" s="14"/>
      <c r="APU424" s="14"/>
      <c r="APV424" s="14"/>
      <c r="APW424" s="14"/>
      <c r="APX424" s="14"/>
      <c r="APY424" s="14"/>
      <c r="APZ424" s="14"/>
      <c r="AQA424" s="14"/>
      <c r="AQB424" s="14"/>
      <c r="AQC424" s="14"/>
      <c r="AQD424" s="14"/>
      <c r="AQE424" s="14"/>
      <c r="AQF424" s="14"/>
      <c r="AQG424" s="14"/>
      <c r="AQH424" s="14"/>
      <c r="AQI424" s="14"/>
      <c r="AQJ424" s="14"/>
      <c r="AQK424" s="14"/>
      <c r="AQL424" s="14"/>
      <c r="AQM424" s="14"/>
      <c r="AQN424" s="14"/>
      <c r="AQO424" s="14"/>
      <c r="AQP424" s="14"/>
      <c r="AQQ424" s="14"/>
      <c r="AQR424" s="14"/>
      <c r="AQS424" s="14"/>
      <c r="AQT424" s="14"/>
      <c r="AQU424" s="14"/>
      <c r="AQV424" s="14"/>
      <c r="AQW424" s="14"/>
      <c r="AQX424" s="14"/>
      <c r="AQY424" s="14"/>
      <c r="AQZ424" s="14"/>
      <c r="ARA424" s="14"/>
      <c r="ARB424" s="14"/>
      <c r="ARC424" s="14"/>
      <c r="ARD424" s="14"/>
      <c r="ARE424" s="14"/>
      <c r="ARF424" s="14"/>
      <c r="ARG424" s="14"/>
      <c r="ARH424" s="14"/>
      <c r="ARI424" s="14"/>
      <c r="ARJ424" s="14"/>
      <c r="ARK424" s="14"/>
      <c r="ARL424" s="14"/>
      <c r="ARM424" s="14"/>
      <c r="ARN424" s="14"/>
      <c r="ARO424" s="14"/>
      <c r="ARP424" s="14"/>
      <c r="ARQ424" s="14"/>
      <c r="ARR424" s="14"/>
      <c r="ARS424" s="14"/>
      <c r="ART424" s="14"/>
      <c r="ARU424" s="14"/>
      <c r="ARV424" s="14"/>
      <c r="ARW424" s="14"/>
      <c r="ARX424" s="14"/>
      <c r="ARY424" s="14"/>
      <c r="ARZ424" s="14"/>
      <c r="ASA424" s="14"/>
      <c r="ASB424" s="14"/>
      <c r="ASC424" s="14"/>
      <c r="ASD424" s="14"/>
      <c r="ASE424" s="14"/>
      <c r="ASF424" s="14"/>
      <c r="ASG424" s="14"/>
      <c r="ASH424" s="14"/>
      <c r="ASI424" s="14"/>
      <c r="ASJ424" s="14"/>
      <c r="ASK424" s="14"/>
      <c r="ASL424" s="14"/>
      <c r="ASM424" s="14"/>
      <c r="ASN424" s="14"/>
      <c r="ASO424" s="14"/>
      <c r="ASP424" s="14"/>
      <c r="ASQ424" s="14"/>
      <c r="ASR424" s="14"/>
      <c r="ASS424" s="14"/>
      <c r="AST424" s="14"/>
      <c r="ASU424" s="14"/>
      <c r="ASV424" s="14"/>
      <c r="ASW424" s="14"/>
      <c r="ASX424" s="14"/>
      <c r="ASY424" s="14"/>
      <c r="ASZ424" s="14"/>
      <c r="ATA424" s="14"/>
      <c r="ATB424" s="14"/>
      <c r="ATC424" s="14"/>
      <c r="ATD424" s="14"/>
    </row>
    <row r="425" spans="63:1200">
      <c r="BK425" s="14" t="str">
        <f t="shared" si="2120"/>
        <v/>
      </c>
      <c r="ABO425" s="14"/>
      <c r="ABP425" s="14"/>
      <c r="ABQ425" s="14"/>
      <c r="ABR425" s="14"/>
      <c r="ABS425" s="14"/>
      <c r="ABT425" s="14"/>
      <c r="ABU425" s="14"/>
      <c r="ABV425" s="14"/>
      <c r="ABW425" s="14"/>
      <c r="ABX425" s="14"/>
      <c r="ABY425" s="14"/>
      <c r="ABZ425" s="14"/>
      <c r="ACA425" s="14"/>
      <c r="ACB425" s="14"/>
      <c r="ACC425" s="14"/>
      <c r="ACD425" s="14"/>
      <c r="ACE425" s="14"/>
      <c r="ACF425" s="14"/>
      <c r="ACG425" s="14"/>
      <c r="ACH425" s="14"/>
      <c r="ACI425" s="14"/>
      <c r="ACJ425" s="14"/>
      <c r="ACK425" s="14"/>
      <c r="ACL425" s="14"/>
      <c r="ACM425" s="14"/>
      <c r="ACN425" s="14"/>
      <c r="ACO425" s="14"/>
      <c r="ACP425" s="14"/>
      <c r="ACQ425" s="14"/>
      <c r="ACR425" s="14"/>
      <c r="ACS425" s="14"/>
      <c r="ACT425" s="14"/>
      <c r="ACU425" s="14"/>
      <c r="ACV425" s="14"/>
      <c r="ACW425" s="14"/>
      <c r="ACX425" s="14"/>
      <c r="ACY425" s="14"/>
      <c r="ACZ425" s="14"/>
      <c r="ADA425" s="14"/>
      <c r="ADB425" s="14"/>
      <c r="ADC425" s="14"/>
      <c r="ADD425" s="14"/>
      <c r="ADE425" s="14"/>
      <c r="ADF425" s="14"/>
      <c r="ADG425" s="14"/>
      <c r="ADH425" s="14"/>
      <c r="ADI425" s="14"/>
      <c r="ADJ425" s="14"/>
      <c r="ADK425" s="14"/>
      <c r="ADL425" s="14"/>
      <c r="ADM425" s="14"/>
      <c r="ADN425" s="14"/>
      <c r="ADO425" s="14"/>
      <c r="ADP425" s="14"/>
      <c r="ADQ425" s="14"/>
      <c r="ADR425" s="14"/>
      <c r="ADS425" s="14"/>
      <c r="ADT425" s="14"/>
      <c r="ADU425" s="14"/>
      <c r="ADV425" s="14"/>
      <c r="ADW425" s="14"/>
      <c r="ADX425" s="14"/>
      <c r="ADY425" s="14"/>
      <c r="ADZ425" s="14"/>
      <c r="AEA425" s="14"/>
      <c r="AEB425" s="14"/>
      <c r="AEC425" s="14"/>
      <c r="AED425" s="14"/>
      <c r="AEE425" s="14"/>
      <c r="AEF425" s="14"/>
      <c r="AEG425" s="14"/>
      <c r="AEH425" s="14"/>
      <c r="AEI425" s="14"/>
      <c r="AEJ425" s="14"/>
      <c r="AEK425" s="14"/>
      <c r="AEL425" s="14"/>
      <c r="AEM425" s="14"/>
      <c r="AEN425" s="14"/>
      <c r="AEO425" s="14"/>
      <c r="AEP425" s="14"/>
      <c r="AEQ425" s="14"/>
      <c r="AER425" s="14"/>
      <c r="AES425" s="14"/>
      <c r="AET425" s="14"/>
      <c r="AEU425" s="14"/>
      <c r="AEV425" s="14"/>
      <c r="AEW425" s="14"/>
      <c r="AEX425" s="14"/>
      <c r="AEY425" s="14"/>
      <c r="AEZ425" s="14"/>
      <c r="AFA425" s="14"/>
      <c r="AFB425" s="14"/>
      <c r="AFC425" s="14"/>
      <c r="AFD425" s="14"/>
      <c r="AFE425" s="14"/>
      <c r="AFF425" s="14"/>
      <c r="AFG425" s="14"/>
      <c r="AFH425" s="14"/>
      <c r="AFI425" s="14"/>
      <c r="AFJ425" s="14"/>
      <c r="AFK425" s="14"/>
      <c r="AFL425" s="14"/>
      <c r="AFM425" s="14"/>
      <c r="AFN425" s="14"/>
      <c r="AFO425" s="14"/>
      <c r="AFP425" s="14"/>
      <c r="AFQ425" s="14"/>
      <c r="AFR425" s="14"/>
      <c r="AFS425" s="14"/>
      <c r="AFT425" s="14"/>
      <c r="AFU425" s="14"/>
      <c r="AFV425" s="14"/>
      <c r="AFW425" s="14"/>
      <c r="AFX425" s="14"/>
      <c r="AFY425" s="14"/>
      <c r="AFZ425" s="14"/>
      <c r="AGA425" s="14"/>
      <c r="AGB425" s="14"/>
      <c r="AGC425" s="14"/>
      <c r="AGD425" s="14"/>
      <c r="AGE425" s="14"/>
      <c r="AGF425" s="14"/>
      <c r="AGG425" s="14"/>
      <c r="AGH425" s="14"/>
      <c r="AGI425" s="14"/>
      <c r="AGJ425" s="14"/>
      <c r="AGK425" s="14"/>
      <c r="AGL425" s="14"/>
      <c r="AGM425" s="14"/>
      <c r="AGN425" s="14"/>
      <c r="AGO425" s="14"/>
      <c r="AGP425" s="14"/>
      <c r="AGQ425" s="14"/>
      <c r="AGR425" s="14"/>
      <c r="AGS425" s="14"/>
      <c r="AGT425" s="14"/>
      <c r="AGU425" s="14"/>
      <c r="AGV425" s="14"/>
      <c r="AGW425" s="14"/>
      <c r="AGX425" s="14"/>
      <c r="AGY425" s="14"/>
      <c r="AGZ425" s="14"/>
      <c r="AHA425" s="14"/>
      <c r="AHB425" s="14"/>
      <c r="AHC425" s="14"/>
      <c r="AHD425" s="14"/>
      <c r="AHE425" s="14"/>
      <c r="AHF425" s="14"/>
      <c r="AHG425" s="14"/>
      <c r="AHH425" s="14"/>
      <c r="AHI425" s="14"/>
      <c r="AHJ425" s="14"/>
      <c r="AHK425" s="14"/>
      <c r="AHL425" s="14"/>
      <c r="AHM425" s="14"/>
      <c r="AHN425" s="14"/>
      <c r="AHO425" s="14"/>
      <c r="AHP425" s="14"/>
      <c r="AHQ425" s="14"/>
      <c r="AHR425" s="14"/>
      <c r="AHS425" s="14"/>
      <c r="AHT425" s="14"/>
      <c r="AHU425" s="14"/>
      <c r="AHV425" s="14"/>
      <c r="AHW425" s="14"/>
      <c r="AHX425" s="14"/>
      <c r="AHY425" s="14"/>
      <c r="AHZ425" s="14"/>
      <c r="AIA425" s="14"/>
      <c r="AIB425" s="14"/>
      <c r="AIC425" s="14"/>
      <c r="AID425" s="14"/>
      <c r="AIE425" s="14"/>
      <c r="AIF425" s="14"/>
      <c r="AIG425" s="14"/>
      <c r="AIH425" s="14"/>
      <c r="AII425" s="14"/>
      <c r="AIJ425" s="14"/>
      <c r="AIK425" s="14"/>
      <c r="AIL425" s="14"/>
      <c r="AIM425" s="14"/>
      <c r="AIN425" s="14"/>
      <c r="AIO425" s="14"/>
      <c r="AIP425" s="14"/>
      <c r="AIQ425" s="14"/>
      <c r="AIR425" s="14"/>
      <c r="AIS425" s="14"/>
      <c r="AIT425" s="14"/>
      <c r="AIU425" s="14"/>
      <c r="AIV425" s="14"/>
      <c r="AIW425" s="14"/>
      <c r="AIX425" s="14"/>
      <c r="AIY425" s="14"/>
      <c r="AIZ425" s="14"/>
      <c r="AJA425" s="14"/>
      <c r="AJB425" s="14"/>
      <c r="AJC425" s="14"/>
      <c r="AJD425" s="14"/>
      <c r="AJE425" s="14"/>
      <c r="AJF425" s="14"/>
      <c r="AJG425" s="14"/>
      <c r="AJH425" s="14"/>
      <c r="AJI425" s="14"/>
      <c r="AJJ425" s="14"/>
      <c r="AJK425" s="14"/>
      <c r="AJL425" s="14"/>
      <c r="AJM425" s="14"/>
      <c r="AJN425" s="14"/>
      <c r="AJO425" s="14"/>
      <c r="AJP425" s="14"/>
      <c r="AJQ425" s="14"/>
      <c r="AJR425" s="14"/>
      <c r="AJS425" s="14"/>
      <c r="AJT425" s="14"/>
      <c r="AJU425" s="14"/>
      <c r="AJV425" s="14"/>
      <c r="AJW425" s="14"/>
      <c r="AJX425" s="14"/>
      <c r="AJY425" s="14"/>
      <c r="AJZ425" s="14"/>
      <c r="AKA425" s="14"/>
      <c r="AKB425" s="14"/>
      <c r="AKC425" s="14"/>
      <c r="AKD425" s="14"/>
      <c r="AKE425" s="14"/>
      <c r="AKF425" s="14"/>
      <c r="AKG425" s="14"/>
      <c r="AKH425" s="14"/>
      <c r="AKI425" s="14"/>
      <c r="AKJ425" s="14"/>
      <c r="AKK425" s="14"/>
      <c r="AKL425" s="14"/>
      <c r="AKM425" s="14"/>
      <c r="AKN425" s="14"/>
      <c r="AKO425" s="14"/>
      <c r="AKP425" s="14"/>
      <c r="AKQ425" s="14"/>
      <c r="AKR425" s="14"/>
      <c r="AKS425" s="14"/>
      <c r="AKT425" s="14"/>
      <c r="AKU425" s="14"/>
      <c r="AKV425" s="14"/>
      <c r="AKW425" s="14"/>
      <c r="AKX425" s="14"/>
      <c r="AKY425" s="14"/>
      <c r="AKZ425" s="14"/>
      <c r="ALA425" s="14"/>
      <c r="ALB425" s="14"/>
      <c r="ALC425" s="14"/>
      <c r="ALD425" s="14"/>
      <c r="ALE425" s="14"/>
      <c r="ALF425" s="14"/>
      <c r="ALG425" s="14"/>
      <c r="ALH425" s="14"/>
      <c r="ALI425" s="14"/>
      <c r="ALJ425" s="14"/>
      <c r="ALK425" s="14"/>
      <c r="ALL425" s="14"/>
      <c r="ALM425" s="14"/>
      <c r="ALN425" s="14"/>
      <c r="ALO425" s="14"/>
      <c r="ALP425" s="14"/>
      <c r="ALQ425" s="14"/>
      <c r="ALR425" s="14"/>
      <c r="ALS425" s="14"/>
      <c r="ALT425" s="14"/>
      <c r="ALU425" s="14"/>
      <c r="ALV425" s="14"/>
      <c r="ALW425" s="14"/>
      <c r="ALX425" s="14"/>
      <c r="ALY425" s="14"/>
      <c r="ALZ425" s="14"/>
      <c r="AMA425" s="14"/>
      <c r="AMB425" s="14"/>
      <c r="AMC425" s="14"/>
      <c r="AMD425" s="14"/>
      <c r="AME425" s="14"/>
      <c r="AMF425" s="14"/>
      <c r="AMG425" s="14"/>
      <c r="AMH425" s="14"/>
      <c r="AMI425" s="14"/>
      <c r="AMJ425" s="14"/>
      <c r="AMK425" s="14"/>
      <c r="AML425" s="14"/>
      <c r="AMM425" s="14"/>
      <c r="AMN425" s="14"/>
      <c r="AMO425" s="14"/>
      <c r="AMP425" s="14"/>
      <c r="AMQ425" s="14"/>
      <c r="AMR425" s="14"/>
      <c r="AMS425" s="14"/>
      <c r="AMT425" s="14"/>
      <c r="AMU425" s="14"/>
      <c r="AMV425" s="14"/>
      <c r="AMW425" s="14"/>
      <c r="AMX425" s="14"/>
      <c r="AMY425" s="14"/>
      <c r="AMZ425" s="14"/>
      <c r="ANA425" s="14"/>
      <c r="ANB425" s="14"/>
      <c r="ANC425" s="14"/>
      <c r="AND425" s="14"/>
      <c r="ANE425" s="14"/>
      <c r="ANF425" s="14"/>
      <c r="ANG425" s="14"/>
      <c r="ANH425" s="14"/>
      <c r="ANI425" s="14"/>
      <c r="ANJ425" s="14"/>
      <c r="ANK425" s="14"/>
      <c r="ANL425" s="14"/>
      <c r="ANM425" s="14"/>
      <c r="ANN425" s="14"/>
      <c r="ANO425" s="14"/>
      <c r="ANP425" s="14"/>
      <c r="ANQ425" s="14"/>
      <c r="ANR425" s="14"/>
      <c r="ANS425" s="14"/>
      <c r="ANT425" s="14"/>
      <c r="ANU425" s="14"/>
      <c r="ANV425" s="14"/>
      <c r="ANW425" s="14"/>
      <c r="ANX425" s="14"/>
      <c r="ANY425" s="14"/>
      <c r="ANZ425" s="14"/>
      <c r="AOA425" s="14"/>
      <c r="AOB425" s="14"/>
      <c r="AOC425" s="14"/>
      <c r="AOD425" s="14"/>
      <c r="AOE425" s="14"/>
      <c r="AOF425" s="14"/>
      <c r="AOG425" s="14"/>
      <c r="AOH425" s="14"/>
      <c r="AOI425" s="14"/>
      <c r="AOJ425" s="14"/>
      <c r="AOK425" s="14"/>
      <c r="AOL425" s="14"/>
      <c r="AOM425" s="14"/>
      <c r="AON425" s="14"/>
      <c r="AOO425" s="14"/>
      <c r="AOP425" s="14"/>
      <c r="AOQ425" s="14"/>
      <c r="AOR425" s="14"/>
      <c r="AOS425" s="14"/>
      <c r="AOT425" s="14"/>
      <c r="AOU425" s="14"/>
      <c r="AOV425" s="14"/>
      <c r="AOW425" s="14"/>
      <c r="AOX425" s="14"/>
      <c r="AOY425" s="14"/>
      <c r="AOZ425" s="14"/>
      <c r="APA425" s="14"/>
      <c r="APB425" s="14"/>
      <c r="APC425" s="14"/>
      <c r="APD425" s="14"/>
      <c r="APE425" s="14"/>
      <c r="APF425" s="14"/>
      <c r="APG425" s="14"/>
      <c r="APH425" s="14"/>
      <c r="API425" s="14"/>
      <c r="APJ425" s="14"/>
      <c r="APK425" s="14"/>
      <c r="APL425" s="14"/>
      <c r="APM425" s="14"/>
      <c r="APN425" s="14"/>
      <c r="APO425" s="14"/>
      <c r="APP425" s="14"/>
      <c r="APQ425" s="14"/>
      <c r="APR425" s="14"/>
      <c r="APS425" s="14"/>
      <c r="APT425" s="14"/>
      <c r="APU425" s="14"/>
      <c r="APV425" s="14"/>
      <c r="APW425" s="14"/>
      <c r="APX425" s="14"/>
      <c r="APY425" s="14"/>
      <c r="APZ425" s="14"/>
      <c r="AQA425" s="14"/>
      <c r="AQB425" s="14"/>
      <c r="AQC425" s="14"/>
      <c r="AQD425" s="14"/>
      <c r="AQE425" s="14"/>
      <c r="AQF425" s="14"/>
      <c r="AQG425" s="14"/>
      <c r="AQH425" s="14"/>
      <c r="AQI425" s="14"/>
      <c r="AQJ425" s="14"/>
      <c r="AQK425" s="14"/>
      <c r="AQL425" s="14"/>
      <c r="AQM425" s="14"/>
      <c r="AQN425" s="14"/>
      <c r="AQO425" s="14"/>
      <c r="AQP425" s="14"/>
      <c r="AQQ425" s="14"/>
      <c r="AQR425" s="14"/>
      <c r="AQS425" s="14"/>
      <c r="AQT425" s="14"/>
      <c r="AQU425" s="14"/>
      <c r="AQV425" s="14"/>
      <c r="AQW425" s="14"/>
      <c r="AQX425" s="14"/>
      <c r="AQY425" s="14"/>
      <c r="AQZ425" s="14"/>
      <c r="ARA425" s="14"/>
      <c r="ARB425" s="14"/>
      <c r="ARC425" s="14"/>
      <c r="ARD425" s="14"/>
      <c r="ARE425" s="14"/>
      <c r="ARF425" s="14"/>
      <c r="ARG425" s="14"/>
      <c r="ARH425" s="14"/>
      <c r="ARI425" s="14"/>
      <c r="ARJ425" s="14"/>
      <c r="ARK425" s="14"/>
      <c r="ARL425" s="14"/>
      <c r="ARM425" s="14"/>
      <c r="ARN425" s="14"/>
      <c r="ARO425" s="14"/>
      <c r="ARP425" s="14"/>
      <c r="ARQ425" s="14"/>
      <c r="ARR425" s="14"/>
      <c r="ARS425" s="14"/>
      <c r="ART425" s="14"/>
      <c r="ARU425" s="14"/>
      <c r="ARV425" s="14"/>
      <c r="ARW425" s="14"/>
      <c r="ARX425" s="14"/>
      <c r="ARY425" s="14"/>
      <c r="ARZ425" s="14"/>
      <c r="ASA425" s="14"/>
      <c r="ASB425" s="14"/>
      <c r="ASC425" s="14"/>
      <c r="ASD425" s="14"/>
      <c r="ASE425" s="14"/>
      <c r="ASF425" s="14"/>
      <c r="ASG425" s="14"/>
      <c r="ASH425" s="14"/>
      <c r="ASI425" s="14"/>
      <c r="ASJ425" s="14"/>
      <c r="ASK425" s="14"/>
      <c r="ASL425" s="14"/>
      <c r="ASM425" s="14"/>
      <c r="ASN425" s="14"/>
      <c r="ASO425" s="14"/>
      <c r="ASP425" s="14"/>
      <c r="ASQ425" s="14"/>
      <c r="ASR425" s="14"/>
      <c r="ASS425" s="14"/>
      <c r="AST425" s="14"/>
      <c r="ASU425" s="14"/>
      <c r="ASV425" s="14"/>
      <c r="ASW425" s="14"/>
      <c r="ASX425" s="14"/>
      <c r="ASY425" s="14"/>
      <c r="ASZ425" s="14"/>
      <c r="ATA425" s="14"/>
      <c r="ATB425" s="14"/>
      <c r="ATC425" s="14"/>
      <c r="ATD425" s="14"/>
    </row>
    <row r="426" spans="63:1200">
      <c r="BK426" s="14" t="str">
        <f t="shared" si="2120"/>
        <v/>
      </c>
      <c r="ABO426" s="14"/>
      <c r="ABP426" s="14"/>
      <c r="ABQ426" s="14"/>
      <c r="ABR426" s="14"/>
      <c r="ABS426" s="14"/>
      <c r="ABT426" s="14"/>
      <c r="ABU426" s="14"/>
      <c r="ABV426" s="14"/>
      <c r="ABW426" s="14"/>
      <c r="ABX426" s="14"/>
      <c r="ABY426" s="14"/>
      <c r="ABZ426" s="14"/>
      <c r="ACA426" s="14"/>
      <c r="ACB426" s="14"/>
      <c r="ACC426" s="14"/>
      <c r="ACD426" s="14"/>
      <c r="ACE426" s="14"/>
      <c r="ACF426" s="14"/>
      <c r="ACG426" s="14"/>
      <c r="ACH426" s="14"/>
      <c r="ACI426" s="14"/>
      <c r="ACJ426" s="14"/>
      <c r="ACK426" s="14"/>
      <c r="ACL426" s="14"/>
      <c r="ACM426" s="14"/>
      <c r="ACN426" s="14"/>
      <c r="ACO426" s="14"/>
      <c r="ACP426" s="14"/>
      <c r="ACQ426" s="14"/>
      <c r="ACR426" s="14"/>
      <c r="ACS426" s="14"/>
      <c r="ACT426" s="14"/>
      <c r="ACU426" s="14"/>
      <c r="ACV426" s="14"/>
      <c r="ACW426" s="14"/>
      <c r="ACX426" s="14"/>
      <c r="ACY426" s="14"/>
      <c r="ACZ426" s="14"/>
      <c r="ADA426" s="14"/>
      <c r="ADB426" s="14"/>
      <c r="ADC426" s="14"/>
      <c r="ADD426" s="14"/>
      <c r="ADE426" s="14"/>
      <c r="ADF426" s="14"/>
      <c r="ADG426" s="14"/>
      <c r="ADH426" s="14"/>
      <c r="ADI426" s="14"/>
      <c r="ADJ426" s="14"/>
      <c r="ADK426" s="14"/>
      <c r="ADL426" s="14"/>
      <c r="ADM426" s="14"/>
      <c r="ADN426" s="14"/>
      <c r="ADO426" s="14"/>
      <c r="ADP426" s="14"/>
      <c r="ADQ426" s="14"/>
      <c r="ADR426" s="14"/>
      <c r="ADS426" s="14"/>
      <c r="ADT426" s="14"/>
      <c r="ADU426" s="14"/>
      <c r="ADV426" s="14"/>
      <c r="ADW426" s="14"/>
      <c r="ADX426" s="14"/>
      <c r="ADY426" s="14"/>
      <c r="ADZ426" s="14"/>
      <c r="AEA426" s="14"/>
      <c r="AEB426" s="14"/>
      <c r="AEC426" s="14"/>
      <c r="AED426" s="14"/>
      <c r="AEE426" s="14"/>
      <c r="AEF426" s="14"/>
      <c r="AEG426" s="14"/>
      <c r="AEH426" s="14"/>
      <c r="AEI426" s="14"/>
      <c r="AEJ426" s="14"/>
      <c r="AEK426" s="14"/>
      <c r="AEL426" s="14"/>
      <c r="AEM426" s="14"/>
      <c r="AEN426" s="14"/>
      <c r="AEO426" s="14"/>
      <c r="AEP426" s="14"/>
      <c r="AEQ426" s="14"/>
      <c r="AER426" s="14"/>
      <c r="AES426" s="14"/>
      <c r="AET426" s="14"/>
      <c r="AEU426" s="14"/>
      <c r="AEV426" s="14"/>
      <c r="AEW426" s="14"/>
      <c r="AEX426" s="14"/>
      <c r="AEY426" s="14"/>
      <c r="AEZ426" s="14"/>
      <c r="AFA426" s="14"/>
      <c r="AFB426" s="14"/>
      <c r="AFC426" s="14"/>
      <c r="AFD426" s="14"/>
      <c r="AFE426" s="14"/>
      <c r="AFF426" s="14"/>
      <c r="AFG426" s="14"/>
      <c r="AFH426" s="14"/>
      <c r="AFI426" s="14"/>
      <c r="AFJ426" s="14"/>
      <c r="AFK426" s="14"/>
      <c r="AFL426" s="14"/>
      <c r="AFM426" s="14"/>
      <c r="AFN426" s="14"/>
      <c r="AFO426" s="14"/>
      <c r="AFP426" s="14"/>
      <c r="AFQ426" s="14"/>
      <c r="AFR426" s="14"/>
      <c r="AFS426" s="14"/>
      <c r="AFT426" s="14"/>
      <c r="AFU426" s="14"/>
      <c r="AFV426" s="14"/>
      <c r="AFW426" s="14"/>
      <c r="AFX426" s="14"/>
      <c r="AFY426" s="14"/>
      <c r="AFZ426" s="14"/>
      <c r="AGA426" s="14"/>
      <c r="AGB426" s="14"/>
      <c r="AGC426" s="14"/>
      <c r="AGD426" s="14"/>
      <c r="AGE426" s="14"/>
      <c r="AGF426" s="14"/>
      <c r="AGG426" s="14"/>
      <c r="AGH426" s="14"/>
      <c r="AGI426" s="14"/>
      <c r="AGJ426" s="14"/>
      <c r="AGK426" s="14"/>
      <c r="AGL426" s="14"/>
      <c r="AGM426" s="14"/>
      <c r="AGN426" s="14"/>
      <c r="AGO426" s="14"/>
      <c r="AGP426" s="14"/>
      <c r="AGQ426" s="14"/>
      <c r="AGR426" s="14"/>
      <c r="AGS426" s="14"/>
      <c r="AGT426" s="14"/>
      <c r="AGU426" s="14"/>
      <c r="AGV426" s="14"/>
      <c r="AGW426" s="14"/>
      <c r="AGX426" s="14"/>
      <c r="AGY426" s="14"/>
      <c r="AGZ426" s="14"/>
      <c r="AHA426" s="14"/>
      <c r="AHB426" s="14"/>
      <c r="AHC426" s="14"/>
      <c r="AHD426" s="14"/>
      <c r="AHE426" s="14"/>
      <c r="AHF426" s="14"/>
      <c r="AHG426" s="14"/>
      <c r="AHH426" s="14"/>
      <c r="AHI426" s="14"/>
      <c r="AHJ426" s="14"/>
      <c r="AHK426" s="14"/>
      <c r="AHL426" s="14"/>
      <c r="AHM426" s="14"/>
      <c r="AHN426" s="14"/>
      <c r="AHO426" s="14"/>
      <c r="AHP426" s="14"/>
      <c r="AHQ426" s="14"/>
      <c r="AHR426" s="14"/>
      <c r="AHS426" s="14"/>
      <c r="AHT426" s="14"/>
      <c r="AHU426" s="14"/>
      <c r="AHV426" s="14"/>
      <c r="AHW426" s="14"/>
      <c r="AHX426" s="14"/>
      <c r="AHY426" s="14"/>
      <c r="AHZ426" s="14"/>
      <c r="AIA426" s="14"/>
      <c r="AIB426" s="14"/>
      <c r="AIC426" s="14"/>
      <c r="AID426" s="14"/>
      <c r="AIE426" s="14"/>
      <c r="AIF426" s="14"/>
      <c r="AIG426" s="14"/>
      <c r="AIH426" s="14"/>
      <c r="AII426" s="14"/>
      <c r="AIJ426" s="14"/>
      <c r="AIK426" s="14"/>
      <c r="AIL426" s="14"/>
      <c r="AIM426" s="14"/>
      <c r="AIN426" s="14"/>
      <c r="AIO426" s="14"/>
      <c r="AIP426" s="14"/>
      <c r="AIQ426" s="14"/>
      <c r="AIR426" s="14"/>
      <c r="AIS426" s="14"/>
      <c r="AIT426" s="14"/>
      <c r="AIU426" s="14"/>
      <c r="AIV426" s="14"/>
      <c r="AIW426" s="14"/>
      <c r="AIX426" s="14"/>
      <c r="AIY426" s="14"/>
      <c r="AIZ426" s="14"/>
      <c r="AJA426" s="14"/>
      <c r="AJB426" s="14"/>
      <c r="AJC426" s="14"/>
      <c r="AJD426" s="14"/>
      <c r="AJE426" s="14"/>
      <c r="AJF426" s="14"/>
      <c r="AJG426" s="14"/>
      <c r="AJH426" s="14"/>
      <c r="AJI426" s="14"/>
      <c r="AJJ426" s="14"/>
      <c r="AJK426" s="14"/>
      <c r="AJL426" s="14"/>
      <c r="AJM426" s="14"/>
      <c r="AJN426" s="14"/>
      <c r="AJO426" s="14"/>
      <c r="AJP426" s="14"/>
      <c r="AJQ426" s="14"/>
      <c r="AJR426" s="14"/>
      <c r="AJS426" s="14"/>
      <c r="AJT426" s="14"/>
      <c r="AJU426" s="14"/>
      <c r="AJV426" s="14"/>
      <c r="AJW426" s="14"/>
      <c r="AJX426" s="14"/>
      <c r="AJY426" s="14"/>
      <c r="AJZ426" s="14"/>
      <c r="AKA426" s="14"/>
      <c r="AKB426" s="14"/>
      <c r="AKC426" s="14"/>
      <c r="AKD426" s="14"/>
      <c r="AKE426" s="14"/>
      <c r="AKF426" s="14"/>
      <c r="AKG426" s="14"/>
      <c r="AKH426" s="14"/>
      <c r="AKI426" s="14"/>
      <c r="AKJ426" s="14"/>
      <c r="AKK426" s="14"/>
      <c r="AKL426" s="14"/>
      <c r="AKM426" s="14"/>
      <c r="AKN426" s="14"/>
      <c r="AKO426" s="14"/>
      <c r="AKP426" s="14"/>
      <c r="AKQ426" s="14"/>
      <c r="AKR426" s="14"/>
      <c r="AKS426" s="14"/>
      <c r="AKT426" s="14"/>
      <c r="AKU426" s="14"/>
      <c r="AKV426" s="14"/>
      <c r="AKW426" s="14"/>
      <c r="AKX426" s="14"/>
      <c r="AKY426" s="14"/>
      <c r="AKZ426" s="14"/>
      <c r="ALA426" s="14"/>
      <c r="ALB426" s="14"/>
      <c r="ALC426" s="14"/>
      <c r="ALD426" s="14"/>
      <c r="ALE426" s="14"/>
      <c r="ALF426" s="14"/>
      <c r="ALG426" s="14"/>
      <c r="ALH426" s="14"/>
      <c r="ALI426" s="14"/>
      <c r="ALJ426" s="14"/>
      <c r="ALK426" s="14"/>
      <c r="ALL426" s="14"/>
      <c r="ALM426" s="14"/>
      <c r="ALN426" s="14"/>
      <c r="ALO426" s="14"/>
      <c r="ALP426" s="14"/>
      <c r="ALQ426" s="14"/>
      <c r="ALR426" s="14"/>
      <c r="ALS426" s="14"/>
      <c r="ALT426" s="14"/>
      <c r="ALU426" s="14"/>
      <c r="ALV426" s="14"/>
      <c r="ALW426" s="14"/>
      <c r="ALX426" s="14"/>
      <c r="ALY426" s="14"/>
      <c r="ALZ426" s="14"/>
      <c r="AMA426" s="14"/>
      <c r="AMB426" s="14"/>
      <c r="AMC426" s="14"/>
      <c r="AMD426" s="14"/>
      <c r="AME426" s="14"/>
      <c r="AMF426" s="14"/>
      <c r="AMG426" s="14"/>
      <c r="AMH426" s="14"/>
      <c r="AMI426" s="14"/>
      <c r="AMJ426" s="14"/>
      <c r="AMK426" s="14"/>
      <c r="AML426" s="14"/>
      <c r="AMM426" s="14"/>
      <c r="AMN426" s="14"/>
      <c r="AMO426" s="14"/>
      <c r="AMP426" s="14"/>
      <c r="AMQ426" s="14"/>
      <c r="AMR426" s="14"/>
      <c r="AMS426" s="14"/>
      <c r="AMT426" s="14"/>
      <c r="AMU426" s="14"/>
      <c r="AMV426" s="14"/>
      <c r="AMW426" s="14"/>
      <c r="AMX426" s="14"/>
      <c r="AMY426" s="14"/>
      <c r="AMZ426" s="14"/>
      <c r="ANA426" s="14"/>
      <c r="ANB426" s="14"/>
      <c r="ANC426" s="14"/>
      <c r="AND426" s="14"/>
      <c r="ANE426" s="14"/>
      <c r="ANF426" s="14"/>
      <c r="ANG426" s="14"/>
      <c r="ANH426" s="14"/>
      <c r="ANI426" s="14"/>
      <c r="ANJ426" s="14"/>
      <c r="ANK426" s="14"/>
      <c r="ANL426" s="14"/>
      <c r="ANM426" s="14"/>
      <c r="ANN426" s="14"/>
      <c r="ANO426" s="14"/>
      <c r="ANP426" s="14"/>
      <c r="ANQ426" s="14"/>
      <c r="ANR426" s="14"/>
      <c r="ANS426" s="14"/>
      <c r="ANT426" s="14"/>
      <c r="ANU426" s="14"/>
      <c r="ANV426" s="14"/>
      <c r="ANW426" s="14"/>
      <c r="ANX426" s="14"/>
      <c r="ANY426" s="14"/>
      <c r="ANZ426" s="14"/>
      <c r="AOA426" s="14"/>
      <c r="AOB426" s="14"/>
      <c r="AOC426" s="14"/>
      <c r="AOD426" s="14"/>
      <c r="AOE426" s="14"/>
      <c r="AOF426" s="14"/>
      <c r="AOG426" s="14"/>
      <c r="AOH426" s="14"/>
      <c r="AOI426" s="14"/>
      <c r="AOJ426" s="14"/>
      <c r="AOK426" s="14"/>
      <c r="AOL426" s="14"/>
      <c r="AOM426" s="14"/>
      <c r="AON426" s="14"/>
      <c r="AOO426" s="14"/>
      <c r="AOP426" s="14"/>
      <c r="AOQ426" s="14"/>
      <c r="AOR426" s="14"/>
      <c r="AOS426" s="14"/>
      <c r="AOT426" s="14"/>
      <c r="AOU426" s="14"/>
      <c r="AOV426" s="14"/>
      <c r="AOW426" s="14"/>
      <c r="AOX426" s="14"/>
      <c r="AOY426" s="14"/>
      <c r="AOZ426" s="14"/>
      <c r="APA426" s="14"/>
      <c r="APB426" s="14"/>
      <c r="APC426" s="14"/>
      <c r="APD426" s="14"/>
      <c r="APE426" s="14"/>
      <c r="APF426" s="14"/>
      <c r="APG426" s="14"/>
      <c r="APH426" s="14"/>
      <c r="API426" s="14"/>
      <c r="APJ426" s="14"/>
      <c r="APK426" s="14"/>
      <c r="APL426" s="14"/>
      <c r="APM426" s="14"/>
      <c r="APN426" s="14"/>
      <c r="APO426" s="14"/>
      <c r="APP426" s="14"/>
      <c r="APQ426" s="14"/>
      <c r="APR426" s="14"/>
      <c r="APS426" s="14"/>
      <c r="APT426" s="14"/>
      <c r="APU426" s="14"/>
      <c r="APV426" s="14"/>
      <c r="APW426" s="14"/>
      <c r="APX426" s="14"/>
      <c r="APY426" s="14"/>
      <c r="APZ426" s="14"/>
      <c r="AQA426" s="14"/>
      <c r="AQB426" s="14"/>
      <c r="AQC426" s="14"/>
      <c r="AQD426" s="14"/>
      <c r="AQE426" s="14"/>
      <c r="AQF426" s="14"/>
      <c r="AQG426" s="14"/>
      <c r="AQH426" s="14"/>
      <c r="AQI426" s="14"/>
      <c r="AQJ426" s="14"/>
      <c r="AQK426" s="14"/>
      <c r="AQL426" s="14"/>
      <c r="AQM426" s="14"/>
      <c r="AQN426" s="14"/>
      <c r="AQO426" s="14"/>
      <c r="AQP426" s="14"/>
      <c r="AQQ426" s="14"/>
      <c r="AQR426" s="14"/>
      <c r="AQS426" s="14"/>
      <c r="AQT426" s="14"/>
      <c r="AQU426" s="14"/>
      <c r="AQV426" s="14"/>
      <c r="AQW426" s="14"/>
      <c r="AQX426" s="14"/>
      <c r="AQY426" s="14"/>
      <c r="AQZ426" s="14"/>
      <c r="ARA426" s="14"/>
      <c r="ARB426" s="14"/>
      <c r="ARC426" s="14"/>
      <c r="ARD426" s="14"/>
      <c r="ARE426" s="14"/>
      <c r="ARF426" s="14"/>
      <c r="ARG426" s="14"/>
      <c r="ARH426" s="14"/>
      <c r="ARI426" s="14"/>
      <c r="ARJ426" s="14"/>
      <c r="ARK426" s="14"/>
      <c r="ARL426" s="14"/>
      <c r="ARM426" s="14"/>
      <c r="ARN426" s="14"/>
      <c r="ARO426" s="14"/>
      <c r="ARP426" s="14"/>
      <c r="ARQ426" s="14"/>
      <c r="ARR426" s="14"/>
      <c r="ARS426" s="14"/>
      <c r="ART426" s="14"/>
      <c r="ARU426" s="14"/>
      <c r="ARV426" s="14"/>
      <c r="ARW426" s="14"/>
      <c r="ARX426" s="14"/>
      <c r="ARY426" s="14"/>
      <c r="ARZ426" s="14"/>
      <c r="ASA426" s="14"/>
      <c r="ASB426" s="14"/>
      <c r="ASC426" s="14"/>
      <c r="ASD426" s="14"/>
      <c r="ASE426" s="14"/>
      <c r="ASF426" s="14"/>
      <c r="ASG426" s="14"/>
      <c r="ASH426" s="14"/>
      <c r="ASI426" s="14"/>
      <c r="ASJ426" s="14"/>
      <c r="ASK426" s="14"/>
      <c r="ASL426" s="14"/>
      <c r="ASM426" s="14"/>
      <c r="ASN426" s="14"/>
      <c r="ASO426" s="14"/>
      <c r="ASP426" s="14"/>
      <c r="ASQ426" s="14"/>
      <c r="ASR426" s="14"/>
      <c r="ASS426" s="14"/>
      <c r="AST426" s="14"/>
      <c r="ASU426" s="14"/>
      <c r="ASV426" s="14"/>
      <c r="ASW426" s="14"/>
      <c r="ASX426" s="14"/>
      <c r="ASY426" s="14"/>
      <c r="ASZ426" s="14"/>
      <c r="ATA426" s="14"/>
      <c r="ATB426" s="14"/>
      <c r="ATC426" s="14"/>
      <c r="ATD426" s="14"/>
    </row>
    <row r="427" spans="63:1200">
      <c r="BK427" s="14" t="str">
        <f t="shared" si="2120"/>
        <v/>
      </c>
      <c r="ABO427" s="14"/>
      <c r="ABP427" s="14"/>
      <c r="ABQ427" s="14"/>
      <c r="ABR427" s="14"/>
      <c r="ABS427" s="14"/>
      <c r="ABT427" s="14"/>
      <c r="ABU427" s="14"/>
      <c r="ABV427" s="14"/>
      <c r="ABW427" s="14"/>
      <c r="ABX427" s="14"/>
      <c r="ABY427" s="14"/>
      <c r="ABZ427" s="14"/>
      <c r="ACA427" s="14"/>
      <c r="ACB427" s="14"/>
      <c r="ACC427" s="14"/>
      <c r="ACD427" s="14"/>
      <c r="ACE427" s="14"/>
      <c r="ACF427" s="14"/>
      <c r="ACG427" s="14"/>
      <c r="ACH427" s="14"/>
      <c r="ACI427" s="14"/>
      <c r="ACJ427" s="14"/>
      <c r="ACK427" s="14"/>
      <c r="ACL427" s="14"/>
      <c r="ACM427" s="14"/>
      <c r="ACN427" s="14"/>
      <c r="ACO427" s="14"/>
      <c r="ACP427" s="14"/>
      <c r="ACQ427" s="14"/>
      <c r="ACR427" s="14"/>
      <c r="ACS427" s="14"/>
      <c r="ACT427" s="14"/>
      <c r="ACU427" s="14"/>
      <c r="ACV427" s="14"/>
      <c r="ACW427" s="14"/>
      <c r="ACX427" s="14"/>
      <c r="ACY427" s="14"/>
      <c r="ACZ427" s="14"/>
      <c r="ADA427" s="14"/>
      <c r="ADB427" s="14"/>
      <c r="ADC427" s="14"/>
      <c r="ADD427" s="14"/>
      <c r="ADE427" s="14"/>
      <c r="ADF427" s="14"/>
      <c r="ADG427" s="14"/>
      <c r="ADH427" s="14"/>
      <c r="ADI427" s="14"/>
      <c r="ADJ427" s="14"/>
      <c r="ADK427" s="14"/>
      <c r="ADL427" s="14"/>
      <c r="ADM427" s="14"/>
      <c r="ADN427" s="14"/>
      <c r="ADO427" s="14"/>
      <c r="ADP427" s="14"/>
      <c r="ADQ427" s="14"/>
      <c r="ADR427" s="14"/>
      <c r="ADS427" s="14"/>
      <c r="ADT427" s="14"/>
      <c r="ADU427" s="14"/>
      <c r="ADV427" s="14"/>
      <c r="ADW427" s="14"/>
      <c r="ADX427" s="14"/>
      <c r="ADY427" s="14"/>
      <c r="ADZ427" s="14"/>
      <c r="AEA427" s="14"/>
      <c r="AEB427" s="14"/>
      <c r="AEC427" s="14"/>
      <c r="AED427" s="14"/>
      <c r="AEE427" s="14"/>
      <c r="AEF427" s="14"/>
      <c r="AEG427" s="14"/>
      <c r="AEH427" s="14"/>
      <c r="AEI427" s="14"/>
      <c r="AEJ427" s="14"/>
      <c r="AEK427" s="14"/>
      <c r="AEL427" s="14"/>
      <c r="AEM427" s="14"/>
      <c r="AEN427" s="14"/>
      <c r="AEO427" s="14"/>
      <c r="AEP427" s="14"/>
      <c r="AEQ427" s="14"/>
      <c r="AER427" s="14"/>
      <c r="AES427" s="14"/>
      <c r="AET427" s="14"/>
      <c r="AEU427" s="14"/>
      <c r="AEV427" s="14"/>
      <c r="AEW427" s="14"/>
      <c r="AEX427" s="14"/>
      <c r="AEY427" s="14"/>
      <c r="AEZ427" s="14"/>
      <c r="AFA427" s="14"/>
      <c r="AFB427" s="14"/>
      <c r="AFC427" s="14"/>
      <c r="AFD427" s="14"/>
      <c r="AFE427" s="14"/>
      <c r="AFF427" s="14"/>
      <c r="AFG427" s="14"/>
      <c r="AFH427" s="14"/>
      <c r="AFI427" s="14"/>
      <c r="AFJ427" s="14"/>
      <c r="AFK427" s="14"/>
      <c r="AFL427" s="14"/>
      <c r="AFM427" s="14"/>
      <c r="AFN427" s="14"/>
      <c r="AFO427" s="14"/>
      <c r="AFP427" s="14"/>
      <c r="AFQ427" s="14"/>
      <c r="AFR427" s="14"/>
      <c r="AFS427" s="14"/>
      <c r="AFT427" s="14"/>
      <c r="AFU427" s="14"/>
      <c r="AFV427" s="14"/>
      <c r="AFW427" s="14"/>
      <c r="AFX427" s="14"/>
      <c r="AFY427" s="14"/>
      <c r="AFZ427" s="14"/>
      <c r="AGA427" s="14"/>
      <c r="AGB427" s="14"/>
      <c r="AGC427" s="14"/>
      <c r="AGD427" s="14"/>
      <c r="AGE427" s="14"/>
      <c r="AGF427" s="14"/>
      <c r="AGG427" s="14"/>
      <c r="AGH427" s="14"/>
      <c r="AGI427" s="14"/>
      <c r="AGJ427" s="14"/>
      <c r="AGK427" s="14"/>
      <c r="AGL427" s="14"/>
      <c r="AGM427" s="14"/>
      <c r="AGN427" s="14"/>
      <c r="AGO427" s="14"/>
      <c r="AGP427" s="14"/>
      <c r="AGQ427" s="14"/>
      <c r="AGR427" s="14"/>
      <c r="AGS427" s="14"/>
      <c r="AGT427" s="14"/>
      <c r="AGU427" s="14"/>
      <c r="AGV427" s="14"/>
      <c r="AGW427" s="14"/>
      <c r="AGX427" s="14"/>
      <c r="AGY427" s="14"/>
      <c r="AGZ427" s="14"/>
      <c r="AHA427" s="14"/>
      <c r="AHB427" s="14"/>
      <c r="AHC427" s="14"/>
      <c r="AHD427" s="14"/>
      <c r="AHE427" s="14"/>
      <c r="AHF427" s="14"/>
      <c r="AHG427" s="14"/>
      <c r="AHH427" s="14"/>
      <c r="AHI427" s="14"/>
      <c r="AHJ427" s="14"/>
      <c r="AHK427" s="14"/>
      <c r="AHL427" s="14"/>
      <c r="AHM427" s="14"/>
      <c r="AHN427" s="14"/>
      <c r="AHO427" s="14"/>
      <c r="AHP427" s="14"/>
      <c r="AHQ427" s="14"/>
      <c r="AHR427" s="14"/>
      <c r="AHS427" s="14"/>
      <c r="AHT427" s="14"/>
      <c r="AHU427" s="14"/>
      <c r="AHV427" s="14"/>
      <c r="AHW427" s="14"/>
      <c r="AHX427" s="14"/>
      <c r="AHY427" s="14"/>
      <c r="AHZ427" s="14"/>
      <c r="AIA427" s="14"/>
      <c r="AIB427" s="14"/>
      <c r="AIC427" s="14"/>
      <c r="AID427" s="14"/>
      <c r="AIE427" s="14"/>
      <c r="AIF427" s="14"/>
      <c r="AIG427" s="14"/>
      <c r="AIH427" s="14"/>
      <c r="AII427" s="14"/>
      <c r="AIJ427" s="14"/>
      <c r="AIK427" s="14"/>
      <c r="AIL427" s="14"/>
      <c r="AIM427" s="14"/>
      <c r="AIN427" s="14"/>
      <c r="AIO427" s="14"/>
      <c r="AIP427" s="14"/>
      <c r="AIQ427" s="14"/>
      <c r="AIR427" s="14"/>
      <c r="AIS427" s="14"/>
      <c r="AIT427" s="14"/>
      <c r="AIU427" s="14"/>
      <c r="AIV427" s="14"/>
      <c r="AIW427" s="14"/>
      <c r="AIX427" s="14"/>
      <c r="AIY427" s="14"/>
      <c r="AIZ427" s="14"/>
      <c r="AJA427" s="14"/>
      <c r="AJB427" s="14"/>
      <c r="AJC427" s="14"/>
      <c r="AJD427" s="14"/>
      <c r="AJE427" s="14"/>
      <c r="AJF427" s="14"/>
      <c r="AJG427" s="14"/>
      <c r="AJH427" s="14"/>
      <c r="AJI427" s="14"/>
      <c r="AJJ427" s="14"/>
      <c r="AJK427" s="14"/>
      <c r="AJL427" s="14"/>
      <c r="AJM427" s="14"/>
      <c r="AJN427" s="14"/>
      <c r="AJO427" s="14"/>
      <c r="AJP427" s="14"/>
      <c r="AJQ427" s="14"/>
      <c r="AJR427" s="14"/>
      <c r="AJS427" s="14"/>
      <c r="AJT427" s="14"/>
      <c r="AJU427" s="14"/>
      <c r="AJV427" s="14"/>
      <c r="AJW427" s="14"/>
      <c r="AJX427" s="14"/>
      <c r="AJY427" s="14"/>
      <c r="AJZ427" s="14"/>
      <c r="AKA427" s="14"/>
      <c r="AKB427" s="14"/>
      <c r="AKC427" s="14"/>
      <c r="AKD427" s="14"/>
      <c r="AKE427" s="14"/>
      <c r="AKF427" s="14"/>
      <c r="AKG427" s="14"/>
      <c r="AKH427" s="14"/>
      <c r="AKI427" s="14"/>
      <c r="AKJ427" s="14"/>
      <c r="AKK427" s="14"/>
      <c r="AKL427" s="14"/>
      <c r="AKM427" s="14"/>
      <c r="AKN427" s="14"/>
      <c r="AKO427" s="14"/>
      <c r="AKP427" s="14"/>
      <c r="AKQ427" s="14"/>
      <c r="AKR427" s="14"/>
      <c r="AKS427" s="14"/>
      <c r="AKT427" s="14"/>
      <c r="AKU427" s="14"/>
      <c r="AKV427" s="14"/>
      <c r="AKW427" s="14"/>
      <c r="AKX427" s="14"/>
      <c r="AKY427" s="14"/>
      <c r="AKZ427" s="14"/>
      <c r="ALA427" s="14"/>
      <c r="ALB427" s="14"/>
      <c r="ALC427" s="14"/>
      <c r="ALD427" s="14"/>
      <c r="ALE427" s="14"/>
      <c r="ALF427" s="14"/>
      <c r="ALG427" s="14"/>
      <c r="ALH427" s="14"/>
      <c r="ALI427" s="14"/>
      <c r="ALJ427" s="14"/>
      <c r="ALK427" s="14"/>
      <c r="ALL427" s="14"/>
      <c r="ALM427" s="14"/>
      <c r="ALN427" s="14"/>
      <c r="ALO427" s="14"/>
      <c r="ALP427" s="14"/>
      <c r="ALQ427" s="14"/>
      <c r="ALR427" s="14"/>
      <c r="ALS427" s="14"/>
      <c r="ALT427" s="14"/>
      <c r="ALU427" s="14"/>
      <c r="ALV427" s="14"/>
      <c r="ALW427" s="14"/>
      <c r="ALX427" s="14"/>
      <c r="ALY427" s="14"/>
      <c r="ALZ427" s="14"/>
      <c r="AMA427" s="14"/>
      <c r="AMB427" s="14"/>
      <c r="AMC427" s="14"/>
      <c r="AMD427" s="14"/>
      <c r="AME427" s="14"/>
      <c r="AMF427" s="14"/>
      <c r="AMG427" s="14"/>
      <c r="AMH427" s="14"/>
      <c r="AMI427" s="14"/>
      <c r="AMJ427" s="14"/>
      <c r="AMK427" s="14"/>
      <c r="AML427" s="14"/>
      <c r="AMM427" s="14"/>
      <c r="AMN427" s="14"/>
      <c r="AMO427" s="14"/>
      <c r="AMP427" s="14"/>
      <c r="AMQ427" s="14"/>
      <c r="AMR427" s="14"/>
      <c r="AMS427" s="14"/>
      <c r="AMT427" s="14"/>
      <c r="AMU427" s="14"/>
      <c r="AMV427" s="14"/>
      <c r="AMW427" s="14"/>
      <c r="AMX427" s="14"/>
      <c r="AMY427" s="14"/>
      <c r="AMZ427" s="14"/>
      <c r="ANA427" s="14"/>
      <c r="ANB427" s="14"/>
      <c r="ANC427" s="14"/>
      <c r="AND427" s="14"/>
      <c r="ANE427" s="14"/>
      <c r="ANF427" s="14"/>
      <c r="ANG427" s="14"/>
      <c r="ANH427" s="14"/>
      <c r="ANI427" s="14"/>
      <c r="ANJ427" s="14"/>
      <c r="ANK427" s="14"/>
      <c r="ANL427" s="14"/>
      <c r="ANM427" s="14"/>
      <c r="ANN427" s="14"/>
      <c r="ANO427" s="14"/>
      <c r="ANP427" s="14"/>
      <c r="ANQ427" s="14"/>
      <c r="ANR427" s="14"/>
      <c r="ANS427" s="14"/>
      <c r="ANT427" s="14"/>
      <c r="ANU427" s="14"/>
      <c r="ANV427" s="14"/>
      <c r="ANW427" s="14"/>
      <c r="ANX427" s="14"/>
      <c r="ANY427" s="14"/>
      <c r="ANZ427" s="14"/>
      <c r="AOA427" s="14"/>
      <c r="AOB427" s="14"/>
      <c r="AOC427" s="14"/>
      <c r="AOD427" s="14"/>
      <c r="AOE427" s="14"/>
      <c r="AOF427" s="14"/>
      <c r="AOG427" s="14"/>
      <c r="AOH427" s="14"/>
      <c r="AOI427" s="14"/>
      <c r="AOJ427" s="14"/>
      <c r="AOK427" s="14"/>
      <c r="AOL427" s="14"/>
      <c r="AOM427" s="14"/>
      <c r="AON427" s="14"/>
      <c r="AOO427" s="14"/>
      <c r="AOP427" s="14"/>
      <c r="AOQ427" s="14"/>
      <c r="AOR427" s="14"/>
      <c r="AOS427" s="14"/>
      <c r="AOT427" s="14"/>
      <c r="AOU427" s="14"/>
      <c r="AOV427" s="14"/>
      <c r="AOW427" s="14"/>
      <c r="AOX427" s="14"/>
      <c r="AOY427" s="14"/>
      <c r="AOZ427" s="14"/>
      <c r="APA427" s="14"/>
      <c r="APB427" s="14"/>
      <c r="APC427" s="14"/>
      <c r="APD427" s="14"/>
      <c r="APE427" s="14"/>
      <c r="APF427" s="14"/>
      <c r="APG427" s="14"/>
      <c r="APH427" s="14"/>
      <c r="API427" s="14"/>
      <c r="APJ427" s="14"/>
      <c r="APK427" s="14"/>
      <c r="APL427" s="14"/>
      <c r="APM427" s="14"/>
      <c r="APN427" s="14"/>
      <c r="APO427" s="14"/>
      <c r="APP427" s="14"/>
      <c r="APQ427" s="14"/>
      <c r="APR427" s="14"/>
      <c r="APS427" s="14"/>
      <c r="APT427" s="14"/>
      <c r="APU427" s="14"/>
      <c r="APV427" s="14"/>
      <c r="APW427" s="14"/>
      <c r="APX427" s="14"/>
      <c r="APY427" s="14"/>
      <c r="APZ427" s="14"/>
      <c r="AQA427" s="14"/>
      <c r="AQB427" s="14"/>
      <c r="AQC427" s="14"/>
      <c r="AQD427" s="14"/>
      <c r="AQE427" s="14"/>
      <c r="AQF427" s="14"/>
      <c r="AQG427" s="14"/>
      <c r="AQH427" s="14"/>
      <c r="AQI427" s="14"/>
      <c r="AQJ427" s="14"/>
      <c r="AQK427" s="14"/>
      <c r="AQL427" s="14"/>
      <c r="AQM427" s="14"/>
      <c r="AQN427" s="14"/>
      <c r="AQO427" s="14"/>
      <c r="AQP427" s="14"/>
      <c r="AQQ427" s="14"/>
      <c r="AQR427" s="14"/>
      <c r="AQS427" s="14"/>
      <c r="AQT427" s="14"/>
      <c r="AQU427" s="14"/>
      <c r="AQV427" s="14"/>
      <c r="AQW427" s="14"/>
      <c r="AQX427" s="14"/>
      <c r="AQY427" s="14"/>
      <c r="AQZ427" s="14"/>
      <c r="ARA427" s="14"/>
      <c r="ARB427" s="14"/>
      <c r="ARC427" s="14"/>
      <c r="ARD427" s="14"/>
      <c r="ARE427" s="14"/>
      <c r="ARF427" s="14"/>
      <c r="ARG427" s="14"/>
      <c r="ARH427" s="14"/>
      <c r="ARI427" s="14"/>
      <c r="ARJ427" s="14"/>
      <c r="ARK427" s="14"/>
      <c r="ARL427" s="14"/>
      <c r="ARM427" s="14"/>
      <c r="ARN427" s="14"/>
      <c r="ARO427" s="14"/>
      <c r="ARP427" s="14"/>
      <c r="ARQ427" s="14"/>
      <c r="ARR427" s="14"/>
      <c r="ARS427" s="14"/>
      <c r="ART427" s="14"/>
      <c r="ARU427" s="14"/>
      <c r="ARV427" s="14"/>
      <c r="ARW427" s="14"/>
      <c r="ARX427" s="14"/>
      <c r="ARY427" s="14"/>
      <c r="ARZ427" s="14"/>
      <c r="ASA427" s="14"/>
      <c r="ASB427" s="14"/>
      <c r="ASC427" s="14"/>
      <c r="ASD427" s="14"/>
      <c r="ASE427" s="14"/>
      <c r="ASF427" s="14"/>
      <c r="ASG427" s="14"/>
      <c r="ASH427" s="14"/>
      <c r="ASI427" s="14"/>
      <c r="ASJ427" s="14"/>
      <c r="ASK427" s="14"/>
      <c r="ASL427" s="14"/>
      <c r="ASM427" s="14"/>
      <c r="ASN427" s="14"/>
      <c r="ASO427" s="14"/>
      <c r="ASP427" s="14"/>
      <c r="ASQ427" s="14"/>
      <c r="ASR427" s="14"/>
      <c r="ASS427" s="14"/>
      <c r="AST427" s="14"/>
      <c r="ASU427" s="14"/>
      <c r="ASV427" s="14"/>
      <c r="ASW427" s="14"/>
      <c r="ASX427" s="14"/>
      <c r="ASY427" s="14"/>
      <c r="ASZ427" s="14"/>
      <c r="ATA427" s="14"/>
      <c r="ATB427" s="14"/>
      <c r="ATC427" s="14"/>
      <c r="ATD427" s="14"/>
    </row>
    <row r="428" spans="63:1200">
      <c r="BK428" s="14" t="str">
        <f t="shared" si="2120"/>
        <v/>
      </c>
      <c r="ABO428" s="14"/>
      <c r="ABP428" s="14"/>
      <c r="ABQ428" s="14"/>
      <c r="ABR428" s="14"/>
      <c r="ABS428" s="14"/>
      <c r="ABT428" s="14"/>
      <c r="ABU428" s="14"/>
      <c r="ABV428" s="14"/>
      <c r="ABW428" s="14"/>
      <c r="ABX428" s="14"/>
      <c r="ABY428" s="14"/>
      <c r="ABZ428" s="14"/>
      <c r="ACA428" s="14"/>
      <c r="ACB428" s="14"/>
      <c r="ACC428" s="14"/>
      <c r="ACD428" s="14"/>
      <c r="ACE428" s="14"/>
      <c r="ACF428" s="14"/>
      <c r="ACG428" s="14"/>
      <c r="ACH428" s="14"/>
      <c r="ACI428" s="14"/>
      <c r="ACJ428" s="14"/>
      <c r="ACK428" s="14"/>
      <c r="ACL428" s="14"/>
      <c r="ACM428" s="14"/>
      <c r="ACN428" s="14"/>
      <c r="ACO428" s="14"/>
      <c r="ACP428" s="14"/>
      <c r="ACQ428" s="14"/>
      <c r="ACR428" s="14"/>
      <c r="ACS428" s="14"/>
      <c r="ACT428" s="14"/>
      <c r="ACU428" s="14"/>
      <c r="ACV428" s="14"/>
      <c r="ACW428" s="14"/>
      <c r="ACX428" s="14"/>
      <c r="ACY428" s="14"/>
      <c r="ACZ428" s="14"/>
      <c r="ADA428" s="14"/>
      <c r="ADB428" s="14"/>
      <c r="ADC428" s="14"/>
      <c r="ADD428" s="14"/>
      <c r="ADE428" s="14"/>
      <c r="ADF428" s="14"/>
      <c r="ADG428" s="14"/>
      <c r="ADH428" s="14"/>
      <c r="ADI428" s="14"/>
      <c r="ADJ428" s="14"/>
      <c r="ADK428" s="14"/>
      <c r="ADL428" s="14"/>
      <c r="ADM428" s="14"/>
      <c r="ADN428" s="14"/>
      <c r="ADO428" s="14"/>
      <c r="ADP428" s="14"/>
      <c r="ADQ428" s="14"/>
      <c r="ADR428" s="14"/>
      <c r="ADS428" s="14"/>
      <c r="ADT428" s="14"/>
      <c r="ADU428" s="14"/>
      <c r="ADV428" s="14"/>
      <c r="ADW428" s="14"/>
      <c r="ADX428" s="14"/>
      <c r="ADY428" s="14"/>
      <c r="ADZ428" s="14"/>
      <c r="AEA428" s="14"/>
      <c r="AEB428" s="14"/>
      <c r="AEC428" s="14"/>
      <c r="AED428" s="14"/>
      <c r="AEE428" s="14"/>
      <c r="AEF428" s="14"/>
      <c r="AEG428" s="14"/>
      <c r="AEH428" s="14"/>
      <c r="AEI428" s="14"/>
      <c r="AEJ428" s="14"/>
      <c r="AEK428" s="14"/>
      <c r="AEL428" s="14"/>
      <c r="AEM428" s="14"/>
      <c r="AEN428" s="14"/>
      <c r="AEO428" s="14"/>
      <c r="AEP428" s="14"/>
      <c r="AEQ428" s="14"/>
      <c r="AER428" s="14"/>
      <c r="AES428" s="14"/>
      <c r="AET428" s="14"/>
      <c r="AEU428" s="14"/>
      <c r="AEV428" s="14"/>
      <c r="AEW428" s="14"/>
      <c r="AEX428" s="14"/>
      <c r="AEY428" s="14"/>
      <c r="AEZ428" s="14"/>
      <c r="AFA428" s="14"/>
      <c r="AFB428" s="14"/>
      <c r="AFC428" s="14"/>
      <c r="AFD428" s="14"/>
      <c r="AFE428" s="14"/>
      <c r="AFF428" s="14"/>
      <c r="AFG428" s="14"/>
      <c r="AFH428" s="14"/>
      <c r="AFI428" s="14"/>
      <c r="AFJ428" s="14"/>
      <c r="AFK428" s="14"/>
      <c r="AFL428" s="14"/>
      <c r="AFM428" s="14"/>
      <c r="AFN428" s="14"/>
      <c r="AFO428" s="14"/>
      <c r="AFP428" s="14"/>
      <c r="AFQ428" s="14"/>
      <c r="AFR428" s="14"/>
      <c r="AFS428" s="14"/>
      <c r="AFT428" s="14"/>
      <c r="AFU428" s="14"/>
      <c r="AFV428" s="14"/>
      <c r="AFW428" s="14"/>
      <c r="AFX428" s="14"/>
      <c r="AFY428" s="14"/>
      <c r="AFZ428" s="14"/>
      <c r="AGA428" s="14"/>
      <c r="AGB428" s="14"/>
      <c r="AGC428" s="14"/>
      <c r="AGD428" s="14"/>
      <c r="AGE428" s="14"/>
      <c r="AGF428" s="14"/>
      <c r="AGG428" s="14"/>
      <c r="AGH428" s="14"/>
      <c r="AGI428" s="14"/>
      <c r="AGJ428" s="14"/>
      <c r="AGK428" s="14"/>
      <c r="AGL428" s="14"/>
      <c r="AGM428" s="14"/>
      <c r="AGN428" s="14"/>
      <c r="AGO428" s="14"/>
      <c r="AGP428" s="14"/>
      <c r="AGQ428" s="14"/>
      <c r="AGR428" s="14"/>
      <c r="AGS428" s="14"/>
      <c r="AGT428" s="14"/>
      <c r="AGU428" s="14"/>
      <c r="AGV428" s="14"/>
      <c r="AGW428" s="14"/>
      <c r="AGX428" s="14"/>
      <c r="AGY428" s="14"/>
      <c r="AGZ428" s="14"/>
      <c r="AHA428" s="14"/>
      <c r="AHB428" s="14"/>
      <c r="AHC428" s="14"/>
      <c r="AHD428" s="14"/>
      <c r="AHE428" s="14"/>
      <c r="AHF428" s="14"/>
      <c r="AHG428" s="14"/>
      <c r="AHH428" s="14"/>
      <c r="AHI428" s="14"/>
      <c r="AHJ428" s="14"/>
      <c r="AHK428" s="14"/>
      <c r="AHL428" s="14"/>
      <c r="AHM428" s="14"/>
      <c r="AHN428" s="14"/>
      <c r="AHO428" s="14"/>
      <c r="AHP428" s="14"/>
      <c r="AHQ428" s="14"/>
      <c r="AHR428" s="14"/>
      <c r="AHS428" s="14"/>
      <c r="AHT428" s="14"/>
      <c r="AHU428" s="14"/>
      <c r="AHV428" s="14"/>
      <c r="AHW428" s="14"/>
      <c r="AHX428" s="14"/>
      <c r="AHY428" s="14"/>
      <c r="AHZ428" s="14"/>
      <c r="AIA428" s="14"/>
      <c r="AIB428" s="14"/>
      <c r="AIC428" s="14"/>
      <c r="AID428" s="14"/>
      <c r="AIE428" s="14"/>
      <c r="AIF428" s="14"/>
      <c r="AIG428" s="14"/>
      <c r="AIH428" s="14"/>
      <c r="AII428" s="14"/>
      <c r="AIJ428" s="14"/>
      <c r="AIK428" s="14"/>
      <c r="AIL428" s="14"/>
      <c r="AIM428" s="14"/>
      <c r="AIN428" s="14"/>
      <c r="AIO428" s="14"/>
      <c r="AIP428" s="14"/>
      <c r="AIQ428" s="14"/>
      <c r="AIR428" s="14"/>
      <c r="AIS428" s="14"/>
      <c r="AIT428" s="14"/>
      <c r="AIU428" s="14"/>
      <c r="AIV428" s="14"/>
      <c r="AIW428" s="14"/>
      <c r="AIX428" s="14"/>
      <c r="AIY428" s="14"/>
      <c r="AIZ428" s="14"/>
      <c r="AJA428" s="14"/>
      <c r="AJB428" s="14"/>
      <c r="AJC428" s="14"/>
      <c r="AJD428" s="14"/>
      <c r="AJE428" s="14"/>
      <c r="AJF428" s="14"/>
      <c r="AJG428" s="14"/>
      <c r="AJH428" s="14"/>
      <c r="AJI428" s="14"/>
      <c r="AJJ428" s="14"/>
      <c r="AJK428" s="14"/>
      <c r="AJL428" s="14"/>
      <c r="AJM428" s="14"/>
      <c r="AJN428" s="14"/>
      <c r="AJO428" s="14"/>
      <c r="AJP428" s="14"/>
      <c r="AJQ428" s="14"/>
      <c r="AJR428" s="14"/>
      <c r="AJS428" s="14"/>
      <c r="AJT428" s="14"/>
      <c r="AJU428" s="14"/>
      <c r="AJV428" s="14"/>
      <c r="AJW428" s="14"/>
      <c r="AJX428" s="14"/>
      <c r="AJY428" s="14"/>
      <c r="AJZ428" s="14"/>
      <c r="AKA428" s="14"/>
      <c r="AKB428" s="14"/>
      <c r="AKC428" s="14"/>
      <c r="AKD428" s="14"/>
      <c r="AKE428" s="14"/>
      <c r="AKF428" s="14"/>
      <c r="AKG428" s="14"/>
      <c r="AKH428" s="14"/>
      <c r="AKI428" s="14"/>
      <c r="AKJ428" s="14"/>
      <c r="AKK428" s="14"/>
      <c r="AKL428" s="14"/>
      <c r="AKM428" s="14"/>
      <c r="AKN428" s="14"/>
      <c r="AKO428" s="14"/>
      <c r="AKP428" s="14"/>
      <c r="AKQ428" s="14"/>
      <c r="AKR428" s="14"/>
      <c r="AKS428" s="14"/>
      <c r="AKT428" s="14"/>
      <c r="AKU428" s="14"/>
      <c r="AKV428" s="14"/>
      <c r="AKW428" s="14"/>
      <c r="AKX428" s="14"/>
      <c r="AKY428" s="14"/>
      <c r="AKZ428" s="14"/>
      <c r="ALA428" s="14"/>
      <c r="ALB428" s="14"/>
      <c r="ALC428" s="14"/>
      <c r="ALD428" s="14"/>
      <c r="ALE428" s="14"/>
      <c r="ALF428" s="14"/>
      <c r="ALG428" s="14"/>
      <c r="ALH428" s="14"/>
      <c r="ALI428" s="14"/>
      <c r="ALJ428" s="14"/>
      <c r="ALK428" s="14"/>
      <c r="ALL428" s="14"/>
      <c r="ALM428" s="14"/>
      <c r="ALN428" s="14"/>
      <c r="ALO428" s="14"/>
      <c r="ALP428" s="14"/>
      <c r="ALQ428" s="14"/>
      <c r="ALR428" s="14"/>
      <c r="ALS428" s="14"/>
      <c r="ALT428" s="14"/>
      <c r="ALU428" s="14"/>
      <c r="ALV428" s="14"/>
      <c r="ALW428" s="14"/>
      <c r="ALX428" s="14"/>
      <c r="ALY428" s="14"/>
      <c r="ALZ428" s="14"/>
      <c r="AMA428" s="14"/>
      <c r="AMB428" s="14"/>
      <c r="AMC428" s="14"/>
      <c r="AMD428" s="14"/>
      <c r="AME428" s="14"/>
      <c r="AMF428" s="14"/>
      <c r="AMG428" s="14"/>
      <c r="AMH428" s="14"/>
      <c r="AMI428" s="14"/>
      <c r="AMJ428" s="14"/>
      <c r="AMK428" s="14"/>
      <c r="AML428" s="14"/>
      <c r="AMM428" s="14"/>
      <c r="AMN428" s="14"/>
      <c r="AMO428" s="14"/>
      <c r="AMP428" s="14"/>
      <c r="AMQ428" s="14"/>
      <c r="AMR428" s="14"/>
      <c r="AMS428" s="14"/>
      <c r="AMT428" s="14"/>
      <c r="AMU428" s="14"/>
      <c r="AMV428" s="14"/>
      <c r="AMW428" s="14"/>
      <c r="AMX428" s="14"/>
      <c r="AMY428" s="14"/>
      <c r="AMZ428" s="14"/>
      <c r="ANA428" s="14"/>
      <c r="ANB428" s="14"/>
      <c r="ANC428" s="14"/>
      <c r="AND428" s="14"/>
      <c r="ANE428" s="14"/>
      <c r="ANF428" s="14"/>
      <c r="ANG428" s="14"/>
      <c r="ANH428" s="14"/>
      <c r="ANI428" s="14"/>
      <c r="ANJ428" s="14"/>
      <c r="ANK428" s="14"/>
      <c r="ANL428" s="14"/>
      <c r="ANM428" s="14"/>
      <c r="ANN428" s="14"/>
      <c r="ANO428" s="14"/>
      <c r="ANP428" s="14"/>
      <c r="ANQ428" s="14"/>
      <c r="ANR428" s="14"/>
      <c r="ANS428" s="14"/>
      <c r="ANT428" s="14"/>
      <c r="ANU428" s="14"/>
      <c r="ANV428" s="14"/>
      <c r="ANW428" s="14"/>
      <c r="ANX428" s="14"/>
      <c r="ANY428" s="14"/>
      <c r="ANZ428" s="14"/>
      <c r="AOA428" s="14"/>
      <c r="AOB428" s="14"/>
      <c r="AOC428" s="14"/>
      <c r="AOD428" s="14"/>
      <c r="AOE428" s="14"/>
      <c r="AOF428" s="14"/>
      <c r="AOG428" s="14"/>
      <c r="AOH428" s="14"/>
      <c r="AOI428" s="14"/>
      <c r="AOJ428" s="14"/>
      <c r="AOK428" s="14"/>
      <c r="AOL428" s="14"/>
      <c r="AOM428" s="14"/>
      <c r="AON428" s="14"/>
      <c r="AOO428" s="14"/>
      <c r="AOP428" s="14"/>
      <c r="AOQ428" s="14"/>
      <c r="AOR428" s="14"/>
      <c r="AOS428" s="14"/>
      <c r="AOT428" s="14"/>
      <c r="AOU428" s="14"/>
      <c r="AOV428" s="14"/>
      <c r="AOW428" s="14"/>
      <c r="AOX428" s="14"/>
      <c r="AOY428" s="14"/>
      <c r="AOZ428" s="14"/>
      <c r="APA428" s="14"/>
      <c r="APB428" s="14"/>
      <c r="APC428" s="14"/>
      <c r="APD428" s="14"/>
      <c r="APE428" s="14"/>
      <c r="APF428" s="14"/>
      <c r="APG428" s="14"/>
      <c r="APH428" s="14"/>
      <c r="API428" s="14"/>
      <c r="APJ428" s="14"/>
      <c r="APK428" s="14"/>
      <c r="APL428" s="14"/>
      <c r="APM428" s="14"/>
      <c r="APN428" s="14"/>
      <c r="APO428" s="14"/>
      <c r="APP428" s="14"/>
      <c r="APQ428" s="14"/>
      <c r="APR428" s="14"/>
      <c r="APS428" s="14"/>
      <c r="APT428" s="14"/>
      <c r="APU428" s="14"/>
      <c r="APV428" s="14"/>
      <c r="APW428" s="14"/>
      <c r="APX428" s="14"/>
      <c r="APY428" s="14"/>
      <c r="APZ428" s="14"/>
      <c r="AQA428" s="14"/>
      <c r="AQB428" s="14"/>
      <c r="AQC428" s="14"/>
      <c r="AQD428" s="14"/>
      <c r="AQE428" s="14"/>
      <c r="AQF428" s="14"/>
      <c r="AQG428" s="14"/>
      <c r="AQH428" s="14"/>
      <c r="AQI428" s="14"/>
      <c r="AQJ428" s="14"/>
      <c r="AQK428" s="14"/>
      <c r="AQL428" s="14"/>
      <c r="AQM428" s="14"/>
      <c r="AQN428" s="14"/>
      <c r="AQO428" s="14"/>
      <c r="AQP428" s="14"/>
      <c r="AQQ428" s="14"/>
      <c r="AQR428" s="14"/>
      <c r="AQS428" s="14"/>
      <c r="AQT428" s="14"/>
      <c r="AQU428" s="14"/>
      <c r="AQV428" s="14"/>
      <c r="AQW428" s="14"/>
      <c r="AQX428" s="14"/>
      <c r="AQY428" s="14"/>
      <c r="AQZ428" s="14"/>
      <c r="ARA428" s="14"/>
      <c r="ARB428" s="14"/>
      <c r="ARC428" s="14"/>
      <c r="ARD428" s="14"/>
      <c r="ARE428" s="14"/>
      <c r="ARF428" s="14"/>
      <c r="ARG428" s="14"/>
      <c r="ARH428" s="14"/>
      <c r="ARI428" s="14"/>
      <c r="ARJ428" s="14"/>
      <c r="ARK428" s="14"/>
      <c r="ARL428" s="14"/>
      <c r="ARM428" s="14"/>
      <c r="ARN428" s="14"/>
      <c r="ARO428" s="14"/>
      <c r="ARP428" s="14"/>
      <c r="ARQ428" s="14"/>
      <c r="ARR428" s="14"/>
      <c r="ARS428" s="14"/>
      <c r="ART428" s="14"/>
      <c r="ARU428" s="14"/>
      <c r="ARV428" s="14"/>
      <c r="ARW428" s="14"/>
      <c r="ARX428" s="14"/>
      <c r="ARY428" s="14"/>
      <c r="ARZ428" s="14"/>
      <c r="ASA428" s="14"/>
      <c r="ASB428" s="14"/>
      <c r="ASC428" s="14"/>
      <c r="ASD428" s="14"/>
      <c r="ASE428" s="14"/>
      <c r="ASF428" s="14"/>
      <c r="ASG428" s="14"/>
      <c r="ASH428" s="14"/>
      <c r="ASI428" s="14"/>
      <c r="ASJ428" s="14"/>
      <c r="ASK428" s="14"/>
      <c r="ASL428" s="14"/>
      <c r="ASM428" s="14"/>
      <c r="ASN428" s="14"/>
      <c r="ASO428" s="14"/>
      <c r="ASP428" s="14"/>
      <c r="ASQ428" s="14"/>
      <c r="ASR428" s="14"/>
      <c r="ASS428" s="14"/>
      <c r="AST428" s="14"/>
      <c r="ASU428" s="14"/>
      <c r="ASV428" s="14"/>
      <c r="ASW428" s="14"/>
      <c r="ASX428" s="14"/>
      <c r="ASY428" s="14"/>
      <c r="ASZ428" s="14"/>
      <c r="ATA428" s="14"/>
      <c r="ATB428" s="14"/>
      <c r="ATC428" s="14"/>
      <c r="ATD428" s="14"/>
    </row>
    <row r="429" spans="63:1200">
      <c r="BK429" s="14" t="str">
        <f t="shared" si="2120"/>
        <v/>
      </c>
      <c r="ABO429" s="14"/>
      <c r="ABP429" s="14"/>
      <c r="ABQ429" s="14"/>
      <c r="ABR429" s="14"/>
      <c r="ABS429" s="14"/>
      <c r="ABT429" s="14"/>
      <c r="ABU429" s="14"/>
      <c r="ABV429" s="14"/>
      <c r="ABW429" s="14"/>
      <c r="ABX429" s="14"/>
      <c r="ABY429" s="14"/>
      <c r="ABZ429" s="14"/>
      <c r="ACA429" s="14"/>
      <c r="ACB429" s="14"/>
      <c r="ACC429" s="14"/>
      <c r="ACD429" s="14"/>
      <c r="ACE429" s="14"/>
      <c r="ACF429" s="14"/>
      <c r="ACG429" s="14"/>
      <c r="ACH429" s="14"/>
      <c r="ACI429" s="14"/>
      <c r="ACJ429" s="14"/>
      <c r="ACK429" s="14"/>
      <c r="ACL429" s="14"/>
      <c r="ACM429" s="14"/>
      <c r="ACN429" s="14"/>
      <c r="ACO429" s="14"/>
      <c r="ACP429" s="14"/>
      <c r="ACQ429" s="14"/>
      <c r="ACR429" s="14"/>
      <c r="ACS429" s="14"/>
      <c r="ACT429" s="14"/>
      <c r="ACU429" s="14"/>
      <c r="ACV429" s="14"/>
      <c r="ACW429" s="14"/>
      <c r="ACX429" s="14"/>
      <c r="ACY429" s="14"/>
      <c r="ACZ429" s="14"/>
      <c r="ADA429" s="14"/>
      <c r="ADB429" s="14"/>
      <c r="ADC429" s="14"/>
      <c r="ADD429" s="14"/>
      <c r="ADE429" s="14"/>
      <c r="ADF429" s="14"/>
      <c r="ADG429" s="14"/>
      <c r="ADH429" s="14"/>
      <c r="ADI429" s="14"/>
      <c r="ADJ429" s="14"/>
      <c r="ADK429" s="14"/>
      <c r="ADL429" s="14"/>
      <c r="ADM429" s="14"/>
      <c r="ADN429" s="14"/>
      <c r="ADO429" s="14"/>
      <c r="ADP429" s="14"/>
      <c r="ADQ429" s="14"/>
      <c r="ADR429" s="14"/>
      <c r="ADS429" s="14"/>
      <c r="ADT429" s="14"/>
      <c r="ADU429" s="14"/>
      <c r="ADV429" s="14"/>
      <c r="ADW429" s="14"/>
      <c r="ADX429" s="14"/>
      <c r="ADY429" s="14"/>
      <c r="ADZ429" s="14"/>
      <c r="AEA429" s="14"/>
      <c r="AEB429" s="14"/>
      <c r="AEC429" s="14"/>
      <c r="AED429" s="14"/>
      <c r="AEE429" s="14"/>
      <c r="AEF429" s="14"/>
      <c r="AEG429" s="14"/>
      <c r="AEH429" s="14"/>
      <c r="AEI429" s="14"/>
      <c r="AEJ429" s="14"/>
      <c r="AEK429" s="14"/>
      <c r="AEL429" s="14"/>
      <c r="AEM429" s="14"/>
      <c r="AEN429" s="14"/>
      <c r="AEO429" s="14"/>
      <c r="AEP429" s="14"/>
      <c r="AEQ429" s="14"/>
      <c r="AER429" s="14"/>
      <c r="AES429" s="14"/>
      <c r="AET429" s="14"/>
      <c r="AEU429" s="14"/>
      <c r="AEV429" s="14"/>
      <c r="AEW429" s="14"/>
      <c r="AEX429" s="14"/>
      <c r="AEY429" s="14"/>
      <c r="AEZ429" s="14"/>
      <c r="AFA429" s="14"/>
      <c r="AFB429" s="14"/>
      <c r="AFC429" s="14"/>
      <c r="AFD429" s="14"/>
      <c r="AFE429" s="14"/>
      <c r="AFF429" s="14"/>
      <c r="AFG429" s="14"/>
      <c r="AFH429" s="14"/>
      <c r="AFI429" s="14"/>
      <c r="AFJ429" s="14"/>
      <c r="AFK429" s="14"/>
      <c r="AFL429" s="14"/>
      <c r="AFM429" s="14"/>
      <c r="AFN429" s="14"/>
      <c r="AFO429" s="14"/>
      <c r="AFP429" s="14"/>
      <c r="AFQ429" s="14"/>
      <c r="AFR429" s="14"/>
      <c r="AFS429" s="14"/>
      <c r="AFT429" s="14"/>
      <c r="AFU429" s="14"/>
      <c r="AFV429" s="14"/>
      <c r="AFW429" s="14"/>
      <c r="AFX429" s="14"/>
      <c r="AFY429" s="14"/>
      <c r="AFZ429" s="14"/>
      <c r="AGA429" s="14"/>
      <c r="AGB429" s="14"/>
      <c r="AGC429" s="14"/>
      <c r="AGD429" s="14"/>
      <c r="AGE429" s="14"/>
      <c r="AGF429" s="14"/>
      <c r="AGG429" s="14"/>
      <c r="AGH429" s="14"/>
      <c r="AGI429" s="14"/>
      <c r="AGJ429" s="14"/>
      <c r="AGK429" s="14"/>
      <c r="AGL429" s="14"/>
      <c r="AGM429" s="14"/>
      <c r="AGN429" s="14"/>
      <c r="AGO429" s="14"/>
      <c r="AGP429" s="14"/>
      <c r="AGQ429" s="14"/>
      <c r="AGR429" s="14"/>
      <c r="AGS429" s="14"/>
      <c r="AGT429" s="14"/>
      <c r="AGU429" s="14"/>
      <c r="AGV429" s="14"/>
      <c r="AGW429" s="14"/>
      <c r="AGX429" s="14"/>
      <c r="AGY429" s="14"/>
      <c r="AGZ429" s="14"/>
      <c r="AHA429" s="14"/>
      <c r="AHB429" s="14"/>
      <c r="AHC429" s="14"/>
      <c r="AHD429" s="14"/>
      <c r="AHE429" s="14"/>
      <c r="AHF429" s="14"/>
      <c r="AHG429" s="14"/>
      <c r="AHH429" s="14"/>
      <c r="AHI429" s="14"/>
      <c r="AHJ429" s="14"/>
      <c r="AHK429" s="14"/>
      <c r="AHL429" s="14"/>
      <c r="AHM429" s="14"/>
      <c r="AHN429" s="14"/>
      <c r="AHO429" s="14"/>
      <c r="AHP429" s="14"/>
      <c r="AHQ429" s="14"/>
      <c r="AHR429" s="14"/>
      <c r="AHS429" s="14"/>
      <c r="AHT429" s="14"/>
      <c r="AHU429" s="14"/>
      <c r="AHV429" s="14"/>
      <c r="AHW429" s="14"/>
      <c r="AHX429" s="14"/>
      <c r="AHY429" s="14"/>
      <c r="AHZ429" s="14"/>
      <c r="AIA429" s="14"/>
      <c r="AIB429" s="14"/>
      <c r="AIC429" s="14"/>
      <c r="AID429" s="14"/>
      <c r="AIE429" s="14"/>
      <c r="AIF429" s="14"/>
      <c r="AIG429" s="14"/>
      <c r="AIH429" s="14"/>
      <c r="AII429" s="14"/>
      <c r="AIJ429" s="14"/>
      <c r="AIK429" s="14"/>
      <c r="AIL429" s="14"/>
      <c r="AIM429" s="14"/>
      <c r="AIN429" s="14"/>
      <c r="AIO429" s="14"/>
      <c r="AIP429" s="14"/>
      <c r="AIQ429" s="14"/>
      <c r="AIR429" s="14"/>
      <c r="AIS429" s="14"/>
      <c r="AIT429" s="14"/>
      <c r="AIU429" s="14"/>
      <c r="AIV429" s="14"/>
      <c r="AIW429" s="14"/>
      <c r="AIX429" s="14"/>
      <c r="AIY429" s="14"/>
      <c r="AIZ429" s="14"/>
      <c r="AJA429" s="14"/>
      <c r="AJB429" s="14"/>
      <c r="AJC429" s="14"/>
      <c r="AJD429" s="14"/>
      <c r="AJE429" s="14"/>
      <c r="AJF429" s="14"/>
      <c r="AJG429" s="14"/>
      <c r="AJH429" s="14"/>
      <c r="AJI429" s="14"/>
      <c r="AJJ429" s="14"/>
      <c r="AJK429" s="14"/>
      <c r="AJL429" s="14"/>
      <c r="AJM429" s="14"/>
      <c r="AJN429" s="14"/>
      <c r="AJO429" s="14"/>
      <c r="AJP429" s="14"/>
      <c r="AJQ429" s="14"/>
      <c r="AJR429" s="14"/>
      <c r="AJS429" s="14"/>
      <c r="AJT429" s="14"/>
      <c r="AJU429" s="14"/>
      <c r="AJV429" s="14"/>
      <c r="AJW429" s="14"/>
      <c r="AJX429" s="14"/>
      <c r="AJY429" s="14"/>
      <c r="AJZ429" s="14"/>
      <c r="AKA429" s="14"/>
      <c r="AKB429" s="14"/>
      <c r="AKC429" s="14"/>
      <c r="AKD429" s="14"/>
      <c r="AKE429" s="14"/>
      <c r="AKF429" s="14"/>
      <c r="AKG429" s="14"/>
      <c r="AKH429" s="14"/>
      <c r="AKI429" s="14"/>
      <c r="AKJ429" s="14"/>
      <c r="AKK429" s="14"/>
      <c r="AKL429" s="14"/>
      <c r="AKM429" s="14"/>
      <c r="AKN429" s="14"/>
      <c r="AKO429" s="14"/>
      <c r="AKP429" s="14"/>
      <c r="AKQ429" s="14"/>
      <c r="AKR429" s="14"/>
      <c r="AKS429" s="14"/>
      <c r="AKT429" s="14"/>
      <c r="AKU429" s="14"/>
      <c r="AKV429" s="14"/>
      <c r="AKW429" s="14"/>
      <c r="AKX429" s="14"/>
      <c r="AKY429" s="14"/>
      <c r="AKZ429" s="14"/>
      <c r="ALA429" s="14"/>
      <c r="ALB429" s="14"/>
      <c r="ALC429" s="14"/>
      <c r="ALD429" s="14"/>
      <c r="ALE429" s="14"/>
      <c r="ALF429" s="14"/>
      <c r="ALG429" s="14"/>
      <c r="ALH429" s="14"/>
      <c r="ALI429" s="14"/>
      <c r="ALJ429" s="14"/>
      <c r="ALK429" s="14"/>
      <c r="ALL429" s="14"/>
      <c r="ALM429" s="14"/>
      <c r="ALN429" s="14"/>
      <c r="ALO429" s="14"/>
      <c r="ALP429" s="14"/>
      <c r="ALQ429" s="14"/>
      <c r="ALR429" s="14"/>
      <c r="ALS429" s="14"/>
      <c r="ALT429" s="14"/>
      <c r="ALU429" s="14"/>
      <c r="ALV429" s="14"/>
      <c r="ALW429" s="14"/>
      <c r="ALX429" s="14"/>
      <c r="ALY429" s="14"/>
      <c r="ALZ429" s="14"/>
      <c r="AMA429" s="14"/>
      <c r="AMB429" s="14"/>
      <c r="AMC429" s="14"/>
      <c r="AMD429" s="14"/>
      <c r="AME429" s="14"/>
      <c r="AMF429" s="14"/>
      <c r="AMG429" s="14"/>
      <c r="AMH429" s="14"/>
      <c r="AMI429" s="14"/>
      <c r="AMJ429" s="14"/>
      <c r="AMK429" s="14"/>
      <c r="AML429" s="14"/>
      <c r="AMM429" s="14"/>
      <c r="AMN429" s="14"/>
      <c r="AMO429" s="14"/>
      <c r="AMP429" s="14"/>
      <c r="AMQ429" s="14"/>
      <c r="AMR429" s="14"/>
      <c r="AMS429" s="14"/>
      <c r="AMT429" s="14"/>
      <c r="AMU429" s="14"/>
      <c r="AMV429" s="14"/>
      <c r="AMW429" s="14"/>
      <c r="AMX429" s="14"/>
      <c r="AMY429" s="14"/>
      <c r="AMZ429" s="14"/>
      <c r="ANA429" s="14"/>
      <c r="ANB429" s="14"/>
      <c r="ANC429" s="14"/>
      <c r="AND429" s="14"/>
      <c r="ANE429" s="14"/>
      <c r="ANF429" s="14"/>
      <c r="ANG429" s="14"/>
      <c r="ANH429" s="14"/>
      <c r="ANI429" s="14"/>
      <c r="ANJ429" s="14"/>
      <c r="ANK429" s="14"/>
      <c r="ANL429" s="14"/>
      <c r="ANM429" s="14"/>
      <c r="ANN429" s="14"/>
      <c r="ANO429" s="14"/>
      <c r="ANP429" s="14"/>
      <c r="ANQ429" s="14"/>
      <c r="ANR429" s="14"/>
      <c r="ANS429" s="14"/>
      <c r="ANT429" s="14"/>
      <c r="ANU429" s="14"/>
      <c r="ANV429" s="14"/>
      <c r="ANW429" s="14"/>
      <c r="ANX429" s="14"/>
      <c r="ANY429" s="14"/>
      <c r="ANZ429" s="14"/>
      <c r="AOA429" s="14"/>
      <c r="AOB429" s="14"/>
      <c r="AOC429" s="14"/>
      <c r="AOD429" s="14"/>
      <c r="AOE429" s="14"/>
      <c r="AOF429" s="14"/>
      <c r="AOG429" s="14"/>
      <c r="AOH429" s="14"/>
      <c r="AOI429" s="14"/>
      <c r="AOJ429" s="14"/>
      <c r="AOK429" s="14"/>
      <c r="AOL429" s="14"/>
      <c r="AOM429" s="14"/>
      <c r="AON429" s="14"/>
      <c r="AOO429" s="14"/>
      <c r="AOP429" s="14"/>
      <c r="AOQ429" s="14"/>
      <c r="AOR429" s="14"/>
      <c r="AOS429" s="14"/>
      <c r="AOT429" s="14"/>
      <c r="AOU429" s="14"/>
      <c r="AOV429" s="14"/>
      <c r="AOW429" s="14"/>
      <c r="AOX429" s="14"/>
      <c r="AOY429" s="14"/>
      <c r="AOZ429" s="14"/>
      <c r="APA429" s="14"/>
      <c r="APB429" s="14"/>
      <c r="APC429" s="14"/>
      <c r="APD429" s="14"/>
      <c r="APE429" s="14"/>
      <c r="APF429" s="14"/>
      <c r="APG429" s="14"/>
      <c r="APH429" s="14"/>
      <c r="API429" s="14"/>
      <c r="APJ429" s="14"/>
      <c r="APK429" s="14"/>
      <c r="APL429" s="14"/>
      <c r="APM429" s="14"/>
      <c r="APN429" s="14"/>
      <c r="APO429" s="14"/>
      <c r="APP429" s="14"/>
      <c r="APQ429" s="14"/>
      <c r="APR429" s="14"/>
      <c r="APS429" s="14"/>
      <c r="APT429" s="14"/>
      <c r="APU429" s="14"/>
      <c r="APV429" s="14"/>
      <c r="APW429" s="14"/>
      <c r="APX429" s="14"/>
      <c r="APY429" s="14"/>
      <c r="APZ429" s="14"/>
      <c r="AQA429" s="14"/>
      <c r="AQB429" s="14"/>
      <c r="AQC429" s="14"/>
      <c r="AQD429" s="14"/>
      <c r="AQE429" s="14"/>
      <c r="AQF429" s="14"/>
      <c r="AQG429" s="14"/>
      <c r="AQH429" s="14"/>
      <c r="AQI429" s="14"/>
      <c r="AQJ429" s="14"/>
      <c r="AQK429" s="14"/>
      <c r="AQL429" s="14"/>
      <c r="AQM429" s="14"/>
      <c r="AQN429" s="14"/>
      <c r="AQO429" s="14"/>
      <c r="AQP429" s="14"/>
      <c r="AQQ429" s="14"/>
      <c r="AQR429" s="14"/>
      <c r="AQS429" s="14"/>
      <c r="AQT429" s="14"/>
      <c r="AQU429" s="14"/>
      <c r="AQV429" s="14"/>
      <c r="AQW429" s="14"/>
      <c r="AQX429" s="14"/>
      <c r="AQY429" s="14"/>
      <c r="AQZ429" s="14"/>
      <c r="ARA429" s="14"/>
      <c r="ARB429" s="14"/>
      <c r="ARC429" s="14"/>
      <c r="ARD429" s="14"/>
      <c r="ARE429" s="14"/>
      <c r="ARF429" s="14"/>
      <c r="ARG429" s="14"/>
      <c r="ARH429" s="14"/>
      <c r="ARI429" s="14"/>
      <c r="ARJ429" s="14"/>
      <c r="ARK429" s="14"/>
      <c r="ARL429" s="14"/>
      <c r="ARM429" s="14"/>
      <c r="ARN429" s="14"/>
      <c r="ARO429" s="14"/>
      <c r="ARP429" s="14"/>
      <c r="ARQ429" s="14"/>
      <c r="ARR429" s="14"/>
      <c r="ARS429" s="14"/>
      <c r="ART429" s="14"/>
      <c r="ARU429" s="14"/>
      <c r="ARV429" s="14"/>
      <c r="ARW429" s="14"/>
      <c r="ARX429" s="14"/>
      <c r="ARY429" s="14"/>
      <c r="ARZ429" s="14"/>
      <c r="ASA429" s="14"/>
      <c r="ASB429" s="14"/>
      <c r="ASC429" s="14"/>
      <c r="ASD429" s="14"/>
      <c r="ASE429" s="14"/>
      <c r="ASF429" s="14"/>
      <c r="ASG429" s="14"/>
      <c r="ASH429" s="14"/>
      <c r="ASI429" s="14"/>
      <c r="ASJ429" s="14"/>
      <c r="ASK429" s="14"/>
      <c r="ASL429" s="14"/>
      <c r="ASM429" s="14"/>
      <c r="ASN429" s="14"/>
      <c r="ASO429" s="14"/>
      <c r="ASP429" s="14"/>
      <c r="ASQ429" s="14"/>
      <c r="ASR429" s="14"/>
      <c r="ASS429" s="14"/>
      <c r="AST429" s="14"/>
      <c r="ASU429" s="14"/>
      <c r="ASV429" s="14"/>
      <c r="ASW429" s="14"/>
      <c r="ASX429" s="14"/>
      <c r="ASY429" s="14"/>
      <c r="ASZ429" s="14"/>
      <c r="ATA429" s="14"/>
      <c r="ATB429" s="14"/>
      <c r="ATC429" s="14"/>
      <c r="ATD429" s="14"/>
    </row>
    <row r="430" spans="63:1200">
      <c r="BK430" s="14" t="str">
        <f t="shared" si="2120"/>
        <v/>
      </c>
      <c r="ABO430" s="14"/>
      <c r="ABP430" s="14"/>
      <c r="ABQ430" s="14"/>
      <c r="ABR430" s="14"/>
      <c r="ABS430" s="14"/>
      <c r="ABT430" s="14"/>
      <c r="ABU430" s="14"/>
      <c r="ABV430" s="14"/>
      <c r="ABW430" s="14"/>
      <c r="ABX430" s="14"/>
      <c r="ABY430" s="14"/>
      <c r="ABZ430" s="14"/>
      <c r="ACA430" s="14"/>
      <c r="ACB430" s="14"/>
      <c r="ACC430" s="14"/>
      <c r="ACD430" s="14"/>
      <c r="ACE430" s="14"/>
      <c r="ACF430" s="14"/>
      <c r="ACG430" s="14"/>
      <c r="ACH430" s="14"/>
      <c r="ACI430" s="14"/>
      <c r="ACJ430" s="14"/>
      <c r="ACK430" s="14"/>
      <c r="ACL430" s="14"/>
      <c r="ACM430" s="14"/>
      <c r="ACN430" s="14"/>
      <c r="ACO430" s="14"/>
      <c r="ACP430" s="14"/>
      <c r="ACQ430" s="14"/>
      <c r="ACR430" s="14"/>
      <c r="ACS430" s="14"/>
      <c r="ACT430" s="14"/>
      <c r="ACU430" s="14"/>
      <c r="ACV430" s="14"/>
      <c r="ACW430" s="14"/>
      <c r="ACX430" s="14"/>
      <c r="ACY430" s="14"/>
      <c r="ACZ430" s="14"/>
      <c r="ADA430" s="14"/>
      <c r="ADB430" s="14"/>
      <c r="ADC430" s="14"/>
      <c r="ADD430" s="14"/>
      <c r="ADE430" s="14"/>
      <c r="ADF430" s="14"/>
      <c r="ADG430" s="14"/>
      <c r="ADH430" s="14"/>
      <c r="ADI430" s="14"/>
      <c r="ADJ430" s="14"/>
      <c r="ADK430" s="14"/>
      <c r="ADL430" s="14"/>
      <c r="ADM430" s="14"/>
      <c r="ADN430" s="14"/>
      <c r="ADO430" s="14"/>
      <c r="ADP430" s="14"/>
      <c r="ADQ430" s="14"/>
      <c r="ADR430" s="14"/>
      <c r="ADS430" s="14"/>
      <c r="ADT430" s="14"/>
      <c r="ADU430" s="14"/>
      <c r="ADV430" s="14"/>
      <c r="ADW430" s="14"/>
      <c r="ADX430" s="14"/>
      <c r="ADY430" s="14"/>
      <c r="ADZ430" s="14"/>
      <c r="AEA430" s="14"/>
      <c r="AEB430" s="14"/>
      <c r="AEC430" s="14"/>
      <c r="AED430" s="14"/>
      <c r="AEE430" s="14"/>
      <c r="AEF430" s="14"/>
      <c r="AEG430" s="14"/>
      <c r="AEH430" s="14"/>
      <c r="AEI430" s="14"/>
      <c r="AEJ430" s="14"/>
      <c r="AEK430" s="14"/>
      <c r="AEL430" s="14"/>
      <c r="AEM430" s="14"/>
      <c r="AEN430" s="14"/>
      <c r="AEO430" s="14"/>
      <c r="AEP430" s="14"/>
      <c r="AEQ430" s="14"/>
      <c r="AER430" s="14"/>
      <c r="AES430" s="14"/>
      <c r="AET430" s="14"/>
      <c r="AEU430" s="14"/>
      <c r="AEV430" s="14"/>
      <c r="AEW430" s="14"/>
      <c r="AEX430" s="14"/>
      <c r="AEY430" s="14"/>
      <c r="AEZ430" s="14"/>
      <c r="AFA430" s="14"/>
      <c r="AFB430" s="14"/>
      <c r="AFC430" s="14"/>
      <c r="AFD430" s="14"/>
      <c r="AFE430" s="14"/>
      <c r="AFF430" s="14"/>
      <c r="AFG430" s="14"/>
      <c r="AFH430" s="14"/>
      <c r="AFI430" s="14"/>
      <c r="AFJ430" s="14"/>
      <c r="AFK430" s="14"/>
      <c r="AFL430" s="14"/>
      <c r="AFM430" s="14"/>
      <c r="AFN430" s="14"/>
      <c r="AFO430" s="14"/>
      <c r="AFP430" s="14"/>
      <c r="AFQ430" s="14"/>
      <c r="AFR430" s="14"/>
      <c r="AFS430" s="14"/>
      <c r="AFT430" s="14"/>
      <c r="AFU430" s="14"/>
      <c r="AFV430" s="14"/>
      <c r="AFW430" s="14"/>
      <c r="AFX430" s="14"/>
      <c r="AFY430" s="14"/>
      <c r="AFZ430" s="14"/>
      <c r="AGA430" s="14"/>
      <c r="AGB430" s="14"/>
      <c r="AGC430" s="14"/>
      <c r="AGD430" s="14"/>
      <c r="AGE430" s="14"/>
      <c r="AGF430" s="14"/>
      <c r="AGG430" s="14"/>
      <c r="AGH430" s="14"/>
      <c r="AGI430" s="14"/>
      <c r="AGJ430" s="14"/>
      <c r="AGK430" s="14"/>
      <c r="AGL430" s="14"/>
      <c r="AGM430" s="14"/>
      <c r="AGN430" s="14"/>
      <c r="AGO430" s="14"/>
      <c r="AGP430" s="14"/>
      <c r="AGQ430" s="14"/>
      <c r="AGR430" s="14"/>
      <c r="AGS430" s="14"/>
      <c r="AGT430" s="14"/>
      <c r="AGU430" s="14"/>
      <c r="AGV430" s="14"/>
      <c r="AGW430" s="14"/>
      <c r="AGX430" s="14"/>
      <c r="AGY430" s="14"/>
      <c r="AGZ430" s="14"/>
      <c r="AHA430" s="14"/>
      <c r="AHB430" s="14"/>
      <c r="AHC430" s="14"/>
      <c r="AHD430" s="14"/>
      <c r="AHE430" s="14"/>
      <c r="AHF430" s="14"/>
      <c r="AHG430" s="14"/>
      <c r="AHH430" s="14"/>
      <c r="AHI430" s="14"/>
      <c r="AHJ430" s="14"/>
      <c r="AHK430" s="14"/>
      <c r="AHL430" s="14"/>
      <c r="AHM430" s="14"/>
      <c r="AHN430" s="14"/>
      <c r="AHO430" s="14"/>
      <c r="AHP430" s="14"/>
      <c r="AHQ430" s="14"/>
      <c r="AHR430" s="14"/>
      <c r="AHS430" s="14"/>
      <c r="AHT430" s="14"/>
      <c r="AHU430" s="14"/>
      <c r="AHV430" s="14"/>
      <c r="AHW430" s="14"/>
      <c r="AHX430" s="14"/>
      <c r="AHY430" s="14"/>
      <c r="AHZ430" s="14"/>
      <c r="AIA430" s="14"/>
      <c r="AIB430" s="14"/>
      <c r="AIC430" s="14"/>
      <c r="AID430" s="14"/>
      <c r="AIE430" s="14"/>
      <c r="AIF430" s="14"/>
      <c r="AIG430" s="14"/>
      <c r="AIH430" s="14"/>
      <c r="AII430" s="14"/>
      <c r="AIJ430" s="14"/>
      <c r="AIK430" s="14"/>
      <c r="AIL430" s="14"/>
      <c r="AIM430" s="14"/>
      <c r="AIN430" s="14"/>
      <c r="AIO430" s="14"/>
      <c r="AIP430" s="14"/>
      <c r="AIQ430" s="14"/>
      <c r="AIR430" s="14"/>
      <c r="AIS430" s="14"/>
      <c r="AIT430" s="14"/>
      <c r="AIU430" s="14"/>
      <c r="AIV430" s="14"/>
      <c r="AIW430" s="14"/>
      <c r="AIX430" s="14"/>
      <c r="AIY430" s="14"/>
      <c r="AIZ430" s="14"/>
      <c r="AJA430" s="14"/>
      <c r="AJB430" s="14"/>
      <c r="AJC430" s="14"/>
      <c r="AJD430" s="14"/>
      <c r="AJE430" s="14"/>
      <c r="AJF430" s="14"/>
      <c r="AJG430" s="14"/>
      <c r="AJH430" s="14"/>
      <c r="AJI430" s="14"/>
      <c r="AJJ430" s="14"/>
      <c r="AJK430" s="14"/>
      <c r="AJL430" s="14"/>
      <c r="AJM430" s="14"/>
      <c r="AJN430" s="14"/>
      <c r="AJO430" s="14"/>
      <c r="AJP430" s="14"/>
      <c r="AJQ430" s="14"/>
      <c r="AJR430" s="14"/>
      <c r="AJS430" s="14"/>
      <c r="AJT430" s="14"/>
      <c r="AJU430" s="14"/>
      <c r="AJV430" s="14"/>
      <c r="AJW430" s="14"/>
      <c r="AJX430" s="14"/>
      <c r="AJY430" s="14"/>
      <c r="AJZ430" s="14"/>
      <c r="AKA430" s="14"/>
      <c r="AKB430" s="14"/>
      <c r="AKC430" s="14"/>
      <c r="AKD430" s="14"/>
      <c r="AKE430" s="14"/>
      <c r="AKF430" s="14"/>
      <c r="AKG430" s="14"/>
      <c r="AKH430" s="14"/>
      <c r="AKI430" s="14"/>
      <c r="AKJ430" s="14"/>
      <c r="AKK430" s="14"/>
      <c r="AKL430" s="14"/>
      <c r="AKM430" s="14"/>
      <c r="AKN430" s="14"/>
      <c r="AKO430" s="14"/>
      <c r="AKP430" s="14"/>
      <c r="AKQ430" s="14"/>
      <c r="AKR430" s="14"/>
      <c r="AKS430" s="14"/>
      <c r="AKT430" s="14"/>
      <c r="AKU430" s="14"/>
      <c r="AKV430" s="14"/>
      <c r="AKW430" s="14"/>
      <c r="AKX430" s="14"/>
      <c r="AKY430" s="14"/>
      <c r="AKZ430" s="14"/>
      <c r="ALA430" s="14"/>
      <c r="ALB430" s="14"/>
      <c r="ALC430" s="14"/>
      <c r="ALD430" s="14"/>
      <c r="ALE430" s="14"/>
      <c r="ALF430" s="14"/>
      <c r="ALG430" s="14"/>
      <c r="ALH430" s="14"/>
      <c r="ALI430" s="14"/>
      <c r="ALJ430" s="14"/>
      <c r="ALK430" s="14"/>
      <c r="ALL430" s="14"/>
      <c r="ALM430" s="14"/>
      <c r="ALN430" s="14"/>
      <c r="ALO430" s="14"/>
      <c r="ALP430" s="14"/>
      <c r="ALQ430" s="14"/>
      <c r="ALR430" s="14"/>
      <c r="ALS430" s="14"/>
      <c r="ALT430" s="14"/>
      <c r="ALU430" s="14"/>
      <c r="ALV430" s="14"/>
      <c r="ALW430" s="14"/>
      <c r="ALX430" s="14"/>
      <c r="ALY430" s="14"/>
      <c r="ALZ430" s="14"/>
      <c r="AMA430" s="14"/>
      <c r="AMB430" s="14"/>
      <c r="AMC430" s="14"/>
      <c r="AMD430" s="14"/>
      <c r="AME430" s="14"/>
      <c r="AMF430" s="14"/>
      <c r="AMG430" s="14"/>
      <c r="AMH430" s="14"/>
      <c r="AMI430" s="14"/>
      <c r="AMJ430" s="14"/>
      <c r="AMK430" s="14"/>
      <c r="AML430" s="14"/>
      <c r="AMM430" s="14"/>
      <c r="AMN430" s="14"/>
      <c r="AMO430" s="14"/>
      <c r="AMP430" s="14"/>
      <c r="AMQ430" s="14"/>
      <c r="AMR430" s="14"/>
      <c r="AMS430" s="14"/>
      <c r="AMT430" s="14"/>
      <c r="AMU430" s="14"/>
      <c r="AMV430" s="14"/>
      <c r="AMW430" s="14"/>
      <c r="AMX430" s="14"/>
      <c r="AMY430" s="14"/>
      <c r="AMZ430" s="14"/>
      <c r="ANA430" s="14"/>
      <c r="ANB430" s="14"/>
      <c r="ANC430" s="14"/>
      <c r="AND430" s="14"/>
      <c r="ANE430" s="14"/>
      <c r="ANF430" s="14"/>
      <c r="ANG430" s="14"/>
      <c r="ANH430" s="14"/>
      <c r="ANI430" s="14"/>
      <c r="ANJ430" s="14"/>
      <c r="ANK430" s="14"/>
      <c r="ANL430" s="14"/>
      <c r="ANM430" s="14"/>
      <c r="ANN430" s="14"/>
      <c r="ANO430" s="14"/>
      <c r="ANP430" s="14"/>
      <c r="ANQ430" s="14"/>
      <c r="ANR430" s="14"/>
      <c r="ANS430" s="14"/>
      <c r="ANT430" s="14"/>
      <c r="ANU430" s="14"/>
      <c r="ANV430" s="14"/>
      <c r="ANW430" s="14"/>
      <c r="ANX430" s="14"/>
      <c r="ANY430" s="14"/>
      <c r="ANZ430" s="14"/>
      <c r="AOA430" s="14"/>
      <c r="AOB430" s="14"/>
      <c r="AOC430" s="14"/>
      <c r="AOD430" s="14"/>
      <c r="AOE430" s="14"/>
      <c r="AOF430" s="14"/>
      <c r="AOG430" s="14"/>
      <c r="AOH430" s="14"/>
      <c r="AOI430" s="14"/>
      <c r="AOJ430" s="14"/>
      <c r="AOK430" s="14"/>
      <c r="AOL430" s="14"/>
      <c r="AOM430" s="14"/>
      <c r="AON430" s="14"/>
      <c r="AOO430" s="14"/>
      <c r="AOP430" s="14"/>
      <c r="AOQ430" s="14"/>
      <c r="AOR430" s="14"/>
      <c r="AOS430" s="14"/>
      <c r="AOT430" s="14"/>
      <c r="AOU430" s="14"/>
      <c r="AOV430" s="14"/>
      <c r="AOW430" s="14"/>
      <c r="AOX430" s="14"/>
      <c r="AOY430" s="14"/>
      <c r="AOZ430" s="14"/>
      <c r="APA430" s="14"/>
      <c r="APB430" s="14"/>
      <c r="APC430" s="14"/>
      <c r="APD430" s="14"/>
      <c r="APE430" s="14"/>
      <c r="APF430" s="14"/>
      <c r="APG430" s="14"/>
      <c r="APH430" s="14"/>
      <c r="API430" s="14"/>
      <c r="APJ430" s="14"/>
      <c r="APK430" s="14"/>
      <c r="APL430" s="14"/>
      <c r="APM430" s="14"/>
      <c r="APN430" s="14"/>
      <c r="APO430" s="14"/>
      <c r="APP430" s="14"/>
      <c r="APQ430" s="14"/>
      <c r="APR430" s="14"/>
      <c r="APS430" s="14"/>
      <c r="APT430" s="14"/>
      <c r="APU430" s="14"/>
      <c r="APV430" s="14"/>
      <c r="APW430" s="14"/>
      <c r="APX430" s="14"/>
      <c r="APY430" s="14"/>
      <c r="APZ430" s="14"/>
      <c r="AQA430" s="14"/>
      <c r="AQB430" s="14"/>
      <c r="AQC430" s="14"/>
      <c r="AQD430" s="14"/>
      <c r="AQE430" s="14"/>
      <c r="AQF430" s="14"/>
      <c r="AQG430" s="14"/>
      <c r="AQH430" s="14"/>
      <c r="AQI430" s="14"/>
      <c r="AQJ430" s="14"/>
      <c r="AQK430" s="14"/>
      <c r="AQL430" s="14"/>
      <c r="AQM430" s="14"/>
      <c r="AQN430" s="14"/>
      <c r="AQO430" s="14"/>
      <c r="AQP430" s="14"/>
      <c r="AQQ430" s="14"/>
      <c r="AQR430" s="14"/>
      <c r="AQS430" s="14"/>
      <c r="AQT430" s="14"/>
      <c r="AQU430" s="14"/>
      <c r="AQV430" s="14"/>
      <c r="AQW430" s="14"/>
      <c r="AQX430" s="14"/>
      <c r="AQY430" s="14"/>
      <c r="AQZ430" s="14"/>
      <c r="ARA430" s="14"/>
      <c r="ARB430" s="14"/>
      <c r="ARC430" s="14"/>
      <c r="ARD430" s="14"/>
      <c r="ARE430" s="14"/>
      <c r="ARF430" s="14"/>
      <c r="ARG430" s="14"/>
      <c r="ARH430" s="14"/>
      <c r="ARI430" s="14"/>
      <c r="ARJ430" s="14"/>
      <c r="ARK430" s="14"/>
      <c r="ARL430" s="14"/>
      <c r="ARM430" s="14"/>
      <c r="ARN430" s="14"/>
      <c r="ARO430" s="14"/>
      <c r="ARP430" s="14"/>
      <c r="ARQ430" s="14"/>
      <c r="ARR430" s="14"/>
      <c r="ARS430" s="14"/>
      <c r="ART430" s="14"/>
      <c r="ARU430" s="14"/>
      <c r="ARV430" s="14"/>
      <c r="ARW430" s="14"/>
      <c r="ARX430" s="14"/>
      <c r="ARY430" s="14"/>
      <c r="ARZ430" s="14"/>
      <c r="ASA430" s="14"/>
      <c r="ASB430" s="14"/>
      <c r="ASC430" s="14"/>
      <c r="ASD430" s="14"/>
      <c r="ASE430" s="14"/>
      <c r="ASF430" s="14"/>
      <c r="ASG430" s="14"/>
      <c r="ASH430" s="14"/>
      <c r="ASI430" s="14"/>
      <c r="ASJ430" s="14"/>
      <c r="ASK430" s="14"/>
      <c r="ASL430" s="14"/>
      <c r="ASM430" s="14"/>
      <c r="ASN430" s="14"/>
      <c r="ASO430" s="14"/>
      <c r="ASP430" s="14"/>
      <c r="ASQ430" s="14"/>
      <c r="ASR430" s="14"/>
      <c r="ASS430" s="14"/>
      <c r="AST430" s="14"/>
      <c r="ASU430" s="14"/>
      <c r="ASV430" s="14"/>
      <c r="ASW430" s="14"/>
      <c r="ASX430" s="14"/>
      <c r="ASY430" s="14"/>
      <c r="ASZ430" s="14"/>
      <c r="ATA430" s="14"/>
      <c r="ATB430" s="14"/>
      <c r="ATC430" s="14"/>
      <c r="ATD430" s="14"/>
    </row>
    <row r="431" spans="63:1200">
      <c r="BK431" s="14" t="str">
        <f t="shared" si="2120"/>
        <v/>
      </c>
      <c r="ABO431" s="14"/>
      <c r="ABP431" s="14"/>
      <c r="ABQ431" s="14"/>
      <c r="ABR431" s="14"/>
      <c r="ABS431" s="14"/>
      <c r="ABT431" s="14"/>
      <c r="ABU431" s="14"/>
      <c r="ABV431" s="14"/>
      <c r="ABW431" s="14"/>
      <c r="ABX431" s="14"/>
      <c r="ABY431" s="14"/>
      <c r="ABZ431" s="14"/>
      <c r="ACA431" s="14"/>
      <c r="ACB431" s="14"/>
      <c r="ACC431" s="14"/>
      <c r="ACD431" s="14"/>
      <c r="ACE431" s="14"/>
      <c r="ACF431" s="14"/>
      <c r="ACG431" s="14"/>
      <c r="ACH431" s="14"/>
      <c r="ACI431" s="14"/>
      <c r="ACJ431" s="14"/>
      <c r="ACK431" s="14"/>
      <c r="ACL431" s="14"/>
      <c r="ACM431" s="14"/>
      <c r="ACN431" s="14"/>
      <c r="ACO431" s="14"/>
      <c r="ACP431" s="14"/>
      <c r="ACQ431" s="14"/>
      <c r="ACR431" s="14"/>
      <c r="ACS431" s="14"/>
      <c r="ACT431" s="14"/>
      <c r="ACU431" s="14"/>
      <c r="ACV431" s="14"/>
      <c r="ACW431" s="14"/>
      <c r="ACX431" s="14"/>
      <c r="ACY431" s="14"/>
      <c r="ACZ431" s="14"/>
      <c r="ADA431" s="14"/>
      <c r="ADB431" s="14"/>
      <c r="ADC431" s="14"/>
      <c r="ADD431" s="14"/>
      <c r="ADE431" s="14"/>
      <c r="ADF431" s="14"/>
      <c r="ADG431" s="14"/>
      <c r="ADH431" s="14"/>
      <c r="ADI431" s="14"/>
      <c r="ADJ431" s="14"/>
      <c r="ADK431" s="14"/>
      <c r="ADL431" s="14"/>
      <c r="ADM431" s="14"/>
      <c r="ADN431" s="14"/>
      <c r="ADO431" s="14"/>
      <c r="ADP431" s="14"/>
      <c r="ADQ431" s="14"/>
      <c r="ADR431" s="14"/>
      <c r="ADS431" s="14"/>
      <c r="ADT431" s="14"/>
      <c r="ADU431" s="14"/>
      <c r="ADV431" s="14"/>
      <c r="ADW431" s="14"/>
      <c r="ADX431" s="14"/>
      <c r="ADY431" s="14"/>
      <c r="ADZ431" s="14"/>
      <c r="AEA431" s="14"/>
      <c r="AEB431" s="14"/>
      <c r="AEC431" s="14"/>
      <c r="AED431" s="14"/>
      <c r="AEE431" s="14"/>
      <c r="AEF431" s="14"/>
      <c r="AEG431" s="14"/>
      <c r="AEH431" s="14"/>
      <c r="AEI431" s="14"/>
      <c r="AEJ431" s="14"/>
      <c r="AEK431" s="14"/>
      <c r="AEL431" s="14"/>
      <c r="AEM431" s="14"/>
      <c r="AEN431" s="14"/>
      <c r="AEO431" s="14"/>
      <c r="AEP431" s="14"/>
      <c r="AEQ431" s="14"/>
      <c r="AER431" s="14"/>
      <c r="AES431" s="14"/>
      <c r="AET431" s="14"/>
      <c r="AEU431" s="14"/>
      <c r="AEV431" s="14"/>
      <c r="AEW431" s="14"/>
      <c r="AEX431" s="14"/>
      <c r="AEY431" s="14"/>
      <c r="AEZ431" s="14"/>
      <c r="AFA431" s="14"/>
      <c r="AFB431" s="14"/>
      <c r="AFC431" s="14"/>
      <c r="AFD431" s="14"/>
      <c r="AFE431" s="14"/>
      <c r="AFF431" s="14"/>
      <c r="AFG431" s="14"/>
      <c r="AFH431" s="14"/>
      <c r="AFI431" s="14"/>
      <c r="AFJ431" s="14"/>
      <c r="AFK431" s="14"/>
      <c r="AFL431" s="14"/>
      <c r="AFM431" s="14"/>
      <c r="AFN431" s="14"/>
      <c r="AFO431" s="14"/>
      <c r="AFP431" s="14"/>
      <c r="AFQ431" s="14"/>
      <c r="AFR431" s="14"/>
      <c r="AFS431" s="14"/>
      <c r="AFT431" s="14"/>
      <c r="AFU431" s="14"/>
      <c r="AFV431" s="14"/>
      <c r="AFW431" s="14"/>
      <c r="AFX431" s="14"/>
      <c r="AFY431" s="14"/>
      <c r="AFZ431" s="14"/>
      <c r="AGA431" s="14"/>
      <c r="AGB431" s="14"/>
      <c r="AGC431" s="14"/>
      <c r="AGD431" s="14"/>
      <c r="AGE431" s="14"/>
      <c r="AGF431" s="14"/>
      <c r="AGG431" s="14"/>
      <c r="AGH431" s="14"/>
      <c r="AGI431" s="14"/>
      <c r="AGJ431" s="14"/>
      <c r="AGK431" s="14"/>
      <c r="AGL431" s="14"/>
      <c r="AGM431" s="14"/>
      <c r="AGN431" s="14"/>
      <c r="AGO431" s="14"/>
      <c r="AGP431" s="14"/>
      <c r="AGQ431" s="14"/>
      <c r="AGR431" s="14"/>
      <c r="AGS431" s="14"/>
      <c r="AGT431" s="14"/>
      <c r="AGU431" s="14"/>
      <c r="AGV431" s="14"/>
      <c r="AGW431" s="14"/>
      <c r="AGX431" s="14"/>
      <c r="AGY431" s="14"/>
      <c r="AGZ431" s="14"/>
      <c r="AHA431" s="14"/>
      <c r="AHB431" s="14"/>
      <c r="AHC431" s="14"/>
      <c r="AHD431" s="14"/>
      <c r="AHE431" s="14"/>
      <c r="AHF431" s="14"/>
      <c r="AHG431" s="14"/>
      <c r="AHH431" s="14"/>
      <c r="AHI431" s="14"/>
      <c r="AHJ431" s="14"/>
      <c r="AHK431" s="14"/>
      <c r="AHL431" s="14"/>
      <c r="AHM431" s="14"/>
      <c r="AHN431" s="14"/>
      <c r="AHO431" s="14"/>
      <c r="AHP431" s="14"/>
      <c r="AHQ431" s="14"/>
      <c r="AHR431" s="14"/>
      <c r="AHS431" s="14"/>
      <c r="AHT431" s="14"/>
      <c r="AHU431" s="14"/>
      <c r="AHV431" s="14"/>
      <c r="AHW431" s="14"/>
      <c r="AHX431" s="14"/>
      <c r="AHY431" s="14"/>
      <c r="AHZ431" s="14"/>
      <c r="AIA431" s="14"/>
      <c r="AIB431" s="14"/>
      <c r="AIC431" s="14"/>
      <c r="AID431" s="14"/>
      <c r="AIE431" s="14"/>
      <c r="AIF431" s="14"/>
      <c r="AIG431" s="14"/>
      <c r="AIH431" s="14"/>
      <c r="AII431" s="14"/>
      <c r="AIJ431" s="14"/>
      <c r="AIK431" s="14"/>
      <c r="AIL431" s="14"/>
      <c r="AIM431" s="14"/>
      <c r="AIN431" s="14"/>
      <c r="AIO431" s="14"/>
      <c r="AIP431" s="14"/>
      <c r="AIQ431" s="14"/>
      <c r="AIR431" s="14"/>
      <c r="AIS431" s="14"/>
      <c r="AIT431" s="14"/>
      <c r="AIU431" s="14"/>
      <c r="AIV431" s="14"/>
      <c r="AIW431" s="14"/>
      <c r="AIX431" s="14"/>
      <c r="AIY431" s="14"/>
      <c r="AIZ431" s="14"/>
      <c r="AJA431" s="14"/>
      <c r="AJB431" s="14"/>
      <c r="AJC431" s="14"/>
      <c r="AJD431" s="14"/>
      <c r="AJE431" s="14"/>
      <c r="AJF431" s="14"/>
      <c r="AJG431" s="14"/>
      <c r="AJH431" s="14"/>
      <c r="AJI431" s="14"/>
      <c r="AJJ431" s="14"/>
      <c r="AJK431" s="14"/>
      <c r="AJL431" s="14"/>
      <c r="AJM431" s="14"/>
      <c r="AJN431" s="14"/>
      <c r="AJO431" s="14"/>
      <c r="AJP431" s="14"/>
      <c r="AJQ431" s="14"/>
      <c r="AJR431" s="14"/>
      <c r="AJS431" s="14"/>
      <c r="AJT431" s="14"/>
      <c r="AJU431" s="14"/>
      <c r="AJV431" s="14"/>
      <c r="AJW431" s="14"/>
      <c r="AJX431" s="14"/>
      <c r="AJY431" s="14"/>
      <c r="AJZ431" s="14"/>
      <c r="AKA431" s="14"/>
      <c r="AKB431" s="14"/>
      <c r="AKC431" s="14"/>
      <c r="AKD431" s="14"/>
      <c r="AKE431" s="14"/>
      <c r="AKF431" s="14"/>
      <c r="AKG431" s="14"/>
      <c r="AKH431" s="14"/>
      <c r="AKI431" s="14"/>
      <c r="AKJ431" s="14"/>
      <c r="AKK431" s="14"/>
      <c r="AKL431" s="14"/>
      <c r="AKM431" s="14"/>
      <c r="AKN431" s="14"/>
      <c r="AKO431" s="14"/>
      <c r="AKP431" s="14"/>
      <c r="AKQ431" s="14"/>
      <c r="AKR431" s="14"/>
      <c r="AKS431" s="14"/>
      <c r="AKT431" s="14"/>
      <c r="AKU431" s="14"/>
      <c r="AKV431" s="14"/>
      <c r="AKW431" s="14"/>
      <c r="AKX431" s="14"/>
      <c r="AKY431" s="14"/>
      <c r="AKZ431" s="14"/>
      <c r="ALA431" s="14"/>
      <c r="ALB431" s="14"/>
      <c r="ALC431" s="14"/>
      <c r="ALD431" s="14"/>
      <c r="ALE431" s="14"/>
      <c r="ALF431" s="14"/>
      <c r="ALG431" s="14"/>
      <c r="ALH431" s="14"/>
      <c r="ALI431" s="14"/>
      <c r="ALJ431" s="14"/>
      <c r="ALK431" s="14"/>
      <c r="ALL431" s="14"/>
      <c r="ALM431" s="14"/>
      <c r="ALN431" s="14"/>
      <c r="ALO431" s="14"/>
      <c r="ALP431" s="14"/>
      <c r="ALQ431" s="14"/>
      <c r="ALR431" s="14"/>
      <c r="ALS431" s="14"/>
      <c r="ALT431" s="14"/>
      <c r="ALU431" s="14"/>
      <c r="ALV431" s="14"/>
      <c r="ALW431" s="14"/>
      <c r="ALX431" s="14"/>
      <c r="ALY431" s="14"/>
      <c r="ALZ431" s="14"/>
      <c r="AMA431" s="14"/>
      <c r="AMB431" s="14"/>
      <c r="AMC431" s="14"/>
      <c r="AMD431" s="14"/>
      <c r="AME431" s="14"/>
      <c r="AMF431" s="14"/>
      <c r="AMG431" s="14"/>
      <c r="AMH431" s="14"/>
      <c r="AMI431" s="14"/>
      <c r="AMJ431" s="14"/>
      <c r="AMK431" s="14"/>
      <c r="AML431" s="14"/>
      <c r="AMM431" s="14"/>
      <c r="AMN431" s="14"/>
      <c r="AMO431" s="14"/>
      <c r="AMP431" s="14"/>
      <c r="AMQ431" s="14"/>
      <c r="AMR431" s="14"/>
      <c r="AMS431" s="14"/>
      <c r="AMT431" s="14"/>
      <c r="AMU431" s="14"/>
      <c r="AMV431" s="14"/>
      <c r="AMW431" s="14"/>
      <c r="AMX431" s="14"/>
      <c r="AMY431" s="14"/>
      <c r="AMZ431" s="14"/>
      <c r="ANA431" s="14"/>
      <c r="ANB431" s="14"/>
      <c r="ANC431" s="14"/>
      <c r="AND431" s="14"/>
      <c r="ANE431" s="14"/>
      <c r="ANF431" s="14"/>
      <c r="ANG431" s="14"/>
      <c r="ANH431" s="14"/>
      <c r="ANI431" s="14"/>
      <c r="ANJ431" s="14"/>
      <c r="ANK431" s="14"/>
      <c r="ANL431" s="14"/>
      <c r="ANM431" s="14"/>
      <c r="ANN431" s="14"/>
      <c r="ANO431" s="14"/>
      <c r="ANP431" s="14"/>
      <c r="ANQ431" s="14"/>
      <c r="ANR431" s="14"/>
      <c r="ANS431" s="14"/>
      <c r="ANT431" s="14"/>
      <c r="ANU431" s="14"/>
      <c r="ANV431" s="14"/>
      <c r="ANW431" s="14"/>
      <c r="ANX431" s="14"/>
      <c r="ANY431" s="14"/>
      <c r="ANZ431" s="14"/>
      <c r="AOA431" s="14"/>
      <c r="AOB431" s="14"/>
      <c r="AOC431" s="14"/>
      <c r="AOD431" s="14"/>
      <c r="AOE431" s="14"/>
      <c r="AOF431" s="14"/>
      <c r="AOG431" s="14"/>
      <c r="AOH431" s="14"/>
      <c r="AOI431" s="14"/>
      <c r="AOJ431" s="14"/>
      <c r="AOK431" s="14"/>
      <c r="AOL431" s="14"/>
      <c r="AOM431" s="14"/>
      <c r="AON431" s="14"/>
      <c r="AOO431" s="14"/>
      <c r="AOP431" s="14"/>
      <c r="AOQ431" s="14"/>
      <c r="AOR431" s="14"/>
      <c r="AOS431" s="14"/>
      <c r="AOT431" s="14"/>
      <c r="AOU431" s="14"/>
      <c r="AOV431" s="14"/>
      <c r="AOW431" s="14"/>
      <c r="AOX431" s="14"/>
      <c r="AOY431" s="14"/>
      <c r="AOZ431" s="14"/>
      <c r="APA431" s="14"/>
      <c r="APB431" s="14"/>
      <c r="APC431" s="14"/>
      <c r="APD431" s="14"/>
      <c r="APE431" s="14"/>
      <c r="APF431" s="14"/>
      <c r="APG431" s="14"/>
      <c r="APH431" s="14"/>
      <c r="API431" s="14"/>
      <c r="APJ431" s="14"/>
      <c r="APK431" s="14"/>
      <c r="APL431" s="14"/>
      <c r="APM431" s="14"/>
      <c r="APN431" s="14"/>
      <c r="APO431" s="14"/>
      <c r="APP431" s="14"/>
      <c r="APQ431" s="14"/>
      <c r="APR431" s="14"/>
      <c r="APS431" s="14"/>
      <c r="APT431" s="14"/>
      <c r="APU431" s="14"/>
      <c r="APV431" s="14"/>
      <c r="APW431" s="14"/>
      <c r="APX431" s="14"/>
      <c r="APY431" s="14"/>
      <c r="APZ431" s="14"/>
      <c r="AQA431" s="14"/>
      <c r="AQB431" s="14"/>
      <c r="AQC431" s="14"/>
      <c r="AQD431" s="14"/>
      <c r="AQE431" s="14"/>
      <c r="AQF431" s="14"/>
      <c r="AQG431" s="14"/>
      <c r="AQH431" s="14"/>
      <c r="AQI431" s="14"/>
      <c r="AQJ431" s="14"/>
      <c r="AQK431" s="14"/>
      <c r="AQL431" s="14"/>
      <c r="AQM431" s="14"/>
      <c r="AQN431" s="14"/>
      <c r="AQO431" s="14"/>
      <c r="AQP431" s="14"/>
      <c r="AQQ431" s="14"/>
      <c r="AQR431" s="14"/>
      <c r="AQS431" s="14"/>
      <c r="AQT431" s="14"/>
      <c r="AQU431" s="14"/>
      <c r="AQV431" s="14"/>
      <c r="AQW431" s="14"/>
      <c r="AQX431" s="14"/>
      <c r="AQY431" s="14"/>
      <c r="AQZ431" s="14"/>
      <c r="ARA431" s="14"/>
      <c r="ARB431" s="14"/>
      <c r="ARC431" s="14"/>
      <c r="ARD431" s="14"/>
      <c r="ARE431" s="14"/>
      <c r="ARF431" s="14"/>
      <c r="ARG431" s="14"/>
      <c r="ARH431" s="14"/>
      <c r="ARI431" s="14"/>
      <c r="ARJ431" s="14"/>
      <c r="ARK431" s="14"/>
      <c r="ARL431" s="14"/>
      <c r="ARM431" s="14"/>
      <c r="ARN431" s="14"/>
      <c r="ARO431" s="14"/>
      <c r="ARP431" s="14"/>
      <c r="ARQ431" s="14"/>
      <c r="ARR431" s="14"/>
      <c r="ARS431" s="14"/>
      <c r="ART431" s="14"/>
      <c r="ARU431" s="14"/>
      <c r="ARV431" s="14"/>
      <c r="ARW431" s="14"/>
      <c r="ARX431" s="14"/>
      <c r="ARY431" s="14"/>
      <c r="ARZ431" s="14"/>
      <c r="ASA431" s="14"/>
      <c r="ASB431" s="14"/>
      <c r="ASC431" s="14"/>
      <c r="ASD431" s="14"/>
      <c r="ASE431" s="14"/>
      <c r="ASF431" s="14"/>
      <c r="ASG431" s="14"/>
      <c r="ASH431" s="14"/>
      <c r="ASI431" s="14"/>
      <c r="ASJ431" s="14"/>
      <c r="ASK431" s="14"/>
      <c r="ASL431" s="14"/>
      <c r="ASM431" s="14"/>
      <c r="ASN431" s="14"/>
      <c r="ASO431" s="14"/>
      <c r="ASP431" s="14"/>
      <c r="ASQ431" s="14"/>
      <c r="ASR431" s="14"/>
      <c r="ASS431" s="14"/>
      <c r="AST431" s="14"/>
      <c r="ASU431" s="14"/>
      <c r="ASV431" s="14"/>
      <c r="ASW431" s="14"/>
      <c r="ASX431" s="14"/>
      <c r="ASY431" s="14"/>
      <c r="ASZ431" s="14"/>
      <c r="ATA431" s="14"/>
      <c r="ATB431" s="14"/>
      <c r="ATC431" s="14"/>
      <c r="ATD431" s="14"/>
    </row>
    <row r="432" spans="63:1200">
      <c r="BK432" s="14" t="str">
        <f t="shared" si="2120"/>
        <v/>
      </c>
      <c r="ABO432" s="14"/>
      <c r="ABP432" s="14"/>
      <c r="ABQ432" s="14"/>
      <c r="ABR432" s="14"/>
      <c r="ABS432" s="14"/>
      <c r="ABT432" s="14"/>
      <c r="ABU432" s="14"/>
      <c r="ABV432" s="14"/>
      <c r="ABW432" s="14"/>
      <c r="ABX432" s="14"/>
      <c r="ABY432" s="14"/>
      <c r="ABZ432" s="14"/>
      <c r="ACA432" s="14"/>
      <c r="ACB432" s="14"/>
      <c r="ACC432" s="14"/>
      <c r="ACD432" s="14"/>
      <c r="ACE432" s="14"/>
      <c r="ACF432" s="14"/>
      <c r="ACG432" s="14"/>
      <c r="ACH432" s="14"/>
      <c r="ACI432" s="14"/>
      <c r="ACJ432" s="14"/>
      <c r="ACK432" s="14"/>
      <c r="ACL432" s="14"/>
      <c r="ACM432" s="14"/>
      <c r="ACN432" s="14"/>
      <c r="ACO432" s="14"/>
      <c r="ACP432" s="14"/>
      <c r="ACQ432" s="14"/>
      <c r="ACR432" s="14"/>
      <c r="ACS432" s="14"/>
      <c r="ACT432" s="14"/>
      <c r="ACU432" s="14"/>
      <c r="ACV432" s="14"/>
      <c r="ACW432" s="14"/>
      <c r="ACX432" s="14"/>
      <c r="ACY432" s="14"/>
      <c r="ACZ432" s="14"/>
      <c r="ADA432" s="14"/>
      <c r="ADB432" s="14"/>
      <c r="ADC432" s="14"/>
      <c r="ADD432" s="14"/>
      <c r="ADE432" s="14"/>
      <c r="ADF432" s="14"/>
      <c r="ADG432" s="14"/>
      <c r="ADH432" s="14"/>
      <c r="ADI432" s="14"/>
      <c r="ADJ432" s="14"/>
      <c r="ADK432" s="14"/>
      <c r="ADL432" s="14"/>
      <c r="ADM432" s="14"/>
      <c r="ADN432" s="14"/>
      <c r="ADO432" s="14"/>
      <c r="ADP432" s="14"/>
      <c r="ADQ432" s="14"/>
      <c r="ADR432" s="14"/>
      <c r="ADS432" s="14"/>
      <c r="ADT432" s="14"/>
      <c r="ADU432" s="14"/>
      <c r="ADV432" s="14"/>
      <c r="ADW432" s="14"/>
      <c r="ADX432" s="14"/>
      <c r="ADY432" s="14"/>
      <c r="ADZ432" s="14"/>
      <c r="AEA432" s="14"/>
      <c r="AEB432" s="14"/>
      <c r="AEC432" s="14"/>
      <c r="AED432" s="14"/>
      <c r="AEE432" s="14"/>
      <c r="AEF432" s="14"/>
      <c r="AEG432" s="14"/>
      <c r="AEH432" s="14"/>
      <c r="AEI432" s="14"/>
      <c r="AEJ432" s="14"/>
      <c r="AEK432" s="14"/>
      <c r="AEL432" s="14"/>
      <c r="AEM432" s="14"/>
      <c r="AEN432" s="14"/>
      <c r="AEO432" s="14"/>
      <c r="AEP432" s="14"/>
      <c r="AEQ432" s="14"/>
      <c r="AER432" s="14"/>
      <c r="AES432" s="14"/>
      <c r="AET432" s="14"/>
      <c r="AEU432" s="14"/>
      <c r="AEV432" s="14"/>
      <c r="AEW432" s="14"/>
      <c r="AEX432" s="14"/>
      <c r="AEY432" s="14"/>
      <c r="AEZ432" s="14"/>
      <c r="AFA432" s="14"/>
      <c r="AFB432" s="14"/>
      <c r="AFC432" s="14"/>
      <c r="AFD432" s="14"/>
      <c r="AFE432" s="14"/>
      <c r="AFF432" s="14"/>
      <c r="AFG432" s="14"/>
      <c r="AFH432" s="14"/>
      <c r="AFI432" s="14"/>
      <c r="AFJ432" s="14"/>
      <c r="AFK432" s="14"/>
      <c r="AFL432" s="14"/>
      <c r="AFM432" s="14"/>
      <c r="AFN432" s="14"/>
      <c r="AFO432" s="14"/>
      <c r="AFP432" s="14"/>
      <c r="AFQ432" s="14"/>
      <c r="AFR432" s="14"/>
      <c r="AFS432" s="14"/>
      <c r="AFT432" s="14"/>
      <c r="AFU432" s="14"/>
      <c r="AFV432" s="14"/>
      <c r="AFW432" s="14"/>
      <c r="AFX432" s="14"/>
      <c r="AFY432" s="14"/>
      <c r="AFZ432" s="14"/>
      <c r="AGA432" s="14"/>
      <c r="AGB432" s="14"/>
      <c r="AGC432" s="14"/>
      <c r="AGD432" s="14"/>
      <c r="AGE432" s="14"/>
      <c r="AGF432" s="14"/>
      <c r="AGG432" s="14"/>
      <c r="AGH432" s="14"/>
      <c r="AGI432" s="14"/>
      <c r="AGJ432" s="14"/>
      <c r="AGK432" s="14"/>
      <c r="AGL432" s="14"/>
      <c r="AGM432" s="14"/>
      <c r="AGN432" s="14"/>
      <c r="AGO432" s="14"/>
      <c r="AGP432" s="14"/>
      <c r="AGQ432" s="14"/>
      <c r="AGR432" s="14"/>
      <c r="AGS432" s="14"/>
      <c r="AGT432" s="14"/>
      <c r="AGU432" s="14"/>
      <c r="AGV432" s="14"/>
      <c r="AGW432" s="14"/>
      <c r="AGX432" s="14"/>
      <c r="AGY432" s="14"/>
      <c r="AGZ432" s="14"/>
      <c r="AHA432" s="14"/>
      <c r="AHB432" s="14"/>
      <c r="AHC432" s="14"/>
      <c r="AHD432" s="14"/>
      <c r="AHE432" s="14"/>
      <c r="AHF432" s="14"/>
      <c r="AHG432" s="14"/>
      <c r="AHH432" s="14"/>
      <c r="AHI432" s="14"/>
      <c r="AHJ432" s="14"/>
      <c r="AHK432" s="14"/>
      <c r="AHL432" s="14"/>
      <c r="AHM432" s="14"/>
      <c r="AHN432" s="14"/>
      <c r="AHO432" s="14"/>
      <c r="AHP432" s="14"/>
      <c r="AHQ432" s="14"/>
      <c r="AHR432" s="14"/>
      <c r="AHS432" s="14"/>
      <c r="AHT432" s="14"/>
      <c r="AHU432" s="14"/>
      <c r="AHV432" s="14"/>
      <c r="AHW432" s="14"/>
      <c r="AHX432" s="14"/>
      <c r="AHY432" s="14"/>
      <c r="AHZ432" s="14"/>
      <c r="AIA432" s="14"/>
      <c r="AIB432" s="14"/>
      <c r="AIC432" s="14"/>
      <c r="AID432" s="14"/>
      <c r="AIE432" s="14"/>
      <c r="AIF432" s="14"/>
      <c r="AIG432" s="14"/>
      <c r="AIH432" s="14"/>
      <c r="AII432" s="14"/>
      <c r="AIJ432" s="14"/>
      <c r="AIK432" s="14"/>
      <c r="AIL432" s="14"/>
      <c r="AIM432" s="14"/>
      <c r="AIN432" s="14"/>
      <c r="AIO432" s="14"/>
      <c r="AIP432" s="14"/>
      <c r="AIQ432" s="14"/>
      <c r="AIR432" s="14"/>
      <c r="AIS432" s="14"/>
      <c r="AIT432" s="14"/>
      <c r="AIU432" s="14"/>
      <c r="AIV432" s="14"/>
      <c r="AIW432" s="14"/>
      <c r="AIX432" s="14"/>
      <c r="AIY432" s="14"/>
      <c r="AIZ432" s="14"/>
      <c r="AJA432" s="14"/>
      <c r="AJB432" s="14"/>
      <c r="AJC432" s="14"/>
      <c r="AJD432" s="14"/>
      <c r="AJE432" s="14"/>
      <c r="AJF432" s="14"/>
      <c r="AJG432" s="14"/>
      <c r="AJH432" s="14"/>
      <c r="AJI432" s="14"/>
      <c r="AJJ432" s="14"/>
      <c r="AJK432" s="14"/>
      <c r="AJL432" s="14"/>
      <c r="AJM432" s="14"/>
      <c r="AJN432" s="14"/>
      <c r="AJO432" s="14"/>
      <c r="AJP432" s="14"/>
      <c r="AJQ432" s="14"/>
      <c r="AJR432" s="14"/>
      <c r="AJS432" s="14"/>
      <c r="AJT432" s="14"/>
      <c r="AJU432" s="14"/>
      <c r="AJV432" s="14"/>
      <c r="AJW432" s="14"/>
      <c r="AJX432" s="14"/>
      <c r="AJY432" s="14"/>
      <c r="AJZ432" s="14"/>
      <c r="AKA432" s="14"/>
      <c r="AKB432" s="14"/>
      <c r="AKC432" s="14"/>
      <c r="AKD432" s="14"/>
      <c r="AKE432" s="14"/>
      <c r="AKF432" s="14"/>
      <c r="AKG432" s="14"/>
      <c r="AKH432" s="14"/>
      <c r="AKI432" s="14"/>
      <c r="AKJ432" s="14"/>
      <c r="AKK432" s="14"/>
      <c r="AKL432" s="14"/>
      <c r="AKM432" s="14"/>
      <c r="AKN432" s="14"/>
      <c r="AKO432" s="14"/>
      <c r="AKP432" s="14"/>
      <c r="AKQ432" s="14"/>
      <c r="AKR432" s="14"/>
      <c r="AKS432" s="14"/>
      <c r="AKT432" s="14"/>
      <c r="AKU432" s="14"/>
      <c r="AKV432" s="14"/>
      <c r="AKW432" s="14"/>
      <c r="AKX432" s="14"/>
      <c r="AKY432" s="14"/>
      <c r="AKZ432" s="14"/>
      <c r="ALA432" s="14"/>
      <c r="ALB432" s="14"/>
      <c r="ALC432" s="14"/>
      <c r="ALD432" s="14"/>
      <c r="ALE432" s="14"/>
      <c r="ALF432" s="14"/>
      <c r="ALG432" s="14"/>
      <c r="ALH432" s="14"/>
      <c r="ALI432" s="14"/>
      <c r="ALJ432" s="14"/>
      <c r="ALK432" s="14"/>
      <c r="ALL432" s="14"/>
      <c r="ALM432" s="14"/>
      <c r="ALN432" s="14"/>
      <c r="ALO432" s="14"/>
      <c r="ALP432" s="14"/>
      <c r="ALQ432" s="14"/>
      <c r="ALR432" s="14"/>
      <c r="ALS432" s="14"/>
      <c r="ALT432" s="14"/>
      <c r="ALU432" s="14"/>
      <c r="ALV432" s="14"/>
      <c r="ALW432" s="14"/>
      <c r="ALX432" s="14"/>
      <c r="ALY432" s="14"/>
      <c r="ALZ432" s="14"/>
      <c r="AMA432" s="14"/>
      <c r="AMB432" s="14"/>
      <c r="AMC432" s="14"/>
      <c r="AMD432" s="14"/>
      <c r="AME432" s="14"/>
      <c r="AMF432" s="14"/>
      <c r="AMG432" s="14"/>
      <c r="AMH432" s="14"/>
      <c r="AMI432" s="14"/>
      <c r="AMJ432" s="14"/>
      <c r="AMK432" s="14"/>
      <c r="AML432" s="14"/>
      <c r="AMM432" s="14"/>
      <c r="AMN432" s="14"/>
      <c r="AMO432" s="14"/>
      <c r="AMP432" s="14"/>
      <c r="AMQ432" s="14"/>
      <c r="AMR432" s="14"/>
      <c r="AMS432" s="14"/>
      <c r="AMT432" s="14"/>
      <c r="AMU432" s="14"/>
      <c r="AMV432" s="14"/>
      <c r="AMW432" s="14"/>
      <c r="AMX432" s="14"/>
      <c r="AMY432" s="14"/>
      <c r="AMZ432" s="14"/>
      <c r="ANA432" s="14"/>
      <c r="ANB432" s="14"/>
      <c r="ANC432" s="14"/>
      <c r="AND432" s="14"/>
      <c r="ANE432" s="14"/>
      <c r="ANF432" s="14"/>
      <c r="ANG432" s="14"/>
      <c r="ANH432" s="14"/>
      <c r="ANI432" s="14"/>
      <c r="ANJ432" s="14"/>
      <c r="ANK432" s="14"/>
      <c r="ANL432" s="14"/>
      <c r="ANM432" s="14"/>
      <c r="ANN432" s="14"/>
      <c r="ANO432" s="14"/>
      <c r="ANP432" s="14"/>
      <c r="ANQ432" s="14"/>
      <c r="ANR432" s="14"/>
      <c r="ANS432" s="14"/>
      <c r="ANT432" s="14"/>
      <c r="ANU432" s="14"/>
      <c r="ANV432" s="14"/>
      <c r="ANW432" s="14"/>
      <c r="ANX432" s="14"/>
      <c r="ANY432" s="14"/>
      <c r="ANZ432" s="14"/>
      <c r="AOA432" s="14"/>
      <c r="AOB432" s="14"/>
      <c r="AOC432" s="14"/>
      <c r="AOD432" s="14"/>
      <c r="AOE432" s="14"/>
      <c r="AOF432" s="14"/>
      <c r="AOG432" s="14"/>
      <c r="AOH432" s="14"/>
      <c r="AOI432" s="14"/>
      <c r="AOJ432" s="14"/>
      <c r="AOK432" s="14"/>
      <c r="AOL432" s="14"/>
      <c r="AOM432" s="14"/>
      <c r="AON432" s="14"/>
      <c r="AOO432" s="14"/>
      <c r="AOP432" s="14"/>
      <c r="AOQ432" s="14"/>
      <c r="AOR432" s="14"/>
      <c r="AOS432" s="14"/>
      <c r="AOT432" s="14"/>
      <c r="AOU432" s="14"/>
      <c r="AOV432" s="14"/>
      <c r="AOW432" s="14"/>
      <c r="AOX432" s="14"/>
      <c r="AOY432" s="14"/>
      <c r="AOZ432" s="14"/>
      <c r="APA432" s="14"/>
      <c r="APB432" s="14"/>
      <c r="APC432" s="14"/>
      <c r="APD432" s="14"/>
      <c r="APE432" s="14"/>
      <c r="APF432" s="14"/>
      <c r="APG432" s="14"/>
      <c r="APH432" s="14"/>
      <c r="API432" s="14"/>
      <c r="APJ432" s="14"/>
      <c r="APK432" s="14"/>
      <c r="APL432" s="14"/>
      <c r="APM432" s="14"/>
      <c r="APN432" s="14"/>
      <c r="APO432" s="14"/>
      <c r="APP432" s="14"/>
      <c r="APQ432" s="14"/>
      <c r="APR432" s="14"/>
      <c r="APS432" s="14"/>
      <c r="APT432" s="14"/>
      <c r="APU432" s="14"/>
      <c r="APV432" s="14"/>
      <c r="APW432" s="14"/>
      <c r="APX432" s="14"/>
      <c r="APY432" s="14"/>
      <c r="APZ432" s="14"/>
      <c r="AQA432" s="14"/>
      <c r="AQB432" s="14"/>
      <c r="AQC432" s="14"/>
      <c r="AQD432" s="14"/>
      <c r="AQE432" s="14"/>
      <c r="AQF432" s="14"/>
      <c r="AQG432" s="14"/>
      <c r="AQH432" s="14"/>
      <c r="AQI432" s="14"/>
      <c r="AQJ432" s="14"/>
      <c r="AQK432" s="14"/>
      <c r="AQL432" s="14"/>
      <c r="AQM432" s="14"/>
      <c r="AQN432" s="14"/>
      <c r="AQO432" s="14"/>
      <c r="AQP432" s="14"/>
      <c r="AQQ432" s="14"/>
      <c r="AQR432" s="14"/>
      <c r="AQS432" s="14"/>
      <c r="AQT432" s="14"/>
      <c r="AQU432" s="14"/>
      <c r="AQV432" s="14"/>
      <c r="AQW432" s="14"/>
      <c r="AQX432" s="14"/>
      <c r="AQY432" s="14"/>
      <c r="AQZ432" s="14"/>
      <c r="ARA432" s="14"/>
      <c r="ARB432" s="14"/>
      <c r="ARC432" s="14"/>
      <c r="ARD432" s="14"/>
      <c r="ARE432" s="14"/>
      <c r="ARF432" s="14"/>
      <c r="ARG432" s="14"/>
      <c r="ARH432" s="14"/>
      <c r="ARI432" s="14"/>
      <c r="ARJ432" s="14"/>
      <c r="ARK432" s="14"/>
      <c r="ARL432" s="14"/>
      <c r="ARM432" s="14"/>
      <c r="ARN432" s="14"/>
      <c r="ARO432" s="14"/>
      <c r="ARP432" s="14"/>
      <c r="ARQ432" s="14"/>
      <c r="ARR432" s="14"/>
      <c r="ARS432" s="14"/>
      <c r="ART432" s="14"/>
      <c r="ARU432" s="14"/>
      <c r="ARV432" s="14"/>
      <c r="ARW432" s="14"/>
      <c r="ARX432" s="14"/>
      <c r="ARY432" s="14"/>
      <c r="ARZ432" s="14"/>
      <c r="ASA432" s="14"/>
      <c r="ASB432" s="14"/>
      <c r="ASC432" s="14"/>
      <c r="ASD432" s="14"/>
      <c r="ASE432" s="14"/>
      <c r="ASF432" s="14"/>
      <c r="ASG432" s="14"/>
      <c r="ASH432" s="14"/>
      <c r="ASI432" s="14"/>
      <c r="ASJ432" s="14"/>
      <c r="ASK432" s="14"/>
      <c r="ASL432" s="14"/>
      <c r="ASM432" s="14"/>
      <c r="ASN432" s="14"/>
      <c r="ASO432" s="14"/>
      <c r="ASP432" s="14"/>
      <c r="ASQ432" s="14"/>
      <c r="ASR432" s="14"/>
      <c r="ASS432" s="14"/>
      <c r="AST432" s="14"/>
      <c r="ASU432" s="14"/>
      <c r="ASV432" s="14"/>
      <c r="ASW432" s="14"/>
      <c r="ASX432" s="14"/>
      <c r="ASY432" s="14"/>
      <c r="ASZ432" s="14"/>
      <c r="ATA432" s="14"/>
      <c r="ATB432" s="14"/>
      <c r="ATC432" s="14"/>
      <c r="ATD432" s="14"/>
    </row>
    <row r="433" spans="63:1200">
      <c r="BK433" s="14" t="str">
        <f t="shared" si="2120"/>
        <v/>
      </c>
      <c r="ABO433" s="14"/>
      <c r="ABP433" s="14"/>
      <c r="ABQ433" s="14"/>
      <c r="ABR433" s="14"/>
      <c r="ABS433" s="14"/>
      <c r="ABT433" s="14"/>
      <c r="ABU433" s="14"/>
      <c r="ABV433" s="14"/>
      <c r="ABW433" s="14"/>
      <c r="ABX433" s="14"/>
      <c r="ABY433" s="14"/>
      <c r="ABZ433" s="14"/>
      <c r="ACA433" s="14"/>
      <c r="ACB433" s="14"/>
      <c r="ACC433" s="14"/>
      <c r="ACD433" s="14"/>
      <c r="ACE433" s="14"/>
      <c r="ACF433" s="14"/>
      <c r="ACG433" s="14"/>
      <c r="ACH433" s="14"/>
      <c r="ACI433" s="14"/>
      <c r="ACJ433" s="14"/>
      <c r="ACK433" s="14"/>
      <c r="ACL433" s="14"/>
      <c r="ACM433" s="14"/>
      <c r="ACN433" s="14"/>
      <c r="ACO433" s="14"/>
      <c r="ACP433" s="14"/>
      <c r="ACQ433" s="14"/>
      <c r="ACR433" s="14"/>
      <c r="ACS433" s="14"/>
      <c r="ACT433" s="14"/>
      <c r="ACU433" s="14"/>
      <c r="ACV433" s="14"/>
      <c r="ACW433" s="14"/>
      <c r="ACX433" s="14"/>
      <c r="ACY433" s="14"/>
      <c r="ACZ433" s="14"/>
      <c r="ADA433" s="14"/>
      <c r="ADB433" s="14"/>
      <c r="ADC433" s="14"/>
      <c r="ADD433" s="14"/>
      <c r="ADE433" s="14"/>
      <c r="ADF433" s="14"/>
      <c r="ADG433" s="14"/>
      <c r="ADH433" s="14"/>
      <c r="ADI433" s="14"/>
      <c r="ADJ433" s="14"/>
      <c r="ADK433" s="14"/>
      <c r="ADL433" s="14"/>
      <c r="ADM433" s="14"/>
      <c r="ADN433" s="14"/>
      <c r="ADO433" s="14"/>
      <c r="ADP433" s="14"/>
      <c r="ADQ433" s="14"/>
      <c r="ADR433" s="14"/>
      <c r="ADS433" s="14"/>
      <c r="ADT433" s="14"/>
      <c r="ADU433" s="14"/>
      <c r="ADV433" s="14"/>
      <c r="ADW433" s="14"/>
      <c r="ADX433" s="14"/>
      <c r="ADY433" s="14"/>
      <c r="ADZ433" s="14"/>
      <c r="AEA433" s="14"/>
      <c r="AEB433" s="14"/>
      <c r="AEC433" s="14"/>
      <c r="AED433" s="14"/>
      <c r="AEE433" s="14"/>
      <c r="AEF433" s="14"/>
      <c r="AEG433" s="14"/>
      <c r="AEH433" s="14"/>
      <c r="AEI433" s="14"/>
      <c r="AEJ433" s="14"/>
      <c r="AEK433" s="14"/>
      <c r="AEL433" s="14"/>
      <c r="AEM433" s="14"/>
      <c r="AEN433" s="14"/>
      <c r="AEO433" s="14"/>
      <c r="AEP433" s="14"/>
      <c r="AEQ433" s="14"/>
      <c r="AER433" s="14"/>
      <c r="AES433" s="14"/>
      <c r="AET433" s="14"/>
      <c r="AEU433" s="14"/>
      <c r="AEV433" s="14"/>
      <c r="AEW433" s="14"/>
      <c r="AEX433" s="14"/>
      <c r="AEY433" s="14"/>
      <c r="AEZ433" s="14"/>
      <c r="AFA433" s="14"/>
      <c r="AFB433" s="14"/>
      <c r="AFC433" s="14"/>
      <c r="AFD433" s="14"/>
      <c r="AFE433" s="14"/>
      <c r="AFF433" s="14"/>
      <c r="AFG433" s="14"/>
      <c r="AFH433" s="14"/>
      <c r="AFI433" s="14"/>
      <c r="AFJ433" s="14"/>
      <c r="AFK433" s="14"/>
      <c r="AFL433" s="14"/>
      <c r="AFM433" s="14"/>
      <c r="AFN433" s="14"/>
      <c r="AFO433" s="14"/>
      <c r="AFP433" s="14"/>
      <c r="AFQ433" s="14"/>
      <c r="AFR433" s="14"/>
      <c r="AFS433" s="14"/>
      <c r="AFT433" s="14"/>
      <c r="AFU433" s="14"/>
      <c r="AFV433" s="14"/>
      <c r="AFW433" s="14"/>
      <c r="AFX433" s="14"/>
      <c r="AFY433" s="14"/>
      <c r="AFZ433" s="14"/>
      <c r="AGA433" s="14"/>
      <c r="AGB433" s="14"/>
      <c r="AGC433" s="14"/>
      <c r="AGD433" s="14"/>
      <c r="AGE433" s="14"/>
      <c r="AGF433" s="14"/>
      <c r="AGG433" s="14"/>
      <c r="AGH433" s="14"/>
      <c r="AGI433" s="14"/>
      <c r="AGJ433" s="14"/>
      <c r="AGK433" s="14"/>
      <c r="AGL433" s="14"/>
      <c r="AGM433" s="14"/>
      <c r="AGN433" s="14"/>
      <c r="AGO433" s="14"/>
      <c r="AGP433" s="14"/>
      <c r="AGQ433" s="14"/>
      <c r="AGR433" s="14"/>
      <c r="AGS433" s="14"/>
      <c r="AGT433" s="14"/>
      <c r="AGU433" s="14"/>
      <c r="AGV433" s="14"/>
      <c r="AGW433" s="14"/>
      <c r="AGX433" s="14"/>
      <c r="AGY433" s="14"/>
      <c r="AGZ433" s="14"/>
      <c r="AHA433" s="14"/>
      <c r="AHB433" s="14"/>
      <c r="AHC433" s="14"/>
      <c r="AHD433" s="14"/>
      <c r="AHE433" s="14"/>
      <c r="AHF433" s="14"/>
      <c r="AHG433" s="14"/>
      <c r="AHH433" s="14"/>
      <c r="AHI433" s="14"/>
      <c r="AHJ433" s="14"/>
      <c r="AHK433" s="14"/>
      <c r="AHL433" s="14"/>
      <c r="AHM433" s="14"/>
      <c r="AHN433" s="14"/>
      <c r="AHO433" s="14"/>
      <c r="AHP433" s="14"/>
      <c r="AHQ433" s="14"/>
      <c r="AHR433" s="14"/>
      <c r="AHS433" s="14"/>
      <c r="AHT433" s="14"/>
      <c r="AHU433" s="14"/>
      <c r="AHV433" s="14"/>
      <c r="AHW433" s="14"/>
      <c r="AHX433" s="14"/>
      <c r="AHY433" s="14"/>
      <c r="AHZ433" s="14"/>
      <c r="AIA433" s="14"/>
      <c r="AIB433" s="14"/>
      <c r="AIC433" s="14"/>
      <c r="AID433" s="14"/>
      <c r="AIE433" s="14"/>
      <c r="AIF433" s="14"/>
      <c r="AIG433" s="14"/>
      <c r="AIH433" s="14"/>
      <c r="AII433" s="14"/>
      <c r="AIJ433" s="14"/>
      <c r="AIK433" s="14"/>
      <c r="AIL433" s="14"/>
      <c r="AIM433" s="14"/>
      <c r="AIN433" s="14"/>
      <c r="AIO433" s="14"/>
      <c r="AIP433" s="14"/>
      <c r="AIQ433" s="14"/>
      <c r="AIR433" s="14"/>
      <c r="AIS433" s="14"/>
      <c r="AIT433" s="14"/>
      <c r="AIU433" s="14"/>
      <c r="AIV433" s="14"/>
      <c r="AIW433" s="14"/>
      <c r="AIX433" s="14"/>
      <c r="AIY433" s="14"/>
      <c r="AIZ433" s="14"/>
      <c r="AJA433" s="14"/>
      <c r="AJB433" s="14"/>
      <c r="AJC433" s="14"/>
      <c r="AJD433" s="14"/>
      <c r="AJE433" s="14"/>
      <c r="AJF433" s="14"/>
      <c r="AJG433" s="14"/>
      <c r="AJH433" s="14"/>
      <c r="AJI433" s="14"/>
      <c r="AJJ433" s="14"/>
      <c r="AJK433" s="14"/>
      <c r="AJL433" s="14"/>
      <c r="AJM433" s="14"/>
      <c r="AJN433" s="14"/>
      <c r="AJO433" s="14"/>
      <c r="AJP433" s="14"/>
      <c r="AJQ433" s="14"/>
      <c r="AJR433" s="14"/>
      <c r="AJS433" s="14"/>
      <c r="AJT433" s="14"/>
      <c r="AJU433" s="14"/>
      <c r="AJV433" s="14"/>
      <c r="AJW433" s="14"/>
      <c r="AJX433" s="14"/>
      <c r="AJY433" s="14"/>
      <c r="AJZ433" s="14"/>
      <c r="AKA433" s="14"/>
      <c r="AKB433" s="14"/>
      <c r="AKC433" s="14"/>
      <c r="AKD433" s="14"/>
      <c r="AKE433" s="14"/>
      <c r="AKF433" s="14"/>
      <c r="AKG433" s="14"/>
      <c r="AKH433" s="14"/>
      <c r="AKI433" s="14"/>
      <c r="AKJ433" s="14"/>
      <c r="AKK433" s="14"/>
      <c r="AKL433" s="14"/>
      <c r="AKM433" s="14"/>
      <c r="AKN433" s="14"/>
      <c r="AKO433" s="14"/>
      <c r="AKP433" s="14"/>
      <c r="AKQ433" s="14"/>
      <c r="AKR433" s="14"/>
      <c r="AKS433" s="14"/>
      <c r="AKT433" s="14"/>
      <c r="AKU433" s="14"/>
      <c r="AKV433" s="14"/>
      <c r="AKW433" s="14"/>
      <c r="AKX433" s="14"/>
      <c r="AKY433" s="14"/>
      <c r="AKZ433" s="14"/>
      <c r="ALA433" s="14"/>
      <c r="ALB433" s="14"/>
      <c r="ALC433" s="14"/>
      <c r="ALD433" s="14"/>
      <c r="ALE433" s="14"/>
      <c r="ALF433" s="14"/>
      <c r="ALG433" s="14"/>
      <c r="ALH433" s="14"/>
      <c r="ALI433" s="14"/>
      <c r="ALJ433" s="14"/>
      <c r="ALK433" s="14"/>
      <c r="ALL433" s="14"/>
      <c r="ALM433" s="14"/>
      <c r="ALN433" s="14"/>
      <c r="ALO433" s="14"/>
      <c r="ALP433" s="14"/>
      <c r="ALQ433" s="14"/>
      <c r="ALR433" s="14"/>
      <c r="ALS433" s="14"/>
      <c r="ALT433" s="14"/>
      <c r="ALU433" s="14"/>
      <c r="ALV433" s="14"/>
      <c r="ALW433" s="14"/>
      <c r="ALX433" s="14"/>
      <c r="ALY433" s="14"/>
      <c r="ALZ433" s="14"/>
      <c r="AMA433" s="14"/>
      <c r="AMB433" s="14"/>
      <c r="AMC433" s="14"/>
      <c r="AMD433" s="14"/>
      <c r="AME433" s="14"/>
      <c r="AMF433" s="14"/>
      <c r="AMG433" s="14"/>
      <c r="AMH433" s="14"/>
      <c r="AMI433" s="14"/>
      <c r="AMJ433" s="14"/>
      <c r="AMK433" s="14"/>
      <c r="AML433" s="14"/>
      <c r="AMM433" s="14"/>
      <c r="AMN433" s="14"/>
      <c r="AMO433" s="14"/>
      <c r="AMP433" s="14"/>
      <c r="AMQ433" s="14"/>
      <c r="AMR433" s="14"/>
      <c r="AMS433" s="14"/>
      <c r="AMT433" s="14"/>
      <c r="AMU433" s="14"/>
      <c r="AMV433" s="14"/>
      <c r="AMW433" s="14"/>
      <c r="AMX433" s="14"/>
      <c r="AMY433" s="14"/>
      <c r="AMZ433" s="14"/>
      <c r="ANA433" s="14"/>
      <c r="ANB433" s="14"/>
      <c r="ANC433" s="14"/>
      <c r="AND433" s="14"/>
      <c r="ANE433" s="14"/>
      <c r="ANF433" s="14"/>
      <c r="ANG433" s="14"/>
      <c r="ANH433" s="14"/>
      <c r="ANI433" s="14"/>
      <c r="ANJ433" s="14"/>
      <c r="ANK433" s="14"/>
      <c r="ANL433" s="14"/>
      <c r="ANM433" s="14"/>
      <c r="ANN433" s="14"/>
      <c r="ANO433" s="14"/>
      <c r="ANP433" s="14"/>
      <c r="ANQ433" s="14"/>
      <c r="ANR433" s="14"/>
      <c r="ANS433" s="14"/>
      <c r="ANT433" s="14"/>
      <c r="ANU433" s="14"/>
      <c r="ANV433" s="14"/>
      <c r="ANW433" s="14"/>
      <c r="ANX433" s="14"/>
      <c r="ANY433" s="14"/>
      <c r="ANZ433" s="14"/>
      <c r="AOA433" s="14"/>
      <c r="AOB433" s="14"/>
      <c r="AOC433" s="14"/>
      <c r="AOD433" s="14"/>
      <c r="AOE433" s="14"/>
      <c r="AOF433" s="14"/>
      <c r="AOG433" s="14"/>
      <c r="AOH433" s="14"/>
      <c r="AOI433" s="14"/>
      <c r="AOJ433" s="14"/>
      <c r="AOK433" s="14"/>
      <c r="AOL433" s="14"/>
      <c r="AOM433" s="14"/>
      <c r="AON433" s="14"/>
      <c r="AOO433" s="14"/>
      <c r="AOP433" s="14"/>
      <c r="AOQ433" s="14"/>
      <c r="AOR433" s="14"/>
      <c r="AOS433" s="14"/>
      <c r="AOT433" s="14"/>
      <c r="AOU433" s="14"/>
      <c r="AOV433" s="14"/>
      <c r="AOW433" s="14"/>
      <c r="AOX433" s="14"/>
      <c r="AOY433" s="14"/>
      <c r="AOZ433" s="14"/>
      <c r="APA433" s="14"/>
      <c r="APB433" s="14"/>
      <c r="APC433" s="14"/>
      <c r="APD433" s="14"/>
      <c r="APE433" s="14"/>
      <c r="APF433" s="14"/>
      <c r="APG433" s="14"/>
      <c r="APH433" s="14"/>
      <c r="API433" s="14"/>
      <c r="APJ433" s="14"/>
      <c r="APK433" s="14"/>
      <c r="APL433" s="14"/>
      <c r="APM433" s="14"/>
      <c r="APN433" s="14"/>
      <c r="APO433" s="14"/>
      <c r="APP433" s="14"/>
      <c r="APQ433" s="14"/>
      <c r="APR433" s="14"/>
      <c r="APS433" s="14"/>
      <c r="APT433" s="14"/>
      <c r="APU433" s="14"/>
      <c r="APV433" s="14"/>
      <c r="APW433" s="14"/>
      <c r="APX433" s="14"/>
      <c r="APY433" s="14"/>
      <c r="APZ433" s="14"/>
      <c r="AQA433" s="14"/>
      <c r="AQB433" s="14"/>
      <c r="AQC433" s="14"/>
      <c r="AQD433" s="14"/>
      <c r="AQE433" s="14"/>
      <c r="AQF433" s="14"/>
      <c r="AQG433" s="14"/>
      <c r="AQH433" s="14"/>
      <c r="AQI433" s="14"/>
      <c r="AQJ433" s="14"/>
      <c r="AQK433" s="14"/>
      <c r="AQL433" s="14"/>
      <c r="AQM433" s="14"/>
      <c r="AQN433" s="14"/>
      <c r="AQO433" s="14"/>
      <c r="AQP433" s="14"/>
      <c r="AQQ433" s="14"/>
      <c r="AQR433" s="14"/>
      <c r="AQS433" s="14"/>
      <c r="AQT433" s="14"/>
      <c r="AQU433" s="14"/>
      <c r="AQV433" s="14"/>
      <c r="AQW433" s="14"/>
      <c r="AQX433" s="14"/>
      <c r="AQY433" s="14"/>
      <c r="AQZ433" s="14"/>
      <c r="ARA433" s="14"/>
      <c r="ARB433" s="14"/>
      <c r="ARC433" s="14"/>
      <c r="ARD433" s="14"/>
      <c r="ARE433" s="14"/>
      <c r="ARF433" s="14"/>
      <c r="ARG433" s="14"/>
      <c r="ARH433" s="14"/>
      <c r="ARI433" s="14"/>
      <c r="ARJ433" s="14"/>
      <c r="ARK433" s="14"/>
      <c r="ARL433" s="14"/>
      <c r="ARM433" s="14"/>
      <c r="ARN433" s="14"/>
      <c r="ARO433" s="14"/>
      <c r="ARP433" s="14"/>
      <c r="ARQ433" s="14"/>
      <c r="ARR433" s="14"/>
      <c r="ARS433" s="14"/>
      <c r="ART433" s="14"/>
      <c r="ARU433" s="14"/>
      <c r="ARV433" s="14"/>
      <c r="ARW433" s="14"/>
      <c r="ARX433" s="14"/>
      <c r="ARY433" s="14"/>
      <c r="ARZ433" s="14"/>
      <c r="ASA433" s="14"/>
      <c r="ASB433" s="14"/>
      <c r="ASC433" s="14"/>
      <c r="ASD433" s="14"/>
      <c r="ASE433" s="14"/>
      <c r="ASF433" s="14"/>
      <c r="ASG433" s="14"/>
      <c r="ASH433" s="14"/>
      <c r="ASI433" s="14"/>
      <c r="ASJ433" s="14"/>
      <c r="ASK433" s="14"/>
      <c r="ASL433" s="14"/>
      <c r="ASM433" s="14"/>
      <c r="ASN433" s="14"/>
      <c r="ASO433" s="14"/>
      <c r="ASP433" s="14"/>
      <c r="ASQ433" s="14"/>
      <c r="ASR433" s="14"/>
      <c r="ASS433" s="14"/>
      <c r="AST433" s="14"/>
      <c r="ASU433" s="14"/>
      <c r="ASV433" s="14"/>
      <c r="ASW433" s="14"/>
      <c r="ASX433" s="14"/>
      <c r="ASY433" s="14"/>
      <c r="ASZ433" s="14"/>
      <c r="ATA433" s="14"/>
      <c r="ATB433" s="14"/>
      <c r="ATC433" s="14"/>
      <c r="ATD433" s="14"/>
    </row>
    <row r="434" spans="63:1200">
      <c r="BK434" s="14" t="str">
        <f t="shared" si="2120"/>
        <v/>
      </c>
      <c r="ABO434" s="14"/>
      <c r="ABP434" s="14"/>
      <c r="ABQ434" s="14"/>
      <c r="ABR434" s="14"/>
      <c r="ABS434" s="14"/>
      <c r="ABT434" s="14"/>
      <c r="ABU434" s="14"/>
      <c r="ABV434" s="14"/>
      <c r="ABW434" s="14"/>
      <c r="ABX434" s="14"/>
      <c r="ABY434" s="14"/>
      <c r="ABZ434" s="14"/>
      <c r="ACA434" s="14"/>
      <c r="ACB434" s="14"/>
      <c r="ACC434" s="14"/>
      <c r="ACD434" s="14"/>
      <c r="ACE434" s="14"/>
      <c r="ACF434" s="14"/>
      <c r="ACG434" s="14"/>
      <c r="ACH434" s="14"/>
      <c r="ACI434" s="14"/>
      <c r="ACJ434" s="14"/>
      <c r="ACK434" s="14"/>
      <c r="ACL434" s="14"/>
      <c r="ACM434" s="14"/>
      <c r="ACN434" s="14"/>
      <c r="ACO434" s="14"/>
      <c r="ACP434" s="14"/>
      <c r="ACQ434" s="14"/>
      <c r="ACR434" s="14"/>
      <c r="ACS434" s="14"/>
      <c r="ACT434" s="14"/>
      <c r="ACU434" s="14"/>
      <c r="ACV434" s="14"/>
      <c r="ACW434" s="14"/>
      <c r="ACX434" s="14"/>
      <c r="ACY434" s="14"/>
      <c r="ACZ434" s="14"/>
      <c r="ADA434" s="14"/>
      <c r="ADB434" s="14"/>
      <c r="ADC434" s="14"/>
      <c r="ADD434" s="14"/>
      <c r="ADE434" s="14"/>
      <c r="ADF434" s="14"/>
      <c r="ADG434" s="14"/>
      <c r="ADH434" s="14"/>
      <c r="ADI434" s="14"/>
      <c r="ADJ434" s="14"/>
      <c r="ADK434" s="14"/>
      <c r="ADL434" s="14"/>
      <c r="ADM434" s="14"/>
      <c r="ADN434" s="14"/>
      <c r="ADO434" s="14"/>
      <c r="ADP434" s="14"/>
      <c r="ADQ434" s="14"/>
      <c r="ADR434" s="14"/>
      <c r="ADS434" s="14"/>
      <c r="ADT434" s="14"/>
      <c r="ADU434" s="14"/>
      <c r="ADV434" s="14"/>
      <c r="ADW434" s="14"/>
      <c r="ADX434" s="14"/>
      <c r="ADY434" s="14"/>
      <c r="ADZ434" s="14"/>
      <c r="AEA434" s="14"/>
      <c r="AEB434" s="14"/>
      <c r="AEC434" s="14"/>
      <c r="AED434" s="14"/>
      <c r="AEE434" s="14"/>
      <c r="AEF434" s="14"/>
      <c r="AEG434" s="14"/>
      <c r="AEH434" s="14"/>
      <c r="AEI434" s="14"/>
      <c r="AEJ434" s="14"/>
      <c r="AEK434" s="14"/>
      <c r="AEL434" s="14"/>
      <c r="AEM434" s="14"/>
      <c r="AEN434" s="14"/>
      <c r="AEO434" s="14"/>
      <c r="AEP434" s="14"/>
      <c r="AEQ434" s="14"/>
      <c r="AER434" s="14"/>
      <c r="AES434" s="14"/>
      <c r="AET434" s="14"/>
      <c r="AEU434" s="14"/>
      <c r="AEV434" s="14"/>
      <c r="AEW434" s="14"/>
      <c r="AEX434" s="14"/>
      <c r="AEY434" s="14"/>
      <c r="AEZ434" s="14"/>
      <c r="AFA434" s="14"/>
      <c r="AFB434" s="14"/>
      <c r="AFC434" s="14"/>
      <c r="AFD434" s="14"/>
      <c r="AFE434" s="14"/>
      <c r="AFF434" s="14"/>
      <c r="AFG434" s="14"/>
      <c r="AFH434" s="14"/>
      <c r="AFI434" s="14"/>
      <c r="AFJ434" s="14"/>
      <c r="AFK434" s="14"/>
      <c r="AFL434" s="14"/>
      <c r="AFM434" s="14"/>
      <c r="AFN434" s="14"/>
      <c r="AFO434" s="14"/>
      <c r="AFP434" s="14"/>
      <c r="AFQ434" s="14"/>
      <c r="AFR434" s="14"/>
      <c r="AFS434" s="14"/>
      <c r="AFT434" s="14"/>
      <c r="AFU434" s="14"/>
      <c r="AFV434" s="14"/>
      <c r="AFW434" s="14"/>
      <c r="AFX434" s="14"/>
      <c r="AFY434" s="14"/>
      <c r="AFZ434" s="14"/>
      <c r="AGA434" s="14"/>
      <c r="AGB434" s="14"/>
      <c r="AGC434" s="14"/>
      <c r="AGD434" s="14"/>
      <c r="AGE434" s="14"/>
      <c r="AGF434" s="14"/>
      <c r="AGG434" s="14"/>
      <c r="AGH434" s="14"/>
      <c r="AGI434" s="14"/>
      <c r="AGJ434" s="14"/>
      <c r="AGK434" s="14"/>
      <c r="AGL434" s="14"/>
      <c r="AGM434" s="14"/>
      <c r="AGN434" s="14"/>
      <c r="AGO434" s="14"/>
      <c r="AGP434" s="14"/>
      <c r="AGQ434" s="14"/>
      <c r="AGR434" s="14"/>
      <c r="AGS434" s="14"/>
      <c r="AGT434" s="14"/>
      <c r="AGU434" s="14"/>
      <c r="AGV434" s="14"/>
      <c r="AGW434" s="14"/>
      <c r="AGX434" s="14"/>
      <c r="AGY434" s="14"/>
      <c r="AGZ434" s="14"/>
      <c r="AHA434" s="14"/>
      <c r="AHB434" s="14"/>
      <c r="AHC434" s="14"/>
      <c r="AHD434" s="14"/>
      <c r="AHE434" s="14"/>
      <c r="AHF434" s="14"/>
      <c r="AHG434" s="14"/>
      <c r="AHH434" s="14"/>
      <c r="AHI434" s="14"/>
      <c r="AHJ434" s="14"/>
      <c r="AHK434" s="14"/>
      <c r="AHL434" s="14"/>
      <c r="AHM434" s="14"/>
      <c r="AHN434" s="14"/>
      <c r="AHO434" s="14"/>
      <c r="AHP434" s="14"/>
      <c r="AHQ434" s="14"/>
      <c r="AHR434" s="14"/>
      <c r="AHS434" s="14"/>
      <c r="AHT434" s="14"/>
      <c r="AHU434" s="14"/>
      <c r="AHV434" s="14"/>
      <c r="AHW434" s="14"/>
      <c r="AHX434" s="14"/>
      <c r="AHY434" s="14"/>
      <c r="AHZ434" s="14"/>
      <c r="AIA434" s="14"/>
      <c r="AIB434" s="14"/>
      <c r="AIC434" s="14"/>
      <c r="AID434" s="14"/>
      <c r="AIE434" s="14"/>
      <c r="AIF434" s="14"/>
      <c r="AIG434" s="14"/>
      <c r="AIH434" s="14"/>
      <c r="AII434" s="14"/>
      <c r="AIJ434" s="14"/>
      <c r="AIK434" s="14"/>
      <c r="AIL434" s="14"/>
      <c r="AIM434" s="14"/>
      <c r="AIN434" s="14"/>
      <c r="AIO434" s="14"/>
      <c r="AIP434" s="14"/>
      <c r="AIQ434" s="14"/>
      <c r="AIR434" s="14"/>
      <c r="AIS434" s="14"/>
      <c r="AIT434" s="14"/>
      <c r="AIU434" s="14"/>
      <c r="AIV434" s="14"/>
      <c r="AIW434" s="14"/>
      <c r="AIX434" s="14"/>
      <c r="AIY434" s="14"/>
      <c r="AIZ434" s="14"/>
      <c r="AJA434" s="14"/>
      <c r="AJB434" s="14"/>
      <c r="AJC434" s="14"/>
      <c r="AJD434" s="14"/>
      <c r="AJE434" s="14"/>
      <c r="AJF434" s="14"/>
      <c r="AJG434" s="14"/>
      <c r="AJH434" s="14"/>
      <c r="AJI434" s="14"/>
      <c r="AJJ434" s="14"/>
      <c r="AJK434" s="14"/>
      <c r="AJL434" s="14"/>
      <c r="AJM434" s="14"/>
      <c r="AJN434" s="14"/>
      <c r="AJO434" s="14"/>
      <c r="AJP434" s="14"/>
      <c r="AJQ434" s="14"/>
      <c r="AJR434" s="14"/>
      <c r="AJS434" s="14"/>
      <c r="AJT434" s="14"/>
      <c r="AJU434" s="14"/>
      <c r="AJV434" s="14"/>
      <c r="AJW434" s="14"/>
      <c r="AJX434" s="14"/>
      <c r="AJY434" s="14"/>
      <c r="AJZ434" s="14"/>
      <c r="AKA434" s="14"/>
      <c r="AKB434" s="14"/>
      <c r="AKC434" s="14"/>
      <c r="AKD434" s="14"/>
      <c r="AKE434" s="14"/>
      <c r="AKF434" s="14"/>
      <c r="AKG434" s="14"/>
      <c r="AKH434" s="14"/>
      <c r="AKI434" s="14"/>
      <c r="AKJ434" s="14"/>
      <c r="AKK434" s="14"/>
      <c r="AKL434" s="14"/>
      <c r="AKM434" s="14"/>
      <c r="AKN434" s="14"/>
      <c r="AKO434" s="14"/>
      <c r="AKP434" s="14"/>
      <c r="AKQ434" s="14"/>
      <c r="AKR434" s="14"/>
      <c r="AKS434" s="14"/>
      <c r="AKT434" s="14"/>
      <c r="AKU434" s="14"/>
      <c r="AKV434" s="14"/>
      <c r="AKW434" s="14"/>
      <c r="AKX434" s="14"/>
      <c r="AKY434" s="14"/>
      <c r="AKZ434" s="14"/>
      <c r="ALA434" s="14"/>
      <c r="ALB434" s="14"/>
      <c r="ALC434" s="14"/>
      <c r="ALD434" s="14"/>
      <c r="ALE434" s="14"/>
      <c r="ALF434" s="14"/>
      <c r="ALG434" s="14"/>
      <c r="ALH434" s="14"/>
      <c r="ALI434" s="14"/>
      <c r="ALJ434" s="14"/>
      <c r="ALK434" s="14"/>
      <c r="ALL434" s="14"/>
      <c r="ALM434" s="14"/>
      <c r="ALN434" s="14"/>
      <c r="ALO434" s="14"/>
      <c r="ALP434" s="14"/>
      <c r="ALQ434" s="14"/>
      <c r="ALR434" s="14"/>
      <c r="ALS434" s="14"/>
      <c r="ALT434" s="14"/>
      <c r="ALU434" s="14"/>
      <c r="ALV434" s="14"/>
      <c r="ALW434" s="14"/>
      <c r="ALX434" s="14"/>
      <c r="ALY434" s="14"/>
      <c r="ALZ434" s="14"/>
      <c r="AMA434" s="14"/>
      <c r="AMB434" s="14"/>
      <c r="AMC434" s="14"/>
      <c r="AMD434" s="14"/>
      <c r="AME434" s="14"/>
      <c r="AMF434" s="14"/>
      <c r="AMG434" s="14"/>
      <c r="AMH434" s="14"/>
      <c r="AMI434" s="14"/>
      <c r="AMJ434" s="14"/>
      <c r="AMK434" s="14"/>
      <c r="AML434" s="14"/>
      <c r="AMM434" s="14"/>
      <c r="AMN434" s="14"/>
      <c r="AMO434" s="14"/>
      <c r="AMP434" s="14"/>
      <c r="AMQ434" s="14"/>
      <c r="AMR434" s="14"/>
      <c r="AMS434" s="14"/>
      <c r="AMT434" s="14"/>
      <c r="AMU434" s="14"/>
      <c r="AMV434" s="14"/>
      <c r="AMW434" s="14"/>
      <c r="AMX434" s="14"/>
      <c r="AMY434" s="14"/>
      <c r="AMZ434" s="14"/>
      <c r="ANA434" s="14"/>
      <c r="ANB434" s="14"/>
      <c r="ANC434" s="14"/>
      <c r="AND434" s="14"/>
      <c r="ANE434" s="14"/>
      <c r="ANF434" s="14"/>
      <c r="ANG434" s="14"/>
      <c r="ANH434" s="14"/>
      <c r="ANI434" s="14"/>
      <c r="ANJ434" s="14"/>
      <c r="ANK434" s="14"/>
      <c r="ANL434" s="14"/>
      <c r="ANM434" s="14"/>
      <c r="ANN434" s="14"/>
      <c r="ANO434" s="14"/>
      <c r="ANP434" s="14"/>
      <c r="ANQ434" s="14"/>
      <c r="ANR434" s="14"/>
      <c r="ANS434" s="14"/>
      <c r="ANT434" s="14"/>
      <c r="ANU434" s="14"/>
      <c r="ANV434" s="14"/>
      <c r="ANW434" s="14"/>
      <c r="ANX434" s="14"/>
      <c r="ANY434" s="14"/>
      <c r="ANZ434" s="14"/>
      <c r="AOA434" s="14"/>
      <c r="AOB434" s="14"/>
      <c r="AOC434" s="14"/>
      <c r="AOD434" s="14"/>
      <c r="AOE434" s="14"/>
      <c r="AOF434" s="14"/>
      <c r="AOG434" s="14"/>
      <c r="AOH434" s="14"/>
      <c r="AOI434" s="14"/>
      <c r="AOJ434" s="14"/>
      <c r="AOK434" s="14"/>
      <c r="AOL434" s="14"/>
      <c r="AOM434" s="14"/>
      <c r="AON434" s="14"/>
      <c r="AOO434" s="14"/>
      <c r="AOP434" s="14"/>
      <c r="AOQ434" s="14"/>
      <c r="AOR434" s="14"/>
      <c r="AOS434" s="14"/>
      <c r="AOT434" s="14"/>
      <c r="AOU434" s="14"/>
      <c r="AOV434" s="14"/>
      <c r="AOW434" s="14"/>
      <c r="AOX434" s="14"/>
      <c r="AOY434" s="14"/>
      <c r="AOZ434" s="14"/>
      <c r="APA434" s="14"/>
      <c r="APB434" s="14"/>
      <c r="APC434" s="14"/>
      <c r="APD434" s="14"/>
      <c r="APE434" s="14"/>
      <c r="APF434" s="14"/>
      <c r="APG434" s="14"/>
      <c r="APH434" s="14"/>
      <c r="API434" s="14"/>
      <c r="APJ434" s="14"/>
      <c r="APK434" s="14"/>
      <c r="APL434" s="14"/>
      <c r="APM434" s="14"/>
      <c r="APN434" s="14"/>
      <c r="APO434" s="14"/>
      <c r="APP434" s="14"/>
      <c r="APQ434" s="14"/>
      <c r="APR434" s="14"/>
      <c r="APS434" s="14"/>
      <c r="APT434" s="14"/>
      <c r="APU434" s="14"/>
      <c r="APV434" s="14"/>
      <c r="APW434" s="14"/>
      <c r="APX434" s="14"/>
      <c r="APY434" s="14"/>
      <c r="APZ434" s="14"/>
      <c r="AQA434" s="14"/>
      <c r="AQB434" s="14"/>
      <c r="AQC434" s="14"/>
      <c r="AQD434" s="14"/>
      <c r="AQE434" s="14"/>
      <c r="AQF434" s="14"/>
      <c r="AQG434" s="14"/>
      <c r="AQH434" s="14"/>
      <c r="AQI434" s="14"/>
      <c r="AQJ434" s="14"/>
      <c r="AQK434" s="14"/>
      <c r="AQL434" s="14"/>
      <c r="AQM434" s="14"/>
      <c r="AQN434" s="14"/>
      <c r="AQO434" s="14"/>
      <c r="AQP434" s="14"/>
      <c r="AQQ434" s="14"/>
      <c r="AQR434" s="14"/>
      <c r="AQS434" s="14"/>
      <c r="AQT434" s="14"/>
      <c r="AQU434" s="14"/>
      <c r="AQV434" s="14"/>
      <c r="AQW434" s="14"/>
      <c r="AQX434" s="14"/>
      <c r="AQY434" s="14"/>
      <c r="AQZ434" s="14"/>
      <c r="ARA434" s="14"/>
      <c r="ARB434" s="14"/>
      <c r="ARC434" s="14"/>
      <c r="ARD434" s="14"/>
      <c r="ARE434" s="14"/>
      <c r="ARF434" s="14"/>
      <c r="ARG434" s="14"/>
      <c r="ARH434" s="14"/>
      <c r="ARI434" s="14"/>
      <c r="ARJ434" s="14"/>
      <c r="ARK434" s="14"/>
      <c r="ARL434" s="14"/>
      <c r="ARM434" s="14"/>
      <c r="ARN434" s="14"/>
      <c r="ARO434" s="14"/>
      <c r="ARP434" s="14"/>
      <c r="ARQ434" s="14"/>
      <c r="ARR434" s="14"/>
      <c r="ARS434" s="14"/>
      <c r="ART434" s="14"/>
      <c r="ARU434" s="14"/>
      <c r="ARV434" s="14"/>
      <c r="ARW434" s="14"/>
      <c r="ARX434" s="14"/>
      <c r="ARY434" s="14"/>
      <c r="ARZ434" s="14"/>
      <c r="ASA434" s="14"/>
      <c r="ASB434" s="14"/>
      <c r="ASC434" s="14"/>
      <c r="ASD434" s="14"/>
      <c r="ASE434" s="14"/>
      <c r="ASF434" s="14"/>
      <c r="ASG434" s="14"/>
      <c r="ASH434" s="14"/>
      <c r="ASI434" s="14"/>
      <c r="ASJ434" s="14"/>
      <c r="ASK434" s="14"/>
      <c r="ASL434" s="14"/>
      <c r="ASM434" s="14"/>
      <c r="ASN434" s="14"/>
      <c r="ASO434" s="14"/>
      <c r="ASP434" s="14"/>
      <c r="ASQ434" s="14"/>
      <c r="ASR434" s="14"/>
      <c r="ASS434" s="14"/>
      <c r="AST434" s="14"/>
      <c r="ASU434" s="14"/>
      <c r="ASV434" s="14"/>
      <c r="ASW434" s="14"/>
      <c r="ASX434" s="14"/>
      <c r="ASY434" s="14"/>
      <c r="ASZ434" s="14"/>
      <c r="ATA434" s="14"/>
      <c r="ATB434" s="14"/>
      <c r="ATC434" s="14"/>
      <c r="ATD434" s="14"/>
    </row>
    <row r="435" spans="63:1200">
      <c r="BK435" s="14" t="str">
        <f t="shared" si="2120"/>
        <v/>
      </c>
      <c r="ABO435" s="14"/>
      <c r="ABP435" s="14"/>
      <c r="ABQ435" s="14"/>
      <c r="ABR435" s="14"/>
      <c r="ABS435" s="14"/>
      <c r="ABT435" s="14"/>
      <c r="ABU435" s="14"/>
      <c r="ABV435" s="14"/>
      <c r="ABW435" s="14"/>
      <c r="ABX435" s="14"/>
      <c r="ABY435" s="14"/>
      <c r="ABZ435" s="14"/>
      <c r="ACA435" s="14"/>
      <c r="ACB435" s="14"/>
      <c r="ACC435" s="14"/>
      <c r="ACD435" s="14"/>
      <c r="ACE435" s="14"/>
      <c r="ACF435" s="14"/>
      <c r="ACG435" s="14"/>
      <c r="ACH435" s="14"/>
      <c r="ACI435" s="14"/>
      <c r="ACJ435" s="14"/>
      <c r="ACK435" s="14"/>
      <c r="ACL435" s="14"/>
      <c r="ACM435" s="14"/>
      <c r="ACN435" s="14"/>
      <c r="ACO435" s="14"/>
      <c r="ACP435" s="14"/>
      <c r="ACQ435" s="14"/>
      <c r="ACR435" s="14"/>
      <c r="ACS435" s="14"/>
      <c r="ACT435" s="14"/>
      <c r="ACU435" s="14"/>
      <c r="ACV435" s="14"/>
      <c r="ACW435" s="14"/>
      <c r="ACX435" s="14"/>
      <c r="ACY435" s="14"/>
      <c r="ACZ435" s="14"/>
      <c r="ADA435" s="14"/>
      <c r="ADB435" s="14"/>
      <c r="ADC435" s="14"/>
      <c r="ADD435" s="14"/>
      <c r="ADE435" s="14"/>
      <c r="ADF435" s="14"/>
      <c r="ADG435" s="14"/>
      <c r="ADH435" s="14"/>
      <c r="ADI435" s="14"/>
      <c r="ADJ435" s="14"/>
      <c r="ADK435" s="14"/>
      <c r="ADL435" s="14"/>
      <c r="ADM435" s="14"/>
      <c r="ADN435" s="14"/>
      <c r="ADO435" s="14"/>
      <c r="ADP435" s="14"/>
      <c r="ADQ435" s="14"/>
      <c r="ADR435" s="14"/>
      <c r="ADS435" s="14"/>
      <c r="ADT435" s="14"/>
      <c r="ADU435" s="14"/>
      <c r="ADV435" s="14"/>
      <c r="ADW435" s="14"/>
      <c r="ADX435" s="14"/>
      <c r="ADY435" s="14"/>
      <c r="ADZ435" s="14"/>
      <c r="AEA435" s="14"/>
      <c r="AEB435" s="14"/>
      <c r="AEC435" s="14"/>
      <c r="AED435" s="14"/>
      <c r="AEE435" s="14"/>
      <c r="AEF435" s="14"/>
      <c r="AEG435" s="14"/>
      <c r="AEH435" s="14"/>
      <c r="AEI435" s="14"/>
      <c r="AEJ435" s="14"/>
      <c r="AEK435" s="14"/>
      <c r="AEL435" s="14"/>
      <c r="AEM435" s="14"/>
      <c r="AEN435" s="14"/>
      <c r="AEO435" s="14"/>
      <c r="AEP435" s="14"/>
      <c r="AEQ435" s="14"/>
      <c r="AER435" s="14"/>
      <c r="AES435" s="14"/>
      <c r="AET435" s="14"/>
      <c r="AEU435" s="14"/>
      <c r="AEV435" s="14"/>
      <c r="AEW435" s="14"/>
      <c r="AEX435" s="14"/>
      <c r="AEY435" s="14"/>
      <c r="AEZ435" s="14"/>
      <c r="AFA435" s="14"/>
      <c r="AFB435" s="14"/>
      <c r="AFC435" s="14"/>
      <c r="AFD435" s="14"/>
      <c r="AFE435" s="14"/>
      <c r="AFF435" s="14"/>
      <c r="AFG435" s="14"/>
      <c r="AFH435" s="14"/>
      <c r="AFI435" s="14"/>
      <c r="AFJ435" s="14"/>
      <c r="AFK435" s="14"/>
      <c r="AFL435" s="14"/>
      <c r="AFM435" s="14"/>
      <c r="AFN435" s="14"/>
      <c r="AFO435" s="14"/>
      <c r="AFP435" s="14"/>
      <c r="AFQ435" s="14"/>
      <c r="AFR435" s="14"/>
      <c r="AFS435" s="14"/>
      <c r="AFT435" s="14"/>
      <c r="AFU435" s="14"/>
      <c r="AFV435" s="14"/>
      <c r="AFW435" s="14"/>
      <c r="AFX435" s="14"/>
      <c r="AFY435" s="14"/>
      <c r="AFZ435" s="14"/>
      <c r="AGA435" s="14"/>
      <c r="AGB435" s="14"/>
      <c r="AGC435" s="14"/>
      <c r="AGD435" s="14"/>
      <c r="AGE435" s="14"/>
      <c r="AGF435" s="14"/>
      <c r="AGG435" s="14"/>
      <c r="AGH435" s="14"/>
      <c r="AGI435" s="14"/>
      <c r="AGJ435" s="14"/>
      <c r="AGK435" s="14"/>
      <c r="AGL435" s="14"/>
      <c r="AGM435" s="14"/>
      <c r="AGN435" s="14"/>
      <c r="AGO435" s="14"/>
      <c r="AGP435" s="14"/>
      <c r="AGQ435" s="14"/>
      <c r="AGR435" s="14"/>
      <c r="AGS435" s="14"/>
      <c r="AGT435" s="14"/>
      <c r="AGU435" s="14"/>
      <c r="AGV435" s="14"/>
      <c r="AGW435" s="14"/>
      <c r="AGX435" s="14"/>
      <c r="AGY435" s="14"/>
      <c r="AGZ435" s="14"/>
      <c r="AHA435" s="14"/>
      <c r="AHB435" s="14"/>
      <c r="AHC435" s="14"/>
      <c r="AHD435" s="14"/>
      <c r="AHE435" s="14"/>
      <c r="AHF435" s="14"/>
      <c r="AHG435" s="14"/>
      <c r="AHH435" s="14"/>
      <c r="AHI435" s="14"/>
      <c r="AHJ435" s="14"/>
      <c r="AHK435" s="14"/>
      <c r="AHL435" s="14"/>
      <c r="AHM435" s="14"/>
      <c r="AHN435" s="14"/>
      <c r="AHO435" s="14"/>
      <c r="AHP435" s="14"/>
      <c r="AHQ435" s="14"/>
      <c r="AHR435" s="14"/>
      <c r="AHS435" s="14"/>
      <c r="AHT435" s="14"/>
      <c r="AHU435" s="14"/>
      <c r="AHV435" s="14"/>
      <c r="AHW435" s="14"/>
      <c r="AHX435" s="14"/>
      <c r="AHY435" s="14"/>
      <c r="AHZ435" s="14"/>
      <c r="AIA435" s="14"/>
      <c r="AIB435" s="14"/>
      <c r="AIC435" s="14"/>
      <c r="AID435" s="14"/>
      <c r="AIE435" s="14"/>
      <c r="AIF435" s="14"/>
      <c r="AIG435" s="14"/>
      <c r="AIH435" s="14"/>
      <c r="AII435" s="14"/>
      <c r="AIJ435" s="14"/>
      <c r="AIK435" s="14"/>
      <c r="AIL435" s="14"/>
      <c r="AIM435" s="14"/>
      <c r="AIN435" s="14"/>
      <c r="AIO435" s="14"/>
      <c r="AIP435" s="14"/>
      <c r="AIQ435" s="14"/>
      <c r="AIR435" s="14"/>
      <c r="AIS435" s="14"/>
      <c r="AIT435" s="14"/>
      <c r="AIU435" s="14"/>
      <c r="AIV435" s="14"/>
      <c r="AIW435" s="14"/>
      <c r="AIX435" s="14"/>
      <c r="AIY435" s="14"/>
      <c r="AIZ435" s="14"/>
      <c r="AJA435" s="14"/>
      <c r="AJB435" s="14"/>
      <c r="AJC435" s="14"/>
      <c r="AJD435" s="14"/>
      <c r="AJE435" s="14"/>
      <c r="AJF435" s="14"/>
      <c r="AJG435" s="14"/>
      <c r="AJH435" s="14"/>
      <c r="AJI435" s="14"/>
      <c r="AJJ435" s="14"/>
      <c r="AJK435" s="14"/>
      <c r="AJL435" s="14"/>
      <c r="AJM435" s="14"/>
      <c r="AJN435" s="14"/>
      <c r="AJO435" s="14"/>
      <c r="AJP435" s="14"/>
      <c r="AJQ435" s="14"/>
      <c r="AJR435" s="14"/>
      <c r="AJS435" s="14"/>
      <c r="AJT435" s="14"/>
      <c r="AJU435" s="14"/>
      <c r="AJV435" s="14"/>
      <c r="AJW435" s="14"/>
      <c r="AJX435" s="14"/>
      <c r="AJY435" s="14"/>
      <c r="AJZ435" s="14"/>
      <c r="AKA435" s="14"/>
      <c r="AKB435" s="14"/>
      <c r="AKC435" s="14"/>
      <c r="AKD435" s="14"/>
      <c r="AKE435" s="14"/>
      <c r="AKF435" s="14"/>
      <c r="AKG435" s="14"/>
      <c r="AKH435" s="14"/>
      <c r="AKI435" s="14"/>
      <c r="AKJ435" s="14"/>
      <c r="AKK435" s="14"/>
      <c r="AKL435" s="14"/>
      <c r="AKM435" s="14"/>
      <c r="AKN435" s="14"/>
      <c r="AKO435" s="14"/>
      <c r="AKP435" s="14"/>
      <c r="AKQ435" s="14"/>
      <c r="AKR435" s="14"/>
      <c r="AKS435" s="14"/>
      <c r="AKT435" s="14"/>
      <c r="AKU435" s="14"/>
      <c r="AKV435" s="14"/>
      <c r="AKW435" s="14"/>
      <c r="AKX435" s="14"/>
      <c r="AKY435" s="14"/>
      <c r="AKZ435" s="14"/>
      <c r="ALA435" s="14"/>
      <c r="ALB435" s="14"/>
      <c r="ALC435" s="14"/>
      <c r="ALD435" s="14"/>
      <c r="ALE435" s="14"/>
      <c r="ALF435" s="14"/>
      <c r="ALG435" s="14"/>
      <c r="ALH435" s="14"/>
      <c r="ALI435" s="14"/>
      <c r="ALJ435" s="14"/>
      <c r="ALK435" s="14"/>
      <c r="ALL435" s="14"/>
      <c r="ALM435" s="14"/>
      <c r="ALN435" s="14"/>
      <c r="ALO435" s="14"/>
      <c r="ALP435" s="14"/>
      <c r="ALQ435" s="14"/>
      <c r="ALR435" s="14"/>
      <c r="ALS435" s="14"/>
      <c r="ALT435" s="14"/>
      <c r="ALU435" s="14"/>
      <c r="ALV435" s="14"/>
      <c r="ALW435" s="14"/>
      <c r="ALX435" s="14"/>
      <c r="ALY435" s="14"/>
      <c r="ALZ435" s="14"/>
      <c r="AMA435" s="14"/>
      <c r="AMB435" s="14"/>
      <c r="AMC435" s="14"/>
      <c r="AMD435" s="14"/>
      <c r="AME435" s="14"/>
      <c r="AMF435" s="14"/>
      <c r="AMG435" s="14"/>
      <c r="AMH435" s="14"/>
      <c r="AMI435" s="14"/>
      <c r="AMJ435" s="14"/>
      <c r="AMK435" s="14"/>
      <c r="AML435" s="14"/>
      <c r="AMM435" s="14"/>
      <c r="AMN435" s="14"/>
      <c r="AMO435" s="14"/>
      <c r="AMP435" s="14"/>
      <c r="AMQ435" s="14"/>
      <c r="AMR435" s="14"/>
      <c r="AMS435" s="14"/>
      <c r="AMT435" s="14"/>
      <c r="AMU435" s="14"/>
      <c r="AMV435" s="14"/>
      <c r="AMW435" s="14"/>
      <c r="AMX435" s="14"/>
      <c r="AMY435" s="14"/>
      <c r="AMZ435" s="14"/>
      <c r="ANA435" s="14"/>
      <c r="ANB435" s="14"/>
      <c r="ANC435" s="14"/>
      <c r="AND435" s="14"/>
      <c r="ANE435" s="14"/>
      <c r="ANF435" s="14"/>
      <c r="ANG435" s="14"/>
      <c r="ANH435" s="14"/>
      <c r="ANI435" s="14"/>
      <c r="ANJ435" s="14"/>
      <c r="ANK435" s="14"/>
      <c r="ANL435" s="14"/>
      <c r="ANM435" s="14"/>
      <c r="ANN435" s="14"/>
      <c r="ANO435" s="14"/>
      <c r="ANP435" s="14"/>
      <c r="ANQ435" s="14"/>
      <c r="ANR435" s="14"/>
      <c r="ANS435" s="14"/>
      <c r="ANT435" s="14"/>
      <c r="ANU435" s="14"/>
      <c r="ANV435" s="14"/>
      <c r="ANW435" s="14"/>
      <c r="ANX435" s="14"/>
      <c r="ANY435" s="14"/>
      <c r="ANZ435" s="14"/>
      <c r="AOA435" s="14"/>
      <c r="AOB435" s="14"/>
      <c r="AOC435" s="14"/>
      <c r="AOD435" s="14"/>
      <c r="AOE435" s="14"/>
      <c r="AOF435" s="14"/>
      <c r="AOG435" s="14"/>
      <c r="AOH435" s="14"/>
      <c r="AOI435" s="14"/>
      <c r="AOJ435" s="14"/>
      <c r="AOK435" s="14"/>
      <c r="AOL435" s="14"/>
      <c r="AOM435" s="14"/>
      <c r="AON435" s="14"/>
      <c r="AOO435" s="14"/>
      <c r="AOP435" s="14"/>
      <c r="AOQ435" s="14"/>
      <c r="AOR435" s="14"/>
      <c r="AOS435" s="14"/>
      <c r="AOT435" s="14"/>
      <c r="AOU435" s="14"/>
      <c r="AOV435" s="14"/>
      <c r="AOW435" s="14"/>
      <c r="AOX435" s="14"/>
      <c r="AOY435" s="14"/>
      <c r="AOZ435" s="14"/>
      <c r="APA435" s="14"/>
      <c r="APB435" s="14"/>
      <c r="APC435" s="14"/>
      <c r="APD435" s="14"/>
      <c r="APE435" s="14"/>
      <c r="APF435" s="14"/>
      <c r="APG435" s="14"/>
      <c r="APH435" s="14"/>
      <c r="API435" s="14"/>
      <c r="APJ435" s="14"/>
      <c r="APK435" s="14"/>
      <c r="APL435" s="14"/>
      <c r="APM435" s="14"/>
      <c r="APN435" s="14"/>
      <c r="APO435" s="14"/>
      <c r="APP435" s="14"/>
      <c r="APQ435" s="14"/>
      <c r="APR435" s="14"/>
      <c r="APS435" s="14"/>
      <c r="APT435" s="14"/>
      <c r="APU435" s="14"/>
      <c r="APV435" s="14"/>
      <c r="APW435" s="14"/>
      <c r="APX435" s="14"/>
      <c r="APY435" s="14"/>
      <c r="APZ435" s="14"/>
      <c r="AQA435" s="14"/>
      <c r="AQB435" s="14"/>
      <c r="AQC435" s="14"/>
      <c r="AQD435" s="14"/>
      <c r="AQE435" s="14"/>
      <c r="AQF435" s="14"/>
      <c r="AQG435" s="14"/>
      <c r="AQH435" s="14"/>
      <c r="AQI435" s="14"/>
      <c r="AQJ435" s="14"/>
      <c r="AQK435" s="14"/>
      <c r="AQL435" s="14"/>
      <c r="AQM435" s="14"/>
      <c r="AQN435" s="14"/>
      <c r="AQO435" s="14"/>
      <c r="AQP435" s="14"/>
      <c r="AQQ435" s="14"/>
      <c r="AQR435" s="14"/>
      <c r="AQS435" s="14"/>
      <c r="AQT435" s="14"/>
      <c r="AQU435" s="14"/>
      <c r="AQV435" s="14"/>
      <c r="AQW435" s="14"/>
      <c r="AQX435" s="14"/>
      <c r="AQY435" s="14"/>
      <c r="AQZ435" s="14"/>
      <c r="ARA435" s="14"/>
      <c r="ARB435" s="14"/>
      <c r="ARC435" s="14"/>
      <c r="ARD435" s="14"/>
      <c r="ARE435" s="14"/>
      <c r="ARF435" s="14"/>
      <c r="ARG435" s="14"/>
      <c r="ARH435" s="14"/>
      <c r="ARI435" s="14"/>
      <c r="ARJ435" s="14"/>
      <c r="ARK435" s="14"/>
      <c r="ARL435" s="14"/>
      <c r="ARM435" s="14"/>
      <c r="ARN435" s="14"/>
      <c r="ARO435" s="14"/>
      <c r="ARP435" s="14"/>
      <c r="ARQ435" s="14"/>
      <c r="ARR435" s="14"/>
      <c r="ARS435" s="14"/>
      <c r="ART435" s="14"/>
      <c r="ARU435" s="14"/>
      <c r="ARV435" s="14"/>
      <c r="ARW435" s="14"/>
      <c r="ARX435" s="14"/>
      <c r="ARY435" s="14"/>
      <c r="ARZ435" s="14"/>
      <c r="ASA435" s="14"/>
      <c r="ASB435" s="14"/>
      <c r="ASC435" s="14"/>
      <c r="ASD435" s="14"/>
      <c r="ASE435" s="14"/>
      <c r="ASF435" s="14"/>
      <c r="ASG435" s="14"/>
      <c r="ASH435" s="14"/>
      <c r="ASI435" s="14"/>
      <c r="ASJ435" s="14"/>
      <c r="ASK435" s="14"/>
      <c r="ASL435" s="14"/>
      <c r="ASM435" s="14"/>
      <c r="ASN435" s="14"/>
      <c r="ASO435" s="14"/>
      <c r="ASP435" s="14"/>
      <c r="ASQ435" s="14"/>
      <c r="ASR435" s="14"/>
      <c r="ASS435" s="14"/>
      <c r="AST435" s="14"/>
      <c r="ASU435" s="14"/>
      <c r="ASV435" s="14"/>
      <c r="ASW435" s="14"/>
      <c r="ASX435" s="14"/>
      <c r="ASY435" s="14"/>
      <c r="ASZ435" s="14"/>
      <c r="ATA435" s="14"/>
      <c r="ATB435" s="14"/>
      <c r="ATC435" s="14"/>
      <c r="ATD435" s="14"/>
    </row>
    <row r="436" spans="63:1200">
      <c r="BK436" s="14" t="str">
        <f t="shared" si="2120"/>
        <v/>
      </c>
      <c r="ABO436" s="14"/>
      <c r="ABP436" s="14"/>
      <c r="ABQ436" s="14"/>
      <c r="ABR436" s="14"/>
      <c r="ABS436" s="14"/>
      <c r="ABT436" s="14"/>
      <c r="ABU436" s="14"/>
      <c r="ABV436" s="14"/>
      <c r="ABW436" s="14"/>
      <c r="ABX436" s="14"/>
      <c r="ABY436" s="14"/>
      <c r="ABZ436" s="14"/>
      <c r="ACA436" s="14"/>
      <c r="ACB436" s="14"/>
      <c r="ACC436" s="14"/>
      <c r="ACD436" s="14"/>
      <c r="ACE436" s="14"/>
      <c r="ACF436" s="14"/>
      <c r="ACG436" s="14"/>
      <c r="ACH436" s="14"/>
      <c r="ACI436" s="14"/>
      <c r="ACJ436" s="14"/>
      <c r="ACK436" s="14"/>
      <c r="ACL436" s="14"/>
      <c r="ACM436" s="14"/>
      <c r="ACN436" s="14"/>
      <c r="ACO436" s="14"/>
      <c r="ACP436" s="14"/>
      <c r="ACQ436" s="14"/>
      <c r="ACR436" s="14"/>
      <c r="ACS436" s="14"/>
      <c r="ACT436" s="14"/>
      <c r="ACU436" s="14"/>
      <c r="ACV436" s="14"/>
      <c r="ACW436" s="14"/>
      <c r="ACX436" s="14"/>
      <c r="ACY436" s="14"/>
      <c r="ACZ436" s="14"/>
      <c r="ADA436" s="14"/>
      <c r="ADB436" s="14"/>
      <c r="ADC436" s="14"/>
      <c r="ADD436" s="14"/>
      <c r="ADE436" s="14"/>
      <c r="ADF436" s="14"/>
      <c r="ADG436" s="14"/>
      <c r="ADH436" s="14"/>
      <c r="ADI436" s="14"/>
      <c r="ADJ436" s="14"/>
      <c r="ADK436" s="14"/>
      <c r="ADL436" s="14"/>
      <c r="ADM436" s="14"/>
      <c r="ADN436" s="14"/>
      <c r="ADO436" s="14"/>
      <c r="ADP436" s="14"/>
      <c r="ADQ436" s="14"/>
      <c r="ADR436" s="14"/>
      <c r="ADS436" s="14"/>
      <c r="ADT436" s="14"/>
      <c r="ADU436" s="14"/>
      <c r="ADV436" s="14"/>
      <c r="ADW436" s="14"/>
      <c r="ADX436" s="14"/>
      <c r="ADY436" s="14"/>
      <c r="ADZ436" s="14"/>
      <c r="AEA436" s="14"/>
      <c r="AEB436" s="14"/>
      <c r="AEC436" s="14"/>
      <c r="AED436" s="14"/>
      <c r="AEE436" s="14"/>
      <c r="AEF436" s="14"/>
      <c r="AEG436" s="14"/>
      <c r="AEH436" s="14"/>
      <c r="AEI436" s="14"/>
      <c r="AEJ436" s="14"/>
      <c r="AEK436" s="14"/>
      <c r="AEL436" s="14"/>
      <c r="AEM436" s="14"/>
      <c r="AEN436" s="14"/>
      <c r="AEO436" s="14"/>
      <c r="AEP436" s="14"/>
      <c r="AEQ436" s="14"/>
      <c r="AER436" s="14"/>
      <c r="AES436" s="14"/>
      <c r="AET436" s="14"/>
      <c r="AEU436" s="14"/>
      <c r="AEV436" s="14"/>
      <c r="AEW436" s="14"/>
      <c r="AEX436" s="14"/>
      <c r="AEY436" s="14"/>
      <c r="AEZ436" s="14"/>
      <c r="AFA436" s="14"/>
      <c r="AFB436" s="14"/>
      <c r="AFC436" s="14"/>
      <c r="AFD436" s="14"/>
      <c r="AFE436" s="14"/>
      <c r="AFF436" s="14"/>
      <c r="AFG436" s="14"/>
      <c r="AFH436" s="14"/>
      <c r="AFI436" s="14"/>
      <c r="AFJ436" s="14"/>
      <c r="AFK436" s="14"/>
      <c r="AFL436" s="14"/>
      <c r="AFM436" s="14"/>
      <c r="AFN436" s="14"/>
      <c r="AFO436" s="14"/>
      <c r="AFP436" s="14"/>
      <c r="AFQ436" s="14"/>
      <c r="AFR436" s="14"/>
      <c r="AFS436" s="14"/>
      <c r="AFT436" s="14"/>
      <c r="AFU436" s="14"/>
      <c r="AFV436" s="14"/>
      <c r="AFW436" s="14"/>
      <c r="AFX436" s="14"/>
      <c r="AFY436" s="14"/>
      <c r="AFZ436" s="14"/>
      <c r="AGA436" s="14"/>
      <c r="AGB436" s="14"/>
      <c r="AGC436" s="14"/>
      <c r="AGD436" s="14"/>
      <c r="AGE436" s="14"/>
      <c r="AGF436" s="14"/>
      <c r="AGG436" s="14"/>
      <c r="AGH436" s="14"/>
      <c r="AGI436" s="14"/>
      <c r="AGJ436" s="14"/>
      <c r="AGK436" s="14"/>
      <c r="AGL436" s="14"/>
      <c r="AGM436" s="14"/>
      <c r="AGN436" s="14"/>
      <c r="AGO436" s="14"/>
      <c r="AGP436" s="14"/>
      <c r="AGQ436" s="14"/>
      <c r="AGR436" s="14"/>
      <c r="AGS436" s="14"/>
      <c r="AGT436" s="14"/>
      <c r="AGU436" s="14"/>
      <c r="AGV436" s="14"/>
      <c r="AGW436" s="14"/>
      <c r="AGX436" s="14"/>
      <c r="AGY436" s="14"/>
      <c r="AGZ436" s="14"/>
      <c r="AHA436" s="14"/>
      <c r="AHB436" s="14"/>
      <c r="AHC436" s="14"/>
      <c r="AHD436" s="14"/>
      <c r="AHE436" s="14"/>
      <c r="AHF436" s="14"/>
      <c r="AHG436" s="14"/>
      <c r="AHH436" s="14"/>
      <c r="AHI436" s="14"/>
      <c r="AHJ436" s="14"/>
      <c r="AHK436" s="14"/>
      <c r="AHL436" s="14"/>
      <c r="AHM436" s="14"/>
      <c r="AHN436" s="14"/>
      <c r="AHO436" s="14"/>
      <c r="AHP436" s="14"/>
      <c r="AHQ436" s="14"/>
      <c r="AHR436" s="14"/>
      <c r="AHS436" s="14"/>
      <c r="AHT436" s="14"/>
      <c r="AHU436" s="14"/>
      <c r="AHV436" s="14"/>
      <c r="AHW436" s="14"/>
      <c r="AHX436" s="14"/>
      <c r="AHY436" s="14"/>
      <c r="AHZ436" s="14"/>
      <c r="AIA436" s="14"/>
      <c r="AIB436" s="14"/>
      <c r="AIC436" s="14"/>
      <c r="AID436" s="14"/>
      <c r="AIE436" s="14"/>
      <c r="AIF436" s="14"/>
      <c r="AIG436" s="14"/>
      <c r="AIH436" s="14"/>
      <c r="AII436" s="14"/>
      <c r="AIJ436" s="14"/>
      <c r="AIK436" s="14"/>
      <c r="AIL436" s="14"/>
      <c r="AIM436" s="14"/>
      <c r="AIN436" s="14"/>
      <c r="AIO436" s="14"/>
      <c r="AIP436" s="14"/>
      <c r="AIQ436" s="14"/>
      <c r="AIR436" s="14"/>
      <c r="AIS436" s="14"/>
      <c r="AIT436" s="14"/>
      <c r="AIU436" s="14"/>
      <c r="AIV436" s="14"/>
      <c r="AIW436" s="14"/>
      <c r="AIX436" s="14"/>
      <c r="AIY436" s="14"/>
      <c r="AIZ436" s="14"/>
      <c r="AJA436" s="14"/>
      <c r="AJB436" s="14"/>
      <c r="AJC436" s="14"/>
      <c r="AJD436" s="14"/>
      <c r="AJE436" s="14"/>
      <c r="AJF436" s="14"/>
      <c r="AJG436" s="14"/>
      <c r="AJH436" s="14"/>
      <c r="AJI436" s="14"/>
      <c r="AJJ436" s="14"/>
      <c r="AJK436" s="14"/>
      <c r="AJL436" s="14"/>
      <c r="AJM436" s="14"/>
      <c r="AJN436" s="14"/>
      <c r="AJO436" s="14"/>
      <c r="AJP436" s="14"/>
      <c r="AJQ436" s="14"/>
      <c r="AJR436" s="14"/>
      <c r="AJS436" s="14"/>
      <c r="AJT436" s="14"/>
      <c r="AJU436" s="14"/>
      <c r="AJV436" s="14"/>
      <c r="AJW436" s="14"/>
      <c r="AJX436" s="14"/>
      <c r="AJY436" s="14"/>
      <c r="AJZ436" s="14"/>
      <c r="AKA436" s="14"/>
      <c r="AKB436" s="14"/>
      <c r="AKC436" s="14"/>
      <c r="AKD436" s="14"/>
      <c r="AKE436" s="14"/>
      <c r="AKF436" s="14"/>
      <c r="AKG436" s="14"/>
      <c r="AKH436" s="14"/>
      <c r="AKI436" s="14"/>
      <c r="AKJ436" s="14"/>
      <c r="AKK436" s="14"/>
      <c r="AKL436" s="14"/>
      <c r="AKM436" s="14"/>
      <c r="AKN436" s="14"/>
      <c r="AKO436" s="14"/>
      <c r="AKP436" s="14"/>
      <c r="AKQ436" s="14"/>
      <c r="AKR436" s="14"/>
      <c r="AKS436" s="14"/>
      <c r="AKT436" s="14"/>
      <c r="AKU436" s="14"/>
      <c r="AKV436" s="14"/>
      <c r="AKW436" s="14"/>
      <c r="AKX436" s="14"/>
      <c r="AKY436" s="14"/>
      <c r="AKZ436" s="14"/>
      <c r="ALA436" s="14"/>
      <c r="ALB436" s="14"/>
      <c r="ALC436" s="14"/>
      <c r="ALD436" s="14"/>
      <c r="ALE436" s="14"/>
      <c r="ALF436" s="14"/>
      <c r="ALG436" s="14"/>
      <c r="ALH436" s="14"/>
      <c r="ALI436" s="14"/>
      <c r="ALJ436" s="14"/>
      <c r="ALK436" s="14"/>
      <c r="ALL436" s="14"/>
      <c r="ALM436" s="14"/>
      <c r="ALN436" s="14"/>
      <c r="ALO436" s="14"/>
      <c r="ALP436" s="14"/>
      <c r="ALQ436" s="14"/>
      <c r="ALR436" s="14"/>
      <c r="ALS436" s="14"/>
      <c r="ALT436" s="14"/>
      <c r="ALU436" s="14"/>
      <c r="ALV436" s="14"/>
      <c r="ALW436" s="14"/>
      <c r="ALX436" s="14"/>
      <c r="ALY436" s="14"/>
      <c r="ALZ436" s="14"/>
      <c r="AMA436" s="14"/>
      <c r="AMB436" s="14"/>
      <c r="AMC436" s="14"/>
      <c r="AMD436" s="14"/>
      <c r="AME436" s="14"/>
      <c r="AMF436" s="14"/>
      <c r="AMG436" s="14"/>
      <c r="AMH436" s="14"/>
      <c r="AMI436" s="14"/>
      <c r="AMJ436" s="14"/>
      <c r="AMK436" s="14"/>
      <c r="AML436" s="14"/>
      <c r="AMM436" s="14"/>
      <c r="AMN436" s="14"/>
      <c r="AMO436" s="14"/>
      <c r="AMP436" s="14"/>
      <c r="AMQ436" s="14"/>
      <c r="AMR436" s="14"/>
      <c r="AMS436" s="14"/>
      <c r="AMT436" s="14"/>
      <c r="AMU436" s="14"/>
      <c r="AMV436" s="14"/>
      <c r="AMW436" s="14"/>
      <c r="AMX436" s="14"/>
      <c r="AMY436" s="14"/>
      <c r="AMZ436" s="14"/>
      <c r="ANA436" s="14"/>
      <c r="ANB436" s="14"/>
      <c r="ANC436" s="14"/>
      <c r="AND436" s="14"/>
      <c r="ANE436" s="14"/>
      <c r="ANF436" s="14"/>
      <c r="ANG436" s="14"/>
      <c r="ANH436" s="14"/>
      <c r="ANI436" s="14"/>
      <c r="ANJ436" s="14"/>
      <c r="ANK436" s="14"/>
      <c r="ANL436" s="14"/>
      <c r="ANM436" s="14"/>
      <c r="ANN436" s="14"/>
      <c r="ANO436" s="14"/>
      <c r="ANP436" s="14"/>
      <c r="ANQ436" s="14"/>
      <c r="ANR436" s="14"/>
      <c r="ANS436" s="14"/>
      <c r="ANT436" s="14"/>
      <c r="ANU436" s="14"/>
      <c r="ANV436" s="14"/>
      <c r="ANW436" s="14"/>
      <c r="ANX436" s="14"/>
      <c r="ANY436" s="14"/>
      <c r="ANZ436" s="14"/>
      <c r="AOA436" s="14"/>
      <c r="AOB436" s="14"/>
      <c r="AOC436" s="14"/>
      <c r="AOD436" s="14"/>
      <c r="AOE436" s="14"/>
      <c r="AOF436" s="14"/>
      <c r="AOG436" s="14"/>
      <c r="AOH436" s="14"/>
      <c r="AOI436" s="14"/>
      <c r="AOJ436" s="14"/>
      <c r="AOK436" s="14"/>
      <c r="AOL436" s="14"/>
      <c r="AOM436" s="14"/>
      <c r="AON436" s="14"/>
      <c r="AOO436" s="14"/>
      <c r="AOP436" s="14"/>
      <c r="AOQ436" s="14"/>
      <c r="AOR436" s="14"/>
      <c r="AOS436" s="14"/>
      <c r="AOT436" s="14"/>
      <c r="AOU436" s="14"/>
      <c r="AOV436" s="14"/>
      <c r="AOW436" s="14"/>
      <c r="AOX436" s="14"/>
      <c r="AOY436" s="14"/>
      <c r="AOZ436" s="14"/>
      <c r="APA436" s="14"/>
      <c r="APB436" s="14"/>
      <c r="APC436" s="14"/>
      <c r="APD436" s="14"/>
      <c r="APE436" s="14"/>
      <c r="APF436" s="14"/>
      <c r="APG436" s="14"/>
      <c r="APH436" s="14"/>
      <c r="API436" s="14"/>
      <c r="APJ436" s="14"/>
      <c r="APK436" s="14"/>
      <c r="APL436" s="14"/>
      <c r="APM436" s="14"/>
      <c r="APN436" s="14"/>
      <c r="APO436" s="14"/>
      <c r="APP436" s="14"/>
      <c r="APQ436" s="14"/>
      <c r="APR436" s="14"/>
      <c r="APS436" s="14"/>
      <c r="APT436" s="14"/>
      <c r="APU436" s="14"/>
      <c r="APV436" s="14"/>
      <c r="APW436" s="14"/>
      <c r="APX436" s="14"/>
      <c r="APY436" s="14"/>
      <c r="APZ436" s="14"/>
      <c r="AQA436" s="14"/>
      <c r="AQB436" s="14"/>
      <c r="AQC436" s="14"/>
      <c r="AQD436" s="14"/>
      <c r="AQE436" s="14"/>
      <c r="AQF436" s="14"/>
      <c r="AQG436" s="14"/>
      <c r="AQH436" s="14"/>
      <c r="AQI436" s="14"/>
      <c r="AQJ436" s="14"/>
      <c r="AQK436" s="14"/>
      <c r="AQL436" s="14"/>
      <c r="AQM436" s="14"/>
      <c r="AQN436" s="14"/>
      <c r="AQO436" s="14"/>
      <c r="AQP436" s="14"/>
      <c r="AQQ436" s="14"/>
      <c r="AQR436" s="14"/>
      <c r="AQS436" s="14"/>
      <c r="AQT436" s="14"/>
      <c r="AQU436" s="14"/>
      <c r="AQV436" s="14"/>
      <c r="AQW436" s="14"/>
      <c r="AQX436" s="14"/>
      <c r="AQY436" s="14"/>
      <c r="AQZ436" s="14"/>
      <c r="ARA436" s="14"/>
      <c r="ARB436" s="14"/>
      <c r="ARC436" s="14"/>
      <c r="ARD436" s="14"/>
      <c r="ARE436" s="14"/>
      <c r="ARF436" s="14"/>
      <c r="ARG436" s="14"/>
      <c r="ARH436" s="14"/>
      <c r="ARI436" s="14"/>
      <c r="ARJ436" s="14"/>
      <c r="ARK436" s="14"/>
      <c r="ARL436" s="14"/>
      <c r="ARM436" s="14"/>
      <c r="ARN436" s="14"/>
      <c r="ARO436" s="14"/>
      <c r="ARP436" s="14"/>
      <c r="ARQ436" s="14"/>
      <c r="ARR436" s="14"/>
      <c r="ARS436" s="14"/>
      <c r="ART436" s="14"/>
      <c r="ARU436" s="14"/>
      <c r="ARV436" s="14"/>
      <c r="ARW436" s="14"/>
      <c r="ARX436" s="14"/>
      <c r="ARY436" s="14"/>
      <c r="ARZ436" s="14"/>
      <c r="ASA436" s="14"/>
      <c r="ASB436" s="14"/>
      <c r="ASC436" s="14"/>
      <c r="ASD436" s="14"/>
      <c r="ASE436" s="14"/>
      <c r="ASF436" s="14"/>
      <c r="ASG436" s="14"/>
      <c r="ASH436" s="14"/>
      <c r="ASI436" s="14"/>
      <c r="ASJ436" s="14"/>
      <c r="ASK436" s="14"/>
      <c r="ASL436" s="14"/>
      <c r="ASM436" s="14"/>
      <c r="ASN436" s="14"/>
      <c r="ASO436" s="14"/>
      <c r="ASP436" s="14"/>
      <c r="ASQ436" s="14"/>
      <c r="ASR436" s="14"/>
      <c r="ASS436" s="14"/>
      <c r="AST436" s="14"/>
      <c r="ASU436" s="14"/>
      <c r="ASV436" s="14"/>
      <c r="ASW436" s="14"/>
      <c r="ASX436" s="14"/>
      <c r="ASY436" s="14"/>
      <c r="ASZ436" s="14"/>
      <c r="ATA436" s="14"/>
      <c r="ATB436" s="14"/>
      <c r="ATC436" s="14"/>
      <c r="ATD436" s="14"/>
    </row>
    <row r="437" spans="63:1200">
      <c r="BK437" s="14" t="str">
        <f t="shared" si="2120"/>
        <v/>
      </c>
      <c r="ABO437" s="14"/>
      <c r="ABP437" s="14"/>
      <c r="ABQ437" s="14"/>
      <c r="ABR437" s="14"/>
      <c r="ABS437" s="14"/>
      <c r="ABT437" s="14"/>
      <c r="ABU437" s="14"/>
      <c r="ABV437" s="14"/>
      <c r="ABW437" s="14"/>
      <c r="ABX437" s="14"/>
      <c r="ABY437" s="14"/>
      <c r="ABZ437" s="14"/>
      <c r="ACA437" s="14"/>
      <c r="ACB437" s="14"/>
      <c r="ACC437" s="14"/>
      <c r="ACD437" s="14"/>
      <c r="ACE437" s="14"/>
      <c r="ACF437" s="14"/>
      <c r="ACG437" s="14"/>
      <c r="ACH437" s="14"/>
      <c r="ACI437" s="14"/>
      <c r="ACJ437" s="14"/>
      <c r="ACK437" s="14"/>
      <c r="ACL437" s="14"/>
      <c r="ACM437" s="14"/>
      <c r="ACN437" s="14"/>
      <c r="ACO437" s="14"/>
      <c r="ACP437" s="14"/>
      <c r="ACQ437" s="14"/>
      <c r="ACR437" s="14"/>
      <c r="ACS437" s="14"/>
      <c r="ACT437" s="14"/>
      <c r="ACU437" s="14"/>
      <c r="ACV437" s="14"/>
      <c r="ACW437" s="14"/>
      <c r="ACX437" s="14"/>
      <c r="ACY437" s="14"/>
      <c r="ACZ437" s="14"/>
      <c r="ADA437" s="14"/>
      <c r="ADB437" s="14"/>
      <c r="ADC437" s="14"/>
      <c r="ADD437" s="14"/>
      <c r="ADE437" s="14"/>
      <c r="ADF437" s="14"/>
      <c r="ADG437" s="14"/>
      <c r="ADH437" s="14"/>
      <c r="ADI437" s="14"/>
      <c r="ADJ437" s="14"/>
      <c r="ADK437" s="14"/>
      <c r="ADL437" s="14"/>
      <c r="ADM437" s="14"/>
      <c r="ADN437" s="14"/>
      <c r="ADO437" s="14"/>
      <c r="ADP437" s="14"/>
      <c r="ADQ437" s="14"/>
      <c r="ADR437" s="14"/>
      <c r="ADS437" s="14"/>
      <c r="ADT437" s="14"/>
      <c r="ADU437" s="14"/>
      <c r="ADV437" s="14"/>
      <c r="ADW437" s="14"/>
      <c r="ADX437" s="14"/>
      <c r="ADY437" s="14"/>
      <c r="ADZ437" s="14"/>
      <c r="AEA437" s="14"/>
      <c r="AEB437" s="14"/>
      <c r="AEC437" s="14"/>
      <c r="AED437" s="14"/>
      <c r="AEE437" s="14"/>
      <c r="AEF437" s="14"/>
      <c r="AEG437" s="14"/>
      <c r="AEH437" s="14"/>
      <c r="AEI437" s="14"/>
      <c r="AEJ437" s="14"/>
      <c r="AEK437" s="14"/>
      <c r="AEL437" s="14"/>
      <c r="AEM437" s="14"/>
      <c r="AEN437" s="14"/>
      <c r="AEO437" s="14"/>
      <c r="AEP437" s="14"/>
      <c r="AEQ437" s="14"/>
      <c r="AER437" s="14"/>
      <c r="AES437" s="14"/>
      <c r="AET437" s="14"/>
      <c r="AEU437" s="14"/>
      <c r="AEV437" s="14"/>
      <c r="AEW437" s="14"/>
      <c r="AEX437" s="14"/>
      <c r="AEY437" s="14"/>
      <c r="AEZ437" s="14"/>
      <c r="AFA437" s="14"/>
      <c r="AFB437" s="14"/>
      <c r="AFC437" s="14"/>
      <c r="AFD437" s="14"/>
      <c r="AFE437" s="14"/>
      <c r="AFF437" s="14"/>
      <c r="AFG437" s="14"/>
      <c r="AFH437" s="14"/>
      <c r="AFI437" s="14"/>
      <c r="AFJ437" s="14"/>
      <c r="AFK437" s="14"/>
      <c r="AFL437" s="14"/>
      <c r="AFM437" s="14"/>
      <c r="AFN437" s="14"/>
      <c r="AFO437" s="14"/>
      <c r="AFP437" s="14"/>
      <c r="AFQ437" s="14"/>
      <c r="AFR437" s="14"/>
      <c r="AFS437" s="14"/>
      <c r="AFT437" s="14"/>
      <c r="AFU437" s="14"/>
      <c r="AFV437" s="14"/>
      <c r="AFW437" s="14"/>
      <c r="AFX437" s="14"/>
      <c r="AFY437" s="14"/>
      <c r="AFZ437" s="14"/>
      <c r="AGA437" s="14"/>
      <c r="AGB437" s="14"/>
      <c r="AGC437" s="14"/>
      <c r="AGD437" s="14"/>
      <c r="AGE437" s="14"/>
      <c r="AGF437" s="14"/>
      <c r="AGG437" s="14"/>
      <c r="AGH437" s="14"/>
      <c r="AGI437" s="14"/>
      <c r="AGJ437" s="14"/>
      <c r="AGK437" s="14"/>
      <c r="AGL437" s="14"/>
      <c r="AGM437" s="14"/>
      <c r="AGN437" s="14"/>
      <c r="AGO437" s="14"/>
      <c r="AGP437" s="14"/>
      <c r="AGQ437" s="14"/>
      <c r="AGR437" s="14"/>
      <c r="AGS437" s="14"/>
      <c r="AGT437" s="14"/>
      <c r="AGU437" s="14"/>
      <c r="AGV437" s="14"/>
      <c r="AGW437" s="14"/>
      <c r="AGX437" s="14"/>
      <c r="AGY437" s="14"/>
      <c r="AGZ437" s="14"/>
      <c r="AHA437" s="14"/>
      <c r="AHB437" s="14"/>
      <c r="AHC437" s="14"/>
      <c r="AHD437" s="14"/>
      <c r="AHE437" s="14"/>
      <c r="AHF437" s="14"/>
      <c r="AHG437" s="14"/>
      <c r="AHH437" s="14"/>
      <c r="AHI437" s="14"/>
      <c r="AHJ437" s="14"/>
      <c r="AHK437" s="14"/>
      <c r="AHL437" s="14"/>
      <c r="AHM437" s="14"/>
      <c r="AHN437" s="14"/>
      <c r="AHO437" s="14"/>
      <c r="AHP437" s="14"/>
      <c r="AHQ437" s="14"/>
      <c r="AHR437" s="14"/>
      <c r="AHS437" s="14"/>
      <c r="AHT437" s="14"/>
      <c r="AHU437" s="14"/>
      <c r="AHV437" s="14"/>
      <c r="AHW437" s="14"/>
      <c r="AHX437" s="14"/>
      <c r="AHY437" s="14"/>
      <c r="AHZ437" s="14"/>
      <c r="AIA437" s="14"/>
      <c r="AIB437" s="14"/>
      <c r="AIC437" s="14"/>
      <c r="AID437" s="14"/>
      <c r="AIE437" s="14"/>
      <c r="AIF437" s="14"/>
      <c r="AIG437" s="14"/>
      <c r="AIH437" s="14"/>
      <c r="AII437" s="14"/>
      <c r="AIJ437" s="14"/>
      <c r="AIK437" s="14"/>
      <c r="AIL437" s="14"/>
      <c r="AIM437" s="14"/>
      <c r="AIN437" s="14"/>
      <c r="AIO437" s="14"/>
      <c r="AIP437" s="14"/>
      <c r="AIQ437" s="14"/>
      <c r="AIR437" s="14"/>
      <c r="AIS437" s="14"/>
      <c r="AIT437" s="14"/>
      <c r="AIU437" s="14"/>
      <c r="AIV437" s="14"/>
      <c r="AIW437" s="14"/>
      <c r="AIX437" s="14"/>
      <c r="AIY437" s="14"/>
      <c r="AIZ437" s="14"/>
      <c r="AJA437" s="14"/>
      <c r="AJB437" s="14"/>
      <c r="AJC437" s="14"/>
      <c r="AJD437" s="14"/>
      <c r="AJE437" s="14"/>
      <c r="AJF437" s="14"/>
      <c r="AJG437" s="14"/>
      <c r="AJH437" s="14"/>
      <c r="AJI437" s="14"/>
      <c r="AJJ437" s="14"/>
      <c r="AJK437" s="14"/>
      <c r="AJL437" s="14"/>
      <c r="AJM437" s="14"/>
      <c r="AJN437" s="14"/>
      <c r="AJO437" s="14"/>
      <c r="AJP437" s="14"/>
      <c r="AJQ437" s="14"/>
      <c r="AJR437" s="14"/>
      <c r="AJS437" s="14"/>
      <c r="AJT437" s="14"/>
      <c r="AJU437" s="14"/>
      <c r="AJV437" s="14"/>
      <c r="AJW437" s="14"/>
      <c r="AJX437" s="14"/>
      <c r="AJY437" s="14"/>
      <c r="AJZ437" s="14"/>
      <c r="AKA437" s="14"/>
      <c r="AKB437" s="14"/>
      <c r="AKC437" s="14"/>
      <c r="AKD437" s="14"/>
      <c r="AKE437" s="14"/>
      <c r="AKF437" s="14"/>
      <c r="AKG437" s="14"/>
      <c r="AKH437" s="14"/>
      <c r="AKI437" s="14"/>
      <c r="AKJ437" s="14"/>
      <c r="AKK437" s="14"/>
      <c r="AKL437" s="14"/>
      <c r="AKM437" s="14"/>
      <c r="AKN437" s="14"/>
      <c r="AKO437" s="14"/>
      <c r="AKP437" s="14"/>
      <c r="AKQ437" s="14"/>
      <c r="AKR437" s="14"/>
      <c r="AKS437" s="14"/>
      <c r="AKT437" s="14"/>
      <c r="AKU437" s="14"/>
      <c r="AKV437" s="14"/>
      <c r="AKW437" s="14"/>
      <c r="AKX437" s="14"/>
      <c r="AKY437" s="14"/>
      <c r="AKZ437" s="14"/>
      <c r="ALA437" s="14"/>
      <c r="ALB437" s="14"/>
      <c r="ALC437" s="14"/>
      <c r="ALD437" s="14"/>
      <c r="ALE437" s="14"/>
      <c r="ALF437" s="14"/>
      <c r="ALG437" s="14"/>
      <c r="ALH437" s="14"/>
      <c r="ALI437" s="14"/>
      <c r="ALJ437" s="14"/>
      <c r="ALK437" s="14"/>
      <c r="ALL437" s="14"/>
      <c r="ALM437" s="14"/>
      <c r="ALN437" s="14"/>
      <c r="ALO437" s="14"/>
      <c r="ALP437" s="14"/>
      <c r="ALQ437" s="14"/>
      <c r="ALR437" s="14"/>
      <c r="ALS437" s="14"/>
      <c r="ALT437" s="14"/>
      <c r="ALU437" s="14"/>
      <c r="ALV437" s="14"/>
      <c r="ALW437" s="14"/>
      <c r="ALX437" s="14"/>
      <c r="ALY437" s="14"/>
      <c r="ALZ437" s="14"/>
      <c r="AMA437" s="14"/>
      <c r="AMB437" s="14"/>
      <c r="AMC437" s="14"/>
      <c r="AMD437" s="14"/>
      <c r="AME437" s="14"/>
      <c r="AMF437" s="14"/>
      <c r="AMG437" s="14"/>
      <c r="AMH437" s="14"/>
      <c r="AMI437" s="14"/>
      <c r="AMJ437" s="14"/>
      <c r="AMK437" s="14"/>
      <c r="AML437" s="14"/>
      <c r="AMM437" s="14"/>
      <c r="AMN437" s="14"/>
      <c r="AMO437" s="14"/>
      <c r="AMP437" s="14"/>
      <c r="AMQ437" s="14"/>
      <c r="AMR437" s="14"/>
      <c r="AMS437" s="14"/>
      <c r="AMT437" s="14"/>
      <c r="AMU437" s="14"/>
      <c r="AMV437" s="14"/>
      <c r="AMW437" s="14"/>
      <c r="AMX437" s="14"/>
      <c r="AMY437" s="14"/>
      <c r="AMZ437" s="14"/>
      <c r="ANA437" s="14"/>
      <c r="ANB437" s="14"/>
      <c r="ANC437" s="14"/>
      <c r="AND437" s="14"/>
      <c r="ANE437" s="14"/>
      <c r="ANF437" s="14"/>
      <c r="ANG437" s="14"/>
      <c r="ANH437" s="14"/>
      <c r="ANI437" s="14"/>
      <c r="ANJ437" s="14"/>
      <c r="ANK437" s="14"/>
      <c r="ANL437" s="14"/>
      <c r="ANM437" s="14"/>
      <c r="ANN437" s="14"/>
      <c r="ANO437" s="14"/>
      <c r="ANP437" s="14"/>
      <c r="ANQ437" s="14"/>
      <c r="ANR437" s="14"/>
      <c r="ANS437" s="14"/>
      <c r="ANT437" s="14"/>
      <c r="ANU437" s="14"/>
      <c r="ANV437" s="14"/>
      <c r="ANW437" s="14"/>
      <c r="ANX437" s="14"/>
      <c r="ANY437" s="14"/>
      <c r="ANZ437" s="14"/>
      <c r="AOA437" s="14"/>
      <c r="AOB437" s="14"/>
      <c r="AOC437" s="14"/>
      <c r="AOD437" s="14"/>
      <c r="AOE437" s="14"/>
      <c r="AOF437" s="14"/>
      <c r="AOG437" s="14"/>
      <c r="AOH437" s="14"/>
      <c r="AOI437" s="14"/>
      <c r="AOJ437" s="14"/>
      <c r="AOK437" s="14"/>
      <c r="AOL437" s="14"/>
      <c r="AOM437" s="14"/>
      <c r="AON437" s="14"/>
      <c r="AOO437" s="14"/>
      <c r="AOP437" s="14"/>
      <c r="AOQ437" s="14"/>
      <c r="AOR437" s="14"/>
      <c r="AOS437" s="14"/>
      <c r="AOT437" s="14"/>
      <c r="AOU437" s="14"/>
      <c r="AOV437" s="14"/>
      <c r="AOW437" s="14"/>
      <c r="AOX437" s="14"/>
      <c r="AOY437" s="14"/>
      <c r="AOZ437" s="14"/>
      <c r="APA437" s="14"/>
      <c r="APB437" s="14"/>
      <c r="APC437" s="14"/>
      <c r="APD437" s="14"/>
      <c r="APE437" s="14"/>
      <c r="APF437" s="14"/>
      <c r="APG437" s="14"/>
      <c r="APH437" s="14"/>
      <c r="API437" s="14"/>
      <c r="APJ437" s="14"/>
      <c r="APK437" s="14"/>
      <c r="APL437" s="14"/>
      <c r="APM437" s="14"/>
      <c r="APN437" s="14"/>
      <c r="APO437" s="14"/>
      <c r="APP437" s="14"/>
      <c r="APQ437" s="14"/>
      <c r="APR437" s="14"/>
      <c r="APS437" s="14"/>
      <c r="APT437" s="14"/>
      <c r="APU437" s="14"/>
      <c r="APV437" s="14"/>
      <c r="APW437" s="14"/>
      <c r="APX437" s="14"/>
      <c r="APY437" s="14"/>
      <c r="APZ437" s="14"/>
      <c r="AQA437" s="14"/>
      <c r="AQB437" s="14"/>
      <c r="AQC437" s="14"/>
      <c r="AQD437" s="14"/>
      <c r="AQE437" s="14"/>
      <c r="AQF437" s="14"/>
      <c r="AQG437" s="14"/>
      <c r="AQH437" s="14"/>
      <c r="AQI437" s="14"/>
      <c r="AQJ437" s="14"/>
      <c r="AQK437" s="14"/>
      <c r="AQL437" s="14"/>
      <c r="AQM437" s="14"/>
      <c r="AQN437" s="14"/>
      <c r="AQO437" s="14"/>
      <c r="AQP437" s="14"/>
      <c r="AQQ437" s="14"/>
      <c r="AQR437" s="14"/>
      <c r="AQS437" s="14"/>
      <c r="AQT437" s="14"/>
      <c r="AQU437" s="14"/>
      <c r="AQV437" s="14"/>
      <c r="AQW437" s="14"/>
      <c r="AQX437" s="14"/>
      <c r="AQY437" s="14"/>
      <c r="AQZ437" s="14"/>
      <c r="ARA437" s="14"/>
      <c r="ARB437" s="14"/>
      <c r="ARC437" s="14"/>
      <c r="ARD437" s="14"/>
      <c r="ARE437" s="14"/>
      <c r="ARF437" s="14"/>
      <c r="ARG437" s="14"/>
      <c r="ARH437" s="14"/>
      <c r="ARI437" s="14"/>
      <c r="ARJ437" s="14"/>
      <c r="ARK437" s="14"/>
      <c r="ARL437" s="14"/>
      <c r="ARM437" s="14"/>
      <c r="ARN437" s="14"/>
      <c r="ARO437" s="14"/>
      <c r="ARP437" s="14"/>
      <c r="ARQ437" s="14"/>
      <c r="ARR437" s="14"/>
      <c r="ARS437" s="14"/>
      <c r="ART437" s="14"/>
      <c r="ARU437" s="14"/>
      <c r="ARV437" s="14"/>
      <c r="ARW437" s="14"/>
      <c r="ARX437" s="14"/>
      <c r="ARY437" s="14"/>
      <c r="ARZ437" s="14"/>
      <c r="ASA437" s="14"/>
      <c r="ASB437" s="14"/>
      <c r="ASC437" s="14"/>
      <c r="ASD437" s="14"/>
      <c r="ASE437" s="14"/>
      <c r="ASF437" s="14"/>
      <c r="ASG437" s="14"/>
      <c r="ASH437" s="14"/>
      <c r="ASI437" s="14"/>
      <c r="ASJ437" s="14"/>
      <c r="ASK437" s="14"/>
      <c r="ASL437" s="14"/>
      <c r="ASM437" s="14"/>
      <c r="ASN437" s="14"/>
      <c r="ASO437" s="14"/>
      <c r="ASP437" s="14"/>
      <c r="ASQ437" s="14"/>
      <c r="ASR437" s="14"/>
      <c r="ASS437" s="14"/>
      <c r="AST437" s="14"/>
      <c r="ASU437" s="14"/>
      <c r="ASV437" s="14"/>
      <c r="ASW437" s="14"/>
      <c r="ASX437" s="14"/>
      <c r="ASY437" s="14"/>
      <c r="ASZ437" s="14"/>
      <c r="ATA437" s="14"/>
      <c r="ATB437" s="14"/>
      <c r="ATC437" s="14"/>
      <c r="ATD437" s="14"/>
    </row>
    <row r="438" spans="63:1200">
      <c r="BK438" s="14" t="str">
        <f t="shared" si="2120"/>
        <v/>
      </c>
      <c r="ABO438" s="14"/>
      <c r="ABP438" s="14"/>
      <c r="ABQ438" s="14"/>
      <c r="ABR438" s="14"/>
      <c r="ABS438" s="14"/>
      <c r="ABT438" s="14"/>
      <c r="ABU438" s="14"/>
      <c r="ABV438" s="14"/>
      <c r="ABW438" s="14"/>
      <c r="ABX438" s="14"/>
      <c r="ABY438" s="14"/>
      <c r="ABZ438" s="14"/>
      <c r="ACA438" s="14"/>
      <c r="ACB438" s="14"/>
      <c r="ACC438" s="14"/>
      <c r="ACD438" s="14"/>
      <c r="ACE438" s="14"/>
      <c r="ACF438" s="14"/>
      <c r="ACG438" s="14"/>
      <c r="ACH438" s="14"/>
      <c r="ACI438" s="14"/>
      <c r="ACJ438" s="14"/>
      <c r="ACK438" s="14"/>
      <c r="ACL438" s="14"/>
      <c r="ACM438" s="14"/>
      <c r="ACN438" s="14"/>
      <c r="ACO438" s="14"/>
      <c r="ACP438" s="14"/>
      <c r="ACQ438" s="14"/>
      <c r="ACR438" s="14"/>
      <c r="ACS438" s="14"/>
      <c r="ACT438" s="14"/>
      <c r="ACU438" s="14"/>
      <c r="ACV438" s="14"/>
      <c r="ACW438" s="14"/>
      <c r="ACX438" s="14"/>
      <c r="ACY438" s="14"/>
      <c r="ACZ438" s="14"/>
      <c r="ADA438" s="14"/>
      <c r="ADB438" s="14"/>
      <c r="ADC438" s="14"/>
      <c r="ADD438" s="14"/>
      <c r="ADE438" s="14"/>
      <c r="ADF438" s="14"/>
      <c r="ADG438" s="14"/>
      <c r="ADH438" s="14"/>
      <c r="ADI438" s="14"/>
      <c r="ADJ438" s="14"/>
      <c r="ADK438" s="14"/>
      <c r="ADL438" s="14"/>
      <c r="ADM438" s="14"/>
      <c r="ADN438" s="14"/>
      <c r="ADO438" s="14"/>
      <c r="ADP438" s="14"/>
      <c r="ADQ438" s="14"/>
      <c r="ADR438" s="14"/>
      <c r="ADS438" s="14"/>
      <c r="ADT438" s="14"/>
      <c r="ADU438" s="14"/>
      <c r="ADV438" s="14"/>
      <c r="ADW438" s="14"/>
      <c r="ADX438" s="14"/>
      <c r="ADY438" s="14"/>
      <c r="ADZ438" s="14"/>
      <c r="AEA438" s="14"/>
      <c r="AEB438" s="14"/>
      <c r="AEC438" s="14"/>
      <c r="AED438" s="14"/>
      <c r="AEE438" s="14"/>
      <c r="AEF438" s="14"/>
      <c r="AEG438" s="14"/>
      <c r="AEH438" s="14"/>
      <c r="AEI438" s="14"/>
      <c r="AEJ438" s="14"/>
      <c r="AEK438" s="14"/>
      <c r="AEL438" s="14"/>
      <c r="AEM438" s="14"/>
      <c r="AEN438" s="14"/>
      <c r="AEO438" s="14"/>
      <c r="AEP438" s="14"/>
      <c r="AEQ438" s="14"/>
      <c r="AER438" s="14"/>
      <c r="AES438" s="14"/>
      <c r="AET438" s="14"/>
      <c r="AEU438" s="14"/>
      <c r="AEV438" s="14"/>
      <c r="AEW438" s="14"/>
      <c r="AEX438" s="14"/>
      <c r="AEY438" s="14"/>
      <c r="AEZ438" s="14"/>
      <c r="AFA438" s="14"/>
      <c r="AFB438" s="14"/>
      <c r="AFC438" s="14"/>
      <c r="AFD438" s="14"/>
      <c r="AFE438" s="14"/>
      <c r="AFF438" s="14"/>
      <c r="AFG438" s="14"/>
      <c r="AFH438" s="14"/>
      <c r="AFI438" s="14"/>
      <c r="AFJ438" s="14"/>
      <c r="AFK438" s="14"/>
      <c r="AFL438" s="14"/>
      <c r="AFM438" s="14"/>
      <c r="AFN438" s="14"/>
      <c r="AFO438" s="14"/>
      <c r="AFP438" s="14"/>
      <c r="AFQ438" s="14"/>
      <c r="AFR438" s="14"/>
      <c r="AFS438" s="14"/>
      <c r="AFT438" s="14"/>
      <c r="AFU438" s="14"/>
      <c r="AFV438" s="14"/>
      <c r="AFW438" s="14"/>
      <c r="AFX438" s="14"/>
      <c r="AFY438" s="14"/>
      <c r="AFZ438" s="14"/>
      <c r="AGA438" s="14"/>
      <c r="AGB438" s="14"/>
      <c r="AGC438" s="14"/>
      <c r="AGD438" s="14"/>
      <c r="AGE438" s="14"/>
      <c r="AGF438" s="14"/>
      <c r="AGG438" s="14"/>
      <c r="AGH438" s="14"/>
      <c r="AGI438" s="14"/>
      <c r="AGJ438" s="14"/>
      <c r="AGK438" s="14"/>
      <c r="AGL438" s="14"/>
      <c r="AGM438" s="14"/>
      <c r="AGN438" s="14"/>
      <c r="AGO438" s="14"/>
      <c r="AGP438" s="14"/>
      <c r="AGQ438" s="14"/>
      <c r="AGR438" s="14"/>
      <c r="AGS438" s="14"/>
      <c r="AGT438" s="14"/>
      <c r="AGU438" s="14"/>
      <c r="AGV438" s="14"/>
      <c r="AGW438" s="14"/>
      <c r="AGX438" s="14"/>
      <c r="AGY438" s="14"/>
      <c r="AGZ438" s="14"/>
      <c r="AHA438" s="14"/>
      <c r="AHB438" s="14"/>
      <c r="AHC438" s="14"/>
      <c r="AHD438" s="14"/>
      <c r="AHE438" s="14"/>
      <c r="AHF438" s="14"/>
      <c r="AHG438" s="14"/>
      <c r="AHH438" s="14"/>
      <c r="AHI438" s="14"/>
      <c r="AHJ438" s="14"/>
      <c r="AHK438" s="14"/>
      <c r="AHL438" s="14"/>
      <c r="AHM438" s="14"/>
      <c r="AHN438" s="14"/>
      <c r="AHO438" s="14"/>
      <c r="AHP438" s="14"/>
      <c r="AHQ438" s="14"/>
      <c r="AHR438" s="14"/>
      <c r="AHS438" s="14"/>
      <c r="AHT438" s="14"/>
      <c r="AHU438" s="14"/>
      <c r="AHV438" s="14"/>
      <c r="AHW438" s="14"/>
      <c r="AHX438" s="14"/>
      <c r="AHY438" s="14"/>
      <c r="AHZ438" s="14"/>
      <c r="AIA438" s="14"/>
      <c r="AIB438" s="14"/>
      <c r="AIC438" s="14"/>
      <c r="AID438" s="14"/>
      <c r="AIE438" s="14"/>
      <c r="AIF438" s="14"/>
      <c r="AIG438" s="14"/>
      <c r="AIH438" s="14"/>
      <c r="AII438" s="14"/>
      <c r="AIJ438" s="14"/>
      <c r="AIK438" s="14"/>
      <c r="AIL438" s="14"/>
      <c r="AIM438" s="14"/>
      <c r="AIN438" s="14"/>
      <c r="AIO438" s="14"/>
      <c r="AIP438" s="14"/>
      <c r="AIQ438" s="14"/>
      <c r="AIR438" s="14"/>
      <c r="AIS438" s="14"/>
      <c r="AIT438" s="14"/>
      <c r="AIU438" s="14"/>
      <c r="AIV438" s="14"/>
      <c r="AIW438" s="14"/>
      <c r="AIX438" s="14"/>
      <c r="AIY438" s="14"/>
      <c r="AIZ438" s="14"/>
      <c r="AJA438" s="14"/>
      <c r="AJB438" s="14"/>
      <c r="AJC438" s="14"/>
      <c r="AJD438" s="14"/>
      <c r="AJE438" s="14"/>
      <c r="AJF438" s="14"/>
      <c r="AJG438" s="14"/>
      <c r="AJH438" s="14"/>
      <c r="AJI438" s="14"/>
      <c r="AJJ438" s="14"/>
      <c r="AJK438" s="14"/>
      <c r="AJL438" s="14"/>
      <c r="AJM438" s="14"/>
      <c r="AJN438" s="14"/>
      <c r="AJO438" s="14"/>
      <c r="AJP438" s="14"/>
      <c r="AJQ438" s="14"/>
      <c r="AJR438" s="14"/>
      <c r="AJS438" s="14"/>
      <c r="AJT438" s="14"/>
      <c r="AJU438" s="14"/>
      <c r="AJV438" s="14"/>
      <c r="AJW438" s="14"/>
      <c r="AJX438" s="14"/>
      <c r="AJY438" s="14"/>
      <c r="AJZ438" s="14"/>
      <c r="AKA438" s="14"/>
      <c r="AKB438" s="14"/>
      <c r="AKC438" s="14"/>
      <c r="AKD438" s="14"/>
      <c r="AKE438" s="14"/>
      <c r="AKF438" s="14"/>
      <c r="AKG438" s="14"/>
      <c r="AKH438" s="14"/>
      <c r="AKI438" s="14"/>
      <c r="AKJ438" s="14"/>
      <c r="AKK438" s="14"/>
      <c r="AKL438" s="14"/>
      <c r="AKM438" s="14"/>
      <c r="AKN438" s="14"/>
      <c r="AKO438" s="14"/>
      <c r="AKP438" s="14"/>
      <c r="AKQ438" s="14"/>
      <c r="AKR438" s="14"/>
      <c r="AKS438" s="14"/>
      <c r="AKT438" s="14"/>
      <c r="AKU438" s="14"/>
      <c r="AKV438" s="14"/>
      <c r="AKW438" s="14"/>
      <c r="AKX438" s="14"/>
      <c r="AKY438" s="14"/>
      <c r="AKZ438" s="14"/>
      <c r="ALA438" s="14"/>
      <c r="ALB438" s="14"/>
      <c r="ALC438" s="14"/>
      <c r="ALD438" s="14"/>
      <c r="ALE438" s="14"/>
      <c r="ALF438" s="14"/>
      <c r="ALG438" s="14"/>
      <c r="ALH438" s="14"/>
      <c r="ALI438" s="14"/>
      <c r="ALJ438" s="14"/>
      <c r="ALK438" s="14"/>
      <c r="ALL438" s="14"/>
      <c r="ALM438" s="14"/>
      <c r="ALN438" s="14"/>
      <c r="ALO438" s="14"/>
      <c r="ALP438" s="14"/>
      <c r="ALQ438" s="14"/>
      <c r="ALR438" s="14"/>
      <c r="ALS438" s="14"/>
      <c r="ALT438" s="14"/>
      <c r="ALU438" s="14"/>
      <c r="ALV438" s="14"/>
      <c r="ALW438" s="14"/>
      <c r="ALX438" s="14"/>
      <c r="ALY438" s="14"/>
      <c r="ALZ438" s="14"/>
      <c r="AMA438" s="14"/>
      <c r="AMB438" s="14"/>
      <c r="AMC438" s="14"/>
      <c r="AMD438" s="14"/>
      <c r="AME438" s="14"/>
      <c r="AMF438" s="14"/>
      <c r="AMG438" s="14"/>
      <c r="AMH438" s="14"/>
      <c r="AMI438" s="14"/>
      <c r="AMJ438" s="14"/>
      <c r="AMK438" s="14"/>
      <c r="AML438" s="14"/>
      <c r="AMM438" s="14"/>
      <c r="AMN438" s="14"/>
      <c r="AMO438" s="14"/>
      <c r="AMP438" s="14"/>
      <c r="AMQ438" s="14"/>
      <c r="AMR438" s="14"/>
      <c r="AMS438" s="14"/>
      <c r="AMT438" s="14"/>
      <c r="AMU438" s="14"/>
      <c r="AMV438" s="14"/>
      <c r="AMW438" s="14"/>
      <c r="AMX438" s="14"/>
      <c r="AMY438" s="14"/>
      <c r="AMZ438" s="14"/>
      <c r="ANA438" s="14"/>
      <c r="ANB438" s="14"/>
      <c r="ANC438" s="14"/>
      <c r="AND438" s="14"/>
      <c r="ANE438" s="14"/>
      <c r="ANF438" s="14"/>
      <c r="ANG438" s="14"/>
      <c r="ANH438" s="14"/>
      <c r="ANI438" s="14"/>
      <c r="ANJ438" s="14"/>
      <c r="ANK438" s="14"/>
      <c r="ANL438" s="14"/>
      <c r="ANM438" s="14"/>
      <c r="ANN438" s="14"/>
      <c r="ANO438" s="14"/>
      <c r="ANP438" s="14"/>
      <c r="ANQ438" s="14"/>
      <c r="ANR438" s="14"/>
      <c r="ANS438" s="14"/>
      <c r="ANT438" s="14"/>
      <c r="ANU438" s="14"/>
      <c r="ANV438" s="14"/>
      <c r="ANW438" s="14"/>
      <c r="ANX438" s="14"/>
      <c r="ANY438" s="14"/>
      <c r="ANZ438" s="14"/>
      <c r="AOA438" s="14"/>
      <c r="AOB438" s="14"/>
      <c r="AOC438" s="14"/>
      <c r="AOD438" s="14"/>
      <c r="AOE438" s="14"/>
      <c r="AOF438" s="14"/>
      <c r="AOG438" s="14"/>
      <c r="AOH438" s="14"/>
      <c r="AOI438" s="14"/>
      <c r="AOJ438" s="14"/>
      <c r="AOK438" s="14"/>
      <c r="AOL438" s="14"/>
      <c r="AOM438" s="14"/>
      <c r="AON438" s="14"/>
      <c r="AOO438" s="14"/>
      <c r="AOP438" s="14"/>
      <c r="AOQ438" s="14"/>
      <c r="AOR438" s="14"/>
      <c r="AOS438" s="14"/>
      <c r="AOT438" s="14"/>
      <c r="AOU438" s="14"/>
      <c r="AOV438" s="14"/>
      <c r="AOW438" s="14"/>
      <c r="AOX438" s="14"/>
      <c r="AOY438" s="14"/>
      <c r="AOZ438" s="14"/>
      <c r="APA438" s="14"/>
      <c r="APB438" s="14"/>
      <c r="APC438" s="14"/>
      <c r="APD438" s="14"/>
      <c r="APE438" s="14"/>
      <c r="APF438" s="14"/>
      <c r="APG438" s="14"/>
      <c r="APH438" s="14"/>
      <c r="API438" s="14"/>
      <c r="APJ438" s="14"/>
      <c r="APK438" s="14"/>
      <c r="APL438" s="14"/>
      <c r="APM438" s="14"/>
      <c r="APN438" s="14"/>
      <c r="APO438" s="14"/>
      <c r="APP438" s="14"/>
      <c r="APQ438" s="14"/>
      <c r="APR438" s="14"/>
      <c r="APS438" s="14"/>
      <c r="APT438" s="14"/>
      <c r="APU438" s="14"/>
      <c r="APV438" s="14"/>
      <c r="APW438" s="14"/>
      <c r="APX438" s="14"/>
      <c r="APY438" s="14"/>
      <c r="APZ438" s="14"/>
      <c r="AQA438" s="14"/>
      <c r="AQB438" s="14"/>
      <c r="AQC438" s="14"/>
      <c r="AQD438" s="14"/>
      <c r="AQE438" s="14"/>
      <c r="AQF438" s="14"/>
      <c r="AQG438" s="14"/>
      <c r="AQH438" s="14"/>
      <c r="AQI438" s="14"/>
      <c r="AQJ438" s="14"/>
      <c r="AQK438" s="14"/>
      <c r="AQL438" s="14"/>
      <c r="AQM438" s="14"/>
      <c r="AQN438" s="14"/>
      <c r="AQO438" s="14"/>
      <c r="AQP438" s="14"/>
      <c r="AQQ438" s="14"/>
      <c r="AQR438" s="14"/>
      <c r="AQS438" s="14"/>
      <c r="AQT438" s="14"/>
      <c r="AQU438" s="14"/>
      <c r="AQV438" s="14"/>
      <c r="AQW438" s="14"/>
      <c r="AQX438" s="14"/>
      <c r="AQY438" s="14"/>
      <c r="AQZ438" s="14"/>
      <c r="ARA438" s="14"/>
      <c r="ARB438" s="14"/>
      <c r="ARC438" s="14"/>
      <c r="ARD438" s="14"/>
      <c r="ARE438" s="14"/>
      <c r="ARF438" s="14"/>
      <c r="ARG438" s="14"/>
      <c r="ARH438" s="14"/>
      <c r="ARI438" s="14"/>
      <c r="ARJ438" s="14"/>
      <c r="ARK438" s="14"/>
      <c r="ARL438" s="14"/>
      <c r="ARM438" s="14"/>
      <c r="ARN438" s="14"/>
      <c r="ARO438" s="14"/>
      <c r="ARP438" s="14"/>
      <c r="ARQ438" s="14"/>
      <c r="ARR438" s="14"/>
      <c r="ARS438" s="14"/>
      <c r="ART438" s="14"/>
      <c r="ARU438" s="14"/>
      <c r="ARV438" s="14"/>
      <c r="ARW438" s="14"/>
      <c r="ARX438" s="14"/>
      <c r="ARY438" s="14"/>
      <c r="ARZ438" s="14"/>
      <c r="ASA438" s="14"/>
      <c r="ASB438" s="14"/>
      <c r="ASC438" s="14"/>
      <c r="ASD438" s="14"/>
      <c r="ASE438" s="14"/>
      <c r="ASF438" s="14"/>
      <c r="ASG438" s="14"/>
      <c r="ASH438" s="14"/>
      <c r="ASI438" s="14"/>
      <c r="ASJ438" s="14"/>
      <c r="ASK438" s="14"/>
      <c r="ASL438" s="14"/>
      <c r="ASM438" s="14"/>
      <c r="ASN438" s="14"/>
      <c r="ASO438" s="14"/>
      <c r="ASP438" s="14"/>
      <c r="ASQ438" s="14"/>
      <c r="ASR438" s="14"/>
      <c r="ASS438" s="14"/>
      <c r="AST438" s="14"/>
      <c r="ASU438" s="14"/>
      <c r="ASV438" s="14"/>
      <c r="ASW438" s="14"/>
      <c r="ASX438" s="14"/>
      <c r="ASY438" s="14"/>
      <c r="ASZ438" s="14"/>
      <c r="ATA438" s="14"/>
      <c r="ATB438" s="14"/>
      <c r="ATC438" s="14"/>
      <c r="ATD438" s="14"/>
    </row>
    <row r="439" spans="63:1200">
      <c r="BK439" s="14" t="str">
        <f t="shared" si="2120"/>
        <v/>
      </c>
      <c r="ABO439" s="14"/>
      <c r="ABP439" s="14"/>
      <c r="ABQ439" s="14"/>
      <c r="ABR439" s="14"/>
      <c r="ABS439" s="14"/>
      <c r="ABT439" s="14"/>
      <c r="ABU439" s="14"/>
      <c r="ABV439" s="14"/>
      <c r="ABW439" s="14"/>
      <c r="ABX439" s="14"/>
      <c r="ABY439" s="14"/>
      <c r="ABZ439" s="14"/>
      <c r="ACA439" s="14"/>
      <c r="ACB439" s="14"/>
      <c r="ACC439" s="14"/>
      <c r="ACD439" s="14"/>
      <c r="ACE439" s="14"/>
      <c r="ACF439" s="14"/>
      <c r="ACG439" s="14"/>
      <c r="ACH439" s="14"/>
      <c r="ACI439" s="14"/>
      <c r="ACJ439" s="14"/>
      <c r="ACK439" s="14"/>
      <c r="ACL439" s="14"/>
      <c r="ACM439" s="14"/>
      <c r="ACN439" s="14"/>
      <c r="ACO439" s="14"/>
      <c r="ACP439" s="14"/>
      <c r="ACQ439" s="14"/>
      <c r="ACR439" s="14"/>
      <c r="ACS439" s="14"/>
      <c r="ACT439" s="14"/>
      <c r="ACU439" s="14"/>
      <c r="ACV439" s="14"/>
      <c r="ACW439" s="14"/>
      <c r="ACX439" s="14"/>
      <c r="ACY439" s="14"/>
      <c r="ACZ439" s="14"/>
      <c r="ADA439" s="14"/>
      <c r="ADB439" s="14"/>
      <c r="ADC439" s="14"/>
      <c r="ADD439" s="14"/>
      <c r="ADE439" s="14"/>
      <c r="ADF439" s="14"/>
      <c r="ADG439" s="14"/>
      <c r="ADH439" s="14"/>
      <c r="ADI439" s="14"/>
      <c r="ADJ439" s="14"/>
      <c r="ADK439" s="14"/>
      <c r="ADL439" s="14"/>
      <c r="ADM439" s="14"/>
      <c r="ADN439" s="14"/>
      <c r="ADO439" s="14"/>
      <c r="ADP439" s="14"/>
      <c r="ADQ439" s="14"/>
      <c r="ADR439" s="14"/>
      <c r="ADS439" s="14"/>
      <c r="ADT439" s="14"/>
      <c r="ADU439" s="14"/>
      <c r="ADV439" s="14"/>
      <c r="ADW439" s="14"/>
      <c r="ADX439" s="14"/>
      <c r="ADY439" s="14"/>
      <c r="ADZ439" s="14"/>
      <c r="AEA439" s="14"/>
      <c r="AEB439" s="14"/>
      <c r="AEC439" s="14"/>
      <c r="AED439" s="14"/>
      <c r="AEE439" s="14"/>
      <c r="AEF439" s="14"/>
      <c r="AEG439" s="14"/>
      <c r="AEH439" s="14"/>
      <c r="AEI439" s="14"/>
      <c r="AEJ439" s="14"/>
      <c r="AEK439" s="14"/>
      <c r="AEL439" s="14"/>
      <c r="AEM439" s="14"/>
      <c r="AEN439" s="14"/>
      <c r="AEO439" s="14"/>
      <c r="AEP439" s="14"/>
      <c r="AEQ439" s="14"/>
      <c r="AER439" s="14"/>
      <c r="AES439" s="14"/>
      <c r="AET439" s="14"/>
      <c r="AEU439" s="14"/>
      <c r="AEV439" s="14"/>
      <c r="AEW439" s="14"/>
      <c r="AEX439" s="14"/>
      <c r="AEY439" s="14"/>
      <c r="AEZ439" s="14"/>
      <c r="AFA439" s="14"/>
      <c r="AFB439" s="14"/>
      <c r="AFC439" s="14"/>
      <c r="AFD439" s="14"/>
      <c r="AFE439" s="14"/>
      <c r="AFF439" s="14"/>
      <c r="AFG439" s="14"/>
      <c r="AFH439" s="14"/>
      <c r="AFI439" s="14"/>
      <c r="AFJ439" s="14"/>
      <c r="AFK439" s="14"/>
      <c r="AFL439" s="14"/>
      <c r="AFM439" s="14"/>
      <c r="AFN439" s="14"/>
      <c r="AFO439" s="14"/>
      <c r="AFP439" s="14"/>
      <c r="AFQ439" s="14"/>
      <c r="AFR439" s="14"/>
      <c r="AFS439" s="14"/>
      <c r="AFT439" s="14"/>
      <c r="AFU439" s="14"/>
      <c r="AFV439" s="14"/>
      <c r="AFW439" s="14"/>
      <c r="AFX439" s="14"/>
      <c r="AFY439" s="14"/>
      <c r="AFZ439" s="14"/>
      <c r="AGA439" s="14"/>
      <c r="AGB439" s="14"/>
      <c r="AGC439" s="14"/>
      <c r="AGD439" s="14"/>
      <c r="AGE439" s="14"/>
      <c r="AGF439" s="14"/>
      <c r="AGG439" s="14"/>
      <c r="AGH439" s="14"/>
      <c r="AGI439" s="14"/>
      <c r="AGJ439" s="14"/>
      <c r="AGK439" s="14"/>
      <c r="AGL439" s="14"/>
      <c r="AGM439" s="14"/>
      <c r="AGN439" s="14"/>
      <c r="AGO439" s="14"/>
      <c r="AGP439" s="14"/>
      <c r="AGQ439" s="14"/>
      <c r="AGR439" s="14"/>
      <c r="AGS439" s="14"/>
      <c r="AGT439" s="14"/>
      <c r="AGU439" s="14"/>
      <c r="AGV439" s="14"/>
      <c r="AGW439" s="14"/>
      <c r="AGX439" s="14"/>
      <c r="AGY439" s="14"/>
      <c r="AGZ439" s="14"/>
      <c r="AHA439" s="14"/>
      <c r="AHB439" s="14"/>
      <c r="AHC439" s="14"/>
      <c r="AHD439" s="14"/>
      <c r="AHE439" s="14"/>
      <c r="AHF439" s="14"/>
      <c r="AHG439" s="14"/>
      <c r="AHH439" s="14"/>
      <c r="AHI439" s="14"/>
      <c r="AHJ439" s="14"/>
      <c r="AHK439" s="14"/>
      <c r="AHL439" s="14"/>
      <c r="AHM439" s="14"/>
      <c r="AHN439" s="14"/>
      <c r="AHO439" s="14"/>
      <c r="AHP439" s="14"/>
      <c r="AHQ439" s="14"/>
      <c r="AHR439" s="14"/>
      <c r="AHS439" s="14"/>
      <c r="AHT439" s="14"/>
      <c r="AHU439" s="14"/>
      <c r="AHV439" s="14"/>
      <c r="AHW439" s="14"/>
      <c r="AHX439" s="14"/>
      <c r="AHY439" s="14"/>
      <c r="AHZ439" s="14"/>
      <c r="AIA439" s="14"/>
      <c r="AIB439" s="14"/>
      <c r="AIC439" s="14"/>
      <c r="AID439" s="14"/>
      <c r="AIE439" s="14"/>
      <c r="AIF439" s="14"/>
      <c r="AIG439" s="14"/>
      <c r="AIH439" s="14"/>
      <c r="AII439" s="14"/>
      <c r="AIJ439" s="14"/>
      <c r="AIK439" s="14"/>
      <c r="AIL439" s="14"/>
      <c r="AIM439" s="14"/>
      <c r="AIN439" s="14"/>
      <c r="AIO439" s="14"/>
      <c r="AIP439" s="14"/>
      <c r="AIQ439" s="14"/>
      <c r="AIR439" s="14"/>
      <c r="AIS439" s="14"/>
      <c r="AIT439" s="14"/>
      <c r="AIU439" s="14"/>
      <c r="AIV439" s="14"/>
      <c r="AIW439" s="14"/>
      <c r="AIX439" s="14"/>
      <c r="AIY439" s="14"/>
      <c r="AIZ439" s="14"/>
      <c r="AJA439" s="14"/>
      <c r="AJB439" s="14"/>
      <c r="AJC439" s="14"/>
      <c r="AJD439" s="14"/>
      <c r="AJE439" s="14"/>
      <c r="AJF439" s="14"/>
      <c r="AJG439" s="14"/>
      <c r="AJH439" s="14"/>
      <c r="AJI439" s="14"/>
      <c r="AJJ439" s="14"/>
      <c r="AJK439" s="14"/>
      <c r="AJL439" s="14"/>
      <c r="AJM439" s="14"/>
      <c r="AJN439" s="14"/>
      <c r="AJO439" s="14"/>
      <c r="AJP439" s="14"/>
      <c r="AJQ439" s="14"/>
      <c r="AJR439" s="14"/>
      <c r="AJS439" s="14"/>
      <c r="AJT439" s="14"/>
      <c r="AJU439" s="14"/>
      <c r="AJV439" s="14"/>
      <c r="AJW439" s="14"/>
      <c r="AJX439" s="14"/>
      <c r="AJY439" s="14"/>
      <c r="AJZ439" s="14"/>
      <c r="AKA439" s="14"/>
      <c r="AKB439" s="14"/>
      <c r="AKC439" s="14"/>
      <c r="AKD439" s="14"/>
      <c r="AKE439" s="14"/>
      <c r="AKF439" s="14"/>
      <c r="AKG439" s="14"/>
      <c r="AKH439" s="14"/>
      <c r="AKI439" s="14"/>
      <c r="AKJ439" s="14"/>
      <c r="AKK439" s="14"/>
      <c r="AKL439" s="14"/>
      <c r="AKM439" s="14"/>
      <c r="AKN439" s="14"/>
      <c r="AKO439" s="14"/>
      <c r="AKP439" s="14"/>
      <c r="AKQ439" s="14"/>
      <c r="AKR439" s="14"/>
      <c r="AKS439" s="14"/>
      <c r="AKT439" s="14"/>
      <c r="AKU439" s="14"/>
      <c r="AKV439" s="14"/>
      <c r="AKW439" s="14"/>
      <c r="AKX439" s="14"/>
      <c r="AKY439" s="14"/>
      <c r="AKZ439" s="14"/>
      <c r="ALA439" s="14"/>
      <c r="ALB439" s="14"/>
      <c r="ALC439" s="14"/>
      <c r="ALD439" s="14"/>
      <c r="ALE439" s="14"/>
      <c r="ALF439" s="14"/>
      <c r="ALG439" s="14"/>
      <c r="ALH439" s="14"/>
      <c r="ALI439" s="14"/>
      <c r="ALJ439" s="14"/>
      <c r="ALK439" s="14"/>
      <c r="ALL439" s="14"/>
      <c r="ALM439" s="14"/>
      <c r="ALN439" s="14"/>
      <c r="ALO439" s="14"/>
      <c r="ALP439" s="14"/>
      <c r="ALQ439" s="14"/>
      <c r="ALR439" s="14"/>
      <c r="ALS439" s="14"/>
      <c r="ALT439" s="14"/>
      <c r="ALU439" s="14"/>
      <c r="ALV439" s="14"/>
      <c r="ALW439" s="14"/>
      <c r="ALX439" s="14"/>
      <c r="ALY439" s="14"/>
      <c r="ALZ439" s="14"/>
      <c r="AMA439" s="14"/>
      <c r="AMB439" s="14"/>
      <c r="AMC439" s="14"/>
      <c r="AMD439" s="14"/>
      <c r="AME439" s="14"/>
      <c r="AMF439" s="14"/>
      <c r="AMG439" s="14"/>
      <c r="AMH439" s="14"/>
      <c r="AMI439" s="14"/>
      <c r="AMJ439" s="14"/>
      <c r="AMK439" s="14"/>
      <c r="AML439" s="14"/>
      <c r="AMM439" s="14"/>
      <c r="AMN439" s="14"/>
      <c r="AMO439" s="14"/>
      <c r="AMP439" s="14"/>
      <c r="AMQ439" s="14"/>
      <c r="AMR439" s="14"/>
      <c r="AMS439" s="14"/>
      <c r="AMT439" s="14"/>
      <c r="AMU439" s="14"/>
      <c r="AMV439" s="14"/>
      <c r="AMW439" s="14"/>
      <c r="AMX439" s="14"/>
      <c r="AMY439" s="14"/>
      <c r="AMZ439" s="14"/>
      <c r="ANA439" s="14"/>
      <c r="ANB439" s="14"/>
      <c r="ANC439" s="14"/>
      <c r="AND439" s="14"/>
      <c r="ANE439" s="14"/>
      <c r="ANF439" s="14"/>
      <c r="ANG439" s="14"/>
      <c r="ANH439" s="14"/>
      <c r="ANI439" s="14"/>
      <c r="ANJ439" s="14"/>
      <c r="ANK439" s="14"/>
      <c r="ANL439" s="14"/>
      <c r="ANM439" s="14"/>
      <c r="ANN439" s="14"/>
      <c r="ANO439" s="14"/>
      <c r="ANP439" s="14"/>
      <c r="ANQ439" s="14"/>
      <c r="ANR439" s="14"/>
      <c r="ANS439" s="14"/>
      <c r="ANT439" s="14"/>
      <c r="ANU439" s="14"/>
      <c r="ANV439" s="14"/>
      <c r="ANW439" s="14"/>
      <c r="ANX439" s="14"/>
      <c r="ANY439" s="14"/>
      <c r="ANZ439" s="14"/>
      <c r="AOA439" s="14"/>
      <c r="AOB439" s="14"/>
      <c r="AOC439" s="14"/>
      <c r="AOD439" s="14"/>
      <c r="AOE439" s="14"/>
      <c r="AOF439" s="14"/>
      <c r="AOG439" s="14"/>
      <c r="AOH439" s="14"/>
      <c r="AOI439" s="14"/>
      <c r="AOJ439" s="14"/>
      <c r="AOK439" s="14"/>
      <c r="AOL439" s="14"/>
      <c r="AOM439" s="14"/>
      <c r="AON439" s="14"/>
      <c r="AOO439" s="14"/>
      <c r="AOP439" s="14"/>
      <c r="AOQ439" s="14"/>
      <c r="AOR439" s="14"/>
      <c r="AOS439" s="14"/>
      <c r="AOT439" s="14"/>
      <c r="AOU439" s="14"/>
      <c r="AOV439" s="14"/>
      <c r="AOW439" s="14"/>
      <c r="AOX439" s="14"/>
      <c r="AOY439" s="14"/>
      <c r="AOZ439" s="14"/>
      <c r="APA439" s="14"/>
      <c r="APB439" s="14"/>
      <c r="APC439" s="14"/>
      <c r="APD439" s="14"/>
      <c r="APE439" s="14"/>
      <c r="APF439" s="14"/>
      <c r="APG439" s="14"/>
      <c r="APH439" s="14"/>
      <c r="API439" s="14"/>
      <c r="APJ439" s="14"/>
      <c r="APK439" s="14"/>
      <c r="APL439" s="14"/>
      <c r="APM439" s="14"/>
      <c r="APN439" s="14"/>
      <c r="APO439" s="14"/>
      <c r="APP439" s="14"/>
      <c r="APQ439" s="14"/>
      <c r="APR439" s="14"/>
      <c r="APS439" s="14"/>
      <c r="APT439" s="14"/>
      <c r="APU439" s="14"/>
      <c r="APV439" s="14"/>
      <c r="APW439" s="14"/>
      <c r="APX439" s="14"/>
      <c r="APY439" s="14"/>
      <c r="APZ439" s="14"/>
      <c r="AQA439" s="14"/>
      <c r="AQB439" s="14"/>
      <c r="AQC439" s="14"/>
      <c r="AQD439" s="14"/>
      <c r="AQE439" s="14"/>
      <c r="AQF439" s="14"/>
      <c r="AQG439" s="14"/>
      <c r="AQH439" s="14"/>
      <c r="AQI439" s="14"/>
      <c r="AQJ439" s="14"/>
      <c r="AQK439" s="14"/>
      <c r="AQL439" s="14"/>
      <c r="AQM439" s="14"/>
      <c r="AQN439" s="14"/>
      <c r="AQO439" s="14"/>
      <c r="AQP439" s="14"/>
      <c r="AQQ439" s="14"/>
      <c r="AQR439" s="14"/>
      <c r="AQS439" s="14"/>
      <c r="AQT439" s="14"/>
      <c r="AQU439" s="14"/>
      <c r="AQV439" s="14"/>
      <c r="AQW439" s="14"/>
      <c r="AQX439" s="14"/>
      <c r="AQY439" s="14"/>
      <c r="AQZ439" s="14"/>
      <c r="ARA439" s="14"/>
      <c r="ARB439" s="14"/>
      <c r="ARC439" s="14"/>
      <c r="ARD439" s="14"/>
      <c r="ARE439" s="14"/>
      <c r="ARF439" s="14"/>
      <c r="ARG439" s="14"/>
      <c r="ARH439" s="14"/>
      <c r="ARI439" s="14"/>
      <c r="ARJ439" s="14"/>
      <c r="ARK439" s="14"/>
      <c r="ARL439" s="14"/>
      <c r="ARM439" s="14"/>
      <c r="ARN439" s="14"/>
      <c r="ARO439" s="14"/>
      <c r="ARP439" s="14"/>
      <c r="ARQ439" s="14"/>
      <c r="ARR439" s="14"/>
      <c r="ARS439" s="14"/>
      <c r="ART439" s="14"/>
      <c r="ARU439" s="14"/>
      <c r="ARV439" s="14"/>
      <c r="ARW439" s="14"/>
      <c r="ARX439" s="14"/>
      <c r="ARY439" s="14"/>
      <c r="ARZ439" s="14"/>
      <c r="ASA439" s="14"/>
      <c r="ASB439" s="14"/>
      <c r="ASC439" s="14"/>
      <c r="ASD439" s="14"/>
      <c r="ASE439" s="14"/>
      <c r="ASF439" s="14"/>
      <c r="ASG439" s="14"/>
      <c r="ASH439" s="14"/>
      <c r="ASI439" s="14"/>
      <c r="ASJ439" s="14"/>
      <c r="ASK439" s="14"/>
      <c r="ASL439" s="14"/>
      <c r="ASM439" s="14"/>
      <c r="ASN439" s="14"/>
      <c r="ASO439" s="14"/>
      <c r="ASP439" s="14"/>
      <c r="ASQ439" s="14"/>
      <c r="ASR439" s="14"/>
      <c r="ASS439" s="14"/>
      <c r="AST439" s="14"/>
      <c r="ASU439" s="14"/>
      <c r="ASV439" s="14"/>
      <c r="ASW439" s="14"/>
      <c r="ASX439" s="14"/>
      <c r="ASY439" s="14"/>
      <c r="ASZ439" s="14"/>
      <c r="ATA439" s="14"/>
      <c r="ATB439" s="14"/>
      <c r="ATC439" s="14"/>
      <c r="ATD439" s="14"/>
    </row>
    <row r="440" spans="63:1200">
      <c r="BK440" s="14" t="str">
        <f t="shared" si="2120"/>
        <v/>
      </c>
      <c r="ABO440" s="14"/>
      <c r="ABP440" s="14"/>
      <c r="ABQ440" s="14"/>
      <c r="ABR440" s="14"/>
      <c r="ABS440" s="14"/>
      <c r="ABT440" s="14"/>
      <c r="ABU440" s="14"/>
      <c r="ABV440" s="14"/>
      <c r="ABW440" s="14"/>
      <c r="ABX440" s="14"/>
      <c r="ABY440" s="14"/>
      <c r="ABZ440" s="14"/>
      <c r="ACA440" s="14"/>
      <c r="ACB440" s="14"/>
      <c r="ACC440" s="14"/>
      <c r="ACD440" s="14"/>
      <c r="ACE440" s="14"/>
      <c r="ACF440" s="14"/>
      <c r="ACG440" s="14"/>
      <c r="ACH440" s="14"/>
      <c r="ACI440" s="14"/>
      <c r="ACJ440" s="14"/>
      <c r="ACK440" s="14"/>
      <c r="ACL440" s="14"/>
      <c r="ACM440" s="14"/>
      <c r="ACN440" s="14"/>
      <c r="ACO440" s="14"/>
      <c r="ACP440" s="14"/>
      <c r="ACQ440" s="14"/>
      <c r="ACR440" s="14"/>
      <c r="ACS440" s="14"/>
      <c r="ACT440" s="14"/>
      <c r="ACU440" s="14"/>
      <c r="ACV440" s="14"/>
      <c r="ACW440" s="14"/>
      <c r="ACX440" s="14"/>
      <c r="ACY440" s="14"/>
      <c r="ACZ440" s="14"/>
      <c r="ADA440" s="14"/>
      <c r="ADB440" s="14"/>
      <c r="ADC440" s="14"/>
      <c r="ADD440" s="14"/>
      <c r="ADE440" s="14"/>
      <c r="ADF440" s="14"/>
      <c r="ADG440" s="14"/>
      <c r="ADH440" s="14"/>
      <c r="ADI440" s="14"/>
      <c r="ADJ440" s="14"/>
      <c r="ADK440" s="14"/>
      <c r="ADL440" s="14"/>
      <c r="ADM440" s="14"/>
      <c r="ADN440" s="14"/>
      <c r="ADO440" s="14"/>
      <c r="ADP440" s="14"/>
      <c r="ADQ440" s="14"/>
      <c r="ADR440" s="14"/>
      <c r="ADS440" s="14"/>
      <c r="ADT440" s="14"/>
      <c r="ADU440" s="14"/>
      <c r="ADV440" s="14"/>
      <c r="ADW440" s="14"/>
      <c r="ADX440" s="14"/>
      <c r="ADY440" s="14"/>
      <c r="ADZ440" s="14"/>
      <c r="AEA440" s="14"/>
      <c r="AEB440" s="14"/>
      <c r="AEC440" s="14"/>
      <c r="AED440" s="14"/>
      <c r="AEE440" s="14"/>
      <c r="AEF440" s="14"/>
      <c r="AEG440" s="14"/>
      <c r="AEH440" s="14"/>
      <c r="AEI440" s="14"/>
      <c r="AEJ440" s="14"/>
      <c r="AEK440" s="14"/>
      <c r="AEL440" s="14"/>
      <c r="AEM440" s="14"/>
      <c r="AEN440" s="14"/>
      <c r="AEO440" s="14"/>
      <c r="AEP440" s="14"/>
      <c r="AEQ440" s="14"/>
      <c r="AER440" s="14"/>
      <c r="AES440" s="14"/>
      <c r="AET440" s="14"/>
      <c r="AEU440" s="14"/>
      <c r="AEV440" s="14"/>
      <c r="AEW440" s="14"/>
      <c r="AEX440" s="14"/>
      <c r="AEY440" s="14"/>
      <c r="AEZ440" s="14"/>
      <c r="AFA440" s="14"/>
      <c r="AFB440" s="14"/>
      <c r="AFC440" s="14"/>
      <c r="AFD440" s="14"/>
      <c r="AFE440" s="14"/>
      <c r="AFF440" s="14"/>
      <c r="AFG440" s="14"/>
      <c r="AFH440" s="14"/>
      <c r="AFI440" s="14"/>
      <c r="AFJ440" s="14"/>
      <c r="AFK440" s="14"/>
      <c r="AFL440" s="14"/>
      <c r="AFM440" s="14"/>
      <c r="AFN440" s="14"/>
      <c r="AFO440" s="14"/>
      <c r="AFP440" s="14"/>
      <c r="AFQ440" s="14"/>
      <c r="AFR440" s="14"/>
      <c r="AFS440" s="14"/>
      <c r="AFT440" s="14"/>
      <c r="AFU440" s="14"/>
      <c r="AFV440" s="14"/>
      <c r="AFW440" s="14"/>
      <c r="AFX440" s="14"/>
      <c r="AFY440" s="14"/>
      <c r="AFZ440" s="14"/>
      <c r="AGA440" s="14"/>
      <c r="AGB440" s="14"/>
      <c r="AGC440" s="14"/>
      <c r="AGD440" s="14"/>
      <c r="AGE440" s="14"/>
      <c r="AGF440" s="14"/>
      <c r="AGG440" s="14"/>
      <c r="AGH440" s="14"/>
      <c r="AGI440" s="14"/>
      <c r="AGJ440" s="14"/>
      <c r="AGK440" s="14"/>
      <c r="AGL440" s="14"/>
      <c r="AGM440" s="14"/>
      <c r="AGN440" s="14"/>
      <c r="AGO440" s="14"/>
      <c r="AGP440" s="14"/>
      <c r="AGQ440" s="14"/>
      <c r="AGR440" s="14"/>
      <c r="AGS440" s="14"/>
      <c r="AGT440" s="14"/>
      <c r="AGU440" s="14"/>
      <c r="AGV440" s="14"/>
      <c r="AGW440" s="14"/>
      <c r="AGX440" s="14"/>
      <c r="AGY440" s="14"/>
      <c r="AGZ440" s="14"/>
      <c r="AHA440" s="14"/>
      <c r="AHB440" s="14"/>
      <c r="AHC440" s="14"/>
      <c r="AHD440" s="14"/>
      <c r="AHE440" s="14"/>
      <c r="AHF440" s="14"/>
      <c r="AHG440" s="14"/>
      <c r="AHH440" s="14"/>
      <c r="AHI440" s="14"/>
      <c r="AHJ440" s="14"/>
      <c r="AHK440" s="14"/>
      <c r="AHL440" s="14"/>
      <c r="AHM440" s="14"/>
      <c r="AHN440" s="14"/>
      <c r="AHO440" s="14"/>
      <c r="AHP440" s="14"/>
      <c r="AHQ440" s="14"/>
      <c r="AHR440" s="14"/>
      <c r="AHS440" s="14"/>
      <c r="AHT440" s="14"/>
      <c r="AHU440" s="14"/>
      <c r="AHV440" s="14"/>
      <c r="AHW440" s="14"/>
      <c r="AHX440" s="14"/>
      <c r="AHY440" s="14"/>
      <c r="AHZ440" s="14"/>
      <c r="AIA440" s="14"/>
      <c r="AIB440" s="14"/>
      <c r="AIC440" s="14"/>
      <c r="AID440" s="14"/>
      <c r="AIE440" s="14"/>
      <c r="AIF440" s="14"/>
      <c r="AIG440" s="14"/>
      <c r="AIH440" s="14"/>
      <c r="AII440" s="14"/>
      <c r="AIJ440" s="14"/>
      <c r="AIK440" s="14"/>
      <c r="AIL440" s="14"/>
      <c r="AIM440" s="14"/>
      <c r="AIN440" s="14"/>
      <c r="AIO440" s="14"/>
      <c r="AIP440" s="14"/>
      <c r="AIQ440" s="14"/>
      <c r="AIR440" s="14"/>
      <c r="AIS440" s="14"/>
      <c r="AIT440" s="14"/>
      <c r="AIU440" s="14"/>
      <c r="AIV440" s="14"/>
      <c r="AIW440" s="14"/>
      <c r="AIX440" s="14"/>
      <c r="AIY440" s="14"/>
      <c r="AIZ440" s="14"/>
      <c r="AJA440" s="14"/>
      <c r="AJB440" s="14"/>
      <c r="AJC440" s="14"/>
      <c r="AJD440" s="14"/>
      <c r="AJE440" s="14"/>
      <c r="AJF440" s="14"/>
      <c r="AJG440" s="14"/>
      <c r="AJH440" s="14"/>
      <c r="AJI440" s="14"/>
      <c r="AJJ440" s="14"/>
      <c r="AJK440" s="14"/>
      <c r="AJL440" s="14"/>
      <c r="AJM440" s="14"/>
      <c r="AJN440" s="14"/>
      <c r="AJO440" s="14"/>
      <c r="AJP440" s="14"/>
      <c r="AJQ440" s="14"/>
      <c r="AJR440" s="14"/>
      <c r="AJS440" s="14"/>
      <c r="AJT440" s="14"/>
      <c r="AJU440" s="14"/>
      <c r="AJV440" s="14"/>
      <c r="AJW440" s="14"/>
      <c r="AJX440" s="14"/>
      <c r="AJY440" s="14"/>
      <c r="AJZ440" s="14"/>
      <c r="AKA440" s="14"/>
      <c r="AKB440" s="14"/>
      <c r="AKC440" s="14"/>
      <c r="AKD440" s="14"/>
      <c r="AKE440" s="14"/>
      <c r="AKF440" s="14"/>
      <c r="AKG440" s="14"/>
      <c r="AKH440" s="14"/>
      <c r="AKI440" s="14"/>
      <c r="AKJ440" s="14"/>
      <c r="AKK440" s="14"/>
      <c r="AKL440" s="14"/>
      <c r="AKM440" s="14"/>
      <c r="AKN440" s="14"/>
      <c r="AKO440" s="14"/>
      <c r="AKP440" s="14"/>
      <c r="AKQ440" s="14"/>
      <c r="AKR440" s="14"/>
      <c r="AKS440" s="14"/>
      <c r="AKT440" s="14"/>
      <c r="AKU440" s="14"/>
      <c r="AKV440" s="14"/>
      <c r="AKW440" s="14"/>
      <c r="AKX440" s="14"/>
      <c r="AKY440" s="14"/>
      <c r="AKZ440" s="14"/>
      <c r="ALA440" s="14"/>
      <c r="ALB440" s="14"/>
      <c r="ALC440" s="14"/>
      <c r="ALD440" s="14"/>
      <c r="ALE440" s="14"/>
      <c r="ALF440" s="14"/>
      <c r="ALG440" s="14"/>
      <c r="ALH440" s="14"/>
      <c r="ALI440" s="14"/>
      <c r="ALJ440" s="14"/>
      <c r="ALK440" s="14"/>
      <c r="ALL440" s="14"/>
      <c r="ALM440" s="14"/>
      <c r="ALN440" s="14"/>
      <c r="ALO440" s="14"/>
      <c r="ALP440" s="14"/>
      <c r="ALQ440" s="14"/>
      <c r="ALR440" s="14"/>
      <c r="ALS440" s="14"/>
      <c r="ALT440" s="14"/>
      <c r="ALU440" s="14"/>
      <c r="ALV440" s="14"/>
      <c r="ALW440" s="14"/>
      <c r="ALX440" s="14"/>
      <c r="ALY440" s="14"/>
      <c r="ALZ440" s="14"/>
      <c r="AMA440" s="14"/>
      <c r="AMB440" s="14"/>
      <c r="AMC440" s="14"/>
      <c r="AMD440" s="14"/>
      <c r="AME440" s="14"/>
      <c r="AMF440" s="14"/>
      <c r="AMG440" s="14"/>
      <c r="AMH440" s="14"/>
      <c r="AMI440" s="14"/>
      <c r="AMJ440" s="14"/>
      <c r="AMK440" s="14"/>
      <c r="AML440" s="14"/>
      <c r="AMM440" s="14"/>
      <c r="AMN440" s="14"/>
      <c r="AMO440" s="14"/>
      <c r="AMP440" s="14"/>
      <c r="AMQ440" s="14"/>
      <c r="AMR440" s="14"/>
      <c r="AMS440" s="14"/>
      <c r="AMT440" s="14"/>
      <c r="AMU440" s="14"/>
      <c r="AMV440" s="14"/>
      <c r="AMW440" s="14"/>
      <c r="AMX440" s="14"/>
      <c r="AMY440" s="14"/>
      <c r="AMZ440" s="14"/>
      <c r="ANA440" s="14"/>
      <c r="ANB440" s="14"/>
      <c r="ANC440" s="14"/>
      <c r="AND440" s="14"/>
      <c r="ANE440" s="14"/>
      <c r="ANF440" s="14"/>
      <c r="ANG440" s="14"/>
      <c r="ANH440" s="14"/>
      <c r="ANI440" s="14"/>
      <c r="ANJ440" s="14"/>
      <c r="ANK440" s="14"/>
      <c r="ANL440" s="14"/>
      <c r="ANM440" s="14"/>
      <c r="ANN440" s="14"/>
      <c r="ANO440" s="14"/>
      <c r="ANP440" s="14"/>
      <c r="ANQ440" s="14"/>
      <c r="ANR440" s="14"/>
      <c r="ANS440" s="14"/>
      <c r="ANT440" s="14"/>
      <c r="ANU440" s="14"/>
      <c r="ANV440" s="14"/>
      <c r="ANW440" s="14"/>
      <c r="ANX440" s="14"/>
      <c r="ANY440" s="14"/>
      <c r="ANZ440" s="14"/>
      <c r="AOA440" s="14"/>
      <c r="AOB440" s="14"/>
      <c r="AOC440" s="14"/>
      <c r="AOD440" s="14"/>
      <c r="AOE440" s="14"/>
      <c r="AOF440" s="14"/>
      <c r="AOG440" s="14"/>
      <c r="AOH440" s="14"/>
      <c r="AOI440" s="14"/>
      <c r="AOJ440" s="14"/>
      <c r="AOK440" s="14"/>
      <c r="AOL440" s="14"/>
      <c r="AOM440" s="14"/>
      <c r="AON440" s="14"/>
      <c r="AOO440" s="14"/>
      <c r="AOP440" s="14"/>
      <c r="AOQ440" s="14"/>
      <c r="AOR440" s="14"/>
      <c r="AOS440" s="14"/>
      <c r="AOT440" s="14"/>
      <c r="AOU440" s="14"/>
      <c r="AOV440" s="14"/>
      <c r="AOW440" s="14"/>
      <c r="AOX440" s="14"/>
      <c r="AOY440" s="14"/>
      <c r="AOZ440" s="14"/>
      <c r="APA440" s="14"/>
      <c r="APB440" s="14"/>
      <c r="APC440" s="14"/>
      <c r="APD440" s="14"/>
      <c r="APE440" s="14"/>
      <c r="APF440" s="14"/>
      <c r="APG440" s="14"/>
      <c r="APH440" s="14"/>
      <c r="API440" s="14"/>
      <c r="APJ440" s="14"/>
      <c r="APK440" s="14"/>
      <c r="APL440" s="14"/>
      <c r="APM440" s="14"/>
      <c r="APN440" s="14"/>
      <c r="APO440" s="14"/>
      <c r="APP440" s="14"/>
      <c r="APQ440" s="14"/>
      <c r="APR440" s="14"/>
      <c r="APS440" s="14"/>
      <c r="APT440" s="14"/>
      <c r="APU440" s="14"/>
      <c r="APV440" s="14"/>
      <c r="APW440" s="14"/>
      <c r="APX440" s="14"/>
      <c r="APY440" s="14"/>
      <c r="APZ440" s="14"/>
      <c r="AQA440" s="14"/>
      <c r="AQB440" s="14"/>
      <c r="AQC440" s="14"/>
      <c r="AQD440" s="14"/>
      <c r="AQE440" s="14"/>
      <c r="AQF440" s="14"/>
      <c r="AQG440" s="14"/>
      <c r="AQH440" s="14"/>
      <c r="AQI440" s="14"/>
      <c r="AQJ440" s="14"/>
      <c r="AQK440" s="14"/>
      <c r="AQL440" s="14"/>
      <c r="AQM440" s="14"/>
      <c r="AQN440" s="14"/>
      <c r="AQO440" s="14"/>
      <c r="AQP440" s="14"/>
      <c r="AQQ440" s="14"/>
      <c r="AQR440" s="14"/>
      <c r="AQS440" s="14"/>
      <c r="AQT440" s="14"/>
      <c r="AQU440" s="14"/>
      <c r="AQV440" s="14"/>
      <c r="AQW440" s="14"/>
      <c r="AQX440" s="14"/>
      <c r="AQY440" s="14"/>
      <c r="AQZ440" s="14"/>
      <c r="ARA440" s="14"/>
      <c r="ARB440" s="14"/>
      <c r="ARC440" s="14"/>
      <c r="ARD440" s="14"/>
      <c r="ARE440" s="14"/>
      <c r="ARF440" s="14"/>
      <c r="ARG440" s="14"/>
      <c r="ARH440" s="14"/>
      <c r="ARI440" s="14"/>
      <c r="ARJ440" s="14"/>
      <c r="ARK440" s="14"/>
      <c r="ARL440" s="14"/>
      <c r="ARM440" s="14"/>
      <c r="ARN440" s="14"/>
      <c r="ARO440" s="14"/>
      <c r="ARP440" s="14"/>
      <c r="ARQ440" s="14"/>
      <c r="ARR440" s="14"/>
      <c r="ARS440" s="14"/>
      <c r="ART440" s="14"/>
      <c r="ARU440" s="14"/>
      <c r="ARV440" s="14"/>
      <c r="ARW440" s="14"/>
      <c r="ARX440" s="14"/>
      <c r="ARY440" s="14"/>
      <c r="ARZ440" s="14"/>
      <c r="ASA440" s="14"/>
      <c r="ASB440" s="14"/>
      <c r="ASC440" s="14"/>
      <c r="ASD440" s="14"/>
      <c r="ASE440" s="14"/>
      <c r="ASF440" s="14"/>
      <c r="ASG440" s="14"/>
      <c r="ASH440" s="14"/>
      <c r="ASI440" s="14"/>
      <c r="ASJ440" s="14"/>
      <c r="ASK440" s="14"/>
      <c r="ASL440" s="14"/>
      <c r="ASM440" s="14"/>
      <c r="ASN440" s="14"/>
      <c r="ASO440" s="14"/>
      <c r="ASP440" s="14"/>
      <c r="ASQ440" s="14"/>
      <c r="ASR440" s="14"/>
      <c r="ASS440" s="14"/>
      <c r="AST440" s="14"/>
      <c r="ASU440" s="14"/>
      <c r="ASV440" s="14"/>
      <c r="ASW440" s="14"/>
      <c r="ASX440" s="14"/>
      <c r="ASY440" s="14"/>
      <c r="ASZ440" s="14"/>
      <c r="ATA440" s="14"/>
      <c r="ATB440" s="14"/>
      <c r="ATC440" s="14"/>
      <c r="ATD440" s="14"/>
    </row>
    <row r="441" spans="63:1200">
      <c r="BK441" s="14" t="str">
        <f t="shared" si="2120"/>
        <v/>
      </c>
      <c r="ABO441" s="14"/>
      <c r="ABP441" s="14"/>
      <c r="ABQ441" s="14"/>
      <c r="ABR441" s="14"/>
      <c r="ABS441" s="14"/>
      <c r="ABT441" s="14"/>
      <c r="ABU441" s="14"/>
      <c r="ABV441" s="14"/>
      <c r="ABW441" s="14"/>
      <c r="ABX441" s="14"/>
      <c r="ABY441" s="14"/>
      <c r="ABZ441" s="14"/>
      <c r="ACA441" s="14"/>
      <c r="ACB441" s="14"/>
      <c r="ACC441" s="14"/>
      <c r="ACD441" s="14"/>
      <c r="ACE441" s="14"/>
      <c r="ACF441" s="14"/>
      <c r="ACG441" s="14"/>
      <c r="ACH441" s="14"/>
      <c r="ACI441" s="14"/>
      <c r="ACJ441" s="14"/>
      <c r="ACK441" s="14"/>
      <c r="ACL441" s="14"/>
      <c r="ACM441" s="14"/>
      <c r="ACN441" s="14"/>
      <c r="ACO441" s="14"/>
      <c r="ACP441" s="14"/>
      <c r="ACQ441" s="14"/>
      <c r="ACR441" s="14"/>
      <c r="ACS441" s="14"/>
      <c r="ACT441" s="14"/>
      <c r="ACU441" s="14"/>
      <c r="ACV441" s="14"/>
      <c r="ACW441" s="14"/>
      <c r="ACX441" s="14"/>
      <c r="ACY441" s="14"/>
      <c r="ACZ441" s="14"/>
      <c r="ADA441" s="14"/>
      <c r="ADB441" s="14"/>
      <c r="ADC441" s="14"/>
      <c r="ADD441" s="14"/>
      <c r="ADE441" s="14"/>
      <c r="ADF441" s="14"/>
      <c r="ADG441" s="14"/>
      <c r="ADH441" s="14"/>
      <c r="ADI441" s="14"/>
      <c r="ADJ441" s="14"/>
      <c r="ADK441" s="14"/>
      <c r="ADL441" s="14"/>
      <c r="ADM441" s="14"/>
      <c r="ADN441" s="14"/>
      <c r="ADO441" s="14"/>
      <c r="ADP441" s="14"/>
      <c r="ADQ441" s="14"/>
      <c r="ADR441" s="14"/>
      <c r="ADS441" s="14"/>
      <c r="ADT441" s="14"/>
      <c r="ADU441" s="14"/>
      <c r="ADV441" s="14"/>
      <c r="ADW441" s="14"/>
      <c r="ADX441" s="14"/>
      <c r="ADY441" s="14"/>
      <c r="ADZ441" s="14"/>
      <c r="AEA441" s="14"/>
      <c r="AEB441" s="14"/>
      <c r="AEC441" s="14"/>
      <c r="AED441" s="14"/>
      <c r="AEE441" s="14"/>
      <c r="AEF441" s="14"/>
      <c r="AEG441" s="14"/>
      <c r="AEH441" s="14"/>
      <c r="AEI441" s="14"/>
      <c r="AEJ441" s="14"/>
      <c r="AEK441" s="14"/>
      <c r="AEL441" s="14"/>
      <c r="AEM441" s="14"/>
      <c r="AEN441" s="14"/>
      <c r="AEO441" s="14"/>
      <c r="AEP441" s="14"/>
      <c r="AEQ441" s="14"/>
      <c r="AER441" s="14"/>
      <c r="AES441" s="14"/>
      <c r="AET441" s="14"/>
      <c r="AEU441" s="14"/>
      <c r="AEV441" s="14"/>
      <c r="AEW441" s="14"/>
      <c r="AEX441" s="14"/>
      <c r="AEY441" s="14"/>
      <c r="AEZ441" s="14"/>
      <c r="AFA441" s="14"/>
      <c r="AFB441" s="14"/>
      <c r="AFC441" s="14"/>
      <c r="AFD441" s="14"/>
      <c r="AFE441" s="14"/>
      <c r="AFF441" s="14"/>
      <c r="AFG441" s="14"/>
      <c r="AFH441" s="14"/>
      <c r="AFI441" s="14"/>
      <c r="AFJ441" s="14"/>
      <c r="AFK441" s="14"/>
      <c r="AFL441" s="14"/>
      <c r="AFM441" s="14"/>
      <c r="AFN441" s="14"/>
      <c r="AFO441" s="14"/>
      <c r="AFP441" s="14"/>
      <c r="AFQ441" s="14"/>
      <c r="AFR441" s="14"/>
      <c r="AFS441" s="14"/>
      <c r="AFT441" s="14"/>
      <c r="AFU441" s="14"/>
      <c r="AFV441" s="14"/>
      <c r="AFW441" s="14"/>
      <c r="AFX441" s="14"/>
      <c r="AFY441" s="14"/>
      <c r="AFZ441" s="14"/>
      <c r="AGA441" s="14"/>
      <c r="AGB441" s="14"/>
      <c r="AGC441" s="14"/>
      <c r="AGD441" s="14"/>
      <c r="AGE441" s="14"/>
      <c r="AGF441" s="14"/>
      <c r="AGG441" s="14"/>
      <c r="AGH441" s="14"/>
      <c r="AGI441" s="14"/>
      <c r="AGJ441" s="14"/>
      <c r="AGK441" s="14"/>
      <c r="AGL441" s="14"/>
      <c r="AGM441" s="14"/>
      <c r="AGN441" s="14"/>
      <c r="AGO441" s="14"/>
      <c r="AGP441" s="14"/>
      <c r="AGQ441" s="14"/>
      <c r="AGR441" s="14"/>
      <c r="AGS441" s="14"/>
      <c r="AGT441" s="14"/>
      <c r="AGU441" s="14"/>
      <c r="AGV441" s="14"/>
      <c r="AGW441" s="14"/>
      <c r="AGX441" s="14"/>
      <c r="AGY441" s="14"/>
      <c r="AGZ441" s="14"/>
      <c r="AHA441" s="14"/>
      <c r="AHB441" s="14"/>
      <c r="AHC441" s="14"/>
      <c r="AHD441" s="14"/>
      <c r="AHE441" s="14"/>
      <c r="AHF441" s="14"/>
      <c r="AHG441" s="14"/>
      <c r="AHH441" s="14"/>
      <c r="AHI441" s="14"/>
      <c r="AHJ441" s="14"/>
      <c r="AHK441" s="14"/>
      <c r="AHL441" s="14"/>
      <c r="AHM441" s="14"/>
      <c r="AHN441" s="14"/>
      <c r="AHO441" s="14"/>
      <c r="AHP441" s="14"/>
      <c r="AHQ441" s="14"/>
      <c r="AHR441" s="14"/>
      <c r="AHS441" s="14"/>
      <c r="AHT441" s="14"/>
      <c r="AHU441" s="14"/>
      <c r="AHV441" s="14"/>
      <c r="AHW441" s="14"/>
      <c r="AHX441" s="14"/>
      <c r="AHY441" s="14"/>
      <c r="AHZ441" s="14"/>
      <c r="AIA441" s="14"/>
      <c r="AIB441" s="14"/>
      <c r="AIC441" s="14"/>
      <c r="AID441" s="14"/>
      <c r="AIE441" s="14"/>
      <c r="AIF441" s="14"/>
      <c r="AIG441" s="14"/>
      <c r="AIH441" s="14"/>
      <c r="AII441" s="14"/>
      <c r="AIJ441" s="14"/>
      <c r="AIK441" s="14"/>
      <c r="AIL441" s="14"/>
      <c r="AIM441" s="14"/>
      <c r="AIN441" s="14"/>
      <c r="AIO441" s="14"/>
      <c r="AIP441" s="14"/>
      <c r="AIQ441" s="14"/>
      <c r="AIR441" s="14"/>
      <c r="AIS441" s="14"/>
      <c r="AIT441" s="14"/>
      <c r="AIU441" s="14"/>
      <c r="AIV441" s="14"/>
      <c r="AIW441" s="14"/>
      <c r="AIX441" s="14"/>
      <c r="AIY441" s="14"/>
      <c r="AIZ441" s="14"/>
      <c r="AJA441" s="14"/>
      <c r="AJB441" s="14"/>
      <c r="AJC441" s="14"/>
      <c r="AJD441" s="14"/>
      <c r="AJE441" s="14"/>
      <c r="AJF441" s="14"/>
      <c r="AJG441" s="14"/>
      <c r="AJH441" s="14"/>
      <c r="AJI441" s="14"/>
      <c r="AJJ441" s="14"/>
      <c r="AJK441" s="14"/>
      <c r="AJL441" s="14"/>
      <c r="AJM441" s="14"/>
      <c r="AJN441" s="14"/>
      <c r="AJO441" s="14"/>
      <c r="AJP441" s="14"/>
      <c r="AJQ441" s="14"/>
      <c r="AJR441" s="14"/>
      <c r="AJS441" s="14"/>
      <c r="AJT441" s="14"/>
      <c r="AJU441" s="14"/>
      <c r="AJV441" s="14"/>
      <c r="AJW441" s="14"/>
      <c r="AJX441" s="14"/>
      <c r="AJY441" s="14"/>
      <c r="AJZ441" s="14"/>
      <c r="AKA441" s="14"/>
      <c r="AKB441" s="14"/>
      <c r="AKC441" s="14"/>
      <c r="AKD441" s="14"/>
      <c r="AKE441" s="14"/>
      <c r="AKF441" s="14"/>
      <c r="AKG441" s="14"/>
      <c r="AKH441" s="14"/>
      <c r="AKI441" s="14"/>
      <c r="AKJ441" s="14"/>
      <c r="AKK441" s="14"/>
      <c r="AKL441" s="14"/>
      <c r="AKM441" s="14"/>
      <c r="AKN441" s="14"/>
      <c r="AKO441" s="14"/>
      <c r="AKP441" s="14"/>
      <c r="AKQ441" s="14"/>
      <c r="AKR441" s="14"/>
      <c r="AKS441" s="14"/>
      <c r="AKT441" s="14"/>
      <c r="AKU441" s="14"/>
      <c r="AKV441" s="14"/>
      <c r="AKW441" s="14"/>
      <c r="AKX441" s="14"/>
      <c r="AKY441" s="14"/>
      <c r="AKZ441" s="14"/>
      <c r="ALA441" s="14"/>
      <c r="ALB441" s="14"/>
      <c r="ALC441" s="14"/>
      <c r="ALD441" s="14"/>
      <c r="ALE441" s="14"/>
      <c r="ALF441" s="14"/>
      <c r="ALG441" s="14"/>
      <c r="ALH441" s="14"/>
      <c r="ALI441" s="14"/>
      <c r="ALJ441" s="14"/>
      <c r="ALK441" s="14"/>
      <c r="ALL441" s="14"/>
      <c r="ALM441" s="14"/>
      <c r="ALN441" s="14"/>
      <c r="ALO441" s="14"/>
      <c r="ALP441" s="14"/>
      <c r="ALQ441" s="14"/>
      <c r="ALR441" s="14"/>
      <c r="ALS441" s="14"/>
      <c r="ALT441" s="14"/>
      <c r="ALU441" s="14"/>
      <c r="ALV441" s="14"/>
      <c r="ALW441" s="14"/>
      <c r="ALX441" s="14"/>
      <c r="ALY441" s="14"/>
      <c r="ALZ441" s="14"/>
      <c r="AMA441" s="14"/>
      <c r="AMB441" s="14"/>
      <c r="AMC441" s="14"/>
      <c r="AMD441" s="14"/>
      <c r="AME441" s="14"/>
      <c r="AMF441" s="14"/>
      <c r="AMG441" s="14"/>
      <c r="AMH441" s="14"/>
      <c r="AMI441" s="14"/>
      <c r="AMJ441" s="14"/>
      <c r="AMK441" s="14"/>
      <c r="AML441" s="14"/>
      <c r="AMM441" s="14"/>
      <c r="AMN441" s="14"/>
      <c r="AMO441" s="14"/>
      <c r="AMP441" s="14"/>
      <c r="AMQ441" s="14"/>
      <c r="AMR441" s="14"/>
      <c r="AMS441" s="14"/>
      <c r="AMT441" s="14"/>
      <c r="AMU441" s="14"/>
      <c r="AMV441" s="14"/>
      <c r="AMW441" s="14"/>
      <c r="AMX441" s="14"/>
      <c r="AMY441" s="14"/>
      <c r="AMZ441" s="14"/>
      <c r="ANA441" s="14"/>
      <c r="ANB441" s="14"/>
      <c r="ANC441" s="14"/>
      <c r="AND441" s="14"/>
      <c r="ANE441" s="14"/>
      <c r="ANF441" s="14"/>
      <c r="ANG441" s="14"/>
      <c r="ANH441" s="14"/>
      <c r="ANI441" s="14"/>
      <c r="ANJ441" s="14"/>
      <c r="ANK441" s="14"/>
      <c r="ANL441" s="14"/>
      <c r="ANM441" s="14"/>
      <c r="ANN441" s="14"/>
      <c r="ANO441" s="14"/>
      <c r="ANP441" s="14"/>
      <c r="ANQ441" s="14"/>
      <c r="ANR441" s="14"/>
      <c r="ANS441" s="14"/>
      <c r="ANT441" s="14"/>
      <c r="ANU441" s="14"/>
      <c r="ANV441" s="14"/>
      <c r="ANW441" s="14"/>
      <c r="ANX441" s="14"/>
      <c r="ANY441" s="14"/>
      <c r="ANZ441" s="14"/>
      <c r="AOA441" s="14"/>
      <c r="AOB441" s="14"/>
      <c r="AOC441" s="14"/>
      <c r="AOD441" s="14"/>
      <c r="AOE441" s="14"/>
      <c r="AOF441" s="14"/>
      <c r="AOG441" s="14"/>
      <c r="AOH441" s="14"/>
      <c r="AOI441" s="14"/>
      <c r="AOJ441" s="14"/>
      <c r="AOK441" s="14"/>
      <c r="AOL441" s="14"/>
      <c r="AOM441" s="14"/>
      <c r="AON441" s="14"/>
      <c r="AOO441" s="14"/>
      <c r="AOP441" s="14"/>
      <c r="AOQ441" s="14"/>
      <c r="AOR441" s="14"/>
      <c r="AOS441" s="14"/>
      <c r="AOT441" s="14"/>
      <c r="AOU441" s="14"/>
      <c r="AOV441" s="14"/>
      <c r="AOW441" s="14"/>
      <c r="AOX441" s="14"/>
      <c r="AOY441" s="14"/>
      <c r="AOZ441" s="14"/>
      <c r="APA441" s="14"/>
      <c r="APB441" s="14"/>
      <c r="APC441" s="14"/>
      <c r="APD441" s="14"/>
      <c r="APE441" s="14"/>
      <c r="APF441" s="14"/>
      <c r="APG441" s="14"/>
      <c r="APH441" s="14"/>
      <c r="API441" s="14"/>
      <c r="APJ441" s="14"/>
      <c r="APK441" s="14"/>
      <c r="APL441" s="14"/>
      <c r="APM441" s="14"/>
      <c r="APN441" s="14"/>
      <c r="APO441" s="14"/>
      <c r="APP441" s="14"/>
      <c r="APQ441" s="14"/>
      <c r="APR441" s="14"/>
      <c r="APS441" s="14"/>
      <c r="APT441" s="14"/>
      <c r="APU441" s="14"/>
      <c r="APV441" s="14"/>
      <c r="APW441" s="14"/>
      <c r="APX441" s="14"/>
      <c r="APY441" s="14"/>
      <c r="APZ441" s="14"/>
      <c r="AQA441" s="14"/>
      <c r="AQB441" s="14"/>
      <c r="AQC441" s="14"/>
      <c r="AQD441" s="14"/>
      <c r="AQE441" s="14"/>
      <c r="AQF441" s="14"/>
      <c r="AQG441" s="14"/>
      <c r="AQH441" s="14"/>
      <c r="AQI441" s="14"/>
      <c r="AQJ441" s="14"/>
      <c r="AQK441" s="14"/>
      <c r="AQL441" s="14"/>
      <c r="AQM441" s="14"/>
      <c r="AQN441" s="14"/>
      <c r="AQO441" s="14"/>
      <c r="AQP441" s="14"/>
      <c r="AQQ441" s="14"/>
      <c r="AQR441" s="14"/>
      <c r="AQS441" s="14"/>
      <c r="AQT441" s="14"/>
      <c r="AQU441" s="14"/>
      <c r="AQV441" s="14"/>
      <c r="AQW441" s="14"/>
      <c r="AQX441" s="14"/>
      <c r="AQY441" s="14"/>
      <c r="AQZ441" s="14"/>
      <c r="ARA441" s="14"/>
      <c r="ARB441" s="14"/>
      <c r="ARC441" s="14"/>
      <c r="ARD441" s="14"/>
      <c r="ARE441" s="14"/>
      <c r="ARF441" s="14"/>
      <c r="ARG441" s="14"/>
      <c r="ARH441" s="14"/>
      <c r="ARI441" s="14"/>
      <c r="ARJ441" s="14"/>
      <c r="ARK441" s="14"/>
      <c r="ARL441" s="14"/>
      <c r="ARM441" s="14"/>
      <c r="ARN441" s="14"/>
      <c r="ARO441" s="14"/>
      <c r="ARP441" s="14"/>
      <c r="ARQ441" s="14"/>
      <c r="ARR441" s="14"/>
      <c r="ARS441" s="14"/>
      <c r="ART441" s="14"/>
      <c r="ARU441" s="14"/>
      <c r="ARV441" s="14"/>
      <c r="ARW441" s="14"/>
      <c r="ARX441" s="14"/>
      <c r="ARY441" s="14"/>
      <c r="ARZ441" s="14"/>
      <c r="ASA441" s="14"/>
      <c r="ASB441" s="14"/>
      <c r="ASC441" s="14"/>
      <c r="ASD441" s="14"/>
      <c r="ASE441" s="14"/>
      <c r="ASF441" s="14"/>
      <c r="ASG441" s="14"/>
      <c r="ASH441" s="14"/>
      <c r="ASI441" s="14"/>
      <c r="ASJ441" s="14"/>
      <c r="ASK441" s="14"/>
      <c r="ASL441" s="14"/>
      <c r="ASM441" s="14"/>
      <c r="ASN441" s="14"/>
      <c r="ASO441" s="14"/>
      <c r="ASP441" s="14"/>
      <c r="ASQ441" s="14"/>
      <c r="ASR441" s="14"/>
      <c r="ASS441" s="14"/>
      <c r="AST441" s="14"/>
      <c r="ASU441" s="14"/>
      <c r="ASV441" s="14"/>
      <c r="ASW441" s="14"/>
      <c r="ASX441" s="14"/>
      <c r="ASY441" s="14"/>
      <c r="ASZ441" s="14"/>
      <c r="ATA441" s="14"/>
      <c r="ATB441" s="14"/>
      <c r="ATC441" s="14"/>
      <c r="ATD441" s="14"/>
    </row>
    <row r="442" spans="63:1200">
      <c r="BK442" s="14" t="str">
        <f t="shared" si="2120"/>
        <v/>
      </c>
      <c r="ABO442" s="14"/>
      <c r="ABP442" s="14"/>
      <c r="ABQ442" s="14"/>
      <c r="ABR442" s="14"/>
      <c r="ABS442" s="14"/>
      <c r="ABT442" s="14"/>
      <c r="ABU442" s="14"/>
      <c r="ABV442" s="14"/>
      <c r="ABW442" s="14"/>
      <c r="ABX442" s="14"/>
      <c r="ABY442" s="14"/>
      <c r="ABZ442" s="14"/>
      <c r="ACA442" s="14"/>
      <c r="ACB442" s="14"/>
      <c r="ACC442" s="14"/>
      <c r="ACD442" s="14"/>
      <c r="ACE442" s="14"/>
      <c r="ACF442" s="14"/>
      <c r="ACG442" s="14"/>
      <c r="ACH442" s="14"/>
      <c r="ACI442" s="14"/>
      <c r="ACJ442" s="14"/>
      <c r="ACK442" s="14"/>
      <c r="ACL442" s="14"/>
      <c r="ACM442" s="14"/>
      <c r="ACN442" s="14"/>
      <c r="ACO442" s="14"/>
      <c r="ACP442" s="14"/>
      <c r="ACQ442" s="14"/>
      <c r="ACR442" s="14"/>
      <c r="ACS442" s="14"/>
      <c r="ACT442" s="14"/>
      <c r="ACU442" s="14"/>
      <c r="ACV442" s="14"/>
      <c r="ACW442" s="14"/>
      <c r="ACX442" s="14"/>
      <c r="ACY442" s="14"/>
      <c r="ACZ442" s="14"/>
      <c r="ADA442" s="14"/>
      <c r="ADB442" s="14"/>
      <c r="ADC442" s="14"/>
      <c r="ADD442" s="14"/>
      <c r="ADE442" s="14"/>
      <c r="ADF442" s="14"/>
      <c r="ADG442" s="14"/>
      <c r="ADH442" s="14"/>
      <c r="ADI442" s="14"/>
      <c r="ADJ442" s="14"/>
      <c r="ADK442" s="14"/>
      <c r="ADL442" s="14"/>
      <c r="ADM442" s="14"/>
      <c r="ADN442" s="14"/>
      <c r="ADO442" s="14"/>
      <c r="ADP442" s="14"/>
      <c r="ADQ442" s="14"/>
      <c r="ADR442" s="14"/>
      <c r="ADS442" s="14"/>
      <c r="ADT442" s="14"/>
      <c r="ADU442" s="14"/>
      <c r="ADV442" s="14"/>
      <c r="ADW442" s="14"/>
      <c r="ADX442" s="14"/>
      <c r="ADY442" s="14"/>
      <c r="ADZ442" s="14"/>
      <c r="AEA442" s="14"/>
      <c r="AEB442" s="14"/>
      <c r="AEC442" s="14"/>
      <c r="AED442" s="14"/>
      <c r="AEE442" s="14"/>
      <c r="AEF442" s="14"/>
      <c r="AEG442" s="14"/>
      <c r="AEH442" s="14"/>
      <c r="AEI442" s="14"/>
      <c r="AEJ442" s="14"/>
      <c r="AEK442" s="14"/>
      <c r="AEL442" s="14"/>
      <c r="AEM442" s="14"/>
      <c r="AEN442" s="14"/>
      <c r="AEO442" s="14"/>
      <c r="AEP442" s="14"/>
      <c r="AEQ442" s="14"/>
      <c r="AER442" s="14"/>
      <c r="AES442" s="14"/>
      <c r="AET442" s="14"/>
      <c r="AEU442" s="14"/>
      <c r="AEV442" s="14"/>
      <c r="AEW442" s="14"/>
      <c r="AEX442" s="14"/>
      <c r="AEY442" s="14"/>
      <c r="AEZ442" s="14"/>
      <c r="AFA442" s="14"/>
      <c r="AFB442" s="14"/>
      <c r="AFC442" s="14"/>
      <c r="AFD442" s="14"/>
      <c r="AFE442" s="14"/>
      <c r="AFF442" s="14"/>
      <c r="AFG442" s="14"/>
      <c r="AFH442" s="14"/>
      <c r="AFI442" s="14"/>
      <c r="AFJ442" s="14"/>
      <c r="AFK442" s="14"/>
      <c r="AFL442" s="14"/>
      <c r="AFM442" s="14"/>
      <c r="AFN442" s="14"/>
      <c r="AFO442" s="14"/>
      <c r="AFP442" s="14"/>
      <c r="AFQ442" s="14"/>
      <c r="AFR442" s="14"/>
      <c r="AFS442" s="14"/>
      <c r="AFT442" s="14"/>
      <c r="AFU442" s="14"/>
      <c r="AFV442" s="14"/>
      <c r="AFW442" s="14"/>
      <c r="AFX442" s="14"/>
      <c r="AFY442" s="14"/>
      <c r="AFZ442" s="14"/>
      <c r="AGA442" s="14"/>
      <c r="AGB442" s="14"/>
      <c r="AGC442" s="14"/>
      <c r="AGD442" s="14"/>
      <c r="AGE442" s="14"/>
      <c r="AGF442" s="14"/>
      <c r="AGG442" s="14"/>
      <c r="AGH442" s="14"/>
      <c r="AGI442" s="14"/>
      <c r="AGJ442" s="14"/>
      <c r="AGK442" s="14"/>
      <c r="AGL442" s="14"/>
      <c r="AGM442" s="14"/>
      <c r="AGN442" s="14"/>
      <c r="AGO442" s="14"/>
      <c r="AGP442" s="14"/>
      <c r="AGQ442" s="14"/>
      <c r="AGR442" s="14"/>
      <c r="AGS442" s="14"/>
      <c r="AGT442" s="14"/>
      <c r="AGU442" s="14"/>
      <c r="AGV442" s="14"/>
      <c r="AGW442" s="14"/>
      <c r="AGX442" s="14"/>
      <c r="AGY442" s="14"/>
      <c r="AGZ442" s="14"/>
      <c r="AHA442" s="14"/>
      <c r="AHB442" s="14"/>
      <c r="AHC442" s="14"/>
      <c r="AHD442" s="14"/>
      <c r="AHE442" s="14"/>
      <c r="AHF442" s="14"/>
      <c r="AHG442" s="14"/>
      <c r="AHH442" s="14"/>
      <c r="AHI442" s="14"/>
      <c r="AHJ442" s="14"/>
      <c r="AHK442" s="14"/>
      <c r="AHL442" s="14"/>
      <c r="AHM442" s="14"/>
      <c r="AHN442" s="14"/>
      <c r="AHO442" s="14"/>
      <c r="AHP442" s="14"/>
      <c r="AHQ442" s="14"/>
      <c r="AHR442" s="14"/>
      <c r="AHS442" s="14"/>
      <c r="AHT442" s="14"/>
      <c r="AHU442" s="14"/>
      <c r="AHV442" s="14"/>
      <c r="AHW442" s="14"/>
      <c r="AHX442" s="14"/>
      <c r="AHY442" s="14"/>
      <c r="AHZ442" s="14"/>
      <c r="AIA442" s="14"/>
      <c r="AIB442" s="14"/>
      <c r="AIC442" s="14"/>
      <c r="AID442" s="14"/>
      <c r="AIE442" s="14"/>
      <c r="AIF442" s="14"/>
      <c r="AIG442" s="14"/>
      <c r="AIH442" s="14"/>
      <c r="AII442" s="14"/>
      <c r="AIJ442" s="14"/>
      <c r="AIK442" s="14"/>
      <c r="AIL442" s="14"/>
      <c r="AIM442" s="14"/>
      <c r="AIN442" s="14"/>
      <c r="AIO442" s="14"/>
      <c r="AIP442" s="14"/>
      <c r="AIQ442" s="14"/>
      <c r="AIR442" s="14"/>
      <c r="AIS442" s="14"/>
      <c r="AIT442" s="14"/>
      <c r="AIU442" s="14"/>
      <c r="AIV442" s="14"/>
      <c r="AIW442" s="14"/>
      <c r="AIX442" s="14"/>
      <c r="AIY442" s="14"/>
      <c r="AIZ442" s="14"/>
      <c r="AJA442" s="14"/>
      <c r="AJB442" s="14"/>
      <c r="AJC442" s="14"/>
      <c r="AJD442" s="14"/>
      <c r="AJE442" s="14"/>
      <c r="AJF442" s="14"/>
      <c r="AJG442" s="14"/>
      <c r="AJH442" s="14"/>
      <c r="AJI442" s="14"/>
      <c r="AJJ442" s="14"/>
      <c r="AJK442" s="14"/>
      <c r="AJL442" s="14"/>
      <c r="AJM442" s="14"/>
      <c r="AJN442" s="14"/>
      <c r="AJO442" s="14"/>
      <c r="AJP442" s="14"/>
      <c r="AJQ442" s="14"/>
      <c r="AJR442" s="14"/>
      <c r="AJS442" s="14"/>
      <c r="AJT442" s="14"/>
      <c r="AJU442" s="14"/>
      <c r="AJV442" s="14"/>
      <c r="AJW442" s="14"/>
      <c r="AJX442" s="14"/>
      <c r="AJY442" s="14"/>
      <c r="AJZ442" s="14"/>
      <c r="AKA442" s="14"/>
      <c r="AKB442" s="14"/>
      <c r="AKC442" s="14"/>
      <c r="AKD442" s="14"/>
      <c r="AKE442" s="14"/>
      <c r="AKF442" s="14"/>
      <c r="AKG442" s="14"/>
      <c r="AKH442" s="14"/>
      <c r="AKI442" s="14"/>
      <c r="AKJ442" s="14"/>
      <c r="AKK442" s="14"/>
      <c r="AKL442" s="14"/>
      <c r="AKM442" s="14"/>
      <c r="AKN442" s="14"/>
      <c r="AKO442" s="14"/>
      <c r="AKP442" s="14"/>
      <c r="AKQ442" s="14"/>
      <c r="AKR442" s="14"/>
      <c r="AKS442" s="14"/>
      <c r="AKT442" s="14"/>
      <c r="AKU442" s="14"/>
      <c r="AKV442" s="14"/>
      <c r="AKW442" s="14"/>
      <c r="AKX442" s="14"/>
      <c r="AKY442" s="14"/>
      <c r="AKZ442" s="14"/>
      <c r="ALA442" s="14"/>
      <c r="ALB442" s="14"/>
      <c r="ALC442" s="14"/>
      <c r="ALD442" s="14"/>
      <c r="ALE442" s="14"/>
      <c r="ALF442" s="14"/>
      <c r="ALG442" s="14"/>
      <c r="ALH442" s="14"/>
      <c r="ALI442" s="14"/>
      <c r="ALJ442" s="14"/>
      <c r="ALK442" s="14"/>
      <c r="ALL442" s="14"/>
      <c r="ALM442" s="14"/>
      <c r="ALN442" s="14"/>
      <c r="ALO442" s="14"/>
      <c r="ALP442" s="14"/>
      <c r="ALQ442" s="14"/>
      <c r="ALR442" s="14"/>
      <c r="ALS442" s="14"/>
      <c r="ALT442" s="14"/>
      <c r="ALU442" s="14"/>
      <c r="ALV442" s="14"/>
      <c r="ALW442" s="14"/>
      <c r="ALX442" s="14"/>
      <c r="ALY442" s="14"/>
      <c r="ALZ442" s="14"/>
      <c r="AMA442" s="14"/>
      <c r="AMB442" s="14"/>
      <c r="AMC442" s="14"/>
      <c r="AMD442" s="14"/>
      <c r="AME442" s="14"/>
      <c r="AMF442" s="14"/>
      <c r="AMG442" s="14"/>
      <c r="AMH442" s="14"/>
      <c r="AMI442" s="14"/>
      <c r="AMJ442" s="14"/>
      <c r="AMK442" s="14"/>
      <c r="AML442" s="14"/>
      <c r="AMM442" s="14"/>
      <c r="AMN442" s="14"/>
      <c r="AMO442" s="14"/>
      <c r="AMP442" s="14"/>
      <c r="AMQ442" s="14"/>
      <c r="AMR442" s="14"/>
      <c r="AMS442" s="14"/>
      <c r="AMT442" s="14"/>
      <c r="AMU442" s="14"/>
      <c r="AMV442" s="14"/>
      <c r="AMW442" s="14"/>
      <c r="AMX442" s="14"/>
      <c r="AMY442" s="14"/>
      <c r="AMZ442" s="14"/>
      <c r="ANA442" s="14"/>
      <c r="ANB442" s="14"/>
      <c r="ANC442" s="14"/>
      <c r="AND442" s="14"/>
      <c r="ANE442" s="14"/>
      <c r="ANF442" s="14"/>
      <c r="ANG442" s="14"/>
      <c r="ANH442" s="14"/>
      <c r="ANI442" s="14"/>
      <c r="ANJ442" s="14"/>
      <c r="ANK442" s="14"/>
      <c r="ANL442" s="14"/>
      <c r="ANM442" s="14"/>
      <c r="ANN442" s="14"/>
      <c r="ANO442" s="14"/>
      <c r="ANP442" s="14"/>
      <c r="ANQ442" s="14"/>
      <c r="ANR442" s="14"/>
      <c r="ANS442" s="14"/>
      <c r="ANT442" s="14"/>
      <c r="ANU442" s="14"/>
      <c r="ANV442" s="14"/>
      <c r="ANW442" s="14"/>
      <c r="ANX442" s="14"/>
      <c r="ANY442" s="14"/>
      <c r="ANZ442" s="14"/>
      <c r="AOA442" s="14"/>
      <c r="AOB442" s="14"/>
      <c r="AOC442" s="14"/>
      <c r="AOD442" s="14"/>
      <c r="AOE442" s="14"/>
      <c r="AOF442" s="14"/>
      <c r="AOG442" s="14"/>
      <c r="AOH442" s="14"/>
      <c r="AOI442" s="14"/>
      <c r="AOJ442" s="14"/>
      <c r="AOK442" s="14"/>
      <c r="AOL442" s="14"/>
      <c r="AOM442" s="14"/>
      <c r="AON442" s="14"/>
      <c r="AOO442" s="14"/>
      <c r="AOP442" s="14"/>
      <c r="AOQ442" s="14"/>
      <c r="AOR442" s="14"/>
      <c r="AOS442" s="14"/>
      <c r="AOT442" s="14"/>
      <c r="AOU442" s="14"/>
      <c r="AOV442" s="14"/>
      <c r="AOW442" s="14"/>
      <c r="AOX442" s="14"/>
      <c r="AOY442" s="14"/>
      <c r="AOZ442" s="14"/>
      <c r="APA442" s="14"/>
      <c r="APB442" s="14"/>
      <c r="APC442" s="14"/>
      <c r="APD442" s="14"/>
      <c r="APE442" s="14"/>
      <c r="APF442" s="14"/>
      <c r="APG442" s="14"/>
      <c r="APH442" s="14"/>
      <c r="API442" s="14"/>
      <c r="APJ442" s="14"/>
      <c r="APK442" s="14"/>
      <c r="APL442" s="14"/>
      <c r="APM442" s="14"/>
      <c r="APN442" s="14"/>
      <c r="APO442" s="14"/>
      <c r="APP442" s="14"/>
      <c r="APQ442" s="14"/>
      <c r="APR442" s="14"/>
      <c r="APS442" s="14"/>
      <c r="APT442" s="14"/>
      <c r="APU442" s="14"/>
      <c r="APV442" s="14"/>
      <c r="APW442" s="14"/>
      <c r="APX442" s="14"/>
      <c r="APY442" s="14"/>
      <c r="APZ442" s="14"/>
      <c r="AQA442" s="14"/>
      <c r="AQB442" s="14"/>
      <c r="AQC442" s="14"/>
      <c r="AQD442" s="14"/>
      <c r="AQE442" s="14"/>
      <c r="AQF442" s="14"/>
      <c r="AQG442" s="14"/>
      <c r="AQH442" s="14"/>
      <c r="AQI442" s="14"/>
      <c r="AQJ442" s="14"/>
      <c r="AQK442" s="14"/>
      <c r="AQL442" s="14"/>
      <c r="AQM442" s="14"/>
      <c r="AQN442" s="14"/>
      <c r="AQO442" s="14"/>
      <c r="AQP442" s="14"/>
      <c r="AQQ442" s="14"/>
      <c r="AQR442" s="14"/>
      <c r="AQS442" s="14"/>
      <c r="AQT442" s="14"/>
      <c r="AQU442" s="14"/>
      <c r="AQV442" s="14"/>
      <c r="AQW442" s="14"/>
      <c r="AQX442" s="14"/>
      <c r="AQY442" s="14"/>
      <c r="AQZ442" s="14"/>
      <c r="ARA442" s="14"/>
      <c r="ARB442" s="14"/>
      <c r="ARC442" s="14"/>
      <c r="ARD442" s="14"/>
      <c r="ARE442" s="14"/>
      <c r="ARF442" s="14"/>
      <c r="ARG442" s="14"/>
      <c r="ARH442" s="14"/>
      <c r="ARI442" s="14"/>
      <c r="ARJ442" s="14"/>
      <c r="ARK442" s="14"/>
      <c r="ARL442" s="14"/>
      <c r="ARM442" s="14"/>
      <c r="ARN442" s="14"/>
      <c r="ARO442" s="14"/>
      <c r="ARP442" s="14"/>
      <c r="ARQ442" s="14"/>
      <c r="ARR442" s="14"/>
      <c r="ARS442" s="14"/>
      <c r="ART442" s="14"/>
      <c r="ARU442" s="14"/>
      <c r="ARV442" s="14"/>
      <c r="ARW442" s="14"/>
      <c r="ARX442" s="14"/>
      <c r="ARY442" s="14"/>
      <c r="ARZ442" s="14"/>
      <c r="ASA442" s="14"/>
      <c r="ASB442" s="14"/>
      <c r="ASC442" s="14"/>
      <c r="ASD442" s="14"/>
      <c r="ASE442" s="14"/>
      <c r="ASF442" s="14"/>
      <c r="ASG442" s="14"/>
      <c r="ASH442" s="14"/>
      <c r="ASI442" s="14"/>
      <c r="ASJ442" s="14"/>
      <c r="ASK442" s="14"/>
      <c r="ASL442" s="14"/>
      <c r="ASM442" s="14"/>
      <c r="ASN442" s="14"/>
      <c r="ASO442" s="14"/>
      <c r="ASP442" s="14"/>
      <c r="ASQ442" s="14"/>
      <c r="ASR442" s="14"/>
      <c r="ASS442" s="14"/>
      <c r="AST442" s="14"/>
      <c r="ASU442" s="14"/>
      <c r="ASV442" s="14"/>
      <c r="ASW442" s="14"/>
      <c r="ASX442" s="14"/>
      <c r="ASY442" s="14"/>
      <c r="ASZ442" s="14"/>
      <c r="ATA442" s="14"/>
      <c r="ATB442" s="14"/>
      <c r="ATC442" s="14"/>
      <c r="ATD442" s="14"/>
    </row>
    <row r="443" spans="63:1200">
      <c r="BK443" s="14" t="str">
        <f t="shared" si="2120"/>
        <v/>
      </c>
      <c r="ABO443" s="14"/>
      <c r="ABP443" s="14"/>
      <c r="ABQ443" s="14"/>
      <c r="ABR443" s="14"/>
      <c r="ABS443" s="14"/>
      <c r="ABT443" s="14"/>
      <c r="ABU443" s="14"/>
      <c r="ABV443" s="14"/>
      <c r="ABW443" s="14"/>
      <c r="ABX443" s="14"/>
      <c r="ABY443" s="14"/>
      <c r="ABZ443" s="14"/>
      <c r="ACA443" s="14"/>
      <c r="ACB443" s="14"/>
      <c r="ACC443" s="14"/>
      <c r="ACD443" s="14"/>
      <c r="ACE443" s="14"/>
      <c r="ACF443" s="14"/>
      <c r="ACG443" s="14"/>
      <c r="ACH443" s="14"/>
      <c r="ACI443" s="14"/>
      <c r="ACJ443" s="14"/>
      <c r="ACK443" s="14"/>
      <c r="ACL443" s="14"/>
      <c r="ACM443" s="14"/>
      <c r="ACN443" s="14"/>
      <c r="ACO443" s="14"/>
      <c r="ACP443" s="14"/>
      <c r="ACQ443" s="14"/>
      <c r="ACR443" s="14"/>
      <c r="ACS443" s="14"/>
      <c r="ACT443" s="14"/>
      <c r="ACU443" s="14"/>
      <c r="ACV443" s="14"/>
      <c r="ACW443" s="14"/>
      <c r="ACX443" s="14"/>
      <c r="ACY443" s="14"/>
      <c r="ACZ443" s="14"/>
      <c r="ADA443" s="14"/>
      <c r="ADB443" s="14"/>
      <c r="ADC443" s="14"/>
      <c r="ADD443" s="14"/>
      <c r="ADE443" s="14"/>
      <c r="ADF443" s="14"/>
      <c r="ADG443" s="14"/>
      <c r="ADH443" s="14"/>
      <c r="ADI443" s="14"/>
      <c r="ADJ443" s="14"/>
      <c r="ADK443" s="14"/>
      <c r="ADL443" s="14"/>
      <c r="ADM443" s="14"/>
      <c r="ADN443" s="14"/>
      <c r="ADO443" s="14"/>
      <c r="ADP443" s="14"/>
      <c r="ADQ443" s="14"/>
      <c r="ADR443" s="14"/>
      <c r="ADS443" s="14"/>
      <c r="ADT443" s="14"/>
      <c r="ADU443" s="14"/>
      <c r="ADV443" s="14"/>
      <c r="ADW443" s="14"/>
      <c r="ADX443" s="14"/>
      <c r="ADY443" s="14"/>
      <c r="ADZ443" s="14"/>
      <c r="AEA443" s="14"/>
      <c r="AEB443" s="14"/>
      <c r="AEC443" s="14"/>
      <c r="AED443" s="14"/>
      <c r="AEE443" s="14"/>
      <c r="AEF443" s="14"/>
      <c r="AEG443" s="14"/>
      <c r="AEH443" s="14"/>
      <c r="AEI443" s="14"/>
      <c r="AEJ443" s="14"/>
      <c r="AEK443" s="14"/>
      <c r="AEL443" s="14"/>
      <c r="AEM443" s="14"/>
      <c r="AEN443" s="14"/>
      <c r="AEO443" s="14"/>
      <c r="AEP443" s="14"/>
      <c r="AEQ443" s="14"/>
      <c r="AER443" s="14"/>
      <c r="AES443" s="14"/>
      <c r="AET443" s="14"/>
      <c r="AEU443" s="14"/>
      <c r="AEV443" s="14"/>
      <c r="AEW443" s="14"/>
      <c r="AEX443" s="14"/>
      <c r="AEY443" s="14"/>
      <c r="AEZ443" s="14"/>
      <c r="AFA443" s="14"/>
      <c r="AFB443" s="14"/>
      <c r="AFC443" s="14"/>
      <c r="AFD443" s="14"/>
      <c r="AFE443" s="14"/>
      <c r="AFF443" s="14"/>
      <c r="AFG443" s="14"/>
      <c r="AFH443" s="14"/>
      <c r="AFI443" s="14"/>
      <c r="AFJ443" s="14"/>
      <c r="AFK443" s="14"/>
      <c r="AFL443" s="14"/>
      <c r="AFM443" s="14"/>
      <c r="AFN443" s="14"/>
      <c r="AFO443" s="14"/>
      <c r="AFP443" s="14"/>
      <c r="AFQ443" s="14"/>
      <c r="AFR443" s="14"/>
      <c r="AFS443" s="14"/>
      <c r="AFT443" s="14"/>
      <c r="AFU443" s="14"/>
      <c r="AFV443" s="14"/>
      <c r="AFW443" s="14"/>
      <c r="AFX443" s="14"/>
      <c r="AFY443" s="14"/>
      <c r="AFZ443" s="14"/>
      <c r="AGA443" s="14"/>
      <c r="AGB443" s="14"/>
      <c r="AGC443" s="14"/>
      <c r="AGD443" s="14"/>
      <c r="AGE443" s="14"/>
      <c r="AGF443" s="14"/>
      <c r="AGG443" s="14"/>
      <c r="AGH443" s="14"/>
      <c r="AGI443" s="14"/>
      <c r="AGJ443" s="14"/>
      <c r="AGK443" s="14"/>
      <c r="AGL443" s="14"/>
      <c r="AGM443" s="14"/>
      <c r="AGN443" s="14"/>
      <c r="AGO443" s="14"/>
      <c r="AGP443" s="14"/>
      <c r="AGQ443" s="14"/>
      <c r="AGR443" s="14"/>
      <c r="AGS443" s="14"/>
      <c r="AGT443" s="14"/>
      <c r="AGU443" s="14"/>
      <c r="AGV443" s="14"/>
      <c r="AGW443" s="14"/>
      <c r="AGX443" s="14"/>
      <c r="AGY443" s="14"/>
      <c r="AGZ443" s="14"/>
      <c r="AHA443" s="14"/>
      <c r="AHB443" s="14"/>
      <c r="AHC443" s="14"/>
      <c r="AHD443" s="14"/>
      <c r="AHE443" s="14"/>
      <c r="AHF443" s="14"/>
      <c r="AHG443" s="14"/>
      <c r="AHH443" s="14"/>
      <c r="AHI443" s="14"/>
      <c r="AHJ443" s="14"/>
      <c r="AHK443" s="14"/>
      <c r="AHL443" s="14"/>
      <c r="AHM443" s="14"/>
      <c r="AHN443" s="14"/>
      <c r="AHO443" s="14"/>
      <c r="AHP443" s="14"/>
      <c r="AHQ443" s="14"/>
      <c r="AHR443" s="14"/>
      <c r="AHS443" s="14"/>
      <c r="AHT443" s="14"/>
      <c r="AHU443" s="14"/>
      <c r="AHV443" s="14"/>
      <c r="AHW443" s="14"/>
      <c r="AHX443" s="14"/>
      <c r="AHY443" s="14"/>
      <c r="AHZ443" s="14"/>
      <c r="AIA443" s="14"/>
      <c r="AIB443" s="14"/>
      <c r="AIC443" s="14"/>
      <c r="AID443" s="14"/>
      <c r="AIE443" s="14"/>
      <c r="AIF443" s="14"/>
      <c r="AIG443" s="14"/>
      <c r="AIH443" s="14"/>
      <c r="AII443" s="14"/>
      <c r="AIJ443" s="14"/>
      <c r="AIK443" s="14"/>
      <c r="AIL443" s="14"/>
      <c r="AIM443" s="14"/>
      <c r="AIN443" s="14"/>
      <c r="AIO443" s="14"/>
      <c r="AIP443" s="14"/>
      <c r="AIQ443" s="14"/>
      <c r="AIR443" s="14"/>
      <c r="AIS443" s="14"/>
      <c r="AIT443" s="14"/>
      <c r="AIU443" s="14"/>
      <c r="AIV443" s="14"/>
      <c r="AIW443" s="14"/>
      <c r="AIX443" s="14"/>
      <c r="AIY443" s="14"/>
      <c r="AIZ443" s="14"/>
      <c r="AJA443" s="14"/>
      <c r="AJB443" s="14"/>
      <c r="AJC443" s="14"/>
      <c r="AJD443" s="14"/>
      <c r="AJE443" s="14"/>
      <c r="AJF443" s="14"/>
      <c r="AJG443" s="14"/>
      <c r="AJH443" s="14"/>
      <c r="AJI443" s="14"/>
      <c r="AJJ443" s="14"/>
      <c r="AJK443" s="14"/>
      <c r="AJL443" s="14"/>
      <c r="AJM443" s="14"/>
      <c r="AJN443" s="14"/>
      <c r="AJO443" s="14"/>
      <c r="AJP443" s="14"/>
      <c r="AJQ443" s="14"/>
      <c r="AJR443" s="14"/>
      <c r="AJS443" s="14"/>
      <c r="AJT443" s="14"/>
      <c r="AJU443" s="14"/>
      <c r="AJV443" s="14"/>
      <c r="AJW443" s="14"/>
      <c r="AJX443" s="14"/>
      <c r="AJY443" s="14"/>
      <c r="AJZ443" s="14"/>
      <c r="AKA443" s="14"/>
      <c r="AKB443" s="14"/>
      <c r="AKC443" s="14"/>
      <c r="AKD443" s="14"/>
      <c r="AKE443" s="14"/>
      <c r="AKF443" s="14"/>
      <c r="AKG443" s="14"/>
      <c r="AKH443" s="14"/>
      <c r="AKI443" s="14"/>
      <c r="AKJ443" s="14"/>
      <c r="AKK443" s="14"/>
      <c r="AKL443" s="14"/>
      <c r="AKM443" s="14"/>
      <c r="AKN443" s="14"/>
      <c r="AKO443" s="14"/>
      <c r="AKP443" s="14"/>
      <c r="AKQ443" s="14"/>
      <c r="AKR443" s="14"/>
      <c r="AKS443" s="14"/>
      <c r="AKT443" s="14"/>
      <c r="AKU443" s="14"/>
      <c r="AKV443" s="14"/>
      <c r="AKW443" s="14"/>
      <c r="AKX443" s="14"/>
      <c r="AKY443" s="14"/>
      <c r="AKZ443" s="14"/>
      <c r="ALA443" s="14"/>
      <c r="ALB443" s="14"/>
      <c r="ALC443" s="14"/>
      <c r="ALD443" s="14"/>
      <c r="ALE443" s="14"/>
      <c r="ALF443" s="14"/>
      <c r="ALG443" s="14"/>
      <c r="ALH443" s="14"/>
      <c r="ALI443" s="14"/>
      <c r="ALJ443" s="14"/>
      <c r="ALK443" s="14"/>
      <c r="ALL443" s="14"/>
      <c r="ALM443" s="14"/>
      <c r="ALN443" s="14"/>
      <c r="ALO443" s="14"/>
      <c r="ALP443" s="14"/>
      <c r="ALQ443" s="14"/>
      <c r="ALR443" s="14"/>
      <c r="ALS443" s="14"/>
      <c r="ALT443" s="14"/>
      <c r="ALU443" s="14"/>
      <c r="ALV443" s="14"/>
      <c r="ALW443" s="14"/>
      <c r="ALX443" s="14"/>
      <c r="ALY443" s="14"/>
      <c r="ALZ443" s="14"/>
      <c r="AMA443" s="14"/>
      <c r="AMB443" s="14"/>
      <c r="AMC443" s="14"/>
      <c r="AMD443" s="14"/>
      <c r="AME443" s="14"/>
      <c r="AMF443" s="14"/>
      <c r="AMG443" s="14"/>
      <c r="AMH443" s="14"/>
      <c r="AMI443" s="14"/>
      <c r="AMJ443" s="14"/>
      <c r="AMK443" s="14"/>
      <c r="AML443" s="14"/>
      <c r="AMM443" s="14"/>
      <c r="AMN443" s="14"/>
      <c r="AMO443" s="14"/>
      <c r="AMP443" s="14"/>
      <c r="AMQ443" s="14"/>
      <c r="AMR443" s="14"/>
      <c r="AMS443" s="14"/>
      <c r="AMT443" s="14"/>
      <c r="AMU443" s="14"/>
      <c r="AMV443" s="14"/>
      <c r="AMW443" s="14"/>
      <c r="AMX443" s="14"/>
      <c r="AMY443" s="14"/>
      <c r="AMZ443" s="14"/>
      <c r="ANA443" s="14"/>
      <c r="ANB443" s="14"/>
      <c r="ANC443" s="14"/>
      <c r="AND443" s="14"/>
      <c r="ANE443" s="14"/>
      <c r="ANF443" s="14"/>
      <c r="ANG443" s="14"/>
      <c r="ANH443" s="14"/>
      <c r="ANI443" s="14"/>
      <c r="ANJ443" s="14"/>
      <c r="ANK443" s="14"/>
      <c r="ANL443" s="14"/>
      <c r="ANM443" s="14"/>
      <c r="ANN443" s="14"/>
      <c r="ANO443" s="14"/>
      <c r="ANP443" s="14"/>
      <c r="ANQ443" s="14"/>
      <c r="ANR443" s="14"/>
      <c r="ANS443" s="14"/>
      <c r="ANT443" s="14"/>
      <c r="ANU443" s="14"/>
      <c r="ANV443" s="14"/>
      <c r="ANW443" s="14"/>
      <c r="ANX443" s="14"/>
      <c r="ANY443" s="14"/>
      <c r="ANZ443" s="14"/>
      <c r="AOA443" s="14"/>
      <c r="AOB443" s="14"/>
      <c r="AOC443" s="14"/>
      <c r="AOD443" s="14"/>
      <c r="AOE443" s="14"/>
      <c r="AOF443" s="14"/>
      <c r="AOG443" s="14"/>
      <c r="AOH443" s="14"/>
      <c r="AOI443" s="14"/>
      <c r="AOJ443" s="14"/>
      <c r="AOK443" s="14"/>
      <c r="AOL443" s="14"/>
      <c r="AOM443" s="14"/>
      <c r="AON443" s="14"/>
      <c r="AOO443" s="14"/>
      <c r="AOP443" s="14"/>
      <c r="AOQ443" s="14"/>
      <c r="AOR443" s="14"/>
      <c r="AOS443" s="14"/>
      <c r="AOT443" s="14"/>
      <c r="AOU443" s="14"/>
      <c r="AOV443" s="14"/>
      <c r="AOW443" s="14"/>
      <c r="AOX443" s="14"/>
      <c r="AOY443" s="14"/>
      <c r="AOZ443" s="14"/>
      <c r="APA443" s="14"/>
      <c r="APB443" s="14"/>
      <c r="APC443" s="14"/>
      <c r="APD443" s="14"/>
      <c r="APE443" s="14"/>
      <c r="APF443" s="14"/>
      <c r="APG443" s="14"/>
      <c r="APH443" s="14"/>
      <c r="API443" s="14"/>
      <c r="APJ443" s="14"/>
      <c r="APK443" s="14"/>
      <c r="APL443" s="14"/>
      <c r="APM443" s="14"/>
      <c r="APN443" s="14"/>
      <c r="APO443" s="14"/>
      <c r="APP443" s="14"/>
      <c r="APQ443" s="14"/>
      <c r="APR443" s="14"/>
      <c r="APS443" s="14"/>
      <c r="APT443" s="14"/>
      <c r="APU443" s="14"/>
      <c r="APV443" s="14"/>
      <c r="APW443" s="14"/>
      <c r="APX443" s="14"/>
      <c r="APY443" s="14"/>
      <c r="APZ443" s="14"/>
      <c r="AQA443" s="14"/>
      <c r="AQB443" s="14"/>
      <c r="AQC443" s="14"/>
      <c r="AQD443" s="14"/>
      <c r="AQE443" s="14"/>
      <c r="AQF443" s="14"/>
      <c r="AQG443" s="14"/>
      <c r="AQH443" s="14"/>
      <c r="AQI443" s="14"/>
      <c r="AQJ443" s="14"/>
      <c r="AQK443" s="14"/>
      <c r="AQL443" s="14"/>
      <c r="AQM443" s="14"/>
      <c r="AQN443" s="14"/>
      <c r="AQO443" s="14"/>
      <c r="AQP443" s="14"/>
      <c r="AQQ443" s="14"/>
      <c r="AQR443" s="14"/>
      <c r="AQS443" s="14"/>
      <c r="AQT443" s="14"/>
      <c r="AQU443" s="14"/>
      <c r="AQV443" s="14"/>
      <c r="AQW443" s="14"/>
      <c r="AQX443" s="14"/>
      <c r="AQY443" s="14"/>
      <c r="AQZ443" s="14"/>
      <c r="ARA443" s="14"/>
      <c r="ARB443" s="14"/>
      <c r="ARC443" s="14"/>
      <c r="ARD443" s="14"/>
      <c r="ARE443" s="14"/>
      <c r="ARF443" s="14"/>
      <c r="ARG443" s="14"/>
      <c r="ARH443" s="14"/>
      <c r="ARI443" s="14"/>
      <c r="ARJ443" s="14"/>
      <c r="ARK443" s="14"/>
      <c r="ARL443" s="14"/>
      <c r="ARM443" s="14"/>
      <c r="ARN443" s="14"/>
      <c r="ARO443" s="14"/>
      <c r="ARP443" s="14"/>
      <c r="ARQ443" s="14"/>
      <c r="ARR443" s="14"/>
      <c r="ARS443" s="14"/>
      <c r="ART443" s="14"/>
      <c r="ARU443" s="14"/>
      <c r="ARV443" s="14"/>
      <c r="ARW443" s="14"/>
      <c r="ARX443" s="14"/>
      <c r="ARY443" s="14"/>
      <c r="ARZ443" s="14"/>
      <c r="ASA443" s="14"/>
      <c r="ASB443" s="14"/>
      <c r="ASC443" s="14"/>
      <c r="ASD443" s="14"/>
      <c r="ASE443" s="14"/>
      <c r="ASF443" s="14"/>
      <c r="ASG443" s="14"/>
      <c r="ASH443" s="14"/>
      <c r="ASI443" s="14"/>
      <c r="ASJ443" s="14"/>
      <c r="ASK443" s="14"/>
      <c r="ASL443" s="14"/>
      <c r="ASM443" s="14"/>
      <c r="ASN443" s="14"/>
      <c r="ASO443" s="14"/>
      <c r="ASP443" s="14"/>
      <c r="ASQ443" s="14"/>
      <c r="ASR443" s="14"/>
      <c r="ASS443" s="14"/>
      <c r="AST443" s="14"/>
      <c r="ASU443" s="14"/>
      <c r="ASV443" s="14"/>
      <c r="ASW443" s="14"/>
      <c r="ASX443" s="14"/>
      <c r="ASY443" s="14"/>
      <c r="ASZ443" s="14"/>
      <c r="ATA443" s="14"/>
      <c r="ATB443" s="14"/>
      <c r="ATC443" s="14"/>
      <c r="ATD443" s="14"/>
    </row>
    <row r="444" spans="63:1200">
      <c r="BK444" s="14" t="str">
        <f t="shared" si="2120"/>
        <v/>
      </c>
      <c r="ABO444" s="14"/>
      <c r="ABP444" s="14"/>
      <c r="ABQ444" s="14"/>
      <c r="ABR444" s="14"/>
      <c r="ABS444" s="14"/>
      <c r="ABT444" s="14"/>
      <c r="ABU444" s="14"/>
      <c r="ABV444" s="14"/>
      <c r="ABW444" s="14"/>
      <c r="ABX444" s="14"/>
      <c r="ABY444" s="14"/>
      <c r="ABZ444" s="14"/>
      <c r="ACA444" s="14"/>
      <c r="ACB444" s="14"/>
      <c r="ACC444" s="14"/>
      <c r="ACD444" s="14"/>
      <c r="ACE444" s="14"/>
      <c r="ACF444" s="14"/>
      <c r="ACG444" s="14"/>
      <c r="ACH444" s="14"/>
      <c r="ACI444" s="14"/>
      <c r="ACJ444" s="14"/>
      <c r="ACK444" s="14"/>
      <c r="ACL444" s="14"/>
      <c r="ACM444" s="14"/>
      <c r="ACN444" s="14"/>
      <c r="ACO444" s="14"/>
      <c r="ACP444" s="14"/>
      <c r="ACQ444" s="14"/>
      <c r="ACR444" s="14"/>
      <c r="ACS444" s="14"/>
      <c r="ACT444" s="14"/>
      <c r="ACU444" s="14"/>
      <c r="ACV444" s="14"/>
      <c r="ACW444" s="14"/>
      <c r="ACX444" s="14"/>
      <c r="ACY444" s="14"/>
      <c r="ACZ444" s="14"/>
      <c r="ADA444" s="14"/>
      <c r="ADB444" s="14"/>
      <c r="ADC444" s="14"/>
      <c r="ADD444" s="14"/>
      <c r="ADE444" s="14"/>
      <c r="ADF444" s="14"/>
      <c r="ADG444" s="14"/>
      <c r="ADH444" s="14"/>
      <c r="ADI444" s="14"/>
      <c r="ADJ444" s="14"/>
      <c r="ADK444" s="14"/>
      <c r="ADL444" s="14"/>
      <c r="ADM444" s="14"/>
      <c r="ADN444" s="14"/>
      <c r="ADO444" s="14"/>
      <c r="ADP444" s="14"/>
      <c r="ADQ444" s="14"/>
      <c r="ADR444" s="14"/>
      <c r="ADS444" s="14"/>
      <c r="ADT444" s="14"/>
      <c r="ADU444" s="14"/>
      <c r="ADV444" s="14"/>
      <c r="ADW444" s="14"/>
      <c r="ADX444" s="14"/>
      <c r="ADY444" s="14"/>
      <c r="ADZ444" s="14"/>
      <c r="AEA444" s="14"/>
      <c r="AEB444" s="14"/>
      <c r="AEC444" s="14"/>
      <c r="AED444" s="14"/>
      <c r="AEE444" s="14"/>
      <c r="AEF444" s="14"/>
      <c r="AEG444" s="14"/>
      <c r="AEH444" s="14"/>
      <c r="AEI444" s="14"/>
      <c r="AEJ444" s="14"/>
      <c r="AEK444" s="14"/>
      <c r="AEL444" s="14"/>
      <c r="AEM444" s="14"/>
      <c r="AEN444" s="14"/>
      <c r="AEO444" s="14"/>
      <c r="AEP444" s="14"/>
      <c r="AEQ444" s="14"/>
      <c r="AER444" s="14"/>
      <c r="AES444" s="14"/>
      <c r="AET444" s="14"/>
      <c r="AEU444" s="14"/>
      <c r="AEV444" s="14"/>
      <c r="AEW444" s="14"/>
      <c r="AEX444" s="14"/>
      <c r="AEY444" s="14"/>
      <c r="AEZ444" s="14"/>
      <c r="AFA444" s="14"/>
      <c r="AFB444" s="14"/>
      <c r="AFC444" s="14"/>
      <c r="AFD444" s="14"/>
      <c r="AFE444" s="14"/>
      <c r="AFF444" s="14"/>
      <c r="AFG444" s="14"/>
      <c r="AFH444" s="14"/>
      <c r="AFI444" s="14"/>
      <c r="AFJ444" s="14"/>
      <c r="AFK444" s="14"/>
      <c r="AFL444" s="14"/>
      <c r="AFM444" s="14"/>
      <c r="AFN444" s="14"/>
      <c r="AFO444" s="14"/>
      <c r="AFP444" s="14"/>
      <c r="AFQ444" s="14"/>
      <c r="AFR444" s="14"/>
      <c r="AFS444" s="14"/>
      <c r="AFT444" s="14"/>
      <c r="AFU444" s="14"/>
      <c r="AFV444" s="14"/>
      <c r="AFW444" s="14"/>
      <c r="AFX444" s="14"/>
      <c r="AFY444" s="14"/>
      <c r="AFZ444" s="14"/>
      <c r="AGA444" s="14"/>
      <c r="AGB444" s="14"/>
      <c r="AGC444" s="14"/>
      <c r="AGD444" s="14"/>
      <c r="AGE444" s="14"/>
      <c r="AGF444" s="14"/>
      <c r="AGG444" s="14"/>
      <c r="AGH444" s="14"/>
      <c r="AGI444" s="14"/>
      <c r="AGJ444" s="14"/>
      <c r="AGK444" s="14"/>
      <c r="AGL444" s="14"/>
      <c r="AGM444" s="14"/>
      <c r="AGN444" s="14"/>
      <c r="AGO444" s="14"/>
      <c r="AGP444" s="14"/>
      <c r="AGQ444" s="14"/>
      <c r="AGR444" s="14"/>
      <c r="AGS444" s="14"/>
      <c r="AGT444" s="14"/>
      <c r="AGU444" s="14"/>
      <c r="AGV444" s="14"/>
      <c r="AGW444" s="14"/>
      <c r="AGX444" s="14"/>
      <c r="AGY444" s="14"/>
      <c r="AGZ444" s="14"/>
      <c r="AHA444" s="14"/>
      <c r="AHB444" s="14"/>
      <c r="AHC444" s="14"/>
      <c r="AHD444" s="14"/>
      <c r="AHE444" s="14"/>
      <c r="AHF444" s="14"/>
      <c r="AHG444" s="14"/>
      <c r="AHH444" s="14"/>
      <c r="AHI444" s="14"/>
      <c r="AHJ444" s="14"/>
      <c r="AHK444" s="14"/>
      <c r="AHL444" s="14"/>
      <c r="AHM444" s="14"/>
      <c r="AHN444" s="14"/>
      <c r="AHO444" s="14"/>
      <c r="AHP444" s="14"/>
      <c r="AHQ444" s="14"/>
      <c r="AHR444" s="14"/>
      <c r="AHS444" s="14"/>
      <c r="AHT444" s="14"/>
      <c r="AHU444" s="14"/>
      <c r="AHV444" s="14"/>
      <c r="AHW444" s="14"/>
      <c r="AHX444" s="14"/>
      <c r="AHY444" s="14"/>
      <c r="AHZ444" s="14"/>
      <c r="AIA444" s="14"/>
      <c r="AIB444" s="14"/>
      <c r="AIC444" s="14"/>
      <c r="AID444" s="14"/>
      <c r="AIE444" s="14"/>
      <c r="AIF444" s="14"/>
      <c r="AIG444" s="14"/>
      <c r="AIH444" s="14"/>
      <c r="AII444" s="14"/>
      <c r="AIJ444" s="14"/>
      <c r="AIK444" s="14"/>
      <c r="AIL444" s="14"/>
      <c r="AIM444" s="14"/>
      <c r="AIN444" s="14"/>
      <c r="AIO444" s="14"/>
      <c r="AIP444" s="14"/>
      <c r="AIQ444" s="14"/>
      <c r="AIR444" s="14"/>
      <c r="AIS444" s="14"/>
      <c r="AIT444" s="14"/>
      <c r="AIU444" s="14"/>
      <c r="AIV444" s="14"/>
      <c r="AIW444" s="14"/>
      <c r="AIX444" s="14"/>
      <c r="AIY444" s="14"/>
      <c r="AIZ444" s="14"/>
      <c r="AJA444" s="14"/>
      <c r="AJB444" s="14"/>
      <c r="AJC444" s="14"/>
      <c r="AJD444" s="14"/>
      <c r="AJE444" s="14"/>
      <c r="AJF444" s="14"/>
      <c r="AJG444" s="14"/>
      <c r="AJH444" s="14"/>
      <c r="AJI444" s="14"/>
      <c r="AJJ444" s="14"/>
      <c r="AJK444" s="14"/>
      <c r="AJL444" s="14"/>
      <c r="AJM444" s="14"/>
      <c r="AJN444" s="14"/>
      <c r="AJO444" s="14"/>
      <c r="AJP444" s="14"/>
      <c r="AJQ444" s="14"/>
      <c r="AJR444" s="14"/>
      <c r="AJS444" s="14"/>
      <c r="AJT444" s="14"/>
      <c r="AJU444" s="14"/>
      <c r="AJV444" s="14"/>
      <c r="AJW444" s="14"/>
      <c r="AJX444" s="14"/>
      <c r="AJY444" s="14"/>
      <c r="AJZ444" s="14"/>
      <c r="AKA444" s="14"/>
      <c r="AKB444" s="14"/>
      <c r="AKC444" s="14"/>
      <c r="AKD444" s="14"/>
      <c r="AKE444" s="14"/>
      <c r="AKF444" s="14"/>
      <c r="AKG444" s="14"/>
      <c r="AKH444" s="14"/>
      <c r="AKI444" s="14"/>
      <c r="AKJ444" s="14"/>
      <c r="AKK444" s="14"/>
      <c r="AKL444" s="14"/>
      <c r="AKM444" s="14"/>
      <c r="AKN444" s="14"/>
      <c r="AKO444" s="14"/>
      <c r="AKP444" s="14"/>
      <c r="AKQ444" s="14"/>
      <c r="AKR444" s="14"/>
      <c r="AKS444" s="14"/>
      <c r="AKT444" s="14"/>
      <c r="AKU444" s="14"/>
      <c r="AKV444" s="14"/>
      <c r="AKW444" s="14"/>
      <c r="AKX444" s="14"/>
      <c r="AKY444" s="14"/>
      <c r="AKZ444" s="14"/>
      <c r="ALA444" s="14"/>
      <c r="ALB444" s="14"/>
      <c r="ALC444" s="14"/>
      <c r="ALD444" s="14"/>
      <c r="ALE444" s="14"/>
      <c r="ALF444" s="14"/>
      <c r="ALG444" s="14"/>
      <c r="ALH444" s="14"/>
      <c r="ALI444" s="14"/>
      <c r="ALJ444" s="14"/>
      <c r="ALK444" s="14"/>
      <c r="ALL444" s="14"/>
      <c r="ALM444" s="14"/>
      <c r="ALN444" s="14"/>
      <c r="ALO444" s="14"/>
      <c r="ALP444" s="14"/>
      <c r="ALQ444" s="14"/>
      <c r="ALR444" s="14"/>
      <c r="ALS444" s="14"/>
      <c r="ALT444" s="14"/>
      <c r="ALU444" s="14"/>
      <c r="ALV444" s="14"/>
      <c r="ALW444" s="14"/>
      <c r="ALX444" s="14"/>
      <c r="ALY444" s="14"/>
      <c r="ALZ444" s="14"/>
      <c r="AMA444" s="14"/>
      <c r="AMB444" s="14"/>
      <c r="AMC444" s="14"/>
      <c r="AMD444" s="14"/>
      <c r="AME444" s="14"/>
      <c r="AMF444" s="14"/>
      <c r="AMG444" s="14"/>
      <c r="AMH444" s="14"/>
      <c r="AMI444" s="14"/>
      <c r="AMJ444" s="14"/>
      <c r="AMK444" s="14"/>
      <c r="AML444" s="14"/>
      <c r="AMM444" s="14"/>
      <c r="AMN444" s="14"/>
      <c r="AMO444" s="14"/>
      <c r="AMP444" s="14"/>
      <c r="AMQ444" s="14"/>
      <c r="AMR444" s="14"/>
      <c r="AMS444" s="14"/>
      <c r="AMT444" s="14"/>
      <c r="AMU444" s="14"/>
      <c r="AMV444" s="14"/>
      <c r="AMW444" s="14"/>
      <c r="AMX444" s="14"/>
      <c r="AMY444" s="14"/>
      <c r="AMZ444" s="14"/>
      <c r="ANA444" s="14"/>
      <c r="ANB444" s="14"/>
      <c r="ANC444" s="14"/>
      <c r="AND444" s="14"/>
      <c r="ANE444" s="14"/>
      <c r="ANF444" s="14"/>
      <c r="ANG444" s="14"/>
      <c r="ANH444" s="14"/>
      <c r="ANI444" s="14"/>
      <c r="ANJ444" s="14"/>
      <c r="ANK444" s="14"/>
      <c r="ANL444" s="14"/>
      <c r="ANM444" s="14"/>
      <c r="ANN444" s="14"/>
      <c r="ANO444" s="14"/>
      <c r="ANP444" s="14"/>
      <c r="ANQ444" s="14"/>
      <c r="ANR444" s="14"/>
      <c r="ANS444" s="14"/>
      <c r="ANT444" s="14"/>
      <c r="ANU444" s="14"/>
      <c r="ANV444" s="14"/>
      <c r="ANW444" s="14"/>
      <c r="ANX444" s="14"/>
      <c r="ANY444" s="14"/>
      <c r="ANZ444" s="14"/>
      <c r="AOA444" s="14"/>
      <c r="AOB444" s="14"/>
      <c r="AOC444" s="14"/>
      <c r="AOD444" s="14"/>
      <c r="AOE444" s="14"/>
      <c r="AOF444" s="14"/>
      <c r="AOG444" s="14"/>
      <c r="AOH444" s="14"/>
      <c r="AOI444" s="14"/>
      <c r="AOJ444" s="14"/>
      <c r="AOK444" s="14"/>
      <c r="AOL444" s="14"/>
      <c r="AOM444" s="14"/>
      <c r="AON444" s="14"/>
      <c r="AOO444" s="14"/>
      <c r="AOP444" s="14"/>
      <c r="AOQ444" s="14"/>
      <c r="AOR444" s="14"/>
      <c r="AOS444" s="14"/>
      <c r="AOT444" s="14"/>
      <c r="AOU444" s="14"/>
      <c r="AOV444" s="14"/>
      <c r="AOW444" s="14"/>
      <c r="AOX444" s="14"/>
      <c r="AOY444" s="14"/>
      <c r="AOZ444" s="14"/>
      <c r="APA444" s="14"/>
      <c r="APB444" s="14"/>
      <c r="APC444" s="14"/>
      <c r="APD444" s="14"/>
      <c r="APE444" s="14"/>
      <c r="APF444" s="14"/>
      <c r="APG444" s="14"/>
      <c r="APH444" s="14"/>
      <c r="API444" s="14"/>
      <c r="APJ444" s="14"/>
      <c r="APK444" s="14"/>
      <c r="APL444" s="14"/>
      <c r="APM444" s="14"/>
      <c r="APN444" s="14"/>
      <c r="APO444" s="14"/>
      <c r="APP444" s="14"/>
      <c r="APQ444" s="14"/>
      <c r="APR444" s="14"/>
      <c r="APS444" s="14"/>
      <c r="APT444" s="14"/>
      <c r="APU444" s="14"/>
      <c r="APV444" s="14"/>
      <c r="APW444" s="14"/>
      <c r="APX444" s="14"/>
      <c r="APY444" s="14"/>
      <c r="APZ444" s="14"/>
      <c r="AQA444" s="14"/>
      <c r="AQB444" s="14"/>
      <c r="AQC444" s="14"/>
      <c r="AQD444" s="14"/>
      <c r="AQE444" s="14"/>
      <c r="AQF444" s="14"/>
      <c r="AQG444" s="14"/>
      <c r="AQH444" s="14"/>
      <c r="AQI444" s="14"/>
      <c r="AQJ444" s="14"/>
      <c r="AQK444" s="14"/>
      <c r="AQL444" s="14"/>
      <c r="AQM444" s="14"/>
      <c r="AQN444" s="14"/>
      <c r="AQO444" s="14"/>
      <c r="AQP444" s="14"/>
      <c r="AQQ444" s="14"/>
      <c r="AQR444" s="14"/>
      <c r="AQS444" s="14"/>
      <c r="AQT444" s="14"/>
      <c r="AQU444" s="14"/>
      <c r="AQV444" s="14"/>
      <c r="AQW444" s="14"/>
      <c r="AQX444" s="14"/>
      <c r="AQY444" s="14"/>
      <c r="AQZ444" s="14"/>
      <c r="ARA444" s="14"/>
      <c r="ARB444" s="14"/>
      <c r="ARC444" s="14"/>
      <c r="ARD444" s="14"/>
      <c r="ARE444" s="14"/>
      <c r="ARF444" s="14"/>
      <c r="ARG444" s="14"/>
      <c r="ARH444" s="14"/>
      <c r="ARI444" s="14"/>
      <c r="ARJ444" s="14"/>
      <c r="ARK444" s="14"/>
      <c r="ARL444" s="14"/>
      <c r="ARM444" s="14"/>
      <c r="ARN444" s="14"/>
      <c r="ARO444" s="14"/>
      <c r="ARP444" s="14"/>
      <c r="ARQ444" s="14"/>
      <c r="ARR444" s="14"/>
      <c r="ARS444" s="14"/>
      <c r="ART444" s="14"/>
      <c r="ARU444" s="14"/>
      <c r="ARV444" s="14"/>
      <c r="ARW444" s="14"/>
      <c r="ARX444" s="14"/>
      <c r="ARY444" s="14"/>
      <c r="ARZ444" s="14"/>
      <c r="ASA444" s="14"/>
      <c r="ASB444" s="14"/>
      <c r="ASC444" s="14"/>
      <c r="ASD444" s="14"/>
      <c r="ASE444" s="14"/>
      <c r="ASF444" s="14"/>
      <c r="ASG444" s="14"/>
      <c r="ASH444" s="14"/>
      <c r="ASI444" s="14"/>
      <c r="ASJ444" s="14"/>
      <c r="ASK444" s="14"/>
      <c r="ASL444" s="14"/>
      <c r="ASM444" s="14"/>
      <c r="ASN444" s="14"/>
      <c r="ASO444" s="14"/>
      <c r="ASP444" s="14"/>
      <c r="ASQ444" s="14"/>
      <c r="ASR444" s="14"/>
      <c r="ASS444" s="14"/>
      <c r="AST444" s="14"/>
      <c r="ASU444" s="14"/>
      <c r="ASV444" s="14"/>
      <c r="ASW444" s="14"/>
      <c r="ASX444" s="14"/>
      <c r="ASY444" s="14"/>
      <c r="ASZ444" s="14"/>
      <c r="ATA444" s="14"/>
      <c r="ATB444" s="14"/>
      <c r="ATC444" s="14"/>
      <c r="ATD444" s="14"/>
    </row>
    <row r="445" spans="63:1200">
      <c r="BK445" s="14" t="str">
        <f t="shared" si="2120"/>
        <v/>
      </c>
      <c r="ABO445" s="14"/>
      <c r="ABP445" s="14"/>
      <c r="ABQ445" s="14"/>
      <c r="ABR445" s="14"/>
      <c r="ABS445" s="14"/>
      <c r="ABT445" s="14"/>
      <c r="ABU445" s="14"/>
      <c r="ABV445" s="14"/>
      <c r="ABW445" s="14"/>
      <c r="ABX445" s="14"/>
      <c r="ABY445" s="14"/>
      <c r="ABZ445" s="14"/>
      <c r="ACA445" s="14"/>
      <c r="ACB445" s="14"/>
      <c r="ACC445" s="14"/>
      <c r="ACD445" s="14"/>
      <c r="ACE445" s="14"/>
      <c r="ACF445" s="14"/>
      <c r="ACG445" s="14"/>
      <c r="ACH445" s="14"/>
      <c r="ACI445" s="14"/>
      <c r="ACJ445" s="14"/>
      <c r="ACK445" s="14"/>
      <c r="ACL445" s="14"/>
      <c r="ACM445" s="14"/>
      <c r="ACN445" s="14"/>
      <c r="ACO445" s="14"/>
      <c r="ACP445" s="14"/>
      <c r="ACQ445" s="14"/>
      <c r="ACR445" s="14"/>
      <c r="ACS445" s="14"/>
      <c r="ACT445" s="14"/>
      <c r="ACU445" s="14"/>
      <c r="ACV445" s="14"/>
      <c r="ACW445" s="14"/>
      <c r="ACX445" s="14"/>
      <c r="ACY445" s="14"/>
      <c r="ACZ445" s="14"/>
      <c r="ADA445" s="14"/>
      <c r="ADB445" s="14"/>
      <c r="ADC445" s="14"/>
      <c r="ADD445" s="14"/>
      <c r="ADE445" s="14"/>
      <c r="ADF445" s="14"/>
      <c r="ADG445" s="14"/>
      <c r="ADH445" s="14"/>
      <c r="ADI445" s="14"/>
      <c r="ADJ445" s="14"/>
      <c r="ADK445" s="14"/>
      <c r="ADL445" s="14"/>
      <c r="ADM445" s="14"/>
      <c r="ADN445" s="14"/>
      <c r="ADO445" s="14"/>
      <c r="ADP445" s="14"/>
      <c r="ADQ445" s="14"/>
      <c r="ADR445" s="14"/>
      <c r="ADS445" s="14"/>
      <c r="ADT445" s="14"/>
      <c r="ADU445" s="14"/>
      <c r="ADV445" s="14"/>
      <c r="ADW445" s="14"/>
      <c r="ADX445" s="14"/>
      <c r="ADY445" s="14"/>
      <c r="ADZ445" s="14"/>
      <c r="AEA445" s="14"/>
      <c r="AEB445" s="14"/>
      <c r="AEC445" s="14"/>
      <c r="AED445" s="14"/>
      <c r="AEE445" s="14"/>
      <c r="AEF445" s="14"/>
      <c r="AEG445" s="14"/>
      <c r="AEH445" s="14"/>
      <c r="AEI445" s="14"/>
      <c r="AEJ445" s="14"/>
      <c r="AEK445" s="14"/>
      <c r="AEL445" s="14"/>
      <c r="AEM445" s="14"/>
      <c r="AEN445" s="14"/>
      <c r="AEO445" s="14"/>
      <c r="AEP445" s="14"/>
      <c r="AEQ445" s="14"/>
      <c r="AER445" s="14"/>
      <c r="AES445" s="14"/>
      <c r="AET445" s="14"/>
      <c r="AEU445" s="14"/>
      <c r="AEV445" s="14"/>
      <c r="AEW445" s="14"/>
      <c r="AEX445" s="14"/>
      <c r="AEY445" s="14"/>
      <c r="AEZ445" s="14"/>
      <c r="AFA445" s="14"/>
      <c r="AFB445" s="14"/>
      <c r="AFC445" s="14"/>
      <c r="AFD445" s="14"/>
      <c r="AFE445" s="14"/>
      <c r="AFF445" s="14"/>
      <c r="AFG445" s="14"/>
      <c r="AFH445" s="14"/>
      <c r="AFI445" s="14"/>
      <c r="AFJ445" s="14"/>
      <c r="AFK445" s="14"/>
      <c r="AFL445" s="14"/>
      <c r="AFM445" s="14"/>
      <c r="AFN445" s="14"/>
      <c r="AFO445" s="14"/>
      <c r="AFP445" s="14"/>
      <c r="AFQ445" s="14"/>
      <c r="AFR445" s="14"/>
      <c r="AFS445" s="14"/>
      <c r="AFT445" s="14"/>
      <c r="AFU445" s="14"/>
      <c r="AFV445" s="14"/>
      <c r="AFW445" s="14"/>
      <c r="AFX445" s="14"/>
      <c r="AFY445" s="14"/>
      <c r="AFZ445" s="14"/>
      <c r="AGA445" s="14"/>
      <c r="AGB445" s="14"/>
      <c r="AGC445" s="14"/>
      <c r="AGD445" s="14"/>
      <c r="AGE445" s="14"/>
      <c r="AGF445" s="14"/>
      <c r="AGG445" s="14"/>
      <c r="AGH445" s="14"/>
      <c r="AGI445" s="14"/>
      <c r="AGJ445" s="14"/>
      <c r="AGK445" s="14"/>
      <c r="AGL445" s="14"/>
      <c r="AGM445" s="14"/>
      <c r="AGN445" s="14"/>
      <c r="AGO445" s="14"/>
      <c r="AGP445" s="14"/>
      <c r="AGQ445" s="14"/>
      <c r="AGR445" s="14"/>
      <c r="AGS445" s="14"/>
      <c r="AGT445" s="14"/>
      <c r="AGU445" s="14"/>
      <c r="AGV445" s="14"/>
      <c r="AGW445" s="14"/>
      <c r="AGX445" s="14"/>
      <c r="AGY445" s="14"/>
      <c r="AGZ445" s="14"/>
      <c r="AHA445" s="14"/>
      <c r="AHB445" s="14"/>
      <c r="AHC445" s="14"/>
      <c r="AHD445" s="14"/>
      <c r="AHE445" s="14"/>
      <c r="AHF445" s="14"/>
      <c r="AHG445" s="14"/>
      <c r="AHH445" s="14"/>
      <c r="AHI445" s="14"/>
      <c r="AHJ445" s="14"/>
      <c r="AHK445" s="14"/>
      <c r="AHL445" s="14"/>
      <c r="AHM445" s="14"/>
      <c r="AHN445" s="14"/>
      <c r="AHO445" s="14"/>
      <c r="AHP445" s="14"/>
      <c r="AHQ445" s="14"/>
      <c r="AHR445" s="14"/>
      <c r="AHS445" s="14"/>
      <c r="AHT445" s="14"/>
      <c r="AHU445" s="14"/>
      <c r="AHV445" s="14"/>
      <c r="AHW445" s="14"/>
      <c r="AHX445" s="14"/>
      <c r="AHY445" s="14"/>
      <c r="AHZ445" s="14"/>
      <c r="AIA445" s="14"/>
      <c r="AIB445" s="14"/>
      <c r="AIC445" s="14"/>
      <c r="AID445" s="14"/>
      <c r="AIE445" s="14"/>
      <c r="AIF445" s="14"/>
      <c r="AIG445" s="14"/>
      <c r="AIH445" s="14"/>
      <c r="AII445" s="14"/>
      <c r="AIJ445" s="14"/>
      <c r="AIK445" s="14"/>
      <c r="AIL445" s="14"/>
      <c r="AIM445" s="14"/>
      <c r="AIN445" s="14"/>
      <c r="AIO445" s="14"/>
      <c r="AIP445" s="14"/>
      <c r="AIQ445" s="14"/>
      <c r="AIR445" s="14"/>
      <c r="AIS445" s="14"/>
      <c r="AIT445" s="14"/>
      <c r="AIU445" s="14"/>
      <c r="AIV445" s="14"/>
      <c r="AIW445" s="14"/>
      <c r="AIX445" s="14"/>
      <c r="AIY445" s="14"/>
      <c r="AIZ445" s="14"/>
      <c r="AJA445" s="14"/>
      <c r="AJB445" s="14"/>
      <c r="AJC445" s="14"/>
      <c r="AJD445" s="14"/>
      <c r="AJE445" s="14"/>
      <c r="AJF445" s="14"/>
      <c r="AJG445" s="14"/>
      <c r="AJH445" s="14"/>
      <c r="AJI445" s="14"/>
      <c r="AJJ445" s="14"/>
      <c r="AJK445" s="14"/>
      <c r="AJL445" s="14"/>
      <c r="AJM445" s="14"/>
      <c r="AJN445" s="14"/>
      <c r="AJO445" s="14"/>
      <c r="AJP445" s="14"/>
      <c r="AJQ445" s="14"/>
      <c r="AJR445" s="14"/>
      <c r="AJS445" s="14"/>
      <c r="AJT445" s="14"/>
      <c r="AJU445" s="14"/>
      <c r="AJV445" s="14"/>
      <c r="AJW445" s="14"/>
      <c r="AJX445" s="14"/>
      <c r="AJY445" s="14"/>
      <c r="AJZ445" s="14"/>
      <c r="AKA445" s="14"/>
      <c r="AKB445" s="14"/>
      <c r="AKC445" s="14"/>
      <c r="AKD445" s="14"/>
      <c r="AKE445" s="14"/>
      <c r="AKF445" s="14"/>
      <c r="AKG445" s="14"/>
      <c r="AKH445" s="14"/>
      <c r="AKI445" s="14"/>
      <c r="AKJ445" s="14"/>
      <c r="AKK445" s="14"/>
      <c r="AKL445" s="14"/>
      <c r="AKM445" s="14"/>
      <c r="AKN445" s="14"/>
      <c r="AKO445" s="14"/>
      <c r="AKP445" s="14"/>
      <c r="AKQ445" s="14"/>
      <c r="AKR445" s="14"/>
      <c r="AKS445" s="14"/>
      <c r="AKT445" s="14"/>
      <c r="AKU445" s="14"/>
      <c r="AKV445" s="14"/>
      <c r="AKW445" s="14"/>
      <c r="AKX445" s="14"/>
      <c r="AKY445" s="14"/>
      <c r="AKZ445" s="14"/>
      <c r="ALA445" s="14"/>
      <c r="ALB445" s="14"/>
      <c r="ALC445" s="14"/>
      <c r="ALD445" s="14"/>
      <c r="ALE445" s="14"/>
      <c r="ALF445" s="14"/>
      <c r="ALG445" s="14"/>
      <c r="ALH445" s="14"/>
      <c r="ALI445" s="14"/>
      <c r="ALJ445" s="14"/>
      <c r="ALK445" s="14"/>
      <c r="ALL445" s="14"/>
      <c r="ALM445" s="14"/>
      <c r="ALN445" s="14"/>
      <c r="ALO445" s="14"/>
      <c r="ALP445" s="14"/>
      <c r="ALQ445" s="14"/>
      <c r="ALR445" s="14"/>
      <c r="ALS445" s="14"/>
      <c r="ALT445" s="14"/>
      <c r="ALU445" s="14"/>
      <c r="ALV445" s="14"/>
      <c r="ALW445" s="14"/>
      <c r="ALX445" s="14"/>
      <c r="ALY445" s="14"/>
      <c r="ALZ445" s="14"/>
      <c r="AMA445" s="14"/>
      <c r="AMB445" s="14"/>
      <c r="AMC445" s="14"/>
      <c r="AMD445" s="14"/>
      <c r="AME445" s="14"/>
      <c r="AMF445" s="14"/>
      <c r="AMG445" s="14"/>
      <c r="AMH445" s="14"/>
      <c r="AMI445" s="14"/>
      <c r="AMJ445" s="14"/>
      <c r="AMK445" s="14"/>
      <c r="AML445" s="14"/>
      <c r="AMM445" s="14"/>
      <c r="AMN445" s="14"/>
      <c r="AMO445" s="14"/>
      <c r="AMP445" s="14"/>
      <c r="AMQ445" s="14"/>
      <c r="AMR445" s="14"/>
      <c r="AMS445" s="14"/>
      <c r="AMT445" s="14"/>
      <c r="AMU445" s="14"/>
      <c r="AMV445" s="14"/>
      <c r="AMW445" s="14"/>
      <c r="AMX445" s="14"/>
      <c r="AMY445" s="14"/>
      <c r="AMZ445" s="14"/>
      <c r="ANA445" s="14"/>
      <c r="ANB445" s="14"/>
      <c r="ANC445" s="14"/>
      <c r="AND445" s="14"/>
      <c r="ANE445" s="14"/>
      <c r="ANF445" s="14"/>
      <c r="ANG445" s="14"/>
      <c r="ANH445" s="14"/>
      <c r="ANI445" s="14"/>
      <c r="ANJ445" s="14"/>
      <c r="ANK445" s="14"/>
      <c r="ANL445" s="14"/>
      <c r="ANM445" s="14"/>
      <c r="ANN445" s="14"/>
      <c r="ANO445" s="14"/>
      <c r="ANP445" s="14"/>
      <c r="ANQ445" s="14"/>
      <c r="ANR445" s="14"/>
      <c r="ANS445" s="14"/>
      <c r="ANT445" s="14"/>
      <c r="ANU445" s="14"/>
      <c r="ANV445" s="14"/>
      <c r="ANW445" s="14"/>
      <c r="ANX445" s="14"/>
      <c r="ANY445" s="14"/>
      <c r="ANZ445" s="14"/>
      <c r="AOA445" s="14"/>
      <c r="AOB445" s="14"/>
      <c r="AOC445" s="14"/>
      <c r="AOD445" s="14"/>
      <c r="AOE445" s="14"/>
      <c r="AOF445" s="14"/>
      <c r="AOG445" s="14"/>
      <c r="AOH445" s="14"/>
      <c r="AOI445" s="14"/>
      <c r="AOJ445" s="14"/>
      <c r="AOK445" s="14"/>
      <c r="AOL445" s="14"/>
      <c r="AOM445" s="14"/>
      <c r="AON445" s="14"/>
      <c r="AOO445" s="14"/>
      <c r="AOP445" s="14"/>
      <c r="AOQ445" s="14"/>
      <c r="AOR445" s="14"/>
      <c r="AOS445" s="14"/>
      <c r="AOT445" s="14"/>
      <c r="AOU445" s="14"/>
      <c r="AOV445" s="14"/>
      <c r="AOW445" s="14"/>
      <c r="AOX445" s="14"/>
      <c r="AOY445" s="14"/>
      <c r="AOZ445" s="14"/>
      <c r="APA445" s="14"/>
      <c r="APB445" s="14"/>
      <c r="APC445" s="14"/>
      <c r="APD445" s="14"/>
      <c r="APE445" s="14"/>
      <c r="APF445" s="14"/>
      <c r="APG445" s="14"/>
      <c r="APH445" s="14"/>
      <c r="API445" s="14"/>
      <c r="APJ445" s="14"/>
      <c r="APK445" s="14"/>
      <c r="APL445" s="14"/>
      <c r="APM445" s="14"/>
      <c r="APN445" s="14"/>
      <c r="APO445" s="14"/>
      <c r="APP445" s="14"/>
      <c r="APQ445" s="14"/>
      <c r="APR445" s="14"/>
      <c r="APS445" s="14"/>
      <c r="APT445" s="14"/>
      <c r="APU445" s="14"/>
      <c r="APV445" s="14"/>
      <c r="APW445" s="14"/>
      <c r="APX445" s="14"/>
      <c r="APY445" s="14"/>
      <c r="APZ445" s="14"/>
      <c r="AQA445" s="14"/>
      <c r="AQB445" s="14"/>
      <c r="AQC445" s="14"/>
      <c r="AQD445" s="14"/>
      <c r="AQE445" s="14"/>
      <c r="AQF445" s="14"/>
      <c r="AQG445" s="14"/>
      <c r="AQH445" s="14"/>
      <c r="AQI445" s="14"/>
      <c r="AQJ445" s="14"/>
      <c r="AQK445" s="14"/>
      <c r="AQL445" s="14"/>
      <c r="AQM445" s="14"/>
      <c r="AQN445" s="14"/>
      <c r="AQO445" s="14"/>
      <c r="AQP445" s="14"/>
      <c r="AQQ445" s="14"/>
      <c r="AQR445" s="14"/>
      <c r="AQS445" s="14"/>
      <c r="AQT445" s="14"/>
      <c r="AQU445" s="14"/>
      <c r="AQV445" s="14"/>
      <c r="AQW445" s="14"/>
      <c r="AQX445" s="14"/>
      <c r="AQY445" s="14"/>
      <c r="AQZ445" s="14"/>
      <c r="ARA445" s="14"/>
      <c r="ARB445" s="14"/>
      <c r="ARC445" s="14"/>
      <c r="ARD445" s="14"/>
      <c r="ARE445" s="14"/>
      <c r="ARF445" s="14"/>
      <c r="ARG445" s="14"/>
      <c r="ARH445" s="14"/>
      <c r="ARI445" s="14"/>
      <c r="ARJ445" s="14"/>
      <c r="ARK445" s="14"/>
      <c r="ARL445" s="14"/>
      <c r="ARM445" s="14"/>
      <c r="ARN445" s="14"/>
      <c r="ARO445" s="14"/>
      <c r="ARP445" s="14"/>
      <c r="ARQ445" s="14"/>
      <c r="ARR445" s="14"/>
      <c r="ARS445" s="14"/>
      <c r="ART445" s="14"/>
      <c r="ARU445" s="14"/>
      <c r="ARV445" s="14"/>
      <c r="ARW445" s="14"/>
      <c r="ARX445" s="14"/>
      <c r="ARY445" s="14"/>
      <c r="ARZ445" s="14"/>
      <c r="ASA445" s="14"/>
      <c r="ASB445" s="14"/>
      <c r="ASC445" s="14"/>
      <c r="ASD445" s="14"/>
      <c r="ASE445" s="14"/>
      <c r="ASF445" s="14"/>
      <c r="ASG445" s="14"/>
      <c r="ASH445" s="14"/>
      <c r="ASI445" s="14"/>
      <c r="ASJ445" s="14"/>
      <c r="ASK445" s="14"/>
      <c r="ASL445" s="14"/>
      <c r="ASM445" s="14"/>
      <c r="ASN445" s="14"/>
      <c r="ASO445" s="14"/>
      <c r="ASP445" s="14"/>
      <c r="ASQ445" s="14"/>
      <c r="ASR445" s="14"/>
      <c r="ASS445" s="14"/>
      <c r="AST445" s="14"/>
      <c r="ASU445" s="14"/>
      <c r="ASV445" s="14"/>
      <c r="ASW445" s="14"/>
      <c r="ASX445" s="14"/>
      <c r="ASY445" s="14"/>
      <c r="ASZ445" s="14"/>
      <c r="ATA445" s="14"/>
      <c r="ATB445" s="14"/>
      <c r="ATC445" s="14"/>
      <c r="ATD445" s="14"/>
    </row>
    <row r="446" spans="63:1200">
      <c r="BK446" s="14" t="str">
        <f t="shared" si="2120"/>
        <v/>
      </c>
      <c r="ABO446" s="14"/>
      <c r="ABP446" s="14"/>
      <c r="ABQ446" s="14"/>
      <c r="ABR446" s="14"/>
      <c r="ABS446" s="14"/>
      <c r="ABT446" s="14"/>
      <c r="ABU446" s="14"/>
      <c r="ABV446" s="14"/>
      <c r="ABW446" s="14"/>
      <c r="ABX446" s="14"/>
      <c r="ABY446" s="14"/>
      <c r="ABZ446" s="14"/>
      <c r="ACA446" s="14"/>
      <c r="ACB446" s="14"/>
      <c r="ACC446" s="14"/>
      <c r="ACD446" s="14"/>
      <c r="ACE446" s="14"/>
      <c r="ACF446" s="14"/>
      <c r="ACG446" s="14"/>
      <c r="ACH446" s="14"/>
      <c r="ACI446" s="14"/>
      <c r="ACJ446" s="14"/>
      <c r="ACK446" s="14"/>
      <c r="ACL446" s="14"/>
      <c r="ACM446" s="14"/>
      <c r="ACN446" s="14"/>
      <c r="ACO446" s="14"/>
      <c r="ACP446" s="14"/>
      <c r="ACQ446" s="14"/>
      <c r="ACR446" s="14"/>
      <c r="ACS446" s="14"/>
      <c r="ACT446" s="14"/>
      <c r="ACU446" s="14"/>
      <c r="ACV446" s="14"/>
      <c r="ACW446" s="14"/>
      <c r="ACX446" s="14"/>
      <c r="ACY446" s="14"/>
      <c r="ACZ446" s="14"/>
      <c r="ADA446" s="14"/>
      <c r="ADB446" s="14"/>
      <c r="ADC446" s="14"/>
      <c r="ADD446" s="14"/>
      <c r="ADE446" s="14"/>
      <c r="ADF446" s="14"/>
      <c r="ADG446" s="14"/>
      <c r="ADH446" s="14"/>
      <c r="ADI446" s="14"/>
      <c r="ADJ446" s="14"/>
      <c r="ADK446" s="14"/>
      <c r="ADL446" s="14"/>
      <c r="ADM446" s="14"/>
      <c r="ADN446" s="14"/>
      <c r="ADO446" s="14"/>
      <c r="ADP446" s="14"/>
      <c r="ADQ446" s="14"/>
      <c r="ADR446" s="14"/>
      <c r="ADS446" s="14"/>
      <c r="ADT446" s="14"/>
      <c r="ADU446" s="14"/>
      <c r="ADV446" s="14"/>
      <c r="ADW446" s="14"/>
      <c r="ADX446" s="14"/>
      <c r="ADY446" s="14"/>
      <c r="ADZ446" s="14"/>
      <c r="AEA446" s="14"/>
      <c r="AEB446" s="14"/>
      <c r="AEC446" s="14"/>
      <c r="AED446" s="14"/>
      <c r="AEE446" s="14"/>
      <c r="AEF446" s="14"/>
      <c r="AEG446" s="14"/>
      <c r="AEH446" s="14"/>
      <c r="AEI446" s="14"/>
      <c r="AEJ446" s="14"/>
      <c r="AEK446" s="14"/>
      <c r="AEL446" s="14"/>
      <c r="AEM446" s="14"/>
      <c r="AEN446" s="14"/>
      <c r="AEO446" s="14"/>
      <c r="AEP446" s="14"/>
      <c r="AEQ446" s="14"/>
      <c r="AER446" s="14"/>
      <c r="AES446" s="14"/>
      <c r="AET446" s="14"/>
      <c r="AEU446" s="14"/>
      <c r="AEV446" s="14"/>
      <c r="AEW446" s="14"/>
      <c r="AEX446" s="14"/>
      <c r="AEY446" s="14"/>
      <c r="AEZ446" s="14"/>
      <c r="AFA446" s="14"/>
      <c r="AFB446" s="14"/>
      <c r="AFC446" s="14"/>
      <c r="AFD446" s="14"/>
      <c r="AFE446" s="14"/>
      <c r="AFF446" s="14"/>
      <c r="AFG446" s="14"/>
      <c r="AFH446" s="14"/>
      <c r="AFI446" s="14"/>
      <c r="AFJ446" s="14"/>
      <c r="AFK446" s="14"/>
      <c r="AFL446" s="14"/>
      <c r="AFM446" s="14"/>
      <c r="AFN446" s="14"/>
      <c r="AFO446" s="14"/>
      <c r="AFP446" s="14"/>
      <c r="AFQ446" s="14"/>
      <c r="AFR446" s="14"/>
      <c r="AFS446" s="14"/>
      <c r="AFT446" s="14"/>
      <c r="AFU446" s="14"/>
      <c r="AFV446" s="14"/>
      <c r="AFW446" s="14"/>
      <c r="AFX446" s="14"/>
      <c r="AFY446" s="14"/>
      <c r="AFZ446" s="14"/>
      <c r="AGA446" s="14"/>
      <c r="AGB446" s="14"/>
      <c r="AGC446" s="14"/>
      <c r="AGD446" s="14"/>
      <c r="AGE446" s="14"/>
      <c r="AGF446" s="14"/>
      <c r="AGG446" s="14"/>
      <c r="AGH446" s="14"/>
      <c r="AGI446" s="14"/>
      <c r="AGJ446" s="14"/>
      <c r="AGK446" s="14"/>
      <c r="AGL446" s="14"/>
      <c r="AGM446" s="14"/>
      <c r="AGN446" s="14"/>
      <c r="AGO446" s="14"/>
      <c r="AGP446" s="14"/>
      <c r="AGQ446" s="14"/>
      <c r="AGR446" s="14"/>
      <c r="AGS446" s="14"/>
      <c r="AGT446" s="14"/>
      <c r="AGU446" s="14"/>
      <c r="AGV446" s="14"/>
      <c r="AGW446" s="14"/>
      <c r="AGX446" s="14"/>
      <c r="AGY446" s="14"/>
      <c r="AGZ446" s="14"/>
      <c r="AHA446" s="14"/>
      <c r="AHB446" s="14"/>
      <c r="AHC446" s="14"/>
      <c r="AHD446" s="14"/>
      <c r="AHE446" s="14"/>
      <c r="AHF446" s="14"/>
      <c r="AHG446" s="14"/>
      <c r="AHH446" s="14"/>
      <c r="AHI446" s="14"/>
      <c r="AHJ446" s="14"/>
      <c r="AHK446" s="14"/>
      <c r="AHL446" s="14"/>
      <c r="AHM446" s="14"/>
      <c r="AHN446" s="14"/>
      <c r="AHO446" s="14"/>
      <c r="AHP446" s="14"/>
      <c r="AHQ446" s="14"/>
      <c r="AHR446" s="14"/>
      <c r="AHS446" s="14"/>
      <c r="AHT446" s="14"/>
      <c r="AHU446" s="14"/>
      <c r="AHV446" s="14"/>
      <c r="AHW446" s="14"/>
      <c r="AHX446" s="14"/>
      <c r="AHY446" s="14"/>
      <c r="AHZ446" s="14"/>
      <c r="AIA446" s="14"/>
      <c r="AIB446" s="14"/>
      <c r="AIC446" s="14"/>
      <c r="AID446" s="14"/>
      <c r="AIE446" s="14"/>
      <c r="AIF446" s="14"/>
      <c r="AIG446" s="14"/>
      <c r="AIH446" s="14"/>
      <c r="AII446" s="14"/>
      <c r="AIJ446" s="14"/>
      <c r="AIK446" s="14"/>
      <c r="AIL446" s="14"/>
      <c r="AIM446" s="14"/>
      <c r="AIN446" s="14"/>
      <c r="AIO446" s="14"/>
      <c r="AIP446" s="14"/>
      <c r="AIQ446" s="14"/>
      <c r="AIR446" s="14"/>
      <c r="AIS446" s="14"/>
      <c r="AIT446" s="14"/>
      <c r="AIU446" s="14"/>
      <c r="AIV446" s="14"/>
      <c r="AIW446" s="14"/>
      <c r="AIX446" s="14"/>
      <c r="AIY446" s="14"/>
      <c r="AIZ446" s="14"/>
      <c r="AJA446" s="14"/>
      <c r="AJB446" s="14"/>
      <c r="AJC446" s="14"/>
      <c r="AJD446" s="14"/>
      <c r="AJE446" s="14"/>
      <c r="AJF446" s="14"/>
      <c r="AJG446" s="14"/>
      <c r="AJH446" s="14"/>
      <c r="AJI446" s="14"/>
      <c r="AJJ446" s="14"/>
      <c r="AJK446" s="14"/>
      <c r="AJL446" s="14"/>
      <c r="AJM446" s="14"/>
      <c r="AJN446" s="14"/>
      <c r="AJO446" s="14"/>
      <c r="AJP446" s="14"/>
      <c r="AJQ446" s="14"/>
      <c r="AJR446" s="14"/>
      <c r="AJS446" s="14"/>
      <c r="AJT446" s="14"/>
      <c r="AJU446" s="14"/>
      <c r="AJV446" s="14"/>
      <c r="AJW446" s="14"/>
      <c r="AJX446" s="14"/>
      <c r="AJY446" s="14"/>
      <c r="AJZ446" s="14"/>
      <c r="AKA446" s="14"/>
      <c r="AKB446" s="14"/>
      <c r="AKC446" s="14"/>
      <c r="AKD446" s="14"/>
      <c r="AKE446" s="14"/>
      <c r="AKF446" s="14"/>
      <c r="AKG446" s="14"/>
      <c r="AKH446" s="14"/>
      <c r="AKI446" s="14"/>
      <c r="AKJ446" s="14"/>
      <c r="AKK446" s="14"/>
      <c r="AKL446" s="14"/>
      <c r="AKM446" s="14"/>
      <c r="AKN446" s="14"/>
      <c r="AKO446" s="14"/>
      <c r="AKP446" s="14"/>
      <c r="AKQ446" s="14"/>
      <c r="AKR446" s="14"/>
      <c r="AKS446" s="14"/>
      <c r="AKT446" s="14"/>
      <c r="AKU446" s="14"/>
      <c r="AKV446" s="14"/>
      <c r="AKW446" s="14"/>
      <c r="AKX446" s="14"/>
      <c r="AKY446" s="14"/>
      <c r="AKZ446" s="14"/>
      <c r="ALA446" s="14"/>
      <c r="ALB446" s="14"/>
      <c r="ALC446" s="14"/>
      <c r="ALD446" s="14"/>
      <c r="ALE446" s="14"/>
      <c r="ALF446" s="14"/>
      <c r="ALG446" s="14"/>
      <c r="ALH446" s="14"/>
      <c r="ALI446" s="14"/>
      <c r="ALJ446" s="14"/>
      <c r="ALK446" s="14"/>
      <c r="ALL446" s="14"/>
      <c r="ALM446" s="14"/>
      <c r="ALN446" s="14"/>
      <c r="ALO446" s="14"/>
      <c r="ALP446" s="14"/>
      <c r="ALQ446" s="14"/>
      <c r="ALR446" s="14"/>
      <c r="ALS446" s="14"/>
      <c r="ALT446" s="14"/>
      <c r="ALU446" s="14"/>
      <c r="ALV446" s="14"/>
      <c r="ALW446" s="14"/>
      <c r="ALX446" s="14"/>
      <c r="ALY446" s="14"/>
      <c r="ALZ446" s="14"/>
      <c r="AMA446" s="14"/>
      <c r="AMB446" s="14"/>
      <c r="AMC446" s="14"/>
      <c r="AMD446" s="14"/>
      <c r="AME446" s="14"/>
      <c r="AMF446" s="14"/>
      <c r="AMG446" s="14"/>
      <c r="AMH446" s="14"/>
      <c r="AMI446" s="14"/>
      <c r="AMJ446" s="14"/>
      <c r="AMK446" s="14"/>
      <c r="AML446" s="14"/>
      <c r="AMM446" s="14"/>
      <c r="AMN446" s="14"/>
      <c r="AMO446" s="14"/>
      <c r="AMP446" s="14"/>
      <c r="AMQ446" s="14"/>
      <c r="AMR446" s="14"/>
      <c r="AMS446" s="14"/>
      <c r="AMT446" s="14"/>
      <c r="AMU446" s="14"/>
      <c r="AMV446" s="14"/>
      <c r="AMW446" s="14"/>
      <c r="AMX446" s="14"/>
      <c r="AMY446" s="14"/>
      <c r="AMZ446" s="14"/>
      <c r="ANA446" s="14"/>
      <c r="ANB446" s="14"/>
      <c r="ANC446" s="14"/>
      <c r="AND446" s="14"/>
      <c r="ANE446" s="14"/>
      <c r="ANF446" s="14"/>
      <c r="ANG446" s="14"/>
      <c r="ANH446" s="14"/>
      <c r="ANI446" s="14"/>
      <c r="ANJ446" s="14"/>
      <c r="ANK446" s="14"/>
      <c r="ANL446" s="14"/>
      <c r="ANM446" s="14"/>
      <c r="ANN446" s="14"/>
      <c r="ANO446" s="14"/>
      <c r="ANP446" s="14"/>
      <c r="ANQ446" s="14"/>
      <c r="ANR446" s="14"/>
      <c r="ANS446" s="14"/>
      <c r="ANT446" s="14"/>
      <c r="ANU446" s="14"/>
      <c r="ANV446" s="14"/>
      <c r="ANW446" s="14"/>
      <c r="ANX446" s="14"/>
      <c r="ANY446" s="14"/>
      <c r="ANZ446" s="14"/>
      <c r="AOA446" s="14"/>
      <c r="AOB446" s="14"/>
      <c r="AOC446" s="14"/>
      <c r="AOD446" s="14"/>
      <c r="AOE446" s="14"/>
      <c r="AOF446" s="14"/>
      <c r="AOG446" s="14"/>
      <c r="AOH446" s="14"/>
      <c r="AOI446" s="14"/>
      <c r="AOJ446" s="14"/>
      <c r="AOK446" s="14"/>
      <c r="AOL446" s="14"/>
      <c r="AOM446" s="14"/>
      <c r="AON446" s="14"/>
      <c r="AOO446" s="14"/>
      <c r="AOP446" s="14"/>
      <c r="AOQ446" s="14"/>
      <c r="AOR446" s="14"/>
      <c r="AOS446" s="14"/>
      <c r="AOT446" s="14"/>
      <c r="AOU446" s="14"/>
      <c r="AOV446" s="14"/>
      <c r="AOW446" s="14"/>
      <c r="AOX446" s="14"/>
      <c r="AOY446" s="14"/>
      <c r="AOZ446" s="14"/>
      <c r="APA446" s="14"/>
      <c r="APB446" s="14"/>
      <c r="APC446" s="14"/>
      <c r="APD446" s="14"/>
      <c r="APE446" s="14"/>
      <c r="APF446" s="14"/>
      <c r="APG446" s="14"/>
      <c r="APH446" s="14"/>
      <c r="API446" s="14"/>
      <c r="APJ446" s="14"/>
      <c r="APK446" s="14"/>
      <c r="APL446" s="14"/>
      <c r="APM446" s="14"/>
      <c r="APN446" s="14"/>
      <c r="APO446" s="14"/>
      <c r="APP446" s="14"/>
      <c r="APQ446" s="14"/>
      <c r="APR446" s="14"/>
      <c r="APS446" s="14"/>
      <c r="APT446" s="14"/>
      <c r="APU446" s="14"/>
      <c r="APV446" s="14"/>
      <c r="APW446" s="14"/>
      <c r="APX446" s="14"/>
      <c r="APY446" s="14"/>
      <c r="APZ446" s="14"/>
      <c r="AQA446" s="14"/>
      <c r="AQB446" s="14"/>
      <c r="AQC446" s="14"/>
      <c r="AQD446" s="14"/>
      <c r="AQE446" s="14"/>
      <c r="AQF446" s="14"/>
      <c r="AQG446" s="14"/>
      <c r="AQH446" s="14"/>
      <c r="AQI446" s="14"/>
      <c r="AQJ446" s="14"/>
      <c r="AQK446" s="14"/>
      <c r="AQL446" s="14"/>
      <c r="AQM446" s="14"/>
      <c r="AQN446" s="14"/>
      <c r="AQO446" s="14"/>
      <c r="AQP446" s="14"/>
      <c r="AQQ446" s="14"/>
      <c r="AQR446" s="14"/>
      <c r="AQS446" s="14"/>
      <c r="AQT446" s="14"/>
      <c r="AQU446" s="14"/>
      <c r="AQV446" s="14"/>
      <c r="AQW446" s="14"/>
      <c r="AQX446" s="14"/>
      <c r="AQY446" s="14"/>
      <c r="AQZ446" s="14"/>
      <c r="ARA446" s="14"/>
      <c r="ARB446" s="14"/>
      <c r="ARC446" s="14"/>
      <c r="ARD446" s="14"/>
      <c r="ARE446" s="14"/>
      <c r="ARF446" s="14"/>
      <c r="ARG446" s="14"/>
      <c r="ARH446" s="14"/>
      <c r="ARI446" s="14"/>
      <c r="ARJ446" s="14"/>
      <c r="ARK446" s="14"/>
      <c r="ARL446" s="14"/>
      <c r="ARM446" s="14"/>
      <c r="ARN446" s="14"/>
      <c r="ARO446" s="14"/>
      <c r="ARP446" s="14"/>
      <c r="ARQ446" s="14"/>
      <c r="ARR446" s="14"/>
      <c r="ARS446" s="14"/>
      <c r="ART446" s="14"/>
      <c r="ARU446" s="14"/>
      <c r="ARV446" s="14"/>
      <c r="ARW446" s="14"/>
      <c r="ARX446" s="14"/>
      <c r="ARY446" s="14"/>
      <c r="ARZ446" s="14"/>
      <c r="ASA446" s="14"/>
      <c r="ASB446" s="14"/>
      <c r="ASC446" s="14"/>
      <c r="ASD446" s="14"/>
      <c r="ASE446" s="14"/>
      <c r="ASF446" s="14"/>
      <c r="ASG446" s="14"/>
      <c r="ASH446" s="14"/>
      <c r="ASI446" s="14"/>
      <c r="ASJ446" s="14"/>
      <c r="ASK446" s="14"/>
      <c r="ASL446" s="14"/>
      <c r="ASM446" s="14"/>
      <c r="ASN446" s="14"/>
      <c r="ASO446" s="14"/>
      <c r="ASP446" s="14"/>
      <c r="ASQ446" s="14"/>
      <c r="ASR446" s="14"/>
      <c r="ASS446" s="14"/>
      <c r="AST446" s="14"/>
      <c r="ASU446" s="14"/>
      <c r="ASV446" s="14"/>
      <c r="ASW446" s="14"/>
      <c r="ASX446" s="14"/>
      <c r="ASY446" s="14"/>
      <c r="ASZ446" s="14"/>
      <c r="ATA446" s="14"/>
      <c r="ATB446" s="14"/>
      <c r="ATC446" s="14"/>
      <c r="ATD446" s="14"/>
    </row>
    <row r="447" spans="63:1200">
      <c r="BK447" s="14" t="str">
        <f t="shared" si="2120"/>
        <v/>
      </c>
      <c r="ABO447" s="14"/>
      <c r="ABP447" s="14"/>
      <c r="ABQ447" s="14"/>
      <c r="ABR447" s="14"/>
      <c r="ABS447" s="14"/>
      <c r="ABT447" s="14"/>
      <c r="ABU447" s="14"/>
      <c r="ABV447" s="14"/>
      <c r="ABW447" s="14"/>
      <c r="ABX447" s="14"/>
      <c r="ABY447" s="14"/>
      <c r="ABZ447" s="14"/>
      <c r="ACA447" s="14"/>
      <c r="ACB447" s="14"/>
      <c r="ACC447" s="14"/>
      <c r="ACD447" s="14"/>
      <c r="ACE447" s="14"/>
      <c r="ACF447" s="14"/>
      <c r="ACG447" s="14"/>
      <c r="ACH447" s="14"/>
      <c r="ACI447" s="14"/>
      <c r="ACJ447" s="14"/>
      <c r="ACK447" s="14"/>
      <c r="ACL447" s="14"/>
      <c r="ACM447" s="14"/>
      <c r="ACN447" s="14"/>
      <c r="ACO447" s="14"/>
      <c r="ACP447" s="14"/>
      <c r="ACQ447" s="14"/>
      <c r="ACR447" s="14"/>
      <c r="ACS447" s="14"/>
      <c r="ACT447" s="14"/>
      <c r="ACU447" s="14"/>
      <c r="ACV447" s="14"/>
      <c r="ACW447" s="14"/>
      <c r="ACX447" s="14"/>
      <c r="ACY447" s="14"/>
      <c r="ACZ447" s="14"/>
      <c r="ADA447" s="14"/>
      <c r="ADB447" s="14"/>
      <c r="ADC447" s="14"/>
      <c r="ADD447" s="14"/>
      <c r="ADE447" s="14"/>
      <c r="ADF447" s="14"/>
      <c r="ADG447" s="14"/>
      <c r="ADH447" s="14"/>
      <c r="ADI447" s="14"/>
      <c r="ADJ447" s="14"/>
      <c r="ADK447" s="14"/>
      <c r="ADL447" s="14"/>
      <c r="ADM447" s="14"/>
      <c r="ADN447" s="14"/>
      <c r="ADO447" s="14"/>
      <c r="ADP447" s="14"/>
      <c r="ADQ447" s="14"/>
      <c r="ADR447" s="14"/>
      <c r="ADS447" s="14"/>
      <c r="ADT447" s="14"/>
      <c r="ADU447" s="14"/>
      <c r="ADV447" s="14"/>
      <c r="ADW447" s="14"/>
      <c r="ADX447" s="14"/>
      <c r="ADY447" s="14"/>
      <c r="ADZ447" s="14"/>
      <c r="AEA447" s="14"/>
      <c r="AEB447" s="14"/>
      <c r="AEC447" s="14"/>
      <c r="AED447" s="14"/>
      <c r="AEE447" s="14"/>
      <c r="AEF447" s="14"/>
      <c r="AEG447" s="14"/>
      <c r="AEH447" s="14"/>
      <c r="AEI447" s="14"/>
      <c r="AEJ447" s="14"/>
      <c r="AEK447" s="14"/>
      <c r="AEL447" s="14"/>
      <c r="AEM447" s="14"/>
      <c r="AEN447" s="14"/>
      <c r="AEO447" s="14"/>
      <c r="AEP447" s="14"/>
      <c r="AEQ447" s="14"/>
      <c r="AER447" s="14"/>
      <c r="AES447" s="14"/>
      <c r="AET447" s="14"/>
      <c r="AEU447" s="14"/>
      <c r="AEV447" s="14"/>
      <c r="AEW447" s="14"/>
      <c r="AEX447" s="14"/>
      <c r="AEY447" s="14"/>
      <c r="AEZ447" s="14"/>
      <c r="AFA447" s="14"/>
      <c r="AFB447" s="14"/>
      <c r="AFC447" s="14"/>
      <c r="AFD447" s="14"/>
      <c r="AFE447" s="14"/>
      <c r="AFF447" s="14"/>
      <c r="AFG447" s="14"/>
      <c r="AFH447" s="14"/>
      <c r="AFI447" s="14"/>
      <c r="AFJ447" s="14"/>
      <c r="AFK447" s="14"/>
      <c r="AFL447" s="14"/>
      <c r="AFM447" s="14"/>
      <c r="AFN447" s="14"/>
      <c r="AFO447" s="14"/>
      <c r="AFP447" s="14"/>
      <c r="AFQ447" s="14"/>
      <c r="AFR447" s="14"/>
      <c r="AFS447" s="14"/>
      <c r="AFT447" s="14"/>
      <c r="AFU447" s="14"/>
      <c r="AFV447" s="14"/>
      <c r="AFW447" s="14"/>
      <c r="AFX447" s="14"/>
      <c r="AFY447" s="14"/>
      <c r="AFZ447" s="14"/>
      <c r="AGA447" s="14"/>
      <c r="AGB447" s="14"/>
      <c r="AGC447" s="14"/>
      <c r="AGD447" s="14"/>
      <c r="AGE447" s="14"/>
      <c r="AGF447" s="14"/>
      <c r="AGG447" s="14"/>
      <c r="AGH447" s="14"/>
      <c r="AGI447" s="14"/>
      <c r="AGJ447" s="14"/>
      <c r="AGK447" s="14"/>
      <c r="AGL447" s="14"/>
      <c r="AGM447" s="14"/>
      <c r="AGN447" s="14"/>
      <c r="AGO447" s="14"/>
      <c r="AGP447" s="14"/>
      <c r="AGQ447" s="14"/>
      <c r="AGR447" s="14"/>
      <c r="AGS447" s="14"/>
      <c r="AGT447" s="14"/>
      <c r="AGU447" s="14"/>
      <c r="AGV447" s="14"/>
      <c r="AGW447" s="14"/>
      <c r="AGX447" s="14"/>
      <c r="AGY447" s="14"/>
      <c r="AGZ447" s="14"/>
      <c r="AHA447" s="14"/>
      <c r="AHB447" s="14"/>
      <c r="AHC447" s="14"/>
      <c r="AHD447" s="14"/>
      <c r="AHE447" s="14"/>
      <c r="AHF447" s="14"/>
      <c r="AHG447" s="14"/>
      <c r="AHH447" s="14"/>
      <c r="AHI447" s="14"/>
      <c r="AHJ447" s="14"/>
      <c r="AHK447" s="14"/>
      <c r="AHL447" s="14"/>
      <c r="AHM447" s="14"/>
      <c r="AHN447" s="14"/>
      <c r="AHO447" s="14"/>
      <c r="AHP447" s="14"/>
      <c r="AHQ447" s="14"/>
      <c r="AHR447" s="14"/>
      <c r="AHS447" s="14"/>
      <c r="AHT447" s="14"/>
      <c r="AHU447" s="14"/>
      <c r="AHV447" s="14"/>
      <c r="AHW447" s="14"/>
      <c r="AHX447" s="14"/>
      <c r="AHY447" s="14"/>
      <c r="AHZ447" s="14"/>
      <c r="AIA447" s="14"/>
      <c r="AIB447" s="14"/>
      <c r="AIC447" s="14"/>
      <c r="AID447" s="14"/>
      <c r="AIE447" s="14"/>
      <c r="AIF447" s="14"/>
      <c r="AIG447" s="14"/>
      <c r="AIH447" s="14"/>
      <c r="AII447" s="14"/>
      <c r="AIJ447" s="14"/>
      <c r="AIK447" s="14"/>
      <c r="AIL447" s="14"/>
      <c r="AIM447" s="14"/>
      <c r="AIN447" s="14"/>
      <c r="AIO447" s="14"/>
      <c r="AIP447" s="14"/>
      <c r="AIQ447" s="14"/>
      <c r="AIR447" s="14"/>
      <c r="AIS447" s="14"/>
      <c r="AIT447" s="14"/>
      <c r="AIU447" s="14"/>
      <c r="AIV447" s="14"/>
      <c r="AIW447" s="14"/>
      <c r="AIX447" s="14"/>
      <c r="AIY447" s="14"/>
      <c r="AIZ447" s="14"/>
      <c r="AJA447" s="14"/>
      <c r="AJB447" s="14"/>
      <c r="AJC447" s="14"/>
      <c r="AJD447" s="14"/>
      <c r="AJE447" s="14"/>
      <c r="AJF447" s="14"/>
      <c r="AJG447" s="14"/>
      <c r="AJH447" s="14"/>
      <c r="AJI447" s="14"/>
      <c r="AJJ447" s="14"/>
      <c r="AJK447" s="14"/>
      <c r="AJL447" s="14"/>
      <c r="AJM447" s="14"/>
      <c r="AJN447" s="14"/>
      <c r="AJO447" s="14"/>
      <c r="AJP447" s="14"/>
      <c r="AJQ447" s="14"/>
      <c r="AJR447" s="14"/>
      <c r="AJS447" s="14"/>
      <c r="AJT447" s="14"/>
      <c r="AJU447" s="14"/>
      <c r="AJV447" s="14"/>
      <c r="AJW447" s="14"/>
      <c r="AJX447" s="14"/>
      <c r="AJY447" s="14"/>
      <c r="AJZ447" s="14"/>
      <c r="AKA447" s="14"/>
      <c r="AKB447" s="14"/>
      <c r="AKC447" s="14"/>
      <c r="AKD447" s="14"/>
      <c r="AKE447" s="14"/>
      <c r="AKF447" s="14"/>
      <c r="AKG447" s="14"/>
      <c r="AKH447" s="14"/>
      <c r="AKI447" s="14"/>
      <c r="AKJ447" s="14"/>
      <c r="AKK447" s="14"/>
      <c r="AKL447" s="14"/>
      <c r="AKM447" s="14"/>
      <c r="AKN447" s="14"/>
      <c r="AKO447" s="14"/>
      <c r="AKP447" s="14"/>
      <c r="AKQ447" s="14"/>
      <c r="AKR447" s="14"/>
      <c r="AKS447" s="14"/>
      <c r="AKT447" s="14"/>
      <c r="AKU447" s="14"/>
      <c r="AKV447" s="14"/>
      <c r="AKW447" s="14"/>
      <c r="AKX447" s="14"/>
      <c r="AKY447" s="14"/>
      <c r="AKZ447" s="14"/>
      <c r="ALA447" s="14"/>
      <c r="ALB447" s="14"/>
      <c r="ALC447" s="14"/>
      <c r="ALD447" s="14"/>
      <c r="ALE447" s="14"/>
      <c r="ALF447" s="14"/>
      <c r="ALG447" s="14"/>
      <c r="ALH447" s="14"/>
      <c r="ALI447" s="14"/>
      <c r="ALJ447" s="14"/>
      <c r="ALK447" s="14"/>
      <c r="ALL447" s="14"/>
      <c r="ALM447" s="14"/>
      <c r="ALN447" s="14"/>
      <c r="ALO447" s="14"/>
      <c r="ALP447" s="14"/>
      <c r="ALQ447" s="14"/>
      <c r="ALR447" s="14"/>
      <c r="ALS447" s="14"/>
      <c r="ALT447" s="14"/>
      <c r="ALU447" s="14"/>
      <c r="ALV447" s="14"/>
      <c r="ALW447" s="14"/>
      <c r="ALX447" s="14"/>
      <c r="ALY447" s="14"/>
      <c r="ALZ447" s="14"/>
      <c r="AMA447" s="14"/>
      <c r="AMB447" s="14"/>
      <c r="AMC447" s="14"/>
      <c r="AMD447" s="14"/>
      <c r="AME447" s="14"/>
      <c r="AMF447" s="14"/>
      <c r="AMG447" s="14"/>
      <c r="AMH447" s="14"/>
      <c r="AMI447" s="14"/>
      <c r="AMJ447" s="14"/>
      <c r="AMK447" s="14"/>
      <c r="AML447" s="14"/>
      <c r="AMM447" s="14"/>
      <c r="AMN447" s="14"/>
      <c r="AMO447" s="14"/>
      <c r="AMP447" s="14"/>
      <c r="AMQ447" s="14"/>
      <c r="AMR447" s="14"/>
      <c r="AMS447" s="14"/>
      <c r="AMT447" s="14"/>
      <c r="AMU447" s="14"/>
      <c r="AMV447" s="14"/>
      <c r="AMW447" s="14"/>
      <c r="AMX447" s="14"/>
      <c r="AMY447" s="14"/>
      <c r="AMZ447" s="14"/>
      <c r="ANA447" s="14"/>
      <c r="ANB447" s="14"/>
      <c r="ANC447" s="14"/>
      <c r="AND447" s="14"/>
      <c r="ANE447" s="14"/>
      <c r="ANF447" s="14"/>
      <c r="ANG447" s="14"/>
      <c r="ANH447" s="14"/>
      <c r="ANI447" s="14"/>
      <c r="ANJ447" s="14"/>
      <c r="ANK447" s="14"/>
      <c r="ANL447" s="14"/>
      <c r="ANM447" s="14"/>
      <c r="ANN447" s="14"/>
      <c r="ANO447" s="14"/>
      <c r="ANP447" s="14"/>
      <c r="ANQ447" s="14"/>
      <c r="ANR447" s="14"/>
      <c r="ANS447" s="14"/>
      <c r="ANT447" s="14"/>
      <c r="ANU447" s="14"/>
      <c r="ANV447" s="14"/>
      <c r="ANW447" s="14"/>
      <c r="ANX447" s="14"/>
      <c r="ANY447" s="14"/>
      <c r="ANZ447" s="14"/>
      <c r="AOA447" s="14"/>
      <c r="AOB447" s="14"/>
      <c r="AOC447" s="14"/>
      <c r="AOD447" s="14"/>
      <c r="AOE447" s="14"/>
      <c r="AOF447" s="14"/>
      <c r="AOG447" s="14"/>
      <c r="AOH447" s="14"/>
      <c r="AOI447" s="14"/>
      <c r="AOJ447" s="14"/>
      <c r="AOK447" s="14"/>
      <c r="AOL447" s="14"/>
      <c r="AOM447" s="14"/>
      <c r="AON447" s="14"/>
      <c r="AOO447" s="14"/>
      <c r="AOP447" s="14"/>
      <c r="AOQ447" s="14"/>
      <c r="AOR447" s="14"/>
      <c r="AOS447" s="14"/>
      <c r="AOT447" s="14"/>
      <c r="AOU447" s="14"/>
      <c r="AOV447" s="14"/>
      <c r="AOW447" s="14"/>
      <c r="AOX447" s="14"/>
      <c r="AOY447" s="14"/>
      <c r="AOZ447" s="14"/>
      <c r="APA447" s="14"/>
      <c r="APB447" s="14"/>
      <c r="APC447" s="14"/>
      <c r="APD447" s="14"/>
      <c r="APE447" s="14"/>
      <c r="APF447" s="14"/>
      <c r="APG447" s="14"/>
      <c r="APH447" s="14"/>
      <c r="API447" s="14"/>
      <c r="APJ447" s="14"/>
      <c r="APK447" s="14"/>
      <c r="APL447" s="14"/>
      <c r="APM447" s="14"/>
      <c r="APN447" s="14"/>
      <c r="APO447" s="14"/>
      <c r="APP447" s="14"/>
      <c r="APQ447" s="14"/>
      <c r="APR447" s="14"/>
      <c r="APS447" s="14"/>
      <c r="APT447" s="14"/>
      <c r="APU447" s="14"/>
      <c r="APV447" s="14"/>
      <c r="APW447" s="14"/>
      <c r="APX447" s="14"/>
      <c r="APY447" s="14"/>
      <c r="APZ447" s="14"/>
      <c r="AQA447" s="14"/>
      <c r="AQB447" s="14"/>
      <c r="AQC447" s="14"/>
      <c r="AQD447" s="14"/>
      <c r="AQE447" s="14"/>
      <c r="AQF447" s="14"/>
      <c r="AQG447" s="14"/>
      <c r="AQH447" s="14"/>
      <c r="AQI447" s="14"/>
      <c r="AQJ447" s="14"/>
      <c r="AQK447" s="14"/>
      <c r="AQL447" s="14"/>
      <c r="AQM447" s="14"/>
      <c r="AQN447" s="14"/>
      <c r="AQO447" s="14"/>
      <c r="AQP447" s="14"/>
      <c r="AQQ447" s="14"/>
      <c r="AQR447" s="14"/>
      <c r="AQS447" s="14"/>
      <c r="AQT447" s="14"/>
      <c r="AQU447" s="14"/>
      <c r="AQV447" s="14"/>
      <c r="AQW447" s="14"/>
      <c r="AQX447" s="14"/>
      <c r="AQY447" s="14"/>
      <c r="AQZ447" s="14"/>
      <c r="ARA447" s="14"/>
      <c r="ARB447" s="14"/>
      <c r="ARC447" s="14"/>
      <c r="ARD447" s="14"/>
      <c r="ARE447" s="14"/>
      <c r="ARF447" s="14"/>
      <c r="ARG447" s="14"/>
      <c r="ARH447" s="14"/>
      <c r="ARI447" s="14"/>
      <c r="ARJ447" s="14"/>
      <c r="ARK447" s="14"/>
      <c r="ARL447" s="14"/>
      <c r="ARM447" s="14"/>
      <c r="ARN447" s="14"/>
      <c r="ARO447" s="14"/>
      <c r="ARP447" s="14"/>
      <c r="ARQ447" s="14"/>
      <c r="ARR447" s="14"/>
      <c r="ARS447" s="14"/>
      <c r="ART447" s="14"/>
      <c r="ARU447" s="14"/>
      <c r="ARV447" s="14"/>
      <c r="ARW447" s="14"/>
      <c r="ARX447" s="14"/>
      <c r="ARY447" s="14"/>
      <c r="ARZ447" s="14"/>
      <c r="ASA447" s="14"/>
      <c r="ASB447" s="14"/>
      <c r="ASC447" s="14"/>
      <c r="ASD447" s="14"/>
      <c r="ASE447" s="14"/>
      <c r="ASF447" s="14"/>
      <c r="ASG447" s="14"/>
      <c r="ASH447" s="14"/>
      <c r="ASI447" s="14"/>
      <c r="ASJ447" s="14"/>
      <c r="ASK447" s="14"/>
      <c r="ASL447" s="14"/>
      <c r="ASM447" s="14"/>
      <c r="ASN447" s="14"/>
      <c r="ASO447" s="14"/>
      <c r="ASP447" s="14"/>
      <c r="ASQ447" s="14"/>
      <c r="ASR447" s="14"/>
      <c r="ASS447" s="14"/>
      <c r="AST447" s="14"/>
      <c r="ASU447" s="14"/>
      <c r="ASV447" s="14"/>
      <c r="ASW447" s="14"/>
      <c r="ASX447" s="14"/>
      <c r="ASY447" s="14"/>
      <c r="ASZ447" s="14"/>
      <c r="ATA447" s="14"/>
      <c r="ATB447" s="14"/>
      <c r="ATC447" s="14"/>
      <c r="ATD447" s="14"/>
    </row>
    <row r="448" spans="63:1200">
      <c r="BK448" s="14" t="str">
        <f t="shared" si="2120"/>
        <v/>
      </c>
      <c r="ABO448" s="14"/>
      <c r="ABP448" s="14"/>
      <c r="ABQ448" s="14"/>
      <c r="ABR448" s="14"/>
      <c r="ABS448" s="14"/>
      <c r="ABT448" s="14"/>
      <c r="ABU448" s="14"/>
      <c r="ABV448" s="14"/>
      <c r="ABW448" s="14"/>
      <c r="ABX448" s="14"/>
      <c r="ABY448" s="14"/>
      <c r="ABZ448" s="14"/>
      <c r="ACA448" s="14"/>
      <c r="ACB448" s="14"/>
      <c r="ACC448" s="14"/>
      <c r="ACD448" s="14"/>
      <c r="ACE448" s="14"/>
      <c r="ACF448" s="14"/>
      <c r="ACG448" s="14"/>
      <c r="ACH448" s="14"/>
      <c r="ACI448" s="14"/>
      <c r="ACJ448" s="14"/>
      <c r="ACK448" s="14"/>
      <c r="ACL448" s="14"/>
      <c r="ACM448" s="14"/>
      <c r="ACN448" s="14"/>
      <c r="ACO448" s="14"/>
      <c r="ACP448" s="14"/>
      <c r="ACQ448" s="14"/>
      <c r="ACR448" s="14"/>
      <c r="ACS448" s="14"/>
      <c r="ACT448" s="14"/>
      <c r="ACU448" s="14"/>
      <c r="ACV448" s="14"/>
      <c r="ACW448" s="14"/>
      <c r="ACX448" s="14"/>
      <c r="ACY448" s="14"/>
      <c r="ACZ448" s="14"/>
      <c r="ADA448" s="14"/>
      <c r="ADB448" s="14"/>
      <c r="ADC448" s="14"/>
      <c r="ADD448" s="14"/>
      <c r="ADE448" s="14"/>
      <c r="ADF448" s="14"/>
      <c r="ADG448" s="14"/>
      <c r="ADH448" s="14"/>
      <c r="ADI448" s="14"/>
      <c r="ADJ448" s="14"/>
      <c r="ADK448" s="14"/>
      <c r="ADL448" s="14"/>
      <c r="ADM448" s="14"/>
      <c r="ADN448" s="14"/>
      <c r="ADO448" s="14"/>
      <c r="ADP448" s="14"/>
      <c r="ADQ448" s="14"/>
      <c r="ADR448" s="14"/>
      <c r="ADS448" s="14"/>
      <c r="ADT448" s="14"/>
      <c r="ADU448" s="14"/>
      <c r="ADV448" s="14"/>
      <c r="ADW448" s="14"/>
      <c r="ADX448" s="14"/>
      <c r="ADY448" s="14"/>
      <c r="ADZ448" s="14"/>
      <c r="AEA448" s="14"/>
      <c r="AEB448" s="14"/>
      <c r="AEC448" s="14"/>
      <c r="AED448" s="14"/>
      <c r="AEE448" s="14"/>
      <c r="AEF448" s="14"/>
      <c r="AEG448" s="14"/>
      <c r="AEH448" s="14"/>
      <c r="AEI448" s="14"/>
      <c r="AEJ448" s="14"/>
      <c r="AEK448" s="14"/>
      <c r="AEL448" s="14"/>
      <c r="AEM448" s="14"/>
      <c r="AEN448" s="14"/>
      <c r="AEO448" s="14"/>
      <c r="AEP448" s="14"/>
      <c r="AEQ448" s="14"/>
      <c r="AER448" s="14"/>
      <c r="AES448" s="14"/>
      <c r="AET448" s="14"/>
      <c r="AEU448" s="14"/>
      <c r="AEV448" s="14"/>
      <c r="AEW448" s="14"/>
      <c r="AEX448" s="14"/>
      <c r="AEY448" s="14"/>
      <c r="AEZ448" s="14"/>
      <c r="AFA448" s="14"/>
      <c r="AFB448" s="14"/>
      <c r="AFC448" s="14"/>
      <c r="AFD448" s="14"/>
      <c r="AFE448" s="14"/>
      <c r="AFF448" s="14"/>
      <c r="AFG448" s="14"/>
      <c r="AFH448" s="14"/>
      <c r="AFI448" s="14"/>
      <c r="AFJ448" s="14"/>
      <c r="AFK448" s="14"/>
      <c r="AFL448" s="14"/>
      <c r="AFM448" s="14"/>
      <c r="AFN448" s="14"/>
      <c r="AFO448" s="14"/>
      <c r="AFP448" s="14"/>
      <c r="AFQ448" s="14"/>
      <c r="AFR448" s="14"/>
      <c r="AFS448" s="14"/>
      <c r="AFT448" s="14"/>
      <c r="AFU448" s="14"/>
      <c r="AFV448" s="14"/>
      <c r="AFW448" s="14"/>
      <c r="AFX448" s="14"/>
      <c r="AFY448" s="14"/>
      <c r="AFZ448" s="14"/>
      <c r="AGA448" s="14"/>
      <c r="AGB448" s="14"/>
      <c r="AGC448" s="14"/>
      <c r="AGD448" s="14"/>
      <c r="AGE448" s="14"/>
      <c r="AGF448" s="14"/>
      <c r="AGG448" s="14"/>
      <c r="AGH448" s="14"/>
      <c r="AGI448" s="14"/>
      <c r="AGJ448" s="14"/>
      <c r="AGK448" s="14"/>
      <c r="AGL448" s="14"/>
      <c r="AGM448" s="14"/>
      <c r="AGN448" s="14"/>
      <c r="AGO448" s="14"/>
      <c r="AGP448" s="14"/>
      <c r="AGQ448" s="14"/>
      <c r="AGR448" s="14"/>
      <c r="AGS448" s="14"/>
      <c r="AGT448" s="14"/>
      <c r="AGU448" s="14"/>
      <c r="AGV448" s="14"/>
      <c r="AGW448" s="14"/>
      <c r="AGX448" s="14"/>
      <c r="AGY448" s="14"/>
      <c r="AGZ448" s="14"/>
      <c r="AHA448" s="14"/>
      <c r="AHB448" s="14"/>
      <c r="AHC448" s="14"/>
      <c r="AHD448" s="14"/>
      <c r="AHE448" s="14"/>
      <c r="AHF448" s="14"/>
      <c r="AHG448" s="14"/>
      <c r="AHH448" s="14"/>
      <c r="AHI448" s="14"/>
      <c r="AHJ448" s="14"/>
      <c r="AHK448" s="14"/>
      <c r="AHL448" s="14"/>
      <c r="AHM448" s="14"/>
      <c r="AHN448" s="14"/>
      <c r="AHO448" s="14"/>
      <c r="AHP448" s="14"/>
      <c r="AHQ448" s="14"/>
      <c r="AHR448" s="14"/>
      <c r="AHS448" s="14"/>
      <c r="AHT448" s="14"/>
      <c r="AHU448" s="14"/>
      <c r="AHV448" s="14"/>
      <c r="AHW448" s="14"/>
      <c r="AHX448" s="14"/>
      <c r="AHY448" s="14"/>
      <c r="AHZ448" s="14"/>
      <c r="AIA448" s="14"/>
      <c r="AIB448" s="14"/>
      <c r="AIC448" s="14"/>
      <c r="AID448" s="14"/>
      <c r="AIE448" s="14"/>
      <c r="AIF448" s="14"/>
      <c r="AIG448" s="14"/>
      <c r="AIH448" s="14"/>
      <c r="AII448" s="14"/>
      <c r="AIJ448" s="14"/>
      <c r="AIK448" s="14"/>
      <c r="AIL448" s="14"/>
      <c r="AIM448" s="14"/>
      <c r="AIN448" s="14"/>
      <c r="AIO448" s="14"/>
      <c r="AIP448" s="14"/>
      <c r="AIQ448" s="14"/>
      <c r="AIR448" s="14"/>
      <c r="AIS448" s="14"/>
      <c r="AIT448" s="14"/>
      <c r="AIU448" s="14"/>
      <c r="AIV448" s="14"/>
      <c r="AIW448" s="14"/>
      <c r="AIX448" s="14"/>
      <c r="AIY448" s="14"/>
      <c r="AIZ448" s="14"/>
      <c r="AJA448" s="14"/>
      <c r="AJB448" s="14"/>
      <c r="AJC448" s="14"/>
      <c r="AJD448" s="14"/>
      <c r="AJE448" s="14"/>
      <c r="AJF448" s="14"/>
      <c r="AJG448" s="14"/>
      <c r="AJH448" s="14"/>
      <c r="AJI448" s="14"/>
      <c r="AJJ448" s="14"/>
      <c r="AJK448" s="14"/>
      <c r="AJL448" s="14"/>
      <c r="AJM448" s="14"/>
      <c r="AJN448" s="14"/>
      <c r="AJO448" s="14"/>
      <c r="AJP448" s="14"/>
      <c r="AJQ448" s="14"/>
      <c r="AJR448" s="14"/>
      <c r="AJS448" s="14"/>
      <c r="AJT448" s="14"/>
      <c r="AJU448" s="14"/>
      <c r="AJV448" s="14"/>
      <c r="AJW448" s="14"/>
      <c r="AJX448" s="14"/>
      <c r="AJY448" s="14"/>
      <c r="AJZ448" s="14"/>
      <c r="AKA448" s="14"/>
      <c r="AKB448" s="14"/>
      <c r="AKC448" s="14"/>
      <c r="AKD448" s="14"/>
      <c r="AKE448" s="14"/>
      <c r="AKF448" s="14"/>
      <c r="AKG448" s="14"/>
      <c r="AKH448" s="14"/>
      <c r="AKI448" s="14"/>
      <c r="AKJ448" s="14"/>
      <c r="AKK448" s="14"/>
      <c r="AKL448" s="14"/>
      <c r="AKM448" s="14"/>
      <c r="AKN448" s="14"/>
      <c r="AKO448" s="14"/>
      <c r="AKP448" s="14"/>
      <c r="AKQ448" s="14"/>
      <c r="AKR448" s="14"/>
      <c r="AKS448" s="14"/>
      <c r="AKT448" s="14"/>
      <c r="AKU448" s="14"/>
      <c r="AKV448" s="14"/>
      <c r="AKW448" s="14"/>
      <c r="AKX448" s="14"/>
      <c r="AKY448" s="14"/>
      <c r="AKZ448" s="14"/>
      <c r="ALA448" s="14"/>
      <c r="ALB448" s="14"/>
      <c r="ALC448" s="14"/>
      <c r="ALD448" s="14"/>
      <c r="ALE448" s="14"/>
      <c r="ALF448" s="14"/>
      <c r="ALG448" s="14"/>
      <c r="ALH448" s="14"/>
      <c r="ALI448" s="14"/>
      <c r="ALJ448" s="14"/>
      <c r="ALK448" s="14"/>
      <c r="ALL448" s="14"/>
      <c r="ALM448" s="14"/>
      <c r="ALN448" s="14"/>
      <c r="ALO448" s="14"/>
      <c r="ALP448" s="14"/>
      <c r="ALQ448" s="14"/>
      <c r="ALR448" s="14"/>
      <c r="ALS448" s="14"/>
      <c r="ALT448" s="14"/>
      <c r="ALU448" s="14"/>
      <c r="ALV448" s="14"/>
      <c r="ALW448" s="14"/>
      <c r="ALX448" s="14"/>
      <c r="ALY448" s="14"/>
      <c r="ALZ448" s="14"/>
      <c r="AMA448" s="14"/>
      <c r="AMB448" s="14"/>
      <c r="AMC448" s="14"/>
      <c r="AMD448" s="14"/>
      <c r="AME448" s="14"/>
      <c r="AMF448" s="14"/>
      <c r="AMG448" s="14"/>
      <c r="AMH448" s="14"/>
      <c r="AMI448" s="14"/>
      <c r="AMJ448" s="14"/>
      <c r="AMK448" s="14"/>
      <c r="AML448" s="14"/>
      <c r="AMM448" s="14"/>
      <c r="AMN448" s="14"/>
      <c r="AMO448" s="14"/>
      <c r="AMP448" s="14"/>
      <c r="AMQ448" s="14"/>
      <c r="AMR448" s="14"/>
      <c r="AMS448" s="14"/>
      <c r="AMT448" s="14"/>
      <c r="AMU448" s="14"/>
      <c r="AMV448" s="14"/>
      <c r="AMW448" s="14"/>
      <c r="AMX448" s="14"/>
      <c r="AMY448" s="14"/>
      <c r="AMZ448" s="14"/>
      <c r="ANA448" s="14"/>
      <c r="ANB448" s="14"/>
      <c r="ANC448" s="14"/>
      <c r="AND448" s="14"/>
      <c r="ANE448" s="14"/>
      <c r="ANF448" s="14"/>
      <c r="ANG448" s="14"/>
      <c r="ANH448" s="14"/>
      <c r="ANI448" s="14"/>
      <c r="ANJ448" s="14"/>
      <c r="ANK448" s="14"/>
      <c r="ANL448" s="14"/>
      <c r="ANM448" s="14"/>
      <c r="ANN448" s="14"/>
      <c r="ANO448" s="14"/>
      <c r="ANP448" s="14"/>
      <c r="ANQ448" s="14"/>
      <c r="ANR448" s="14"/>
      <c r="ANS448" s="14"/>
      <c r="ANT448" s="14"/>
      <c r="ANU448" s="14"/>
      <c r="ANV448" s="14"/>
      <c r="ANW448" s="14"/>
      <c r="ANX448" s="14"/>
      <c r="ANY448" s="14"/>
      <c r="ANZ448" s="14"/>
      <c r="AOA448" s="14"/>
      <c r="AOB448" s="14"/>
      <c r="AOC448" s="14"/>
      <c r="AOD448" s="14"/>
      <c r="AOE448" s="14"/>
      <c r="AOF448" s="14"/>
      <c r="AOG448" s="14"/>
      <c r="AOH448" s="14"/>
      <c r="AOI448" s="14"/>
      <c r="AOJ448" s="14"/>
      <c r="AOK448" s="14"/>
      <c r="AOL448" s="14"/>
      <c r="AOM448" s="14"/>
      <c r="AON448" s="14"/>
      <c r="AOO448" s="14"/>
      <c r="AOP448" s="14"/>
      <c r="AOQ448" s="14"/>
      <c r="AOR448" s="14"/>
      <c r="AOS448" s="14"/>
      <c r="AOT448" s="14"/>
      <c r="AOU448" s="14"/>
      <c r="AOV448" s="14"/>
      <c r="AOW448" s="14"/>
      <c r="AOX448" s="14"/>
      <c r="AOY448" s="14"/>
      <c r="AOZ448" s="14"/>
      <c r="APA448" s="14"/>
      <c r="APB448" s="14"/>
      <c r="APC448" s="14"/>
      <c r="APD448" s="14"/>
      <c r="APE448" s="14"/>
      <c r="APF448" s="14"/>
      <c r="APG448" s="14"/>
      <c r="APH448" s="14"/>
      <c r="API448" s="14"/>
      <c r="APJ448" s="14"/>
      <c r="APK448" s="14"/>
      <c r="APL448" s="14"/>
      <c r="APM448" s="14"/>
      <c r="APN448" s="14"/>
      <c r="APO448" s="14"/>
      <c r="APP448" s="14"/>
      <c r="APQ448" s="14"/>
      <c r="APR448" s="14"/>
      <c r="APS448" s="14"/>
      <c r="APT448" s="14"/>
      <c r="APU448" s="14"/>
      <c r="APV448" s="14"/>
      <c r="APW448" s="14"/>
      <c r="APX448" s="14"/>
      <c r="APY448" s="14"/>
      <c r="APZ448" s="14"/>
      <c r="AQA448" s="14"/>
      <c r="AQB448" s="14"/>
      <c r="AQC448" s="14"/>
      <c r="AQD448" s="14"/>
      <c r="AQE448" s="14"/>
      <c r="AQF448" s="14"/>
      <c r="AQG448" s="14"/>
      <c r="AQH448" s="14"/>
      <c r="AQI448" s="14"/>
      <c r="AQJ448" s="14"/>
      <c r="AQK448" s="14"/>
      <c r="AQL448" s="14"/>
      <c r="AQM448" s="14"/>
      <c r="AQN448" s="14"/>
      <c r="AQO448" s="14"/>
      <c r="AQP448" s="14"/>
      <c r="AQQ448" s="14"/>
      <c r="AQR448" s="14"/>
      <c r="AQS448" s="14"/>
      <c r="AQT448" s="14"/>
      <c r="AQU448" s="14"/>
      <c r="AQV448" s="14"/>
      <c r="AQW448" s="14"/>
      <c r="AQX448" s="14"/>
      <c r="AQY448" s="14"/>
      <c r="AQZ448" s="14"/>
      <c r="ARA448" s="14"/>
      <c r="ARB448" s="14"/>
      <c r="ARC448" s="14"/>
      <c r="ARD448" s="14"/>
      <c r="ARE448" s="14"/>
      <c r="ARF448" s="14"/>
      <c r="ARG448" s="14"/>
      <c r="ARH448" s="14"/>
      <c r="ARI448" s="14"/>
      <c r="ARJ448" s="14"/>
      <c r="ARK448" s="14"/>
      <c r="ARL448" s="14"/>
      <c r="ARM448" s="14"/>
      <c r="ARN448" s="14"/>
      <c r="ARO448" s="14"/>
      <c r="ARP448" s="14"/>
      <c r="ARQ448" s="14"/>
      <c r="ARR448" s="14"/>
      <c r="ARS448" s="14"/>
      <c r="ART448" s="14"/>
      <c r="ARU448" s="14"/>
      <c r="ARV448" s="14"/>
      <c r="ARW448" s="14"/>
      <c r="ARX448" s="14"/>
      <c r="ARY448" s="14"/>
      <c r="ARZ448" s="14"/>
      <c r="ASA448" s="14"/>
      <c r="ASB448" s="14"/>
      <c r="ASC448" s="14"/>
      <c r="ASD448" s="14"/>
      <c r="ASE448" s="14"/>
      <c r="ASF448" s="14"/>
      <c r="ASG448" s="14"/>
      <c r="ASH448" s="14"/>
      <c r="ASI448" s="14"/>
      <c r="ASJ448" s="14"/>
      <c r="ASK448" s="14"/>
      <c r="ASL448" s="14"/>
      <c r="ASM448" s="14"/>
      <c r="ASN448" s="14"/>
      <c r="ASO448" s="14"/>
      <c r="ASP448" s="14"/>
      <c r="ASQ448" s="14"/>
      <c r="ASR448" s="14"/>
      <c r="ASS448" s="14"/>
      <c r="AST448" s="14"/>
      <c r="ASU448" s="14"/>
      <c r="ASV448" s="14"/>
      <c r="ASW448" s="14"/>
      <c r="ASX448" s="14"/>
      <c r="ASY448" s="14"/>
      <c r="ASZ448" s="14"/>
      <c r="ATA448" s="14"/>
      <c r="ATB448" s="14"/>
      <c r="ATC448" s="14"/>
      <c r="ATD448" s="14"/>
    </row>
    <row r="449" spans="63:1200">
      <c r="BK449" s="14" t="str">
        <f t="shared" si="2120"/>
        <v/>
      </c>
      <c r="ABO449" s="14"/>
      <c r="ABP449" s="14"/>
      <c r="ABQ449" s="14"/>
      <c r="ABR449" s="14"/>
      <c r="ABS449" s="14"/>
      <c r="ABT449" s="14"/>
      <c r="ABU449" s="14"/>
      <c r="ABV449" s="14"/>
      <c r="ABW449" s="14"/>
      <c r="ABX449" s="14"/>
      <c r="ABY449" s="14"/>
      <c r="ABZ449" s="14"/>
      <c r="ACA449" s="14"/>
      <c r="ACB449" s="14"/>
      <c r="ACC449" s="14"/>
      <c r="ACD449" s="14"/>
      <c r="ACE449" s="14"/>
      <c r="ACF449" s="14"/>
      <c r="ACG449" s="14"/>
      <c r="ACH449" s="14"/>
      <c r="ACI449" s="14"/>
      <c r="ACJ449" s="14"/>
      <c r="ACK449" s="14"/>
      <c r="ACL449" s="14"/>
      <c r="ACM449" s="14"/>
      <c r="ACN449" s="14"/>
      <c r="ACO449" s="14"/>
      <c r="ACP449" s="14"/>
      <c r="ACQ449" s="14"/>
      <c r="ACR449" s="14"/>
      <c r="ACS449" s="14"/>
      <c r="ACT449" s="14"/>
      <c r="ACU449" s="14"/>
      <c r="ACV449" s="14"/>
      <c r="ACW449" s="14"/>
      <c r="ACX449" s="14"/>
      <c r="ACY449" s="14"/>
      <c r="ACZ449" s="14"/>
      <c r="ADA449" s="14"/>
      <c r="ADB449" s="14"/>
      <c r="ADC449" s="14"/>
      <c r="ADD449" s="14"/>
      <c r="ADE449" s="14"/>
      <c r="ADF449" s="14"/>
      <c r="ADG449" s="14"/>
      <c r="ADH449" s="14"/>
      <c r="ADI449" s="14"/>
      <c r="ADJ449" s="14"/>
      <c r="ADK449" s="14"/>
      <c r="ADL449" s="14"/>
      <c r="ADM449" s="14"/>
      <c r="ADN449" s="14"/>
      <c r="ADO449" s="14"/>
      <c r="ADP449" s="14"/>
      <c r="ADQ449" s="14"/>
      <c r="ADR449" s="14"/>
      <c r="ADS449" s="14"/>
      <c r="ADT449" s="14"/>
      <c r="ADU449" s="14"/>
      <c r="ADV449" s="14"/>
      <c r="ADW449" s="14"/>
      <c r="ADX449" s="14"/>
      <c r="ADY449" s="14"/>
      <c r="ADZ449" s="14"/>
      <c r="AEA449" s="14"/>
      <c r="AEB449" s="14"/>
      <c r="AEC449" s="14"/>
      <c r="AED449" s="14"/>
      <c r="AEE449" s="14"/>
      <c r="AEF449" s="14"/>
      <c r="AEG449" s="14"/>
      <c r="AEH449" s="14"/>
      <c r="AEI449" s="14"/>
      <c r="AEJ449" s="14"/>
      <c r="AEK449" s="14"/>
      <c r="AEL449" s="14"/>
      <c r="AEM449" s="14"/>
      <c r="AEN449" s="14"/>
      <c r="AEO449" s="14"/>
      <c r="AEP449" s="14"/>
      <c r="AEQ449" s="14"/>
      <c r="AER449" s="14"/>
      <c r="AES449" s="14"/>
      <c r="AET449" s="14"/>
      <c r="AEU449" s="14"/>
      <c r="AEV449" s="14"/>
      <c r="AEW449" s="14"/>
      <c r="AEX449" s="14"/>
      <c r="AEY449" s="14"/>
      <c r="AEZ449" s="14"/>
      <c r="AFA449" s="14"/>
      <c r="AFB449" s="14"/>
      <c r="AFC449" s="14"/>
      <c r="AFD449" s="14"/>
      <c r="AFE449" s="14"/>
      <c r="AFF449" s="14"/>
      <c r="AFG449" s="14"/>
      <c r="AFH449" s="14"/>
      <c r="AFI449" s="14"/>
      <c r="AFJ449" s="14"/>
      <c r="AFK449" s="14"/>
      <c r="AFL449" s="14"/>
      <c r="AFM449" s="14"/>
      <c r="AFN449" s="14"/>
      <c r="AFO449" s="14"/>
      <c r="AFP449" s="14"/>
      <c r="AFQ449" s="14"/>
      <c r="AFR449" s="14"/>
      <c r="AFS449" s="14"/>
      <c r="AFT449" s="14"/>
      <c r="AFU449" s="14"/>
      <c r="AFV449" s="14"/>
      <c r="AFW449" s="14"/>
      <c r="AFX449" s="14"/>
      <c r="AFY449" s="14"/>
      <c r="AFZ449" s="14"/>
      <c r="AGA449" s="14"/>
      <c r="AGB449" s="14"/>
      <c r="AGC449" s="14"/>
      <c r="AGD449" s="14"/>
      <c r="AGE449" s="14"/>
      <c r="AGF449" s="14"/>
      <c r="AGG449" s="14"/>
      <c r="AGH449" s="14"/>
      <c r="AGI449" s="14"/>
      <c r="AGJ449" s="14"/>
      <c r="AGK449" s="14"/>
      <c r="AGL449" s="14"/>
      <c r="AGM449" s="14"/>
      <c r="AGN449" s="14"/>
      <c r="AGO449" s="14"/>
      <c r="AGP449" s="14"/>
      <c r="AGQ449" s="14"/>
      <c r="AGR449" s="14"/>
      <c r="AGS449" s="14"/>
      <c r="AGT449" s="14"/>
      <c r="AGU449" s="14"/>
      <c r="AGV449" s="14"/>
      <c r="AGW449" s="14"/>
      <c r="AGX449" s="14"/>
      <c r="AGY449" s="14"/>
      <c r="AGZ449" s="14"/>
      <c r="AHA449" s="14"/>
      <c r="AHB449" s="14"/>
      <c r="AHC449" s="14"/>
      <c r="AHD449" s="14"/>
      <c r="AHE449" s="14"/>
      <c r="AHF449" s="14"/>
      <c r="AHG449" s="14"/>
      <c r="AHH449" s="14"/>
      <c r="AHI449" s="14"/>
      <c r="AHJ449" s="14"/>
      <c r="AHK449" s="14"/>
      <c r="AHL449" s="14"/>
      <c r="AHM449" s="14"/>
      <c r="AHN449" s="14"/>
      <c r="AHO449" s="14"/>
      <c r="AHP449" s="14"/>
      <c r="AHQ449" s="14"/>
      <c r="AHR449" s="14"/>
      <c r="AHS449" s="14"/>
      <c r="AHT449" s="14"/>
      <c r="AHU449" s="14"/>
      <c r="AHV449" s="14"/>
      <c r="AHW449" s="14"/>
      <c r="AHX449" s="14"/>
      <c r="AHY449" s="14"/>
      <c r="AHZ449" s="14"/>
      <c r="AIA449" s="14"/>
      <c r="AIB449" s="14"/>
      <c r="AIC449" s="14"/>
      <c r="AID449" s="14"/>
      <c r="AIE449" s="14"/>
      <c r="AIF449" s="14"/>
      <c r="AIG449" s="14"/>
      <c r="AIH449" s="14"/>
      <c r="AII449" s="14"/>
      <c r="AIJ449" s="14"/>
      <c r="AIK449" s="14"/>
      <c r="AIL449" s="14"/>
      <c r="AIM449" s="14"/>
      <c r="AIN449" s="14"/>
      <c r="AIO449" s="14"/>
      <c r="AIP449" s="14"/>
      <c r="AIQ449" s="14"/>
      <c r="AIR449" s="14"/>
      <c r="AIS449" s="14"/>
      <c r="AIT449" s="14"/>
      <c r="AIU449" s="14"/>
      <c r="AIV449" s="14"/>
      <c r="AIW449" s="14"/>
      <c r="AIX449" s="14"/>
      <c r="AIY449" s="14"/>
      <c r="AIZ449" s="14"/>
      <c r="AJA449" s="14"/>
      <c r="AJB449" s="14"/>
      <c r="AJC449" s="14"/>
      <c r="AJD449" s="14"/>
      <c r="AJE449" s="14"/>
      <c r="AJF449" s="14"/>
      <c r="AJG449" s="14"/>
      <c r="AJH449" s="14"/>
      <c r="AJI449" s="14"/>
      <c r="AJJ449" s="14"/>
      <c r="AJK449" s="14"/>
      <c r="AJL449" s="14"/>
      <c r="AJM449" s="14"/>
      <c r="AJN449" s="14"/>
      <c r="AJO449" s="14"/>
      <c r="AJP449" s="14"/>
      <c r="AJQ449" s="14"/>
      <c r="AJR449" s="14"/>
      <c r="AJS449" s="14"/>
      <c r="AJT449" s="14"/>
      <c r="AJU449" s="14"/>
      <c r="AJV449" s="14"/>
      <c r="AJW449" s="14"/>
      <c r="AJX449" s="14"/>
      <c r="AJY449" s="14"/>
      <c r="AJZ449" s="14"/>
      <c r="AKA449" s="14"/>
      <c r="AKB449" s="14"/>
      <c r="AKC449" s="14"/>
      <c r="AKD449" s="14"/>
      <c r="AKE449" s="14"/>
      <c r="AKF449" s="14"/>
      <c r="AKG449" s="14"/>
      <c r="AKH449" s="14"/>
      <c r="AKI449" s="14"/>
      <c r="AKJ449" s="14"/>
      <c r="AKK449" s="14"/>
      <c r="AKL449" s="14"/>
      <c r="AKM449" s="14"/>
      <c r="AKN449" s="14"/>
      <c r="AKO449" s="14"/>
      <c r="AKP449" s="14"/>
      <c r="AKQ449" s="14"/>
      <c r="AKR449" s="14"/>
      <c r="AKS449" s="14"/>
      <c r="AKT449" s="14"/>
      <c r="AKU449" s="14"/>
      <c r="AKV449" s="14"/>
      <c r="AKW449" s="14"/>
      <c r="AKX449" s="14"/>
      <c r="AKY449" s="14"/>
      <c r="AKZ449" s="14"/>
      <c r="ALA449" s="14"/>
      <c r="ALB449" s="14"/>
      <c r="ALC449" s="14"/>
      <c r="ALD449" s="14"/>
      <c r="ALE449" s="14"/>
      <c r="ALF449" s="14"/>
      <c r="ALG449" s="14"/>
      <c r="ALH449" s="14"/>
      <c r="ALI449" s="14"/>
      <c r="ALJ449" s="14"/>
      <c r="ALK449" s="14"/>
      <c r="ALL449" s="14"/>
      <c r="ALM449" s="14"/>
      <c r="ALN449" s="14"/>
      <c r="ALO449" s="14"/>
      <c r="ALP449" s="14"/>
      <c r="ALQ449" s="14"/>
      <c r="ALR449" s="14"/>
      <c r="ALS449" s="14"/>
      <c r="ALT449" s="14"/>
      <c r="ALU449" s="14"/>
      <c r="ALV449" s="14"/>
      <c r="ALW449" s="14"/>
      <c r="ALX449" s="14"/>
      <c r="ALY449" s="14"/>
      <c r="ALZ449" s="14"/>
      <c r="AMA449" s="14"/>
      <c r="AMB449" s="14"/>
      <c r="AMC449" s="14"/>
      <c r="AMD449" s="14"/>
      <c r="AME449" s="14"/>
      <c r="AMF449" s="14"/>
      <c r="AMG449" s="14"/>
      <c r="AMH449" s="14"/>
      <c r="AMI449" s="14"/>
      <c r="AMJ449" s="14"/>
      <c r="AMK449" s="14"/>
      <c r="AML449" s="14"/>
      <c r="AMM449" s="14"/>
      <c r="AMN449" s="14"/>
      <c r="AMO449" s="14"/>
      <c r="AMP449" s="14"/>
      <c r="AMQ449" s="14"/>
      <c r="AMR449" s="14"/>
      <c r="AMS449" s="14"/>
      <c r="AMT449" s="14"/>
      <c r="AMU449" s="14"/>
      <c r="AMV449" s="14"/>
      <c r="AMW449" s="14"/>
      <c r="AMX449" s="14"/>
      <c r="AMY449" s="14"/>
      <c r="AMZ449" s="14"/>
      <c r="ANA449" s="14"/>
      <c r="ANB449" s="14"/>
      <c r="ANC449" s="14"/>
      <c r="AND449" s="14"/>
      <c r="ANE449" s="14"/>
      <c r="ANF449" s="14"/>
      <c r="ANG449" s="14"/>
      <c r="ANH449" s="14"/>
      <c r="ANI449" s="14"/>
      <c r="ANJ449" s="14"/>
      <c r="ANK449" s="14"/>
      <c r="ANL449" s="14"/>
      <c r="ANM449" s="14"/>
      <c r="ANN449" s="14"/>
      <c r="ANO449" s="14"/>
      <c r="ANP449" s="14"/>
      <c r="ANQ449" s="14"/>
      <c r="ANR449" s="14"/>
      <c r="ANS449" s="14"/>
      <c r="ANT449" s="14"/>
      <c r="ANU449" s="14"/>
      <c r="ANV449" s="14"/>
      <c r="ANW449" s="14"/>
      <c r="ANX449" s="14"/>
      <c r="ANY449" s="14"/>
      <c r="ANZ449" s="14"/>
      <c r="AOA449" s="14"/>
      <c r="AOB449" s="14"/>
      <c r="AOC449" s="14"/>
      <c r="AOD449" s="14"/>
      <c r="AOE449" s="14"/>
      <c r="AOF449" s="14"/>
      <c r="AOG449" s="14"/>
      <c r="AOH449" s="14"/>
      <c r="AOI449" s="14"/>
      <c r="AOJ449" s="14"/>
      <c r="AOK449" s="14"/>
      <c r="AOL449" s="14"/>
      <c r="AOM449" s="14"/>
      <c r="AON449" s="14"/>
      <c r="AOO449" s="14"/>
      <c r="AOP449" s="14"/>
      <c r="AOQ449" s="14"/>
      <c r="AOR449" s="14"/>
      <c r="AOS449" s="14"/>
      <c r="AOT449" s="14"/>
      <c r="AOU449" s="14"/>
      <c r="AOV449" s="14"/>
      <c r="AOW449" s="14"/>
      <c r="AOX449" s="14"/>
      <c r="AOY449" s="14"/>
      <c r="AOZ449" s="14"/>
      <c r="APA449" s="14"/>
      <c r="APB449" s="14"/>
      <c r="APC449" s="14"/>
      <c r="APD449" s="14"/>
      <c r="APE449" s="14"/>
      <c r="APF449" s="14"/>
      <c r="APG449" s="14"/>
      <c r="APH449" s="14"/>
      <c r="API449" s="14"/>
      <c r="APJ449" s="14"/>
      <c r="APK449" s="14"/>
      <c r="APL449" s="14"/>
      <c r="APM449" s="14"/>
      <c r="APN449" s="14"/>
      <c r="APO449" s="14"/>
      <c r="APP449" s="14"/>
      <c r="APQ449" s="14"/>
      <c r="APR449" s="14"/>
      <c r="APS449" s="14"/>
      <c r="APT449" s="14"/>
      <c r="APU449" s="14"/>
      <c r="APV449" s="14"/>
      <c r="APW449" s="14"/>
      <c r="APX449" s="14"/>
      <c r="APY449" s="14"/>
      <c r="APZ449" s="14"/>
      <c r="AQA449" s="14"/>
      <c r="AQB449" s="14"/>
      <c r="AQC449" s="14"/>
      <c r="AQD449" s="14"/>
      <c r="AQE449" s="14"/>
      <c r="AQF449" s="14"/>
      <c r="AQG449" s="14"/>
      <c r="AQH449" s="14"/>
      <c r="AQI449" s="14"/>
      <c r="AQJ449" s="14"/>
      <c r="AQK449" s="14"/>
      <c r="AQL449" s="14"/>
      <c r="AQM449" s="14"/>
      <c r="AQN449" s="14"/>
      <c r="AQO449" s="14"/>
      <c r="AQP449" s="14"/>
      <c r="AQQ449" s="14"/>
      <c r="AQR449" s="14"/>
      <c r="AQS449" s="14"/>
      <c r="AQT449" s="14"/>
      <c r="AQU449" s="14"/>
      <c r="AQV449" s="14"/>
      <c r="AQW449" s="14"/>
      <c r="AQX449" s="14"/>
      <c r="AQY449" s="14"/>
      <c r="AQZ449" s="14"/>
      <c r="ARA449" s="14"/>
      <c r="ARB449" s="14"/>
      <c r="ARC449" s="14"/>
      <c r="ARD449" s="14"/>
      <c r="ARE449" s="14"/>
      <c r="ARF449" s="14"/>
      <c r="ARG449" s="14"/>
      <c r="ARH449" s="14"/>
      <c r="ARI449" s="14"/>
      <c r="ARJ449" s="14"/>
      <c r="ARK449" s="14"/>
      <c r="ARL449" s="14"/>
      <c r="ARM449" s="14"/>
      <c r="ARN449" s="14"/>
      <c r="ARO449" s="14"/>
      <c r="ARP449" s="14"/>
      <c r="ARQ449" s="14"/>
      <c r="ARR449" s="14"/>
      <c r="ARS449" s="14"/>
      <c r="ART449" s="14"/>
      <c r="ARU449" s="14"/>
      <c r="ARV449" s="14"/>
      <c r="ARW449" s="14"/>
      <c r="ARX449" s="14"/>
      <c r="ARY449" s="14"/>
      <c r="ARZ449" s="14"/>
      <c r="ASA449" s="14"/>
      <c r="ASB449" s="14"/>
      <c r="ASC449" s="14"/>
      <c r="ASD449" s="14"/>
      <c r="ASE449" s="14"/>
      <c r="ASF449" s="14"/>
      <c r="ASG449" s="14"/>
      <c r="ASH449" s="14"/>
      <c r="ASI449" s="14"/>
      <c r="ASJ449" s="14"/>
      <c r="ASK449" s="14"/>
      <c r="ASL449" s="14"/>
      <c r="ASM449" s="14"/>
      <c r="ASN449" s="14"/>
      <c r="ASO449" s="14"/>
      <c r="ASP449" s="14"/>
      <c r="ASQ449" s="14"/>
      <c r="ASR449" s="14"/>
      <c r="ASS449" s="14"/>
      <c r="AST449" s="14"/>
      <c r="ASU449" s="14"/>
      <c r="ASV449" s="14"/>
      <c r="ASW449" s="14"/>
      <c r="ASX449" s="14"/>
      <c r="ASY449" s="14"/>
      <c r="ASZ449" s="14"/>
      <c r="ATA449" s="14"/>
      <c r="ATB449" s="14"/>
      <c r="ATC449" s="14"/>
      <c r="ATD449" s="14"/>
    </row>
    <row r="450" spans="63:1200">
      <c r="BK450" s="14" t="str">
        <f t="shared" si="2120"/>
        <v/>
      </c>
      <c r="ABO450" s="14"/>
      <c r="ABP450" s="14"/>
      <c r="ABQ450" s="14"/>
      <c r="ABR450" s="14"/>
      <c r="ABS450" s="14"/>
      <c r="ABT450" s="14"/>
      <c r="ABU450" s="14"/>
      <c r="ABV450" s="14"/>
      <c r="ABW450" s="14"/>
      <c r="ABX450" s="14"/>
      <c r="ABY450" s="14"/>
      <c r="ABZ450" s="14"/>
      <c r="ACA450" s="14"/>
      <c r="ACB450" s="14"/>
      <c r="ACC450" s="14"/>
      <c r="ACD450" s="14"/>
      <c r="ACE450" s="14"/>
      <c r="ACF450" s="14"/>
      <c r="ACG450" s="14"/>
      <c r="ACH450" s="14"/>
      <c r="ACI450" s="14"/>
      <c r="ACJ450" s="14"/>
      <c r="ACK450" s="14"/>
      <c r="ACL450" s="14"/>
      <c r="ACM450" s="14"/>
      <c r="ACN450" s="14"/>
      <c r="ACO450" s="14"/>
      <c r="ACP450" s="14"/>
      <c r="ACQ450" s="14"/>
      <c r="ACR450" s="14"/>
      <c r="ACS450" s="14"/>
      <c r="ACT450" s="14"/>
      <c r="ACU450" s="14"/>
      <c r="ACV450" s="14"/>
      <c r="ACW450" s="14"/>
      <c r="ACX450" s="14"/>
      <c r="ACY450" s="14"/>
      <c r="ACZ450" s="14"/>
      <c r="ADA450" s="14"/>
      <c r="ADB450" s="14"/>
      <c r="ADC450" s="14"/>
      <c r="ADD450" s="14"/>
      <c r="ADE450" s="14"/>
      <c r="ADF450" s="14"/>
      <c r="ADG450" s="14"/>
      <c r="ADH450" s="14"/>
      <c r="ADI450" s="14"/>
      <c r="ADJ450" s="14"/>
      <c r="ADK450" s="14"/>
      <c r="ADL450" s="14"/>
      <c r="ADM450" s="14"/>
      <c r="ADN450" s="14"/>
      <c r="ADO450" s="14"/>
      <c r="ADP450" s="14"/>
      <c r="ADQ450" s="14"/>
      <c r="ADR450" s="14"/>
      <c r="ADS450" s="14"/>
      <c r="ADT450" s="14"/>
      <c r="ADU450" s="14"/>
      <c r="ADV450" s="14"/>
      <c r="ADW450" s="14"/>
      <c r="ADX450" s="14"/>
      <c r="ADY450" s="14"/>
      <c r="ADZ450" s="14"/>
      <c r="AEA450" s="14"/>
      <c r="AEB450" s="14"/>
      <c r="AEC450" s="14"/>
      <c r="AED450" s="14"/>
      <c r="AEE450" s="14"/>
      <c r="AEF450" s="14"/>
      <c r="AEG450" s="14"/>
      <c r="AEH450" s="14"/>
      <c r="AEI450" s="14"/>
      <c r="AEJ450" s="14"/>
      <c r="AEK450" s="14"/>
      <c r="AEL450" s="14"/>
      <c r="AEM450" s="14"/>
      <c r="AEN450" s="14"/>
      <c r="AEO450" s="14"/>
      <c r="AEP450" s="14"/>
      <c r="AEQ450" s="14"/>
      <c r="AER450" s="14"/>
      <c r="AES450" s="14"/>
      <c r="AET450" s="14"/>
      <c r="AEU450" s="14"/>
      <c r="AEV450" s="14"/>
      <c r="AEW450" s="14"/>
      <c r="AEX450" s="14"/>
      <c r="AEY450" s="14"/>
      <c r="AEZ450" s="14"/>
      <c r="AFA450" s="14"/>
      <c r="AFB450" s="14"/>
      <c r="AFC450" s="14"/>
      <c r="AFD450" s="14"/>
      <c r="AFE450" s="14"/>
      <c r="AFF450" s="14"/>
      <c r="AFG450" s="14"/>
      <c r="AFH450" s="14"/>
      <c r="AFI450" s="14"/>
      <c r="AFJ450" s="14"/>
      <c r="AFK450" s="14"/>
      <c r="AFL450" s="14"/>
      <c r="AFM450" s="14"/>
      <c r="AFN450" s="14"/>
      <c r="AFO450" s="14"/>
      <c r="AFP450" s="14"/>
      <c r="AFQ450" s="14"/>
      <c r="AFR450" s="14"/>
      <c r="AFS450" s="14"/>
      <c r="AFT450" s="14"/>
      <c r="AFU450" s="14"/>
      <c r="AFV450" s="14"/>
      <c r="AFW450" s="14"/>
      <c r="AFX450" s="14"/>
      <c r="AFY450" s="14"/>
      <c r="AFZ450" s="14"/>
      <c r="AGA450" s="14"/>
      <c r="AGB450" s="14"/>
      <c r="AGC450" s="14"/>
      <c r="AGD450" s="14"/>
      <c r="AGE450" s="14"/>
      <c r="AGF450" s="14"/>
      <c r="AGG450" s="14"/>
      <c r="AGH450" s="14"/>
      <c r="AGI450" s="14"/>
      <c r="AGJ450" s="14"/>
      <c r="AGK450" s="14"/>
      <c r="AGL450" s="14"/>
      <c r="AGM450" s="14"/>
      <c r="AGN450" s="14"/>
      <c r="AGO450" s="14"/>
      <c r="AGP450" s="14"/>
      <c r="AGQ450" s="14"/>
      <c r="AGR450" s="14"/>
      <c r="AGS450" s="14"/>
      <c r="AGT450" s="14"/>
      <c r="AGU450" s="14"/>
      <c r="AGV450" s="14"/>
      <c r="AGW450" s="14"/>
      <c r="AGX450" s="14"/>
      <c r="AGY450" s="14"/>
      <c r="AGZ450" s="14"/>
      <c r="AHA450" s="14"/>
      <c r="AHB450" s="14"/>
      <c r="AHC450" s="14"/>
      <c r="AHD450" s="14"/>
      <c r="AHE450" s="14"/>
      <c r="AHF450" s="14"/>
      <c r="AHG450" s="14"/>
      <c r="AHH450" s="14"/>
      <c r="AHI450" s="14"/>
      <c r="AHJ450" s="14"/>
      <c r="AHK450" s="14"/>
      <c r="AHL450" s="14"/>
      <c r="AHM450" s="14"/>
      <c r="AHN450" s="14"/>
      <c r="AHO450" s="14"/>
      <c r="AHP450" s="14"/>
      <c r="AHQ450" s="14"/>
      <c r="AHR450" s="14"/>
      <c r="AHS450" s="14"/>
      <c r="AHT450" s="14"/>
      <c r="AHU450" s="14"/>
      <c r="AHV450" s="14"/>
      <c r="AHW450" s="14"/>
      <c r="AHX450" s="14"/>
      <c r="AHY450" s="14"/>
      <c r="AHZ450" s="14"/>
      <c r="AIA450" s="14"/>
      <c r="AIB450" s="14"/>
      <c r="AIC450" s="14"/>
      <c r="AID450" s="14"/>
      <c r="AIE450" s="14"/>
      <c r="AIF450" s="14"/>
      <c r="AIG450" s="14"/>
      <c r="AIH450" s="14"/>
      <c r="AII450" s="14"/>
      <c r="AIJ450" s="14"/>
      <c r="AIK450" s="14"/>
      <c r="AIL450" s="14"/>
      <c r="AIM450" s="14"/>
      <c r="AIN450" s="14"/>
      <c r="AIO450" s="14"/>
      <c r="AIP450" s="14"/>
      <c r="AIQ450" s="14"/>
      <c r="AIR450" s="14"/>
      <c r="AIS450" s="14"/>
      <c r="AIT450" s="14"/>
      <c r="AIU450" s="14"/>
      <c r="AIV450" s="14"/>
      <c r="AIW450" s="14"/>
      <c r="AIX450" s="14"/>
      <c r="AIY450" s="14"/>
      <c r="AIZ450" s="14"/>
      <c r="AJA450" s="14"/>
      <c r="AJB450" s="14"/>
      <c r="AJC450" s="14"/>
      <c r="AJD450" s="14"/>
      <c r="AJE450" s="14"/>
      <c r="AJF450" s="14"/>
      <c r="AJG450" s="14"/>
      <c r="AJH450" s="14"/>
      <c r="AJI450" s="14"/>
      <c r="AJJ450" s="14"/>
      <c r="AJK450" s="14"/>
      <c r="AJL450" s="14"/>
      <c r="AJM450" s="14"/>
      <c r="AJN450" s="14"/>
      <c r="AJO450" s="14"/>
      <c r="AJP450" s="14"/>
      <c r="AJQ450" s="14"/>
      <c r="AJR450" s="14"/>
      <c r="AJS450" s="14"/>
      <c r="AJT450" s="14"/>
      <c r="AJU450" s="14"/>
      <c r="AJV450" s="14"/>
      <c r="AJW450" s="14"/>
      <c r="AJX450" s="14"/>
      <c r="AJY450" s="14"/>
      <c r="AJZ450" s="14"/>
      <c r="AKA450" s="14"/>
      <c r="AKB450" s="14"/>
      <c r="AKC450" s="14"/>
      <c r="AKD450" s="14"/>
      <c r="AKE450" s="14"/>
      <c r="AKF450" s="14"/>
      <c r="AKG450" s="14"/>
      <c r="AKH450" s="14"/>
      <c r="AKI450" s="14"/>
      <c r="AKJ450" s="14"/>
      <c r="AKK450" s="14"/>
      <c r="AKL450" s="14"/>
      <c r="AKM450" s="14"/>
      <c r="AKN450" s="14"/>
      <c r="AKO450" s="14"/>
      <c r="AKP450" s="14"/>
      <c r="AKQ450" s="14"/>
      <c r="AKR450" s="14"/>
      <c r="AKS450" s="14"/>
      <c r="AKT450" s="14"/>
      <c r="AKU450" s="14"/>
      <c r="AKV450" s="14"/>
      <c r="AKW450" s="14"/>
      <c r="AKX450" s="14"/>
      <c r="AKY450" s="14"/>
      <c r="AKZ450" s="14"/>
      <c r="ALA450" s="14"/>
      <c r="ALB450" s="14"/>
      <c r="ALC450" s="14"/>
      <c r="ALD450" s="14"/>
      <c r="ALE450" s="14"/>
      <c r="ALF450" s="14"/>
      <c r="ALG450" s="14"/>
      <c r="ALH450" s="14"/>
      <c r="ALI450" s="14"/>
      <c r="ALJ450" s="14"/>
      <c r="ALK450" s="14"/>
      <c r="ALL450" s="14"/>
      <c r="ALM450" s="14"/>
      <c r="ALN450" s="14"/>
      <c r="ALO450" s="14"/>
      <c r="ALP450" s="14"/>
      <c r="ALQ450" s="14"/>
      <c r="ALR450" s="14"/>
      <c r="ALS450" s="14"/>
      <c r="ALT450" s="14"/>
      <c r="ALU450" s="14"/>
      <c r="ALV450" s="14"/>
      <c r="ALW450" s="14"/>
      <c r="ALX450" s="14"/>
      <c r="ALY450" s="14"/>
      <c r="ALZ450" s="14"/>
      <c r="AMA450" s="14"/>
      <c r="AMB450" s="14"/>
      <c r="AMC450" s="14"/>
      <c r="AMD450" s="14"/>
      <c r="AME450" s="14"/>
      <c r="AMF450" s="14"/>
      <c r="AMG450" s="14"/>
      <c r="AMH450" s="14"/>
      <c r="AMI450" s="14"/>
      <c r="AMJ450" s="14"/>
      <c r="AMK450" s="14"/>
      <c r="AML450" s="14"/>
      <c r="AMM450" s="14"/>
      <c r="AMN450" s="14"/>
      <c r="AMO450" s="14"/>
      <c r="AMP450" s="14"/>
      <c r="AMQ450" s="14"/>
      <c r="AMR450" s="14"/>
      <c r="AMS450" s="14"/>
      <c r="AMT450" s="14"/>
      <c r="AMU450" s="14"/>
      <c r="AMV450" s="14"/>
      <c r="AMW450" s="14"/>
      <c r="AMX450" s="14"/>
      <c r="AMY450" s="14"/>
      <c r="AMZ450" s="14"/>
      <c r="ANA450" s="14"/>
      <c r="ANB450" s="14"/>
      <c r="ANC450" s="14"/>
      <c r="AND450" s="14"/>
      <c r="ANE450" s="14"/>
      <c r="ANF450" s="14"/>
      <c r="ANG450" s="14"/>
      <c r="ANH450" s="14"/>
      <c r="ANI450" s="14"/>
      <c r="ANJ450" s="14"/>
      <c r="ANK450" s="14"/>
      <c r="ANL450" s="14"/>
      <c r="ANM450" s="14"/>
      <c r="ANN450" s="14"/>
      <c r="ANO450" s="14"/>
      <c r="ANP450" s="14"/>
      <c r="ANQ450" s="14"/>
      <c r="ANR450" s="14"/>
      <c r="ANS450" s="14"/>
      <c r="ANT450" s="14"/>
      <c r="ANU450" s="14"/>
      <c r="ANV450" s="14"/>
      <c r="ANW450" s="14"/>
      <c r="ANX450" s="14"/>
      <c r="ANY450" s="14"/>
      <c r="ANZ450" s="14"/>
      <c r="AOA450" s="14"/>
      <c r="AOB450" s="14"/>
      <c r="AOC450" s="14"/>
      <c r="AOD450" s="14"/>
      <c r="AOE450" s="14"/>
      <c r="AOF450" s="14"/>
      <c r="AOG450" s="14"/>
      <c r="AOH450" s="14"/>
      <c r="AOI450" s="14"/>
      <c r="AOJ450" s="14"/>
      <c r="AOK450" s="14"/>
      <c r="AOL450" s="14"/>
      <c r="AOM450" s="14"/>
      <c r="AON450" s="14"/>
      <c r="AOO450" s="14"/>
      <c r="AOP450" s="14"/>
      <c r="AOQ450" s="14"/>
      <c r="AOR450" s="14"/>
      <c r="AOS450" s="14"/>
      <c r="AOT450" s="14"/>
      <c r="AOU450" s="14"/>
      <c r="AOV450" s="14"/>
      <c r="AOW450" s="14"/>
      <c r="AOX450" s="14"/>
      <c r="AOY450" s="14"/>
      <c r="AOZ450" s="14"/>
      <c r="APA450" s="14"/>
      <c r="APB450" s="14"/>
      <c r="APC450" s="14"/>
      <c r="APD450" s="14"/>
      <c r="APE450" s="14"/>
      <c r="APF450" s="14"/>
      <c r="APG450" s="14"/>
      <c r="APH450" s="14"/>
      <c r="API450" s="14"/>
      <c r="APJ450" s="14"/>
      <c r="APK450" s="14"/>
      <c r="APL450" s="14"/>
      <c r="APM450" s="14"/>
      <c r="APN450" s="14"/>
      <c r="APO450" s="14"/>
      <c r="APP450" s="14"/>
      <c r="APQ450" s="14"/>
      <c r="APR450" s="14"/>
      <c r="APS450" s="14"/>
      <c r="APT450" s="14"/>
      <c r="APU450" s="14"/>
      <c r="APV450" s="14"/>
      <c r="APW450" s="14"/>
      <c r="APX450" s="14"/>
      <c r="APY450" s="14"/>
      <c r="APZ450" s="14"/>
      <c r="AQA450" s="14"/>
      <c r="AQB450" s="14"/>
      <c r="AQC450" s="14"/>
      <c r="AQD450" s="14"/>
      <c r="AQE450" s="14"/>
      <c r="AQF450" s="14"/>
      <c r="AQG450" s="14"/>
      <c r="AQH450" s="14"/>
      <c r="AQI450" s="14"/>
      <c r="AQJ450" s="14"/>
      <c r="AQK450" s="14"/>
      <c r="AQL450" s="14"/>
      <c r="AQM450" s="14"/>
      <c r="AQN450" s="14"/>
      <c r="AQO450" s="14"/>
      <c r="AQP450" s="14"/>
      <c r="AQQ450" s="14"/>
      <c r="AQR450" s="14"/>
      <c r="AQS450" s="14"/>
      <c r="AQT450" s="14"/>
      <c r="AQU450" s="14"/>
      <c r="AQV450" s="14"/>
      <c r="AQW450" s="14"/>
      <c r="AQX450" s="14"/>
      <c r="AQY450" s="14"/>
      <c r="AQZ450" s="14"/>
      <c r="ARA450" s="14"/>
      <c r="ARB450" s="14"/>
      <c r="ARC450" s="14"/>
      <c r="ARD450" s="14"/>
      <c r="ARE450" s="14"/>
      <c r="ARF450" s="14"/>
      <c r="ARG450" s="14"/>
      <c r="ARH450" s="14"/>
      <c r="ARI450" s="14"/>
      <c r="ARJ450" s="14"/>
      <c r="ARK450" s="14"/>
      <c r="ARL450" s="14"/>
      <c r="ARM450" s="14"/>
      <c r="ARN450" s="14"/>
      <c r="ARO450" s="14"/>
      <c r="ARP450" s="14"/>
      <c r="ARQ450" s="14"/>
      <c r="ARR450" s="14"/>
      <c r="ARS450" s="14"/>
      <c r="ART450" s="14"/>
      <c r="ARU450" s="14"/>
      <c r="ARV450" s="14"/>
      <c r="ARW450" s="14"/>
      <c r="ARX450" s="14"/>
      <c r="ARY450" s="14"/>
      <c r="ARZ450" s="14"/>
      <c r="ASA450" s="14"/>
      <c r="ASB450" s="14"/>
      <c r="ASC450" s="14"/>
      <c r="ASD450" s="14"/>
      <c r="ASE450" s="14"/>
      <c r="ASF450" s="14"/>
      <c r="ASG450" s="14"/>
      <c r="ASH450" s="14"/>
      <c r="ASI450" s="14"/>
      <c r="ASJ450" s="14"/>
      <c r="ASK450" s="14"/>
      <c r="ASL450" s="14"/>
      <c r="ASM450" s="14"/>
      <c r="ASN450" s="14"/>
      <c r="ASO450" s="14"/>
      <c r="ASP450" s="14"/>
      <c r="ASQ450" s="14"/>
      <c r="ASR450" s="14"/>
      <c r="ASS450" s="14"/>
      <c r="AST450" s="14"/>
      <c r="ASU450" s="14"/>
      <c r="ASV450" s="14"/>
      <c r="ASW450" s="14"/>
      <c r="ASX450" s="14"/>
      <c r="ASY450" s="14"/>
      <c r="ASZ450" s="14"/>
      <c r="ATA450" s="14"/>
      <c r="ATB450" s="14"/>
      <c r="ATC450" s="14"/>
      <c r="ATD450" s="14"/>
    </row>
    <row r="451" spans="63:1200">
      <c r="BK451" s="14" t="str">
        <f t="shared" ref="BK451:BK514" si="2121">IF(H451,IF(AND(NOT(BA451),AU451),AND(AC451=0,IF(CA451="",TRUE,NOT(CA451))),""),"")</f>
        <v/>
      </c>
      <c r="ABO451" s="14"/>
      <c r="ABP451" s="14"/>
      <c r="ABQ451" s="14"/>
      <c r="ABR451" s="14"/>
      <c r="ABS451" s="14"/>
      <c r="ABT451" s="14"/>
      <c r="ABU451" s="14"/>
      <c r="ABV451" s="14"/>
      <c r="ABW451" s="14"/>
      <c r="ABX451" s="14"/>
      <c r="ABY451" s="14"/>
      <c r="ABZ451" s="14"/>
      <c r="ACA451" s="14"/>
      <c r="ACB451" s="14"/>
      <c r="ACC451" s="14"/>
      <c r="ACD451" s="14"/>
      <c r="ACE451" s="14"/>
      <c r="ACF451" s="14"/>
      <c r="ACG451" s="14"/>
      <c r="ACH451" s="14"/>
      <c r="ACI451" s="14"/>
      <c r="ACJ451" s="14"/>
      <c r="ACK451" s="14"/>
      <c r="ACL451" s="14"/>
      <c r="ACM451" s="14"/>
      <c r="ACN451" s="14"/>
      <c r="ACO451" s="14"/>
      <c r="ACP451" s="14"/>
      <c r="ACQ451" s="14"/>
      <c r="ACR451" s="14"/>
      <c r="ACS451" s="14"/>
      <c r="ACT451" s="14"/>
      <c r="ACU451" s="14"/>
      <c r="ACV451" s="14"/>
      <c r="ACW451" s="14"/>
      <c r="ACX451" s="14"/>
      <c r="ACY451" s="14"/>
      <c r="ACZ451" s="14"/>
      <c r="ADA451" s="14"/>
      <c r="ADB451" s="14"/>
      <c r="ADC451" s="14"/>
      <c r="ADD451" s="14"/>
      <c r="ADE451" s="14"/>
      <c r="ADF451" s="14"/>
      <c r="ADG451" s="14"/>
      <c r="ADH451" s="14"/>
      <c r="ADI451" s="14"/>
      <c r="ADJ451" s="14"/>
      <c r="ADK451" s="14"/>
      <c r="ADL451" s="14"/>
      <c r="ADM451" s="14"/>
      <c r="ADN451" s="14"/>
      <c r="ADO451" s="14"/>
      <c r="ADP451" s="14"/>
      <c r="ADQ451" s="14"/>
      <c r="ADR451" s="14"/>
      <c r="ADS451" s="14"/>
      <c r="ADT451" s="14"/>
      <c r="ADU451" s="14"/>
      <c r="ADV451" s="14"/>
      <c r="ADW451" s="14"/>
      <c r="ADX451" s="14"/>
      <c r="ADY451" s="14"/>
      <c r="ADZ451" s="14"/>
      <c r="AEA451" s="14"/>
      <c r="AEB451" s="14"/>
      <c r="AEC451" s="14"/>
      <c r="AED451" s="14"/>
      <c r="AEE451" s="14"/>
      <c r="AEF451" s="14"/>
      <c r="AEG451" s="14"/>
      <c r="AEH451" s="14"/>
      <c r="AEI451" s="14"/>
      <c r="AEJ451" s="14"/>
      <c r="AEK451" s="14"/>
      <c r="AEL451" s="14"/>
      <c r="AEM451" s="14"/>
      <c r="AEN451" s="14"/>
      <c r="AEO451" s="14"/>
      <c r="AEP451" s="14"/>
      <c r="AEQ451" s="14"/>
      <c r="AER451" s="14"/>
      <c r="AES451" s="14"/>
      <c r="AET451" s="14"/>
      <c r="AEU451" s="14"/>
      <c r="AEV451" s="14"/>
      <c r="AEW451" s="14"/>
      <c r="AEX451" s="14"/>
      <c r="AEY451" s="14"/>
      <c r="AEZ451" s="14"/>
      <c r="AFA451" s="14"/>
      <c r="AFB451" s="14"/>
      <c r="AFC451" s="14"/>
      <c r="AFD451" s="14"/>
      <c r="AFE451" s="14"/>
      <c r="AFF451" s="14"/>
      <c r="AFG451" s="14"/>
      <c r="AFH451" s="14"/>
      <c r="AFI451" s="14"/>
      <c r="AFJ451" s="14"/>
      <c r="AFK451" s="14"/>
      <c r="AFL451" s="14"/>
      <c r="AFM451" s="14"/>
      <c r="AFN451" s="14"/>
      <c r="AFO451" s="14"/>
      <c r="AFP451" s="14"/>
      <c r="AFQ451" s="14"/>
      <c r="AFR451" s="14"/>
      <c r="AFS451" s="14"/>
      <c r="AFT451" s="14"/>
      <c r="AFU451" s="14"/>
      <c r="AFV451" s="14"/>
      <c r="AFW451" s="14"/>
      <c r="AFX451" s="14"/>
      <c r="AFY451" s="14"/>
      <c r="AFZ451" s="14"/>
      <c r="AGA451" s="14"/>
      <c r="AGB451" s="14"/>
      <c r="AGC451" s="14"/>
      <c r="AGD451" s="14"/>
      <c r="AGE451" s="14"/>
      <c r="AGF451" s="14"/>
      <c r="AGG451" s="14"/>
      <c r="AGH451" s="14"/>
      <c r="AGI451" s="14"/>
      <c r="AGJ451" s="14"/>
      <c r="AGK451" s="14"/>
      <c r="AGL451" s="14"/>
      <c r="AGM451" s="14"/>
      <c r="AGN451" s="14"/>
      <c r="AGO451" s="14"/>
      <c r="AGP451" s="14"/>
      <c r="AGQ451" s="14"/>
      <c r="AGR451" s="14"/>
      <c r="AGS451" s="14"/>
      <c r="AGT451" s="14"/>
      <c r="AGU451" s="14"/>
      <c r="AGV451" s="14"/>
      <c r="AGW451" s="14"/>
      <c r="AGX451" s="14"/>
      <c r="AGY451" s="14"/>
      <c r="AGZ451" s="14"/>
      <c r="AHA451" s="14"/>
      <c r="AHB451" s="14"/>
      <c r="AHC451" s="14"/>
      <c r="AHD451" s="14"/>
      <c r="AHE451" s="14"/>
      <c r="AHF451" s="14"/>
      <c r="AHG451" s="14"/>
      <c r="AHH451" s="14"/>
      <c r="AHI451" s="14"/>
      <c r="AHJ451" s="14"/>
      <c r="AHK451" s="14"/>
      <c r="AHL451" s="14"/>
      <c r="AHM451" s="14"/>
      <c r="AHN451" s="14"/>
      <c r="AHO451" s="14"/>
      <c r="AHP451" s="14"/>
      <c r="AHQ451" s="14"/>
      <c r="AHR451" s="14"/>
      <c r="AHS451" s="14"/>
      <c r="AHT451" s="14"/>
      <c r="AHU451" s="14"/>
      <c r="AHV451" s="14"/>
      <c r="AHW451" s="14"/>
      <c r="AHX451" s="14"/>
      <c r="AHY451" s="14"/>
      <c r="AHZ451" s="14"/>
      <c r="AIA451" s="14"/>
      <c r="AIB451" s="14"/>
      <c r="AIC451" s="14"/>
      <c r="AID451" s="14"/>
      <c r="AIE451" s="14"/>
      <c r="AIF451" s="14"/>
      <c r="AIG451" s="14"/>
      <c r="AIH451" s="14"/>
      <c r="AII451" s="14"/>
      <c r="AIJ451" s="14"/>
      <c r="AIK451" s="14"/>
      <c r="AIL451" s="14"/>
      <c r="AIM451" s="14"/>
      <c r="AIN451" s="14"/>
      <c r="AIO451" s="14"/>
      <c r="AIP451" s="14"/>
      <c r="AIQ451" s="14"/>
      <c r="AIR451" s="14"/>
      <c r="AIS451" s="14"/>
      <c r="AIT451" s="14"/>
      <c r="AIU451" s="14"/>
      <c r="AIV451" s="14"/>
      <c r="AIW451" s="14"/>
      <c r="AIX451" s="14"/>
      <c r="AIY451" s="14"/>
      <c r="AIZ451" s="14"/>
      <c r="AJA451" s="14"/>
      <c r="AJB451" s="14"/>
      <c r="AJC451" s="14"/>
      <c r="AJD451" s="14"/>
      <c r="AJE451" s="14"/>
      <c r="AJF451" s="14"/>
      <c r="AJG451" s="14"/>
      <c r="AJH451" s="14"/>
      <c r="AJI451" s="14"/>
      <c r="AJJ451" s="14"/>
      <c r="AJK451" s="14"/>
      <c r="AJL451" s="14"/>
      <c r="AJM451" s="14"/>
      <c r="AJN451" s="14"/>
      <c r="AJO451" s="14"/>
      <c r="AJP451" s="14"/>
      <c r="AJQ451" s="14"/>
      <c r="AJR451" s="14"/>
      <c r="AJS451" s="14"/>
      <c r="AJT451" s="14"/>
      <c r="AJU451" s="14"/>
      <c r="AJV451" s="14"/>
      <c r="AJW451" s="14"/>
      <c r="AJX451" s="14"/>
      <c r="AJY451" s="14"/>
      <c r="AJZ451" s="14"/>
      <c r="AKA451" s="14"/>
      <c r="AKB451" s="14"/>
      <c r="AKC451" s="14"/>
      <c r="AKD451" s="14"/>
      <c r="AKE451" s="14"/>
      <c r="AKF451" s="14"/>
      <c r="AKG451" s="14"/>
      <c r="AKH451" s="14"/>
      <c r="AKI451" s="14"/>
      <c r="AKJ451" s="14"/>
      <c r="AKK451" s="14"/>
      <c r="AKL451" s="14"/>
      <c r="AKM451" s="14"/>
      <c r="AKN451" s="14"/>
      <c r="AKO451" s="14"/>
      <c r="AKP451" s="14"/>
      <c r="AKQ451" s="14"/>
      <c r="AKR451" s="14"/>
      <c r="AKS451" s="14"/>
      <c r="AKT451" s="14"/>
      <c r="AKU451" s="14"/>
      <c r="AKV451" s="14"/>
      <c r="AKW451" s="14"/>
      <c r="AKX451" s="14"/>
      <c r="AKY451" s="14"/>
      <c r="AKZ451" s="14"/>
      <c r="ALA451" s="14"/>
      <c r="ALB451" s="14"/>
      <c r="ALC451" s="14"/>
      <c r="ALD451" s="14"/>
      <c r="ALE451" s="14"/>
      <c r="ALF451" s="14"/>
      <c r="ALG451" s="14"/>
      <c r="ALH451" s="14"/>
      <c r="ALI451" s="14"/>
      <c r="ALJ451" s="14"/>
      <c r="ALK451" s="14"/>
      <c r="ALL451" s="14"/>
      <c r="ALM451" s="14"/>
      <c r="ALN451" s="14"/>
      <c r="ALO451" s="14"/>
      <c r="ALP451" s="14"/>
      <c r="ALQ451" s="14"/>
      <c r="ALR451" s="14"/>
      <c r="ALS451" s="14"/>
      <c r="ALT451" s="14"/>
      <c r="ALU451" s="14"/>
      <c r="ALV451" s="14"/>
      <c r="ALW451" s="14"/>
      <c r="ALX451" s="14"/>
      <c r="ALY451" s="14"/>
      <c r="ALZ451" s="14"/>
      <c r="AMA451" s="14"/>
      <c r="AMB451" s="14"/>
      <c r="AMC451" s="14"/>
      <c r="AMD451" s="14"/>
      <c r="AME451" s="14"/>
      <c r="AMF451" s="14"/>
      <c r="AMG451" s="14"/>
      <c r="AMH451" s="14"/>
      <c r="AMI451" s="14"/>
      <c r="AMJ451" s="14"/>
      <c r="AMK451" s="14"/>
      <c r="AML451" s="14"/>
      <c r="AMM451" s="14"/>
      <c r="AMN451" s="14"/>
      <c r="AMO451" s="14"/>
      <c r="AMP451" s="14"/>
      <c r="AMQ451" s="14"/>
      <c r="AMR451" s="14"/>
      <c r="AMS451" s="14"/>
      <c r="AMT451" s="14"/>
      <c r="AMU451" s="14"/>
      <c r="AMV451" s="14"/>
      <c r="AMW451" s="14"/>
      <c r="AMX451" s="14"/>
      <c r="AMY451" s="14"/>
      <c r="AMZ451" s="14"/>
      <c r="ANA451" s="14"/>
      <c r="ANB451" s="14"/>
      <c r="ANC451" s="14"/>
      <c r="AND451" s="14"/>
      <c r="ANE451" s="14"/>
      <c r="ANF451" s="14"/>
      <c r="ANG451" s="14"/>
      <c r="ANH451" s="14"/>
      <c r="ANI451" s="14"/>
      <c r="ANJ451" s="14"/>
      <c r="ANK451" s="14"/>
      <c r="ANL451" s="14"/>
      <c r="ANM451" s="14"/>
      <c r="ANN451" s="14"/>
      <c r="ANO451" s="14"/>
      <c r="ANP451" s="14"/>
      <c r="ANQ451" s="14"/>
      <c r="ANR451" s="14"/>
      <c r="ANS451" s="14"/>
      <c r="ANT451" s="14"/>
      <c r="ANU451" s="14"/>
      <c r="ANV451" s="14"/>
      <c r="ANW451" s="14"/>
      <c r="ANX451" s="14"/>
      <c r="ANY451" s="14"/>
      <c r="ANZ451" s="14"/>
      <c r="AOA451" s="14"/>
      <c r="AOB451" s="14"/>
      <c r="AOC451" s="14"/>
      <c r="AOD451" s="14"/>
      <c r="AOE451" s="14"/>
      <c r="AOF451" s="14"/>
      <c r="AOG451" s="14"/>
      <c r="AOH451" s="14"/>
      <c r="AOI451" s="14"/>
      <c r="AOJ451" s="14"/>
      <c r="AOK451" s="14"/>
      <c r="AOL451" s="14"/>
      <c r="AOM451" s="14"/>
      <c r="AON451" s="14"/>
      <c r="AOO451" s="14"/>
      <c r="AOP451" s="14"/>
      <c r="AOQ451" s="14"/>
      <c r="AOR451" s="14"/>
      <c r="AOS451" s="14"/>
      <c r="AOT451" s="14"/>
      <c r="AOU451" s="14"/>
      <c r="AOV451" s="14"/>
      <c r="AOW451" s="14"/>
      <c r="AOX451" s="14"/>
      <c r="AOY451" s="14"/>
      <c r="AOZ451" s="14"/>
      <c r="APA451" s="14"/>
      <c r="APB451" s="14"/>
      <c r="APC451" s="14"/>
      <c r="APD451" s="14"/>
      <c r="APE451" s="14"/>
      <c r="APF451" s="14"/>
      <c r="APG451" s="14"/>
      <c r="APH451" s="14"/>
      <c r="API451" s="14"/>
      <c r="APJ451" s="14"/>
      <c r="APK451" s="14"/>
      <c r="APL451" s="14"/>
      <c r="APM451" s="14"/>
      <c r="APN451" s="14"/>
      <c r="APO451" s="14"/>
      <c r="APP451" s="14"/>
      <c r="APQ451" s="14"/>
      <c r="APR451" s="14"/>
      <c r="APS451" s="14"/>
      <c r="APT451" s="14"/>
      <c r="APU451" s="14"/>
      <c r="APV451" s="14"/>
      <c r="APW451" s="14"/>
      <c r="APX451" s="14"/>
      <c r="APY451" s="14"/>
      <c r="APZ451" s="14"/>
      <c r="AQA451" s="14"/>
      <c r="AQB451" s="14"/>
      <c r="AQC451" s="14"/>
      <c r="AQD451" s="14"/>
      <c r="AQE451" s="14"/>
      <c r="AQF451" s="14"/>
      <c r="AQG451" s="14"/>
      <c r="AQH451" s="14"/>
      <c r="AQI451" s="14"/>
      <c r="AQJ451" s="14"/>
      <c r="AQK451" s="14"/>
      <c r="AQL451" s="14"/>
      <c r="AQM451" s="14"/>
      <c r="AQN451" s="14"/>
      <c r="AQO451" s="14"/>
      <c r="AQP451" s="14"/>
      <c r="AQQ451" s="14"/>
      <c r="AQR451" s="14"/>
      <c r="AQS451" s="14"/>
      <c r="AQT451" s="14"/>
      <c r="AQU451" s="14"/>
      <c r="AQV451" s="14"/>
      <c r="AQW451" s="14"/>
      <c r="AQX451" s="14"/>
      <c r="AQY451" s="14"/>
      <c r="AQZ451" s="14"/>
      <c r="ARA451" s="14"/>
      <c r="ARB451" s="14"/>
      <c r="ARC451" s="14"/>
      <c r="ARD451" s="14"/>
      <c r="ARE451" s="14"/>
      <c r="ARF451" s="14"/>
      <c r="ARG451" s="14"/>
      <c r="ARH451" s="14"/>
      <c r="ARI451" s="14"/>
      <c r="ARJ451" s="14"/>
      <c r="ARK451" s="14"/>
      <c r="ARL451" s="14"/>
      <c r="ARM451" s="14"/>
      <c r="ARN451" s="14"/>
      <c r="ARO451" s="14"/>
      <c r="ARP451" s="14"/>
      <c r="ARQ451" s="14"/>
      <c r="ARR451" s="14"/>
      <c r="ARS451" s="14"/>
      <c r="ART451" s="14"/>
      <c r="ARU451" s="14"/>
      <c r="ARV451" s="14"/>
      <c r="ARW451" s="14"/>
      <c r="ARX451" s="14"/>
      <c r="ARY451" s="14"/>
      <c r="ARZ451" s="14"/>
      <c r="ASA451" s="14"/>
      <c r="ASB451" s="14"/>
      <c r="ASC451" s="14"/>
      <c r="ASD451" s="14"/>
      <c r="ASE451" s="14"/>
      <c r="ASF451" s="14"/>
      <c r="ASG451" s="14"/>
      <c r="ASH451" s="14"/>
      <c r="ASI451" s="14"/>
      <c r="ASJ451" s="14"/>
      <c r="ASK451" s="14"/>
      <c r="ASL451" s="14"/>
      <c r="ASM451" s="14"/>
      <c r="ASN451" s="14"/>
      <c r="ASO451" s="14"/>
      <c r="ASP451" s="14"/>
      <c r="ASQ451" s="14"/>
      <c r="ASR451" s="14"/>
      <c r="ASS451" s="14"/>
      <c r="AST451" s="14"/>
      <c r="ASU451" s="14"/>
      <c r="ASV451" s="14"/>
      <c r="ASW451" s="14"/>
      <c r="ASX451" s="14"/>
      <c r="ASY451" s="14"/>
      <c r="ASZ451" s="14"/>
      <c r="ATA451" s="14"/>
      <c r="ATB451" s="14"/>
      <c r="ATC451" s="14"/>
      <c r="ATD451" s="14"/>
    </row>
    <row r="452" spans="63:1200">
      <c r="BK452" s="14" t="str">
        <f t="shared" si="2121"/>
        <v/>
      </c>
      <c r="ABO452" s="14"/>
      <c r="ABP452" s="14"/>
      <c r="ABQ452" s="14"/>
      <c r="ABR452" s="14"/>
      <c r="ABS452" s="14"/>
      <c r="ABT452" s="14"/>
      <c r="ABU452" s="14"/>
      <c r="ABV452" s="14"/>
      <c r="ABW452" s="14"/>
      <c r="ABX452" s="14"/>
      <c r="ABY452" s="14"/>
      <c r="ABZ452" s="14"/>
      <c r="ACA452" s="14"/>
      <c r="ACB452" s="14"/>
      <c r="ACC452" s="14"/>
      <c r="ACD452" s="14"/>
      <c r="ACE452" s="14"/>
      <c r="ACF452" s="14"/>
      <c r="ACG452" s="14"/>
      <c r="ACH452" s="14"/>
      <c r="ACI452" s="14"/>
      <c r="ACJ452" s="14"/>
      <c r="ACK452" s="14"/>
      <c r="ACL452" s="14"/>
      <c r="ACM452" s="14"/>
      <c r="ACN452" s="14"/>
      <c r="ACO452" s="14"/>
      <c r="ACP452" s="14"/>
      <c r="ACQ452" s="14"/>
      <c r="ACR452" s="14"/>
      <c r="ACS452" s="14"/>
      <c r="ACT452" s="14"/>
      <c r="ACU452" s="14"/>
      <c r="ACV452" s="14"/>
      <c r="ACW452" s="14"/>
      <c r="ACX452" s="14"/>
      <c r="ACY452" s="14"/>
      <c r="ACZ452" s="14"/>
      <c r="ADA452" s="14"/>
      <c r="ADB452" s="14"/>
      <c r="ADC452" s="14"/>
      <c r="ADD452" s="14"/>
      <c r="ADE452" s="14"/>
      <c r="ADF452" s="14"/>
      <c r="ADG452" s="14"/>
      <c r="ADH452" s="14"/>
      <c r="ADI452" s="14"/>
      <c r="ADJ452" s="14"/>
      <c r="ADK452" s="14"/>
      <c r="ADL452" s="14"/>
      <c r="ADM452" s="14"/>
      <c r="ADN452" s="14"/>
      <c r="ADO452" s="14"/>
      <c r="ADP452" s="14"/>
      <c r="ADQ452" s="14"/>
      <c r="ADR452" s="14"/>
      <c r="ADS452" s="14"/>
      <c r="ADT452" s="14"/>
      <c r="ADU452" s="14"/>
      <c r="ADV452" s="14"/>
      <c r="ADW452" s="14"/>
      <c r="ADX452" s="14"/>
      <c r="ADY452" s="14"/>
      <c r="ADZ452" s="14"/>
      <c r="AEA452" s="14"/>
      <c r="AEB452" s="14"/>
      <c r="AEC452" s="14"/>
      <c r="AED452" s="14"/>
      <c r="AEE452" s="14"/>
      <c r="AEF452" s="14"/>
      <c r="AEG452" s="14"/>
      <c r="AEH452" s="14"/>
      <c r="AEI452" s="14"/>
      <c r="AEJ452" s="14"/>
      <c r="AEK452" s="14"/>
      <c r="AEL452" s="14"/>
      <c r="AEM452" s="14"/>
      <c r="AEN452" s="14"/>
      <c r="AEO452" s="14"/>
      <c r="AEP452" s="14"/>
      <c r="AEQ452" s="14"/>
      <c r="AER452" s="14"/>
      <c r="AES452" s="14"/>
      <c r="AET452" s="14"/>
      <c r="AEU452" s="14"/>
      <c r="AEV452" s="14"/>
      <c r="AEW452" s="14"/>
      <c r="AEX452" s="14"/>
      <c r="AEY452" s="14"/>
      <c r="AEZ452" s="14"/>
      <c r="AFA452" s="14"/>
      <c r="AFB452" s="14"/>
      <c r="AFC452" s="14"/>
      <c r="AFD452" s="14"/>
      <c r="AFE452" s="14"/>
      <c r="AFF452" s="14"/>
      <c r="AFG452" s="14"/>
      <c r="AFH452" s="14"/>
      <c r="AFI452" s="14"/>
      <c r="AFJ452" s="14"/>
      <c r="AFK452" s="14"/>
      <c r="AFL452" s="14"/>
      <c r="AFM452" s="14"/>
      <c r="AFN452" s="14"/>
      <c r="AFO452" s="14"/>
      <c r="AFP452" s="14"/>
      <c r="AFQ452" s="14"/>
      <c r="AFR452" s="14"/>
      <c r="AFS452" s="14"/>
      <c r="AFT452" s="14"/>
      <c r="AFU452" s="14"/>
      <c r="AFV452" s="14"/>
      <c r="AFW452" s="14"/>
      <c r="AFX452" s="14"/>
      <c r="AFY452" s="14"/>
      <c r="AFZ452" s="14"/>
      <c r="AGA452" s="14"/>
      <c r="AGB452" s="14"/>
      <c r="AGC452" s="14"/>
      <c r="AGD452" s="14"/>
      <c r="AGE452" s="14"/>
      <c r="AGF452" s="14"/>
      <c r="AGG452" s="14"/>
      <c r="AGH452" s="14"/>
      <c r="AGI452" s="14"/>
      <c r="AGJ452" s="14"/>
      <c r="AGK452" s="14"/>
      <c r="AGL452" s="14"/>
      <c r="AGM452" s="14"/>
      <c r="AGN452" s="14"/>
      <c r="AGO452" s="14"/>
      <c r="AGP452" s="14"/>
      <c r="AGQ452" s="14"/>
      <c r="AGR452" s="14"/>
      <c r="AGS452" s="14"/>
      <c r="AGT452" s="14"/>
      <c r="AGU452" s="14"/>
      <c r="AGV452" s="14"/>
      <c r="AGW452" s="14"/>
      <c r="AGX452" s="14"/>
      <c r="AGY452" s="14"/>
      <c r="AGZ452" s="14"/>
      <c r="AHA452" s="14"/>
      <c r="AHB452" s="14"/>
      <c r="AHC452" s="14"/>
      <c r="AHD452" s="14"/>
      <c r="AHE452" s="14"/>
      <c r="AHF452" s="14"/>
      <c r="AHG452" s="14"/>
      <c r="AHH452" s="14"/>
      <c r="AHI452" s="14"/>
      <c r="AHJ452" s="14"/>
      <c r="AHK452" s="14"/>
      <c r="AHL452" s="14"/>
      <c r="AHM452" s="14"/>
      <c r="AHN452" s="14"/>
      <c r="AHO452" s="14"/>
      <c r="AHP452" s="14"/>
      <c r="AHQ452" s="14"/>
      <c r="AHR452" s="14"/>
      <c r="AHS452" s="14"/>
      <c r="AHT452" s="14"/>
      <c r="AHU452" s="14"/>
      <c r="AHV452" s="14"/>
      <c r="AHW452" s="14"/>
      <c r="AHX452" s="14"/>
      <c r="AHY452" s="14"/>
      <c r="AHZ452" s="14"/>
      <c r="AIA452" s="14"/>
      <c r="AIB452" s="14"/>
      <c r="AIC452" s="14"/>
      <c r="AID452" s="14"/>
      <c r="AIE452" s="14"/>
      <c r="AIF452" s="14"/>
      <c r="AIG452" s="14"/>
      <c r="AIH452" s="14"/>
      <c r="AII452" s="14"/>
      <c r="AIJ452" s="14"/>
      <c r="AIK452" s="14"/>
      <c r="AIL452" s="14"/>
      <c r="AIM452" s="14"/>
      <c r="AIN452" s="14"/>
      <c r="AIO452" s="14"/>
      <c r="AIP452" s="14"/>
      <c r="AIQ452" s="14"/>
      <c r="AIR452" s="14"/>
      <c r="AIS452" s="14"/>
      <c r="AIT452" s="14"/>
      <c r="AIU452" s="14"/>
      <c r="AIV452" s="14"/>
      <c r="AIW452" s="14"/>
      <c r="AIX452" s="14"/>
      <c r="AIY452" s="14"/>
      <c r="AIZ452" s="14"/>
      <c r="AJA452" s="14"/>
      <c r="AJB452" s="14"/>
      <c r="AJC452" s="14"/>
      <c r="AJD452" s="14"/>
      <c r="AJE452" s="14"/>
      <c r="AJF452" s="14"/>
      <c r="AJG452" s="14"/>
      <c r="AJH452" s="14"/>
      <c r="AJI452" s="14"/>
      <c r="AJJ452" s="14"/>
      <c r="AJK452" s="14"/>
      <c r="AJL452" s="14"/>
      <c r="AJM452" s="14"/>
      <c r="AJN452" s="14"/>
      <c r="AJO452" s="14"/>
      <c r="AJP452" s="14"/>
      <c r="AJQ452" s="14"/>
      <c r="AJR452" s="14"/>
      <c r="AJS452" s="14"/>
      <c r="AJT452" s="14"/>
      <c r="AJU452" s="14"/>
      <c r="AJV452" s="14"/>
      <c r="AJW452" s="14"/>
      <c r="AJX452" s="14"/>
      <c r="AJY452" s="14"/>
      <c r="AJZ452" s="14"/>
      <c r="AKA452" s="14"/>
      <c r="AKB452" s="14"/>
      <c r="AKC452" s="14"/>
      <c r="AKD452" s="14"/>
      <c r="AKE452" s="14"/>
      <c r="AKF452" s="14"/>
      <c r="AKG452" s="14"/>
      <c r="AKH452" s="14"/>
      <c r="AKI452" s="14"/>
      <c r="AKJ452" s="14"/>
      <c r="AKK452" s="14"/>
      <c r="AKL452" s="14"/>
      <c r="AKM452" s="14"/>
      <c r="AKN452" s="14"/>
      <c r="AKO452" s="14"/>
      <c r="AKP452" s="14"/>
      <c r="AKQ452" s="14"/>
      <c r="AKR452" s="14"/>
      <c r="AKS452" s="14"/>
      <c r="AKT452" s="14"/>
      <c r="AKU452" s="14"/>
      <c r="AKV452" s="14"/>
      <c r="AKW452" s="14"/>
      <c r="AKX452" s="14"/>
      <c r="AKY452" s="14"/>
      <c r="AKZ452" s="14"/>
      <c r="ALA452" s="14"/>
      <c r="ALB452" s="14"/>
      <c r="ALC452" s="14"/>
      <c r="ALD452" s="14"/>
      <c r="ALE452" s="14"/>
      <c r="ALF452" s="14"/>
      <c r="ALG452" s="14"/>
      <c r="ALH452" s="14"/>
      <c r="ALI452" s="14"/>
      <c r="ALJ452" s="14"/>
      <c r="ALK452" s="14"/>
      <c r="ALL452" s="14"/>
      <c r="ALM452" s="14"/>
      <c r="ALN452" s="14"/>
      <c r="ALO452" s="14"/>
      <c r="ALP452" s="14"/>
      <c r="ALQ452" s="14"/>
      <c r="ALR452" s="14"/>
      <c r="ALS452" s="14"/>
      <c r="ALT452" s="14"/>
      <c r="ALU452" s="14"/>
      <c r="ALV452" s="14"/>
      <c r="ALW452" s="14"/>
      <c r="ALX452" s="14"/>
      <c r="ALY452" s="14"/>
      <c r="ALZ452" s="14"/>
      <c r="AMA452" s="14"/>
      <c r="AMB452" s="14"/>
      <c r="AMC452" s="14"/>
      <c r="AMD452" s="14"/>
      <c r="AME452" s="14"/>
      <c r="AMF452" s="14"/>
      <c r="AMG452" s="14"/>
      <c r="AMH452" s="14"/>
      <c r="AMI452" s="14"/>
      <c r="AMJ452" s="14"/>
      <c r="AMK452" s="14"/>
      <c r="AML452" s="14"/>
      <c r="AMM452" s="14"/>
      <c r="AMN452" s="14"/>
      <c r="AMO452" s="14"/>
      <c r="AMP452" s="14"/>
      <c r="AMQ452" s="14"/>
      <c r="AMR452" s="14"/>
      <c r="AMS452" s="14"/>
      <c r="AMT452" s="14"/>
      <c r="AMU452" s="14"/>
      <c r="AMV452" s="14"/>
      <c r="AMW452" s="14"/>
      <c r="AMX452" s="14"/>
      <c r="AMY452" s="14"/>
      <c r="AMZ452" s="14"/>
      <c r="ANA452" s="14"/>
      <c r="ANB452" s="14"/>
      <c r="ANC452" s="14"/>
      <c r="AND452" s="14"/>
      <c r="ANE452" s="14"/>
      <c r="ANF452" s="14"/>
      <c r="ANG452" s="14"/>
      <c r="ANH452" s="14"/>
      <c r="ANI452" s="14"/>
      <c r="ANJ452" s="14"/>
      <c r="ANK452" s="14"/>
      <c r="ANL452" s="14"/>
      <c r="ANM452" s="14"/>
      <c r="ANN452" s="14"/>
      <c r="ANO452" s="14"/>
      <c r="ANP452" s="14"/>
      <c r="ANQ452" s="14"/>
      <c r="ANR452" s="14"/>
      <c r="ANS452" s="14"/>
      <c r="ANT452" s="14"/>
      <c r="ANU452" s="14"/>
      <c r="ANV452" s="14"/>
      <c r="ANW452" s="14"/>
      <c r="ANX452" s="14"/>
      <c r="ANY452" s="14"/>
      <c r="ANZ452" s="14"/>
      <c r="AOA452" s="14"/>
      <c r="AOB452" s="14"/>
      <c r="AOC452" s="14"/>
      <c r="AOD452" s="14"/>
      <c r="AOE452" s="14"/>
      <c r="AOF452" s="14"/>
      <c r="AOG452" s="14"/>
      <c r="AOH452" s="14"/>
      <c r="AOI452" s="14"/>
      <c r="AOJ452" s="14"/>
      <c r="AOK452" s="14"/>
      <c r="AOL452" s="14"/>
      <c r="AOM452" s="14"/>
      <c r="AON452" s="14"/>
      <c r="AOO452" s="14"/>
      <c r="AOP452" s="14"/>
      <c r="AOQ452" s="14"/>
      <c r="AOR452" s="14"/>
      <c r="AOS452" s="14"/>
      <c r="AOT452" s="14"/>
      <c r="AOU452" s="14"/>
      <c r="AOV452" s="14"/>
      <c r="AOW452" s="14"/>
      <c r="AOX452" s="14"/>
      <c r="AOY452" s="14"/>
      <c r="AOZ452" s="14"/>
      <c r="APA452" s="14"/>
      <c r="APB452" s="14"/>
      <c r="APC452" s="14"/>
      <c r="APD452" s="14"/>
      <c r="APE452" s="14"/>
      <c r="APF452" s="14"/>
      <c r="APG452" s="14"/>
      <c r="APH452" s="14"/>
      <c r="API452" s="14"/>
      <c r="APJ452" s="14"/>
      <c r="APK452" s="14"/>
      <c r="APL452" s="14"/>
      <c r="APM452" s="14"/>
      <c r="APN452" s="14"/>
      <c r="APO452" s="14"/>
      <c r="APP452" s="14"/>
      <c r="APQ452" s="14"/>
      <c r="APR452" s="14"/>
      <c r="APS452" s="14"/>
      <c r="APT452" s="14"/>
      <c r="APU452" s="14"/>
      <c r="APV452" s="14"/>
      <c r="APW452" s="14"/>
      <c r="APX452" s="14"/>
      <c r="APY452" s="14"/>
      <c r="APZ452" s="14"/>
      <c r="AQA452" s="14"/>
      <c r="AQB452" s="14"/>
      <c r="AQC452" s="14"/>
      <c r="AQD452" s="14"/>
      <c r="AQE452" s="14"/>
      <c r="AQF452" s="14"/>
      <c r="AQG452" s="14"/>
      <c r="AQH452" s="14"/>
      <c r="AQI452" s="14"/>
      <c r="AQJ452" s="14"/>
      <c r="AQK452" s="14"/>
      <c r="AQL452" s="14"/>
      <c r="AQM452" s="14"/>
      <c r="AQN452" s="14"/>
      <c r="AQO452" s="14"/>
      <c r="AQP452" s="14"/>
      <c r="AQQ452" s="14"/>
      <c r="AQR452" s="14"/>
      <c r="AQS452" s="14"/>
      <c r="AQT452" s="14"/>
      <c r="AQU452" s="14"/>
      <c r="AQV452" s="14"/>
      <c r="AQW452" s="14"/>
      <c r="AQX452" s="14"/>
      <c r="AQY452" s="14"/>
      <c r="AQZ452" s="14"/>
      <c r="ARA452" s="14"/>
      <c r="ARB452" s="14"/>
      <c r="ARC452" s="14"/>
      <c r="ARD452" s="14"/>
      <c r="ARE452" s="14"/>
      <c r="ARF452" s="14"/>
      <c r="ARG452" s="14"/>
      <c r="ARH452" s="14"/>
      <c r="ARI452" s="14"/>
      <c r="ARJ452" s="14"/>
      <c r="ARK452" s="14"/>
      <c r="ARL452" s="14"/>
      <c r="ARM452" s="14"/>
      <c r="ARN452" s="14"/>
      <c r="ARO452" s="14"/>
      <c r="ARP452" s="14"/>
      <c r="ARQ452" s="14"/>
      <c r="ARR452" s="14"/>
      <c r="ARS452" s="14"/>
      <c r="ART452" s="14"/>
      <c r="ARU452" s="14"/>
      <c r="ARV452" s="14"/>
      <c r="ARW452" s="14"/>
      <c r="ARX452" s="14"/>
      <c r="ARY452" s="14"/>
      <c r="ARZ452" s="14"/>
      <c r="ASA452" s="14"/>
      <c r="ASB452" s="14"/>
      <c r="ASC452" s="14"/>
      <c r="ASD452" s="14"/>
      <c r="ASE452" s="14"/>
      <c r="ASF452" s="14"/>
      <c r="ASG452" s="14"/>
      <c r="ASH452" s="14"/>
      <c r="ASI452" s="14"/>
      <c r="ASJ452" s="14"/>
      <c r="ASK452" s="14"/>
      <c r="ASL452" s="14"/>
      <c r="ASM452" s="14"/>
      <c r="ASN452" s="14"/>
      <c r="ASO452" s="14"/>
      <c r="ASP452" s="14"/>
      <c r="ASQ452" s="14"/>
      <c r="ASR452" s="14"/>
      <c r="ASS452" s="14"/>
      <c r="AST452" s="14"/>
      <c r="ASU452" s="14"/>
      <c r="ASV452" s="14"/>
      <c r="ASW452" s="14"/>
      <c r="ASX452" s="14"/>
      <c r="ASY452" s="14"/>
      <c r="ASZ452" s="14"/>
      <c r="ATA452" s="14"/>
      <c r="ATB452" s="14"/>
      <c r="ATC452" s="14"/>
      <c r="ATD452" s="14"/>
    </row>
    <row r="453" spans="63:1200">
      <c r="BK453" s="14" t="str">
        <f t="shared" si="2121"/>
        <v/>
      </c>
      <c r="ABO453" s="14"/>
      <c r="ABP453" s="14"/>
      <c r="ABQ453" s="14"/>
      <c r="ABR453" s="14"/>
      <c r="ABS453" s="14"/>
      <c r="ABT453" s="14"/>
      <c r="ABU453" s="14"/>
      <c r="ABV453" s="14"/>
      <c r="ABW453" s="14"/>
      <c r="ABX453" s="14"/>
      <c r="ABY453" s="14"/>
      <c r="ABZ453" s="14"/>
      <c r="ACA453" s="14"/>
      <c r="ACB453" s="14"/>
      <c r="ACC453" s="14"/>
      <c r="ACD453" s="14"/>
      <c r="ACE453" s="14"/>
      <c r="ACF453" s="14"/>
      <c r="ACG453" s="14"/>
      <c r="ACH453" s="14"/>
      <c r="ACI453" s="14"/>
      <c r="ACJ453" s="14"/>
      <c r="ACK453" s="14"/>
      <c r="ACL453" s="14"/>
      <c r="ACM453" s="14"/>
      <c r="ACN453" s="14"/>
      <c r="ACO453" s="14"/>
      <c r="ACP453" s="14"/>
      <c r="ACQ453" s="14"/>
      <c r="ACR453" s="14"/>
      <c r="ACS453" s="14"/>
      <c r="ACT453" s="14"/>
      <c r="ACU453" s="14"/>
      <c r="ACV453" s="14"/>
      <c r="ACW453" s="14"/>
      <c r="ACX453" s="14"/>
      <c r="ACY453" s="14"/>
      <c r="ACZ453" s="14"/>
      <c r="ADA453" s="14"/>
      <c r="ADB453" s="14"/>
      <c r="ADC453" s="14"/>
      <c r="ADD453" s="14"/>
      <c r="ADE453" s="14"/>
      <c r="ADF453" s="14"/>
      <c r="ADG453" s="14"/>
      <c r="ADH453" s="14"/>
      <c r="ADI453" s="14"/>
      <c r="ADJ453" s="14"/>
      <c r="ADK453" s="14"/>
      <c r="ADL453" s="14"/>
      <c r="ADM453" s="14"/>
      <c r="ADN453" s="14"/>
      <c r="ADO453" s="14"/>
      <c r="ADP453" s="14"/>
      <c r="ADQ453" s="14"/>
      <c r="ADR453" s="14"/>
      <c r="ADS453" s="14"/>
      <c r="ADT453" s="14"/>
      <c r="ADU453" s="14"/>
      <c r="ADV453" s="14"/>
      <c r="ADW453" s="14"/>
      <c r="ADX453" s="14"/>
      <c r="ADY453" s="14"/>
      <c r="ADZ453" s="14"/>
      <c r="AEA453" s="14"/>
      <c r="AEB453" s="14"/>
      <c r="AEC453" s="14"/>
      <c r="AED453" s="14"/>
      <c r="AEE453" s="14"/>
      <c r="AEF453" s="14"/>
      <c r="AEG453" s="14"/>
      <c r="AEH453" s="14"/>
      <c r="AEI453" s="14"/>
      <c r="AEJ453" s="14"/>
      <c r="AEK453" s="14"/>
      <c r="AEL453" s="14"/>
      <c r="AEM453" s="14"/>
      <c r="AEN453" s="14"/>
      <c r="AEO453" s="14"/>
      <c r="AEP453" s="14"/>
      <c r="AEQ453" s="14"/>
      <c r="AER453" s="14"/>
      <c r="AES453" s="14"/>
      <c r="AET453" s="14"/>
      <c r="AEU453" s="14"/>
      <c r="AEV453" s="14"/>
      <c r="AEW453" s="14"/>
      <c r="AEX453" s="14"/>
      <c r="AEY453" s="14"/>
      <c r="AEZ453" s="14"/>
      <c r="AFA453" s="14"/>
      <c r="AFB453" s="14"/>
      <c r="AFC453" s="14"/>
      <c r="AFD453" s="14"/>
      <c r="AFE453" s="14"/>
      <c r="AFF453" s="14"/>
      <c r="AFG453" s="14"/>
      <c r="AFH453" s="14"/>
      <c r="AFI453" s="14"/>
      <c r="AFJ453" s="14"/>
      <c r="AFK453" s="14"/>
      <c r="AFL453" s="14"/>
      <c r="AFM453" s="14"/>
      <c r="AFN453" s="14"/>
      <c r="AFO453" s="14"/>
      <c r="AFP453" s="14"/>
      <c r="AFQ453" s="14"/>
      <c r="AFR453" s="14"/>
      <c r="AFS453" s="14"/>
      <c r="AFT453" s="14"/>
      <c r="AFU453" s="14"/>
      <c r="AFV453" s="14"/>
      <c r="AFW453" s="14"/>
      <c r="AFX453" s="14"/>
      <c r="AFY453" s="14"/>
      <c r="AFZ453" s="14"/>
      <c r="AGA453" s="14"/>
      <c r="AGB453" s="14"/>
      <c r="AGC453" s="14"/>
      <c r="AGD453" s="14"/>
      <c r="AGE453" s="14"/>
      <c r="AGF453" s="14"/>
      <c r="AGG453" s="14"/>
      <c r="AGH453" s="14"/>
      <c r="AGI453" s="14"/>
      <c r="AGJ453" s="14"/>
      <c r="AGK453" s="14"/>
      <c r="AGL453" s="14"/>
      <c r="AGM453" s="14"/>
      <c r="AGN453" s="14"/>
      <c r="AGO453" s="14"/>
      <c r="AGP453" s="14"/>
      <c r="AGQ453" s="14"/>
      <c r="AGR453" s="14"/>
      <c r="AGS453" s="14"/>
      <c r="AGT453" s="14"/>
      <c r="AGU453" s="14"/>
      <c r="AGV453" s="14"/>
      <c r="AGW453" s="14"/>
      <c r="AGX453" s="14"/>
      <c r="AGY453" s="14"/>
      <c r="AGZ453" s="14"/>
      <c r="AHA453" s="14"/>
      <c r="AHB453" s="14"/>
      <c r="AHC453" s="14"/>
      <c r="AHD453" s="14"/>
      <c r="AHE453" s="14"/>
      <c r="AHF453" s="14"/>
      <c r="AHG453" s="14"/>
      <c r="AHH453" s="14"/>
      <c r="AHI453" s="14"/>
      <c r="AHJ453" s="14"/>
      <c r="AHK453" s="14"/>
      <c r="AHL453" s="14"/>
      <c r="AHM453" s="14"/>
      <c r="AHN453" s="14"/>
      <c r="AHO453" s="14"/>
      <c r="AHP453" s="14"/>
      <c r="AHQ453" s="14"/>
      <c r="AHR453" s="14"/>
      <c r="AHS453" s="14"/>
      <c r="AHT453" s="14"/>
      <c r="AHU453" s="14"/>
      <c r="AHV453" s="14"/>
      <c r="AHW453" s="14"/>
      <c r="AHX453" s="14"/>
      <c r="AHY453" s="14"/>
      <c r="AHZ453" s="14"/>
      <c r="AIA453" s="14"/>
      <c r="AIB453" s="14"/>
      <c r="AIC453" s="14"/>
      <c r="AID453" s="14"/>
      <c r="AIE453" s="14"/>
      <c r="AIF453" s="14"/>
      <c r="AIG453" s="14"/>
      <c r="AIH453" s="14"/>
      <c r="AII453" s="14"/>
      <c r="AIJ453" s="14"/>
      <c r="AIK453" s="14"/>
      <c r="AIL453" s="14"/>
      <c r="AIM453" s="14"/>
      <c r="AIN453" s="14"/>
      <c r="AIO453" s="14"/>
      <c r="AIP453" s="14"/>
      <c r="AIQ453" s="14"/>
      <c r="AIR453" s="14"/>
      <c r="AIS453" s="14"/>
      <c r="AIT453" s="14"/>
      <c r="AIU453" s="14"/>
      <c r="AIV453" s="14"/>
      <c r="AIW453" s="14"/>
      <c r="AIX453" s="14"/>
      <c r="AIY453" s="14"/>
      <c r="AIZ453" s="14"/>
      <c r="AJA453" s="14"/>
      <c r="AJB453" s="14"/>
      <c r="AJC453" s="14"/>
      <c r="AJD453" s="14"/>
      <c r="AJE453" s="14"/>
      <c r="AJF453" s="14"/>
      <c r="AJG453" s="14"/>
      <c r="AJH453" s="14"/>
      <c r="AJI453" s="14"/>
      <c r="AJJ453" s="14"/>
      <c r="AJK453" s="14"/>
      <c r="AJL453" s="14"/>
      <c r="AJM453" s="14"/>
      <c r="AJN453" s="14"/>
      <c r="AJO453" s="14"/>
      <c r="AJP453" s="14"/>
      <c r="AJQ453" s="14"/>
      <c r="AJR453" s="14"/>
      <c r="AJS453" s="14"/>
      <c r="AJT453" s="14"/>
      <c r="AJU453" s="14"/>
      <c r="AJV453" s="14"/>
      <c r="AJW453" s="14"/>
      <c r="AJX453" s="14"/>
      <c r="AJY453" s="14"/>
      <c r="AJZ453" s="14"/>
      <c r="AKA453" s="14"/>
      <c r="AKB453" s="14"/>
      <c r="AKC453" s="14"/>
      <c r="AKD453" s="14"/>
      <c r="AKE453" s="14"/>
      <c r="AKF453" s="14"/>
      <c r="AKG453" s="14"/>
      <c r="AKH453" s="14"/>
      <c r="AKI453" s="14"/>
      <c r="AKJ453" s="14"/>
      <c r="AKK453" s="14"/>
      <c r="AKL453" s="14"/>
      <c r="AKM453" s="14"/>
      <c r="AKN453" s="14"/>
      <c r="AKO453" s="14"/>
      <c r="AKP453" s="14"/>
      <c r="AKQ453" s="14"/>
      <c r="AKR453" s="14"/>
      <c r="AKS453" s="14"/>
      <c r="AKT453" s="14"/>
      <c r="AKU453" s="14"/>
      <c r="AKV453" s="14"/>
      <c r="AKW453" s="14"/>
      <c r="AKX453" s="14"/>
      <c r="AKY453" s="14"/>
      <c r="AKZ453" s="14"/>
      <c r="ALA453" s="14"/>
      <c r="ALB453" s="14"/>
      <c r="ALC453" s="14"/>
      <c r="ALD453" s="14"/>
      <c r="ALE453" s="14"/>
      <c r="ALF453" s="14"/>
      <c r="ALG453" s="14"/>
      <c r="ALH453" s="14"/>
      <c r="ALI453" s="14"/>
      <c r="ALJ453" s="14"/>
      <c r="ALK453" s="14"/>
      <c r="ALL453" s="14"/>
      <c r="ALM453" s="14"/>
      <c r="ALN453" s="14"/>
      <c r="ALO453" s="14"/>
      <c r="ALP453" s="14"/>
      <c r="ALQ453" s="14"/>
      <c r="ALR453" s="14"/>
      <c r="ALS453" s="14"/>
      <c r="ALT453" s="14"/>
      <c r="ALU453" s="14"/>
      <c r="ALV453" s="14"/>
      <c r="ALW453" s="14"/>
      <c r="ALX453" s="14"/>
      <c r="ALY453" s="14"/>
      <c r="ALZ453" s="14"/>
      <c r="AMA453" s="14"/>
      <c r="AMB453" s="14"/>
      <c r="AMC453" s="14"/>
      <c r="AMD453" s="14"/>
      <c r="AME453" s="14"/>
      <c r="AMF453" s="14"/>
      <c r="AMG453" s="14"/>
      <c r="AMH453" s="14"/>
      <c r="AMI453" s="14"/>
      <c r="AMJ453" s="14"/>
      <c r="AMK453" s="14"/>
      <c r="AML453" s="14"/>
      <c r="AMM453" s="14"/>
      <c r="AMN453" s="14"/>
      <c r="AMO453" s="14"/>
      <c r="AMP453" s="14"/>
      <c r="AMQ453" s="14"/>
      <c r="AMR453" s="14"/>
      <c r="AMS453" s="14"/>
      <c r="AMT453" s="14"/>
      <c r="AMU453" s="14"/>
      <c r="AMV453" s="14"/>
      <c r="AMW453" s="14"/>
      <c r="AMX453" s="14"/>
      <c r="AMY453" s="14"/>
      <c r="AMZ453" s="14"/>
      <c r="ANA453" s="14"/>
      <c r="ANB453" s="14"/>
      <c r="ANC453" s="14"/>
      <c r="AND453" s="14"/>
      <c r="ANE453" s="14"/>
      <c r="ANF453" s="14"/>
      <c r="ANG453" s="14"/>
      <c r="ANH453" s="14"/>
      <c r="ANI453" s="14"/>
      <c r="ANJ453" s="14"/>
      <c r="ANK453" s="14"/>
      <c r="ANL453" s="14"/>
      <c r="ANM453" s="14"/>
      <c r="ANN453" s="14"/>
      <c r="ANO453" s="14"/>
      <c r="ANP453" s="14"/>
      <c r="ANQ453" s="14"/>
      <c r="ANR453" s="14"/>
      <c r="ANS453" s="14"/>
      <c r="ANT453" s="14"/>
      <c r="ANU453" s="14"/>
      <c r="ANV453" s="14"/>
      <c r="ANW453" s="14"/>
      <c r="ANX453" s="14"/>
      <c r="ANY453" s="14"/>
      <c r="ANZ453" s="14"/>
      <c r="AOA453" s="14"/>
      <c r="AOB453" s="14"/>
      <c r="AOC453" s="14"/>
      <c r="AOD453" s="14"/>
      <c r="AOE453" s="14"/>
      <c r="AOF453" s="14"/>
      <c r="AOG453" s="14"/>
      <c r="AOH453" s="14"/>
      <c r="AOI453" s="14"/>
      <c r="AOJ453" s="14"/>
      <c r="AOK453" s="14"/>
      <c r="AOL453" s="14"/>
      <c r="AOM453" s="14"/>
      <c r="AON453" s="14"/>
      <c r="AOO453" s="14"/>
      <c r="AOP453" s="14"/>
      <c r="AOQ453" s="14"/>
      <c r="AOR453" s="14"/>
      <c r="AOS453" s="14"/>
      <c r="AOT453" s="14"/>
      <c r="AOU453" s="14"/>
      <c r="AOV453" s="14"/>
      <c r="AOW453" s="14"/>
      <c r="AOX453" s="14"/>
      <c r="AOY453" s="14"/>
      <c r="AOZ453" s="14"/>
      <c r="APA453" s="14"/>
      <c r="APB453" s="14"/>
      <c r="APC453" s="14"/>
      <c r="APD453" s="14"/>
      <c r="APE453" s="14"/>
      <c r="APF453" s="14"/>
      <c r="APG453" s="14"/>
      <c r="APH453" s="14"/>
      <c r="API453" s="14"/>
      <c r="APJ453" s="14"/>
      <c r="APK453" s="14"/>
      <c r="APL453" s="14"/>
      <c r="APM453" s="14"/>
      <c r="APN453" s="14"/>
      <c r="APO453" s="14"/>
      <c r="APP453" s="14"/>
      <c r="APQ453" s="14"/>
      <c r="APR453" s="14"/>
      <c r="APS453" s="14"/>
      <c r="APT453" s="14"/>
      <c r="APU453" s="14"/>
      <c r="APV453" s="14"/>
      <c r="APW453" s="14"/>
      <c r="APX453" s="14"/>
      <c r="APY453" s="14"/>
      <c r="APZ453" s="14"/>
      <c r="AQA453" s="14"/>
      <c r="AQB453" s="14"/>
      <c r="AQC453" s="14"/>
      <c r="AQD453" s="14"/>
      <c r="AQE453" s="14"/>
      <c r="AQF453" s="14"/>
      <c r="AQG453" s="14"/>
      <c r="AQH453" s="14"/>
      <c r="AQI453" s="14"/>
      <c r="AQJ453" s="14"/>
      <c r="AQK453" s="14"/>
      <c r="AQL453" s="14"/>
      <c r="AQM453" s="14"/>
      <c r="AQN453" s="14"/>
      <c r="AQO453" s="14"/>
      <c r="AQP453" s="14"/>
      <c r="AQQ453" s="14"/>
      <c r="AQR453" s="14"/>
      <c r="AQS453" s="14"/>
      <c r="AQT453" s="14"/>
      <c r="AQU453" s="14"/>
      <c r="AQV453" s="14"/>
      <c r="AQW453" s="14"/>
      <c r="AQX453" s="14"/>
      <c r="AQY453" s="14"/>
      <c r="AQZ453" s="14"/>
      <c r="ARA453" s="14"/>
      <c r="ARB453" s="14"/>
      <c r="ARC453" s="14"/>
      <c r="ARD453" s="14"/>
      <c r="ARE453" s="14"/>
      <c r="ARF453" s="14"/>
      <c r="ARG453" s="14"/>
      <c r="ARH453" s="14"/>
      <c r="ARI453" s="14"/>
      <c r="ARJ453" s="14"/>
      <c r="ARK453" s="14"/>
      <c r="ARL453" s="14"/>
      <c r="ARM453" s="14"/>
      <c r="ARN453" s="14"/>
      <c r="ARO453" s="14"/>
      <c r="ARP453" s="14"/>
      <c r="ARQ453" s="14"/>
      <c r="ARR453" s="14"/>
      <c r="ARS453" s="14"/>
      <c r="ART453" s="14"/>
      <c r="ARU453" s="14"/>
      <c r="ARV453" s="14"/>
      <c r="ARW453" s="14"/>
      <c r="ARX453" s="14"/>
      <c r="ARY453" s="14"/>
      <c r="ARZ453" s="14"/>
      <c r="ASA453" s="14"/>
      <c r="ASB453" s="14"/>
      <c r="ASC453" s="14"/>
      <c r="ASD453" s="14"/>
      <c r="ASE453" s="14"/>
      <c r="ASF453" s="14"/>
      <c r="ASG453" s="14"/>
      <c r="ASH453" s="14"/>
      <c r="ASI453" s="14"/>
      <c r="ASJ453" s="14"/>
      <c r="ASK453" s="14"/>
      <c r="ASL453" s="14"/>
      <c r="ASM453" s="14"/>
      <c r="ASN453" s="14"/>
      <c r="ASO453" s="14"/>
      <c r="ASP453" s="14"/>
      <c r="ASQ453" s="14"/>
      <c r="ASR453" s="14"/>
      <c r="ASS453" s="14"/>
      <c r="AST453" s="14"/>
      <c r="ASU453" s="14"/>
      <c r="ASV453" s="14"/>
      <c r="ASW453" s="14"/>
      <c r="ASX453" s="14"/>
      <c r="ASY453" s="14"/>
      <c r="ASZ453" s="14"/>
      <c r="ATA453" s="14"/>
      <c r="ATB453" s="14"/>
      <c r="ATC453" s="14"/>
      <c r="ATD453" s="14"/>
    </row>
    <row r="454" spans="63:1200">
      <c r="BK454" s="14" t="str">
        <f t="shared" si="2121"/>
        <v/>
      </c>
      <c r="ABO454" s="14"/>
      <c r="ABP454" s="14"/>
      <c r="ABQ454" s="14"/>
      <c r="ABR454" s="14"/>
      <c r="ABS454" s="14"/>
      <c r="ABT454" s="14"/>
      <c r="ABU454" s="14"/>
      <c r="ABV454" s="14"/>
      <c r="ABW454" s="14"/>
      <c r="ABX454" s="14"/>
      <c r="ABY454" s="14"/>
      <c r="ABZ454" s="14"/>
      <c r="ACA454" s="14"/>
      <c r="ACB454" s="14"/>
      <c r="ACC454" s="14"/>
      <c r="ACD454" s="14"/>
      <c r="ACE454" s="14"/>
      <c r="ACF454" s="14"/>
      <c r="ACG454" s="14"/>
      <c r="ACH454" s="14"/>
      <c r="ACI454" s="14"/>
      <c r="ACJ454" s="14"/>
      <c r="ACK454" s="14"/>
      <c r="ACL454" s="14"/>
      <c r="ACM454" s="14"/>
      <c r="ACN454" s="14"/>
      <c r="ACO454" s="14"/>
      <c r="ACP454" s="14"/>
      <c r="ACQ454" s="14"/>
      <c r="ACR454" s="14"/>
      <c r="ACS454" s="14"/>
      <c r="ACT454" s="14"/>
      <c r="ACU454" s="14"/>
      <c r="ACV454" s="14"/>
      <c r="ACW454" s="14"/>
      <c r="ACX454" s="14"/>
      <c r="ACY454" s="14"/>
      <c r="ACZ454" s="14"/>
      <c r="ADA454" s="14"/>
      <c r="ADB454" s="14"/>
      <c r="ADC454" s="14"/>
      <c r="ADD454" s="14"/>
      <c r="ADE454" s="14"/>
      <c r="ADF454" s="14"/>
      <c r="ADG454" s="14"/>
      <c r="ADH454" s="14"/>
      <c r="ADI454" s="14"/>
      <c r="ADJ454" s="14"/>
      <c r="ADK454" s="14"/>
      <c r="ADL454" s="14"/>
      <c r="ADM454" s="14"/>
      <c r="ADN454" s="14"/>
      <c r="ADO454" s="14"/>
      <c r="ADP454" s="14"/>
      <c r="ADQ454" s="14"/>
      <c r="ADR454" s="14"/>
      <c r="ADS454" s="14"/>
      <c r="ADT454" s="14"/>
      <c r="ADU454" s="14"/>
      <c r="ADV454" s="14"/>
      <c r="ADW454" s="14"/>
      <c r="ADX454" s="14"/>
      <c r="ADY454" s="14"/>
      <c r="ADZ454" s="14"/>
      <c r="AEA454" s="14"/>
      <c r="AEB454" s="14"/>
      <c r="AEC454" s="14"/>
      <c r="AED454" s="14"/>
      <c r="AEE454" s="14"/>
      <c r="AEF454" s="14"/>
      <c r="AEG454" s="14"/>
      <c r="AEH454" s="14"/>
      <c r="AEI454" s="14"/>
      <c r="AEJ454" s="14"/>
      <c r="AEK454" s="14"/>
      <c r="AEL454" s="14"/>
      <c r="AEM454" s="14"/>
      <c r="AEN454" s="14"/>
      <c r="AEO454" s="14"/>
      <c r="AEP454" s="14"/>
      <c r="AEQ454" s="14"/>
      <c r="AER454" s="14"/>
      <c r="AES454" s="14"/>
      <c r="AET454" s="14"/>
      <c r="AEU454" s="14"/>
      <c r="AEV454" s="14"/>
      <c r="AEW454" s="14"/>
      <c r="AEX454" s="14"/>
      <c r="AEY454" s="14"/>
      <c r="AEZ454" s="14"/>
      <c r="AFA454" s="14"/>
      <c r="AFB454" s="14"/>
      <c r="AFC454" s="14"/>
      <c r="AFD454" s="14"/>
      <c r="AFE454" s="14"/>
      <c r="AFF454" s="14"/>
      <c r="AFG454" s="14"/>
      <c r="AFH454" s="14"/>
      <c r="AFI454" s="14"/>
      <c r="AFJ454" s="14"/>
      <c r="AFK454" s="14"/>
      <c r="AFL454" s="14"/>
      <c r="AFM454" s="14"/>
      <c r="AFN454" s="14"/>
      <c r="AFO454" s="14"/>
      <c r="AFP454" s="14"/>
      <c r="AFQ454" s="14"/>
      <c r="AFR454" s="14"/>
      <c r="AFS454" s="14"/>
      <c r="AFT454" s="14"/>
      <c r="AFU454" s="14"/>
      <c r="AFV454" s="14"/>
      <c r="AFW454" s="14"/>
      <c r="AFX454" s="14"/>
      <c r="AFY454" s="14"/>
      <c r="AFZ454" s="14"/>
      <c r="AGA454" s="14"/>
      <c r="AGB454" s="14"/>
      <c r="AGC454" s="14"/>
      <c r="AGD454" s="14"/>
      <c r="AGE454" s="14"/>
      <c r="AGF454" s="14"/>
      <c r="AGG454" s="14"/>
      <c r="AGH454" s="14"/>
      <c r="AGI454" s="14"/>
      <c r="AGJ454" s="14"/>
      <c r="AGK454" s="14"/>
      <c r="AGL454" s="14"/>
      <c r="AGM454" s="14"/>
      <c r="AGN454" s="14"/>
      <c r="AGO454" s="14"/>
      <c r="AGP454" s="14"/>
      <c r="AGQ454" s="14"/>
      <c r="AGR454" s="14"/>
      <c r="AGS454" s="14"/>
      <c r="AGT454" s="14"/>
      <c r="AGU454" s="14"/>
      <c r="AGV454" s="14"/>
      <c r="AGW454" s="14"/>
      <c r="AGX454" s="14"/>
      <c r="AGY454" s="14"/>
      <c r="AGZ454" s="14"/>
      <c r="AHA454" s="14"/>
      <c r="AHB454" s="14"/>
      <c r="AHC454" s="14"/>
      <c r="AHD454" s="14"/>
      <c r="AHE454" s="14"/>
      <c r="AHF454" s="14"/>
      <c r="AHG454" s="14"/>
      <c r="AHH454" s="14"/>
      <c r="AHI454" s="14"/>
      <c r="AHJ454" s="14"/>
      <c r="AHK454" s="14"/>
      <c r="AHL454" s="14"/>
      <c r="AHM454" s="14"/>
      <c r="AHN454" s="14"/>
      <c r="AHO454" s="14"/>
      <c r="AHP454" s="14"/>
      <c r="AHQ454" s="14"/>
      <c r="AHR454" s="14"/>
      <c r="AHS454" s="14"/>
      <c r="AHT454" s="14"/>
      <c r="AHU454" s="14"/>
      <c r="AHV454" s="14"/>
      <c r="AHW454" s="14"/>
      <c r="AHX454" s="14"/>
      <c r="AHY454" s="14"/>
      <c r="AHZ454" s="14"/>
      <c r="AIA454" s="14"/>
      <c r="AIB454" s="14"/>
      <c r="AIC454" s="14"/>
      <c r="AID454" s="14"/>
      <c r="AIE454" s="14"/>
      <c r="AIF454" s="14"/>
      <c r="AIG454" s="14"/>
      <c r="AIH454" s="14"/>
      <c r="AII454" s="14"/>
      <c r="AIJ454" s="14"/>
      <c r="AIK454" s="14"/>
      <c r="AIL454" s="14"/>
      <c r="AIM454" s="14"/>
      <c r="AIN454" s="14"/>
      <c r="AIO454" s="14"/>
      <c r="AIP454" s="14"/>
      <c r="AIQ454" s="14"/>
      <c r="AIR454" s="14"/>
      <c r="AIS454" s="14"/>
      <c r="AIT454" s="14"/>
      <c r="AIU454" s="14"/>
      <c r="AIV454" s="14"/>
      <c r="AIW454" s="14"/>
      <c r="AIX454" s="14"/>
      <c r="AIY454" s="14"/>
      <c r="AIZ454" s="14"/>
      <c r="AJA454" s="14"/>
      <c r="AJB454" s="14"/>
      <c r="AJC454" s="14"/>
      <c r="AJD454" s="14"/>
      <c r="AJE454" s="14"/>
      <c r="AJF454" s="14"/>
      <c r="AJG454" s="14"/>
      <c r="AJH454" s="14"/>
      <c r="AJI454" s="14"/>
      <c r="AJJ454" s="14"/>
      <c r="AJK454" s="14"/>
      <c r="AJL454" s="14"/>
      <c r="AJM454" s="14"/>
      <c r="AJN454" s="14"/>
      <c r="AJO454" s="14"/>
      <c r="AJP454" s="14"/>
      <c r="AJQ454" s="14"/>
      <c r="AJR454" s="14"/>
      <c r="AJS454" s="14"/>
      <c r="AJT454" s="14"/>
      <c r="AJU454" s="14"/>
      <c r="AJV454" s="14"/>
      <c r="AJW454" s="14"/>
      <c r="AJX454" s="14"/>
      <c r="AJY454" s="14"/>
      <c r="AJZ454" s="14"/>
      <c r="AKA454" s="14"/>
      <c r="AKB454" s="14"/>
      <c r="AKC454" s="14"/>
      <c r="AKD454" s="14"/>
      <c r="AKE454" s="14"/>
      <c r="AKF454" s="14"/>
      <c r="AKG454" s="14"/>
      <c r="AKH454" s="14"/>
      <c r="AKI454" s="14"/>
      <c r="AKJ454" s="14"/>
      <c r="AKK454" s="14"/>
      <c r="AKL454" s="14"/>
      <c r="AKM454" s="14"/>
      <c r="AKN454" s="14"/>
      <c r="AKO454" s="14"/>
      <c r="AKP454" s="14"/>
      <c r="AKQ454" s="14"/>
      <c r="AKR454" s="14"/>
      <c r="AKS454" s="14"/>
      <c r="AKT454" s="14"/>
      <c r="AKU454" s="14"/>
      <c r="AKV454" s="14"/>
      <c r="AKW454" s="14"/>
      <c r="AKX454" s="14"/>
      <c r="AKY454" s="14"/>
      <c r="AKZ454" s="14"/>
      <c r="ALA454" s="14"/>
      <c r="ALB454" s="14"/>
      <c r="ALC454" s="14"/>
      <c r="ALD454" s="14"/>
      <c r="ALE454" s="14"/>
      <c r="ALF454" s="14"/>
      <c r="ALG454" s="14"/>
      <c r="ALH454" s="14"/>
      <c r="ALI454" s="14"/>
      <c r="ALJ454" s="14"/>
      <c r="ALK454" s="14"/>
      <c r="ALL454" s="14"/>
      <c r="ALM454" s="14"/>
      <c r="ALN454" s="14"/>
      <c r="ALO454" s="14"/>
      <c r="ALP454" s="14"/>
      <c r="ALQ454" s="14"/>
      <c r="ALR454" s="14"/>
      <c r="ALS454" s="14"/>
      <c r="ALT454" s="14"/>
      <c r="ALU454" s="14"/>
      <c r="ALV454" s="14"/>
      <c r="ALW454" s="14"/>
      <c r="ALX454" s="14"/>
      <c r="ALY454" s="14"/>
      <c r="ALZ454" s="14"/>
      <c r="AMA454" s="14"/>
      <c r="AMB454" s="14"/>
      <c r="AMC454" s="14"/>
      <c r="AMD454" s="14"/>
      <c r="AME454" s="14"/>
      <c r="AMF454" s="14"/>
      <c r="AMG454" s="14"/>
      <c r="AMH454" s="14"/>
      <c r="AMI454" s="14"/>
      <c r="AMJ454" s="14"/>
      <c r="AMK454" s="14"/>
      <c r="AML454" s="14"/>
      <c r="AMM454" s="14"/>
      <c r="AMN454" s="14"/>
      <c r="AMO454" s="14"/>
      <c r="AMP454" s="14"/>
      <c r="AMQ454" s="14"/>
      <c r="AMR454" s="14"/>
      <c r="AMS454" s="14"/>
      <c r="AMT454" s="14"/>
      <c r="AMU454" s="14"/>
      <c r="AMV454" s="14"/>
      <c r="AMW454" s="14"/>
      <c r="AMX454" s="14"/>
      <c r="AMY454" s="14"/>
      <c r="AMZ454" s="14"/>
      <c r="ANA454" s="14"/>
      <c r="ANB454" s="14"/>
      <c r="ANC454" s="14"/>
      <c r="AND454" s="14"/>
      <c r="ANE454" s="14"/>
      <c r="ANF454" s="14"/>
      <c r="ANG454" s="14"/>
      <c r="ANH454" s="14"/>
      <c r="ANI454" s="14"/>
      <c r="ANJ454" s="14"/>
      <c r="ANK454" s="14"/>
      <c r="ANL454" s="14"/>
      <c r="ANM454" s="14"/>
      <c r="ANN454" s="14"/>
      <c r="ANO454" s="14"/>
      <c r="ANP454" s="14"/>
      <c r="ANQ454" s="14"/>
      <c r="ANR454" s="14"/>
      <c r="ANS454" s="14"/>
      <c r="ANT454" s="14"/>
      <c r="ANU454" s="14"/>
      <c r="ANV454" s="14"/>
      <c r="ANW454" s="14"/>
      <c r="ANX454" s="14"/>
      <c r="ANY454" s="14"/>
      <c r="ANZ454" s="14"/>
      <c r="AOA454" s="14"/>
      <c r="AOB454" s="14"/>
      <c r="AOC454" s="14"/>
      <c r="AOD454" s="14"/>
      <c r="AOE454" s="14"/>
      <c r="AOF454" s="14"/>
      <c r="AOG454" s="14"/>
      <c r="AOH454" s="14"/>
      <c r="AOI454" s="14"/>
      <c r="AOJ454" s="14"/>
      <c r="AOK454" s="14"/>
      <c r="AOL454" s="14"/>
      <c r="AOM454" s="14"/>
      <c r="AON454" s="14"/>
      <c r="AOO454" s="14"/>
      <c r="AOP454" s="14"/>
      <c r="AOQ454" s="14"/>
      <c r="AOR454" s="14"/>
      <c r="AOS454" s="14"/>
      <c r="AOT454" s="14"/>
      <c r="AOU454" s="14"/>
      <c r="AOV454" s="14"/>
      <c r="AOW454" s="14"/>
      <c r="AOX454" s="14"/>
      <c r="AOY454" s="14"/>
      <c r="AOZ454" s="14"/>
      <c r="APA454" s="14"/>
      <c r="APB454" s="14"/>
      <c r="APC454" s="14"/>
      <c r="APD454" s="14"/>
      <c r="APE454" s="14"/>
      <c r="APF454" s="14"/>
      <c r="APG454" s="14"/>
      <c r="APH454" s="14"/>
      <c r="API454" s="14"/>
      <c r="APJ454" s="14"/>
      <c r="APK454" s="14"/>
      <c r="APL454" s="14"/>
      <c r="APM454" s="14"/>
      <c r="APN454" s="14"/>
      <c r="APO454" s="14"/>
      <c r="APP454" s="14"/>
      <c r="APQ454" s="14"/>
      <c r="APR454" s="14"/>
      <c r="APS454" s="14"/>
      <c r="APT454" s="14"/>
      <c r="APU454" s="14"/>
      <c r="APV454" s="14"/>
      <c r="APW454" s="14"/>
      <c r="APX454" s="14"/>
      <c r="APY454" s="14"/>
      <c r="APZ454" s="14"/>
      <c r="AQA454" s="14"/>
      <c r="AQB454" s="14"/>
      <c r="AQC454" s="14"/>
      <c r="AQD454" s="14"/>
      <c r="AQE454" s="14"/>
      <c r="AQF454" s="14"/>
      <c r="AQG454" s="14"/>
      <c r="AQH454" s="14"/>
      <c r="AQI454" s="14"/>
      <c r="AQJ454" s="14"/>
      <c r="AQK454" s="14"/>
      <c r="AQL454" s="14"/>
      <c r="AQM454" s="14"/>
      <c r="AQN454" s="14"/>
      <c r="AQO454" s="14"/>
      <c r="AQP454" s="14"/>
      <c r="AQQ454" s="14"/>
      <c r="AQR454" s="14"/>
      <c r="AQS454" s="14"/>
      <c r="AQT454" s="14"/>
      <c r="AQU454" s="14"/>
      <c r="AQV454" s="14"/>
      <c r="AQW454" s="14"/>
      <c r="AQX454" s="14"/>
      <c r="AQY454" s="14"/>
      <c r="AQZ454" s="14"/>
      <c r="ARA454" s="14"/>
      <c r="ARB454" s="14"/>
      <c r="ARC454" s="14"/>
      <c r="ARD454" s="14"/>
      <c r="ARE454" s="14"/>
      <c r="ARF454" s="14"/>
      <c r="ARG454" s="14"/>
      <c r="ARH454" s="14"/>
      <c r="ARI454" s="14"/>
      <c r="ARJ454" s="14"/>
      <c r="ARK454" s="14"/>
      <c r="ARL454" s="14"/>
      <c r="ARM454" s="14"/>
      <c r="ARN454" s="14"/>
      <c r="ARO454" s="14"/>
      <c r="ARP454" s="14"/>
      <c r="ARQ454" s="14"/>
      <c r="ARR454" s="14"/>
      <c r="ARS454" s="14"/>
      <c r="ART454" s="14"/>
      <c r="ARU454" s="14"/>
      <c r="ARV454" s="14"/>
      <c r="ARW454" s="14"/>
      <c r="ARX454" s="14"/>
      <c r="ARY454" s="14"/>
      <c r="ARZ454" s="14"/>
      <c r="ASA454" s="14"/>
      <c r="ASB454" s="14"/>
      <c r="ASC454" s="14"/>
      <c r="ASD454" s="14"/>
      <c r="ASE454" s="14"/>
      <c r="ASF454" s="14"/>
      <c r="ASG454" s="14"/>
      <c r="ASH454" s="14"/>
      <c r="ASI454" s="14"/>
      <c r="ASJ454" s="14"/>
      <c r="ASK454" s="14"/>
      <c r="ASL454" s="14"/>
      <c r="ASM454" s="14"/>
      <c r="ASN454" s="14"/>
      <c r="ASO454" s="14"/>
      <c r="ASP454" s="14"/>
      <c r="ASQ454" s="14"/>
      <c r="ASR454" s="14"/>
      <c r="ASS454" s="14"/>
      <c r="AST454" s="14"/>
      <c r="ASU454" s="14"/>
      <c r="ASV454" s="14"/>
      <c r="ASW454" s="14"/>
      <c r="ASX454" s="14"/>
      <c r="ASY454" s="14"/>
      <c r="ASZ454" s="14"/>
      <c r="ATA454" s="14"/>
      <c r="ATB454" s="14"/>
      <c r="ATC454" s="14"/>
      <c r="ATD454" s="14"/>
    </row>
    <row r="455" spans="63:1200">
      <c r="BK455" s="14" t="str">
        <f t="shared" si="2121"/>
        <v/>
      </c>
      <c r="ABO455" s="14"/>
      <c r="ABP455" s="14"/>
      <c r="ABQ455" s="14"/>
      <c r="ABR455" s="14"/>
      <c r="ABS455" s="14"/>
      <c r="ABT455" s="14"/>
      <c r="ABU455" s="14"/>
      <c r="ABV455" s="14"/>
      <c r="ABW455" s="14"/>
      <c r="ABX455" s="14"/>
      <c r="ABY455" s="14"/>
      <c r="ABZ455" s="14"/>
      <c r="ACA455" s="14"/>
      <c r="ACB455" s="14"/>
      <c r="ACC455" s="14"/>
      <c r="ACD455" s="14"/>
      <c r="ACE455" s="14"/>
      <c r="ACF455" s="14"/>
      <c r="ACG455" s="14"/>
      <c r="ACH455" s="14"/>
      <c r="ACI455" s="14"/>
      <c r="ACJ455" s="14"/>
      <c r="ACK455" s="14"/>
      <c r="ACL455" s="14"/>
      <c r="ACM455" s="14"/>
      <c r="ACN455" s="14"/>
      <c r="ACO455" s="14"/>
      <c r="ACP455" s="14"/>
      <c r="ACQ455" s="14"/>
      <c r="ACR455" s="14"/>
      <c r="ACS455" s="14"/>
      <c r="ACT455" s="14"/>
      <c r="ACU455" s="14"/>
      <c r="ACV455" s="14"/>
      <c r="ACW455" s="14"/>
      <c r="ACX455" s="14"/>
      <c r="ACY455" s="14"/>
      <c r="ACZ455" s="14"/>
      <c r="ADA455" s="14"/>
      <c r="ADB455" s="14"/>
      <c r="ADC455" s="14"/>
      <c r="ADD455" s="14"/>
      <c r="ADE455" s="14"/>
      <c r="ADF455" s="14"/>
      <c r="ADG455" s="14"/>
      <c r="ADH455" s="14"/>
      <c r="ADI455" s="14"/>
      <c r="ADJ455" s="14"/>
      <c r="ADK455" s="14"/>
      <c r="ADL455" s="14"/>
      <c r="ADM455" s="14"/>
      <c r="ADN455" s="14"/>
      <c r="ADO455" s="14"/>
      <c r="ADP455" s="14"/>
      <c r="ADQ455" s="14"/>
      <c r="ADR455" s="14"/>
      <c r="ADS455" s="14"/>
      <c r="ADT455" s="14"/>
      <c r="ADU455" s="14"/>
      <c r="ADV455" s="14"/>
      <c r="ADW455" s="14"/>
      <c r="ADX455" s="14"/>
      <c r="ADY455" s="14"/>
      <c r="ADZ455" s="14"/>
      <c r="AEA455" s="14"/>
      <c r="AEB455" s="14"/>
      <c r="AEC455" s="14"/>
      <c r="AED455" s="14"/>
      <c r="AEE455" s="14"/>
      <c r="AEF455" s="14"/>
      <c r="AEG455" s="14"/>
      <c r="AEH455" s="14"/>
      <c r="AEI455" s="14"/>
      <c r="AEJ455" s="14"/>
      <c r="AEK455" s="14"/>
      <c r="AEL455" s="14"/>
      <c r="AEM455" s="14"/>
      <c r="AEN455" s="14"/>
      <c r="AEO455" s="14"/>
      <c r="AEP455" s="14"/>
      <c r="AEQ455" s="14"/>
      <c r="AER455" s="14"/>
      <c r="AES455" s="14"/>
      <c r="AET455" s="14"/>
      <c r="AEU455" s="14"/>
      <c r="AEV455" s="14"/>
      <c r="AEW455" s="14"/>
      <c r="AEX455" s="14"/>
      <c r="AEY455" s="14"/>
      <c r="AEZ455" s="14"/>
      <c r="AFA455" s="14"/>
      <c r="AFB455" s="14"/>
      <c r="AFC455" s="14"/>
      <c r="AFD455" s="14"/>
      <c r="AFE455" s="14"/>
      <c r="AFF455" s="14"/>
      <c r="AFG455" s="14"/>
      <c r="AFH455" s="14"/>
      <c r="AFI455" s="14"/>
      <c r="AFJ455" s="14"/>
      <c r="AFK455" s="14"/>
      <c r="AFL455" s="14"/>
      <c r="AFM455" s="14"/>
      <c r="AFN455" s="14"/>
      <c r="AFO455" s="14"/>
      <c r="AFP455" s="14"/>
      <c r="AFQ455" s="14"/>
      <c r="AFR455" s="14"/>
      <c r="AFS455" s="14"/>
      <c r="AFT455" s="14"/>
      <c r="AFU455" s="14"/>
      <c r="AFV455" s="14"/>
      <c r="AFW455" s="14"/>
      <c r="AFX455" s="14"/>
      <c r="AFY455" s="14"/>
      <c r="AFZ455" s="14"/>
      <c r="AGA455" s="14"/>
      <c r="AGB455" s="14"/>
      <c r="AGC455" s="14"/>
      <c r="AGD455" s="14"/>
      <c r="AGE455" s="14"/>
      <c r="AGF455" s="14"/>
      <c r="AGG455" s="14"/>
      <c r="AGH455" s="14"/>
      <c r="AGI455" s="14"/>
      <c r="AGJ455" s="14"/>
      <c r="AGK455" s="14"/>
      <c r="AGL455" s="14"/>
      <c r="AGM455" s="14"/>
      <c r="AGN455" s="14"/>
      <c r="AGO455" s="14"/>
      <c r="AGP455" s="14"/>
      <c r="AGQ455" s="14"/>
      <c r="AGR455" s="14"/>
      <c r="AGS455" s="14"/>
      <c r="AGT455" s="14"/>
      <c r="AGU455" s="14"/>
      <c r="AGV455" s="14"/>
      <c r="AGW455" s="14"/>
      <c r="AGX455" s="14"/>
      <c r="AGY455" s="14"/>
      <c r="AGZ455" s="14"/>
      <c r="AHA455" s="14"/>
      <c r="AHB455" s="14"/>
      <c r="AHC455" s="14"/>
      <c r="AHD455" s="14"/>
      <c r="AHE455" s="14"/>
      <c r="AHF455" s="14"/>
      <c r="AHG455" s="14"/>
      <c r="AHH455" s="14"/>
      <c r="AHI455" s="14"/>
      <c r="AHJ455" s="14"/>
      <c r="AHK455" s="14"/>
      <c r="AHL455" s="14"/>
      <c r="AHM455" s="14"/>
      <c r="AHN455" s="14"/>
      <c r="AHO455" s="14"/>
      <c r="AHP455" s="14"/>
      <c r="AHQ455" s="14"/>
      <c r="AHR455" s="14"/>
      <c r="AHS455" s="14"/>
      <c r="AHT455" s="14"/>
      <c r="AHU455" s="14"/>
      <c r="AHV455" s="14"/>
      <c r="AHW455" s="14"/>
      <c r="AHX455" s="14"/>
      <c r="AHY455" s="14"/>
      <c r="AHZ455" s="14"/>
      <c r="AIA455" s="14"/>
      <c r="AIB455" s="14"/>
      <c r="AIC455" s="14"/>
      <c r="AID455" s="14"/>
      <c r="AIE455" s="14"/>
      <c r="AIF455" s="14"/>
      <c r="AIG455" s="14"/>
      <c r="AIH455" s="14"/>
      <c r="AII455" s="14"/>
      <c r="AIJ455" s="14"/>
      <c r="AIK455" s="14"/>
      <c r="AIL455" s="14"/>
      <c r="AIM455" s="14"/>
      <c r="AIN455" s="14"/>
      <c r="AIO455" s="14"/>
      <c r="AIP455" s="14"/>
      <c r="AIQ455" s="14"/>
      <c r="AIR455" s="14"/>
      <c r="AIS455" s="14"/>
      <c r="AIT455" s="14"/>
      <c r="AIU455" s="14"/>
      <c r="AIV455" s="14"/>
      <c r="AIW455" s="14"/>
      <c r="AIX455" s="14"/>
      <c r="AIY455" s="14"/>
      <c r="AIZ455" s="14"/>
      <c r="AJA455" s="14"/>
      <c r="AJB455" s="14"/>
      <c r="AJC455" s="14"/>
      <c r="AJD455" s="14"/>
      <c r="AJE455" s="14"/>
      <c r="AJF455" s="14"/>
      <c r="AJG455" s="14"/>
      <c r="AJH455" s="14"/>
      <c r="AJI455" s="14"/>
      <c r="AJJ455" s="14"/>
      <c r="AJK455" s="14"/>
      <c r="AJL455" s="14"/>
      <c r="AJM455" s="14"/>
      <c r="AJN455" s="14"/>
      <c r="AJO455" s="14"/>
      <c r="AJP455" s="14"/>
      <c r="AJQ455" s="14"/>
      <c r="AJR455" s="14"/>
      <c r="AJS455" s="14"/>
      <c r="AJT455" s="14"/>
      <c r="AJU455" s="14"/>
      <c r="AJV455" s="14"/>
      <c r="AJW455" s="14"/>
      <c r="AJX455" s="14"/>
      <c r="AJY455" s="14"/>
      <c r="AJZ455" s="14"/>
      <c r="AKA455" s="14"/>
      <c r="AKB455" s="14"/>
      <c r="AKC455" s="14"/>
      <c r="AKD455" s="14"/>
      <c r="AKE455" s="14"/>
      <c r="AKF455" s="14"/>
      <c r="AKG455" s="14"/>
      <c r="AKH455" s="14"/>
      <c r="AKI455" s="14"/>
      <c r="AKJ455" s="14"/>
      <c r="AKK455" s="14"/>
      <c r="AKL455" s="14"/>
      <c r="AKM455" s="14"/>
      <c r="AKN455" s="14"/>
      <c r="AKO455" s="14"/>
      <c r="AKP455" s="14"/>
      <c r="AKQ455" s="14"/>
      <c r="AKR455" s="14"/>
      <c r="AKS455" s="14"/>
      <c r="AKT455" s="14"/>
      <c r="AKU455" s="14"/>
      <c r="AKV455" s="14"/>
      <c r="AKW455" s="14"/>
      <c r="AKX455" s="14"/>
      <c r="AKY455" s="14"/>
      <c r="AKZ455" s="14"/>
      <c r="ALA455" s="14"/>
      <c r="ALB455" s="14"/>
      <c r="ALC455" s="14"/>
      <c r="ALD455" s="14"/>
      <c r="ALE455" s="14"/>
      <c r="ALF455" s="14"/>
      <c r="ALG455" s="14"/>
      <c r="ALH455" s="14"/>
      <c r="ALI455" s="14"/>
      <c r="ALJ455" s="14"/>
      <c r="ALK455" s="14"/>
      <c r="ALL455" s="14"/>
      <c r="ALM455" s="14"/>
      <c r="ALN455" s="14"/>
      <c r="ALO455" s="14"/>
      <c r="ALP455" s="14"/>
      <c r="ALQ455" s="14"/>
      <c r="ALR455" s="14"/>
      <c r="ALS455" s="14"/>
      <c r="ALT455" s="14"/>
      <c r="ALU455" s="14"/>
      <c r="ALV455" s="14"/>
      <c r="ALW455" s="14"/>
      <c r="ALX455" s="14"/>
      <c r="ALY455" s="14"/>
      <c r="ALZ455" s="14"/>
      <c r="AMA455" s="14"/>
      <c r="AMB455" s="14"/>
      <c r="AMC455" s="14"/>
      <c r="AMD455" s="14"/>
      <c r="AME455" s="14"/>
      <c r="AMF455" s="14"/>
      <c r="AMG455" s="14"/>
      <c r="AMH455" s="14"/>
      <c r="AMI455" s="14"/>
      <c r="AMJ455" s="14"/>
      <c r="AMK455" s="14"/>
      <c r="AML455" s="14"/>
      <c r="AMM455" s="14"/>
      <c r="AMN455" s="14"/>
      <c r="AMO455" s="14"/>
      <c r="AMP455" s="14"/>
      <c r="AMQ455" s="14"/>
      <c r="AMR455" s="14"/>
      <c r="AMS455" s="14"/>
      <c r="AMT455" s="14"/>
      <c r="AMU455" s="14"/>
      <c r="AMV455" s="14"/>
      <c r="AMW455" s="14"/>
      <c r="AMX455" s="14"/>
      <c r="AMY455" s="14"/>
      <c r="AMZ455" s="14"/>
      <c r="ANA455" s="14"/>
      <c r="ANB455" s="14"/>
      <c r="ANC455" s="14"/>
      <c r="AND455" s="14"/>
      <c r="ANE455" s="14"/>
      <c r="ANF455" s="14"/>
      <c r="ANG455" s="14"/>
      <c r="ANH455" s="14"/>
      <c r="ANI455" s="14"/>
      <c r="ANJ455" s="14"/>
      <c r="ANK455" s="14"/>
      <c r="ANL455" s="14"/>
      <c r="ANM455" s="14"/>
      <c r="ANN455" s="14"/>
      <c r="ANO455" s="14"/>
      <c r="ANP455" s="14"/>
      <c r="ANQ455" s="14"/>
      <c r="ANR455" s="14"/>
      <c r="ANS455" s="14"/>
      <c r="ANT455" s="14"/>
      <c r="ANU455" s="14"/>
      <c r="ANV455" s="14"/>
      <c r="ANW455" s="14"/>
      <c r="ANX455" s="14"/>
      <c r="ANY455" s="14"/>
      <c r="ANZ455" s="14"/>
      <c r="AOA455" s="14"/>
      <c r="AOB455" s="14"/>
      <c r="AOC455" s="14"/>
      <c r="AOD455" s="14"/>
      <c r="AOE455" s="14"/>
      <c r="AOF455" s="14"/>
      <c r="AOG455" s="14"/>
      <c r="AOH455" s="14"/>
      <c r="AOI455" s="14"/>
      <c r="AOJ455" s="14"/>
      <c r="AOK455" s="14"/>
      <c r="AOL455" s="14"/>
      <c r="AOM455" s="14"/>
      <c r="AON455" s="14"/>
      <c r="AOO455" s="14"/>
      <c r="AOP455" s="14"/>
      <c r="AOQ455" s="14"/>
      <c r="AOR455" s="14"/>
      <c r="AOS455" s="14"/>
      <c r="AOT455" s="14"/>
      <c r="AOU455" s="14"/>
      <c r="AOV455" s="14"/>
      <c r="AOW455" s="14"/>
      <c r="AOX455" s="14"/>
      <c r="AOY455" s="14"/>
      <c r="AOZ455" s="14"/>
      <c r="APA455" s="14"/>
      <c r="APB455" s="14"/>
      <c r="APC455" s="14"/>
      <c r="APD455" s="14"/>
      <c r="APE455" s="14"/>
      <c r="APF455" s="14"/>
      <c r="APG455" s="14"/>
      <c r="APH455" s="14"/>
      <c r="API455" s="14"/>
      <c r="APJ455" s="14"/>
      <c r="APK455" s="14"/>
      <c r="APL455" s="14"/>
      <c r="APM455" s="14"/>
      <c r="APN455" s="14"/>
      <c r="APO455" s="14"/>
      <c r="APP455" s="14"/>
      <c r="APQ455" s="14"/>
      <c r="APR455" s="14"/>
      <c r="APS455" s="14"/>
      <c r="APT455" s="14"/>
      <c r="APU455" s="14"/>
      <c r="APV455" s="14"/>
      <c r="APW455" s="14"/>
      <c r="APX455" s="14"/>
      <c r="APY455" s="14"/>
      <c r="APZ455" s="14"/>
      <c r="AQA455" s="14"/>
      <c r="AQB455" s="14"/>
      <c r="AQC455" s="14"/>
      <c r="AQD455" s="14"/>
      <c r="AQE455" s="14"/>
      <c r="AQF455" s="14"/>
      <c r="AQG455" s="14"/>
      <c r="AQH455" s="14"/>
      <c r="AQI455" s="14"/>
      <c r="AQJ455" s="14"/>
      <c r="AQK455" s="14"/>
      <c r="AQL455" s="14"/>
      <c r="AQM455" s="14"/>
      <c r="AQN455" s="14"/>
      <c r="AQO455" s="14"/>
      <c r="AQP455" s="14"/>
      <c r="AQQ455" s="14"/>
      <c r="AQR455" s="14"/>
      <c r="AQS455" s="14"/>
      <c r="AQT455" s="14"/>
      <c r="AQU455" s="14"/>
      <c r="AQV455" s="14"/>
      <c r="AQW455" s="14"/>
      <c r="AQX455" s="14"/>
      <c r="AQY455" s="14"/>
      <c r="AQZ455" s="14"/>
      <c r="ARA455" s="14"/>
      <c r="ARB455" s="14"/>
      <c r="ARC455" s="14"/>
      <c r="ARD455" s="14"/>
      <c r="ARE455" s="14"/>
      <c r="ARF455" s="14"/>
      <c r="ARG455" s="14"/>
      <c r="ARH455" s="14"/>
      <c r="ARI455" s="14"/>
      <c r="ARJ455" s="14"/>
      <c r="ARK455" s="14"/>
      <c r="ARL455" s="14"/>
      <c r="ARM455" s="14"/>
      <c r="ARN455" s="14"/>
      <c r="ARO455" s="14"/>
      <c r="ARP455" s="14"/>
      <c r="ARQ455" s="14"/>
      <c r="ARR455" s="14"/>
      <c r="ARS455" s="14"/>
      <c r="ART455" s="14"/>
      <c r="ARU455" s="14"/>
      <c r="ARV455" s="14"/>
      <c r="ARW455" s="14"/>
      <c r="ARX455" s="14"/>
      <c r="ARY455" s="14"/>
      <c r="ARZ455" s="14"/>
      <c r="ASA455" s="14"/>
      <c r="ASB455" s="14"/>
      <c r="ASC455" s="14"/>
      <c r="ASD455" s="14"/>
      <c r="ASE455" s="14"/>
      <c r="ASF455" s="14"/>
      <c r="ASG455" s="14"/>
      <c r="ASH455" s="14"/>
      <c r="ASI455" s="14"/>
      <c r="ASJ455" s="14"/>
      <c r="ASK455" s="14"/>
      <c r="ASL455" s="14"/>
      <c r="ASM455" s="14"/>
      <c r="ASN455" s="14"/>
      <c r="ASO455" s="14"/>
      <c r="ASP455" s="14"/>
      <c r="ASQ455" s="14"/>
      <c r="ASR455" s="14"/>
      <c r="ASS455" s="14"/>
      <c r="AST455" s="14"/>
      <c r="ASU455" s="14"/>
      <c r="ASV455" s="14"/>
      <c r="ASW455" s="14"/>
      <c r="ASX455" s="14"/>
      <c r="ASY455" s="14"/>
      <c r="ASZ455" s="14"/>
      <c r="ATA455" s="14"/>
      <c r="ATB455" s="14"/>
      <c r="ATC455" s="14"/>
      <c r="ATD455" s="14"/>
    </row>
    <row r="456" spans="63:1200">
      <c r="BK456" s="14" t="str">
        <f t="shared" si="2121"/>
        <v/>
      </c>
      <c r="ABO456" s="14"/>
      <c r="ABP456" s="14"/>
      <c r="ABQ456" s="14"/>
      <c r="ABR456" s="14"/>
      <c r="ABS456" s="14"/>
      <c r="ABT456" s="14"/>
      <c r="ABU456" s="14"/>
      <c r="ABV456" s="14"/>
      <c r="ABW456" s="14"/>
      <c r="ABX456" s="14"/>
      <c r="ABY456" s="14"/>
      <c r="ABZ456" s="14"/>
      <c r="ACA456" s="14"/>
      <c r="ACB456" s="14"/>
      <c r="ACC456" s="14"/>
      <c r="ACD456" s="14"/>
      <c r="ACE456" s="14"/>
      <c r="ACF456" s="14"/>
      <c r="ACG456" s="14"/>
      <c r="ACH456" s="14"/>
      <c r="ACI456" s="14"/>
      <c r="ACJ456" s="14"/>
      <c r="ACK456" s="14"/>
      <c r="ACL456" s="14"/>
      <c r="ACM456" s="14"/>
      <c r="ACN456" s="14"/>
      <c r="ACO456" s="14"/>
      <c r="ACP456" s="14"/>
      <c r="ACQ456" s="14"/>
      <c r="ACR456" s="14"/>
      <c r="ACS456" s="14"/>
      <c r="ACT456" s="14"/>
      <c r="ACU456" s="14"/>
      <c r="ACV456" s="14"/>
      <c r="ACW456" s="14"/>
      <c r="ACX456" s="14"/>
      <c r="ACY456" s="14"/>
      <c r="ACZ456" s="14"/>
      <c r="ADA456" s="14"/>
      <c r="ADB456" s="14"/>
      <c r="ADC456" s="14"/>
      <c r="ADD456" s="14"/>
      <c r="ADE456" s="14"/>
      <c r="ADF456" s="14"/>
      <c r="ADG456" s="14"/>
      <c r="ADH456" s="14"/>
      <c r="ADI456" s="14"/>
      <c r="ADJ456" s="14"/>
      <c r="ADK456" s="14"/>
      <c r="ADL456" s="14"/>
      <c r="ADM456" s="14"/>
      <c r="ADN456" s="14"/>
      <c r="ADO456" s="14"/>
      <c r="ADP456" s="14"/>
      <c r="ADQ456" s="14"/>
      <c r="ADR456" s="14"/>
      <c r="ADS456" s="14"/>
      <c r="ADT456" s="14"/>
      <c r="ADU456" s="14"/>
      <c r="ADV456" s="14"/>
      <c r="ADW456" s="14"/>
      <c r="ADX456" s="14"/>
      <c r="ADY456" s="14"/>
      <c r="ADZ456" s="14"/>
      <c r="AEA456" s="14"/>
      <c r="AEB456" s="14"/>
      <c r="AEC456" s="14"/>
      <c r="AED456" s="14"/>
      <c r="AEE456" s="14"/>
      <c r="AEF456" s="14"/>
      <c r="AEG456" s="14"/>
      <c r="AEH456" s="14"/>
      <c r="AEI456" s="14"/>
      <c r="AEJ456" s="14"/>
      <c r="AEK456" s="14"/>
      <c r="AEL456" s="14"/>
      <c r="AEM456" s="14"/>
      <c r="AEN456" s="14"/>
      <c r="AEO456" s="14"/>
      <c r="AEP456" s="14"/>
      <c r="AEQ456" s="14"/>
      <c r="AER456" s="14"/>
      <c r="AES456" s="14"/>
      <c r="AET456" s="14"/>
      <c r="AEU456" s="14"/>
      <c r="AEV456" s="14"/>
      <c r="AEW456" s="14"/>
      <c r="AEX456" s="14"/>
      <c r="AEY456" s="14"/>
      <c r="AEZ456" s="14"/>
      <c r="AFA456" s="14"/>
      <c r="AFB456" s="14"/>
      <c r="AFC456" s="14"/>
      <c r="AFD456" s="14"/>
      <c r="AFE456" s="14"/>
      <c r="AFF456" s="14"/>
      <c r="AFG456" s="14"/>
      <c r="AFH456" s="14"/>
      <c r="AFI456" s="14"/>
      <c r="AFJ456" s="14"/>
      <c r="AFK456" s="14"/>
      <c r="AFL456" s="14"/>
      <c r="AFM456" s="14"/>
      <c r="AFN456" s="14"/>
      <c r="AFO456" s="14"/>
      <c r="AFP456" s="14"/>
      <c r="AFQ456" s="14"/>
      <c r="AFR456" s="14"/>
      <c r="AFS456" s="14"/>
      <c r="AFT456" s="14"/>
      <c r="AFU456" s="14"/>
      <c r="AFV456" s="14"/>
      <c r="AFW456" s="14"/>
      <c r="AFX456" s="14"/>
      <c r="AFY456" s="14"/>
      <c r="AFZ456" s="14"/>
      <c r="AGA456" s="14"/>
      <c r="AGB456" s="14"/>
      <c r="AGC456" s="14"/>
      <c r="AGD456" s="14"/>
      <c r="AGE456" s="14"/>
      <c r="AGF456" s="14"/>
      <c r="AGG456" s="14"/>
      <c r="AGH456" s="14"/>
      <c r="AGI456" s="14"/>
      <c r="AGJ456" s="14"/>
      <c r="AGK456" s="14"/>
      <c r="AGL456" s="14"/>
      <c r="AGM456" s="14"/>
      <c r="AGN456" s="14"/>
      <c r="AGO456" s="14"/>
      <c r="AGP456" s="14"/>
      <c r="AGQ456" s="14"/>
      <c r="AGR456" s="14"/>
      <c r="AGS456" s="14"/>
      <c r="AGT456" s="14"/>
      <c r="AGU456" s="14"/>
      <c r="AGV456" s="14"/>
      <c r="AGW456" s="14"/>
      <c r="AGX456" s="14"/>
      <c r="AGY456" s="14"/>
      <c r="AGZ456" s="14"/>
      <c r="AHA456" s="14"/>
      <c r="AHB456" s="14"/>
      <c r="AHC456" s="14"/>
      <c r="AHD456" s="14"/>
      <c r="AHE456" s="14"/>
      <c r="AHF456" s="14"/>
      <c r="AHG456" s="14"/>
      <c r="AHH456" s="14"/>
      <c r="AHI456" s="14"/>
      <c r="AHJ456" s="14"/>
      <c r="AHK456" s="14"/>
      <c r="AHL456" s="14"/>
      <c r="AHM456" s="14"/>
      <c r="AHN456" s="14"/>
      <c r="AHO456" s="14"/>
      <c r="AHP456" s="14"/>
      <c r="AHQ456" s="14"/>
      <c r="AHR456" s="14"/>
      <c r="AHS456" s="14"/>
      <c r="AHT456" s="14"/>
      <c r="AHU456" s="14"/>
      <c r="AHV456" s="14"/>
      <c r="AHW456" s="14"/>
      <c r="AHX456" s="14"/>
      <c r="AHY456" s="14"/>
      <c r="AHZ456" s="14"/>
      <c r="AIA456" s="14"/>
      <c r="AIB456" s="14"/>
      <c r="AIC456" s="14"/>
      <c r="AID456" s="14"/>
      <c r="AIE456" s="14"/>
      <c r="AIF456" s="14"/>
      <c r="AIG456" s="14"/>
      <c r="AIH456" s="14"/>
      <c r="AII456" s="14"/>
      <c r="AIJ456" s="14"/>
      <c r="AIK456" s="14"/>
      <c r="AIL456" s="14"/>
      <c r="AIM456" s="14"/>
      <c r="AIN456" s="14"/>
      <c r="AIO456" s="14"/>
      <c r="AIP456" s="14"/>
      <c r="AIQ456" s="14"/>
      <c r="AIR456" s="14"/>
      <c r="AIS456" s="14"/>
      <c r="AIT456" s="14"/>
      <c r="AIU456" s="14"/>
      <c r="AIV456" s="14"/>
      <c r="AIW456" s="14"/>
      <c r="AIX456" s="14"/>
      <c r="AIY456" s="14"/>
      <c r="AIZ456" s="14"/>
      <c r="AJA456" s="14"/>
      <c r="AJB456" s="14"/>
      <c r="AJC456" s="14"/>
      <c r="AJD456" s="14"/>
      <c r="AJE456" s="14"/>
      <c r="AJF456" s="14"/>
      <c r="AJG456" s="14"/>
      <c r="AJH456" s="14"/>
      <c r="AJI456" s="14"/>
      <c r="AJJ456" s="14"/>
      <c r="AJK456" s="14"/>
      <c r="AJL456" s="14"/>
      <c r="AJM456" s="14"/>
      <c r="AJN456" s="14"/>
      <c r="AJO456" s="14"/>
      <c r="AJP456" s="14"/>
      <c r="AJQ456" s="14"/>
      <c r="AJR456" s="14"/>
      <c r="AJS456" s="14"/>
      <c r="AJT456" s="14"/>
      <c r="AJU456" s="14"/>
      <c r="AJV456" s="14"/>
      <c r="AJW456" s="14"/>
      <c r="AJX456" s="14"/>
      <c r="AJY456" s="14"/>
      <c r="AJZ456" s="14"/>
      <c r="AKA456" s="14"/>
      <c r="AKB456" s="14"/>
      <c r="AKC456" s="14"/>
      <c r="AKD456" s="14"/>
      <c r="AKE456" s="14"/>
      <c r="AKF456" s="14"/>
      <c r="AKG456" s="14"/>
      <c r="AKH456" s="14"/>
      <c r="AKI456" s="14"/>
      <c r="AKJ456" s="14"/>
      <c r="AKK456" s="14"/>
      <c r="AKL456" s="14"/>
      <c r="AKM456" s="14"/>
      <c r="AKN456" s="14"/>
      <c r="AKO456" s="14"/>
      <c r="AKP456" s="14"/>
      <c r="AKQ456" s="14"/>
      <c r="AKR456" s="14"/>
      <c r="AKS456" s="14"/>
      <c r="AKT456" s="14"/>
      <c r="AKU456" s="14"/>
      <c r="AKV456" s="14"/>
      <c r="AKW456" s="14"/>
      <c r="AKX456" s="14"/>
      <c r="AKY456" s="14"/>
      <c r="AKZ456" s="14"/>
      <c r="ALA456" s="14"/>
      <c r="ALB456" s="14"/>
      <c r="ALC456" s="14"/>
      <c r="ALD456" s="14"/>
      <c r="ALE456" s="14"/>
      <c r="ALF456" s="14"/>
      <c r="ALG456" s="14"/>
      <c r="ALH456" s="14"/>
      <c r="ALI456" s="14"/>
      <c r="ALJ456" s="14"/>
      <c r="ALK456" s="14"/>
      <c r="ALL456" s="14"/>
      <c r="ALM456" s="14"/>
      <c r="ALN456" s="14"/>
      <c r="ALO456" s="14"/>
      <c r="ALP456" s="14"/>
      <c r="ALQ456" s="14"/>
      <c r="ALR456" s="14"/>
      <c r="ALS456" s="14"/>
      <c r="ALT456" s="14"/>
      <c r="ALU456" s="14"/>
      <c r="ALV456" s="14"/>
      <c r="ALW456" s="14"/>
      <c r="ALX456" s="14"/>
      <c r="ALY456" s="14"/>
      <c r="ALZ456" s="14"/>
      <c r="AMA456" s="14"/>
      <c r="AMB456" s="14"/>
      <c r="AMC456" s="14"/>
      <c r="AMD456" s="14"/>
      <c r="AME456" s="14"/>
      <c r="AMF456" s="14"/>
      <c r="AMG456" s="14"/>
      <c r="AMH456" s="14"/>
      <c r="AMI456" s="14"/>
      <c r="AMJ456" s="14"/>
      <c r="AMK456" s="14"/>
      <c r="AML456" s="14"/>
      <c r="AMM456" s="14"/>
      <c r="AMN456" s="14"/>
      <c r="AMO456" s="14"/>
      <c r="AMP456" s="14"/>
      <c r="AMQ456" s="14"/>
      <c r="AMR456" s="14"/>
      <c r="AMS456" s="14"/>
      <c r="AMT456" s="14"/>
      <c r="AMU456" s="14"/>
      <c r="AMV456" s="14"/>
      <c r="AMW456" s="14"/>
      <c r="AMX456" s="14"/>
      <c r="AMY456" s="14"/>
      <c r="AMZ456" s="14"/>
      <c r="ANA456" s="14"/>
      <c r="ANB456" s="14"/>
      <c r="ANC456" s="14"/>
      <c r="AND456" s="14"/>
      <c r="ANE456" s="14"/>
      <c r="ANF456" s="14"/>
      <c r="ANG456" s="14"/>
      <c r="ANH456" s="14"/>
      <c r="ANI456" s="14"/>
      <c r="ANJ456" s="14"/>
      <c r="ANK456" s="14"/>
      <c r="ANL456" s="14"/>
      <c r="ANM456" s="14"/>
      <c r="ANN456" s="14"/>
      <c r="ANO456" s="14"/>
      <c r="ANP456" s="14"/>
      <c r="ANQ456" s="14"/>
      <c r="ANR456" s="14"/>
      <c r="ANS456" s="14"/>
      <c r="ANT456" s="14"/>
      <c r="ANU456" s="14"/>
      <c r="ANV456" s="14"/>
      <c r="ANW456" s="14"/>
      <c r="ANX456" s="14"/>
      <c r="ANY456" s="14"/>
      <c r="ANZ456" s="14"/>
      <c r="AOA456" s="14"/>
      <c r="AOB456" s="14"/>
      <c r="AOC456" s="14"/>
      <c r="AOD456" s="14"/>
      <c r="AOE456" s="14"/>
      <c r="AOF456" s="14"/>
      <c r="AOG456" s="14"/>
      <c r="AOH456" s="14"/>
      <c r="AOI456" s="14"/>
      <c r="AOJ456" s="14"/>
      <c r="AOK456" s="14"/>
      <c r="AOL456" s="14"/>
      <c r="AOM456" s="14"/>
      <c r="AON456" s="14"/>
      <c r="AOO456" s="14"/>
      <c r="AOP456" s="14"/>
      <c r="AOQ456" s="14"/>
      <c r="AOR456" s="14"/>
      <c r="AOS456" s="14"/>
      <c r="AOT456" s="14"/>
      <c r="AOU456" s="14"/>
      <c r="AOV456" s="14"/>
      <c r="AOW456" s="14"/>
      <c r="AOX456" s="14"/>
      <c r="AOY456" s="14"/>
      <c r="AOZ456" s="14"/>
      <c r="APA456" s="14"/>
      <c r="APB456" s="14"/>
      <c r="APC456" s="14"/>
      <c r="APD456" s="14"/>
      <c r="APE456" s="14"/>
      <c r="APF456" s="14"/>
      <c r="APG456" s="14"/>
      <c r="APH456" s="14"/>
      <c r="API456" s="14"/>
      <c r="APJ456" s="14"/>
      <c r="APK456" s="14"/>
      <c r="APL456" s="14"/>
      <c r="APM456" s="14"/>
      <c r="APN456" s="14"/>
      <c r="APO456" s="14"/>
      <c r="APP456" s="14"/>
      <c r="APQ456" s="14"/>
      <c r="APR456" s="14"/>
      <c r="APS456" s="14"/>
      <c r="APT456" s="14"/>
      <c r="APU456" s="14"/>
      <c r="APV456" s="14"/>
      <c r="APW456" s="14"/>
      <c r="APX456" s="14"/>
      <c r="APY456" s="14"/>
      <c r="APZ456" s="14"/>
      <c r="AQA456" s="14"/>
      <c r="AQB456" s="14"/>
      <c r="AQC456" s="14"/>
      <c r="AQD456" s="14"/>
      <c r="AQE456" s="14"/>
      <c r="AQF456" s="14"/>
      <c r="AQG456" s="14"/>
      <c r="AQH456" s="14"/>
      <c r="AQI456" s="14"/>
      <c r="AQJ456" s="14"/>
      <c r="AQK456" s="14"/>
      <c r="AQL456" s="14"/>
      <c r="AQM456" s="14"/>
      <c r="AQN456" s="14"/>
      <c r="AQO456" s="14"/>
      <c r="AQP456" s="14"/>
      <c r="AQQ456" s="14"/>
      <c r="AQR456" s="14"/>
      <c r="AQS456" s="14"/>
      <c r="AQT456" s="14"/>
      <c r="AQU456" s="14"/>
      <c r="AQV456" s="14"/>
      <c r="AQW456" s="14"/>
      <c r="AQX456" s="14"/>
      <c r="AQY456" s="14"/>
      <c r="AQZ456" s="14"/>
      <c r="ARA456" s="14"/>
      <c r="ARB456" s="14"/>
      <c r="ARC456" s="14"/>
      <c r="ARD456" s="14"/>
      <c r="ARE456" s="14"/>
      <c r="ARF456" s="14"/>
      <c r="ARG456" s="14"/>
      <c r="ARH456" s="14"/>
      <c r="ARI456" s="14"/>
      <c r="ARJ456" s="14"/>
      <c r="ARK456" s="14"/>
      <c r="ARL456" s="14"/>
      <c r="ARM456" s="14"/>
      <c r="ARN456" s="14"/>
      <c r="ARO456" s="14"/>
      <c r="ARP456" s="14"/>
      <c r="ARQ456" s="14"/>
      <c r="ARR456" s="14"/>
      <c r="ARS456" s="14"/>
      <c r="ART456" s="14"/>
      <c r="ARU456" s="14"/>
      <c r="ARV456" s="14"/>
      <c r="ARW456" s="14"/>
      <c r="ARX456" s="14"/>
      <c r="ARY456" s="14"/>
      <c r="ARZ456" s="14"/>
      <c r="ASA456" s="14"/>
      <c r="ASB456" s="14"/>
      <c r="ASC456" s="14"/>
      <c r="ASD456" s="14"/>
      <c r="ASE456" s="14"/>
      <c r="ASF456" s="14"/>
      <c r="ASG456" s="14"/>
      <c r="ASH456" s="14"/>
      <c r="ASI456" s="14"/>
      <c r="ASJ456" s="14"/>
      <c r="ASK456" s="14"/>
      <c r="ASL456" s="14"/>
      <c r="ASM456" s="14"/>
      <c r="ASN456" s="14"/>
      <c r="ASO456" s="14"/>
      <c r="ASP456" s="14"/>
      <c r="ASQ456" s="14"/>
      <c r="ASR456" s="14"/>
      <c r="ASS456" s="14"/>
      <c r="AST456" s="14"/>
      <c r="ASU456" s="14"/>
      <c r="ASV456" s="14"/>
      <c r="ASW456" s="14"/>
      <c r="ASX456" s="14"/>
      <c r="ASY456" s="14"/>
      <c r="ASZ456" s="14"/>
      <c r="ATA456" s="14"/>
      <c r="ATB456" s="14"/>
      <c r="ATC456" s="14"/>
      <c r="ATD456" s="14"/>
    </row>
    <row r="457" spans="63:1200">
      <c r="BK457" s="14" t="str">
        <f t="shared" si="2121"/>
        <v/>
      </c>
      <c r="ABO457" s="14"/>
      <c r="ABP457" s="14"/>
      <c r="ABQ457" s="14"/>
      <c r="ABR457" s="14"/>
      <c r="ABS457" s="14"/>
      <c r="ABT457" s="14"/>
      <c r="ABU457" s="14"/>
      <c r="ABV457" s="14"/>
      <c r="ABW457" s="14"/>
      <c r="ABX457" s="14"/>
      <c r="ABY457" s="14"/>
      <c r="ABZ457" s="14"/>
      <c r="ACA457" s="14"/>
      <c r="ACB457" s="14"/>
      <c r="ACC457" s="14"/>
      <c r="ACD457" s="14"/>
      <c r="ACE457" s="14"/>
      <c r="ACF457" s="14"/>
      <c r="ACG457" s="14"/>
      <c r="ACH457" s="14"/>
      <c r="ACI457" s="14"/>
      <c r="ACJ457" s="14"/>
      <c r="ACK457" s="14"/>
      <c r="ACL457" s="14"/>
      <c r="ACM457" s="14"/>
      <c r="ACN457" s="14"/>
      <c r="ACO457" s="14"/>
      <c r="ACP457" s="14"/>
      <c r="ACQ457" s="14"/>
      <c r="ACR457" s="14"/>
      <c r="ACS457" s="14"/>
      <c r="ACT457" s="14"/>
      <c r="ACU457" s="14"/>
      <c r="ACV457" s="14"/>
      <c r="ACW457" s="14"/>
      <c r="ACX457" s="14"/>
      <c r="ACY457" s="14"/>
      <c r="ACZ457" s="14"/>
      <c r="ADA457" s="14"/>
      <c r="ADB457" s="14"/>
      <c r="ADC457" s="14"/>
      <c r="ADD457" s="14"/>
      <c r="ADE457" s="14"/>
      <c r="ADF457" s="14"/>
      <c r="ADG457" s="14"/>
      <c r="ADH457" s="14"/>
      <c r="ADI457" s="14"/>
      <c r="ADJ457" s="14"/>
      <c r="ADK457" s="14"/>
      <c r="ADL457" s="14"/>
      <c r="ADM457" s="14"/>
      <c r="ADN457" s="14"/>
      <c r="ADO457" s="14"/>
      <c r="ADP457" s="14"/>
      <c r="ADQ457" s="14"/>
      <c r="ADR457" s="14"/>
      <c r="ADS457" s="14"/>
      <c r="ADT457" s="14"/>
      <c r="ADU457" s="14"/>
      <c r="ADV457" s="14"/>
      <c r="ADW457" s="14"/>
      <c r="ADX457" s="14"/>
      <c r="ADY457" s="14"/>
      <c r="ADZ457" s="14"/>
      <c r="AEA457" s="14"/>
      <c r="AEB457" s="14"/>
      <c r="AEC457" s="14"/>
      <c r="AED457" s="14"/>
      <c r="AEE457" s="14"/>
      <c r="AEF457" s="14"/>
      <c r="AEG457" s="14"/>
      <c r="AEH457" s="14"/>
      <c r="AEI457" s="14"/>
      <c r="AEJ457" s="14"/>
      <c r="AEK457" s="14"/>
      <c r="AEL457" s="14"/>
      <c r="AEM457" s="14"/>
      <c r="AEN457" s="14"/>
      <c r="AEO457" s="14"/>
      <c r="AEP457" s="14"/>
      <c r="AEQ457" s="14"/>
      <c r="AER457" s="14"/>
      <c r="AES457" s="14"/>
      <c r="AET457" s="14"/>
      <c r="AEU457" s="14"/>
      <c r="AEV457" s="14"/>
      <c r="AEW457" s="14"/>
      <c r="AEX457" s="14"/>
      <c r="AEY457" s="14"/>
      <c r="AEZ457" s="14"/>
      <c r="AFA457" s="14"/>
      <c r="AFB457" s="14"/>
      <c r="AFC457" s="14"/>
      <c r="AFD457" s="14"/>
      <c r="AFE457" s="14"/>
      <c r="AFF457" s="14"/>
      <c r="AFG457" s="14"/>
      <c r="AFH457" s="14"/>
      <c r="AFI457" s="14"/>
      <c r="AFJ457" s="14"/>
      <c r="AFK457" s="14"/>
      <c r="AFL457" s="14"/>
      <c r="AFM457" s="14"/>
      <c r="AFN457" s="14"/>
      <c r="AFO457" s="14"/>
      <c r="AFP457" s="14"/>
      <c r="AFQ457" s="14"/>
      <c r="AFR457" s="14"/>
      <c r="AFS457" s="14"/>
      <c r="AFT457" s="14"/>
      <c r="AFU457" s="14"/>
      <c r="AFV457" s="14"/>
      <c r="AFW457" s="14"/>
      <c r="AFX457" s="14"/>
      <c r="AFY457" s="14"/>
      <c r="AFZ457" s="14"/>
      <c r="AGA457" s="14"/>
      <c r="AGB457" s="14"/>
      <c r="AGC457" s="14"/>
      <c r="AGD457" s="14"/>
      <c r="AGE457" s="14"/>
      <c r="AGF457" s="14"/>
      <c r="AGG457" s="14"/>
      <c r="AGH457" s="14"/>
      <c r="AGI457" s="14"/>
      <c r="AGJ457" s="14"/>
      <c r="AGK457" s="14"/>
      <c r="AGL457" s="14"/>
      <c r="AGM457" s="14"/>
      <c r="AGN457" s="14"/>
      <c r="AGO457" s="14"/>
      <c r="AGP457" s="14"/>
      <c r="AGQ457" s="14"/>
      <c r="AGR457" s="14"/>
      <c r="AGS457" s="14"/>
      <c r="AGT457" s="14"/>
      <c r="AGU457" s="14"/>
      <c r="AGV457" s="14"/>
      <c r="AGW457" s="14"/>
      <c r="AGX457" s="14"/>
      <c r="AGY457" s="14"/>
      <c r="AGZ457" s="14"/>
      <c r="AHA457" s="14"/>
      <c r="AHB457" s="14"/>
      <c r="AHC457" s="14"/>
      <c r="AHD457" s="14"/>
      <c r="AHE457" s="14"/>
      <c r="AHF457" s="14"/>
      <c r="AHG457" s="14"/>
      <c r="AHH457" s="14"/>
      <c r="AHI457" s="14"/>
      <c r="AHJ457" s="14"/>
      <c r="AHK457" s="14"/>
      <c r="AHL457" s="14"/>
      <c r="AHM457" s="14"/>
      <c r="AHN457" s="14"/>
      <c r="AHO457" s="14"/>
      <c r="AHP457" s="14"/>
      <c r="AHQ457" s="14"/>
      <c r="AHR457" s="14"/>
      <c r="AHS457" s="14"/>
      <c r="AHT457" s="14"/>
      <c r="AHU457" s="14"/>
      <c r="AHV457" s="14"/>
      <c r="AHW457" s="14"/>
      <c r="AHX457" s="14"/>
      <c r="AHY457" s="14"/>
      <c r="AHZ457" s="14"/>
      <c r="AIA457" s="14"/>
      <c r="AIB457" s="14"/>
      <c r="AIC457" s="14"/>
      <c r="AID457" s="14"/>
      <c r="AIE457" s="14"/>
      <c r="AIF457" s="14"/>
      <c r="AIG457" s="14"/>
      <c r="AIH457" s="14"/>
      <c r="AII457" s="14"/>
      <c r="AIJ457" s="14"/>
      <c r="AIK457" s="14"/>
      <c r="AIL457" s="14"/>
      <c r="AIM457" s="14"/>
      <c r="AIN457" s="14"/>
      <c r="AIO457" s="14"/>
      <c r="AIP457" s="14"/>
      <c r="AIQ457" s="14"/>
      <c r="AIR457" s="14"/>
      <c r="AIS457" s="14"/>
      <c r="AIT457" s="14"/>
      <c r="AIU457" s="14"/>
      <c r="AIV457" s="14"/>
      <c r="AIW457" s="14"/>
      <c r="AIX457" s="14"/>
      <c r="AIY457" s="14"/>
      <c r="AIZ457" s="14"/>
      <c r="AJA457" s="14"/>
      <c r="AJB457" s="14"/>
      <c r="AJC457" s="14"/>
      <c r="AJD457" s="14"/>
      <c r="AJE457" s="14"/>
      <c r="AJF457" s="14"/>
      <c r="AJG457" s="14"/>
      <c r="AJH457" s="14"/>
      <c r="AJI457" s="14"/>
      <c r="AJJ457" s="14"/>
      <c r="AJK457" s="14"/>
      <c r="AJL457" s="14"/>
      <c r="AJM457" s="14"/>
      <c r="AJN457" s="14"/>
      <c r="AJO457" s="14"/>
      <c r="AJP457" s="14"/>
      <c r="AJQ457" s="14"/>
      <c r="AJR457" s="14"/>
      <c r="AJS457" s="14"/>
      <c r="AJT457" s="14"/>
      <c r="AJU457" s="14"/>
      <c r="AJV457" s="14"/>
      <c r="AJW457" s="14"/>
      <c r="AJX457" s="14"/>
      <c r="AJY457" s="14"/>
      <c r="AJZ457" s="14"/>
      <c r="AKA457" s="14"/>
      <c r="AKB457" s="14"/>
      <c r="AKC457" s="14"/>
      <c r="AKD457" s="14"/>
      <c r="AKE457" s="14"/>
      <c r="AKF457" s="14"/>
      <c r="AKG457" s="14"/>
      <c r="AKH457" s="14"/>
      <c r="AKI457" s="14"/>
      <c r="AKJ457" s="14"/>
      <c r="AKK457" s="14"/>
      <c r="AKL457" s="14"/>
      <c r="AKM457" s="14"/>
      <c r="AKN457" s="14"/>
      <c r="AKO457" s="14"/>
      <c r="AKP457" s="14"/>
      <c r="AKQ457" s="14"/>
      <c r="AKR457" s="14"/>
      <c r="AKS457" s="14"/>
      <c r="AKT457" s="14"/>
      <c r="AKU457" s="14"/>
      <c r="AKV457" s="14"/>
      <c r="AKW457" s="14"/>
      <c r="AKX457" s="14"/>
      <c r="AKY457" s="14"/>
      <c r="AKZ457" s="14"/>
      <c r="ALA457" s="14"/>
      <c r="ALB457" s="14"/>
      <c r="ALC457" s="14"/>
      <c r="ALD457" s="14"/>
      <c r="ALE457" s="14"/>
      <c r="ALF457" s="14"/>
      <c r="ALG457" s="14"/>
      <c r="ALH457" s="14"/>
      <c r="ALI457" s="14"/>
      <c r="ALJ457" s="14"/>
      <c r="ALK457" s="14"/>
      <c r="ALL457" s="14"/>
      <c r="ALM457" s="14"/>
      <c r="ALN457" s="14"/>
      <c r="ALO457" s="14"/>
      <c r="ALP457" s="14"/>
      <c r="ALQ457" s="14"/>
      <c r="ALR457" s="14"/>
      <c r="ALS457" s="14"/>
      <c r="ALT457" s="14"/>
      <c r="ALU457" s="14"/>
      <c r="ALV457" s="14"/>
      <c r="ALW457" s="14"/>
      <c r="ALX457" s="14"/>
      <c r="ALY457" s="14"/>
      <c r="ALZ457" s="14"/>
      <c r="AMA457" s="14"/>
      <c r="AMB457" s="14"/>
      <c r="AMC457" s="14"/>
      <c r="AMD457" s="14"/>
      <c r="AME457" s="14"/>
      <c r="AMF457" s="14"/>
      <c r="AMG457" s="14"/>
      <c r="AMH457" s="14"/>
      <c r="AMI457" s="14"/>
      <c r="AMJ457" s="14"/>
      <c r="AMK457" s="14"/>
      <c r="AML457" s="14"/>
      <c r="AMM457" s="14"/>
      <c r="AMN457" s="14"/>
      <c r="AMO457" s="14"/>
      <c r="AMP457" s="14"/>
      <c r="AMQ457" s="14"/>
      <c r="AMR457" s="14"/>
      <c r="AMS457" s="14"/>
      <c r="AMT457" s="14"/>
      <c r="AMU457" s="14"/>
      <c r="AMV457" s="14"/>
      <c r="AMW457" s="14"/>
      <c r="AMX457" s="14"/>
      <c r="AMY457" s="14"/>
      <c r="AMZ457" s="14"/>
      <c r="ANA457" s="14"/>
      <c r="ANB457" s="14"/>
      <c r="ANC457" s="14"/>
      <c r="AND457" s="14"/>
      <c r="ANE457" s="14"/>
      <c r="ANF457" s="14"/>
      <c r="ANG457" s="14"/>
      <c r="ANH457" s="14"/>
      <c r="ANI457" s="14"/>
      <c r="ANJ457" s="14"/>
      <c r="ANK457" s="14"/>
      <c r="ANL457" s="14"/>
      <c r="ANM457" s="14"/>
      <c r="ANN457" s="14"/>
      <c r="ANO457" s="14"/>
      <c r="ANP457" s="14"/>
      <c r="ANQ457" s="14"/>
      <c r="ANR457" s="14"/>
      <c r="ANS457" s="14"/>
      <c r="ANT457" s="14"/>
      <c r="ANU457" s="14"/>
      <c r="ANV457" s="14"/>
      <c r="ANW457" s="14"/>
      <c r="ANX457" s="14"/>
      <c r="ANY457" s="14"/>
      <c r="ANZ457" s="14"/>
      <c r="AOA457" s="14"/>
      <c r="AOB457" s="14"/>
      <c r="AOC457" s="14"/>
      <c r="AOD457" s="14"/>
      <c r="AOE457" s="14"/>
      <c r="AOF457" s="14"/>
      <c r="AOG457" s="14"/>
      <c r="AOH457" s="14"/>
      <c r="AOI457" s="14"/>
      <c r="AOJ457" s="14"/>
      <c r="AOK457" s="14"/>
      <c r="AOL457" s="14"/>
      <c r="AOM457" s="14"/>
      <c r="AON457" s="14"/>
      <c r="AOO457" s="14"/>
      <c r="AOP457" s="14"/>
      <c r="AOQ457" s="14"/>
      <c r="AOR457" s="14"/>
      <c r="AOS457" s="14"/>
      <c r="AOT457" s="14"/>
      <c r="AOU457" s="14"/>
      <c r="AOV457" s="14"/>
      <c r="AOW457" s="14"/>
      <c r="AOX457" s="14"/>
      <c r="AOY457" s="14"/>
      <c r="AOZ457" s="14"/>
      <c r="APA457" s="14"/>
      <c r="APB457" s="14"/>
      <c r="APC457" s="14"/>
      <c r="APD457" s="14"/>
      <c r="APE457" s="14"/>
      <c r="APF457" s="14"/>
      <c r="APG457" s="14"/>
      <c r="APH457" s="14"/>
      <c r="API457" s="14"/>
      <c r="APJ457" s="14"/>
      <c r="APK457" s="14"/>
      <c r="APL457" s="14"/>
      <c r="APM457" s="14"/>
      <c r="APN457" s="14"/>
      <c r="APO457" s="14"/>
      <c r="APP457" s="14"/>
      <c r="APQ457" s="14"/>
      <c r="APR457" s="14"/>
      <c r="APS457" s="14"/>
      <c r="APT457" s="14"/>
      <c r="APU457" s="14"/>
      <c r="APV457" s="14"/>
      <c r="APW457" s="14"/>
      <c r="APX457" s="14"/>
      <c r="APY457" s="14"/>
      <c r="APZ457" s="14"/>
      <c r="AQA457" s="14"/>
      <c r="AQB457" s="14"/>
      <c r="AQC457" s="14"/>
      <c r="AQD457" s="14"/>
      <c r="AQE457" s="14"/>
      <c r="AQF457" s="14"/>
      <c r="AQG457" s="14"/>
      <c r="AQH457" s="14"/>
      <c r="AQI457" s="14"/>
      <c r="AQJ457" s="14"/>
      <c r="AQK457" s="14"/>
      <c r="AQL457" s="14"/>
      <c r="AQM457" s="14"/>
      <c r="AQN457" s="14"/>
      <c r="AQO457" s="14"/>
      <c r="AQP457" s="14"/>
      <c r="AQQ457" s="14"/>
      <c r="AQR457" s="14"/>
      <c r="AQS457" s="14"/>
      <c r="AQT457" s="14"/>
      <c r="AQU457" s="14"/>
      <c r="AQV457" s="14"/>
      <c r="AQW457" s="14"/>
      <c r="AQX457" s="14"/>
      <c r="AQY457" s="14"/>
      <c r="AQZ457" s="14"/>
      <c r="ARA457" s="14"/>
      <c r="ARB457" s="14"/>
      <c r="ARC457" s="14"/>
      <c r="ARD457" s="14"/>
      <c r="ARE457" s="14"/>
      <c r="ARF457" s="14"/>
      <c r="ARG457" s="14"/>
      <c r="ARH457" s="14"/>
      <c r="ARI457" s="14"/>
      <c r="ARJ457" s="14"/>
      <c r="ARK457" s="14"/>
      <c r="ARL457" s="14"/>
      <c r="ARM457" s="14"/>
      <c r="ARN457" s="14"/>
      <c r="ARO457" s="14"/>
      <c r="ARP457" s="14"/>
      <c r="ARQ457" s="14"/>
      <c r="ARR457" s="14"/>
      <c r="ARS457" s="14"/>
      <c r="ART457" s="14"/>
      <c r="ARU457" s="14"/>
      <c r="ARV457" s="14"/>
      <c r="ARW457" s="14"/>
      <c r="ARX457" s="14"/>
      <c r="ARY457" s="14"/>
      <c r="ARZ457" s="14"/>
      <c r="ASA457" s="14"/>
      <c r="ASB457" s="14"/>
      <c r="ASC457" s="14"/>
      <c r="ASD457" s="14"/>
      <c r="ASE457" s="14"/>
      <c r="ASF457" s="14"/>
      <c r="ASG457" s="14"/>
      <c r="ASH457" s="14"/>
      <c r="ASI457" s="14"/>
      <c r="ASJ457" s="14"/>
      <c r="ASK457" s="14"/>
      <c r="ASL457" s="14"/>
      <c r="ASM457" s="14"/>
      <c r="ASN457" s="14"/>
      <c r="ASO457" s="14"/>
      <c r="ASP457" s="14"/>
      <c r="ASQ457" s="14"/>
      <c r="ASR457" s="14"/>
      <c r="ASS457" s="14"/>
      <c r="AST457" s="14"/>
      <c r="ASU457" s="14"/>
      <c r="ASV457" s="14"/>
      <c r="ASW457" s="14"/>
      <c r="ASX457" s="14"/>
      <c r="ASY457" s="14"/>
      <c r="ASZ457" s="14"/>
      <c r="ATA457" s="14"/>
      <c r="ATB457" s="14"/>
      <c r="ATC457" s="14"/>
      <c r="ATD457" s="14"/>
    </row>
    <row r="458" spans="63:1200">
      <c r="BK458" s="14" t="str">
        <f t="shared" si="2121"/>
        <v/>
      </c>
      <c r="ABO458" s="14"/>
      <c r="ABP458" s="14"/>
      <c r="ABQ458" s="14"/>
      <c r="ABR458" s="14"/>
      <c r="ABS458" s="14"/>
      <c r="ABT458" s="14"/>
      <c r="ABU458" s="14"/>
      <c r="ABV458" s="14"/>
      <c r="ABW458" s="14"/>
      <c r="ABX458" s="14"/>
      <c r="ABY458" s="14"/>
      <c r="ABZ458" s="14"/>
      <c r="ACA458" s="14"/>
      <c r="ACB458" s="14"/>
      <c r="ACC458" s="14"/>
      <c r="ACD458" s="14"/>
      <c r="ACE458" s="14"/>
      <c r="ACF458" s="14"/>
      <c r="ACG458" s="14"/>
      <c r="ACH458" s="14"/>
      <c r="ACI458" s="14"/>
      <c r="ACJ458" s="14"/>
      <c r="ACK458" s="14"/>
      <c r="ACL458" s="14"/>
      <c r="ACM458" s="14"/>
      <c r="ACN458" s="14"/>
      <c r="ACO458" s="14"/>
      <c r="ACP458" s="14"/>
      <c r="ACQ458" s="14"/>
      <c r="ACR458" s="14"/>
      <c r="ACS458" s="14"/>
      <c r="ACT458" s="14"/>
      <c r="ACU458" s="14"/>
      <c r="ACV458" s="14"/>
      <c r="ACW458" s="14"/>
      <c r="ACX458" s="14"/>
      <c r="ACY458" s="14"/>
      <c r="ACZ458" s="14"/>
      <c r="ADA458" s="14"/>
      <c r="ADB458" s="14"/>
      <c r="ADC458" s="14"/>
      <c r="ADD458" s="14"/>
      <c r="ADE458" s="14"/>
      <c r="ADF458" s="14"/>
      <c r="ADG458" s="14"/>
      <c r="ADH458" s="14"/>
      <c r="ADI458" s="14"/>
      <c r="ADJ458" s="14"/>
      <c r="ADK458" s="14"/>
      <c r="ADL458" s="14"/>
      <c r="ADM458" s="14"/>
      <c r="ADN458" s="14"/>
      <c r="ADO458" s="14"/>
      <c r="ADP458" s="14"/>
      <c r="ADQ458" s="14"/>
      <c r="ADR458" s="14"/>
      <c r="ADS458" s="14"/>
      <c r="ADT458" s="14"/>
      <c r="ADU458" s="14"/>
      <c r="ADV458" s="14"/>
      <c r="ADW458" s="14"/>
      <c r="ADX458" s="14"/>
      <c r="ADY458" s="14"/>
      <c r="ADZ458" s="14"/>
      <c r="AEA458" s="14"/>
      <c r="AEB458" s="14"/>
      <c r="AEC458" s="14"/>
      <c r="AED458" s="14"/>
      <c r="AEE458" s="14"/>
      <c r="AEF458" s="14"/>
      <c r="AEG458" s="14"/>
      <c r="AEH458" s="14"/>
      <c r="AEI458" s="14"/>
      <c r="AEJ458" s="14"/>
      <c r="AEK458" s="14"/>
      <c r="AEL458" s="14"/>
      <c r="AEM458" s="14"/>
      <c r="AEN458" s="14"/>
      <c r="AEO458" s="14"/>
      <c r="AEP458" s="14"/>
      <c r="AEQ458" s="14"/>
      <c r="AER458" s="14"/>
      <c r="AES458" s="14"/>
      <c r="AET458" s="14"/>
      <c r="AEU458" s="14"/>
      <c r="AEV458" s="14"/>
      <c r="AEW458" s="14"/>
      <c r="AEX458" s="14"/>
      <c r="AEY458" s="14"/>
      <c r="AEZ458" s="14"/>
      <c r="AFA458" s="14"/>
      <c r="AFB458" s="14"/>
      <c r="AFC458" s="14"/>
      <c r="AFD458" s="14"/>
      <c r="AFE458" s="14"/>
      <c r="AFF458" s="14"/>
      <c r="AFG458" s="14"/>
      <c r="AFH458" s="14"/>
      <c r="AFI458" s="14"/>
      <c r="AFJ458" s="14"/>
      <c r="AFK458" s="14"/>
      <c r="AFL458" s="14"/>
      <c r="AFM458" s="14"/>
      <c r="AFN458" s="14"/>
      <c r="AFO458" s="14"/>
      <c r="AFP458" s="14"/>
      <c r="AFQ458" s="14"/>
      <c r="AFR458" s="14"/>
      <c r="AFS458" s="14"/>
      <c r="AFT458" s="14"/>
      <c r="AFU458" s="14"/>
      <c r="AFV458" s="14"/>
      <c r="AFW458" s="14"/>
      <c r="AFX458" s="14"/>
      <c r="AFY458" s="14"/>
      <c r="AFZ458" s="14"/>
      <c r="AGA458" s="14"/>
      <c r="AGB458" s="14"/>
      <c r="AGC458" s="14"/>
      <c r="AGD458" s="14"/>
      <c r="AGE458" s="14"/>
      <c r="AGF458" s="14"/>
      <c r="AGG458" s="14"/>
      <c r="AGH458" s="14"/>
      <c r="AGI458" s="14"/>
      <c r="AGJ458" s="14"/>
      <c r="AGK458" s="14"/>
      <c r="AGL458" s="14"/>
      <c r="AGM458" s="14"/>
      <c r="AGN458" s="14"/>
      <c r="AGO458" s="14"/>
      <c r="AGP458" s="14"/>
      <c r="AGQ458" s="14"/>
      <c r="AGR458" s="14"/>
      <c r="AGS458" s="14"/>
      <c r="AGT458" s="14"/>
      <c r="AGU458" s="14"/>
      <c r="AGV458" s="14"/>
      <c r="AGW458" s="14"/>
      <c r="AGX458" s="14"/>
      <c r="AGY458" s="14"/>
      <c r="AGZ458" s="14"/>
      <c r="AHA458" s="14"/>
      <c r="AHB458" s="14"/>
      <c r="AHC458" s="14"/>
      <c r="AHD458" s="14"/>
      <c r="AHE458" s="14"/>
      <c r="AHF458" s="14"/>
      <c r="AHG458" s="14"/>
      <c r="AHH458" s="14"/>
      <c r="AHI458" s="14"/>
      <c r="AHJ458" s="14"/>
      <c r="AHK458" s="14"/>
      <c r="AHL458" s="14"/>
      <c r="AHM458" s="14"/>
      <c r="AHN458" s="14"/>
      <c r="AHO458" s="14"/>
      <c r="AHP458" s="14"/>
      <c r="AHQ458" s="14"/>
      <c r="AHR458" s="14"/>
      <c r="AHS458" s="14"/>
      <c r="AHT458" s="14"/>
      <c r="AHU458" s="14"/>
      <c r="AHV458" s="14"/>
      <c r="AHW458" s="14"/>
      <c r="AHX458" s="14"/>
      <c r="AHY458" s="14"/>
      <c r="AHZ458" s="14"/>
      <c r="AIA458" s="14"/>
      <c r="AIB458" s="14"/>
      <c r="AIC458" s="14"/>
      <c r="AID458" s="14"/>
      <c r="AIE458" s="14"/>
      <c r="AIF458" s="14"/>
      <c r="AIG458" s="14"/>
      <c r="AIH458" s="14"/>
      <c r="AII458" s="14"/>
      <c r="AIJ458" s="14"/>
      <c r="AIK458" s="14"/>
      <c r="AIL458" s="14"/>
      <c r="AIM458" s="14"/>
      <c r="AIN458" s="14"/>
      <c r="AIO458" s="14"/>
      <c r="AIP458" s="14"/>
      <c r="AIQ458" s="14"/>
      <c r="AIR458" s="14"/>
      <c r="AIS458" s="14"/>
      <c r="AIT458" s="14"/>
      <c r="AIU458" s="14"/>
      <c r="AIV458" s="14"/>
      <c r="AIW458" s="14"/>
      <c r="AIX458" s="14"/>
      <c r="AIY458" s="14"/>
      <c r="AIZ458" s="14"/>
      <c r="AJA458" s="14"/>
      <c r="AJB458" s="14"/>
      <c r="AJC458" s="14"/>
      <c r="AJD458" s="14"/>
      <c r="AJE458" s="14"/>
      <c r="AJF458" s="14"/>
      <c r="AJG458" s="14"/>
      <c r="AJH458" s="14"/>
      <c r="AJI458" s="14"/>
      <c r="AJJ458" s="14"/>
      <c r="AJK458" s="14"/>
      <c r="AJL458" s="14"/>
      <c r="AJM458" s="14"/>
      <c r="AJN458" s="14"/>
      <c r="AJO458" s="14"/>
      <c r="AJP458" s="14"/>
      <c r="AJQ458" s="14"/>
      <c r="AJR458" s="14"/>
      <c r="AJS458" s="14"/>
      <c r="AJT458" s="14"/>
      <c r="AJU458" s="14"/>
      <c r="AJV458" s="14"/>
      <c r="AJW458" s="14"/>
      <c r="AJX458" s="14"/>
      <c r="AJY458" s="14"/>
      <c r="AJZ458" s="14"/>
      <c r="AKA458" s="14"/>
      <c r="AKB458" s="14"/>
      <c r="AKC458" s="14"/>
      <c r="AKD458" s="14"/>
      <c r="AKE458" s="14"/>
      <c r="AKF458" s="14"/>
      <c r="AKG458" s="14"/>
      <c r="AKH458" s="14"/>
      <c r="AKI458" s="14"/>
      <c r="AKJ458" s="14"/>
      <c r="AKK458" s="14"/>
      <c r="AKL458" s="14"/>
      <c r="AKM458" s="14"/>
      <c r="AKN458" s="14"/>
      <c r="AKO458" s="14"/>
      <c r="AKP458" s="14"/>
      <c r="AKQ458" s="14"/>
      <c r="AKR458" s="14"/>
      <c r="AKS458" s="14"/>
      <c r="AKT458" s="14"/>
      <c r="AKU458" s="14"/>
      <c r="AKV458" s="14"/>
      <c r="AKW458" s="14"/>
      <c r="AKX458" s="14"/>
      <c r="AKY458" s="14"/>
      <c r="AKZ458" s="14"/>
      <c r="ALA458" s="14"/>
      <c r="ALB458" s="14"/>
      <c r="ALC458" s="14"/>
      <c r="ALD458" s="14"/>
      <c r="ALE458" s="14"/>
      <c r="ALF458" s="14"/>
      <c r="ALG458" s="14"/>
      <c r="ALH458" s="14"/>
      <c r="ALI458" s="14"/>
      <c r="ALJ458" s="14"/>
      <c r="ALK458" s="14"/>
      <c r="ALL458" s="14"/>
      <c r="ALM458" s="14"/>
      <c r="ALN458" s="14"/>
      <c r="ALO458" s="14"/>
      <c r="ALP458" s="14"/>
      <c r="ALQ458" s="14"/>
      <c r="ALR458" s="14"/>
      <c r="ALS458" s="14"/>
      <c r="ALT458" s="14"/>
      <c r="ALU458" s="14"/>
      <c r="ALV458" s="14"/>
      <c r="ALW458" s="14"/>
      <c r="ALX458" s="14"/>
      <c r="ALY458" s="14"/>
      <c r="ALZ458" s="14"/>
      <c r="AMA458" s="14"/>
      <c r="AMB458" s="14"/>
      <c r="AMC458" s="14"/>
      <c r="AMD458" s="14"/>
      <c r="AME458" s="14"/>
      <c r="AMF458" s="14"/>
      <c r="AMG458" s="14"/>
      <c r="AMH458" s="14"/>
      <c r="AMI458" s="14"/>
      <c r="AMJ458" s="14"/>
      <c r="AMK458" s="14"/>
      <c r="AML458" s="14"/>
      <c r="AMM458" s="14"/>
      <c r="AMN458" s="14"/>
      <c r="AMO458" s="14"/>
      <c r="AMP458" s="14"/>
      <c r="AMQ458" s="14"/>
      <c r="AMR458" s="14"/>
      <c r="AMS458" s="14"/>
      <c r="AMT458" s="14"/>
      <c r="AMU458" s="14"/>
      <c r="AMV458" s="14"/>
      <c r="AMW458" s="14"/>
      <c r="AMX458" s="14"/>
      <c r="AMY458" s="14"/>
      <c r="AMZ458" s="14"/>
      <c r="ANA458" s="14"/>
      <c r="ANB458" s="14"/>
      <c r="ANC458" s="14"/>
      <c r="AND458" s="14"/>
      <c r="ANE458" s="14"/>
      <c r="ANF458" s="14"/>
      <c r="ANG458" s="14"/>
      <c r="ANH458" s="14"/>
      <c r="ANI458" s="14"/>
      <c r="ANJ458" s="14"/>
      <c r="ANK458" s="14"/>
      <c r="ANL458" s="14"/>
      <c r="ANM458" s="14"/>
      <c r="ANN458" s="14"/>
      <c r="ANO458" s="14"/>
      <c r="ANP458" s="14"/>
      <c r="ANQ458" s="14"/>
      <c r="ANR458" s="14"/>
      <c r="ANS458" s="14"/>
      <c r="ANT458" s="14"/>
      <c r="ANU458" s="14"/>
      <c r="ANV458" s="14"/>
      <c r="ANW458" s="14"/>
      <c r="ANX458" s="14"/>
      <c r="ANY458" s="14"/>
      <c r="ANZ458" s="14"/>
      <c r="AOA458" s="14"/>
      <c r="AOB458" s="14"/>
      <c r="AOC458" s="14"/>
      <c r="AOD458" s="14"/>
      <c r="AOE458" s="14"/>
      <c r="AOF458" s="14"/>
      <c r="AOG458" s="14"/>
      <c r="AOH458" s="14"/>
      <c r="AOI458" s="14"/>
      <c r="AOJ458" s="14"/>
      <c r="AOK458" s="14"/>
      <c r="AOL458" s="14"/>
      <c r="AOM458" s="14"/>
      <c r="AON458" s="14"/>
      <c r="AOO458" s="14"/>
      <c r="AOP458" s="14"/>
      <c r="AOQ458" s="14"/>
      <c r="AOR458" s="14"/>
      <c r="AOS458" s="14"/>
      <c r="AOT458" s="14"/>
      <c r="AOU458" s="14"/>
      <c r="AOV458" s="14"/>
      <c r="AOW458" s="14"/>
      <c r="AOX458" s="14"/>
      <c r="AOY458" s="14"/>
      <c r="AOZ458" s="14"/>
      <c r="APA458" s="14"/>
      <c r="APB458" s="14"/>
      <c r="APC458" s="14"/>
      <c r="APD458" s="14"/>
      <c r="APE458" s="14"/>
      <c r="APF458" s="14"/>
      <c r="APG458" s="14"/>
      <c r="APH458" s="14"/>
      <c r="API458" s="14"/>
      <c r="APJ458" s="14"/>
      <c r="APK458" s="14"/>
      <c r="APL458" s="14"/>
      <c r="APM458" s="14"/>
      <c r="APN458" s="14"/>
      <c r="APO458" s="14"/>
      <c r="APP458" s="14"/>
      <c r="APQ458" s="14"/>
      <c r="APR458" s="14"/>
      <c r="APS458" s="14"/>
      <c r="APT458" s="14"/>
      <c r="APU458" s="14"/>
      <c r="APV458" s="14"/>
      <c r="APW458" s="14"/>
      <c r="APX458" s="14"/>
      <c r="APY458" s="14"/>
      <c r="APZ458" s="14"/>
      <c r="AQA458" s="14"/>
      <c r="AQB458" s="14"/>
      <c r="AQC458" s="14"/>
      <c r="AQD458" s="14"/>
      <c r="AQE458" s="14"/>
      <c r="AQF458" s="14"/>
      <c r="AQG458" s="14"/>
      <c r="AQH458" s="14"/>
      <c r="AQI458" s="14"/>
      <c r="AQJ458" s="14"/>
      <c r="AQK458" s="14"/>
      <c r="AQL458" s="14"/>
      <c r="AQM458" s="14"/>
      <c r="AQN458" s="14"/>
      <c r="AQO458" s="14"/>
      <c r="AQP458" s="14"/>
      <c r="AQQ458" s="14"/>
      <c r="AQR458" s="14"/>
      <c r="AQS458" s="14"/>
      <c r="AQT458" s="14"/>
      <c r="AQU458" s="14"/>
      <c r="AQV458" s="14"/>
      <c r="AQW458" s="14"/>
      <c r="AQX458" s="14"/>
      <c r="AQY458" s="14"/>
      <c r="AQZ458" s="14"/>
      <c r="ARA458" s="14"/>
      <c r="ARB458" s="14"/>
      <c r="ARC458" s="14"/>
      <c r="ARD458" s="14"/>
      <c r="ARE458" s="14"/>
      <c r="ARF458" s="14"/>
      <c r="ARG458" s="14"/>
      <c r="ARH458" s="14"/>
      <c r="ARI458" s="14"/>
      <c r="ARJ458" s="14"/>
      <c r="ARK458" s="14"/>
      <c r="ARL458" s="14"/>
      <c r="ARM458" s="14"/>
      <c r="ARN458" s="14"/>
      <c r="ARO458" s="14"/>
      <c r="ARP458" s="14"/>
      <c r="ARQ458" s="14"/>
      <c r="ARR458" s="14"/>
      <c r="ARS458" s="14"/>
      <c r="ART458" s="14"/>
      <c r="ARU458" s="14"/>
      <c r="ARV458" s="14"/>
      <c r="ARW458" s="14"/>
      <c r="ARX458" s="14"/>
      <c r="ARY458" s="14"/>
      <c r="ARZ458" s="14"/>
      <c r="ASA458" s="14"/>
      <c r="ASB458" s="14"/>
      <c r="ASC458" s="14"/>
      <c r="ASD458" s="14"/>
      <c r="ASE458" s="14"/>
      <c r="ASF458" s="14"/>
      <c r="ASG458" s="14"/>
      <c r="ASH458" s="14"/>
      <c r="ASI458" s="14"/>
      <c r="ASJ458" s="14"/>
      <c r="ASK458" s="14"/>
      <c r="ASL458" s="14"/>
      <c r="ASM458" s="14"/>
      <c r="ASN458" s="14"/>
      <c r="ASO458" s="14"/>
      <c r="ASP458" s="14"/>
      <c r="ASQ458" s="14"/>
      <c r="ASR458" s="14"/>
      <c r="ASS458" s="14"/>
      <c r="AST458" s="14"/>
      <c r="ASU458" s="14"/>
      <c r="ASV458" s="14"/>
      <c r="ASW458" s="14"/>
      <c r="ASX458" s="14"/>
      <c r="ASY458" s="14"/>
      <c r="ASZ458" s="14"/>
      <c r="ATA458" s="14"/>
      <c r="ATB458" s="14"/>
      <c r="ATC458" s="14"/>
      <c r="ATD458" s="14"/>
    </row>
    <row r="459" spans="63:1200">
      <c r="BK459" s="14" t="str">
        <f t="shared" si="2121"/>
        <v/>
      </c>
      <c r="ABO459" s="14"/>
      <c r="ABP459" s="14"/>
      <c r="ABQ459" s="14"/>
      <c r="ABR459" s="14"/>
      <c r="ABS459" s="14"/>
      <c r="ABT459" s="14"/>
      <c r="ABU459" s="14"/>
      <c r="ABV459" s="14"/>
      <c r="ABW459" s="14"/>
      <c r="ABX459" s="14"/>
      <c r="ABY459" s="14"/>
      <c r="ABZ459" s="14"/>
      <c r="ACA459" s="14"/>
      <c r="ACB459" s="14"/>
      <c r="ACC459" s="14"/>
      <c r="ACD459" s="14"/>
      <c r="ACE459" s="14"/>
      <c r="ACF459" s="14"/>
      <c r="ACG459" s="14"/>
      <c r="ACH459" s="14"/>
      <c r="ACI459" s="14"/>
      <c r="ACJ459" s="14"/>
      <c r="ACK459" s="14"/>
      <c r="ACL459" s="14"/>
      <c r="ACM459" s="14"/>
      <c r="ACN459" s="14"/>
      <c r="ACO459" s="14"/>
      <c r="ACP459" s="14"/>
      <c r="ACQ459" s="14"/>
      <c r="ACR459" s="14"/>
      <c r="ACS459" s="14"/>
      <c r="ACT459" s="14"/>
      <c r="ACU459" s="14"/>
      <c r="ACV459" s="14"/>
      <c r="ACW459" s="14"/>
      <c r="ACX459" s="14"/>
      <c r="ACY459" s="14"/>
      <c r="ACZ459" s="14"/>
      <c r="ADA459" s="14"/>
      <c r="ADB459" s="14"/>
      <c r="ADC459" s="14"/>
      <c r="ADD459" s="14"/>
      <c r="ADE459" s="14"/>
      <c r="ADF459" s="14"/>
      <c r="ADG459" s="14"/>
      <c r="ADH459" s="14"/>
      <c r="ADI459" s="14"/>
      <c r="ADJ459" s="14"/>
      <c r="ADK459" s="14"/>
      <c r="ADL459" s="14"/>
      <c r="ADM459" s="14"/>
      <c r="ADN459" s="14"/>
      <c r="ADO459" s="14"/>
      <c r="ADP459" s="14"/>
      <c r="ADQ459" s="14"/>
      <c r="ADR459" s="14"/>
      <c r="ADS459" s="14"/>
      <c r="ADT459" s="14"/>
      <c r="ADU459" s="14"/>
      <c r="ADV459" s="14"/>
      <c r="ADW459" s="14"/>
      <c r="ADX459" s="14"/>
      <c r="ADY459" s="14"/>
      <c r="ADZ459" s="14"/>
      <c r="AEA459" s="14"/>
      <c r="AEB459" s="14"/>
      <c r="AEC459" s="14"/>
      <c r="AED459" s="14"/>
      <c r="AEE459" s="14"/>
      <c r="AEF459" s="14"/>
      <c r="AEG459" s="14"/>
      <c r="AEH459" s="14"/>
      <c r="AEI459" s="14"/>
      <c r="AEJ459" s="14"/>
      <c r="AEK459" s="14"/>
      <c r="AEL459" s="14"/>
      <c r="AEM459" s="14"/>
      <c r="AEN459" s="14"/>
      <c r="AEO459" s="14"/>
      <c r="AEP459" s="14"/>
      <c r="AEQ459" s="14"/>
      <c r="AER459" s="14"/>
      <c r="AES459" s="14"/>
      <c r="AET459" s="14"/>
      <c r="AEU459" s="14"/>
      <c r="AEV459" s="14"/>
      <c r="AEW459" s="14"/>
      <c r="AEX459" s="14"/>
      <c r="AEY459" s="14"/>
      <c r="AEZ459" s="14"/>
      <c r="AFA459" s="14"/>
      <c r="AFB459" s="14"/>
      <c r="AFC459" s="14"/>
      <c r="AFD459" s="14"/>
      <c r="AFE459" s="14"/>
      <c r="AFF459" s="14"/>
      <c r="AFG459" s="14"/>
      <c r="AFH459" s="14"/>
      <c r="AFI459" s="14"/>
      <c r="AFJ459" s="14"/>
      <c r="AFK459" s="14"/>
      <c r="AFL459" s="14"/>
      <c r="AFM459" s="14"/>
      <c r="AFN459" s="14"/>
      <c r="AFO459" s="14"/>
      <c r="AFP459" s="14"/>
      <c r="AFQ459" s="14"/>
      <c r="AFR459" s="14"/>
      <c r="AFS459" s="14"/>
      <c r="AFT459" s="14"/>
      <c r="AFU459" s="14"/>
      <c r="AFV459" s="14"/>
      <c r="AFW459" s="14"/>
      <c r="AFX459" s="14"/>
      <c r="AFY459" s="14"/>
      <c r="AFZ459" s="14"/>
      <c r="AGA459" s="14"/>
      <c r="AGB459" s="14"/>
      <c r="AGC459" s="14"/>
      <c r="AGD459" s="14"/>
      <c r="AGE459" s="14"/>
      <c r="AGF459" s="14"/>
      <c r="AGG459" s="14"/>
      <c r="AGH459" s="14"/>
      <c r="AGI459" s="14"/>
      <c r="AGJ459" s="14"/>
      <c r="AGK459" s="14"/>
      <c r="AGL459" s="14"/>
      <c r="AGM459" s="14"/>
      <c r="AGN459" s="14"/>
      <c r="AGO459" s="14"/>
      <c r="AGP459" s="14"/>
      <c r="AGQ459" s="14"/>
      <c r="AGR459" s="14"/>
      <c r="AGS459" s="14"/>
      <c r="AGT459" s="14"/>
      <c r="AGU459" s="14"/>
      <c r="AGV459" s="14"/>
      <c r="AGW459" s="14"/>
      <c r="AGX459" s="14"/>
      <c r="AGY459" s="14"/>
      <c r="AGZ459" s="14"/>
      <c r="AHA459" s="14"/>
      <c r="AHB459" s="14"/>
      <c r="AHC459" s="14"/>
      <c r="AHD459" s="14"/>
      <c r="AHE459" s="14"/>
      <c r="AHF459" s="14"/>
      <c r="AHG459" s="14"/>
      <c r="AHH459" s="14"/>
      <c r="AHI459" s="14"/>
      <c r="AHJ459" s="14"/>
      <c r="AHK459" s="14"/>
      <c r="AHL459" s="14"/>
      <c r="AHM459" s="14"/>
      <c r="AHN459" s="14"/>
      <c r="AHO459" s="14"/>
      <c r="AHP459" s="14"/>
      <c r="AHQ459" s="14"/>
      <c r="AHR459" s="14"/>
      <c r="AHS459" s="14"/>
      <c r="AHT459" s="14"/>
      <c r="AHU459" s="14"/>
      <c r="AHV459" s="14"/>
      <c r="AHW459" s="14"/>
      <c r="AHX459" s="14"/>
      <c r="AHY459" s="14"/>
      <c r="AHZ459" s="14"/>
      <c r="AIA459" s="14"/>
      <c r="AIB459" s="14"/>
      <c r="AIC459" s="14"/>
      <c r="AID459" s="14"/>
      <c r="AIE459" s="14"/>
      <c r="AIF459" s="14"/>
      <c r="AIG459" s="14"/>
      <c r="AIH459" s="14"/>
      <c r="AII459" s="14"/>
      <c r="AIJ459" s="14"/>
      <c r="AIK459" s="14"/>
      <c r="AIL459" s="14"/>
      <c r="AIM459" s="14"/>
      <c r="AIN459" s="14"/>
      <c r="AIO459" s="14"/>
      <c r="AIP459" s="14"/>
      <c r="AIQ459" s="14"/>
      <c r="AIR459" s="14"/>
      <c r="AIS459" s="14"/>
      <c r="AIT459" s="14"/>
      <c r="AIU459" s="14"/>
      <c r="AIV459" s="14"/>
      <c r="AIW459" s="14"/>
      <c r="AIX459" s="14"/>
      <c r="AIY459" s="14"/>
      <c r="AIZ459" s="14"/>
      <c r="AJA459" s="14"/>
      <c r="AJB459" s="14"/>
      <c r="AJC459" s="14"/>
      <c r="AJD459" s="14"/>
      <c r="AJE459" s="14"/>
      <c r="AJF459" s="14"/>
      <c r="AJG459" s="14"/>
      <c r="AJH459" s="14"/>
      <c r="AJI459" s="14"/>
      <c r="AJJ459" s="14"/>
      <c r="AJK459" s="14"/>
      <c r="AJL459" s="14"/>
      <c r="AJM459" s="14"/>
      <c r="AJN459" s="14"/>
      <c r="AJO459" s="14"/>
      <c r="AJP459" s="14"/>
      <c r="AJQ459" s="14"/>
      <c r="AJR459" s="14"/>
      <c r="AJS459" s="14"/>
      <c r="AJT459" s="14"/>
      <c r="AJU459" s="14"/>
      <c r="AJV459" s="14"/>
      <c r="AJW459" s="14"/>
      <c r="AJX459" s="14"/>
      <c r="AJY459" s="14"/>
      <c r="AJZ459" s="14"/>
      <c r="AKA459" s="14"/>
      <c r="AKB459" s="14"/>
      <c r="AKC459" s="14"/>
      <c r="AKD459" s="14"/>
      <c r="AKE459" s="14"/>
      <c r="AKF459" s="14"/>
      <c r="AKG459" s="14"/>
      <c r="AKH459" s="14"/>
      <c r="AKI459" s="14"/>
      <c r="AKJ459" s="14"/>
      <c r="AKK459" s="14"/>
      <c r="AKL459" s="14"/>
      <c r="AKM459" s="14"/>
      <c r="AKN459" s="14"/>
      <c r="AKO459" s="14"/>
      <c r="AKP459" s="14"/>
      <c r="AKQ459" s="14"/>
      <c r="AKR459" s="14"/>
      <c r="AKS459" s="14"/>
      <c r="AKT459" s="14"/>
      <c r="AKU459" s="14"/>
      <c r="AKV459" s="14"/>
      <c r="AKW459" s="14"/>
      <c r="AKX459" s="14"/>
      <c r="AKY459" s="14"/>
      <c r="AKZ459" s="14"/>
      <c r="ALA459" s="14"/>
      <c r="ALB459" s="14"/>
      <c r="ALC459" s="14"/>
      <c r="ALD459" s="14"/>
      <c r="ALE459" s="14"/>
      <c r="ALF459" s="14"/>
      <c r="ALG459" s="14"/>
      <c r="ALH459" s="14"/>
      <c r="ALI459" s="14"/>
      <c r="ALJ459" s="14"/>
      <c r="ALK459" s="14"/>
      <c r="ALL459" s="14"/>
      <c r="ALM459" s="14"/>
      <c r="ALN459" s="14"/>
      <c r="ALO459" s="14"/>
      <c r="ALP459" s="14"/>
      <c r="ALQ459" s="14"/>
      <c r="ALR459" s="14"/>
      <c r="ALS459" s="14"/>
      <c r="ALT459" s="14"/>
      <c r="ALU459" s="14"/>
      <c r="ALV459" s="14"/>
      <c r="ALW459" s="14"/>
      <c r="ALX459" s="14"/>
      <c r="ALY459" s="14"/>
      <c r="ALZ459" s="14"/>
      <c r="AMA459" s="14"/>
      <c r="AMB459" s="14"/>
      <c r="AMC459" s="14"/>
      <c r="AMD459" s="14"/>
      <c r="AME459" s="14"/>
      <c r="AMF459" s="14"/>
      <c r="AMG459" s="14"/>
      <c r="AMH459" s="14"/>
      <c r="AMI459" s="14"/>
      <c r="AMJ459" s="14"/>
      <c r="AMK459" s="14"/>
      <c r="AML459" s="14"/>
      <c r="AMM459" s="14"/>
      <c r="AMN459" s="14"/>
      <c r="AMO459" s="14"/>
      <c r="AMP459" s="14"/>
      <c r="AMQ459" s="14"/>
      <c r="AMR459" s="14"/>
      <c r="AMS459" s="14"/>
      <c r="AMT459" s="14"/>
      <c r="AMU459" s="14"/>
      <c r="AMV459" s="14"/>
      <c r="AMW459" s="14"/>
      <c r="AMX459" s="14"/>
      <c r="AMY459" s="14"/>
      <c r="AMZ459" s="14"/>
      <c r="ANA459" s="14"/>
      <c r="ANB459" s="14"/>
      <c r="ANC459" s="14"/>
      <c r="AND459" s="14"/>
      <c r="ANE459" s="14"/>
      <c r="ANF459" s="14"/>
      <c r="ANG459" s="14"/>
      <c r="ANH459" s="14"/>
      <c r="ANI459" s="14"/>
      <c r="ANJ459" s="14"/>
      <c r="ANK459" s="14"/>
      <c r="ANL459" s="14"/>
      <c r="ANM459" s="14"/>
      <c r="ANN459" s="14"/>
      <c r="ANO459" s="14"/>
      <c r="ANP459" s="14"/>
      <c r="ANQ459" s="14"/>
      <c r="ANR459" s="14"/>
      <c r="ANS459" s="14"/>
      <c r="ANT459" s="14"/>
      <c r="ANU459" s="14"/>
      <c r="ANV459" s="14"/>
      <c r="ANW459" s="14"/>
      <c r="ANX459" s="14"/>
      <c r="ANY459" s="14"/>
      <c r="ANZ459" s="14"/>
      <c r="AOA459" s="14"/>
      <c r="AOB459" s="14"/>
      <c r="AOC459" s="14"/>
      <c r="AOD459" s="14"/>
      <c r="AOE459" s="14"/>
      <c r="AOF459" s="14"/>
      <c r="AOG459" s="14"/>
      <c r="AOH459" s="14"/>
      <c r="AOI459" s="14"/>
      <c r="AOJ459" s="14"/>
      <c r="AOK459" s="14"/>
      <c r="AOL459" s="14"/>
      <c r="AOM459" s="14"/>
      <c r="AON459" s="14"/>
      <c r="AOO459" s="14"/>
      <c r="AOP459" s="14"/>
      <c r="AOQ459" s="14"/>
      <c r="AOR459" s="14"/>
      <c r="AOS459" s="14"/>
      <c r="AOT459" s="14"/>
      <c r="AOU459" s="14"/>
      <c r="AOV459" s="14"/>
      <c r="AOW459" s="14"/>
      <c r="AOX459" s="14"/>
      <c r="AOY459" s="14"/>
      <c r="AOZ459" s="14"/>
      <c r="APA459" s="14"/>
      <c r="APB459" s="14"/>
      <c r="APC459" s="14"/>
      <c r="APD459" s="14"/>
      <c r="APE459" s="14"/>
      <c r="APF459" s="14"/>
      <c r="APG459" s="14"/>
      <c r="APH459" s="14"/>
      <c r="API459" s="14"/>
      <c r="APJ459" s="14"/>
      <c r="APK459" s="14"/>
      <c r="APL459" s="14"/>
      <c r="APM459" s="14"/>
      <c r="APN459" s="14"/>
      <c r="APO459" s="14"/>
      <c r="APP459" s="14"/>
      <c r="APQ459" s="14"/>
      <c r="APR459" s="14"/>
      <c r="APS459" s="14"/>
      <c r="APT459" s="14"/>
      <c r="APU459" s="14"/>
      <c r="APV459" s="14"/>
      <c r="APW459" s="14"/>
      <c r="APX459" s="14"/>
      <c r="APY459" s="14"/>
      <c r="APZ459" s="14"/>
      <c r="AQA459" s="14"/>
      <c r="AQB459" s="14"/>
      <c r="AQC459" s="14"/>
      <c r="AQD459" s="14"/>
      <c r="AQE459" s="14"/>
      <c r="AQF459" s="14"/>
      <c r="AQG459" s="14"/>
      <c r="AQH459" s="14"/>
      <c r="AQI459" s="14"/>
      <c r="AQJ459" s="14"/>
      <c r="AQK459" s="14"/>
      <c r="AQL459" s="14"/>
      <c r="AQM459" s="14"/>
      <c r="AQN459" s="14"/>
      <c r="AQO459" s="14"/>
      <c r="AQP459" s="14"/>
      <c r="AQQ459" s="14"/>
      <c r="AQR459" s="14"/>
      <c r="AQS459" s="14"/>
      <c r="AQT459" s="14"/>
      <c r="AQU459" s="14"/>
      <c r="AQV459" s="14"/>
      <c r="AQW459" s="14"/>
      <c r="AQX459" s="14"/>
      <c r="AQY459" s="14"/>
      <c r="AQZ459" s="14"/>
      <c r="ARA459" s="14"/>
      <c r="ARB459" s="14"/>
      <c r="ARC459" s="14"/>
      <c r="ARD459" s="14"/>
      <c r="ARE459" s="14"/>
      <c r="ARF459" s="14"/>
      <c r="ARG459" s="14"/>
      <c r="ARH459" s="14"/>
      <c r="ARI459" s="14"/>
      <c r="ARJ459" s="14"/>
      <c r="ARK459" s="14"/>
      <c r="ARL459" s="14"/>
      <c r="ARM459" s="14"/>
      <c r="ARN459" s="14"/>
      <c r="ARO459" s="14"/>
      <c r="ARP459" s="14"/>
      <c r="ARQ459" s="14"/>
      <c r="ARR459" s="14"/>
      <c r="ARS459" s="14"/>
      <c r="ART459" s="14"/>
      <c r="ARU459" s="14"/>
      <c r="ARV459" s="14"/>
      <c r="ARW459" s="14"/>
      <c r="ARX459" s="14"/>
      <c r="ARY459" s="14"/>
      <c r="ARZ459" s="14"/>
      <c r="ASA459" s="14"/>
      <c r="ASB459" s="14"/>
      <c r="ASC459" s="14"/>
      <c r="ASD459" s="14"/>
      <c r="ASE459" s="14"/>
      <c r="ASF459" s="14"/>
      <c r="ASG459" s="14"/>
      <c r="ASH459" s="14"/>
      <c r="ASI459" s="14"/>
      <c r="ASJ459" s="14"/>
      <c r="ASK459" s="14"/>
      <c r="ASL459" s="14"/>
      <c r="ASM459" s="14"/>
      <c r="ASN459" s="14"/>
      <c r="ASO459" s="14"/>
      <c r="ASP459" s="14"/>
      <c r="ASQ459" s="14"/>
      <c r="ASR459" s="14"/>
      <c r="ASS459" s="14"/>
      <c r="AST459" s="14"/>
      <c r="ASU459" s="14"/>
      <c r="ASV459" s="14"/>
      <c r="ASW459" s="14"/>
      <c r="ASX459" s="14"/>
      <c r="ASY459" s="14"/>
      <c r="ASZ459" s="14"/>
      <c r="ATA459" s="14"/>
      <c r="ATB459" s="14"/>
      <c r="ATC459" s="14"/>
      <c r="ATD459" s="14"/>
    </row>
    <row r="460" spans="63:1200">
      <c r="BK460" s="14" t="str">
        <f t="shared" si="2121"/>
        <v/>
      </c>
      <c r="ABO460" s="14"/>
      <c r="ABP460" s="14"/>
      <c r="ABQ460" s="14"/>
      <c r="ABR460" s="14"/>
      <c r="ABS460" s="14"/>
      <c r="ABT460" s="14"/>
      <c r="ABU460" s="14"/>
      <c r="ABV460" s="14"/>
      <c r="ABW460" s="14"/>
      <c r="ABX460" s="14"/>
      <c r="ABY460" s="14"/>
      <c r="ABZ460" s="14"/>
      <c r="ACA460" s="14"/>
      <c r="ACB460" s="14"/>
      <c r="ACC460" s="14"/>
      <c r="ACD460" s="14"/>
      <c r="ACE460" s="14"/>
      <c r="ACF460" s="14"/>
      <c r="ACG460" s="14"/>
      <c r="ACH460" s="14"/>
      <c r="ACI460" s="14"/>
      <c r="ACJ460" s="14"/>
      <c r="ACK460" s="14"/>
      <c r="ACL460" s="14"/>
      <c r="ACM460" s="14"/>
      <c r="ACN460" s="14"/>
      <c r="ACO460" s="14"/>
      <c r="ACP460" s="14"/>
      <c r="ACQ460" s="14"/>
      <c r="ACR460" s="14"/>
      <c r="ACS460" s="14"/>
      <c r="ACT460" s="14"/>
      <c r="ACU460" s="14"/>
      <c r="ACV460" s="14"/>
      <c r="ACW460" s="14"/>
      <c r="ACX460" s="14"/>
      <c r="ACY460" s="14"/>
      <c r="ACZ460" s="14"/>
      <c r="ADA460" s="14"/>
      <c r="ADB460" s="14"/>
      <c r="ADC460" s="14"/>
      <c r="ADD460" s="14"/>
      <c r="ADE460" s="14"/>
      <c r="ADF460" s="14"/>
      <c r="ADG460" s="14"/>
      <c r="ADH460" s="14"/>
      <c r="ADI460" s="14"/>
      <c r="ADJ460" s="14"/>
      <c r="ADK460" s="14"/>
      <c r="ADL460" s="14"/>
      <c r="ADM460" s="14"/>
      <c r="ADN460" s="14"/>
      <c r="ADO460" s="14"/>
      <c r="ADP460" s="14"/>
      <c r="ADQ460" s="14"/>
      <c r="ADR460" s="14"/>
      <c r="ADS460" s="14"/>
      <c r="ADT460" s="14"/>
      <c r="ADU460" s="14"/>
      <c r="ADV460" s="14"/>
      <c r="ADW460" s="14"/>
      <c r="ADX460" s="14"/>
      <c r="ADY460" s="14"/>
      <c r="ADZ460" s="14"/>
      <c r="AEA460" s="14"/>
      <c r="AEB460" s="14"/>
      <c r="AEC460" s="14"/>
      <c r="AED460" s="14"/>
      <c r="AEE460" s="14"/>
      <c r="AEF460" s="14"/>
      <c r="AEG460" s="14"/>
      <c r="AEH460" s="14"/>
      <c r="AEI460" s="14"/>
      <c r="AEJ460" s="14"/>
      <c r="AEK460" s="14"/>
      <c r="AEL460" s="14"/>
      <c r="AEM460" s="14"/>
      <c r="AEN460" s="14"/>
      <c r="AEO460" s="14"/>
      <c r="AEP460" s="14"/>
      <c r="AEQ460" s="14"/>
      <c r="AER460" s="14"/>
      <c r="AES460" s="14"/>
      <c r="AET460" s="14"/>
      <c r="AEU460" s="14"/>
      <c r="AEV460" s="14"/>
      <c r="AEW460" s="14"/>
      <c r="AEX460" s="14"/>
      <c r="AEY460" s="14"/>
      <c r="AEZ460" s="14"/>
      <c r="AFA460" s="14"/>
      <c r="AFB460" s="14"/>
      <c r="AFC460" s="14"/>
      <c r="AFD460" s="14"/>
      <c r="AFE460" s="14"/>
      <c r="AFF460" s="14"/>
      <c r="AFG460" s="14"/>
      <c r="AFH460" s="14"/>
      <c r="AFI460" s="14"/>
      <c r="AFJ460" s="14"/>
      <c r="AFK460" s="14"/>
      <c r="AFL460" s="14"/>
      <c r="AFM460" s="14"/>
      <c r="AFN460" s="14"/>
      <c r="AFO460" s="14"/>
      <c r="AFP460" s="14"/>
      <c r="AFQ460" s="14"/>
      <c r="AFR460" s="14"/>
      <c r="AFS460" s="14"/>
      <c r="AFT460" s="14"/>
      <c r="AFU460" s="14"/>
      <c r="AFV460" s="14"/>
      <c r="AFW460" s="14"/>
      <c r="AFX460" s="14"/>
      <c r="AFY460" s="14"/>
      <c r="AFZ460" s="14"/>
      <c r="AGA460" s="14"/>
      <c r="AGB460" s="14"/>
      <c r="AGC460" s="14"/>
      <c r="AGD460" s="14"/>
      <c r="AGE460" s="14"/>
      <c r="AGF460" s="14"/>
      <c r="AGG460" s="14"/>
      <c r="AGH460" s="14"/>
      <c r="AGI460" s="14"/>
      <c r="AGJ460" s="14"/>
      <c r="AGK460" s="14"/>
      <c r="AGL460" s="14"/>
      <c r="AGM460" s="14"/>
      <c r="AGN460" s="14"/>
      <c r="AGO460" s="14"/>
      <c r="AGP460" s="14"/>
      <c r="AGQ460" s="14"/>
      <c r="AGR460" s="14"/>
      <c r="AGS460" s="14"/>
      <c r="AGT460" s="14"/>
      <c r="AGU460" s="14"/>
      <c r="AGV460" s="14"/>
      <c r="AGW460" s="14"/>
      <c r="AGX460" s="14"/>
      <c r="AGY460" s="14"/>
      <c r="AGZ460" s="14"/>
      <c r="AHA460" s="14"/>
      <c r="AHB460" s="14"/>
      <c r="AHC460" s="14"/>
      <c r="AHD460" s="14"/>
      <c r="AHE460" s="14"/>
      <c r="AHF460" s="14"/>
      <c r="AHG460" s="14"/>
      <c r="AHH460" s="14"/>
      <c r="AHI460" s="14"/>
      <c r="AHJ460" s="14"/>
      <c r="AHK460" s="14"/>
      <c r="AHL460" s="14"/>
      <c r="AHM460" s="14"/>
      <c r="AHN460" s="14"/>
      <c r="AHO460" s="14"/>
      <c r="AHP460" s="14"/>
      <c r="AHQ460" s="14"/>
      <c r="AHR460" s="14"/>
      <c r="AHS460" s="14"/>
      <c r="AHT460" s="14"/>
      <c r="AHU460" s="14"/>
      <c r="AHV460" s="14"/>
      <c r="AHW460" s="14"/>
      <c r="AHX460" s="14"/>
      <c r="AHY460" s="14"/>
      <c r="AHZ460" s="14"/>
      <c r="AIA460" s="14"/>
      <c r="AIB460" s="14"/>
      <c r="AIC460" s="14"/>
      <c r="AID460" s="14"/>
      <c r="AIE460" s="14"/>
      <c r="AIF460" s="14"/>
      <c r="AIG460" s="14"/>
      <c r="AIH460" s="14"/>
      <c r="AII460" s="14"/>
      <c r="AIJ460" s="14"/>
      <c r="AIK460" s="14"/>
      <c r="AIL460" s="14"/>
      <c r="AIM460" s="14"/>
      <c r="AIN460" s="14"/>
      <c r="AIO460" s="14"/>
      <c r="AIP460" s="14"/>
      <c r="AIQ460" s="14"/>
      <c r="AIR460" s="14"/>
      <c r="AIS460" s="14"/>
      <c r="AIT460" s="14"/>
      <c r="AIU460" s="14"/>
      <c r="AIV460" s="14"/>
      <c r="AIW460" s="14"/>
      <c r="AIX460" s="14"/>
      <c r="AIY460" s="14"/>
      <c r="AIZ460" s="14"/>
      <c r="AJA460" s="14"/>
      <c r="AJB460" s="14"/>
      <c r="AJC460" s="14"/>
      <c r="AJD460" s="14"/>
      <c r="AJE460" s="14"/>
      <c r="AJF460" s="14"/>
      <c r="AJG460" s="14"/>
      <c r="AJH460" s="14"/>
      <c r="AJI460" s="14"/>
      <c r="AJJ460" s="14"/>
      <c r="AJK460" s="14"/>
      <c r="AJL460" s="14"/>
      <c r="AJM460" s="14"/>
      <c r="AJN460" s="14"/>
      <c r="AJO460" s="14"/>
      <c r="AJP460" s="14"/>
      <c r="AJQ460" s="14"/>
      <c r="AJR460" s="14"/>
      <c r="AJS460" s="14"/>
      <c r="AJT460" s="14"/>
      <c r="AJU460" s="14"/>
      <c r="AJV460" s="14"/>
      <c r="AJW460" s="14"/>
      <c r="AJX460" s="14"/>
      <c r="AJY460" s="14"/>
      <c r="AJZ460" s="14"/>
      <c r="AKA460" s="14"/>
      <c r="AKB460" s="14"/>
      <c r="AKC460" s="14"/>
      <c r="AKD460" s="14"/>
      <c r="AKE460" s="14"/>
      <c r="AKF460" s="14"/>
      <c r="AKG460" s="14"/>
      <c r="AKH460" s="14"/>
      <c r="AKI460" s="14"/>
      <c r="AKJ460" s="14"/>
      <c r="AKK460" s="14"/>
      <c r="AKL460" s="14"/>
      <c r="AKM460" s="14"/>
      <c r="AKN460" s="14"/>
      <c r="AKO460" s="14"/>
      <c r="AKP460" s="14"/>
      <c r="AKQ460" s="14"/>
      <c r="AKR460" s="14"/>
      <c r="AKS460" s="14"/>
      <c r="AKT460" s="14"/>
      <c r="AKU460" s="14"/>
      <c r="AKV460" s="14"/>
      <c r="AKW460" s="14"/>
      <c r="AKX460" s="14"/>
      <c r="AKY460" s="14"/>
      <c r="AKZ460" s="14"/>
      <c r="ALA460" s="14"/>
      <c r="ALB460" s="14"/>
      <c r="ALC460" s="14"/>
      <c r="ALD460" s="14"/>
      <c r="ALE460" s="14"/>
      <c r="ALF460" s="14"/>
      <c r="ALG460" s="14"/>
      <c r="ALH460" s="14"/>
      <c r="ALI460" s="14"/>
      <c r="ALJ460" s="14"/>
      <c r="ALK460" s="14"/>
      <c r="ALL460" s="14"/>
      <c r="ALM460" s="14"/>
      <c r="ALN460" s="14"/>
      <c r="ALO460" s="14"/>
      <c r="ALP460" s="14"/>
      <c r="ALQ460" s="14"/>
      <c r="ALR460" s="14"/>
      <c r="ALS460" s="14"/>
      <c r="ALT460" s="14"/>
      <c r="ALU460" s="14"/>
      <c r="ALV460" s="14"/>
      <c r="ALW460" s="14"/>
      <c r="ALX460" s="14"/>
      <c r="ALY460" s="14"/>
      <c r="ALZ460" s="14"/>
      <c r="AMA460" s="14"/>
      <c r="AMB460" s="14"/>
      <c r="AMC460" s="14"/>
      <c r="AMD460" s="14"/>
      <c r="AME460" s="14"/>
      <c r="AMF460" s="14"/>
      <c r="AMG460" s="14"/>
      <c r="AMH460" s="14"/>
      <c r="AMI460" s="14"/>
      <c r="AMJ460" s="14"/>
      <c r="AMK460" s="14"/>
      <c r="AML460" s="14"/>
      <c r="AMM460" s="14"/>
      <c r="AMN460" s="14"/>
      <c r="AMO460" s="14"/>
      <c r="AMP460" s="14"/>
      <c r="AMQ460" s="14"/>
      <c r="AMR460" s="14"/>
      <c r="AMS460" s="14"/>
      <c r="AMT460" s="14"/>
      <c r="AMU460" s="14"/>
      <c r="AMV460" s="14"/>
      <c r="AMW460" s="14"/>
      <c r="AMX460" s="14"/>
      <c r="AMY460" s="14"/>
      <c r="AMZ460" s="14"/>
      <c r="ANA460" s="14"/>
      <c r="ANB460" s="14"/>
      <c r="ANC460" s="14"/>
      <c r="AND460" s="14"/>
      <c r="ANE460" s="14"/>
      <c r="ANF460" s="14"/>
      <c r="ANG460" s="14"/>
      <c r="ANH460" s="14"/>
      <c r="ANI460" s="14"/>
      <c r="ANJ460" s="14"/>
      <c r="ANK460" s="14"/>
      <c r="ANL460" s="14"/>
      <c r="ANM460" s="14"/>
      <c r="ANN460" s="14"/>
      <c r="ANO460" s="14"/>
      <c r="ANP460" s="14"/>
      <c r="ANQ460" s="14"/>
      <c r="ANR460" s="14"/>
      <c r="ANS460" s="14"/>
      <c r="ANT460" s="14"/>
      <c r="ANU460" s="14"/>
      <c r="ANV460" s="14"/>
      <c r="ANW460" s="14"/>
      <c r="ANX460" s="14"/>
      <c r="ANY460" s="14"/>
      <c r="ANZ460" s="14"/>
      <c r="AOA460" s="14"/>
      <c r="AOB460" s="14"/>
      <c r="AOC460" s="14"/>
      <c r="AOD460" s="14"/>
      <c r="AOE460" s="14"/>
      <c r="AOF460" s="14"/>
      <c r="AOG460" s="14"/>
      <c r="AOH460" s="14"/>
      <c r="AOI460" s="14"/>
      <c r="AOJ460" s="14"/>
      <c r="AOK460" s="14"/>
      <c r="AOL460" s="14"/>
      <c r="AOM460" s="14"/>
      <c r="AON460" s="14"/>
      <c r="AOO460" s="14"/>
      <c r="AOP460" s="14"/>
      <c r="AOQ460" s="14"/>
      <c r="AOR460" s="14"/>
      <c r="AOS460" s="14"/>
      <c r="AOT460" s="14"/>
      <c r="AOU460" s="14"/>
      <c r="AOV460" s="14"/>
      <c r="AOW460" s="14"/>
      <c r="AOX460" s="14"/>
      <c r="AOY460" s="14"/>
      <c r="AOZ460" s="14"/>
      <c r="APA460" s="14"/>
      <c r="APB460" s="14"/>
      <c r="APC460" s="14"/>
      <c r="APD460" s="14"/>
      <c r="APE460" s="14"/>
      <c r="APF460" s="14"/>
      <c r="APG460" s="14"/>
      <c r="APH460" s="14"/>
      <c r="API460" s="14"/>
      <c r="APJ460" s="14"/>
      <c r="APK460" s="14"/>
      <c r="APL460" s="14"/>
      <c r="APM460" s="14"/>
      <c r="APN460" s="14"/>
      <c r="APO460" s="14"/>
      <c r="APP460" s="14"/>
      <c r="APQ460" s="14"/>
      <c r="APR460" s="14"/>
      <c r="APS460" s="14"/>
      <c r="APT460" s="14"/>
      <c r="APU460" s="14"/>
      <c r="APV460" s="14"/>
      <c r="APW460" s="14"/>
      <c r="APX460" s="14"/>
      <c r="APY460" s="14"/>
      <c r="APZ460" s="14"/>
      <c r="AQA460" s="14"/>
      <c r="AQB460" s="14"/>
      <c r="AQC460" s="14"/>
      <c r="AQD460" s="14"/>
      <c r="AQE460" s="14"/>
      <c r="AQF460" s="14"/>
      <c r="AQG460" s="14"/>
      <c r="AQH460" s="14"/>
      <c r="AQI460" s="14"/>
      <c r="AQJ460" s="14"/>
      <c r="AQK460" s="14"/>
      <c r="AQL460" s="14"/>
      <c r="AQM460" s="14"/>
      <c r="AQN460" s="14"/>
      <c r="AQO460" s="14"/>
      <c r="AQP460" s="14"/>
      <c r="AQQ460" s="14"/>
      <c r="AQR460" s="14"/>
      <c r="AQS460" s="14"/>
      <c r="AQT460" s="14"/>
      <c r="AQU460" s="14"/>
      <c r="AQV460" s="14"/>
      <c r="AQW460" s="14"/>
      <c r="AQX460" s="14"/>
      <c r="AQY460" s="14"/>
      <c r="AQZ460" s="14"/>
      <c r="ARA460" s="14"/>
      <c r="ARB460" s="14"/>
      <c r="ARC460" s="14"/>
      <c r="ARD460" s="14"/>
      <c r="ARE460" s="14"/>
      <c r="ARF460" s="14"/>
      <c r="ARG460" s="14"/>
      <c r="ARH460" s="14"/>
      <c r="ARI460" s="14"/>
      <c r="ARJ460" s="14"/>
      <c r="ARK460" s="14"/>
      <c r="ARL460" s="14"/>
      <c r="ARM460" s="14"/>
      <c r="ARN460" s="14"/>
      <c r="ARO460" s="14"/>
      <c r="ARP460" s="14"/>
      <c r="ARQ460" s="14"/>
      <c r="ARR460" s="14"/>
      <c r="ARS460" s="14"/>
      <c r="ART460" s="14"/>
      <c r="ARU460" s="14"/>
      <c r="ARV460" s="14"/>
      <c r="ARW460" s="14"/>
      <c r="ARX460" s="14"/>
      <c r="ARY460" s="14"/>
      <c r="ARZ460" s="14"/>
      <c r="ASA460" s="14"/>
      <c r="ASB460" s="14"/>
      <c r="ASC460" s="14"/>
      <c r="ASD460" s="14"/>
      <c r="ASE460" s="14"/>
      <c r="ASF460" s="14"/>
      <c r="ASG460" s="14"/>
      <c r="ASH460" s="14"/>
      <c r="ASI460" s="14"/>
      <c r="ASJ460" s="14"/>
      <c r="ASK460" s="14"/>
      <c r="ASL460" s="14"/>
      <c r="ASM460" s="14"/>
      <c r="ASN460" s="14"/>
      <c r="ASO460" s="14"/>
      <c r="ASP460" s="14"/>
      <c r="ASQ460" s="14"/>
      <c r="ASR460" s="14"/>
      <c r="ASS460" s="14"/>
      <c r="AST460" s="14"/>
      <c r="ASU460" s="14"/>
      <c r="ASV460" s="14"/>
      <c r="ASW460" s="14"/>
      <c r="ASX460" s="14"/>
      <c r="ASY460" s="14"/>
      <c r="ASZ460" s="14"/>
      <c r="ATA460" s="14"/>
      <c r="ATB460" s="14"/>
      <c r="ATC460" s="14"/>
      <c r="ATD460" s="14"/>
    </row>
    <row r="461" spans="63:1200">
      <c r="BK461" s="14" t="str">
        <f t="shared" si="2121"/>
        <v/>
      </c>
      <c r="ABO461" s="14"/>
      <c r="ABP461" s="14"/>
      <c r="ABQ461" s="14"/>
      <c r="ABR461" s="14"/>
      <c r="ABS461" s="14"/>
      <c r="ABT461" s="14"/>
      <c r="ABU461" s="14"/>
      <c r="ABV461" s="14"/>
      <c r="ABW461" s="14"/>
      <c r="ABX461" s="14"/>
      <c r="ABY461" s="14"/>
      <c r="ABZ461" s="14"/>
      <c r="ACA461" s="14"/>
      <c r="ACB461" s="14"/>
      <c r="ACC461" s="14"/>
      <c r="ACD461" s="14"/>
      <c r="ACE461" s="14"/>
      <c r="ACF461" s="14"/>
      <c r="ACG461" s="14"/>
      <c r="ACH461" s="14"/>
      <c r="ACI461" s="14"/>
      <c r="ACJ461" s="14"/>
      <c r="ACK461" s="14"/>
      <c r="ACL461" s="14"/>
      <c r="ACM461" s="14"/>
      <c r="ACN461" s="14"/>
      <c r="ACO461" s="14"/>
      <c r="ACP461" s="14"/>
      <c r="ACQ461" s="14"/>
      <c r="ACR461" s="14"/>
      <c r="ACS461" s="14"/>
      <c r="ACT461" s="14"/>
      <c r="ACU461" s="14"/>
      <c r="ACV461" s="14"/>
      <c r="ACW461" s="14"/>
      <c r="ACX461" s="14"/>
      <c r="ACY461" s="14"/>
      <c r="ACZ461" s="14"/>
      <c r="ADA461" s="14"/>
      <c r="ADB461" s="14"/>
      <c r="ADC461" s="14"/>
      <c r="ADD461" s="14"/>
      <c r="ADE461" s="14"/>
      <c r="ADF461" s="14"/>
      <c r="ADG461" s="14"/>
      <c r="ADH461" s="14"/>
      <c r="ADI461" s="14"/>
      <c r="ADJ461" s="14"/>
      <c r="ADK461" s="14"/>
      <c r="ADL461" s="14"/>
      <c r="ADM461" s="14"/>
      <c r="ADN461" s="14"/>
      <c r="ADO461" s="14"/>
      <c r="ADP461" s="14"/>
      <c r="ADQ461" s="14"/>
      <c r="ADR461" s="14"/>
      <c r="ADS461" s="14"/>
      <c r="ADT461" s="14"/>
      <c r="ADU461" s="14"/>
      <c r="ADV461" s="14"/>
      <c r="ADW461" s="14"/>
      <c r="ADX461" s="14"/>
      <c r="ADY461" s="14"/>
      <c r="ADZ461" s="14"/>
      <c r="AEA461" s="14"/>
      <c r="AEB461" s="14"/>
      <c r="AEC461" s="14"/>
      <c r="AED461" s="14"/>
      <c r="AEE461" s="14"/>
      <c r="AEF461" s="14"/>
      <c r="AEG461" s="14"/>
      <c r="AEH461" s="14"/>
      <c r="AEI461" s="14"/>
      <c r="AEJ461" s="14"/>
      <c r="AEK461" s="14"/>
      <c r="AEL461" s="14"/>
      <c r="AEM461" s="14"/>
      <c r="AEN461" s="14"/>
      <c r="AEO461" s="14"/>
      <c r="AEP461" s="14"/>
      <c r="AEQ461" s="14"/>
      <c r="AER461" s="14"/>
      <c r="AES461" s="14"/>
      <c r="AET461" s="14"/>
      <c r="AEU461" s="14"/>
      <c r="AEV461" s="14"/>
      <c r="AEW461" s="14"/>
      <c r="AEX461" s="14"/>
      <c r="AEY461" s="14"/>
      <c r="AEZ461" s="14"/>
      <c r="AFA461" s="14"/>
      <c r="AFB461" s="14"/>
      <c r="AFC461" s="14"/>
      <c r="AFD461" s="14"/>
      <c r="AFE461" s="14"/>
      <c r="AFF461" s="14"/>
      <c r="AFG461" s="14"/>
      <c r="AFH461" s="14"/>
      <c r="AFI461" s="14"/>
      <c r="AFJ461" s="14"/>
      <c r="AFK461" s="14"/>
      <c r="AFL461" s="14"/>
      <c r="AFM461" s="14"/>
      <c r="AFN461" s="14"/>
      <c r="AFO461" s="14"/>
      <c r="AFP461" s="14"/>
      <c r="AFQ461" s="14"/>
      <c r="AFR461" s="14"/>
      <c r="AFS461" s="14"/>
      <c r="AFT461" s="14"/>
      <c r="AFU461" s="14"/>
      <c r="AFV461" s="14"/>
      <c r="AFW461" s="14"/>
      <c r="AFX461" s="14"/>
      <c r="AFY461" s="14"/>
      <c r="AFZ461" s="14"/>
      <c r="AGA461" s="14"/>
      <c r="AGB461" s="14"/>
      <c r="AGC461" s="14"/>
      <c r="AGD461" s="14"/>
      <c r="AGE461" s="14"/>
      <c r="AGF461" s="14"/>
      <c r="AGG461" s="14"/>
      <c r="AGH461" s="14"/>
      <c r="AGI461" s="14"/>
      <c r="AGJ461" s="14"/>
      <c r="AGK461" s="14"/>
      <c r="AGL461" s="14"/>
      <c r="AGM461" s="14"/>
      <c r="AGN461" s="14"/>
      <c r="AGO461" s="14"/>
      <c r="AGP461" s="14"/>
      <c r="AGQ461" s="14"/>
      <c r="AGR461" s="14"/>
      <c r="AGS461" s="14"/>
      <c r="AGT461" s="14"/>
      <c r="AGU461" s="14"/>
      <c r="AGV461" s="14"/>
      <c r="AGW461" s="14"/>
      <c r="AGX461" s="14"/>
      <c r="AGY461" s="14"/>
      <c r="AGZ461" s="14"/>
      <c r="AHA461" s="14"/>
      <c r="AHB461" s="14"/>
      <c r="AHC461" s="14"/>
      <c r="AHD461" s="14"/>
      <c r="AHE461" s="14"/>
      <c r="AHF461" s="14"/>
      <c r="AHG461" s="14"/>
      <c r="AHH461" s="14"/>
      <c r="AHI461" s="14"/>
      <c r="AHJ461" s="14"/>
      <c r="AHK461" s="14"/>
      <c r="AHL461" s="14"/>
      <c r="AHM461" s="14"/>
      <c r="AHN461" s="14"/>
      <c r="AHO461" s="14"/>
      <c r="AHP461" s="14"/>
      <c r="AHQ461" s="14"/>
      <c r="AHR461" s="14"/>
      <c r="AHS461" s="14"/>
      <c r="AHT461" s="14"/>
      <c r="AHU461" s="14"/>
      <c r="AHV461" s="14"/>
      <c r="AHW461" s="14"/>
      <c r="AHX461" s="14"/>
      <c r="AHY461" s="14"/>
      <c r="AHZ461" s="14"/>
      <c r="AIA461" s="14"/>
      <c r="AIB461" s="14"/>
      <c r="AIC461" s="14"/>
      <c r="AID461" s="14"/>
      <c r="AIE461" s="14"/>
      <c r="AIF461" s="14"/>
      <c r="AIG461" s="14"/>
      <c r="AIH461" s="14"/>
      <c r="AII461" s="14"/>
      <c r="AIJ461" s="14"/>
      <c r="AIK461" s="14"/>
      <c r="AIL461" s="14"/>
      <c r="AIM461" s="14"/>
      <c r="AIN461" s="14"/>
      <c r="AIO461" s="14"/>
      <c r="AIP461" s="14"/>
      <c r="AIQ461" s="14"/>
      <c r="AIR461" s="14"/>
      <c r="AIS461" s="14"/>
      <c r="AIT461" s="14"/>
      <c r="AIU461" s="14"/>
      <c r="AIV461" s="14"/>
      <c r="AIW461" s="14"/>
      <c r="AIX461" s="14"/>
      <c r="AIY461" s="14"/>
      <c r="AIZ461" s="14"/>
      <c r="AJA461" s="14"/>
      <c r="AJB461" s="14"/>
      <c r="AJC461" s="14"/>
      <c r="AJD461" s="14"/>
      <c r="AJE461" s="14"/>
      <c r="AJF461" s="14"/>
      <c r="AJG461" s="14"/>
      <c r="AJH461" s="14"/>
      <c r="AJI461" s="14"/>
      <c r="AJJ461" s="14"/>
      <c r="AJK461" s="14"/>
      <c r="AJL461" s="14"/>
      <c r="AJM461" s="14"/>
      <c r="AJN461" s="14"/>
      <c r="AJO461" s="14"/>
      <c r="AJP461" s="14"/>
      <c r="AJQ461" s="14"/>
      <c r="AJR461" s="14"/>
      <c r="AJS461" s="14"/>
      <c r="AJT461" s="14"/>
      <c r="AJU461" s="14"/>
      <c r="AJV461" s="14"/>
      <c r="AJW461" s="14"/>
      <c r="AJX461" s="14"/>
      <c r="AJY461" s="14"/>
      <c r="AJZ461" s="14"/>
      <c r="AKA461" s="14"/>
      <c r="AKB461" s="14"/>
      <c r="AKC461" s="14"/>
      <c r="AKD461" s="14"/>
      <c r="AKE461" s="14"/>
      <c r="AKF461" s="14"/>
      <c r="AKG461" s="14"/>
      <c r="AKH461" s="14"/>
      <c r="AKI461" s="14"/>
      <c r="AKJ461" s="14"/>
      <c r="AKK461" s="14"/>
      <c r="AKL461" s="14"/>
      <c r="AKM461" s="14"/>
      <c r="AKN461" s="14"/>
      <c r="AKO461" s="14"/>
      <c r="AKP461" s="14"/>
      <c r="AKQ461" s="14"/>
      <c r="AKR461" s="14"/>
      <c r="AKS461" s="14"/>
      <c r="AKT461" s="14"/>
      <c r="AKU461" s="14"/>
      <c r="AKV461" s="14"/>
      <c r="AKW461" s="14"/>
      <c r="AKX461" s="14"/>
      <c r="AKY461" s="14"/>
      <c r="AKZ461" s="14"/>
      <c r="ALA461" s="14"/>
      <c r="ALB461" s="14"/>
      <c r="ALC461" s="14"/>
      <c r="ALD461" s="14"/>
      <c r="ALE461" s="14"/>
      <c r="ALF461" s="14"/>
      <c r="ALG461" s="14"/>
      <c r="ALH461" s="14"/>
      <c r="ALI461" s="14"/>
      <c r="ALJ461" s="14"/>
      <c r="ALK461" s="14"/>
      <c r="ALL461" s="14"/>
      <c r="ALM461" s="14"/>
      <c r="ALN461" s="14"/>
      <c r="ALO461" s="14"/>
      <c r="ALP461" s="14"/>
      <c r="ALQ461" s="14"/>
      <c r="ALR461" s="14"/>
      <c r="ALS461" s="14"/>
      <c r="ALT461" s="14"/>
      <c r="ALU461" s="14"/>
      <c r="ALV461" s="14"/>
      <c r="ALW461" s="14"/>
      <c r="ALX461" s="14"/>
      <c r="ALY461" s="14"/>
      <c r="ALZ461" s="14"/>
      <c r="AMA461" s="14"/>
      <c r="AMB461" s="14"/>
      <c r="AMC461" s="14"/>
      <c r="AMD461" s="14"/>
      <c r="AME461" s="14"/>
      <c r="AMF461" s="14"/>
      <c r="AMG461" s="14"/>
      <c r="AMH461" s="14"/>
      <c r="AMI461" s="14"/>
      <c r="AMJ461" s="14"/>
      <c r="AMK461" s="14"/>
      <c r="AML461" s="14"/>
      <c r="AMM461" s="14"/>
      <c r="AMN461" s="14"/>
      <c r="AMO461" s="14"/>
      <c r="AMP461" s="14"/>
      <c r="AMQ461" s="14"/>
      <c r="AMR461" s="14"/>
      <c r="AMS461" s="14"/>
      <c r="AMT461" s="14"/>
      <c r="AMU461" s="14"/>
      <c r="AMV461" s="14"/>
      <c r="AMW461" s="14"/>
      <c r="AMX461" s="14"/>
      <c r="AMY461" s="14"/>
      <c r="AMZ461" s="14"/>
      <c r="ANA461" s="14"/>
      <c r="ANB461" s="14"/>
      <c r="ANC461" s="14"/>
      <c r="AND461" s="14"/>
      <c r="ANE461" s="14"/>
      <c r="ANF461" s="14"/>
      <c r="ANG461" s="14"/>
      <c r="ANH461" s="14"/>
      <c r="ANI461" s="14"/>
      <c r="ANJ461" s="14"/>
      <c r="ANK461" s="14"/>
      <c r="ANL461" s="14"/>
      <c r="ANM461" s="14"/>
      <c r="ANN461" s="14"/>
      <c r="ANO461" s="14"/>
      <c r="ANP461" s="14"/>
      <c r="ANQ461" s="14"/>
      <c r="ANR461" s="14"/>
      <c r="ANS461" s="14"/>
      <c r="ANT461" s="14"/>
      <c r="ANU461" s="14"/>
      <c r="ANV461" s="14"/>
      <c r="ANW461" s="14"/>
      <c r="ANX461" s="14"/>
      <c r="ANY461" s="14"/>
      <c r="ANZ461" s="14"/>
      <c r="AOA461" s="14"/>
      <c r="AOB461" s="14"/>
      <c r="AOC461" s="14"/>
      <c r="AOD461" s="14"/>
      <c r="AOE461" s="14"/>
      <c r="AOF461" s="14"/>
      <c r="AOG461" s="14"/>
      <c r="AOH461" s="14"/>
      <c r="AOI461" s="14"/>
      <c r="AOJ461" s="14"/>
      <c r="AOK461" s="14"/>
      <c r="AOL461" s="14"/>
      <c r="AOM461" s="14"/>
      <c r="AON461" s="14"/>
      <c r="AOO461" s="14"/>
      <c r="AOP461" s="14"/>
      <c r="AOQ461" s="14"/>
      <c r="AOR461" s="14"/>
      <c r="AOS461" s="14"/>
      <c r="AOT461" s="14"/>
      <c r="AOU461" s="14"/>
      <c r="AOV461" s="14"/>
      <c r="AOW461" s="14"/>
      <c r="AOX461" s="14"/>
      <c r="AOY461" s="14"/>
      <c r="AOZ461" s="14"/>
      <c r="APA461" s="14"/>
      <c r="APB461" s="14"/>
      <c r="APC461" s="14"/>
      <c r="APD461" s="14"/>
      <c r="APE461" s="14"/>
      <c r="APF461" s="14"/>
      <c r="APG461" s="14"/>
      <c r="APH461" s="14"/>
      <c r="API461" s="14"/>
      <c r="APJ461" s="14"/>
      <c r="APK461" s="14"/>
      <c r="APL461" s="14"/>
      <c r="APM461" s="14"/>
      <c r="APN461" s="14"/>
      <c r="APO461" s="14"/>
      <c r="APP461" s="14"/>
      <c r="APQ461" s="14"/>
      <c r="APR461" s="14"/>
      <c r="APS461" s="14"/>
      <c r="APT461" s="14"/>
      <c r="APU461" s="14"/>
      <c r="APV461" s="14"/>
      <c r="APW461" s="14"/>
      <c r="APX461" s="14"/>
      <c r="APY461" s="14"/>
      <c r="APZ461" s="14"/>
      <c r="AQA461" s="14"/>
      <c r="AQB461" s="14"/>
      <c r="AQC461" s="14"/>
      <c r="AQD461" s="14"/>
      <c r="AQE461" s="14"/>
      <c r="AQF461" s="14"/>
      <c r="AQG461" s="14"/>
      <c r="AQH461" s="14"/>
      <c r="AQI461" s="14"/>
      <c r="AQJ461" s="14"/>
      <c r="AQK461" s="14"/>
      <c r="AQL461" s="14"/>
      <c r="AQM461" s="14"/>
      <c r="AQN461" s="14"/>
      <c r="AQO461" s="14"/>
      <c r="AQP461" s="14"/>
      <c r="AQQ461" s="14"/>
      <c r="AQR461" s="14"/>
      <c r="AQS461" s="14"/>
      <c r="AQT461" s="14"/>
      <c r="AQU461" s="14"/>
      <c r="AQV461" s="14"/>
      <c r="AQW461" s="14"/>
      <c r="AQX461" s="14"/>
      <c r="AQY461" s="14"/>
      <c r="AQZ461" s="14"/>
      <c r="ARA461" s="14"/>
      <c r="ARB461" s="14"/>
      <c r="ARC461" s="14"/>
      <c r="ARD461" s="14"/>
      <c r="ARE461" s="14"/>
      <c r="ARF461" s="14"/>
      <c r="ARG461" s="14"/>
      <c r="ARH461" s="14"/>
      <c r="ARI461" s="14"/>
      <c r="ARJ461" s="14"/>
      <c r="ARK461" s="14"/>
      <c r="ARL461" s="14"/>
      <c r="ARM461" s="14"/>
      <c r="ARN461" s="14"/>
      <c r="ARO461" s="14"/>
      <c r="ARP461" s="14"/>
      <c r="ARQ461" s="14"/>
      <c r="ARR461" s="14"/>
      <c r="ARS461" s="14"/>
      <c r="ART461" s="14"/>
      <c r="ARU461" s="14"/>
      <c r="ARV461" s="14"/>
      <c r="ARW461" s="14"/>
      <c r="ARX461" s="14"/>
      <c r="ARY461" s="14"/>
      <c r="ARZ461" s="14"/>
      <c r="ASA461" s="14"/>
      <c r="ASB461" s="14"/>
      <c r="ASC461" s="14"/>
      <c r="ASD461" s="14"/>
      <c r="ASE461" s="14"/>
      <c r="ASF461" s="14"/>
      <c r="ASG461" s="14"/>
      <c r="ASH461" s="14"/>
      <c r="ASI461" s="14"/>
      <c r="ASJ461" s="14"/>
      <c r="ASK461" s="14"/>
      <c r="ASL461" s="14"/>
      <c r="ASM461" s="14"/>
      <c r="ASN461" s="14"/>
      <c r="ASO461" s="14"/>
      <c r="ASP461" s="14"/>
      <c r="ASQ461" s="14"/>
      <c r="ASR461" s="14"/>
      <c r="ASS461" s="14"/>
      <c r="AST461" s="14"/>
      <c r="ASU461" s="14"/>
      <c r="ASV461" s="14"/>
      <c r="ASW461" s="14"/>
      <c r="ASX461" s="14"/>
      <c r="ASY461" s="14"/>
      <c r="ASZ461" s="14"/>
      <c r="ATA461" s="14"/>
      <c r="ATB461" s="14"/>
      <c r="ATC461" s="14"/>
      <c r="ATD461" s="14"/>
    </row>
    <row r="462" spans="63:1200">
      <c r="BK462" s="14" t="str">
        <f t="shared" si="2121"/>
        <v/>
      </c>
      <c r="ABO462" s="14"/>
      <c r="ABP462" s="14"/>
      <c r="ABQ462" s="14"/>
      <c r="ABR462" s="14"/>
      <c r="ABS462" s="14"/>
      <c r="ABT462" s="14"/>
      <c r="ABU462" s="14"/>
      <c r="ABV462" s="14"/>
      <c r="ABW462" s="14"/>
      <c r="ABX462" s="14"/>
      <c r="ABY462" s="14"/>
      <c r="ABZ462" s="14"/>
      <c r="ACA462" s="14"/>
      <c r="ACB462" s="14"/>
      <c r="ACC462" s="14"/>
      <c r="ACD462" s="14"/>
      <c r="ACE462" s="14"/>
      <c r="ACF462" s="14"/>
      <c r="ACG462" s="14"/>
      <c r="ACH462" s="14"/>
      <c r="ACI462" s="14"/>
      <c r="ACJ462" s="14"/>
      <c r="ACK462" s="14"/>
      <c r="ACL462" s="14"/>
      <c r="ACM462" s="14"/>
      <c r="ACN462" s="14"/>
      <c r="ACO462" s="14"/>
      <c r="ACP462" s="14"/>
      <c r="ACQ462" s="14"/>
      <c r="ACR462" s="14"/>
      <c r="ACS462" s="14"/>
      <c r="ACT462" s="14"/>
      <c r="ACU462" s="14"/>
      <c r="ACV462" s="14"/>
      <c r="ACW462" s="14"/>
      <c r="ACX462" s="14"/>
      <c r="ACY462" s="14"/>
      <c r="ACZ462" s="14"/>
      <c r="ADA462" s="14"/>
      <c r="ADB462" s="14"/>
      <c r="ADC462" s="14"/>
      <c r="ADD462" s="14"/>
      <c r="ADE462" s="14"/>
      <c r="ADF462" s="14"/>
      <c r="ADG462" s="14"/>
      <c r="ADH462" s="14"/>
      <c r="ADI462" s="14"/>
      <c r="ADJ462" s="14"/>
      <c r="ADK462" s="14"/>
      <c r="ADL462" s="14"/>
      <c r="ADM462" s="14"/>
      <c r="ADN462" s="14"/>
      <c r="ADO462" s="14"/>
      <c r="ADP462" s="14"/>
      <c r="ADQ462" s="14"/>
      <c r="ADR462" s="14"/>
      <c r="ADS462" s="14"/>
      <c r="ADT462" s="14"/>
      <c r="ADU462" s="14"/>
      <c r="ADV462" s="14"/>
      <c r="ADW462" s="14"/>
      <c r="ADX462" s="14"/>
      <c r="ADY462" s="14"/>
      <c r="ADZ462" s="14"/>
      <c r="AEA462" s="14"/>
      <c r="AEB462" s="14"/>
      <c r="AEC462" s="14"/>
      <c r="AED462" s="14"/>
      <c r="AEE462" s="14"/>
      <c r="AEF462" s="14"/>
      <c r="AEG462" s="14"/>
      <c r="AEH462" s="14"/>
      <c r="AEI462" s="14"/>
      <c r="AEJ462" s="14"/>
      <c r="AEK462" s="14"/>
      <c r="AEL462" s="14"/>
      <c r="AEM462" s="14"/>
      <c r="AEN462" s="14"/>
      <c r="AEO462" s="14"/>
      <c r="AEP462" s="14"/>
      <c r="AEQ462" s="14"/>
      <c r="AER462" s="14"/>
      <c r="AES462" s="14"/>
      <c r="AET462" s="14"/>
      <c r="AEU462" s="14"/>
      <c r="AEV462" s="14"/>
      <c r="AEW462" s="14"/>
      <c r="AEX462" s="14"/>
      <c r="AEY462" s="14"/>
      <c r="AEZ462" s="14"/>
      <c r="AFA462" s="14"/>
      <c r="AFB462" s="14"/>
      <c r="AFC462" s="14"/>
      <c r="AFD462" s="14"/>
      <c r="AFE462" s="14"/>
      <c r="AFF462" s="14"/>
      <c r="AFG462" s="14"/>
      <c r="AFH462" s="14"/>
      <c r="AFI462" s="14"/>
      <c r="AFJ462" s="14"/>
      <c r="AFK462" s="14"/>
      <c r="AFL462" s="14"/>
      <c r="AFM462" s="14"/>
      <c r="AFN462" s="14"/>
      <c r="AFO462" s="14"/>
      <c r="AFP462" s="14"/>
      <c r="AFQ462" s="14"/>
      <c r="AFR462" s="14"/>
      <c r="AFS462" s="14"/>
      <c r="AFT462" s="14"/>
      <c r="AFU462" s="14"/>
      <c r="AFV462" s="14"/>
      <c r="AFW462" s="14"/>
      <c r="AFX462" s="14"/>
      <c r="AFY462" s="14"/>
      <c r="AFZ462" s="14"/>
      <c r="AGA462" s="14"/>
      <c r="AGB462" s="14"/>
      <c r="AGC462" s="14"/>
      <c r="AGD462" s="14"/>
      <c r="AGE462" s="14"/>
      <c r="AGF462" s="14"/>
      <c r="AGG462" s="14"/>
      <c r="AGH462" s="14"/>
      <c r="AGI462" s="14"/>
      <c r="AGJ462" s="14"/>
      <c r="AGK462" s="14"/>
      <c r="AGL462" s="14"/>
      <c r="AGM462" s="14"/>
      <c r="AGN462" s="14"/>
      <c r="AGO462" s="14"/>
      <c r="AGP462" s="14"/>
      <c r="AGQ462" s="14"/>
      <c r="AGR462" s="14"/>
      <c r="AGS462" s="14"/>
      <c r="AGT462" s="14"/>
      <c r="AGU462" s="14"/>
      <c r="AGV462" s="14"/>
      <c r="AGW462" s="14"/>
      <c r="AGX462" s="14"/>
      <c r="AGY462" s="14"/>
      <c r="AGZ462" s="14"/>
      <c r="AHA462" s="14"/>
      <c r="AHB462" s="14"/>
      <c r="AHC462" s="14"/>
      <c r="AHD462" s="14"/>
      <c r="AHE462" s="14"/>
      <c r="AHF462" s="14"/>
      <c r="AHG462" s="14"/>
      <c r="AHH462" s="14"/>
      <c r="AHI462" s="14"/>
      <c r="AHJ462" s="14"/>
      <c r="AHK462" s="14"/>
      <c r="AHL462" s="14"/>
      <c r="AHM462" s="14"/>
      <c r="AHN462" s="14"/>
      <c r="AHO462" s="14"/>
      <c r="AHP462" s="14"/>
      <c r="AHQ462" s="14"/>
      <c r="AHR462" s="14"/>
      <c r="AHS462" s="14"/>
      <c r="AHT462" s="14"/>
      <c r="AHU462" s="14"/>
      <c r="AHV462" s="14"/>
      <c r="AHW462" s="14"/>
      <c r="AHX462" s="14"/>
      <c r="AHY462" s="14"/>
      <c r="AHZ462" s="14"/>
      <c r="AIA462" s="14"/>
      <c r="AIB462" s="14"/>
      <c r="AIC462" s="14"/>
      <c r="AID462" s="14"/>
      <c r="AIE462" s="14"/>
      <c r="AIF462" s="14"/>
      <c r="AIG462" s="14"/>
      <c r="AIH462" s="14"/>
      <c r="AII462" s="14"/>
      <c r="AIJ462" s="14"/>
      <c r="AIK462" s="14"/>
      <c r="AIL462" s="14"/>
      <c r="AIM462" s="14"/>
      <c r="AIN462" s="14"/>
      <c r="AIO462" s="14"/>
      <c r="AIP462" s="14"/>
      <c r="AIQ462" s="14"/>
      <c r="AIR462" s="14"/>
      <c r="AIS462" s="14"/>
      <c r="AIT462" s="14"/>
      <c r="AIU462" s="14"/>
      <c r="AIV462" s="14"/>
      <c r="AIW462" s="14"/>
      <c r="AIX462" s="14"/>
      <c r="AIY462" s="14"/>
      <c r="AIZ462" s="14"/>
      <c r="AJA462" s="14"/>
      <c r="AJB462" s="14"/>
      <c r="AJC462" s="14"/>
      <c r="AJD462" s="14"/>
      <c r="AJE462" s="14"/>
      <c r="AJF462" s="14"/>
      <c r="AJG462" s="14"/>
      <c r="AJH462" s="14"/>
      <c r="AJI462" s="14"/>
      <c r="AJJ462" s="14"/>
      <c r="AJK462" s="14"/>
      <c r="AJL462" s="14"/>
      <c r="AJM462" s="14"/>
      <c r="AJN462" s="14"/>
      <c r="AJO462" s="14"/>
      <c r="AJP462" s="14"/>
      <c r="AJQ462" s="14"/>
      <c r="AJR462" s="14"/>
      <c r="AJS462" s="14"/>
      <c r="AJT462" s="14"/>
      <c r="AJU462" s="14"/>
      <c r="AJV462" s="14"/>
      <c r="AJW462" s="14"/>
      <c r="AJX462" s="14"/>
      <c r="AJY462" s="14"/>
      <c r="AJZ462" s="14"/>
      <c r="AKA462" s="14"/>
      <c r="AKB462" s="14"/>
      <c r="AKC462" s="14"/>
      <c r="AKD462" s="14"/>
      <c r="AKE462" s="14"/>
      <c r="AKF462" s="14"/>
      <c r="AKG462" s="14"/>
      <c r="AKH462" s="14"/>
      <c r="AKI462" s="14"/>
      <c r="AKJ462" s="14"/>
      <c r="AKK462" s="14"/>
      <c r="AKL462" s="14"/>
      <c r="AKM462" s="14"/>
      <c r="AKN462" s="14"/>
      <c r="AKO462" s="14"/>
      <c r="AKP462" s="14"/>
      <c r="AKQ462" s="14"/>
      <c r="AKR462" s="14"/>
      <c r="AKS462" s="14"/>
      <c r="AKT462" s="14"/>
      <c r="AKU462" s="14"/>
      <c r="AKV462" s="14"/>
      <c r="AKW462" s="14"/>
      <c r="AKX462" s="14"/>
      <c r="AKY462" s="14"/>
      <c r="AKZ462" s="14"/>
      <c r="ALA462" s="14"/>
      <c r="ALB462" s="14"/>
      <c r="ALC462" s="14"/>
      <c r="ALD462" s="14"/>
      <c r="ALE462" s="14"/>
      <c r="ALF462" s="14"/>
      <c r="ALG462" s="14"/>
      <c r="ALH462" s="14"/>
      <c r="ALI462" s="14"/>
      <c r="ALJ462" s="14"/>
      <c r="ALK462" s="14"/>
      <c r="ALL462" s="14"/>
      <c r="ALM462" s="14"/>
      <c r="ALN462" s="14"/>
      <c r="ALO462" s="14"/>
      <c r="ALP462" s="14"/>
      <c r="ALQ462" s="14"/>
      <c r="ALR462" s="14"/>
      <c r="ALS462" s="14"/>
      <c r="ALT462" s="14"/>
      <c r="ALU462" s="14"/>
      <c r="ALV462" s="14"/>
      <c r="ALW462" s="14"/>
      <c r="ALX462" s="14"/>
      <c r="ALY462" s="14"/>
      <c r="ALZ462" s="14"/>
      <c r="AMA462" s="14"/>
      <c r="AMB462" s="14"/>
      <c r="AMC462" s="14"/>
      <c r="AMD462" s="14"/>
      <c r="AME462" s="14"/>
      <c r="AMF462" s="14"/>
      <c r="AMG462" s="14"/>
      <c r="AMH462" s="14"/>
      <c r="AMI462" s="14"/>
      <c r="AMJ462" s="14"/>
      <c r="AMK462" s="14"/>
      <c r="AML462" s="14"/>
      <c r="AMM462" s="14"/>
      <c r="AMN462" s="14"/>
      <c r="AMO462" s="14"/>
      <c r="AMP462" s="14"/>
      <c r="AMQ462" s="14"/>
      <c r="AMR462" s="14"/>
      <c r="AMS462" s="14"/>
      <c r="AMT462" s="14"/>
      <c r="AMU462" s="14"/>
      <c r="AMV462" s="14"/>
      <c r="AMW462" s="14"/>
      <c r="AMX462" s="14"/>
      <c r="AMY462" s="14"/>
      <c r="AMZ462" s="14"/>
      <c r="ANA462" s="14"/>
      <c r="ANB462" s="14"/>
      <c r="ANC462" s="14"/>
      <c r="AND462" s="14"/>
      <c r="ANE462" s="14"/>
      <c r="ANF462" s="14"/>
      <c r="ANG462" s="14"/>
      <c r="ANH462" s="14"/>
      <c r="ANI462" s="14"/>
      <c r="ANJ462" s="14"/>
      <c r="ANK462" s="14"/>
      <c r="ANL462" s="14"/>
      <c r="ANM462" s="14"/>
      <c r="ANN462" s="14"/>
      <c r="ANO462" s="14"/>
      <c r="ANP462" s="14"/>
      <c r="ANQ462" s="14"/>
      <c r="ANR462" s="14"/>
      <c r="ANS462" s="14"/>
      <c r="ANT462" s="14"/>
      <c r="ANU462" s="14"/>
      <c r="ANV462" s="14"/>
      <c r="ANW462" s="14"/>
      <c r="ANX462" s="14"/>
      <c r="ANY462" s="14"/>
      <c r="ANZ462" s="14"/>
      <c r="AOA462" s="14"/>
      <c r="AOB462" s="14"/>
      <c r="AOC462" s="14"/>
      <c r="AOD462" s="14"/>
      <c r="AOE462" s="14"/>
      <c r="AOF462" s="14"/>
      <c r="AOG462" s="14"/>
      <c r="AOH462" s="14"/>
      <c r="AOI462" s="14"/>
      <c r="AOJ462" s="14"/>
      <c r="AOK462" s="14"/>
      <c r="AOL462" s="14"/>
      <c r="AOM462" s="14"/>
      <c r="AON462" s="14"/>
      <c r="AOO462" s="14"/>
      <c r="AOP462" s="14"/>
      <c r="AOQ462" s="14"/>
      <c r="AOR462" s="14"/>
      <c r="AOS462" s="14"/>
      <c r="AOT462" s="14"/>
      <c r="AOU462" s="14"/>
      <c r="AOV462" s="14"/>
      <c r="AOW462" s="14"/>
      <c r="AOX462" s="14"/>
      <c r="AOY462" s="14"/>
      <c r="AOZ462" s="14"/>
      <c r="APA462" s="14"/>
      <c r="APB462" s="14"/>
      <c r="APC462" s="14"/>
      <c r="APD462" s="14"/>
      <c r="APE462" s="14"/>
      <c r="APF462" s="14"/>
      <c r="APG462" s="14"/>
      <c r="APH462" s="14"/>
      <c r="API462" s="14"/>
      <c r="APJ462" s="14"/>
      <c r="APK462" s="14"/>
      <c r="APL462" s="14"/>
      <c r="APM462" s="14"/>
      <c r="APN462" s="14"/>
      <c r="APO462" s="14"/>
      <c r="APP462" s="14"/>
      <c r="APQ462" s="14"/>
      <c r="APR462" s="14"/>
      <c r="APS462" s="14"/>
      <c r="APT462" s="14"/>
      <c r="APU462" s="14"/>
      <c r="APV462" s="14"/>
      <c r="APW462" s="14"/>
      <c r="APX462" s="14"/>
      <c r="APY462" s="14"/>
      <c r="APZ462" s="14"/>
      <c r="AQA462" s="14"/>
      <c r="AQB462" s="14"/>
      <c r="AQC462" s="14"/>
      <c r="AQD462" s="14"/>
      <c r="AQE462" s="14"/>
      <c r="AQF462" s="14"/>
      <c r="AQG462" s="14"/>
      <c r="AQH462" s="14"/>
      <c r="AQI462" s="14"/>
      <c r="AQJ462" s="14"/>
      <c r="AQK462" s="14"/>
      <c r="AQL462" s="14"/>
      <c r="AQM462" s="14"/>
      <c r="AQN462" s="14"/>
      <c r="AQO462" s="14"/>
      <c r="AQP462" s="14"/>
      <c r="AQQ462" s="14"/>
      <c r="AQR462" s="14"/>
      <c r="AQS462" s="14"/>
      <c r="AQT462" s="14"/>
      <c r="AQU462" s="14"/>
      <c r="AQV462" s="14"/>
      <c r="AQW462" s="14"/>
      <c r="AQX462" s="14"/>
      <c r="AQY462" s="14"/>
      <c r="AQZ462" s="14"/>
      <c r="ARA462" s="14"/>
      <c r="ARB462" s="14"/>
      <c r="ARC462" s="14"/>
      <c r="ARD462" s="14"/>
      <c r="ARE462" s="14"/>
      <c r="ARF462" s="14"/>
      <c r="ARG462" s="14"/>
      <c r="ARH462" s="14"/>
      <c r="ARI462" s="14"/>
      <c r="ARJ462" s="14"/>
      <c r="ARK462" s="14"/>
      <c r="ARL462" s="14"/>
      <c r="ARM462" s="14"/>
      <c r="ARN462" s="14"/>
      <c r="ARO462" s="14"/>
      <c r="ARP462" s="14"/>
      <c r="ARQ462" s="14"/>
      <c r="ARR462" s="14"/>
      <c r="ARS462" s="14"/>
      <c r="ART462" s="14"/>
      <c r="ARU462" s="14"/>
      <c r="ARV462" s="14"/>
      <c r="ARW462" s="14"/>
      <c r="ARX462" s="14"/>
      <c r="ARY462" s="14"/>
      <c r="ARZ462" s="14"/>
      <c r="ASA462" s="14"/>
      <c r="ASB462" s="14"/>
      <c r="ASC462" s="14"/>
      <c r="ASD462" s="14"/>
      <c r="ASE462" s="14"/>
      <c r="ASF462" s="14"/>
      <c r="ASG462" s="14"/>
      <c r="ASH462" s="14"/>
      <c r="ASI462" s="14"/>
      <c r="ASJ462" s="14"/>
      <c r="ASK462" s="14"/>
      <c r="ASL462" s="14"/>
      <c r="ASM462" s="14"/>
      <c r="ASN462" s="14"/>
      <c r="ASO462" s="14"/>
      <c r="ASP462" s="14"/>
      <c r="ASQ462" s="14"/>
      <c r="ASR462" s="14"/>
      <c r="ASS462" s="14"/>
      <c r="AST462" s="14"/>
      <c r="ASU462" s="14"/>
      <c r="ASV462" s="14"/>
      <c r="ASW462" s="14"/>
      <c r="ASX462" s="14"/>
      <c r="ASY462" s="14"/>
      <c r="ASZ462" s="14"/>
      <c r="ATA462" s="14"/>
      <c r="ATB462" s="14"/>
      <c r="ATC462" s="14"/>
      <c r="ATD462" s="14"/>
    </row>
    <row r="463" spans="63:1200">
      <c r="BK463" s="14" t="str">
        <f t="shared" si="2121"/>
        <v/>
      </c>
      <c r="ABO463" s="14"/>
      <c r="ABP463" s="14"/>
      <c r="ABQ463" s="14"/>
      <c r="ABR463" s="14"/>
      <c r="ABS463" s="14"/>
      <c r="ABT463" s="14"/>
      <c r="ABU463" s="14"/>
      <c r="ABV463" s="14"/>
      <c r="ABW463" s="14"/>
      <c r="ABX463" s="14"/>
      <c r="ABY463" s="14"/>
      <c r="ABZ463" s="14"/>
      <c r="ACA463" s="14"/>
      <c r="ACB463" s="14"/>
      <c r="ACC463" s="14"/>
      <c r="ACD463" s="14"/>
      <c r="ACE463" s="14"/>
      <c r="ACF463" s="14"/>
      <c r="ACG463" s="14"/>
      <c r="ACH463" s="14"/>
      <c r="ACI463" s="14"/>
      <c r="ACJ463" s="14"/>
      <c r="ACK463" s="14"/>
      <c r="ACL463" s="14"/>
      <c r="ACM463" s="14"/>
      <c r="ACN463" s="14"/>
      <c r="ACO463" s="14"/>
      <c r="ACP463" s="14"/>
      <c r="ACQ463" s="14"/>
      <c r="ACR463" s="14"/>
      <c r="ACS463" s="14"/>
      <c r="ACT463" s="14"/>
      <c r="ACU463" s="14"/>
      <c r="ACV463" s="14"/>
      <c r="ACW463" s="14"/>
      <c r="ACX463" s="14"/>
      <c r="ACY463" s="14"/>
      <c r="ACZ463" s="14"/>
      <c r="ADA463" s="14"/>
      <c r="ADB463" s="14"/>
      <c r="ADC463" s="14"/>
      <c r="ADD463" s="14"/>
      <c r="ADE463" s="14"/>
      <c r="ADF463" s="14"/>
      <c r="ADG463" s="14"/>
      <c r="ADH463" s="14"/>
      <c r="ADI463" s="14"/>
      <c r="ADJ463" s="14"/>
      <c r="ADK463" s="14"/>
      <c r="ADL463" s="14"/>
      <c r="ADM463" s="14"/>
      <c r="ADN463" s="14"/>
      <c r="ADO463" s="14"/>
      <c r="ADP463" s="14"/>
      <c r="ADQ463" s="14"/>
      <c r="ADR463" s="14"/>
      <c r="ADS463" s="14"/>
      <c r="ADT463" s="14"/>
      <c r="ADU463" s="14"/>
      <c r="ADV463" s="14"/>
      <c r="ADW463" s="14"/>
      <c r="ADX463" s="14"/>
      <c r="ADY463" s="14"/>
      <c r="ADZ463" s="14"/>
      <c r="AEA463" s="14"/>
      <c r="AEB463" s="14"/>
      <c r="AEC463" s="14"/>
      <c r="AED463" s="14"/>
      <c r="AEE463" s="14"/>
      <c r="AEF463" s="14"/>
      <c r="AEG463" s="14"/>
      <c r="AEH463" s="14"/>
      <c r="AEI463" s="14"/>
      <c r="AEJ463" s="14"/>
      <c r="AEK463" s="14"/>
      <c r="AEL463" s="14"/>
      <c r="AEM463" s="14"/>
      <c r="AEN463" s="14"/>
      <c r="AEO463" s="14"/>
      <c r="AEP463" s="14"/>
      <c r="AEQ463" s="14"/>
      <c r="AER463" s="14"/>
      <c r="AES463" s="14"/>
      <c r="AET463" s="14"/>
      <c r="AEU463" s="14"/>
      <c r="AEV463" s="14"/>
      <c r="AEW463" s="14"/>
      <c r="AEX463" s="14"/>
      <c r="AEY463" s="14"/>
      <c r="AEZ463" s="14"/>
      <c r="AFA463" s="14"/>
      <c r="AFB463" s="14"/>
      <c r="AFC463" s="14"/>
      <c r="AFD463" s="14"/>
      <c r="AFE463" s="14"/>
      <c r="AFF463" s="14"/>
      <c r="AFG463" s="14"/>
      <c r="AFH463" s="14"/>
      <c r="AFI463" s="14"/>
      <c r="AFJ463" s="14"/>
      <c r="AFK463" s="14"/>
      <c r="AFL463" s="14"/>
      <c r="AFM463" s="14"/>
      <c r="AFN463" s="14"/>
      <c r="AFO463" s="14"/>
      <c r="AFP463" s="14"/>
      <c r="AFQ463" s="14"/>
      <c r="AFR463" s="14"/>
      <c r="AFS463" s="14"/>
      <c r="AFT463" s="14"/>
      <c r="AFU463" s="14"/>
      <c r="AFV463" s="14"/>
      <c r="AFW463" s="14"/>
      <c r="AFX463" s="14"/>
      <c r="AFY463" s="14"/>
      <c r="AFZ463" s="14"/>
      <c r="AGA463" s="14"/>
      <c r="AGB463" s="14"/>
      <c r="AGC463" s="14"/>
      <c r="AGD463" s="14"/>
      <c r="AGE463" s="14"/>
      <c r="AGF463" s="14"/>
      <c r="AGG463" s="14"/>
      <c r="AGH463" s="14"/>
      <c r="AGI463" s="14"/>
      <c r="AGJ463" s="14"/>
      <c r="AGK463" s="14"/>
      <c r="AGL463" s="14"/>
      <c r="AGM463" s="14"/>
      <c r="AGN463" s="14"/>
      <c r="AGO463" s="14"/>
      <c r="AGP463" s="14"/>
      <c r="AGQ463" s="14"/>
      <c r="AGR463" s="14"/>
      <c r="AGS463" s="14"/>
      <c r="AGT463" s="14"/>
      <c r="AGU463" s="14"/>
      <c r="AGV463" s="14"/>
      <c r="AGW463" s="14"/>
      <c r="AGX463" s="14"/>
      <c r="AGY463" s="14"/>
      <c r="AGZ463" s="14"/>
      <c r="AHA463" s="14"/>
      <c r="AHB463" s="14"/>
      <c r="AHC463" s="14"/>
      <c r="AHD463" s="14"/>
      <c r="AHE463" s="14"/>
      <c r="AHF463" s="14"/>
      <c r="AHG463" s="14"/>
      <c r="AHH463" s="14"/>
      <c r="AHI463" s="14"/>
      <c r="AHJ463" s="14"/>
      <c r="AHK463" s="14"/>
      <c r="AHL463" s="14"/>
      <c r="AHM463" s="14"/>
      <c r="AHN463" s="14"/>
      <c r="AHO463" s="14"/>
      <c r="AHP463" s="14"/>
      <c r="AHQ463" s="14"/>
      <c r="AHR463" s="14"/>
      <c r="AHS463" s="14"/>
      <c r="AHT463" s="14"/>
      <c r="AHU463" s="14"/>
      <c r="AHV463" s="14"/>
      <c r="AHW463" s="14"/>
      <c r="AHX463" s="14"/>
      <c r="AHY463" s="14"/>
      <c r="AHZ463" s="14"/>
      <c r="AIA463" s="14"/>
      <c r="AIB463" s="14"/>
      <c r="AIC463" s="14"/>
      <c r="AID463" s="14"/>
      <c r="AIE463" s="14"/>
      <c r="AIF463" s="14"/>
      <c r="AIG463" s="14"/>
      <c r="AIH463" s="14"/>
      <c r="AII463" s="14"/>
      <c r="AIJ463" s="14"/>
      <c r="AIK463" s="14"/>
      <c r="AIL463" s="14"/>
      <c r="AIM463" s="14"/>
      <c r="AIN463" s="14"/>
      <c r="AIO463" s="14"/>
      <c r="AIP463" s="14"/>
      <c r="AIQ463" s="14"/>
      <c r="AIR463" s="14"/>
      <c r="AIS463" s="14"/>
      <c r="AIT463" s="14"/>
      <c r="AIU463" s="14"/>
      <c r="AIV463" s="14"/>
      <c r="AIW463" s="14"/>
      <c r="AIX463" s="14"/>
      <c r="AIY463" s="14"/>
      <c r="AIZ463" s="14"/>
      <c r="AJA463" s="14"/>
      <c r="AJB463" s="14"/>
      <c r="AJC463" s="14"/>
      <c r="AJD463" s="14"/>
      <c r="AJE463" s="14"/>
      <c r="AJF463" s="14"/>
      <c r="AJG463" s="14"/>
      <c r="AJH463" s="14"/>
      <c r="AJI463" s="14"/>
      <c r="AJJ463" s="14"/>
      <c r="AJK463" s="14"/>
      <c r="AJL463" s="14"/>
      <c r="AJM463" s="14"/>
      <c r="AJN463" s="14"/>
      <c r="AJO463" s="14"/>
      <c r="AJP463" s="14"/>
      <c r="AJQ463" s="14"/>
      <c r="AJR463" s="14"/>
      <c r="AJS463" s="14"/>
      <c r="AJT463" s="14"/>
      <c r="AJU463" s="14"/>
      <c r="AJV463" s="14"/>
      <c r="AJW463" s="14"/>
      <c r="AJX463" s="14"/>
      <c r="AJY463" s="14"/>
      <c r="AJZ463" s="14"/>
      <c r="AKA463" s="14"/>
      <c r="AKB463" s="14"/>
      <c r="AKC463" s="14"/>
      <c r="AKD463" s="14"/>
      <c r="AKE463" s="14"/>
      <c r="AKF463" s="14"/>
      <c r="AKG463" s="14"/>
      <c r="AKH463" s="14"/>
      <c r="AKI463" s="14"/>
      <c r="AKJ463" s="14"/>
      <c r="AKK463" s="14"/>
      <c r="AKL463" s="14"/>
      <c r="AKM463" s="14"/>
      <c r="AKN463" s="14"/>
      <c r="AKO463" s="14"/>
      <c r="AKP463" s="14"/>
      <c r="AKQ463" s="14"/>
      <c r="AKR463" s="14"/>
      <c r="AKS463" s="14"/>
      <c r="AKT463" s="14"/>
      <c r="AKU463" s="14"/>
      <c r="AKV463" s="14"/>
      <c r="AKW463" s="14"/>
      <c r="AKX463" s="14"/>
      <c r="AKY463" s="14"/>
      <c r="AKZ463" s="14"/>
      <c r="ALA463" s="14"/>
      <c r="ALB463" s="14"/>
      <c r="ALC463" s="14"/>
      <c r="ALD463" s="14"/>
      <c r="ALE463" s="14"/>
      <c r="ALF463" s="14"/>
      <c r="ALG463" s="14"/>
      <c r="ALH463" s="14"/>
      <c r="ALI463" s="14"/>
      <c r="ALJ463" s="14"/>
      <c r="ALK463" s="14"/>
      <c r="ALL463" s="14"/>
      <c r="ALM463" s="14"/>
      <c r="ALN463" s="14"/>
      <c r="ALO463" s="14"/>
      <c r="ALP463" s="14"/>
      <c r="ALQ463" s="14"/>
      <c r="ALR463" s="14"/>
      <c r="ALS463" s="14"/>
      <c r="ALT463" s="14"/>
      <c r="ALU463" s="14"/>
      <c r="ALV463" s="14"/>
      <c r="ALW463" s="14"/>
      <c r="ALX463" s="14"/>
      <c r="ALY463" s="14"/>
      <c r="ALZ463" s="14"/>
      <c r="AMA463" s="14"/>
      <c r="AMB463" s="14"/>
      <c r="AMC463" s="14"/>
      <c r="AMD463" s="14"/>
      <c r="AME463" s="14"/>
      <c r="AMF463" s="14"/>
      <c r="AMG463" s="14"/>
      <c r="AMH463" s="14"/>
      <c r="AMI463" s="14"/>
      <c r="AMJ463" s="14"/>
      <c r="AMK463" s="14"/>
      <c r="AML463" s="14"/>
      <c r="AMM463" s="14"/>
      <c r="AMN463" s="14"/>
      <c r="AMO463" s="14"/>
      <c r="AMP463" s="14"/>
      <c r="AMQ463" s="14"/>
      <c r="AMR463" s="14"/>
      <c r="AMS463" s="14"/>
      <c r="AMT463" s="14"/>
      <c r="AMU463" s="14"/>
      <c r="AMV463" s="14"/>
      <c r="AMW463" s="14"/>
      <c r="AMX463" s="14"/>
      <c r="AMY463" s="14"/>
      <c r="AMZ463" s="14"/>
      <c r="ANA463" s="14"/>
      <c r="ANB463" s="14"/>
      <c r="ANC463" s="14"/>
      <c r="AND463" s="14"/>
      <c r="ANE463" s="14"/>
      <c r="ANF463" s="14"/>
      <c r="ANG463" s="14"/>
      <c r="ANH463" s="14"/>
      <c r="ANI463" s="14"/>
      <c r="ANJ463" s="14"/>
      <c r="ANK463" s="14"/>
      <c r="ANL463" s="14"/>
      <c r="ANM463" s="14"/>
      <c r="ANN463" s="14"/>
      <c r="ANO463" s="14"/>
      <c r="ANP463" s="14"/>
      <c r="ANQ463" s="14"/>
      <c r="ANR463" s="14"/>
      <c r="ANS463" s="14"/>
      <c r="ANT463" s="14"/>
      <c r="ANU463" s="14"/>
      <c r="ANV463" s="14"/>
      <c r="ANW463" s="14"/>
      <c r="ANX463" s="14"/>
      <c r="ANY463" s="14"/>
      <c r="ANZ463" s="14"/>
      <c r="AOA463" s="14"/>
      <c r="AOB463" s="14"/>
      <c r="AOC463" s="14"/>
      <c r="AOD463" s="14"/>
      <c r="AOE463" s="14"/>
      <c r="AOF463" s="14"/>
      <c r="AOG463" s="14"/>
      <c r="AOH463" s="14"/>
      <c r="AOI463" s="14"/>
      <c r="AOJ463" s="14"/>
      <c r="AOK463" s="14"/>
      <c r="AOL463" s="14"/>
      <c r="AOM463" s="14"/>
      <c r="AON463" s="14"/>
      <c r="AOO463" s="14"/>
      <c r="AOP463" s="14"/>
      <c r="AOQ463" s="14"/>
      <c r="AOR463" s="14"/>
      <c r="AOS463" s="14"/>
      <c r="AOT463" s="14"/>
      <c r="AOU463" s="14"/>
      <c r="AOV463" s="14"/>
      <c r="AOW463" s="14"/>
      <c r="AOX463" s="14"/>
      <c r="AOY463" s="14"/>
      <c r="AOZ463" s="14"/>
      <c r="APA463" s="14"/>
      <c r="APB463" s="14"/>
      <c r="APC463" s="14"/>
      <c r="APD463" s="14"/>
      <c r="APE463" s="14"/>
      <c r="APF463" s="14"/>
      <c r="APG463" s="14"/>
      <c r="APH463" s="14"/>
      <c r="API463" s="14"/>
      <c r="APJ463" s="14"/>
      <c r="APK463" s="14"/>
      <c r="APL463" s="14"/>
      <c r="APM463" s="14"/>
      <c r="APN463" s="14"/>
      <c r="APO463" s="14"/>
      <c r="APP463" s="14"/>
      <c r="APQ463" s="14"/>
      <c r="APR463" s="14"/>
      <c r="APS463" s="14"/>
      <c r="APT463" s="14"/>
      <c r="APU463" s="14"/>
      <c r="APV463" s="14"/>
      <c r="APW463" s="14"/>
      <c r="APX463" s="14"/>
      <c r="APY463" s="14"/>
      <c r="APZ463" s="14"/>
      <c r="AQA463" s="14"/>
      <c r="AQB463" s="14"/>
      <c r="AQC463" s="14"/>
      <c r="AQD463" s="14"/>
      <c r="AQE463" s="14"/>
      <c r="AQF463" s="14"/>
      <c r="AQG463" s="14"/>
      <c r="AQH463" s="14"/>
      <c r="AQI463" s="14"/>
      <c r="AQJ463" s="14"/>
      <c r="AQK463" s="14"/>
      <c r="AQL463" s="14"/>
      <c r="AQM463" s="14"/>
      <c r="AQN463" s="14"/>
      <c r="AQO463" s="14"/>
      <c r="AQP463" s="14"/>
      <c r="AQQ463" s="14"/>
      <c r="AQR463" s="14"/>
      <c r="AQS463" s="14"/>
      <c r="AQT463" s="14"/>
      <c r="AQU463" s="14"/>
      <c r="AQV463" s="14"/>
      <c r="AQW463" s="14"/>
      <c r="AQX463" s="14"/>
      <c r="AQY463" s="14"/>
      <c r="AQZ463" s="14"/>
      <c r="ARA463" s="14"/>
      <c r="ARB463" s="14"/>
      <c r="ARC463" s="14"/>
      <c r="ARD463" s="14"/>
      <c r="ARE463" s="14"/>
      <c r="ARF463" s="14"/>
      <c r="ARG463" s="14"/>
      <c r="ARH463" s="14"/>
      <c r="ARI463" s="14"/>
      <c r="ARJ463" s="14"/>
      <c r="ARK463" s="14"/>
      <c r="ARL463" s="14"/>
      <c r="ARM463" s="14"/>
      <c r="ARN463" s="14"/>
      <c r="ARO463" s="14"/>
      <c r="ARP463" s="14"/>
      <c r="ARQ463" s="14"/>
      <c r="ARR463" s="14"/>
      <c r="ARS463" s="14"/>
      <c r="ART463" s="14"/>
      <c r="ARU463" s="14"/>
      <c r="ARV463" s="14"/>
      <c r="ARW463" s="14"/>
      <c r="ARX463" s="14"/>
      <c r="ARY463" s="14"/>
      <c r="ARZ463" s="14"/>
      <c r="ASA463" s="14"/>
      <c r="ASB463" s="14"/>
      <c r="ASC463" s="14"/>
      <c r="ASD463" s="14"/>
      <c r="ASE463" s="14"/>
      <c r="ASF463" s="14"/>
      <c r="ASG463" s="14"/>
      <c r="ASH463" s="14"/>
      <c r="ASI463" s="14"/>
      <c r="ASJ463" s="14"/>
      <c r="ASK463" s="14"/>
      <c r="ASL463" s="14"/>
      <c r="ASM463" s="14"/>
      <c r="ASN463" s="14"/>
      <c r="ASO463" s="14"/>
      <c r="ASP463" s="14"/>
      <c r="ASQ463" s="14"/>
      <c r="ASR463" s="14"/>
      <c r="ASS463" s="14"/>
      <c r="AST463" s="14"/>
      <c r="ASU463" s="14"/>
      <c r="ASV463" s="14"/>
      <c r="ASW463" s="14"/>
      <c r="ASX463" s="14"/>
      <c r="ASY463" s="14"/>
      <c r="ASZ463" s="14"/>
      <c r="ATA463" s="14"/>
      <c r="ATB463" s="14"/>
      <c r="ATC463" s="14"/>
      <c r="ATD463" s="14"/>
    </row>
    <row r="464" spans="63:1200">
      <c r="BK464" s="14" t="str">
        <f t="shared" si="2121"/>
        <v/>
      </c>
      <c r="ABO464" s="14"/>
      <c r="ABP464" s="14"/>
      <c r="ABQ464" s="14"/>
      <c r="ABR464" s="14"/>
      <c r="ABS464" s="14"/>
      <c r="ABT464" s="14"/>
      <c r="ABU464" s="14"/>
      <c r="ABV464" s="14"/>
      <c r="ABW464" s="14"/>
      <c r="ABX464" s="14"/>
      <c r="ABY464" s="14"/>
      <c r="ABZ464" s="14"/>
      <c r="ACA464" s="14"/>
      <c r="ACB464" s="14"/>
      <c r="ACC464" s="14"/>
      <c r="ACD464" s="14"/>
      <c r="ACE464" s="14"/>
      <c r="ACF464" s="14"/>
      <c r="ACG464" s="14"/>
      <c r="ACH464" s="14"/>
      <c r="ACI464" s="14"/>
      <c r="ACJ464" s="14"/>
      <c r="ACK464" s="14"/>
      <c r="ACL464" s="14"/>
      <c r="ACM464" s="14"/>
      <c r="ACN464" s="14"/>
      <c r="ACO464" s="14"/>
      <c r="ACP464" s="14"/>
      <c r="ACQ464" s="14"/>
      <c r="ACR464" s="14"/>
      <c r="ACS464" s="14"/>
      <c r="ACT464" s="14"/>
      <c r="ACU464" s="14"/>
      <c r="ACV464" s="14"/>
      <c r="ACW464" s="14"/>
      <c r="ACX464" s="14"/>
      <c r="ACY464" s="14"/>
      <c r="ACZ464" s="14"/>
      <c r="ADA464" s="14"/>
      <c r="ADB464" s="14"/>
      <c r="ADC464" s="14"/>
      <c r="ADD464" s="14"/>
      <c r="ADE464" s="14"/>
      <c r="ADF464" s="14"/>
      <c r="ADG464" s="14"/>
      <c r="ADH464" s="14"/>
      <c r="ADI464" s="14"/>
      <c r="ADJ464" s="14"/>
      <c r="ADK464" s="14"/>
      <c r="ADL464" s="14"/>
      <c r="ADM464" s="14"/>
      <c r="ADN464" s="14"/>
      <c r="ADO464" s="14"/>
      <c r="ADP464" s="14"/>
      <c r="ADQ464" s="14"/>
      <c r="ADR464" s="14"/>
      <c r="ADS464" s="14"/>
      <c r="ADT464" s="14"/>
      <c r="ADU464" s="14"/>
      <c r="ADV464" s="14"/>
      <c r="ADW464" s="14"/>
      <c r="ADX464" s="14"/>
      <c r="ADY464" s="14"/>
      <c r="ADZ464" s="14"/>
      <c r="AEA464" s="14"/>
      <c r="AEB464" s="14"/>
      <c r="AEC464" s="14"/>
      <c r="AED464" s="14"/>
      <c r="AEE464" s="14"/>
      <c r="AEF464" s="14"/>
      <c r="AEG464" s="14"/>
      <c r="AEH464" s="14"/>
      <c r="AEI464" s="14"/>
      <c r="AEJ464" s="14"/>
      <c r="AEK464" s="14"/>
      <c r="AEL464" s="14"/>
      <c r="AEM464" s="14"/>
      <c r="AEN464" s="14"/>
      <c r="AEO464" s="14"/>
      <c r="AEP464" s="14"/>
      <c r="AEQ464" s="14"/>
      <c r="AER464" s="14"/>
      <c r="AES464" s="14"/>
      <c r="AET464" s="14"/>
      <c r="AEU464" s="14"/>
      <c r="AEV464" s="14"/>
      <c r="AEW464" s="14"/>
      <c r="AEX464" s="14"/>
      <c r="AEY464" s="14"/>
      <c r="AEZ464" s="14"/>
      <c r="AFA464" s="14"/>
      <c r="AFB464" s="14"/>
      <c r="AFC464" s="14"/>
      <c r="AFD464" s="14"/>
      <c r="AFE464" s="14"/>
      <c r="AFF464" s="14"/>
      <c r="AFG464" s="14"/>
      <c r="AFH464" s="14"/>
      <c r="AFI464" s="14"/>
      <c r="AFJ464" s="14"/>
      <c r="AFK464" s="14"/>
      <c r="AFL464" s="14"/>
      <c r="AFM464" s="14"/>
      <c r="AFN464" s="14"/>
      <c r="AFO464" s="14"/>
      <c r="AFP464" s="14"/>
      <c r="AFQ464" s="14"/>
      <c r="AFR464" s="14"/>
      <c r="AFS464" s="14"/>
      <c r="AFT464" s="14"/>
      <c r="AFU464" s="14"/>
      <c r="AFV464" s="14"/>
      <c r="AFW464" s="14"/>
      <c r="AFX464" s="14"/>
      <c r="AFY464" s="14"/>
      <c r="AFZ464" s="14"/>
      <c r="AGA464" s="14"/>
      <c r="AGB464" s="14"/>
      <c r="AGC464" s="14"/>
      <c r="AGD464" s="14"/>
      <c r="AGE464" s="14"/>
      <c r="AGF464" s="14"/>
      <c r="AGG464" s="14"/>
      <c r="AGH464" s="14"/>
      <c r="AGI464" s="14"/>
      <c r="AGJ464" s="14"/>
      <c r="AGK464" s="14"/>
      <c r="AGL464" s="14"/>
      <c r="AGM464" s="14"/>
      <c r="AGN464" s="14"/>
      <c r="AGO464" s="14"/>
      <c r="AGP464" s="14"/>
      <c r="AGQ464" s="14"/>
      <c r="AGR464" s="14"/>
      <c r="AGS464" s="14"/>
      <c r="AGT464" s="14"/>
      <c r="AGU464" s="14"/>
      <c r="AGV464" s="14"/>
      <c r="AGW464" s="14"/>
      <c r="AGX464" s="14"/>
      <c r="AGY464" s="14"/>
      <c r="AGZ464" s="14"/>
      <c r="AHA464" s="14"/>
      <c r="AHB464" s="14"/>
      <c r="AHC464" s="14"/>
      <c r="AHD464" s="14"/>
      <c r="AHE464" s="14"/>
      <c r="AHF464" s="14"/>
      <c r="AHG464" s="14"/>
      <c r="AHH464" s="14"/>
      <c r="AHI464" s="14"/>
      <c r="AHJ464" s="14"/>
      <c r="AHK464" s="14"/>
      <c r="AHL464" s="14"/>
      <c r="AHM464" s="14"/>
      <c r="AHN464" s="14"/>
      <c r="AHO464" s="14"/>
      <c r="AHP464" s="14"/>
      <c r="AHQ464" s="14"/>
      <c r="AHR464" s="14"/>
      <c r="AHS464" s="14"/>
      <c r="AHT464" s="14"/>
      <c r="AHU464" s="14"/>
      <c r="AHV464" s="14"/>
      <c r="AHW464" s="14"/>
      <c r="AHX464" s="14"/>
      <c r="AHY464" s="14"/>
      <c r="AHZ464" s="14"/>
      <c r="AIA464" s="14"/>
      <c r="AIB464" s="14"/>
      <c r="AIC464" s="14"/>
      <c r="AID464" s="14"/>
      <c r="AIE464" s="14"/>
      <c r="AIF464" s="14"/>
      <c r="AIG464" s="14"/>
      <c r="AIH464" s="14"/>
      <c r="AII464" s="14"/>
      <c r="AIJ464" s="14"/>
      <c r="AIK464" s="14"/>
      <c r="AIL464" s="14"/>
      <c r="AIM464" s="14"/>
      <c r="AIN464" s="14"/>
      <c r="AIO464" s="14"/>
      <c r="AIP464" s="14"/>
      <c r="AIQ464" s="14"/>
      <c r="AIR464" s="14"/>
      <c r="AIS464" s="14"/>
      <c r="AIT464" s="14"/>
      <c r="AIU464" s="14"/>
      <c r="AIV464" s="14"/>
      <c r="AIW464" s="14"/>
      <c r="AIX464" s="14"/>
      <c r="AIY464" s="14"/>
      <c r="AIZ464" s="14"/>
      <c r="AJA464" s="14"/>
      <c r="AJB464" s="14"/>
      <c r="AJC464" s="14"/>
      <c r="AJD464" s="14"/>
      <c r="AJE464" s="14"/>
      <c r="AJF464" s="14"/>
      <c r="AJG464" s="14"/>
      <c r="AJH464" s="14"/>
      <c r="AJI464" s="14"/>
      <c r="AJJ464" s="14"/>
      <c r="AJK464" s="14"/>
      <c r="AJL464" s="14"/>
      <c r="AJM464" s="14"/>
      <c r="AJN464" s="14"/>
      <c r="AJO464" s="14"/>
      <c r="AJP464" s="14"/>
      <c r="AJQ464" s="14"/>
      <c r="AJR464" s="14"/>
      <c r="AJS464" s="14"/>
      <c r="AJT464" s="14"/>
      <c r="AJU464" s="14"/>
      <c r="AJV464" s="14"/>
      <c r="AJW464" s="14"/>
      <c r="AJX464" s="14"/>
      <c r="AJY464" s="14"/>
      <c r="AJZ464" s="14"/>
      <c r="AKA464" s="14"/>
      <c r="AKB464" s="14"/>
      <c r="AKC464" s="14"/>
      <c r="AKD464" s="14"/>
      <c r="AKE464" s="14"/>
      <c r="AKF464" s="14"/>
      <c r="AKG464" s="14"/>
      <c r="AKH464" s="14"/>
      <c r="AKI464" s="14"/>
      <c r="AKJ464" s="14"/>
      <c r="AKK464" s="14"/>
      <c r="AKL464" s="14"/>
      <c r="AKM464" s="14"/>
      <c r="AKN464" s="14"/>
      <c r="AKO464" s="14"/>
      <c r="AKP464" s="14"/>
      <c r="AKQ464" s="14"/>
      <c r="AKR464" s="14"/>
      <c r="AKS464" s="14"/>
      <c r="AKT464" s="14"/>
      <c r="AKU464" s="14"/>
      <c r="AKV464" s="14"/>
      <c r="AKW464" s="14"/>
      <c r="AKX464" s="14"/>
      <c r="AKY464" s="14"/>
      <c r="AKZ464" s="14"/>
      <c r="ALA464" s="14"/>
      <c r="ALB464" s="14"/>
      <c r="ALC464" s="14"/>
      <c r="ALD464" s="14"/>
      <c r="ALE464" s="14"/>
      <c r="ALF464" s="14"/>
      <c r="ALG464" s="14"/>
      <c r="ALH464" s="14"/>
      <c r="ALI464" s="14"/>
      <c r="ALJ464" s="14"/>
      <c r="ALK464" s="14"/>
      <c r="ALL464" s="14"/>
      <c r="ALM464" s="14"/>
      <c r="ALN464" s="14"/>
      <c r="ALO464" s="14"/>
      <c r="ALP464" s="14"/>
      <c r="ALQ464" s="14"/>
      <c r="ALR464" s="14"/>
      <c r="ALS464" s="14"/>
      <c r="ALT464" s="14"/>
      <c r="ALU464" s="14"/>
      <c r="ALV464" s="14"/>
      <c r="ALW464" s="14"/>
      <c r="ALX464" s="14"/>
      <c r="ALY464" s="14"/>
      <c r="ALZ464" s="14"/>
      <c r="AMA464" s="14"/>
      <c r="AMB464" s="14"/>
      <c r="AMC464" s="14"/>
      <c r="AMD464" s="14"/>
      <c r="AME464" s="14"/>
      <c r="AMF464" s="14"/>
      <c r="AMG464" s="14"/>
      <c r="AMH464" s="14"/>
      <c r="AMI464" s="14"/>
      <c r="AMJ464" s="14"/>
      <c r="AMK464" s="14"/>
      <c r="AML464" s="14"/>
      <c r="AMM464" s="14"/>
      <c r="AMN464" s="14"/>
      <c r="AMO464" s="14"/>
      <c r="AMP464" s="14"/>
      <c r="AMQ464" s="14"/>
      <c r="AMR464" s="14"/>
      <c r="AMS464" s="14"/>
      <c r="AMT464" s="14"/>
      <c r="AMU464" s="14"/>
      <c r="AMV464" s="14"/>
      <c r="AMW464" s="14"/>
      <c r="AMX464" s="14"/>
      <c r="AMY464" s="14"/>
      <c r="AMZ464" s="14"/>
      <c r="ANA464" s="14"/>
      <c r="ANB464" s="14"/>
      <c r="ANC464" s="14"/>
      <c r="AND464" s="14"/>
      <c r="ANE464" s="14"/>
      <c r="ANF464" s="14"/>
      <c r="ANG464" s="14"/>
      <c r="ANH464" s="14"/>
      <c r="ANI464" s="14"/>
      <c r="ANJ464" s="14"/>
      <c r="ANK464" s="14"/>
      <c r="ANL464" s="14"/>
      <c r="ANM464" s="14"/>
      <c r="ANN464" s="14"/>
      <c r="ANO464" s="14"/>
      <c r="ANP464" s="14"/>
      <c r="ANQ464" s="14"/>
      <c r="ANR464" s="14"/>
      <c r="ANS464" s="14"/>
      <c r="ANT464" s="14"/>
      <c r="ANU464" s="14"/>
      <c r="ANV464" s="14"/>
      <c r="ANW464" s="14"/>
      <c r="ANX464" s="14"/>
      <c r="ANY464" s="14"/>
      <c r="ANZ464" s="14"/>
      <c r="AOA464" s="14"/>
      <c r="AOB464" s="14"/>
      <c r="AOC464" s="14"/>
      <c r="AOD464" s="14"/>
      <c r="AOE464" s="14"/>
      <c r="AOF464" s="14"/>
      <c r="AOG464" s="14"/>
      <c r="AOH464" s="14"/>
      <c r="AOI464" s="14"/>
      <c r="AOJ464" s="14"/>
      <c r="AOK464" s="14"/>
      <c r="AOL464" s="14"/>
      <c r="AOM464" s="14"/>
      <c r="AON464" s="14"/>
      <c r="AOO464" s="14"/>
      <c r="AOP464" s="14"/>
      <c r="AOQ464" s="14"/>
      <c r="AOR464" s="14"/>
      <c r="AOS464" s="14"/>
      <c r="AOT464" s="14"/>
      <c r="AOU464" s="14"/>
      <c r="AOV464" s="14"/>
      <c r="AOW464" s="14"/>
      <c r="AOX464" s="14"/>
      <c r="AOY464" s="14"/>
      <c r="AOZ464" s="14"/>
      <c r="APA464" s="14"/>
      <c r="APB464" s="14"/>
      <c r="APC464" s="14"/>
      <c r="APD464" s="14"/>
      <c r="APE464" s="14"/>
      <c r="APF464" s="14"/>
      <c r="APG464" s="14"/>
      <c r="APH464" s="14"/>
      <c r="API464" s="14"/>
      <c r="APJ464" s="14"/>
      <c r="APK464" s="14"/>
      <c r="APL464" s="14"/>
      <c r="APM464" s="14"/>
      <c r="APN464" s="14"/>
      <c r="APO464" s="14"/>
      <c r="APP464" s="14"/>
      <c r="APQ464" s="14"/>
      <c r="APR464" s="14"/>
      <c r="APS464" s="14"/>
      <c r="APT464" s="14"/>
      <c r="APU464" s="14"/>
      <c r="APV464" s="14"/>
      <c r="APW464" s="14"/>
      <c r="APX464" s="14"/>
      <c r="APY464" s="14"/>
      <c r="APZ464" s="14"/>
      <c r="AQA464" s="14"/>
      <c r="AQB464" s="14"/>
      <c r="AQC464" s="14"/>
      <c r="AQD464" s="14"/>
      <c r="AQE464" s="14"/>
      <c r="AQF464" s="14"/>
      <c r="AQG464" s="14"/>
      <c r="AQH464" s="14"/>
      <c r="AQI464" s="14"/>
      <c r="AQJ464" s="14"/>
      <c r="AQK464" s="14"/>
      <c r="AQL464" s="14"/>
      <c r="AQM464" s="14"/>
      <c r="AQN464" s="14"/>
      <c r="AQO464" s="14"/>
      <c r="AQP464" s="14"/>
      <c r="AQQ464" s="14"/>
      <c r="AQR464" s="14"/>
      <c r="AQS464" s="14"/>
      <c r="AQT464" s="14"/>
      <c r="AQU464" s="14"/>
      <c r="AQV464" s="14"/>
      <c r="AQW464" s="14"/>
      <c r="AQX464" s="14"/>
      <c r="AQY464" s="14"/>
      <c r="AQZ464" s="14"/>
      <c r="ARA464" s="14"/>
      <c r="ARB464" s="14"/>
      <c r="ARC464" s="14"/>
      <c r="ARD464" s="14"/>
      <c r="ARE464" s="14"/>
      <c r="ARF464" s="14"/>
      <c r="ARG464" s="14"/>
      <c r="ARH464" s="14"/>
      <c r="ARI464" s="14"/>
      <c r="ARJ464" s="14"/>
      <c r="ARK464" s="14"/>
      <c r="ARL464" s="14"/>
      <c r="ARM464" s="14"/>
      <c r="ARN464" s="14"/>
      <c r="ARO464" s="14"/>
      <c r="ARP464" s="14"/>
      <c r="ARQ464" s="14"/>
      <c r="ARR464" s="14"/>
      <c r="ARS464" s="14"/>
      <c r="ART464" s="14"/>
      <c r="ARU464" s="14"/>
      <c r="ARV464" s="14"/>
      <c r="ARW464" s="14"/>
      <c r="ARX464" s="14"/>
      <c r="ARY464" s="14"/>
      <c r="ARZ464" s="14"/>
      <c r="ASA464" s="14"/>
      <c r="ASB464" s="14"/>
      <c r="ASC464" s="14"/>
      <c r="ASD464" s="14"/>
      <c r="ASE464" s="14"/>
      <c r="ASF464" s="14"/>
      <c r="ASG464" s="14"/>
      <c r="ASH464" s="14"/>
      <c r="ASI464" s="14"/>
      <c r="ASJ464" s="14"/>
      <c r="ASK464" s="14"/>
      <c r="ASL464" s="14"/>
      <c r="ASM464" s="14"/>
      <c r="ASN464" s="14"/>
      <c r="ASO464" s="14"/>
      <c r="ASP464" s="14"/>
      <c r="ASQ464" s="14"/>
      <c r="ASR464" s="14"/>
      <c r="ASS464" s="14"/>
      <c r="AST464" s="14"/>
      <c r="ASU464" s="14"/>
      <c r="ASV464" s="14"/>
      <c r="ASW464" s="14"/>
      <c r="ASX464" s="14"/>
      <c r="ASY464" s="14"/>
      <c r="ASZ464" s="14"/>
      <c r="ATA464" s="14"/>
      <c r="ATB464" s="14"/>
      <c r="ATC464" s="14"/>
      <c r="ATD464" s="14"/>
    </row>
    <row r="465" spans="63:1200">
      <c r="BK465" s="14" t="str">
        <f t="shared" si="2121"/>
        <v/>
      </c>
      <c r="ABO465" s="14"/>
      <c r="ABP465" s="14"/>
      <c r="ABQ465" s="14"/>
      <c r="ABR465" s="14"/>
      <c r="ABS465" s="14"/>
      <c r="ABT465" s="14"/>
      <c r="ABU465" s="14"/>
      <c r="ABV465" s="14"/>
      <c r="ABW465" s="14"/>
      <c r="ABX465" s="14"/>
      <c r="ABY465" s="14"/>
      <c r="ABZ465" s="14"/>
      <c r="ACA465" s="14"/>
      <c r="ACB465" s="14"/>
      <c r="ACC465" s="14"/>
      <c r="ACD465" s="14"/>
      <c r="ACE465" s="14"/>
      <c r="ACF465" s="14"/>
      <c r="ACG465" s="14"/>
      <c r="ACH465" s="14"/>
      <c r="ACI465" s="14"/>
      <c r="ACJ465" s="14"/>
      <c r="ACK465" s="14"/>
      <c r="ACL465" s="14"/>
      <c r="ACM465" s="14"/>
      <c r="ACN465" s="14"/>
      <c r="ACO465" s="14"/>
      <c r="ACP465" s="14"/>
      <c r="ACQ465" s="14"/>
      <c r="ACR465" s="14"/>
      <c r="ACS465" s="14"/>
      <c r="ACT465" s="14"/>
      <c r="ACU465" s="14"/>
      <c r="ACV465" s="14"/>
      <c r="ACW465" s="14"/>
      <c r="ACX465" s="14"/>
      <c r="ACY465" s="14"/>
      <c r="ACZ465" s="14"/>
      <c r="ADA465" s="14"/>
      <c r="ADB465" s="14"/>
      <c r="ADC465" s="14"/>
      <c r="ADD465" s="14"/>
      <c r="ADE465" s="14"/>
      <c r="ADF465" s="14"/>
      <c r="ADG465" s="14"/>
      <c r="ADH465" s="14"/>
      <c r="ADI465" s="14"/>
      <c r="ADJ465" s="14"/>
      <c r="ADK465" s="14"/>
      <c r="ADL465" s="14"/>
      <c r="ADM465" s="14"/>
      <c r="ADN465" s="14"/>
      <c r="ADO465" s="14"/>
      <c r="ADP465" s="14"/>
      <c r="ADQ465" s="14"/>
      <c r="ADR465" s="14"/>
      <c r="ADS465" s="14"/>
      <c r="ADT465" s="14"/>
      <c r="ADU465" s="14"/>
      <c r="ADV465" s="14"/>
      <c r="ADW465" s="14"/>
      <c r="ADX465" s="14"/>
      <c r="ADY465" s="14"/>
      <c r="ADZ465" s="14"/>
      <c r="AEA465" s="14"/>
      <c r="AEB465" s="14"/>
      <c r="AEC465" s="14"/>
      <c r="AED465" s="14"/>
      <c r="AEE465" s="14"/>
      <c r="AEF465" s="14"/>
      <c r="AEG465" s="14"/>
      <c r="AEH465" s="14"/>
      <c r="AEI465" s="14"/>
      <c r="AEJ465" s="14"/>
      <c r="AEK465" s="14"/>
      <c r="AEL465" s="14"/>
      <c r="AEM465" s="14"/>
      <c r="AEN465" s="14"/>
      <c r="AEO465" s="14"/>
      <c r="AEP465" s="14"/>
      <c r="AEQ465" s="14"/>
      <c r="AER465" s="14"/>
      <c r="AES465" s="14"/>
      <c r="AET465" s="14"/>
      <c r="AEU465" s="14"/>
      <c r="AEV465" s="14"/>
      <c r="AEW465" s="14"/>
      <c r="AEX465" s="14"/>
      <c r="AEY465" s="14"/>
      <c r="AEZ465" s="14"/>
      <c r="AFA465" s="14"/>
      <c r="AFB465" s="14"/>
      <c r="AFC465" s="14"/>
      <c r="AFD465" s="14"/>
      <c r="AFE465" s="14"/>
      <c r="AFF465" s="14"/>
      <c r="AFG465" s="14"/>
      <c r="AFH465" s="14"/>
      <c r="AFI465" s="14"/>
      <c r="AFJ465" s="14"/>
      <c r="AFK465" s="14"/>
      <c r="AFL465" s="14"/>
      <c r="AFM465" s="14"/>
      <c r="AFN465" s="14"/>
      <c r="AFO465" s="14"/>
      <c r="AFP465" s="14"/>
      <c r="AFQ465" s="14"/>
      <c r="AFR465" s="14"/>
      <c r="AFS465" s="14"/>
      <c r="AFT465" s="14"/>
      <c r="AFU465" s="14"/>
      <c r="AFV465" s="14"/>
      <c r="AFW465" s="14"/>
      <c r="AFX465" s="14"/>
      <c r="AFY465" s="14"/>
      <c r="AFZ465" s="14"/>
      <c r="AGA465" s="14"/>
      <c r="AGB465" s="14"/>
      <c r="AGC465" s="14"/>
      <c r="AGD465" s="14"/>
      <c r="AGE465" s="14"/>
      <c r="AGF465" s="14"/>
      <c r="AGG465" s="14"/>
      <c r="AGH465" s="14"/>
      <c r="AGI465" s="14"/>
      <c r="AGJ465" s="14"/>
      <c r="AGK465" s="14"/>
      <c r="AGL465" s="14"/>
      <c r="AGM465" s="14"/>
      <c r="AGN465" s="14"/>
      <c r="AGO465" s="14"/>
      <c r="AGP465" s="14"/>
      <c r="AGQ465" s="14"/>
      <c r="AGR465" s="14"/>
      <c r="AGS465" s="14"/>
      <c r="AGT465" s="14"/>
      <c r="AGU465" s="14"/>
      <c r="AGV465" s="14"/>
      <c r="AGW465" s="14"/>
      <c r="AGX465" s="14"/>
      <c r="AGY465" s="14"/>
      <c r="AGZ465" s="14"/>
      <c r="AHA465" s="14"/>
      <c r="AHB465" s="14"/>
      <c r="AHC465" s="14"/>
      <c r="AHD465" s="14"/>
      <c r="AHE465" s="14"/>
      <c r="AHF465" s="14"/>
      <c r="AHG465" s="14"/>
      <c r="AHH465" s="14"/>
      <c r="AHI465" s="14"/>
      <c r="AHJ465" s="14"/>
      <c r="AHK465" s="14"/>
      <c r="AHL465" s="14"/>
      <c r="AHM465" s="14"/>
      <c r="AHN465" s="14"/>
      <c r="AHO465" s="14"/>
      <c r="AHP465" s="14"/>
      <c r="AHQ465" s="14"/>
      <c r="AHR465" s="14"/>
      <c r="AHS465" s="14"/>
      <c r="AHT465" s="14"/>
      <c r="AHU465" s="14"/>
      <c r="AHV465" s="14"/>
      <c r="AHW465" s="14"/>
      <c r="AHX465" s="14"/>
      <c r="AHY465" s="14"/>
      <c r="AHZ465" s="14"/>
      <c r="AIA465" s="14"/>
      <c r="AIB465" s="14"/>
      <c r="AIC465" s="14"/>
      <c r="AID465" s="14"/>
      <c r="AIE465" s="14"/>
      <c r="AIF465" s="14"/>
      <c r="AIG465" s="14"/>
      <c r="AIH465" s="14"/>
      <c r="AII465" s="14"/>
      <c r="AIJ465" s="14"/>
      <c r="AIK465" s="14"/>
      <c r="AIL465" s="14"/>
      <c r="AIM465" s="14"/>
      <c r="AIN465" s="14"/>
      <c r="AIO465" s="14"/>
      <c r="AIP465" s="14"/>
      <c r="AIQ465" s="14"/>
      <c r="AIR465" s="14"/>
      <c r="AIS465" s="14"/>
      <c r="AIT465" s="14"/>
      <c r="AIU465" s="14"/>
      <c r="AIV465" s="14"/>
      <c r="AIW465" s="14"/>
      <c r="AIX465" s="14"/>
      <c r="AIY465" s="14"/>
      <c r="AIZ465" s="14"/>
      <c r="AJA465" s="14"/>
      <c r="AJB465" s="14"/>
      <c r="AJC465" s="14"/>
      <c r="AJD465" s="14"/>
      <c r="AJE465" s="14"/>
      <c r="AJF465" s="14"/>
      <c r="AJG465" s="14"/>
      <c r="AJH465" s="14"/>
      <c r="AJI465" s="14"/>
      <c r="AJJ465" s="14"/>
      <c r="AJK465" s="14"/>
      <c r="AJL465" s="14"/>
      <c r="AJM465" s="14"/>
      <c r="AJN465" s="14"/>
      <c r="AJO465" s="14"/>
      <c r="AJP465" s="14"/>
      <c r="AJQ465" s="14"/>
      <c r="AJR465" s="14"/>
      <c r="AJS465" s="14"/>
      <c r="AJT465" s="14"/>
      <c r="AJU465" s="14"/>
      <c r="AJV465" s="14"/>
      <c r="AJW465" s="14"/>
      <c r="AJX465" s="14"/>
      <c r="AJY465" s="14"/>
      <c r="AJZ465" s="14"/>
      <c r="AKA465" s="14"/>
      <c r="AKB465" s="14"/>
      <c r="AKC465" s="14"/>
      <c r="AKD465" s="14"/>
      <c r="AKE465" s="14"/>
      <c r="AKF465" s="14"/>
      <c r="AKG465" s="14"/>
      <c r="AKH465" s="14"/>
      <c r="AKI465" s="14"/>
      <c r="AKJ465" s="14"/>
      <c r="AKK465" s="14"/>
      <c r="AKL465" s="14"/>
      <c r="AKM465" s="14"/>
      <c r="AKN465" s="14"/>
      <c r="AKO465" s="14"/>
      <c r="AKP465" s="14"/>
      <c r="AKQ465" s="14"/>
      <c r="AKR465" s="14"/>
      <c r="AKS465" s="14"/>
      <c r="AKT465" s="14"/>
      <c r="AKU465" s="14"/>
      <c r="AKV465" s="14"/>
      <c r="AKW465" s="14"/>
      <c r="AKX465" s="14"/>
      <c r="AKY465" s="14"/>
      <c r="AKZ465" s="14"/>
      <c r="ALA465" s="14"/>
      <c r="ALB465" s="14"/>
      <c r="ALC465" s="14"/>
      <c r="ALD465" s="14"/>
      <c r="ALE465" s="14"/>
      <c r="ALF465" s="14"/>
      <c r="ALG465" s="14"/>
      <c r="ALH465" s="14"/>
      <c r="ALI465" s="14"/>
      <c r="ALJ465" s="14"/>
      <c r="ALK465" s="14"/>
      <c r="ALL465" s="14"/>
      <c r="ALM465" s="14"/>
      <c r="ALN465" s="14"/>
      <c r="ALO465" s="14"/>
      <c r="ALP465" s="14"/>
      <c r="ALQ465" s="14"/>
      <c r="ALR465" s="14"/>
      <c r="ALS465" s="14"/>
      <c r="ALT465" s="14"/>
      <c r="ALU465" s="14"/>
      <c r="ALV465" s="14"/>
      <c r="ALW465" s="14"/>
      <c r="ALX465" s="14"/>
      <c r="ALY465" s="14"/>
      <c r="ALZ465" s="14"/>
      <c r="AMA465" s="14"/>
      <c r="AMB465" s="14"/>
      <c r="AMC465" s="14"/>
      <c r="AMD465" s="14"/>
      <c r="AME465" s="14"/>
      <c r="AMF465" s="14"/>
      <c r="AMG465" s="14"/>
      <c r="AMH465" s="14"/>
      <c r="AMI465" s="14"/>
      <c r="AMJ465" s="14"/>
      <c r="AMK465" s="14"/>
      <c r="AML465" s="14"/>
      <c r="AMM465" s="14"/>
      <c r="AMN465" s="14"/>
      <c r="AMO465" s="14"/>
      <c r="AMP465" s="14"/>
      <c r="AMQ465" s="14"/>
      <c r="AMR465" s="14"/>
      <c r="AMS465" s="14"/>
      <c r="AMT465" s="14"/>
      <c r="AMU465" s="14"/>
      <c r="AMV465" s="14"/>
      <c r="AMW465" s="14"/>
      <c r="AMX465" s="14"/>
      <c r="AMY465" s="14"/>
      <c r="AMZ465" s="14"/>
      <c r="ANA465" s="14"/>
      <c r="ANB465" s="14"/>
      <c r="ANC465" s="14"/>
      <c r="AND465" s="14"/>
      <c r="ANE465" s="14"/>
      <c r="ANF465" s="14"/>
      <c r="ANG465" s="14"/>
      <c r="ANH465" s="14"/>
      <c r="ANI465" s="14"/>
      <c r="ANJ465" s="14"/>
      <c r="ANK465" s="14"/>
      <c r="ANL465" s="14"/>
      <c r="ANM465" s="14"/>
      <c r="ANN465" s="14"/>
      <c r="ANO465" s="14"/>
      <c r="ANP465" s="14"/>
      <c r="ANQ465" s="14"/>
      <c r="ANR465" s="14"/>
      <c r="ANS465" s="14"/>
      <c r="ANT465" s="14"/>
      <c r="ANU465" s="14"/>
      <c r="ANV465" s="14"/>
      <c r="ANW465" s="14"/>
      <c r="ANX465" s="14"/>
      <c r="ANY465" s="14"/>
      <c r="ANZ465" s="14"/>
      <c r="AOA465" s="14"/>
      <c r="AOB465" s="14"/>
      <c r="AOC465" s="14"/>
      <c r="AOD465" s="14"/>
      <c r="AOE465" s="14"/>
      <c r="AOF465" s="14"/>
      <c r="AOG465" s="14"/>
      <c r="AOH465" s="14"/>
      <c r="AOI465" s="14"/>
      <c r="AOJ465" s="14"/>
      <c r="AOK465" s="14"/>
      <c r="AOL465" s="14"/>
      <c r="AOM465" s="14"/>
      <c r="AON465" s="14"/>
      <c r="AOO465" s="14"/>
      <c r="AOP465" s="14"/>
      <c r="AOQ465" s="14"/>
      <c r="AOR465" s="14"/>
      <c r="AOS465" s="14"/>
      <c r="AOT465" s="14"/>
      <c r="AOU465" s="14"/>
      <c r="AOV465" s="14"/>
      <c r="AOW465" s="14"/>
      <c r="AOX465" s="14"/>
      <c r="AOY465" s="14"/>
      <c r="AOZ465" s="14"/>
      <c r="APA465" s="14"/>
      <c r="APB465" s="14"/>
      <c r="APC465" s="14"/>
      <c r="APD465" s="14"/>
      <c r="APE465" s="14"/>
      <c r="APF465" s="14"/>
      <c r="APG465" s="14"/>
      <c r="APH465" s="14"/>
      <c r="API465" s="14"/>
      <c r="APJ465" s="14"/>
      <c r="APK465" s="14"/>
      <c r="APL465" s="14"/>
      <c r="APM465" s="14"/>
      <c r="APN465" s="14"/>
      <c r="APO465" s="14"/>
      <c r="APP465" s="14"/>
      <c r="APQ465" s="14"/>
      <c r="APR465" s="14"/>
      <c r="APS465" s="14"/>
      <c r="APT465" s="14"/>
      <c r="APU465" s="14"/>
      <c r="APV465" s="14"/>
      <c r="APW465" s="14"/>
      <c r="APX465" s="14"/>
      <c r="APY465" s="14"/>
      <c r="APZ465" s="14"/>
      <c r="AQA465" s="14"/>
      <c r="AQB465" s="14"/>
      <c r="AQC465" s="14"/>
      <c r="AQD465" s="14"/>
      <c r="AQE465" s="14"/>
      <c r="AQF465" s="14"/>
      <c r="AQG465" s="14"/>
      <c r="AQH465" s="14"/>
      <c r="AQI465" s="14"/>
      <c r="AQJ465" s="14"/>
      <c r="AQK465" s="14"/>
      <c r="AQL465" s="14"/>
      <c r="AQM465" s="14"/>
      <c r="AQN465" s="14"/>
      <c r="AQO465" s="14"/>
      <c r="AQP465" s="14"/>
      <c r="AQQ465" s="14"/>
      <c r="AQR465" s="14"/>
      <c r="AQS465" s="14"/>
      <c r="AQT465" s="14"/>
      <c r="AQU465" s="14"/>
      <c r="AQV465" s="14"/>
      <c r="AQW465" s="14"/>
      <c r="AQX465" s="14"/>
      <c r="AQY465" s="14"/>
      <c r="AQZ465" s="14"/>
      <c r="ARA465" s="14"/>
      <c r="ARB465" s="14"/>
      <c r="ARC465" s="14"/>
      <c r="ARD465" s="14"/>
      <c r="ARE465" s="14"/>
      <c r="ARF465" s="14"/>
      <c r="ARG465" s="14"/>
      <c r="ARH465" s="14"/>
      <c r="ARI465" s="14"/>
      <c r="ARJ465" s="14"/>
      <c r="ARK465" s="14"/>
      <c r="ARL465" s="14"/>
      <c r="ARM465" s="14"/>
      <c r="ARN465" s="14"/>
      <c r="ARO465" s="14"/>
      <c r="ARP465" s="14"/>
      <c r="ARQ465" s="14"/>
      <c r="ARR465" s="14"/>
      <c r="ARS465" s="14"/>
      <c r="ART465" s="14"/>
      <c r="ARU465" s="14"/>
      <c r="ARV465" s="14"/>
      <c r="ARW465" s="14"/>
      <c r="ARX465" s="14"/>
      <c r="ARY465" s="14"/>
      <c r="ARZ465" s="14"/>
      <c r="ASA465" s="14"/>
      <c r="ASB465" s="14"/>
      <c r="ASC465" s="14"/>
      <c r="ASD465" s="14"/>
      <c r="ASE465" s="14"/>
      <c r="ASF465" s="14"/>
      <c r="ASG465" s="14"/>
      <c r="ASH465" s="14"/>
      <c r="ASI465" s="14"/>
      <c r="ASJ465" s="14"/>
      <c r="ASK465" s="14"/>
      <c r="ASL465" s="14"/>
      <c r="ASM465" s="14"/>
      <c r="ASN465" s="14"/>
      <c r="ASO465" s="14"/>
      <c r="ASP465" s="14"/>
      <c r="ASQ465" s="14"/>
      <c r="ASR465" s="14"/>
      <c r="ASS465" s="14"/>
      <c r="AST465" s="14"/>
      <c r="ASU465" s="14"/>
      <c r="ASV465" s="14"/>
      <c r="ASW465" s="14"/>
      <c r="ASX465" s="14"/>
      <c r="ASY465" s="14"/>
      <c r="ASZ465" s="14"/>
      <c r="ATA465" s="14"/>
      <c r="ATB465" s="14"/>
      <c r="ATC465" s="14"/>
      <c r="ATD465" s="14"/>
    </row>
    <row r="466" spans="63:1200">
      <c r="BK466" s="14" t="str">
        <f t="shared" si="2121"/>
        <v/>
      </c>
      <c r="ABO466" s="14"/>
      <c r="ABP466" s="14"/>
      <c r="ABQ466" s="14"/>
      <c r="ABR466" s="14"/>
      <c r="ABS466" s="14"/>
      <c r="ABT466" s="14"/>
      <c r="ABU466" s="14"/>
      <c r="ABV466" s="14"/>
      <c r="ABW466" s="14"/>
      <c r="ABX466" s="14"/>
      <c r="ABY466" s="14"/>
      <c r="ABZ466" s="14"/>
      <c r="ACA466" s="14"/>
      <c r="ACB466" s="14"/>
      <c r="ACC466" s="14"/>
      <c r="ACD466" s="14"/>
      <c r="ACE466" s="14"/>
      <c r="ACF466" s="14"/>
      <c r="ACG466" s="14"/>
      <c r="ACH466" s="14"/>
      <c r="ACI466" s="14"/>
      <c r="ACJ466" s="14"/>
      <c r="ACK466" s="14"/>
      <c r="ACL466" s="14"/>
      <c r="ACM466" s="14"/>
      <c r="ACN466" s="14"/>
      <c r="ACO466" s="14"/>
      <c r="ACP466" s="14"/>
      <c r="ACQ466" s="14"/>
      <c r="ACR466" s="14"/>
      <c r="ACS466" s="14"/>
      <c r="ACT466" s="14"/>
      <c r="ACU466" s="14"/>
      <c r="ACV466" s="14"/>
      <c r="ACW466" s="14"/>
      <c r="ACX466" s="14"/>
      <c r="ACY466" s="14"/>
      <c r="ACZ466" s="14"/>
      <c r="ADA466" s="14"/>
      <c r="ADB466" s="14"/>
      <c r="ADC466" s="14"/>
      <c r="ADD466" s="14"/>
      <c r="ADE466" s="14"/>
      <c r="ADF466" s="14"/>
      <c r="ADG466" s="14"/>
      <c r="ADH466" s="14"/>
      <c r="ADI466" s="14"/>
      <c r="ADJ466" s="14"/>
      <c r="ADK466" s="14"/>
      <c r="ADL466" s="14"/>
      <c r="ADM466" s="14"/>
      <c r="ADN466" s="14"/>
      <c r="ADO466" s="14"/>
      <c r="ADP466" s="14"/>
      <c r="ADQ466" s="14"/>
      <c r="ADR466" s="14"/>
      <c r="ADS466" s="14"/>
      <c r="ADT466" s="14"/>
      <c r="ADU466" s="14"/>
      <c r="ADV466" s="14"/>
      <c r="ADW466" s="14"/>
      <c r="ADX466" s="14"/>
      <c r="ADY466" s="14"/>
      <c r="ADZ466" s="14"/>
      <c r="AEA466" s="14"/>
      <c r="AEB466" s="14"/>
      <c r="AEC466" s="14"/>
      <c r="AED466" s="14"/>
      <c r="AEE466" s="14"/>
      <c r="AEF466" s="14"/>
      <c r="AEG466" s="14"/>
      <c r="AEH466" s="14"/>
      <c r="AEI466" s="14"/>
      <c r="AEJ466" s="14"/>
      <c r="AEK466" s="14"/>
      <c r="AEL466" s="14"/>
      <c r="AEM466" s="14"/>
      <c r="AEN466" s="14"/>
      <c r="AEO466" s="14"/>
      <c r="AEP466" s="14"/>
      <c r="AEQ466" s="14"/>
      <c r="AER466" s="14"/>
      <c r="AES466" s="14"/>
      <c r="AET466" s="14"/>
      <c r="AEU466" s="14"/>
      <c r="AEV466" s="14"/>
      <c r="AEW466" s="14"/>
      <c r="AEX466" s="14"/>
      <c r="AEY466" s="14"/>
      <c r="AEZ466" s="14"/>
      <c r="AFA466" s="14"/>
      <c r="AFB466" s="14"/>
      <c r="AFC466" s="14"/>
      <c r="AFD466" s="14"/>
      <c r="AFE466" s="14"/>
      <c r="AFF466" s="14"/>
      <c r="AFG466" s="14"/>
      <c r="AFH466" s="14"/>
      <c r="AFI466" s="14"/>
      <c r="AFJ466" s="14"/>
      <c r="AFK466" s="14"/>
      <c r="AFL466" s="14"/>
      <c r="AFM466" s="14"/>
      <c r="AFN466" s="14"/>
      <c r="AFO466" s="14"/>
      <c r="AFP466" s="14"/>
      <c r="AFQ466" s="14"/>
      <c r="AFR466" s="14"/>
      <c r="AFS466" s="14"/>
      <c r="AFT466" s="14"/>
      <c r="AFU466" s="14"/>
      <c r="AFV466" s="14"/>
      <c r="AFW466" s="14"/>
      <c r="AFX466" s="14"/>
      <c r="AFY466" s="14"/>
      <c r="AFZ466" s="14"/>
      <c r="AGA466" s="14"/>
      <c r="AGB466" s="14"/>
      <c r="AGC466" s="14"/>
      <c r="AGD466" s="14"/>
      <c r="AGE466" s="14"/>
      <c r="AGF466" s="14"/>
      <c r="AGG466" s="14"/>
      <c r="AGH466" s="14"/>
      <c r="AGI466" s="14"/>
      <c r="AGJ466" s="14"/>
      <c r="AGK466" s="14"/>
      <c r="AGL466" s="14"/>
      <c r="AGM466" s="14"/>
      <c r="AGN466" s="14"/>
      <c r="AGO466" s="14"/>
      <c r="AGP466" s="14"/>
      <c r="AGQ466" s="14"/>
      <c r="AGR466" s="14"/>
      <c r="AGS466" s="14"/>
      <c r="AGT466" s="14"/>
      <c r="AGU466" s="14"/>
      <c r="AGV466" s="14"/>
      <c r="AGW466" s="14"/>
      <c r="AGX466" s="14"/>
      <c r="AGY466" s="14"/>
      <c r="AGZ466" s="14"/>
      <c r="AHA466" s="14"/>
      <c r="AHB466" s="14"/>
      <c r="AHC466" s="14"/>
      <c r="AHD466" s="14"/>
      <c r="AHE466" s="14"/>
      <c r="AHF466" s="14"/>
      <c r="AHG466" s="14"/>
      <c r="AHH466" s="14"/>
      <c r="AHI466" s="14"/>
      <c r="AHJ466" s="14"/>
      <c r="AHK466" s="14"/>
      <c r="AHL466" s="14"/>
      <c r="AHM466" s="14"/>
      <c r="AHN466" s="14"/>
      <c r="AHO466" s="14"/>
      <c r="AHP466" s="14"/>
      <c r="AHQ466" s="14"/>
      <c r="AHR466" s="14"/>
      <c r="AHS466" s="14"/>
      <c r="AHT466" s="14"/>
      <c r="AHU466" s="14"/>
      <c r="AHV466" s="14"/>
      <c r="AHW466" s="14"/>
      <c r="AHX466" s="14"/>
      <c r="AHY466" s="14"/>
      <c r="AHZ466" s="14"/>
      <c r="AIA466" s="14"/>
      <c r="AIB466" s="14"/>
      <c r="AIC466" s="14"/>
      <c r="AID466" s="14"/>
      <c r="AIE466" s="14"/>
      <c r="AIF466" s="14"/>
      <c r="AIG466" s="14"/>
      <c r="AIH466" s="14"/>
      <c r="AII466" s="14"/>
      <c r="AIJ466" s="14"/>
      <c r="AIK466" s="14"/>
      <c r="AIL466" s="14"/>
      <c r="AIM466" s="14"/>
      <c r="AIN466" s="14"/>
      <c r="AIO466" s="14"/>
      <c r="AIP466" s="14"/>
      <c r="AIQ466" s="14"/>
      <c r="AIR466" s="14"/>
      <c r="AIS466" s="14"/>
      <c r="AIT466" s="14"/>
      <c r="AIU466" s="14"/>
      <c r="AIV466" s="14"/>
      <c r="AIW466" s="14"/>
      <c r="AIX466" s="14"/>
      <c r="AIY466" s="14"/>
      <c r="AIZ466" s="14"/>
      <c r="AJA466" s="14"/>
      <c r="AJB466" s="14"/>
      <c r="AJC466" s="14"/>
      <c r="AJD466" s="14"/>
      <c r="AJE466" s="14"/>
      <c r="AJF466" s="14"/>
      <c r="AJG466" s="14"/>
      <c r="AJH466" s="14"/>
      <c r="AJI466" s="14"/>
      <c r="AJJ466" s="14"/>
      <c r="AJK466" s="14"/>
      <c r="AJL466" s="14"/>
      <c r="AJM466" s="14"/>
      <c r="AJN466" s="14"/>
      <c r="AJO466" s="14"/>
      <c r="AJP466" s="14"/>
      <c r="AJQ466" s="14"/>
      <c r="AJR466" s="14"/>
      <c r="AJS466" s="14"/>
      <c r="AJT466" s="14"/>
      <c r="AJU466" s="14"/>
      <c r="AJV466" s="14"/>
      <c r="AJW466" s="14"/>
      <c r="AJX466" s="14"/>
      <c r="AJY466" s="14"/>
      <c r="AJZ466" s="14"/>
      <c r="AKA466" s="14"/>
      <c r="AKB466" s="14"/>
      <c r="AKC466" s="14"/>
      <c r="AKD466" s="14"/>
      <c r="AKE466" s="14"/>
      <c r="AKF466" s="14"/>
      <c r="AKG466" s="14"/>
      <c r="AKH466" s="14"/>
      <c r="AKI466" s="14"/>
      <c r="AKJ466" s="14"/>
      <c r="AKK466" s="14"/>
      <c r="AKL466" s="14"/>
      <c r="AKM466" s="14"/>
      <c r="AKN466" s="14"/>
      <c r="AKO466" s="14"/>
      <c r="AKP466" s="14"/>
      <c r="AKQ466" s="14"/>
      <c r="AKR466" s="14"/>
      <c r="AKS466" s="14"/>
      <c r="AKT466" s="14"/>
      <c r="AKU466" s="14"/>
      <c r="AKV466" s="14"/>
      <c r="AKW466" s="14"/>
      <c r="AKX466" s="14"/>
      <c r="AKY466" s="14"/>
      <c r="AKZ466" s="14"/>
      <c r="ALA466" s="14"/>
      <c r="ALB466" s="14"/>
      <c r="ALC466" s="14"/>
      <c r="ALD466" s="14"/>
      <c r="ALE466" s="14"/>
      <c r="ALF466" s="14"/>
      <c r="ALG466" s="14"/>
      <c r="ALH466" s="14"/>
      <c r="ALI466" s="14"/>
      <c r="ALJ466" s="14"/>
      <c r="ALK466" s="14"/>
      <c r="ALL466" s="14"/>
      <c r="ALM466" s="14"/>
      <c r="ALN466" s="14"/>
      <c r="ALO466" s="14"/>
      <c r="ALP466" s="14"/>
      <c r="ALQ466" s="14"/>
      <c r="ALR466" s="14"/>
      <c r="ALS466" s="14"/>
      <c r="ALT466" s="14"/>
      <c r="ALU466" s="14"/>
      <c r="ALV466" s="14"/>
      <c r="ALW466" s="14"/>
      <c r="ALX466" s="14"/>
      <c r="ALY466" s="14"/>
      <c r="ALZ466" s="14"/>
      <c r="AMA466" s="14"/>
      <c r="AMB466" s="14"/>
      <c r="AMC466" s="14"/>
      <c r="AMD466" s="14"/>
      <c r="AME466" s="14"/>
      <c r="AMF466" s="14"/>
      <c r="AMG466" s="14"/>
      <c r="AMH466" s="14"/>
      <c r="AMI466" s="14"/>
      <c r="AMJ466" s="14"/>
      <c r="AMK466" s="14"/>
      <c r="AML466" s="14"/>
      <c r="AMM466" s="14"/>
      <c r="AMN466" s="14"/>
      <c r="AMO466" s="14"/>
      <c r="AMP466" s="14"/>
      <c r="AMQ466" s="14"/>
      <c r="AMR466" s="14"/>
      <c r="AMS466" s="14"/>
      <c r="AMT466" s="14"/>
      <c r="AMU466" s="14"/>
      <c r="AMV466" s="14"/>
      <c r="AMW466" s="14"/>
      <c r="AMX466" s="14"/>
      <c r="AMY466" s="14"/>
      <c r="AMZ466" s="14"/>
      <c r="ANA466" s="14"/>
      <c r="ANB466" s="14"/>
      <c r="ANC466" s="14"/>
      <c r="AND466" s="14"/>
      <c r="ANE466" s="14"/>
      <c r="ANF466" s="14"/>
      <c r="ANG466" s="14"/>
      <c r="ANH466" s="14"/>
      <c r="ANI466" s="14"/>
      <c r="ANJ466" s="14"/>
      <c r="ANK466" s="14"/>
      <c r="ANL466" s="14"/>
      <c r="ANM466" s="14"/>
      <c r="ANN466" s="14"/>
      <c r="ANO466" s="14"/>
      <c r="ANP466" s="14"/>
      <c r="ANQ466" s="14"/>
      <c r="ANR466" s="14"/>
      <c r="ANS466" s="14"/>
      <c r="ANT466" s="14"/>
      <c r="ANU466" s="14"/>
      <c r="ANV466" s="14"/>
      <c r="ANW466" s="14"/>
      <c r="ANX466" s="14"/>
      <c r="ANY466" s="14"/>
      <c r="ANZ466" s="14"/>
      <c r="AOA466" s="14"/>
      <c r="AOB466" s="14"/>
      <c r="AOC466" s="14"/>
      <c r="AOD466" s="14"/>
      <c r="AOE466" s="14"/>
      <c r="AOF466" s="14"/>
      <c r="AOG466" s="14"/>
      <c r="AOH466" s="14"/>
      <c r="AOI466" s="14"/>
      <c r="AOJ466" s="14"/>
      <c r="AOK466" s="14"/>
      <c r="AOL466" s="14"/>
      <c r="AOM466" s="14"/>
      <c r="AON466" s="14"/>
      <c r="AOO466" s="14"/>
      <c r="AOP466" s="14"/>
      <c r="AOQ466" s="14"/>
      <c r="AOR466" s="14"/>
      <c r="AOS466" s="14"/>
      <c r="AOT466" s="14"/>
      <c r="AOU466" s="14"/>
      <c r="AOV466" s="14"/>
      <c r="AOW466" s="14"/>
      <c r="AOX466" s="14"/>
      <c r="AOY466" s="14"/>
      <c r="AOZ466" s="14"/>
      <c r="APA466" s="14"/>
      <c r="APB466" s="14"/>
      <c r="APC466" s="14"/>
      <c r="APD466" s="14"/>
      <c r="APE466" s="14"/>
      <c r="APF466" s="14"/>
      <c r="APG466" s="14"/>
      <c r="APH466" s="14"/>
      <c r="API466" s="14"/>
      <c r="APJ466" s="14"/>
      <c r="APK466" s="14"/>
      <c r="APL466" s="14"/>
      <c r="APM466" s="14"/>
      <c r="APN466" s="14"/>
      <c r="APO466" s="14"/>
      <c r="APP466" s="14"/>
      <c r="APQ466" s="14"/>
      <c r="APR466" s="14"/>
      <c r="APS466" s="14"/>
      <c r="APT466" s="14"/>
      <c r="APU466" s="14"/>
      <c r="APV466" s="14"/>
      <c r="APW466" s="14"/>
      <c r="APX466" s="14"/>
      <c r="APY466" s="14"/>
      <c r="APZ466" s="14"/>
      <c r="AQA466" s="14"/>
      <c r="AQB466" s="14"/>
      <c r="AQC466" s="14"/>
      <c r="AQD466" s="14"/>
      <c r="AQE466" s="14"/>
      <c r="AQF466" s="14"/>
      <c r="AQG466" s="14"/>
      <c r="AQH466" s="14"/>
      <c r="AQI466" s="14"/>
      <c r="AQJ466" s="14"/>
      <c r="AQK466" s="14"/>
      <c r="AQL466" s="14"/>
      <c r="AQM466" s="14"/>
      <c r="AQN466" s="14"/>
      <c r="AQO466" s="14"/>
      <c r="AQP466" s="14"/>
      <c r="AQQ466" s="14"/>
      <c r="AQR466" s="14"/>
      <c r="AQS466" s="14"/>
      <c r="AQT466" s="14"/>
      <c r="AQU466" s="14"/>
      <c r="AQV466" s="14"/>
      <c r="AQW466" s="14"/>
      <c r="AQX466" s="14"/>
      <c r="AQY466" s="14"/>
      <c r="AQZ466" s="14"/>
      <c r="ARA466" s="14"/>
      <c r="ARB466" s="14"/>
      <c r="ARC466" s="14"/>
      <c r="ARD466" s="14"/>
      <c r="ARE466" s="14"/>
      <c r="ARF466" s="14"/>
      <c r="ARG466" s="14"/>
      <c r="ARH466" s="14"/>
      <c r="ARI466" s="14"/>
      <c r="ARJ466" s="14"/>
      <c r="ARK466" s="14"/>
      <c r="ARL466" s="14"/>
      <c r="ARM466" s="14"/>
      <c r="ARN466" s="14"/>
      <c r="ARO466" s="14"/>
      <c r="ARP466" s="14"/>
      <c r="ARQ466" s="14"/>
      <c r="ARR466" s="14"/>
      <c r="ARS466" s="14"/>
      <c r="ART466" s="14"/>
      <c r="ARU466" s="14"/>
      <c r="ARV466" s="14"/>
      <c r="ARW466" s="14"/>
      <c r="ARX466" s="14"/>
      <c r="ARY466" s="14"/>
      <c r="ARZ466" s="14"/>
      <c r="ASA466" s="14"/>
      <c r="ASB466" s="14"/>
      <c r="ASC466" s="14"/>
      <c r="ASD466" s="14"/>
      <c r="ASE466" s="14"/>
      <c r="ASF466" s="14"/>
      <c r="ASG466" s="14"/>
      <c r="ASH466" s="14"/>
      <c r="ASI466" s="14"/>
      <c r="ASJ466" s="14"/>
      <c r="ASK466" s="14"/>
      <c r="ASL466" s="14"/>
      <c r="ASM466" s="14"/>
      <c r="ASN466" s="14"/>
      <c r="ASO466" s="14"/>
      <c r="ASP466" s="14"/>
      <c r="ASQ466" s="14"/>
      <c r="ASR466" s="14"/>
      <c r="ASS466" s="14"/>
      <c r="AST466" s="14"/>
      <c r="ASU466" s="14"/>
      <c r="ASV466" s="14"/>
      <c r="ASW466" s="14"/>
      <c r="ASX466" s="14"/>
      <c r="ASY466" s="14"/>
      <c r="ASZ466" s="14"/>
      <c r="ATA466" s="14"/>
      <c r="ATB466" s="14"/>
      <c r="ATC466" s="14"/>
      <c r="ATD466" s="14"/>
    </row>
    <row r="467" spans="63:1200">
      <c r="BK467" s="14" t="str">
        <f t="shared" si="2121"/>
        <v/>
      </c>
      <c r="ABO467" s="14"/>
      <c r="ABP467" s="14"/>
      <c r="ABQ467" s="14"/>
      <c r="ABR467" s="14"/>
      <c r="ABS467" s="14"/>
      <c r="ABT467" s="14"/>
      <c r="ABU467" s="14"/>
      <c r="ABV467" s="14"/>
      <c r="ABW467" s="14"/>
      <c r="ABX467" s="14"/>
      <c r="ABY467" s="14"/>
      <c r="ABZ467" s="14"/>
      <c r="ACA467" s="14"/>
      <c r="ACB467" s="14"/>
      <c r="ACC467" s="14"/>
      <c r="ACD467" s="14"/>
      <c r="ACE467" s="14"/>
      <c r="ACF467" s="14"/>
      <c r="ACG467" s="14"/>
      <c r="ACH467" s="14"/>
      <c r="ACI467" s="14"/>
      <c r="ACJ467" s="14"/>
      <c r="ACK467" s="14"/>
      <c r="ACL467" s="14"/>
      <c r="ACM467" s="14"/>
      <c r="ACN467" s="14"/>
      <c r="ACO467" s="14"/>
      <c r="ACP467" s="14"/>
      <c r="ACQ467" s="14"/>
      <c r="ACR467" s="14"/>
      <c r="ACS467" s="14"/>
      <c r="ACT467" s="14"/>
      <c r="ACU467" s="14"/>
      <c r="ACV467" s="14"/>
      <c r="ACW467" s="14"/>
      <c r="ACX467" s="14"/>
      <c r="ACY467" s="14"/>
      <c r="ACZ467" s="14"/>
      <c r="ADA467" s="14"/>
      <c r="ADB467" s="14"/>
      <c r="ADC467" s="14"/>
      <c r="ADD467" s="14"/>
      <c r="ADE467" s="14"/>
      <c r="ADF467" s="14"/>
      <c r="ADG467" s="14"/>
      <c r="ADH467" s="14"/>
      <c r="ADI467" s="14"/>
      <c r="ADJ467" s="14"/>
      <c r="ADK467" s="14"/>
      <c r="ADL467" s="14"/>
      <c r="ADM467" s="14"/>
      <c r="ADN467" s="14"/>
      <c r="ADO467" s="14"/>
      <c r="ADP467" s="14"/>
      <c r="ADQ467" s="14"/>
      <c r="ADR467" s="14"/>
      <c r="ADS467" s="14"/>
      <c r="ADT467" s="14"/>
      <c r="ADU467" s="14"/>
      <c r="ADV467" s="14"/>
      <c r="ADW467" s="14"/>
      <c r="ADX467" s="14"/>
      <c r="ADY467" s="14"/>
      <c r="ADZ467" s="14"/>
      <c r="AEA467" s="14"/>
      <c r="AEB467" s="14"/>
      <c r="AEC467" s="14"/>
      <c r="AED467" s="14"/>
      <c r="AEE467" s="14"/>
      <c r="AEF467" s="14"/>
      <c r="AEG467" s="14"/>
      <c r="AEH467" s="14"/>
      <c r="AEI467" s="14"/>
      <c r="AEJ467" s="14"/>
      <c r="AEK467" s="14"/>
      <c r="AEL467" s="14"/>
      <c r="AEM467" s="14"/>
      <c r="AEN467" s="14"/>
      <c r="AEO467" s="14"/>
      <c r="AEP467" s="14"/>
      <c r="AEQ467" s="14"/>
      <c r="AER467" s="14"/>
      <c r="AES467" s="14"/>
      <c r="AET467" s="14"/>
      <c r="AEU467" s="14"/>
      <c r="AEV467" s="14"/>
      <c r="AEW467" s="14"/>
      <c r="AEX467" s="14"/>
      <c r="AEY467" s="14"/>
      <c r="AEZ467" s="14"/>
      <c r="AFA467" s="14"/>
      <c r="AFB467" s="14"/>
      <c r="AFC467" s="14"/>
      <c r="AFD467" s="14"/>
      <c r="AFE467" s="14"/>
      <c r="AFF467" s="14"/>
      <c r="AFG467" s="14"/>
      <c r="AFH467" s="14"/>
      <c r="AFI467" s="14"/>
      <c r="AFJ467" s="14"/>
      <c r="AFK467" s="14"/>
      <c r="AFL467" s="14"/>
      <c r="AFM467" s="14"/>
      <c r="AFN467" s="14"/>
      <c r="AFO467" s="14"/>
      <c r="AFP467" s="14"/>
      <c r="AFQ467" s="14"/>
      <c r="AFR467" s="14"/>
      <c r="AFS467" s="14"/>
      <c r="AFT467" s="14"/>
      <c r="AFU467" s="14"/>
      <c r="AFV467" s="14"/>
      <c r="AFW467" s="14"/>
      <c r="AFX467" s="14"/>
      <c r="AFY467" s="14"/>
      <c r="AFZ467" s="14"/>
      <c r="AGA467" s="14"/>
      <c r="AGB467" s="14"/>
      <c r="AGC467" s="14"/>
      <c r="AGD467" s="14"/>
      <c r="AGE467" s="14"/>
      <c r="AGF467" s="14"/>
      <c r="AGG467" s="14"/>
      <c r="AGH467" s="14"/>
      <c r="AGI467" s="14"/>
      <c r="AGJ467" s="14"/>
      <c r="AGK467" s="14"/>
      <c r="AGL467" s="14"/>
      <c r="AGM467" s="14"/>
      <c r="AGN467" s="14"/>
      <c r="AGO467" s="14"/>
      <c r="AGP467" s="14"/>
      <c r="AGQ467" s="14"/>
      <c r="AGR467" s="14"/>
      <c r="AGS467" s="14"/>
      <c r="AGT467" s="14"/>
      <c r="AGU467" s="14"/>
      <c r="AGV467" s="14"/>
      <c r="AGW467" s="14"/>
      <c r="AGX467" s="14"/>
      <c r="AGY467" s="14"/>
      <c r="AGZ467" s="14"/>
      <c r="AHA467" s="14"/>
      <c r="AHB467" s="14"/>
      <c r="AHC467" s="14"/>
      <c r="AHD467" s="14"/>
      <c r="AHE467" s="14"/>
      <c r="AHF467" s="14"/>
      <c r="AHG467" s="14"/>
      <c r="AHH467" s="14"/>
      <c r="AHI467" s="14"/>
      <c r="AHJ467" s="14"/>
      <c r="AHK467" s="14"/>
      <c r="AHL467" s="14"/>
      <c r="AHM467" s="14"/>
      <c r="AHN467" s="14"/>
      <c r="AHO467" s="14"/>
      <c r="AHP467" s="14"/>
      <c r="AHQ467" s="14"/>
      <c r="AHR467" s="14"/>
      <c r="AHS467" s="14"/>
      <c r="AHT467" s="14"/>
      <c r="AHU467" s="14"/>
      <c r="AHV467" s="14"/>
      <c r="AHW467" s="14"/>
      <c r="AHX467" s="14"/>
      <c r="AHY467" s="14"/>
      <c r="AHZ467" s="14"/>
      <c r="AIA467" s="14"/>
      <c r="AIB467" s="14"/>
      <c r="AIC467" s="14"/>
      <c r="AID467" s="14"/>
      <c r="AIE467" s="14"/>
      <c r="AIF467" s="14"/>
      <c r="AIG467" s="14"/>
      <c r="AIH467" s="14"/>
      <c r="AII467" s="14"/>
      <c r="AIJ467" s="14"/>
      <c r="AIK467" s="14"/>
      <c r="AIL467" s="14"/>
      <c r="AIM467" s="14"/>
      <c r="AIN467" s="14"/>
      <c r="AIO467" s="14"/>
      <c r="AIP467" s="14"/>
      <c r="AIQ467" s="14"/>
      <c r="AIR467" s="14"/>
      <c r="AIS467" s="14"/>
      <c r="AIT467" s="14"/>
      <c r="AIU467" s="14"/>
      <c r="AIV467" s="14"/>
      <c r="AIW467" s="14"/>
      <c r="AIX467" s="14"/>
      <c r="AIY467" s="14"/>
      <c r="AIZ467" s="14"/>
      <c r="AJA467" s="14"/>
      <c r="AJB467" s="14"/>
      <c r="AJC467" s="14"/>
      <c r="AJD467" s="14"/>
      <c r="AJE467" s="14"/>
      <c r="AJF467" s="14"/>
      <c r="AJG467" s="14"/>
      <c r="AJH467" s="14"/>
      <c r="AJI467" s="14"/>
      <c r="AJJ467" s="14"/>
      <c r="AJK467" s="14"/>
      <c r="AJL467" s="14"/>
      <c r="AJM467" s="14"/>
      <c r="AJN467" s="14"/>
      <c r="AJO467" s="14"/>
      <c r="AJP467" s="14"/>
      <c r="AJQ467" s="14"/>
      <c r="AJR467" s="14"/>
      <c r="AJS467" s="14"/>
      <c r="AJT467" s="14"/>
      <c r="AJU467" s="14"/>
      <c r="AJV467" s="14"/>
      <c r="AJW467" s="14"/>
      <c r="AJX467" s="14"/>
      <c r="AJY467" s="14"/>
      <c r="AJZ467" s="14"/>
      <c r="AKA467" s="14"/>
      <c r="AKB467" s="14"/>
      <c r="AKC467" s="14"/>
      <c r="AKD467" s="14"/>
      <c r="AKE467" s="14"/>
      <c r="AKF467" s="14"/>
      <c r="AKG467" s="14"/>
      <c r="AKH467" s="14"/>
      <c r="AKI467" s="14"/>
      <c r="AKJ467" s="14"/>
      <c r="AKK467" s="14"/>
      <c r="AKL467" s="14"/>
      <c r="AKM467" s="14"/>
      <c r="AKN467" s="14"/>
      <c r="AKO467" s="14"/>
      <c r="AKP467" s="14"/>
      <c r="AKQ467" s="14"/>
      <c r="AKR467" s="14"/>
      <c r="AKS467" s="14"/>
      <c r="AKT467" s="14"/>
      <c r="AKU467" s="14"/>
      <c r="AKV467" s="14"/>
      <c r="AKW467" s="14"/>
      <c r="AKX467" s="14"/>
      <c r="AKY467" s="14"/>
      <c r="AKZ467" s="14"/>
      <c r="ALA467" s="14"/>
      <c r="ALB467" s="14"/>
      <c r="ALC467" s="14"/>
      <c r="ALD467" s="14"/>
      <c r="ALE467" s="14"/>
      <c r="ALF467" s="14"/>
      <c r="ALG467" s="14"/>
      <c r="ALH467" s="14"/>
      <c r="ALI467" s="14"/>
      <c r="ALJ467" s="14"/>
      <c r="ALK467" s="14"/>
      <c r="ALL467" s="14"/>
      <c r="ALM467" s="14"/>
      <c r="ALN467" s="14"/>
      <c r="ALO467" s="14"/>
      <c r="ALP467" s="14"/>
      <c r="ALQ467" s="14"/>
      <c r="ALR467" s="14"/>
      <c r="ALS467" s="14"/>
      <c r="ALT467" s="14"/>
      <c r="ALU467" s="14"/>
      <c r="ALV467" s="14"/>
      <c r="ALW467" s="14"/>
      <c r="ALX467" s="14"/>
      <c r="ALY467" s="14"/>
      <c r="ALZ467" s="14"/>
      <c r="AMA467" s="14"/>
      <c r="AMB467" s="14"/>
      <c r="AMC467" s="14"/>
      <c r="AMD467" s="14"/>
      <c r="AME467" s="14"/>
      <c r="AMF467" s="14"/>
      <c r="AMG467" s="14"/>
      <c r="AMH467" s="14"/>
      <c r="AMI467" s="14"/>
      <c r="AMJ467" s="14"/>
      <c r="AMK467" s="14"/>
      <c r="AML467" s="14"/>
      <c r="AMM467" s="14"/>
      <c r="AMN467" s="14"/>
      <c r="AMO467" s="14"/>
      <c r="AMP467" s="14"/>
      <c r="AMQ467" s="14"/>
      <c r="AMR467" s="14"/>
      <c r="AMS467" s="14"/>
      <c r="AMT467" s="14"/>
      <c r="AMU467" s="14"/>
      <c r="AMV467" s="14"/>
      <c r="AMW467" s="14"/>
      <c r="AMX467" s="14"/>
      <c r="AMY467" s="14"/>
      <c r="AMZ467" s="14"/>
      <c r="ANA467" s="14"/>
      <c r="ANB467" s="14"/>
      <c r="ANC467" s="14"/>
      <c r="AND467" s="14"/>
      <c r="ANE467" s="14"/>
      <c r="ANF467" s="14"/>
      <c r="ANG467" s="14"/>
      <c r="ANH467" s="14"/>
      <c r="ANI467" s="14"/>
      <c r="ANJ467" s="14"/>
      <c r="ANK467" s="14"/>
      <c r="ANL467" s="14"/>
      <c r="ANM467" s="14"/>
      <c r="ANN467" s="14"/>
      <c r="ANO467" s="14"/>
      <c r="ANP467" s="14"/>
      <c r="ANQ467" s="14"/>
      <c r="ANR467" s="14"/>
      <c r="ANS467" s="14"/>
      <c r="ANT467" s="14"/>
      <c r="ANU467" s="14"/>
      <c r="ANV467" s="14"/>
      <c r="ANW467" s="14"/>
      <c r="ANX467" s="14"/>
      <c r="ANY467" s="14"/>
      <c r="ANZ467" s="14"/>
      <c r="AOA467" s="14"/>
      <c r="AOB467" s="14"/>
      <c r="AOC467" s="14"/>
      <c r="AOD467" s="14"/>
      <c r="AOE467" s="14"/>
      <c r="AOF467" s="14"/>
      <c r="AOG467" s="14"/>
      <c r="AOH467" s="14"/>
      <c r="AOI467" s="14"/>
      <c r="AOJ467" s="14"/>
      <c r="AOK467" s="14"/>
      <c r="AOL467" s="14"/>
      <c r="AOM467" s="14"/>
      <c r="AON467" s="14"/>
      <c r="AOO467" s="14"/>
      <c r="AOP467" s="14"/>
      <c r="AOQ467" s="14"/>
      <c r="AOR467" s="14"/>
      <c r="AOS467" s="14"/>
      <c r="AOT467" s="14"/>
      <c r="AOU467" s="14"/>
      <c r="AOV467" s="14"/>
      <c r="AOW467" s="14"/>
      <c r="AOX467" s="14"/>
      <c r="AOY467" s="14"/>
      <c r="AOZ467" s="14"/>
      <c r="APA467" s="14"/>
      <c r="APB467" s="14"/>
      <c r="APC467" s="14"/>
      <c r="APD467" s="14"/>
      <c r="APE467" s="14"/>
      <c r="APF467" s="14"/>
      <c r="APG467" s="14"/>
      <c r="APH467" s="14"/>
      <c r="API467" s="14"/>
      <c r="APJ467" s="14"/>
      <c r="APK467" s="14"/>
      <c r="APL467" s="14"/>
      <c r="APM467" s="14"/>
      <c r="APN467" s="14"/>
      <c r="APO467" s="14"/>
      <c r="APP467" s="14"/>
      <c r="APQ467" s="14"/>
      <c r="APR467" s="14"/>
      <c r="APS467" s="14"/>
      <c r="APT467" s="14"/>
      <c r="APU467" s="14"/>
      <c r="APV467" s="14"/>
      <c r="APW467" s="14"/>
      <c r="APX467" s="14"/>
      <c r="APY467" s="14"/>
      <c r="APZ467" s="14"/>
      <c r="AQA467" s="14"/>
      <c r="AQB467" s="14"/>
      <c r="AQC467" s="14"/>
      <c r="AQD467" s="14"/>
      <c r="AQE467" s="14"/>
      <c r="AQF467" s="14"/>
      <c r="AQG467" s="14"/>
      <c r="AQH467" s="14"/>
      <c r="AQI467" s="14"/>
      <c r="AQJ467" s="14"/>
      <c r="AQK467" s="14"/>
      <c r="AQL467" s="14"/>
      <c r="AQM467" s="14"/>
      <c r="AQN467" s="14"/>
      <c r="AQO467" s="14"/>
      <c r="AQP467" s="14"/>
      <c r="AQQ467" s="14"/>
      <c r="AQR467" s="14"/>
      <c r="AQS467" s="14"/>
      <c r="AQT467" s="14"/>
      <c r="AQU467" s="14"/>
      <c r="AQV467" s="14"/>
      <c r="AQW467" s="14"/>
      <c r="AQX467" s="14"/>
      <c r="AQY467" s="14"/>
      <c r="AQZ467" s="14"/>
      <c r="ARA467" s="14"/>
      <c r="ARB467" s="14"/>
      <c r="ARC467" s="14"/>
      <c r="ARD467" s="14"/>
      <c r="ARE467" s="14"/>
      <c r="ARF467" s="14"/>
      <c r="ARG467" s="14"/>
      <c r="ARH467" s="14"/>
      <c r="ARI467" s="14"/>
      <c r="ARJ467" s="14"/>
      <c r="ARK467" s="14"/>
      <c r="ARL467" s="14"/>
      <c r="ARM467" s="14"/>
      <c r="ARN467" s="14"/>
      <c r="ARO467" s="14"/>
      <c r="ARP467" s="14"/>
      <c r="ARQ467" s="14"/>
      <c r="ARR467" s="14"/>
      <c r="ARS467" s="14"/>
      <c r="ART467" s="14"/>
      <c r="ARU467" s="14"/>
      <c r="ARV467" s="14"/>
      <c r="ARW467" s="14"/>
      <c r="ARX467" s="14"/>
      <c r="ARY467" s="14"/>
      <c r="ARZ467" s="14"/>
      <c r="ASA467" s="14"/>
      <c r="ASB467" s="14"/>
      <c r="ASC467" s="14"/>
      <c r="ASD467" s="14"/>
      <c r="ASE467" s="14"/>
      <c r="ASF467" s="14"/>
      <c r="ASG467" s="14"/>
      <c r="ASH467" s="14"/>
      <c r="ASI467" s="14"/>
      <c r="ASJ467" s="14"/>
      <c r="ASK467" s="14"/>
      <c r="ASL467" s="14"/>
      <c r="ASM467" s="14"/>
      <c r="ASN467" s="14"/>
      <c r="ASO467" s="14"/>
      <c r="ASP467" s="14"/>
      <c r="ASQ467" s="14"/>
      <c r="ASR467" s="14"/>
      <c r="ASS467" s="14"/>
      <c r="AST467" s="14"/>
      <c r="ASU467" s="14"/>
      <c r="ASV467" s="14"/>
      <c r="ASW467" s="14"/>
      <c r="ASX467" s="14"/>
      <c r="ASY467" s="14"/>
      <c r="ASZ467" s="14"/>
      <c r="ATA467" s="14"/>
      <c r="ATB467" s="14"/>
      <c r="ATC467" s="14"/>
      <c r="ATD467" s="14"/>
    </row>
    <row r="468" spans="63:1200">
      <c r="BK468" s="14" t="str">
        <f t="shared" si="2121"/>
        <v/>
      </c>
      <c r="ABO468" s="14"/>
      <c r="ABP468" s="14"/>
      <c r="ABQ468" s="14"/>
      <c r="ABR468" s="14"/>
      <c r="ABS468" s="14"/>
      <c r="ABT468" s="14"/>
      <c r="ABU468" s="14"/>
      <c r="ABV468" s="14"/>
      <c r="ABW468" s="14"/>
      <c r="ABX468" s="14"/>
      <c r="ABY468" s="14"/>
      <c r="ABZ468" s="14"/>
      <c r="ACA468" s="14"/>
      <c r="ACB468" s="14"/>
      <c r="ACC468" s="14"/>
      <c r="ACD468" s="14"/>
      <c r="ACE468" s="14"/>
      <c r="ACF468" s="14"/>
      <c r="ACG468" s="14"/>
      <c r="ACH468" s="14"/>
      <c r="ACI468" s="14"/>
      <c r="ACJ468" s="14"/>
      <c r="ACK468" s="14"/>
      <c r="ACL468" s="14"/>
      <c r="ACM468" s="14"/>
      <c r="ACN468" s="14"/>
      <c r="ACO468" s="14"/>
      <c r="ACP468" s="14"/>
      <c r="ACQ468" s="14"/>
      <c r="ACR468" s="14"/>
      <c r="ACS468" s="14"/>
      <c r="ACT468" s="14"/>
      <c r="ACU468" s="14"/>
      <c r="ACV468" s="14"/>
      <c r="ACW468" s="14"/>
      <c r="ACX468" s="14"/>
      <c r="ACY468" s="14"/>
      <c r="ACZ468" s="14"/>
      <c r="ADA468" s="14"/>
      <c r="ADB468" s="14"/>
      <c r="ADC468" s="14"/>
      <c r="ADD468" s="14"/>
      <c r="ADE468" s="14"/>
      <c r="ADF468" s="14"/>
      <c r="ADG468" s="14"/>
      <c r="ADH468" s="14"/>
      <c r="ADI468" s="14"/>
      <c r="ADJ468" s="14"/>
      <c r="ADK468" s="14"/>
      <c r="ADL468" s="14"/>
      <c r="ADM468" s="14"/>
      <c r="ADN468" s="14"/>
      <c r="ADO468" s="14"/>
      <c r="ADP468" s="14"/>
      <c r="ADQ468" s="14"/>
      <c r="ADR468" s="14"/>
      <c r="ADS468" s="14"/>
      <c r="ADT468" s="14"/>
      <c r="ADU468" s="14"/>
      <c r="ADV468" s="14"/>
      <c r="ADW468" s="14"/>
      <c r="ADX468" s="14"/>
      <c r="ADY468" s="14"/>
      <c r="ADZ468" s="14"/>
      <c r="AEA468" s="14"/>
      <c r="AEB468" s="14"/>
      <c r="AEC468" s="14"/>
      <c r="AED468" s="14"/>
      <c r="AEE468" s="14"/>
      <c r="AEF468" s="14"/>
      <c r="AEG468" s="14"/>
      <c r="AEH468" s="14"/>
      <c r="AEI468" s="14"/>
      <c r="AEJ468" s="14"/>
      <c r="AEK468" s="14"/>
      <c r="AEL468" s="14"/>
      <c r="AEM468" s="14"/>
      <c r="AEN468" s="14"/>
      <c r="AEO468" s="14"/>
      <c r="AEP468" s="14"/>
      <c r="AEQ468" s="14"/>
      <c r="AER468" s="14"/>
      <c r="AES468" s="14"/>
      <c r="AET468" s="14"/>
      <c r="AEU468" s="14"/>
      <c r="AEV468" s="14"/>
      <c r="AEW468" s="14"/>
      <c r="AEX468" s="14"/>
      <c r="AEY468" s="14"/>
      <c r="AEZ468" s="14"/>
      <c r="AFA468" s="14"/>
      <c r="AFB468" s="14"/>
      <c r="AFC468" s="14"/>
      <c r="AFD468" s="14"/>
      <c r="AFE468" s="14"/>
      <c r="AFF468" s="14"/>
      <c r="AFG468" s="14"/>
      <c r="AFH468" s="14"/>
      <c r="AFI468" s="14"/>
      <c r="AFJ468" s="14"/>
      <c r="AFK468" s="14"/>
      <c r="AFL468" s="14"/>
      <c r="AFM468" s="14"/>
      <c r="AFN468" s="14"/>
      <c r="AFO468" s="14"/>
      <c r="AFP468" s="14"/>
      <c r="AFQ468" s="14"/>
      <c r="AFR468" s="14"/>
      <c r="AFS468" s="14"/>
      <c r="AFT468" s="14"/>
      <c r="AFU468" s="14"/>
      <c r="AFV468" s="14"/>
      <c r="AFW468" s="14"/>
      <c r="AFX468" s="14"/>
      <c r="AFY468" s="14"/>
      <c r="AFZ468" s="14"/>
      <c r="AGA468" s="14"/>
      <c r="AGB468" s="14"/>
      <c r="AGC468" s="14"/>
      <c r="AGD468" s="14"/>
      <c r="AGE468" s="14"/>
      <c r="AGF468" s="14"/>
      <c r="AGG468" s="14"/>
      <c r="AGH468" s="14"/>
      <c r="AGI468" s="14"/>
      <c r="AGJ468" s="14"/>
      <c r="AGK468" s="14"/>
      <c r="AGL468" s="14"/>
      <c r="AGM468" s="14"/>
      <c r="AGN468" s="14"/>
      <c r="AGO468" s="14"/>
      <c r="AGP468" s="14"/>
      <c r="AGQ468" s="14"/>
      <c r="AGR468" s="14"/>
      <c r="AGS468" s="14"/>
      <c r="AGT468" s="14"/>
      <c r="AGU468" s="14"/>
      <c r="AGV468" s="14"/>
      <c r="AGW468" s="14"/>
      <c r="AGX468" s="14"/>
      <c r="AGY468" s="14"/>
      <c r="AGZ468" s="14"/>
      <c r="AHA468" s="14"/>
      <c r="AHB468" s="14"/>
      <c r="AHC468" s="14"/>
      <c r="AHD468" s="14"/>
      <c r="AHE468" s="14"/>
      <c r="AHF468" s="14"/>
      <c r="AHG468" s="14"/>
      <c r="AHH468" s="14"/>
      <c r="AHI468" s="14"/>
      <c r="AHJ468" s="14"/>
      <c r="AHK468" s="14"/>
      <c r="AHL468" s="14"/>
      <c r="AHM468" s="14"/>
      <c r="AHN468" s="14"/>
      <c r="AHO468" s="14"/>
      <c r="AHP468" s="14"/>
      <c r="AHQ468" s="14"/>
      <c r="AHR468" s="14"/>
      <c r="AHS468" s="14"/>
      <c r="AHT468" s="14"/>
      <c r="AHU468" s="14"/>
      <c r="AHV468" s="14"/>
      <c r="AHW468" s="14"/>
      <c r="AHX468" s="14"/>
      <c r="AHY468" s="14"/>
      <c r="AHZ468" s="14"/>
      <c r="AIA468" s="14"/>
      <c r="AIB468" s="14"/>
      <c r="AIC468" s="14"/>
      <c r="AID468" s="14"/>
      <c r="AIE468" s="14"/>
      <c r="AIF468" s="14"/>
      <c r="AIG468" s="14"/>
      <c r="AIH468" s="14"/>
      <c r="AII468" s="14"/>
      <c r="AIJ468" s="14"/>
      <c r="AIK468" s="14"/>
      <c r="AIL468" s="14"/>
      <c r="AIM468" s="14"/>
      <c r="AIN468" s="14"/>
      <c r="AIO468" s="14"/>
      <c r="AIP468" s="14"/>
      <c r="AIQ468" s="14"/>
      <c r="AIR468" s="14"/>
      <c r="AIS468" s="14"/>
      <c r="AIT468" s="14"/>
      <c r="AIU468" s="14"/>
      <c r="AIV468" s="14"/>
      <c r="AIW468" s="14"/>
      <c r="AIX468" s="14"/>
      <c r="AIY468" s="14"/>
      <c r="AIZ468" s="14"/>
      <c r="AJA468" s="14"/>
      <c r="AJB468" s="14"/>
      <c r="AJC468" s="14"/>
      <c r="AJD468" s="14"/>
      <c r="AJE468" s="14"/>
      <c r="AJF468" s="14"/>
      <c r="AJG468" s="14"/>
      <c r="AJH468" s="14"/>
      <c r="AJI468" s="14"/>
      <c r="AJJ468" s="14"/>
      <c r="AJK468" s="14"/>
      <c r="AJL468" s="14"/>
      <c r="AJM468" s="14"/>
      <c r="AJN468" s="14"/>
      <c r="AJO468" s="14"/>
      <c r="AJP468" s="14"/>
      <c r="AJQ468" s="14"/>
      <c r="AJR468" s="14"/>
      <c r="AJS468" s="14"/>
      <c r="AJT468" s="14"/>
      <c r="AJU468" s="14"/>
      <c r="AJV468" s="14"/>
      <c r="AJW468" s="14"/>
      <c r="AJX468" s="14"/>
      <c r="AJY468" s="14"/>
      <c r="AJZ468" s="14"/>
      <c r="AKA468" s="14"/>
      <c r="AKB468" s="14"/>
      <c r="AKC468" s="14"/>
      <c r="AKD468" s="14"/>
      <c r="AKE468" s="14"/>
      <c r="AKF468" s="14"/>
      <c r="AKG468" s="14"/>
      <c r="AKH468" s="14"/>
      <c r="AKI468" s="14"/>
      <c r="AKJ468" s="14"/>
      <c r="AKK468" s="14"/>
      <c r="AKL468" s="14"/>
      <c r="AKM468" s="14"/>
      <c r="AKN468" s="14"/>
      <c r="AKO468" s="14"/>
      <c r="AKP468" s="14"/>
      <c r="AKQ468" s="14"/>
      <c r="AKR468" s="14"/>
      <c r="AKS468" s="14"/>
      <c r="AKT468" s="14"/>
      <c r="AKU468" s="14"/>
      <c r="AKV468" s="14"/>
      <c r="AKW468" s="14"/>
      <c r="AKX468" s="14"/>
      <c r="AKY468" s="14"/>
      <c r="AKZ468" s="14"/>
      <c r="ALA468" s="14"/>
      <c r="ALB468" s="14"/>
      <c r="ALC468" s="14"/>
      <c r="ALD468" s="14"/>
      <c r="ALE468" s="14"/>
      <c r="ALF468" s="14"/>
      <c r="ALG468" s="14"/>
      <c r="ALH468" s="14"/>
      <c r="ALI468" s="14"/>
      <c r="ALJ468" s="14"/>
      <c r="ALK468" s="14"/>
      <c r="ALL468" s="14"/>
      <c r="ALM468" s="14"/>
      <c r="ALN468" s="14"/>
      <c r="ALO468" s="14"/>
      <c r="ALP468" s="14"/>
      <c r="ALQ468" s="14"/>
      <c r="ALR468" s="14"/>
      <c r="ALS468" s="14"/>
      <c r="ALT468" s="14"/>
      <c r="ALU468" s="14"/>
      <c r="ALV468" s="14"/>
      <c r="ALW468" s="14"/>
      <c r="ALX468" s="14"/>
      <c r="ALY468" s="14"/>
      <c r="ALZ468" s="14"/>
      <c r="AMA468" s="14"/>
      <c r="AMB468" s="14"/>
      <c r="AMC468" s="14"/>
      <c r="AMD468" s="14"/>
      <c r="AME468" s="14"/>
      <c r="AMF468" s="14"/>
      <c r="AMG468" s="14"/>
      <c r="AMH468" s="14"/>
      <c r="AMI468" s="14"/>
      <c r="AMJ468" s="14"/>
      <c r="AMK468" s="14"/>
      <c r="AML468" s="14"/>
      <c r="AMM468" s="14"/>
      <c r="AMN468" s="14"/>
      <c r="AMO468" s="14"/>
      <c r="AMP468" s="14"/>
      <c r="AMQ468" s="14"/>
      <c r="AMR468" s="14"/>
      <c r="AMS468" s="14"/>
      <c r="AMT468" s="14"/>
      <c r="AMU468" s="14"/>
      <c r="AMV468" s="14"/>
      <c r="AMW468" s="14"/>
      <c r="AMX468" s="14"/>
      <c r="AMY468" s="14"/>
      <c r="AMZ468" s="14"/>
      <c r="ANA468" s="14"/>
      <c r="ANB468" s="14"/>
      <c r="ANC468" s="14"/>
      <c r="AND468" s="14"/>
      <c r="ANE468" s="14"/>
      <c r="ANF468" s="14"/>
      <c r="ANG468" s="14"/>
      <c r="ANH468" s="14"/>
      <c r="ANI468" s="14"/>
      <c r="ANJ468" s="14"/>
      <c r="ANK468" s="14"/>
      <c r="ANL468" s="14"/>
      <c r="ANM468" s="14"/>
      <c r="ANN468" s="14"/>
      <c r="ANO468" s="14"/>
      <c r="ANP468" s="14"/>
      <c r="ANQ468" s="14"/>
      <c r="ANR468" s="14"/>
      <c r="ANS468" s="14"/>
      <c r="ANT468" s="14"/>
      <c r="ANU468" s="14"/>
      <c r="ANV468" s="14"/>
      <c r="ANW468" s="14"/>
      <c r="ANX468" s="14"/>
      <c r="ANY468" s="14"/>
      <c r="ANZ468" s="14"/>
      <c r="AOA468" s="14"/>
      <c r="AOB468" s="14"/>
      <c r="AOC468" s="14"/>
      <c r="AOD468" s="14"/>
      <c r="AOE468" s="14"/>
      <c r="AOF468" s="14"/>
      <c r="AOG468" s="14"/>
      <c r="AOH468" s="14"/>
      <c r="AOI468" s="14"/>
      <c r="AOJ468" s="14"/>
      <c r="AOK468" s="14"/>
      <c r="AOL468" s="14"/>
      <c r="AOM468" s="14"/>
      <c r="AON468" s="14"/>
      <c r="AOO468" s="14"/>
      <c r="AOP468" s="14"/>
      <c r="AOQ468" s="14"/>
      <c r="AOR468" s="14"/>
      <c r="AOS468" s="14"/>
      <c r="AOT468" s="14"/>
      <c r="AOU468" s="14"/>
      <c r="AOV468" s="14"/>
      <c r="AOW468" s="14"/>
      <c r="AOX468" s="14"/>
      <c r="AOY468" s="14"/>
      <c r="AOZ468" s="14"/>
      <c r="APA468" s="14"/>
      <c r="APB468" s="14"/>
      <c r="APC468" s="14"/>
      <c r="APD468" s="14"/>
      <c r="APE468" s="14"/>
      <c r="APF468" s="14"/>
      <c r="APG468" s="14"/>
      <c r="APH468" s="14"/>
      <c r="API468" s="14"/>
      <c r="APJ468" s="14"/>
      <c r="APK468" s="14"/>
      <c r="APL468" s="14"/>
      <c r="APM468" s="14"/>
      <c r="APN468" s="14"/>
      <c r="APO468" s="14"/>
      <c r="APP468" s="14"/>
      <c r="APQ468" s="14"/>
      <c r="APR468" s="14"/>
      <c r="APS468" s="14"/>
      <c r="APT468" s="14"/>
      <c r="APU468" s="14"/>
      <c r="APV468" s="14"/>
      <c r="APW468" s="14"/>
      <c r="APX468" s="14"/>
      <c r="APY468" s="14"/>
      <c r="APZ468" s="14"/>
      <c r="AQA468" s="14"/>
      <c r="AQB468" s="14"/>
      <c r="AQC468" s="14"/>
      <c r="AQD468" s="14"/>
      <c r="AQE468" s="14"/>
      <c r="AQF468" s="14"/>
      <c r="AQG468" s="14"/>
      <c r="AQH468" s="14"/>
      <c r="AQI468" s="14"/>
      <c r="AQJ468" s="14"/>
      <c r="AQK468" s="14"/>
      <c r="AQL468" s="14"/>
      <c r="AQM468" s="14"/>
      <c r="AQN468" s="14"/>
      <c r="AQO468" s="14"/>
      <c r="AQP468" s="14"/>
      <c r="AQQ468" s="14"/>
      <c r="AQR468" s="14"/>
      <c r="AQS468" s="14"/>
      <c r="AQT468" s="14"/>
      <c r="AQU468" s="14"/>
      <c r="AQV468" s="14"/>
      <c r="AQW468" s="14"/>
      <c r="AQX468" s="14"/>
      <c r="AQY468" s="14"/>
      <c r="AQZ468" s="14"/>
      <c r="ARA468" s="14"/>
      <c r="ARB468" s="14"/>
      <c r="ARC468" s="14"/>
      <c r="ARD468" s="14"/>
      <c r="ARE468" s="14"/>
      <c r="ARF468" s="14"/>
      <c r="ARG468" s="14"/>
      <c r="ARH468" s="14"/>
      <c r="ARI468" s="14"/>
      <c r="ARJ468" s="14"/>
      <c r="ARK468" s="14"/>
      <c r="ARL468" s="14"/>
      <c r="ARM468" s="14"/>
      <c r="ARN468" s="14"/>
      <c r="ARO468" s="14"/>
      <c r="ARP468" s="14"/>
      <c r="ARQ468" s="14"/>
      <c r="ARR468" s="14"/>
      <c r="ARS468" s="14"/>
      <c r="ART468" s="14"/>
      <c r="ARU468" s="14"/>
      <c r="ARV468" s="14"/>
      <c r="ARW468" s="14"/>
      <c r="ARX468" s="14"/>
      <c r="ARY468" s="14"/>
      <c r="ARZ468" s="14"/>
      <c r="ASA468" s="14"/>
      <c r="ASB468" s="14"/>
      <c r="ASC468" s="14"/>
      <c r="ASD468" s="14"/>
      <c r="ASE468" s="14"/>
      <c r="ASF468" s="14"/>
      <c r="ASG468" s="14"/>
      <c r="ASH468" s="14"/>
      <c r="ASI468" s="14"/>
      <c r="ASJ468" s="14"/>
      <c r="ASK468" s="14"/>
      <c r="ASL468" s="14"/>
      <c r="ASM468" s="14"/>
      <c r="ASN468" s="14"/>
      <c r="ASO468" s="14"/>
      <c r="ASP468" s="14"/>
      <c r="ASQ468" s="14"/>
      <c r="ASR468" s="14"/>
      <c r="ASS468" s="14"/>
      <c r="AST468" s="14"/>
      <c r="ASU468" s="14"/>
      <c r="ASV468" s="14"/>
      <c r="ASW468" s="14"/>
      <c r="ASX468" s="14"/>
      <c r="ASY468" s="14"/>
      <c r="ASZ468" s="14"/>
      <c r="ATA468" s="14"/>
      <c r="ATB468" s="14"/>
      <c r="ATC468" s="14"/>
      <c r="ATD468" s="14"/>
    </row>
    <row r="469" spans="63:1200">
      <c r="BK469" s="14" t="str">
        <f t="shared" si="2121"/>
        <v/>
      </c>
      <c r="ABO469" s="14"/>
      <c r="ABP469" s="14"/>
      <c r="ABQ469" s="14"/>
      <c r="ABR469" s="14"/>
      <c r="ABS469" s="14"/>
      <c r="ABT469" s="14"/>
      <c r="ABU469" s="14"/>
      <c r="ABV469" s="14"/>
      <c r="ABW469" s="14"/>
      <c r="ABX469" s="14"/>
      <c r="ABY469" s="14"/>
      <c r="ABZ469" s="14"/>
      <c r="ACA469" s="14"/>
      <c r="ACB469" s="14"/>
      <c r="ACC469" s="14"/>
      <c r="ACD469" s="14"/>
      <c r="ACE469" s="14"/>
      <c r="ACF469" s="14"/>
      <c r="ACG469" s="14"/>
      <c r="ACH469" s="14"/>
      <c r="ACI469" s="14"/>
      <c r="ACJ469" s="14"/>
      <c r="ACK469" s="14"/>
      <c r="ACL469" s="14"/>
      <c r="ACM469" s="14"/>
      <c r="ACN469" s="14"/>
      <c r="ACO469" s="14"/>
      <c r="ACP469" s="14"/>
      <c r="ACQ469" s="14"/>
      <c r="ACR469" s="14"/>
      <c r="ACS469" s="14"/>
      <c r="ACT469" s="14"/>
      <c r="ACU469" s="14"/>
      <c r="ACV469" s="14"/>
      <c r="ACW469" s="14"/>
      <c r="ACX469" s="14"/>
      <c r="ACY469" s="14"/>
      <c r="ACZ469" s="14"/>
      <c r="ADA469" s="14"/>
      <c r="ADB469" s="14"/>
      <c r="ADC469" s="14"/>
      <c r="ADD469" s="14"/>
      <c r="ADE469" s="14"/>
      <c r="ADF469" s="14"/>
      <c r="ADG469" s="14"/>
      <c r="ADH469" s="14"/>
      <c r="ADI469" s="14"/>
      <c r="ADJ469" s="14"/>
      <c r="ADK469" s="14"/>
      <c r="ADL469" s="14"/>
      <c r="ADM469" s="14"/>
      <c r="ADN469" s="14"/>
      <c r="ADO469" s="14"/>
      <c r="ADP469" s="14"/>
      <c r="ADQ469" s="14"/>
      <c r="ADR469" s="14"/>
      <c r="ADS469" s="14"/>
      <c r="ADT469" s="14"/>
      <c r="ADU469" s="14"/>
      <c r="ADV469" s="14"/>
      <c r="ADW469" s="14"/>
      <c r="ADX469" s="14"/>
      <c r="ADY469" s="14"/>
      <c r="ADZ469" s="14"/>
      <c r="AEA469" s="14"/>
      <c r="AEB469" s="14"/>
      <c r="AEC469" s="14"/>
      <c r="AED469" s="14"/>
      <c r="AEE469" s="14"/>
      <c r="AEF469" s="14"/>
      <c r="AEG469" s="14"/>
      <c r="AEH469" s="14"/>
      <c r="AEI469" s="14"/>
      <c r="AEJ469" s="14"/>
      <c r="AEK469" s="14"/>
      <c r="AEL469" s="14"/>
      <c r="AEM469" s="14"/>
      <c r="AEN469" s="14"/>
      <c r="AEO469" s="14"/>
      <c r="AEP469" s="14"/>
      <c r="AEQ469" s="14"/>
      <c r="AER469" s="14"/>
      <c r="AES469" s="14"/>
      <c r="AET469" s="14"/>
      <c r="AEU469" s="14"/>
      <c r="AEV469" s="14"/>
      <c r="AEW469" s="14"/>
      <c r="AEX469" s="14"/>
      <c r="AEY469" s="14"/>
      <c r="AEZ469" s="14"/>
      <c r="AFA469" s="14"/>
      <c r="AFB469" s="14"/>
      <c r="AFC469" s="14"/>
      <c r="AFD469" s="14"/>
      <c r="AFE469" s="14"/>
      <c r="AFF469" s="14"/>
      <c r="AFG469" s="14"/>
      <c r="AFH469" s="14"/>
      <c r="AFI469" s="14"/>
      <c r="AFJ469" s="14"/>
      <c r="AFK469" s="14"/>
      <c r="AFL469" s="14"/>
      <c r="AFM469" s="14"/>
      <c r="AFN469" s="14"/>
      <c r="AFO469" s="14"/>
      <c r="AFP469" s="14"/>
      <c r="AFQ469" s="14"/>
      <c r="AFR469" s="14"/>
      <c r="AFS469" s="14"/>
      <c r="AFT469" s="14"/>
      <c r="AFU469" s="14"/>
      <c r="AFV469" s="14"/>
      <c r="AFW469" s="14"/>
      <c r="AFX469" s="14"/>
      <c r="AFY469" s="14"/>
      <c r="AFZ469" s="14"/>
      <c r="AGA469" s="14"/>
      <c r="AGB469" s="14"/>
      <c r="AGC469" s="14"/>
      <c r="AGD469" s="14"/>
      <c r="AGE469" s="14"/>
      <c r="AGF469" s="14"/>
      <c r="AGG469" s="14"/>
      <c r="AGH469" s="14"/>
      <c r="AGI469" s="14"/>
      <c r="AGJ469" s="14"/>
      <c r="AGK469" s="14"/>
      <c r="AGL469" s="14"/>
      <c r="AGM469" s="14"/>
      <c r="AGN469" s="14"/>
      <c r="AGO469" s="14"/>
      <c r="AGP469" s="14"/>
      <c r="AGQ469" s="14"/>
      <c r="AGR469" s="14"/>
      <c r="AGS469" s="14"/>
      <c r="AGT469" s="14"/>
      <c r="AGU469" s="14"/>
      <c r="AGV469" s="14"/>
      <c r="AGW469" s="14"/>
      <c r="AGX469" s="14"/>
      <c r="AGY469" s="14"/>
      <c r="AGZ469" s="14"/>
      <c r="AHA469" s="14"/>
      <c r="AHB469" s="14"/>
      <c r="AHC469" s="14"/>
      <c r="AHD469" s="14"/>
      <c r="AHE469" s="14"/>
      <c r="AHF469" s="14"/>
      <c r="AHG469" s="14"/>
      <c r="AHH469" s="14"/>
      <c r="AHI469" s="14"/>
      <c r="AHJ469" s="14"/>
      <c r="AHK469" s="14"/>
      <c r="AHL469" s="14"/>
      <c r="AHM469" s="14"/>
      <c r="AHN469" s="14"/>
      <c r="AHO469" s="14"/>
      <c r="AHP469" s="14"/>
      <c r="AHQ469" s="14"/>
      <c r="AHR469" s="14"/>
      <c r="AHS469" s="14"/>
      <c r="AHT469" s="14"/>
      <c r="AHU469" s="14"/>
      <c r="AHV469" s="14"/>
      <c r="AHW469" s="14"/>
      <c r="AHX469" s="14"/>
      <c r="AHY469" s="14"/>
      <c r="AHZ469" s="14"/>
      <c r="AIA469" s="14"/>
      <c r="AIB469" s="14"/>
      <c r="AIC469" s="14"/>
      <c r="AID469" s="14"/>
      <c r="AIE469" s="14"/>
      <c r="AIF469" s="14"/>
      <c r="AIG469" s="14"/>
      <c r="AIH469" s="14"/>
      <c r="AII469" s="14"/>
      <c r="AIJ469" s="14"/>
      <c r="AIK469" s="14"/>
      <c r="AIL469" s="14"/>
      <c r="AIM469" s="14"/>
      <c r="AIN469" s="14"/>
      <c r="AIO469" s="14"/>
      <c r="AIP469" s="14"/>
      <c r="AIQ469" s="14"/>
      <c r="AIR469" s="14"/>
      <c r="AIS469" s="14"/>
      <c r="AIT469" s="14"/>
      <c r="AIU469" s="14"/>
      <c r="AIV469" s="14"/>
      <c r="AIW469" s="14"/>
      <c r="AIX469" s="14"/>
      <c r="AIY469" s="14"/>
      <c r="AIZ469" s="14"/>
      <c r="AJA469" s="14"/>
      <c r="AJB469" s="14"/>
      <c r="AJC469" s="14"/>
      <c r="AJD469" s="14"/>
      <c r="AJE469" s="14"/>
      <c r="AJF469" s="14"/>
      <c r="AJG469" s="14"/>
      <c r="AJH469" s="14"/>
      <c r="AJI469" s="14"/>
      <c r="AJJ469" s="14"/>
      <c r="AJK469" s="14"/>
      <c r="AJL469" s="14"/>
      <c r="AJM469" s="14"/>
      <c r="AJN469" s="14"/>
      <c r="AJO469" s="14"/>
      <c r="AJP469" s="14"/>
      <c r="AJQ469" s="14"/>
      <c r="AJR469" s="14"/>
      <c r="AJS469" s="14"/>
      <c r="AJT469" s="14"/>
      <c r="AJU469" s="14"/>
      <c r="AJV469" s="14"/>
      <c r="AJW469" s="14"/>
      <c r="AJX469" s="14"/>
      <c r="AJY469" s="14"/>
      <c r="AJZ469" s="14"/>
      <c r="AKA469" s="14"/>
      <c r="AKB469" s="14"/>
      <c r="AKC469" s="14"/>
      <c r="AKD469" s="14"/>
      <c r="AKE469" s="14"/>
      <c r="AKF469" s="14"/>
      <c r="AKG469" s="14"/>
      <c r="AKH469" s="14"/>
      <c r="AKI469" s="14"/>
      <c r="AKJ469" s="14"/>
      <c r="AKK469" s="14"/>
      <c r="AKL469" s="14"/>
      <c r="AKM469" s="14"/>
      <c r="AKN469" s="14"/>
      <c r="AKO469" s="14"/>
      <c r="AKP469" s="14"/>
      <c r="AKQ469" s="14"/>
      <c r="AKR469" s="14"/>
      <c r="AKS469" s="14"/>
      <c r="AKT469" s="14"/>
      <c r="AKU469" s="14"/>
      <c r="AKV469" s="14"/>
      <c r="AKW469" s="14"/>
      <c r="AKX469" s="14"/>
      <c r="AKY469" s="14"/>
      <c r="AKZ469" s="14"/>
      <c r="ALA469" s="14"/>
      <c r="ALB469" s="14"/>
      <c r="ALC469" s="14"/>
      <c r="ALD469" s="14"/>
      <c r="ALE469" s="14"/>
      <c r="ALF469" s="14"/>
      <c r="ALG469" s="14"/>
      <c r="ALH469" s="14"/>
      <c r="ALI469" s="14"/>
      <c r="ALJ469" s="14"/>
      <c r="ALK469" s="14"/>
      <c r="ALL469" s="14"/>
      <c r="ALM469" s="14"/>
      <c r="ALN469" s="14"/>
      <c r="ALO469" s="14"/>
      <c r="ALP469" s="14"/>
      <c r="ALQ469" s="14"/>
      <c r="ALR469" s="14"/>
      <c r="ALS469" s="14"/>
      <c r="ALT469" s="14"/>
      <c r="ALU469" s="14"/>
      <c r="ALV469" s="14"/>
      <c r="ALW469" s="14"/>
      <c r="ALX469" s="14"/>
      <c r="ALY469" s="14"/>
      <c r="ALZ469" s="14"/>
      <c r="AMA469" s="14"/>
      <c r="AMB469" s="14"/>
      <c r="AMC469" s="14"/>
      <c r="AMD469" s="14"/>
      <c r="AME469" s="14"/>
      <c r="AMF469" s="14"/>
      <c r="AMG469" s="14"/>
      <c r="AMH469" s="14"/>
      <c r="AMI469" s="14"/>
      <c r="AMJ469" s="14"/>
      <c r="AMK469" s="14"/>
      <c r="AML469" s="14"/>
      <c r="AMM469" s="14"/>
      <c r="AMN469" s="14"/>
      <c r="AMO469" s="14"/>
      <c r="AMP469" s="14"/>
      <c r="AMQ469" s="14"/>
      <c r="AMR469" s="14"/>
      <c r="AMS469" s="14"/>
      <c r="AMT469" s="14"/>
      <c r="AMU469" s="14"/>
      <c r="AMV469" s="14"/>
      <c r="AMW469" s="14"/>
      <c r="AMX469" s="14"/>
      <c r="AMY469" s="14"/>
      <c r="AMZ469" s="14"/>
      <c r="ANA469" s="14"/>
      <c r="ANB469" s="14"/>
      <c r="ANC469" s="14"/>
      <c r="AND469" s="14"/>
      <c r="ANE469" s="14"/>
      <c r="ANF469" s="14"/>
      <c r="ANG469" s="14"/>
      <c r="ANH469" s="14"/>
      <c r="ANI469" s="14"/>
      <c r="ANJ469" s="14"/>
      <c r="ANK469" s="14"/>
      <c r="ANL469" s="14"/>
      <c r="ANM469" s="14"/>
      <c r="ANN469" s="14"/>
      <c r="ANO469" s="14"/>
      <c r="ANP469" s="14"/>
      <c r="ANQ469" s="14"/>
      <c r="ANR469" s="14"/>
      <c r="ANS469" s="14"/>
      <c r="ANT469" s="14"/>
      <c r="ANU469" s="14"/>
      <c r="ANV469" s="14"/>
      <c r="ANW469" s="14"/>
      <c r="ANX469" s="14"/>
      <c r="ANY469" s="14"/>
      <c r="ANZ469" s="14"/>
      <c r="AOA469" s="14"/>
      <c r="AOB469" s="14"/>
      <c r="AOC469" s="14"/>
      <c r="AOD469" s="14"/>
      <c r="AOE469" s="14"/>
      <c r="AOF469" s="14"/>
      <c r="AOG469" s="14"/>
      <c r="AOH469" s="14"/>
      <c r="AOI469" s="14"/>
      <c r="AOJ469" s="14"/>
      <c r="AOK469" s="14"/>
      <c r="AOL469" s="14"/>
      <c r="AOM469" s="14"/>
      <c r="AON469" s="14"/>
      <c r="AOO469" s="14"/>
      <c r="AOP469" s="14"/>
      <c r="AOQ469" s="14"/>
      <c r="AOR469" s="14"/>
      <c r="AOS469" s="14"/>
      <c r="AOT469" s="14"/>
      <c r="AOU469" s="14"/>
      <c r="AOV469" s="14"/>
      <c r="AOW469" s="14"/>
      <c r="AOX469" s="14"/>
      <c r="AOY469" s="14"/>
      <c r="AOZ469" s="14"/>
      <c r="APA469" s="14"/>
      <c r="APB469" s="14"/>
      <c r="APC469" s="14"/>
      <c r="APD469" s="14"/>
      <c r="APE469" s="14"/>
      <c r="APF469" s="14"/>
      <c r="APG469" s="14"/>
      <c r="APH469" s="14"/>
      <c r="API469" s="14"/>
      <c r="APJ469" s="14"/>
      <c r="APK469" s="14"/>
      <c r="APL469" s="14"/>
      <c r="APM469" s="14"/>
      <c r="APN469" s="14"/>
      <c r="APO469" s="14"/>
      <c r="APP469" s="14"/>
      <c r="APQ469" s="14"/>
      <c r="APR469" s="14"/>
      <c r="APS469" s="14"/>
      <c r="APT469" s="14"/>
      <c r="APU469" s="14"/>
      <c r="APV469" s="14"/>
      <c r="APW469" s="14"/>
      <c r="APX469" s="14"/>
      <c r="APY469" s="14"/>
      <c r="APZ469" s="14"/>
      <c r="AQA469" s="14"/>
      <c r="AQB469" s="14"/>
      <c r="AQC469" s="14"/>
      <c r="AQD469" s="14"/>
      <c r="AQE469" s="14"/>
      <c r="AQF469" s="14"/>
      <c r="AQG469" s="14"/>
      <c r="AQH469" s="14"/>
      <c r="AQI469" s="14"/>
      <c r="AQJ469" s="14"/>
      <c r="AQK469" s="14"/>
      <c r="AQL469" s="14"/>
      <c r="AQM469" s="14"/>
      <c r="AQN469" s="14"/>
      <c r="AQO469" s="14"/>
      <c r="AQP469" s="14"/>
      <c r="AQQ469" s="14"/>
      <c r="AQR469" s="14"/>
      <c r="AQS469" s="14"/>
      <c r="AQT469" s="14"/>
      <c r="AQU469" s="14"/>
      <c r="AQV469" s="14"/>
      <c r="AQW469" s="14"/>
      <c r="AQX469" s="14"/>
      <c r="AQY469" s="14"/>
      <c r="AQZ469" s="14"/>
      <c r="ARA469" s="14"/>
      <c r="ARB469" s="14"/>
      <c r="ARC469" s="14"/>
      <c r="ARD469" s="14"/>
      <c r="ARE469" s="14"/>
      <c r="ARF469" s="14"/>
      <c r="ARG469" s="14"/>
      <c r="ARH469" s="14"/>
      <c r="ARI469" s="14"/>
      <c r="ARJ469" s="14"/>
      <c r="ARK469" s="14"/>
      <c r="ARL469" s="14"/>
      <c r="ARM469" s="14"/>
      <c r="ARN469" s="14"/>
      <c r="ARO469" s="14"/>
      <c r="ARP469" s="14"/>
      <c r="ARQ469" s="14"/>
      <c r="ARR469" s="14"/>
      <c r="ARS469" s="14"/>
      <c r="ART469" s="14"/>
      <c r="ARU469" s="14"/>
      <c r="ARV469" s="14"/>
      <c r="ARW469" s="14"/>
      <c r="ARX469" s="14"/>
      <c r="ARY469" s="14"/>
      <c r="ARZ469" s="14"/>
      <c r="ASA469" s="14"/>
      <c r="ASB469" s="14"/>
      <c r="ASC469" s="14"/>
      <c r="ASD469" s="14"/>
      <c r="ASE469" s="14"/>
      <c r="ASF469" s="14"/>
      <c r="ASG469" s="14"/>
      <c r="ASH469" s="14"/>
      <c r="ASI469" s="14"/>
      <c r="ASJ469" s="14"/>
      <c r="ASK469" s="14"/>
      <c r="ASL469" s="14"/>
      <c r="ASM469" s="14"/>
      <c r="ASN469" s="14"/>
      <c r="ASO469" s="14"/>
      <c r="ASP469" s="14"/>
      <c r="ASQ469" s="14"/>
      <c r="ASR469" s="14"/>
      <c r="ASS469" s="14"/>
      <c r="AST469" s="14"/>
      <c r="ASU469" s="14"/>
      <c r="ASV469" s="14"/>
      <c r="ASW469" s="14"/>
      <c r="ASX469" s="14"/>
      <c r="ASY469" s="14"/>
      <c r="ASZ469" s="14"/>
      <c r="ATA469" s="14"/>
      <c r="ATB469" s="14"/>
      <c r="ATC469" s="14"/>
      <c r="ATD469" s="14"/>
    </row>
    <row r="470" spans="63:1200">
      <c r="BK470" s="14" t="str">
        <f t="shared" si="2121"/>
        <v/>
      </c>
      <c r="ABO470" s="14"/>
      <c r="ABP470" s="14"/>
      <c r="ABQ470" s="14"/>
      <c r="ABR470" s="14"/>
      <c r="ABS470" s="14"/>
      <c r="ABT470" s="14"/>
      <c r="ABU470" s="14"/>
      <c r="ABV470" s="14"/>
      <c r="ABW470" s="14"/>
      <c r="ABX470" s="14"/>
      <c r="ABY470" s="14"/>
      <c r="ABZ470" s="14"/>
      <c r="ACA470" s="14"/>
      <c r="ACB470" s="14"/>
      <c r="ACC470" s="14"/>
      <c r="ACD470" s="14"/>
      <c r="ACE470" s="14"/>
      <c r="ACF470" s="14"/>
      <c r="ACG470" s="14"/>
      <c r="ACH470" s="14"/>
      <c r="ACI470" s="14"/>
      <c r="ACJ470" s="14"/>
      <c r="ACK470" s="14"/>
      <c r="ACL470" s="14"/>
      <c r="ACM470" s="14"/>
      <c r="ACN470" s="14"/>
      <c r="ACO470" s="14"/>
      <c r="ACP470" s="14"/>
      <c r="ACQ470" s="14"/>
      <c r="ACR470" s="14"/>
      <c r="ACS470" s="14"/>
      <c r="ACT470" s="14"/>
      <c r="ACU470" s="14"/>
      <c r="ACV470" s="14"/>
      <c r="ACW470" s="14"/>
      <c r="ACX470" s="14"/>
      <c r="ACY470" s="14"/>
      <c r="ACZ470" s="14"/>
      <c r="ADA470" s="14"/>
      <c r="ADB470" s="14"/>
      <c r="ADC470" s="14"/>
      <c r="ADD470" s="14"/>
      <c r="ADE470" s="14"/>
      <c r="ADF470" s="14"/>
      <c r="ADG470" s="14"/>
      <c r="ADH470" s="14"/>
      <c r="ADI470" s="14"/>
      <c r="ADJ470" s="14"/>
      <c r="ADK470" s="14"/>
      <c r="ADL470" s="14"/>
      <c r="ADM470" s="14"/>
      <c r="ADN470" s="14"/>
      <c r="ADO470" s="14"/>
      <c r="ADP470" s="14"/>
      <c r="ADQ470" s="14"/>
      <c r="ADR470" s="14"/>
      <c r="ADS470" s="14"/>
      <c r="ADT470" s="14"/>
      <c r="ADU470" s="14"/>
      <c r="ADV470" s="14"/>
      <c r="ADW470" s="14"/>
      <c r="ADX470" s="14"/>
      <c r="ADY470" s="14"/>
      <c r="ADZ470" s="14"/>
      <c r="AEA470" s="14"/>
      <c r="AEB470" s="14"/>
      <c r="AEC470" s="14"/>
      <c r="AED470" s="14"/>
      <c r="AEE470" s="14"/>
      <c r="AEF470" s="14"/>
      <c r="AEG470" s="14"/>
      <c r="AEH470" s="14"/>
      <c r="AEI470" s="14"/>
      <c r="AEJ470" s="14"/>
      <c r="AEK470" s="14"/>
      <c r="AEL470" s="14"/>
      <c r="AEM470" s="14"/>
      <c r="AEN470" s="14"/>
      <c r="AEO470" s="14"/>
      <c r="AEP470" s="14"/>
      <c r="AEQ470" s="14"/>
      <c r="AER470" s="14"/>
      <c r="AES470" s="14"/>
      <c r="AET470" s="14"/>
      <c r="AEU470" s="14"/>
      <c r="AEV470" s="14"/>
      <c r="AEW470" s="14"/>
      <c r="AEX470" s="14"/>
      <c r="AEY470" s="14"/>
      <c r="AEZ470" s="14"/>
      <c r="AFA470" s="14"/>
      <c r="AFB470" s="14"/>
      <c r="AFC470" s="14"/>
      <c r="AFD470" s="14"/>
      <c r="AFE470" s="14"/>
      <c r="AFF470" s="14"/>
      <c r="AFG470" s="14"/>
      <c r="AFH470" s="14"/>
      <c r="AFI470" s="14"/>
      <c r="AFJ470" s="14"/>
      <c r="AFK470" s="14"/>
      <c r="AFL470" s="14"/>
      <c r="AFM470" s="14"/>
      <c r="AFN470" s="14"/>
      <c r="AFO470" s="14"/>
      <c r="AFP470" s="14"/>
      <c r="AFQ470" s="14"/>
      <c r="AFR470" s="14"/>
      <c r="AFS470" s="14"/>
      <c r="AFT470" s="14"/>
      <c r="AFU470" s="14"/>
      <c r="AFV470" s="14"/>
      <c r="AFW470" s="14"/>
      <c r="AFX470" s="14"/>
      <c r="AFY470" s="14"/>
      <c r="AFZ470" s="14"/>
      <c r="AGA470" s="14"/>
      <c r="AGB470" s="14"/>
      <c r="AGC470" s="14"/>
      <c r="AGD470" s="14"/>
      <c r="AGE470" s="14"/>
      <c r="AGF470" s="14"/>
      <c r="AGG470" s="14"/>
      <c r="AGH470" s="14"/>
      <c r="AGI470" s="14"/>
      <c r="AGJ470" s="14"/>
      <c r="AGK470" s="14"/>
      <c r="AGL470" s="14"/>
      <c r="AGM470" s="14"/>
      <c r="AGN470" s="14"/>
      <c r="AGO470" s="14"/>
      <c r="AGP470" s="14"/>
      <c r="AGQ470" s="14"/>
      <c r="AGR470" s="14"/>
      <c r="AGS470" s="14"/>
      <c r="AGT470" s="14"/>
      <c r="AGU470" s="14"/>
      <c r="AGV470" s="14"/>
      <c r="AGW470" s="14"/>
      <c r="AGX470" s="14"/>
      <c r="AGY470" s="14"/>
      <c r="AGZ470" s="14"/>
      <c r="AHA470" s="14"/>
      <c r="AHB470" s="14"/>
      <c r="AHC470" s="14"/>
      <c r="AHD470" s="14"/>
      <c r="AHE470" s="14"/>
      <c r="AHF470" s="14"/>
      <c r="AHG470" s="14"/>
      <c r="AHH470" s="14"/>
      <c r="AHI470" s="14"/>
      <c r="AHJ470" s="14"/>
      <c r="AHK470" s="14"/>
      <c r="AHL470" s="14"/>
      <c r="AHM470" s="14"/>
      <c r="AHN470" s="14"/>
      <c r="AHO470" s="14"/>
      <c r="AHP470" s="14"/>
      <c r="AHQ470" s="14"/>
      <c r="AHR470" s="14"/>
      <c r="AHS470" s="14"/>
      <c r="AHT470" s="14"/>
      <c r="AHU470" s="14"/>
      <c r="AHV470" s="14"/>
      <c r="AHW470" s="14"/>
      <c r="AHX470" s="14"/>
      <c r="AHY470" s="14"/>
      <c r="AHZ470" s="14"/>
      <c r="AIA470" s="14"/>
      <c r="AIB470" s="14"/>
      <c r="AIC470" s="14"/>
      <c r="AID470" s="14"/>
      <c r="AIE470" s="14"/>
      <c r="AIF470" s="14"/>
      <c r="AIG470" s="14"/>
      <c r="AIH470" s="14"/>
      <c r="AII470" s="14"/>
      <c r="AIJ470" s="14"/>
      <c r="AIK470" s="14"/>
      <c r="AIL470" s="14"/>
      <c r="AIM470" s="14"/>
      <c r="AIN470" s="14"/>
      <c r="AIO470" s="14"/>
      <c r="AIP470" s="14"/>
      <c r="AIQ470" s="14"/>
      <c r="AIR470" s="14"/>
      <c r="AIS470" s="14"/>
      <c r="AIT470" s="14"/>
      <c r="AIU470" s="14"/>
      <c r="AIV470" s="14"/>
      <c r="AIW470" s="14"/>
      <c r="AIX470" s="14"/>
      <c r="AIY470" s="14"/>
      <c r="AIZ470" s="14"/>
      <c r="AJA470" s="14"/>
      <c r="AJB470" s="14"/>
      <c r="AJC470" s="14"/>
      <c r="AJD470" s="14"/>
      <c r="AJE470" s="14"/>
      <c r="AJF470" s="14"/>
      <c r="AJG470" s="14"/>
      <c r="AJH470" s="14"/>
      <c r="AJI470" s="14"/>
      <c r="AJJ470" s="14"/>
      <c r="AJK470" s="14"/>
      <c r="AJL470" s="14"/>
      <c r="AJM470" s="14"/>
      <c r="AJN470" s="14"/>
      <c r="AJO470" s="14"/>
      <c r="AJP470" s="14"/>
      <c r="AJQ470" s="14"/>
      <c r="AJR470" s="14"/>
      <c r="AJS470" s="14"/>
      <c r="AJT470" s="14"/>
      <c r="AJU470" s="14"/>
      <c r="AJV470" s="14"/>
      <c r="AJW470" s="14"/>
      <c r="AJX470" s="14"/>
      <c r="AJY470" s="14"/>
      <c r="AJZ470" s="14"/>
      <c r="AKA470" s="14"/>
      <c r="AKB470" s="14"/>
      <c r="AKC470" s="14"/>
      <c r="AKD470" s="14"/>
      <c r="AKE470" s="14"/>
      <c r="AKF470" s="14"/>
      <c r="AKG470" s="14"/>
      <c r="AKH470" s="14"/>
      <c r="AKI470" s="14"/>
      <c r="AKJ470" s="14"/>
      <c r="AKK470" s="14"/>
      <c r="AKL470" s="14"/>
      <c r="AKM470" s="14"/>
      <c r="AKN470" s="14"/>
      <c r="AKO470" s="14"/>
      <c r="AKP470" s="14"/>
      <c r="AKQ470" s="14"/>
      <c r="AKR470" s="14"/>
      <c r="AKS470" s="14"/>
      <c r="AKT470" s="14"/>
      <c r="AKU470" s="14"/>
      <c r="AKV470" s="14"/>
      <c r="AKW470" s="14"/>
      <c r="AKX470" s="14"/>
      <c r="AKY470" s="14"/>
      <c r="AKZ470" s="14"/>
      <c r="ALA470" s="14"/>
      <c r="ALB470" s="14"/>
      <c r="ALC470" s="14"/>
      <c r="ALD470" s="14"/>
      <c r="ALE470" s="14"/>
      <c r="ALF470" s="14"/>
      <c r="ALG470" s="14"/>
      <c r="ALH470" s="14"/>
      <c r="ALI470" s="14"/>
      <c r="ALJ470" s="14"/>
      <c r="ALK470" s="14"/>
      <c r="ALL470" s="14"/>
      <c r="ALM470" s="14"/>
      <c r="ALN470" s="14"/>
      <c r="ALO470" s="14"/>
      <c r="ALP470" s="14"/>
      <c r="ALQ470" s="14"/>
      <c r="ALR470" s="14"/>
      <c r="ALS470" s="14"/>
      <c r="ALT470" s="14"/>
      <c r="ALU470" s="14"/>
      <c r="ALV470" s="14"/>
      <c r="ALW470" s="14"/>
      <c r="ALX470" s="14"/>
      <c r="ALY470" s="14"/>
      <c r="ALZ470" s="14"/>
      <c r="AMA470" s="14"/>
      <c r="AMB470" s="14"/>
      <c r="AMC470" s="14"/>
      <c r="AMD470" s="14"/>
      <c r="AME470" s="14"/>
      <c r="AMF470" s="14"/>
      <c r="AMG470" s="14"/>
      <c r="AMH470" s="14"/>
      <c r="AMI470" s="14"/>
      <c r="AMJ470" s="14"/>
      <c r="AMK470" s="14"/>
      <c r="AML470" s="14"/>
      <c r="AMM470" s="14"/>
      <c r="AMN470" s="14"/>
      <c r="AMO470" s="14"/>
      <c r="AMP470" s="14"/>
      <c r="AMQ470" s="14"/>
      <c r="AMR470" s="14"/>
      <c r="AMS470" s="14"/>
      <c r="AMT470" s="14"/>
      <c r="AMU470" s="14"/>
      <c r="AMV470" s="14"/>
      <c r="AMW470" s="14"/>
      <c r="AMX470" s="14"/>
      <c r="AMY470" s="14"/>
      <c r="AMZ470" s="14"/>
      <c r="ANA470" s="14"/>
      <c r="ANB470" s="14"/>
      <c r="ANC470" s="14"/>
      <c r="AND470" s="14"/>
      <c r="ANE470" s="14"/>
      <c r="ANF470" s="14"/>
      <c r="ANG470" s="14"/>
      <c r="ANH470" s="14"/>
      <c r="ANI470" s="14"/>
      <c r="ANJ470" s="14"/>
      <c r="ANK470" s="14"/>
      <c r="ANL470" s="14"/>
      <c r="ANM470" s="14"/>
      <c r="ANN470" s="14"/>
      <c r="ANO470" s="14"/>
      <c r="ANP470" s="14"/>
      <c r="ANQ470" s="14"/>
      <c r="ANR470" s="14"/>
      <c r="ANS470" s="14"/>
      <c r="ANT470" s="14"/>
      <c r="ANU470" s="14"/>
      <c r="ANV470" s="14"/>
      <c r="ANW470" s="14"/>
      <c r="ANX470" s="14"/>
      <c r="ANY470" s="14"/>
      <c r="ANZ470" s="14"/>
      <c r="AOA470" s="14"/>
      <c r="AOB470" s="14"/>
      <c r="AOC470" s="14"/>
      <c r="AOD470" s="14"/>
      <c r="AOE470" s="14"/>
      <c r="AOF470" s="14"/>
      <c r="AOG470" s="14"/>
      <c r="AOH470" s="14"/>
      <c r="AOI470" s="14"/>
      <c r="AOJ470" s="14"/>
      <c r="AOK470" s="14"/>
      <c r="AOL470" s="14"/>
      <c r="AOM470" s="14"/>
      <c r="AON470" s="14"/>
      <c r="AOO470" s="14"/>
      <c r="AOP470" s="14"/>
      <c r="AOQ470" s="14"/>
      <c r="AOR470" s="14"/>
      <c r="AOS470" s="14"/>
      <c r="AOT470" s="14"/>
      <c r="AOU470" s="14"/>
      <c r="AOV470" s="14"/>
      <c r="AOW470" s="14"/>
      <c r="AOX470" s="14"/>
      <c r="AOY470" s="14"/>
      <c r="AOZ470" s="14"/>
      <c r="APA470" s="14"/>
      <c r="APB470" s="14"/>
      <c r="APC470" s="14"/>
      <c r="APD470" s="14"/>
      <c r="APE470" s="14"/>
      <c r="APF470" s="14"/>
      <c r="APG470" s="14"/>
      <c r="APH470" s="14"/>
      <c r="API470" s="14"/>
      <c r="APJ470" s="14"/>
      <c r="APK470" s="14"/>
      <c r="APL470" s="14"/>
      <c r="APM470" s="14"/>
      <c r="APN470" s="14"/>
      <c r="APO470" s="14"/>
      <c r="APP470" s="14"/>
      <c r="APQ470" s="14"/>
      <c r="APR470" s="14"/>
      <c r="APS470" s="14"/>
      <c r="APT470" s="14"/>
      <c r="APU470" s="14"/>
      <c r="APV470" s="14"/>
      <c r="APW470" s="14"/>
      <c r="APX470" s="14"/>
      <c r="APY470" s="14"/>
      <c r="APZ470" s="14"/>
      <c r="AQA470" s="14"/>
      <c r="AQB470" s="14"/>
      <c r="AQC470" s="14"/>
      <c r="AQD470" s="14"/>
      <c r="AQE470" s="14"/>
      <c r="AQF470" s="14"/>
      <c r="AQG470" s="14"/>
      <c r="AQH470" s="14"/>
      <c r="AQI470" s="14"/>
      <c r="AQJ470" s="14"/>
      <c r="AQK470" s="14"/>
      <c r="AQL470" s="14"/>
      <c r="AQM470" s="14"/>
      <c r="AQN470" s="14"/>
      <c r="AQO470" s="14"/>
      <c r="AQP470" s="14"/>
      <c r="AQQ470" s="14"/>
      <c r="AQR470" s="14"/>
      <c r="AQS470" s="14"/>
      <c r="AQT470" s="14"/>
      <c r="AQU470" s="14"/>
      <c r="AQV470" s="14"/>
      <c r="AQW470" s="14"/>
      <c r="AQX470" s="14"/>
      <c r="AQY470" s="14"/>
      <c r="AQZ470" s="14"/>
      <c r="ARA470" s="14"/>
      <c r="ARB470" s="14"/>
      <c r="ARC470" s="14"/>
      <c r="ARD470" s="14"/>
      <c r="ARE470" s="14"/>
      <c r="ARF470" s="14"/>
      <c r="ARG470" s="14"/>
      <c r="ARH470" s="14"/>
      <c r="ARI470" s="14"/>
      <c r="ARJ470" s="14"/>
      <c r="ARK470" s="14"/>
      <c r="ARL470" s="14"/>
      <c r="ARM470" s="14"/>
      <c r="ARN470" s="14"/>
      <c r="ARO470" s="14"/>
      <c r="ARP470" s="14"/>
      <c r="ARQ470" s="14"/>
      <c r="ARR470" s="14"/>
      <c r="ARS470" s="14"/>
      <c r="ART470" s="14"/>
      <c r="ARU470" s="14"/>
      <c r="ARV470" s="14"/>
      <c r="ARW470" s="14"/>
      <c r="ARX470" s="14"/>
      <c r="ARY470" s="14"/>
      <c r="ARZ470" s="14"/>
      <c r="ASA470" s="14"/>
      <c r="ASB470" s="14"/>
      <c r="ASC470" s="14"/>
      <c r="ASD470" s="14"/>
      <c r="ASE470" s="14"/>
      <c r="ASF470" s="14"/>
      <c r="ASG470" s="14"/>
      <c r="ASH470" s="14"/>
      <c r="ASI470" s="14"/>
      <c r="ASJ470" s="14"/>
      <c r="ASK470" s="14"/>
      <c r="ASL470" s="14"/>
      <c r="ASM470" s="14"/>
      <c r="ASN470" s="14"/>
      <c r="ASO470" s="14"/>
      <c r="ASP470" s="14"/>
      <c r="ASQ470" s="14"/>
      <c r="ASR470" s="14"/>
      <c r="ASS470" s="14"/>
      <c r="AST470" s="14"/>
      <c r="ASU470" s="14"/>
      <c r="ASV470" s="14"/>
      <c r="ASW470" s="14"/>
      <c r="ASX470" s="14"/>
      <c r="ASY470" s="14"/>
      <c r="ASZ470" s="14"/>
      <c r="ATA470" s="14"/>
      <c r="ATB470" s="14"/>
      <c r="ATC470" s="14"/>
      <c r="ATD470" s="14"/>
    </row>
    <row r="471" spans="63:1200">
      <c r="BK471" s="14" t="str">
        <f t="shared" si="2121"/>
        <v/>
      </c>
      <c r="ABO471" s="14"/>
      <c r="ABP471" s="14"/>
      <c r="ABQ471" s="14"/>
      <c r="ABR471" s="14"/>
      <c r="ABS471" s="14"/>
      <c r="ABT471" s="14"/>
      <c r="ABU471" s="14"/>
      <c r="ABV471" s="14"/>
      <c r="ABW471" s="14"/>
      <c r="ABX471" s="14"/>
      <c r="ABY471" s="14"/>
      <c r="ABZ471" s="14"/>
      <c r="ACA471" s="14"/>
      <c r="ACB471" s="14"/>
      <c r="ACC471" s="14"/>
      <c r="ACD471" s="14"/>
      <c r="ACE471" s="14"/>
      <c r="ACF471" s="14"/>
      <c r="ACG471" s="14"/>
      <c r="ACH471" s="14"/>
      <c r="ACI471" s="14"/>
      <c r="ACJ471" s="14"/>
      <c r="ACK471" s="14"/>
      <c r="ACL471" s="14"/>
      <c r="ACM471" s="14"/>
      <c r="ACN471" s="14"/>
      <c r="ACO471" s="14"/>
      <c r="ACP471" s="14"/>
      <c r="ACQ471" s="14"/>
      <c r="ACR471" s="14"/>
      <c r="ACS471" s="14"/>
      <c r="ACT471" s="14"/>
      <c r="ACU471" s="14"/>
      <c r="ACV471" s="14"/>
      <c r="ACW471" s="14"/>
      <c r="ACX471" s="14"/>
      <c r="ACY471" s="14"/>
      <c r="ACZ471" s="14"/>
      <c r="ADA471" s="14"/>
      <c r="ADB471" s="14"/>
      <c r="ADC471" s="14"/>
      <c r="ADD471" s="14"/>
      <c r="ADE471" s="14"/>
      <c r="ADF471" s="14"/>
      <c r="ADG471" s="14"/>
      <c r="ADH471" s="14"/>
      <c r="ADI471" s="14"/>
      <c r="ADJ471" s="14"/>
      <c r="ADK471" s="14"/>
      <c r="ADL471" s="14"/>
      <c r="ADM471" s="14"/>
      <c r="ADN471" s="14"/>
      <c r="ADO471" s="14"/>
      <c r="ADP471" s="14"/>
      <c r="ADQ471" s="14"/>
      <c r="ADR471" s="14"/>
      <c r="ADS471" s="14"/>
      <c r="ADT471" s="14"/>
      <c r="ADU471" s="14"/>
      <c r="ADV471" s="14"/>
      <c r="ADW471" s="14"/>
      <c r="ADX471" s="14"/>
      <c r="ADY471" s="14"/>
      <c r="ADZ471" s="14"/>
      <c r="AEA471" s="14"/>
      <c r="AEB471" s="14"/>
      <c r="AEC471" s="14"/>
      <c r="AED471" s="14"/>
      <c r="AEE471" s="14"/>
      <c r="AEF471" s="14"/>
      <c r="AEG471" s="14"/>
      <c r="AEH471" s="14"/>
      <c r="AEI471" s="14"/>
      <c r="AEJ471" s="14"/>
      <c r="AEK471" s="14"/>
      <c r="AEL471" s="14"/>
      <c r="AEM471" s="14"/>
      <c r="AEN471" s="14"/>
      <c r="AEO471" s="14"/>
      <c r="AEP471" s="14"/>
      <c r="AEQ471" s="14"/>
      <c r="AER471" s="14"/>
      <c r="AES471" s="14"/>
      <c r="AET471" s="14"/>
      <c r="AEU471" s="14"/>
      <c r="AEV471" s="14"/>
      <c r="AEW471" s="14"/>
      <c r="AEX471" s="14"/>
      <c r="AEY471" s="14"/>
      <c r="AEZ471" s="14"/>
      <c r="AFA471" s="14"/>
      <c r="AFB471" s="14"/>
      <c r="AFC471" s="14"/>
      <c r="AFD471" s="14"/>
      <c r="AFE471" s="14"/>
      <c r="AFF471" s="14"/>
      <c r="AFG471" s="14"/>
      <c r="AFH471" s="14"/>
      <c r="AFI471" s="14"/>
      <c r="AFJ471" s="14"/>
      <c r="AFK471" s="14"/>
      <c r="AFL471" s="14"/>
      <c r="AFM471" s="14"/>
      <c r="AFN471" s="14"/>
      <c r="AFO471" s="14"/>
      <c r="AFP471" s="14"/>
      <c r="AFQ471" s="14"/>
      <c r="AFR471" s="14"/>
      <c r="AFS471" s="14"/>
      <c r="AFT471" s="14"/>
      <c r="AFU471" s="14"/>
      <c r="AFV471" s="14"/>
      <c r="AFW471" s="14"/>
      <c r="AFX471" s="14"/>
      <c r="AFY471" s="14"/>
      <c r="AFZ471" s="14"/>
      <c r="AGA471" s="14"/>
      <c r="AGB471" s="14"/>
      <c r="AGC471" s="14"/>
      <c r="AGD471" s="14"/>
      <c r="AGE471" s="14"/>
      <c r="AGF471" s="14"/>
      <c r="AGG471" s="14"/>
      <c r="AGH471" s="14"/>
      <c r="AGI471" s="14"/>
      <c r="AGJ471" s="14"/>
      <c r="AGK471" s="14"/>
      <c r="AGL471" s="14"/>
      <c r="AGM471" s="14"/>
      <c r="AGN471" s="14"/>
      <c r="AGO471" s="14"/>
      <c r="AGP471" s="14"/>
      <c r="AGQ471" s="14"/>
      <c r="AGR471" s="14"/>
      <c r="AGS471" s="14"/>
      <c r="AGT471" s="14"/>
      <c r="AGU471" s="14"/>
      <c r="AGV471" s="14"/>
      <c r="AGW471" s="14"/>
      <c r="AGX471" s="14"/>
      <c r="AGY471" s="14"/>
      <c r="AGZ471" s="14"/>
      <c r="AHA471" s="14"/>
      <c r="AHB471" s="14"/>
      <c r="AHC471" s="14"/>
      <c r="AHD471" s="14"/>
      <c r="AHE471" s="14"/>
      <c r="AHF471" s="14"/>
      <c r="AHG471" s="14"/>
      <c r="AHH471" s="14"/>
      <c r="AHI471" s="14"/>
      <c r="AHJ471" s="14"/>
      <c r="AHK471" s="14"/>
      <c r="AHL471" s="14"/>
      <c r="AHM471" s="14"/>
      <c r="AHN471" s="14"/>
      <c r="AHO471" s="14"/>
      <c r="AHP471" s="14"/>
      <c r="AHQ471" s="14"/>
      <c r="AHR471" s="14"/>
      <c r="AHS471" s="14"/>
      <c r="AHT471" s="14"/>
      <c r="AHU471" s="14"/>
      <c r="AHV471" s="14"/>
      <c r="AHW471" s="14"/>
      <c r="AHX471" s="14"/>
      <c r="AHY471" s="14"/>
      <c r="AHZ471" s="14"/>
      <c r="AIA471" s="14"/>
      <c r="AIB471" s="14"/>
      <c r="AIC471" s="14"/>
      <c r="AID471" s="14"/>
      <c r="AIE471" s="14"/>
      <c r="AIF471" s="14"/>
      <c r="AIG471" s="14"/>
      <c r="AIH471" s="14"/>
      <c r="AII471" s="14"/>
      <c r="AIJ471" s="14"/>
      <c r="AIK471" s="14"/>
      <c r="AIL471" s="14"/>
      <c r="AIM471" s="14"/>
      <c r="AIN471" s="14"/>
      <c r="AIO471" s="14"/>
      <c r="AIP471" s="14"/>
      <c r="AIQ471" s="14"/>
      <c r="AIR471" s="14"/>
      <c r="AIS471" s="14"/>
      <c r="AIT471" s="14"/>
      <c r="AIU471" s="14"/>
      <c r="AIV471" s="14"/>
      <c r="AIW471" s="14"/>
      <c r="AIX471" s="14"/>
      <c r="AIY471" s="14"/>
      <c r="AIZ471" s="14"/>
      <c r="AJA471" s="14"/>
      <c r="AJB471" s="14"/>
      <c r="AJC471" s="14"/>
      <c r="AJD471" s="14"/>
      <c r="AJE471" s="14"/>
      <c r="AJF471" s="14"/>
      <c r="AJG471" s="14"/>
      <c r="AJH471" s="14"/>
      <c r="AJI471" s="14"/>
      <c r="AJJ471" s="14"/>
      <c r="AJK471" s="14"/>
      <c r="AJL471" s="14"/>
      <c r="AJM471" s="14"/>
      <c r="AJN471" s="14"/>
      <c r="AJO471" s="14"/>
      <c r="AJP471" s="14"/>
      <c r="AJQ471" s="14"/>
      <c r="AJR471" s="14"/>
      <c r="AJS471" s="14"/>
      <c r="AJT471" s="14"/>
      <c r="AJU471" s="14"/>
      <c r="AJV471" s="14"/>
      <c r="AJW471" s="14"/>
      <c r="AJX471" s="14"/>
      <c r="AJY471" s="14"/>
      <c r="AJZ471" s="14"/>
      <c r="AKA471" s="14"/>
      <c r="AKB471" s="14"/>
      <c r="AKC471" s="14"/>
      <c r="AKD471" s="14"/>
      <c r="AKE471" s="14"/>
      <c r="AKF471" s="14"/>
      <c r="AKG471" s="14"/>
      <c r="AKH471" s="14"/>
      <c r="AKI471" s="14"/>
      <c r="AKJ471" s="14"/>
      <c r="AKK471" s="14"/>
      <c r="AKL471" s="14"/>
      <c r="AKM471" s="14"/>
      <c r="AKN471" s="14"/>
      <c r="AKO471" s="14"/>
      <c r="AKP471" s="14"/>
      <c r="AKQ471" s="14"/>
      <c r="AKR471" s="14"/>
      <c r="AKS471" s="14"/>
      <c r="AKT471" s="14"/>
      <c r="AKU471" s="14"/>
      <c r="AKV471" s="14"/>
      <c r="AKW471" s="14"/>
      <c r="AKX471" s="14"/>
      <c r="AKY471" s="14"/>
      <c r="AKZ471" s="14"/>
      <c r="ALA471" s="14"/>
      <c r="ALB471" s="14"/>
      <c r="ALC471" s="14"/>
      <c r="ALD471" s="14"/>
      <c r="ALE471" s="14"/>
      <c r="ALF471" s="14"/>
      <c r="ALG471" s="14"/>
      <c r="ALH471" s="14"/>
      <c r="ALI471" s="14"/>
      <c r="ALJ471" s="14"/>
      <c r="ALK471" s="14"/>
      <c r="ALL471" s="14"/>
      <c r="ALM471" s="14"/>
      <c r="ALN471" s="14"/>
      <c r="ALO471" s="14"/>
      <c r="ALP471" s="14"/>
      <c r="ALQ471" s="14"/>
      <c r="ALR471" s="14"/>
      <c r="ALS471" s="14"/>
      <c r="ALT471" s="14"/>
      <c r="ALU471" s="14"/>
      <c r="ALV471" s="14"/>
      <c r="ALW471" s="14"/>
      <c r="ALX471" s="14"/>
      <c r="ALY471" s="14"/>
      <c r="ALZ471" s="14"/>
      <c r="AMA471" s="14"/>
      <c r="AMB471" s="14"/>
      <c r="AMC471" s="14"/>
      <c r="AMD471" s="14"/>
      <c r="AME471" s="14"/>
      <c r="AMF471" s="14"/>
      <c r="AMG471" s="14"/>
      <c r="AMH471" s="14"/>
      <c r="AMI471" s="14"/>
      <c r="AMJ471" s="14"/>
      <c r="AMK471" s="14"/>
      <c r="AML471" s="14"/>
      <c r="AMM471" s="14"/>
      <c r="AMN471" s="14"/>
      <c r="AMO471" s="14"/>
      <c r="AMP471" s="14"/>
      <c r="AMQ471" s="14"/>
      <c r="AMR471" s="14"/>
      <c r="AMS471" s="14"/>
      <c r="AMT471" s="14"/>
      <c r="AMU471" s="14"/>
      <c r="AMV471" s="14"/>
      <c r="AMW471" s="14"/>
      <c r="AMX471" s="14"/>
      <c r="AMY471" s="14"/>
      <c r="AMZ471" s="14"/>
      <c r="ANA471" s="14"/>
      <c r="ANB471" s="14"/>
      <c r="ANC471" s="14"/>
      <c r="AND471" s="14"/>
      <c r="ANE471" s="14"/>
      <c r="ANF471" s="14"/>
      <c r="ANG471" s="14"/>
      <c r="ANH471" s="14"/>
      <c r="ANI471" s="14"/>
      <c r="ANJ471" s="14"/>
      <c r="ANK471" s="14"/>
      <c r="ANL471" s="14"/>
      <c r="ANM471" s="14"/>
      <c r="ANN471" s="14"/>
      <c r="ANO471" s="14"/>
      <c r="ANP471" s="14"/>
      <c r="ANQ471" s="14"/>
      <c r="ANR471" s="14"/>
      <c r="ANS471" s="14"/>
      <c r="ANT471" s="14"/>
      <c r="ANU471" s="14"/>
      <c r="ANV471" s="14"/>
      <c r="ANW471" s="14"/>
      <c r="ANX471" s="14"/>
      <c r="ANY471" s="14"/>
      <c r="ANZ471" s="14"/>
      <c r="AOA471" s="14"/>
      <c r="AOB471" s="14"/>
      <c r="AOC471" s="14"/>
      <c r="AOD471" s="14"/>
      <c r="AOE471" s="14"/>
      <c r="AOF471" s="14"/>
      <c r="AOG471" s="14"/>
      <c r="AOH471" s="14"/>
      <c r="AOI471" s="14"/>
      <c r="AOJ471" s="14"/>
      <c r="AOK471" s="14"/>
      <c r="AOL471" s="14"/>
      <c r="AOM471" s="14"/>
      <c r="AON471" s="14"/>
      <c r="AOO471" s="14"/>
      <c r="AOP471" s="14"/>
      <c r="AOQ471" s="14"/>
      <c r="AOR471" s="14"/>
      <c r="AOS471" s="14"/>
      <c r="AOT471" s="14"/>
      <c r="AOU471" s="14"/>
      <c r="AOV471" s="14"/>
      <c r="AOW471" s="14"/>
      <c r="AOX471" s="14"/>
      <c r="AOY471" s="14"/>
      <c r="AOZ471" s="14"/>
      <c r="APA471" s="14"/>
      <c r="APB471" s="14"/>
      <c r="APC471" s="14"/>
      <c r="APD471" s="14"/>
      <c r="APE471" s="14"/>
      <c r="APF471" s="14"/>
      <c r="APG471" s="14"/>
      <c r="APH471" s="14"/>
      <c r="API471" s="14"/>
      <c r="APJ471" s="14"/>
      <c r="APK471" s="14"/>
      <c r="APL471" s="14"/>
      <c r="APM471" s="14"/>
      <c r="APN471" s="14"/>
      <c r="APO471" s="14"/>
      <c r="APP471" s="14"/>
      <c r="APQ471" s="14"/>
      <c r="APR471" s="14"/>
      <c r="APS471" s="14"/>
      <c r="APT471" s="14"/>
      <c r="APU471" s="14"/>
      <c r="APV471" s="14"/>
      <c r="APW471" s="14"/>
      <c r="APX471" s="14"/>
      <c r="APY471" s="14"/>
      <c r="APZ471" s="14"/>
      <c r="AQA471" s="14"/>
      <c r="AQB471" s="14"/>
      <c r="AQC471" s="14"/>
      <c r="AQD471" s="14"/>
      <c r="AQE471" s="14"/>
      <c r="AQF471" s="14"/>
      <c r="AQG471" s="14"/>
      <c r="AQH471" s="14"/>
      <c r="AQI471" s="14"/>
      <c r="AQJ471" s="14"/>
      <c r="AQK471" s="14"/>
      <c r="AQL471" s="14"/>
      <c r="AQM471" s="14"/>
      <c r="AQN471" s="14"/>
      <c r="AQO471" s="14"/>
      <c r="AQP471" s="14"/>
      <c r="AQQ471" s="14"/>
      <c r="AQR471" s="14"/>
      <c r="AQS471" s="14"/>
      <c r="AQT471" s="14"/>
      <c r="AQU471" s="14"/>
      <c r="AQV471" s="14"/>
      <c r="AQW471" s="14"/>
      <c r="AQX471" s="14"/>
      <c r="AQY471" s="14"/>
      <c r="AQZ471" s="14"/>
      <c r="ARA471" s="14"/>
      <c r="ARB471" s="14"/>
      <c r="ARC471" s="14"/>
      <c r="ARD471" s="14"/>
      <c r="ARE471" s="14"/>
      <c r="ARF471" s="14"/>
      <c r="ARG471" s="14"/>
      <c r="ARH471" s="14"/>
      <c r="ARI471" s="14"/>
      <c r="ARJ471" s="14"/>
      <c r="ARK471" s="14"/>
      <c r="ARL471" s="14"/>
      <c r="ARM471" s="14"/>
      <c r="ARN471" s="14"/>
      <c r="ARO471" s="14"/>
      <c r="ARP471" s="14"/>
      <c r="ARQ471" s="14"/>
      <c r="ARR471" s="14"/>
      <c r="ARS471" s="14"/>
      <c r="ART471" s="14"/>
      <c r="ARU471" s="14"/>
      <c r="ARV471" s="14"/>
      <c r="ARW471" s="14"/>
      <c r="ARX471" s="14"/>
      <c r="ARY471" s="14"/>
      <c r="ARZ471" s="14"/>
      <c r="ASA471" s="14"/>
      <c r="ASB471" s="14"/>
      <c r="ASC471" s="14"/>
      <c r="ASD471" s="14"/>
      <c r="ASE471" s="14"/>
      <c r="ASF471" s="14"/>
      <c r="ASG471" s="14"/>
      <c r="ASH471" s="14"/>
      <c r="ASI471" s="14"/>
      <c r="ASJ471" s="14"/>
      <c r="ASK471" s="14"/>
      <c r="ASL471" s="14"/>
      <c r="ASM471" s="14"/>
      <c r="ASN471" s="14"/>
      <c r="ASO471" s="14"/>
      <c r="ASP471" s="14"/>
      <c r="ASQ471" s="14"/>
      <c r="ASR471" s="14"/>
      <c r="ASS471" s="14"/>
      <c r="AST471" s="14"/>
      <c r="ASU471" s="14"/>
      <c r="ASV471" s="14"/>
      <c r="ASW471" s="14"/>
      <c r="ASX471" s="14"/>
      <c r="ASY471" s="14"/>
      <c r="ASZ471" s="14"/>
      <c r="ATA471" s="14"/>
      <c r="ATB471" s="14"/>
      <c r="ATC471" s="14"/>
      <c r="ATD471" s="14"/>
    </row>
    <row r="472" spans="63:1200">
      <c r="BK472" s="14" t="str">
        <f t="shared" si="2121"/>
        <v/>
      </c>
      <c r="ABO472" s="14"/>
      <c r="ABP472" s="14"/>
      <c r="ABQ472" s="14"/>
      <c r="ABR472" s="14"/>
      <c r="ABS472" s="14"/>
      <c r="ABT472" s="14"/>
      <c r="ABU472" s="14"/>
      <c r="ABV472" s="14"/>
      <c r="ABW472" s="14"/>
      <c r="ABX472" s="14"/>
      <c r="ABY472" s="14"/>
      <c r="ABZ472" s="14"/>
      <c r="ACA472" s="14"/>
      <c r="ACB472" s="14"/>
      <c r="ACC472" s="14"/>
      <c r="ACD472" s="14"/>
      <c r="ACE472" s="14"/>
      <c r="ACF472" s="14"/>
      <c r="ACG472" s="14"/>
      <c r="ACH472" s="14"/>
      <c r="ACI472" s="14"/>
      <c r="ACJ472" s="14"/>
      <c r="ACK472" s="14"/>
      <c r="ACL472" s="14"/>
      <c r="ACM472" s="14"/>
      <c r="ACN472" s="14"/>
      <c r="ACO472" s="14"/>
      <c r="ACP472" s="14"/>
      <c r="ACQ472" s="14"/>
      <c r="ACR472" s="14"/>
      <c r="ACS472" s="14"/>
      <c r="ACT472" s="14"/>
      <c r="ACU472" s="14"/>
      <c r="ACV472" s="14"/>
      <c r="ACW472" s="14"/>
      <c r="ACX472" s="14"/>
      <c r="ACY472" s="14"/>
      <c r="ACZ472" s="14"/>
      <c r="ADA472" s="14"/>
      <c r="ADB472" s="14"/>
      <c r="ADC472" s="14"/>
      <c r="ADD472" s="14"/>
      <c r="ADE472" s="14"/>
      <c r="ADF472" s="14"/>
      <c r="ADG472" s="14"/>
      <c r="ADH472" s="14"/>
      <c r="ADI472" s="14"/>
      <c r="ADJ472" s="14"/>
      <c r="ADK472" s="14"/>
      <c r="ADL472" s="14"/>
      <c r="ADM472" s="14"/>
      <c r="ADN472" s="14"/>
      <c r="ADO472" s="14"/>
      <c r="ADP472" s="14"/>
      <c r="ADQ472" s="14"/>
      <c r="ADR472" s="14"/>
      <c r="ADS472" s="14"/>
      <c r="ADT472" s="14"/>
      <c r="ADU472" s="14"/>
      <c r="ADV472" s="14"/>
      <c r="ADW472" s="14"/>
      <c r="ADX472" s="14"/>
      <c r="ADY472" s="14"/>
      <c r="ADZ472" s="14"/>
      <c r="AEA472" s="14"/>
      <c r="AEB472" s="14"/>
      <c r="AEC472" s="14"/>
      <c r="AED472" s="14"/>
      <c r="AEE472" s="14"/>
      <c r="AEF472" s="14"/>
      <c r="AEG472" s="14"/>
      <c r="AEH472" s="14"/>
      <c r="AEI472" s="14"/>
      <c r="AEJ472" s="14"/>
      <c r="AEK472" s="14"/>
      <c r="AEL472" s="14"/>
      <c r="AEM472" s="14"/>
      <c r="AEN472" s="14"/>
      <c r="AEO472" s="14"/>
      <c r="AEP472" s="14"/>
      <c r="AEQ472" s="14"/>
      <c r="AER472" s="14"/>
      <c r="AES472" s="14"/>
      <c r="AET472" s="14"/>
      <c r="AEU472" s="14"/>
      <c r="AEV472" s="14"/>
      <c r="AEW472" s="14"/>
      <c r="AEX472" s="14"/>
      <c r="AEY472" s="14"/>
      <c r="AEZ472" s="14"/>
      <c r="AFA472" s="14"/>
      <c r="AFB472" s="14"/>
      <c r="AFC472" s="14"/>
      <c r="AFD472" s="14"/>
      <c r="AFE472" s="14"/>
      <c r="AFF472" s="14"/>
      <c r="AFG472" s="14"/>
      <c r="AFH472" s="14"/>
      <c r="AFI472" s="14"/>
      <c r="AFJ472" s="14"/>
      <c r="AFK472" s="14"/>
      <c r="AFL472" s="14"/>
      <c r="AFM472" s="14"/>
      <c r="AFN472" s="14"/>
      <c r="AFO472" s="14"/>
      <c r="AFP472" s="14"/>
      <c r="AFQ472" s="14"/>
      <c r="AFR472" s="14"/>
      <c r="AFS472" s="14"/>
      <c r="AFT472" s="14"/>
      <c r="AFU472" s="14"/>
      <c r="AFV472" s="14"/>
      <c r="AFW472" s="14"/>
      <c r="AFX472" s="14"/>
      <c r="AFY472" s="14"/>
      <c r="AFZ472" s="14"/>
      <c r="AGA472" s="14"/>
      <c r="AGB472" s="14"/>
      <c r="AGC472" s="14"/>
      <c r="AGD472" s="14"/>
      <c r="AGE472" s="14"/>
      <c r="AGF472" s="14"/>
      <c r="AGG472" s="14"/>
      <c r="AGH472" s="14"/>
      <c r="AGI472" s="14"/>
      <c r="AGJ472" s="14"/>
      <c r="AGK472" s="14"/>
      <c r="AGL472" s="14"/>
      <c r="AGM472" s="14"/>
      <c r="AGN472" s="14"/>
      <c r="AGO472" s="14"/>
      <c r="AGP472" s="14"/>
      <c r="AGQ472" s="14"/>
      <c r="AGR472" s="14"/>
      <c r="AGS472" s="14"/>
      <c r="AGT472" s="14"/>
      <c r="AGU472" s="14"/>
      <c r="AGV472" s="14"/>
      <c r="AGW472" s="14"/>
      <c r="AGX472" s="14"/>
      <c r="AGY472" s="14"/>
      <c r="AGZ472" s="14"/>
      <c r="AHA472" s="14"/>
      <c r="AHB472" s="14"/>
      <c r="AHC472" s="14"/>
      <c r="AHD472" s="14"/>
      <c r="AHE472" s="14"/>
      <c r="AHF472" s="14"/>
      <c r="AHG472" s="14"/>
      <c r="AHH472" s="14"/>
      <c r="AHI472" s="14"/>
      <c r="AHJ472" s="14"/>
      <c r="AHK472" s="14"/>
      <c r="AHL472" s="14"/>
      <c r="AHM472" s="14"/>
      <c r="AHN472" s="14"/>
      <c r="AHO472" s="14"/>
      <c r="AHP472" s="14"/>
      <c r="AHQ472" s="14"/>
      <c r="AHR472" s="14"/>
      <c r="AHS472" s="14"/>
      <c r="AHT472" s="14"/>
      <c r="AHU472" s="14"/>
      <c r="AHV472" s="14"/>
      <c r="AHW472" s="14"/>
      <c r="AHX472" s="14"/>
      <c r="AHY472" s="14"/>
      <c r="AHZ472" s="14"/>
      <c r="AIA472" s="14"/>
      <c r="AIB472" s="14"/>
      <c r="AIC472" s="14"/>
      <c r="AID472" s="14"/>
      <c r="AIE472" s="14"/>
      <c r="AIF472" s="14"/>
      <c r="AIG472" s="14"/>
      <c r="AIH472" s="14"/>
      <c r="AII472" s="14"/>
      <c r="AIJ472" s="14"/>
      <c r="AIK472" s="14"/>
      <c r="AIL472" s="14"/>
      <c r="AIM472" s="14"/>
      <c r="AIN472" s="14"/>
      <c r="AIO472" s="14"/>
      <c r="AIP472" s="14"/>
      <c r="AIQ472" s="14"/>
      <c r="AIR472" s="14"/>
      <c r="AIS472" s="14"/>
      <c r="AIT472" s="14"/>
      <c r="AIU472" s="14"/>
      <c r="AIV472" s="14"/>
      <c r="AIW472" s="14"/>
      <c r="AIX472" s="14"/>
      <c r="AIY472" s="14"/>
      <c r="AIZ472" s="14"/>
      <c r="AJA472" s="14"/>
      <c r="AJB472" s="14"/>
      <c r="AJC472" s="14"/>
      <c r="AJD472" s="14"/>
      <c r="AJE472" s="14"/>
      <c r="AJF472" s="14"/>
      <c r="AJG472" s="14"/>
      <c r="AJH472" s="14"/>
      <c r="AJI472" s="14"/>
      <c r="AJJ472" s="14"/>
      <c r="AJK472" s="14"/>
      <c r="AJL472" s="14"/>
      <c r="AJM472" s="14"/>
      <c r="AJN472" s="14"/>
      <c r="AJO472" s="14"/>
      <c r="AJP472" s="14"/>
      <c r="AJQ472" s="14"/>
      <c r="AJR472" s="14"/>
      <c r="AJS472" s="14"/>
      <c r="AJT472" s="14"/>
      <c r="AJU472" s="14"/>
      <c r="AJV472" s="14"/>
      <c r="AJW472" s="14"/>
      <c r="AJX472" s="14"/>
      <c r="AJY472" s="14"/>
      <c r="AJZ472" s="14"/>
      <c r="AKA472" s="14"/>
      <c r="AKB472" s="14"/>
      <c r="AKC472" s="14"/>
      <c r="AKD472" s="14"/>
      <c r="AKE472" s="14"/>
      <c r="AKF472" s="14"/>
      <c r="AKG472" s="14"/>
      <c r="AKH472" s="14"/>
      <c r="AKI472" s="14"/>
      <c r="AKJ472" s="14"/>
      <c r="AKK472" s="14"/>
      <c r="AKL472" s="14"/>
      <c r="AKM472" s="14"/>
      <c r="AKN472" s="14"/>
      <c r="AKO472" s="14"/>
      <c r="AKP472" s="14"/>
      <c r="AKQ472" s="14"/>
      <c r="AKR472" s="14"/>
      <c r="AKS472" s="14"/>
      <c r="AKT472" s="14"/>
      <c r="AKU472" s="14"/>
      <c r="AKV472" s="14"/>
      <c r="AKW472" s="14"/>
      <c r="AKX472" s="14"/>
      <c r="AKY472" s="14"/>
      <c r="AKZ472" s="14"/>
      <c r="ALA472" s="14"/>
      <c r="ALB472" s="14"/>
      <c r="ALC472" s="14"/>
      <c r="ALD472" s="14"/>
      <c r="ALE472" s="14"/>
      <c r="ALF472" s="14"/>
      <c r="ALG472" s="14"/>
      <c r="ALH472" s="14"/>
      <c r="ALI472" s="14"/>
      <c r="ALJ472" s="14"/>
      <c r="ALK472" s="14"/>
      <c r="ALL472" s="14"/>
      <c r="ALM472" s="14"/>
      <c r="ALN472" s="14"/>
      <c r="ALO472" s="14"/>
      <c r="ALP472" s="14"/>
      <c r="ALQ472" s="14"/>
      <c r="ALR472" s="14"/>
      <c r="ALS472" s="14"/>
      <c r="ALT472" s="14"/>
      <c r="ALU472" s="14"/>
      <c r="ALV472" s="14"/>
      <c r="ALW472" s="14"/>
      <c r="ALX472" s="14"/>
      <c r="ALY472" s="14"/>
      <c r="ALZ472" s="14"/>
      <c r="AMA472" s="14"/>
      <c r="AMB472" s="14"/>
      <c r="AMC472" s="14"/>
      <c r="AMD472" s="14"/>
      <c r="AME472" s="14"/>
      <c r="AMF472" s="14"/>
      <c r="AMG472" s="14"/>
      <c r="AMH472" s="14"/>
      <c r="AMI472" s="14"/>
      <c r="AMJ472" s="14"/>
      <c r="AMK472" s="14"/>
      <c r="AML472" s="14"/>
      <c r="AMM472" s="14"/>
      <c r="AMN472" s="14"/>
      <c r="AMO472" s="14"/>
      <c r="AMP472" s="14"/>
      <c r="AMQ472" s="14"/>
      <c r="AMR472" s="14"/>
      <c r="AMS472" s="14"/>
      <c r="AMT472" s="14"/>
      <c r="AMU472" s="14"/>
      <c r="AMV472" s="14"/>
      <c r="AMW472" s="14"/>
      <c r="AMX472" s="14"/>
      <c r="AMY472" s="14"/>
      <c r="AMZ472" s="14"/>
      <c r="ANA472" s="14"/>
      <c r="ANB472" s="14"/>
      <c r="ANC472" s="14"/>
      <c r="AND472" s="14"/>
      <c r="ANE472" s="14"/>
      <c r="ANF472" s="14"/>
      <c r="ANG472" s="14"/>
      <c r="ANH472" s="14"/>
      <c r="ANI472" s="14"/>
      <c r="ANJ472" s="14"/>
      <c r="ANK472" s="14"/>
      <c r="ANL472" s="14"/>
      <c r="ANM472" s="14"/>
      <c r="ANN472" s="14"/>
      <c r="ANO472" s="14"/>
      <c r="ANP472" s="14"/>
      <c r="ANQ472" s="14"/>
      <c r="ANR472" s="14"/>
      <c r="ANS472" s="14"/>
      <c r="ANT472" s="14"/>
      <c r="ANU472" s="14"/>
      <c r="ANV472" s="14"/>
      <c r="ANW472" s="14"/>
      <c r="ANX472" s="14"/>
      <c r="ANY472" s="14"/>
      <c r="ANZ472" s="14"/>
      <c r="AOA472" s="14"/>
      <c r="AOB472" s="14"/>
      <c r="AOC472" s="14"/>
      <c r="AOD472" s="14"/>
      <c r="AOE472" s="14"/>
      <c r="AOF472" s="14"/>
      <c r="AOG472" s="14"/>
      <c r="AOH472" s="14"/>
      <c r="AOI472" s="14"/>
      <c r="AOJ472" s="14"/>
      <c r="AOK472" s="14"/>
      <c r="AOL472" s="14"/>
      <c r="AOM472" s="14"/>
      <c r="AON472" s="14"/>
      <c r="AOO472" s="14"/>
      <c r="AOP472" s="14"/>
      <c r="AOQ472" s="14"/>
      <c r="AOR472" s="14"/>
      <c r="AOS472" s="14"/>
      <c r="AOT472" s="14"/>
      <c r="AOU472" s="14"/>
      <c r="AOV472" s="14"/>
      <c r="AOW472" s="14"/>
      <c r="AOX472" s="14"/>
      <c r="AOY472" s="14"/>
      <c r="AOZ472" s="14"/>
      <c r="APA472" s="14"/>
      <c r="APB472" s="14"/>
      <c r="APC472" s="14"/>
      <c r="APD472" s="14"/>
      <c r="APE472" s="14"/>
      <c r="APF472" s="14"/>
      <c r="APG472" s="14"/>
      <c r="APH472" s="14"/>
      <c r="API472" s="14"/>
      <c r="APJ472" s="14"/>
      <c r="APK472" s="14"/>
      <c r="APL472" s="14"/>
      <c r="APM472" s="14"/>
      <c r="APN472" s="14"/>
      <c r="APO472" s="14"/>
      <c r="APP472" s="14"/>
      <c r="APQ472" s="14"/>
      <c r="APR472" s="14"/>
      <c r="APS472" s="14"/>
      <c r="APT472" s="14"/>
      <c r="APU472" s="14"/>
      <c r="APV472" s="14"/>
      <c r="APW472" s="14"/>
      <c r="APX472" s="14"/>
      <c r="APY472" s="14"/>
      <c r="APZ472" s="14"/>
      <c r="AQA472" s="14"/>
      <c r="AQB472" s="14"/>
      <c r="AQC472" s="14"/>
      <c r="AQD472" s="14"/>
      <c r="AQE472" s="14"/>
      <c r="AQF472" s="14"/>
      <c r="AQG472" s="14"/>
      <c r="AQH472" s="14"/>
      <c r="AQI472" s="14"/>
      <c r="AQJ472" s="14"/>
      <c r="AQK472" s="14"/>
      <c r="AQL472" s="14"/>
      <c r="AQM472" s="14"/>
      <c r="AQN472" s="14"/>
      <c r="AQO472" s="14"/>
      <c r="AQP472" s="14"/>
      <c r="AQQ472" s="14"/>
      <c r="AQR472" s="14"/>
      <c r="AQS472" s="14"/>
      <c r="AQT472" s="14"/>
      <c r="AQU472" s="14"/>
      <c r="AQV472" s="14"/>
      <c r="AQW472" s="14"/>
      <c r="AQX472" s="14"/>
      <c r="AQY472" s="14"/>
      <c r="AQZ472" s="14"/>
      <c r="ARA472" s="14"/>
      <c r="ARB472" s="14"/>
      <c r="ARC472" s="14"/>
      <c r="ARD472" s="14"/>
      <c r="ARE472" s="14"/>
      <c r="ARF472" s="14"/>
      <c r="ARG472" s="14"/>
      <c r="ARH472" s="14"/>
      <c r="ARI472" s="14"/>
      <c r="ARJ472" s="14"/>
      <c r="ARK472" s="14"/>
      <c r="ARL472" s="14"/>
      <c r="ARM472" s="14"/>
      <c r="ARN472" s="14"/>
      <c r="ARO472" s="14"/>
      <c r="ARP472" s="14"/>
      <c r="ARQ472" s="14"/>
      <c r="ARR472" s="14"/>
      <c r="ARS472" s="14"/>
      <c r="ART472" s="14"/>
      <c r="ARU472" s="14"/>
      <c r="ARV472" s="14"/>
      <c r="ARW472" s="14"/>
      <c r="ARX472" s="14"/>
      <c r="ARY472" s="14"/>
      <c r="ARZ472" s="14"/>
      <c r="ASA472" s="14"/>
      <c r="ASB472" s="14"/>
      <c r="ASC472" s="14"/>
      <c r="ASD472" s="14"/>
      <c r="ASE472" s="14"/>
      <c r="ASF472" s="14"/>
      <c r="ASG472" s="14"/>
      <c r="ASH472" s="14"/>
      <c r="ASI472" s="14"/>
      <c r="ASJ472" s="14"/>
      <c r="ASK472" s="14"/>
      <c r="ASL472" s="14"/>
      <c r="ASM472" s="14"/>
      <c r="ASN472" s="14"/>
      <c r="ASO472" s="14"/>
      <c r="ASP472" s="14"/>
      <c r="ASQ472" s="14"/>
      <c r="ASR472" s="14"/>
      <c r="ASS472" s="14"/>
      <c r="AST472" s="14"/>
      <c r="ASU472" s="14"/>
      <c r="ASV472" s="14"/>
      <c r="ASW472" s="14"/>
      <c r="ASX472" s="14"/>
      <c r="ASY472" s="14"/>
      <c r="ASZ472" s="14"/>
      <c r="ATA472" s="14"/>
      <c r="ATB472" s="14"/>
      <c r="ATC472" s="14"/>
      <c r="ATD472" s="14"/>
    </row>
    <row r="473" spans="63:1200">
      <c r="BK473" s="14" t="str">
        <f t="shared" si="2121"/>
        <v/>
      </c>
      <c r="ABO473" s="14"/>
      <c r="ABP473" s="14"/>
      <c r="ABQ473" s="14"/>
      <c r="ABR473" s="14"/>
      <c r="ABS473" s="14"/>
      <c r="ABT473" s="14"/>
      <c r="ABU473" s="14"/>
      <c r="ABV473" s="14"/>
      <c r="ABW473" s="14"/>
      <c r="ABX473" s="14"/>
      <c r="ABY473" s="14"/>
      <c r="ABZ473" s="14"/>
      <c r="ACA473" s="14"/>
      <c r="ACB473" s="14"/>
      <c r="ACC473" s="14"/>
      <c r="ACD473" s="14"/>
      <c r="ACE473" s="14"/>
      <c r="ACF473" s="14"/>
      <c r="ACG473" s="14"/>
      <c r="ACH473" s="14"/>
      <c r="ACI473" s="14"/>
      <c r="ACJ473" s="14"/>
      <c r="ACK473" s="14"/>
      <c r="ACL473" s="14"/>
      <c r="ACM473" s="14"/>
      <c r="ACN473" s="14"/>
      <c r="ACO473" s="14"/>
      <c r="ACP473" s="14"/>
      <c r="ACQ473" s="14"/>
      <c r="ACR473" s="14"/>
      <c r="ACS473" s="14"/>
      <c r="ACT473" s="14"/>
      <c r="ACU473" s="14"/>
      <c r="ACV473" s="14"/>
      <c r="ACW473" s="14"/>
      <c r="ACX473" s="14"/>
      <c r="ACY473" s="14"/>
      <c r="ACZ473" s="14"/>
      <c r="ADA473" s="14"/>
      <c r="ADB473" s="14"/>
      <c r="ADC473" s="14"/>
      <c r="ADD473" s="14"/>
      <c r="ADE473" s="14"/>
      <c r="ADF473" s="14"/>
      <c r="ADG473" s="14"/>
      <c r="ADH473" s="14"/>
      <c r="ADI473" s="14"/>
      <c r="ADJ473" s="14"/>
      <c r="ADK473" s="14"/>
      <c r="ADL473" s="14"/>
      <c r="ADM473" s="14"/>
      <c r="ADN473" s="14"/>
      <c r="ADO473" s="14"/>
      <c r="ADP473" s="14"/>
      <c r="ADQ473" s="14"/>
      <c r="ADR473" s="14"/>
      <c r="ADS473" s="14"/>
      <c r="ADT473" s="14"/>
      <c r="ADU473" s="14"/>
      <c r="ADV473" s="14"/>
      <c r="ADW473" s="14"/>
      <c r="ADX473" s="14"/>
      <c r="ADY473" s="14"/>
      <c r="ADZ473" s="14"/>
      <c r="AEA473" s="14"/>
      <c r="AEB473" s="14"/>
      <c r="AEC473" s="14"/>
      <c r="AED473" s="14"/>
      <c r="AEE473" s="14"/>
      <c r="AEF473" s="14"/>
      <c r="AEG473" s="14"/>
      <c r="AEH473" s="14"/>
      <c r="AEI473" s="14"/>
      <c r="AEJ473" s="14"/>
      <c r="AEK473" s="14"/>
      <c r="AEL473" s="14"/>
      <c r="AEM473" s="14"/>
      <c r="AEN473" s="14"/>
      <c r="AEO473" s="14"/>
      <c r="AEP473" s="14"/>
      <c r="AEQ473" s="14"/>
      <c r="AER473" s="14"/>
      <c r="AES473" s="14"/>
      <c r="AET473" s="14"/>
      <c r="AEU473" s="14"/>
      <c r="AEV473" s="14"/>
      <c r="AEW473" s="14"/>
      <c r="AEX473" s="14"/>
      <c r="AEY473" s="14"/>
      <c r="AEZ473" s="14"/>
      <c r="AFA473" s="14"/>
      <c r="AFB473" s="14"/>
      <c r="AFC473" s="14"/>
      <c r="AFD473" s="14"/>
      <c r="AFE473" s="14"/>
      <c r="AFF473" s="14"/>
      <c r="AFG473" s="14"/>
      <c r="AFH473" s="14"/>
      <c r="AFI473" s="14"/>
      <c r="AFJ473" s="14"/>
      <c r="AFK473" s="14"/>
      <c r="AFL473" s="14"/>
      <c r="AFM473" s="14"/>
      <c r="AFN473" s="14"/>
      <c r="AFO473" s="14"/>
      <c r="AFP473" s="14"/>
      <c r="AFQ473" s="14"/>
      <c r="AFR473" s="14"/>
      <c r="AFS473" s="14"/>
      <c r="AFT473" s="14"/>
      <c r="AFU473" s="14"/>
      <c r="AFV473" s="14"/>
      <c r="AFW473" s="14"/>
      <c r="AFX473" s="14"/>
      <c r="AFY473" s="14"/>
      <c r="AFZ473" s="14"/>
      <c r="AGA473" s="14"/>
      <c r="AGB473" s="14"/>
      <c r="AGC473" s="14"/>
      <c r="AGD473" s="14"/>
      <c r="AGE473" s="14"/>
      <c r="AGF473" s="14"/>
      <c r="AGG473" s="14"/>
      <c r="AGH473" s="14"/>
      <c r="AGI473" s="14"/>
      <c r="AGJ473" s="14"/>
      <c r="AGK473" s="14"/>
      <c r="AGL473" s="14"/>
      <c r="AGM473" s="14"/>
      <c r="AGN473" s="14"/>
      <c r="AGO473" s="14"/>
      <c r="AGP473" s="14"/>
      <c r="AGQ473" s="14"/>
      <c r="AGR473" s="14"/>
      <c r="AGS473" s="14"/>
      <c r="AGT473" s="14"/>
      <c r="AGU473" s="14"/>
      <c r="AGV473" s="14"/>
      <c r="AGW473" s="14"/>
      <c r="AGX473" s="14"/>
      <c r="AGY473" s="14"/>
      <c r="AGZ473" s="14"/>
      <c r="AHA473" s="14"/>
      <c r="AHB473" s="14"/>
      <c r="AHC473" s="14"/>
      <c r="AHD473" s="14"/>
      <c r="AHE473" s="14"/>
      <c r="AHF473" s="14"/>
      <c r="AHG473" s="14"/>
      <c r="AHH473" s="14"/>
      <c r="AHI473" s="14"/>
      <c r="AHJ473" s="14"/>
      <c r="AHK473" s="14"/>
      <c r="AHL473" s="14"/>
      <c r="AHM473" s="14"/>
      <c r="AHN473" s="14"/>
      <c r="AHO473" s="14"/>
      <c r="AHP473" s="14"/>
      <c r="AHQ473" s="14"/>
      <c r="AHR473" s="14"/>
      <c r="AHS473" s="14"/>
      <c r="AHT473" s="14"/>
      <c r="AHU473" s="14"/>
      <c r="AHV473" s="14"/>
      <c r="AHW473" s="14"/>
      <c r="AHX473" s="14"/>
      <c r="AHY473" s="14"/>
      <c r="AHZ473" s="14"/>
      <c r="AIA473" s="14"/>
      <c r="AIB473" s="14"/>
      <c r="AIC473" s="14"/>
      <c r="AID473" s="14"/>
      <c r="AIE473" s="14"/>
      <c r="AIF473" s="14"/>
      <c r="AIG473" s="14"/>
      <c r="AIH473" s="14"/>
      <c r="AII473" s="14"/>
      <c r="AIJ473" s="14"/>
      <c r="AIK473" s="14"/>
      <c r="AIL473" s="14"/>
      <c r="AIM473" s="14"/>
      <c r="AIN473" s="14"/>
      <c r="AIO473" s="14"/>
      <c r="AIP473" s="14"/>
      <c r="AIQ473" s="14"/>
      <c r="AIR473" s="14"/>
      <c r="AIS473" s="14"/>
      <c r="AIT473" s="14"/>
      <c r="AIU473" s="14"/>
      <c r="AIV473" s="14"/>
      <c r="AIW473" s="14"/>
      <c r="AIX473" s="14"/>
      <c r="AIY473" s="14"/>
      <c r="AIZ473" s="14"/>
      <c r="AJA473" s="14"/>
      <c r="AJB473" s="14"/>
      <c r="AJC473" s="14"/>
      <c r="AJD473" s="14"/>
      <c r="AJE473" s="14"/>
      <c r="AJF473" s="14"/>
      <c r="AJG473" s="14"/>
      <c r="AJH473" s="14"/>
      <c r="AJI473" s="14"/>
      <c r="AJJ473" s="14"/>
      <c r="AJK473" s="14"/>
      <c r="AJL473" s="14"/>
      <c r="AJM473" s="14"/>
      <c r="AJN473" s="14"/>
      <c r="AJO473" s="14"/>
      <c r="AJP473" s="14"/>
      <c r="AJQ473" s="14"/>
      <c r="AJR473" s="14"/>
      <c r="AJS473" s="14"/>
      <c r="AJT473" s="14"/>
      <c r="AJU473" s="14"/>
      <c r="AJV473" s="14"/>
      <c r="AJW473" s="14"/>
      <c r="AJX473" s="14"/>
      <c r="AJY473" s="14"/>
      <c r="AJZ473" s="14"/>
      <c r="AKA473" s="14"/>
      <c r="AKB473" s="14"/>
      <c r="AKC473" s="14"/>
      <c r="AKD473" s="14"/>
      <c r="AKE473" s="14"/>
      <c r="AKF473" s="14"/>
      <c r="AKG473" s="14"/>
      <c r="AKH473" s="14"/>
      <c r="AKI473" s="14"/>
      <c r="AKJ473" s="14"/>
      <c r="AKK473" s="14"/>
      <c r="AKL473" s="14"/>
      <c r="AKM473" s="14"/>
      <c r="AKN473" s="14"/>
      <c r="AKO473" s="14"/>
      <c r="AKP473" s="14"/>
      <c r="AKQ473" s="14"/>
      <c r="AKR473" s="14"/>
      <c r="AKS473" s="14"/>
      <c r="AKT473" s="14"/>
      <c r="AKU473" s="14"/>
      <c r="AKV473" s="14"/>
      <c r="AKW473" s="14"/>
      <c r="AKX473" s="14"/>
      <c r="AKY473" s="14"/>
      <c r="AKZ473" s="14"/>
      <c r="ALA473" s="14"/>
      <c r="ALB473" s="14"/>
      <c r="ALC473" s="14"/>
      <c r="ALD473" s="14"/>
      <c r="ALE473" s="14"/>
      <c r="ALF473" s="14"/>
      <c r="ALG473" s="14"/>
      <c r="ALH473" s="14"/>
      <c r="ALI473" s="14"/>
      <c r="ALJ473" s="14"/>
      <c r="ALK473" s="14"/>
      <c r="ALL473" s="14"/>
      <c r="ALM473" s="14"/>
      <c r="ALN473" s="14"/>
      <c r="ALO473" s="14"/>
      <c r="ALP473" s="14"/>
      <c r="ALQ473" s="14"/>
      <c r="ALR473" s="14"/>
      <c r="ALS473" s="14"/>
      <c r="ALT473" s="14"/>
      <c r="ALU473" s="14"/>
      <c r="ALV473" s="14"/>
      <c r="ALW473" s="14"/>
      <c r="ALX473" s="14"/>
      <c r="ALY473" s="14"/>
      <c r="ALZ473" s="14"/>
      <c r="AMA473" s="14"/>
      <c r="AMB473" s="14"/>
      <c r="AMC473" s="14"/>
      <c r="AMD473" s="14"/>
      <c r="AME473" s="14"/>
      <c r="AMF473" s="14"/>
      <c r="AMG473" s="14"/>
      <c r="AMH473" s="14"/>
      <c r="AMI473" s="14"/>
      <c r="AMJ473" s="14"/>
      <c r="AMK473" s="14"/>
      <c r="AML473" s="14"/>
      <c r="AMM473" s="14"/>
      <c r="AMN473" s="14"/>
      <c r="AMO473" s="14"/>
      <c r="AMP473" s="14"/>
      <c r="AMQ473" s="14"/>
      <c r="AMR473" s="14"/>
      <c r="AMS473" s="14"/>
      <c r="AMT473" s="14"/>
      <c r="AMU473" s="14"/>
      <c r="AMV473" s="14"/>
      <c r="AMW473" s="14"/>
      <c r="AMX473" s="14"/>
      <c r="AMY473" s="14"/>
      <c r="AMZ473" s="14"/>
      <c r="ANA473" s="14"/>
      <c r="ANB473" s="14"/>
      <c r="ANC473" s="14"/>
      <c r="AND473" s="14"/>
      <c r="ANE473" s="14"/>
      <c r="ANF473" s="14"/>
      <c r="ANG473" s="14"/>
      <c r="ANH473" s="14"/>
      <c r="ANI473" s="14"/>
      <c r="ANJ473" s="14"/>
      <c r="ANK473" s="14"/>
      <c r="ANL473" s="14"/>
      <c r="ANM473" s="14"/>
      <c r="ANN473" s="14"/>
      <c r="ANO473" s="14"/>
      <c r="ANP473" s="14"/>
      <c r="ANQ473" s="14"/>
      <c r="ANR473" s="14"/>
      <c r="ANS473" s="14"/>
      <c r="ANT473" s="14"/>
      <c r="ANU473" s="14"/>
      <c r="ANV473" s="14"/>
      <c r="ANW473" s="14"/>
      <c r="ANX473" s="14"/>
      <c r="ANY473" s="14"/>
      <c r="ANZ473" s="14"/>
      <c r="AOA473" s="14"/>
      <c r="AOB473" s="14"/>
      <c r="AOC473" s="14"/>
      <c r="AOD473" s="14"/>
      <c r="AOE473" s="14"/>
      <c r="AOF473" s="14"/>
      <c r="AOG473" s="14"/>
      <c r="AOH473" s="14"/>
      <c r="AOI473" s="14"/>
      <c r="AOJ473" s="14"/>
      <c r="AOK473" s="14"/>
      <c r="AOL473" s="14"/>
      <c r="AOM473" s="14"/>
      <c r="AON473" s="14"/>
      <c r="AOO473" s="14"/>
      <c r="AOP473" s="14"/>
      <c r="AOQ473" s="14"/>
      <c r="AOR473" s="14"/>
      <c r="AOS473" s="14"/>
      <c r="AOT473" s="14"/>
      <c r="AOU473" s="14"/>
      <c r="AOV473" s="14"/>
      <c r="AOW473" s="14"/>
      <c r="AOX473" s="14"/>
      <c r="AOY473" s="14"/>
      <c r="AOZ473" s="14"/>
      <c r="APA473" s="14"/>
      <c r="APB473" s="14"/>
      <c r="APC473" s="14"/>
      <c r="APD473" s="14"/>
      <c r="APE473" s="14"/>
      <c r="APF473" s="14"/>
      <c r="APG473" s="14"/>
      <c r="APH473" s="14"/>
      <c r="API473" s="14"/>
      <c r="APJ473" s="14"/>
      <c r="APK473" s="14"/>
      <c r="APL473" s="14"/>
      <c r="APM473" s="14"/>
      <c r="APN473" s="14"/>
      <c r="APO473" s="14"/>
      <c r="APP473" s="14"/>
      <c r="APQ473" s="14"/>
      <c r="APR473" s="14"/>
      <c r="APS473" s="14"/>
      <c r="APT473" s="14"/>
      <c r="APU473" s="14"/>
      <c r="APV473" s="14"/>
      <c r="APW473" s="14"/>
      <c r="APX473" s="14"/>
      <c r="APY473" s="14"/>
      <c r="APZ473" s="14"/>
      <c r="AQA473" s="14"/>
      <c r="AQB473" s="14"/>
      <c r="AQC473" s="14"/>
      <c r="AQD473" s="14"/>
      <c r="AQE473" s="14"/>
      <c r="AQF473" s="14"/>
      <c r="AQG473" s="14"/>
      <c r="AQH473" s="14"/>
      <c r="AQI473" s="14"/>
      <c r="AQJ473" s="14"/>
      <c r="AQK473" s="14"/>
      <c r="AQL473" s="14"/>
      <c r="AQM473" s="14"/>
      <c r="AQN473" s="14"/>
      <c r="AQO473" s="14"/>
      <c r="AQP473" s="14"/>
      <c r="AQQ473" s="14"/>
      <c r="AQR473" s="14"/>
      <c r="AQS473" s="14"/>
      <c r="AQT473" s="14"/>
      <c r="AQU473" s="14"/>
      <c r="AQV473" s="14"/>
      <c r="AQW473" s="14"/>
      <c r="AQX473" s="14"/>
      <c r="AQY473" s="14"/>
      <c r="AQZ473" s="14"/>
      <c r="ARA473" s="14"/>
      <c r="ARB473" s="14"/>
      <c r="ARC473" s="14"/>
      <c r="ARD473" s="14"/>
      <c r="ARE473" s="14"/>
      <c r="ARF473" s="14"/>
      <c r="ARG473" s="14"/>
      <c r="ARH473" s="14"/>
      <c r="ARI473" s="14"/>
      <c r="ARJ473" s="14"/>
      <c r="ARK473" s="14"/>
      <c r="ARL473" s="14"/>
      <c r="ARM473" s="14"/>
      <c r="ARN473" s="14"/>
      <c r="ARO473" s="14"/>
      <c r="ARP473" s="14"/>
      <c r="ARQ473" s="14"/>
      <c r="ARR473" s="14"/>
      <c r="ARS473" s="14"/>
      <c r="ART473" s="14"/>
      <c r="ARU473" s="14"/>
      <c r="ARV473" s="14"/>
      <c r="ARW473" s="14"/>
      <c r="ARX473" s="14"/>
      <c r="ARY473" s="14"/>
      <c r="ARZ473" s="14"/>
      <c r="ASA473" s="14"/>
      <c r="ASB473" s="14"/>
      <c r="ASC473" s="14"/>
      <c r="ASD473" s="14"/>
      <c r="ASE473" s="14"/>
      <c r="ASF473" s="14"/>
      <c r="ASG473" s="14"/>
      <c r="ASH473" s="14"/>
      <c r="ASI473" s="14"/>
      <c r="ASJ473" s="14"/>
      <c r="ASK473" s="14"/>
      <c r="ASL473" s="14"/>
      <c r="ASM473" s="14"/>
      <c r="ASN473" s="14"/>
      <c r="ASO473" s="14"/>
      <c r="ASP473" s="14"/>
      <c r="ASQ473" s="14"/>
      <c r="ASR473" s="14"/>
      <c r="ASS473" s="14"/>
      <c r="AST473" s="14"/>
      <c r="ASU473" s="14"/>
      <c r="ASV473" s="14"/>
      <c r="ASW473" s="14"/>
      <c r="ASX473" s="14"/>
      <c r="ASY473" s="14"/>
      <c r="ASZ473" s="14"/>
      <c r="ATA473" s="14"/>
      <c r="ATB473" s="14"/>
      <c r="ATC473" s="14"/>
      <c r="ATD473" s="14"/>
    </row>
    <row r="474" spans="63:1200">
      <c r="BK474" s="14" t="str">
        <f t="shared" si="2121"/>
        <v/>
      </c>
      <c r="ABO474" s="14"/>
      <c r="ABP474" s="14"/>
      <c r="ABQ474" s="14"/>
      <c r="ABR474" s="14"/>
      <c r="ABS474" s="14"/>
      <c r="ABT474" s="14"/>
      <c r="ABU474" s="14"/>
      <c r="ABV474" s="14"/>
      <c r="ABW474" s="14"/>
      <c r="ABX474" s="14"/>
      <c r="ABY474" s="14"/>
      <c r="ABZ474" s="14"/>
      <c r="ACA474" s="14"/>
      <c r="ACB474" s="14"/>
      <c r="ACC474" s="14"/>
      <c r="ACD474" s="14"/>
      <c r="ACE474" s="14"/>
      <c r="ACF474" s="14"/>
      <c r="ACG474" s="14"/>
      <c r="ACH474" s="14"/>
      <c r="ACI474" s="14"/>
      <c r="ACJ474" s="14"/>
      <c r="ACK474" s="14"/>
      <c r="ACL474" s="14"/>
      <c r="ACM474" s="14"/>
      <c r="ACN474" s="14"/>
      <c r="ACO474" s="14"/>
      <c r="ACP474" s="14"/>
      <c r="ACQ474" s="14"/>
      <c r="ACR474" s="14"/>
      <c r="ACS474" s="14"/>
      <c r="ACT474" s="14"/>
      <c r="ACU474" s="14"/>
      <c r="ACV474" s="14"/>
      <c r="ACW474" s="14"/>
      <c r="ACX474" s="14"/>
      <c r="ACY474" s="14"/>
      <c r="ACZ474" s="14"/>
      <c r="ADA474" s="14"/>
      <c r="ADB474" s="14"/>
      <c r="ADC474" s="14"/>
      <c r="ADD474" s="14"/>
      <c r="ADE474" s="14"/>
      <c r="ADF474" s="14"/>
      <c r="ADG474" s="14"/>
      <c r="ADH474" s="14"/>
      <c r="ADI474" s="14"/>
      <c r="ADJ474" s="14"/>
      <c r="ADK474" s="14"/>
      <c r="ADL474" s="14"/>
      <c r="ADM474" s="14"/>
      <c r="ADN474" s="14"/>
      <c r="ADO474" s="14"/>
      <c r="ADP474" s="14"/>
      <c r="ADQ474" s="14"/>
      <c r="ADR474" s="14"/>
      <c r="ADS474" s="14"/>
      <c r="ADT474" s="14"/>
      <c r="ADU474" s="14"/>
      <c r="ADV474" s="14"/>
      <c r="ADW474" s="14"/>
      <c r="ADX474" s="14"/>
      <c r="ADY474" s="14"/>
      <c r="ADZ474" s="14"/>
      <c r="AEA474" s="14"/>
      <c r="AEB474" s="14"/>
      <c r="AEC474" s="14"/>
      <c r="AED474" s="14"/>
      <c r="AEE474" s="14"/>
      <c r="AEF474" s="14"/>
      <c r="AEG474" s="14"/>
      <c r="AEH474" s="14"/>
      <c r="AEI474" s="14"/>
      <c r="AEJ474" s="14"/>
      <c r="AEK474" s="14"/>
      <c r="AEL474" s="14"/>
      <c r="AEM474" s="14"/>
      <c r="AEN474" s="14"/>
      <c r="AEO474" s="14"/>
      <c r="AEP474" s="14"/>
      <c r="AEQ474" s="14"/>
      <c r="AER474" s="14"/>
      <c r="AES474" s="14"/>
      <c r="AET474" s="14"/>
      <c r="AEU474" s="14"/>
      <c r="AEV474" s="14"/>
      <c r="AEW474" s="14"/>
      <c r="AEX474" s="14"/>
      <c r="AEY474" s="14"/>
      <c r="AEZ474" s="14"/>
      <c r="AFA474" s="14"/>
      <c r="AFB474" s="14"/>
      <c r="AFC474" s="14"/>
      <c r="AFD474" s="14"/>
      <c r="AFE474" s="14"/>
      <c r="AFF474" s="14"/>
      <c r="AFG474" s="14"/>
      <c r="AFH474" s="14"/>
      <c r="AFI474" s="14"/>
      <c r="AFJ474" s="14"/>
      <c r="AFK474" s="14"/>
      <c r="AFL474" s="14"/>
      <c r="AFM474" s="14"/>
      <c r="AFN474" s="14"/>
      <c r="AFO474" s="14"/>
      <c r="AFP474" s="14"/>
      <c r="AFQ474" s="14"/>
      <c r="AFR474" s="14"/>
      <c r="AFS474" s="14"/>
      <c r="AFT474" s="14"/>
      <c r="AFU474" s="14"/>
      <c r="AFV474" s="14"/>
      <c r="AFW474" s="14"/>
      <c r="AFX474" s="14"/>
      <c r="AFY474" s="14"/>
      <c r="AFZ474" s="14"/>
      <c r="AGA474" s="14"/>
      <c r="AGB474" s="14"/>
      <c r="AGC474" s="14"/>
      <c r="AGD474" s="14"/>
      <c r="AGE474" s="14"/>
      <c r="AGF474" s="14"/>
      <c r="AGG474" s="14"/>
      <c r="AGH474" s="14"/>
      <c r="AGI474" s="14"/>
      <c r="AGJ474" s="14"/>
      <c r="AGK474" s="14"/>
      <c r="AGL474" s="14"/>
      <c r="AGM474" s="14"/>
      <c r="AGN474" s="14"/>
      <c r="AGO474" s="14"/>
      <c r="AGP474" s="14"/>
      <c r="AGQ474" s="14"/>
      <c r="AGR474" s="14"/>
      <c r="AGS474" s="14"/>
      <c r="AGT474" s="14"/>
      <c r="AGU474" s="14"/>
      <c r="AGV474" s="14"/>
      <c r="AGW474" s="14"/>
      <c r="AGX474" s="14"/>
      <c r="AGY474" s="14"/>
      <c r="AGZ474" s="14"/>
      <c r="AHA474" s="14"/>
      <c r="AHB474" s="14"/>
      <c r="AHC474" s="14"/>
      <c r="AHD474" s="14"/>
      <c r="AHE474" s="14"/>
      <c r="AHF474" s="14"/>
      <c r="AHG474" s="14"/>
      <c r="AHH474" s="14"/>
      <c r="AHI474" s="14"/>
      <c r="AHJ474" s="14"/>
      <c r="AHK474" s="14"/>
      <c r="AHL474" s="14"/>
      <c r="AHM474" s="14"/>
      <c r="AHN474" s="14"/>
      <c r="AHO474" s="14"/>
      <c r="AHP474" s="14"/>
      <c r="AHQ474" s="14"/>
      <c r="AHR474" s="14"/>
      <c r="AHS474" s="14"/>
      <c r="AHT474" s="14"/>
      <c r="AHU474" s="14"/>
      <c r="AHV474" s="14"/>
      <c r="AHW474" s="14"/>
      <c r="AHX474" s="14"/>
      <c r="AHY474" s="14"/>
      <c r="AHZ474" s="14"/>
      <c r="AIA474" s="14"/>
      <c r="AIB474" s="14"/>
      <c r="AIC474" s="14"/>
      <c r="AID474" s="14"/>
      <c r="AIE474" s="14"/>
      <c r="AIF474" s="14"/>
      <c r="AIG474" s="14"/>
      <c r="AIH474" s="14"/>
      <c r="AII474" s="14"/>
      <c r="AIJ474" s="14"/>
      <c r="AIK474" s="14"/>
      <c r="AIL474" s="14"/>
      <c r="AIM474" s="14"/>
      <c r="AIN474" s="14"/>
      <c r="AIO474" s="14"/>
      <c r="AIP474" s="14"/>
      <c r="AIQ474" s="14"/>
      <c r="AIR474" s="14"/>
      <c r="AIS474" s="14"/>
      <c r="AIT474" s="14"/>
      <c r="AIU474" s="14"/>
      <c r="AIV474" s="14"/>
      <c r="AIW474" s="14"/>
      <c r="AIX474" s="14"/>
      <c r="AIY474" s="14"/>
      <c r="AIZ474" s="14"/>
      <c r="AJA474" s="14"/>
      <c r="AJB474" s="14"/>
      <c r="AJC474" s="14"/>
      <c r="AJD474" s="14"/>
      <c r="AJE474" s="14"/>
      <c r="AJF474" s="14"/>
      <c r="AJG474" s="14"/>
      <c r="AJH474" s="14"/>
      <c r="AJI474" s="14"/>
      <c r="AJJ474" s="14"/>
      <c r="AJK474" s="14"/>
      <c r="AJL474" s="14"/>
      <c r="AJM474" s="14"/>
      <c r="AJN474" s="14"/>
      <c r="AJO474" s="14"/>
      <c r="AJP474" s="14"/>
      <c r="AJQ474" s="14"/>
      <c r="AJR474" s="14"/>
      <c r="AJS474" s="14"/>
      <c r="AJT474" s="14"/>
      <c r="AJU474" s="14"/>
      <c r="AJV474" s="14"/>
      <c r="AJW474" s="14"/>
      <c r="AJX474" s="14"/>
      <c r="AJY474" s="14"/>
      <c r="AJZ474" s="14"/>
      <c r="AKA474" s="14"/>
      <c r="AKB474" s="14"/>
      <c r="AKC474" s="14"/>
      <c r="AKD474" s="14"/>
      <c r="AKE474" s="14"/>
      <c r="AKF474" s="14"/>
      <c r="AKG474" s="14"/>
      <c r="AKH474" s="14"/>
      <c r="AKI474" s="14"/>
      <c r="AKJ474" s="14"/>
      <c r="AKK474" s="14"/>
      <c r="AKL474" s="14"/>
      <c r="AKM474" s="14"/>
      <c r="AKN474" s="14"/>
      <c r="AKO474" s="14"/>
      <c r="AKP474" s="14"/>
      <c r="AKQ474" s="14"/>
      <c r="AKR474" s="14"/>
      <c r="AKS474" s="14"/>
      <c r="AKT474" s="14"/>
      <c r="AKU474" s="14"/>
      <c r="AKV474" s="14"/>
      <c r="AKW474" s="14"/>
      <c r="AKX474" s="14"/>
      <c r="AKY474" s="14"/>
      <c r="AKZ474" s="14"/>
      <c r="ALA474" s="14"/>
      <c r="ALB474" s="14"/>
      <c r="ALC474" s="14"/>
      <c r="ALD474" s="14"/>
      <c r="ALE474" s="14"/>
      <c r="ALF474" s="14"/>
      <c r="ALG474" s="14"/>
      <c r="ALH474" s="14"/>
      <c r="ALI474" s="14"/>
      <c r="ALJ474" s="14"/>
      <c r="ALK474" s="14"/>
      <c r="ALL474" s="14"/>
      <c r="ALM474" s="14"/>
      <c r="ALN474" s="14"/>
      <c r="ALO474" s="14"/>
      <c r="ALP474" s="14"/>
      <c r="ALQ474" s="14"/>
      <c r="ALR474" s="14"/>
      <c r="ALS474" s="14"/>
      <c r="ALT474" s="14"/>
      <c r="ALU474" s="14"/>
      <c r="ALV474" s="14"/>
      <c r="ALW474" s="14"/>
      <c r="ALX474" s="14"/>
      <c r="ALY474" s="14"/>
      <c r="ALZ474" s="14"/>
      <c r="AMA474" s="14"/>
      <c r="AMB474" s="14"/>
      <c r="AMC474" s="14"/>
      <c r="AMD474" s="14"/>
      <c r="AME474" s="14"/>
      <c r="AMF474" s="14"/>
      <c r="AMG474" s="14"/>
      <c r="AMH474" s="14"/>
      <c r="AMI474" s="14"/>
      <c r="AMJ474" s="14"/>
      <c r="AMK474" s="14"/>
      <c r="AML474" s="14"/>
      <c r="AMM474" s="14"/>
      <c r="AMN474" s="14"/>
      <c r="AMO474" s="14"/>
      <c r="AMP474" s="14"/>
      <c r="AMQ474" s="14"/>
      <c r="AMR474" s="14"/>
      <c r="AMS474" s="14"/>
      <c r="AMT474" s="14"/>
      <c r="AMU474" s="14"/>
      <c r="AMV474" s="14"/>
      <c r="AMW474" s="14"/>
      <c r="AMX474" s="14"/>
      <c r="AMY474" s="14"/>
      <c r="AMZ474" s="14"/>
      <c r="ANA474" s="14"/>
      <c r="ANB474" s="14"/>
      <c r="ANC474" s="14"/>
      <c r="AND474" s="14"/>
      <c r="ANE474" s="14"/>
      <c r="ANF474" s="14"/>
      <c r="ANG474" s="14"/>
      <c r="ANH474" s="14"/>
      <c r="ANI474" s="14"/>
      <c r="ANJ474" s="14"/>
      <c r="ANK474" s="14"/>
      <c r="ANL474" s="14"/>
      <c r="ANM474" s="14"/>
      <c r="ANN474" s="14"/>
      <c r="ANO474" s="14"/>
      <c r="ANP474" s="14"/>
      <c r="ANQ474" s="14"/>
      <c r="ANR474" s="14"/>
      <c r="ANS474" s="14"/>
      <c r="ANT474" s="14"/>
      <c r="ANU474" s="14"/>
      <c r="ANV474" s="14"/>
      <c r="ANW474" s="14"/>
      <c r="ANX474" s="14"/>
      <c r="ANY474" s="14"/>
      <c r="ANZ474" s="14"/>
      <c r="AOA474" s="14"/>
      <c r="AOB474" s="14"/>
      <c r="AOC474" s="14"/>
      <c r="AOD474" s="14"/>
      <c r="AOE474" s="14"/>
      <c r="AOF474" s="14"/>
      <c r="AOG474" s="14"/>
      <c r="AOH474" s="14"/>
      <c r="AOI474" s="14"/>
      <c r="AOJ474" s="14"/>
      <c r="AOK474" s="14"/>
      <c r="AOL474" s="14"/>
      <c r="AOM474" s="14"/>
      <c r="AON474" s="14"/>
      <c r="AOO474" s="14"/>
      <c r="AOP474" s="14"/>
      <c r="AOQ474" s="14"/>
      <c r="AOR474" s="14"/>
      <c r="AOS474" s="14"/>
      <c r="AOT474" s="14"/>
      <c r="AOU474" s="14"/>
      <c r="AOV474" s="14"/>
      <c r="AOW474" s="14"/>
      <c r="AOX474" s="14"/>
      <c r="AOY474" s="14"/>
      <c r="AOZ474" s="14"/>
      <c r="APA474" s="14"/>
      <c r="APB474" s="14"/>
      <c r="APC474" s="14"/>
      <c r="APD474" s="14"/>
      <c r="APE474" s="14"/>
      <c r="APF474" s="14"/>
      <c r="APG474" s="14"/>
      <c r="APH474" s="14"/>
      <c r="API474" s="14"/>
      <c r="APJ474" s="14"/>
      <c r="APK474" s="14"/>
      <c r="APL474" s="14"/>
      <c r="APM474" s="14"/>
      <c r="APN474" s="14"/>
      <c r="APO474" s="14"/>
      <c r="APP474" s="14"/>
      <c r="APQ474" s="14"/>
      <c r="APR474" s="14"/>
      <c r="APS474" s="14"/>
      <c r="APT474" s="14"/>
      <c r="APU474" s="14"/>
      <c r="APV474" s="14"/>
      <c r="APW474" s="14"/>
      <c r="APX474" s="14"/>
      <c r="APY474" s="14"/>
      <c r="APZ474" s="14"/>
      <c r="AQA474" s="14"/>
      <c r="AQB474" s="14"/>
      <c r="AQC474" s="14"/>
      <c r="AQD474" s="14"/>
      <c r="AQE474" s="14"/>
      <c r="AQF474" s="14"/>
      <c r="AQG474" s="14"/>
      <c r="AQH474" s="14"/>
      <c r="AQI474" s="14"/>
      <c r="AQJ474" s="14"/>
      <c r="AQK474" s="14"/>
      <c r="AQL474" s="14"/>
      <c r="AQM474" s="14"/>
      <c r="AQN474" s="14"/>
      <c r="AQO474" s="14"/>
      <c r="AQP474" s="14"/>
      <c r="AQQ474" s="14"/>
      <c r="AQR474" s="14"/>
      <c r="AQS474" s="14"/>
      <c r="AQT474" s="14"/>
      <c r="AQU474" s="14"/>
      <c r="AQV474" s="14"/>
      <c r="AQW474" s="14"/>
      <c r="AQX474" s="14"/>
      <c r="AQY474" s="14"/>
      <c r="AQZ474" s="14"/>
      <c r="ARA474" s="14"/>
      <c r="ARB474" s="14"/>
      <c r="ARC474" s="14"/>
      <c r="ARD474" s="14"/>
      <c r="ARE474" s="14"/>
      <c r="ARF474" s="14"/>
      <c r="ARG474" s="14"/>
      <c r="ARH474" s="14"/>
      <c r="ARI474" s="14"/>
      <c r="ARJ474" s="14"/>
      <c r="ARK474" s="14"/>
      <c r="ARL474" s="14"/>
      <c r="ARM474" s="14"/>
      <c r="ARN474" s="14"/>
      <c r="ARO474" s="14"/>
      <c r="ARP474" s="14"/>
      <c r="ARQ474" s="14"/>
      <c r="ARR474" s="14"/>
      <c r="ARS474" s="14"/>
      <c r="ART474" s="14"/>
      <c r="ARU474" s="14"/>
      <c r="ARV474" s="14"/>
      <c r="ARW474" s="14"/>
      <c r="ARX474" s="14"/>
      <c r="ARY474" s="14"/>
      <c r="ARZ474" s="14"/>
      <c r="ASA474" s="14"/>
      <c r="ASB474" s="14"/>
      <c r="ASC474" s="14"/>
      <c r="ASD474" s="14"/>
      <c r="ASE474" s="14"/>
      <c r="ASF474" s="14"/>
      <c r="ASG474" s="14"/>
      <c r="ASH474" s="14"/>
      <c r="ASI474" s="14"/>
      <c r="ASJ474" s="14"/>
      <c r="ASK474" s="14"/>
      <c r="ASL474" s="14"/>
      <c r="ASM474" s="14"/>
      <c r="ASN474" s="14"/>
      <c r="ASO474" s="14"/>
      <c r="ASP474" s="14"/>
      <c r="ASQ474" s="14"/>
      <c r="ASR474" s="14"/>
      <c r="ASS474" s="14"/>
      <c r="AST474" s="14"/>
      <c r="ASU474" s="14"/>
      <c r="ASV474" s="14"/>
      <c r="ASW474" s="14"/>
      <c r="ASX474" s="14"/>
      <c r="ASY474" s="14"/>
      <c r="ASZ474" s="14"/>
      <c r="ATA474" s="14"/>
      <c r="ATB474" s="14"/>
      <c r="ATC474" s="14"/>
      <c r="ATD474" s="14"/>
    </row>
    <row r="475" spans="63:1200">
      <c r="BK475" s="14" t="str">
        <f t="shared" si="2121"/>
        <v/>
      </c>
      <c r="ABO475" s="14"/>
      <c r="ABP475" s="14"/>
      <c r="ABQ475" s="14"/>
      <c r="ABR475" s="14"/>
      <c r="ABS475" s="14"/>
      <c r="ABT475" s="14"/>
      <c r="ABU475" s="14"/>
      <c r="ABV475" s="14"/>
      <c r="ABW475" s="14"/>
      <c r="ABX475" s="14"/>
      <c r="ABY475" s="14"/>
      <c r="ABZ475" s="14"/>
      <c r="ACA475" s="14"/>
      <c r="ACB475" s="14"/>
      <c r="ACC475" s="14"/>
      <c r="ACD475" s="14"/>
      <c r="ACE475" s="14"/>
      <c r="ACF475" s="14"/>
      <c r="ACG475" s="14"/>
      <c r="ACH475" s="14"/>
      <c r="ACI475" s="14"/>
      <c r="ACJ475" s="14"/>
      <c r="ACK475" s="14"/>
      <c r="ACL475" s="14"/>
      <c r="ACM475" s="14"/>
      <c r="ACN475" s="14"/>
      <c r="ACO475" s="14"/>
      <c r="ACP475" s="14"/>
      <c r="ACQ475" s="14"/>
      <c r="ACR475" s="14"/>
      <c r="ACS475" s="14"/>
      <c r="ACT475" s="14"/>
      <c r="ACU475" s="14"/>
      <c r="ACV475" s="14"/>
      <c r="ACW475" s="14"/>
      <c r="ACX475" s="14"/>
      <c r="ACY475" s="14"/>
      <c r="ACZ475" s="14"/>
      <c r="ADA475" s="14"/>
      <c r="ADB475" s="14"/>
      <c r="ADC475" s="14"/>
      <c r="ADD475" s="14"/>
      <c r="ADE475" s="14"/>
      <c r="ADF475" s="14"/>
      <c r="ADG475" s="14"/>
      <c r="ADH475" s="14"/>
      <c r="ADI475" s="14"/>
      <c r="ADJ475" s="14"/>
      <c r="ADK475" s="14"/>
      <c r="ADL475" s="14"/>
      <c r="ADM475" s="14"/>
      <c r="ADN475" s="14"/>
      <c r="ADO475" s="14"/>
      <c r="ADP475" s="14"/>
      <c r="ADQ475" s="14"/>
      <c r="ADR475" s="14"/>
      <c r="ADS475" s="14"/>
      <c r="ADT475" s="14"/>
      <c r="ADU475" s="14"/>
      <c r="ADV475" s="14"/>
      <c r="ADW475" s="14"/>
      <c r="ADX475" s="14"/>
      <c r="ADY475" s="14"/>
      <c r="ADZ475" s="14"/>
      <c r="AEA475" s="14"/>
      <c r="AEB475" s="14"/>
      <c r="AEC475" s="14"/>
      <c r="AED475" s="14"/>
      <c r="AEE475" s="14"/>
      <c r="AEF475" s="14"/>
      <c r="AEG475" s="14"/>
      <c r="AEH475" s="14"/>
      <c r="AEI475" s="14"/>
      <c r="AEJ475" s="14"/>
      <c r="AEK475" s="14"/>
      <c r="AEL475" s="14"/>
      <c r="AEM475" s="14"/>
      <c r="AEN475" s="14"/>
      <c r="AEO475" s="14"/>
      <c r="AEP475" s="14"/>
      <c r="AEQ475" s="14"/>
      <c r="AER475" s="14"/>
      <c r="AES475" s="14"/>
      <c r="AET475" s="14"/>
      <c r="AEU475" s="14"/>
      <c r="AEV475" s="14"/>
      <c r="AEW475" s="14"/>
      <c r="AEX475" s="14"/>
      <c r="AEY475" s="14"/>
      <c r="AEZ475" s="14"/>
      <c r="AFA475" s="14"/>
      <c r="AFB475" s="14"/>
      <c r="AFC475" s="14"/>
      <c r="AFD475" s="14"/>
      <c r="AFE475" s="14"/>
      <c r="AFF475" s="14"/>
      <c r="AFG475" s="14"/>
      <c r="AFH475" s="14"/>
      <c r="AFI475" s="14"/>
      <c r="AFJ475" s="14"/>
      <c r="AFK475" s="14"/>
      <c r="AFL475" s="14"/>
      <c r="AFM475" s="14"/>
      <c r="AFN475" s="14"/>
      <c r="AFO475" s="14"/>
      <c r="AFP475" s="14"/>
      <c r="AFQ475" s="14"/>
      <c r="AFR475" s="14"/>
      <c r="AFS475" s="14"/>
      <c r="AFT475" s="14"/>
      <c r="AFU475" s="14"/>
      <c r="AFV475" s="14"/>
      <c r="AFW475" s="14"/>
      <c r="AFX475" s="14"/>
      <c r="AFY475" s="14"/>
      <c r="AFZ475" s="14"/>
      <c r="AGA475" s="14"/>
      <c r="AGB475" s="14"/>
      <c r="AGC475" s="14"/>
      <c r="AGD475" s="14"/>
      <c r="AGE475" s="14"/>
      <c r="AGF475" s="14"/>
      <c r="AGG475" s="14"/>
      <c r="AGH475" s="14"/>
      <c r="AGI475" s="14"/>
      <c r="AGJ475" s="14"/>
      <c r="AGK475" s="14"/>
      <c r="AGL475" s="14"/>
      <c r="AGM475" s="14"/>
      <c r="AGN475" s="14"/>
      <c r="AGO475" s="14"/>
      <c r="AGP475" s="14"/>
      <c r="AGQ475" s="14"/>
      <c r="AGR475" s="14"/>
      <c r="AGS475" s="14"/>
      <c r="AGT475" s="14"/>
      <c r="AGU475" s="14"/>
      <c r="AGV475" s="14"/>
      <c r="AGW475" s="14"/>
      <c r="AGX475" s="14"/>
      <c r="AGY475" s="14"/>
      <c r="AGZ475" s="14"/>
      <c r="AHA475" s="14"/>
      <c r="AHB475" s="14"/>
      <c r="AHC475" s="14"/>
      <c r="AHD475" s="14"/>
      <c r="AHE475" s="14"/>
      <c r="AHF475" s="14"/>
      <c r="AHG475" s="14"/>
      <c r="AHH475" s="14"/>
      <c r="AHI475" s="14"/>
      <c r="AHJ475" s="14"/>
      <c r="AHK475" s="14"/>
      <c r="AHL475" s="14"/>
      <c r="AHM475" s="14"/>
      <c r="AHN475" s="14"/>
      <c r="AHO475" s="14"/>
      <c r="AHP475" s="14"/>
      <c r="AHQ475" s="14"/>
      <c r="AHR475" s="14"/>
      <c r="AHS475" s="14"/>
      <c r="AHT475" s="14"/>
      <c r="AHU475" s="14"/>
      <c r="AHV475" s="14"/>
      <c r="AHW475" s="14"/>
      <c r="AHX475" s="14"/>
      <c r="AHY475" s="14"/>
      <c r="AHZ475" s="14"/>
      <c r="AIA475" s="14"/>
      <c r="AIB475" s="14"/>
      <c r="AIC475" s="14"/>
      <c r="AID475" s="14"/>
      <c r="AIE475" s="14"/>
      <c r="AIF475" s="14"/>
      <c r="AIG475" s="14"/>
      <c r="AIH475" s="14"/>
      <c r="AII475" s="14"/>
      <c r="AIJ475" s="14"/>
      <c r="AIK475" s="14"/>
      <c r="AIL475" s="14"/>
      <c r="AIM475" s="14"/>
      <c r="AIN475" s="14"/>
      <c r="AIO475" s="14"/>
      <c r="AIP475" s="14"/>
      <c r="AIQ475" s="14"/>
      <c r="AIR475" s="14"/>
      <c r="AIS475" s="14"/>
      <c r="AIT475" s="14"/>
      <c r="AIU475" s="14"/>
      <c r="AIV475" s="14"/>
      <c r="AIW475" s="14"/>
      <c r="AIX475" s="14"/>
      <c r="AIY475" s="14"/>
      <c r="AIZ475" s="14"/>
      <c r="AJA475" s="14"/>
      <c r="AJB475" s="14"/>
      <c r="AJC475" s="14"/>
      <c r="AJD475" s="14"/>
      <c r="AJE475" s="14"/>
      <c r="AJF475" s="14"/>
      <c r="AJG475" s="14"/>
      <c r="AJH475" s="14"/>
      <c r="AJI475" s="14"/>
      <c r="AJJ475" s="14"/>
      <c r="AJK475" s="14"/>
      <c r="AJL475" s="14"/>
      <c r="AJM475" s="14"/>
      <c r="AJN475" s="14"/>
      <c r="AJO475" s="14"/>
      <c r="AJP475" s="14"/>
      <c r="AJQ475" s="14"/>
      <c r="AJR475" s="14"/>
      <c r="AJS475" s="14"/>
      <c r="AJT475" s="14"/>
      <c r="AJU475" s="14"/>
      <c r="AJV475" s="14"/>
      <c r="AJW475" s="14"/>
      <c r="AJX475" s="14"/>
      <c r="AJY475" s="14"/>
      <c r="AJZ475" s="14"/>
      <c r="AKA475" s="14"/>
      <c r="AKB475" s="14"/>
      <c r="AKC475" s="14"/>
      <c r="AKD475" s="14"/>
      <c r="AKE475" s="14"/>
      <c r="AKF475" s="14"/>
      <c r="AKG475" s="14"/>
      <c r="AKH475" s="14"/>
      <c r="AKI475" s="14"/>
      <c r="AKJ475" s="14"/>
      <c r="AKK475" s="14"/>
      <c r="AKL475" s="14"/>
      <c r="AKM475" s="14"/>
      <c r="AKN475" s="14"/>
      <c r="AKO475" s="14"/>
      <c r="AKP475" s="14"/>
      <c r="AKQ475" s="14"/>
      <c r="AKR475" s="14"/>
      <c r="AKS475" s="14"/>
      <c r="AKT475" s="14"/>
      <c r="AKU475" s="14"/>
      <c r="AKV475" s="14"/>
      <c r="AKW475" s="14"/>
      <c r="AKX475" s="14"/>
      <c r="AKY475" s="14"/>
      <c r="AKZ475" s="14"/>
      <c r="ALA475" s="14"/>
      <c r="ALB475" s="14"/>
      <c r="ALC475" s="14"/>
      <c r="ALD475" s="14"/>
      <c r="ALE475" s="14"/>
      <c r="ALF475" s="14"/>
      <c r="ALG475" s="14"/>
      <c r="ALH475" s="14"/>
      <c r="ALI475" s="14"/>
      <c r="ALJ475" s="14"/>
      <c r="ALK475" s="14"/>
      <c r="ALL475" s="14"/>
      <c r="ALM475" s="14"/>
      <c r="ALN475" s="14"/>
      <c r="ALO475" s="14"/>
      <c r="ALP475" s="14"/>
      <c r="ALQ475" s="14"/>
      <c r="ALR475" s="14"/>
      <c r="ALS475" s="14"/>
      <c r="ALT475" s="14"/>
      <c r="ALU475" s="14"/>
      <c r="ALV475" s="14"/>
      <c r="ALW475" s="14"/>
      <c r="ALX475" s="14"/>
      <c r="ALY475" s="14"/>
      <c r="ALZ475" s="14"/>
      <c r="AMA475" s="14"/>
      <c r="AMB475" s="14"/>
      <c r="AMC475" s="14"/>
      <c r="AMD475" s="14"/>
      <c r="AME475" s="14"/>
      <c r="AMF475" s="14"/>
      <c r="AMG475" s="14"/>
      <c r="AMH475" s="14"/>
      <c r="AMI475" s="14"/>
      <c r="AMJ475" s="14"/>
      <c r="AMK475" s="14"/>
      <c r="AML475" s="14"/>
      <c r="AMM475" s="14"/>
      <c r="AMN475" s="14"/>
      <c r="AMO475" s="14"/>
      <c r="AMP475" s="14"/>
      <c r="AMQ475" s="14"/>
      <c r="AMR475" s="14"/>
      <c r="AMS475" s="14"/>
      <c r="AMT475" s="14"/>
      <c r="AMU475" s="14"/>
      <c r="AMV475" s="14"/>
      <c r="AMW475" s="14"/>
      <c r="AMX475" s="14"/>
      <c r="AMY475" s="14"/>
      <c r="AMZ475" s="14"/>
      <c r="ANA475" s="14"/>
      <c r="ANB475" s="14"/>
      <c r="ANC475" s="14"/>
      <c r="AND475" s="14"/>
      <c r="ANE475" s="14"/>
      <c r="ANF475" s="14"/>
      <c r="ANG475" s="14"/>
      <c r="ANH475" s="14"/>
      <c r="ANI475" s="14"/>
      <c r="ANJ475" s="14"/>
      <c r="ANK475" s="14"/>
      <c r="ANL475" s="14"/>
      <c r="ANM475" s="14"/>
      <c r="ANN475" s="14"/>
      <c r="ANO475" s="14"/>
      <c r="ANP475" s="14"/>
      <c r="ANQ475" s="14"/>
      <c r="ANR475" s="14"/>
      <c r="ANS475" s="14"/>
      <c r="ANT475" s="14"/>
      <c r="ANU475" s="14"/>
      <c r="ANV475" s="14"/>
      <c r="ANW475" s="14"/>
      <c r="ANX475" s="14"/>
      <c r="ANY475" s="14"/>
      <c r="ANZ475" s="14"/>
      <c r="AOA475" s="14"/>
      <c r="AOB475" s="14"/>
      <c r="AOC475" s="14"/>
      <c r="AOD475" s="14"/>
      <c r="AOE475" s="14"/>
      <c r="AOF475" s="14"/>
      <c r="AOG475" s="14"/>
      <c r="AOH475" s="14"/>
      <c r="AOI475" s="14"/>
      <c r="AOJ475" s="14"/>
      <c r="AOK475" s="14"/>
      <c r="AOL475" s="14"/>
      <c r="AOM475" s="14"/>
      <c r="AON475" s="14"/>
      <c r="AOO475" s="14"/>
      <c r="AOP475" s="14"/>
      <c r="AOQ475" s="14"/>
      <c r="AOR475" s="14"/>
      <c r="AOS475" s="14"/>
      <c r="AOT475" s="14"/>
      <c r="AOU475" s="14"/>
      <c r="AOV475" s="14"/>
      <c r="AOW475" s="14"/>
      <c r="AOX475" s="14"/>
      <c r="AOY475" s="14"/>
      <c r="AOZ475" s="14"/>
      <c r="APA475" s="14"/>
      <c r="APB475" s="14"/>
      <c r="APC475" s="14"/>
      <c r="APD475" s="14"/>
      <c r="APE475" s="14"/>
      <c r="APF475" s="14"/>
      <c r="APG475" s="14"/>
      <c r="APH475" s="14"/>
      <c r="API475" s="14"/>
      <c r="APJ475" s="14"/>
      <c r="APK475" s="14"/>
      <c r="APL475" s="14"/>
      <c r="APM475" s="14"/>
      <c r="APN475" s="14"/>
      <c r="APO475" s="14"/>
      <c r="APP475" s="14"/>
      <c r="APQ475" s="14"/>
      <c r="APR475" s="14"/>
      <c r="APS475" s="14"/>
      <c r="APT475" s="14"/>
      <c r="APU475" s="14"/>
      <c r="APV475" s="14"/>
      <c r="APW475" s="14"/>
      <c r="APX475" s="14"/>
      <c r="APY475" s="14"/>
      <c r="APZ475" s="14"/>
      <c r="AQA475" s="14"/>
      <c r="AQB475" s="14"/>
      <c r="AQC475" s="14"/>
      <c r="AQD475" s="14"/>
      <c r="AQE475" s="14"/>
      <c r="AQF475" s="14"/>
      <c r="AQG475" s="14"/>
      <c r="AQH475" s="14"/>
      <c r="AQI475" s="14"/>
      <c r="AQJ475" s="14"/>
      <c r="AQK475" s="14"/>
      <c r="AQL475" s="14"/>
      <c r="AQM475" s="14"/>
      <c r="AQN475" s="14"/>
      <c r="AQO475" s="14"/>
      <c r="AQP475" s="14"/>
      <c r="AQQ475" s="14"/>
      <c r="AQR475" s="14"/>
      <c r="AQS475" s="14"/>
      <c r="AQT475" s="14"/>
      <c r="AQU475" s="14"/>
      <c r="AQV475" s="14"/>
      <c r="AQW475" s="14"/>
      <c r="AQX475" s="14"/>
      <c r="AQY475" s="14"/>
      <c r="AQZ475" s="14"/>
      <c r="ARA475" s="14"/>
      <c r="ARB475" s="14"/>
      <c r="ARC475" s="14"/>
      <c r="ARD475" s="14"/>
      <c r="ARE475" s="14"/>
      <c r="ARF475" s="14"/>
      <c r="ARG475" s="14"/>
      <c r="ARH475" s="14"/>
      <c r="ARI475" s="14"/>
      <c r="ARJ475" s="14"/>
      <c r="ARK475" s="14"/>
      <c r="ARL475" s="14"/>
      <c r="ARM475" s="14"/>
      <c r="ARN475" s="14"/>
      <c r="ARO475" s="14"/>
      <c r="ARP475" s="14"/>
      <c r="ARQ475" s="14"/>
      <c r="ARR475" s="14"/>
      <c r="ARS475" s="14"/>
      <c r="ART475" s="14"/>
      <c r="ARU475" s="14"/>
      <c r="ARV475" s="14"/>
      <c r="ARW475" s="14"/>
      <c r="ARX475" s="14"/>
      <c r="ARY475" s="14"/>
      <c r="ARZ475" s="14"/>
      <c r="ASA475" s="14"/>
      <c r="ASB475" s="14"/>
      <c r="ASC475" s="14"/>
      <c r="ASD475" s="14"/>
      <c r="ASE475" s="14"/>
      <c r="ASF475" s="14"/>
      <c r="ASG475" s="14"/>
      <c r="ASH475" s="14"/>
      <c r="ASI475" s="14"/>
      <c r="ASJ475" s="14"/>
      <c r="ASK475" s="14"/>
      <c r="ASL475" s="14"/>
      <c r="ASM475" s="14"/>
      <c r="ASN475" s="14"/>
      <c r="ASO475" s="14"/>
      <c r="ASP475" s="14"/>
      <c r="ASQ475" s="14"/>
      <c r="ASR475" s="14"/>
      <c r="ASS475" s="14"/>
      <c r="AST475" s="14"/>
      <c r="ASU475" s="14"/>
      <c r="ASV475" s="14"/>
      <c r="ASW475" s="14"/>
      <c r="ASX475" s="14"/>
      <c r="ASY475" s="14"/>
      <c r="ASZ475" s="14"/>
      <c r="ATA475" s="14"/>
      <c r="ATB475" s="14"/>
      <c r="ATC475" s="14"/>
      <c r="ATD475" s="14"/>
    </row>
    <row r="476" spans="63:1200">
      <c r="BK476" s="14" t="str">
        <f t="shared" si="2121"/>
        <v/>
      </c>
      <c r="ABO476" s="14"/>
      <c r="ABP476" s="14"/>
      <c r="ABQ476" s="14"/>
      <c r="ABR476" s="14"/>
      <c r="ABS476" s="14"/>
      <c r="ABT476" s="14"/>
      <c r="ABU476" s="14"/>
      <c r="ABV476" s="14"/>
      <c r="ABW476" s="14"/>
      <c r="ABX476" s="14"/>
      <c r="ABY476" s="14"/>
      <c r="ABZ476" s="14"/>
      <c r="ACA476" s="14"/>
      <c r="ACB476" s="14"/>
      <c r="ACC476" s="14"/>
      <c r="ACD476" s="14"/>
      <c r="ACE476" s="14"/>
      <c r="ACF476" s="14"/>
      <c r="ACG476" s="14"/>
      <c r="ACH476" s="14"/>
      <c r="ACI476" s="14"/>
      <c r="ACJ476" s="14"/>
      <c r="ACK476" s="14"/>
      <c r="ACL476" s="14"/>
      <c r="ACM476" s="14"/>
      <c r="ACN476" s="14"/>
      <c r="ACO476" s="14"/>
      <c r="ACP476" s="14"/>
      <c r="ACQ476" s="14"/>
      <c r="ACR476" s="14"/>
      <c r="ACS476" s="14"/>
      <c r="ACT476" s="14"/>
      <c r="ACU476" s="14"/>
      <c r="ACV476" s="14"/>
      <c r="ACW476" s="14"/>
      <c r="ACX476" s="14"/>
      <c r="ACY476" s="14"/>
      <c r="ACZ476" s="14"/>
      <c r="ADA476" s="14"/>
      <c r="ADB476" s="14"/>
      <c r="ADC476" s="14"/>
      <c r="ADD476" s="14"/>
      <c r="ADE476" s="14"/>
      <c r="ADF476" s="14"/>
      <c r="ADG476" s="14"/>
      <c r="ADH476" s="14"/>
      <c r="ADI476" s="14"/>
      <c r="ADJ476" s="14"/>
      <c r="ADK476" s="14"/>
      <c r="ADL476" s="14"/>
      <c r="ADM476" s="14"/>
      <c r="ADN476" s="14"/>
      <c r="ADO476" s="14"/>
      <c r="ADP476" s="14"/>
      <c r="ADQ476" s="14"/>
      <c r="ADR476" s="14"/>
      <c r="ADS476" s="14"/>
      <c r="ADT476" s="14"/>
      <c r="ADU476" s="14"/>
      <c r="ADV476" s="14"/>
      <c r="ADW476" s="14"/>
      <c r="ADX476" s="14"/>
      <c r="ADY476" s="14"/>
      <c r="ADZ476" s="14"/>
      <c r="AEA476" s="14"/>
      <c r="AEB476" s="14"/>
      <c r="AEC476" s="14"/>
      <c r="AED476" s="14"/>
      <c r="AEE476" s="14"/>
      <c r="AEF476" s="14"/>
      <c r="AEG476" s="14"/>
      <c r="AEH476" s="14"/>
      <c r="AEI476" s="14"/>
      <c r="AEJ476" s="14"/>
      <c r="AEK476" s="14"/>
      <c r="AEL476" s="14"/>
      <c r="AEM476" s="14"/>
      <c r="AEN476" s="14"/>
      <c r="AEO476" s="14"/>
      <c r="AEP476" s="14"/>
      <c r="AEQ476" s="14"/>
      <c r="AER476" s="14"/>
      <c r="AES476" s="14"/>
      <c r="AET476" s="14"/>
      <c r="AEU476" s="14"/>
      <c r="AEV476" s="14"/>
      <c r="AEW476" s="14"/>
      <c r="AEX476" s="14"/>
      <c r="AEY476" s="14"/>
      <c r="AEZ476" s="14"/>
      <c r="AFA476" s="14"/>
      <c r="AFB476" s="14"/>
      <c r="AFC476" s="14"/>
      <c r="AFD476" s="14"/>
      <c r="AFE476" s="14"/>
      <c r="AFF476" s="14"/>
      <c r="AFG476" s="14"/>
      <c r="AFH476" s="14"/>
      <c r="AFI476" s="14"/>
      <c r="AFJ476" s="14"/>
      <c r="AFK476" s="14"/>
      <c r="AFL476" s="14"/>
      <c r="AFM476" s="14"/>
      <c r="AFN476" s="14"/>
      <c r="AFO476" s="14"/>
      <c r="AFP476" s="14"/>
      <c r="AFQ476" s="14"/>
      <c r="AFR476" s="14"/>
      <c r="AFS476" s="14"/>
      <c r="AFT476" s="14"/>
      <c r="AFU476" s="14"/>
      <c r="AFV476" s="14"/>
      <c r="AFW476" s="14"/>
      <c r="AFX476" s="14"/>
      <c r="AFY476" s="14"/>
      <c r="AFZ476" s="14"/>
      <c r="AGA476" s="14"/>
      <c r="AGB476" s="14"/>
      <c r="AGC476" s="14"/>
      <c r="AGD476" s="14"/>
      <c r="AGE476" s="14"/>
      <c r="AGF476" s="14"/>
      <c r="AGG476" s="14"/>
      <c r="AGH476" s="14"/>
      <c r="AGI476" s="14"/>
      <c r="AGJ476" s="14"/>
      <c r="AGK476" s="14"/>
      <c r="AGL476" s="14"/>
      <c r="AGM476" s="14"/>
      <c r="AGN476" s="14"/>
      <c r="AGO476" s="14"/>
      <c r="AGP476" s="14"/>
      <c r="AGQ476" s="14"/>
      <c r="AGR476" s="14"/>
      <c r="AGS476" s="14"/>
      <c r="AGT476" s="14"/>
      <c r="AGU476" s="14"/>
      <c r="AGV476" s="14"/>
      <c r="AGW476" s="14"/>
      <c r="AGX476" s="14"/>
      <c r="AGY476" s="14"/>
      <c r="AGZ476" s="14"/>
      <c r="AHA476" s="14"/>
      <c r="AHB476" s="14"/>
      <c r="AHC476" s="14"/>
      <c r="AHD476" s="14"/>
      <c r="AHE476" s="14"/>
      <c r="AHF476" s="14"/>
      <c r="AHG476" s="14"/>
      <c r="AHH476" s="14"/>
      <c r="AHI476" s="14"/>
      <c r="AHJ476" s="14"/>
      <c r="AHK476" s="14"/>
      <c r="AHL476" s="14"/>
      <c r="AHM476" s="14"/>
      <c r="AHN476" s="14"/>
      <c r="AHO476" s="14"/>
      <c r="AHP476" s="14"/>
      <c r="AHQ476" s="14"/>
      <c r="AHR476" s="14"/>
      <c r="AHS476" s="14"/>
      <c r="AHT476" s="14"/>
      <c r="AHU476" s="14"/>
      <c r="AHV476" s="14"/>
      <c r="AHW476" s="14"/>
      <c r="AHX476" s="14"/>
      <c r="AHY476" s="14"/>
      <c r="AHZ476" s="14"/>
      <c r="AIA476" s="14"/>
      <c r="AIB476" s="14"/>
      <c r="AIC476" s="14"/>
      <c r="AID476" s="14"/>
      <c r="AIE476" s="14"/>
      <c r="AIF476" s="14"/>
      <c r="AIG476" s="14"/>
      <c r="AIH476" s="14"/>
      <c r="AII476" s="14"/>
      <c r="AIJ476" s="14"/>
      <c r="AIK476" s="14"/>
      <c r="AIL476" s="14"/>
      <c r="AIM476" s="14"/>
      <c r="AIN476" s="14"/>
      <c r="AIO476" s="14"/>
      <c r="AIP476" s="14"/>
      <c r="AIQ476" s="14"/>
      <c r="AIR476" s="14"/>
      <c r="AIS476" s="14"/>
      <c r="AIT476" s="14"/>
      <c r="AIU476" s="14"/>
      <c r="AIV476" s="14"/>
      <c r="AIW476" s="14"/>
      <c r="AIX476" s="14"/>
      <c r="AIY476" s="14"/>
      <c r="AIZ476" s="14"/>
      <c r="AJA476" s="14"/>
      <c r="AJB476" s="14"/>
      <c r="AJC476" s="14"/>
      <c r="AJD476" s="14"/>
      <c r="AJE476" s="14"/>
      <c r="AJF476" s="14"/>
      <c r="AJG476" s="14"/>
      <c r="AJH476" s="14"/>
      <c r="AJI476" s="14"/>
      <c r="AJJ476" s="14"/>
      <c r="AJK476" s="14"/>
      <c r="AJL476" s="14"/>
      <c r="AJM476" s="14"/>
      <c r="AJN476" s="14"/>
      <c r="AJO476" s="14"/>
      <c r="AJP476" s="14"/>
      <c r="AJQ476" s="14"/>
      <c r="AJR476" s="14"/>
      <c r="AJS476" s="14"/>
      <c r="AJT476" s="14"/>
      <c r="AJU476" s="14"/>
      <c r="AJV476" s="14"/>
      <c r="AJW476" s="14"/>
      <c r="AJX476" s="14"/>
      <c r="AJY476" s="14"/>
      <c r="AJZ476" s="14"/>
      <c r="AKA476" s="14"/>
      <c r="AKB476" s="14"/>
      <c r="AKC476" s="14"/>
      <c r="AKD476" s="14"/>
      <c r="AKE476" s="14"/>
      <c r="AKF476" s="14"/>
      <c r="AKG476" s="14"/>
      <c r="AKH476" s="14"/>
      <c r="AKI476" s="14"/>
      <c r="AKJ476" s="14"/>
      <c r="AKK476" s="14"/>
      <c r="AKL476" s="14"/>
      <c r="AKM476" s="14"/>
      <c r="AKN476" s="14"/>
      <c r="AKO476" s="14"/>
      <c r="AKP476" s="14"/>
      <c r="AKQ476" s="14"/>
      <c r="AKR476" s="14"/>
      <c r="AKS476" s="14"/>
      <c r="AKT476" s="14"/>
      <c r="AKU476" s="14"/>
      <c r="AKV476" s="14"/>
      <c r="AKW476" s="14"/>
      <c r="AKX476" s="14"/>
      <c r="AKY476" s="14"/>
      <c r="AKZ476" s="14"/>
      <c r="ALA476" s="14"/>
      <c r="ALB476" s="14"/>
      <c r="ALC476" s="14"/>
      <c r="ALD476" s="14"/>
      <c r="ALE476" s="14"/>
      <c r="ALF476" s="14"/>
      <c r="ALG476" s="14"/>
      <c r="ALH476" s="14"/>
      <c r="ALI476" s="14"/>
      <c r="ALJ476" s="14"/>
      <c r="ALK476" s="14"/>
      <c r="ALL476" s="14"/>
      <c r="ALM476" s="14"/>
      <c r="ALN476" s="14"/>
      <c r="ALO476" s="14"/>
      <c r="ALP476" s="14"/>
      <c r="ALQ476" s="14"/>
      <c r="ALR476" s="14"/>
      <c r="ALS476" s="14"/>
      <c r="ALT476" s="14"/>
      <c r="ALU476" s="14"/>
      <c r="ALV476" s="14"/>
      <c r="ALW476" s="14"/>
      <c r="ALX476" s="14"/>
      <c r="ALY476" s="14"/>
      <c r="ALZ476" s="14"/>
      <c r="AMA476" s="14"/>
      <c r="AMB476" s="14"/>
      <c r="AMC476" s="14"/>
      <c r="AMD476" s="14"/>
      <c r="AME476" s="14"/>
      <c r="AMF476" s="14"/>
      <c r="AMG476" s="14"/>
      <c r="AMH476" s="14"/>
      <c r="AMI476" s="14"/>
      <c r="AMJ476" s="14"/>
      <c r="AMK476" s="14"/>
      <c r="AML476" s="14"/>
      <c r="AMM476" s="14"/>
      <c r="AMN476" s="14"/>
      <c r="AMO476" s="14"/>
      <c r="AMP476" s="14"/>
      <c r="AMQ476" s="14"/>
      <c r="AMR476" s="14"/>
      <c r="AMS476" s="14"/>
      <c r="AMT476" s="14"/>
      <c r="AMU476" s="14"/>
      <c r="AMV476" s="14"/>
      <c r="AMW476" s="14"/>
      <c r="AMX476" s="14"/>
      <c r="AMY476" s="14"/>
      <c r="AMZ476" s="14"/>
      <c r="ANA476" s="14"/>
      <c r="ANB476" s="14"/>
      <c r="ANC476" s="14"/>
      <c r="AND476" s="14"/>
      <c r="ANE476" s="14"/>
      <c r="ANF476" s="14"/>
      <c r="ANG476" s="14"/>
      <c r="ANH476" s="14"/>
      <c r="ANI476" s="14"/>
      <c r="ANJ476" s="14"/>
      <c r="ANK476" s="14"/>
      <c r="ANL476" s="14"/>
      <c r="ANM476" s="14"/>
      <c r="ANN476" s="14"/>
      <c r="ANO476" s="14"/>
      <c r="ANP476" s="14"/>
      <c r="ANQ476" s="14"/>
      <c r="ANR476" s="14"/>
      <c r="ANS476" s="14"/>
      <c r="ANT476" s="14"/>
      <c r="ANU476" s="14"/>
      <c r="ANV476" s="14"/>
      <c r="ANW476" s="14"/>
      <c r="ANX476" s="14"/>
      <c r="ANY476" s="14"/>
      <c r="ANZ476" s="14"/>
      <c r="AOA476" s="14"/>
      <c r="AOB476" s="14"/>
      <c r="AOC476" s="14"/>
      <c r="AOD476" s="14"/>
      <c r="AOE476" s="14"/>
      <c r="AOF476" s="14"/>
      <c r="AOG476" s="14"/>
      <c r="AOH476" s="14"/>
      <c r="AOI476" s="14"/>
      <c r="AOJ476" s="14"/>
      <c r="AOK476" s="14"/>
      <c r="AOL476" s="14"/>
      <c r="AOM476" s="14"/>
      <c r="AON476" s="14"/>
      <c r="AOO476" s="14"/>
      <c r="AOP476" s="14"/>
      <c r="AOQ476" s="14"/>
      <c r="AOR476" s="14"/>
      <c r="AOS476" s="14"/>
      <c r="AOT476" s="14"/>
      <c r="AOU476" s="14"/>
      <c r="AOV476" s="14"/>
      <c r="AOW476" s="14"/>
      <c r="AOX476" s="14"/>
      <c r="AOY476" s="14"/>
      <c r="AOZ476" s="14"/>
      <c r="APA476" s="14"/>
      <c r="APB476" s="14"/>
      <c r="APC476" s="14"/>
      <c r="APD476" s="14"/>
      <c r="APE476" s="14"/>
      <c r="APF476" s="14"/>
      <c r="APG476" s="14"/>
      <c r="APH476" s="14"/>
      <c r="API476" s="14"/>
      <c r="APJ476" s="14"/>
      <c r="APK476" s="14"/>
      <c r="APL476" s="14"/>
      <c r="APM476" s="14"/>
      <c r="APN476" s="14"/>
      <c r="APO476" s="14"/>
      <c r="APP476" s="14"/>
      <c r="APQ476" s="14"/>
      <c r="APR476" s="14"/>
      <c r="APS476" s="14"/>
      <c r="APT476" s="14"/>
      <c r="APU476" s="14"/>
      <c r="APV476" s="14"/>
      <c r="APW476" s="14"/>
      <c r="APX476" s="14"/>
      <c r="APY476" s="14"/>
      <c r="APZ476" s="14"/>
      <c r="AQA476" s="14"/>
      <c r="AQB476" s="14"/>
      <c r="AQC476" s="14"/>
      <c r="AQD476" s="14"/>
      <c r="AQE476" s="14"/>
      <c r="AQF476" s="14"/>
      <c r="AQG476" s="14"/>
      <c r="AQH476" s="14"/>
      <c r="AQI476" s="14"/>
      <c r="AQJ476" s="14"/>
      <c r="AQK476" s="14"/>
      <c r="AQL476" s="14"/>
      <c r="AQM476" s="14"/>
      <c r="AQN476" s="14"/>
      <c r="AQO476" s="14"/>
      <c r="AQP476" s="14"/>
      <c r="AQQ476" s="14"/>
      <c r="AQR476" s="14"/>
      <c r="AQS476" s="14"/>
      <c r="AQT476" s="14"/>
      <c r="AQU476" s="14"/>
      <c r="AQV476" s="14"/>
      <c r="AQW476" s="14"/>
      <c r="AQX476" s="14"/>
      <c r="AQY476" s="14"/>
      <c r="AQZ476" s="14"/>
      <c r="ARA476" s="14"/>
      <c r="ARB476" s="14"/>
      <c r="ARC476" s="14"/>
      <c r="ARD476" s="14"/>
      <c r="ARE476" s="14"/>
      <c r="ARF476" s="14"/>
      <c r="ARG476" s="14"/>
      <c r="ARH476" s="14"/>
      <c r="ARI476" s="14"/>
      <c r="ARJ476" s="14"/>
      <c r="ARK476" s="14"/>
      <c r="ARL476" s="14"/>
      <c r="ARM476" s="14"/>
      <c r="ARN476" s="14"/>
      <c r="ARO476" s="14"/>
      <c r="ARP476" s="14"/>
      <c r="ARQ476" s="14"/>
      <c r="ARR476" s="14"/>
      <c r="ARS476" s="14"/>
      <c r="ART476" s="14"/>
      <c r="ARU476" s="14"/>
      <c r="ARV476" s="14"/>
      <c r="ARW476" s="14"/>
      <c r="ARX476" s="14"/>
      <c r="ARY476" s="14"/>
      <c r="ARZ476" s="14"/>
      <c r="ASA476" s="14"/>
      <c r="ASB476" s="14"/>
      <c r="ASC476" s="14"/>
      <c r="ASD476" s="14"/>
      <c r="ASE476" s="14"/>
      <c r="ASF476" s="14"/>
      <c r="ASG476" s="14"/>
      <c r="ASH476" s="14"/>
      <c r="ASI476" s="14"/>
      <c r="ASJ476" s="14"/>
      <c r="ASK476" s="14"/>
      <c r="ASL476" s="14"/>
      <c r="ASM476" s="14"/>
      <c r="ASN476" s="14"/>
      <c r="ASO476" s="14"/>
      <c r="ASP476" s="14"/>
      <c r="ASQ476" s="14"/>
      <c r="ASR476" s="14"/>
      <c r="ASS476" s="14"/>
      <c r="AST476" s="14"/>
      <c r="ASU476" s="14"/>
      <c r="ASV476" s="14"/>
      <c r="ASW476" s="14"/>
      <c r="ASX476" s="14"/>
      <c r="ASY476" s="14"/>
      <c r="ASZ476" s="14"/>
      <c r="ATA476" s="14"/>
      <c r="ATB476" s="14"/>
      <c r="ATC476" s="14"/>
      <c r="ATD476" s="14"/>
    </row>
    <row r="477" spans="63:1200">
      <c r="BK477" s="14" t="str">
        <f t="shared" si="2121"/>
        <v/>
      </c>
      <c r="ABO477" s="14"/>
      <c r="ABP477" s="14"/>
      <c r="ABQ477" s="14"/>
      <c r="ABR477" s="14"/>
      <c r="ABS477" s="14"/>
      <c r="ABT477" s="14"/>
      <c r="ABU477" s="14"/>
      <c r="ABV477" s="14"/>
      <c r="ABW477" s="14"/>
      <c r="ABX477" s="14"/>
      <c r="ABY477" s="14"/>
      <c r="ABZ477" s="14"/>
      <c r="ACA477" s="14"/>
      <c r="ACB477" s="14"/>
      <c r="ACC477" s="14"/>
      <c r="ACD477" s="14"/>
      <c r="ACE477" s="14"/>
      <c r="ACF477" s="14"/>
      <c r="ACG477" s="14"/>
      <c r="ACH477" s="14"/>
      <c r="ACI477" s="14"/>
      <c r="ACJ477" s="14"/>
      <c r="ACK477" s="14"/>
      <c r="ACL477" s="14"/>
      <c r="ACM477" s="14"/>
      <c r="ACN477" s="14"/>
      <c r="ACO477" s="14"/>
      <c r="ACP477" s="14"/>
      <c r="ACQ477" s="14"/>
      <c r="ACR477" s="14"/>
      <c r="ACS477" s="14"/>
      <c r="ACT477" s="14"/>
      <c r="ACU477" s="14"/>
      <c r="ACV477" s="14"/>
      <c r="ACW477" s="14"/>
      <c r="ACX477" s="14"/>
      <c r="ACY477" s="14"/>
      <c r="ACZ477" s="14"/>
      <c r="ADA477" s="14"/>
      <c r="ADB477" s="14"/>
      <c r="ADC477" s="14"/>
      <c r="ADD477" s="14"/>
      <c r="ADE477" s="14"/>
      <c r="ADF477" s="14"/>
      <c r="ADG477" s="14"/>
      <c r="ADH477" s="14"/>
      <c r="ADI477" s="14"/>
      <c r="ADJ477" s="14"/>
      <c r="ADK477" s="14"/>
      <c r="ADL477" s="14"/>
      <c r="ADM477" s="14"/>
      <c r="ADN477" s="14"/>
      <c r="ADO477" s="14"/>
      <c r="ADP477" s="14"/>
      <c r="ADQ477" s="14"/>
      <c r="ADR477" s="14"/>
      <c r="ADS477" s="14"/>
      <c r="ADT477" s="14"/>
      <c r="ADU477" s="14"/>
      <c r="ADV477" s="14"/>
      <c r="ADW477" s="14"/>
      <c r="ADX477" s="14"/>
      <c r="ADY477" s="14"/>
      <c r="ADZ477" s="14"/>
      <c r="AEA477" s="14"/>
      <c r="AEB477" s="14"/>
      <c r="AEC477" s="14"/>
      <c r="AED477" s="14"/>
      <c r="AEE477" s="14"/>
      <c r="AEF477" s="14"/>
      <c r="AEG477" s="14"/>
      <c r="AEH477" s="14"/>
      <c r="AEI477" s="14"/>
      <c r="AEJ477" s="14"/>
      <c r="AEK477" s="14"/>
      <c r="AEL477" s="14"/>
      <c r="AEM477" s="14"/>
      <c r="AEN477" s="14"/>
      <c r="AEO477" s="14"/>
      <c r="AEP477" s="14"/>
      <c r="AEQ477" s="14"/>
      <c r="AER477" s="14"/>
      <c r="AES477" s="14"/>
      <c r="AET477" s="14"/>
      <c r="AEU477" s="14"/>
      <c r="AEV477" s="14"/>
      <c r="AEW477" s="14"/>
      <c r="AEX477" s="14"/>
      <c r="AEY477" s="14"/>
      <c r="AEZ477" s="14"/>
      <c r="AFA477" s="14"/>
      <c r="AFB477" s="14"/>
      <c r="AFC477" s="14"/>
      <c r="AFD477" s="14"/>
      <c r="AFE477" s="14"/>
      <c r="AFF477" s="14"/>
      <c r="AFG477" s="14"/>
      <c r="AFH477" s="14"/>
      <c r="AFI477" s="14"/>
      <c r="AFJ477" s="14"/>
      <c r="AFK477" s="14"/>
      <c r="AFL477" s="14"/>
      <c r="AFM477" s="14"/>
      <c r="AFN477" s="14"/>
      <c r="AFO477" s="14"/>
      <c r="AFP477" s="14"/>
      <c r="AFQ477" s="14"/>
      <c r="AFR477" s="14"/>
      <c r="AFS477" s="14"/>
      <c r="AFT477" s="14"/>
      <c r="AFU477" s="14"/>
      <c r="AFV477" s="14"/>
      <c r="AFW477" s="14"/>
      <c r="AFX477" s="14"/>
      <c r="AFY477" s="14"/>
      <c r="AFZ477" s="14"/>
      <c r="AGA477" s="14"/>
      <c r="AGB477" s="14"/>
      <c r="AGC477" s="14"/>
      <c r="AGD477" s="14"/>
      <c r="AGE477" s="14"/>
      <c r="AGF477" s="14"/>
      <c r="AGG477" s="14"/>
      <c r="AGH477" s="14"/>
      <c r="AGI477" s="14"/>
      <c r="AGJ477" s="14"/>
      <c r="AGK477" s="14"/>
      <c r="AGL477" s="14"/>
      <c r="AGM477" s="14"/>
      <c r="AGN477" s="14"/>
      <c r="AGO477" s="14"/>
      <c r="AGP477" s="14"/>
      <c r="AGQ477" s="14"/>
      <c r="AGR477" s="14"/>
      <c r="AGS477" s="14"/>
      <c r="AGT477" s="14"/>
      <c r="AGU477" s="14"/>
      <c r="AGV477" s="14"/>
      <c r="AGW477" s="14"/>
      <c r="AGX477" s="14"/>
      <c r="AGY477" s="14"/>
      <c r="AGZ477" s="14"/>
      <c r="AHA477" s="14"/>
      <c r="AHB477" s="14"/>
      <c r="AHC477" s="14"/>
      <c r="AHD477" s="14"/>
      <c r="AHE477" s="14"/>
      <c r="AHF477" s="14"/>
      <c r="AHG477" s="14"/>
      <c r="AHH477" s="14"/>
      <c r="AHI477" s="14"/>
      <c r="AHJ477" s="14"/>
      <c r="AHK477" s="14"/>
      <c r="AHL477" s="14"/>
      <c r="AHM477" s="14"/>
      <c r="AHN477" s="14"/>
      <c r="AHO477" s="14"/>
      <c r="AHP477" s="14"/>
      <c r="AHQ477" s="14"/>
      <c r="AHR477" s="14"/>
      <c r="AHS477" s="14"/>
      <c r="AHT477" s="14"/>
      <c r="AHU477" s="14"/>
      <c r="AHV477" s="14"/>
      <c r="AHW477" s="14"/>
      <c r="AHX477" s="14"/>
      <c r="AHY477" s="14"/>
      <c r="AHZ477" s="14"/>
      <c r="AIA477" s="14"/>
      <c r="AIB477" s="14"/>
      <c r="AIC477" s="14"/>
      <c r="AID477" s="14"/>
      <c r="AIE477" s="14"/>
      <c r="AIF477" s="14"/>
      <c r="AIG477" s="14"/>
      <c r="AIH477" s="14"/>
      <c r="AII477" s="14"/>
      <c r="AIJ477" s="14"/>
      <c r="AIK477" s="14"/>
      <c r="AIL477" s="14"/>
      <c r="AIM477" s="14"/>
      <c r="AIN477" s="14"/>
      <c r="AIO477" s="14"/>
      <c r="AIP477" s="14"/>
      <c r="AIQ477" s="14"/>
      <c r="AIR477" s="14"/>
      <c r="AIS477" s="14"/>
      <c r="AIT477" s="14"/>
      <c r="AIU477" s="14"/>
      <c r="AIV477" s="14"/>
      <c r="AIW477" s="14"/>
      <c r="AIX477" s="14"/>
      <c r="AIY477" s="14"/>
      <c r="AIZ477" s="14"/>
      <c r="AJA477" s="14"/>
      <c r="AJB477" s="14"/>
      <c r="AJC477" s="14"/>
      <c r="AJD477" s="14"/>
      <c r="AJE477" s="14"/>
      <c r="AJF477" s="14"/>
      <c r="AJG477" s="14"/>
      <c r="AJH477" s="14"/>
      <c r="AJI477" s="14"/>
      <c r="AJJ477" s="14"/>
      <c r="AJK477" s="14"/>
      <c r="AJL477" s="14"/>
      <c r="AJM477" s="14"/>
      <c r="AJN477" s="14"/>
      <c r="AJO477" s="14"/>
      <c r="AJP477" s="14"/>
      <c r="AJQ477" s="14"/>
      <c r="AJR477" s="14"/>
      <c r="AJS477" s="14"/>
      <c r="AJT477" s="14"/>
      <c r="AJU477" s="14"/>
      <c r="AJV477" s="14"/>
      <c r="AJW477" s="14"/>
      <c r="AJX477" s="14"/>
      <c r="AJY477" s="14"/>
      <c r="AJZ477" s="14"/>
      <c r="AKA477" s="14"/>
      <c r="AKB477" s="14"/>
      <c r="AKC477" s="14"/>
      <c r="AKD477" s="14"/>
      <c r="AKE477" s="14"/>
      <c r="AKF477" s="14"/>
      <c r="AKG477" s="14"/>
      <c r="AKH477" s="14"/>
      <c r="AKI477" s="14"/>
      <c r="AKJ477" s="14"/>
      <c r="AKK477" s="14"/>
      <c r="AKL477" s="14"/>
      <c r="AKM477" s="14"/>
      <c r="AKN477" s="14"/>
      <c r="AKO477" s="14"/>
      <c r="AKP477" s="14"/>
      <c r="AKQ477" s="14"/>
      <c r="AKR477" s="14"/>
      <c r="AKS477" s="14"/>
      <c r="AKT477" s="14"/>
      <c r="AKU477" s="14"/>
      <c r="AKV477" s="14"/>
      <c r="AKW477" s="14"/>
      <c r="AKX477" s="14"/>
      <c r="AKY477" s="14"/>
      <c r="AKZ477" s="14"/>
      <c r="ALA477" s="14"/>
      <c r="ALB477" s="14"/>
      <c r="ALC477" s="14"/>
      <c r="ALD477" s="14"/>
      <c r="ALE477" s="14"/>
      <c r="ALF477" s="14"/>
      <c r="ALG477" s="14"/>
      <c r="ALH477" s="14"/>
      <c r="ALI477" s="14"/>
      <c r="ALJ477" s="14"/>
      <c r="ALK477" s="14"/>
      <c r="ALL477" s="14"/>
      <c r="ALM477" s="14"/>
      <c r="ALN477" s="14"/>
      <c r="ALO477" s="14"/>
      <c r="ALP477" s="14"/>
      <c r="ALQ477" s="14"/>
      <c r="ALR477" s="14"/>
      <c r="ALS477" s="14"/>
      <c r="ALT477" s="14"/>
      <c r="ALU477" s="14"/>
      <c r="ALV477" s="14"/>
      <c r="ALW477" s="14"/>
      <c r="ALX477" s="14"/>
      <c r="ALY477" s="14"/>
      <c r="ALZ477" s="14"/>
      <c r="AMA477" s="14"/>
      <c r="AMB477" s="14"/>
      <c r="AMC477" s="14"/>
      <c r="AMD477" s="14"/>
      <c r="AME477" s="14"/>
      <c r="AMF477" s="14"/>
      <c r="AMG477" s="14"/>
      <c r="AMH477" s="14"/>
      <c r="AMI477" s="14"/>
      <c r="AMJ477" s="14"/>
      <c r="AMK477" s="14"/>
      <c r="AML477" s="14"/>
      <c r="AMM477" s="14"/>
      <c r="AMN477" s="14"/>
      <c r="AMO477" s="14"/>
      <c r="AMP477" s="14"/>
      <c r="AMQ477" s="14"/>
      <c r="AMR477" s="14"/>
      <c r="AMS477" s="14"/>
      <c r="AMT477" s="14"/>
      <c r="AMU477" s="14"/>
      <c r="AMV477" s="14"/>
      <c r="AMW477" s="14"/>
      <c r="AMX477" s="14"/>
      <c r="AMY477" s="14"/>
      <c r="AMZ477" s="14"/>
      <c r="ANA477" s="14"/>
      <c r="ANB477" s="14"/>
      <c r="ANC477" s="14"/>
      <c r="AND477" s="14"/>
      <c r="ANE477" s="14"/>
      <c r="ANF477" s="14"/>
      <c r="ANG477" s="14"/>
      <c r="ANH477" s="14"/>
      <c r="ANI477" s="14"/>
      <c r="ANJ477" s="14"/>
      <c r="ANK477" s="14"/>
      <c r="ANL477" s="14"/>
      <c r="ANM477" s="14"/>
      <c r="ANN477" s="14"/>
      <c r="ANO477" s="14"/>
      <c r="ANP477" s="14"/>
      <c r="ANQ477" s="14"/>
      <c r="ANR477" s="14"/>
      <c r="ANS477" s="14"/>
      <c r="ANT477" s="14"/>
      <c r="ANU477" s="14"/>
      <c r="ANV477" s="14"/>
      <c r="ANW477" s="14"/>
      <c r="ANX477" s="14"/>
      <c r="ANY477" s="14"/>
      <c r="ANZ477" s="14"/>
      <c r="AOA477" s="14"/>
      <c r="AOB477" s="14"/>
      <c r="AOC477" s="14"/>
      <c r="AOD477" s="14"/>
      <c r="AOE477" s="14"/>
      <c r="AOF477" s="14"/>
      <c r="AOG477" s="14"/>
      <c r="AOH477" s="14"/>
      <c r="AOI477" s="14"/>
      <c r="AOJ477" s="14"/>
      <c r="AOK477" s="14"/>
      <c r="AOL477" s="14"/>
      <c r="AOM477" s="14"/>
      <c r="AON477" s="14"/>
      <c r="AOO477" s="14"/>
      <c r="AOP477" s="14"/>
      <c r="AOQ477" s="14"/>
      <c r="AOR477" s="14"/>
      <c r="AOS477" s="14"/>
      <c r="AOT477" s="14"/>
      <c r="AOU477" s="14"/>
      <c r="AOV477" s="14"/>
      <c r="AOW477" s="14"/>
      <c r="AOX477" s="14"/>
      <c r="AOY477" s="14"/>
      <c r="AOZ477" s="14"/>
      <c r="APA477" s="14"/>
      <c r="APB477" s="14"/>
      <c r="APC477" s="14"/>
      <c r="APD477" s="14"/>
      <c r="APE477" s="14"/>
      <c r="APF477" s="14"/>
      <c r="APG477" s="14"/>
      <c r="APH477" s="14"/>
      <c r="API477" s="14"/>
      <c r="APJ477" s="14"/>
      <c r="APK477" s="14"/>
      <c r="APL477" s="14"/>
      <c r="APM477" s="14"/>
      <c r="APN477" s="14"/>
      <c r="APO477" s="14"/>
      <c r="APP477" s="14"/>
      <c r="APQ477" s="14"/>
      <c r="APR477" s="14"/>
      <c r="APS477" s="14"/>
      <c r="APT477" s="14"/>
      <c r="APU477" s="14"/>
      <c r="APV477" s="14"/>
      <c r="APW477" s="14"/>
      <c r="APX477" s="14"/>
      <c r="APY477" s="14"/>
      <c r="APZ477" s="14"/>
      <c r="AQA477" s="14"/>
      <c r="AQB477" s="14"/>
      <c r="AQC477" s="14"/>
      <c r="AQD477" s="14"/>
      <c r="AQE477" s="14"/>
      <c r="AQF477" s="14"/>
      <c r="AQG477" s="14"/>
      <c r="AQH477" s="14"/>
      <c r="AQI477" s="14"/>
      <c r="AQJ477" s="14"/>
      <c r="AQK477" s="14"/>
      <c r="AQL477" s="14"/>
      <c r="AQM477" s="14"/>
      <c r="AQN477" s="14"/>
      <c r="AQO477" s="14"/>
      <c r="AQP477" s="14"/>
      <c r="AQQ477" s="14"/>
      <c r="AQR477" s="14"/>
      <c r="AQS477" s="14"/>
      <c r="AQT477" s="14"/>
      <c r="AQU477" s="14"/>
      <c r="AQV477" s="14"/>
      <c r="AQW477" s="14"/>
      <c r="AQX477" s="14"/>
      <c r="AQY477" s="14"/>
      <c r="AQZ477" s="14"/>
      <c r="ARA477" s="14"/>
      <c r="ARB477" s="14"/>
      <c r="ARC477" s="14"/>
      <c r="ARD477" s="14"/>
      <c r="ARE477" s="14"/>
      <c r="ARF477" s="14"/>
      <c r="ARG477" s="14"/>
      <c r="ARH477" s="14"/>
      <c r="ARI477" s="14"/>
      <c r="ARJ477" s="14"/>
      <c r="ARK477" s="14"/>
      <c r="ARL477" s="14"/>
      <c r="ARM477" s="14"/>
      <c r="ARN477" s="14"/>
      <c r="ARO477" s="14"/>
      <c r="ARP477" s="14"/>
      <c r="ARQ477" s="14"/>
      <c r="ARR477" s="14"/>
      <c r="ARS477" s="14"/>
      <c r="ART477" s="14"/>
      <c r="ARU477" s="14"/>
      <c r="ARV477" s="14"/>
      <c r="ARW477" s="14"/>
      <c r="ARX477" s="14"/>
      <c r="ARY477" s="14"/>
      <c r="ARZ477" s="14"/>
      <c r="ASA477" s="14"/>
      <c r="ASB477" s="14"/>
      <c r="ASC477" s="14"/>
      <c r="ASD477" s="14"/>
      <c r="ASE477" s="14"/>
      <c r="ASF477" s="14"/>
      <c r="ASG477" s="14"/>
      <c r="ASH477" s="14"/>
      <c r="ASI477" s="14"/>
      <c r="ASJ477" s="14"/>
      <c r="ASK477" s="14"/>
      <c r="ASL477" s="14"/>
      <c r="ASM477" s="14"/>
      <c r="ASN477" s="14"/>
      <c r="ASO477" s="14"/>
      <c r="ASP477" s="14"/>
      <c r="ASQ477" s="14"/>
      <c r="ASR477" s="14"/>
      <c r="ASS477" s="14"/>
      <c r="AST477" s="14"/>
      <c r="ASU477" s="14"/>
      <c r="ASV477" s="14"/>
      <c r="ASW477" s="14"/>
      <c r="ASX477" s="14"/>
      <c r="ASY477" s="14"/>
      <c r="ASZ477" s="14"/>
      <c r="ATA477" s="14"/>
      <c r="ATB477" s="14"/>
      <c r="ATC477" s="14"/>
      <c r="ATD477" s="14"/>
    </row>
    <row r="478" spans="63:1200">
      <c r="BK478" s="14" t="str">
        <f t="shared" si="2121"/>
        <v/>
      </c>
      <c r="ABO478" s="14"/>
      <c r="ABP478" s="14"/>
      <c r="ABQ478" s="14"/>
      <c r="ABR478" s="14"/>
      <c r="ABS478" s="14"/>
      <c r="ABT478" s="14"/>
      <c r="ABU478" s="14"/>
      <c r="ABV478" s="14"/>
      <c r="ABW478" s="14"/>
      <c r="ABX478" s="14"/>
      <c r="ABY478" s="14"/>
      <c r="ABZ478" s="14"/>
      <c r="ACA478" s="14"/>
      <c r="ACB478" s="14"/>
      <c r="ACC478" s="14"/>
      <c r="ACD478" s="14"/>
      <c r="ACE478" s="14"/>
      <c r="ACF478" s="14"/>
      <c r="ACG478" s="14"/>
      <c r="ACH478" s="14"/>
      <c r="ACI478" s="14"/>
      <c r="ACJ478" s="14"/>
      <c r="ACK478" s="14"/>
      <c r="ACL478" s="14"/>
      <c r="ACM478" s="14"/>
      <c r="ACN478" s="14"/>
      <c r="ACO478" s="14"/>
      <c r="ACP478" s="14"/>
      <c r="ACQ478" s="14"/>
      <c r="ACR478" s="14"/>
      <c r="ACS478" s="14"/>
      <c r="ACT478" s="14"/>
      <c r="ACU478" s="14"/>
      <c r="ACV478" s="14"/>
      <c r="ACW478" s="14"/>
      <c r="ACX478" s="14"/>
      <c r="ACY478" s="14"/>
      <c r="ACZ478" s="14"/>
      <c r="ADA478" s="14"/>
      <c r="ADB478" s="14"/>
      <c r="ADC478" s="14"/>
      <c r="ADD478" s="14"/>
      <c r="ADE478" s="14"/>
      <c r="ADF478" s="14"/>
      <c r="ADG478" s="14"/>
      <c r="ADH478" s="14"/>
      <c r="ADI478" s="14"/>
      <c r="ADJ478" s="14"/>
      <c r="ADK478" s="14"/>
      <c r="ADL478" s="14"/>
      <c r="ADM478" s="14"/>
      <c r="ADN478" s="14"/>
      <c r="ADO478" s="14"/>
      <c r="ADP478" s="14"/>
      <c r="ADQ478" s="14"/>
      <c r="ADR478" s="14"/>
      <c r="ADS478" s="14"/>
      <c r="ADT478" s="14"/>
      <c r="ADU478" s="14"/>
      <c r="ADV478" s="14"/>
      <c r="ADW478" s="14"/>
      <c r="ADX478" s="14"/>
      <c r="ADY478" s="14"/>
      <c r="ADZ478" s="14"/>
      <c r="AEA478" s="14"/>
      <c r="AEB478" s="14"/>
      <c r="AEC478" s="14"/>
      <c r="AED478" s="14"/>
      <c r="AEE478" s="14"/>
      <c r="AEF478" s="14"/>
      <c r="AEG478" s="14"/>
      <c r="AEH478" s="14"/>
      <c r="AEI478" s="14"/>
      <c r="AEJ478" s="14"/>
      <c r="AEK478" s="14"/>
      <c r="AEL478" s="14"/>
      <c r="AEM478" s="14"/>
      <c r="AEN478" s="14"/>
      <c r="AEO478" s="14"/>
      <c r="AEP478" s="14"/>
      <c r="AEQ478" s="14"/>
      <c r="AER478" s="14"/>
      <c r="AES478" s="14"/>
      <c r="AET478" s="14"/>
      <c r="AEU478" s="14"/>
      <c r="AEV478" s="14"/>
      <c r="AEW478" s="14"/>
      <c r="AEX478" s="14"/>
      <c r="AEY478" s="14"/>
      <c r="AEZ478" s="14"/>
      <c r="AFA478" s="14"/>
      <c r="AFB478" s="14"/>
      <c r="AFC478" s="14"/>
      <c r="AFD478" s="14"/>
      <c r="AFE478" s="14"/>
      <c r="AFF478" s="14"/>
      <c r="AFG478" s="14"/>
      <c r="AFH478" s="14"/>
      <c r="AFI478" s="14"/>
      <c r="AFJ478" s="14"/>
      <c r="AFK478" s="14"/>
      <c r="AFL478" s="14"/>
      <c r="AFM478" s="14"/>
      <c r="AFN478" s="14"/>
      <c r="AFO478" s="14"/>
      <c r="AFP478" s="14"/>
      <c r="AFQ478" s="14"/>
      <c r="AFR478" s="14"/>
      <c r="AFS478" s="14"/>
      <c r="AFT478" s="14"/>
      <c r="AFU478" s="14"/>
      <c r="AFV478" s="14"/>
      <c r="AFW478" s="14"/>
      <c r="AFX478" s="14"/>
      <c r="AFY478" s="14"/>
      <c r="AFZ478" s="14"/>
      <c r="AGA478" s="14"/>
      <c r="AGB478" s="14"/>
      <c r="AGC478" s="14"/>
      <c r="AGD478" s="14"/>
      <c r="AGE478" s="14"/>
      <c r="AGF478" s="14"/>
      <c r="AGG478" s="14"/>
      <c r="AGH478" s="14"/>
      <c r="AGI478" s="14"/>
      <c r="AGJ478" s="14"/>
      <c r="AGK478" s="14"/>
      <c r="AGL478" s="14"/>
      <c r="AGM478" s="14"/>
      <c r="AGN478" s="14"/>
      <c r="AGO478" s="14"/>
      <c r="AGP478" s="14"/>
      <c r="AGQ478" s="14"/>
      <c r="AGR478" s="14"/>
      <c r="AGS478" s="14"/>
      <c r="AGT478" s="14"/>
      <c r="AGU478" s="14"/>
      <c r="AGV478" s="14"/>
      <c r="AGW478" s="14"/>
      <c r="AGX478" s="14"/>
      <c r="AGY478" s="14"/>
      <c r="AGZ478" s="14"/>
      <c r="AHA478" s="14"/>
      <c r="AHB478" s="14"/>
      <c r="AHC478" s="14"/>
      <c r="AHD478" s="14"/>
      <c r="AHE478" s="14"/>
      <c r="AHF478" s="14"/>
      <c r="AHG478" s="14"/>
      <c r="AHH478" s="14"/>
      <c r="AHI478" s="14"/>
      <c r="AHJ478" s="14"/>
      <c r="AHK478" s="14"/>
      <c r="AHL478" s="14"/>
      <c r="AHM478" s="14"/>
      <c r="AHN478" s="14"/>
      <c r="AHO478" s="14"/>
      <c r="AHP478" s="14"/>
      <c r="AHQ478" s="14"/>
      <c r="AHR478" s="14"/>
      <c r="AHS478" s="14"/>
      <c r="AHT478" s="14"/>
      <c r="AHU478" s="14"/>
      <c r="AHV478" s="14"/>
      <c r="AHW478" s="14"/>
      <c r="AHX478" s="14"/>
      <c r="AHY478" s="14"/>
      <c r="AHZ478" s="14"/>
      <c r="AIA478" s="14"/>
      <c r="AIB478" s="14"/>
      <c r="AIC478" s="14"/>
      <c r="AID478" s="14"/>
      <c r="AIE478" s="14"/>
      <c r="AIF478" s="14"/>
      <c r="AIG478" s="14"/>
      <c r="AIH478" s="14"/>
      <c r="AII478" s="14"/>
      <c r="AIJ478" s="14"/>
      <c r="AIK478" s="14"/>
      <c r="AIL478" s="14"/>
      <c r="AIM478" s="14"/>
      <c r="AIN478" s="14"/>
      <c r="AIO478" s="14"/>
      <c r="AIP478" s="14"/>
      <c r="AIQ478" s="14"/>
      <c r="AIR478" s="14"/>
      <c r="AIS478" s="14"/>
      <c r="AIT478" s="14"/>
      <c r="AIU478" s="14"/>
      <c r="AIV478" s="14"/>
      <c r="AIW478" s="14"/>
      <c r="AIX478" s="14"/>
      <c r="AIY478" s="14"/>
      <c r="AIZ478" s="14"/>
      <c r="AJA478" s="14"/>
      <c r="AJB478" s="14"/>
      <c r="AJC478" s="14"/>
      <c r="AJD478" s="14"/>
      <c r="AJE478" s="14"/>
      <c r="AJF478" s="14"/>
      <c r="AJG478" s="14"/>
      <c r="AJH478" s="14"/>
      <c r="AJI478" s="14"/>
      <c r="AJJ478" s="14"/>
      <c r="AJK478" s="14"/>
      <c r="AJL478" s="14"/>
      <c r="AJM478" s="14"/>
      <c r="AJN478" s="14"/>
      <c r="AJO478" s="14"/>
      <c r="AJP478" s="14"/>
      <c r="AJQ478" s="14"/>
      <c r="AJR478" s="14"/>
      <c r="AJS478" s="14"/>
      <c r="AJT478" s="14"/>
      <c r="AJU478" s="14"/>
      <c r="AJV478" s="14"/>
      <c r="AJW478" s="14"/>
      <c r="AJX478" s="14"/>
      <c r="AJY478" s="14"/>
      <c r="AJZ478" s="14"/>
      <c r="AKA478" s="14"/>
      <c r="AKB478" s="14"/>
      <c r="AKC478" s="14"/>
      <c r="AKD478" s="14"/>
      <c r="AKE478" s="14"/>
      <c r="AKF478" s="14"/>
      <c r="AKG478" s="14"/>
      <c r="AKH478" s="14"/>
      <c r="AKI478" s="14"/>
      <c r="AKJ478" s="14"/>
      <c r="AKK478" s="14"/>
      <c r="AKL478" s="14"/>
      <c r="AKM478" s="14"/>
      <c r="AKN478" s="14"/>
      <c r="AKO478" s="14"/>
      <c r="AKP478" s="14"/>
      <c r="AKQ478" s="14"/>
      <c r="AKR478" s="14"/>
      <c r="AKS478" s="14"/>
      <c r="AKT478" s="14"/>
      <c r="AKU478" s="14"/>
      <c r="AKV478" s="14"/>
      <c r="AKW478" s="14"/>
      <c r="AKX478" s="14"/>
      <c r="AKY478" s="14"/>
      <c r="AKZ478" s="14"/>
      <c r="ALA478" s="14"/>
      <c r="ALB478" s="14"/>
      <c r="ALC478" s="14"/>
      <c r="ALD478" s="14"/>
      <c r="ALE478" s="14"/>
      <c r="ALF478" s="14"/>
      <c r="ALG478" s="14"/>
      <c r="ALH478" s="14"/>
      <c r="ALI478" s="14"/>
      <c r="ALJ478" s="14"/>
      <c r="ALK478" s="14"/>
      <c r="ALL478" s="14"/>
      <c r="ALM478" s="14"/>
      <c r="ALN478" s="14"/>
      <c r="ALO478" s="14"/>
      <c r="ALP478" s="14"/>
      <c r="ALQ478" s="14"/>
      <c r="ALR478" s="14"/>
      <c r="ALS478" s="14"/>
      <c r="ALT478" s="14"/>
      <c r="ALU478" s="14"/>
      <c r="ALV478" s="14"/>
      <c r="ALW478" s="14"/>
      <c r="ALX478" s="14"/>
      <c r="ALY478" s="14"/>
      <c r="ALZ478" s="14"/>
      <c r="AMA478" s="14"/>
      <c r="AMB478" s="14"/>
      <c r="AMC478" s="14"/>
      <c r="AMD478" s="14"/>
      <c r="AME478" s="14"/>
      <c r="AMF478" s="14"/>
      <c r="AMG478" s="14"/>
      <c r="AMH478" s="14"/>
      <c r="AMI478" s="14"/>
      <c r="AMJ478" s="14"/>
      <c r="AMK478" s="14"/>
      <c r="AML478" s="14"/>
      <c r="AMM478" s="14"/>
      <c r="AMN478" s="14"/>
      <c r="AMO478" s="14"/>
      <c r="AMP478" s="14"/>
      <c r="AMQ478" s="14"/>
      <c r="AMR478" s="14"/>
      <c r="AMS478" s="14"/>
      <c r="AMT478" s="14"/>
      <c r="AMU478" s="14"/>
      <c r="AMV478" s="14"/>
      <c r="AMW478" s="14"/>
      <c r="AMX478" s="14"/>
      <c r="AMY478" s="14"/>
      <c r="AMZ478" s="14"/>
      <c r="ANA478" s="14"/>
      <c r="ANB478" s="14"/>
      <c r="ANC478" s="14"/>
      <c r="AND478" s="14"/>
      <c r="ANE478" s="14"/>
      <c r="ANF478" s="14"/>
      <c r="ANG478" s="14"/>
      <c r="ANH478" s="14"/>
      <c r="ANI478" s="14"/>
      <c r="ANJ478" s="14"/>
      <c r="ANK478" s="14"/>
      <c r="ANL478" s="14"/>
      <c r="ANM478" s="14"/>
      <c r="ANN478" s="14"/>
      <c r="ANO478" s="14"/>
      <c r="ANP478" s="14"/>
      <c r="ANQ478" s="14"/>
      <c r="ANR478" s="14"/>
      <c r="ANS478" s="14"/>
      <c r="ANT478" s="14"/>
      <c r="ANU478" s="14"/>
      <c r="ANV478" s="14"/>
      <c r="ANW478" s="14"/>
      <c r="ANX478" s="14"/>
      <c r="ANY478" s="14"/>
      <c r="ANZ478" s="14"/>
      <c r="AOA478" s="14"/>
      <c r="AOB478" s="14"/>
      <c r="AOC478" s="14"/>
      <c r="AOD478" s="14"/>
      <c r="AOE478" s="14"/>
      <c r="AOF478" s="14"/>
      <c r="AOG478" s="14"/>
      <c r="AOH478" s="14"/>
      <c r="AOI478" s="14"/>
      <c r="AOJ478" s="14"/>
      <c r="AOK478" s="14"/>
      <c r="AOL478" s="14"/>
      <c r="AOM478" s="14"/>
      <c r="AON478" s="14"/>
      <c r="AOO478" s="14"/>
      <c r="AOP478" s="14"/>
      <c r="AOQ478" s="14"/>
      <c r="AOR478" s="14"/>
      <c r="AOS478" s="14"/>
      <c r="AOT478" s="14"/>
      <c r="AOU478" s="14"/>
      <c r="AOV478" s="14"/>
      <c r="AOW478" s="14"/>
      <c r="AOX478" s="14"/>
      <c r="AOY478" s="14"/>
      <c r="AOZ478" s="14"/>
      <c r="APA478" s="14"/>
      <c r="APB478" s="14"/>
      <c r="APC478" s="14"/>
      <c r="APD478" s="14"/>
      <c r="APE478" s="14"/>
      <c r="APF478" s="14"/>
      <c r="APG478" s="14"/>
      <c r="APH478" s="14"/>
      <c r="API478" s="14"/>
      <c r="APJ478" s="14"/>
      <c r="APK478" s="14"/>
      <c r="APL478" s="14"/>
      <c r="APM478" s="14"/>
      <c r="APN478" s="14"/>
      <c r="APO478" s="14"/>
      <c r="APP478" s="14"/>
      <c r="APQ478" s="14"/>
      <c r="APR478" s="14"/>
      <c r="APS478" s="14"/>
      <c r="APT478" s="14"/>
      <c r="APU478" s="14"/>
      <c r="APV478" s="14"/>
      <c r="APW478" s="14"/>
      <c r="APX478" s="14"/>
      <c r="APY478" s="14"/>
      <c r="APZ478" s="14"/>
      <c r="AQA478" s="14"/>
      <c r="AQB478" s="14"/>
      <c r="AQC478" s="14"/>
      <c r="AQD478" s="14"/>
      <c r="AQE478" s="14"/>
      <c r="AQF478" s="14"/>
      <c r="AQG478" s="14"/>
      <c r="AQH478" s="14"/>
      <c r="AQI478" s="14"/>
      <c r="AQJ478" s="14"/>
      <c r="AQK478" s="14"/>
      <c r="AQL478" s="14"/>
      <c r="AQM478" s="14"/>
      <c r="AQN478" s="14"/>
      <c r="AQO478" s="14"/>
      <c r="AQP478" s="14"/>
      <c r="AQQ478" s="14"/>
      <c r="AQR478" s="14"/>
      <c r="AQS478" s="14"/>
      <c r="AQT478" s="14"/>
      <c r="AQU478" s="14"/>
      <c r="AQV478" s="14"/>
      <c r="AQW478" s="14"/>
      <c r="AQX478" s="14"/>
      <c r="AQY478" s="14"/>
      <c r="AQZ478" s="14"/>
      <c r="ARA478" s="14"/>
      <c r="ARB478" s="14"/>
      <c r="ARC478" s="14"/>
      <c r="ARD478" s="14"/>
      <c r="ARE478" s="14"/>
      <c r="ARF478" s="14"/>
      <c r="ARG478" s="14"/>
      <c r="ARH478" s="14"/>
      <c r="ARI478" s="14"/>
      <c r="ARJ478" s="14"/>
      <c r="ARK478" s="14"/>
      <c r="ARL478" s="14"/>
      <c r="ARM478" s="14"/>
      <c r="ARN478" s="14"/>
      <c r="ARO478" s="14"/>
      <c r="ARP478" s="14"/>
      <c r="ARQ478" s="14"/>
      <c r="ARR478" s="14"/>
      <c r="ARS478" s="14"/>
      <c r="ART478" s="14"/>
      <c r="ARU478" s="14"/>
      <c r="ARV478" s="14"/>
      <c r="ARW478" s="14"/>
      <c r="ARX478" s="14"/>
      <c r="ARY478" s="14"/>
      <c r="ARZ478" s="14"/>
      <c r="ASA478" s="14"/>
      <c r="ASB478" s="14"/>
      <c r="ASC478" s="14"/>
      <c r="ASD478" s="14"/>
      <c r="ASE478" s="14"/>
      <c r="ASF478" s="14"/>
      <c r="ASG478" s="14"/>
      <c r="ASH478" s="14"/>
      <c r="ASI478" s="14"/>
      <c r="ASJ478" s="14"/>
      <c r="ASK478" s="14"/>
      <c r="ASL478" s="14"/>
      <c r="ASM478" s="14"/>
      <c r="ASN478" s="14"/>
      <c r="ASO478" s="14"/>
      <c r="ASP478" s="14"/>
      <c r="ASQ478" s="14"/>
      <c r="ASR478" s="14"/>
      <c r="ASS478" s="14"/>
      <c r="AST478" s="14"/>
      <c r="ASU478" s="14"/>
      <c r="ASV478" s="14"/>
      <c r="ASW478" s="14"/>
      <c r="ASX478" s="14"/>
      <c r="ASY478" s="14"/>
      <c r="ASZ478" s="14"/>
      <c r="ATA478" s="14"/>
      <c r="ATB478" s="14"/>
      <c r="ATC478" s="14"/>
      <c r="ATD478" s="14"/>
    </row>
    <row r="479" spans="63:1200">
      <c r="BK479" s="14" t="str">
        <f t="shared" si="2121"/>
        <v/>
      </c>
      <c r="ABO479" s="14"/>
      <c r="ABP479" s="14"/>
      <c r="ABQ479" s="14"/>
      <c r="ABR479" s="14"/>
      <c r="ABS479" s="14"/>
      <c r="ABT479" s="14"/>
      <c r="ABU479" s="14"/>
      <c r="ABV479" s="14"/>
      <c r="ABW479" s="14"/>
      <c r="ABX479" s="14"/>
      <c r="ABY479" s="14"/>
      <c r="ABZ479" s="14"/>
      <c r="ACA479" s="14"/>
      <c r="ACB479" s="14"/>
      <c r="ACC479" s="14"/>
      <c r="ACD479" s="14"/>
      <c r="ACE479" s="14"/>
      <c r="ACF479" s="14"/>
      <c r="ACG479" s="14"/>
      <c r="ACH479" s="14"/>
      <c r="ACI479" s="14"/>
      <c r="ACJ479" s="14"/>
      <c r="ACK479" s="14"/>
      <c r="ACL479" s="14"/>
      <c r="ACM479" s="14"/>
      <c r="ACN479" s="14"/>
      <c r="ACO479" s="14"/>
      <c r="ACP479" s="14"/>
      <c r="ACQ479" s="14"/>
      <c r="ACR479" s="14"/>
      <c r="ACS479" s="14"/>
      <c r="ACT479" s="14"/>
      <c r="ACU479" s="14"/>
      <c r="ACV479" s="14"/>
      <c r="ACW479" s="14"/>
      <c r="ACX479" s="14"/>
      <c r="ACY479" s="14"/>
      <c r="ACZ479" s="14"/>
      <c r="ADA479" s="14"/>
      <c r="ADB479" s="14"/>
      <c r="ADC479" s="14"/>
      <c r="ADD479" s="14"/>
      <c r="ADE479" s="14"/>
      <c r="ADF479" s="14"/>
      <c r="ADG479" s="14"/>
      <c r="ADH479" s="14"/>
      <c r="ADI479" s="14"/>
      <c r="ADJ479" s="14"/>
      <c r="ADK479" s="14"/>
      <c r="ADL479" s="14"/>
      <c r="ADM479" s="14"/>
      <c r="ADN479" s="14"/>
      <c r="ADO479" s="14"/>
      <c r="ADP479" s="14"/>
      <c r="ADQ479" s="14"/>
      <c r="ADR479" s="14"/>
      <c r="ADS479" s="14"/>
      <c r="ADT479" s="14"/>
      <c r="ADU479" s="14"/>
      <c r="ADV479" s="14"/>
      <c r="ADW479" s="14"/>
      <c r="ADX479" s="14"/>
      <c r="ADY479" s="14"/>
      <c r="ADZ479" s="14"/>
      <c r="AEA479" s="14"/>
      <c r="AEB479" s="14"/>
      <c r="AEC479" s="14"/>
      <c r="AED479" s="14"/>
      <c r="AEE479" s="14"/>
      <c r="AEF479" s="14"/>
      <c r="AEG479" s="14"/>
      <c r="AEH479" s="14"/>
      <c r="AEI479" s="14"/>
      <c r="AEJ479" s="14"/>
      <c r="AEK479" s="14"/>
      <c r="AEL479" s="14"/>
      <c r="AEM479" s="14"/>
      <c r="AEN479" s="14"/>
      <c r="AEO479" s="14"/>
      <c r="AEP479" s="14"/>
      <c r="AEQ479" s="14"/>
      <c r="AER479" s="14"/>
      <c r="AES479" s="14"/>
      <c r="AET479" s="14"/>
      <c r="AEU479" s="14"/>
      <c r="AEV479" s="14"/>
      <c r="AEW479" s="14"/>
      <c r="AEX479" s="14"/>
      <c r="AEY479" s="14"/>
      <c r="AEZ479" s="14"/>
      <c r="AFA479" s="14"/>
      <c r="AFB479" s="14"/>
      <c r="AFC479" s="14"/>
      <c r="AFD479" s="14"/>
      <c r="AFE479" s="14"/>
      <c r="AFF479" s="14"/>
      <c r="AFG479" s="14"/>
      <c r="AFH479" s="14"/>
      <c r="AFI479" s="14"/>
      <c r="AFJ479" s="14"/>
      <c r="AFK479" s="14"/>
      <c r="AFL479" s="14"/>
      <c r="AFM479" s="14"/>
      <c r="AFN479" s="14"/>
      <c r="AFO479" s="14"/>
      <c r="AFP479" s="14"/>
      <c r="AFQ479" s="14"/>
      <c r="AFR479" s="14"/>
      <c r="AFS479" s="14"/>
      <c r="AFT479" s="14"/>
      <c r="AFU479" s="14"/>
      <c r="AFV479" s="14"/>
      <c r="AFW479" s="14"/>
      <c r="AFX479" s="14"/>
      <c r="AFY479" s="14"/>
      <c r="AFZ479" s="14"/>
      <c r="AGA479" s="14"/>
      <c r="AGB479" s="14"/>
      <c r="AGC479" s="14"/>
      <c r="AGD479" s="14"/>
      <c r="AGE479" s="14"/>
      <c r="AGF479" s="14"/>
      <c r="AGG479" s="14"/>
      <c r="AGH479" s="14"/>
      <c r="AGI479" s="14"/>
      <c r="AGJ479" s="14"/>
      <c r="AGK479" s="14"/>
      <c r="AGL479" s="14"/>
      <c r="AGM479" s="14"/>
      <c r="AGN479" s="14"/>
      <c r="AGO479" s="14"/>
      <c r="AGP479" s="14"/>
      <c r="AGQ479" s="14"/>
      <c r="AGR479" s="14"/>
      <c r="AGS479" s="14"/>
      <c r="AGT479" s="14"/>
      <c r="AGU479" s="14"/>
      <c r="AGV479" s="14"/>
      <c r="AGW479" s="14"/>
      <c r="AGX479" s="14"/>
      <c r="AGY479" s="14"/>
      <c r="AGZ479" s="14"/>
      <c r="AHA479" s="14"/>
      <c r="AHB479" s="14"/>
      <c r="AHC479" s="14"/>
      <c r="AHD479" s="14"/>
      <c r="AHE479" s="14"/>
      <c r="AHF479" s="14"/>
      <c r="AHG479" s="14"/>
      <c r="AHH479" s="14"/>
      <c r="AHI479" s="14"/>
      <c r="AHJ479" s="14"/>
      <c r="AHK479" s="14"/>
      <c r="AHL479" s="14"/>
      <c r="AHM479" s="14"/>
      <c r="AHN479" s="14"/>
      <c r="AHO479" s="14"/>
      <c r="AHP479" s="14"/>
      <c r="AHQ479" s="14"/>
      <c r="AHR479" s="14"/>
      <c r="AHS479" s="14"/>
      <c r="AHT479" s="14"/>
      <c r="AHU479" s="14"/>
      <c r="AHV479" s="14"/>
      <c r="AHW479" s="14"/>
      <c r="AHX479" s="14"/>
      <c r="AHY479" s="14"/>
      <c r="AHZ479" s="14"/>
      <c r="AIA479" s="14"/>
      <c r="AIB479" s="14"/>
      <c r="AIC479" s="14"/>
      <c r="AID479" s="14"/>
      <c r="AIE479" s="14"/>
      <c r="AIF479" s="14"/>
      <c r="AIG479" s="14"/>
      <c r="AIH479" s="14"/>
      <c r="AII479" s="14"/>
      <c r="AIJ479" s="14"/>
      <c r="AIK479" s="14"/>
      <c r="AIL479" s="14"/>
      <c r="AIM479" s="14"/>
      <c r="AIN479" s="14"/>
      <c r="AIO479" s="14"/>
      <c r="AIP479" s="14"/>
      <c r="AIQ479" s="14"/>
      <c r="AIR479" s="14"/>
      <c r="AIS479" s="14"/>
      <c r="AIT479" s="14"/>
      <c r="AIU479" s="14"/>
      <c r="AIV479" s="14"/>
      <c r="AIW479" s="14"/>
      <c r="AIX479" s="14"/>
      <c r="AIY479" s="14"/>
      <c r="AIZ479" s="14"/>
      <c r="AJA479" s="14"/>
      <c r="AJB479" s="14"/>
      <c r="AJC479" s="14"/>
      <c r="AJD479" s="14"/>
      <c r="AJE479" s="14"/>
      <c r="AJF479" s="14"/>
      <c r="AJG479" s="14"/>
      <c r="AJH479" s="14"/>
      <c r="AJI479" s="14"/>
      <c r="AJJ479" s="14"/>
      <c r="AJK479" s="14"/>
      <c r="AJL479" s="14"/>
      <c r="AJM479" s="14"/>
      <c r="AJN479" s="14"/>
      <c r="AJO479" s="14"/>
      <c r="AJP479" s="14"/>
      <c r="AJQ479" s="14"/>
      <c r="AJR479" s="14"/>
      <c r="AJS479" s="14"/>
      <c r="AJT479" s="14"/>
      <c r="AJU479" s="14"/>
      <c r="AJV479" s="14"/>
      <c r="AJW479" s="14"/>
      <c r="AJX479" s="14"/>
      <c r="AJY479" s="14"/>
      <c r="AJZ479" s="14"/>
      <c r="AKA479" s="14"/>
      <c r="AKB479" s="14"/>
      <c r="AKC479" s="14"/>
      <c r="AKD479" s="14"/>
      <c r="AKE479" s="14"/>
      <c r="AKF479" s="14"/>
      <c r="AKG479" s="14"/>
      <c r="AKH479" s="14"/>
      <c r="AKI479" s="14"/>
      <c r="AKJ479" s="14"/>
      <c r="AKK479" s="14"/>
      <c r="AKL479" s="14"/>
      <c r="AKM479" s="14"/>
      <c r="AKN479" s="14"/>
      <c r="AKO479" s="14"/>
      <c r="AKP479" s="14"/>
      <c r="AKQ479" s="14"/>
      <c r="AKR479" s="14"/>
      <c r="AKS479" s="14"/>
      <c r="AKT479" s="14"/>
      <c r="AKU479" s="14"/>
      <c r="AKV479" s="14"/>
      <c r="AKW479" s="14"/>
      <c r="AKX479" s="14"/>
      <c r="AKY479" s="14"/>
      <c r="AKZ479" s="14"/>
      <c r="ALA479" s="14"/>
      <c r="ALB479" s="14"/>
      <c r="ALC479" s="14"/>
      <c r="ALD479" s="14"/>
      <c r="ALE479" s="14"/>
      <c r="ALF479" s="14"/>
      <c r="ALG479" s="14"/>
      <c r="ALH479" s="14"/>
      <c r="ALI479" s="14"/>
      <c r="ALJ479" s="14"/>
      <c r="ALK479" s="14"/>
      <c r="ALL479" s="14"/>
      <c r="ALM479" s="14"/>
      <c r="ALN479" s="14"/>
      <c r="ALO479" s="14"/>
      <c r="ALP479" s="14"/>
      <c r="ALQ479" s="14"/>
      <c r="ALR479" s="14"/>
      <c r="ALS479" s="14"/>
      <c r="ALT479" s="14"/>
      <c r="ALU479" s="14"/>
      <c r="ALV479" s="14"/>
      <c r="ALW479" s="14"/>
      <c r="ALX479" s="14"/>
      <c r="ALY479" s="14"/>
      <c r="ALZ479" s="14"/>
      <c r="AMA479" s="14"/>
      <c r="AMB479" s="14"/>
      <c r="AMC479" s="14"/>
      <c r="AMD479" s="14"/>
      <c r="AME479" s="14"/>
      <c r="AMF479" s="14"/>
      <c r="AMG479" s="14"/>
      <c r="AMH479" s="14"/>
      <c r="AMI479" s="14"/>
      <c r="AMJ479" s="14"/>
      <c r="AMK479" s="14"/>
      <c r="AML479" s="14"/>
      <c r="AMM479" s="14"/>
      <c r="AMN479" s="14"/>
      <c r="AMO479" s="14"/>
      <c r="AMP479" s="14"/>
      <c r="AMQ479" s="14"/>
      <c r="AMR479" s="14"/>
      <c r="AMS479" s="14"/>
      <c r="AMT479" s="14"/>
      <c r="AMU479" s="14"/>
      <c r="AMV479" s="14"/>
      <c r="AMW479" s="14"/>
      <c r="AMX479" s="14"/>
      <c r="AMY479" s="14"/>
      <c r="AMZ479" s="14"/>
      <c r="ANA479" s="14"/>
      <c r="ANB479" s="14"/>
      <c r="ANC479" s="14"/>
      <c r="AND479" s="14"/>
      <c r="ANE479" s="14"/>
      <c r="ANF479" s="14"/>
      <c r="ANG479" s="14"/>
      <c r="ANH479" s="14"/>
      <c r="ANI479" s="14"/>
      <c r="ANJ479" s="14"/>
      <c r="ANK479" s="14"/>
      <c r="ANL479" s="14"/>
      <c r="ANM479" s="14"/>
      <c r="ANN479" s="14"/>
      <c r="ANO479" s="14"/>
      <c r="ANP479" s="14"/>
      <c r="ANQ479" s="14"/>
      <c r="ANR479" s="14"/>
      <c r="ANS479" s="14"/>
      <c r="ANT479" s="14"/>
      <c r="ANU479" s="14"/>
      <c r="ANV479" s="14"/>
      <c r="ANW479" s="14"/>
      <c r="ANX479" s="14"/>
      <c r="ANY479" s="14"/>
      <c r="ANZ479" s="14"/>
      <c r="AOA479" s="14"/>
      <c r="AOB479" s="14"/>
      <c r="AOC479" s="14"/>
      <c r="AOD479" s="14"/>
      <c r="AOE479" s="14"/>
      <c r="AOF479" s="14"/>
      <c r="AOG479" s="14"/>
      <c r="AOH479" s="14"/>
      <c r="AOI479" s="14"/>
      <c r="AOJ479" s="14"/>
      <c r="AOK479" s="14"/>
      <c r="AOL479" s="14"/>
      <c r="AOM479" s="14"/>
      <c r="AON479" s="14"/>
      <c r="AOO479" s="14"/>
      <c r="AOP479" s="14"/>
      <c r="AOQ479" s="14"/>
      <c r="AOR479" s="14"/>
      <c r="AOS479" s="14"/>
      <c r="AOT479" s="14"/>
      <c r="AOU479" s="14"/>
      <c r="AOV479" s="14"/>
      <c r="AOW479" s="14"/>
      <c r="AOX479" s="14"/>
      <c r="AOY479" s="14"/>
      <c r="AOZ479" s="14"/>
      <c r="APA479" s="14"/>
      <c r="APB479" s="14"/>
      <c r="APC479" s="14"/>
      <c r="APD479" s="14"/>
      <c r="APE479" s="14"/>
      <c r="APF479" s="14"/>
      <c r="APG479" s="14"/>
      <c r="APH479" s="14"/>
      <c r="API479" s="14"/>
      <c r="APJ479" s="14"/>
      <c r="APK479" s="14"/>
      <c r="APL479" s="14"/>
      <c r="APM479" s="14"/>
      <c r="APN479" s="14"/>
      <c r="APO479" s="14"/>
      <c r="APP479" s="14"/>
      <c r="APQ479" s="14"/>
      <c r="APR479" s="14"/>
      <c r="APS479" s="14"/>
      <c r="APT479" s="14"/>
      <c r="APU479" s="14"/>
      <c r="APV479" s="14"/>
      <c r="APW479" s="14"/>
      <c r="APX479" s="14"/>
      <c r="APY479" s="14"/>
      <c r="APZ479" s="14"/>
      <c r="AQA479" s="14"/>
      <c r="AQB479" s="14"/>
      <c r="AQC479" s="14"/>
      <c r="AQD479" s="14"/>
      <c r="AQE479" s="14"/>
      <c r="AQF479" s="14"/>
      <c r="AQG479" s="14"/>
      <c r="AQH479" s="14"/>
      <c r="AQI479" s="14"/>
      <c r="AQJ479" s="14"/>
      <c r="AQK479" s="14"/>
      <c r="AQL479" s="14"/>
      <c r="AQM479" s="14"/>
      <c r="AQN479" s="14"/>
      <c r="AQO479" s="14"/>
      <c r="AQP479" s="14"/>
      <c r="AQQ479" s="14"/>
      <c r="AQR479" s="14"/>
      <c r="AQS479" s="14"/>
      <c r="AQT479" s="14"/>
      <c r="AQU479" s="14"/>
      <c r="AQV479" s="14"/>
      <c r="AQW479" s="14"/>
      <c r="AQX479" s="14"/>
      <c r="AQY479" s="14"/>
      <c r="AQZ479" s="14"/>
      <c r="ARA479" s="14"/>
      <c r="ARB479" s="14"/>
      <c r="ARC479" s="14"/>
      <c r="ARD479" s="14"/>
      <c r="ARE479" s="14"/>
      <c r="ARF479" s="14"/>
      <c r="ARG479" s="14"/>
      <c r="ARH479" s="14"/>
      <c r="ARI479" s="14"/>
      <c r="ARJ479" s="14"/>
      <c r="ARK479" s="14"/>
      <c r="ARL479" s="14"/>
      <c r="ARM479" s="14"/>
      <c r="ARN479" s="14"/>
      <c r="ARO479" s="14"/>
      <c r="ARP479" s="14"/>
      <c r="ARQ479" s="14"/>
      <c r="ARR479" s="14"/>
      <c r="ARS479" s="14"/>
      <c r="ART479" s="14"/>
      <c r="ARU479" s="14"/>
      <c r="ARV479" s="14"/>
      <c r="ARW479" s="14"/>
      <c r="ARX479" s="14"/>
      <c r="ARY479" s="14"/>
      <c r="ARZ479" s="14"/>
      <c r="ASA479" s="14"/>
      <c r="ASB479" s="14"/>
      <c r="ASC479" s="14"/>
      <c r="ASD479" s="14"/>
      <c r="ASE479" s="14"/>
      <c r="ASF479" s="14"/>
      <c r="ASG479" s="14"/>
      <c r="ASH479" s="14"/>
      <c r="ASI479" s="14"/>
      <c r="ASJ479" s="14"/>
      <c r="ASK479" s="14"/>
      <c r="ASL479" s="14"/>
      <c r="ASM479" s="14"/>
      <c r="ASN479" s="14"/>
      <c r="ASO479" s="14"/>
      <c r="ASP479" s="14"/>
      <c r="ASQ479" s="14"/>
      <c r="ASR479" s="14"/>
      <c r="ASS479" s="14"/>
      <c r="AST479" s="14"/>
      <c r="ASU479" s="14"/>
      <c r="ASV479" s="14"/>
      <c r="ASW479" s="14"/>
      <c r="ASX479" s="14"/>
      <c r="ASY479" s="14"/>
      <c r="ASZ479" s="14"/>
      <c r="ATA479" s="14"/>
      <c r="ATB479" s="14"/>
      <c r="ATC479" s="14"/>
      <c r="ATD479" s="14"/>
    </row>
    <row r="480" spans="63:1200">
      <c r="BK480" s="14" t="str">
        <f t="shared" si="2121"/>
        <v/>
      </c>
      <c r="ABO480" s="14"/>
      <c r="ABP480" s="14"/>
      <c r="ABQ480" s="14"/>
      <c r="ABR480" s="14"/>
      <c r="ABS480" s="14"/>
      <c r="ABT480" s="14"/>
      <c r="ABU480" s="14"/>
      <c r="ABV480" s="14"/>
      <c r="ABW480" s="14"/>
      <c r="ABX480" s="14"/>
      <c r="ABY480" s="14"/>
      <c r="ABZ480" s="14"/>
      <c r="ACA480" s="14"/>
      <c r="ACB480" s="14"/>
      <c r="ACC480" s="14"/>
      <c r="ACD480" s="14"/>
      <c r="ACE480" s="14"/>
      <c r="ACF480" s="14"/>
      <c r="ACG480" s="14"/>
      <c r="ACH480" s="14"/>
      <c r="ACI480" s="14"/>
      <c r="ACJ480" s="14"/>
      <c r="ACK480" s="14"/>
      <c r="ACL480" s="14"/>
      <c r="ACM480" s="14"/>
      <c r="ACN480" s="14"/>
      <c r="ACO480" s="14"/>
      <c r="ACP480" s="14"/>
      <c r="ACQ480" s="14"/>
      <c r="ACR480" s="14"/>
      <c r="ACS480" s="14"/>
      <c r="ACT480" s="14"/>
      <c r="ACU480" s="14"/>
      <c r="ACV480" s="14"/>
      <c r="ACW480" s="14"/>
      <c r="ACX480" s="14"/>
      <c r="ACY480" s="14"/>
      <c r="ACZ480" s="14"/>
      <c r="ADA480" s="14"/>
      <c r="ADB480" s="14"/>
      <c r="ADC480" s="14"/>
      <c r="ADD480" s="14"/>
      <c r="ADE480" s="14"/>
      <c r="ADF480" s="14"/>
      <c r="ADG480" s="14"/>
      <c r="ADH480" s="14"/>
      <c r="ADI480" s="14"/>
      <c r="ADJ480" s="14"/>
      <c r="ADK480" s="14"/>
      <c r="ADL480" s="14"/>
      <c r="ADM480" s="14"/>
      <c r="ADN480" s="14"/>
      <c r="ADO480" s="14"/>
      <c r="ADP480" s="14"/>
      <c r="ADQ480" s="14"/>
      <c r="ADR480" s="14"/>
      <c r="ADS480" s="14"/>
      <c r="ADT480" s="14"/>
      <c r="ADU480" s="14"/>
      <c r="ADV480" s="14"/>
      <c r="ADW480" s="14"/>
      <c r="ADX480" s="14"/>
      <c r="ADY480" s="14"/>
      <c r="ADZ480" s="14"/>
      <c r="AEA480" s="14"/>
      <c r="AEB480" s="14"/>
      <c r="AEC480" s="14"/>
      <c r="AED480" s="14"/>
      <c r="AEE480" s="14"/>
      <c r="AEF480" s="14"/>
      <c r="AEG480" s="14"/>
      <c r="AEH480" s="14"/>
      <c r="AEI480" s="14"/>
      <c r="AEJ480" s="14"/>
      <c r="AEK480" s="14"/>
      <c r="AEL480" s="14"/>
      <c r="AEM480" s="14"/>
      <c r="AEN480" s="14"/>
      <c r="AEO480" s="14"/>
      <c r="AEP480" s="14"/>
      <c r="AEQ480" s="14"/>
      <c r="AER480" s="14"/>
      <c r="AES480" s="14"/>
      <c r="AET480" s="14"/>
      <c r="AEU480" s="14"/>
      <c r="AEV480" s="14"/>
      <c r="AEW480" s="14"/>
      <c r="AEX480" s="14"/>
      <c r="AEY480" s="14"/>
      <c r="AEZ480" s="14"/>
      <c r="AFA480" s="14"/>
      <c r="AFB480" s="14"/>
      <c r="AFC480" s="14"/>
      <c r="AFD480" s="14"/>
      <c r="AFE480" s="14"/>
      <c r="AFF480" s="14"/>
      <c r="AFG480" s="14"/>
      <c r="AFH480" s="14"/>
      <c r="AFI480" s="14"/>
      <c r="AFJ480" s="14"/>
      <c r="AFK480" s="14"/>
      <c r="AFL480" s="14"/>
      <c r="AFM480" s="14"/>
      <c r="AFN480" s="14"/>
      <c r="AFO480" s="14"/>
      <c r="AFP480" s="14"/>
      <c r="AFQ480" s="14"/>
      <c r="AFR480" s="14"/>
      <c r="AFS480" s="14"/>
      <c r="AFT480" s="14"/>
      <c r="AFU480" s="14"/>
      <c r="AFV480" s="14"/>
      <c r="AFW480" s="14"/>
      <c r="AFX480" s="14"/>
      <c r="AFY480" s="14"/>
      <c r="AFZ480" s="14"/>
      <c r="AGA480" s="14"/>
      <c r="AGB480" s="14"/>
      <c r="AGC480" s="14"/>
      <c r="AGD480" s="14"/>
      <c r="AGE480" s="14"/>
      <c r="AGF480" s="14"/>
      <c r="AGG480" s="14"/>
      <c r="AGH480" s="14"/>
      <c r="AGI480" s="14"/>
      <c r="AGJ480" s="14"/>
      <c r="AGK480" s="14"/>
      <c r="AGL480" s="14"/>
      <c r="AGM480" s="14"/>
      <c r="AGN480" s="14"/>
      <c r="AGO480" s="14"/>
      <c r="AGP480" s="14"/>
      <c r="AGQ480" s="14"/>
      <c r="AGR480" s="14"/>
      <c r="AGS480" s="14"/>
      <c r="AGT480" s="14"/>
      <c r="AGU480" s="14"/>
      <c r="AGV480" s="14"/>
      <c r="AGW480" s="14"/>
      <c r="AGX480" s="14"/>
      <c r="AGY480" s="14"/>
      <c r="AGZ480" s="14"/>
      <c r="AHA480" s="14"/>
      <c r="AHB480" s="14"/>
      <c r="AHC480" s="14"/>
      <c r="AHD480" s="14"/>
      <c r="AHE480" s="14"/>
      <c r="AHF480" s="14"/>
      <c r="AHG480" s="14"/>
      <c r="AHH480" s="14"/>
      <c r="AHI480" s="14"/>
      <c r="AHJ480" s="14"/>
      <c r="AHK480" s="14"/>
      <c r="AHL480" s="14"/>
      <c r="AHM480" s="14"/>
      <c r="AHN480" s="14"/>
      <c r="AHO480" s="14"/>
      <c r="AHP480" s="14"/>
      <c r="AHQ480" s="14"/>
      <c r="AHR480" s="14"/>
      <c r="AHS480" s="14"/>
      <c r="AHT480" s="14"/>
      <c r="AHU480" s="14"/>
      <c r="AHV480" s="14"/>
      <c r="AHW480" s="14"/>
      <c r="AHX480" s="14"/>
      <c r="AHY480" s="14"/>
      <c r="AHZ480" s="14"/>
      <c r="AIA480" s="14"/>
      <c r="AIB480" s="14"/>
      <c r="AIC480" s="14"/>
      <c r="AID480" s="14"/>
      <c r="AIE480" s="14"/>
      <c r="AIF480" s="14"/>
      <c r="AIG480" s="14"/>
      <c r="AIH480" s="14"/>
      <c r="AII480" s="14"/>
      <c r="AIJ480" s="14"/>
      <c r="AIK480" s="14"/>
      <c r="AIL480" s="14"/>
      <c r="AIM480" s="14"/>
      <c r="AIN480" s="14"/>
      <c r="AIO480" s="14"/>
      <c r="AIP480" s="14"/>
      <c r="AIQ480" s="14"/>
      <c r="AIR480" s="14"/>
      <c r="AIS480" s="14"/>
      <c r="AIT480" s="14"/>
      <c r="AIU480" s="14"/>
      <c r="AIV480" s="14"/>
      <c r="AIW480" s="14"/>
      <c r="AIX480" s="14"/>
      <c r="AIY480" s="14"/>
      <c r="AIZ480" s="14"/>
      <c r="AJA480" s="14"/>
      <c r="AJB480" s="14"/>
      <c r="AJC480" s="14"/>
      <c r="AJD480" s="14"/>
      <c r="AJE480" s="14"/>
      <c r="AJF480" s="14"/>
      <c r="AJG480" s="14"/>
      <c r="AJH480" s="14"/>
      <c r="AJI480" s="14"/>
      <c r="AJJ480" s="14"/>
      <c r="AJK480" s="14"/>
      <c r="AJL480" s="14"/>
      <c r="AJM480" s="14"/>
      <c r="AJN480" s="14"/>
      <c r="AJO480" s="14"/>
      <c r="AJP480" s="14"/>
      <c r="AJQ480" s="14"/>
      <c r="AJR480" s="14"/>
      <c r="AJS480" s="14"/>
      <c r="AJT480" s="14"/>
      <c r="AJU480" s="14"/>
      <c r="AJV480" s="14"/>
      <c r="AJW480" s="14"/>
      <c r="AJX480" s="14"/>
      <c r="AJY480" s="14"/>
      <c r="AJZ480" s="14"/>
      <c r="AKA480" s="14"/>
      <c r="AKB480" s="14"/>
      <c r="AKC480" s="14"/>
      <c r="AKD480" s="14"/>
      <c r="AKE480" s="14"/>
      <c r="AKF480" s="14"/>
      <c r="AKG480" s="14"/>
      <c r="AKH480" s="14"/>
      <c r="AKI480" s="14"/>
      <c r="AKJ480" s="14"/>
      <c r="AKK480" s="14"/>
      <c r="AKL480" s="14"/>
      <c r="AKM480" s="14"/>
      <c r="AKN480" s="14"/>
      <c r="AKO480" s="14"/>
      <c r="AKP480" s="14"/>
      <c r="AKQ480" s="14"/>
      <c r="AKR480" s="14"/>
      <c r="AKS480" s="14"/>
      <c r="AKT480" s="14"/>
      <c r="AKU480" s="14"/>
      <c r="AKV480" s="14"/>
      <c r="AKW480" s="14"/>
      <c r="AKX480" s="14"/>
      <c r="AKY480" s="14"/>
      <c r="AKZ480" s="14"/>
      <c r="ALA480" s="14"/>
      <c r="ALB480" s="14"/>
      <c r="ALC480" s="14"/>
      <c r="ALD480" s="14"/>
      <c r="ALE480" s="14"/>
      <c r="ALF480" s="14"/>
      <c r="ALG480" s="14"/>
      <c r="ALH480" s="14"/>
      <c r="ALI480" s="14"/>
      <c r="ALJ480" s="14"/>
      <c r="ALK480" s="14"/>
      <c r="ALL480" s="14"/>
      <c r="ALM480" s="14"/>
      <c r="ALN480" s="14"/>
      <c r="ALO480" s="14"/>
      <c r="ALP480" s="14"/>
      <c r="ALQ480" s="14"/>
      <c r="ALR480" s="14"/>
      <c r="ALS480" s="14"/>
      <c r="ALT480" s="14"/>
      <c r="ALU480" s="14"/>
      <c r="ALV480" s="14"/>
      <c r="ALW480" s="14"/>
      <c r="ALX480" s="14"/>
      <c r="ALY480" s="14"/>
      <c r="ALZ480" s="14"/>
      <c r="AMA480" s="14"/>
      <c r="AMB480" s="14"/>
      <c r="AMC480" s="14"/>
      <c r="AMD480" s="14"/>
      <c r="AME480" s="14"/>
      <c r="AMF480" s="14"/>
      <c r="AMG480" s="14"/>
      <c r="AMH480" s="14"/>
      <c r="AMI480" s="14"/>
      <c r="AMJ480" s="14"/>
      <c r="AMK480" s="14"/>
      <c r="AML480" s="14"/>
      <c r="AMM480" s="14"/>
      <c r="AMN480" s="14"/>
      <c r="AMO480" s="14"/>
      <c r="AMP480" s="14"/>
      <c r="AMQ480" s="14"/>
      <c r="AMR480" s="14"/>
      <c r="AMS480" s="14"/>
      <c r="AMT480" s="14"/>
      <c r="AMU480" s="14"/>
      <c r="AMV480" s="14"/>
      <c r="AMW480" s="14"/>
      <c r="AMX480" s="14"/>
      <c r="AMY480" s="14"/>
      <c r="AMZ480" s="14"/>
      <c r="ANA480" s="14"/>
      <c r="ANB480" s="14"/>
      <c r="ANC480" s="14"/>
      <c r="AND480" s="14"/>
      <c r="ANE480" s="14"/>
      <c r="ANF480" s="14"/>
      <c r="ANG480" s="14"/>
      <c r="ANH480" s="14"/>
      <c r="ANI480" s="14"/>
      <c r="ANJ480" s="14"/>
      <c r="ANK480" s="14"/>
      <c r="ANL480" s="14"/>
      <c r="ANM480" s="14"/>
      <c r="ANN480" s="14"/>
      <c r="ANO480" s="14"/>
      <c r="ANP480" s="14"/>
      <c r="ANQ480" s="14"/>
      <c r="ANR480" s="14"/>
      <c r="ANS480" s="14"/>
      <c r="ANT480" s="14"/>
      <c r="ANU480" s="14"/>
      <c r="ANV480" s="14"/>
      <c r="ANW480" s="14"/>
      <c r="ANX480" s="14"/>
      <c r="ANY480" s="14"/>
      <c r="ANZ480" s="14"/>
      <c r="AOA480" s="14"/>
      <c r="AOB480" s="14"/>
      <c r="AOC480" s="14"/>
      <c r="AOD480" s="14"/>
      <c r="AOE480" s="14"/>
      <c r="AOF480" s="14"/>
      <c r="AOG480" s="14"/>
      <c r="AOH480" s="14"/>
      <c r="AOI480" s="14"/>
      <c r="AOJ480" s="14"/>
      <c r="AOK480" s="14"/>
      <c r="AOL480" s="14"/>
      <c r="AOM480" s="14"/>
      <c r="AON480" s="14"/>
      <c r="AOO480" s="14"/>
      <c r="AOP480" s="14"/>
      <c r="AOQ480" s="14"/>
      <c r="AOR480" s="14"/>
      <c r="AOS480" s="14"/>
      <c r="AOT480" s="14"/>
      <c r="AOU480" s="14"/>
      <c r="AOV480" s="14"/>
      <c r="AOW480" s="14"/>
      <c r="AOX480" s="14"/>
      <c r="AOY480" s="14"/>
      <c r="AOZ480" s="14"/>
      <c r="APA480" s="14"/>
      <c r="APB480" s="14"/>
      <c r="APC480" s="14"/>
      <c r="APD480" s="14"/>
      <c r="APE480" s="14"/>
      <c r="APF480" s="14"/>
      <c r="APG480" s="14"/>
      <c r="APH480" s="14"/>
      <c r="API480" s="14"/>
      <c r="APJ480" s="14"/>
      <c r="APK480" s="14"/>
      <c r="APL480" s="14"/>
      <c r="APM480" s="14"/>
      <c r="APN480" s="14"/>
      <c r="APO480" s="14"/>
      <c r="APP480" s="14"/>
      <c r="APQ480" s="14"/>
      <c r="APR480" s="14"/>
      <c r="APS480" s="14"/>
      <c r="APT480" s="14"/>
      <c r="APU480" s="14"/>
      <c r="APV480" s="14"/>
      <c r="APW480" s="14"/>
      <c r="APX480" s="14"/>
      <c r="APY480" s="14"/>
      <c r="APZ480" s="14"/>
      <c r="AQA480" s="14"/>
      <c r="AQB480" s="14"/>
      <c r="AQC480" s="14"/>
      <c r="AQD480" s="14"/>
      <c r="AQE480" s="14"/>
      <c r="AQF480" s="14"/>
      <c r="AQG480" s="14"/>
      <c r="AQH480" s="14"/>
      <c r="AQI480" s="14"/>
      <c r="AQJ480" s="14"/>
      <c r="AQK480" s="14"/>
      <c r="AQL480" s="14"/>
      <c r="AQM480" s="14"/>
      <c r="AQN480" s="14"/>
      <c r="AQO480" s="14"/>
      <c r="AQP480" s="14"/>
      <c r="AQQ480" s="14"/>
      <c r="AQR480" s="14"/>
      <c r="AQS480" s="14"/>
      <c r="AQT480" s="14"/>
      <c r="AQU480" s="14"/>
      <c r="AQV480" s="14"/>
      <c r="AQW480" s="14"/>
      <c r="AQX480" s="14"/>
      <c r="AQY480" s="14"/>
      <c r="AQZ480" s="14"/>
      <c r="ARA480" s="14"/>
      <c r="ARB480" s="14"/>
      <c r="ARC480" s="14"/>
      <c r="ARD480" s="14"/>
      <c r="ARE480" s="14"/>
      <c r="ARF480" s="14"/>
      <c r="ARG480" s="14"/>
      <c r="ARH480" s="14"/>
      <c r="ARI480" s="14"/>
      <c r="ARJ480" s="14"/>
      <c r="ARK480" s="14"/>
      <c r="ARL480" s="14"/>
      <c r="ARM480" s="14"/>
      <c r="ARN480" s="14"/>
      <c r="ARO480" s="14"/>
      <c r="ARP480" s="14"/>
      <c r="ARQ480" s="14"/>
      <c r="ARR480" s="14"/>
      <c r="ARS480" s="14"/>
      <c r="ART480" s="14"/>
      <c r="ARU480" s="14"/>
      <c r="ARV480" s="14"/>
      <c r="ARW480" s="14"/>
      <c r="ARX480" s="14"/>
      <c r="ARY480" s="14"/>
      <c r="ARZ480" s="14"/>
      <c r="ASA480" s="14"/>
      <c r="ASB480" s="14"/>
      <c r="ASC480" s="14"/>
      <c r="ASD480" s="14"/>
      <c r="ASE480" s="14"/>
      <c r="ASF480" s="14"/>
      <c r="ASG480" s="14"/>
      <c r="ASH480" s="14"/>
      <c r="ASI480" s="14"/>
      <c r="ASJ480" s="14"/>
      <c r="ASK480" s="14"/>
      <c r="ASL480" s="14"/>
      <c r="ASM480" s="14"/>
      <c r="ASN480" s="14"/>
      <c r="ASO480" s="14"/>
      <c r="ASP480" s="14"/>
      <c r="ASQ480" s="14"/>
      <c r="ASR480" s="14"/>
      <c r="ASS480" s="14"/>
      <c r="AST480" s="14"/>
      <c r="ASU480" s="14"/>
      <c r="ASV480" s="14"/>
      <c r="ASW480" s="14"/>
      <c r="ASX480" s="14"/>
      <c r="ASY480" s="14"/>
      <c r="ASZ480" s="14"/>
      <c r="ATA480" s="14"/>
      <c r="ATB480" s="14"/>
      <c r="ATC480" s="14"/>
      <c r="ATD480" s="14"/>
    </row>
    <row r="481" spans="63:1200">
      <c r="BK481" s="14" t="str">
        <f t="shared" si="2121"/>
        <v/>
      </c>
      <c r="ABO481" s="14"/>
      <c r="ABP481" s="14"/>
      <c r="ABQ481" s="14"/>
      <c r="ABR481" s="14"/>
      <c r="ABS481" s="14"/>
      <c r="ABT481" s="14"/>
      <c r="ABU481" s="14"/>
      <c r="ABV481" s="14"/>
      <c r="ABW481" s="14"/>
      <c r="ABX481" s="14"/>
      <c r="ABY481" s="14"/>
      <c r="ABZ481" s="14"/>
      <c r="ACA481" s="14"/>
      <c r="ACB481" s="14"/>
      <c r="ACC481" s="14"/>
      <c r="ACD481" s="14"/>
      <c r="ACE481" s="14"/>
      <c r="ACF481" s="14"/>
      <c r="ACG481" s="14"/>
      <c r="ACH481" s="14"/>
      <c r="ACI481" s="14"/>
      <c r="ACJ481" s="14"/>
      <c r="ACK481" s="14"/>
      <c r="ACL481" s="14"/>
      <c r="ACM481" s="14"/>
      <c r="ACN481" s="14"/>
      <c r="ACO481" s="14"/>
      <c r="ACP481" s="14"/>
      <c r="ACQ481" s="14"/>
      <c r="ACR481" s="14"/>
      <c r="ACS481" s="14"/>
      <c r="ACT481" s="14"/>
      <c r="ACU481" s="14"/>
      <c r="ACV481" s="14"/>
      <c r="ACW481" s="14"/>
      <c r="ACX481" s="14"/>
      <c r="ACY481" s="14"/>
      <c r="ACZ481" s="14"/>
      <c r="ADA481" s="14"/>
      <c r="ADB481" s="14"/>
      <c r="ADC481" s="14"/>
      <c r="ADD481" s="14"/>
      <c r="ADE481" s="14"/>
      <c r="ADF481" s="14"/>
      <c r="ADG481" s="14"/>
      <c r="ADH481" s="14"/>
      <c r="ADI481" s="14"/>
      <c r="ADJ481" s="14"/>
      <c r="ADK481" s="14"/>
      <c r="ADL481" s="14"/>
      <c r="ADM481" s="14"/>
      <c r="ADN481" s="14"/>
      <c r="ADO481" s="14"/>
      <c r="ADP481" s="14"/>
      <c r="ADQ481" s="14"/>
      <c r="ADR481" s="14"/>
      <c r="ADS481" s="14"/>
      <c r="ADT481" s="14"/>
      <c r="ADU481" s="14"/>
      <c r="ADV481" s="14"/>
      <c r="ADW481" s="14"/>
      <c r="ADX481" s="14"/>
      <c r="ADY481" s="14"/>
      <c r="ADZ481" s="14"/>
      <c r="AEA481" s="14"/>
      <c r="AEB481" s="14"/>
      <c r="AEC481" s="14"/>
      <c r="AED481" s="14"/>
      <c r="AEE481" s="14"/>
      <c r="AEF481" s="14"/>
      <c r="AEG481" s="14"/>
      <c r="AEH481" s="14"/>
      <c r="AEI481" s="14"/>
      <c r="AEJ481" s="14"/>
      <c r="AEK481" s="14"/>
      <c r="AEL481" s="14"/>
      <c r="AEM481" s="14"/>
      <c r="AEN481" s="14"/>
      <c r="AEO481" s="14"/>
      <c r="AEP481" s="14"/>
      <c r="AEQ481" s="14"/>
      <c r="AER481" s="14"/>
      <c r="AES481" s="14"/>
      <c r="AET481" s="14"/>
      <c r="AEU481" s="14"/>
      <c r="AEV481" s="14"/>
      <c r="AEW481" s="14"/>
      <c r="AEX481" s="14"/>
      <c r="AEY481" s="14"/>
      <c r="AEZ481" s="14"/>
      <c r="AFA481" s="14"/>
      <c r="AFB481" s="14"/>
      <c r="AFC481" s="14"/>
      <c r="AFD481" s="14"/>
      <c r="AFE481" s="14"/>
      <c r="AFF481" s="14"/>
      <c r="AFG481" s="14"/>
      <c r="AFH481" s="14"/>
      <c r="AFI481" s="14"/>
      <c r="AFJ481" s="14"/>
      <c r="AFK481" s="14"/>
      <c r="AFL481" s="14"/>
      <c r="AFM481" s="14"/>
      <c r="AFN481" s="14"/>
      <c r="AFO481" s="14"/>
      <c r="AFP481" s="14"/>
      <c r="AFQ481" s="14"/>
      <c r="AFR481" s="14"/>
      <c r="AFS481" s="14"/>
      <c r="AFT481" s="14"/>
      <c r="AFU481" s="14"/>
      <c r="AFV481" s="14"/>
      <c r="AFW481" s="14"/>
      <c r="AFX481" s="14"/>
      <c r="AFY481" s="14"/>
      <c r="AFZ481" s="14"/>
      <c r="AGA481" s="14"/>
      <c r="AGB481" s="14"/>
      <c r="AGC481" s="14"/>
      <c r="AGD481" s="14"/>
      <c r="AGE481" s="14"/>
      <c r="AGF481" s="14"/>
      <c r="AGG481" s="14"/>
      <c r="AGH481" s="14"/>
      <c r="AGI481" s="14"/>
      <c r="AGJ481" s="14"/>
      <c r="AGK481" s="14"/>
      <c r="AGL481" s="14"/>
      <c r="AGM481" s="14"/>
      <c r="AGN481" s="14"/>
      <c r="AGO481" s="14"/>
      <c r="AGP481" s="14"/>
      <c r="AGQ481" s="14"/>
      <c r="AGR481" s="14"/>
      <c r="AGS481" s="14"/>
      <c r="AGT481" s="14"/>
      <c r="AGU481" s="14"/>
      <c r="AGV481" s="14"/>
      <c r="AGW481" s="14"/>
      <c r="AGX481" s="14"/>
      <c r="AGY481" s="14"/>
      <c r="AGZ481" s="14"/>
      <c r="AHA481" s="14"/>
      <c r="AHB481" s="14"/>
      <c r="AHC481" s="14"/>
      <c r="AHD481" s="14"/>
      <c r="AHE481" s="14"/>
      <c r="AHF481" s="14"/>
      <c r="AHG481" s="14"/>
      <c r="AHH481" s="14"/>
      <c r="AHI481" s="14"/>
      <c r="AHJ481" s="14"/>
      <c r="AHK481" s="14"/>
      <c r="AHL481" s="14"/>
      <c r="AHM481" s="14"/>
      <c r="AHN481" s="14"/>
      <c r="AHO481" s="14"/>
      <c r="AHP481" s="14"/>
      <c r="AHQ481" s="14"/>
      <c r="AHR481" s="14"/>
      <c r="AHS481" s="14"/>
      <c r="AHT481" s="14"/>
      <c r="AHU481" s="14"/>
      <c r="AHV481" s="14"/>
      <c r="AHW481" s="14"/>
      <c r="AHX481" s="14"/>
      <c r="AHY481" s="14"/>
      <c r="AHZ481" s="14"/>
      <c r="AIA481" s="14"/>
      <c r="AIB481" s="14"/>
      <c r="AIC481" s="14"/>
      <c r="AID481" s="14"/>
      <c r="AIE481" s="14"/>
      <c r="AIF481" s="14"/>
      <c r="AIG481" s="14"/>
      <c r="AIH481" s="14"/>
      <c r="AII481" s="14"/>
      <c r="AIJ481" s="14"/>
      <c r="AIK481" s="14"/>
      <c r="AIL481" s="14"/>
      <c r="AIM481" s="14"/>
      <c r="AIN481" s="14"/>
      <c r="AIO481" s="14"/>
      <c r="AIP481" s="14"/>
      <c r="AIQ481" s="14"/>
      <c r="AIR481" s="14"/>
      <c r="AIS481" s="14"/>
      <c r="AIT481" s="14"/>
      <c r="AIU481" s="14"/>
      <c r="AIV481" s="14"/>
      <c r="AIW481" s="14"/>
      <c r="AIX481" s="14"/>
      <c r="AIY481" s="14"/>
      <c r="AIZ481" s="14"/>
      <c r="AJA481" s="14"/>
      <c r="AJB481" s="14"/>
      <c r="AJC481" s="14"/>
      <c r="AJD481" s="14"/>
      <c r="AJE481" s="14"/>
      <c r="AJF481" s="14"/>
      <c r="AJG481" s="14"/>
      <c r="AJH481" s="14"/>
      <c r="AJI481" s="14"/>
      <c r="AJJ481" s="14"/>
      <c r="AJK481" s="14"/>
      <c r="AJL481" s="14"/>
      <c r="AJM481" s="14"/>
      <c r="AJN481" s="14"/>
      <c r="AJO481" s="14"/>
      <c r="AJP481" s="14"/>
      <c r="AJQ481" s="14"/>
      <c r="AJR481" s="14"/>
      <c r="AJS481" s="14"/>
      <c r="AJT481" s="14"/>
      <c r="AJU481" s="14"/>
      <c r="AJV481" s="14"/>
      <c r="AJW481" s="14"/>
      <c r="AJX481" s="14"/>
      <c r="AJY481" s="14"/>
      <c r="AJZ481" s="14"/>
      <c r="AKA481" s="14"/>
      <c r="AKB481" s="14"/>
      <c r="AKC481" s="14"/>
      <c r="AKD481" s="14"/>
      <c r="AKE481" s="14"/>
      <c r="AKF481" s="14"/>
      <c r="AKG481" s="14"/>
      <c r="AKH481" s="14"/>
      <c r="AKI481" s="14"/>
      <c r="AKJ481" s="14"/>
      <c r="AKK481" s="14"/>
      <c r="AKL481" s="14"/>
      <c r="AKM481" s="14"/>
      <c r="AKN481" s="14"/>
      <c r="AKO481" s="14"/>
      <c r="AKP481" s="14"/>
      <c r="AKQ481" s="14"/>
      <c r="AKR481" s="14"/>
      <c r="AKS481" s="14"/>
      <c r="AKT481" s="14"/>
      <c r="AKU481" s="14"/>
      <c r="AKV481" s="14"/>
      <c r="AKW481" s="14"/>
      <c r="AKX481" s="14"/>
      <c r="AKY481" s="14"/>
      <c r="AKZ481" s="14"/>
      <c r="ALA481" s="14"/>
      <c r="ALB481" s="14"/>
      <c r="ALC481" s="14"/>
      <c r="ALD481" s="14"/>
      <c r="ALE481" s="14"/>
      <c r="ALF481" s="14"/>
      <c r="ALG481" s="14"/>
      <c r="ALH481" s="14"/>
      <c r="ALI481" s="14"/>
      <c r="ALJ481" s="14"/>
      <c r="ALK481" s="14"/>
      <c r="ALL481" s="14"/>
      <c r="ALM481" s="14"/>
      <c r="ALN481" s="14"/>
      <c r="ALO481" s="14"/>
      <c r="ALP481" s="14"/>
      <c r="ALQ481" s="14"/>
      <c r="ALR481" s="14"/>
      <c r="ALS481" s="14"/>
      <c r="ALT481" s="14"/>
      <c r="ALU481" s="14"/>
      <c r="ALV481" s="14"/>
      <c r="ALW481" s="14"/>
      <c r="ALX481" s="14"/>
      <c r="ALY481" s="14"/>
      <c r="ALZ481" s="14"/>
      <c r="AMA481" s="14"/>
      <c r="AMB481" s="14"/>
      <c r="AMC481" s="14"/>
      <c r="AMD481" s="14"/>
      <c r="AME481" s="14"/>
      <c r="AMF481" s="14"/>
      <c r="AMG481" s="14"/>
      <c r="AMH481" s="14"/>
      <c r="AMI481" s="14"/>
      <c r="AMJ481" s="14"/>
      <c r="AMK481" s="14"/>
      <c r="AML481" s="14"/>
      <c r="AMM481" s="14"/>
      <c r="AMN481" s="14"/>
      <c r="AMO481" s="14"/>
      <c r="AMP481" s="14"/>
      <c r="AMQ481" s="14"/>
      <c r="AMR481" s="14"/>
      <c r="AMS481" s="14"/>
      <c r="AMT481" s="14"/>
      <c r="AMU481" s="14"/>
      <c r="AMV481" s="14"/>
      <c r="AMW481" s="14"/>
      <c r="AMX481" s="14"/>
      <c r="AMY481" s="14"/>
      <c r="AMZ481" s="14"/>
      <c r="ANA481" s="14"/>
      <c r="ANB481" s="14"/>
      <c r="ANC481" s="14"/>
      <c r="AND481" s="14"/>
      <c r="ANE481" s="14"/>
      <c r="ANF481" s="14"/>
      <c r="ANG481" s="14"/>
      <c r="ANH481" s="14"/>
      <c r="ANI481" s="14"/>
      <c r="ANJ481" s="14"/>
      <c r="ANK481" s="14"/>
      <c r="ANL481" s="14"/>
      <c r="ANM481" s="14"/>
      <c r="ANN481" s="14"/>
      <c r="ANO481" s="14"/>
      <c r="ANP481" s="14"/>
      <c r="ANQ481" s="14"/>
      <c r="ANR481" s="14"/>
      <c r="ANS481" s="14"/>
      <c r="ANT481" s="14"/>
      <c r="ANU481" s="14"/>
      <c r="ANV481" s="14"/>
      <c r="ANW481" s="14"/>
      <c r="ANX481" s="14"/>
      <c r="ANY481" s="14"/>
      <c r="ANZ481" s="14"/>
      <c r="AOA481" s="14"/>
      <c r="AOB481" s="14"/>
      <c r="AOC481" s="14"/>
      <c r="AOD481" s="14"/>
      <c r="AOE481" s="14"/>
      <c r="AOF481" s="14"/>
      <c r="AOG481" s="14"/>
      <c r="AOH481" s="14"/>
      <c r="AOI481" s="14"/>
      <c r="AOJ481" s="14"/>
      <c r="AOK481" s="14"/>
      <c r="AOL481" s="14"/>
      <c r="AOM481" s="14"/>
      <c r="AON481" s="14"/>
      <c r="AOO481" s="14"/>
      <c r="AOP481" s="14"/>
      <c r="AOQ481" s="14"/>
      <c r="AOR481" s="14"/>
      <c r="AOS481" s="14"/>
      <c r="AOT481" s="14"/>
      <c r="AOU481" s="14"/>
      <c r="AOV481" s="14"/>
      <c r="AOW481" s="14"/>
      <c r="AOX481" s="14"/>
      <c r="AOY481" s="14"/>
      <c r="AOZ481" s="14"/>
      <c r="APA481" s="14"/>
      <c r="APB481" s="14"/>
      <c r="APC481" s="14"/>
      <c r="APD481" s="14"/>
      <c r="APE481" s="14"/>
      <c r="APF481" s="14"/>
      <c r="APG481" s="14"/>
      <c r="APH481" s="14"/>
      <c r="API481" s="14"/>
      <c r="APJ481" s="14"/>
      <c r="APK481" s="14"/>
      <c r="APL481" s="14"/>
      <c r="APM481" s="14"/>
      <c r="APN481" s="14"/>
      <c r="APO481" s="14"/>
      <c r="APP481" s="14"/>
      <c r="APQ481" s="14"/>
      <c r="APR481" s="14"/>
      <c r="APS481" s="14"/>
      <c r="APT481" s="14"/>
      <c r="APU481" s="14"/>
      <c r="APV481" s="14"/>
      <c r="APW481" s="14"/>
      <c r="APX481" s="14"/>
      <c r="APY481" s="14"/>
      <c r="APZ481" s="14"/>
      <c r="AQA481" s="14"/>
      <c r="AQB481" s="14"/>
      <c r="AQC481" s="14"/>
      <c r="AQD481" s="14"/>
      <c r="AQE481" s="14"/>
      <c r="AQF481" s="14"/>
      <c r="AQG481" s="14"/>
      <c r="AQH481" s="14"/>
      <c r="AQI481" s="14"/>
      <c r="AQJ481" s="14"/>
      <c r="AQK481" s="14"/>
      <c r="AQL481" s="14"/>
      <c r="AQM481" s="14"/>
      <c r="AQN481" s="14"/>
      <c r="AQO481" s="14"/>
      <c r="AQP481" s="14"/>
      <c r="AQQ481" s="14"/>
      <c r="AQR481" s="14"/>
      <c r="AQS481" s="14"/>
      <c r="AQT481" s="14"/>
      <c r="AQU481" s="14"/>
      <c r="AQV481" s="14"/>
      <c r="AQW481" s="14"/>
      <c r="AQX481" s="14"/>
      <c r="AQY481" s="14"/>
      <c r="AQZ481" s="14"/>
      <c r="ARA481" s="14"/>
      <c r="ARB481" s="14"/>
      <c r="ARC481" s="14"/>
      <c r="ARD481" s="14"/>
      <c r="ARE481" s="14"/>
      <c r="ARF481" s="14"/>
      <c r="ARG481" s="14"/>
      <c r="ARH481" s="14"/>
      <c r="ARI481" s="14"/>
      <c r="ARJ481" s="14"/>
      <c r="ARK481" s="14"/>
      <c r="ARL481" s="14"/>
      <c r="ARM481" s="14"/>
      <c r="ARN481" s="14"/>
      <c r="ARO481" s="14"/>
      <c r="ARP481" s="14"/>
      <c r="ARQ481" s="14"/>
      <c r="ARR481" s="14"/>
      <c r="ARS481" s="14"/>
      <c r="ART481" s="14"/>
      <c r="ARU481" s="14"/>
      <c r="ARV481" s="14"/>
      <c r="ARW481" s="14"/>
      <c r="ARX481" s="14"/>
      <c r="ARY481" s="14"/>
      <c r="ARZ481" s="14"/>
      <c r="ASA481" s="14"/>
      <c r="ASB481" s="14"/>
      <c r="ASC481" s="14"/>
      <c r="ASD481" s="14"/>
      <c r="ASE481" s="14"/>
      <c r="ASF481" s="14"/>
      <c r="ASG481" s="14"/>
      <c r="ASH481" s="14"/>
      <c r="ASI481" s="14"/>
      <c r="ASJ481" s="14"/>
      <c r="ASK481" s="14"/>
      <c r="ASL481" s="14"/>
      <c r="ASM481" s="14"/>
      <c r="ASN481" s="14"/>
      <c r="ASO481" s="14"/>
      <c r="ASP481" s="14"/>
      <c r="ASQ481" s="14"/>
      <c r="ASR481" s="14"/>
      <c r="ASS481" s="14"/>
      <c r="AST481" s="14"/>
      <c r="ASU481" s="14"/>
      <c r="ASV481" s="14"/>
      <c r="ASW481" s="14"/>
      <c r="ASX481" s="14"/>
      <c r="ASY481" s="14"/>
      <c r="ASZ481" s="14"/>
      <c r="ATA481" s="14"/>
      <c r="ATB481" s="14"/>
      <c r="ATC481" s="14"/>
      <c r="ATD481" s="14"/>
    </row>
    <row r="482" spans="63:1200">
      <c r="BK482" s="14" t="str">
        <f t="shared" si="2121"/>
        <v/>
      </c>
      <c r="ABO482" s="14"/>
      <c r="ABP482" s="14"/>
      <c r="ABQ482" s="14"/>
      <c r="ABR482" s="14"/>
      <c r="ABS482" s="14"/>
      <c r="ABT482" s="14"/>
      <c r="ABU482" s="14"/>
      <c r="ABV482" s="14"/>
      <c r="ABW482" s="14"/>
      <c r="ABX482" s="14"/>
      <c r="ABY482" s="14"/>
      <c r="ABZ482" s="14"/>
      <c r="ACA482" s="14"/>
      <c r="ACB482" s="14"/>
      <c r="ACC482" s="14"/>
      <c r="ACD482" s="14"/>
      <c r="ACE482" s="14"/>
      <c r="ACF482" s="14"/>
      <c r="ACG482" s="14"/>
      <c r="ACH482" s="14"/>
      <c r="ACI482" s="14"/>
      <c r="ACJ482" s="14"/>
      <c r="ACK482" s="14"/>
      <c r="ACL482" s="14"/>
      <c r="ACM482" s="14"/>
      <c r="ACN482" s="14"/>
      <c r="ACO482" s="14"/>
      <c r="ACP482" s="14"/>
      <c r="ACQ482" s="14"/>
      <c r="ACR482" s="14"/>
      <c r="ACS482" s="14"/>
      <c r="ACT482" s="14"/>
      <c r="ACU482" s="14"/>
      <c r="ACV482" s="14"/>
      <c r="ACW482" s="14"/>
      <c r="ACX482" s="14"/>
      <c r="ACY482" s="14"/>
      <c r="ACZ482" s="14"/>
      <c r="ADA482" s="14"/>
      <c r="ADB482" s="14"/>
      <c r="ADC482" s="14"/>
      <c r="ADD482" s="14"/>
      <c r="ADE482" s="14"/>
      <c r="ADF482" s="14"/>
      <c r="ADG482" s="14"/>
      <c r="ADH482" s="14"/>
      <c r="ADI482" s="14"/>
      <c r="ADJ482" s="14"/>
      <c r="ADK482" s="14"/>
      <c r="ADL482" s="14"/>
      <c r="ADM482" s="14"/>
      <c r="ADN482" s="14"/>
      <c r="ADO482" s="14"/>
      <c r="ADP482" s="14"/>
      <c r="ADQ482" s="14"/>
      <c r="ADR482" s="14"/>
      <c r="ADS482" s="14"/>
      <c r="ADT482" s="14"/>
      <c r="ADU482" s="14"/>
      <c r="ADV482" s="14"/>
      <c r="ADW482" s="14"/>
      <c r="ADX482" s="14"/>
      <c r="ADY482" s="14"/>
      <c r="ADZ482" s="14"/>
      <c r="AEA482" s="14"/>
      <c r="AEB482" s="14"/>
      <c r="AEC482" s="14"/>
      <c r="AED482" s="14"/>
      <c r="AEE482" s="14"/>
      <c r="AEF482" s="14"/>
      <c r="AEG482" s="14"/>
      <c r="AEH482" s="14"/>
      <c r="AEI482" s="14"/>
      <c r="AEJ482" s="14"/>
      <c r="AEK482" s="14"/>
      <c r="AEL482" s="14"/>
      <c r="AEM482" s="14"/>
      <c r="AEN482" s="14"/>
      <c r="AEO482" s="14"/>
      <c r="AEP482" s="14"/>
      <c r="AEQ482" s="14"/>
      <c r="AER482" s="14"/>
      <c r="AES482" s="14"/>
      <c r="AET482" s="14"/>
      <c r="AEU482" s="14"/>
      <c r="AEV482" s="14"/>
      <c r="AEW482" s="14"/>
      <c r="AEX482" s="14"/>
      <c r="AEY482" s="14"/>
      <c r="AEZ482" s="14"/>
      <c r="AFA482" s="14"/>
      <c r="AFB482" s="14"/>
      <c r="AFC482" s="14"/>
      <c r="AFD482" s="14"/>
      <c r="AFE482" s="14"/>
      <c r="AFF482" s="14"/>
      <c r="AFG482" s="14"/>
      <c r="AFH482" s="14"/>
      <c r="AFI482" s="14"/>
      <c r="AFJ482" s="14"/>
      <c r="AFK482" s="14"/>
      <c r="AFL482" s="14"/>
      <c r="AFM482" s="14"/>
      <c r="AFN482" s="14"/>
      <c r="AFO482" s="14"/>
      <c r="AFP482" s="14"/>
      <c r="AFQ482" s="14"/>
      <c r="AFR482" s="14"/>
      <c r="AFS482" s="14"/>
      <c r="AFT482" s="14"/>
      <c r="AFU482" s="14"/>
      <c r="AFV482" s="14"/>
      <c r="AFW482" s="14"/>
      <c r="AFX482" s="14"/>
      <c r="AFY482" s="14"/>
      <c r="AFZ482" s="14"/>
      <c r="AGA482" s="14"/>
      <c r="AGB482" s="14"/>
      <c r="AGC482" s="14"/>
      <c r="AGD482" s="14"/>
      <c r="AGE482" s="14"/>
      <c r="AGF482" s="14"/>
      <c r="AGG482" s="14"/>
      <c r="AGH482" s="14"/>
      <c r="AGI482" s="14"/>
      <c r="AGJ482" s="14"/>
      <c r="AGK482" s="14"/>
      <c r="AGL482" s="14"/>
      <c r="AGM482" s="14"/>
      <c r="AGN482" s="14"/>
      <c r="AGO482" s="14"/>
      <c r="AGP482" s="14"/>
      <c r="AGQ482" s="14"/>
      <c r="AGR482" s="14"/>
      <c r="AGS482" s="14"/>
      <c r="AGT482" s="14"/>
      <c r="AGU482" s="14"/>
      <c r="AGV482" s="14"/>
      <c r="AGW482" s="14"/>
      <c r="AGX482" s="14"/>
      <c r="AGY482" s="14"/>
      <c r="AGZ482" s="14"/>
      <c r="AHA482" s="14"/>
      <c r="AHB482" s="14"/>
      <c r="AHC482" s="14"/>
      <c r="AHD482" s="14"/>
      <c r="AHE482" s="14"/>
      <c r="AHF482" s="14"/>
      <c r="AHG482" s="14"/>
      <c r="AHH482" s="14"/>
      <c r="AHI482" s="14"/>
      <c r="AHJ482" s="14"/>
      <c r="AHK482" s="14"/>
      <c r="AHL482" s="14"/>
      <c r="AHM482" s="14"/>
      <c r="AHN482" s="14"/>
      <c r="AHO482" s="14"/>
      <c r="AHP482" s="14"/>
      <c r="AHQ482" s="14"/>
      <c r="AHR482" s="14"/>
      <c r="AHS482" s="14"/>
      <c r="AHT482" s="14"/>
      <c r="AHU482" s="14"/>
      <c r="AHV482" s="14"/>
      <c r="AHW482" s="14"/>
      <c r="AHX482" s="14"/>
      <c r="AHY482" s="14"/>
      <c r="AHZ482" s="14"/>
      <c r="AIA482" s="14"/>
      <c r="AIB482" s="14"/>
      <c r="AIC482" s="14"/>
      <c r="AID482" s="14"/>
      <c r="AIE482" s="14"/>
      <c r="AIF482" s="14"/>
      <c r="AIG482" s="14"/>
      <c r="AIH482" s="14"/>
      <c r="AII482" s="14"/>
      <c r="AIJ482" s="14"/>
      <c r="AIK482" s="14"/>
      <c r="AIL482" s="14"/>
      <c r="AIM482" s="14"/>
      <c r="AIN482" s="14"/>
      <c r="AIO482" s="14"/>
      <c r="AIP482" s="14"/>
      <c r="AIQ482" s="14"/>
      <c r="AIR482" s="14"/>
      <c r="AIS482" s="14"/>
      <c r="AIT482" s="14"/>
      <c r="AIU482" s="14"/>
      <c r="AIV482" s="14"/>
      <c r="AIW482" s="14"/>
      <c r="AIX482" s="14"/>
      <c r="AIY482" s="14"/>
      <c r="AIZ482" s="14"/>
      <c r="AJA482" s="14"/>
      <c r="AJB482" s="14"/>
      <c r="AJC482" s="14"/>
      <c r="AJD482" s="14"/>
      <c r="AJE482" s="14"/>
      <c r="AJF482" s="14"/>
      <c r="AJG482" s="14"/>
      <c r="AJH482" s="14"/>
      <c r="AJI482" s="14"/>
      <c r="AJJ482" s="14"/>
      <c r="AJK482" s="14"/>
      <c r="AJL482" s="14"/>
      <c r="AJM482" s="14"/>
      <c r="AJN482" s="14"/>
      <c r="AJO482" s="14"/>
      <c r="AJP482" s="14"/>
      <c r="AJQ482" s="14"/>
      <c r="AJR482" s="14"/>
      <c r="AJS482" s="14"/>
      <c r="AJT482" s="14"/>
      <c r="AJU482" s="14"/>
      <c r="AJV482" s="14"/>
      <c r="AJW482" s="14"/>
      <c r="AJX482" s="14"/>
      <c r="AJY482" s="14"/>
      <c r="AJZ482" s="14"/>
      <c r="AKA482" s="14"/>
      <c r="AKB482" s="14"/>
      <c r="AKC482" s="14"/>
      <c r="AKD482" s="14"/>
      <c r="AKE482" s="14"/>
      <c r="AKF482" s="14"/>
      <c r="AKG482" s="14"/>
      <c r="AKH482" s="14"/>
      <c r="AKI482" s="14"/>
      <c r="AKJ482" s="14"/>
      <c r="AKK482" s="14"/>
      <c r="AKL482" s="14"/>
      <c r="AKM482" s="14"/>
      <c r="AKN482" s="14"/>
      <c r="AKO482" s="14"/>
      <c r="AKP482" s="14"/>
      <c r="AKQ482" s="14"/>
      <c r="AKR482" s="14"/>
      <c r="AKS482" s="14"/>
      <c r="AKT482" s="14"/>
      <c r="AKU482" s="14"/>
      <c r="AKV482" s="14"/>
      <c r="AKW482" s="14"/>
      <c r="AKX482" s="14"/>
      <c r="AKY482" s="14"/>
      <c r="AKZ482" s="14"/>
      <c r="ALA482" s="14"/>
      <c r="ALB482" s="14"/>
      <c r="ALC482" s="14"/>
      <c r="ALD482" s="14"/>
      <c r="ALE482" s="14"/>
      <c r="ALF482" s="14"/>
      <c r="ALG482" s="14"/>
      <c r="ALH482" s="14"/>
      <c r="ALI482" s="14"/>
      <c r="ALJ482" s="14"/>
      <c r="ALK482" s="14"/>
      <c r="ALL482" s="14"/>
      <c r="ALM482" s="14"/>
      <c r="ALN482" s="14"/>
      <c r="ALO482" s="14"/>
      <c r="ALP482" s="14"/>
      <c r="ALQ482" s="14"/>
      <c r="ALR482" s="14"/>
      <c r="ALS482" s="14"/>
      <c r="ALT482" s="14"/>
      <c r="ALU482" s="14"/>
      <c r="ALV482" s="14"/>
      <c r="ALW482" s="14"/>
      <c r="ALX482" s="14"/>
      <c r="ALY482" s="14"/>
      <c r="ALZ482" s="14"/>
      <c r="AMA482" s="14"/>
      <c r="AMB482" s="14"/>
      <c r="AMC482" s="14"/>
      <c r="AMD482" s="14"/>
      <c r="AME482" s="14"/>
      <c r="AMF482" s="14"/>
      <c r="AMG482" s="14"/>
      <c r="AMH482" s="14"/>
      <c r="AMI482" s="14"/>
      <c r="AMJ482" s="14"/>
      <c r="AMK482" s="14"/>
      <c r="AML482" s="14"/>
      <c r="AMM482" s="14"/>
      <c r="AMN482" s="14"/>
      <c r="AMO482" s="14"/>
      <c r="AMP482" s="14"/>
      <c r="AMQ482" s="14"/>
      <c r="AMR482" s="14"/>
      <c r="AMS482" s="14"/>
      <c r="AMT482" s="14"/>
      <c r="AMU482" s="14"/>
      <c r="AMV482" s="14"/>
      <c r="AMW482" s="14"/>
      <c r="AMX482" s="14"/>
      <c r="AMY482" s="14"/>
      <c r="AMZ482" s="14"/>
      <c r="ANA482" s="14"/>
      <c r="ANB482" s="14"/>
      <c r="ANC482" s="14"/>
      <c r="AND482" s="14"/>
      <c r="ANE482" s="14"/>
      <c r="ANF482" s="14"/>
      <c r="ANG482" s="14"/>
      <c r="ANH482" s="14"/>
      <c r="ANI482" s="14"/>
      <c r="ANJ482" s="14"/>
      <c r="ANK482" s="14"/>
      <c r="ANL482" s="14"/>
      <c r="ANM482" s="14"/>
      <c r="ANN482" s="14"/>
      <c r="ANO482" s="14"/>
      <c r="ANP482" s="14"/>
      <c r="ANQ482" s="14"/>
      <c r="ANR482" s="14"/>
      <c r="ANS482" s="14"/>
      <c r="ANT482" s="14"/>
      <c r="ANU482" s="14"/>
      <c r="ANV482" s="14"/>
      <c r="ANW482" s="14"/>
      <c r="ANX482" s="14"/>
      <c r="ANY482" s="14"/>
      <c r="ANZ482" s="14"/>
      <c r="AOA482" s="14"/>
      <c r="AOB482" s="14"/>
      <c r="AOC482" s="14"/>
      <c r="AOD482" s="14"/>
      <c r="AOE482" s="14"/>
      <c r="AOF482" s="14"/>
      <c r="AOG482" s="14"/>
      <c r="AOH482" s="14"/>
      <c r="AOI482" s="14"/>
      <c r="AOJ482" s="14"/>
      <c r="AOK482" s="14"/>
      <c r="AOL482" s="14"/>
      <c r="AOM482" s="14"/>
      <c r="AON482" s="14"/>
      <c r="AOO482" s="14"/>
      <c r="AOP482" s="14"/>
      <c r="AOQ482" s="14"/>
      <c r="AOR482" s="14"/>
      <c r="AOS482" s="14"/>
      <c r="AOT482" s="14"/>
      <c r="AOU482" s="14"/>
      <c r="AOV482" s="14"/>
      <c r="AOW482" s="14"/>
      <c r="AOX482" s="14"/>
      <c r="AOY482" s="14"/>
      <c r="AOZ482" s="14"/>
      <c r="APA482" s="14"/>
      <c r="APB482" s="14"/>
      <c r="APC482" s="14"/>
      <c r="APD482" s="14"/>
      <c r="APE482" s="14"/>
      <c r="APF482" s="14"/>
      <c r="APG482" s="14"/>
      <c r="APH482" s="14"/>
      <c r="API482" s="14"/>
      <c r="APJ482" s="14"/>
      <c r="APK482" s="14"/>
      <c r="APL482" s="14"/>
      <c r="APM482" s="14"/>
      <c r="APN482" s="14"/>
      <c r="APO482" s="14"/>
      <c r="APP482" s="14"/>
      <c r="APQ482" s="14"/>
      <c r="APR482" s="14"/>
      <c r="APS482" s="14"/>
      <c r="APT482" s="14"/>
      <c r="APU482" s="14"/>
      <c r="APV482" s="14"/>
      <c r="APW482" s="14"/>
      <c r="APX482" s="14"/>
      <c r="APY482" s="14"/>
      <c r="APZ482" s="14"/>
      <c r="AQA482" s="14"/>
      <c r="AQB482" s="14"/>
      <c r="AQC482" s="14"/>
      <c r="AQD482" s="14"/>
      <c r="AQE482" s="14"/>
      <c r="AQF482" s="14"/>
      <c r="AQG482" s="14"/>
      <c r="AQH482" s="14"/>
      <c r="AQI482" s="14"/>
      <c r="AQJ482" s="14"/>
      <c r="AQK482" s="14"/>
      <c r="AQL482" s="14"/>
      <c r="AQM482" s="14"/>
      <c r="AQN482" s="14"/>
      <c r="AQO482" s="14"/>
      <c r="AQP482" s="14"/>
      <c r="AQQ482" s="14"/>
      <c r="AQR482" s="14"/>
      <c r="AQS482" s="14"/>
      <c r="AQT482" s="14"/>
      <c r="AQU482" s="14"/>
      <c r="AQV482" s="14"/>
      <c r="AQW482" s="14"/>
      <c r="AQX482" s="14"/>
      <c r="AQY482" s="14"/>
      <c r="AQZ482" s="14"/>
      <c r="ARA482" s="14"/>
      <c r="ARB482" s="14"/>
      <c r="ARC482" s="14"/>
      <c r="ARD482" s="14"/>
      <c r="ARE482" s="14"/>
      <c r="ARF482" s="14"/>
      <c r="ARG482" s="14"/>
      <c r="ARH482" s="14"/>
      <c r="ARI482" s="14"/>
      <c r="ARJ482" s="14"/>
      <c r="ARK482" s="14"/>
      <c r="ARL482" s="14"/>
      <c r="ARM482" s="14"/>
      <c r="ARN482" s="14"/>
      <c r="ARO482" s="14"/>
      <c r="ARP482" s="14"/>
      <c r="ARQ482" s="14"/>
      <c r="ARR482" s="14"/>
      <c r="ARS482" s="14"/>
      <c r="ART482" s="14"/>
      <c r="ARU482" s="14"/>
      <c r="ARV482" s="14"/>
      <c r="ARW482" s="14"/>
      <c r="ARX482" s="14"/>
      <c r="ARY482" s="14"/>
      <c r="ARZ482" s="14"/>
      <c r="ASA482" s="14"/>
      <c r="ASB482" s="14"/>
      <c r="ASC482" s="14"/>
      <c r="ASD482" s="14"/>
      <c r="ASE482" s="14"/>
      <c r="ASF482" s="14"/>
      <c r="ASG482" s="14"/>
      <c r="ASH482" s="14"/>
      <c r="ASI482" s="14"/>
      <c r="ASJ482" s="14"/>
      <c r="ASK482" s="14"/>
      <c r="ASL482" s="14"/>
      <c r="ASM482" s="14"/>
      <c r="ASN482" s="14"/>
      <c r="ASO482" s="14"/>
      <c r="ASP482" s="14"/>
      <c r="ASQ482" s="14"/>
      <c r="ASR482" s="14"/>
      <c r="ASS482" s="14"/>
      <c r="AST482" s="14"/>
      <c r="ASU482" s="14"/>
      <c r="ASV482" s="14"/>
      <c r="ASW482" s="14"/>
      <c r="ASX482" s="14"/>
      <c r="ASY482" s="14"/>
      <c r="ASZ482" s="14"/>
      <c r="ATA482" s="14"/>
      <c r="ATB482" s="14"/>
      <c r="ATC482" s="14"/>
      <c r="ATD482" s="14"/>
    </row>
    <row r="483" spans="63:1200">
      <c r="BK483" s="14" t="str">
        <f t="shared" si="2121"/>
        <v/>
      </c>
      <c r="ABO483" s="14"/>
      <c r="ABP483" s="14"/>
      <c r="ABQ483" s="14"/>
      <c r="ABR483" s="14"/>
      <c r="ABS483" s="14"/>
      <c r="ABT483" s="14"/>
      <c r="ABU483" s="14"/>
      <c r="ABV483" s="14"/>
      <c r="ABW483" s="14"/>
      <c r="ABX483" s="14"/>
      <c r="ABY483" s="14"/>
      <c r="ABZ483" s="14"/>
      <c r="ACA483" s="14"/>
      <c r="ACB483" s="14"/>
      <c r="ACC483" s="14"/>
      <c r="ACD483" s="14"/>
      <c r="ACE483" s="14"/>
      <c r="ACF483" s="14"/>
      <c r="ACG483" s="14"/>
      <c r="ACH483" s="14"/>
      <c r="ACI483" s="14"/>
      <c r="ACJ483" s="14"/>
      <c r="ACK483" s="14"/>
      <c r="ACL483" s="14"/>
      <c r="ACM483" s="14"/>
      <c r="ACN483" s="14"/>
      <c r="ACO483" s="14"/>
      <c r="ACP483" s="14"/>
      <c r="ACQ483" s="14"/>
      <c r="ACR483" s="14"/>
      <c r="ACS483" s="14"/>
      <c r="ACT483" s="14"/>
      <c r="ACU483" s="14"/>
      <c r="ACV483" s="14"/>
      <c r="ACW483" s="14"/>
      <c r="ACX483" s="14"/>
      <c r="ACY483" s="14"/>
      <c r="ACZ483" s="14"/>
      <c r="ADA483" s="14"/>
      <c r="ADB483" s="14"/>
      <c r="ADC483" s="14"/>
      <c r="ADD483" s="14"/>
      <c r="ADE483" s="14"/>
      <c r="ADF483" s="14"/>
      <c r="ADG483" s="14"/>
      <c r="ADH483" s="14"/>
      <c r="ADI483" s="14"/>
      <c r="ADJ483" s="14"/>
      <c r="ADK483" s="14"/>
      <c r="ADL483" s="14"/>
      <c r="ADM483" s="14"/>
      <c r="ADN483" s="14"/>
      <c r="ADO483" s="14"/>
      <c r="ADP483" s="14"/>
      <c r="ADQ483" s="14"/>
      <c r="ADR483" s="14"/>
      <c r="ADS483" s="14"/>
      <c r="ADT483" s="14"/>
      <c r="ADU483" s="14"/>
      <c r="ADV483" s="14"/>
      <c r="ADW483" s="14"/>
      <c r="ADX483" s="14"/>
      <c r="ADY483" s="14"/>
      <c r="ADZ483" s="14"/>
      <c r="AEA483" s="14"/>
      <c r="AEB483" s="14"/>
      <c r="AEC483" s="14"/>
      <c r="AED483" s="14"/>
      <c r="AEE483" s="14"/>
      <c r="AEF483" s="14"/>
      <c r="AEG483" s="14"/>
      <c r="AEH483" s="14"/>
      <c r="AEI483" s="14"/>
      <c r="AEJ483" s="14"/>
      <c r="AEK483" s="14"/>
      <c r="AEL483" s="14"/>
      <c r="AEM483" s="14"/>
      <c r="AEN483" s="14"/>
      <c r="AEO483" s="14"/>
      <c r="AEP483" s="14"/>
      <c r="AEQ483" s="14"/>
      <c r="AER483" s="14"/>
      <c r="AES483" s="14"/>
      <c r="AET483" s="14"/>
      <c r="AEU483" s="14"/>
      <c r="AEV483" s="14"/>
      <c r="AEW483" s="14"/>
      <c r="AEX483" s="14"/>
      <c r="AEY483" s="14"/>
      <c r="AEZ483" s="14"/>
      <c r="AFA483" s="14"/>
      <c r="AFB483" s="14"/>
      <c r="AFC483" s="14"/>
      <c r="AFD483" s="14"/>
      <c r="AFE483" s="14"/>
      <c r="AFF483" s="14"/>
      <c r="AFG483" s="14"/>
      <c r="AFH483" s="14"/>
      <c r="AFI483" s="14"/>
      <c r="AFJ483" s="14"/>
      <c r="AFK483" s="14"/>
      <c r="AFL483" s="14"/>
      <c r="AFM483" s="14"/>
      <c r="AFN483" s="14"/>
      <c r="AFO483" s="14"/>
      <c r="AFP483" s="14"/>
      <c r="AFQ483" s="14"/>
      <c r="AFR483" s="14"/>
      <c r="AFS483" s="14"/>
      <c r="AFT483" s="14"/>
      <c r="AFU483" s="14"/>
      <c r="AFV483" s="14"/>
      <c r="AFW483" s="14"/>
      <c r="AFX483" s="14"/>
      <c r="AFY483" s="14"/>
      <c r="AFZ483" s="14"/>
      <c r="AGA483" s="14"/>
      <c r="AGB483" s="14"/>
      <c r="AGC483" s="14"/>
      <c r="AGD483" s="14"/>
      <c r="AGE483" s="14"/>
      <c r="AGF483" s="14"/>
      <c r="AGG483" s="14"/>
      <c r="AGH483" s="14"/>
      <c r="AGI483" s="14"/>
      <c r="AGJ483" s="14"/>
      <c r="AGK483" s="14"/>
      <c r="AGL483" s="14"/>
      <c r="AGM483" s="14"/>
      <c r="AGN483" s="14"/>
      <c r="AGO483" s="14"/>
      <c r="AGP483" s="14"/>
      <c r="AGQ483" s="14"/>
      <c r="AGR483" s="14"/>
      <c r="AGS483" s="14"/>
      <c r="AGT483" s="14"/>
      <c r="AGU483" s="14"/>
      <c r="AGV483" s="14"/>
      <c r="AGW483" s="14"/>
      <c r="AGX483" s="14"/>
      <c r="AGY483" s="14"/>
      <c r="AGZ483" s="14"/>
      <c r="AHA483" s="14"/>
      <c r="AHB483" s="14"/>
      <c r="AHC483" s="14"/>
      <c r="AHD483" s="14"/>
      <c r="AHE483" s="14"/>
      <c r="AHF483" s="14"/>
      <c r="AHG483" s="14"/>
      <c r="AHH483" s="14"/>
      <c r="AHI483" s="14"/>
      <c r="AHJ483" s="14"/>
      <c r="AHK483" s="14"/>
      <c r="AHL483" s="14"/>
      <c r="AHM483" s="14"/>
      <c r="AHN483" s="14"/>
      <c r="AHO483" s="14"/>
      <c r="AHP483" s="14"/>
      <c r="AHQ483" s="14"/>
      <c r="AHR483" s="14"/>
      <c r="AHS483" s="14"/>
      <c r="AHT483" s="14"/>
      <c r="AHU483" s="14"/>
      <c r="AHV483" s="14"/>
      <c r="AHW483" s="14"/>
      <c r="AHX483" s="14"/>
      <c r="AHY483" s="14"/>
      <c r="AHZ483" s="14"/>
      <c r="AIA483" s="14"/>
      <c r="AIB483" s="14"/>
      <c r="AIC483" s="14"/>
      <c r="AID483" s="14"/>
      <c r="AIE483" s="14"/>
      <c r="AIF483" s="14"/>
      <c r="AIG483" s="14"/>
      <c r="AIH483" s="14"/>
      <c r="AII483" s="14"/>
      <c r="AIJ483" s="14"/>
      <c r="AIK483" s="14"/>
      <c r="AIL483" s="14"/>
      <c r="AIM483" s="14"/>
      <c r="AIN483" s="14"/>
      <c r="AIO483" s="14"/>
      <c r="AIP483" s="14"/>
      <c r="AIQ483" s="14"/>
      <c r="AIR483" s="14"/>
      <c r="AIS483" s="14"/>
      <c r="AIT483" s="14"/>
      <c r="AIU483" s="14"/>
      <c r="AIV483" s="14"/>
      <c r="AIW483" s="14"/>
      <c r="AIX483" s="14"/>
      <c r="AIY483" s="14"/>
      <c r="AIZ483" s="14"/>
      <c r="AJA483" s="14"/>
      <c r="AJB483" s="14"/>
      <c r="AJC483" s="14"/>
      <c r="AJD483" s="14"/>
      <c r="AJE483" s="14"/>
      <c r="AJF483" s="14"/>
      <c r="AJG483" s="14"/>
      <c r="AJH483" s="14"/>
      <c r="AJI483" s="14"/>
      <c r="AJJ483" s="14"/>
      <c r="AJK483" s="14"/>
      <c r="AJL483" s="14"/>
      <c r="AJM483" s="14"/>
      <c r="AJN483" s="14"/>
      <c r="AJO483" s="14"/>
      <c r="AJP483" s="14"/>
      <c r="AJQ483" s="14"/>
      <c r="AJR483" s="14"/>
      <c r="AJS483" s="14"/>
      <c r="AJT483" s="14"/>
      <c r="AJU483" s="14"/>
      <c r="AJV483" s="14"/>
      <c r="AJW483" s="14"/>
      <c r="AJX483" s="14"/>
      <c r="AJY483" s="14"/>
      <c r="AJZ483" s="14"/>
      <c r="AKA483" s="14"/>
      <c r="AKB483" s="14"/>
      <c r="AKC483" s="14"/>
      <c r="AKD483" s="14"/>
      <c r="AKE483" s="14"/>
      <c r="AKF483" s="14"/>
      <c r="AKG483" s="14"/>
      <c r="AKH483" s="14"/>
      <c r="AKI483" s="14"/>
      <c r="AKJ483" s="14"/>
      <c r="AKK483" s="14"/>
      <c r="AKL483" s="14"/>
      <c r="AKM483" s="14"/>
      <c r="AKN483" s="14"/>
      <c r="AKO483" s="14"/>
      <c r="AKP483" s="14"/>
      <c r="AKQ483" s="14"/>
      <c r="AKR483" s="14"/>
      <c r="AKS483" s="14"/>
      <c r="AKT483" s="14"/>
      <c r="AKU483" s="14"/>
      <c r="AKV483" s="14"/>
      <c r="AKW483" s="14"/>
      <c r="AKX483" s="14"/>
      <c r="AKY483" s="14"/>
      <c r="AKZ483" s="14"/>
      <c r="ALA483" s="14"/>
      <c r="ALB483" s="14"/>
      <c r="ALC483" s="14"/>
      <c r="ALD483" s="14"/>
      <c r="ALE483" s="14"/>
      <c r="ALF483" s="14"/>
      <c r="ALG483" s="14"/>
      <c r="ALH483" s="14"/>
      <c r="ALI483" s="14"/>
      <c r="ALJ483" s="14"/>
      <c r="ALK483" s="14"/>
      <c r="ALL483" s="14"/>
      <c r="ALM483" s="14"/>
      <c r="ALN483" s="14"/>
      <c r="ALO483" s="14"/>
      <c r="ALP483" s="14"/>
      <c r="ALQ483" s="14"/>
      <c r="ALR483" s="14"/>
      <c r="ALS483" s="14"/>
      <c r="ALT483" s="14"/>
      <c r="ALU483" s="14"/>
      <c r="ALV483" s="14"/>
      <c r="ALW483" s="14"/>
      <c r="ALX483" s="14"/>
      <c r="ALY483" s="14"/>
      <c r="ALZ483" s="14"/>
      <c r="AMA483" s="14"/>
      <c r="AMB483" s="14"/>
      <c r="AMC483" s="14"/>
      <c r="AMD483" s="14"/>
      <c r="AME483" s="14"/>
      <c r="AMF483" s="14"/>
      <c r="AMG483" s="14"/>
      <c r="AMH483" s="14"/>
      <c r="AMI483" s="14"/>
      <c r="AMJ483" s="14"/>
      <c r="AMK483" s="14"/>
      <c r="AML483" s="14"/>
      <c r="AMM483" s="14"/>
      <c r="AMN483" s="14"/>
      <c r="AMO483" s="14"/>
      <c r="AMP483" s="14"/>
      <c r="AMQ483" s="14"/>
      <c r="AMR483" s="14"/>
      <c r="AMS483" s="14"/>
      <c r="AMT483" s="14"/>
      <c r="AMU483" s="14"/>
      <c r="AMV483" s="14"/>
      <c r="AMW483" s="14"/>
      <c r="AMX483" s="14"/>
      <c r="AMY483" s="14"/>
      <c r="AMZ483" s="14"/>
      <c r="ANA483" s="14"/>
      <c r="ANB483" s="14"/>
      <c r="ANC483" s="14"/>
      <c r="AND483" s="14"/>
      <c r="ANE483" s="14"/>
      <c r="ANF483" s="14"/>
      <c r="ANG483" s="14"/>
      <c r="ANH483" s="14"/>
      <c r="ANI483" s="14"/>
      <c r="ANJ483" s="14"/>
      <c r="ANK483" s="14"/>
      <c r="ANL483" s="14"/>
      <c r="ANM483" s="14"/>
      <c r="ANN483" s="14"/>
      <c r="ANO483" s="14"/>
      <c r="ANP483" s="14"/>
      <c r="ANQ483" s="14"/>
      <c r="ANR483" s="14"/>
      <c r="ANS483" s="14"/>
      <c r="ANT483" s="14"/>
      <c r="ANU483" s="14"/>
      <c r="ANV483" s="14"/>
      <c r="ANW483" s="14"/>
      <c r="ANX483" s="14"/>
      <c r="ANY483" s="14"/>
      <c r="ANZ483" s="14"/>
      <c r="AOA483" s="14"/>
      <c r="AOB483" s="14"/>
      <c r="AOC483" s="14"/>
      <c r="AOD483" s="14"/>
      <c r="AOE483" s="14"/>
      <c r="AOF483" s="14"/>
      <c r="AOG483" s="14"/>
      <c r="AOH483" s="14"/>
      <c r="AOI483" s="14"/>
      <c r="AOJ483" s="14"/>
      <c r="AOK483" s="14"/>
      <c r="AOL483" s="14"/>
      <c r="AOM483" s="14"/>
      <c r="AON483" s="14"/>
      <c r="AOO483" s="14"/>
      <c r="AOP483" s="14"/>
      <c r="AOQ483" s="14"/>
      <c r="AOR483" s="14"/>
      <c r="AOS483" s="14"/>
      <c r="AOT483" s="14"/>
      <c r="AOU483" s="14"/>
      <c r="AOV483" s="14"/>
      <c r="AOW483" s="14"/>
      <c r="AOX483" s="14"/>
      <c r="AOY483" s="14"/>
      <c r="AOZ483" s="14"/>
      <c r="APA483" s="14"/>
      <c r="APB483" s="14"/>
      <c r="APC483" s="14"/>
      <c r="APD483" s="14"/>
      <c r="APE483" s="14"/>
      <c r="APF483" s="14"/>
      <c r="APG483" s="14"/>
      <c r="APH483" s="14"/>
      <c r="API483" s="14"/>
      <c r="APJ483" s="14"/>
      <c r="APK483" s="14"/>
      <c r="APL483" s="14"/>
      <c r="APM483" s="14"/>
      <c r="APN483" s="14"/>
      <c r="APO483" s="14"/>
      <c r="APP483" s="14"/>
      <c r="APQ483" s="14"/>
      <c r="APR483" s="14"/>
      <c r="APS483" s="14"/>
      <c r="APT483" s="14"/>
      <c r="APU483" s="14"/>
      <c r="APV483" s="14"/>
      <c r="APW483" s="14"/>
      <c r="APX483" s="14"/>
      <c r="APY483" s="14"/>
      <c r="APZ483" s="14"/>
      <c r="AQA483" s="14"/>
      <c r="AQB483" s="14"/>
      <c r="AQC483" s="14"/>
      <c r="AQD483" s="14"/>
      <c r="AQE483" s="14"/>
      <c r="AQF483" s="14"/>
      <c r="AQG483" s="14"/>
      <c r="AQH483" s="14"/>
      <c r="AQI483" s="14"/>
      <c r="AQJ483" s="14"/>
      <c r="AQK483" s="14"/>
      <c r="AQL483" s="14"/>
      <c r="AQM483" s="14"/>
      <c r="AQN483" s="14"/>
      <c r="AQO483" s="14"/>
      <c r="AQP483" s="14"/>
      <c r="AQQ483" s="14"/>
      <c r="AQR483" s="14"/>
      <c r="AQS483" s="14"/>
      <c r="AQT483" s="14"/>
      <c r="AQU483" s="14"/>
      <c r="AQV483" s="14"/>
      <c r="AQW483" s="14"/>
      <c r="AQX483" s="14"/>
      <c r="AQY483" s="14"/>
      <c r="AQZ483" s="14"/>
      <c r="ARA483" s="14"/>
      <c r="ARB483" s="14"/>
      <c r="ARC483" s="14"/>
      <c r="ARD483" s="14"/>
      <c r="ARE483" s="14"/>
      <c r="ARF483" s="14"/>
      <c r="ARG483" s="14"/>
      <c r="ARH483" s="14"/>
      <c r="ARI483" s="14"/>
      <c r="ARJ483" s="14"/>
      <c r="ARK483" s="14"/>
      <c r="ARL483" s="14"/>
      <c r="ARM483" s="14"/>
      <c r="ARN483" s="14"/>
      <c r="ARO483" s="14"/>
      <c r="ARP483" s="14"/>
      <c r="ARQ483" s="14"/>
      <c r="ARR483" s="14"/>
      <c r="ARS483" s="14"/>
      <c r="ART483" s="14"/>
      <c r="ARU483" s="14"/>
      <c r="ARV483" s="14"/>
      <c r="ARW483" s="14"/>
      <c r="ARX483" s="14"/>
      <c r="ARY483" s="14"/>
      <c r="ARZ483" s="14"/>
      <c r="ASA483" s="14"/>
      <c r="ASB483" s="14"/>
      <c r="ASC483" s="14"/>
      <c r="ASD483" s="14"/>
      <c r="ASE483" s="14"/>
      <c r="ASF483" s="14"/>
      <c r="ASG483" s="14"/>
      <c r="ASH483" s="14"/>
      <c r="ASI483" s="14"/>
      <c r="ASJ483" s="14"/>
      <c r="ASK483" s="14"/>
      <c r="ASL483" s="14"/>
      <c r="ASM483" s="14"/>
      <c r="ASN483" s="14"/>
      <c r="ASO483" s="14"/>
      <c r="ASP483" s="14"/>
      <c r="ASQ483" s="14"/>
      <c r="ASR483" s="14"/>
      <c r="ASS483" s="14"/>
      <c r="AST483" s="14"/>
      <c r="ASU483" s="14"/>
      <c r="ASV483" s="14"/>
      <c r="ASW483" s="14"/>
      <c r="ASX483" s="14"/>
      <c r="ASY483" s="14"/>
      <c r="ASZ483" s="14"/>
      <c r="ATA483" s="14"/>
      <c r="ATB483" s="14"/>
      <c r="ATC483" s="14"/>
      <c r="ATD483" s="14"/>
    </row>
    <row r="484" spans="63:1200">
      <c r="BK484" s="14" t="str">
        <f t="shared" si="2121"/>
        <v/>
      </c>
      <c r="ABO484" s="14"/>
      <c r="ABP484" s="14"/>
      <c r="ABQ484" s="14"/>
      <c r="ABR484" s="14"/>
      <c r="ABS484" s="14"/>
      <c r="ABT484" s="14"/>
      <c r="ABU484" s="14"/>
      <c r="ABV484" s="14"/>
      <c r="ABW484" s="14"/>
      <c r="ABX484" s="14"/>
      <c r="ABY484" s="14"/>
      <c r="ABZ484" s="14"/>
      <c r="ACA484" s="14"/>
      <c r="ACB484" s="14"/>
      <c r="ACC484" s="14"/>
      <c r="ACD484" s="14"/>
      <c r="ACE484" s="14"/>
      <c r="ACF484" s="14"/>
      <c r="ACG484" s="14"/>
      <c r="ACH484" s="14"/>
      <c r="ACI484" s="14"/>
      <c r="ACJ484" s="14"/>
      <c r="ACK484" s="14"/>
      <c r="ACL484" s="14"/>
      <c r="ACM484" s="14"/>
      <c r="ACN484" s="14"/>
      <c r="ACO484" s="14"/>
      <c r="ACP484" s="14"/>
      <c r="ACQ484" s="14"/>
      <c r="ACR484" s="14"/>
      <c r="ACS484" s="14"/>
      <c r="ACT484" s="14"/>
      <c r="ACU484" s="14"/>
      <c r="ACV484" s="14"/>
      <c r="ACW484" s="14"/>
      <c r="ACX484" s="14"/>
      <c r="ACY484" s="14"/>
      <c r="ACZ484" s="14"/>
      <c r="ADA484" s="14"/>
      <c r="ADB484" s="14"/>
      <c r="ADC484" s="14"/>
      <c r="ADD484" s="14"/>
      <c r="ADE484" s="14"/>
      <c r="ADF484" s="14"/>
      <c r="ADG484" s="14"/>
      <c r="ADH484" s="14"/>
      <c r="ADI484" s="14"/>
      <c r="ADJ484" s="14"/>
      <c r="ADK484" s="14"/>
      <c r="ADL484" s="14"/>
      <c r="ADM484" s="14"/>
      <c r="ADN484" s="14"/>
      <c r="ADO484" s="14"/>
      <c r="ADP484" s="14"/>
      <c r="ADQ484" s="14"/>
      <c r="ADR484" s="14"/>
      <c r="ADS484" s="14"/>
      <c r="ADT484" s="14"/>
      <c r="ADU484" s="14"/>
      <c r="ADV484" s="14"/>
      <c r="ADW484" s="14"/>
      <c r="ADX484" s="14"/>
      <c r="ADY484" s="14"/>
      <c r="ADZ484" s="14"/>
      <c r="AEA484" s="14"/>
      <c r="AEB484" s="14"/>
      <c r="AEC484" s="14"/>
      <c r="AED484" s="14"/>
      <c r="AEE484" s="14"/>
      <c r="AEF484" s="14"/>
      <c r="AEG484" s="14"/>
      <c r="AEH484" s="14"/>
      <c r="AEI484" s="14"/>
      <c r="AEJ484" s="14"/>
      <c r="AEK484" s="14"/>
      <c r="AEL484" s="14"/>
      <c r="AEM484" s="14"/>
      <c r="AEN484" s="14"/>
      <c r="AEO484" s="14"/>
      <c r="AEP484" s="14"/>
      <c r="AEQ484" s="14"/>
      <c r="AER484" s="14"/>
      <c r="AES484" s="14"/>
      <c r="AET484" s="14"/>
      <c r="AEU484" s="14"/>
      <c r="AEV484" s="14"/>
      <c r="AEW484" s="14"/>
      <c r="AEX484" s="14"/>
      <c r="AEY484" s="14"/>
      <c r="AEZ484" s="14"/>
      <c r="AFA484" s="14"/>
      <c r="AFB484" s="14"/>
      <c r="AFC484" s="14"/>
      <c r="AFD484" s="14"/>
      <c r="AFE484" s="14"/>
      <c r="AFF484" s="14"/>
      <c r="AFG484" s="14"/>
      <c r="AFH484" s="14"/>
      <c r="AFI484" s="14"/>
      <c r="AFJ484" s="14"/>
      <c r="AFK484" s="14"/>
      <c r="AFL484" s="14"/>
      <c r="AFM484" s="14"/>
      <c r="AFN484" s="14"/>
      <c r="AFO484" s="14"/>
      <c r="AFP484" s="14"/>
      <c r="AFQ484" s="14"/>
      <c r="AFR484" s="14"/>
      <c r="AFS484" s="14"/>
      <c r="AFT484" s="14"/>
      <c r="AFU484" s="14"/>
      <c r="AFV484" s="14"/>
      <c r="AFW484" s="14"/>
      <c r="AFX484" s="14"/>
      <c r="AFY484" s="14"/>
      <c r="AFZ484" s="14"/>
      <c r="AGA484" s="14"/>
      <c r="AGB484" s="14"/>
      <c r="AGC484" s="14"/>
      <c r="AGD484" s="14"/>
      <c r="AGE484" s="14"/>
      <c r="AGF484" s="14"/>
      <c r="AGG484" s="14"/>
      <c r="AGH484" s="14"/>
      <c r="AGI484" s="14"/>
      <c r="AGJ484" s="14"/>
      <c r="AGK484" s="14"/>
      <c r="AGL484" s="14"/>
      <c r="AGM484" s="14"/>
      <c r="AGN484" s="14"/>
      <c r="AGO484" s="14"/>
      <c r="AGP484" s="14"/>
      <c r="AGQ484" s="14"/>
      <c r="AGR484" s="14"/>
      <c r="AGS484" s="14"/>
      <c r="AGT484" s="14"/>
      <c r="AGU484" s="14"/>
      <c r="AGV484" s="14"/>
      <c r="AGW484" s="14"/>
      <c r="AGX484" s="14"/>
      <c r="AGY484" s="14"/>
      <c r="AGZ484" s="14"/>
      <c r="AHA484" s="14"/>
      <c r="AHB484" s="14"/>
      <c r="AHC484" s="14"/>
      <c r="AHD484" s="14"/>
      <c r="AHE484" s="14"/>
      <c r="AHF484" s="14"/>
      <c r="AHG484" s="14"/>
      <c r="AHH484" s="14"/>
      <c r="AHI484" s="14"/>
      <c r="AHJ484" s="14"/>
      <c r="AHK484" s="14"/>
      <c r="AHL484" s="14"/>
      <c r="AHM484" s="14"/>
      <c r="AHN484" s="14"/>
      <c r="AHO484" s="14"/>
      <c r="AHP484" s="14"/>
      <c r="AHQ484" s="14"/>
      <c r="AHR484" s="14"/>
      <c r="AHS484" s="14"/>
      <c r="AHT484" s="14"/>
      <c r="AHU484" s="14"/>
      <c r="AHV484" s="14"/>
      <c r="AHW484" s="14"/>
      <c r="AHX484" s="14"/>
      <c r="AHY484" s="14"/>
      <c r="AHZ484" s="14"/>
      <c r="AIA484" s="14"/>
      <c r="AIB484" s="14"/>
      <c r="AIC484" s="14"/>
      <c r="AID484" s="14"/>
      <c r="AIE484" s="14"/>
      <c r="AIF484" s="14"/>
      <c r="AIG484" s="14"/>
      <c r="AIH484" s="14"/>
      <c r="AII484" s="14"/>
      <c r="AIJ484" s="14"/>
      <c r="AIK484" s="14"/>
      <c r="AIL484" s="14"/>
      <c r="AIM484" s="14"/>
      <c r="AIN484" s="14"/>
      <c r="AIO484" s="14"/>
      <c r="AIP484" s="14"/>
      <c r="AIQ484" s="14"/>
      <c r="AIR484" s="14"/>
      <c r="AIS484" s="14"/>
      <c r="AIT484" s="14"/>
      <c r="AIU484" s="14"/>
      <c r="AIV484" s="14"/>
      <c r="AIW484" s="14"/>
      <c r="AIX484" s="14"/>
      <c r="AIY484" s="14"/>
      <c r="AIZ484" s="14"/>
      <c r="AJA484" s="14"/>
      <c r="AJB484" s="14"/>
      <c r="AJC484" s="14"/>
      <c r="AJD484" s="14"/>
      <c r="AJE484" s="14"/>
      <c r="AJF484" s="14"/>
      <c r="AJG484" s="14"/>
      <c r="AJH484" s="14"/>
      <c r="AJI484" s="14"/>
      <c r="AJJ484" s="14"/>
      <c r="AJK484" s="14"/>
      <c r="AJL484" s="14"/>
      <c r="AJM484" s="14"/>
      <c r="AJN484" s="14"/>
      <c r="AJO484" s="14"/>
      <c r="AJP484" s="14"/>
      <c r="AJQ484" s="14"/>
      <c r="AJR484" s="14"/>
      <c r="AJS484" s="14"/>
      <c r="AJT484" s="14"/>
      <c r="AJU484" s="14"/>
      <c r="AJV484" s="14"/>
      <c r="AJW484" s="14"/>
      <c r="AJX484" s="14"/>
      <c r="AJY484" s="14"/>
      <c r="AJZ484" s="14"/>
      <c r="AKA484" s="14"/>
      <c r="AKB484" s="14"/>
      <c r="AKC484" s="14"/>
      <c r="AKD484" s="14"/>
      <c r="AKE484" s="14"/>
      <c r="AKF484" s="14"/>
      <c r="AKG484" s="14"/>
      <c r="AKH484" s="14"/>
      <c r="AKI484" s="14"/>
      <c r="AKJ484" s="14"/>
      <c r="AKK484" s="14"/>
      <c r="AKL484" s="14"/>
      <c r="AKM484" s="14"/>
      <c r="AKN484" s="14"/>
      <c r="AKO484" s="14"/>
      <c r="AKP484" s="14"/>
      <c r="AKQ484" s="14"/>
      <c r="AKR484" s="14"/>
      <c r="AKS484" s="14"/>
      <c r="AKT484" s="14"/>
      <c r="AKU484" s="14"/>
      <c r="AKV484" s="14"/>
      <c r="AKW484" s="14"/>
      <c r="AKX484" s="14"/>
      <c r="AKY484" s="14"/>
      <c r="AKZ484" s="14"/>
      <c r="ALA484" s="14"/>
      <c r="ALB484" s="14"/>
      <c r="ALC484" s="14"/>
      <c r="ALD484" s="14"/>
      <c r="ALE484" s="14"/>
      <c r="ALF484" s="14"/>
      <c r="ALG484" s="14"/>
      <c r="ALH484" s="14"/>
      <c r="ALI484" s="14"/>
      <c r="ALJ484" s="14"/>
      <c r="ALK484" s="14"/>
      <c r="ALL484" s="14"/>
      <c r="ALM484" s="14"/>
      <c r="ALN484" s="14"/>
      <c r="ALO484" s="14"/>
      <c r="ALP484" s="14"/>
      <c r="ALQ484" s="14"/>
      <c r="ALR484" s="14"/>
      <c r="ALS484" s="14"/>
      <c r="ALT484" s="14"/>
      <c r="ALU484" s="14"/>
      <c r="ALV484" s="14"/>
      <c r="ALW484" s="14"/>
      <c r="ALX484" s="14"/>
      <c r="ALY484" s="14"/>
      <c r="ALZ484" s="14"/>
      <c r="AMA484" s="14"/>
      <c r="AMB484" s="14"/>
      <c r="AMC484" s="14"/>
      <c r="AMD484" s="14"/>
      <c r="AME484" s="14"/>
      <c r="AMF484" s="14"/>
      <c r="AMG484" s="14"/>
      <c r="AMH484" s="14"/>
      <c r="AMI484" s="14"/>
      <c r="AMJ484" s="14"/>
      <c r="AMK484" s="14"/>
      <c r="AML484" s="14"/>
      <c r="AMM484" s="14"/>
      <c r="AMN484" s="14"/>
      <c r="AMO484" s="14"/>
      <c r="AMP484" s="14"/>
      <c r="AMQ484" s="14"/>
      <c r="AMR484" s="14"/>
      <c r="AMS484" s="14"/>
      <c r="AMT484" s="14"/>
      <c r="AMU484" s="14"/>
      <c r="AMV484" s="14"/>
      <c r="AMW484" s="14"/>
      <c r="AMX484" s="14"/>
      <c r="AMY484" s="14"/>
      <c r="AMZ484" s="14"/>
      <c r="ANA484" s="14"/>
      <c r="ANB484" s="14"/>
      <c r="ANC484" s="14"/>
      <c r="AND484" s="14"/>
      <c r="ANE484" s="14"/>
      <c r="ANF484" s="14"/>
      <c r="ANG484" s="14"/>
      <c r="ANH484" s="14"/>
      <c r="ANI484" s="14"/>
      <c r="ANJ484" s="14"/>
      <c r="ANK484" s="14"/>
      <c r="ANL484" s="14"/>
      <c r="ANM484" s="14"/>
      <c r="ANN484" s="14"/>
      <c r="ANO484" s="14"/>
      <c r="ANP484" s="14"/>
      <c r="ANQ484" s="14"/>
      <c r="ANR484" s="14"/>
      <c r="ANS484" s="14"/>
      <c r="ANT484" s="14"/>
      <c r="ANU484" s="14"/>
      <c r="ANV484" s="14"/>
      <c r="ANW484" s="14"/>
      <c r="ANX484" s="14"/>
      <c r="ANY484" s="14"/>
      <c r="ANZ484" s="14"/>
      <c r="AOA484" s="14"/>
      <c r="AOB484" s="14"/>
      <c r="AOC484" s="14"/>
      <c r="AOD484" s="14"/>
      <c r="AOE484" s="14"/>
      <c r="AOF484" s="14"/>
      <c r="AOG484" s="14"/>
      <c r="AOH484" s="14"/>
      <c r="AOI484" s="14"/>
      <c r="AOJ484" s="14"/>
      <c r="AOK484" s="14"/>
      <c r="AOL484" s="14"/>
      <c r="AOM484" s="14"/>
      <c r="AON484" s="14"/>
      <c r="AOO484" s="14"/>
      <c r="AOP484" s="14"/>
      <c r="AOQ484" s="14"/>
      <c r="AOR484" s="14"/>
      <c r="AOS484" s="14"/>
      <c r="AOT484" s="14"/>
      <c r="AOU484" s="14"/>
      <c r="AOV484" s="14"/>
      <c r="AOW484" s="14"/>
      <c r="AOX484" s="14"/>
      <c r="AOY484" s="14"/>
      <c r="AOZ484" s="14"/>
      <c r="APA484" s="14"/>
      <c r="APB484" s="14"/>
      <c r="APC484" s="14"/>
      <c r="APD484" s="14"/>
      <c r="APE484" s="14"/>
      <c r="APF484" s="14"/>
      <c r="APG484" s="14"/>
      <c r="APH484" s="14"/>
      <c r="API484" s="14"/>
      <c r="APJ484" s="14"/>
      <c r="APK484" s="14"/>
      <c r="APL484" s="14"/>
      <c r="APM484" s="14"/>
      <c r="APN484" s="14"/>
      <c r="APO484" s="14"/>
      <c r="APP484" s="14"/>
      <c r="APQ484" s="14"/>
      <c r="APR484" s="14"/>
      <c r="APS484" s="14"/>
      <c r="APT484" s="14"/>
      <c r="APU484" s="14"/>
      <c r="APV484" s="14"/>
      <c r="APW484" s="14"/>
      <c r="APX484" s="14"/>
      <c r="APY484" s="14"/>
      <c r="APZ484" s="14"/>
      <c r="AQA484" s="14"/>
      <c r="AQB484" s="14"/>
      <c r="AQC484" s="14"/>
      <c r="AQD484" s="14"/>
      <c r="AQE484" s="14"/>
      <c r="AQF484" s="14"/>
      <c r="AQG484" s="14"/>
      <c r="AQH484" s="14"/>
      <c r="AQI484" s="14"/>
      <c r="AQJ484" s="14"/>
      <c r="AQK484" s="14"/>
      <c r="AQL484" s="14"/>
      <c r="AQM484" s="14"/>
      <c r="AQN484" s="14"/>
      <c r="AQO484" s="14"/>
      <c r="AQP484" s="14"/>
      <c r="AQQ484" s="14"/>
      <c r="AQR484" s="14"/>
      <c r="AQS484" s="14"/>
      <c r="AQT484" s="14"/>
      <c r="AQU484" s="14"/>
      <c r="AQV484" s="14"/>
      <c r="AQW484" s="14"/>
      <c r="AQX484" s="14"/>
      <c r="AQY484" s="14"/>
      <c r="AQZ484" s="14"/>
      <c r="ARA484" s="14"/>
      <c r="ARB484" s="14"/>
      <c r="ARC484" s="14"/>
      <c r="ARD484" s="14"/>
      <c r="ARE484" s="14"/>
      <c r="ARF484" s="14"/>
      <c r="ARG484" s="14"/>
      <c r="ARH484" s="14"/>
      <c r="ARI484" s="14"/>
      <c r="ARJ484" s="14"/>
      <c r="ARK484" s="14"/>
      <c r="ARL484" s="14"/>
      <c r="ARM484" s="14"/>
      <c r="ARN484" s="14"/>
      <c r="ARO484" s="14"/>
      <c r="ARP484" s="14"/>
      <c r="ARQ484" s="14"/>
      <c r="ARR484" s="14"/>
      <c r="ARS484" s="14"/>
      <c r="ART484" s="14"/>
      <c r="ARU484" s="14"/>
      <c r="ARV484" s="14"/>
      <c r="ARW484" s="14"/>
      <c r="ARX484" s="14"/>
      <c r="ARY484" s="14"/>
      <c r="ARZ484" s="14"/>
      <c r="ASA484" s="14"/>
      <c r="ASB484" s="14"/>
      <c r="ASC484" s="14"/>
      <c r="ASD484" s="14"/>
      <c r="ASE484" s="14"/>
      <c r="ASF484" s="14"/>
      <c r="ASG484" s="14"/>
      <c r="ASH484" s="14"/>
      <c r="ASI484" s="14"/>
      <c r="ASJ484" s="14"/>
      <c r="ASK484" s="14"/>
      <c r="ASL484" s="14"/>
      <c r="ASM484" s="14"/>
      <c r="ASN484" s="14"/>
      <c r="ASO484" s="14"/>
      <c r="ASP484" s="14"/>
      <c r="ASQ484" s="14"/>
      <c r="ASR484" s="14"/>
      <c r="ASS484" s="14"/>
      <c r="AST484" s="14"/>
      <c r="ASU484" s="14"/>
      <c r="ASV484" s="14"/>
      <c r="ASW484" s="14"/>
      <c r="ASX484" s="14"/>
      <c r="ASY484" s="14"/>
      <c r="ASZ484" s="14"/>
      <c r="ATA484" s="14"/>
      <c r="ATB484" s="14"/>
      <c r="ATC484" s="14"/>
      <c r="ATD484" s="14"/>
    </row>
    <row r="485" spans="63:1200">
      <c r="BK485" s="14" t="str">
        <f t="shared" si="2121"/>
        <v/>
      </c>
      <c r="ABO485" s="14"/>
      <c r="ABP485" s="14"/>
      <c r="ABQ485" s="14"/>
      <c r="ABR485" s="14"/>
      <c r="ABS485" s="14"/>
      <c r="ABT485" s="14"/>
      <c r="ABU485" s="14"/>
      <c r="ABV485" s="14"/>
      <c r="ABW485" s="14"/>
      <c r="ABX485" s="14"/>
      <c r="ABY485" s="14"/>
      <c r="ABZ485" s="14"/>
      <c r="ACA485" s="14"/>
      <c r="ACB485" s="14"/>
      <c r="ACC485" s="14"/>
      <c r="ACD485" s="14"/>
      <c r="ACE485" s="14"/>
      <c r="ACF485" s="14"/>
      <c r="ACG485" s="14"/>
      <c r="ACH485" s="14"/>
      <c r="ACI485" s="14"/>
      <c r="ACJ485" s="14"/>
      <c r="ACK485" s="14"/>
      <c r="ACL485" s="14"/>
      <c r="ACM485" s="14"/>
      <c r="ACN485" s="14"/>
      <c r="ACO485" s="14"/>
      <c r="ACP485" s="14"/>
      <c r="ACQ485" s="14"/>
      <c r="ACR485" s="14"/>
      <c r="ACS485" s="14"/>
      <c r="ACT485" s="14"/>
      <c r="ACU485" s="14"/>
      <c r="ACV485" s="14"/>
      <c r="ACW485" s="14"/>
      <c r="ACX485" s="14"/>
      <c r="ACY485" s="14"/>
      <c r="ACZ485" s="14"/>
      <c r="ADA485" s="14"/>
      <c r="ADB485" s="14"/>
      <c r="ADC485" s="14"/>
      <c r="ADD485" s="14"/>
      <c r="ADE485" s="14"/>
      <c r="ADF485" s="14"/>
      <c r="ADG485" s="14"/>
      <c r="ADH485" s="14"/>
      <c r="ADI485" s="14"/>
      <c r="ADJ485" s="14"/>
      <c r="ADK485" s="14"/>
      <c r="ADL485" s="14"/>
      <c r="ADM485" s="14"/>
      <c r="ADN485" s="14"/>
      <c r="ADO485" s="14"/>
      <c r="ADP485" s="14"/>
      <c r="ADQ485" s="14"/>
      <c r="ADR485" s="14"/>
      <c r="ADS485" s="14"/>
      <c r="ADT485" s="14"/>
      <c r="ADU485" s="14"/>
      <c r="ADV485" s="14"/>
      <c r="ADW485" s="14"/>
      <c r="ADX485" s="14"/>
      <c r="ADY485" s="14"/>
      <c r="ADZ485" s="14"/>
      <c r="AEA485" s="14"/>
      <c r="AEB485" s="14"/>
      <c r="AEC485" s="14"/>
      <c r="AED485" s="14"/>
      <c r="AEE485" s="14"/>
      <c r="AEF485" s="14"/>
      <c r="AEG485" s="14"/>
      <c r="AEH485" s="14"/>
      <c r="AEI485" s="14"/>
      <c r="AEJ485" s="14"/>
      <c r="AEK485" s="14"/>
      <c r="AEL485" s="14"/>
      <c r="AEM485" s="14"/>
      <c r="AEN485" s="14"/>
      <c r="AEO485" s="14"/>
      <c r="AEP485" s="14"/>
      <c r="AEQ485" s="14"/>
      <c r="AER485" s="14"/>
      <c r="AES485" s="14"/>
      <c r="AET485" s="14"/>
      <c r="AEU485" s="14"/>
      <c r="AEV485" s="14"/>
      <c r="AEW485" s="14"/>
      <c r="AEX485" s="14"/>
      <c r="AEY485" s="14"/>
      <c r="AEZ485" s="14"/>
      <c r="AFA485" s="14"/>
      <c r="AFB485" s="14"/>
      <c r="AFC485" s="14"/>
      <c r="AFD485" s="14"/>
      <c r="AFE485" s="14"/>
      <c r="AFF485" s="14"/>
      <c r="AFG485" s="14"/>
      <c r="AFH485" s="14"/>
      <c r="AFI485" s="14"/>
      <c r="AFJ485" s="14"/>
      <c r="AFK485" s="14"/>
      <c r="AFL485" s="14"/>
      <c r="AFM485" s="14"/>
      <c r="AFN485" s="14"/>
      <c r="AFO485" s="14"/>
      <c r="AFP485" s="14"/>
      <c r="AFQ485" s="14"/>
      <c r="AFR485" s="14"/>
      <c r="AFS485" s="14"/>
      <c r="AFT485" s="14"/>
      <c r="AFU485" s="14"/>
      <c r="AFV485" s="14"/>
      <c r="AFW485" s="14"/>
      <c r="AFX485" s="14"/>
      <c r="AFY485" s="14"/>
      <c r="AFZ485" s="14"/>
      <c r="AGA485" s="14"/>
      <c r="AGB485" s="14"/>
      <c r="AGC485" s="14"/>
      <c r="AGD485" s="14"/>
      <c r="AGE485" s="14"/>
      <c r="AGF485" s="14"/>
      <c r="AGG485" s="14"/>
      <c r="AGH485" s="14"/>
      <c r="AGI485" s="14"/>
      <c r="AGJ485" s="14"/>
      <c r="AGK485" s="14"/>
      <c r="AGL485" s="14"/>
      <c r="AGM485" s="14"/>
      <c r="AGN485" s="14"/>
      <c r="AGO485" s="14"/>
      <c r="AGP485" s="14"/>
      <c r="AGQ485" s="14"/>
      <c r="AGR485" s="14"/>
      <c r="AGS485" s="14"/>
      <c r="AGT485" s="14"/>
      <c r="AGU485" s="14"/>
      <c r="AGV485" s="14"/>
      <c r="AGW485" s="14"/>
      <c r="AGX485" s="14"/>
      <c r="AGY485" s="14"/>
      <c r="AGZ485" s="14"/>
      <c r="AHA485" s="14"/>
      <c r="AHB485" s="14"/>
      <c r="AHC485" s="14"/>
      <c r="AHD485" s="14"/>
      <c r="AHE485" s="14"/>
      <c r="AHF485" s="14"/>
      <c r="AHG485" s="14"/>
      <c r="AHH485" s="14"/>
      <c r="AHI485" s="14"/>
      <c r="AHJ485" s="14"/>
      <c r="AHK485" s="14"/>
      <c r="AHL485" s="14"/>
      <c r="AHM485" s="14"/>
      <c r="AHN485" s="14"/>
      <c r="AHO485" s="14"/>
      <c r="AHP485" s="14"/>
      <c r="AHQ485" s="14"/>
      <c r="AHR485" s="14"/>
      <c r="AHS485" s="14"/>
      <c r="AHT485" s="14"/>
      <c r="AHU485" s="14"/>
      <c r="AHV485" s="14"/>
      <c r="AHW485" s="14"/>
      <c r="AHX485" s="14"/>
      <c r="AHY485" s="14"/>
      <c r="AHZ485" s="14"/>
      <c r="AIA485" s="14"/>
      <c r="AIB485" s="14"/>
      <c r="AIC485" s="14"/>
      <c r="AID485" s="14"/>
      <c r="AIE485" s="14"/>
      <c r="AIF485" s="14"/>
      <c r="AIG485" s="14"/>
      <c r="AIH485" s="14"/>
      <c r="AII485" s="14"/>
      <c r="AIJ485" s="14"/>
      <c r="AIK485" s="14"/>
      <c r="AIL485" s="14"/>
      <c r="AIM485" s="14"/>
      <c r="AIN485" s="14"/>
      <c r="AIO485" s="14"/>
      <c r="AIP485" s="14"/>
      <c r="AIQ485" s="14"/>
      <c r="AIR485" s="14"/>
      <c r="AIS485" s="14"/>
      <c r="AIT485" s="14"/>
      <c r="AIU485" s="14"/>
      <c r="AIV485" s="14"/>
      <c r="AIW485" s="14"/>
      <c r="AIX485" s="14"/>
      <c r="AIY485" s="14"/>
      <c r="AIZ485" s="14"/>
      <c r="AJA485" s="14"/>
      <c r="AJB485" s="14"/>
      <c r="AJC485" s="14"/>
      <c r="AJD485" s="14"/>
      <c r="AJE485" s="14"/>
      <c r="AJF485" s="14"/>
      <c r="AJG485" s="14"/>
      <c r="AJH485" s="14"/>
      <c r="AJI485" s="14"/>
      <c r="AJJ485" s="14"/>
      <c r="AJK485" s="14"/>
      <c r="AJL485" s="14"/>
      <c r="AJM485" s="14"/>
      <c r="AJN485" s="14"/>
      <c r="AJO485" s="14"/>
      <c r="AJP485" s="14"/>
      <c r="AJQ485" s="14"/>
      <c r="AJR485" s="14"/>
      <c r="AJS485" s="14"/>
      <c r="AJT485" s="14"/>
      <c r="AJU485" s="14"/>
      <c r="AJV485" s="14"/>
      <c r="AJW485" s="14"/>
      <c r="AJX485" s="14"/>
      <c r="AJY485" s="14"/>
      <c r="AJZ485" s="14"/>
      <c r="AKA485" s="14"/>
      <c r="AKB485" s="14"/>
      <c r="AKC485" s="14"/>
      <c r="AKD485" s="14"/>
      <c r="AKE485" s="14"/>
      <c r="AKF485" s="14"/>
      <c r="AKG485" s="14"/>
      <c r="AKH485" s="14"/>
      <c r="AKI485" s="14"/>
      <c r="AKJ485" s="14"/>
      <c r="AKK485" s="14"/>
      <c r="AKL485" s="14"/>
      <c r="AKM485" s="14"/>
      <c r="AKN485" s="14"/>
      <c r="AKO485" s="14"/>
      <c r="AKP485" s="14"/>
      <c r="AKQ485" s="14"/>
      <c r="AKR485" s="14"/>
      <c r="AKS485" s="14"/>
      <c r="AKT485" s="14"/>
      <c r="AKU485" s="14"/>
      <c r="AKV485" s="14"/>
      <c r="AKW485" s="14"/>
      <c r="AKX485" s="14"/>
      <c r="AKY485" s="14"/>
      <c r="AKZ485" s="14"/>
      <c r="ALA485" s="14"/>
      <c r="ALB485" s="14"/>
      <c r="ALC485" s="14"/>
      <c r="ALD485" s="14"/>
      <c r="ALE485" s="14"/>
      <c r="ALF485" s="14"/>
      <c r="ALG485" s="14"/>
      <c r="ALH485" s="14"/>
      <c r="ALI485" s="14"/>
      <c r="ALJ485" s="14"/>
      <c r="ALK485" s="14"/>
      <c r="ALL485" s="14"/>
      <c r="ALM485" s="14"/>
      <c r="ALN485" s="14"/>
      <c r="ALO485" s="14"/>
      <c r="ALP485" s="14"/>
      <c r="ALQ485" s="14"/>
      <c r="ALR485" s="14"/>
      <c r="ALS485" s="14"/>
      <c r="ALT485" s="14"/>
      <c r="ALU485" s="14"/>
      <c r="ALV485" s="14"/>
      <c r="ALW485" s="14"/>
      <c r="ALX485" s="14"/>
      <c r="ALY485" s="14"/>
      <c r="ALZ485" s="14"/>
      <c r="AMA485" s="14"/>
      <c r="AMB485" s="14"/>
      <c r="AMC485" s="14"/>
      <c r="AMD485" s="14"/>
      <c r="AME485" s="14"/>
      <c r="AMF485" s="14"/>
      <c r="AMG485" s="14"/>
      <c r="AMH485" s="14"/>
      <c r="AMI485" s="14"/>
      <c r="AMJ485" s="14"/>
      <c r="AMK485" s="14"/>
      <c r="AML485" s="14"/>
      <c r="AMM485" s="14"/>
      <c r="AMN485" s="14"/>
      <c r="AMO485" s="14"/>
      <c r="AMP485" s="14"/>
      <c r="AMQ485" s="14"/>
      <c r="AMR485" s="14"/>
      <c r="AMS485" s="14"/>
      <c r="AMT485" s="14"/>
      <c r="AMU485" s="14"/>
      <c r="AMV485" s="14"/>
      <c r="AMW485" s="14"/>
      <c r="AMX485" s="14"/>
      <c r="AMY485" s="14"/>
      <c r="AMZ485" s="14"/>
      <c r="ANA485" s="14"/>
      <c r="ANB485" s="14"/>
      <c r="ANC485" s="14"/>
      <c r="AND485" s="14"/>
      <c r="ANE485" s="14"/>
      <c r="ANF485" s="14"/>
      <c r="ANG485" s="14"/>
      <c r="ANH485" s="14"/>
      <c r="ANI485" s="14"/>
      <c r="ANJ485" s="14"/>
      <c r="ANK485" s="14"/>
      <c r="ANL485" s="14"/>
      <c r="ANM485" s="14"/>
      <c r="ANN485" s="14"/>
      <c r="ANO485" s="14"/>
      <c r="ANP485" s="14"/>
      <c r="ANQ485" s="14"/>
      <c r="ANR485" s="14"/>
      <c r="ANS485" s="14"/>
      <c r="ANT485" s="14"/>
      <c r="ANU485" s="14"/>
      <c r="ANV485" s="14"/>
      <c r="ANW485" s="14"/>
      <c r="ANX485" s="14"/>
      <c r="ANY485" s="14"/>
      <c r="ANZ485" s="14"/>
      <c r="AOA485" s="14"/>
      <c r="AOB485" s="14"/>
      <c r="AOC485" s="14"/>
      <c r="AOD485" s="14"/>
      <c r="AOE485" s="14"/>
      <c r="AOF485" s="14"/>
      <c r="AOG485" s="14"/>
      <c r="AOH485" s="14"/>
      <c r="AOI485" s="14"/>
      <c r="AOJ485" s="14"/>
      <c r="AOK485" s="14"/>
      <c r="AOL485" s="14"/>
      <c r="AOM485" s="14"/>
      <c r="AON485" s="14"/>
      <c r="AOO485" s="14"/>
      <c r="AOP485" s="14"/>
      <c r="AOQ485" s="14"/>
      <c r="AOR485" s="14"/>
      <c r="AOS485" s="14"/>
      <c r="AOT485" s="14"/>
      <c r="AOU485" s="14"/>
      <c r="AOV485" s="14"/>
      <c r="AOW485" s="14"/>
      <c r="AOX485" s="14"/>
      <c r="AOY485" s="14"/>
      <c r="AOZ485" s="14"/>
      <c r="APA485" s="14"/>
      <c r="APB485" s="14"/>
      <c r="APC485" s="14"/>
      <c r="APD485" s="14"/>
      <c r="APE485" s="14"/>
      <c r="APF485" s="14"/>
      <c r="APG485" s="14"/>
      <c r="APH485" s="14"/>
      <c r="API485" s="14"/>
      <c r="APJ485" s="14"/>
      <c r="APK485" s="14"/>
      <c r="APL485" s="14"/>
      <c r="APM485" s="14"/>
      <c r="APN485" s="14"/>
      <c r="APO485" s="14"/>
      <c r="APP485" s="14"/>
      <c r="APQ485" s="14"/>
      <c r="APR485" s="14"/>
      <c r="APS485" s="14"/>
      <c r="APT485" s="14"/>
      <c r="APU485" s="14"/>
      <c r="APV485" s="14"/>
      <c r="APW485" s="14"/>
      <c r="APX485" s="14"/>
      <c r="APY485" s="14"/>
      <c r="APZ485" s="14"/>
      <c r="AQA485" s="14"/>
      <c r="AQB485" s="14"/>
      <c r="AQC485" s="14"/>
      <c r="AQD485" s="14"/>
      <c r="AQE485" s="14"/>
      <c r="AQF485" s="14"/>
      <c r="AQG485" s="14"/>
      <c r="AQH485" s="14"/>
      <c r="AQI485" s="14"/>
      <c r="AQJ485" s="14"/>
      <c r="AQK485" s="14"/>
      <c r="AQL485" s="14"/>
      <c r="AQM485" s="14"/>
      <c r="AQN485" s="14"/>
      <c r="AQO485" s="14"/>
      <c r="AQP485" s="14"/>
      <c r="AQQ485" s="14"/>
      <c r="AQR485" s="14"/>
      <c r="AQS485" s="14"/>
      <c r="AQT485" s="14"/>
      <c r="AQU485" s="14"/>
      <c r="AQV485" s="14"/>
      <c r="AQW485" s="14"/>
      <c r="AQX485" s="14"/>
      <c r="AQY485" s="14"/>
      <c r="AQZ485" s="14"/>
      <c r="ARA485" s="14"/>
      <c r="ARB485" s="14"/>
      <c r="ARC485" s="14"/>
      <c r="ARD485" s="14"/>
      <c r="ARE485" s="14"/>
      <c r="ARF485" s="14"/>
      <c r="ARG485" s="14"/>
      <c r="ARH485" s="14"/>
      <c r="ARI485" s="14"/>
      <c r="ARJ485" s="14"/>
      <c r="ARK485" s="14"/>
      <c r="ARL485" s="14"/>
      <c r="ARM485" s="14"/>
      <c r="ARN485" s="14"/>
      <c r="ARO485" s="14"/>
      <c r="ARP485" s="14"/>
      <c r="ARQ485" s="14"/>
      <c r="ARR485" s="14"/>
      <c r="ARS485" s="14"/>
      <c r="ART485" s="14"/>
      <c r="ARU485" s="14"/>
      <c r="ARV485" s="14"/>
      <c r="ARW485" s="14"/>
      <c r="ARX485" s="14"/>
      <c r="ARY485" s="14"/>
      <c r="ARZ485" s="14"/>
      <c r="ASA485" s="14"/>
      <c r="ASB485" s="14"/>
      <c r="ASC485" s="14"/>
      <c r="ASD485" s="14"/>
      <c r="ASE485" s="14"/>
      <c r="ASF485" s="14"/>
      <c r="ASG485" s="14"/>
      <c r="ASH485" s="14"/>
      <c r="ASI485" s="14"/>
      <c r="ASJ485" s="14"/>
      <c r="ASK485" s="14"/>
      <c r="ASL485" s="14"/>
      <c r="ASM485" s="14"/>
      <c r="ASN485" s="14"/>
      <c r="ASO485" s="14"/>
      <c r="ASP485" s="14"/>
      <c r="ASQ485" s="14"/>
      <c r="ASR485" s="14"/>
      <c r="ASS485" s="14"/>
      <c r="AST485" s="14"/>
      <c r="ASU485" s="14"/>
      <c r="ASV485" s="14"/>
      <c r="ASW485" s="14"/>
      <c r="ASX485" s="14"/>
      <c r="ASY485" s="14"/>
      <c r="ASZ485" s="14"/>
      <c r="ATA485" s="14"/>
      <c r="ATB485" s="14"/>
      <c r="ATC485" s="14"/>
      <c r="ATD485" s="14"/>
    </row>
    <row r="486" spans="63:1200">
      <c r="BK486" s="14" t="str">
        <f t="shared" si="2121"/>
        <v/>
      </c>
      <c r="ABO486" s="14"/>
      <c r="ABP486" s="14"/>
      <c r="ABQ486" s="14"/>
      <c r="ABR486" s="14"/>
      <c r="ABS486" s="14"/>
      <c r="ABT486" s="14"/>
      <c r="ABU486" s="14"/>
      <c r="ABV486" s="14"/>
      <c r="ABW486" s="14"/>
      <c r="ABX486" s="14"/>
      <c r="ABY486" s="14"/>
      <c r="ABZ486" s="14"/>
      <c r="ACA486" s="14"/>
      <c r="ACB486" s="14"/>
      <c r="ACC486" s="14"/>
      <c r="ACD486" s="14"/>
      <c r="ACE486" s="14"/>
      <c r="ACF486" s="14"/>
      <c r="ACG486" s="14"/>
      <c r="ACH486" s="14"/>
      <c r="ACI486" s="14"/>
      <c r="ACJ486" s="14"/>
      <c r="ACK486" s="14"/>
      <c r="ACL486" s="14"/>
      <c r="ACM486" s="14"/>
      <c r="ACN486" s="14"/>
      <c r="ACO486" s="14"/>
      <c r="ACP486" s="14"/>
      <c r="ACQ486" s="14"/>
      <c r="ACR486" s="14"/>
      <c r="ACS486" s="14"/>
      <c r="ACT486" s="14"/>
      <c r="ACU486" s="14"/>
      <c r="ACV486" s="14"/>
      <c r="ACW486" s="14"/>
      <c r="ACX486" s="14"/>
      <c r="ACY486" s="14"/>
      <c r="ACZ486" s="14"/>
      <c r="ADA486" s="14"/>
      <c r="ADB486" s="14"/>
      <c r="ADC486" s="14"/>
      <c r="ADD486" s="14"/>
      <c r="ADE486" s="14"/>
      <c r="ADF486" s="14"/>
      <c r="ADG486" s="14"/>
      <c r="ADH486" s="14"/>
      <c r="ADI486" s="14"/>
      <c r="ADJ486" s="14"/>
      <c r="ADK486" s="14"/>
      <c r="ADL486" s="14"/>
      <c r="ADM486" s="14"/>
      <c r="ADN486" s="14"/>
      <c r="ADO486" s="14"/>
      <c r="ADP486" s="14"/>
      <c r="ADQ486" s="14"/>
      <c r="ADR486" s="14"/>
      <c r="ADS486" s="14"/>
      <c r="ADT486" s="14"/>
      <c r="ADU486" s="14"/>
      <c r="ADV486" s="14"/>
      <c r="ADW486" s="14"/>
      <c r="ADX486" s="14"/>
      <c r="ADY486" s="14"/>
      <c r="ADZ486" s="14"/>
      <c r="AEA486" s="14"/>
      <c r="AEB486" s="14"/>
      <c r="AEC486" s="14"/>
      <c r="AED486" s="14"/>
      <c r="AEE486" s="14"/>
      <c r="AEF486" s="14"/>
      <c r="AEG486" s="14"/>
      <c r="AEH486" s="14"/>
      <c r="AEI486" s="14"/>
      <c r="AEJ486" s="14"/>
      <c r="AEK486" s="14"/>
      <c r="AEL486" s="14"/>
      <c r="AEM486" s="14"/>
      <c r="AEN486" s="14"/>
      <c r="AEO486" s="14"/>
      <c r="AEP486" s="14"/>
      <c r="AEQ486" s="14"/>
      <c r="AER486" s="14"/>
      <c r="AES486" s="14"/>
      <c r="AET486" s="14"/>
      <c r="AEU486" s="14"/>
      <c r="AEV486" s="14"/>
      <c r="AEW486" s="14"/>
      <c r="AEX486" s="14"/>
      <c r="AEY486" s="14"/>
      <c r="AEZ486" s="14"/>
      <c r="AFA486" s="14"/>
      <c r="AFB486" s="14"/>
      <c r="AFC486" s="14"/>
      <c r="AFD486" s="14"/>
      <c r="AFE486" s="14"/>
      <c r="AFF486" s="14"/>
      <c r="AFG486" s="14"/>
      <c r="AFH486" s="14"/>
      <c r="AFI486" s="14"/>
      <c r="AFJ486" s="14"/>
      <c r="AFK486" s="14"/>
      <c r="AFL486" s="14"/>
      <c r="AFM486" s="14"/>
      <c r="AFN486" s="14"/>
      <c r="AFO486" s="14"/>
      <c r="AFP486" s="14"/>
      <c r="AFQ486" s="14"/>
      <c r="AFR486" s="14"/>
      <c r="AFS486" s="14"/>
      <c r="AFT486" s="14"/>
      <c r="AFU486" s="14"/>
      <c r="AFV486" s="14"/>
      <c r="AFW486" s="14"/>
      <c r="AFX486" s="14"/>
      <c r="AFY486" s="14"/>
      <c r="AFZ486" s="14"/>
      <c r="AGA486" s="14"/>
      <c r="AGB486" s="14"/>
      <c r="AGC486" s="14"/>
      <c r="AGD486" s="14"/>
      <c r="AGE486" s="14"/>
      <c r="AGF486" s="14"/>
      <c r="AGG486" s="14"/>
      <c r="AGH486" s="14"/>
      <c r="AGI486" s="14"/>
      <c r="AGJ486" s="14"/>
      <c r="AGK486" s="14"/>
      <c r="AGL486" s="14"/>
      <c r="AGM486" s="14"/>
      <c r="AGN486" s="14"/>
      <c r="AGO486" s="14"/>
      <c r="AGP486" s="14"/>
      <c r="AGQ486" s="14"/>
      <c r="AGR486" s="14"/>
      <c r="AGS486" s="14"/>
      <c r="AGT486" s="14"/>
      <c r="AGU486" s="14"/>
      <c r="AGV486" s="14"/>
      <c r="AGW486" s="14"/>
      <c r="AGX486" s="14"/>
      <c r="AGY486" s="14"/>
      <c r="AGZ486" s="14"/>
      <c r="AHA486" s="14"/>
      <c r="AHB486" s="14"/>
      <c r="AHC486" s="14"/>
      <c r="AHD486" s="14"/>
      <c r="AHE486" s="14"/>
      <c r="AHF486" s="14"/>
      <c r="AHG486" s="14"/>
      <c r="AHH486" s="14"/>
      <c r="AHI486" s="14"/>
      <c r="AHJ486" s="14"/>
      <c r="AHK486" s="14"/>
      <c r="AHL486" s="14"/>
      <c r="AHM486" s="14"/>
      <c r="AHN486" s="14"/>
      <c r="AHO486" s="14"/>
      <c r="AHP486" s="14"/>
      <c r="AHQ486" s="14"/>
      <c r="AHR486" s="14"/>
      <c r="AHS486" s="14"/>
      <c r="AHT486" s="14"/>
      <c r="AHU486" s="14"/>
      <c r="AHV486" s="14"/>
      <c r="AHW486" s="14"/>
      <c r="AHX486" s="14"/>
      <c r="AHY486" s="14"/>
      <c r="AHZ486" s="14"/>
      <c r="AIA486" s="14"/>
      <c r="AIB486" s="14"/>
      <c r="AIC486" s="14"/>
      <c r="AID486" s="14"/>
      <c r="AIE486" s="14"/>
      <c r="AIF486" s="14"/>
      <c r="AIG486" s="14"/>
      <c r="AIH486" s="14"/>
      <c r="AII486" s="14"/>
      <c r="AIJ486" s="14"/>
      <c r="AIK486" s="14"/>
      <c r="AIL486" s="14"/>
      <c r="AIM486" s="14"/>
      <c r="AIN486" s="14"/>
      <c r="AIO486" s="14"/>
      <c r="AIP486" s="14"/>
      <c r="AIQ486" s="14"/>
      <c r="AIR486" s="14"/>
      <c r="AIS486" s="14"/>
      <c r="AIT486" s="14"/>
      <c r="AIU486" s="14"/>
      <c r="AIV486" s="14"/>
      <c r="AIW486" s="14"/>
      <c r="AIX486" s="14"/>
      <c r="AIY486" s="14"/>
      <c r="AIZ486" s="14"/>
      <c r="AJA486" s="14"/>
      <c r="AJB486" s="14"/>
      <c r="AJC486" s="14"/>
      <c r="AJD486" s="14"/>
      <c r="AJE486" s="14"/>
      <c r="AJF486" s="14"/>
      <c r="AJG486" s="14"/>
      <c r="AJH486" s="14"/>
      <c r="AJI486" s="14"/>
      <c r="AJJ486" s="14"/>
      <c r="AJK486" s="14"/>
      <c r="AJL486" s="14"/>
      <c r="AJM486" s="14"/>
      <c r="AJN486" s="14"/>
      <c r="AJO486" s="14"/>
      <c r="AJP486" s="14"/>
      <c r="AJQ486" s="14"/>
      <c r="AJR486" s="14"/>
      <c r="AJS486" s="14"/>
      <c r="AJT486" s="14"/>
      <c r="AJU486" s="14"/>
      <c r="AJV486" s="14"/>
      <c r="AJW486" s="14"/>
      <c r="AJX486" s="14"/>
      <c r="AJY486" s="14"/>
      <c r="AJZ486" s="14"/>
      <c r="AKA486" s="14"/>
      <c r="AKB486" s="14"/>
      <c r="AKC486" s="14"/>
      <c r="AKD486" s="14"/>
      <c r="AKE486" s="14"/>
      <c r="AKF486" s="14"/>
      <c r="AKG486" s="14"/>
      <c r="AKH486" s="14"/>
      <c r="AKI486" s="14"/>
      <c r="AKJ486" s="14"/>
      <c r="AKK486" s="14"/>
      <c r="AKL486" s="14"/>
      <c r="AKM486" s="14"/>
      <c r="AKN486" s="14"/>
      <c r="AKO486" s="14"/>
      <c r="AKP486" s="14"/>
      <c r="AKQ486" s="14"/>
      <c r="AKR486" s="14"/>
      <c r="AKS486" s="14"/>
      <c r="AKT486" s="14"/>
      <c r="AKU486" s="14"/>
      <c r="AKV486" s="14"/>
      <c r="AKW486" s="14"/>
      <c r="AKX486" s="14"/>
      <c r="AKY486" s="14"/>
      <c r="AKZ486" s="14"/>
      <c r="ALA486" s="14"/>
      <c r="ALB486" s="14"/>
      <c r="ALC486" s="14"/>
      <c r="ALD486" s="14"/>
      <c r="ALE486" s="14"/>
      <c r="ALF486" s="14"/>
      <c r="ALG486" s="14"/>
      <c r="ALH486" s="14"/>
      <c r="ALI486" s="14"/>
      <c r="ALJ486" s="14"/>
      <c r="ALK486" s="14"/>
      <c r="ALL486" s="14"/>
      <c r="ALM486" s="14"/>
      <c r="ALN486" s="14"/>
      <c r="ALO486" s="14"/>
      <c r="ALP486" s="14"/>
      <c r="ALQ486" s="14"/>
      <c r="ALR486" s="14"/>
      <c r="ALS486" s="14"/>
      <c r="ALT486" s="14"/>
      <c r="ALU486" s="14"/>
      <c r="ALV486" s="14"/>
      <c r="ALW486" s="14"/>
      <c r="ALX486" s="14"/>
      <c r="ALY486" s="14"/>
      <c r="ALZ486" s="14"/>
      <c r="AMA486" s="14"/>
      <c r="AMB486" s="14"/>
      <c r="AMC486" s="14"/>
      <c r="AMD486" s="14"/>
      <c r="AME486" s="14"/>
      <c r="AMF486" s="14"/>
      <c r="AMG486" s="14"/>
      <c r="AMH486" s="14"/>
      <c r="AMI486" s="14"/>
      <c r="AMJ486" s="14"/>
      <c r="AMK486" s="14"/>
      <c r="AML486" s="14"/>
      <c r="AMM486" s="14"/>
      <c r="AMN486" s="14"/>
      <c r="AMO486" s="14"/>
      <c r="AMP486" s="14"/>
      <c r="AMQ486" s="14"/>
      <c r="AMR486" s="14"/>
      <c r="AMS486" s="14"/>
      <c r="AMT486" s="14"/>
      <c r="AMU486" s="14"/>
      <c r="AMV486" s="14"/>
      <c r="AMW486" s="14"/>
      <c r="AMX486" s="14"/>
      <c r="AMY486" s="14"/>
      <c r="AMZ486" s="14"/>
      <c r="ANA486" s="14"/>
      <c r="ANB486" s="14"/>
      <c r="ANC486" s="14"/>
      <c r="AND486" s="14"/>
      <c r="ANE486" s="14"/>
      <c r="ANF486" s="14"/>
      <c r="ANG486" s="14"/>
      <c r="ANH486" s="14"/>
      <c r="ANI486" s="14"/>
      <c r="ANJ486" s="14"/>
      <c r="ANK486" s="14"/>
      <c r="ANL486" s="14"/>
      <c r="ANM486" s="14"/>
      <c r="ANN486" s="14"/>
      <c r="ANO486" s="14"/>
      <c r="ANP486" s="14"/>
      <c r="ANQ486" s="14"/>
      <c r="ANR486" s="14"/>
      <c r="ANS486" s="14"/>
      <c r="ANT486" s="14"/>
      <c r="ANU486" s="14"/>
      <c r="ANV486" s="14"/>
      <c r="ANW486" s="14"/>
      <c r="ANX486" s="14"/>
      <c r="ANY486" s="14"/>
      <c r="ANZ486" s="14"/>
      <c r="AOA486" s="14"/>
      <c r="AOB486" s="14"/>
      <c r="AOC486" s="14"/>
      <c r="AOD486" s="14"/>
      <c r="AOE486" s="14"/>
      <c r="AOF486" s="14"/>
      <c r="AOG486" s="14"/>
      <c r="AOH486" s="14"/>
      <c r="AOI486" s="14"/>
      <c r="AOJ486" s="14"/>
      <c r="AOK486" s="14"/>
      <c r="AOL486" s="14"/>
      <c r="AOM486" s="14"/>
      <c r="AON486" s="14"/>
      <c r="AOO486" s="14"/>
      <c r="AOP486" s="14"/>
      <c r="AOQ486" s="14"/>
      <c r="AOR486" s="14"/>
      <c r="AOS486" s="14"/>
      <c r="AOT486" s="14"/>
      <c r="AOU486" s="14"/>
      <c r="AOV486" s="14"/>
      <c r="AOW486" s="14"/>
      <c r="AOX486" s="14"/>
      <c r="AOY486" s="14"/>
      <c r="AOZ486" s="14"/>
      <c r="APA486" s="14"/>
      <c r="APB486" s="14"/>
      <c r="APC486" s="14"/>
      <c r="APD486" s="14"/>
      <c r="APE486" s="14"/>
      <c r="APF486" s="14"/>
      <c r="APG486" s="14"/>
      <c r="APH486" s="14"/>
      <c r="API486" s="14"/>
      <c r="APJ486" s="14"/>
      <c r="APK486" s="14"/>
      <c r="APL486" s="14"/>
      <c r="APM486" s="14"/>
      <c r="APN486" s="14"/>
      <c r="APO486" s="14"/>
      <c r="APP486" s="14"/>
      <c r="APQ486" s="14"/>
      <c r="APR486" s="14"/>
      <c r="APS486" s="14"/>
      <c r="APT486" s="14"/>
      <c r="APU486" s="14"/>
      <c r="APV486" s="14"/>
      <c r="APW486" s="14"/>
      <c r="APX486" s="14"/>
      <c r="APY486" s="14"/>
      <c r="APZ486" s="14"/>
      <c r="AQA486" s="14"/>
      <c r="AQB486" s="14"/>
      <c r="AQC486" s="14"/>
      <c r="AQD486" s="14"/>
      <c r="AQE486" s="14"/>
      <c r="AQF486" s="14"/>
      <c r="AQG486" s="14"/>
      <c r="AQH486" s="14"/>
      <c r="AQI486" s="14"/>
      <c r="AQJ486" s="14"/>
      <c r="AQK486" s="14"/>
      <c r="AQL486" s="14"/>
      <c r="AQM486" s="14"/>
      <c r="AQN486" s="14"/>
      <c r="AQO486" s="14"/>
      <c r="AQP486" s="14"/>
      <c r="AQQ486" s="14"/>
      <c r="AQR486" s="14"/>
      <c r="AQS486" s="14"/>
      <c r="AQT486" s="14"/>
      <c r="AQU486" s="14"/>
      <c r="AQV486" s="14"/>
      <c r="AQW486" s="14"/>
      <c r="AQX486" s="14"/>
      <c r="AQY486" s="14"/>
      <c r="AQZ486" s="14"/>
      <c r="ARA486" s="14"/>
      <c r="ARB486" s="14"/>
      <c r="ARC486" s="14"/>
      <c r="ARD486" s="14"/>
      <c r="ARE486" s="14"/>
      <c r="ARF486" s="14"/>
      <c r="ARG486" s="14"/>
      <c r="ARH486" s="14"/>
      <c r="ARI486" s="14"/>
      <c r="ARJ486" s="14"/>
      <c r="ARK486" s="14"/>
      <c r="ARL486" s="14"/>
      <c r="ARM486" s="14"/>
      <c r="ARN486" s="14"/>
      <c r="ARO486" s="14"/>
      <c r="ARP486" s="14"/>
      <c r="ARQ486" s="14"/>
      <c r="ARR486" s="14"/>
      <c r="ARS486" s="14"/>
      <c r="ART486" s="14"/>
      <c r="ARU486" s="14"/>
      <c r="ARV486" s="14"/>
      <c r="ARW486" s="14"/>
      <c r="ARX486" s="14"/>
      <c r="ARY486" s="14"/>
      <c r="ARZ486" s="14"/>
      <c r="ASA486" s="14"/>
      <c r="ASB486" s="14"/>
      <c r="ASC486" s="14"/>
      <c r="ASD486" s="14"/>
      <c r="ASE486" s="14"/>
      <c r="ASF486" s="14"/>
      <c r="ASG486" s="14"/>
      <c r="ASH486" s="14"/>
      <c r="ASI486" s="14"/>
      <c r="ASJ486" s="14"/>
      <c r="ASK486" s="14"/>
      <c r="ASL486" s="14"/>
      <c r="ASM486" s="14"/>
      <c r="ASN486" s="14"/>
      <c r="ASO486" s="14"/>
      <c r="ASP486" s="14"/>
      <c r="ASQ486" s="14"/>
      <c r="ASR486" s="14"/>
      <c r="ASS486" s="14"/>
      <c r="AST486" s="14"/>
      <c r="ASU486" s="14"/>
      <c r="ASV486" s="14"/>
      <c r="ASW486" s="14"/>
      <c r="ASX486" s="14"/>
      <c r="ASY486" s="14"/>
      <c r="ASZ486" s="14"/>
      <c r="ATA486" s="14"/>
      <c r="ATB486" s="14"/>
      <c r="ATC486" s="14"/>
      <c r="ATD486" s="14"/>
    </row>
    <row r="487" spans="63:1200">
      <c r="BK487" s="14" t="str">
        <f t="shared" si="2121"/>
        <v/>
      </c>
      <c r="ABO487" s="14"/>
      <c r="ABP487" s="14"/>
      <c r="ABQ487" s="14"/>
      <c r="ABR487" s="14"/>
      <c r="ABS487" s="14"/>
      <c r="ABT487" s="14"/>
      <c r="ABU487" s="14"/>
      <c r="ABV487" s="14"/>
      <c r="ABW487" s="14"/>
      <c r="ABX487" s="14"/>
      <c r="ABY487" s="14"/>
      <c r="ABZ487" s="14"/>
      <c r="ACA487" s="14"/>
      <c r="ACB487" s="14"/>
      <c r="ACC487" s="14"/>
      <c r="ACD487" s="14"/>
      <c r="ACE487" s="14"/>
      <c r="ACF487" s="14"/>
      <c r="ACG487" s="14"/>
      <c r="ACH487" s="14"/>
      <c r="ACI487" s="14"/>
      <c r="ACJ487" s="14"/>
      <c r="ACK487" s="14"/>
      <c r="ACL487" s="14"/>
      <c r="ACM487" s="14"/>
      <c r="ACN487" s="14"/>
      <c r="ACO487" s="14"/>
      <c r="ACP487" s="14"/>
      <c r="ACQ487" s="14"/>
      <c r="ACR487" s="14"/>
      <c r="ACS487" s="14"/>
      <c r="ACT487" s="14"/>
      <c r="ACU487" s="14"/>
      <c r="ACV487" s="14"/>
      <c r="ACW487" s="14"/>
      <c r="ACX487" s="14"/>
      <c r="ACY487" s="14"/>
      <c r="ACZ487" s="14"/>
      <c r="ADA487" s="14"/>
      <c r="ADB487" s="14"/>
      <c r="ADC487" s="14"/>
      <c r="ADD487" s="14"/>
      <c r="ADE487" s="14"/>
      <c r="ADF487" s="14"/>
      <c r="ADG487" s="14"/>
      <c r="ADH487" s="14"/>
      <c r="ADI487" s="14"/>
      <c r="ADJ487" s="14"/>
      <c r="ADK487" s="14"/>
      <c r="ADL487" s="14"/>
      <c r="ADM487" s="14"/>
      <c r="ADN487" s="14"/>
      <c r="ADO487" s="14"/>
      <c r="ADP487" s="14"/>
      <c r="ADQ487" s="14"/>
      <c r="ADR487" s="14"/>
      <c r="ADS487" s="14"/>
      <c r="ADT487" s="14"/>
      <c r="ADU487" s="14"/>
      <c r="ADV487" s="14"/>
      <c r="ADW487" s="14"/>
      <c r="ADX487" s="14"/>
      <c r="ADY487" s="14"/>
      <c r="ADZ487" s="14"/>
      <c r="AEA487" s="14"/>
      <c r="AEB487" s="14"/>
      <c r="AEC487" s="14"/>
      <c r="AED487" s="14"/>
      <c r="AEE487" s="14"/>
      <c r="AEF487" s="14"/>
      <c r="AEG487" s="14"/>
      <c r="AEH487" s="14"/>
      <c r="AEI487" s="14"/>
      <c r="AEJ487" s="14"/>
      <c r="AEK487" s="14"/>
      <c r="AEL487" s="14"/>
      <c r="AEM487" s="14"/>
      <c r="AEN487" s="14"/>
      <c r="AEO487" s="14"/>
      <c r="AEP487" s="14"/>
      <c r="AEQ487" s="14"/>
      <c r="AER487" s="14"/>
      <c r="AES487" s="14"/>
      <c r="AET487" s="14"/>
      <c r="AEU487" s="14"/>
      <c r="AEV487" s="14"/>
      <c r="AEW487" s="14"/>
      <c r="AEX487" s="14"/>
      <c r="AEY487" s="14"/>
      <c r="AEZ487" s="14"/>
      <c r="AFA487" s="14"/>
      <c r="AFB487" s="14"/>
      <c r="AFC487" s="14"/>
      <c r="AFD487" s="14"/>
      <c r="AFE487" s="14"/>
      <c r="AFF487" s="14"/>
      <c r="AFG487" s="14"/>
      <c r="AFH487" s="14"/>
      <c r="AFI487" s="14"/>
      <c r="AFJ487" s="14"/>
      <c r="AFK487" s="14"/>
      <c r="AFL487" s="14"/>
      <c r="AFM487" s="14"/>
      <c r="AFN487" s="14"/>
      <c r="AFO487" s="14"/>
      <c r="AFP487" s="14"/>
      <c r="AFQ487" s="14"/>
      <c r="AFR487" s="14"/>
      <c r="AFS487" s="14"/>
      <c r="AFT487" s="14"/>
      <c r="AFU487" s="14"/>
      <c r="AFV487" s="14"/>
      <c r="AFW487" s="14"/>
      <c r="AFX487" s="14"/>
      <c r="AFY487" s="14"/>
      <c r="AFZ487" s="14"/>
      <c r="AGA487" s="14"/>
      <c r="AGB487" s="14"/>
      <c r="AGC487" s="14"/>
      <c r="AGD487" s="14"/>
      <c r="AGE487" s="14"/>
      <c r="AGF487" s="14"/>
      <c r="AGG487" s="14"/>
      <c r="AGH487" s="14"/>
      <c r="AGI487" s="14"/>
      <c r="AGJ487" s="14"/>
      <c r="AGK487" s="14"/>
      <c r="AGL487" s="14"/>
      <c r="AGM487" s="14"/>
      <c r="AGN487" s="14"/>
      <c r="AGO487" s="14"/>
      <c r="AGP487" s="14"/>
      <c r="AGQ487" s="14"/>
      <c r="AGR487" s="14"/>
      <c r="AGS487" s="14"/>
      <c r="AGT487" s="14"/>
      <c r="AGU487" s="14"/>
      <c r="AGV487" s="14"/>
      <c r="AGW487" s="14"/>
      <c r="AGX487" s="14"/>
      <c r="AGY487" s="14"/>
      <c r="AGZ487" s="14"/>
      <c r="AHA487" s="14"/>
      <c r="AHB487" s="14"/>
      <c r="AHC487" s="14"/>
      <c r="AHD487" s="14"/>
      <c r="AHE487" s="14"/>
      <c r="AHF487" s="14"/>
      <c r="AHG487" s="14"/>
      <c r="AHH487" s="14"/>
      <c r="AHI487" s="14"/>
      <c r="AHJ487" s="14"/>
      <c r="AHK487" s="14"/>
      <c r="AHL487" s="14"/>
      <c r="AHM487" s="14"/>
      <c r="AHN487" s="14"/>
      <c r="AHO487" s="14"/>
      <c r="AHP487" s="14"/>
      <c r="AHQ487" s="14"/>
      <c r="AHR487" s="14"/>
      <c r="AHS487" s="14"/>
      <c r="AHT487" s="14"/>
      <c r="AHU487" s="14"/>
      <c r="AHV487" s="14"/>
      <c r="AHW487" s="14"/>
      <c r="AHX487" s="14"/>
      <c r="AHY487" s="14"/>
      <c r="AHZ487" s="14"/>
      <c r="AIA487" s="14"/>
      <c r="AIB487" s="14"/>
      <c r="AIC487" s="14"/>
      <c r="AID487" s="14"/>
      <c r="AIE487" s="14"/>
      <c r="AIF487" s="14"/>
      <c r="AIG487" s="14"/>
      <c r="AIH487" s="14"/>
      <c r="AII487" s="14"/>
      <c r="AIJ487" s="14"/>
      <c r="AIK487" s="14"/>
      <c r="AIL487" s="14"/>
      <c r="AIM487" s="14"/>
      <c r="AIN487" s="14"/>
      <c r="AIO487" s="14"/>
      <c r="AIP487" s="14"/>
      <c r="AIQ487" s="14"/>
      <c r="AIR487" s="14"/>
      <c r="AIS487" s="14"/>
      <c r="AIT487" s="14"/>
      <c r="AIU487" s="14"/>
      <c r="AIV487" s="14"/>
      <c r="AIW487" s="14"/>
      <c r="AIX487" s="14"/>
      <c r="AIY487" s="14"/>
      <c r="AIZ487" s="14"/>
      <c r="AJA487" s="14"/>
      <c r="AJB487" s="14"/>
      <c r="AJC487" s="14"/>
      <c r="AJD487" s="14"/>
      <c r="AJE487" s="14"/>
      <c r="AJF487" s="14"/>
      <c r="AJG487" s="14"/>
      <c r="AJH487" s="14"/>
      <c r="AJI487" s="14"/>
      <c r="AJJ487" s="14"/>
      <c r="AJK487" s="14"/>
      <c r="AJL487" s="14"/>
      <c r="AJM487" s="14"/>
      <c r="AJN487" s="14"/>
      <c r="AJO487" s="14"/>
      <c r="AJP487" s="14"/>
      <c r="AJQ487" s="14"/>
      <c r="AJR487" s="14"/>
      <c r="AJS487" s="14"/>
      <c r="AJT487" s="14"/>
      <c r="AJU487" s="14"/>
      <c r="AJV487" s="14"/>
      <c r="AJW487" s="14"/>
      <c r="AJX487" s="14"/>
      <c r="AJY487" s="14"/>
      <c r="AJZ487" s="14"/>
      <c r="AKA487" s="14"/>
      <c r="AKB487" s="14"/>
      <c r="AKC487" s="14"/>
      <c r="AKD487" s="14"/>
      <c r="AKE487" s="14"/>
      <c r="AKF487" s="14"/>
      <c r="AKG487" s="14"/>
      <c r="AKH487" s="14"/>
      <c r="AKI487" s="14"/>
      <c r="AKJ487" s="14"/>
      <c r="AKK487" s="14"/>
      <c r="AKL487" s="14"/>
      <c r="AKM487" s="14"/>
      <c r="AKN487" s="14"/>
      <c r="AKO487" s="14"/>
      <c r="AKP487" s="14"/>
      <c r="AKQ487" s="14"/>
      <c r="AKR487" s="14"/>
      <c r="AKS487" s="14"/>
      <c r="AKT487" s="14"/>
      <c r="AKU487" s="14"/>
      <c r="AKV487" s="14"/>
      <c r="AKW487" s="14"/>
      <c r="AKX487" s="14"/>
      <c r="AKY487" s="14"/>
      <c r="AKZ487" s="14"/>
      <c r="ALA487" s="14"/>
      <c r="ALB487" s="14"/>
      <c r="ALC487" s="14"/>
      <c r="ALD487" s="14"/>
      <c r="ALE487" s="14"/>
      <c r="ALF487" s="14"/>
      <c r="ALG487" s="14"/>
      <c r="ALH487" s="14"/>
      <c r="ALI487" s="14"/>
      <c r="ALJ487" s="14"/>
      <c r="ALK487" s="14"/>
      <c r="ALL487" s="14"/>
      <c r="ALM487" s="14"/>
      <c r="ALN487" s="14"/>
      <c r="ALO487" s="14"/>
      <c r="ALP487" s="14"/>
      <c r="ALQ487" s="14"/>
      <c r="ALR487" s="14"/>
      <c r="ALS487" s="14"/>
      <c r="ALT487" s="14"/>
      <c r="ALU487" s="14"/>
      <c r="ALV487" s="14"/>
      <c r="ALW487" s="14"/>
      <c r="ALX487" s="14"/>
      <c r="ALY487" s="14"/>
      <c r="ALZ487" s="14"/>
      <c r="AMA487" s="14"/>
      <c r="AMB487" s="14"/>
      <c r="AMC487" s="14"/>
      <c r="AMD487" s="14"/>
      <c r="AME487" s="14"/>
      <c r="AMF487" s="14"/>
      <c r="AMG487" s="14"/>
      <c r="AMH487" s="14"/>
      <c r="AMI487" s="14"/>
      <c r="AMJ487" s="14"/>
      <c r="AMK487" s="14"/>
      <c r="AML487" s="14"/>
      <c r="AMM487" s="14"/>
      <c r="AMN487" s="14"/>
      <c r="AMO487" s="14"/>
      <c r="AMP487" s="14"/>
      <c r="AMQ487" s="14"/>
      <c r="AMR487" s="14"/>
      <c r="AMS487" s="14"/>
      <c r="AMT487" s="14"/>
      <c r="AMU487" s="14"/>
      <c r="AMV487" s="14"/>
      <c r="AMW487" s="14"/>
      <c r="AMX487" s="14"/>
      <c r="AMY487" s="14"/>
      <c r="AMZ487" s="14"/>
      <c r="ANA487" s="14"/>
      <c r="ANB487" s="14"/>
      <c r="ANC487" s="14"/>
      <c r="AND487" s="14"/>
      <c r="ANE487" s="14"/>
      <c r="ANF487" s="14"/>
      <c r="ANG487" s="14"/>
      <c r="ANH487" s="14"/>
      <c r="ANI487" s="14"/>
      <c r="ANJ487" s="14"/>
      <c r="ANK487" s="14"/>
      <c r="ANL487" s="14"/>
      <c r="ANM487" s="14"/>
      <c r="ANN487" s="14"/>
      <c r="ANO487" s="14"/>
      <c r="ANP487" s="14"/>
      <c r="ANQ487" s="14"/>
      <c r="ANR487" s="14"/>
      <c r="ANS487" s="14"/>
      <c r="ANT487" s="14"/>
      <c r="ANU487" s="14"/>
      <c r="ANV487" s="14"/>
      <c r="ANW487" s="14"/>
      <c r="ANX487" s="14"/>
      <c r="ANY487" s="14"/>
      <c r="ANZ487" s="14"/>
      <c r="AOA487" s="14"/>
      <c r="AOB487" s="14"/>
      <c r="AOC487" s="14"/>
      <c r="AOD487" s="14"/>
      <c r="AOE487" s="14"/>
      <c r="AOF487" s="14"/>
      <c r="AOG487" s="14"/>
      <c r="AOH487" s="14"/>
      <c r="AOI487" s="14"/>
      <c r="AOJ487" s="14"/>
      <c r="AOK487" s="14"/>
      <c r="AOL487" s="14"/>
      <c r="AOM487" s="14"/>
      <c r="AON487" s="14"/>
      <c r="AOO487" s="14"/>
      <c r="AOP487" s="14"/>
      <c r="AOQ487" s="14"/>
      <c r="AOR487" s="14"/>
      <c r="AOS487" s="14"/>
      <c r="AOT487" s="14"/>
      <c r="AOU487" s="14"/>
      <c r="AOV487" s="14"/>
      <c r="AOW487" s="14"/>
      <c r="AOX487" s="14"/>
      <c r="AOY487" s="14"/>
      <c r="AOZ487" s="14"/>
      <c r="APA487" s="14"/>
      <c r="APB487" s="14"/>
      <c r="APC487" s="14"/>
      <c r="APD487" s="14"/>
      <c r="APE487" s="14"/>
      <c r="APF487" s="14"/>
      <c r="APG487" s="14"/>
      <c r="APH487" s="14"/>
      <c r="API487" s="14"/>
      <c r="APJ487" s="14"/>
      <c r="APK487" s="14"/>
      <c r="APL487" s="14"/>
      <c r="APM487" s="14"/>
      <c r="APN487" s="14"/>
      <c r="APO487" s="14"/>
      <c r="APP487" s="14"/>
      <c r="APQ487" s="14"/>
      <c r="APR487" s="14"/>
      <c r="APS487" s="14"/>
      <c r="APT487" s="14"/>
      <c r="APU487" s="14"/>
      <c r="APV487" s="14"/>
      <c r="APW487" s="14"/>
      <c r="APX487" s="14"/>
      <c r="APY487" s="14"/>
      <c r="APZ487" s="14"/>
      <c r="AQA487" s="14"/>
      <c r="AQB487" s="14"/>
      <c r="AQC487" s="14"/>
      <c r="AQD487" s="14"/>
      <c r="AQE487" s="14"/>
      <c r="AQF487" s="14"/>
      <c r="AQG487" s="14"/>
      <c r="AQH487" s="14"/>
      <c r="AQI487" s="14"/>
      <c r="AQJ487" s="14"/>
      <c r="AQK487" s="14"/>
      <c r="AQL487" s="14"/>
      <c r="AQM487" s="14"/>
      <c r="AQN487" s="14"/>
      <c r="AQO487" s="14"/>
      <c r="AQP487" s="14"/>
      <c r="AQQ487" s="14"/>
      <c r="AQR487" s="14"/>
      <c r="AQS487" s="14"/>
      <c r="AQT487" s="14"/>
      <c r="AQU487" s="14"/>
      <c r="AQV487" s="14"/>
      <c r="AQW487" s="14"/>
      <c r="AQX487" s="14"/>
      <c r="AQY487" s="14"/>
      <c r="AQZ487" s="14"/>
      <c r="ARA487" s="14"/>
      <c r="ARB487" s="14"/>
      <c r="ARC487" s="14"/>
      <c r="ARD487" s="14"/>
      <c r="ARE487" s="14"/>
      <c r="ARF487" s="14"/>
      <c r="ARG487" s="14"/>
      <c r="ARH487" s="14"/>
      <c r="ARI487" s="14"/>
      <c r="ARJ487" s="14"/>
      <c r="ARK487" s="14"/>
      <c r="ARL487" s="14"/>
      <c r="ARM487" s="14"/>
      <c r="ARN487" s="14"/>
      <c r="ARO487" s="14"/>
      <c r="ARP487" s="14"/>
      <c r="ARQ487" s="14"/>
      <c r="ARR487" s="14"/>
      <c r="ARS487" s="14"/>
      <c r="ART487" s="14"/>
      <c r="ARU487" s="14"/>
      <c r="ARV487" s="14"/>
      <c r="ARW487" s="14"/>
      <c r="ARX487" s="14"/>
      <c r="ARY487" s="14"/>
      <c r="ARZ487" s="14"/>
      <c r="ASA487" s="14"/>
      <c r="ASB487" s="14"/>
      <c r="ASC487" s="14"/>
      <c r="ASD487" s="14"/>
      <c r="ASE487" s="14"/>
      <c r="ASF487" s="14"/>
      <c r="ASG487" s="14"/>
      <c r="ASH487" s="14"/>
      <c r="ASI487" s="14"/>
      <c r="ASJ487" s="14"/>
      <c r="ASK487" s="14"/>
      <c r="ASL487" s="14"/>
      <c r="ASM487" s="14"/>
      <c r="ASN487" s="14"/>
      <c r="ASO487" s="14"/>
      <c r="ASP487" s="14"/>
      <c r="ASQ487" s="14"/>
      <c r="ASR487" s="14"/>
      <c r="ASS487" s="14"/>
      <c r="AST487" s="14"/>
      <c r="ASU487" s="14"/>
      <c r="ASV487" s="14"/>
      <c r="ASW487" s="14"/>
      <c r="ASX487" s="14"/>
      <c r="ASY487" s="14"/>
      <c r="ASZ487" s="14"/>
      <c r="ATA487" s="14"/>
      <c r="ATB487" s="14"/>
      <c r="ATC487" s="14"/>
      <c r="ATD487" s="14"/>
    </row>
    <row r="488" spans="63:1200">
      <c r="BK488" s="14" t="str">
        <f t="shared" si="2121"/>
        <v/>
      </c>
      <c r="ABO488" s="14"/>
      <c r="ABP488" s="14"/>
      <c r="ABQ488" s="14"/>
      <c r="ABR488" s="14"/>
      <c r="ABS488" s="14"/>
      <c r="ABT488" s="14"/>
      <c r="ABU488" s="14"/>
      <c r="ABV488" s="14"/>
      <c r="ABW488" s="14"/>
      <c r="ABX488" s="14"/>
      <c r="ABY488" s="14"/>
      <c r="ABZ488" s="14"/>
      <c r="ACA488" s="14"/>
      <c r="ACB488" s="14"/>
      <c r="ACC488" s="14"/>
      <c r="ACD488" s="14"/>
      <c r="ACE488" s="14"/>
      <c r="ACF488" s="14"/>
      <c r="ACG488" s="14"/>
      <c r="ACH488" s="14"/>
      <c r="ACI488" s="14"/>
      <c r="ACJ488" s="14"/>
      <c r="ACK488" s="14"/>
      <c r="ACL488" s="14"/>
      <c r="ACM488" s="14"/>
      <c r="ACN488" s="14"/>
      <c r="ACO488" s="14"/>
      <c r="ACP488" s="14"/>
      <c r="ACQ488" s="14"/>
      <c r="ACR488" s="14"/>
      <c r="ACS488" s="14"/>
      <c r="ACT488" s="14"/>
      <c r="ACU488" s="14"/>
      <c r="ACV488" s="14"/>
      <c r="ACW488" s="14"/>
      <c r="ACX488" s="14"/>
      <c r="ACY488" s="14"/>
      <c r="ACZ488" s="14"/>
      <c r="ADA488" s="14"/>
      <c r="ADB488" s="14"/>
      <c r="ADC488" s="14"/>
      <c r="ADD488" s="14"/>
      <c r="ADE488" s="14"/>
      <c r="ADF488" s="14"/>
      <c r="ADG488" s="14"/>
      <c r="ADH488" s="14"/>
      <c r="ADI488" s="14"/>
      <c r="ADJ488" s="14"/>
      <c r="ADK488" s="14"/>
      <c r="ADL488" s="14"/>
      <c r="ADM488" s="14"/>
      <c r="ADN488" s="14"/>
      <c r="ADO488" s="14"/>
      <c r="ADP488" s="14"/>
      <c r="ADQ488" s="14"/>
      <c r="ADR488" s="14"/>
      <c r="ADS488" s="14"/>
      <c r="ADT488" s="14"/>
      <c r="ADU488" s="14"/>
      <c r="ADV488" s="14"/>
      <c r="ADW488" s="14"/>
      <c r="ADX488" s="14"/>
      <c r="ADY488" s="14"/>
      <c r="ADZ488" s="14"/>
      <c r="AEA488" s="14"/>
      <c r="AEB488" s="14"/>
      <c r="AEC488" s="14"/>
      <c r="AED488" s="14"/>
      <c r="AEE488" s="14"/>
      <c r="AEF488" s="14"/>
      <c r="AEG488" s="14"/>
      <c r="AEH488" s="14"/>
      <c r="AEI488" s="14"/>
      <c r="AEJ488" s="14"/>
      <c r="AEK488" s="14"/>
      <c r="AEL488" s="14"/>
      <c r="AEM488" s="14"/>
      <c r="AEN488" s="14"/>
      <c r="AEO488" s="14"/>
      <c r="AEP488" s="14"/>
      <c r="AEQ488" s="14"/>
      <c r="AER488" s="14"/>
      <c r="AES488" s="14"/>
      <c r="AET488" s="14"/>
      <c r="AEU488" s="14"/>
      <c r="AEV488" s="14"/>
      <c r="AEW488" s="14"/>
      <c r="AEX488" s="14"/>
      <c r="AEY488" s="14"/>
      <c r="AEZ488" s="14"/>
      <c r="AFA488" s="14"/>
      <c r="AFB488" s="14"/>
      <c r="AFC488" s="14"/>
      <c r="AFD488" s="14"/>
      <c r="AFE488" s="14"/>
      <c r="AFF488" s="14"/>
      <c r="AFG488" s="14"/>
      <c r="AFH488" s="14"/>
      <c r="AFI488" s="14"/>
      <c r="AFJ488" s="14"/>
      <c r="AFK488" s="14"/>
      <c r="AFL488" s="14"/>
      <c r="AFM488" s="14"/>
      <c r="AFN488" s="14"/>
      <c r="AFO488" s="14"/>
      <c r="AFP488" s="14"/>
      <c r="AFQ488" s="14"/>
      <c r="AFR488" s="14"/>
      <c r="AFS488" s="14"/>
      <c r="AFT488" s="14"/>
      <c r="AFU488" s="14"/>
      <c r="AFV488" s="14"/>
      <c r="AFW488" s="14"/>
      <c r="AFX488" s="14"/>
      <c r="AFY488" s="14"/>
      <c r="AFZ488" s="14"/>
      <c r="AGA488" s="14"/>
      <c r="AGB488" s="14"/>
      <c r="AGC488" s="14"/>
      <c r="AGD488" s="14"/>
      <c r="AGE488" s="14"/>
      <c r="AGF488" s="14"/>
      <c r="AGG488" s="14"/>
      <c r="AGH488" s="14"/>
      <c r="AGI488" s="14"/>
      <c r="AGJ488" s="14"/>
      <c r="AGK488" s="14"/>
      <c r="AGL488" s="14"/>
      <c r="AGM488" s="14"/>
      <c r="AGN488" s="14"/>
      <c r="AGO488" s="14"/>
      <c r="AGP488" s="14"/>
      <c r="AGQ488" s="14"/>
      <c r="AGR488" s="14"/>
      <c r="AGS488" s="14"/>
      <c r="AGT488" s="14"/>
      <c r="AGU488" s="14"/>
      <c r="AGV488" s="14"/>
      <c r="AGW488" s="14"/>
      <c r="AGX488" s="14"/>
      <c r="AGY488" s="14"/>
      <c r="AGZ488" s="14"/>
      <c r="AHA488" s="14"/>
      <c r="AHB488" s="14"/>
      <c r="AHC488" s="14"/>
      <c r="AHD488" s="14"/>
      <c r="AHE488" s="14"/>
      <c r="AHF488" s="14"/>
      <c r="AHG488" s="14"/>
      <c r="AHH488" s="14"/>
      <c r="AHI488" s="14"/>
      <c r="AHJ488" s="14"/>
      <c r="AHK488" s="14"/>
      <c r="AHL488" s="14"/>
      <c r="AHM488" s="14"/>
      <c r="AHN488" s="14"/>
      <c r="AHO488" s="14"/>
      <c r="AHP488" s="14"/>
      <c r="AHQ488" s="14"/>
      <c r="AHR488" s="14"/>
      <c r="AHS488" s="14"/>
      <c r="AHT488" s="14"/>
      <c r="AHU488" s="14"/>
      <c r="AHV488" s="14"/>
      <c r="AHW488" s="14"/>
      <c r="AHX488" s="14"/>
      <c r="AHY488" s="14"/>
      <c r="AHZ488" s="14"/>
      <c r="AIA488" s="14"/>
      <c r="AIB488" s="14"/>
      <c r="AIC488" s="14"/>
      <c r="AID488" s="14"/>
      <c r="AIE488" s="14"/>
      <c r="AIF488" s="14"/>
      <c r="AIG488" s="14"/>
      <c r="AIH488" s="14"/>
      <c r="AII488" s="14"/>
      <c r="AIJ488" s="14"/>
      <c r="AIK488" s="14"/>
      <c r="AIL488" s="14"/>
      <c r="AIM488" s="14"/>
      <c r="AIN488" s="14"/>
      <c r="AIO488" s="14"/>
      <c r="AIP488" s="14"/>
      <c r="AIQ488" s="14"/>
      <c r="AIR488" s="14"/>
      <c r="AIS488" s="14"/>
      <c r="AIT488" s="14"/>
      <c r="AIU488" s="14"/>
      <c r="AIV488" s="14"/>
      <c r="AIW488" s="14"/>
      <c r="AIX488" s="14"/>
      <c r="AIY488" s="14"/>
      <c r="AIZ488" s="14"/>
      <c r="AJA488" s="14"/>
      <c r="AJB488" s="14"/>
      <c r="AJC488" s="14"/>
      <c r="AJD488" s="14"/>
      <c r="AJE488" s="14"/>
      <c r="AJF488" s="14"/>
      <c r="AJG488" s="14"/>
      <c r="AJH488" s="14"/>
      <c r="AJI488" s="14"/>
      <c r="AJJ488" s="14"/>
      <c r="AJK488" s="14"/>
      <c r="AJL488" s="14"/>
      <c r="AJM488" s="14"/>
      <c r="AJN488" s="14"/>
      <c r="AJO488" s="14"/>
      <c r="AJP488" s="14"/>
      <c r="AJQ488" s="14"/>
      <c r="AJR488" s="14"/>
      <c r="AJS488" s="14"/>
      <c r="AJT488" s="14"/>
      <c r="AJU488" s="14"/>
      <c r="AJV488" s="14"/>
      <c r="AJW488" s="14"/>
      <c r="AJX488" s="14"/>
      <c r="AJY488" s="14"/>
      <c r="AJZ488" s="14"/>
      <c r="AKA488" s="14"/>
      <c r="AKB488" s="14"/>
      <c r="AKC488" s="14"/>
      <c r="AKD488" s="14"/>
      <c r="AKE488" s="14"/>
      <c r="AKF488" s="14"/>
      <c r="AKG488" s="14"/>
      <c r="AKH488" s="14"/>
      <c r="AKI488" s="14"/>
      <c r="AKJ488" s="14"/>
      <c r="AKK488" s="14"/>
      <c r="AKL488" s="14"/>
      <c r="AKM488" s="14"/>
      <c r="AKN488" s="14"/>
      <c r="AKO488" s="14"/>
      <c r="AKP488" s="14"/>
      <c r="AKQ488" s="14"/>
      <c r="AKR488" s="14"/>
      <c r="AKS488" s="14"/>
      <c r="AKT488" s="14"/>
      <c r="AKU488" s="14"/>
      <c r="AKV488" s="14"/>
      <c r="AKW488" s="14"/>
      <c r="AKX488" s="14"/>
      <c r="AKY488" s="14"/>
      <c r="AKZ488" s="14"/>
      <c r="ALA488" s="14"/>
      <c r="ALB488" s="14"/>
      <c r="ALC488" s="14"/>
      <c r="ALD488" s="14"/>
      <c r="ALE488" s="14"/>
      <c r="ALF488" s="14"/>
      <c r="ALG488" s="14"/>
      <c r="ALH488" s="14"/>
      <c r="ALI488" s="14"/>
      <c r="ALJ488" s="14"/>
      <c r="ALK488" s="14"/>
      <c r="ALL488" s="14"/>
      <c r="ALM488" s="14"/>
      <c r="ALN488" s="14"/>
      <c r="ALO488" s="14"/>
      <c r="ALP488" s="14"/>
      <c r="ALQ488" s="14"/>
      <c r="ALR488" s="14"/>
      <c r="ALS488" s="14"/>
      <c r="ALT488" s="14"/>
      <c r="ALU488" s="14"/>
      <c r="ALV488" s="14"/>
      <c r="ALW488" s="14"/>
      <c r="ALX488" s="14"/>
      <c r="ALY488" s="14"/>
      <c r="ALZ488" s="14"/>
      <c r="AMA488" s="14"/>
      <c r="AMB488" s="14"/>
      <c r="AMC488" s="14"/>
      <c r="AMD488" s="14"/>
      <c r="AME488" s="14"/>
      <c r="AMF488" s="14"/>
      <c r="AMG488" s="14"/>
      <c r="AMH488" s="14"/>
      <c r="AMI488" s="14"/>
      <c r="AMJ488" s="14"/>
      <c r="AMK488" s="14"/>
      <c r="AML488" s="14"/>
      <c r="AMM488" s="14"/>
      <c r="AMN488" s="14"/>
      <c r="AMO488" s="14"/>
      <c r="AMP488" s="14"/>
      <c r="AMQ488" s="14"/>
      <c r="AMR488" s="14"/>
      <c r="AMS488" s="14"/>
      <c r="AMT488" s="14"/>
      <c r="AMU488" s="14"/>
      <c r="AMV488" s="14"/>
      <c r="AMW488" s="14"/>
      <c r="AMX488" s="14"/>
      <c r="AMY488" s="14"/>
      <c r="AMZ488" s="14"/>
      <c r="ANA488" s="14"/>
      <c r="ANB488" s="14"/>
      <c r="ANC488" s="14"/>
      <c r="AND488" s="14"/>
      <c r="ANE488" s="14"/>
      <c r="ANF488" s="14"/>
      <c r="ANG488" s="14"/>
      <c r="ANH488" s="14"/>
      <c r="ANI488" s="14"/>
      <c r="ANJ488" s="14"/>
      <c r="ANK488" s="14"/>
      <c r="ANL488" s="14"/>
      <c r="ANM488" s="14"/>
      <c r="ANN488" s="14"/>
      <c r="ANO488" s="14"/>
      <c r="ANP488" s="14"/>
      <c r="ANQ488" s="14"/>
      <c r="ANR488" s="14"/>
      <c r="ANS488" s="14"/>
      <c r="ANT488" s="14"/>
      <c r="ANU488" s="14"/>
      <c r="ANV488" s="14"/>
      <c r="ANW488" s="14"/>
      <c r="ANX488" s="14"/>
      <c r="ANY488" s="14"/>
      <c r="ANZ488" s="14"/>
      <c r="AOA488" s="14"/>
      <c r="AOB488" s="14"/>
      <c r="AOC488" s="14"/>
      <c r="AOD488" s="14"/>
      <c r="AOE488" s="14"/>
      <c r="AOF488" s="14"/>
      <c r="AOG488" s="14"/>
      <c r="AOH488" s="14"/>
      <c r="AOI488" s="14"/>
      <c r="AOJ488" s="14"/>
      <c r="AOK488" s="14"/>
      <c r="AOL488" s="14"/>
      <c r="AOM488" s="14"/>
      <c r="AON488" s="14"/>
      <c r="AOO488" s="14"/>
      <c r="AOP488" s="14"/>
      <c r="AOQ488" s="14"/>
      <c r="AOR488" s="14"/>
      <c r="AOS488" s="14"/>
      <c r="AOT488" s="14"/>
      <c r="AOU488" s="14"/>
      <c r="AOV488" s="14"/>
      <c r="AOW488" s="14"/>
      <c r="AOX488" s="14"/>
      <c r="AOY488" s="14"/>
      <c r="AOZ488" s="14"/>
      <c r="APA488" s="14"/>
      <c r="APB488" s="14"/>
      <c r="APC488" s="14"/>
      <c r="APD488" s="14"/>
      <c r="APE488" s="14"/>
      <c r="APF488" s="14"/>
      <c r="APG488" s="14"/>
      <c r="APH488" s="14"/>
      <c r="API488" s="14"/>
      <c r="APJ488" s="14"/>
      <c r="APK488" s="14"/>
      <c r="APL488" s="14"/>
      <c r="APM488" s="14"/>
      <c r="APN488" s="14"/>
      <c r="APO488" s="14"/>
      <c r="APP488" s="14"/>
      <c r="APQ488" s="14"/>
      <c r="APR488" s="14"/>
      <c r="APS488" s="14"/>
      <c r="APT488" s="14"/>
      <c r="APU488" s="14"/>
      <c r="APV488" s="14"/>
      <c r="APW488" s="14"/>
      <c r="APX488" s="14"/>
      <c r="APY488" s="14"/>
      <c r="APZ488" s="14"/>
      <c r="AQA488" s="14"/>
      <c r="AQB488" s="14"/>
      <c r="AQC488" s="14"/>
      <c r="AQD488" s="14"/>
      <c r="AQE488" s="14"/>
      <c r="AQF488" s="14"/>
      <c r="AQG488" s="14"/>
      <c r="AQH488" s="14"/>
      <c r="AQI488" s="14"/>
      <c r="AQJ488" s="14"/>
      <c r="AQK488" s="14"/>
      <c r="AQL488" s="14"/>
      <c r="AQM488" s="14"/>
      <c r="AQN488" s="14"/>
      <c r="AQO488" s="14"/>
      <c r="AQP488" s="14"/>
      <c r="AQQ488" s="14"/>
      <c r="AQR488" s="14"/>
      <c r="AQS488" s="14"/>
      <c r="AQT488" s="14"/>
      <c r="AQU488" s="14"/>
      <c r="AQV488" s="14"/>
      <c r="AQW488" s="14"/>
      <c r="AQX488" s="14"/>
      <c r="AQY488" s="14"/>
      <c r="AQZ488" s="14"/>
      <c r="ARA488" s="14"/>
      <c r="ARB488" s="14"/>
      <c r="ARC488" s="14"/>
      <c r="ARD488" s="14"/>
      <c r="ARE488" s="14"/>
      <c r="ARF488" s="14"/>
      <c r="ARG488" s="14"/>
      <c r="ARH488" s="14"/>
      <c r="ARI488" s="14"/>
      <c r="ARJ488" s="14"/>
      <c r="ARK488" s="14"/>
      <c r="ARL488" s="14"/>
      <c r="ARM488" s="14"/>
      <c r="ARN488" s="14"/>
      <c r="ARO488" s="14"/>
      <c r="ARP488" s="14"/>
      <c r="ARQ488" s="14"/>
      <c r="ARR488" s="14"/>
      <c r="ARS488" s="14"/>
      <c r="ART488" s="14"/>
      <c r="ARU488" s="14"/>
      <c r="ARV488" s="14"/>
      <c r="ARW488" s="14"/>
      <c r="ARX488" s="14"/>
      <c r="ARY488" s="14"/>
      <c r="ARZ488" s="14"/>
      <c r="ASA488" s="14"/>
      <c r="ASB488" s="14"/>
      <c r="ASC488" s="14"/>
      <c r="ASD488" s="14"/>
      <c r="ASE488" s="14"/>
      <c r="ASF488" s="14"/>
      <c r="ASG488" s="14"/>
      <c r="ASH488" s="14"/>
      <c r="ASI488" s="14"/>
      <c r="ASJ488" s="14"/>
      <c r="ASK488" s="14"/>
      <c r="ASL488" s="14"/>
      <c r="ASM488" s="14"/>
      <c r="ASN488" s="14"/>
      <c r="ASO488" s="14"/>
      <c r="ASP488" s="14"/>
      <c r="ASQ488" s="14"/>
      <c r="ASR488" s="14"/>
      <c r="ASS488" s="14"/>
      <c r="AST488" s="14"/>
      <c r="ASU488" s="14"/>
      <c r="ASV488" s="14"/>
      <c r="ASW488" s="14"/>
      <c r="ASX488" s="14"/>
      <c r="ASY488" s="14"/>
      <c r="ASZ488" s="14"/>
      <c r="ATA488" s="14"/>
      <c r="ATB488" s="14"/>
      <c r="ATC488" s="14"/>
      <c r="ATD488" s="14"/>
    </row>
    <row r="489" spans="63:1200">
      <c r="BK489" s="14" t="str">
        <f t="shared" si="2121"/>
        <v/>
      </c>
      <c r="ABO489" s="14"/>
      <c r="ABP489" s="14"/>
      <c r="ABQ489" s="14"/>
      <c r="ABR489" s="14"/>
      <c r="ABS489" s="14"/>
      <c r="ABT489" s="14"/>
      <c r="ABU489" s="14"/>
      <c r="ABV489" s="14"/>
      <c r="ABW489" s="14"/>
      <c r="ABX489" s="14"/>
      <c r="ABY489" s="14"/>
      <c r="ABZ489" s="14"/>
      <c r="ACA489" s="14"/>
      <c r="ACB489" s="14"/>
      <c r="ACC489" s="14"/>
      <c r="ACD489" s="14"/>
      <c r="ACE489" s="14"/>
      <c r="ACF489" s="14"/>
      <c r="ACG489" s="14"/>
      <c r="ACH489" s="14"/>
      <c r="ACI489" s="14"/>
      <c r="ACJ489" s="14"/>
      <c r="ACK489" s="14"/>
      <c r="ACL489" s="14"/>
      <c r="ACM489" s="14"/>
      <c r="ACN489" s="14"/>
      <c r="ACO489" s="14"/>
      <c r="ACP489" s="14"/>
      <c r="ACQ489" s="14"/>
      <c r="ACR489" s="14"/>
      <c r="ACS489" s="14"/>
      <c r="ACT489" s="14"/>
      <c r="ACU489" s="14"/>
      <c r="ACV489" s="14"/>
      <c r="ACW489" s="14"/>
      <c r="ACX489" s="14"/>
      <c r="ACY489" s="14"/>
      <c r="ACZ489" s="14"/>
      <c r="ADA489" s="14"/>
      <c r="ADB489" s="14"/>
      <c r="ADC489" s="14"/>
      <c r="ADD489" s="14"/>
      <c r="ADE489" s="14"/>
      <c r="ADF489" s="14"/>
      <c r="ADG489" s="14"/>
      <c r="ADH489" s="14"/>
      <c r="ADI489" s="14"/>
      <c r="ADJ489" s="14"/>
      <c r="ADK489" s="14"/>
      <c r="ADL489" s="14"/>
      <c r="ADM489" s="14"/>
      <c r="ADN489" s="14"/>
      <c r="ADO489" s="14"/>
      <c r="ADP489" s="14"/>
      <c r="ADQ489" s="14"/>
      <c r="ADR489" s="14"/>
      <c r="ADS489" s="14"/>
      <c r="ADT489" s="14"/>
      <c r="ADU489" s="14"/>
      <c r="ADV489" s="14"/>
      <c r="ADW489" s="14"/>
      <c r="ADX489" s="14"/>
      <c r="ADY489" s="14"/>
      <c r="ADZ489" s="14"/>
      <c r="AEA489" s="14"/>
      <c r="AEB489" s="14"/>
      <c r="AEC489" s="14"/>
      <c r="AED489" s="14"/>
      <c r="AEE489" s="14"/>
      <c r="AEF489" s="14"/>
      <c r="AEG489" s="14"/>
      <c r="AEH489" s="14"/>
      <c r="AEI489" s="14"/>
      <c r="AEJ489" s="14"/>
      <c r="AEK489" s="14"/>
      <c r="AEL489" s="14"/>
      <c r="AEM489" s="14"/>
      <c r="AEN489" s="14"/>
      <c r="AEO489" s="14"/>
      <c r="AEP489" s="14"/>
      <c r="AEQ489" s="14"/>
      <c r="AER489" s="14"/>
      <c r="AES489" s="14"/>
      <c r="AET489" s="14"/>
      <c r="AEU489" s="14"/>
      <c r="AEV489" s="14"/>
      <c r="AEW489" s="14"/>
      <c r="AEX489" s="14"/>
      <c r="AEY489" s="14"/>
      <c r="AEZ489" s="14"/>
      <c r="AFA489" s="14"/>
      <c r="AFB489" s="14"/>
      <c r="AFC489" s="14"/>
      <c r="AFD489" s="14"/>
      <c r="AFE489" s="14"/>
      <c r="AFF489" s="14"/>
      <c r="AFG489" s="14"/>
      <c r="AFH489" s="14"/>
      <c r="AFI489" s="14"/>
      <c r="AFJ489" s="14"/>
      <c r="AFK489" s="14"/>
      <c r="AFL489" s="14"/>
      <c r="AFM489" s="14"/>
      <c r="AFN489" s="14"/>
      <c r="AFO489" s="14"/>
      <c r="AFP489" s="14"/>
      <c r="AFQ489" s="14"/>
      <c r="AFR489" s="14"/>
      <c r="AFS489" s="14"/>
      <c r="AFT489" s="14"/>
      <c r="AFU489" s="14"/>
      <c r="AFV489" s="14"/>
      <c r="AFW489" s="14"/>
      <c r="AFX489" s="14"/>
      <c r="AFY489" s="14"/>
      <c r="AFZ489" s="14"/>
      <c r="AGA489" s="14"/>
      <c r="AGB489" s="14"/>
      <c r="AGC489" s="14"/>
      <c r="AGD489" s="14"/>
      <c r="AGE489" s="14"/>
      <c r="AGF489" s="14"/>
      <c r="AGG489" s="14"/>
      <c r="AGH489" s="14"/>
      <c r="AGI489" s="14"/>
      <c r="AGJ489" s="14"/>
      <c r="AGK489" s="14"/>
      <c r="AGL489" s="14"/>
      <c r="AGM489" s="14"/>
      <c r="AGN489" s="14"/>
      <c r="AGO489" s="14"/>
      <c r="AGP489" s="14"/>
      <c r="AGQ489" s="14"/>
      <c r="AGR489" s="14"/>
      <c r="AGS489" s="14"/>
      <c r="AGT489" s="14"/>
      <c r="AGU489" s="14"/>
      <c r="AGV489" s="14"/>
      <c r="AGW489" s="14"/>
      <c r="AGX489" s="14"/>
      <c r="AGY489" s="14"/>
      <c r="AGZ489" s="14"/>
      <c r="AHA489" s="14"/>
      <c r="AHB489" s="14"/>
      <c r="AHC489" s="14"/>
      <c r="AHD489" s="14"/>
      <c r="AHE489" s="14"/>
      <c r="AHF489" s="14"/>
      <c r="AHG489" s="14"/>
      <c r="AHH489" s="14"/>
      <c r="AHI489" s="14"/>
      <c r="AHJ489" s="14"/>
      <c r="AHK489" s="14"/>
      <c r="AHL489" s="14"/>
      <c r="AHM489" s="14"/>
      <c r="AHN489" s="14"/>
      <c r="AHO489" s="14"/>
      <c r="AHP489" s="14"/>
      <c r="AHQ489" s="14"/>
      <c r="AHR489" s="14"/>
      <c r="AHS489" s="14"/>
      <c r="AHT489" s="14"/>
      <c r="AHU489" s="14"/>
      <c r="AHV489" s="14"/>
      <c r="AHW489" s="14"/>
      <c r="AHX489" s="14"/>
      <c r="AHY489" s="14"/>
      <c r="AHZ489" s="14"/>
      <c r="AIA489" s="14"/>
      <c r="AIB489" s="14"/>
      <c r="AIC489" s="14"/>
      <c r="AID489" s="14"/>
      <c r="AIE489" s="14"/>
      <c r="AIF489" s="14"/>
      <c r="AIG489" s="14"/>
      <c r="AIH489" s="14"/>
      <c r="AII489" s="14"/>
      <c r="AIJ489" s="14"/>
      <c r="AIK489" s="14"/>
      <c r="AIL489" s="14"/>
      <c r="AIM489" s="14"/>
      <c r="AIN489" s="14"/>
      <c r="AIO489" s="14"/>
      <c r="AIP489" s="14"/>
      <c r="AIQ489" s="14"/>
      <c r="AIR489" s="14"/>
      <c r="AIS489" s="14"/>
      <c r="AIT489" s="14"/>
      <c r="AIU489" s="14"/>
      <c r="AIV489" s="14"/>
      <c r="AIW489" s="14"/>
      <c r="AIX489" s="14"/>
      <c r="AIY489" s="14"/>
      <c r="AIZ489" s="14"/>
      <c r="AJA489" s="14"/>
      <c r="AJB489" s="14"/>
      <c r="AJC489" s="14"/>
      <c r="AJD489" s="14"/>
      <c r="AJE489" s="14"/>
      <c r="AJF489" s="14"/>
      <c r="AJG489" s="14"/>
      <c r="AJH489" s="14"/>
      <c r="AJI489" s="14"/>
      <c r="AJJ489" s="14"/>
      <c r="AJK489" s="14"/>
      <c r="AJL489" s="14"/>
      <c r="AJM489" s="14"/>
      <c r="AJN489" s="14"/>
      <c r="AJO489" s="14"/>
      <c r="AJP489" s="14"/>
      <c r="AJQ489" s="14"/>
      <c r="AJR489" s="14"/>
      <c r="AJS489" s="14"/>
      <c r="AJT489" s="14"/>
      <c r="AJU489" s="14"/>
      <c r="AJV489" s="14"/>
      <c r="AJW489" s="14"/>
      <c r="AJX489" s="14"/>
      <c r="AJY489" s="14"/>
      <c r="AJZ489" s="14"/>
      <c r="AKA489" s="14"/>
      <c r="AKB489" s="14"/>
      <c r="AKC489" s="14"/>
      <c r="AKD489" s="14"/>
      <c r="AKE489" s="14"/>
      <c r="AKF489" s="14"/>
      <c r="AKG489" s="14"/>
      <c r="AKH489" s="14"/>
      <c r="AKI489" s="14"/>
      <c r="AKJ489" s="14"/>
      <c r="AKK489" s="14"/>
      <c r="AKL489" s="14"/>
      <c r="AKM489" s="14"/>
      <c r="AKN489" s="14"/>
      <c r="AKO489" s="14"/>
      <c r="AKP489" s="14"/>
      <c r="AKQ489" s="14"/>
      <c r="AKR489" s="14"/>
      <c r="AKS489" s="14"/>
      <c r="AKT489" s="14"/>
      <c r="AKU489" s="14"/>
      <c r="AKV489" s="14"/>
      <c r="AKW489" s="14"/>
      <c r="AKX489" s="14"/>
      <c r="AKY489" s="14"/>
      <c r="AKZ489" s="14"/>
      <c r="ALA489" s="14"/>
      <c r="ALB489" s="14"/>
      <c r="ALC489" s="14"/>
      <c r="ALD489" s="14"/>
      <c r="ALE489" s="14"/>
      <c r="ALF489" s="14"/>
      <c r="ALG489" s="14"/>
      <c r="ALH489" s="14"/>
      <c r="ALI489" s="14"/>
      <c r="ALJ489" s="14"/>
      <c r="ALK489" s="14"/>
      <c r="ALL489" s="14"/>
      <c r="ALM489" s="14"/>
      <c r="ALN489" s="14"/>
      <c r="ALO489" s="14"/>
      <c r="ALP489" s="14"/>
      <c r="ALQ489" s="14"/>
      <c r="ALR489" s="14"/>
      <c r="ALS489" s="14"/>
      <c r="ALT489" s="14"/>
      <c r="ALU489" s="14"/>
      <c r="ALV489" s="14"/>
      <c r="ALW489" s="14"/>
      <c r="ALX489" s="14"/>
      <c r="ALY489" s="14"/>
      <c r="ALZ489" s="14"/>
      <c r="AMA489" s="14"/>
      <c r="AMB489" s="14"/>
      <c r="AMC489" s="14"/>
      <c r="AMD489" s="14"/>
      <c r="AME489" s="14"/>
      <c r="AMF489" s="14"/>
      <c r="AMG489" s="14"/>
      <c r="AMH489" s="14"/>
      <c r="AMI489" s="14"/>
      <c r="AMJ489" s="14"/>
      <c r="AMK489" s="14"/>
      <c r="AML489" s="14"/>
      <c r="AMM489" s="14"/>
      <c r="AMN489" s="14"/>
      <c r="AMO489" s="14"/>
      <c r="AMP489" s="14"/>
      <c r="AMQ489" s="14"/>
      <c r="AMR489" s="14"/>
      <c r="AMS489" s="14"/>
      <c r="AMT489" s="14"/>
      <c r="AMU489" s="14"/>
      <c r="AMV489" s="14"/>
      <c r="AMW489" s="14"/>
      <c r="AMX489" s="14"/>
      <c r="AMY489" s="14"/>
      <c r="AMZ489" s="14"/>
      <c r="ANA489" s="14"/>
      <c r="ANB489" s="14"/>
      <c r="ANC489" s="14"/>
      <c r="AND489" s="14"/>
      <c r="ANE489" s="14"/>
      <c r="ANF489" s="14"/>
      <c r="ANG489" s="14"/>
      <c r="ANH489" s="14"/>
      <c r="ANI489" s="14"/>
      <c r="ANJ489" s="14"/>
      <c r="ANK489" s="14"/>
      <c r="ANL489" s="14"/>
      <c r="ANM489" s="14"/>
      <c r="ANN489" s="14"/>
      <c r="ANO489" s="14"/>
      <c r="ANP489" s="14"/>
      <c r="ANQ489" s="14"/>
      <c r="ANR489" s="14"/>
      <c r="ANS489" s="14"/>
      <c r="ANT489" s="14"/>
      <c r="ANU489" s="14"/>
      <c r="ANV489" s="14"/>
      <c r="ANW489" s="14"/>
      <c r="ANX489" s="14"/>
      <c r="ANY489" s="14"/>
      <c r="ANZ489" s="14"/>
      <c r="AOA489" s="14"/>
      <c r="AOB489" s="14"/>
      <c r="AOC489" s="14"/>
      <c r="AOD489" s="14"/>
      <c r="AOE489" s="14"/>
      <c r="AOF489" s="14"/>
      <c r="AOG489" s="14"/>
      <c r="AOH489" s="14"/>
      <c r="AOI489" s="14"/>
      <c r="AOJ489" s="14"/>
      <c r="AOK489" s="14"/>
      <c r="AOL489" s="14"/>
      <c r="AOM489" s="14"/>
      <c r="AON489" s="14"/>
      <c r="AOO489" s="14"/>
      <c r="AOP489" s="14"/>
      <c r="AOQ489" s="14"/>
      <c r="AOR489" s="14"/>
      <c r="AOS489" s="14"/>
      <c r="AOT489" s="14"/>
      <c r="AOU489" s="14"/>
      <c r="AOV489" s="14"/>
      <c r="AOW489" s="14"/>
      <c r="AOX489" s="14"/>
      <c r="AOY489" s="14"/>
      <c r="AOZ489" s="14"/>
      <c r="APA489" s="14"/>
      <c r="APB489" s="14"/>
      <c r="APC489" s="14"/>
      <c r="APD489" s="14"/>
      <c r="APE489" s="14"/>
      <c r="APF489" s="14"/>
      <c r="APG489" s="14"/>
      <c r="APH489" s="14"/>
      <c r="API489" s="14"/>
      <c r="APJ489" s="14"/>
      <c r="APK489" s="14"/>
      <c r="APL489" s="14"/>
      <c r="APM489" s="14"/>
      <c r="APN489" s="14"/>
      <c r="APO489" s="14"/>
      <c r="APP489" s="14"/>
      <c r="APQ489" s="14"/>
      <c r="APR489" s="14"/>
      <c r="APS489" s="14"/>
      <c r="APT489" s="14"/>
      <c r="APU489" s="14"/>
      <c r="APV489" s="14"/>
      <c r="APW489" s="14"/>
      <c r="APX489" s="14"/>
      <c r="APY489" s="14"/>
      <c r="APZ489" s="14"/>
      <c r="AQA489" s="14"/>
      <c r="AQB489" s="14"/>
      <c r="AQC489" s="14"/>
      <c r="AQD489" s="14"/>
      <c r="AQE489" s="14"/>
      <c r="AQF489" s="14"/>
      <c r="AQG489" s="14"/>
      <c r="AQH489" s="14"/>
      <c r="AQI489" s="14"/>
      <c r="AQJ489" s="14"/>
      <c r="AQK489" s="14"/>
      <c r="AQL489" s="14"/>
      <c r="AQM489" s="14"/>
      <c r="AQN489" s="14"/>
      <c r="AQO489" s="14"/>
      <c r="AQP489" s="14"/>
      <c r="AQQ489" s="14"/>
      <c r="AQR489" s="14"/>
      <c r="AQS489" s="14"/>
      <c r="AQT489" s="14"/>
      <c r="AQU489" s="14"/>
      <c r="AQV489" s="14"/>
      <c r="AQW489" s="14"/>
      <c r="AQX489" s="14"/>
      <c r="AQY489" s="14"/>
      <c r="AQZ489" s="14"/>
      <c r="ARA489" s="14"/>
      <c r="ARB489" s="14"/>
      <c r="ARC489" s="14"/>
      <c r="ARD489" s="14"/>
      <c r="ARE489" s="14"/>
      <c r="ARF489" s="14"/>
      <c r="ARG489" s="14"/>
      <c r="ARH489" s="14"/>
      <c r="ARI489" s="14"/>
      <c r="ARJ489" s="14"/>
      <c r="ARK489" s="14"/>
      <c r="ARL489" s="14"/>
      <c r="ARM489" s="14"/>
      <c r="ARN489" s="14"/>
      <c r="ARO489" s="14"/>
      <c r="ARP489" s="14"/>
      <c r="ARQ489" s="14"/>
      <c r="ARR489" s="14"/>
      <c r="ARS489" s="14"/>
      <c r="ART489" s="14"/>
      <c r="ARU489" s="14"/>
      <c r="ARV489" s="14"/>
      <c r="ARW489" s="14"/>
      <c r="ARX489" s="14"/>
      <c r="ARY489" s="14"/>
      <c r="ARZ489" s="14"/>
      <c r="ASA489" s="14"/>
      <c r="ASB489" s="14"/>
      <c r="ASC489" s="14"/>
      <c r="ASD489" s="14"/>
      <c r="ASE489" s="14"/>
      <c r="ASF489" s="14"/>
      <c r="ASG489" s="14"/>
      <c r="ASH489" s="14"/>
      <c r="ASI489" s="14"/>
      <c r="ASJ489" s="14"/>
      <c r="ASK489" s="14"/>
      <c r="ASL489" s="14"/>
      <c r="ASM489" s="14"/>
      <c r="ASN489" s="14"/>
      <c r="ASO489" s="14"/>
      <c r="ASP489" s="14"/>
      <c r="ASQ489" s="14"/>
      <c r="ASR489" s="14"/>
      <c r="ASS489" s="14"/>
      <c r="AST489" s="14"/>
      <c r="ASU489" s="14"/>
      <c r="ASV489" s="14"/>
      <c r="ASW489" s="14"/>
      <c r="ASX489" s="14"/>
      <c r="ASY489" s="14"/>
      <c r="ASZ489" s="14"/>
      <c r="ATA489" s="14"/>
      <c r="ATB489" s="14"/>
      <c r="ATC489" s="14"/>
      <c r="ATD489" s="14"/>
    </row>
    <row r="490" spans="63:1200">
      <c r="BK490" s="14" t="str">
        <f t="shared" si="2121"/>
        <v/>
      </c>
      <c r="ABO490" s="14"/>
      <c r="ABP490" s="14"/>
      <c r="ABQ490" s="14"/>
      <c r="ABR490" s="14"/>
      <c r="ABS490" s="14"/>
      <c r="ABT490" s="14"/>
      <c r="ABU490" s="14"/>
      <c r="ABV490" s="14"/>
      <c r="ABW490" s="14"/>
      <c r="ABX490" s="14"/>
      <c r="ABY490" s="14"/>
      <c r="ABZ490" s="14"/>
      <c r="ACA490" s="14"/>
      <c r="ACB490" s="14"/>
      <c r="ACC490" s="14"/>
      <c r="ACD490" s="14"/>
      <c r="ACE490" s="14"/>
      <c r="ACF490" s="14"/>
      <c r="ACG490" s="14"/>
      <c r="ACH490" s="14"/>
      <c r="ACI490" s="14"/>
      <c r="ACJ490" s="14"/>
      <c r="ACK490" s="14"/>
      <c r="ACL490" s="14"/>
      <c r="ACM490" s="14"/>
      <c r="ACN490" s="14"/>
      <c r="ACO490" s="14"/>
      <c r="ACP490" s="14"/>
      <c r="ACQ490" s="14"/>
      <c r="ACR490" s="14"/>
      <c r="ACS490" s="14"/>
      <c r="ACT490" s="14"/>
      <c r="ACU490" s="14"/>
      <c r="ACV490" s="14"/>
      <c r="ACW490" s="14"/>
      <c r="ACX490" s="14"/>
      <c r="ACY490" s="14"/>
      <c r="ACZ490" s="14"/>
      <c r="ADA490" s="14"/>
      <c r="ADB490" s="14"/>
      <c r="ADC490" s="14"/>
      <c r="ADD490" s="14"/>
      <c r="ADE490" s="14"/>
      <c r="ADF490" s="14"/>
      <c r="ADG490" s="14"/>
      <c r="ADH490" s="14"/>
      <c r="ADI490" s="14"/>
      <c r="ADJ490" s="14"/>
      <c r="ADK490" s="14"/>
      <c r="ADL490" s="14"/>
      <c r="ADM490" s="14"/>
      <c r="ADN490" s="14"/>
      <c r="ADO490" s="14"/>
      <c r="ADP490" s="14"/>
      <c r="ADQ490" s="14"/>
      <c r="ADR490" s="14"/>
      <c r="ADS490" s="14"/>
      <c r="ADT490" s="14"/>
      <c r="ADU490" s="14"/>
      <c r="ADV490" s="14"/>
      <c r="ADW490" s="14"/>
      <c r="ADX490" s="14"/>
      <c r="ADY490" s="14"/>
      <c r="ADZ490" s="14"/>
      <c r="AEA490" s="14"/>
      <c r="AEB490" s="14"/>
      <c r="AEC490" s="14"/>
      <c r="AED490" s="14"/>
      <c r="AEE490" s="14"/>
      <c r="AEF490" s="14"/>
      <c r="AEG490" s="14"/>
      <c r="AEH490" s="14"/>
      <c r="AEI490" s="14"/>
      <c r="AEJ490" s="14"/>
      <c r="AEK490" s="14"/>
      <c r="AEL490" s="14"/>
      <c r="AEM490" s="14"/>
      <c r="AEN490" s="14"/>
      <c r="AEO490" s="14"/>
      <c r="AEP490" s="14"/>
      <c r="AEQ490" s="14"/>
      <c r="AER490" s="14"/>
      <c r="AES490" s="14"/>
      <c r="AET490" s="14"/>
      <c r="AEU490" s="14"/>
      <c r="AEV490" s="14"/>
      <c r="AEW490" s="14"/>
      <c r="AEX490" s="14"/>
      <c r="AEY490" s="14"/>
      <c r="AEZ490" s="14"/>
      <c r="AFA490" s="14"/>
      <c r="AFB490" s="14"/>
      <c r="AFC490" s="14"/>
      <c r="AFD490" s="14"/>
      <c r="AFE490" s="14"/>
      <c r="AFF490" s="14"/>
      <c r="AFG490" s="14"/>
      <c r="AFH490" s="14"/>
      <c r="AFI490" s="14"/>
      <c r="AFJ490" s="14"/>
      <c r="AFK490" s="14"/>
      <c r="AFL490" s="14"/>
      <c r="AFM490" s="14"/>
      <c r="AFN490" s="14"/>
      <c r="AFO490" s="14"/>
      <c r="AFP490" s="14"/>
      <c r="AFQ490" s="14"/>
      <c r="AFR490" s="14"/>
      <c r="AFS490" s="14"/>
      <c r="AFT490" s="14"/>
      <c r="AFU490" s="14"/>
      <c r="AFV490" s="14"/>
      <c r="AFW490" s="14"/>
      <c r="AFX490" s="14"/>
      <c r="AFY490" s="14"/>
      <c r="AFZ490" s="14"/>
      <c r="AGA490" s="14"/>
      <c r="AGB490" s="14"/>
      <c r="AGC490" s="14"/>
      <c r="AGD490" s="14"/>
      <c r="AGE490" s="14"/>
      <c r="AGF490" s="14"/>
      <c r="AGG490" s="14"/>
      <c r="AGH490" s="14"/>
      <c r="AGI490" s="14"/>
      <c r="AGJ490" s="14"/>
      <c r="AGK490" s="14"/>
      <c r="AGL490" s="14"/>
      <c r="AGM490" s="14"/>
      <c r="AGN490" s="14"/>
      <c r="AGO490" s="14"/>
      <c r="AGP490" s="14"/>
      <c r="AGQ490" s="14"/>
      <c r="AGR490" s="14"/>
      <c r="AGS490" s="14"/>
      <c r="AGT490" s="14"/>
      <c r="AGU490" s="14"/>
      <c r="AGV490" s="14"/>
      <c r="AGW490" s="14"/>
      <c r="AGX490" s="14"/>
      <c r="AGY490" s="14"/>
      <c r="AGZ490" s="14"/>
      <c r="AHA490" s="14"/>
      <c r="AHB490" s="14"/>
      <c r="AHC490" s="14"/>
      <c r="AHD490" s="14"/>
      <c r="AHE490" s="14"/>
      <c r="AHF490" s="14"/>
      <c r="AHG490" s="14"/>
      <c r="AHH490" s="14"/>
      <c r="AHI490" s="14"/>
      <c r="AHJ490" s="14"/>
      <c r="AHK490" s="14"/>
      <c r="AHL490" s="14"/>
      <c r="AHM490" s="14"/>
      <c r="AHN490" s="14"/>
      <c r="AHO490" s="14"/>
      <c r="AHP490" s="14"/>
      <c r="AHQ490" s="14"/>
      <c r="AHR490" s="14"/>
      <c r="AHS490" s="14"/>
      <c r="AHT490" s="14"/>
      <c r="AHU490" s="14"/>
      <c r="AHV490" s="14"/>
      <c r="AHW490" s="14"/>
      <c r="AHX490" s="14"/>
      <c r="AHY490" s="14"/>
      <c r="AHZ490" s="14"/>
      <c r="AIA490" s="14"/>
      <c r="AIB490" s="14"/>
      <c r="AIC490" s="14"/>
      <c r="AID490" s="14"/>
      <c r="AIE490" s="14"/>
      <c r="AIF490" s="14"/>
      <c r="AIG490" s="14"/>
      <c r="AIH490" s="14"/>
      <c r="AII490" s="14"/>
      <c r="AIJ490" s="14"/>
      <c r="AIK490" s="14"/>
      <c r="AIL490" s="14"/>
      <c r="AIM490" s="14"/>
      <c r="AIN490" s="14"/>
      <c r="AIO490" s="14"/>
      <c r="AIP490" s="14"/>
      <c r="AIQ490" s="14"/>
      <c r="AIR490" s="14"/>
      <c r="AIS490" s="14"/>
      <c r="AIT490" s="14"/>
      <c r="AIU490" s="14"/>
      <c r="AIV490" s="14"/>
      <c r="AIW490" s="14"/>
      <c r="AIX490" s="14"/>
      <c r="AIY490" s="14"/>
      <c r="AIZ490" s="14"/>
      <c r="AJA490" s="14"/>
      <c r="AJB490" s="14"/>
      <c r="AJC490" s="14"/>
      <c r="AJD490" s="14"/>
      <c r="AJE490" s="14"/>
      <c r="AJF490" s="14"/>
      <c r="AJG490" s="14"/>
      <c r="AJH490" s="14"/>
      <c r="AJI490" s="14"/>
      <c r="AJJ490" s="14"/>
      <c r="AJK490" s="14"/>
      <c r="AJL490" s="14"/>
      <c r="AJM490" s="14"/>
      <c r="AJN490" s="14"/>
      <c r="AJO490" s="14"/>
      <c r="AJP490" s="14"/>
      <c r="AJQ490" s="14"/>
      <c r="AJR490" s="14"/>
      <c r="AJS490" s="14"/>
      <c r="AJT490" s="14"/>
      <c r="AJU490" s="14"/>
      <c r="AJV490" s="14"/>
      <c r="AJW490" s="14"/>
      <c r="AJX490" s="14"/>
      <c r="AJY490" s="14"/>
      <c r="AJZ490" s="14"/>
      <c r="AKA490" s="14"/>
      <c r="AKB490" s="14"/>
      <c r="AKC490" s="14"/>
      <c r="AKD490" s="14"/>
      <c r="AKE490" s="14"/>
      <c r="AKF490" s="14"/>
      <c r="AKG490" s="14"/>
      <c r="AKH490" s="14"/>
      <c r="AKI490" s="14"/>
      <c r="AKJ490" s="14"/>
      <c r="AKK490" s="14"/>
      <c r="AKL490" s="14"/>
      <c r="AKM490" s="14"/>
      <c r="AKN490" s="14"/>
      <c r="AKO490" s="14"/>
      <c r="AKP490" s="14"/>
      <c r="AKQ490" s="14"/>
      <c r="AKR490" s="14"/>
      <c r="AKS490" s="14"/>
      <c r="AKT490" s="14"/>
      <c r="AKU490" s="14"/>
      <c r="AKV490" s="14"/>
      <c r="AKW490" s="14"/>
      <c r="AKX490" s="14"/>
      <c r="AKY490" s="14"/>
      <c r="AKZ490" s="14"/>
      <c r="ALA490" s="14"/>
      <c r="ALB490" s="14"/>
      <c r="ALC490" s="14"/>
      <c r="ALD490" s="14"/>
      <c r="ALE490" s="14"/>
      <c r="ALF490" s="14"/>
      <c r="ALG490" s="14"/>
      <c r="ALH490" s="14"/>
      <c r="ALI490" s="14"/>
      <c r="ALJ490" s="14"/>
      <c r="ALK490" s="14"/>
      <c r="ALL490" s="14"/>
      <c r="ALM490" s="14"/>
      <c r="ALN490" s="14"/>
      <c r="ALO490" s="14"/>
      <c r="ALP490" s="14"/>
      <c r="ALQ490" s="14"/>
      <c r="ALR490" s="14"/>
      <c r="ALS490" s="14"/>
      <c r="ALT490" s="14"/>
      <c r="ALU490" s="14"/>
      <c r="ALV490" s="14"/>
      <c r="ALW490" s="14"/>
      <c r="ALX490" s="14"/>
      <c r="ALY490" s="14"/>
      <c r="ALZ490" s="14"/>
      <c r="AMA490" s="14"/>
      <c r="AMB490" s="14"/>
      <c r="AMC490" s="14"/>
      <c r="AMD490" s="14"/>
      <c r="AME490" s="14"/>
      <c r="AMF490" s="14"/>
      <c r="AMG490" s="14"/>
      <c r="AMH490" s="14"/>
      <c r="AMI490" s="14"/>
      <c r="AMJ490" s="14"/>
      <c r="AMK490" s="14"/>
      <c r="AML490" s="14"/>
      <c r="AMM490" s="14"/>
      <c r="AMN490" s="14"/>
      <c r="AMO490" s="14"/>
      <c r="AMP490" s="14"/>
      <c r="AMQ490" s="14"/>
      <c r="AMR490" s="14"/>
      <c r="AMS490" s="14"/>
      <c r="AMT490" s="14"/>
      <c r="AMU490" s="14"/>
      <c r="AMV490" s="14"/>
      <c r="AMW490" s="14"/>
      <c r="AMX490" s="14"/>
      <c r="AMY490" s="14"/>
      <c r="AMZ490" s="14"/>
      <c r="ANA490" s="14"/>
      <c r="ANB490" s="14"/>
      <c r="ANC490" s="14"/>
      <c r="AND490" s="14"/>
      <c r="ANE490" s="14"/>
      <c r="ANF490" s="14"/>
      <c r="ANG490" s="14"/>
      <c r="ANH490" s="14"/>
      <c r="ANI490" s="14"/>
      <c r="ANJ490" s="14"/>
      <c r="ANK490" s="14"/>
      <c r="ANL490" s="14"/>
      <c r="ANM490" s="14"/>
      <c r="ANN490" s="14"/>
      <c r="ANO490" s="14"/>
      <c r="ANP490" s="14"/>
      <c r="ANQ490" s="14"/>
      <c r="ANR490" s="14"/>
      <c r="ANS490" s="14"/>
      <c r="ANT490" s="14"/>
      <c r="ANU490" s="14"/>
      <c r="ANV490" s="14"/>
      <c r="ANW490" s="14"/>
      <c r="ANX490" s="14"/>
      <c r="ANY490" s="14"/>
      <c r="ANZ490" s="14"/>
      <c r="AOA490" s="14"/>
      <c r="AOB490" s="14"/>
      <c r="AOC490" s="14"/>
      <c r="AOD490" s="14"/>
      <c r="AOE490" s="14"/>
      <c r="AOF490" s="14"/>
      <c r="AOG490" s="14"/>
      <c r="AOH490" s="14"/>
      <c r="AOI490" s="14"/>
      <c r="AOJ490" s="14"/>
      <c r="AOK490" s="14"/>
      <c r="AOL490" s="14"/>
      <c r="AOM490" s="14"/>
      <c r="AON490" s="14"/>
      <c r="AOO490" s="14"/>
      <c r="AOP490" s="14"/>
      <c r="AOQ490" s="14"/>
      <c r="AOR490" s="14"/>
      <c r="AOS490" s="14"/>
      <c r="AOT490" s="14"/>
      <c r="AOU490" s="14"/>
      <c r="AOV490" s="14"/>
      <c r="AOW490" s="14"/>
      <c r="AOX490" s="14"/>
      <c r="AOY490" s="14"/>
      <c r="AOZ490" s="14"/>
      <c r="APA490" s="14"/>
      <c r="APB490" s="14"/>
      <c r="APC490" s="14"/>
      <c r="APD490" s="14"/>
      <c r="APE490" s="14"/>
      <c r="APF490" s="14"/>
      <c r="APG490" s="14"/>
      <c r="APH490" s="14"/>
      <c r="API490" s="14"/>
      <c r="APJ490" s="14"/>
      <c r="APK490" s="14"/>
      <c r="APL490" s="14"/>
      <c r="APM490" s="14"/>
      <c r="APN490" s="14"/>
      <c r="APO490" s="14"/>
      <c r="APP490" s="14"/>
      <c r="APQ490" s="14"/>
      <c r="APR490" s="14"/>
      <c r="APS490" s="14"/>
      <c r="APT490" s="14"/>
      <c r="APU490" s="14"/>
      <c r="APV490" s="14"/>
      <c r="APW490" s="14"/>
      <c r="APX490" s="14"/>
      <c r="APY490" s="14"/>
      <c r="APZ490" s="14"/>
      <c r="AQA490" s="14"/>
      <c r="AQB490" s="14"/>
      <c r="AQC490" s="14"/>
      <c r="AQD490" s="14"/>
      <c r="AQE490" s="14"/>
      <c r="AQF490" s="14"/>
      <c r="AQG490" s="14"/>
      <c r="AQH490" s="14"/>
      <c r="AQI490" s="14"/>
      <c r="AQJ490" s="14"/>
      <c r="AQK490" s="14"/>
      <c r="AQL490" s="14"/>
      <c r="AQM490" s="14"/>
      <c r="AQN490" s="14"/>
      <c r="AQO490" s="14"/>
      <c r="AQP490" s="14"/>
      <c r="AQQ490" s="14"/>
      <c r="AQR490" s="14"/>
      <c r="AQS490" s="14"/>
      <c r="AQT490" s="14"/>
      <c r="AQU490" s="14"/>
      <c r="AQV490" s="14"/>
      <c r="AQW490" s="14"/>
      <c r="AQX490" s="14"/>
      <c r="AQY490" s="14"/>
      <c r="AQZ490" s="14"/>
      <c r="ARA490" s="14"/>
      <c r="ARB490" s="14"/>
      <c r="ARC490" s="14"/>
      <c r="ARD490" s="14"/>
      <c r="ARE490" s="14"/>
      <c r="ARF490" s="14"/>
      <c r="ARG490" s="14"/>
      <c r="ARH490" s="14"/>
      <c r="ARI490" s="14"/>
      <c r="ARJ490" s="14"/>
      <c r="ARK490" s="14"/>
      <c r="ARL490" s="14"/>
      <c r="ARM490" s="14"/>
      <c r="ARN490" s="14"/>
      <c r="ARO490" s="14"/>
      <c r="ARP490" s="14"/>
      <c r="ARQ490" s="14"/>
      <c r="ARR490" s="14"/>
      <c r="ARS490" s="14"/>
      <c r="ART490" s="14"/>
      <c r="ARU490" s="14"/>
      <c r="ARV490" s="14"/>
      <c r="ARW490" s="14"/>
      <c r="ARX490" s="14"/>
      <c r="ARY490" s="14"/>
      <c r="ARZ490" s="14"/>
      <c r="ASA490" s="14"/>
      <c r="ASB490" s="14"/>
      <c r="ASC490" s="14"/>
      <c r="ASD490" s="14"/>
      <c r="ASE490" s="14"/>
      <c r="ASF490" s="14"/>
      <c r="ASG490" s="14"/>
      <c r="ASH490" s="14"/>
      <c r="ASI490" s="14"/>
      <c r="ASJ490" s="14"/>
      <c r="ASK490" s="14"/>
      <c r="ASL490" s="14"/>
      <c r="ASM490" s="14"/>
      <c r="ASN490" s="14"/>
      <c r="ASO490" s="14"/>
      <c r="ASP490" s="14"/>
      <c r="ASQ490" s="14"/>
      <c r="ASR490" s="14"/>
      <c r="ASS490" s="14"/>
      <c r="AST490" s="14"/>
      <c r="ASU490" s="14"/>
      <c r="ASV490" s="14"/>
      <c r="ASW490" s="14"/>
      <c r="ASX490" s="14"/>
      <c r="ASY490" s="14"/>
      <c r="ASZ490" s="14"/>
      <c r="ATA490" s="14"/>
      <c r="ATB490" s="14"/>
      <c r="ATC490" s="14"/>
      <c r="ATD490" s="14"/>
    </row>
    <row r="491" spans="63:1200">
      <c r="BK491" s="14" t="str">
        <f t="shared" si="2121"/>
        <v/>
      </c>
      <c r="ABO491" s="14"/>
      <c r="ABP491" s="14"/>
      <c r="ABQ491" s="14"/>
      <c r="ABR491" s="14"/>
      <c r="ABS491" s="14"/>
      <c r="ABT491" s="14"/>
      <c r="ABU491" s="14"/>
      <c r="ABV491" s="14"/>
      <c r="ABW491" s="14"/>
      <c r="ABX491" s="14"/>
      <c r="ABY491" s="14"/>
      <c r="ABZ491" s="14"/>
      <c r="ACA491" s="14"/>
      <c r="ACB491" s="14"/>
      <c r="ACC491" s="14"/>
      <c r="ACD491" s="14"/>
      <c r="ACE491" s="14"/>
      <c r="ACF491" s="14"/>
      <c r="ACG491" s="14"/>
      <c r="ACH491" s="14"/>
      <c r="ACI491" s="14"/>
      <c r="ACJ491" s="14"/>
      <c r="ACK491" s="14"/>
      <c r="ACL491" s="14"/>
      <c r="ACM491" s="14"/>
      <c r="ACN491" s="14"/>
      <c r="ACO491" s="14"/>
      <c r="ACP491" s="14"/>
      <c r="ACQ491" s="14"/>
      <c r="ACR491" s="14"/>
      <c r="ACS491" s="14"/>
      <c r="ACT491" s="14"/>
      <c r="ACU491" s="14"/>
      <c r="ACV491" s="14"/>
      <c r="ACW491" s="14"/>
      <c r="ACX491" s="14"/>
      <c r="ACY491" s="14"/>
      <c r="ACZ491" s="14"/>
      <c r="ADA491" s="14"/>
      <c r="ADB491" s="14"/>
      <c r="ADC491" s="14"/>
      <c r="ADD491" s="14"/>
      <c r="ADE491" s="14"/>
      <c r="ADF491" s="14"/>
      <c r="ADG491" s="14"/>
      <c r="ADH491" s="14"/>
      <c r="ADI491" s="14"/>
      <c r="ADJ491" s="14"/>
      <c r="ADK491" s="14"/>
      <c r="ADL491" s="14"/>
      <c r="ADM491" s="14"/>
      <c r="ADN491" s="14"/>
      <c r="ADO491" s="14"/>
      <c r="ADP491" s="14"/>
      <c r="ADQ491" s="14"/>
      <c r="ADR491" s="14"/>
      <c r="ADS491" s="14"/>
      <c r="ADT491" s="14"/>
      <c r="ADU491" s="14"/>
      <c r="ADV491" s="14"/>
      <c r="ADW491" s="14"/>
      <c r="ADX491" s="14"/>
      <c r="ADY491" s="14"/>
      <c r="ADZ491" s="14"/>
      <c r="AEA491" s="14"/>
      <c r="AEB491" s="14"/>
      <c r="AEC491" s="14"/>
      <c r="AED491" s="14"/>
      <c r="AEE491" s="14"/>
      <c r="AEF491" s="14"/>
      <c r="AEG491" s="14"/>
      <c r="AEH491" s="14"/>
      <c r="AEI491" s="14"/>
      <c r="AEJ491" s="14"/>
      <c r="AEK491" s="14"/>
      <c r="AEL491" s="14"/>
      <c r="AEM491" s="14"/>
      <c r="AEN491" s="14"/>
      <c r="AEO491" s="14"/>
      <c r="AEP491" s="14"/>
      <c r="AEQ491" s="14"/>
      <c r="AER491" s="14"/>
      <c r="AES491" s="14"/>
      <c r="AET491" s="14"/>
      <c r="AEU491" s="14"/>
      <c r="AEV491" s="14"/>
      <c r="AEW491" s="14"/>
      <c r="AEX491" s="14"/>
      <c r="AEY491" s="14"/>
      <c r="AEZ491" s="14"/>
      <c r="AFA491" s="14"/>
      <c r="AFB491" s="14"/>
      <c r="AFC491" s="14"/>
      <c r="AFD491" s="14"/>
      <c r="AFE491" s="14"/>
      <c r="AFF491" s="14"/>
      <c r="AFG491" s="14"/>
      <c r="AFH491" s="14"/>
      <c r="AFI491" s="14"/>
      <c r="AFJ491" s="14"/>
      <c r="AFK491" s="14"/>
      <c r="AFL491" s="14"/>
      <c r="AFM491" s="14"/>
      <c r="AFN491" s="14"/>
      <c r="AFO491" s="14"/>
      <c r="AFP491" s="14"/>
      <c r="AFQ491" s="14"/>
      <c r="AFR491" s="14"/>
      <c r="AFS491" s="14"/>
      <c r="AFT491" s="14"/>
      <c r="AFU491" s="14"/>
      <c r="AFV491" s="14"/>
      <c r="AFW491" s="14"/>
      <c r="AFX491" s="14"/>
      <c r="AFY491" s="14"/>
      <c r="AFZ491" s="14"/>
      <c r="AGA491" s="14"/>
      <c r="AGB491" s="14"/>
      <c r="AGC491" s="14"/>
      <c r="AGD491" s="14"/>
      <c r="AGE491" s="14"/>
      <c r="AGF491" s="14"/>
      <c r="AGG491" s="14"/>
      <c r="AGH491" s="14"/>
      <c r="AGI491" s="14"/>
      <c r="AGJ491" s="14"/>
      <c r="AGK491" s="14"/>
      <c r="AGL491" s="14"/>
      <c r="AGM491" s="14"/>
      <c r="AGN491" s="14"/>
      <c r="AGO491" s="14"/>
      <c r="AGP491" s="14"/>
      <c r="AGQ491" s="14"/>
      <c r="AGR491" s="14"/>
      <c r="AGS491" s="14"/>
      <c r="AGT491" s="14"/>
      <c r="AGU491" s="14"/>
      <c r="AGV491" s="14"/>
      <c r="AGW491" s="14"/>
      <c r="AGX491" s="14"/>
      <c r="AGY491" s="14"/>
      <c r="AGZ491" s="14"/>
      <c r="AHA491" s="14"/>
      <c r="AHB491" s="14"/>
      <c r="AHC491" s="14"/>
      <c r="AHD491" s="14"/>
      <c r="AHE491" s="14"/>
      <c r="AHF491" s="14"/>
      <c r="AHG491" s="14"/>
      <c r="AHH491" s="14"/>
      <c r="AHI491" s="14"/>
      <c r="AHJ491" s="14"/>
      <c r="AHK491" s="14"/>
      <c r="AHL491" s="14"/>
      <c r="AHM491" s="14"/>
      <c r="AHN491" s="14"/>
      <c r="AHO491" s="14"/>
      <c r="AHP491" s="14"/>
      <c r="AHQ491" s="14"/>
      <c r="AHR491" s="14"/>
      <c r="AHS491" s="14"/>
      <c r="AHT491" s="14"/>
      <c r="AHU491" s="14"/>
      <c r="AHV491" s="14"/>
      <c r="AHW491" s="14"/>
      <c r="AHX491" s="14"/>
      <c r="AHY491" s="14"/>
      <c r="AHZ491" s="14"/>
      <c r="AIA491" s="14"/>
      <c r="AIB491" s="14"/>
      <c r="AIC491" s="14"/>
      <c r="AID491" s="14"/>
      <c r="AIE491" s="14"/>
      <c r="AIF491" s="14"/>
      <c r="AIG491" s="14"/>
      <c r="AIH491" s="14"/>
      <c r="AII491" s="14"/>
      <c r="AIJ491" s="14"/>
      <c r="AIK491" s="14"/>
      <c r="AIL491" s="14"/>
      <c r="AIM491" s="14"/>
      <c r="AIN491" s="14"/>
      <c r="AIO491" s="14"/>
      <c r="AIP491" s="14"/>
      <c r="AIQ491" s="14"/>
      <c r="AIR491" s="14"/>
      <c r="AIS491" s="14"/>
      <c r="AIT491" s="14"/>
      <c r="AIU491" s="14"/>
      <c r="AIV491" s="14"/>
      <c r="AIW491" s="14"/>
      <c r="AIX491" s="14"/>
      <c r="AIY491" s="14"/>
      <c r="AIZ491" s="14"/>
      <c r="AJA491" s="14"/>
      <c r="AJB491" s="14"/>
      <c r="AJC491" s="14"/>
      <c r="AJD491" s="14"/>
      <c r="AJE491" s="14"/>
      <c r="AJF491" s="14"/>
      <c r="AJG491" s="14"/>
      <c r="AJH491" s="14"/>
      <c r="AJI491" s="14"/>
      <c r="AJJ491" s="14"/>
      <c r="AJK491" s="14"/>
      <c r="AJL491" s="14"/>
      <c r="AJM491" s="14"/>
      <c r="AJN491" s="14"/>
      <c r="AJO491" s="14"/>
      <c r="AJP491" s="14"/>
      <c r="AJQ491" s="14"/>
      <c r="AJR491" s="14"/>
      <c r="AJS491" s="14"/>
      <c r="AJT491" s="14"/>
      <c r="AJU491" s="14"/>
      <c r="AJV491" s="14"/>
      <c r="AJW491" s="14"/>
      <c r="AJX491" s="14"/>
      <c r="AJY491" s="14"/>
      <c r="AJZ491" s="14"/>
      <c r="AKA491" s="14"/>
      <c r="AKB491" s="14"/>
      <c r="AKC491" s="14"/>
      <c r="AKD491" s="14"/>
      <c r="AKE491" s="14"/>
      <c r="AKF491" s="14"/>
      <c r="AKG491" s="14"/>
      <c r="AKH491" s="14"/>
      <c r="AKI491" s="14"/>
      <c r="AKJ491" s="14"/>
      <c r="AKK491" s="14"/>
      <c r="AKL491" s="14"/>
      <c r="AKM491" s="14"/>
      <c r="AKN491" s="14"/>
      <c r="AKO491" s="14"/>
      <c r="AKP491" s="14"/>
      <c r="AKQ491" s="14"/>
      <c r="AKR491" s="14"/>
      <c r="AKS491" s="14"/>
      <c r="AKT491" s="14"/>
      <c r="AKU491" s="14"/>
      <c r="AKV491" s="14"/>
      <c r="AKW491" s="14"/>
      <c r="AKX491" s="14"/>
      <c r="AKY491" s="14"/>
      <c r="AKZ491" s="14"/>
      <c r="ALA491" s="14"/>
      <c r="ALB491" s="14"/>
      <c r="ALC491" s="14"/>
      <c r="ALD491" s="14"/>
      <c r="ALE491" s="14"/>
      <c r="ALF491" s="14"/>
      <c r="ALG491" s="14"/>
      <c r="ALH491" s="14"/>
      <c r="ALI491" s="14"/>
      <c r="ALJ491" s="14"/>
      <c r="ALK491" s="14"/>
      <c r="ALL491" s="14"/>
      <c r="ALM491" s="14"/>
      <c r="ALN491" s="14"/>
      <c r="ALO491" s="14"/>
      <c r="ALP491" s="14"/>
      <c r="ALQ491" s="14"/>
      <c r="ALR491" s="14"/>
      <c r="ALS491" s="14"/>
      <c r="ALT491" s="14"/>
      <c r="ALU491" s="14"/>
      <c r="ALV491" s="14"/>
      <c r="ALW491" s="14"/>
      <c r="ALX491" s="14"/>
      <c r="ALY491" s="14"/>
      <c r="ALZ491" s="14"/>
      <c r="AMA491" s="14"/>
      <c r="AMB491" s="14"/>
      <c r="AMC491" s="14"/>
      <c r="AMD491" s="14"/>
      <c r="AME491" s="14"/>
      <c r="AMF491" s="14"/>
      <c r="AMG491" s="14"/>
      <c r="AMH491" s="14"/>
      <c r="AMI491" s="14"/>
      <c r="AMJ491" s="14"/>
      <c r="AMK491" s="14"/>
      <c r="AML491" s="14"/>
      <c r="AMM491" s="14"/>
      <c r="AMN491" s="14"/>
      <c r="AMO491" s="14"/>
      <c r="AMP491" s="14"/>
      <c r="AMQ491" s="14"/>
      <c r="AMR491" s="14"/>
      <c r="AMS491" s="14"/>
      <c r="AMT491" s="14"/>
      <c r="AMU491" s="14"/>
      <c r="AMV491" s="14"/>
      <c r="AMW491" s="14"/>
      <c r="AMX491" s="14"/>
      <c r="AMY491" s="14"/>
      <c r="AMZ491" s="14"/>
      <c r="ANA491" s="14"/>
      <c r="ANB491" s="14"/>
      <c r="ANC491" s="14"/>
      <c r="AND491" s="14"/>
      <c r="ANE491" s="14"/>
      <c r="ANF491" s="14"/>
      <c r="ANG491" s="14"/>
      <c r="ANH491" s="14"/>
      <c r="ANI491" s="14"/>
      <c r="ANJ491" s="14"/>
      <c r="ANK491" s="14"/>
      <c r="ANL491" s="14"/>
      <c r="ANM491" s="14"/>
      <c r="ANN491" s="14"/>
      <c r="ANO491" s="14"/>
      <c r="ANP491" s="14"/>
      <c r="ANQ491" s="14"/>
      <c r="ANR491" s="14"/>
      <c r="ANS491" s="14"/>
      <c r="ANT491" s="14"/>
      <c r="ANU491" s="14"/>
      <c r="ANV491" s="14"/>
      <c r="ANW491" s="14"/>
      <c r="ANX491" s="14"/>
      <c r="ANY491" s="14"/>
      <c r="ANZ491" s="14"/>
      <c r="AOA491" s="14"/>
      <c r="AOB491" s="14"/>
      <c r="AOC491" s="14"/>
      <c r="AOD491" s="14"/>
      <c r="AOE491" s="14"/>
      <c r="AOF491" s="14"/>
      <c r="AOG491" s="14"/>
      <c r="AOH491" s="14"/>
      <c r="AOI491" s="14"/>
      <c r="AOJ491" s="14"/>
      <c r="AOK491" s="14"/>
      <c r="AOL491" s="14"/>
      <c r="AOM491" s="14"/>
      <c r="AON491" s="14"/>
      <c r="AOO491" s="14"/>
      <c r="AOP491" s="14"/>
      <c r="AOQ491" s="14"/>
      <c r="AOR491" s="14"/>
      <c r="AOS491" s="14"/>
      <c r="AOT491" s="14"/>
      <c r="AOU491" s="14"/>
      <c r="AOV491" s="14"/>
      <c r="AOW491" s="14"/>
      <c r="AOX491" s="14"/>
      <c r="AOY491" s="14"/>
      <c r="AOZ491" s="14"/>
      <c r="APA491" s="14"/>
      <c r="APB491" s="14"/>
      <c r="APC491" s="14"/>
      <c r="APD491" s="14"/>
      <c r="APE491" s="14"/>
      <c r="APF491" s="14"/>
      <c r="APG491" s="14"/>
      <c r="APH491" s="14"/>
      <c r="API491" s="14"/>
      <c r="APJ491" s="14"/>
      <c r="APK491" s="14"/>
      <c r="APL491" s="14"/>
      <c r="APM491" s="14"/>
      <c r="APN491" s="14"/>
      <c r="APO491" s="14"/>
      <c r="APP491" s="14"/>
      <c r="APQ491" s="14"/>
      <c r="APR491" s="14"/>
      <c r="APS491" s="14"/>
      <c r="APT491" s="14"/>
      <c r="APU491" s="14"/>
      <c r="APV491" s="14"/>
      <c r="APW491" s="14"/>
      <c r="APX491" s="14"/>
      <c r="APY491" s="14"/>
      <c r="APZ491" s="14"/>
      <c r="AQA491" s="14"/>
      <c r="AQB491" s="14"/>
      <c r="AQC491" s="14"/>
      <c r="AQD491" s="14"/>
      <c r="AQE491" s="14"/>
      <c r="AQF491" s="14"/>
      <c r="AQG491" s="14"/>
      <c r="AQH491" s="14"/>
      <c r="AQI491" s="14"/>
      <c r="AQJ491" s="14"/>
      <c r="AQK491" s="14"/>
      <c r="AQL491" s="14"/>
      <c r="AQM491" s="14"/>
      <c r="AQN491" s="14"/>
      <c r="AQO491" s="14"/>
      <c r="AQP491" s="14"/>
      <c r="AQQ491" s="14"/>
      <c r="AQR491" s="14"/>
      <c r="AQS491" s="14"/>
      <c r="AQT491" s="14"/>
      <c r="AQU491" s="14"/>
      <c r="AQV491" s="14"/>
      <c r="AQW491" s="14"/>
      <c r="AQX491" s="14"/>
      <c r="AQY491" s="14"/>
      <c r="AQZ491" s="14"/>
      <c r="ARA491" s="14"/>
      <c r="ARB491" s="14"/>
      <c r="ARC491" s="14"/>
      <c r="ARD491" s="14"/>
      <c r="ARE491" s="14"/>
      <c r="ARF491" s="14"/>
      <c r="ARG491" s="14"/>
      <c r="ARH491" s="14"/>
      <c r="ARI491" s="14"/>
      <c r="ARJ491" s="14"/>
      <c r="ARK491" s="14"/>
      <c r="ARL491" s="14"/>
      <c r="ARM491" s="14"/>
      <c r="ARN491" s="14"/>
      <c r="ARO491" s="14"/>
      <c r="ARP491" s="14"/>
      <c r="ARQ491" s="14"/>
      <c r="ARR491" s="14"/>
      <c r="ARS491" s="14"/>
      <c r="ART491" s="14"/>
      <c r="ARU491" s="14"/>
      <c r="ARV491" s="14"/>
      <c r="ARW491" s="14"/>
      <c r="ARX491" s="14"/>
      <c r="ARY491" s="14"/>
      <c r="ARZ491" s="14"/>
      <c r="ASA491" s="14"/>
      <c r="ASB491" s="14"/>
      <c r="ASC491" s="14"/>
      <c r="ASD491" s="14"/>
      <c r="ASE491" s="14"/>
      <c r="ASF491" s="14"/>
      <c r="ASG491" s="14"/>
      <c r="ASH491" s="14"/>
      <c r="ASI491" s="14"/>
      <c r="ASJ491" s="14"/>
      <c r="ASK491" s="14"/>
      <c r="ASL491" s="14"/>
      <c r="ASM491" s="14"/>
      <c r="ASN491" s="14"/>
      <c r="ASO491" s="14"/>
      <c r="ASP491" s="14"/>
      <c r="ASQ491" s="14"/>
      <c r="ASR491" s="14"/>
      <c r="ASS491" s="14"/>
      <c r="AST491" s="14"/>
      <c r="ASU491" s="14"/>
      <c r="ASV491" s="14"/>
      <c r="ASW491" s="14"/>
      <c r="ASX491" s="14"/>
      <c r="ASY491" s="14"/>
      <c r="ASZ491" s="14"/>
      <c r="ATA491" s="14"/>
      <c r="ATB491" s="14"/>
      <c r="ATC491" s="14"/>
      <c r="ATD491" s="14"/>
    </row>
    <row r="492" spans="63:1200">
      <c r="BK492" s="14" t="str">
        <f t="shared" si="2121"/>
        <v/>
      </c>
      <c r="ABO492" s="14"/>
      <c r="ABP492" s="14"/>
      <c r="ABQ492" s="14"/>
      <c r="ABR492" s="14"/>
      <c r="ABS492" s="14"/>
      <c r="ABT492" s="14"/>
      <c r="ABU492" s="14"/>
      <c r="ABV492" s="14"/>
      <c r="ABW492" s="14"/>
      <c r="ABX492" s="14"/>
      <c r="ABY492" s="14"/>
      <c r="ABZ492" s="14"/>
      <c r="ACA492" s="14"/>
      <c r="ACB492" s="14"/>
      <c r="ACC492" s="14"/>
      <c r="ACD492" s="14"/>
      <c r="ACE492" s="14"/>
      <c r="ACF492" s="14"/>
      <c r="ACG492" s="14"/>
      <c r="ACH492" s="14"/>
      <c r="ACI492" s="14"/>
      <c r="ACJ492" s="14"/>
      <c r="ACK492" s="14"/>
      <c r="ACL492" s="14"/>
      <c r="ACM492" s="14"/>
      <c r="ACN492" s="14"/>
      <c r="ACO492" s="14"/>
      <c r="ACP492" s="14"/>
      <c r="ACQ492" s="14"/>
      <c r="ACR492" s="14"/>
      <c r="ACS492" s="14"/>
      <c r="ACT492" s="14"/>
      <c r="ACU492" s="14"/>
      <c r="ACV492" s="14"/>
      <c r="ACW492" s="14"/>
      <c r="ACX492" s="14"/>
      <c r="ACY492" s="14"/>
      <c r="ACZ492" s="14"/>
      <c r="ADA492" s="14"/>
      <c r="ADB492" s="14"/>
      <c r="ADC492" s="14"/>
      <c r="ADD492" s="14"/>
      <c r="ADE492" s="14"/>
      <c r="ADF492" s="14"/>
      <c r="ADG492" s="14"/>
      <c r="ADH492" s="14"/>
      <c r="ADI492" s="14"/>
      <c r="ADJ492" s="14"/>
      <c r="ADK492" s="14"/>
      <c r="ADL492" s="14"/>
      <c r="ADM492" s="14"/>
      <c r="ADN492" s="14"/>
      <c r="ADO492" s="14"/>
      <c r="ADP492" s="14"/>
      <c r="ADQ492" s="14"/>
      <c r="ADR492" s="14"/>
      <c r="ADS492" s="14"/>
      <c r="ADT492" s="14"/>
      <c r="ADU492" s="14"/>
      <c r="ADV492" s="14"/>
      <c r="ADW492" s="14"/>
      <c r="ADX492" s="14"/>
      <c r="ADY492" s="14"/>
      <c r="ADZ492" s="14"/>
      <c r="AEA492" s="14"/>
      <c r="AEB492" s="14"/>
      <c r="AEC492" s="14"/>
      <c r="AED492" s="14"/>
      <c r="AEE492" s="14"/>
      <c r="AEF492" s="14"/>
      <c r="AEG492" s="14"/>
      <c r="AEH492" s="14"/>
      <c r="AEI492" s="14"/>
      <c r="AEJ492" s="14"/>
      <c r="AEK492" s="14"/>
      <c r="AEL492" s="14"/>
      <c r="AEM492" s="14"/>
      <c r="AEN492" s="14"/>
      <c r="AEO492" s="14"/>
      <c r="AEP492" s="14"/>
      <c r="AEQ492" s="14"/>
      <c r="AER492" s="14"/>
      <c r="AES492" s="14"/>
      <c r="AET492" s="14"/>
      <c r="AEU492" s="14"/>
      <c r="AEV492" s="14"/>
      <c r="AEW492" s="14"/>
      <c r="AEX492" s="14"/>
      <c r="AEY492" s="14"/>
      <c r="AEZ492" s="14"/>
      <c r="AFA492" s="14"/>
      <c r="AFB492" s="14"/>
      <c r="AFC492" s="14"/>
      <c r="AFD492" s="14"/>
      <c r="AFE492" s="14"/>
      <c r="AFF492" s="14"/>
      <c r="AFG492" s="14"/>
      <c r="AFH492" s="14"/>
      <c r="AFI492" s="14"/>
      <c r="AFJ492" s="14"/>
      <c r="AFK492" s="14"/>
      <c r="AFL492" s="14"/>
      <c r="AFM492" s="14"/>
      <c r="AFN492" s="14"/>
      <c r="AFO492" s="14"/>
      <c r="AFP492" s="14"/>
      <c r="AFQ492" s="14"/>
      <c r="AFR492" s="14"/>
      <c r="AFS492" s="14"/>
      <c r="AFT492" s="14"/>
      <c r="AFU492" s="14"/>
      <c r="AFV492" s="14"/>
      <c r="AFW492" s="14"/>
      <c r="AFX492" s="14"/>
      <c r="AFY492" s="14"/>
      <c r="AFZ492" s="14"/>
      <c r="AGA492" s="14"/>
      <c r="AGB492" s="14"/>
      <c r="AGC492" s="14"/>
      <c r="AGD492" s="14"/>
      <c r="AGE492" s="14"/>
      <c r="AGF492" s="14"/>
      <c r="AGG492" s="14"/>
      <c r="AGH492" s="14"/>
      <c r="AGI492" s="14"/>
      <c r="AGJ492" s="14"/>
      <c r="AGK492" s="14"/>
      <c r="AGL492" s="14"/>
      <c r="AGM492" s="14"/>
      <c r="AGN492" s="14"/>
      <c r="AGO492" s="14"/>
      <c r="AGP492" s="14"/>
      <c r="AGQ492" s="14"/>
      <c r="AGR492" s="14"/>
      <c r="AGS492" s="14"/>
      <c r="AGT492" s="14"/>
      <c r="AGU492" s="14"/>
      <c r="AGV492" s="14"/>
      <c r="AGW492" s="14"/>
      <c r="AGX492" s="14"/>
      <c r="AGY492" s="14"/>
      <c r="AGZ492" s="14"/>
      <c r="AHA492" s="14"/>
      <c r="AHB492" s="14"/>
      <c r="AHC492" s="14"/>
      <c r="AHD492" s="14"/>
      <c r="AHE492" s="14"/>
      <c r="AHF492" s="14"/>
      <c r="AHG492" s="14"/>
      <c r="AHH492" s="14"/>
      <c r="AHI492" s="14"/>
      <c r="AHJ492" s="14"/>
      <c r="AHK492" s="14"/>
      <c r="AHL492" s="14"/>
      <c r="AHM492" s="14"/>
      <c r="AHN492" s="14"/>
      <c r="AHO492" s="14"/>
      <c r="AHP492" s="14"/>
      <c r="AHQ492" s="14"/>
      <c r="AHR492" s="14"/>
      <c r="AHS492" s="14"/>
      <c r="AHT492" s="14"/>
      <c r="AHU492" s="14"/>
      <c r="AHV492" s="14"/>
      <c r="AHW492" s="14"/>
      <c r="AHX492" s="14"/>
      <c r="AHY492" s="14"/>
      <c r="AHZ492" s="14"/>
      <c r="AIA492" s="14"/>
      <c r="AIB492" s="14"/>
      <c r="AIC492" s="14"/>
      <c r="AID492" s="14"/>
      <c r="AIE492" s="14"/>
      <c r="AIF492" s="14"/>
      <c r="AIG492" s="14"/>
      <c r="AIH492" s="14"/>
      <c r="AII492" s="14"/>
      <c r="AIJ492" s="14"/>
      <c r="AIK492" s="14"/>
      <c r="AIL492" s="14"/>
      <c r="AIM492" s="14"/>
      <c r="AIN492" s="14"/>
      <c r="AIO492" s="14"/>
      <c r="AIP492" s="14"/>
      <c r="AIQ492" s="14"/>
      <c r="AIR492" s="14"/>
      <c r="AIS492" s="14"/>
      <c r="AIT492" s="14"/>
      <c r="AIU492" s="14"/>
      <c r="AIV492" s="14"/>
      <c r="AIW492" s="14"/>
      <c r="AIX492" s="14"/>
      <c r="AIY492" s="14"/>
      <c r="AIZ492" s="14"/>
      <c r="AJA492" s="14"/>
      <c r="AJB492" s="14"/>
      <c r="AJC492" s="14"/>
      <c r="AJD492" s="14"/>
      <c r="AJE492" s="14"/>
      <c r="AJF492" s="14"/>
      <c r="AJG492" s="14"/>
      <c r="AJH492" s="14"/>
      <c r="AJI492" s="14"/>
      <c r="AJJ492" s="14"/>
      <c r="AJK492" s="14"/>
      <c r="AJL492" s="14"/>
      <c r="AJM492" s="14"/>
      <c r="AJN492" s="14"/>
      <c r="AJO492" s="14"/>
      <c r="AJP492" s="14"/>
      <c r="AJQ492" s="14"/>
      <c r="AJR492" s="14"/>
      <c r="AJS492" s="14"/>
      <c r="AJT492" s="14"/>
      <c r="AJU492" s="14"/>
      <c r="AJV492" s="14"/>
      <c r="AJW492" s="14"/>
      <c r="AJX492" s="14"/>
      <c r="AJY492" s="14"/>
      <c r="AJZ492" s="14"/>
      <c r="AKA492" s="14"/>
      <c r="AKB492" s="14"/>
      <c r="AKC492" s="14"/>
      <c r="AKD492" s="14"/>
      <c r="AKE492" s="14"/>
      <c r="AKF492" s="14"/>
      <c r="AKG492" s="14"/>
      <c r="AKH492" s="14"/>
      <c r="AKI492" s="14"/>
      <c r="AKJ492" s="14"/>
      <c r="AKK492" s="14"/>
      <c r="AKL492" s="14"/>
      <c r="AKM492" s="14"/>
      <c r="AKN492" s="14"/>
      <c r="AKO492" s="14"/>
      <c r="AKP492" s="14"/>
      <c r="AKQ492" s="14"/>
      <c r="AKR492" s="14"/>
      <c r="AKS492" s="14"/>
      <c r="AKT492" s="14"/>
      <c r="AKU492" s="14"/>
      <c r="AKV492" s="14"/>
      <c r="AKW492" s="14"/>
      <c r="AKX492" s="14"/>
      <c r="AKY492" s="14"/>
      <c r="AKZ492" s="14"/>
      <c r="ALA492" s="14"/>
      <c r="ALB492" s="14"/>
      <c r="ALC492" s="14"/>
      <c r="ALD492" s="14"/>
      <c r="ALE492" s="14"/>
      <c r="ALF492" s="14"/>
      <c r="ALG492" s="14"/>
      <c r="ALH492" s="14"/>
      <c r="ALI492" s="14"/>
      <c r="ALJ492" s="14"/>
      <c r="ALK492" s="14"/>
      <c r="ALL492" s="14"/>
      <c r="ALM492" s="14"/>
      <c r="ALN492" s="14"/>
      <c r="ALO492" s="14"/>
      <c r="ALP492" s="14"/>
      <c r="ALQ492" s="14"/>
      <c r="ALR492" s="14"/>
      <c r="ALS492" s="14"/>
      <c r="ALT492" s="14"/>
      <c r="ALU492" s="14"/>
      <c r="ALV492" s="14"/>
      <c r="ALW492" s="14"/>
      <c r="ALX492" s="14"/>
      <c r="ALY492" s="14"/>
      <c r="ALZ492" s="14"/>
      <c r="AMA492" s="14"/>
      <c r="AMB492" s="14"/>
      <c r="AMC492" s="14"/>
      <c r="AMD492" s="14"/>
      <c r="AME492" s="14"/>
      <c r="AMF492" s="14"/>
      <c r="AMG492" s="14"/>
      <c r="AMH492" s="14"/>
      <c r="AMI492" s="14"/>
      <c r="AMJ492" s="14"/>
      <c r="AMK492" s="14"/>
      <c r="AML492" s="14"/>
      <c r="AMM492" s="14"/>
      <c r="AMN492" s="14"/>
      <c r="AMO492" s="14"/>
      <c r="AMP492" s="14"/>
      <c r="AMQ492" s="14"/>
      <c r="AMR492" s="14"/>
      <c r="AMS492" s="14"/>
      <c r="AMT492" s="14"/>
      <c r="AMU492" s="14"/>
      <c r="AMV492" s="14"/>
      <c r="AMW492" s="14"/>
      <c r="AMX492" s="14"/>
      <c r="AMY492" s="14"/>
      <c r="AMZ492" s="14"/>
      <c r="ANA492" s="14"/>
      <c r="ANB492" s="14"/>
      <c r="ANC492" s="14"/>
      <c r="AND492" s="14"/>
      <c r="ANE492" s="14"/>
      <c r="ANF492" s="14"/>
      <c r="ANG492" s="14"/>
      <c r="ANH492" s="14"/>
      <c r="ANI492" s="14"/>
      <c r="ANJ492" s="14"/>
      <c r="ANK492" s="14"/>
      <c r="ANL492" s="14"/>
      <c r="ANM492" s="14"/>
      <c r="ANN492" s="14"/>
      <c r="ANO492" s="14"/>
      <c r="ANP492" s="14"/>
      <c r="ANQ492" s="14"/>
      <c r="ANR492" s="14"/>
      <c r="ANS492" s="14"/>
      <c r="ANT492" s="14"/>
      <c r="ANU492" s="14"/>
      <c r="ANV492" s="14"/>
      <c r="ANW492" s="14"/>
      <c r="ANX492" s="14"/>
      <c r="ANY492" s="14"/>
      <c r="ANZ492" s="14"/>
      <c r="AOA492" s="14"/>
      <c r="AOB492" s="14"/>
      <c r="AOC492" s="14"/>
      <c r="AOD492" s="14"/>
      <c r="AOE492" s="14"/>
      <c r="AOF492" s="14"/>
      <c r="AOG492" s="14"/>
      <c r="AOH492" s="14"/>
      <c r="AOI492" s="14"/>
      <c r="AOJ492" s="14"/>
      <c r="AOK492" s="14"/>
      <c r="AOL492" s="14"/>
      <c r="AOM492" s="14"/>
      <c r="AON492" s="14"/>
      <c r="AOO492" s="14"/>
      <c r="AOP492" s="14"/>
      <c r="AOQ492" s="14"/>
      <c r="AOR492" s="14"/>
      <c r="AOS492" s="14"/>
      <c r="AOT492" s="14"/>
      <c r="AOU492" s="14"/>
      <c r="AOV492" s="14"/>
      <c r="AOW492" s="14"/>
      <c r="AOX492" s="14"/>
      <c r="AOY492" s="14"/>
      <c r="AOZ492" s="14"/>
      <c r="APA492" s="14"/>
      <c r="APB492" s="14"/>
      <c r="APC492" s="14"/>
      <c r="APD492" s="14"/>
      <c r="APE492" s="14"/>
      <c r="APF492" s="14"/>
      <c r="APG492" s="14"/>
      <c r="APH492" s="14"/>
      <c r="API492" s="14"/>
      <c r="APJ492" s="14"/>
      <c r="APK492" s="14"/>
      <c r="APL492" s="14"/>
      <c r="APM492" s="14"/>
      <c r="APN492" s="14"/>
      <c r="APO492" s="14"/>
      <c r="APP492" s="14"/>
      <c r="APQ492" s="14"/>
      <c r="APR492" s="14"/>
      <c r="APS492" s="14"/>
      <c r="APT492" s="14"/>
      <c r="APU492" s="14"/>
      <c r="APV492" s="14"/>
      <c r="APW492" s="14"/>
      <c r="APX492" s="14"/>
      <c r="APY492" s="14"/>
      <c r="APZ492" s="14"/>
      <c r="AQA492" s="14"/>
      <c r="AQB492" s="14"/>
      <c r="AQC492" s="14"/>
      <c r="AQD492" s="14"/>
      <c r="AQE492" s="14"/>
      <c r="AQF492" s="14"/>
      <c r="AQG492" s="14"/>
      <c r="AQH492" s="14"/>
      <c r="AQI492" s="14"/>
      <c r="AQJ492" s="14"/>
      <c r="AQK492" s="14"/>
      <c r="AQL492" s="14"/>
      <c r="AQM492" s="14"/>
      <c r="AQN492" s="14"/>
      <c r="AQO492" s="14"/>
      <c r="AQP492" s="14"/>
      <c r="AQQ492" s="14"/>
      <c r="AQR492" s="14"/>
      <c r="AQS492" s="14"/>
      <c r="AQT492" s="14"/>
      <c r="AQU492" s="14"/>
      <c r="AQV492" s="14"/>
      <c r="AQW492" s="14"/>
      <c r="AQX492" s="14"/>
      <c r="AQY492" s="14"/>
      <c r="AQZ492" s="14"/>
      <c r="ARA492" s="14"/>
      <c r="ARB492" s="14"/>
      <c r="ARC492" s="14"/>
      <c r="ARD492" s="14"/>
      <c r="ARE492" s="14"/>
      <c r="ARF492" s="14"/>
      <c r="ARG492" s="14"/>
      <c r="ARH492" s="14"/>
      <c r="ARI492" s="14"/>
      <c r="ARJ492" s="14"/>
      <c r="ARK492" s="14"/>
      <c r="ARL492" s="14"/>
      <c r="ARM492" s="14"/>
      <c r="ARN492" s="14"/>
      <c r="ARO492" s="14"/>
      <c r="ARP492" s="14"/>
      <c r="ARQ492" s="14"/>
      <c r="ARR492" s="14"/>
      <c r="ARS492" s="14"/>
      <c r="ART492" s="14"/>
      <c r="ARU492" s="14"/>
      <c r="ARV492" s="14"/>
      <c r="ARW492" s="14"/>
      <c r="ARX492" s="14"/>
      <c r="ARY492" s="14"/>
      <c r="ARZ492" s="14"/>
      <c r="ASA492" s="14"/>
      <c r="ASB492" s="14"/>
      <c r="ASC492" s="14"/>
      <c r="ASD492" s="14"/>
      <c r="ASE492" s="14"/>
      <c r="ASF492" s="14"/>
      <c r="ASG492" s="14"/>
      <c r="ASH492" s="14"/>
      <c r="ASI492" s="14"/>
      <c r="ASJ492" s="14"/>
      <c r="ASK492" s="14"/>
      <c r="ASL492" s="14"/>
      <c r="ASM492" s="14"/>
      <c r="ASN492" s="14"/>
      <c r="ASO492" s="14"/>
      <c r="ASP492" s="14"/>
      <c r="ASQ492" s="14"/>
      <c r="ASR492" s="14"/>
      <c r="ASS492" s="14"/>
      <c r="AST492" s="14"/>
      <c r="ASU492" s="14"/>
      <c r="ASV492" s="14"/>
      <c r="ASW492" s="14"/>
      <c r="ASX492" s="14"/>
      <c r="ASY492" s="14"/>
      <c r="ASZ492" s="14"/>
      <c r="ATA492" s="14"/>
      <c r="ATB492" s="14"/>
      <c r="ATC492" s="14"/>
      <c r="ATD492" s="14"/>
    </row>
    <row r="493" spans="63:1200">
      <c r="BK493" s="14" t="str">
        <f t="shared" si="2121"/>
        <v/>
      </c>
      <c r="ABO493" s="14"/>
      <c r="ABP493" s="14"/>
      <c r="ABQ493" s="14"/>
      <c r="ABR493" s="14"/>
      <c r="ABS493" s="14"/>
      <c r="ABT493" s="14"/>
      <c r="ABU493" s="14"/>
      <c r="ABV493" s="14"/>
      <c r="ABW493" s="14"/>
      <c r="ABX493" s="14"/>
      <c r="ABY493" s="14"/>
      <c r="ABZ493" s="14"/>
      <c r="ACA493" s="14"/>
      <c r="ACB493" s="14"/>
      <c r="ACC493" s="14"/>
      <c r="ACD493" s="14"/>
      <c r="ACE493" s="14"/>
      <c r="ACF493" s="14"/>
      <c r="ACG493" s="14"/>
      <c r="ACH493" s="14"/>
      <c r="ACI493" s="14"/>
      <c r="ACJ493" s="14"/>
      <c r="ACK493" s="14"/>
      <c r="ACL493" s="14"/>
      <c r="ACM493" s="14"/>
      <c r="ACN493" s="14"/>
      <c r="ACO493" s="14"/>
      <c r="ACP493" s="14"/>
      <c r="ACQ493" s="14"/>
      <c r="ACR493" s="14"/>
      <c r="ACS493" s="14"/>
      <c r="ACT493" s="14"/>
      <c r="ACU493" s="14"/>
      <c r="ACV493" s="14"/>
      <c r="ACW493" s="14"/>
      <c r="ACX493" s="14"/>
      <c r="ACY493" s="14"/>
      <c r="ACZ493" s="14"/>
      <c r="ADA493" s="14"/>
      <c r="ADB493" s="14"/>
      <c r="ADC493" s="14"/>
      <c r="ADD493" s="14"/>
      <c r="ADE493" s="14"/>
      <c r="ADF493" s="14"/>
      <c r="ADG493" s="14"/>
      <c r="ADH493" s="14"/>
      <c r="ADI493" s="14"/>
      <c r="ADJ493" s="14"/>
      <c r="ADK493" s="14"/>
      <c r="ADL493" s="14"/>
      <c r="ADM493" s="14"/>
      <c r="ADN493" s="14"/>
      <c r="ADO493" s="14"/>
      <c r="ADP493" s="14"/>
      <c r="ADQ493" s="14"/>
      <c r="ADR493" s="14"/>
      <c r="ADS493" s="14"/>
      <c r="ADT493" s="14"/>
      <c r="ADU493" s="14"/>
      <c r="ADV493" s="14"/>
      <c r="ADW493" s="14"/>
      <c r="ADX493" s="14"/>
      <c r="ADY493" s="14"/>
      <c r="ADZ493" s="14"/>
      <c r="AEA493" s="14"/>
      <c r="AEB493" s="14"/>
      <c r="AEC493" s="14"/>
      <c r="AED493" s="14"/>
      <c r="AEE493" s="14"/>
      <c r="AEF493" s="14"/>
      <c r="AEG493" s="14"/>
      <c r="AEH493" s="14"/>
      <c r="AEI493" s="14"/>
      <c r="AEJ493" s="14"/>
      <c r="AEK493" s="14"/>
      <c r="AEL493" s="14"/>
      <c r="AEM493" s="14"/>
      <c r="AEN493" s="14"/>
      <c r="AEO493" s="14"/>
      <c r="AEP493" s="14"/>
      <c r="AEQ493" s="14"/>
      <c r="AER493" s="14"/>
      <c r="AES493" s="14"/>
      <c r="AET493" s="14"/>
      <c r="AEU493" s="14"/>
      <c r="AEV493" s="14"/>
      <c r="AEW493" s="14"/>
      <c r="AEX493" s="14"/>
      <c r="AEY493" s="14"/>
      <c r="AEZ493" s="14"/>
      <c r="AFA493" s="14"/>
      <c r="AFB493" s="14"/>
      <c r="AFC493" s="14"/>
      <c r="AFD493" s="14"/>
      <c r="AFE493" s="14"/>
      <c r="AFF493" s="14"/>
      <c r="AFG493" s="14"/>
      <c r="AFH493" s="14"/>
      <c r="AFI493" s="14"/>
      <c r="AFJ493" s="14"/>
      <c r="AFK493" s="14"/>
      <c r="AFL493" s="14"/>
      <c r="AFM493" s="14"/>
      <c r="AFN493" s="14"/>
      <c r="AFO493" s="14"/>
      <c r="AFP493" s="14"/>
      <c r="AFQ493" s="14"/>
      <c r="AFR493" s="14"/>
      <c r="AFS493" s="14"/>
      <c r="AFT493" s="14"/>
      <c r="AFU493" s="14"/>
      <c r="AFV493" s="14"/>
      <c r="AFW493" s="14"/>
      <c r="AFX493" s="14"/>
      <c r="AFY493" s="14"/>
      <c r="AFZ493" s="14"/>
      <c r="AGA493" s="14"/>
      <c r="AGB493" s="14"/>
      <c r="AGC493" s="14"/>
      <c r="AGD493" s="14"/>
      <c r="AGE493" s="14"/>
      <c r="AGF493" s="14"/>
      <c r="AGG493" s="14"/>
      <c r="AGH493" s="14"/>
      <c r="AGI493" s="14"/>
      <c r="AGJ493" s="14"/>
      <c r="AGK493" s="14"/>
      <c r="AGL493" s="14"/>
      <c r="AGM493" s="14"/>
      <c r="AGN493" s="14"/>
      <c r="AGO493" s="14"/>
      <c r="AGP493" s="14"/>
      <c r="AGQ493" s="14"/>
      <c r="AGR493" s="14"/>
      <c r="AGS493" s="14"/>
      <c r="AGT493" s="14"/>
      <c r="AGU493" s="14"/>
      <c r="AGV493" s="14"/>
      <c r="AGW493" s="14"/>
      <c r="AGX493" s="14"/>
      <c r="AGY493" s="14"/>
      <c r="AGZ493" s="14"/>
      <c r="AHA493" s="14"/>
      <c r="AHB493" s="14"/>
      <c r="AHC493" s="14"/>
      <c r="AHD493" s="14"/>
      <c r="AHE493" s="14"/>
      <c r="AHF493" s="14"/>
      <c r="AHG493" s="14"/>
      <c r="AHH493" s="14"/>
      <c r="AHI493" s="14"/>
      <c r="AHJ493" s="14"/>
      <c r="AHK493" s="14"/>
      <c r="AHL493" s="14"/>
      <c r="AHM493" s="14"/>
      <c r="AHN493" s="14"/>
      <c r="AHO493" s="14"/>
      <c r="AHP493" s="14"/>
      <c r="AHQ493" s="14"/>
      <c r="AHR493" s="14"/>
      <c r="AHS493" s="14"/>
      <c r="AHT493" s="14"/>
      <c r="AHU493" s="14"/>
      <c r="AHV493" s="14"/>
      <c r="AHW493" s="14"/>
      <c r="AHX493" s="14"/>
      <c r="AHY493" s="14"/>
      <c r="AHZ493" s="14"/>
      <c r="AIA493" s="14"/>
      <c r="AIB493" s="14"/>
      <c r="AIC493" s="14"/>
      <c r="AID493" s="14"/>
      <c r="AIE493" s="14"/>
      <c r="AIF493" s="14"/>
      <c r="AIG493" s="14"/>
      <c r="AIH493" s="14"/>
      <c r="AII493" s="14"/>
      <c r="AIJ493" s="14"/>
      <c r="AIK493" s="14"/>
      <c r="AIL493" s="14"/>
      <c r="AIM493" s="14"/>
      <c r="AIN493" s="14"/>
      <c r="AIO493" s="14"/>
      <c r="AIP493" s="14"/>
      <c r="AIQ493" s="14"/>
      <c r="AIR493" s="14"/>
      <c r="AIS493" s="14"/>
      <c r="AIT493" s="14"/>
      <c r="AIU493" s="14"/>
      <c r="AIV493" s="14"/>
      <c r="AIW493" s="14"/>
      <c r="AIX493" s="14"/>
      <c r="AIY493" s="14"/>
      <c r="AIZ493" s="14"/>
      <c r="AJA493" s="14"/>
      <c r="AJB493" s="14"/>
      <c r="AJC493" s="14"/>
      <c r="AJD493" s="14"/>
      <c r="AJE493" s="14"/>
      <c r="AJF493" s="14"/>
      <c r="AJG493" s="14"/>
      <c r="AJH493" s="14"/>
      <c r="AJI493" s="14"/>
      <c r="AJJ493" s="14"/>
      <c r="AJK493" s="14"/>
      <c r="AJL493" s="14"/>
      <c r="AJM493" s="14"/>
      <c r="AJN493" s="14"/>
      <c r="AJO493" s="14"/>
      <c r="AJP493" s="14"/>
      <c r="AJQ493" s="14"/>
      <c r="AJR493" s="14"/>
      <c r="AJS493" s="14"/>
      <c r="AJT493" s="14"/>
      <c r="AJU493" s="14"/>
      <c r="AJV493" s="14"/>
      <c r="AJW493" s="14"/>
      <c r="AJX493" s="14"/>
      <c r="AJY493" s="14"/>
      <c r="AJZ493" s="14"/>
      <c r="AKA493" s="14"/>
      <c r="AKB493" s="14"/>
      <c r="AKC493" s="14"/>
      <c r="AKD493" s="14"/>
      <c r="AKE493" s="14"/>
      <c r="AKF493" s="14"/>
      <c r="AKG493" s="14"/>
      <c r="AKH493" s="14"/>
      <c r="AKI493" s="14"/>
      <c r="AKJ493" s="14"/>
      <c r="AKK493" s="14"/>
      <c r="AKL493" s="14"/>
      <c r="AKM493" s="14"/>
      <c r="AKN493" s="14"/>
      <c r="AKO493" s="14"/>
      <c r="AKP493" s="14"/>
      <c r="AKQ493" s="14"/>
      <c r="AKR493" s="14"/>
      <c r="AKS493" s="14"/>
      <c r="AKT493" s="14"/>
      <c r="AKU493" s="14"/>
      <c r="AKV493" s="14"/>
      <c r="AKW493" s="14"/>
      <c r="AKX493" s="14"/>
      <c r="AKY493" s="14"/>
      <c r="AKZ493" s="14"/>
      <c r="ALA493" s="14"/>
      <c r="ALB493" s="14"/>
      <c r="ALC493" s="14"/>
      <c r="ALD493" s="14"/>
      <c r="ALE493" s="14"/>
      <c r="ALF493" s="14"/>
      <c r="ALG493" s="14"/>
      <c r="ALH493" s="14"/>
      <c r="ALI493" s="14"/>
      <c r="ALJ493" s="14"/>
      <c r="ALK493" s="14"/>
      <c r="ALL493" s="14"/>
      <c r="ALM493" s="14"/>
      <c r="ALN493" s="14"/>
      <c r="ALO493" s="14"/>
      <c r="ALP493" s="14"/>
      <c r="ALQ493" s="14"/>
      <c r="ALR493" s="14"/>
      <c r="ALS493" s="14"/>
      <c r="ALT493" s="14"/>
      <c r="ALU493" s="14"/>
      <c r="ALV493" s="14"/>
      <c r="ALW493" s="14"/>
      <c r="ALX493" s="14"/>
      <c r="ALY493" s="14"/>
      <c r="ALZ493" s="14"/>
      <c r="AMA493" s="14"/>
      <c r="AMB493" s="14"/>
      <c r="AMC493" s="14"/>
      <c r="AMD493" s="14"/>
      <c r="AME493" s="14"/>
      <c r="AMF493" s="14"/>
      <c r="AMG493" s="14"/>
      <c r="AMH493" s="14"/>
      <c r="AMI493" s="14"/>
      <c r="AMJ493" s="14"/>
      <c r="AMK493" s="14"/>
      <c r="AML493" s="14"/>
      <c r="AMM493" s="14"/>
      <c r="AMN493" s="14"/>
      <c r="AMO493" s="14"/>
      <c r="AMP493" s="14"/>
      <c r="AMQ493" s="14"/>
      <c r="AMR493" s="14"/>
      <c r="AMS493" s="14"/>
      <c r="AMT493" s="14"/>
      <c r="AMU493" s="14"/>
      <c r="AMV493" s="14"/>
      <c r="AMW493" s="14"/>
      <c r="AMX493" s="14"/>
      <c r="AMY493" s="14"/>
      <c r="AMZ493" s="14"/>
      <c r="ANA493" s="14"/>
      <c r="ANB493" s="14"/>
      <c r="ANC493" s="14"/>
      <c r="AND493" s="14"/>
      <c r="ANE493" s="14"/>
      <c r="ANF493" s="14"/>
      <c r="ANG493" s="14"/>
      <c r="ANH493" s="14"/>
      <c r="ANI493" s="14"/>
      <c r="ANJ493" s="14"/>
      <c r="ANK493" s="14"/>
      <c r="ANL493" s="14"/>
      <c r="ANM493" s="14"/>
      <c r="ANN493" s="14"/>
      <c r="ANO493" s="14"/>
      <c r="ANP493" s="14"/>
      <c r="ANQ493" s="14"/>
      <c r="ANR493" s="14"/>
      <c r="ANS493" s="14"/>
      <c r="ANT493" s="14"/>
      <c r="ANU493" s="14"/>
      <c r="ANV493" s="14"/>
      <c r="ANW493" s="14"/>
      <c r="ANX493" s="14"/>
      <c r="ANY493" s="14"/>
      <c r="ANZ493" s="14"/>
      <c r="AOA493" s="14"/>
      <c r="AOB493" s="14"/>
      <c r="AOC493" s="14"/>
      <c r="AOD493" s="14"/>
      <c r="AOE493" s="14"/>
      <c r="AOF493" s="14"/>
      <c r="AOG493" s="14"/>
      <c r="AOH493" s="14"/>
      <c r="AOI493" s="14"/>
      <c r="AOJ493" s="14"/>
      <c r="AOK493" s="14"/>
      <c r="AOL493" s="14"/>
      <c r="AOM493" s="14"/>
      <c r="AON493" s="14"/>
      <c r="AOO493" s="14"/>
      <c r="AOP493" s="14"/>
      <c r="AOQ493" s="14"/>
      <c r="AOR493" s="14"/>
      <c r="AOS493" s="14"/>
      <c r="AOT493" s="14"/>
      <c r="AOU493" s="14"/>
      <c r="AOV493" s="14"/>
      <c r="AOW493" s="14"/>
      <c r="AOX493" s="14"/>
      <c r="AOY493" s="14"/>
      <c r="AOZ493" s="14"/>
      <c r="APA493" s="14"/>
      <c r="APB493" s="14"/>
      <c r="APC493" s="14"/>
      <c r="APD493" s="14"/>
      <c r="APE493" s="14"/>
      <c r="APF493" s="14"/>
      <c r="APG493" s="14"/>
      <c r="APH493" s="14"/>
      <c r="API493" s="14"/>
      <c r="APJ493" s="14"/>
      <c r="APK493" s="14"/>
      <c r="APL493" s="14"/>
      <c r="APM493" s="14"/>
      <c r="APN493" s="14"/>
      <c r="APO493" s="14"/>
      <c r="APP493" s="14"/>
      <c r="APQ493" s="14"/>
      <c r="APR493" s="14"/>
      <c r="APS493" s="14"/>
      <c r="APT493" s="14"/>
      <c r="APU493" s="14"/>
      <c r="APV493" s="14"/>
      <c r="APW493" s="14"/>
      <c r="APX493" s="14"/>
      <c r="APY493" s="14"/>
      <c r="APZ493" s="14"/>
      <c r="AQA493" s="14"/>
      <c r="AQB493" s="14"/>
      <c r="AQC493" s="14"/>
      <c r="AQD493" s="14"/>
      <c r="AQE493" s="14"/>
      <c r="AQF493" s="14"/>
      <c r="AQG493" s="14"/>
      <c r="AQH493" s="14"/>
      <c r="AQI493" s="14"/>
      <c r="AQJ493" s="14"/>
      <c r="AQK493" s="14"/>
      <c r="AQL493" s="14"/>
      <c r="AQM493" s="14"/>
      <c r="AQN493" s="14"/>
      <c r="AQO493" s="14"/>
      <c r="AQP493" s="14"/>
      <c r="AQQ493" s="14"/>
      <c r="AQR493" s="14"/>
      <c r="AQS493" s="14"/>
      <c r="AQT493" s="14"/>
      <c r="AQU493" s="14"/>
      <c r="AQV493" s="14"/>
      <c r="AQW493" s="14"/>
      <c r="AQX493" s="14"/>
      <c r="AQY493" s="14"/>
      <c r="AQZ493" s="14"/>
      <c r="ARA493" s="14"/>
      <c r="ARB493" s="14"/>
      <c r="ARC493" s="14"/>
      <c r="ARD493" s="14"/>
      <c r="ARE493" s="14"/>
      <c r="ARF493" s="14"/>
      <c r="ARG493" s="14"/>
      <c r="ARH493" s="14"/>
      <c r="ARI493" s="14"/>
      <c r="ARJ493" s="14"/>
      <c r="ARK493" s="14"/>
      <c r="ARL493" s="14"/>
      <c r="ARM493" s="14"/>
      <c r="ARN493" s="14"/>
      <c r="ARO493" s="14"/>
      <c r="ARP493" s="14"/>
      <c r="ARQ493" s="14"/>
      <c r="ARR493" s="14"/>
      <c r="ARS493" s="14"/>
      <c r="ART493" s="14"/>
      <c r="ARU493" s="14"/>
      <c r="ARV493" s="14"/>
      <c r="ARW493" s="14"/>
      <c r="ARX493" s="14"/>
      <c r="ARY493" s="14"/>
      <c r="ARZ493" s="14"/>
      <c r="ASA493" s="14"/>
      <c r="ASB493" s="14"/>
      <c r="ASC493" s="14"/>
      <c r="ASD493" s="14"/>
      <c r="ASE493" s="14"/>
      <c r="ASF493" s="14"/>
      <c r="ASG493" s="14"/>
      <c r="ASH493" s="14"/>
      <c r="ASI493" s="14"/>
      <c r="ASJ493" s="14"/>
      <c r="ASK493" s="14"/>
      <c r="ASL493" s="14"/>
      <c r="ASM493" s="14"/>
      <c r="ASN493" s="14"/>
      <c r="ASO493" s="14"/>
      <c r="ASP493" s="14"/>
      <c r="ASQ493" s="14"/>
      <c r="ASR493" s="14"/>
      <c r="ASS493" s="14"/>
      <c r="AST493" s="14"/>
      <c r="ASU493" s="14"/>
      <c r="ASV493" s="14"/>
      <c r="ASW493" s="14"/>
      <c r="ASX493" s="14"/>
      <c r="ASY493" s="14"/>
      <c r="ASZ493" s="14"/>
      <c r="ATA493" s="14"/>
      <c r="ATB493" s="14"/>
      <c r="ATC493" s="14"/>
      <c r="ATD493" s="14"/>
    </row>
    <row r="494" spans="63:1200">
      <c r="BK494" s="14" t="str">
        <f t="shared" si="2121"/>
        <v/>
      </c>
      <c r="ABO494" s="14"/>
      <c r="ABP494" s="14"/>
      <c r="ABQ494" s="14"/>
      <c r="ABR494" s="14"/>
      <c r="ABS494" s="14"/>
      <c r="ABT494" s="14"/>
      <c r="ABU494" s="14"/>
      <c r="ABV494" s="14"/>
      <c r="ABW494" s="14"/>
      <c r="ABX494" s="14"/>
      <c r="ABY494" s="14"/>
      <c r="ABZ494" s="14"/>
      <c r="ACA494" s="14"/>
      <c r="ACB494" s="14"/>
      <c r="ACC494" s="14"/>
      <c r="ACD494" s="14"/>
      <c r="ACE494" s="14"/>
      <c r="ACF494" s="14"/>
      <c r="ACG494" s="14"/>
      <c r="ACH494" s="14"/>
      <c r="ACI494" s="14"/>
      <c r="ACJ494" s="14"/>
      <c r="ACK494" s="14"/>
      <c r="ACL494" s="14"/>
      <c r="ACM494" s="14"/>
      <c r="ACN494" s="14"/>
      <c r="ACO494" s="14"/>
      <c r="ACP494" s="14"/>
      <c r="ACQ494" s="14"/>
      <c r="ACR494" s="14"/>
      <c r="ACS494" s="14"/>
      <c r="ACT494" s="14"/>
      <c r="ACU494" s="14"/>
      <c r="ACV494" s="14"/>
      <c r="ACW494" s="14"/>
      <c r="ACX494" s="14"/>
      <c r="ACY494" s="14"/>
      <c r="ACZ494" s="14"/>
      <c r="ADA494" s="14"/>
      <c r="ADB494" s="14"/>
      <c r="ADC494" s="14"/>
      <c r="ADD494" s="14"/>
      <c r="ADE494" s="14"/>
      <c r="ADF494" s="14"/>
      <c r="ADG494" s="14"/>
      <c r="ADH494" s="14"/>
      <c r="ADI494" s="14"/>
      <c r="ADJ494" s="14"/>
      <c r="ADK494" s="14"/>
      <c r="ADL494" s="14"/>
      <c r="ADM494" s="14"/>
      <c r="ADN494" s="14"/>
      <c r="ADO494" s="14"/>
      <c r="ADP494" s="14"/>
      <c r="ADQ494" s="14"/>
      <c r="ADR494" s="14"/>
      <c r="ADS494" s="14"/>
      <c r="ADT494" s="14"/>
      <c r="ADU494" s="14"/>
      <c r="ADV494" s="14"/>
      <c r="ADW494" s="14"/>
      <c r="ADX494" s="14"/>
      <c r="ADY494" s="14"/>
      <c r="ADZ494" s="14"/>
      <c r="AEA494" s="14"/>
      <c r="AEB494" s="14"/>
      <c r="AEC494" s="14"/>
      <c r="AED494" s="14"/>
      <c r="AEE494" s="14"/>
      <c r="AEF494" s="14"/>
      <c r="AEG494" s="14"/>
      <c r="AEH494" s="14"/>
      <c r="AEI494" s="14"/>
      <c r="AEJ494" s="14"/>
      <c r="AEK494" s="14"/>
      <c r="AEL494" s="14"/>
      <c r="AEM494" s="14"/>
      <c r="AEN494" s="14"/>
      <c r="AEO494" s="14"/>
      <c r="AEP494" s="14"/>
      <c r="AEQ494" s="14"/>
      <c r="AER494" s="14"/>
      <c r="AES494" s="14"/>
      <c r="AET494" s="14"/>
      <c r="AEU494" s="14"/>
      <c r="AEV494" s="14"/>
      <c r="AEW494" s="14"/>
      <c r="AEX494" s="14"/>
      <c r="AEY494" s="14"/>
      <c r="AEZ494" s="14"/>
      <c r="AFA494" s="14"/>
      <c r="AFB494" s="14"/>
      <c r="AFC494" s="14"/>
      <c r="AFD494" s="14"/>
      <c r="AFE494" s="14"/>
      <c r="AFF494" s="14"/>
      <c r="AFG494" s="14"/>
      <c r="AFH494" s="14"/>
      <c r="AFI494" s="14"/>
      <c r="AFJ494" s="14"/>
      <c r="AFK494" s="14"/>
      <c r="AFL494" s="14"/>
      <c r="AFM494" s="14"/>
      <c r="AFN494" s="14"/>
      <c r="AFO494" s="14"/>
      <c r="AFP494" s="14"/>
      <c r="AFQ494" s="14"/>
      <c r="AFR494" s="14"/>
      <c r="AFS494" s="14"/>
      <c r="AFT494" s="14"/>
      <c r="AFU494" s="14"/>
      <c r="AFV494" s="14"/>
      <c r="AFW494" s="14"/>
      <c r="AFX494" s="14"/>
      <c r="AFY494" s="14"/>
      <c r="AFZ494" s="14"/>
      <c r="AGA494" s="14"/>
      <c r="AGB494" s="14"/>
      <c r="AGC494" s="14"/>
      <c r="AGD494" s="14"/>
      <c r="AGE494" s="14"/>
      <c r="AGF494" s="14"/>
      <c r="AGG494" s="14"/>
      <c r="AGH494" s="14"/>
      <c r="AGI494" s="14"/>
      <c r="AGJ494" s="14"/>
      <c r="AGK494" s="14"/>
      <c r="AGL494" s="14"/>
      <c r="AGM494" s="14"/>
      <c r="AGN494" s="14"/>
      <c r="AGO494" s="14"/>
      <c r="AGP494" s="14"/>
      <c r="AGQ494" s="14"/>
      <c r="AGR494" s="14"/>
      <c r="AGS494" s="14"/>
      <c r="AGT494" s="14"/>
      <c r="AGU494" s="14"/>
      <c r="AGV494" s="14"/>
      <c r="AGW494" s="14"/>
      <c r="AGX494" s="14"/>
      <c r="AGY494" s="14"/>
      <c r="AGZ494" s="14"/>
      <c r="AHA494" s="14"/>
      <c r="AHB494" s="14"/>
      <c r="AHC494" s="14"/>
      <c r="AHD494" s="14"/>
      <c r="AHE494" s="14"/>
      <c r="AHF494" s="14"/>
      <c r="AHG494" s="14"/>
      <c r="AHH494" s="14"/>
      <c r="AHI494" s="14"/>
      <c r="AHJ494" s="14"/>
      <c r="AHK494" s="14"/>
      <c r="AHL494" s="14"/>
      <c r="AHM494" s="14"/>
      <c r="AHN494" s="14"/>
      <c r="AHO494" s="14"/>
      <c r="AHP494" s="14"/>
      <c r="AHQ494" s="14"/>
      <c r="AHR494" s="14"/>
      <c r="AHS494" s="14"/>
      <c r="AHT494" s="14"/>
      <c r="AHU494" s="14"/>
      <c r="AHV494" s="14"/>
      <c r="AHW494" s="14"/>
      <c r="AHX494" s="14"/>
      <c r="AHY494" s="14"/>
      <c r="AHZ494" s="14"/>
      <c r="AIA494" s="14"/>
      <c r="AIB494" s="14"/>
      <c r="AIC494" s="14"/>
      <c r="AID494" s="14"/>
      <c r="AIE494" s="14"/>
      <c r="AIF494" s="14"/>
      <c r="AIG494" s="14"/>
      <c r="AIH494" s="14"/>
      <c r="AII494" s="14"/>
      <c r="AIJ494" s="14"/>
      <c r="AIK494" s="14"/>
      <c r="AIL494" s="14"/>
      <c r="AIM494" s="14"/>
      <c r="AIN494" s="14"/>
      <c r="AIO494" s="14"/>
      <c r="AIP494" s="14"/>
      <c r="AIQ494" s="14"/>
      <c r="AIR494" s="14"/>
      <c r="AIS494" s="14"/>
      <c r="AIT494" s="14"/>
      <c r="AIU494" s="14"/>
      <c r="AIV494" s="14"/>
      <c r="AIW494" s="14"/>
      <c r="AIX494" s="14"/>
      <c r="AIY494" s="14"/>
      <c r="AIZ494" s="14"/>
      <c r="AJA494" s="14"/>
      <c r="AJB494" s="14"/>
      <c r="AJC494" s="14"/>
      <c r="AJD494" s="14"/>
      <c r="AJE494" s="14"/>
      <c r="AJF494" s="14"/>
      <c r="AJG494" s="14"/>
      <c r="AJH494" s="14"/>
      <c r="AJI494" s="14"/>
      <c r="AJJ494" s="14"/>
      <c r="AJK494" s="14"/>
      <c r="AJL494" s="14"/>
      <c r="AJM494" s="14"/>
      <c r="AJN494" s="14"/>
      <c r="AJO494" s="14"/>
      <c r="AJP494" s="14"/>
      <c r="AJQ494" s="14"/>
      <c r="AJR494" s="14"/>
      <c r="AJS494" s="14"/>
      <c r="AJT494" s="14"/>
      <c r="AJU494" s="14"/>
      <c r="AJV494" s="14"/>
      <c r="AJW494" s="14"/>
      <c r="AJX494" s="14"/>
      <c r="AJY494" s="14"/>
      <c r="AJZ494" s="14"/>
      <c r="AKA494" s="14"/>
      <c r="AKB494" s="14"/>
      <c r="AKC494" s="14"/>
      <c r="AKD494" s="14"/>
      <c r="AKE494" s="14"/>
      <c r="AKF494" s="14"/>
      <c r="AKG494" s="14"/>
      <c r="AKH494" s="14"/>
      <c r="AKI494" s="14"/>
      <c r="AKJ494" s="14"/>
      <c r="AKK494" s="14"/>
      <c r="AKL494" s="14"/>
      <c r="AKM494" s="14"/>
      <c r="AKN494" s="14"/>
      <c r="AKO494" s="14"/>
      <c r="AKP494" s="14"/>
      <c r="AKQ494" s="14"/>
      <c r="AKR494" s="14"/>
      <c r="AKS494" s="14"/>
      <c r="AKT494" s="14"/>
      <c r="AKU494" s="14"/>
      <c r="AKV494" s="14"/>
      <c r="AKW494" s="14"/>
      <c r="AKX494" s="14"/>
      <c r="AKY494" s="14"/>
      <c r="AKZ494" s="14"/>
      <c r="ALA494" s="14"/>
      <c r="ALB494" s="14"/>
      <c r="ALC494" s="14"/>
      <c r="ALD494" s="14"/>
      <c r="ALE494" s="14"/>
      <c r="ALF494" s="14"/>
      <c r="ALG494" s="14"/>
      <c r="ALH494" s="14"/>
      <c r="ALI494" s="14"/>
      <c r="ALJ494" s="14"/>
      <c r="ALK494" s="14"/>
      <c r="ALL494" s="14"/>
      <c r="ALM494" s="14"/>
      <c r="ALN494" s="14"/>
      <c r="ALO494" s="14"/>
      <c r="ALP494" s="14"/>
      <c r="ALQ494" s="14"/>
      <c r="ALR494" s="14"/>
      <c r="ALS494" s="14"/>
      <c r="ALT494" s="14"/>
      <c r="ALU494" s="14"/>
      <c r="ALV494" s="14"/>
      <c r="ALW494" s="14"/>
      <c r="ALX494" s="14"/>
      <c r="ALY494" s="14"/>
      <c r="ALZ494" s="14"/>
      <c r="AMA494" s="14"/>
      <c r="AMB494" s="14"/>
      <c r="AMC494" s="14"/>
      <c r="AMD494" s="14"/>
      <c r="AME494" s="14"/>
      <c r="AMF494" s="14"/>
      <c r="AMG494" s="14"/>
      <c r="AMH494" s="14"/>
      <c r="AMI494" s="14"/>
      <c r="AMJ494" s="14"/>
      <c r="AMK494" s="14"/>
      <c r="AML494" s="14"/>
      <c r="AMM494" s="14"/>
      <c r="AMN494" s="14"/>
      <c r="AMO494" s="14"/>
      <c r="AMP494" s="14"/>
      <c r="AMQ494" s="14"/>
      <c r="AMR494" s="14"/>
      <c r="AMS494" s="14"/>
      <c r="AMT494" s="14"/>
      <c r="AMU494" s="14"/>
      <c r="AMV494" s="14"/>
      <c r="AMW494" s="14"/>
      <c r="AMX494" s="14"/>
      <c r="AMY494" s="14"/>
      <c r="AMZ494" s="14"/>
      <c r="ANA494" s="14"/>
      <c r="ANB494" s="14"/>
      <c r="ANC494" s="14"/>
      <c r="AND494" s="14"/>
      <c r="ANE494" s="14"/>
      <c r="ANF494" s="14"/>
      <c r="ANG494" s="14"/>
      <c r="ANH494" s="14"/>
      <c r="ANI494" s="14"/>
      <c r="ANJ494" s="14"/>
      <c r="ANK494" s="14"/>
      <c r="ANL494" s="14"/>
      <c r="ANM494" s="14"/>
      <c r="ANN494" s="14"/>
      <c r="ANO494" s="14"/>
      <c r="ANP494" s="14"/>
      <c r="ANQ494" s="14"/>
      <c r="ANR494" s="14"/>
      <c r="ANS494" s="14"/>
      <c r="ANT494" s="14"/>
      <c r="ANU494" s="14"/>
      <c r="ANV494" s="14"/>
      <c r="ANW494" s="14"/>
      <c r="ANX494" s="14"/>
      <c r="ANY494" s="14"/>
      <c r="ANZ494" s="14"/>
      <c r="AOA494" s="14"/>
      <c r="AOB494" s="14"/>
      <c r="AOC494" s="14"/>
      <c r="AOD494" s="14"/>
      <c r="AOE494" s="14"/>
      <c r="AOF494" s="14"/>
      <c r="AOG494" s="14"/>
      <c r="AOH494" s="14"/>
      <c r="AOI494" s="14"/>
      <c r="AOJ494" s="14"/>
      <c r="AOK494" s="14"/>
      <c r="AOL494" s="14"/>
      <c r="AOM494" s="14"/>
      <c r="AON494" s="14"/>
      <c r="AOO494" s="14"/>
      <c r="AOP494" s="14"/>
      <c r="AOQ494" s="14"/>
      <c r="AOR494" s="14"/>
      <c r="AOS494" s="14"/>
      <c r="AOT494" s="14"/>
      <c r="AOU494" s="14"/>
      <c r="AOV494" s="14"/>
      <c r="AOW494" s="14"/>
      <c r="AOX494" s="14"/>
      <c r="AOY494" s="14"/>
      <c r="AOZ494" s="14"/>
      <c r="APA494" s="14"/>
      <c r="APB494" s="14"/>
      <c r="APC494" s="14"/>
      <c r="APD494" s="14"/>
      <c r="APE494" s="14"/>
      <c r="APF494" s="14"/>
      <c r="APG494" s="14"/>
      <c r="APH494" s="14"/>
      <c r="API494" s="14"/>
      <c r="APJ494" s="14"/>
      <c r="APK494" s="14"/>
      <c r="APL494" s="14"/>
      <c r="APM494" s="14"/>
      <c r="APN494" s="14"/>
      <c r="APO494" s="14"/>
      <c r="APP494" s="14"/>
      <c r="APQ494" s="14"/>
      <c r="APR494" s="14"/>
      <c r="APS494" s="14"/>
      <c r="APT494" s="14"/>
      <c r="APU494" s="14"/>
      <c r="APV494" s="14"/>
      <c r="APW494" s="14"/>
      <c r="APX494" s="14"/>
      <c r="APY494" s="14"/>
      <c r="APZ494" s="14"/>
      <c r="AQA494" s="14"/>
      <c r="AQB494" s="14"/>
      <c r="AQC494" s="14"/>
      <c r="AQD494" s="14"/>
      <c r="AQE494" s="14"/>
      <c r="AQF494" s="14"/>
      <c r="AQG494" s="14"/>
      <c r="AQH494" s="14"/>
      <c r="AQI494" s="14"/>
      <c r="AQJ494" s="14"/>
      <c r="AQK494" s="14"/>
      <c r="AQL494" s="14"/>
      <c r="AQM494" s="14"/>
      <c r="AQN494" s="14"/>
      <c r="AQO494" s="14"/>
      <c r="AQP494" s="14"/>
      <c r="AQQ494" s="14"/>
      <c r="AQR494" s="14"/>
      <c r="AQS494" s="14"/>
      <c r="AQT494" s="14"/>
      <c r="AQU494" s="14"/>
      <c r="AQV494" s="14"/>
      <c r="AQW494" s="14"/>
      <c r="AQX494" s="14"/>
      <c r="AQY494" s="14"/>
      <c r="AQZ494" s="14"/>
      <c r="ARA494" s="14"/>
      <c r="ARB494" s="14"/>
      <c r="ARC494" s="14"/>
      <c r="ARD494" s="14"/>
      <c r="ARE494" s="14"/>
      <c r="ARF494" s="14"/>
      <c r="ARG494" s="14"/>
      <c r="ARH494" s="14"/>
      <c r="ARI494" s="14"/>
      <c r="ARJ494" s="14"/>
      <c r="ARK494" s="14"/>
      <c r="ARL494" s="14"/>
      <c r="ARM494" s="14"/>
      <c r="ARN494" s="14"/>
      <c r="ARO494" s="14"/>
      <c r="ARP494" s="14"/>
      <c r="ARQ494" s="14"/>
      <c r="ARR494" s="14"/>
      <c r="ARS494" s="14"/>
      <c r="ART494" s="14"/>
      <c r="ARU494" s="14"/>
      <c r="ARV494" s="14"/>
      <c r="ARW494" s="14"/>
      <c r="ARX494" s="14"/>
      <c r="ARY494" s="14"/>
      <c r="ARZ494" s="14"/>
      <c r="ASA494" s="14"/>
      <c r="ASB494" s="14"/>
      <c r="ASC494" s="14"/>
      <c r="ASD494" s="14"/>
      <c r="ASE494" s="14"/>
      <c r="ASF494" s="14"/>
      <c r="ASG494" s="14"/>
      <c r="ASH494" s="14"/>
      <c r="ASI494" s="14"/>
      <c r="ASJ494" s="14"/>
      <c r="ASK494" s="14"/>
      <c r="ASL494" s="14"/>
      <c r="ASM494" s="14"/>
      <c r="ASN494" s="14"/>
      <c r="ASO494" s="14"/>
      <c r="ASP494" s="14"/>
      <c r="ASQ494" s="14"/>
      <c r="ASR494" s="14"/>
      <c r="ASS494" s="14"/>
      <c r="AST494" s="14"/>
      <c r="ASU494" s="14"/>
      <c r="ASV494" s="14"/>
      <c r="ASW494" s="14"/>
      <c r="ASX494" s="14"/>
      <c r="ASY494" s="14"/>
      <c r="ASZ494" s="14"/>
      <c r="ATA494" s="14"/>
      <c r="ATB494" s="14"/>
      <c r="ATC494" s="14"/>
      <c r="ATD494" s="14"/>
    </row>
    <row r="495" spans="63:1200">
      <c r="BK495" s="14" t="str">
        <f t="shared" si="2121"/>
        <v/>
      </c>
      <c r="ABO495" s="14"/>
      <c r="ABP495" s="14"/>
      <c r="ABQ495" s="14"/>
      <c r="ABR495" s="14"/>
      <c r="ABS495" s="14"/>
      <c r="ABT495" s="14"/>
      <c r="ABU495" s="14"/>
      <c r="ABV495" s="14"/>
      <c r="ABW495" s="14"/>
      <c r="ABX495" s="14"/>
      <c r="ABY495" s="14"/>
      <c r="ABZ495" s="14"/>
      <c r="ACA495" s="14"/>
      <c r="ACB495" s="14"/>
      <c r="ACC495" s="14"/>
      <c r="ACD495" s="14"/>
      <c r="ACE495" s="14"/>
      <c r="ACF495" s="14"/>
      <c r="ACG495" s="14"/>
      <c r="ACH495" s="14"/>
      <c r="ACI495" s="14"/>
      <c r="ACJ495" s="14"/>
      <c r="ACK495" s="14"/>
      <c r="ACL495" s="14"/>
      <c r="ACM495" s="14"/>
      <c r="ACN495" s="14"/>
      <c r="ACO495" s="14"/>
      <c r="ACP495" s="14"/>
      <c r="ACQ495" s="14"/>
      <c r="ACR495" s="14"/>
      <c r="ACS495" s="14"/>
      <c r="ACT495" s="14"/>
      <c r="ACU495" s="14"/>
      <c r="ACV495" s="14"/>
      <c r="ACW495" s="14"/>
      <c r="ACX495" s="14"/>
      <c r="ACY495" s="14"/>
      <c r="ACZ495" s="14"/>
      <c r="ADA495" s="14"/>
      <c r="ADB495" s="14"/>
      <c r="ADC495" s="14"/>
      <c r="ADD495" s="14"/>
      <c r="ADE495" s="14"/>
      <c r="ADF495" s="14"/>
      <c r="ADG495" s="14"/>
      <c r="ADH495" s="14"/>
      <c r="ADI495" s="14"/>
      <c r="ADJ495" s="14"/>
      <c r="ADK495" s="14"/>
      <c r="ADL495" s="14"/>
      <c r="ADM495" s="14"/>
      <c r="ADN495" s="14"/>
      <c r="ADO495" s="14"/>
      <c r="ADP495" s="14"/>
      <c r="ADQ495" s="14"/>
      <c r="ADR495" s="14"/>
      <c r="ADS495" s="14"/>
      <c r="ADT495" s="14"/>
      <c r="ADU495" s="14"/>
      <c r="ADV495" s="14"/>
      <c r="ADW495" s="14"/>
      <c r="ADX495" s="14"/>
      <c r="ADY495" s="14"/>
      <c r="ADZ495" s="14"/>
      <c r="AEA495" s="14"/>
      <c r="AEB495" s="14"/>
      <c r="AEC495" s="14"/>
      <c r="AED495" s="14"/>
      <c r="AEE495" s="14"/>
      <c r="AEF495" s="14"/>
      <c r="AEG495" s="14"/>
      <c r="AEH495" s="14"/>
      <c r="AEI495" s="14"/>
      <c r="AEJ495" s="14"/>
      <c r="AEK495" s="14"/>
      <c r="AEL495" s="14"/>
      <c r="AEM495" s="14"/>
      <c r="AEN495" s="14"/>
      <c r="AEO495" s="14"/>
      <c r="AEP495" s="14"/>
      <c r="AEQ495" s="14"/>
      <c r="AER495" s="14"/>
      <c r="AES495" s="14"/>
      <c r="AET495" s="14"/>
      <c r="AEU495" s="14"/>
      <c r="AEV495" s="14"/>
      <c r="AEW495" s="14"/>
      <c r="AEX495" s="14"/>
      <c r="AEY495" s="14"/>
      <c r="AEZ495" s="14"/>
      <c r="AFA495" s="14"/>
      <c r="AFB495" s="14"/>
      <c r="AFC495" s="14"/>
      <c r="AFD495" s="14"/>
      <c r="AFE495" s="14"/>
      <c r="AFF495" s="14"/>
      <c r="AFG495" s="14"/>
      <c r="AFH495" s="14"/>
      <c r="AFI495" s="14"/>
      <c r="AFJ495" s="14"/>
      <c r="AFK495" s="14"/>
      <c r="AFL495" s="14"/>
      <c r="AFM495" s="14"/>
      <c r="AFN495" s="14"/>
      <c r="AFO495" s="14"/>
      <c r="AFP495" s="14"/>
      <c r="AFQ495" s="14"/>
      <c r="AFR495" s="14"/>
      <c r="AFS495" s="14"/>
      <c r="AFT495" s="14"/>
      <c r="AFU495" s="14"/>
      <c r="AFV495" s="14"/>
      <c r="AFW495" s="14"/>
      <c r="AFX495" s="14"/>
      <c r="AFY495" s="14"/>
      <c r="AFZ495" s="14"/>
      <c r="AGA495" s="14"/>
      <c r="AGB495" s="14"/>
      <c r="AGC495" s="14"/>
      <c r="AGD495" s="14"/>
      <c r="AGE495" s="14"/>
      <c r="AGF495" s="14"/>
      <c r="AGG495" s="14"/>
      <c r="AGH495" s="14"/>
      <c r="AGI495" s="14"/>
      <c r="AGJ495" s="14"/>
      <c r="AGK495" s="14"/>
      <c r="AGL495" s="14"/>
      <c r="AGM495" s="14"/>
      <c r="AGN495" s="14"/>
      <c r="AGO495" s="14"/>
      <c r="AGP495" s="14"/>
      <c r="AGQ495" s="14"/>
      <c r="AGR495" s="14"/>
      <c r="AGS495" s="14"/>
      <c r="AGT495" s="14"/>
      <c r="AGU495" s="14"/>
      <c r="AGV495" s="14"/>
      <c r="AGW495" s="14"/>
      <c r="AGX495" s="14"/>
      <c r="AGY495" s="14"/>
      <c r="AGZ495" s="14"/>
      <c r="AHA495" s="14"/>
      <c r="AHB495" s="14"/>
      <c r="AHC495" s="14"/>
      <c r="AHD495" s="14"/>
      <c r="AHE495" s="14"/>
      <c r="AHF495" s="14"/>
      <c r="AHG495" s="14"/>
      <c r="AHH495" s="14"/>
      <c r="AHI495" s="14"/>
      <c r="AHJ495" s="14"/>
      <c r="AHK495" s="14"/>
      <c r="AHL495" s="14"/>
      <c r="AHM495" s="14"/>
      <c r="AHN495" s="14"/>
      <c r="AHO495" s="14"/>
      <c r="AHP495" s="14"/>
      <c r="AHQ495" s="14"/>
      <c r="AHR495" s="14"/>
      <c r="AHS495" s="14"/>
      <c r="AHT495" s="14"/>
      <c r="AHU495" s="14"/>
      <c r="AHV495" s="14"/>
      <c r="AHW495" s="14"/>
      <c r="AHX495" s="14"/>
      <c r="AHY495" s="14"/>
      <c r="AHZ495" s="14"/>
      <c r="AIA495" s="14"/>
      <c r="AIB495" s="14"/>
      <c r="AIC495" s="14"/>
      <c r="AID495" s="14"/>
      <c r="AIE495" s="14"/>
      <c r="AIF495" s="14"/>
      <c r="AIG495" s="14"/>
      <c r="AIH495" s="14"/>
      <c r="AII495" s="14"/>
      <c r="AIJ495" s="14"/>
      <c r="AIK495" s="14"/>
      <c r="AIL495" s="14"/>
      <c r="AIM495" s="14"/>
      <c r="AIN495" s="14"/>
      <c r="AIO495" s="14"/>
      <c r="AIP495" s="14"/>
      <c r="AIQ495" s="14"/>
      <c r="AIR495" s="14"/>
      <c r="AIS495" s="14"/>
      <c r="AIT495" s="14"/>
      <c r="AIU495" s="14"/>
      <c r="AIV495" s="14"/>
      <c r="AIW495" s="14"/>
      <c r="AIX495" s="14"/>
      <c r="AIY495" s="14"/>
      <c r="AIZ495" s="14"/>
      <c r="AJA495" s="14"/>
      <c r="AJB495" s="14"/>
      <c r="AJC495" s="14"/>
      <c r="AJD495" s="14"/>
      <c r="AJE495" s="14"/>
      <c r="AJF495" s="14"/>
      <c r="AJG495" s="14"/>
      <c r="AJH495" s="14"/>
      <c r="AJI495" s="14"/>
      <c r="AJJ495" s="14"/>
      <c r="AJK495" s="14"/>
      <c r="AJL495" s="14"/>
      <c r="AJM495" s="14"/>
      <c r="AJN495" s="14"/>
      <c r="AJO495" s="14"/>
      <c r="AJP495" s="14"/>
      <c r="AJQ495" s="14"/>
      <c r="AJR495" s="14"/>
      <c r="AJS495" s="14"/>
      <c r="AJT495" s="14"/>
      <c r="AJU495" s="14"/>
      <c r="AJV495" s="14"/>
      <c r="AJW495" s="14"/>
      <c r="AJX495" s="14"/>
      <c r="AJY495" s="14"/>
      <c r="AJZ495" s="14"/>
      <c r="AKA495" s="14"/>
      <c r="AKB495" s="14"/>
      <c r="AKC495" s="14"/>
      <c r="AKD495" s="14"/>
      <c r="AKE495" s="14"/>
      <c r="AKF495" s="14"/>
      <c r="AKG495" s="14"/>
      <c r="AKH495" s="14"/>
      <c r="AKI495" s="14"/>
      <c r="AKJ495" s="14"/>
      <c r="AKK495" s="14"/>
      <c r="AKL495" s="14"/>
      <c r="AKM495" s="14"/>
      <c r="AKN495" s="14"/>
      <c r="AKO495" s="14"/>
      <c r="AKP495" s="14"/>
      <c r="AKQ495" s="14"/>
      <c r="AKR495" s="14"/>
      <c r="AKS495" s="14"/>
      <c r="AKT495" s="14"/>
      <c r="AKU495" s="14"/>
      <c r="AKV495" s="14"/>
      <c r="AKW495" s="14"/>
      <c r="AKX495" s="14"/>
      <c r="AKY495" s="14"/>
      <c r="AKZ495" s="14"/>
      <c r="ALA495" s="14"/>
      <c r="ALB495" s="14"/>
      <c r="ALC495" s="14"/>
      <c r="ALD495" s="14"/>
      <c r="ALE495" s="14"/>
      <c r="ALF495" s="14"/>
      <c r="ALG495" s="14"/>
      <c r="ALH495" s="14"/>
      <c r="ALI495" s="14"/>
      <c r="ALJ495" s="14"/>
      <c r="ALK495" s="14"/>
      <c r="ALL495" s="14"/>
      <c r="ALM495" s="14"/>
      <c r="ALN495" s="14"/>
      <c r="ALO495" s="14"/>
      <c r="ALP495" s="14"/>
      <c r="ALQ495" s="14"/>
      <c r="ALR495" s="14"/>
      <c r="ALS495" s="14"/>
      <c r="ALT495" s="14"/>
      <c r="ALU495" s="14"/>
      <c r="ALV495" s="14"/>
      <c r="ALW495" s="14"/>
      <c r="ALX495" s="14"/>
      <c r="ALY495" s="14"/>
      <c r="ALZ495" s="14"/>
      <c r="AMA495" s="14"/>
      <c r="AMB495" s="14"/>
      <c r="AMC495" s="14"/>
      <c r="AMD495" s="14"/>
      <c r="AME495" s="14"/>
      <c r="AMF495" s="14"/>
      <c r="AMG495" s="14"/>
      <c r="AMH495" s="14"/>
      <c r="AMI495" s="14"/>
      <c r="AMJ495" s="14"/>
      <c r="AMK495" s="14"/>
      <c r="AML495" s="14"/>
      <c r="AMM495" s="14"/>
      <c r="AMN495" s="14"/>
      <c r="AMO495" s="14"/>
      <c r="AMP495" s="14"/>
      <c r="AMQ495" s="14"/>
      <c r="AMR495" s="14"/>
      <c r="AMS495" s="14"/>
      <c r="AMT495" s="14"/>
      <c r="AMU495" s="14"/>
      <c r="AMV495" s="14"/>
      <c r="AMW495" s="14"/>
      <c r="AMX495" s="14"/>
      <c r="AMY495" s="14"/>
      <c r="AMZ495" s="14"/>
      <c r="ANA495" s="14"/>
      <c r="ANB495" s="14"/>
      <c r="ANC495" s="14"/>
      <c r="AND495" s="14"/>
      <c r="ANE495" s="14"/>
      <c r="ANF495" s="14"/>
      <c r="ANG495" s="14"/>
      <c r="ANH495" s="14"/>
      <c r="ANI495" s="14"/>
      <c r="ANJ495" s="14"/>
      <c r="ANK495" s="14"/>
      <c r="ANL495" s="14"/>
      <c r="ANM495" s="14"/>
      <c r="ANN495" s="14"/>
      <c r="ANO495" s="14"/>
      <c r="ANP495" s="14"/>
      <c r="ANQ495" s="14"/>
      <c r="ANR495" s="14"/>
      <c r="ANS495" s="14"/>
      <c r="ANT495" s="14"/>
      <c r="ANU495" s="14"/>
      <c r="ANV495" s="14"/>
      <c r="ANW495" s="14"/>
      <c r="ANX495" s="14"/>
      <c r="ANY495" s="14"/>
      <c r="ANZ495" s="14"/>
      <c r="AOA495" s="14"/>
      <c r="AOB495" s="14"/>
      <c r="AOC495" s="14"/>
      <c r="AOD495" s="14"/>
      <c r="AOE495" s="14"/>
      <c r="AOF495" s="14"/>
      <c r="AOG495" s="14"/>
      <c r="AOH495" s="14"/>
      <c r="AOI495" s="14"/>
      <c r="AOJ495" s="14"/>
      <c r="AOK495" s="14"/>
      <c r="AOL495" s="14"/>
      <c r="AOM495" s="14"/>
      <c r="AON495" s="14"/>
      <c r="AOO495" s="14"/>
      <c r="AOP495" s="14"/>
      <c r="AOQ495" s="14"/>
      <c r="AOR495" s="14"/>
      <c r="AOS495" s="14"/>
      <c r="AOT495" s="14"/>
      <c r="AOU495" s="14"/>
      <c r="AOV495" s="14"/>
      <c r="AOW495" s="14"/>
      <c r="AOX495" s="14"/>
      <c r="AOY495" s="14"/>
      <c r="AOZ495" s="14"/>
      <c r="APA495" s="14"/>
      <c r="APB495" s="14"/>
      <c r="APC495" s="14"/>
      <c r="APD495" s="14"/>
      <c r="APE495" s="14"/>
      <c r="APF495" s="14"/>
      <c r="APG495" s="14"/>
      <c r="APH495" s="14"/>
      <c r="API495" s="14"/>
      <c r="APJ495" s="14"/>
      <c r="APK495" s="14"/>
      <c r="APL495" s="14"/>
      <c r="APM495" s="14"/>
      <c r="APN495" s="14"/>
      <c r="APO495" s="14"/>
      <c r="APP495" s="14"/>
      <c r="APQ495" s="14"/>
      <c r="APR495" s="14"/>
      <c r="APS495" s="14"/>
      <c r="APT495" s="14"/>
      <c r="APU495" s="14"/>
      <c r="APV495" s="14"/>
      <c r="APW495" s="14"/>
      <c r="APX495" s="14"/>
      <c r="APY495" s="14"/>
      <c r="APZ495" s="14"/>
      <c r="AQA495" s="14"/>
      <c r="AQB495" s="14"/>
      <c r="AQC495" s="14"/>
      <c r="AQD495" s="14"/>
      <c r="AQE495" s="14"/>
      <c r="AQF495" s="14"/>
      <c r="AQG495" s="14"/>
      <c r="AQH495" s="14"/>
      <c r="AQI495" s="14"/>
      <c r="AQJ495" s="14"/>
      <c r="AQK495" s="14"/>
      <c r="AQL495" s="14"/>
      <c r="AQM495" s="14"/>
      <c r="AQN495" s="14"/>
      <c r="AQO495" s="14"/>
      <c r="AQP495" s="14"/>
      <c r="AQQ495" s="14"/>
      <c r="AQR495" s="14"/>
      <c r="AQS495" s="14"/>
      <c r="AQT495" s="14"/>
      <c r="AQU495" s="14"/>
      <c r="AQV495" s="14"/>
      <c r="AQW495" s="14"/>
      <c r="AQX495" s="14"/>
      <c r="AQY495" s="14"/>
      <c r="AQZ495" s="14"/>
      <c r="ARA495" s="14"/>
      <c r="ARB495" s="14"/>
      <c r="ARC495" s="14"/>
      <c r="ARD495" s="14"/>
      <c r="ARE495" s="14"/>
      <c r="ARF495" s="14"/>
      <c r="ARG495" s="14"/>
      <c r="ARH495" s="14"/>
      <c r="ARI495" s="14"/>
      <c r="ARJ495" s="14"/>
      <c r="ARK495" s="14"/>
      <c r="ARL495" s="14"/>
      <c r="ARM495" s="14"/>
      <c r="ARN495" s="14"/>
      <c r="ARO495" s="14"/>
      <c r="ARP495" s="14"/>
      <c r="ARQ495" s="14"/>
      <c r="ARR495" s="14"/>
      <c r="ARS495" s="14"/>
      <c r="ART495" s="14"/>
      <c r="ARU495" s="14"/>
      <c r="ARV495" s="14"/>
      <c r="ARW495" s="14"/>
      <c r="ARX495" s="14"/>
      <c r="ARY495" s="14"/>
      <c r="ARZ495" s="14"/>
      <c r="ASA495" s="14"/>
      <c r="ASB495" s="14"/>
      <c r="ASC495" s="14"/>
      <c r="ASD495" s="14"/>
      <c r="ASE495" s="14"/>
      <c r="ASF495" s="14"/>
      <c r="ASG495" s="14"/>
      <c r="ASH495" s="14"/>
      <c r="ASI495" s="14"/>
      <c r="ASJ495" s="14"/>
      <c r="ASK495" s="14"/>
      <c r="ASL495" s="14"/>
      <c r="ASM495" s="14"/>
      <c r="ASN495" s="14"/>
      <c r="ASO495" s="14"/>
      <c r="ASP495" s="14"/>
      <c r="ASQ495" s="14"/>
      <c r="ASR495" s="14"/>
      <c r="ASS495" s="14"/>
      <c r="AST495" s="14"/>
      <c r="ASU495" s="14"/>
      <c r="ASV495" s="14"/>
      <c r="ASW495" s="14"/>
      <c r="ASX495" s="14"/>
      <c r="ASY495" s="14"/>
      <c r="ASZ495" s="14"/>
      <c r="ATA495" s="14"/>
      <c r="ATB495" s="14"/>
      <c r="ATC495" s="14"/>
      <c r="ATD495" s="14"/>
    </row>
    <row r="496" spans="63:1200">
      <c r="BK496" s="14" t="str">
        <f t="shared" si="2121"/>
        <v/>
      </c>
      <c r="ABO496" s="14"/>
      <c r="ABP496" s="14"/>
      <c r="ABQ496" s="14"/>
      <c r="ABR496" s="14"/>
      <c r="ABS496" s="14"/>
      <c r="ABT496" s="14"/>
      <c r="ABU496" s="14"/>
      <c r="ABV496" s="14"/>
      <c r="ABW496" s="14"/>
      <c r="ABX496" s="14"/>
      <c r="ABY496" s="14"/>
      <c r="ABZ496" s="14"/>
      <c r="ACA496" s="14"/>
      <c r="ACB496" s="14"/>
      <c r="ACC496" s="14"/>
      <c r="ACD496" s="14"/>
      <c r="ACE496" s="14"/>
      <c r="ACF496" s="14"/>
      <c r="ACG496" s="14"/>
      <c r="ACH496" s="14"/>
      <c r="ACI496" s="14"/>
      <c r="ACJ496" s="14"/>
      <c r="ACK496" s="14"/>
      <c r="ACL496" s="14"/>
      <c r="ACM496" s="14"/>
      <c r="ACN496" s="14"/>
      <c r="ACO496" s="14"/>
      <c r="ACP496" s="14"/>
      <c r="ACQ496" s="14"/>
      <c r="ACR496" s="14"/>
      <c r="ACS496" s="14"/>
      <c r="ACT496" s="14"/>
      <c r="ACU496" s="14"/>
      <c r="ACV496" s="14"/>
      <c r="ACW496" s="14"/>
      <c r="ACX496" s="14"/>
      <c r="ACY496" s="14"/>
      <c r="ACZ496" s="14"/>
      <c r="ADA496" s="14"/>
      <c r="ADB496" s="14"/>
      <c r="ADC496" s="14"/>
      <c r="ADD496" s="14"/>
      <c r="ADE496" s="14"/>
      <c r="ADF496" s="14"/>
      <c r="ADG496" s="14"/>
      <c r="ADH496" s="14"/>
      <c r="ADI496" s="14"/>
      <c r="ADJ496" s="14"/>
      <c r="ADK496" s="14"/>
      <c r="ADL496" s="14"/>
      <c r="ADM496" s="14"/>
      <c r="ADN496" s="14"/>
      <c r="ADO496" s="14"/>
      <c r="ADP496" s="14"/>
      <c r="ADQ496" s="14"/>
      <c r="ADR496" s="14"/>
      <c r="ADS496" s="14"/>
      <c r="ADT496" s="14"/>
      <c r="ADU496" s="14"/>
      <c r="ADV496" s="14"/>
      <c r="ADW496" s="14"/>
      <c r="ADX496" s="14"/>
      <c r="ADY496" s="14"/>
      <c r="ADZ496" s="14"/>
      <c r="AEA496" s="14"/>
      <c r="AEB496" s="14"/>
      <c r="AEC496" s="14"/>
      <c r="AED496" s="14"/>
      <c r="AEE496" s="14"/>
      <c r="AEF496" s="14"/>
      <c r="AEG496" s="14"/>
      <c r="AEH496" s="14"/>
      <c r="AEI496" s="14"/>
      <c r="AEJ496" s="14"/>
      <c r="AEK496" s="14"/>
      <c r="AEL496" s="14"/>
      <c r="AEM496" s="14"/>
      <c r="AEN496" s="14"/>
      <c r="AEO496" s="14"/>
      <c r="AEP496" s="14"/>
      <c r="AEQ496" s="14"/>
      <c r="AER496" s="14"/>
      <c r="AES496" s="14"/>
      <c r="AET496" s="14"/>
      <c r="AEU496" s="14"/>
      <c r="AEV496" s="14"/>
      <c r="AEW496" s="14"/>
      <c r="AEX496" s="14"/>
      <c r="AEY496" s="14"/>
      <c r="AEZ496" s="14"/>
      <c r="AFA496" s="14"/>
      <c r="AFB496" s="14"/>
      <c r="AFC496" s="14"/>
      <c r="AFD496" s="14"/>
      <c r="AFE496" s="14"/>
      <c r="AFF496" s="14"/>
      <c r="AFG496" s="14"/>
      <c r="AFH496" s="14"/>
      <c r="AFI496" s="14"/>
      <c r="AFJ496" s="14"/>
      <c r="AFK496" s="14"/>
      <c r="AFL496" s="14"/>
      <c r="AFM496" s="14"/>
      <c r="AFN496" s="14"/>
      <c r="AFO496" s="14"/>
      <c r="AFP496" s="14"/>
      <c r="AFQ496" s="14"/>
      <c r="AFR496" s="14"/>
      <c r="AFS496" s="14"/>
      <c r="AFT496" s="14"/>
      <c r="AFU496" s="14"/>
      <c r="AFV496" s="14"/>
      <c r="AFW496" s="14"/>
      <c r="AFX496" s="14"/>
      <c r="AFY496" s="14"/>
      <c r="AFZ496" s="14"/>
      <c r="AGA496" s="14"/>
      <c r="AGB496" s="14"/>
      <c r="AGC496" s="14"/>
      <c r="AGD496" s="14"/>
      <c r="AGE496" s="14"/>
      <c r="AGF496" s="14"/>
      <c r="AGG496" s="14"/>
      <c r="AGH496" s="14"/>
      <c r="AGI496" s="14"/>
      <c r="AGJ496" s="14"/>
      <c r="AGK496" s="14"/>
      <c r="AGL496" s="14"/>
      <c r="AGM496" s="14"/>
      <c r="AGN496" s="14"/>
      <c r="AGO496" s="14"/>
      <c r="AGP496" s="14"/>
      <c r="AGQ496" s="14"/>
      <c r="AGR496" s="14"/>
      <c r="AGS496" s="14"/>
      <c r="AGT496" s="14"/>
      <c r="AGU496" s="14"/>
      <c r="AGV496" s="14"/>
      <c r="AGW496" s="14"/>
      <c r="AGX496" s="14"/>
      <c r="AGY496" s="14"/>
      <c r="AGZ496" s="14"/>
      <c r="AHA496" s="14"/>
      <c r="AHB496" s="14"/>
      <c r="AHC496" s="14"/>
      <c r="AHD496" s="14"/>
      <c r="AHE496" s="14"/>
      <c r="AHF496" s="14"/>
      <c r="AHG496" s="14"/>
      <c r="AHH496" s="14"/>
      <c r="AHI496" s="14"/>
      <c r="AHJ496" s="14"/>
      <c r="AHK496" s="14"/>
      <c r="AHL496" s="14"/>
      <c r="AHM496" s="14"/>
      <c r="AHN496" s="14"/>
      <c r="AHO496" s="14"/>
      <c r="AHP496" s="14"/>
      <c r="AHQ496" s="14"/>
      <c r="AHR496" s="14"/>
      <c r="AHS496" s="14"/>
      <c r="AHT496" s="14"/>
      <c r="AHU496" s="14"/>
      <c r="AHV496" s="14"/>
      <c r="AHW496" s="14"/>
      <c r="AHX496" s="14"/>
      <c r="AHY496" s="14"/>
      <c r="AHZ496" s="14"/>
      <c r="AIA496" s="14"/>
      <c r="AIB496" s="14"/>
      <c r="AIC496" s="14"/>
      <c r="AID496" s="14"/>
      <c r="AIE496" s="14"/>
      <c r="AIF496" s="14"/>
      <c r="AIG496" s="14"/>
      <c r="AIH496" s="14"/>
      <c r="AII496" s="14"/>
      <c r="AIJ496" s="14"/>
      <c r="AIK496" s="14"/>
      <c r="AIL496" s="14"/>
      <c r="AIM496" s="14"/>
      <c r="AIN496" s="14"/>
      <c r="AIO496" s="14"/>
      <c r="AIP496" s="14"/>
      <c r="AIQ496" s="14"/>
      <c r="AIR496" s="14"/>
      <c r="AIS496" s="14"/>
      <c r="AIT496" s="14"/>
      <c r="AIU496" s="14"/>
      <c r="AIV496" s="14"/>
      <c r="AIW496" s="14"/>
      <c r="AIX496" s="14"/>
      <c r="AIY496" s="14"/>
      <c r="AIZ496" s="14"/>
      <c r="AJA496" s="14"/>
      <c r="AJB496" s="14"/>
      <c r="AJC496" s="14"/>
      <c r="AJD496" s="14"/>
      <c r="AJE496" s="14"/>
      <c r="AJF496" s="14"/>
      <c r="AJG496" s="14"/>
      <c r="AJH496" s="14"/>
      <c r="AJI496" s="14"/>
      <c r="AJJ496" s="14"/>
      <c r="AJK496" s="14"/>
      <c r="AJL496" s="14"/>
      <c r="AJM496" s="14"/>
      <c r="AJN496" s="14"/>
      <c r="AJO496" s="14"/>
      <c r="AJP496" s="14"/>
      <c r="AJQ496" s="14"/>
      <c r="AJR496" s="14"/>
      <c r="AJS496" s="14"/>
      <c r="AJT496" s="14"/>
      <c r="AJU496" s="14"/>
      <c r="AJV496" s="14"/>
      <c r="AJW496" s="14"/>
      <c r="AJX496" s="14"/>
      <c r="AJY496" s="14"/>
      <c r="AJZ496" s="14"/>
      <c r="AKA496" s="14"/>
      <c r="AKB496" s="14"/>
      <c r="AKC496" s="14"/>
      <c r="AKD496" s="14"/>
      <c r="AKE496" s="14"/>
      <c r="AKF496" s="14"/>
      <c r="AKG496" s="14"/>
      <c r="AKH496" s="14"/>
      <c r="AKI496" s="14"/>
      <c r="AKJ496" s="14"/>
      <c r="AKK496" s="14"/>
      <c r="AKL496" s="14"/>
      <c r="AKM496" s="14"/>
      <c r="AKN496" s="14"/>
      <c r="AKO496" s="14"/>
      <c r="AKP496" s="14"/>
      <c r="AKQ496" s="14"/>
      <c r="AKR496" s="14"/>
      <c r="AKS496" s="14"/>
      <c r="AKT496" s="14"/>
      <c r="AKU496" s="14"/>
      <c r="AKV496" s="14"/>
      <c r="AKW496" s="14"/>
      <c r="AKX496" s="14"/>
      <c r="AKY496" s="14"/>
      <c r="AKZ496" s="14"/>
      <c r="ALA496" s="14"/>
      <c r="ALB496" s="14"/>
      <c r="ALC496" s="14"/>
      <c r="ALD496" s="14"/>
      <c r="ALE496" s="14"/>
      <c r="ALF496" s="14"/>
      <c r="ALG496" s="14"/>
      <c r="ALH496" s="14"/>
      <c r="ALI496" s="14"/>
      <c r="ALJ496" s="14"/>
      <c r="ALK496" s="14"/>
      <c r="ALL496" s="14"/>
      <c r="ALM496" s="14"/>
      <c r="ALN496" s="14"/>
      <c r="ALO496" s="14"/>
      <c r="ALP496" s="14"/>
      <c r="ALQ496" s="14"/>
      <c r="ALR496" s="14"/>
      <c r="ALS496" s="14"/>
      <c r="ALT496" s="14"/>
      <c r="ALU496" s="14"/>
      <c r="ALV496" s="14"/>
      <c r="ALW496" s="14"/>
      <c r="ALX496" s="14"/>
      <c r="ALY496" s="14"/>
      <c r="ALZ496" s="14"/>
      <c r="AMA496" s="14"/>
      <c r="AMB496" s="14"/>
      <c r="AMC496" s="14"/>
      <c r="AMD496" s="14"/>
      <c r="AME496" s="14"/>
      <c r="AMF496" s="14"/>
      <c r="AMG496" s="14"/>
      <c r="AMH496" s="14"/>
      <c r="AMI496" s="14"/>
      <c r="AMJ496" s="14"/>
      <c r="AMK496" s="14"/>
      <c r="AML496" s="14"/>
      <c r="AMM496" s="14"/>
      <c r="AMN496" s="14"/>
      <c r="AMO496" s="14"/>
      <c r="AMP496" s="14"/>
      <c r="AMQ496" s="14"/>
      <c r="AMR496" s="14"/>
      <c r="AMS496" s="14"/>
      <c r="AMT496" s="14"/>
      <c r="AMU496" s="14"/>
      <c r="AMV496" s="14"/>
      <c r="AMW496" s="14"/>
      <c r="AMX496" s="14"/>
      <c r="AMY496" s="14"/>
      <c r="AMZ496" s="14"/>
      <c r="ANA496" s="14"/>
      <c r="ANB496" s="14"/>
      <c r="ANC496" s="14"/>
      <c r="AND496" s="14"/>
      <c r="ANE496" s="14"/>
      <c r="ANF496" s="14"/>
      <c r="ANG496" s="14"/>
      <c r="ANH496" s="14"/>
      <c r="ANI496" s="14"/>
      <c r="ANJ496" s="14"/>
      <c r="ANK496" s="14"/>
      <c r="ANL496" s="14"/>
      <c r="ANM496" s="14"/>
      <c r="ANN496" s="14"/>
      <c r="ANO496" s="14"/>
      <c r="ANP496" s="14"/>
      <c r="ANQ496" s="14"/>
      <c r="ANR496" s="14"/>
      <c r="ANS496" s="14"/>
      <c r="ANT496" s="14"/>
      <c r="ANU496" s="14"/>
      <c r="ANV496" s="14"/>
      <c r="ANW496" s="14"/>
      <c r="ANX496" s="14"/>
      <c r="ANY496" s="14"/>
      <c r="ANZ496" s="14"/>
      <c r="AOA496" s="14"/>
      <c r="AOB496" s="14"/>
      <c r="AOC496" s="14"/>
      <c r="AOD496" s="14"/>
      <c r="AOE496" s="14"/>
      <c r="AOF496" s="14"/>
      <c r="AOG496" s="14"/>
      <c r="AOH496" s="14"/>
      <c r="AOI496" s="14"/>
      <c r="AOJ496" s="14"/>
      <c r="AOK496" s="14"/>
      <c r="AOL496" s="14"/>
      <c r="AOM496" s="14"/>
      <c r="AON496" s="14"/>
      <c r="AOO496" s="14"/>
      <c r="AOP496" s="14"/>
      <c r="AOQ496" s="14"/>
      <c r="AOR496" s="14"/>
      <c r="AOS496" s="14"/>
      <c r="AOT496" s="14"/>
      <c r="AOU496" s="14"/>
      <c r="AOV496" s="14"/>
      <c r="AOW496" s="14"/>
      <c r="AOX496" s="14"/>
      <c r="AOY496" s="14"/>
      <c r="AOZ496" s="14"/>
      <c r="APA496" s="14"/>
      <c r="APB496" s="14"/>
      <c r="APC496" s="14"/>
      <c r="APD496" s="14"/>
      <c r="APE496" s="14"/>
      <c r="APF496" s="14"/>
      <c r="APG496" s="14"/>
      <c r="APH496" s="14"/>
      <c r="API496" s="14"/>
      <c r="APJ496" s="14"/>
      <c r="APK496" s="14"/>
      <c r="APL496" s="14"/>
      <c r="APM496" s="14"/>
      <c r="APN496" s="14"/>
      <c r="APO496" s="14"/>
      <c r="APP496" s="14"/>
      <c r="APQ496" s="14"/>
      <c r="APR496" s="14"/>
      <c r="APS496" s="14"/>
      <c r="APT496" s="14"/>
      <c r="APU496" s="14"/>
      <c r="APV496" s="14"/>
      <c r="APW496" s="14"/>
      <c r="APX496" s="14"/>
      <c r="APY496" s="14"/>
      <c r="APZ496" s="14"/>
      <c r="AQA496" s="14"/>
      <c r="AQB496" s="14"/>
      <c r="AQC496" s="14"/>
      <c r="AQD496" s="14"/>
      <c r="AQE496" s="14"/>
      <c r="AQF496" s="14"/>
      <c r="AQG496" s="14"/>
      <c r="AQH496" s="14"/>
      <c r="AQI496" s="14"/>
      <c r="AQJ496" s="14"/>
      <c r="AQK496" s="14"/>
      <c r="AQL496" s="14"/>
      <c r="AQM496" s="14"/>
      <c r="AQN496" s="14"/>
      <c r="AQO496" s="14"/>
      <c r="AQP496" s="14"/>
      <c r="AQQ496" s="14"/>
      <c r="AQR496" s="14"/>
      <c r="AQS496" s="14"/>
      <c r="AQT496" s="14"/>
      <c r="AQU496" s="14"/>
      <c r="AQV496" s="14"/>
      <c r="AQW496" s="14"/>
      <c r="AQX496" s="14"/>
      <c r="AQY496" s="14"/>
      <c r="AQZ496" s="14"/>
      <c r="ARA496" s="14"/>
      <c r="ARB496" s="14"/>
      <c r="ARC496" s="14"/>
      <c r="ARD496" s="14"/>
      <c r="ARE496" s="14"/>
      <c r="ARF496" s="14"/>
      <c r="ARG496" s="14"/>
      <c r="ARH496" s="14"/>
      <c r="ARI496" s="14"/>
      <c r="ARJ496" s="14"/>
      <c r="ARK496" s="14"/>
      <c r="ARL496" s="14"/>
      <c r="ARM496" s="14"/>
      <c r="ARN496" s="14"/>
      <c r="ARO496" s="14"/>
      <c r="ARP496" s="14"/>
      <c r="ARQ496" s="14"/>
      <c r="ARR496" s="14"/>
      <c r="ARS496" s="14"/>
      <c r="ART496" s="14"/>
      <c r="ARU496" s="14"/>
      <c r="ARV496" s="14"/>
      <c r="ARW496" s="14"/>
      <c r="ARX496" s="14"/>
      <c r="ARY496" s="14"/>
      <c r="ARZ496" s="14"/>
      <c r="ASA496" s="14"/>
      <c r="ASB496" s="14"/>
      <c r="ASC496" s="14"/>
      <c r="ASD496" s="14"/>
      <c r="ASE496" s="14"/>
      <c r="ASF496" s="14"/>
      <c r="ASG496" s="14"/>
      <c r="ASH496" s="14"/>
      <c r="ASI496" s="14"/>
      <c r="ASJ496" s="14"/>
      <c r="ASK496" s="14"/>
      <c r="ASL496" s="14"/>
      <c r="ASM496" s="14"/>
      <c r="ASN496" s="14"/>
      <c r="ASO496" s="14"/>
      <c r="ASP496" s="14"/>
      <c r="ASQ496" s="14"/>
      <c r="ASR496" s="14"/>
      <c r="ASS496" s="14"/>
      <c r="AST496" s="14"/>
      <c r="ASU496" s="14"/>
      <c r="ASV496" s="14"/>
      <c r="ASW496" s="14"/>
      <c r="ASX496" s="14"/>
      <c r="ASY496" s="14"/>
      <c r="ASZ496" s="14"/>
      <c r="ATA496" s="14"/>
      <c r="ATB496" s="14"/>
      <c r="ATC496" s="14"/>
      <c r="ATD496" s="14"/>
    </row>
    <row r="497" spans="63:1200">
      <c r="BK497" s="14" t="str">
        <f t="shared" si="2121"/>
        <v/>
      </c>
      <c r="ABO497" s="14"/>
      <c r="ABP497" s="14"/>
      <c r="ABQ497" s="14"/>
      <c r="ABR497" s="14"/>
      <c r="ABS497" s="14"/>
      <c r="ABT497" s="14"/>
      <c r="ABU497" s="14"/>
      <c r="ABV497" s="14"/>
      <c r="ABW497" s="14"/>
      <c r="ABX497" s="14"/>
      <c r="ABY497" s="14"/>
      <c r="ABZ497" s="14"/>
      <c r="ACA497" s="14"/>
      <c r="ACB497" s="14"/>
      <c r="ACC497" s="14"/>
      <c r="ACD497" s="14"/>
      <c r="ACE497" s="14"/>
      <c r="ACF497" s="14"/>
      <c r="ACG497" s="14"/>
      <c r="ACH497" s="14"/>
      <c r="ACI497" s="14"/>
      <c r="ACJ497" s="14"/>
      <c r="ACK497" s="14"/>
      <c r="ACL497" s="14"/>
      <c r="ACM497" s="14"/>
      <c r="ACN497" s="14"/>
      <c r="ACO497" s="14"/>
      <c r="ACP497" s="14"/>
      <c r="ACQ497" s="14"/>
      <c r="ACR497" s="14"/>
      <c r="ACS497" s="14"/>
      <c r="ACT497" s="14"/>
      <c r="ACU497" s="14"/>
      <c r="ACV497" s="14"/>
      <c r="ACW497" s="14"/>
      <c r="ACX497" s="14"/>
      <c r="ACY497" s="14"/>
      <c r="ACZ497" s="14"/>
      <c r="ADA497" s="14"/>
      <c r="ADB497" s="14"/>
      <c r="ADC497" s="14"/>
      <c r="ADD497" s="14"/>
      <c r="ADE497" s="14"/>
      <c r="ADF497" s="14"/>
      <c r="ADG497" s="14"/>
      <c r="ADH497" s="14"/>
      <c r="ADI497" s="14"/>
      <c r="ADJ497" s="14"/>
      <c r="ADK497" s="14"/>
      <c r="ADL497" s="14"/>
      <c r="ADM497" s="14"/>
      <c r="ADN497" s="14"/>
      <c r="ADO497" s="14"/>
      <c r="ADP497" s="14"/>
      <c r="ADQ497" s="14"/>
      <c r="ADR497" s="14"/>
      <c r="ADS497" s="14"/>
      <c r="ADT497" s="14"/>
      <c r="ADU497" s="14"/>
      <c r="ADV497" s="14"/>
      <c r="ADW497" s="14"/>
      <c r="ADX497" s="14"/>
      <c r="ADY497" s="14"/>
      <c r="ADZ497" s="14"/>
      <c r="AEA497" s="14"/>
      <c r="AEB497" s="14"/>
      <c r="AEC497" s="14"/>
      <c r="AED497" s="14"/>
      <c r="AEE497" s="14"/>
      <c r="AEF497" s="14"/>
      <c r="AEG497" s="14"/>
      <c r="AEH497" s="14"/>
      <c r="AEI497" s="14"/>
      <c r="AEJ497" s="14"/>
      <c r="AEK497" s="14"/>
      <c r="AEL497" s="14"/>
      <c r="AEM497" s="14"/>
      <c r="AEN497" s="14"/>
      <c r="AEO497" s="14"/>
      <c r="AEP497" s="14"/>
      <c r="AEQ497" s="14"/>
      <c r="AER497" s="14"/>
      <c r="AES497" s="14"/>
      <c r="AET497" s="14"/>
      <c r="AEU497" s="14"/>
      <c r="AEV497" s="14"/>
      <c r="AEW497" s="14"/>
      <c r="AEX497" s="14"/>
      <c r="AEY497" s="14"/>
      <c r="AEZ497" s="14"/>
      <c r="AFA497" s="14"/>
      <c r="AFB497" s="14"/>
      <c r="AFC497" s="14"/>
      <c r="AFD497" s="14"/>
      <c r="AFE497" s="14"/>
      <c r="AFF497" s="14"/>
      <c r="AFG497" s="14"/>
      <c r="AFH497" s="14"/>
      <c r="AFI497" s="14"/>
      <c r="AFJ497" s="14"/>
      <c r="AFK497" s="14"/>
      <c r="AFL497" s="14"/>
      <c r="AFM497" s="14"/>
      <c r="AFN497" s="14"/>
      <c r="AFO497" s="14"/>
      <c r="AFP497" s="14"/>
      <c r="AFQ497" s="14"/>
      <c r="AFR497" s="14"/>
      <c r="AFS497" s="14"/>
      <c r="AFT497" s="14"/>
      <c r="AFU497" s="14"/>
      <c r="AFV497" s="14"/>
      <c r="AFW497" s="14"/>
      <c r="AFX497" s="14"/>
      <c r="AFY497" s="14"/>
      <c r="AFZ497" s="14"/>
      <c r="AGA497" s="14"/>
      <c r="AGB497" s="14"/>
      <c r="AGC497" s="14"/>
      <c r="AGD497" s="14"/>
      <c r="AGE497" s="14"/>
      <c r="AGF497" s="14"/>
      <c r="AGG497" s="14"/>
      <c r="AGH497" s="14"/>
      <c r="AGI497" s="14"/>
      <c r="AGJ497" s="14"/>
      <c r="AGK497" s="14"/>
      <c r="AGL497" s="14"/>
      <c r="AGM497" s="14"/>
      <c r="AGN497" s="14"/>
      <c r="AGO497" s="14"/>
      <c r="AGP497" s="14"/>
      <c r="AGQ497" s="14"/>
      <c r="AGR497" s="14"/>
      <c r="AGS497" s="14"/>
      <c r="AGT497" s="14"/>
      <c r="AGU497" s="14"/>
      <c r="AGV497" s="14"/>
      <c r="AGW497" s="14"/>
      <c r="AGX497" s="14"/>
      <c r="AGY497" s="14"/>
      <c r="AGZ497" s="14"/>
      <c r="AHA497" s="14"/>
      <c r="AHB497" s="14"/>
      <c r="AHC497" s="14"/>
      <c r="AHD497" s="14"/>
      <c r="AHE497" s="14"/>
      <c r="AHF497" s="14"/>
      <c r="AHG497" s="14"/>
      <c r="AHH497" s="14"/>
      <c r="AHI497" s="14"/>
      <c r="AHJ497" s="14"/>
      <c r="AHK497" s="14"/>
      <c r="AHL497" s="14"/>
      <c r="AHM497" s="14"/>
      <c r="AHN497" s="14"/>
      <c r="AHO497" s="14"/>
      <c r="AHP497" s="14"/>
      <c r="AHQ497" s="14"/>
      <c r="AHR497" s="14"/>
      <c r="AHS497" s="14"/>
      <c r="AHT497" s="14"/>
      <c r="AHU497" s="14"/>
      <c r="AHV497" s="14"/>
      <c r="AHW497" s="14"/>
      <c r="AHX497" s="14"/>
      <c r="AHY497" s="14"/>
      <c r="AHZ497" s="14"/>
      <c r="AIA497" s="14"/>
      <c r="AIB497" s="14"/>
      <c r="AIC497" s="14"/>
      <c r="AID497" s="14"/>
      <c r="AIE497" s="14"/>
      <c r="AIF497" s="14"/>
      <c r="AIG497" s="14"/>
      <c r="AIH497" s="14"/>
      <c r="AII497" s="14"/>
      <c r="AIJ497" s="14"/>
      <c r="AIK497" s="14"/>
      <c r="AIL497" s="14"/>
      <c r="AIM497" s="14"/>
      <c r="AIN497" s="14"/>
      <c r="AIO497" s="14"/>
      <c r="AIP497" s="14"/>
      <c r="AIQ497" s="14"/>
      <c r="AIR497" s="14"/>
      <c r="AIS497" s="14"/>
      <c r="AIT497" s="14"/>
      <c r="AIU497" s="14"/>
      <c r="AIV497" s="14"/>
      <c r="AIW497" s="14"/>
      <c r="AIX497" s="14"/>
      <c r="AIY497" s="14"/>
      <c r="AIZ497" s="14"/>
      <c r="AJA497" s="14"/>
      <c r="AJB497" s="14"/>
      <c r="AJC497" s="14"/>
      <c r="AJD497" s="14"/>
      <c r="AJE497" s="14"/>
      <c r="AJF497" s="14"/>
      <c r="AJG497" s="14"/>
      <c r="AJH497" s="14"/>
      <c r="AJI497" s="14"/>
      <c r="AJJ497" s="14"/>
      <c r="AJK497" s="14"/>
      <c r="AJL497" s="14"/>
      <c r="AJM497" s="14"/>
      <c r="AJN497" s="14"/>
      <c r="AJO497" s="14"/>
      <c r="AJP497" s="14"/>
      <c r="AJQ497" s="14"/>
      <c r="AJR497" s="14"/>
      <c r="AJS497" s="14"/>
      <c r="AJT497" s="14"/>
      <c r="AJU497" s="14"/>
      <c r="AJV497" s="14"/>
      <c r="AJW497" s="14"/>
      <c r="AJX497" s="14"/>
      <c r="AJY497" s="14"/>
      <c r="AJZ497" s="14"/>
      <c r="AKA497" s="14"/>
      <c r="AKB497" s="14"/>
      <c r="AKC497" s="14"/>
      <c r="AKD497" s="14"/>
      <c r="AKE497" s="14"/>
      <c r="AKF497" s="14"/>
      <c r="AKG497" s="14"/>
      <c r="AKH497" s="14"/>
      <c r="AKI497" s="14"/>
      <c r="AKJ497" s="14"/>
      <c r="AKK497" s="14"/>
      <c r="AKL497" s="14"/>
      <c r="AKM497" s="14"/>
      <c r="AKN497" s="14"/>
      <c r="AKO497" s="14"/>
      <c r="AKP497" s="14"/>
      <c r="AKQ497" s="14"/>
      <c r="AKR497" s="14"/>
      <c r="AKS497" s="14"/>
      <c r="AKT497" s="14"/>
      <c r="AKU497" s="14"/>
      <c r="AKV497" s="14"/>
      <c r="AKW497" s="14"/>
      <c r="AKX497" s="14"/>
      <c r="AKY497" s="14"/>
      <c r="AKZ497" s="14"/>
      <c r="ALA497" s="14"/>
      <c r="ALB497" s="14"/>
      <c r="ALC497" s="14"/>
      <c r="ALD497" s="14"/>
      <c r="ALE497" s="14"/>
      <c r="ALF497" s="14"/>
      <c r="ALG497" s="14"/>
      <c r="ALH497" s="14"/>
      <c r="ALI497" s="14"/>
      <c r="ALJ497" s="14"/>
      <c r="ALK497" s="14"/>
      <c r="ALL497" s="14"/>
      <c r="ALM497" s="14"/>
      <c r="ALN497" s="14"/>
      <c r="ALO497" s="14"/>
      <c r="ALP497" s="14"/>
      <c r="ALQ497" s="14"/>
      <c r="ALR497" s="14"/>
      <c r="ALS497" s="14"/>
      <c r="ALT497" s="14"/>
      <c r="ALU497" s="14"/>
      <c r="ALV497" s="14"/>
      <c r="ALW497" s="14"/>
      <c r="ALX497" s="14"/>
      <c r="ALY497" s="14"/>
      <c r="ALZ497" s="14"/>
      <c r="AMA497" s="14"/>
      <c r="AMB497" s="14"/>
      <c r="AMC497" s="14"/>
      <c r="AMD497" s="14"/>
      <c r="AME497" s="14"/>
      <c r="AMF497" s="14"/>
      <c r="AMG497" s="14"/>
      <c r="AMH497" s="14"/>
      <c r="AMI497" s="14"/>
      <c r="AMJ497" s="14"/>
      <c r="AMK497" s="14"/>
      <c r="AML497" s="14"/>
      <c r="AMM497" s="14"/>
      <c r="AMN497" s="14"/>
      <c r="AMO497" s="14"/>
      <c r="AMP497" s="14"/>
      <c r="AMQ497" s="14"/>
      <c r="AMR497" s="14"/>
      <c r="AMS497" s="14"/>
      <c r="AMT497" s="14"/>
      <c r="AMU497" s="14"/>
      <c r="AMV497" s="14"/>
      <c r="AMW497" s="14"/>
      <c r="AMX497" s="14"/>
      <c r="AMY497" s="14"/>
      <c r="AMZ497" s="14"/>
      <c r="ANA497" s="14"/>
      <c r="ANB497" s="14"/>
      <c r="ANC497" s="14"/>
      <c r="AND497" s="14"/>
      <c r="ANE497" s="14"/>
      <c r="ANF497" s="14"/>
      <c r="ANG497" s="14"/>
      <c r="ANH497" s="14"/>
      <c r="ANI497" s="14"/>
      <c r="ANJ497" s="14"/>
      <c r="ANK497" s="14"/>
      <c r="ANL497" s="14"/>
      <c r="ANM497" s="14"/>
      <c r="ANN497" s="14"/>
      <c r="ANO497" s="14"/>
      <c r="ANP497" s="14"/>
      <c r="ANQ497" s="14"/>
      <c r="ANR497" s="14"/>
      <c r="ANS497" s="14"/>
      <c r="ANT497" s="14"/>
      <c r="ANU497" s="14"/>
      <c r="ANV497" s="14"/>
      <c r="ANW497" s="14"/>
      <c r="ANX497" s="14"/>
      <c r="ANY497" s="14"/>
      <c r="ANZ497" s="14"/>
      <c r="AOA497" s="14"/>
      <c r="AOB497" s="14"/>
      <c r="AOC497" s="14"/>
      <c r="AOD497" s="14"/>
      <c r="AOE497" s="14"/>
      <c r="AOF497" s="14"/>
      <c r="AOG497" s="14"/>
      <c r="AOH497" s="14"/>
      <c r="AOI497" s="14"/>
      <c r="AOJ497" s="14"/>
      <c r="AOK497" s="14"/>
      <c r="AOL497" s="14"/>
      <c r="AOM497" s="14"/>
      <c r="AON497" s="14"/>
      <c r="AOO497" s="14"/>
      <c r="AOP497" s="14"/>
      <c r="AOQ497" s="14"/>
      <c r="AOR497" s="14"/>
      <c r="AOS497" s="14"/>
      <c r="AOT497" s="14"/>
      <c r="AOU497" s="14"/>
      <c r="AOV497" s="14"/>
      <c r="AOW497" s="14"/>
      <c r="AOX497" s="14"/>
      <c r="AOY497" s="14"/>
      <c r="AOZ497" s="14"/>
      <c r="APA497" s="14"/>
      <c r="APB497" s="14"/>
      <c r="APC497" s="14"/>
      <c r="APD497" s="14"/>
      <c r="APE497" s="14"/>
      <c r="APF497" s="14"/>
      <c r="APG497" s="14"/>
      <c r="APH497" s="14"/>
      <c r="API497" s="14"/>
      <c r="APJ497" s="14"/>
      <c r="APK497" s="14"/>
      <c r="APL497" s="14"/>
      <c r="APM497" s="14"/>
      <c r="APN497" s="14"/>
      <c r="APO497" s="14"/>
      <c r="APP497" s="14"/>
      <c r="APQ497" s="14"/>
      <c r="APR497" s="14"/>
      <c r="APS497" s="14"/>
      <c r="APT497" s="14"/>
      <c r="APU497" s="14"/>
      <c r="APV497" s="14"/>
      <c r="APW497" s="14"/>
      <c r="APX497" s="14"/>
      <c r="APY497" s="14"/>
      <c r="APZ497" s="14"/>
      <c r="AQA497" s="14"/>
      <c r="AQB497" s="14"/>
      <c r="AQC497" s="14"/>
      <c r="AQD497" s="14"/>
      <c r="AQE497" s="14"/>
      <c r="AQF497" s="14"/>
      <c r="AQG497" s="14"/>
      <c r="AQH497" s="14"/>
      <c r="AQI497" s="14"/>
      <c r="AQJ497" s="14"/>
      <c r="AQK497" s="14"/>
      <c r="AQL497" s="14"/>
      <c r="AQM497" s="14"/>
      <c r="AQN497" s="14"/>
      <c r="AQO497" s="14"/>
      <c r="AQP497" s="14"/>
      <c r="AQQ497" s="14"/>
      <c r="AQR497" s="14"/>
      <c r="AQS497" s="14"/>
      <c r="AQT497" s="14"/>
      <c r="AQU497" s="14"/>
      <c r="AQV497" s="14"/>
      <c r="AQW497" s="14"/>
      <c r="AQX497" s="14"/>
      <c r="AQY497" s="14"/>
      <c r="AQZ497" s="14"/>
      <c r="ARA497" s="14"/>
      <c r="ARB497" s="14"/>
      <c r="ARC497" s="14"/>
      <c r="ARD497" s="14"/>
      <c r="ARE497" s="14"/>
      <c r="ARF497" s="14"/>
      <c r="ARG497" s="14"/>
      <c r="ARH497" s="14"/>
      <c r="ARI497" s="14"/>
      <c r="ARJ497" s="14"/>
      <c r="ARK497" s="14"/>
      <c r="ARL497" s="14"/>
      <c r="ARM497" s="14"/>
      <c r="ARN497" s="14"/>
      <c r="ARO497" s="14"/>
      <c r="ARP497" s="14"/>
      <c r="ARQ497" s="14"/>
      <c r="ARR497" s="14"/>
      <c r="ARS497" s="14"/>
      <c r="ART497" s="14"/>
      <c r="ARU497" s="14"/>
      <c r="ARV497" s="14"/>
      <c r="ARW497" s="14"/>
      <c r="ARX497" s="14"/>
      <c r="ARY497" s="14"/>
      <c r="ARZ497" s="14"/>
      <c r="ASA497" s="14"/>
      <c r="ASB497" s="14"/>
      <c r="ASC497" s="14"/>
      <c r="ASD497" s="14"/>
      <c r="ASE497" s="14"/>
      <c r="ASF497" s="14"/>
      <c r="ASG497" s="14"/>
      <c r="ASH497" s="14"/>
      <c r="ASI497" s="14"/>
      <c r="ASJ497" s="14"/>
      <c r="ASK497" s="14"/>
      <c r="ASL497" s="14"/>
      <c r="ASM497" s="14"/>
      <c r="ASN497" s="14"/>
      <c r="ASO497" s="14"/>
      <c r="ASP497" s="14"/>
      <c r="ASQ497" s="14"/>
      <c r="ASR497" s="14"/>
      <c r="ASS497" s="14"/>
      <c r="AST497" s="14"/>
      <c r="ASU497" s="14"/>
      <c r="ASV497" s="14"/>
      <c r="ASW497" s="14"/>
      <c r="ASX497" s="14"/>
      <c r="ASY497" s="14"/>
      <c r="ASZ497" s="14"/>
      <c r="ATA497" s="14"/>
      <c r="ATB497" s="14"/>
      <c r="ATC497" s="14"/>
      <c r="ATD497" s="14"/>
    </row>
    <row r="498" spans="63:1200">
      <c r="BK498" s="14" t="str">
        <f t="shared" si="2121"/>
        <v/>
      </c>
      <c r="ABO498" s="14"/>
      <c r="ABP498" s="14"/>
      <c r="ABQ498" s="14"/>
      <c r="ABR498" s="14"/>
      <c r="ABS498" s="14"/>
      <c r="ABT498" s="14"/>
      <c r="ABU498" s="14"/>
      <c r="ABV498" s="14"/>
      <c r="ABW498" s="14"/>
      <c r="ABX498" s="14"/>
      <c r="ABY498" s="14"/>
      <c r="ABZ498" s="14"/>
      <c r="ACA498" s="14"/>
      <c r="ACB498" s="14"/>
      <c r="ACC498" s="14"/>
      <c r="ACD498" s="14"/>
      <c r="ACE498" s="14"/>
      <c r="ACF498" s="14"/>
      <c r="ACG498" s="14"/>
      <c r="ACH498" s="14"/>
      <c r="ACI498" s="14"/>
      <c r="ACJ498" s="14"/>
      <c r="ACK498" s="14"/>
      <c r="ACL498" s="14"/>
      <c r="ACM498" s="14"/>
      <c r="ACN498" s="14"/>
      <c r="ACO498" s="14"/>
      <c r="ACP498" s="14"/>
      <c r="ACQ498" s="14"/>
      <c r="ACR498" s="14"/>
      <c r="ACS498" s="14"/>
      <c r="ACT498" s="14"/>
      <c r="ACU498" s="14"/>
      <c r="ACV498" s="14"/>
      <c r="ACW498" s="14"/>
      <c r="ACX498" s="14"/>
      <c r="ACY498" s="14"/>
      <c r="ACZ498" s="14"/>
      <c r="ADA498" s="14"/>
      <c r="ADB498" s="14"/>
      <c r="ADC498" s="14"/>
      <c r="ADD498" s="14"/>
      <c r="ADE498" s="14"/>
      <c r="ADF498" s="14"/>
      <c r="ADG498" s="14"/>
      <c r="ADH498" s="14"/>
      <c r="ADI498" s="14"/>
      <c r="ADJ498" s="14"/>
      <c r="ADK498" s="14"/>
      <c r="ADL498" s="14"/>
      <c r="ADM498" s="14"/>
      <c r="ADN498" s="14"/>
      <c r="ADO498" s="14"/>
      <c r="ADP498" s="14"/>
      <c r="ADQ498" s="14"/>
      <c r="ADR498" s="14"/>
      <c r="ADS498" s="14"/>
      <c r="ADT498" s="14"/>
      <c r="ADU498" s="14"/>
      <c r="ADV498" s="14"/>
      <c r="ADW498" s="14"/>
      <c r="ADX498" s="14"/>
      <c r="ADY498" s="14"/>
      <c r="ADZ498" s="14"/>
      <c r="AEA498" s="14"/>
      <c r="AEB498" s="14"/>
      <c r="AEC498" s="14"/>
      <c r="AED498" s="14"/>
      <c r="AEE498" s="14"/>
      <c r="AEF498" s="14"/>
      <c r="AEG498" s="14"/>
      <c r="AEH498" s="14"/>
      <c r="AEI498" s="14"/>
      <c r="AEJ498" s="14"/>
      <c r="AEK498" s="14"/>
      <c r="AEL498" s="14"/>
      <c r="AEM498" s="14"/>
      <c r="AEN498" s="14"/>
      <c r="AEO498" s="14"/>
      <c r="AEP498" s="14"/>
      <c r="AEQ498" s="14"/>
      <c r="AER498" s="14"/>
      <c r="AES498" s="14"/>
      <c r="AET498" s="14"/>
      <c r="AEU498" s="14"/>
      <c r="AEV498" s="14"/>
      <c r="AEW498" s="14"/>
      <c r="AEX498" s="14"/>
      <c r="AEY498" s="14"/>
      <c r="AEZ498" s="14"/>
      <c r="AFA498" s="14"/>
      <c r="AFB498" s="14"/>
      <c r="AFC498" s="14"/>
      <c r="AFD498" s="14"/>
      <c r="AFE498" s="14"/>
      <c r="AFF498" s="14"/>
      <c r="AFG498" s="14"/>
      <c r="AFH498" s="14"/>
      <c r="AFI498" s="14"/>
      <c r="AFJ498" s="14"/>
      <c r="AFK498" s="14"/>
      <c r="AFL498" s="14"/>
      <c r="AFM498" s="14"/>
      <c r="AFN498" s="14"/>
      <c r="AFO498" s="14"/>
      <c r="AFP498" s="14"/>
      <c r="AFQ498" s="14"/>
      <c r="AFR498" s="14"/>
      <c r="AFS498" s="14"/>
      <c r="AFT498" s="14"/>
      <c r="AFU498" s="14"/>
      <c r="AFV498" s="14"/>
      <c r="AFW498" s="14"/>
      <c r="AFX498" s="14"/>
      <c r="AFY498" s="14"/>
      <c r="AFZ498" s="14"/>
      <c r="AGA498" s="14"/>
      <c r="AGB498" s="14"/>
      <c r="AGC498" s="14"/>
      <c r="AGD498" s="14"/>
      <c r="AGE498" s="14"/>
      <c r="AGF498" s="14"/>
      <c r="AGG498" s="14"/>
      <c r="AGH498" s="14"/>
      <c r="AGI498" s="14"/>
      <c r="AGJ498" s="14"/>
      <c r="AGK498" s="14"/>
      <c r="AGL498" s="14"/>
      <c r="AGM498" s="14"/>
      <c r="AGN498" s="14"/>
      <c r="AGO498" s="14"/>
      <c r="AGP498" s="14"/>
      <c r="AGQ498" s="14"/>
      <c r="AGR498" s="14"/>
      <c r="AGS498" s="14"/>
      <c r="AGT498" s="14"/>
      <c r="AGU498" s="14"/>
      <c r="AGV498" s="14"/>
      <c r="AGW498" s="14"/>
      <c r="AGX498" s="14"/>
      <c r="AGY498" s="14"/>
      <c r="AGZ498" s="14"/>
      <c r="AHA498" s="14"/>
      <c r="AHB498" s="14"/>
      <c r="AHC498" s="14"/>
      <c r="AHD498" s="14"/>
      <c r="AHE498" s="14"/>
      <c r="AHF498" s="14"/>
      <c r="AHG498" s="14"/>
      <c r="AHH498" s="14"/>
      <c r="AHI498" s="14"/>
      <c r="AHJ498" s="14"/>
      <c r="AHK498" s="14"/>
      <c r="AHL498" s="14"/>
      <c r="AHM498" s="14"/>
      <c r="AHN498" s="14"/>
      <c r="AHO498" s="14"/>
      <c r="AHP498" s="14"/>
      <c r="AHQ498" s="14"/>
      <c r="AHR498" s="14"/>
      <c r="AHS498" s="14"/>
      <c r="AHT498" s="14"/>
      <c r="AHU498" s="14"/>
      <c r="AHV498" s="14"/>
      <c r="AHW498" s="14"/>
      <c r="AHX498" s="14"/>
      <c r="AHY498" s="14"/>
      <c r="AHZ498" s="14"/>
      <c r="AIA498" s="14"/>
      <c r="AIB498" s="14"/>
      <c r="AIC498" s="14"/>
      <c r="AID498" s="14"/>
      <c r="AIE498" s="14"/>
      <c r="AIF498" s="14"/>
      <c r="AIG498" s="14"/>
      <c r="AIH498" s="14"/>
      <c r="AII498" s="14"/>
      <c r="AIJ498" s="14"/>
      <c r="AIK498" s="14"/>
      <c r="AIL498" s="14"/>
      <c r="AIM498" s="14"/>
      <c r="AIN498" s="14"/>
      <c r="AIO498" s="14"/>
      <c r="AIP498" s="14"/>
      <c r="AIQ498" s="14"/>
      <c r="AIR498" s="14"/>
      <c r="AIS498" s="14"/>
      <c r="AIT498" s="14"/>
      <c r="AIU498" s="14"/>
      <c r="AIV498" s="14"/>
      <c r="AIW498" s="14"/>
      <c r="AIX498" s="14"/>
      <c r="AIY498" s="14"/>
      <c r="AIZ498" s="14"/>
      <c r="AJA498" s="14"/>
      <c r="AJB498" s="14"/>
      <c r="AJC498" s="14"/>
      <c r="AJD498" s="14"/>
      <c r="AJE498" s="14"/>
      <c r="AJF498" s="14"/>
      <c r="AJG498" s="14"/>
      <c r="AJH498" s="14"/>
      <c r="AJI498" s="14"/>
      <c r="AJJ498" s="14"/>
      <c r="AJK498" s="14"/>
      <c r="AJL498" s="14"/>
      <c r="AJM498" s="14"/>
      <c r="AJN498" s="14"/>
      <c r="AJO498" s="14"/>
      <c r="AJP498" s="14"/>
      <c r="AJQ498" s="14"/>
      <c r="AJR498" s="14"/>
      <c r="AJS498" s="14"/>
      <c r="AJT498" s="14"/>
      <c r="AJU498" s="14"/>
      <c r="AJV498" s="14"/>
      <c r="AJW498" s="14"/>
      <c r="AJX498" s="14"/>
      <c r="AJY498" s="14"/>
      <c r="AJZ498" s="14"/>
      <c r="AKA498" s="14"/>
      <c r="AKB498" s="14"/>
      <c r="AKC498" s="14"/>
      <c r="AKD498" s="14"/>
      <c r="AKE498" s="14"/>
      <c r="AKF498" s="14"/>
      <c r="AKG498" s="14"/>
      <c r="AKH498" s="14"/>
      <c r="AKI498" s="14"/>
      <c r="AKJ498" s="14"/>
      <c r="AKK498" s="14"/>
      <c r="AKL498" s="14"/>
      <c r="AKM498" s="14"/>
      <c r="AKN498" s="14"/>
      <c r="AKO498" s="14"/>
      <c r="AKP498" s="14"/>
      <c r="AKQ498" s="14"/>
      <c r="AKR498" s="14"/>
      <c r="AKS498" s="14"/>
      <c r="AKT498" s="14"/>
      <c r="AKU498" s="14"/>
      <c r="AKV498" s="14"/>
      <c r="AKW498" s="14"/>
      <c r="AKX498" s="14"/>
      <c r="AKY498" s="14"/>
      <c r="AKZ498" s="14"/>
      <c r="ALA498" s="14"/>
      <c r="ALB498" s="14"/>
      <c r="ALC498" s="14"/>
      <c r="ALD498" s="14"/>
      <c r="ALE498" s="14"/>
      <c r="ALF498" s="14"/>
      <c r="ALG498" s="14"/>
      <c r="ALH498" s="14"/>
      <c r="ALI498" s="14"/>
      <c r="ALJ498" s="14"/>
      <c r="ALK498" s="14"/>
      <c r="ALL498" s="14"/>
      <c r="ALM498" s="14"/>
      <c r="ALN498" s="14"/>
      <c r="ALO498" s="14"/>
      <c r="ALP498" s="14"/>
      <c r="ALQ498" s="14"/>
      <c r="ALR498" s="14"/>
      <c r="ALS498" s="14"/>
      <c r="ALT498" s="14"/>
      <c r="ALU498" s="14"/>
      <c r="ALV498" s="14"/>
      <c r="ALW498" s="14"/>
      <c r="ALX498" s="14"/>
      <c r="ALY498" s="14"/>
      <c r="ALZ498" s="14"/>
      <c r="AMA498" s="14"/>
      <c r="AMB498" s="14"/>
      <c r="AMC498" s="14"/>
      <c r="AMD498" s="14"/>
      <c r="AME498" s="14"/>
      <c r="AMF498" s="14"/>
      <c r="AMG498" s="14"/>
      <c r="AMH498" s="14"/>
      <c r="AMI498" s="14"/>
      <c r="AMJ498" s="14"/>
      <c r="AMK498" s="14"/>
      <c r="AML498" s="14"/>
      <c r="AMM498" s="14"/>
      <c r="AMN498" s="14"/>
      <c r="AMO498" s="14"/>
      <c r="AMP498" s="14"/>
      <c r="AMQ498" s="14"/>
      <c r="AMR498" s="14"/>
      <c r="AMS498" s="14"/>
      <c r="AMT498" s="14"/>
      <c r="AMU498" s="14"/>
      <c r="AMV498" s="14"/>
      <c r="AMW498" s="14"/>
      <c r="AMX498" s="14"/>
      <c r="AMY498" s="14"/>
      <c r="AMZ498" s="14"/>
      <c r="ANA498" s="14"/>
      <c r="ANB498" s="14"/>
      <c r="ANC498" s="14"/>
      <c r="AND498" s="14"/>
      <c r="ANE498" s="14"/>
      <c r="ANF498" s="14"/>
      <c r="ANG498" s="14"/>
      <c r="ANH498" s="14"/>
      <c r="ANI498" s="14"/>
      <c r="ANJ498" s="14"/>
      <c r="ANK498" s="14"/>
      <c r="ANL498" s="14"/>
      <c r="ANM498" s="14"/>
      <c r="ANN498" s="14"/>
      <c r="ANO498" s="14"/>
      <c r="ANP498" s="14"/>
      <c r="ANQ498" s="14"/>
      <c r="ANR498" s="14"/>
      <c r="ANS498" s="14"/>
      <c r="ANT498" s="14"/>
      <c r="ANU498" s="14"/>
      <c r="ANV498" s="14"/>
      <c r="ANW498" s="14"/>
      <c r="ANX498" s="14"/>
      <c r="ANY498" s="14"/>
      <c r="ANZ498" s="14"/>
      <c r="AOA498" s="14"/>
      <c r="AOB498" s="14"/>
      <c r="AOC498" s="14"/>
      <c r="AOD498" s="14"/>
      <c r="AOE498" s="14"/>
      <c r="AOF498" s="14"/>
      <c r="AOG498" s="14"/>
      <c r="AOH498" s="14"/>
      <c r="AOI498" s="14"/>
      <c r="AOJ498" s="14"/>
      <c r="AOK498" s="14"/>
      <c r="AOL498" s="14"/>
      <c r="AOM498" s="14"/>
      <c r="AON498" s="14"/>
      <c r="AOO498" s="14"/>
      <c r="AOP498" s="14"/>
      <c r="AOQ498" s="14"/>
      <c r="AOR498" s="14"/>
      <c r="AOS498" s="14"/>
      <c r="AOT498" s="14"/>
      <c r="AOU498" s="14"/>
      <c r="AOV498" s="14"/>
      <c r="AOW498" s="14"/>
      <c r="AOX498" s="14"/>
      <c r="AOY498" s="14"/>
      <c r="AOZ498" s="14"/>
      <c r="APA498" s="14"/>
      <c r="APB498" s="14"/>
      <c r="APC498" s="14"/>
      <c r="APD498" s="14"/>
      <c r="APE498" s="14"/>
      <c r="APF498" s="14"/>
      <c r="APG498" s="14"/>
      <c r="APH498" s="14"/>
      <c r="API498" s="14"/>
      <c r="APJ498" s="14"/>
      <c r="APK498" s="14"/>
      <c r="APL498" s="14"/>
      <c r="APM498" s="14"/>
      <c r="APN498" s="14"/>
      <c r="APO498" s="14"/>
      <c r="APP498" s="14"/>
      <c r="APQ498" s="14"/>
      <c r="APR498" s="14"/>
      <c r="APS498" s="14"/>
      <c r="APT498" s="14"/>
      <c r="APU498" s="14"/>
      <c r="APV498" s="14"/>
      <c r="APW498" s="14"/>
      <c r="APX498" s="14"/>
      <c r="APY498" s="14"/>
      <c r="APZ498" s="14"/>
      <c r="AQA498" s="14"/>
      <c r="AQB498" s="14"/>
      <c r="AQC498" s="14"/>
      <c r="AQD498" s="14"/>
      <c r="AQE498" s="14"/>
      <c r="AQF498" s="14"/>
      <c r="AQG498" s="14"/>
      <c r="AQH498" s="14"/>
      <c r="AQI498" s="14"/>
      <c r="AQJ498" s="14"/>
      <c r="AQK498" s="14"/>
      <c r="AQL498" s="14"/>
      <c r="AQM498" s="14"/>
      <c r="AQN498" s="14"/>
      <c r="AQO498" s="14"/>
      <c r="AQP498" s="14"/>
      <c r="AQQ498" s="14"/>
      <c r="AQR498" s="14"/>
      <c r="AQS498" s="14"/>
      <c r="AQT498" s="14"/>
      <c r="AQU498" s="14"/>
      <c r="AQV498" s="14"/>
      <c r="AQW498" s="14"/>
      <c r="AQX498" s="14"/>
      <c r="AQY498" s="14"/>
      <c r="AQZ498" s="14"/>
      <c r="ARA498" s="14"/>
      <c r="ARB498" s="14"/>
      <c r="ARC498" s="14"/>
      <c r="ARD498" s="14"/>
      <c r="ARE498" s="14"/>
      <c r="ARF498" s="14"/>
      <c r="ARG498" s="14"/>
      <c r="ARH498" s="14"/>
      <c r="ARI498" s="14"/>
      <c r="ARJ498" s="14"/>
      <c r="ARK498" s="14"/>
      <c r="ARL498" s="14"/>
      <c r="ARM498" s="14"/>
      <c r="ARN498" s="14"/>
      <c r="ARO498" s="14"/>
      <c r="ARP498" s="14"/>
      <c r="ARQ498" s="14"/>
      <c r="ARR498" s="14"/>
      <c r="ARS498" s="14"/>
      <c r="ART498" s="14"/>
      <c r="ARU498" s="14"/>
      <c r="ARV498" s="14"/>
      <c r="ARW498" s="14"/>
      <c r="ARX498" s="14"/>
      <c r="ARY498" s="14"/>
      <c r="ARZ498" s="14"/>
      <c r="ASA498" s="14"/>
      <c r="ASB498" s="14"/>
      <c r="ASC498" s="14"/>
      <c r="ASD498" s="14"/>
      <c r="ASE498" s="14"/>
      <c r="ASF498" s="14"/>
      <c r="ASG498" s="14"/>
      <c r="ASH498" s="14"/>
      <c r="ASI498" s="14"/>
      <c r="ASJ498" s="14"/>
      <c r="ASK498" s="14"/>
      <c r="ASL498" s="14"/>
      <c r="ASM498" s="14"/>
      <c r="ASN498" s="14"/>
      <c r="ASO498" s="14"/>
      <c r="ASP498" s="14"/>
      <c r="ASQ498" s="14"/>
      <c r="ASR498" s="14"/>
      <c r="ASS498" s="14"/>
      <c r="AST498" s="14"/>
      <c r="ASU498" s="14"/>
      <c r="ASV498" s="14"/>
      <c r="ASW498" s="14"/>
      <c r="ASX498" s="14"/>
      <c r="ASY498" s="14"/>
      <c r="ASZ498" s="14"/>
      <c r="ATA498" s="14"/>
      <c r="ATB498" s="14"/>
      <c r="ATC498" s="14"/>
      <c r="ATD498" s="14"/>
    </row>
    <row r="499" spans="63:1200">
      <c r="BK499" s="14" t="str">
        <f t="shared" si="2121"/>
        <v/>
      </c>
      <c r="ABO499" s="14"/>
      <c r="ABP499" s="14"/>
      <c r="ABQ499" s="14"/>
      <c r="ABR499" s="14"/>
      <c r="ABS499" s="14"/>
      <c r="ABT499" s="14"/>
      <c r="ABU499" s="14"/>
      <c r="ABV499" s="14"/>
      <c r="ABW499" s="14"/>
      <c r="ABX499" s="14"/>
      <c r="ABY499" s="14"/>
      <c r="ABZ499" s="14"/>
      <c r="ACA499" s="14"/>
      <c r="ACB499" s="14"/>
      <c r="ACC499" s="14"/>
      <c r="ACD499" s="14"/>
      <c r="ACE499" s="14"/>
      <c r="ACF499" s="14"/>
      <c r="ACG499" s="14"/>
      <c r="ACH499" s="14"/>
      <c r="ACI499" s="14"/>
      <c r="ACJ499" s="14"/>
      <c r="ACK499" s="14"/>
      <c r="ACL499" s="14"/>
      <c r="ACM499" s="14"/>
      <c r="ACN499" s="14"/>
      <c r="ACO499" s="14"/>
      <c r="ACP499" s="14"/>
      <c r="ACQ499" s="14"/>
      <c r="ACR499" s="14"/>
      <c r="ACS499" s="14"/>
      <c r="ACT499" s="14"/>
      <c r="ACU499" s="14"/>
      <c r="ACV499" s="14"/>
      <c r="ACW499" s="14"/>
      <c r="ACX499" s="14"/>
      <c r="ACY499" s="14"/>
      <c r="ACZ499" s="14"/>
      <c r="ADA499" s="14"/>
      <c r="ADB499" s="14"/>
      <c r="ADC499" s="14"/>
      <c r="ADD499" s="14"/>
      <c r="ADE499" s="14"/>
      <c r="ADF499" s="14"/>
      <c r="ADG499" s="14"/>
      <c r="ADH499" s="14"/>
      <c r="ADI499" s="14"/>
      <c r="ADJ499" s="14"/>
      <c r="ADK499" s="14"/>
      <c r="ADL499" s="14"/>
      <c r="ADM499" s="14"/>
      <c r="ADN499" s="14"/>
      <c r="ADO499" s="14"/>
      <c r="ADP499" s="14"/>
      <c r="ADQ499" s="14"/>
      <c r="ADR499" s="14"/>
      <c r="ADS499" s="14"/>
      <c r="ADT499" s="14"/>
      <c r="ADU499" s="14"/>
      <c r="ADV499" s="14"/>
      <c r="ADW499" s="14"/>
      <c r="ADX499" s="14"/>
      <c r="ADY499" s="14"/>
      <c r="ADZ499" s="14"/>
      <c r="AEA499" s="14"/>
      <c r="AEB499" s="14"/>
      <c r="AEC499" s="14"/>
      <c r="AED499" s="14"/>
      <c r="AEE499" s="14"/>
      <c r="AEF499" s="14"/>
      <c r="AEG499" s="14"/>
      <c r="AEH499" s="14"/>
      <c r="AEI499" s="14"/>
      <c r="AEJ499" s="14"/>
      <c r="AEK499" s="14"/>
      <c r="AEL499" s="14"/>
      <c r="AEM499" s="14"/>
      <c r="AEN499" s="14"/>
      <c r="AEO499" s="14"/>
      <c r="AEP499" s="14"/>
      <c r="AEQ499" s="14"/>
      <c r="AER499" s="14"/>
      <c r="AES499" s="14"/>
      <c r="AET499" s="14"/>
      <c r="AEU499" s="14"/>
      <c r="AEV499" s="14"/>
      <c r="AEW499" s="14"/>
      <c r="AEX499" s="14"/>
      <c r="AEY499" s="14"/>
      <c r="AEZ499" s="14"/>
      <c r="AFA499" s="14"/>
      <c r="AFB499" s="14"/>
      <c r="AFC499" s="14"/>
      <c r="AFD499" s="14"/>
      <c r="AFE499" s="14"/>
      <c r="AFF499" s="14"/>
      <c r="AFG499" s="14"/>
      <c r="AFH499" s="14"/>
      <c r="AFI499" s="14"/>
      <c r="AFJ499" s="14"/>
      <c r="AFK499" s="14"/>
      <c r="AFL499" s="14"/>
      <c r="AFM499" s="14"/>
      <c r="AFN499" s="14"/>
      <c r="AFO499" s="14"/>
      <c r="AFP499" s="14"/>
      <c r="AFQ499" s="14"/>
      <c r="AFR499" s="14"/>
      <c r="AFS499" s="14"/>
      <c r="AFT499" s="14"/>
      <c r="AFU499" s="14"/>
      <c r="AFV499" s="14"/>
      <c r="AFW499" s="14"/>
      <c r="AFX499" s="14"/>
      <c r="AFY499" s="14"/>
      <c r="AFZ499" s="14"/>
      <c r="AGA499" s="14"/>
      <c r="AGB499" s="14"/>
      <c r="AGC499" s="14"/>
      <c r="AGD499" s="14"/>
      <c r="AGE499" s="14"/>
      <c r="AGF499" s="14"/>
      <c r="AGG499" s="14"/>
      <c r="AGH499" s="14"/>
      <c r="AGI499" s="14"/>
      <c r="AGJ499" s="14"/>
      <c r="AGK499" s="14"/>
      <c r="AGL499" s="14"/>
      <c r="AGM499" s="14"/>
      <c r="AGN499" s="14"/>
      <c r="AGO499" s="14"/>
      <c r="AGP499" s="14"/>
      <c r="AGQ499" s="14"/>
      <c r="AGR499" s="14"/>
      <c r="AGS499" s="14"/>
      <c r="AGT499" s="14"/>
      <c r="AGU499" s="14"/>
      <c r="AGV499" s="14"/>
      <c r="AGW499" s="14"/>
      <c r="AGX499" s="14"/>
      <c r="AGY499" s="14"/>
      <c r="AGZ499" s="14"/>
      <c r="AHA499" s="14"/>
      <c r="AHB499" s="14"/>
      <c r="AHC499" s="14"/>
      <c r="AHD499" s="14"/>
      <c r="AHE499" s="14"/>
      <c r="AHF499" s="14"/>
      <c r="AHG499" s="14"/>
      <c r="AHH499" s="14"/>
      <c r="AHI499" s="14"/>
      <c r="AHJ499" s="14"/>
      <c r="AHK499" s="14"/>
      <c r="AHL499" s="14"/>
      <c r="AHM499" s="14"/>
      <c r="AHN499" s="14"/>
      <c r="AHO499" s="14"/>
      <c r="AHP499" s="14"/>
      <c r="AHQ499" s="14"/>
      <c r="AHR499" s="14"/>
      <c r="AHS499" s="14"/>
      <c r="AHT499" s="14"/>
      <c r="AHU499" s="14"/>
      <c r="AHV499" s="14"/>
      <c r="AHW499" s="14"/>
      <c r="AHX499" s="14"/>
      <c r="AHY499" s="14"/>
      <c r="AHZ499" s="14"/>
      <c r="AIA499" s="14"/>
      <c r="AIB499" s="14"/>
      <c r="AIC499" s="14"/>
      <c r="AID499" s="14"/>
      <c r="AIE499" s="14"/>
      <c r="AIF499" s="14"/>
      <c r="AIG499" s="14"/>
      <c r="AIH499" s="14"/>
      <c r="AII499" s="14"/>
      <c r="AIJ499" s="14"/>
      <c r="AIK499" s="14"/>
      <c r="AIL499" s="14"/>
      <c r="AIM499" s="14"/>
      <c r="AIN499" s="14"/>
      <c r="AIO499" s="14"/>
      <c r="AIP499" s="14"/>
      <c r="AIQ499" s="14"/>
      <c r="AIR499" s="14"/>
      <c r="AIS499" s="14"/>
      <c r="AIT499" s="14"/>
      <c r="AIU499" s="14"/>
      <c r="AIV499" s="14"/>
      <c r="AIW499" s="14"/>
      <c r="AIX499" s="14"/>
      <c r="AIY499" s="14"/>
      <c r="AIZ499" s="14"/>
      <c r="AJA499" s="14"/>
      <c r="AJB499" s="14"/>
      <c r="AJC499" s="14"/>
      <c r="AJD499" s="14"/>
      <c r="AJE499" s="14"/>
      <c r="AJF499" s="14"/>
      <c r="AJG499" s="14"/>
      <c r="AJH499" s="14"/>
      <c r="AJI499" s="14"/>
      <c r="AJJ499" s="14"/>
      <c r="AJK499" s="14"/>
      <c r="AJL499" s="14"/>
      <c r="AJM499" s="14"/>
      <c r="AJN499" s="14"/>
      <c r="AJO499" s="14"/>
      <c r="AJP499" s="14"/>
      <c r="AJQ499" s="14"/>
      <c r="AJR499" s="14"/>
      <c r="AJS499" s="14"/>
      <c r="AJT499" s="14"/>
      <c r="AJU499" s="14"/>
      <c r="AJV499" s="14"/>
      <c r="AJW499" s="14"/>
      <c r="AJX499" s="14"/>
      <c r="AJY499" s="14"/>
      <c r="AJZ499" s="14"/>
      <c r="AKA499" s="14"/>
      <c r="AKB499" s="14"/>
      <c r="AKC499" s="14"/>
      <c r="AKD499" s="14"/>
      <c r="AKE499" s="14"/>
      <c r="AKF499" s="14"/>
      <c r="AKG499" s="14"/>
      <c r="AKH499" s="14"/>
      <c r="AKI499" s="14"/>
      <c r="AKJ499" s="14"/>
      <c r="AKK499" s="14"/>
      <c r="AKL499" s="14"/>
      <c r="AKM499" s="14"/>
      <c r="AKN499" s="14"/>
      <c r="AKO499" s="14"/>
      <c r="AKP499" s="14"/>
      <c r="AKQ499" s="14"/>
      <c r="AKR499" s="14"/>
      <c r="AKS499" s="14"/>
      <c r="AKT499" s="14"/>
      <c r="AKU499" s="14"/>
      <c r="AKV499" s="14"/>
      <c r="AKW499" s="14"/>
      <c r="AKX499" s="14"/>
      <c r="AKY499" s="14"/>
      <c r="AKZ499" s="14"/>
      <c r="ALA499" s="14"/>
      <c r="ALB499" s="14"/>
      <c r="ALC499" s="14"/>
      <c r="ALD499" s="14"/>
      <c r="ALE499" s="14"/>
      <c r="ALF499" s="14"/>
      <c r="ALG499" s="14"/>
      <c r="ALH499" s="14"/>
      <c r="ALI499" s="14"/>
      <c r="ALJ499" s="14"/>
      <c r="ALK499" s="14"/>
      <c r="ALL499" s="14"/>
      <c r="ALM499" s="14"/>
      <c r="ALN499" s="14"/>
      <c r="ALO499" s="14"/>
      <c r="ALP499" s="14"/>
      <c r="ALQ499" s="14"/>
      <c r="ALR499" s="14"/>
      <c r="ALS499" s="14"/>
      <c r="ALT499" s="14"/>
      <c r="ALU499" s="14"/>
      <c r="ALV499" s="14"/>
      <c r="ALW499" s="14"/>
      <c r="ALX499" s="14"/>
      <c r="ALY499" s="14"/>
      <c r="ALZ499" s="14"/>
      <c r="AMA499" s="14"/>
      <c r="AMB499" s="14"/>
      <c r="AMC499" s="14"/>
      <c r="AMD499" s="14"/>
      <c r="AME499" s="14"/>
      <c r="AMF499" s="14"/>
      <c r="AMG499" s="14"/>
      <c r="AMH499" s="14"/>
      <c r="AMI499" s="14"/>
      <c r="AMJ499" s="14"/>
      <c r="AMK499" s="14"/>
      <c r="AML499" s="14"/>
      <c r="AMM499" s="14"/>
      <c r="AMN499" s="14"/>
      <c r="AMO499" s="14"/>
      <c r="AMP499" s="14"/>
      <c r="AMQ499" s="14"/>
      <c r="AMR499" s="14"/>
      <c r="AMS499" s="14"/>
      <c r="AMT499" s="14"/>
      <c r="AMU499" s="14"/>
      <c r="AMV499" s="14"/>
      <c r="AMW499" s="14"/>
      <c r="AMX499" s="14"/>
      <c r="AMY499" s="14"/>
      <c r="AMZ499" s="14"/>
      <c r="ANA499" s="14"/>
      <c r="ANB499" s="14"/>
      <c r="ANC499" s="14"/>
      <c r="AND499" s="14"/>
      <c r="ANE499" s="14"/>
      <c r="ANF499" s="14"/>
      <c r="ANG499" s="14"/>
      <c r="ANH499" s="14"/>
      <c r="ANI499" s="14"/>
      <c r="ANJ499" s="14"/>
      <c r="ANK499" s="14"/>
      <c r="ANL499" s="14"/>
      <c r="ANM499" s="14"/>
      <c r="ANN499" s="14"/>
      <c r="ANO499" s="14"/>
      <c r="ANP499" s="14"/>
      <c r="ANQ499" s="14"/>
      <c r="ANR499" s="14"/>
      <c r="ANS499" s="14"/>
      <c r="ANT499" s="14"/>
      <c r="ANU499" s="14"/>
      <c r="ANV499" s="14"/>
      <c r="ANW499" s="14"/>
      <c r="ANX499" s="14"/>
      <c r="ANY499" s="14"/>
      <c r="ANZ499" s="14"/>
      <c r="AOA499" s="14"/>
      <c r="AOB499" s="14"/>
      <c r="AOC499" s="14"/>
      <c r="AOD499" s="14"/>
      <c r="AOE499" s="14"/>
      <c r="AOF499" s="14"/>
      <c r="AOG499" s="14"/>
      <c r="AOH499" s="14"/>
      <c r="AOI499" s="14"/>
      <c r="AOJ499" s="14"/>
      <c r="AOK499" s="14"/>
      <c r="AOL499" s="14"/>
      <c r="AOM499" s="14"/>
      <c r="AON499" s="14"/>
      <c r="AOO499" s="14"/>
      <c r="AOP499" s="14"/>
      <c r="AOQ499" s="14"/>
      <c r="AOR499" s="14"/>
      <c r="AOS499" s="14"/>
      <c r="AOT499" s="14"/>
      <c r="AOU499" s="14"/>
      <c r="AOV499" s="14"/>
      <c r="AOW499" s="14"/>
      <c r="AOX499" s="14"/>
      <c r="AOY499" s="14"/>
      <c r="AOZ499" s="14"/>
      <c r="APA499" s="14"/>
      <c r="APB499" s="14"/>
      <c r="APC499" s="14"/>
      <c r="APD499" s="14"/>
      <c r="APE499" s="14"/>
      <c r="APF499" s="14"/>
      <c r="APG499" s="14"/>
      <c r="APH499" s="14"/>
      <c r="API499" s="14"/>
      <c r="APJ499" s="14"/>
      <c r="APK499" s="14"/>
      <c r="APL499" s="14"/>
      <c r="APM499" s="14"/>
      <c r="APN499" s="14"/>
      <c r="APO499" s="14"/>
      <c r="APP499" s="14"/>
      <c r="APQ499" s="14"/>
      <c r="APR499" s="14"/>
      <c r="APS499" s="14"/>
      <c r="APT499" s="14"/>
      <c r="APU499" s="14"/>
      <c r="APV499" s="14"/>
      <c r="APW499" s="14"/>
      <c r="APX499" s="14"/>
      <c r="APY499" s="14"/>
      <c r="APZ499" s="14"/>
      <c r="AQA499" s="14"/>
      <c r="AQB499" s="14"/>
      <c r="AQC499" s="14"/>
      <c r="AQD499" s="14"/>
      <c r="AQE499" s="14"/>
      <c r="AQF499" s="14"/>
      <c r="AQG499" s="14"/>
      <c r="AQH499" s="14"/>
      <c r="AQI499" s="14"/>
      <c r="AQJ499" s="14"/>
      <c r="AQK499" s="14"/>
      <c r="AQL499" s="14"/>
      <c r="AQM499" s="14"/>
      <c r="AQN499" s="14"/>
      <c r="AQO499" s="14"/>
      <c r="AQP499" s="14"/>
      <c r="AQQ499" s="14"/>
      <c r="AQR499" s="14"/>
      <c r="AQS499" s="14"/>
      <c r="AQT499" s="14"/>
      <c r="AQU499" s="14"/>
      <c r="AQV499" s="14"/>
      <c r="AQW499" s="14"/>
      <c r="AQX499" s="14"/>
      <c r="AQY499" s="14"/>
      <c r="AQZ499" s="14"/>
      <c r="ARA499" s="14"/>
      <c r="ARB499" s="14"/>
      <c r="ARC499" s="14"/>
      <c r="ARD499" s="14"/>
      <c r="ARE499" s="14"/>
      <c r="ARF499" s="14"/>
      <c r="ARG499" s="14"/>
      <c r="ARH499" s="14"/>
      <c r="ARI499" s="14"/>
      <c r="ARJ499" s="14"/>
      <c r="ARK499" s="14"/>
      <c r="ARL499" s="14"/>
      <c r="ARM499" s="14"/>
      <c r="ARN499" s="14"/>
      <c r="ARO499" s="14"/>
      <c r="ARP499" s="14"/>
      <c r="ARQ499" s="14"/>
      <c r="ARR499" s="14"/>
      <c r="ARS499" s="14"/>
      <c r="ART499" s="14"/>
      <c r="ARU499" s="14"/>
      <c r="ARV499" s="14"/>
      <c r="ARW499" s="14"/>
      <c r="ARX499" s="14"/>
      <c r="ARY499" s="14"/>
      <c r="ARZ499" s="14"/>
      <c r="ASA499" s="14"/>
      <c r="ASB499" s="14"/>
      <c r="ASC499" s="14"/>
      <c r="ASD499" s="14"/>
      <c r="ASE499" s="14"/>
      <c r="ASF499" s="14"/>
      <c r="ASG499" s="14"/>
      <c r="ASH499" s="14"/>
      <c r="ASI499" s="14"/>
      <c r="ASJ499" s="14"/>
      <c r="ASK499" s="14"/>
      <c r="ASL499" s="14"/>
      <c r="ASM499" s="14"/>
      <c r="ASN499" s="14"/>
      <c r="ASO499" s="14"/>
      <c r="ASP499" s="14"/>
      <c r="ASQ499" s="14"/>
      <c r="ASR499" s="14"/>
      <c r="ASS499" s="14"/>
      <c r="AST499" s="14"/>
      <c r="ASU499" s="14"/>
      <c r="ASV499" s="14"/>
      <c r="ASW499" s="14"/>
      <c r="ASX499" s="14"/>
      <c r="ASY499" s="14"/>
      <c r="ASZ499" s="14"/>
      <c r="ATA499" s="14"/>
      <c r="ATB499" s="14"/>
      <c r="ATC499" s="14"/>
      <c r="ATD499" s="14"/>
    </row>
    <row r="500" spans="63:1200">
      <c r="BK500" s="14" t="str">
        <f t="shared" si="2121"/>
        <v/>
      </c>
      <c r="ABO500" s="14"/>
      <c r="ABP500" s="14"/>
      <c r="ABQ500" s="14"/>
      <c r="ABR500" s="14"/>
      <c r="ABS500" s="14"/>
      <c r="ABT500" s="14"/>
      <c r="ABU500" s="14"/>
      <c r="ABV500" s="14"/>
      <c r="ABW500" s="14"/>
      <c r="ABX500" s="14"/>
      <c r="ABY500" s="14"/>
      <c r="ABZ500" s="14"/>
      <c r="ACA500" s="14"/>
      <c r="ACB500" s="14"/>
      <c r="ACC500" s="14"/>
      <c r="ACD500" s="14"/>
      <c r="ACE500" s="14"/>
      <c r="ACF500" s="14"/>
      <c r="ACG500" s="14"/>
      <c r="ACH500" s="14"/>
      <c r="ACI500" s="14"/>
      <c r="ACJ500" s="14"/>
      <c r="ACK500" s="14"/>
      <c r="ACL500" s="14"/>
      <c r="ACM500" s="14"/>
      <c r="ACN500" s="14"/>
      <c r="ACO500" s="14"/>
      <c r="ACP500" s="14"/>
      <c r="ACQ500" s="14"/>
      <c r="ACR500" s="14"/>
      <c r="ACS500" s="14"/>
      <c r="ACT500" s="14"/>
      <c r="ACU500" s="14"/>
      <c r="ACV500" s="14"/>
      <c r="ACW500" s="14"/>
      <c r="ACX500" s="14"/>
      <c r="ACY500" s="14"/>
      <c r="ACZ500" s="14"/>
      <c r="ADA500" s="14"/>
      <c r="ADB500" s="14"/>
      <c r="ADC500" s="14"/>
      <c r="ADD500" s="14"/>
      <c r="ADE500" s="14"/>
      <c r="ADF500" s="14"/>
      <c r="ADG500" s="14"/>
      <c r="ADH500" s="14"/>
      <c r="ADI500" s="14"/>
      <c r="ADJ500" s="14"/>
      <c r="ADK500" s="14"/>
      <c r="ADL500" s="14"/>
      <c r="ADM500" s="14"/>
      <c r="ADN500" s="14"/>
      <c r="ADO500" s="14"/>
      <c r="ADP500" s="14"/>
      <c r="ADQ500" s="14"/>
      <c r="ADR500" s="14"/>
      <c r="ADS500" s="14"/>
      <c r="ADT500" s="14"/>
      <c r="ADU500" s="14"/>
      <c r="ADV500" s="14"/>
      <c r="ADW500" s="14"/>
      <c r="ADX500" s="14"/>
      <c r="ADY500" s="14"/>
      <c r="ADZ500" s="14"/>
      <c r="AEA500" s="14"/>
      <c r="AEB500" s="14"/>
      <c r="AEC500" s="14"/>
      <c r="AED500" s="14"/>
      <c r="AEE500" s="14"/>
      <c r="AEF500" s="14"/>
      <c r="AEG500" s="14"/>
      <c r="AEH500" s="14"/>
      <c r="AEI500" s="14"/>
      <c r="AEJ500" s="14"/>
      <c r="AEK500" s="14"/>
      <c r="AEL500" s="14"/>
      <c r="AEM500" s="14"/>
      <c r="AEN500" s="14"/>
      <c r="AEO500" s="14"/>
      <c r="AEP500" s="14"/>
      <c r="AEQ500" s="14"/>
      <c r="AER500" s="14"/>
      <c r="AES500" s="14"/>
      <c r="AET500" s="14"/>
      <c r="AEU500" s="14"/>
      <c r="AEV500" s="14"/>
      <c r="AEW500" s="14"/>
      <c r="AEX500" s="14"/>
      <c r="AEY500" s="14"/>
      <c r="AEZ500" s="14"/>
      <c r="AFA500" s="14"/>
      <c r="AFB500" s="14"/>
      <c r="AFC500" s="14"/>
      <c r="AFD500" s="14"/>
      <c r="AFE500" s="14"/>
      <c r="AFF500" s="14"/>
      <c r="AFG500" s="14"/>
      <c r="AFH500" s="14"/>
      <c r="AFI500" s="14"/>
      <c r="AFJ500" s="14"/>
      <c r="AFK500" s="14"/>
      <c r="AFL500" s="14"/>
      <c r="AFM500" s="14"/>
      <c r="AFN500" s="14"/>
      <c r="AFO500" s="14"/>
      <c r="AFP500" s="14"/>
      <c r="AFQ500" s="14"/>
      <c r="AFR500" s="14"/>
      <c r="AFS500" s="14"/>
      <c r="AFT500" s="14"/>
      <c r="AFU500" s="14"/>
      <c r="AFV500" s="14"/>
      <c r="AFW500" s="14"/>
      <c r="AFX500" s="14"/>
      <c r="AFY500" s="14"/>
      <c r="AFZ500" s="14"/>
      <c r="AGA500" s="14"/>
      <c r="AGB500" s="14"/>
      <c r="AGC500" s="14"/>
      <c r="AGD500" s="14"/>
      <c r="AGE500" s="14"/>
      <c r="AGF500" s="14"/>
      <c r="AGG500" s="14"/>
      <c r="AGH500" s="14"/>
      <c r="AGI500" s="14"/>
      <c r="AGJ500" s="14"/>
      <c r="AGK500" s="14"/>
      <c r="AGL500" s="14"/>
      <c r="AGM500" s="14"/>
      <c r="AGN500" s="14"/>
      <c r="AGO500" s="14"/>
      <c r="AGP500" s="14"/>
      <c r="AGQ500" s="14"/>
      <c r="AGR500" s="14"/>
      <c r="AGS500" s="14"/>
      <c r="AGT500" s="14"/>
      <c r="AGU500" s="14"/>
      <c r="AGV500" s="14"/>
      <c r="AGW500" s="14"/>
      <c r="AGX500" s="14"/>
      <c r="AGY500" s="14"/>
      <c r="AGZ500" s="14"/>
      <c r="AHA500" s="14"/>
      <c r="AHB500" s="14"/>
      <c r="AHC500" s="14"/>
      <c r="AHD500" s="14"/>
      <c r="AHE500" s="14"/>
      <c r="AHF500" s="14"/>
      <c r="AHG500" s="14"/>
      <c r="AHH500" s="14"/>
      <c r="AHI500" s="14"/>
      <c r="AHJ500" s="14"/>
      <c r="AHK500" s="14"/>
      <c r="AHL500" s="14"/>
      <c r="AHM500" s="14"/>
      <c r="AHN500" s="14"/>
      <c r="AHO500" s="14"/>
      <c r="AHP500" s="14"/>
      <c r="AHQ500" s="14"/>
      <c r="AHR500" s="14"/>
      <c r="AHS500" s="14"/>
      <c r="AHT500" s="14"/>
      <c r="AHU500" s="14"/>
      <c r="AHV500" s="14"/>
      <c r="AHW500" s="14"/>
      <c r="AHX500" s="14"/>
      <c r="AHY500" s="14"/>
      <c r="AHZ500" s="14"/>
      <c r="AIA500" s="14"/>
      <c r="AIB500" s="14"/>
      <c r="AIC500" s="14"/>
      <c r="AID500" s="14"/>
      <c r="AIE500" s="14"/>
      <c r="AIF500" s="14"/>
      <c r="AIG500" s="14"/>
      <c r="AIH500" s="14"/>
      <c r="AII500" s="14"/>
      <c r="AIJ500" s="14"/>
      <c r="AIK500" s="14"/>
      <c r="AIL500" s="14"/>
      <c r="AIM500" s="14"/>
      <c r="AIN500" s="14"/>
      <c r="AIO500" s="14"/>
      <c r="AIP500" s="14"/>
      <c r="AIQ500" s="14"/>
      <c r="AIR500" s="14"/>
      <c r="AIS500" s="14"/>
      <c r="AIT500" s="14"/>
      <c r="AIU500" s="14"/>
      <c r="AIV500" s="14"/>
      <c r="AIW500" s="14"/>
      <c r="AIX500" s="14"/>
      <c r="AIY500" s="14"/>
      <c r="AIZ500" s="14"/>
      <c r="AJA500" s="14"/>
      <c r="AJB500" s="14"/>
      <c r="AJC500" s="14"/>
      <c r="AJD500" s="14"/>
      <c r="AJE500" s="14"/>
      <c r="AJF500" s="14"/>
      <c r="AJG500" s="14"/>
      <c r="AJH500" s="14"/>
      <c r="AJI500" s="14"/>
      <c r="AJJ500" s="14"/>
      <c r="AJK500" s="14"/>
      <c r="AJL500" s="14"/>
      <c r="AJM500" s="14"/>
      <c r="AJN500" s="14"/>
      <c r="AJO500" s="14"/>
      <c r="AJP500" s="14"/>
      <c r="AJQ500" s="14"/>
      <c r="AJR500" s="14"/>
      <c r="AJS500" s="14"/>
      <c r="AJT500" s="14"/>
      <c r="AJU500" s="14"/>
      <c r="AJV500" s="14"/>
      <c r="AJW500" s="14"/>
      <c r="AJX500" s="14"/>
      <c r="AJY500" s="14"/>
      <c r="AJZ500" s="14"/>
      <c r="AKA500" s="14"/>
      <c r="AKB500" s="14"/>
      <c r="AKC500" s="14"/>
      <c r="AKD500" s="14"/>
      <c r="AKE500" s="14"/>
      <c r="AKF500" s="14"/>
      <c r="AKG500" s="14"/>
      <c r="AKH500" s="14"/>
      <c r="AKI500" s="14"/>
      <c r="AKJ500" s="14"/>
      <c r="AKK500" s="14"/>
      <c r="AKL500" s="14"/>
      <c r="AKM500" s="14"/>
      <c r="AKN500" s="14"/>
      <c r="AKO500" s="14"/>
      <c r="AKP500" s="14"/>
      <c r="AKQ500" s="14"/>
      <c r="AKR500" s="14"/>
      <c r="AKS500" s="14"/>
      <c r="AKT500" s="14"/>
      <c r="AKU500" s="14"/>
      <c r="AKV500" s="14"/>
      <c r="AKW500" s="14"/>
      <c r="AKX500" s="14"/>
      <c r="AKY500" s="14"/>
      <c r="AKZ500" s="14"/>
      <c r="ALA500" s="14"/>
      <c r="ALB500" s="14"/>
      <c r="ALC500" s="14"/>
      <c r="ALD500" s="14"/>
      <c r="ALE500" s="14"/>
      <c r="ALF500" s="14"/>
      <c r="ALG500" s="14"/>
      <c r="ALH500" s="14"/>
      <c r="ALI500" s="14"/>
      <c r="ALJ500" s="14"/>
      <c r="ALK500" s="14"/>
      <c r="ALL500" s="14"/>
      <c r="ALM500" s="14"/>
      <c r="ALN500" s="14"/>
      <c r="ALO500" s="14"/>
      <c r="ALP500" s="14"/>
      <c r="ALQ500" s="14"/>
      <c r="ALR500" s="14"/>
      <c r="ALS500" s="14"/>
      <c r="ALT500" s="14"/>
      <c r="ALU500" s="14"/>
      <c r="ALV500" s="14"/>
      <c r="ALW500" s="14"/>
      <c r="ALX500" s="14"/>
      <c r="ALY500" s="14"/>
      <c r="ALZ500" s="14"/>
      <c r="AMA500" s="14"/>
      <c r="AMB500" s="14"/>
      <c r="AMC500" s="14"/>
      <c r="AMD500" s="14"/>
      <c r="AME500" s="14"/>
      <c r="AMF500" s="14"/>
      <c r="AMG500" s="14"/>
      <c r="AMH500" s="14"/>
      <c r="AMI500" s="14"/>
      <c r="AMJ500" s="14"/>
      <c r="AMK500" s="14"/>
      <c r="AML500" s="14"/>
      <c r="AMM500" s="14"/>
      <c r="AMN500" s="14"/>
      <c r="AMO500" s="14"/>
      <c r="AMP500" s="14"/>
      <c r="AMQ500" s="14"/>
      <c r="AMR500" s="14"/>
      <c r="AMS500" s="14"/>
      <c r="AMT500" s="14"/>
      <c r="AMU500" s="14"/>
      <c r="AMV500" s="14"/>
      <c r="AMW500" s="14"/>
      <c r="AMX500" s="14"/>
      <c r="AMY500" s="14"/>
      <c r="AMZ500" s="14"/>
      <c r="ANA500" s="14"/>
      <c r="ANB500" s="14"/>
      <c r="ANC500" s="14"/>
      <c r="AND500" s="14"/>
      <c r="ANE500" s="14"/>
      <c r="ANF500" s="14"/>
      <c r="ANG500" s="14"/>
      <c r="ANH500" s="14"/>
      <c r="ANI500" s="14"/>
      <c r="ANJ500" s="14"/>
      <c r="ANK500" s="14"/>
      <c r="ANL500" s="14"/>
      <c r="ANM500" s="14"/>
      <c r="ANN500" s="14"/>
      <c r="ANO500" s="14"/>
      <c r="ANP500" s="14"/>
      <c r="ANQ500" s="14"/>
      <c r="ANR500" s="14"/>
      <c r="ANS500" s="14"/>
      <c r="ANT500" s="14"/>
      <c r="ANU500" s="14"/>
      <c r="ANV500" s="14"/>
      <c r="ANW500" s="14"/>
      <c r="ANX500" s="14"/>
      <c r="ANY500" s="14"/>
      <c r="ANZ500" s="14"/>
      <c r="AOA500" s="14"/>
      <c r="AOB500" s="14"/>
      <c r="AOC500" s="14"/>
      <c r="AOD500" s="14"/>
      <c r="AOE500" s="14"/>
      <c r="AOF500" s="14"/>
      <c r="AOG500" s="14"/>
      <c r="AOH500" s="14"/>
      <c r="AOI500" s="14"/>
      <c r="AOJ500" s="14"/>
      <c r="AOK500" s="14"/>
      <c r="AOL500" s="14"/>
      <c r="AOM500" s="14"/>
      <c r="AON500" s="14"/>
      <c r="AOO500" s="14"/>
      <c r="AOP500" s="14"/>
      <c r="AOQ500" s="14"/>
      <c r="AOR500" s="14"/>
      <c r="AOS500" s="14"/>
      <c r="AOT500" s="14"/>
      <c r="AOU500" s="14"/>
      <c r="AOV500" s="14"/>
      <c r="AOW500" s="14"/>
      <c r="AOX500" s="14"/>
      <c r="AOY500" s="14"/>
      <c r="AOZ500" s="14"/>
      <c r="APA500" s="14"/>
      <c r="APB500" s="14"/>
      <c r="APC500" s="14"/>
      <c r="APD500" s="14"/>
      <c r="APE500" s="14"/>
      <c r="APF500" s="14"/>
      <c r="APG500" s="14"/>
      <c r="APH500" s="14"/>
      <c r="API500" s="14"/>
      <c r="APJ500" s="14"/>
      <c r="APK500" s="14"/>
      <c r="APL500" s="14"/>
      <c r="APM500" s="14"/>
      <c r="APN500" s="14"/>
      <c r="APO500" s="14"/>
      <c r="APP500" s="14"/>
      <c r="APQ500" s="14"/>
      <c r="APR500" s="14"/>
      <c r="APS500" s="14"/>
      <c r="APT500" s="14"/>
      <c r="APU500" s="14"/>
      <c r="APV500" s="14"/>
      <c r="APW500" s="14"/>
      <c r="APX500" s="14"/>
      <c r="APY500" s="14"/>
      <c r="APZ500" s="14"/>
      <c r="AQA500" s="14"/>
      <c r="AQB500" s="14"/>
      <c r="AQC500" s="14"/>
      <c r="AQD500" s="14"/>
      <c r="AQE500" s="14"/>
      <c r="AQF500" s="14"/>
      <c r="AQG500" s="14"/>
      <c r="AQH500" s="14"/>
      <c r="AQI500" s="14"/>
      <c r="AQJ500" s="14"/>
      <c r="AQK500" s="14"/>
      <c r="AQL500" s="14"/>
      <c r="AQM500" s="14"/>
      <c r="AQN500" s="14"/>
      <c r="AQO500" s="14"/>
      <c r="AQP500" s="14"/>
      <c r="AQQ500" s="14"/>
      <c r="AQR500" s="14"/>
      <c r="AQS500" s="14"/>
      <c r="AQT500" s="14"/>
      <c r="AQU500" s="14"/>
      <c r="AQV500" s="14"/>
      <c r="AQW500" s="14"/>
      <c r="AQX500" s="14"/>
      <c r="AQY500" s="14"/>
      <c r="AQZ500" s="14"/>
      <c r="ARA500" s="14"/>
      <c r="ARB500" s="14"/>
      <c r="ARC500" s="14"/>
      <c r="ARD500" s="14"/>
      <c r="ARE500" s="14"/>
      <c r="ARF500" s="14"/>
      <c r="ARG500" s="14"/>
      <c r="ARH500" s="14"/>
      <c r="ARI500" s="14"/>
      <c r="ARJ500" s="14"/>
      <c r="ARK500" s="14"/>
      <c r="ARL500" s="14"/>
      <c r="ARM500" s="14"/>
      <c r="ARN500" s="14"/>
      <c r="ARO500" s="14"/>
      <c r="ARP500" s="14"/>
      <c r="ARQ500" s="14"/>
      <c r="ARR500" s="14"/>
      <c r="ARS500" s="14"/>
      <c r="ART500" s="14"/>
      <c r="ARU500" s="14"/>
      <c r="ARV500" s="14"/>
      <c r="ARW500" s="14"/>
      <c r="ARX500" s="14"/>
      <c r="ARY500" s="14"/>
      <c r="ARZ500" s="14"/>
      <c r="ASA500" s="14"/>
      <c r="ASB500" s="14"/>
      <c r="ASC500" s="14"/>
      <c r="ASD500" s="14"/>
      <c r="ASE500" s="14"/>
      <c r="ASF500" s="14"/>
      <c r="ASG500" s="14"/>
      <c r="ASH500" s="14"/>
      <c r="ASI500" s="14"/>
      <c r="ASJ500" s="14"/>
      <c r="ASK500" s="14"/>
      <c r="ASL500" s="14"/>
      <c r="ASM500" s="14"/>
      <c r="ASN500" s="14"/>
      <c r="ASO500" s="14"/>
      <c r="ASP500" s="14"/>
      <c r="ASQ500" s="14"/>
      <c r="ASR500" s="14"/>
      <c r="ASS500" s="14"/>
      <c r="AST500" s="14"/>
      <c r="ASU500" s="14"/>
      <c r="ASV500" s="14"/>
      <c r="ASW500" s="14"/>
      <c r="ASX500" s="14"/>
      <c r="ASY500" s="14"/>
      <c r="ASZ500" s="14"/>
      <c r="ATA500" s="14"/>
      <c r="ATB500" s="14"/>
      <c r="ATC500" s="14"/>
      <c r="ATD500" s="14"/>
    </row>
    <row r="501" spans="63:1200">
      <c r="BK501" s="14" t="str">
        <f t="shared" si="2121"/>
        <v/>
      </c>
      <c r="ABO501" s="14"/>
      <c r="ABP501" s="14"/>
      <c r="ABQ501" s="14"/>
      <c r="ABR501" s="14"/>
      <c r="ABS501" s="14"/>
      <c r="ABT501" s="14"/>
      <c r="ABU501" s="14"/>
      <c r="ABV501" s="14"/>
      <c r="ABW501" s="14"/>
      <c r="ABX501" s="14"/>
      <c r="ABY501" s="14"/>
      <c r="ABZ501" s="14"/>
      <c r="ACA501" s="14"/>
      <c r="ACB501" s="14"/>
      <c r="ACC501" s="14"/>
      <c r="ACD501" s="14"/>
      <c r="ACE501" s="14"/>
      <c r="ACF501" s="14"/>
      <c r="ACG501" s="14"/>
      <c r="ACH501" s="14"/>
      <c r="ACI501" s="14"/>
      <c r="ACJ501" s="14"/>
      <c r="ACK501" s="14"/>
      <c r="ACL501" s="14"/>
      <c r="ACM501" s="14"/>
      <c r="ACN501" s="14"/>
      <c r="ACO501" s="14"/>
      <c r="ACP501" s="14"/>
      <c r="ACQ501" s="14"/>
      <c r="ACR501" s="14"/>
      <c r="ACS501" s="14"/>
      <c r="ACT501" s="14"/>
      <c r="ACU501" s="14"/>
      <c r="ACV501" s="14"/>
      <c r="ACW501" s="14"/>
      <c r="ACX501" s="14"/>
      <c r="ACY501" s="14"/>
      <c r="ACZ501" s="14"/>
      <c r="ADA501" s="14"/>
      <c r="ADB501" s="14"/>
      <c r="ADC501" s="14"/>
      <c r="ADD501" s="14"/>
      <c r="ADE501" s="14"/>
      <c r="ADF501" s="14"/>
      <c r="ADG501" s="14"/>
      <c r="ADH501" s="14"/>
      <c r="ADI501" s="14"/>
      <c r="ADJ501" s="14"/>
      <c r="ADK501" s="14"/>
      <c r="ADL501" s="14"/>
      <c r="ADM501" s="14"/>
      <c r="ADN501" s="14"/>
      <c r="ADO501" s="14"/>
      <c r="ADP501" s="14"/>
      <c r="ADQ501" s="14"/>
      <c r="ADR501" s="14"/>
      <c r="ADS501" s="14"/>
      <c r="ADT501" s="14"/>
      <c r="ADU501" s="14"/>
      <c r="ADV501" s="14"/>
      <c r="ADW501" s="14"/>
      <c r="ADX501" s="14"/>
      <c r="ADY501" s="14"/>
      <c r="ADZ501" s="14"/>
      <c r="AEA501" s="14"/>
      <c r="AEB501" s="14"/>
      <c r="AEC501" s="14"/>
      <c r="AED501" s="14"/>
      <c r="AEE501" s="14"/>
      <c r="AEF501" s="14"/>
      <c r="AEG501" s="14"/>
      <c r="AEH501" s="14"/>
      <c r="AEI501" s="14"/>
      <c r="AEJ501" s="14"/>
      <c r="AEK501" s="14"/>
      <c r="AEL501" s="14"/>
      <c r="AEM501" s="14"/>
      <c r="AEN501" s="14"/>
      <c r="AEO501" s="14"/>
      <c r="AEP501" s="14"/>
      <c r="AEQ501" s="14"/>
      <c r="AER501" s="14"/>
      <c r="AES501" s="14"/>
      <c r="AET501" s="14"/>
      <c r="AEU501" s="14"/>
      <c r="AEV501" s="14"/>
      <c r="AEW501" s="14"/>
      <c r="AEX501" s="14"/>
      <c r="AEY501" s="14"/>
      <c r="AEZ501" s="14"/>
      <c r="AFA501" s="14"/>
      <c r="AFB501" s="14"/>
      <c r="AFC501" s="14"/>
      <c r="AFD501" s="14"/>
      <c r="AFE501" s="14"/>
      <c r="AFF501" s="14"/>
      <c r="AFG501" s="14"/>
      <c r="AFH501" s="14"/>
      <c r="AFI501" s="14"/>
      <c r="AFJ501" s="14"/>
      <c r="AFK501" s="14"/>
      <c r="AFL501" s="14"/>
      <c r="AFM501" s="14"/>
      <c r="AFN501" s="14"/>
      <c r="AFO501" s="14"/>
      <c r="AFP501" s="14"/>
      <c r="AFQ501" s="14"/>
      <c r="AFR501" s="14"/>
      <c r="AFS501" s="14"/>
      <c r="AFT501" s="14"/>
      <c r="AFU501" s="14"/>
      <c r="AFV501" s="14"/>
      <c r="AFW501" s="14"/>
      <c r="AFX501" s="14"/>
      <c r="AFY501" s="14"/>
      <c r="AFZ501" s="14"/>
      <c r="AGA501" s="14"/>
      <c r="AGB501" s="14"/>
      <c r="AGC501" s="14"/>
      <c r="AGD501" s="14"/>
      <c r="AGE501" s="14"/>
      <c r="AGF501" s="14"/>
      <c r="AGG501" s="14"/>
      <c r="AGH501" s="14"/>
      <c r="AGI501" s="14"/>
      <c r="AGJ501" s="14"/>
      <c r="AGK501" s="14"/>
      <c r="AGL501" s="14"/>
      <c r="AGM501" s="14"/>
      <c r="AGN501" s="14"/>
      <c r="AGO501" s="14"/>
      <c r="AGP501" s="14"/>
      <c r="AGQ501" s="14"/>
      <c r="AGR501" s="14"/>
      <c r="AGS501" s="14"/>
      <c r="AGT501" s="14"/>
      <c r="AGU501" s="14"/>
      <c r="AGV501" s="14"/>
      <c r="AGW501" s="14"/>
      <c r="AGX501" s="14"/>
      <c r="AGY501" s="14"/>
      <c r="AGZ501" s="14"/>
      <c r="AHA501" s="14"/>
      <c r="AHB501" s="14"/>
      <c r="AHC501" s="14"/>
      <c r="AHD501" s="14"/>
      <c r="AHE501" s="14"/>
      <c r="AHF501" s="14"/>
      <c r="AHG501" s="14"/>
      <c r="AHH501" s="14"/>
      <c r="AHI501" s="14"/>
      <c r="AHJ501" s="14"/>
      <c r="AHK501" s="14"/>
      <c r="AHL501" s="14"/>
      <c r="AHM501" s="14"/>
      <c r="AHN501" s="14"/>
      <c r="AHO501" s="14"/>
      <c r="AHP501" s="14"/>
      <c r="AHQ501" s="14"/>
      <c r="AHR501" s="14"/>
      <c r="AHS501" s="14"/>
      <c r="AHT501" s="14"/>
      <c r="AHU501" s="14"/>
      <c r="AHV501" s="14"/>
      <c r="AHW501" s="14"/>
      <c r="AHX501" s="14"/>
      <c r="AHY501" s="14"/>
      <c r="AHZ501" s="14"/>
      <c r="AIA501" s="14"/>
      <c r="AIB501" s="14"/>
      <c r="AIC501" s="14"/>
      <c r="AID501" s="14"/>
      <c r="AIE501" s="14"/>
      <c r="AIF501" s="14"/>
      <c r="AIG501" s="14"/>
      <c r="AIH501" s="14"/>
      <c r="AII501" s="14"/>
      <c r="AIJ501" s="14"/>
      <c r="AIK501" s="14"/>
      <c r="AIL501" s="14"/>
      <c r="AIM501" s="14"/>
      <c r="AIN501" s="14"/>
      <c r="AIO501" s="14"/>
      <c r="AIP501" s="14"/>
      <c r="AIQ501" s="14"/>
      <c r="AIR501" s="14"/>
      <c r="AIS501" s="14"/>
      <c r="AIT501" s="14"/>
      <c r="AIU501" s="14"/>
      <c r="AIV501" s="14"/>
      <c r="AIW501" s="14"/>
      <c r="AIX501" s="14"/>
      <c r="AIY501" s="14"/>
      <c r="AIZ501" s="14"/>
      <c r="AJA501" s="14"/>
      <c r="AJB501" s="14"/>
      <c r="AJC501" s="14"/>
      <c r="AJD501" s="14"/>
      <c r="AJE501" s="14"/>
      <c r="AJF501" s="14"/>
      <c r="AJG501" s="14"/>
      <c r="AJH501" s="14"/>
      <c r="AJI501" s="14"/>
      <c r="AJJ501" s="14"/>
      <c r="AJK501" s="14"/>
      <c r="AJL501" s="14"/>
      <c r="AJM501" s="14"/>
      <c r="AJN501" s="14"/>
      <c r="AJO501" s="14"/>
      <c r="AJP501" s="14"/>
      <c r="AJQ501" s="14"/>
      <c r="AJR501" s="14"/>
      <c r="AJS501" s="14"/>
      <c r="AJT501" s="14"/>
      <c r="AJU501" s="14"/>
      <c r="AJV501" s="14"/>
      <c r="AJW501" s="14"/>
      <c r="AJX501" s="14"/>
      <c r="AJY501" s="14"/>
      <c r="AJZ501" s="14"/>
      <c r="AKA501" s="14"/>
      <c r="AKB501" s="14"/>
      <c r="AKC501" s="14"/>
      <c r="AKD501" s="14"/>
      <c r="AKE501" s="14"/>
      <c r="AKF501" s="14"/>
      <c r="AKG501" s="14"/>
      <c r="AKH501" s="14"/>
      <c r="AKI501" s="14"/>
      <c r="AKJ501" s="14"/>
      <c r="AKK501" s="14"/>
      <c r="AKL501" s="14"/>
      <c r="AKM501" s="14"/>
      <c r="AKN501" s="14"/>
      <c r="AKO501" s="14"/>
      <c r="AKP501" s="14"/>
      <c r="AKQ501" s="14"/>
      <c r="AKR501" s="14"/>
      <c r="AKS501" s="14"/>
      <c r="AKT501" s="14"/>
      <c r="AKU501" s="14"/>
      <c r="AKV501" s="14"/>
      <c r="AKW501" s="14"/>
      <c r="AKX501" s="14"/>
      <c r="AKY501" s="14"/>
      <c r="AKZ501" s="14"/>
      <c r="ALA501" s="14"/>
      <c r="ALB501" s="14"/>
      <c r="ALC501" s="14"/>
      <c r="ALD501" s="14"/>
      <c r="ALE501" s="14"/>
      <c r="ALF501" s="14"/>
      <c r="ALG501" s="14"/>
      <c r="ALH501" s="14"/>
      <c r="ALI501" s="14"/>
      <c r="ALJ501" s="14"/>
      <c r="ALK501" s="14"/>
      <c r="ALL501" s="14"/>
      <c r="ALM501" s="14"/>
      <c r="ALN501" s="14"/>
      <c r="ALO501" s="14"/>
      <c r="ALP501" s="14"/>
      <c r="ALQ501" s="14"/>
      <c r="ALR501" s="14"/>
      <c r="ALS501" s="14"/>
      <c r="ALT501" s="14"/>
      <c r="ALU501" s="14"/>
      <c r="ALV501" s="14"/>
      <c r="ALW501" s="14"/>
      <c r="ALX501" s="14"/>
      <c r="ALY501" s="14"/>
      <c r="ALZ501" s="14"/>
      <c r="AMA501" s="14"/>
      <c r="AMB501" s="14"/>
      <c r="AMC501" s="14"/>
      <c r="AMD501" s="14"/>
      <c r="AME501" s="14"/>
      <c r="AMF501" s="14"/>
      <c r="AMG501" s="14"/>
      <c r="AMH501" s="14"/>
      <c r="AMI501" s="14"/>
      <c r="AMJ501" s="14"/>
      <c r="AMK501" s="14"/>
      <c r="AML501" s="14"/>
      <c r="AMM501" s="14"/>
      <c r="AMN501" s="14"/>
      <c r="AMO501" s="14"/>
      <c r="AMP501" s="14"/>
      <c r="AMQ501" s="14"/>
      <c r="AMR501" s="14"/>
      <c r="AMS501" s="14"/>
      <c r="AMT501" s="14"/>
      <c r="AMU501" s="14"/>
      <c r="AMV501" s="14"/>
      <c r="AMW501" s="14"/>
      <c r="AMX501" s="14"/>
      <c r="AMY501" s="14"/>
      <c r="AMZ501" s="14"/>
      <c r="ANA501" s="14"/>
      <c r="ANB501" s="14"/>
      <c r="ANC501" s="14"/>
      <c r="AND501" s="14"/>
      <c r="ANE501" s="14"/>
      <c r="ANF501" s="14"/>
      <c r="ANG501" s="14"/>
      <c r="ANH501" s="14"/>
      <c r="ANI501" s="14"/>
      <c r="ANJ501" s="14"/>
      <c r="ANK501" s="14"/>
      <c r="ANL501" s="14"/>
      <c r="ANM501" s="14"/>
      <c r="ANN501" s="14"/>
      <c r="ANO501" s="14"/>
      <c r="ANP501" s="14"/>
      <c r="ANQ501" s="14"/>
      <c r="ANR501" s="14"/>
      <c r="ANS501" s="14"/>
      <c r="ANT501" s="14"/>
      <c r="ANU501" s="14"/>
      <c r="ANV501" s="14"/>
      <c r="ANW501" s="14"/>
      <c r="ANX501" s="14"/>
      <c r="ANY501" s="14"/>
      <c r="ANZ501" s="14"/>
      <c r="AOA501" s="14"/>
      <c r="AOB501" s="14"/>
      <c r="AOC501" s="14"/>
      <c r="AOD501" s="14"/>
      <c r="AOE501" s="14"/>
      <c r="AOF501" s="14"/>
      <c r="AOG501" s="14"/>
      <c r="AOH501" s="14"/>
      <c r="AOI501" s="14"/>
      <c r="AOJ501" s="14"/>
      <c r="AOK501" s="14"/>
      <c r="AOL501" s="14"/>
      <c r="AOM501" s="14"/>
      <c r="AON501" s="14"/>
      <c r="AOO501" s="14"/>
      <c r="AOP501" s="14"/>
      <c r="AOQ501" s="14"/>
      <c r="AOR501" s="14"/>
      <c r="AOS501" s="14"/>
      <c r="AOT501" s="14"/>
      <c r="AOU501" s="14"/>
      <c r="AOV501" s="14"/>
      <c r="AOW501" s="14"/>
      <c r="AOX501" s="14"/>
      <c r="AOY501" s="14"/>
      <c r="AOZ501" s="14"/>
      <c r="APA501" s="14"/>
      <c r="APB501" s="14"/>
      <c r="APC501" s="14"/>
      <c r="APD501" s="14"/>
      <c r="APE501" s="14"/>
      <c r="APF501" s="14"/>
      <c r="APG501" s="14"/>
      <c r="APH501" s="14"/>
      <c r="API501" s="14"/>
      <c r="APJ501" s="14"/>
      <c r="APK501" s="14"/>
      <c r="APL501" s="14"/>
      <c r="APM501" s="14"/>
      <c r="APN501" s="14"/>
      <c r="APO501" s="14"/>
      <c r="APP501" s="14"/>
      <c r="APQ501" s="14"/>
      <c r="APR501" s="14"/>
      <c r="APS501" s="14"/>
      <c r="APT501" s="14"/>
      <c r="APU501" s="14"/>
      <c r="APV501" s="14"/>
      <c r="APW501" s="14"/>
      <c r="APX501" s="14"/>
      <c r="APY501" s="14"/>
      <c r="APZ501" s="14"/>
      <c r="AQA501" s="14"/>
      <c r="AQB501" s="14"/>
      <c r="AQC501" s="14"/>
      <c r="AQD501" s="14"/>
      <c r="AQE501" s="14"/>
      <c r="AQF501" s="14"/>
      <c r="AQG501" s="14"/>
      <c r="AQH501" s="14"/>
      <c r="AQI501" s="14"/>
      <c r="AQJ501" s="14"/>
      <c r="AQK501" s="14"/>
      <c r="AQL501" s="14"/>
      <c r="AQM501" s="14"/>
      <c r="AQN501" s="14"/>
      <c r="AQO501" s="14"/>
      <c r="AQP501" s="14"/>
      <c r="AQQ501" s="14"/>
      <c r="AQR501" s="14"/>
      <c r="AQS501" s="14"/>
      <c r="AQT501" s="14"/>
      <c r="AQU501" s="14"/>
      <c r="AQV501" s="14"/>
      <c r="AQW501" s="14"/>
      <c r="AQX501" s="14"/>
      <c r="AQY501" s="14"/>
      <c r="AQZ501" s="14"/>
      <c r="ARA501" s="14"/>
      <c r="ARB501" s="14"/>
      <c r="ARC501" s="14"/>
      <c r="ARD501" s="14"/>
      <c r="ARE501" s="14"/>
      <c r="ARF501" s="14"/>
      <c r="ARG501" s="14"/>
      <c r="ARH501" s="14"/>
      <c r="ARI501" s="14"/>
      <c r="ARJ501" s="14"/>
      <c r="ARK501" s="14"/>
      <c r="ARL501" s="14"/>
      <c r="ARM501" s="14"/>
      <c r="ARN501" s="14"/>
      <c r="ARO501" s="14"/>
      <c r="ARP501" s="14"/>
      <c r="ARQ501" s="14"/>
      <c r="ARR501" s="14"/>
      <c r="ARS501" s="14"/>
      <c r="ART501" s="14"/>
      <c r="ARU501" s="14"/>
      <c r="ARV501" s="14"/>
      <c r="ARW501" s="14"/>
      <c r="ARX501" s="14"/>
      <c r="ARY501" s="14"/>
      <c r="ARZ501" s="14"/>
      <c r="ASA501" s="14"/>
      <c r="ASB501" s="14"/>
      <c r="ASC501" s="14"/>
      <c r="ASD501" s="14"/>
      <c r="ASE501" s="14"/>
      <c r="ASF501" s="14"/>
      <c r="ASG501" s="14"/>
      <c r="ASH501" s="14"/>
      <c r="ASI501" s="14"/>
      <c r="ASJ501" s="14"/>
      <c r="ASK501" s="14"/>
      <c r="ASL501" s="14"/>
      <c r="ASM501" s="14"/>
      <c r="ASN501" s="14"/>
      <c r="ASO501" s="14"/>
      <c r="ASP501" s="14"/>
      <c r="ASQ501" s="14"/>
      <c r="ASR501" s="14"/>
      <c r="ASS501" s="14"/>
      <c r="AST501" s="14"/>
      <c r="ASU501" s="14"/>
      <c r="ASV501" s="14"/>
      <c r="ASW501" s="14"/>
      <c r="ASX501" s="14"/>
      <c r="ASY501" s="14"/>
      <c r="ASZ501" s="14"/>
      <c r="ATA501" s="14"/>
      <c r="ATB501" s="14"/>
      <c r="ATC501" s="14"/>
      <c r="ATD501" s="14"/>
    </row>
    <row r="502" spans="63:1200">
      <c r="BK502" s="14" t="str">
        <f t="shared" si="2121"/>
        <v/>
      </c>
      <c r="ABO502" s="14"/>
      <c r="ABP502" s="14"/>
      <c r="ABQ502" s="14"/>
      <c r="ABR502" s="14"/>
      <c r="ABS502" s="14"/>
      <c r="ABT502" s="14"/>
      <c r="ABU502" s="14"/>
      <c r="ABV502" s="14"/>
      <c r="ABW502" s="14"/>
      <c r="ABX502" s="14"/>
      <c r="ABY502" s="14"/>
      <c r="ABZ502" s="14"/>
      <c r="ACA502" s="14"/>
      <c r="ACB502" s="14"/>
      <c r="ACC502" s="14"/>
      <c r="ACD502" s="14"/>
      <c r="ACE502" s="14"/>
      <c r="ACF502" s="14"/>
      <c r="ACG502" s="14"/>
      <c r="ACH502" s="14"/>
      <c r="ACI502" s="14"/>
      <c r="ACJ502" s="14"/>
      <c r="ACK502" s="14"/>
      <c r="ACL502" s="14"/>
      <c r="ACM502" s="14"/>
      <c r="ACN502" s="14"/>
      <c r="ACO502" s="14"/>
      <c r="ACP502" s="14"/>
      <c r="ACQ502" s="14"/>
      <c r="ACR502" s="14"/>
      <c r="ACS502" s="14"/>
      <c r="ACT502" s="14"/>
      <c r="ACU502" s="14"/>
      <c r="ACV502" s="14"/>
      <c r="ACW502" s="14"/>
      <c r="ACX502" s="14"/>
      <c r="ACY502" s="14"/>
      <c r="ACZ502" s="14"/>
      <c r="ADA502" s="14"/>
      <c r="ADB502" s="14"/>
      <c r="ADC502" s="14"/>
      <c r="ADD502" s="14"/>
      <c r="ADE502" s="14"/>
      <c r="ADF502" s="14"/>
      <c r="ADG502" s="14"/>
      <c r="ADH502" s="14"/>
      <c r="ADI502" s="14"/>
      <c r="ADJ502" s="14"/>
      <c r="ADK502" s="14"/>
      <c r="ADL502" s="14"/>
      <c r="ADM502" s="14"/>
      <c r="ADN502" s="14"/>
      <c r="ADO502" s="14"/>
      <c r="ADP502" s="14"/>
      <c r="ADQ502" s="14"/>
      <c r="ADR502" s="14"/>
      <c r="ADS502" s="14"/>
      <c r="ADT502" s="14"/>
      <c r="ADU502" s="14"/>
      <c r="ADV502" s="14"/>
      <c r="ADW502" s="14"/>
      <c r="ADX502" s="14"/>
      <c r="ADY502" s="14"/>
      <c r="ADZ502" s="14"/>
      <c r="AEA502" s="14"/>
      <c r="AEB502" s="14"/>
      <c r="AEC502" s="14"/>
      <c r="AED502" s="14"/>
      <c r="AEE502" s="14"/>
      <c r="AEF502" s="14"/>
      <c r="AEG502" s="14"/>
      <c r="AEH502" s="14"/>
      <c r="AEI502" s="14"/>
      <c r="AEJ502" s="14"/>
      <c r="AEK502" s="14"/>
      <c r="AEL502" s="14"/>
      <c r="AEM502" s="14"/>
      <c r="AEN502" s="14"/>
      <c r="AEO502" s="14"/>
      <c r="AEP502" s="14"/>
      <c r="AEQ502" s="14"/>
      <c r="AER502" s="14"/>
      <c r="AES502" s="14"/>
      <c r="AET502" s="14"/>
      <c r="AEU502" s="14"/>
      <c r="AEV502" s="14"/>
      <c r="AEW502" s="14"/>
      <c r="AEX502" s="14"/>
      <c r="AEY502" s="14"/>
      <c r="AEZ502" s="14"/>
      <c r="AFA502" s="14"/>
      <c r="AFB502" s="14"/>
      <c r="AFC502" s="14"/>
      <c r="AFD502" s="14"/>
      <c r="AFE502" s="14"/>
      <c r="AFF502" s="14"/>
      <c r="AFG502" s="14"/>
      <c r="AFH502" s="14"/>
      <c r="AFI502" s="14"/>
      <c r="AFJ502" s="14"/>
      <c r="AFK502" s="14"/>
      <c r="AFL502" s="14"/>
      <c r="AFM502" s="14"/>
      <c r="AFN502" s="14"/>
      <c r="AFO502" s="14"/>
      <c r="AFP502" s="14"/>
      <c r="AFQ502" s="14"/>
      <c r="AFR502" s="14"/>
      <c r="AFS502" s="14"/>
      <c r="AFT502" s="14"/>
      <c r="AFU502" s="14"/>
      <c r="AFV502" s="14"/>
      <c r="AFW502" s="14"/>
      <c r="AFX502" s="14"/>
      <c r="AFY502" s="14"/>
      <c r="AFZ502" s="14"/>
      <c r="AGA502" s="14"/>
      <c r="AGB502" s="14"/>
      <c r="AGC502" s="14"/>
      <c r="AGD502" s="14"/>
      <c r="AGE502" s="14"/>
      <c r="AGF502" s="14"/>
      <c r="AGG502" s="14"/>
      <c r="AGH502" s="14"/>
      <c r="AGI502" s="14"/>
      <c r="AGJ502" s="14"/>
      <c r="AGK502" s="14"/>
      <c r="AGL502" s="14"/>
      <c r="AGM502" s="14"/>
      <c r="AGN502" s="14"/>
      <c r="AGO502" s="14"/>
      <c r="AGP502" s="14"/>
      <c r="AGQ502" s="14"/>
      <c r="AGR502" s="14"/>
      <c r="AGS502" s="14"/>
      <c r="AGT502" s="14"/>
      <c r="AGU502" s="14"/>
      <c r="AGV502" s="14"/>
      <c r="AGW502" s="14"/>
      <c r="AGX502" s="14"/>
      <c r="AGY502" s="14"/>
      <c r="AGZ502" s="14"/>
      <c r="AHA502" s="14"/>
      <c r="AHB502" s="14"/>
      <c r="AHC502" s="14"/>
      <c r="AHD502" s="14"/>
      <c r="AHE502" s="14"/>
      <c r="AHF502" s="14"/>
      <c r="AHG502" s="14"/>
      <c r="AHH502" s="14"/>
      <c r="AHI502" s="14"/>
      <c r="AHJ502" s="14"/>
      <c r="AHK502" s="14"/>
      <c r="AHL502" s="14"/>
      <c r="AHM502" s="14"/>
      <c r="AHN502" s="14"/>
      <c r="AHO502" s="14"/>
      <c r="AHP502" s="14"/>
      <c r="AHQ502" s="14"/>
      <c r="AHR502" s="14"/>
      <c r="AHS502" s="14"/>
      <c r="AHT502" s="14"/>
      <c r="AHU502" s="14"/>
      <c r="AHV502" s="14"/>
      <c r="AHW502" s="14"/>
      <c r="AHX502" s="14"/>
      <c r="AHY502" s="14"/>
      <c r="AHZ502" s="14"/>
      <c r="AIA502" s="14"/>
      <c r="AIB502" s="14"/>
      <c r="AIC502" s="14"/>
      <c r="AID502" s="14"/>
      <c r="AIE502" s="14"/>
      <c r="AIF502" s="14"/>
      <c r="AIG502" s="14"/>
      <c r="AIH502" s="14"/>
      <c r="AII502" s="14"/>
      <c r="AIJ502" s="14"/>
      <c r="AIK502" s="14"/>
      <c r="AIL502" s="14"/>
      <c r="AIM502" s="14"/>
      <c r="AIN502" s="14"/>
      <c r="AIO502" s="14"/>
      <c r="AIP502" s="14"/>
      <c r="AIQ502" s="14"/>
      <c r="AIR502" s="14"/>
      <c r="AIS502" s="14"/>
      <c r="AIT502" s="14"/>
      <c r="AIU502" s="14"/>
      <c r="AIV502" s="14"/>
      <c r="AIW502" s="14"/>
      <c r="AIX502" s="14"/>
      <c r="AIY502" s="14"/>
      <c r="AIZ502" s="14"/>
      <c r="AJA502" s="14"/>
      <c r="AJB502" s="14"/>
      <c r="AJC502" s="14"/>
      <c r="AJD502" s="14"/>
      <c r="AJE502" s="14"/>
      <c r="AJF502" s="14"/>
      <c r="AJG502" s="14"/>
      <c r="AJH502" s="14"/>
      <c r="AJI502" s="14"/>
      <c r="AJJ502" s="14"/>
      <c r="AJK502" s="14"/>
      <c r="AJL502" s="14"/>
      <c r="AJM502" s="14"/>
      <c r="AJN502" s="14"/>
      <c r="AJO502" s="14"/>
      <c r="AJP502" s="14"/>
      <c r="AJQ502" s="14"/>
      <c r="AJR502" s="14"/>
      <c r="AJS502" s="14"/>
      <c r="AJT502" s="14"/>
      <c r="AJU502" s="14"/>
      <c r="AJV502" s="14"/>
      <c r="AJW502" s="14"/>
      <c r="AJX502" s="14"/>
      <c r="AJY502" s="14"/>
      <c r="AJZ502" s="14"/>
      <c r="AKA502" s="14"/>
      <c r="AKB502" s="14"/>
      <c r="AKC502" s="14"/>
      <c r="AKD502" s="14"/>
      <c r="AKE502" s="14"/>
      <c r="AKF502" s="14"/>
      <c r="AKG502" s="14"/>
      <c r="AKH502" s="14"/>
      <c r="AKI502" s="14"/>
      <c r="AKJ502" s="14"/>
      <c r="AKK502" s="14"/>
      <c r="AKL502" s="14"/>
      <c r="AKM502" s="14"/>
      <c r="AKN502" s="14"/>
      <c r="AKO502" s="14"/>
      <c r="AKP502" s="14"/>
      <c r="AKQ502" s="14"/>
      <c r="AKR502" s="14"/>
      <c r="AKS502" s="14"/>
      <c r="AKT502" s="14"/>
      <c r="AKU502" s="14"/>
      <c r="AKV502" s="14"/>
      <c r="AKW502" s="14"/>
      <c r="AKX502" s="14"/>
      <c r="AKY502" s="14"/>
      <c r="AKZ502" s="14"/>
      <c r="ALA502" s="14"/>
      <c r="ALB502" s="14"/>
      <c r="ALC502" s="14"/>
      <c r="ALD502" s="14"/>
      <c r="ALE502" s="14"/>
      <c r="ALF502" s="14"/>
      <c r="ALG502" s="14"/>
      <c r="ALH502" s="14"/>
      <c r="ALI502" s="14"/>
      <c r="ALJ502" s="14"/>
      <c r="ALK502" s="14"/>
      <c r="ALL502" s="14"/>
      <c r="ALM502" s="14"/>
      <c r="ALN502" s="14"/>
      <c r="ALO502" s="14"/>
      <c r="ALP502" s="14"/>
      <c r="ALQ502" s="14"/>
      <c r="ALR502" s="14"/>
      <c r="ALS502" s="14"/>
      <c r="ALT502" s="14"/>
      <c r="ALU502" s="14"/>
      <c r="ALV502" s="14"/>
      <c r="ALW502" s="14"/>
      <c r="ALX502" s="14"/>
      <c r="ALY502" s="14"/>
      <c r="ALZ502" s="14"/>
      <c r="AMA502" s="14"/>
      <c r="AMB502" s="14"/>
      <c r="AMC502" s="14"/>
      <c r="AMD502" s="14"/>
      <c r="AME502" s="14"/>
      <c r="AMF502" s="14"/>
      <c r="AMG502" s="14"/>
      <c r="AMH502" s="14"/>
      <c r="AMI502" s="14"/>
      <c r="AMJ502" s="14"/>
      <c r="AMK502" s="14"/>
      <c r="AML502" s="14"/>
      <c r="AMM502" s="14"/>
      <c r="AMN502" s="14"/>
      <c r="AMO502" s="14"/>
      <c r="AMP502" s="14"/>
      <c r="AMQ502" s="14"/>
      <c r="AMR502" s="14"/>
      <c r="AMS502" s="14"/>
      <c r="AMT502" s="14"/>
      <c r="AMU502" s="14"/>
      <c r="AMV502" s="14"/>
      <c r="AMW502" s="14"/>
      <c r="AMX502" s="14"/>
      <c r="AMY502" s="14"/>
      <c r="AMZ502" s="14"/>
      <c r="ANA502" s="14"/>
      <c r="ANB502" s="14"/>
      <c r="ANC502" s="14"/>
      <c r="AND502" s="14"/>
      <c r="ANE502" s="14"/>
      <c r="ANF502" s="14"/>
      <c r="ANG502" s="14"/>
      <c r="ANH502" s="14"/>
      <c r="ANI502" s="14"/>
      <c r="ANJ502" s="14"/>
      <c r="ANK502" s="14"/>
      <c r="ANL502" s="14"/>
      <c r="ANM502" s="14"/>
      <c r="ANN502" s="14"/>
      <c r="ANO502" s="14"/>
      <c r="ANP502" s="14"/>
      <c r="ANQ502" s="14"/>
      <c r="ANR502" s="14"/>
      <c r="ANS502" s="14"/>
      <c r="ANT502" s="14"/>
      <c r="ANU502" s="14"/>
      <c r="ANV502" s="14"/>
      <c r="ANW502" s="14"/>
      <c r="ANX502" s="14"/>
      <c r="ANY502" s="14"/>
      <c r="ANZ502" s="14"/>
      <c r="AOA502" s="14"/>
      <c r="AOB502" s="14"/>
      <c r="AOC502" s="14"/>
      <c r="AOD502" s="14"/>
      <c r="AOE502" s="14"/>
      <c r="AOF502" s="14"/>
      <c r="AOG502" s="14"/>
      <c r="AOH502" s="14"/>
      <c r="AOI502" s="14"/>
      <c r="AOJ502" s="14"/>
      <c r="AOK502" s="14"/>
      <c r="AOL502" s="14"/>
      <c r="AOM502" s="14"/>
      <c r="AON502" s="14"/>
      <c r="AOO502" s="14"/>
      <c r="AOP502" s="14"/>
      <c r="AOQ502" s="14"/>
      <c r="AOR502" s="14"/>
      <c r="AOS502" s="14"/>
      <c r="AOT502" s="14"/>
      <c r="AOU502" s="14"/>
      <c r="AOV502" s="14"/>
      <c r="AOW502" s="14"/>
      <c r="AOX502" s="14"/>
      <c r="AOY502" s="14"/>
      <c r="AOZ502" s="14"/>
      <c r="APA502" s="14"/>
      <c r="APB502" s="14"/>
      <c r="APC502" s="14"/>
      <c r="APD502" s="14"/>
      <c r="APE502" s="14"/>
      <c r="APF502" s="14"/>
      <c r="APG502" s="14"/>
      <c r="APH502" s="14"/>
      <c r="API502" s="14"/>
      <c r="APJ502" s="14"/>
      <c r="APK502" s="14"/>
      <c r="APL502" s="14"/>
      <c r="APM502" s="14"/>
      <c r="APN502" s="14"/>
      <c r="APO502" s="14"/>
      <c r="APP502" s="14"/>
      <c r="APQ502" s="14"/>
      <c r="APR502" s="14"/>
      <c r="APS502" s="14"/>
      <c r="APT502" s="14"/>
      <c r="APU502" s="14"/>
      <c r="APV502" s="14"/>
      <c r="APW502" s="14"/>
      <c r="APX502" s="14"/>
      <c r="APY502" s="14"/>
      <c r="APZ502" s="14"/>
      <c r="AQA502" s="14"/>
      <c r="AQB502" s="14"/>
      <c r="AQC502" s="14"/>
      <c r="AQD502" s="14"/>
      <c r="AQE502" s="14"/>
      <c r="AQF502" s="14"/>
      <c r="AQG502" s="14"/>
      <c r="AQH502" s="14"/>
      <c r="AQI502" s="14"/>
      <c r="AQJ502" s="14"/>
      <c r="AQK502" s="14"/>
      <c r="AQL502" s="14"/>
      <c r="AQM502" s="14"/>
      <c r="AQN502" s="14"/>
      <c r="AQO502" s="14"/>
      <c r="AQP502" s="14"/>
      <c r="AQQ502" s="14"/>
      <c r="AQR502" s="14"/>
      <c r="AQS502" s="14"/>
      <c r="AQT502" s="14"/>
      <c r="AQU502" s="14"/>
      <c r="AQV502" s="14"/>
      <c r="AQW502" s="14"/>
      <c r="AQX502" s="14"/>
      <c r="AQY502" s="14"/>
      <c r="AQZ502" s="14"/>
      <c r="ARA502" s="14"/>
      <c r="ARB502" s="14"/>
      <c r="ARC502" s="14"/>
      <c r="ARD502" s="14"/>
      <c r="ARE502" s="14"/>
      <c r="ARF502" s="14"/>
      <c r="ARG502" s="14"/>
      <c r="ARH502" s="14"/>
      <c r="ARI502" s="14"/>
      <c r="ARJ502" s="14"/>
      <c r="ARK502" s="14"/>
      <c r="ARL502" s="14"/>
      <c r="ARM502" s="14"/>
      <c r="ARN502" s="14"/>
      <c r="ARO502" s="14"/>
      <c r="ARP502" s="14"/>
      <c r="ARQ502" s="14"/>
      <c r="ARR502" s="14"/>
      <c r="ARS502" s="14"/>
      <c r="ART502" s="14"/>
      <c r="ARU502" s="14"/>
      <c r="ARV502" s="14"/>
      <c r="ARW502" s="14"/>
      <c r="ARX502" s="14"/>
      <c r="ARY502" s="14"/>
      <c r="ARZ502" s="14"/>
      <c r="ASA502" s="14"/>
      <c r="ASB502" s="14"/>
      <c r="ASC502" s="14"/>
      <c r="ASD502" s="14"/>
      <c r="ASE502" s="14"/>
      <c r="ASF502" s="14"/>
      <c r="ASG502" s="14"/>
      <c r="ASH502" s="14"/>
      <c r="ASI502" s="14"/>
      <c r="ASJ502" s="14"/>
      <c r="ASK502" s="14"/>
      <c r="ASL502" s="14"/>
      <c r="ASM502" s="14"/>
      <c r="ASN502" s="14"/>
      <c r="ASO502" s="14"/>
      <c r="ASP502" s="14"/>
      <c r="ASQ502" s="14"/>
      <c r="ASR502" s="14"/>
      <c r="ASS502" s="14"/>
      <c r="AST502" s="14"/>
      <c r="ASU502" s="14"/>
      <c r="ASV502" s="14"/>
      <c r="ASW502" s="14"/>
      <c r="ASX502" s="14"/>
      <c r="ASY502" s="14"/>
      <c r="ASZ502" s="14"/>
      <c r="ATA502" s="14"/>
      <c r="ATB502" s="14"/>
      <c r="ATC502" s="14"/>
      <c r="ATD502" s="14"/>
    </row>
    <row r="503" spans="63:1200">
      <c r="BK503" s="14" t="str">
        <f t="shared" si="2121"/>
        <v/>
      </c>
      <c r="ABO503" s="14"/>
      <c r="ABP503" s="14"/>
      <c r="ABQ503" s="14"/>
      <c r="ABR503" s="14"/>
      <c r="ABS503" s="14"/>
      <c r="ABT503" s="14"/>
      <c r="ABU503" s="14"/>
      <c r="ABV503" s="14"/>
      <c r="ABW503" s="14"/>
      <c r="ABX503" s="14"/>
      <c r="ABY503" s="14"/>
      <c r="ABZ503" s="14"/>
      <c r="ACA503" s="14"/>
      <c r="ACB503" s="14"/>
      <c r="ACC503" s="14"/>
      <c r="ACD503" s="14"/>
      <c r="ACE503" s="14"/>
      <c r="ACF503" s="14"/>
      <c r="ACG503" s="14"/>
      <c r="ACH503" s="14"/>
      <c r="ACI503" s="14"/>
      <c r="ACJ503" s="14"/>
      <c r="ACK503" s="14"/>
      <c r="ACL503" s="14"/>
      <c r="ACM503" s="14"/>
      <c r="ACN503" s="14"/>
      <c r="ACO503" s="14"/>
      <c r="ACP503" s="14"/>
      <c r="ACQ503" s="14"/>
      <c r="ACR503" s="14"/>
      <c r="ACS503" s="14"/>
      <c r="ACT503" s="14"/>
      <c r="ACU503" s="14"/>
      <c r="ACV503" s="14"/>
      <c r="ACW503" s="14"/>
      <c r="ACX503" s="14"/>
      <c r="ACY503" s="14"/>
      <c r="ACZ503" s="14"/>
      <c r="ADA503" s="14"/>
      <c r="ADB503" s="14"/>
      <c r="ADC503" s="14"/>
      <c r="ADD503" s="14"/>
      <c r="ADE503" s="14"/>
      <c r="ADF503" s="14"/>
      <c r="ADG503" s="14"/>
      <c r="ADH503" s="14"/>
      <c r="ADI503" s="14"/>
      <c r="ADJ503" s="14"/>
      <c r="ADK503" s="14"/>
      <c r="ADL503" s="14"/>
      <c r="ADM503" s="14"/>
      <c r="ADN503" s="14"/>
      <c r="ADO503" s="14"/>
      <c r="ADP503" s="14"/>
      <c r="ADQ503" s="14"/>
      <c r="ADR503" s="14"/>
      <c r="ADS503" s="14"/>
      <c r="ADT503" s="14"/>
      <c r="ADU503" s="14"/>
      <c r="ADV503" s="14"/>
      <c r="ADW503" s="14"/>
      <c r="ADX503" s="14"/>
      <c r="ADY503" s="14"/>
      <c r="ADZ503" s="14"/>
      <c r="AEA503" s="14"/>
      <c r="AEB503" s="14"/>
      <c r="AEC503" s="14"/>
      <c r="AED503" s="14"/>
      <c r="AEE503" s="14"/>
      <c r="AEF503" s="14"/>
      <c r="AEG503" s="14"/>
      <c r="AEH503" s="14"/>
      <c r="AEI503" s="14"/>
      <c r="AEJ503" s="14"/>
      <c r="AEK503" s="14"/>
      <c r="AEL503" s="14"/>
      <c r="AEM503" s="14"/>
      <c r="AEN503" s="14"/>
      <c r="AEO503" s="14"/>
      <c r="AEP503" s="14"/>
      <c r="AEQ503" s="14"/>
      <c r="AER503" s="14"/>
      <c r="AES503" s="14"/>
      <c r="AET503" s="14"/>
      <c r="AEU503" s="14"/>
      <c r="AEV503" s="14"/>
      <c r="AEW503" s="14"/>
      <c r="AEX503" s="14"/>
      <c r="AEY503" s="14"/>
      <c r="AEZ503" s="14"/>
      <c r="AFA503" s="14"/>
      <c r="AFB503" s="14"/>
      <c r="AFC503" s="14"/>
      <c r="AFD503" s="14"/>
      <c r="AFE503" s="14"/>
      <c r="AFF503" s="14"/>
      <c r="AFG503" s="14"/>
      <c r="AFH503" s="14"/>
      <c r="AFI503" s="14"/>
      <c r="AFJ503" s="14"/>
      <c r="AFK503" s="14"/>
      <c r="AFL503" s="14"/>
      <c r="AFM503" s="14"/>
      <c r="AFN503" s="14"/>
      <c r="AFO503" s="14"/>
      <c r="AFP503" s="14"/>
      <c r="AFQ503" s="14"/>
      <c r="AFR503" s="14"/>
      <c r="AFS503" s="14"/>
      <c r="AFT503" s="14"/>
      <c r="AFU503" s="14"/>
      <c r="AFV503" s="14"/>
      <c r="AFW503" s="14"/>
      <c r="AFX503" s="14"/>
      <c r="AFY503" s="14"/>
      <c r="AFZ503" s="14"/>
      <c r="AGA503" s="14"/>
      <c r="AGB503" s="14"/>
      <c r="AGC503" s="14"/>
      <c r="AGD503" s="14"/>
      <c r="AGE503" s="14"/>
      <c r="AGF503" s="14"/>
      <c r="AGG503" s="14"/>
      <c r="AGH503" s="14"/>
      <c r="AGI503" s="14"/>
      <c r="AGJ503" s="14"/>
      <c r="AGK503" s="14"/>
      <c r="AGL503" s="14"/>
      <c r="AGM503" s="14"/>
      <c r="AGN503" s="14"/>
      <c r="AGO503" s="14"/>
      <c r="AGP503" s="14"/>
      <c r="AGQ503" s="14"/>
      <c r="AGR503" s="14"/>
      <c r="AGS503" s="14"/>
      <c r="AGT503" s="14"/>
      <c r="AGU503" s="14"/>
      <c r="AGV503" s="14"/>
      <c r="AGW503" s="14"/>
      <c r="AGX503" s="14"/>
      <c r="AGY503" s="14"/>
      <c r="AGZ503" s="14"/>
      <c r="AHA503" s="14"/>
      <c r="AHB503" s="14"/>
      <c r="AHC503" s="14"/>
      <c r="AHD503" s="14"/>
      <c r="AHE503" s="14"/>
      <c r="AHF503" s="14"/>
      <c r="AHG503" s="14"/>
      <c r="AHH503" s="14"/>
      <c r="AHI503" s="14"/>
      <c r="AHJ503" s="14"/>
      <c r="AHK503" s="14"/>
      <c r="AHL503" s="14"/>
      <c r="AHM503" s="14"/>
      <c r="AHN503" s="14"/>
      <c r="AHO503" s="14"/>
      <c r="AHP503" s="14"/>
      <c r="AHQ503" s="14"/>
      <c r="AHR503" s="14"/>
      <c r="AHS503" s="14"/>
      <c r="AHT503" s="14"/>
      <c r="AHU503" s="14"/>
      <c r="AHV503" s="14"/>
      <c r="AHW503" s="14"/>
      <c r="AHX503" s="14"/>
      <c r="AHY503" s="14"/>
      <c r="AHZ503" s="14"/>
      <c r="AIA503" s="14"/>
      <c r="AIB503" s="14"/>
      <c r="AIC503" s="14"/>
      <c r="AID503" s="14"/>
      <c r="AIE503" s="14"/>
      <c r="AIF503" s="14"/>
      <c r="AIG503" s="14"/>
      <c r="AIH503" s="14"/>
      <c r="AII503" s="14"/>
      <c r="AIJ503" s="14"/>
      <c r="AIK503" s="14"/>
      <c r="AIL503" s="14"/>
      <c r="AIM503" s="14"/>
      <c r="AIN503" s="14"/>
      <c r="AIO503" s="14"/>
      <c r="AIP503" s="14"/>
      <c r="AIQ503" s="14"/>
      <c r="AIR503" s="14"/>
      <c r="AIS503" s="14"/>
      <c r="AIT503" s="14"/>
      <c r="AIU503" s="14"/>
      <c r="AIV503" s="14"/>
      <c r="AIW503" s="14"/>
      <c r="AIX503" s="14"/>
      <c r="AIY503" s="14"/>
      <c r="AIZ503" s="14"/>
      <c r="AJA503" s="14"/>
      <c r="AJB503" s="14"/>
      <c r="AJC503" s="14"/>
      <c r="AJD503" s="14"/>
      <c r="AJE503" s="14"/>
      <c r="AJF503" s="14"/>
      <c r="AJG503" s="14"/>
      <c r="AJH503" s="14"/>
      <c r="AJI503" s="14"/>
      <c r="AJJ503" s="14"/>
      <c r="AJK503" s="14"/>
      <c r="AJL503" s="14"/>
      <c r="AJM503" s="14"/>
      <c r="AJN503" s="14"/>
      <c r="AJO503" s="14"/>
      <c r="AJP503" s="14"/>
      <c r="AJQ503" s="14"/>
      <c r="AJR503" s="14"/>
      <c r="AJS503" s="14"/>
      <c r="AJT503" s="14"/>
      <c r="AJU503" s="14"/>
      <c r="AJV503" s="14"/>
      <c r="AJW503" s="14"/>
      <c r="AJX503" s="14"/>
      <c r="AJY503" s="14"/>
      <c r="AJZ503" s="14"/>
      <c r="AKA503" s="14"/>
      <c r="AKB503" s="14"/>
      <c r="AKC503" s="14"/>
      <c r="AKD503" s="14"/>
      <c r="AKE503" s="14"/>
      <c r="AKF503" s="14"/>
      <c r="AKG503" s="14"/>
      <c r="AKH503" s="14"/>
      <c r="AKI503" s="14"/>
      <c r="AKJ503" s="14"/>
      <c r="AKK503" s="14"/>
      <c r="AKL503" s="14"/>
      <c r="AKM503" s="14"/>
      <c r="AKN503" s="14"/>
      <c r="AKO503" s="14"/>
      <c r="AKP503" s="14"/>
      <c r="AKQ503" s="14"/>
      <c r="AKR503" s="14"/>
      <c r="AKS503" s="14"/>
      <c r="AKT503" s="14"/>
      <c r="AKU503" s="14"/>
      <c r="AKV503" s="14"/>
      <c r="AKW503" s="14"/>
      <c r="AKX503" s="14"/>
      <c r="AKY503" s="14"/>
      <c r="AKZ503" s="14"/>
      <c r="ALA503" s="14"/>
      <c r="ALB503" s="14"/>
      <c r="ALC503" s="14"/>
      <c r="ALD503" s="14"/>
      <c r="ALE503" s="14"/>
      <c r="ALF503" s="14"/>
      <c r="ALG503" s="14"/>
      <c r="ALH503" s="14"/>
      <c r="ALI503" s="14"/>
      <c r="ALJ503" s="14"/>
      <c r="ALK503" s="14"/>
      <c r="ALL503" s="14"/>
      <c r="ALM503" s="14"/>
      <c r="ALN503" s="14"/>
      <c r="ALO503" s="14"/>
      <c r="ALP503" s="14"/>
      <c r="ALQ503" s="14"/>
      <c r="ALR503" s="14"/>
      <c r="ALS503" s="14"/>
      <c r="ALT503" s="14"/>
      <c r="ALU503" s="14"/>
      <c r="ALV503" s="14"/>
      <c r="ALW503" s="14"/>
      <c r="ALX503" s="14"/>
      <c r="ALY503" s="14"/>
      <c r="ALZ503" s="14"/>
      <c r="AMA503" s="14"/>
      <c r="AMB503" s="14"/>
      <c r="AMC503" s="14"/>
      <c r="AMD503" s="14"/>
      <c r="AME503" s="14"/>
      <c r="AMF503" s="14"/>
      <c r="AMG503" s="14"/>
      <c r="AMH503" s="14"/>
      <c r="AMI503" s="14"/>
      <c r="AMJ503" s="14"/>
      <c r="AMK503" s="14"/>
      <c r="AML503" s="14"/>
      <c r="AMM503" s="14"/>
      <c r="AMN503" s="14"/>
      <c r="AMO503" s="14"/>
      <c r="AMP503" s="14"/>
      <c r="AMQ503" s="14"/>
      <c r="AMR503" s="14"/>
      <c r="AMS503" s="14"/>
      <c r="AMT503" s="14"/>
      <c r="AMU503" s="14"/>
      <c r="AMV503" s="14"/>
      <c r="AMW503" s="14"/>
      <c r="AMX503" s="14"/>
      <c r="AMY503" s="14"/>
      <c r="AMZ503" s="14"/>
      <c r="ANA503" s="14"/>
      <c r="ANB503" s="14"/>
      <c r="ANC503" s="14"/>
      <c r="AND503" s="14"/>
      <c r="ANE503" s="14"/>
      <c r="ANF503" s="14"/>
      <c r="ANG503" s="14"/>
      <c r="ANH503" s="14"/>
      <c r="ANI503" s="14"/>
      <c r="ANJ503" s="14"/>
      <c r="ANK503" s="14"/>
      <c r="ANL503" s="14"/>
      <c r="ANM503" s="14"/>
      <c r="ANN503" s="14"/>
      <c r="ANO503" s="14"/>
      <c r="ANP503" s="14"/>
      <c r="ANQ503" s="14"/>
      <c r="ANR503" s="14"/>
      <c r="ANS503" s="14"/>
      <c r="ANT503" s="14"/>
      <c r="ANU503" s="14"/>
      <c r="ANV503" s="14"/>
      <c r="ANW503" s="14"/>
      <c r="ANX503" s="14"/>
      <c r="ANY503" s="14"/>
      <c r="ANZ503" s="14"/>
      <c r="AOA503" s="14"/>
      <c r="AOB503" s="14"/>
      <c r="AOC503" s="14"/>
      <c r="AOD503" s="14"/>
      <c r="AOE503" s="14"/>
      <c r="AOF503" s="14"/>
      <c r="AOG503" s="14"/>
      <c r="AOH503" s="14"/>
      <c r="AOI503" s="14"/>
      <c r="AOJ503" s="14"/>
      <c r="AOK503" s="14"/>
      <c r="AOL503" s="14"/>
      <c r="AOM503" s="14"/>
      <c r="AON503" s="14"/>
      <c r="AOO503" s="14"/>
      <c r="AOP503" s="14"/>
      <c r="AOQ503" s="14"/>
      <c r="AOR503" s="14"/>
      <c r="AOS503" s="14"/>
      <c r="AOT503" s="14"/>
      <c r="AOU503" s="14"/>
      <c r="AOV503" s="14"/>
      <c r="AOW503" s="14"/>
      <c r="AOX503" s="14"/>
      <c r="AOY503" s="14"/>
      <c r="AOZ503" s="14"/>
      <c r="APA503" s="14"/>
      <c r="APB503" s="14"/>
      <c r="APC503" s="14"/>
      <c r="APD503" s="14"/>
      <c r="APE503" s="14"/>
      <c r="APF503" s="14"/>
      <c r="APG503" s="14"/>
      <c r="APH503" s="14"/>
      <c r="API503" s="14"/>
      <c r="APJ503" s="14"/>
      <c r="APK503" s="14"/>
      <c r="APL503" s="14"/>
      <c r="APM503" s="14"/>
      <c r="APN503" s="14"/>
      <c r="APO503" s="14"/>
      <c r="APP503" s="14"/>
      <c r="APQ503" s="14"/>
      <c r="APR503" s="14"/>
      <c r="APS503" s="14"/>
      <c r="APT503" s="14"/>
      <c r="APU503" s="14"/>
      <c r="APV503" s="14"/>
      <c r="APW503" s="14"/>
      <c r="APX503" s="14"/>
      <c r="APY503" s="14"/>
      <c r="APZ503" s="14"/>
      <c r="AQA503" s="14"/>
      <c r="AQB503" s="14"/>
      <c r="AQC503" s="14"/>
      <c r="AQD503" s="14"/>
      <c r="AQE503" s="14"/>
      <c r="AQF503" s="14"/>
      <c r="AQG503" s="14"/>
      <c r="AQH503" s="14"/>
      <c r="AQI503" s="14"/>
      <c r="AQJ503" s="14"/>
      <c r="AQK503" s="14"/>
      <c r="AQL503" s="14"/>
      <c r="AQM503" s="14"/>
      <c r="AQN503" s="14"/>
      <c r="AQO503" s="14"/>
      <c r="AQP503" s="14"/>
      <c r="AQQ503" s="14"/>
      <c r="AQR503" s="14"/>
      <c r="AQS503" s="14"/>
      <c r="AQT503" s="14"/>
      <c r="AQU503" s="14"/>
      <c r="AQV503" s="14"/>
      <c r="AQW503" s="14"/>
      <c r="AQX503" s="14"/>
      <c r="AQY503" s="14"/>
      <c r="AQZ503" s="14"/>
      <c r="ARA503" s="14"/>
      <c r="ARB503" s="14"/>
      <c r="ARC503" s="14"/>
      <c r="ARD503" s="14"/>
      <c r="ARE503" s="14"/>
      <c r="ARF503" s="14"/>
      <c r="ARG503" s="14"/>
      <c r="ARH503" s="14"/>
      <c r="ARI503" s="14"/>
      <c r="ARJ503" s="14"/>
      <c r="ARK503" s="14"/>
      <c r="ARL503" s="14"/>
      <c r="ARM503" s="14"/>
      <c r="ARN503" s="14"/>
      <c r="ARO503" s="14"/>
      <c r="ARP503" s="14"/>
      <c r="ARQ503" s="14"/>
      <c r="ARR503" s="14"/>
      <c r="ARS503" s="14"/>
      <c r="ART503" s="14"/>
      <c r="ARU503" s="14"/>
      <c r="ARV503" s="14"/>
      <c r="ARW503" s="14"/>
      <c r="ARX503" s="14"/>
      <c r="ARY503" s="14"/>
      <c r="ARZ503" s="14"/>
      <c r="ASA503" s="14"/>
      <c r="ASB503" s="14"/>
      <c r="ASC503" s="14"/>
      <c r="ASD503" s="14"/>
      <c r="ASE503" s="14"/>
      <c r="ASF503" s="14"/>
      <c r="ASG503" s="14"/>
      <c r="ASH503" s="14"/>
      <c r="ASI503" s="14"/>
      <c r="ASJ503" s="14"/>
      <c r="ASK503" s="14"/>
      <c r="ASL503" s="14"/>
      <c r="ASM503" s="14"/>
      <c r="ASN503" s="14"/>
      <c r="ASO503" s="14"/>
      <c r="ASP503" s="14"/>
      <c r="ASQ503" s="14"/>
      <c r="ASR503" s="14"/>
      <c r="ASS503" s="14"/>
      <c r="AST503" s="14"/>
      <c r="ASU503" s="14"/>
      <c r="ASV503" s="14"/>
      <c r="ASW503" s="14"/>
      <c r="ASX503" s="14"/>
      <c r="ASY503" s="14"/>
      <c r="ASZ503" s="14"/>
      <c r="ATA503" s="14"/>
      <c r="ATB503" s="14"/>
      <c r="ATC503" s="14"/>
      <c r="ATD503" s="14"/>
    </row>
    <row r="504" spans="63:1200">
      <c r="BK504" s="14" t="str">
        <f t="shared" si="2121"/>
        <v/>
      </c>
      <c r="ABO504" s="14"/>
      <c r="ABP504" s="14"/>
      <c r="ABQ504" s="14"/>
      <c r="ABR504" s="14"/>
      <c r="ABS504" s="14"/>
      <c r="ABT504" s="14"/>
      <c r="ABU504" s="14"/>
      <c r="ABV504" s="14"/>
      <c r="ABW504" s="14"/>
      <c r="ABX504" s="14"/>
      <c r="ABY504" s="14"/>
      <c r="ABZ504" s="14"/>
      <c r="ACA504" s="14"/>
      <c r="ACB504" s="14"/>
      <c r="ACC504" s="14"/>
      <c r="ACD504" s="14"/>
      <c r="ACE504" s="14"/>
      <c r="ACF504" s="14"/>
      <c r="ACG504" s="14"/>
      <c r="ACH504" s="14"/>
      <c r="ACI504" s="14"/>
      <c r="ACJ504" s="14"/>
      <c r="ACK504" s="14"/>
      <c r="ACL504" s="14"/>
      <c r="ACM504" s="14"/>
      <c r="ACN504" s="14"/>
      <c r="ACO504" s="14"/>
      <c r="ACP504" s="14"/>
      <c r="ACQ504" s="14"/>
      <c r="ACR504" s="14"/>
      <c r="ACS504" s="14"/>
      <c r="ACT504" s="14"/>
      <c r="ACU504" s="14"/>
      <c r="ACV504" s="14"/>
      <c r="ACW504" s="14"/>
      <c r="ACX504" s="14"/>
      <c r="ACY504" s="14"/>
      <c r="ACZ504" s="14"/>
      <c r="ADA504" s="14"/>
      <c r="ADB504" s="14"/>
      <c r="ADC504" s="14"/>
      <c r="ADD504" s="14"/>
      <c r="ADE504" s="14"/>
      <c r="ADF504" s="14"/>
      <c r="ADG504" s="14"/>
      <c r="ADH504" s="14"/>
      <c r="ADI504" s="14"/>
      <c r="ADJ504" s="14"/>
      <c r="ADK504" s="14"/>
      <c r="ADL504" s="14"/>
      <c r="ADM504" s="14"/>
      <c r="ADN504" s="14"/>
      <c r="ADO504" s="14"/>
      <c r="ADP504" s="14"/>
      <c r="ADQ504" s="14"/>
      <c r="ADR504" s="14"/>
      <c r="ADS504" s="14"/>
      <c r="ADT504" s="14"/>
      <c r="ADU504" s="14"/>
      <c r="ADV504" s="14"/>
      <c r="ADW504" s="14"/>
      <c r="ADX504" s="14"/>
      <c r="ADY504" s="14"/>
      <c r="ADZ504" s="14"/>
      <c r="AEA504" s="14"/>
      <c r="AEB504" s="14"/>
      <c r="AEC504" s="14"/>
      <c r="AED504" s="14"/>
      <c r="AEE504" s="14"/>
      <c r="AEF504" s="14"/>
      <c r="AEG504" s="14"/>
      <c r="AEH504" s="14"/>
      <c r="AEI504" s="14"/>
      <c r="AEJ504" s="14"/>
      <c r="AEK504" s="14"/>
      <c r="AEL504" s="14"/>
      <c r="AEM504" s="14"/>
      <c r="AEN504" s="14"/>
      <c r="AEO504" s="14"/>
      <c r="AEP504" s="14"/>
      <c r="AEQ504" s="14"/>
      <c r="AER504" s="14"/>
      <c r="AES504" s="14"/>
      <c r="AET504" s="14"/>
      <c r="AEU504" s="14"/>
      <c r="AEV504" s="14"/>
      <c r="AEW504" s="14"/>
      <c r="AEX504" s="14"/>
      <c r="AEY504" s="14"/>
      <c r="AEZ504" s="14"/>
      <c r="AFA504" s="14"/>
      <c r="AFB504" s="14"/>
      <c r="AFC504" s="14"/>
      <c r="AFD504" s="14"/>
      <c r="AFE504" s="14"/>
      <c r="AFF504" s="14"/>
      <c r="AFG504" s="14"/>
      <c r="AFH504" s="14"/>
      <c r="AFI504" s="14"/>
      <c r="AFJ504" s="14"/>
      <c r="AFK504" s="14"/>
      <c r="AFL504" s="14"/>
      <c r="AFM504" s="14"/>
      <c r="AFN504" s="14"/>
      <c r="AFO504" s="14"/>
      <c r="AFP504" s="14"/>
      <c r="AFQ504" s="14"/>
      <c r="AFR504" s="14"/>
      <c r="AFS504" s="14"/>
      <c r="AFT504" s="14"/>
      <c r="AFU504" s="14"/>
      <c r="AFV504" s="14"/>
      <c r="AFW504" s="14"/>
      <c r="AFX504" s="14"/>
      <c r="AFY504" s="14"/>
      <c r="AFZ504" s="14"/>
      <c r="AGA504" s="14"/>
      <c r="AGB504" s="14"/>
      <c r="AGC504" s="14"/>
      <c r="AGD504" s="14"/>
      <c r="AGE504" s="14"/>
      <c r="AGF504" s="14"/>
      <c r="AGG504" s="14"/>
      <c r="AGH504" s="14"/>
      <c r="AGI504" s="14"/>
      <c r="AGJ504" s="14"/>
      <c r="AGK504" s="14"/>
      <c r="AGL504" s="14"/>
      <c r="AGM504" s="14"/>
      <c r="AGN504" s="14"/>
      <c r="AGO504" s="14"/>
      <c r="AGP504" s="14"/>
      <c r="AGQ504" s="14"/>
      <c r="AGR504" s="14"/>
      <c r="AGS504" s="14"/>
      <c r="AGT504" s="14"/>
      <c r="AGU504" s="14"/>
      <c r="AGV504" s="14"/>
      <c r="AGW504" s="14"/>
      <c r="AGX504" s="14"/>
      <c r="AGY504" s="14"/>
      <c r="AGZ504" s="14"/>
      <c r="AHA504" s="14"/>
      <c r="AHB504" s="14"/>
      <c r="AHC504" s="14"/>
      <c r="AHD504" s="14"/>
      <c r="AHE504" s="14"/>
      <c r="AHF504" s="14"/>
      <c r="AHG504" s="14"/>
      <c r="AHH504" s="14"/>
      <c r="AHI504" s="14"/>
      <c r="AHJ504" s="14"/>
      <c r="AHK504" s="14"/>
      <c r="AHL504" s="14"/>
      <c r="AHM504" s="14"/>
      <c r="AHN504" s="14"/>
      <c r="AHO504" s="14"/>
      <c r="AHP504" s="14"/>
      <c r="AHQ504" s="14"/>
      <c r="AHR504" s="14"/>
      <c r="AHS504" s="14"/>
      <c r="AHT504" s="14"/>
      <c r="AHU504" s="14"/>
      <c r="AHV504" s="14"/>
      <c r="AHW504" s="14"/>
      <c r="AHX504" s="14"/>
      <c r="AHY504" s="14"/>
      <c r="AHZ504" s="14"/>
      <c r="AIA504" s="14"/>
      <c r="AIB504" s="14"/>
      <c r="AIC504" s="14"/>
      <c r="AID504" s="14"/>
      <c r="AIE504" s="14"/>
      <c r="AIF504" s="14"/>
      <c r="AIG504" s="14"/>
      <c r="AIH504" s="14"/>
      <c r="AII504" s="14"/>
      <c r="AIJ504" s="14"/>
      <c r="AIK504" s="14"/>
      <c r="AIL504" s="14"/>
      <c r="AIM504" s="14"/>
      <c r="AIN504" s="14"/>
      <c r="AIO504" s="14"/>
      <c r="AIP504" s="14"/>
      <c r="AIQ504" s="14"/>
      <c r="AIR504" s="14"/>
      <c r="AIS504" s="14"/>
      <c r="AIT504" s="14"/>
      <c r="AIU504" s="14"/>
      <c r="AIV504" s="14"/>
      <c r="AIW504" s="14"/>
      <c r="AIX504" s="14"/>
      <c r="AIY504" s="14"/>
      <c r="AIZ504" s="14"/>
      <c r="AJA504" s="14"/>
      <c r="AJB504" s="14"/>
      <c r="AJC504" s="14"/>
      <c r="AJD504" s="14"/>
      <c r="AJE504" s="14"/>
      <c r="AJF504" s="14"/>
      <c r="AJG504" s="14"/>
      <c r="AJH504" s="14"/>
      <c r="AJI504" s="14"/>
      <c r="AJJ504" s="14"/>
      <c r="AJK504" s="14"/>
      <c r="AJL504" s="14"/>
      <c r="AJM504" s="14"/>
      <c r="AJN504" s="14"/>
      <c r="AJO504" s="14"/>
      <c r="AJP504" s="14"/>
      <c r="AJQ504" s="14"/>
      <c r="AJR504" s="14"/>
      <c r="AJS504" s="14"/>
      <c r="AJT504" s="14"/>
      <c r="AJU504" s="14"/>
      <c r="AJV504" s="14"/>
      <c r="AJW504" s="14"/>
      <c r="AJX504" s="14"/>
      <c r="AJY504" s="14"/>
      <c r="AJZ504" s="14"/>
      <c r="AKA504" s="14"/>
      <c r="AKB504" s="14"/>
      <c r="AKC504" s="14"/>
      <c r="AKD504" s="14"/>
      <c r="AKE504" s="14"/>
      <c r="AKF504" s="14"/>
      <c r="AKG504" s="14"/>
      <c r="AKH504" s="14"/>
      <c r="AKI504" s="14"/>
      <c r="AKJ504" s="14"/>
      <c r="AKK504" s="14"/>
      <c r="AKL504" s="14"/>
      <c r="AKM504" s="14"/>
      <c r="AKN504" s="14"/>
      <c r="AKO504" s="14"/>
      <c r="AKP504" s="14"/>
      <c r="AKQ504" s="14"/>
      <c r="AKR504" s="14"/>
      <c r="AKS504" s="14"/>
      <c r="AKT504" s="14"/>
      <c r="AKU504" s="14"/>
      <c r="AKV504" s="14"/>
      <c r="AKW504" s="14"/>
      <c r="AKX504" s="14"/>
      <c r="AKY504" s="14"/>
      <c r="AKZ504" s="14"/>
      <c r="ALA504" s="14"/>
      <c r="ALB504" s="14"/>
      <c r="ALC504" s="14"/>
      <c r="ALD504" s="14"/>
      <c r="ALE504" s="14"/>
      <c r="ALF504" s="14"/>
      <c r="ALG504" s="14"/>
      <c r="ALH504" s="14"/>
      <c r="ALI504" s="14"/>
      <c r="ALJ504" s="14"/>
      <c r="ALK504" s="14"/>
      <c r="ALL504" s="14"/>
      <c r="ALM504" s="14"/>
      <c r="ALN504" s="14"/>
      <c r="ALO504" s="14"/>
      <c r="ALP504" s="14"/>
      <c r="ALQ504" s="14"/>
      <c r="ALR504" s="14"/>
      <c r="ALS504" s="14"/>
      <c r="ALT504" s="14"/>
      <c r="ALU504" s="14"/>
      <c r="ALV504" s="14"/>
      <c r="ALW504" s="14"/>
      <c r="ALX504" s="14"/>
      <c r="ALY504" s="14"/>
      <c r="ALZ504" s="14"/>
      <c r="AMA504" s="14"/>
      <c r="AMB504" s="14"/>
      <c r="AMC504" s="14"/>
      <c r="AMD504" s="14"/>
      <c r="AME504" s="14"/>
      <c r="AMF504" s="14"/>
      <c r="AMG504" s="14"/>
      <c r="AMH504" s="14"/>
      <c r="AMI504" s="14"/>
      <c r="AMJ504" s="14"/>
      <c r="AMK504" s="14"/>
      <c r="AML504" s="14"/>
      <c r="AMM504" s="14"/>
      <c r="AMN504" s="14"/>
      <c r="AMO504" s="14"/>
      <c r="AMP504" s="14"/>
      <c r="AMQ504" s="14"/>
      <c r="AMR504" s="14"/>
      <c r="AMS504" s="14"/>
      <c r="AMT504" s="14"/>
      <c r="AMU504" s="14"/>
      <c r="AMV504" s="14"/>
      <c r="AMW504" s="14"/>
      <c r="AMX504" s="14"/>
      <c r="AMY504" s="14"/>
      <c r="AMZ504" s="14"/>
      <c r="ANA504" s="14"/>
      <c r="ANB504" s="14"/>
      <c r="ANC504" s="14"/>
      <c r="AND504" s="14"/>
      <c r="ANE504" s="14"/>
      <c r="ANF504" s="14"/>
      <c r="ANG504" s="14"/>
      <c r="ANH504" s="14"/>
      <c r="ANI504" s="14"/>
      <c r="ANJ504" s="14"/>
      <c r="ANK504" s="14"/>
      <c r="ANL504" s="14"/>
      <c r="ANM504" s="14"/>
      <c r="ANN504" s="14"/>
      <c r="ANO504" s="14"/>
      <c r="ANP504" s="14"/>
      <c r="ANQ504" s="14"/>
      <c r="ANR504" s="14"/>
      <c r="ANS504" s="14"/>
      <c r="ANT504" s="14"/>
      <c r="ANU504" s="14"/>
      <c r="ANV504" s="14"/>
      <c r="ANW504" s="14"/>
      <c r="ANX504" s="14"/>
      <c r="ANY504" s="14"/>
      <c r="ANZ504" s="14"/>
      <c r="AOA504" s="14"/>
      <c r="AOB504" s="14"/>
      <c r="AOC504" s="14"/>
      <c r="AOD504" s="14"/>
      <c r="AOE504" s="14"/>
      <c r="AOF504" s="14"/>
      <c r="AOG504" s="14"/>
      <c r="AOH504" s="14"/>
      <c r="AOI504" s="14"/>
      <c r="AOJ504" s="14"/>
      <c r="AOK504" s="14"/>
      <c r="AOL504" s="14"/>
      <c r="AOM504" s="14"/>
      <c r="AON504" s="14"/>
      <c r="AOO504" s="14"/>
      <c r="AOP504" s="14"/>
      <c r="AOQ504" s="14"/>
      <c r="AOR504" s="14"/>
      <c r="AOS504" s="14"/>
      <c r="AOT504" s="14"/>
      <c r="AOU504" s="14"/>
      <c r="AOV504" s="14"/>
      <c r="AOW504" s="14"/>
      <c r="AOX504" s="14"/>
      <c r="AOY504" s="14"/>
      <c r="AOZ504" s="14"/>
      <c r="APA504" s="14"/>
      <c r="APB504" s="14"/>
      <c r="APC504" s="14"/>
      <c r="APD504" s="14"/>
      <c r="APE504" s="14"/>
      <c r="APF504" s="14"/>
      <c r="APG504" s="14"/>
      <c r="APH504" s="14"/>
      <c r="API504" s="14"/>
      <c r="APJ504" s="14"/>
      <c r="APK504" s="14"/>
      <c r="APL504" s="14"/>
      <c r="APM504" s="14"/>
      <c r="APN504" s="14"/>
      <c r="APO504" s="14"/>
      <c r="APP504" s="14"/>
      <c r="APQ504" s="14"/>
      <c r="APR504" s="14"/>
      <c r="APS504" s="14"/>
      <c r="APT504" s="14"/>
      <c r="APU504" s="14"/>
      <c r="APV504" s="14"/>
      <c r="APW504" s="14"/>
      <c r="APX504" s="14"/>
      <c r="APY504" s="14"/>
      <c r="APZ504" s="14"/>
      <c r="AQA504" s="14"/>
      <c r="AQB504" s="14"/>
      <c r="AQC504" s="14"/>
      <c r="AQD504" s="14"/>
      <c r="AQE504" s="14"/>
      <c r="AQF504" s="14"/>
      <c r="AQG504" s="14"/>
      <c r="AQH504" s="14"/>
      <c r="AQI504" s="14"/>
      <c r="AQJ504" s="14"/>
      <c r="AQK504" s="14"/>
      <c r="AQL504" s="14"/>
      <c r="AQM504" s="14"/>
      <c r="AQN504" s="14"/>
      <c r="AQO504" s="14"/>
      <c r="AQP504" s="14"/>
      <c r="AQQ504" s="14"/>
      <c r="AQR504" s="14"/>
      <c r="AQS504" s="14"/>
      <c r="AQT504" s="14"/>
      <c r="AQU504" s="14"/>
      <c r="AQV504" s="14"/>
      <c r="AQW504" s="14"/>
      <c r="AQX504" s="14"/>
      <c r="AQY504" s="14"/>
      <c r="AQZ504" s="14"/>
      <c r="ARA504" s="14"/>
      <c r="ARB504" s="14"/>
      <c r="ARC504" s="14"/>
      <c r="ARD504" s="14"/>
      <c r="ARE504" s="14"/>
      <c r="ARF504" s="14"/>
      <c r="ARG504" s="14"/>
      <c r="ARH504" s="14"/>
      <c r="ARI504" s="14"/>
      <c r="ARJ504" s="14"/>
      <c r="ARK504" s="14"/>
      <c r="ARL504" s="14"/>
      <c r="ARM504" s="14"/>
      <c r="ARN504" s="14"/>
      <c r="ARO504" s="14"/>
      <c r="ARP504" s="14"/>
      <c r="ARQ504" s="14"/>
      <c r="ARR504" s="14"/>
      <c r="ARS504" s="14"/>
      <c r="ART504" s="14"/>
      <c r="ARU504" s="14"/>
      <c r="ARV504" s="14"/>
      <c r="ARW504" s="14"/>
      <c r="ARX504" s="14"/>
      <c r="ARY504" s="14"/>
      <c r="ARZ504" s="14"/>
      <c r="ASA504" s="14"/>
      <c r="ASB504" s="14"/>
      <c r="ASC504" s="14"/>
      <c r="ASD504" s="14"/>
      <c r="ASE504" s="14"/>
      <c r="ASF504" s="14"/>
      <c r="ASG504" s="14"/>
      <c r="ASH504" s="14"/>
      <c r="ASI504" s="14"/>
      <c r="ASJ504" s="14"/>
      <c r="ASK504" s="14"/>
      <c r="ASL504" s="14"/>
      <c r="ASM504" s="14"/>
      <c r="ASN504" s="14"/>
      <c r="ASO504" s="14"/>
      <c r="ASP504" s="14"/>
      <c r="ASQ504" s="14"/>
      <c r="ASR504" s="14"/>
      <c r="ASS504" s="14"/>
      <c r="AST504" s="14"/>
      <c r="ASU504" s="14"/>
      <c r="ASV504" s="14"/>
      <c r="ASW504" s="14"/>
      <c r="ASX504" s="14"/>
      <c r="ASY504" s="14"/>
      <c r="ASZ504" s="14"/>
      <c r="ATA504" s="14"/>
      <c r="ATB504" s="14"/>
      <c r="ATC504" s="14"/>
      <c r="ATD504" s="14"/>
    </row>
    <row r="505" spans="63:1200">
      <c r="BK505" s="14" t="str">
        <f t="shared" si="2121"/>
        <v/>
      </c>
      <c r="ABO505" s="14"/>
      <c r="ABP505" s="14"/>
      <c r="ABQ505" s="14"/>
      <c r="ABR505" s="14"/>
      <c r="ABS505" s="14"/>
      <c r="ABT505" s="14"/>
      <c r="ABU505" s="14"/>
      <c r="ABV505" s="14"/>
      <c r="ABW505" s="14"/>
      <c r="ABX505" s="14"/>
      <c r="ABY505" s="14"/>
      <c r="ABZ505" s="14"/>
      <c r="ACA505" s="14"/>
      <c r="ACB505" s="14"/>
      <c r="ACC505" s="14"/>
      <c r="ACD505" s="14"/>
      <c r="ACE505" s="14"/>
      <c r="ACF505" s="14"/>
      <c r="ACG505" s="14"/>
      <c r="ACH505" s="14"/>
      <c r="ACI505" s="14"/>
      <c r="ACJ505" s="14"/>
      <c r="ACK505" s="14"/>
      <c r="ACL505" s="14"/>
      <c r="ACM505" s="14"/>
      <c r="ACN505" s="14"/>
      <c r="ACO505" s="14"/>
      <c r="ACP505" s="14"/>
      <c r="ACQ505" s="14"/>
      <c r="ACR505" s="14"/>
      <c r="ACS505" s="14"/>
      <c r="ACT505" s="14"/>
      <c r="ACU505" s="14"/>
      <c r="ACV505" s="14"/>
      <c r="ACW505" s="14"/>
      <c r="ACX505" s="14"/>
      <c r="ACY505" s="14"/>
      <c r="ACZ505" s="14"/>
      <c r="ADA505" s="14"/>
      <c r="ADB505" s="14"/>
      <c r="ADC505" s="14"/>
      <c r="ADD505" s="14"/>
      <c r="ADE505" s="14"/>
      <c r="ADF505" s="14"/>
      <c r="ADG505" s="14"/>
      <c r="ADH505" s="14"/>
      <c r="ADI505" s="14"/>
      <c r="ADJ505" s="14"/>
      <c r="ADK505" s="14"/>
      <c r="ADL505" s="14"/>
      <c r="ADM505" s="14"/>
      <c r="ADN505" s="14"/>
      <c r="ADO505" s="14"/>
      <c r="ADP505" s="14"/>
      <c r="ADQ505" s="14"/>
      <c r="ADR505" s="14"/>
      <c r="ADS505" s="14"/>
      <c r="ADT505" s="14"/>
      <c r="ADU505" s="14"/>
      <c r="ADV505" s="14"/>
      <c r="ADW505" s="14"/>
      <c r="ADX505" s="14"/>
      <c r="ADY505" s="14"/>
      <c r="ADZ505" s="14"/>
      <c r="AEA505" s="14"/>
      <c r="AEB505" s="14"/>
      <c r="AEC505" s="14"/>
      <c r="AED505" s="14"/>
      <c r="AEE505" s="14"/>
      <c r="AEF505" s="14"/>
      <c r="AEG505" s="14"/>
      <c r="AEH505" s="14"/>
      <c r="AEI505" s="14"/>
      <c r="AEJ505" s="14"/>
      <c r="AEK505" s="14"/>
      <c r="AEL505" s="14"/>
      <c r="AEM505" s="14"/>
      <c r="AEN505" s="14"/>
      <c r="AEO505" s="14"/>
      <c r="AEP505" s="14"/>
      <c r="AEQ505" s="14"/>
      <c r="AER505" s="14"/>
      <c r="AES505" s="14"/>
      <c r="AET505" s="14"/>
      <c r="AEU505" s="14"/>
      <c r="AEV505" s="14"/>
      <c r="AEW505" s="14"/>
      <c r="AEX505" s="14"/>
      <c r="AEY505" s="14"/>
      <c r="AEZ505" s="14"/>
      <c r="AFA505" s="14"/>
      <c r="AFB505" s="14"/>
      <c r="AFC505" s="14"/>
      <c r="AFD505" s="14"/>
      <c r="AFE505" s="14"/>
      <c r="AFF505" s="14"/>
      <c r="AFG505" s="14"/>
      <c r="AFH505" s="14"/>
      <c r="AFI505" s="14"/>
      <c r="AFJ505" s="14"/>
      <c r="AFK505" s="14"/>
      <c r="AFL505" s="14"/>
      <c r="AFM505" s="14"/>
      <c r="AFN505" s="14"/>
      <c r="AFO505" s="14"/>
      <c r="AFP505" s="14"/>
      <c r="AFQ505" s="14"/>
      <c r="AFR505" s="14"/>
      <c r="AFS505" s="14"/>
      <c r="AFT505" s="14"/>
      <c r="AFU505" s="14"/>
      <c r="AFV505" s="14"/>
      <c r="AFW505" s="14"/>
      <c r="AFX505" s="14"/>
      <c r="AFY505" s="14"/>
      <c r="AFZ505" s="14"/>
      <c r="AGA505" s="14"/>
      <c r="AGB505" s="14"/>
      <c r="AGC505" s="14"/>
      <c r="AGD505" s="14"/>
      <c r="AGE505" s="14"/>
      <c r="AGF505" s="14"/>
      <c r="AGG505" s="14"/>
      <c r="AGH505" s="14"/>
      <c r="AGI505" s="14"/>
      <c r="AGJ505" s="14"/>
      <c r="AGK505" s="14"/>
      <c r="AGL505" s="14"/>
      <c r="AGM505" s="14"/>
      <c r="AGN505" s="14"/>
      <c r="AGO505" s="14"/>
      <c r="AGP505" s="14"/>
      <c r="AGQ505" s="14"/>
      <c r="AGR505" s="14"/>
      <c r="AGS505" s="14"/>
      <c r="AGT505" s="14"/>
      <c r="AGU505" s="14"/>
      <c r="AGV505" s="14"/>
      <c r="AGW505" s="14"/>
      <c r="AGX505" s="14"/>
      <c r="AGY505" s="14"/>
      <c r="AGZ505" s="14"/>
      <c r="AHA505" s="14"/>
      <c r="AHB505" s="14"/>
      <c r="AHC505" s="14"/>
      <c r="AHD505" s="14"/>
      <c r="AHE505" s="14"/>
      <c r="AHF505" s="14"/>
      <c r="AHG505" s="14"/>
      <c r="AHH505" s="14"/>
      <c r="AHI505" s="14"/>
      <c r="AHJ505" s="14"/>
      <c r="AHK505" s="14"/>
      <c r="AHL505" s="14"/>
      <c r="AHM505" s="14"/>
      <c r="AHN505" s="14"/>
      <c r="AHO505" s="14"/>
      <c r="AHP505" s="14"/>
      <c r="AHQ505" s="14"/>
      <c r="AHR505" s="14"/>
      <c r="AHS505" s="14"/>
      <c r="AHT505" s="14"/>
      <c r="AHU505" s="14"/>
      <c r="AHV505" s="14"/>
      <c r="AHW505" s="14"/>
      <c r="AHX505" s="14"/>
      <c r="AHY505" s="14"/>
      <c r="AHZ505" s="14"/>
      <c r="AIA505" s="14"/>
      <c r="AIB505" s="14"/>
      <c r="AIC505" s="14"/>
      <c r="AID505" s="14"/>
      <c r="AIE505" s="14"/>
      <c r="AIF505" s="14"/>
      <c r="AIG505" s="14"/>
      <c r="AIH505" s="14"/>
      <c r="AII505" s="14"/>
      <c r="AIJ505" s="14"/>
      <c r="AIK505" s="14"/>
      <c r="AIL505" s="14"/>
      <c r="AIM505" s="14"/>
      <c r="AIN505" s="14"/>
      <c r="AIO505" s="14"/>
      <c r="AIP505" s="14"/>
      <c r="AIQ505" s="14"/>
      <c r="AIR505" s="14"/>
      <c r="AIS505" s="14"/>
      <c r="AIT505" s="14"/>
      <c r="AIU505" s="14"/>
      <c r="AIV505" s="14"/>
      <c r="AIW505" s="14"/>
      <c r="AIX505" s="14"/>
      <c r="AIY505" s="14"/>
      <c r="AIZ505" s="14"/>
      <c r="AJA505" s="14"/>
      <c r="AJB505" s="14"/>
      <c r="AJC505" s="14"/>
      <c r="AJD505" s="14"/>
      <c r="AJE505" s="14"/>
      <c r="AJF505" s="14"/>
      <c r="AJG505" s="14"/>
      <c r="AJH505" s="14"/>
      <c r="AJI505" s="14"/>
      <c r="AJJ505" s="14"/>
      <c r="AJK505" s="14"/>
      <c r="AJL505" s="14"/>
      <c r="AJM505" s="14"/>
      <c r="AJN505" s="14"/>
      <c r="AJO505" s="14"/>
      <c r="AJP505" s="14"/>
      <c r="AJQ505" s="14"/>
      <c r="AJR505" s="14"/>
      <c r="AJS505" s="14"/>
      <c r="AJT505" s="14"/>
      <c r="AJU505" s="14"/>
      <c r="AJV505" s="14"/>
      <c r="AJW505" s="14"/>
      <c r="AJX505" s="14"/>
      <c r="AJY505" s="14"/>
      <c r="AJZ505" s="14"/>
      <c r="AKA505" s="14"/>
      <c r="AKB505" s="14"/>
      <c r="AKC505" s="14"/>
      <c r="AKD505" s="14"/>
      <c r="AKE505" s="14"/>
      <c r="AKF505" s="14"/>
      <c r="AKG505" s="14"/>
      <c r="AKH505" s="14"/>
      <c r="AKI505" s="14"/>
      <c r="AKJ505" s="14"/>
      <c r="AKK505" s="14"/>
      <c r="AKL505" s="14"/>
      <c r="AKM505" s="14"/>
      <c r="AKN505" s="14"/>
      <c r="AKO505" s="14"/>
      <c r="AKP505" s="14"/>
      <c r="AKQ505" s="14"/>
      <c r="AKR505" s="14"/>
      <c r="AKS505" s="14"/>
      <c r="AKT505" s="14"/>
      <c r="AKU505" s="14"/>
      <c r="AKV505" s="14"/>
      <c r="AKW505" s="14"/>
      <c r="AKX505" s="14"/>
      <c r="AKY505" s="14"/>
      <c r="AKZ505" s="14"/>
      <c r="ALA505" s="14"/>
      <c r="ALB505" s="14"/>
      <c r="ALC505" s="14"/>
      <c r="ALD505" s="14"/>
      <c r="ALE505" s="14"/>
      <c r="ALF505" s="14"/>
      <c r="ALG505" s="14"/>
      <c r="ALH505" s="14"/>
      <c r="ALI505" s="14"/>
      <c r="ALJ505" s="14"/>
      <c r="ALK505" s="14"/>
      <c r="ALL505" s="14"/>
      <c r="ALM505" s="14"/>
      <c r="ALN505" s="14"/>
      <c r="ALO505" s="14"/>
      <c r="ALP505" s="14"/>
      <c r="ALQ505" s="14"/>
      <c r="ALR505" s="14"/>
      <c r="ALS505" s="14"/>
      <c r="ALT505" s="14"/>
      <c r="ALU505" s="14"/>
      <c r="ALV505" s="14"/>
      <c r="ALW505" s="14"/>
      <c r="ALX505" s="14"/>
      <c r="ALY505" s="14"/>
      <c r="ALZ505" s="14"/>
      <c r="AMA505" s="14"/>
      <c r="AMB505" s="14"/>
      <c r="AMC505" s="14"/>
      <c r="AMD505" s="14"/>
      <c r="AME505" s="14"/>
      <c r="AMF505" s="14"/>
      <c r="AMG505" s="14"/>
      <c r="AMH505" s="14"/>
      <c r="AMI505" s="14"/>
      <c r="AMJ505" s="14"/>
      <c r="AMK505" s="14"/>
      <c r="AML505" s="14"/>
      <c r="AMM505" s="14"/>
      <c r="AMN505" s="14"/>
      <c r="AMO505" s="14"/>
      <c r="AMP505" s="14"/>
      <c r="AMQ505" s="14"/>
      <c r="AMR505" s="14"/>
      <c r="AMS505" s="14"/>
      <c r="AMT505" s="14"/>
      <c r="AMU505" s="14"/>
      <c r="AMV505" s="14"/>
      <c r="AMW505" s="14"/>
      <c r="AMX505" s="14"/>
      <c r="AMY505" s="14"/>
      <c r="AMZ505" s="14"/>
      <c r="ANA505" s="14"/>
      <c r="ANB505" s="14"/>
      <c r="ANC505" s="14"/>
      <c r="AND505" s="14"/>
      <c r="ANE505" s="14"/>
      <c r="ANF505" s="14"/>
      <c r="ANG505" s="14"/>
      <c r="ANH505" s="14"/>
      <c r="ANI505" s="14"/>
      <c r="ANJ505" s="14"/>
      <c r="ANK505" s="14"/>
      <c r="ANL505" s="14"/>
      <c r="ANM505" s="14"/>
      <c r="ANN505" s="14"/>
      <c r="ANO505" s="14"/>
      <c r="ANP505" s="14"/>
      <c r="ANQ505" s="14"/>
      <c r="ANR505" s="14"/>
      <c r="ANS505" s="14"/>
      <c r="ANT505" s="14"/>
      <c r="ANU505" s="14"/>
      <c r="ANV505" s="14"/>
      <c r="ANW505" s="14"/>
      <c r="ANX505" s="14"/>
      <c r="ANY505" s="14"/>
      <c r="ANZ505" s="14"/>
      <c r="AOA505" s="14"/>
      <c r="AOB505" s="14"/>
      <c r="AOC505" s="14"/>
      <c r="AOD505" s="14"/>
      <c r="AOE505" s="14"/>
      <c r="AOF505" s="14"/>
      <c r="AOG505" s="14"/>
      <c r="AOH505" s="14"/>
      <c r="AOI505" s="14"/>
      <c r="AOJ505" s="14"/>
      <c r="AOK505" s="14"/>
      <c r="AOL505" s="14"/>
      <c r="AOM505" s="14"/>
      <c r="AON505" s="14"/>
      <c r="AOO505" s="14"/>
      <c r="AOP505" s="14"/>
      <c r="AOQ505" s="14"/>
      <c r="AOR505" s="14"/>
      <c r="AOS505" s="14"/>
      <c r="AOT505" s="14"/>
      <c r="AOU505" s="14"/>
      <c r="AOV505" s="14"/>
      <c r="AOW505" s="14"/>
      <c r="AOX505" s="14"/>
      <c r="AOY505" s="14"/>
      <c r="AOZ505" s="14"/>
      <c r="APA505" s="14"/>
      <c r="APB505" s="14"/>
      <c r="APC505" s="14"/>
      <c r="APD505" s="14"/>
      <c r="APE505" s="14"/>
      <c r="APF505" s="14"/>
      <c r="APG505" s="14"/>
      <c r="APH505" s="14"/>
      <c r="API505" s="14"/>
      <c r="APJ505" s="14"/>
      <c r="APK505" s="14"/>
      <c r="APL505" s="14"/>
      <c r="APM505" s="14"/>
      <c r="APN505" s="14"/>
      <c r="APO505" s="14"/>
      <c r="APP505" s="14"/>
      <c r="APQ505" s="14"/>
      <c r="APR505" s="14"/>
      <c r="APS505" s="14"/>
      <c r="APT505" s="14"/>
      <c r="APU505" s="14"/>
      <c r="APV505" s="14"/>
      <c r="APW505" s="14"/>
      <c r="APX505" s="14"/>
      <c r="APY505" s="14"/>
      <c r="APZ505" s="14"/>
      <c r="AQA505" s="14"/>
      <c r="AQB505" s="14"/>
      <c r="AQC505" s="14"/>
      <c r="AQD505" s="14"/>
      <c r="AQE505" s="14"/>
      <c r="AQF505" s="14"/>
      <c r="AQG505" s="14"/>
      <c r="AQH505" s="14"/>
      <c r="AQI505" s="14"/>
      <c r="AQJ505" s="14"/>
      <c r="AQK505" s="14"/>
      <c r="AQL505" s="14"/>
      <c r="AQM505" s="14"/>
      <c r="AQN505" s="14"/>
      <c r="AQO505" s="14"/>
      <c r="AQP505" s="14"/>
      <c r="AQQ505" s="14"/>
      <c r="AQR505" s="14"/>
      <c r="AQS505" s="14"/>
      <c r="AQT505" s="14"/>
      <c r="AQU505" s="14"/>
      <c r="AQV505" s="14"/>
      <c r="AQW505" s="14"/>
      <c r="AQX505" s="14"/>
      <c r="AQY505" s="14"/>
      <c r="AQZ505" s="14"/>
      <c r="ARA505" s="14"/>
      <c r="ARB505" s="14"/>
      <c r="ARC505" s="14"/>
      <c r="ARD505" s="14"/>
      <c r="ARE505" s="14"/>
      <c r="ARF505" s="14"/>
      <c r="ARG505" s="14"/>
      <c r="ARH505" s="14"/>
      <c r="ARI505" s="14"/>
      <c r="ARJ505" s="14"/>
      <c r="ARK505" s="14"/>
      <c r="ARL505" s="14"/>
      <c r="ARM505" s="14"/>
      <c r="ARN505" s="14"/>
      <c r="ARO505" s="14"/>
      <c r="ARP505" s="14"/>
      <c r="ARQ505" s="14"/>
      <c r="ARR505" s="14"/>
      <c r="ARS505" s="14"/>
      <c r="ART505" s="14"/>
      <c r="ARU505" s="14"/>
      <c r="ARV505" s="14"/>
      <c r="ARW505" s="14"/>
      <c r="ARX505" s="14"/>
      <c r="ARY505" s="14"/>
      <c r="ARZ505" s="14"/>
      <c r="ASA505" s="14"/>
      <c r="ASB505" s="14"/>
      <c r="ASC505" s="14"/>
      <c r="ASD505" s="14"/>
      <c r="ASE505" s="14"/>
      <c r="ASF505" s="14"/>
      <c r="ASG505" s="14"/>
      <c r="ASH505" s="14"/>
      <c r="ASI505" s="14"/>
      <c r="ASJ505" s="14"/>
      <c r="ASK505" s="14"/>
      <c r="ASL505" s="14"/>
      <c r="ASM505" s="14"/>
      <c r="ASN505" s="14"/>
      <c r="ASO505" s="14"/>
      <c r="ASP505" s="14"/>
      <c r="ASQ505" s="14"/>
      <c r="ASR505" s="14"/>
      <c r="ASS505" s="14"/>
      <c r="AST505" s="14"/>
      <c r="ASU505" s="14"/>
      <c r="ASV505" s="14"/>
      <c r="ASW505" s="14"/>
      <c r="ASX505" s="14"/>
      <c r="ASY505" s="14"/>
      <c r="ASZ505" s="14"/>
      <c r="ATA505" s="14"/>
      <c r="ATB505" s="14"/>
      <c r="ATC505" s="14"/>
      <c r="ATD505" s="14"/>
    </row>
    <row r="506" spans="63:1200">
      <c r="BK506" s="14" t="str">
        <f t="shared" si="2121"/>
        <v/>
      </c>
      <c r="ABO506" s="14"/>
      <c r="ABP506" s="14"/>
      <c r="ABQ506" s="14"/>
      <c r="ABR506" s="14"/>
      <c r="ABS506" s="14"/>
      <c r="ABT506" s="14"/>
      <c r="ABU506" s="14"/>
      <c r="ABV506" s="14"/>
      <c r="ABW506" s="14"/>
      <c r="ABX506" s="14"/>
      <c r="ABY506" s="14"/>
      <c r="ABZ506" s="14"/>
      <c r="ACA506" s="14"/>
      <c r="ACB506" s="14"/>
      <c r="ACC506" s="14"/>
      <c r="ACD506" s="14"/>
      <c r="ACE506" s="14"/>
      <c r="ACF506" s="14"/>
      <c r="ACG506" s="14"/>
      <c r="ACH506" s="14"/>
      <c r="ACI506" s="14"/>
      <c r="ACJ506" s="14"/>
      <c r="ACK506" s="14"/>
      <c r="ACL506" s="14"/>
      <c r="ACM506" s="14"/>
      <c r="ACN506" s="14"/>
      <c r="ACO506" s="14"/>
      <c r="ACP506" s="14"/>
      <c r="ACQ506" s="14"/>
      <c r="ACR506" s="14"/>
      <c r="ACS506" s="14"/>
      <c r="ACT506" s="14"/>
      <c r="ACU506" s="14"/>
      <c r="ACV506" s="14"/>
      <c r="ACW506" s="14"/>
      <c r="ACX506" s="14"/>
      <c r="ACY506" s="14"/>
      <c r="ACZ506" s="14"/>
      <c r="ADA506" s="14"/>
      <c r="ADB506" s="14"/>
      <c r="ADC506" s="14"/>
      <c r="ADD506" s="14"/>
      <c r="ADE506" s="14"/>
      <c r="ADF506" s="14"/>
      <c r="ADG506" s="14"/>
      <c r="ADH506" s="14"/>
      <c r="ADI506" s="14"/>
      <c r="ADJ506" s="14"/>
      <c r="ADK506" s="14"/>
      <c r="ADL506" s="14"/>
      <c r="ADM506" s="14"/>
      <c r="ADN506" s="14"/>
      <c r="ADO506" s="14"/>
      <c r="ADP506" s="14"/>
      <c r="ADQ506" s="14"/>
      <c r="ADR506" s="14"/>
      <c r="ADS506" s="14"/>
      <c r="ADT506" s="14"/>
      <c r="ADU506" s="14"/>
      <c r="ADV506" s="14"/>
      <c r="ADW506" s="14"/>
      <c r="ADX506" s="14"/>
      <c r="ADY506" s="14"/>
      <c r="ADZ506" s="14"/>
      <c r="AEA506" s="14"/>
      <c r="AEB506" s="14"/>
      <c r="AEC506" s="14"/>
      <c r="AED506" s="14"/>
      <c r="AEE506" s="14"/>
      <c r="AEF506" s="14"/>
      <c r="AEG506" s="14"/>
      <c r="AEH506" s="14"/>
      <c r="AEI506" s="14"/>
      <c r="AEJ506" s="14"/>
      <c r="AEK506" s="14"/>
      <c r="AEL506" s="14"/>
      <c r="AEM506" s="14"/>
      <c r="AEN506" s="14"/>
      <c r="AEO506" s="14"/>
      <c r="AEP506" s="14"/>
      <c r="AEQ506" s="14"/>
      <c r="AER506" s="14"/>
      <c r="AES506" s="14"/>
      <c r="AET506" s="14"/>
      <c r="AEU506" s="14"/>
      <c r="AEV506" s="14"/>
      <c r="AEW506" s="14"/>
      <c r="AEX506" s="14"/>
      <c r="AEY506" s="14"/>
      <c r="AEZ506" s="14"/>
      <c r="AFA506" s="14"/>
      <c r="AFB506" s="14"/>
      <c r="AFC506" s="14"/>
      <c r="AFD506" s="14"/>
      <c r="AFE506" s="14"/>
      <c r="AFF506" s="14"/>
      <c r="AFG506" s="14"/>
      <c r="AFH506" s="14"/>
      <c r="AFI506" s="14"/>
      <c r="AFJ506" s="14"/>
      <c r="AFK506" s="14"/>
      <c r="AFL506" s="14"/>
      <c r="AFM506" s="14"/>
      <c r="AFN506" s="14"/>
      <c r="AFO506" s="14"/>
      <c r="AFP506" s="14"/>
      <c r="AFQ506" s="14"/>
      <c r="AFR506" s="14"/>
      <c r="AFS506" s="14"/>
      <c r="AFT506" s="14"/>
      <c r="AFU506" s="14"/>
      <c r="AFV506" s="14"/>
      <c r="AFW506" s="14"/>
      <c r="AFX506" s="14"/>
      <c r="AFY506" s="14"/>
      <c r="AFZ506" s="14"/>
      <c r="AGA506" s="14"/>
      <c r="AGB506" s="14"/>
      <c r="AGC506" s="14"/>
      <c r="AGD506" s="14"/>
      <c r="AGE506" s="14"/>
      <c r="AGF506" s="14"/>
      <c r="AGG506" s="14"/>
      <c r="AGH506" s="14"/>
      <c r="AGI506" s="14"/>
      <c r="AGJ506" s="14"/>
      <c r="AGK506" s="14"/>
      <c r="AGL506" s="14"/>
      <c r="AGM506" s="14"/>
      <c r="AGN506" s="14"/>
      <c r="AGO506" s="14"/>
      <c r="AGP506" s="14"/>
      <c r="AGQ506" s="14"/>
      <c r="AGR506" s="14"/>
      <c r="AGS506" s="14"/>
      <c r="AGT506" s="14"/>
      <c r="AGU506" s="14"/>
      <c r="AGV506" s="14"/>
      <c r="AGW506" s="14"/>
      <c r="AGX506" s="14"/>
      <c r="AGY506" s="14"/>
      <c r="AGZ506" s="14"/>
      <c r="AHA506" s="14"/>
      <c r="AHB506" s="14"/>
      <c r="AHC506" s="14"/>
      <c r="AHD506" s="14"/>
      <c r="AHE506" s="14"/>
      <c r="AHF506" s="14"/>
      <c r="AHG506" s="14"/>
      <c r="AHH506" s="14"/>
      <c r="AHI506" s="14"/>
      <c r="AHJ506" s="14"/>
      <c r="AHK506" s="14"/>
      <c r="AHL506" s="14"/>
      <c r="AHM506" s="14"/>
      <c r="AHN506" s="14"/>
      <c r="AHO506" s="14"/>
      <c r="AHP506" s="14"/>
      <c r="AHQ506" s="14"/>
      <c r="AHR506" s="14"/>
      <c r="AHS506" s="14"/>
      <c r="AHT506" s="14"/>
      <c r="AHU506" s="14"/>
      <c r="AHV506" s="14"/>
      <c r="AHW506" s="14"/>
      <c r="AHX506" s="14"/>
      <c r="AHY506" s="14"/>
      <c r="AHZ506" s="14"/>
      <c r="AIA506" s="14"/>
      <c r="AIB506" s="14"/>
      <c r="AIC506" s="14"/>
      <c r="AID506" s="14"/>
      <c r="AIE506" s="14"/>
      <c r="AIF506" s="14"/>
      <c r="AIG506" s="14"/>
      <c r="AIH506" s="14"/>
      <c r="AII506" s="14"/>
      <c r="AIJ506" s="14"/>
      <c r="AIK506" s="14"/>
      <c r="AIL506" s="14"/>
      <c r="AIM506" s="14"/>
      <c r="AIN506" s="14"/>
      <c r="AIO506" s="14"/>
      <c r="AIP506" s="14"/>
      <c r="AIQ506" s="14"/>
      <c r="AIR506" s="14"/>
      <c r="AIS506" s="14"/>
      <c r="AIT506" s="14"/>
      <c r="AIU506" s="14"/>
      <c r="AIV506" s="14"/>
      <c r="AIW506" s="14"/>
      <c r="AIX506" s="14"/>
      <c r="AIY506" s="14"/>
      <c r="AIZ506" s="14"/>
      <c r="AJA506" s="14"/>
      <c r="AJB506" s="14"/>
      <c r="AJC506" s="14"/>
      <c r="AJD506" s="14"/>
      <c r="AJE506" s="14"/>
      <c r="AJF506" s="14"/>
      <c r="AJG506" s="14"/>
      <c r="AJH506" s="14"/>
      <c r="AJI506" s="14"/>
      <c r="AJJ506" s="14"/>
      <c r="AJK506" s="14"/>
      <c r="AJL506" s="14"/>
      <c r="AJM506" s="14"/>
      <c r="AJN506" s="14"/>
      <c r="AJO506" s="14"/>
      <c r="AJP506" s="14"/>
      <c r="AJQ506" s="14"/>
      <c r="AJR506" s="14"/>
      <c r="AJS506" s="14"/>
      <c r="AJT506" s="14"/>
      <c r="AJU506" s="14"/>
      <c r="AJV506" s="14"/>
      <c r="AJW506" s="14"/>
      <c r="AJX506" s="14"/>
      <c r="AJY506" s="14"/>
      <c r="AJZ506" s="14"/>
      <c r="AKA506" s="14"/>
      <c r="AKB506" s="14"/>
      <c r="AKC506" s="14"/>
      <c r="AKD506" s="14"/>
      <c r="AKE506" s="14"/>
      <c r="AKF506" s="14"/>
      <c r="AKG506" s="14"/>
      <c r="AKH506" s="14"/>
      <c r="AKI506" s="14"/>
      <c r="AKJ506" s="14"/>
      <c r="AKK506" s="14"/>
      <c r="AKL506" s="14"/>
      <c r="AKM506" s="14"/>
      <c r="AKN506" s="14"/>
      <c r="AKO506" s="14"/>
      <c r="AKP506" s="14"/>
      <c r="AKQ506" s="14"/>
      <c r="AKR506" s="14"/>
      <c r="AKS506" s="14"/>
      <c r="AKT506" s="14"/>
      <c r="AKU506" s="14"/>
      <c r="AKV506" s="14"/>
      <c r="AKW506" s="14"/>
      <c r="AKX506" s="14"/>
      <c r="AKY506" s="14"/>
      <c r="AKZ506" s="14"/>
      <c r="ALA506" s="14"/>
      <c r="ALB506" s="14"/>
      <c r="ALC506" s="14"/>
      <c r="ALD506" s="14"/>
      <c r="ALE506" s="14"/>
      <c r="ALF506" s="14"/>
      <c r="ALG506" s="14"/>
      <c r="ALH506" s="14"/>
      <c r="ALI506" s="14"/>
      <c r="ALJ506" s="14"/>
      <c r="ALK506" s="14"/>
      <c r="ALL506" s="14"/>
      <c r="ALM506" s="14"/>
      <c r="ALN506" s="14"/>
      <c r="ALO506" s="14"/>
      <c r="ALP506" s="14"/>
      <c r="ALQ506" s="14"/>
      <c r="ALR506" s="14"/>
      <c r="ALS506" s="14"/>
      <c r="ALT506" s="14"/>
      <c r="ALU506" s="14"/>
      <c r="ALV506" s="14"/>
      <c r="ALW506" s="14"/>
      <c r="ALX506" s="14"/>
      <c r="ALY506" s="14"/>
      <c r="ALZ506" s="14"/>
      <c r="AMA506" s="14"/>
      <c r="AMB506" s="14"/>
      <c r="AMC506" s="14"/>
      <c r="AMD506" s="14"/>
      <c r="AME506" s="14"/>
      <c r="AMF506" s="14"/>
      <c r="AMG506" s="14"/>
      <c r="AMH506" s="14"/>
      <c r="AMI506" s="14"/>
      <c r="AMJ506" s="14"/>
      <c r="AMK506" s="14"/>
      <c r="AML506" s="14"/>
      <c r="AMM506" s="14"/>
      <c r="AMN506" s="14"/>
      <c r="AMO506" s="14"/>
      <c r="AMP506" s="14"/>
      <c r="AMQ506" s="14"/>
      <c r="AMR506" s="14"/>
      <c r="AMS506" s="14"/>
      <c r="AMT506" s="14"/>
      <c r="AMU506" s="14"/>
      <c r="AMV506" s="14"/>
      <c r="AMW506" s="14"/>
      <c r="AMX506" s="14"/>
      <c r="AMY506" s="14"/>
      <c r="AMZ506" s="14"/>
      <c r="ANA506" s="14"/>
      <c r="ANB506" s="14"/>
      <c r="ANC506" s="14"/>
      <c r="AND506" s="14"/>
      <c r="ANE506" s="14"/>
      <c r="ANF506" s="14"/>
      <c r="ANG506" s="14"/>
      <c r="ANH506" s="14"/>
      <c r="ANI506" s="14"/>
      <c r="ANJ506" s="14"/>
      <c r="ANK506" s="14"/>
      <c r="ANL506" s="14"/>
      <c r="ANM506" s="14"/>
      <c r="ANN506" s="14"/>
      <c r="ANO506" s="14"/>
      <c r="ANP506" s="14"/>
      <c r="ANQ506" s="14"/>
      <c r="ANR506" s="14"/>
      <c r="ANS506" s="14"/>
      <c r="ANT506" s="14"/>
      <c r="ANU506" s="14"/>
      <c r="ANV506" s="14"/>
      <c r="ANW506" s="14"/>
      <c r="ANX506" s="14"/>
      <c r="ANY506" s="14"/>
      <c r="ANZ506" s="14"/>
      <c r="AOA506" s="14"/>
      <c r="AOB506" s="14"/>
      <c r="AOC506" s="14"/>
      <c r="AOD506" s="14"/>
      <c r="AOE506" s="14"/>
      <c r="AOF506" s="14"/>
      <c r="AOG506" s="14"/>
      <c r="AOH506" s="14"/>
      <c r="AOI506" s="14"/>
      <c r="AOJ506" s="14"/>
      <c r="AOK506" s="14"/>
      <c r="AOL506" s="14"/>
      <c r="AOM506" s="14"/>
      <c r="AON506" s="14"/>
      <c r="AOO506" s="14"/>
      <c r="AOP506" s="14"/>
      <c r="AOQ506" s="14"/>
      <c r="AOR506" s="14"/>
      <c r="AOS506" s="14"/>
      <c r="AOT506" s="14"/>
      <c r="AOU506" s="14"/>
      <c r="AOV506" s="14"/>
      <c r="AOW506" s="14"/>
      <c r="AOX506" s="14"/>
      <c r="AOY506" s="14"/>
      <c r="AOZ506" s="14"/>
      <c r="APA506" s="14"/>
      <c r="APB506" s="14"/>
      <c r="APC506" s="14"/>
      <c r="APD506" s="14"/>
      <c r="APE506" s="14"/>
      <c r="APF506" s="14"/>
      <c r="APG506" s="14"/>
      <c r="APH506" s="14"/>
      <c r="API506" s="14"/>
      <c r="APJ506" s="14"/>
      <c r="APK506" s="14"/>
      <c r="APL506" s="14"/>
      <c r="APM506" s="14"/>
      <c r="APN506" s="14"/>
      <c r="APO506" s="14"/>
      <c r="APP506" s="14"/>
      <c r="APQ506" s="14"/>
      <c r="APR506" s="14"/>
      <c r="APS506" s="14"/>
      <c r="APT506" s="14"/>
      <c r="APU506" s="14"/>
      <c r="APV506" s="14"/>
      <c r="APW506" s="14"/>
      <c r="APX506" s="14"/>
      <c r="APY506" s="14"/>
      <c r="APZ506" s="14"/>
      <c r="AQA506" s="14"/>
      <c r="AQB506" s="14"/>
      <c r="AQC506" s="14"/>
      <c r="AQD506" s="14"/>
      <c r="AQE506" s="14"/>
      <c r="AQF506" s="14"/>
      <c r="AQG506" s="14"/>
      <c r="AQH506" s="14"/>
      <c r="AQI506" s="14"/>
      <c r="AQJ506" s="14"/>
      <c r="AQK506" s="14"/>
      <c r="AQL506" s="14"/>
      <c r="AQM506" s="14"/>
      <c r="AQN506" s="14"/>
      <c r="AQO506" s="14"/>
      <c r="AQP506" s="14"/>
      <c r="AQQ506" s="14"/>
      <c r="AQR506" s="14"/>
      <c r="AQS506" s="14"/>
      <c r="AQT506" s="14"/>
      <c r="AQU506" s="14"/>
      <c r="AQV506" s="14"/>
      <c r="AQW506" s="14"/>
      <c r="AQX506" s="14"/>
      <c r="AQY506" s="14"/>
      <c r="AQZ506" s="14"/>
      <c r="ARA506" s="14"/>
      <c r="ARB506" s="14"/>
      <c r="ARC506" s="14"/>
      <c r="ARD506" s="14"/>
      <c r="ARE506" s="14"/>
      <c r="ARF506" s="14"/>
      <c r="ARG506" s="14"/>
      <c r="ARH506" s="14"/>
      <c r="ARI506" s="14"/>
      <c r="ARJ506" s="14"/>
      <c r="ARK506" s="14"/>
      <c r="ARL506" s="14"/>
      <c r="ARM506" s="14"/>
      <c r="ARN506" s="14"/>
      <c r="ARO506" s="14"/>
      <c r="ARP506" s="14"/>
      <c r="ARQ506" s="14"/>
      <c r="ARR506" s="14"/>
      <c r="ARS506" s="14"/>
      <c r="ART506" s="14"/>
      <c r="ARU506" s="14"/>
      <c r="ARV506" s="14"/>
      <c r="ARW506" s="14"/>
      <c r="ARX506" s="14"/>
      <c r="ARY506" s="14"/>
      <c r="ARZ506" s="14"/>
      <c r="ASA506" s="14"/>
      <c r="ASB506" s="14"/>
      <c r="ASC506" s="14"/>
      <c r="ASD506" s="14"/>
      <c r="ASE506" s="14"/>
      <c r="ASF506" s="14"/>
      <c r="ASG506" s="14"/>
      <c r="ASH506" s="14"/>
      <c r="ASI506" s="14"/>
      <c r="ASJ506" s="14"/>
      <c r="ASK506" s="14"/>
      <c r="ASL506" s="14"/>
      <c r="ASM506" s="14"/>
      <c r="ASN506" s="14"/>
      <c r="ASO506" s="14"/>
      <c r="ASP506" s="14"/>
      <c r="ASQ506" s="14"/>
      <c r="ASR506" s="14"/>
      <c r="ASS506" s="14"/>
      <c r="AST506" s="14"/>
      <c r="ASU506" s="14"/>
      <c r="ASV506" s="14"/>
      <c r="ASW506" s="14"/>
      <c r="ASX506" s="14"/>
      <c r="ASY506" s="14"/>
      <c r="ASZ506" s="14"/>
      <c r="ATA506" s="14"/>
      <c r="ATB506" s="14"/>
      <c r="ATC506" s="14"/>
      <c r="ATD506" s="14"/>
    </row>
    <row r="507" spans="63:1200">
      <c r="BK507" s="14" t="str">
        <f t="shared" si="2121"/>
        <v/>
      </c>
      <c r="ABO507" s="14"/>
      <c r="ABP507" s="14"/>
      <c r="ABQ507" s="14"/>
      <c r="ABR507" s="14"/>
      <c r="ABS507" s="14"/>
      <c r="ABT507" s="14"/>
      <c r="ABU507" s="14"/>
      <c r="ABV507" s="14"/>
      <c r="ABW507" s="14"/>
      <c r="ABX507" s="14"/>
      <c r="ABY507" s="14"/>
      <c r="ABZ507" s="14"/>
      <c r="ACA507" s="14"/>
      <c r="ACB507" s="14"/>
      <c r="ACC507" s="14"/>
      <c r="ACD507" s="14"/>
      <c r="ACE507" s="14"/>
      <c r="ACF507" s="14"/>
      <c r="ACG507" s="14"/>
      <c r="ACH507" s="14"/>
      <c r="ACI507" s="14"/>
      <c r="ACJ507" s="14"/>
      <c r="ACK507" s="14"/>
      <c r="ACL507" s="14"/>
      <c r="ACM507" s="14"/>
      <c r="ACN507" s="14"/>
      <c r="ACO507" s="14"/>
      <c r="ACP507" s="14"/>
      <c r="ACQ507" s="14"/>
      <c r="ACR507" s="14"/>
      <c r="ACS507" s="14"/>
      <c r="ACT507" s="14"/>
      <c r="ACU507" s="14"/>
      <c r="ACV507" s="14"/>
      <c r="ACW507" s="14"/>
      <c r="ACX507" s="14"/>
      <c r="ACY507" s="14"/>
      <c r="ACZ507" s="14"/>
      <c r="ADA507" s="14"/>
      <c r="ADB507" s="14"/>
      <c r="ADC507" s="14"/>
      <c r="ADD507" s="14"/>
      <c r="ADE507" s="14"/>
      <c r="ADF507" s="14"/>
      <c r="ADG507" s="14"/>
      <c r="ADH507" s="14"/>
      <c r="ADI507" s="14"/>
      <c r="ADJ507" s="14"/>
      <c r="ADK507" s="14"/>
      <c r="ADL507" s="14"/>
      <c r="ADM507" s="14"/>
      <c r="ADN507" s="14"/>
      <c r="ADO507" s="14"/>
      <c r="ADP507" s="14"/>
      <c r="ADQ507" s="14"/>
      <c r="ADR507" s="14"/>
      <c r="ADS507" s="14"/>
      <c r="ADT507" s="14"/>
      <c r="ADU507" s="14"/>
      <c r="ADV507" s="14"/>
      <c r="ADW507" s="14"/>
      <c r="ADX507" s="14"/>
      <c r="ADY507" s="14"/>
      <c r="ADZ507" s="14"/>
      <c r="AEA507" s="14"/>
      <c r="AEB507" s="14"/>
      <c r="AEC507" s="14"/>
      <c r="AED507" s="14"/>
      <c r="AEE507" s="14"/>
      <c r="AEF507" s="14"/>
      <c r="AEG507" s="14"/>
      <c r="AEH507" s="14"/>
      <c r="AEI507" s="14"/>
      <c r="AEJ507" s="14"/>
      <c r="AEK507" s="14"/>
      <c r="AEL507" s="14"/>
      <c r="AEM507" s="14"/>
      <c r="AEN507" s="14"/>
      <c r="AEO507" s="14"/>
      <c r="AEP507" s="14"/>
      <c r="AEQ507" s="14"/>
      <c r="AER507" s="14"/>
      <c r="AES507" s="14"/>
      <c r="AET507" s="14"/>
      <c r="AEU507" s="14"/>
      <c r="AEV507" s="14"/>
      <c r="AEW507" s="14"/>
      <c r="AEX507" s="14"/>
      <c r="AEY507" s="14"/>
      <c r="AEZ507" s="14"/>
      <c r="AFA507" s="14"/>
      <c r="AFB507" s="14"/>
      <c r="AFC507" s="14"/>
      <c r="AFD507" s="14"/>
      <c r="AFE507" s="14"/>
      <c r="AFF507" s="14"/>
      <c r="AFG507" s="14"/>
      <c r="AFH507" s="14"/>
      <c r="AFI507" s="14"/>
      <c r="AFJ507" s="14"/>
      <c r="AFK507" s="14"/>
      <c r="AFL507" s="14"/>
      <c r="AFM507" s="14"/>
      <c r="AFN507" s="14"/>
      <c r="AFO507" s="14"/>
      <c r="AFP507" s="14"/>
      <c r="AFQ507" s="14"/>
      <c r="AFR507" s="14"/>
      <c r="AFS507" s="14"/>
      <c r="AFT507" s="14"/>
      <c r="AFU507" s="14"/>
      <c r="AFV507" s="14"/>
      <c r="AFW507" s="14"/>
      <c r="AFX507" s="14"/>
      <c r="AFY507" s="14"/>
      <c r="AFZ507" s="14"/>
      <c r="AGA507" s="14"/>
      <c r="AGB507" s="14"/>
      <c r="AGC507" s="14"/>
      <c r="AGD507" s="14"/>
      <c r="AGE507" s="14"/>
      <c r="AGF507" s="14"/>
      <c r="AGG507" s="14"/>
      <c r="AGH507" s="14"/>
      <c r="AGI507" s="14"/>
      <c r="AGJ507" s="14"/>
      <c r="AGK507" s="14"/>
      <c r="AGL507" s="14"/>
      <c r="AGM507" s="14"/>
      <c r="AGN507" s="14"/>
      <c r="AGO507" s="14"/>
      <c r="AGP507" s="14"/>
      <c r="AGQ507" s="14"/>
      <c r="AGR507" s="14"/>
      <c r="AGS507" s="14"/>
      <c r="AGT507" s="14"/>
      <c r="AGU507" s="14"/>
      <c r="AGV507" s="14"/>
      <c r="AGW507" s="14"/>
      <c r="AGX507" s="14"/>
      <c r="AGY507" s="14"/>
      <c r="AGZ507" s="14"/>
      <c r="AHA507" s="14"/>
      <c r="AHB507" s="14"/>
      <c r="AHC507" s="14"/>
      <c r="AHD507" s="14"/>
      <c r="AHE507" s="14"/>
      <c r="AHF507" s="14"/>
      <c r="AHG507" s="14"/>
      <c r="AHH507" s="14"/>
      <c r="AHI507" s="14"/>
      <c r="AHJ507" s="14"/>
      <c r="AHK507" s="14"/>
      <c r="AHL507" s="14"/>
      <c r="AHM507" s="14"/>
      <c r="AHN507" s="14"/>
      <c r="AHO507" s="14"/>
      <c r="AHP507" s="14"/>
      <c r="AHQ507" s="14"/>
      <c r="AHR507" s="14"/>
      <c r="AHS507" s="14"/>
      <c r="AHT507" s="14"/>
      <c r="AHU507" s="14"/>
      <c r="AHV507" s="14"/>
      <c r="AHW507" s="14"/>
      <c r="AHX507" s="14"/>
      <c r="AHY507" s="14"/>
      <c r="AHZ507" s="14"/>
      <c r="AIA507" s="14"/>
      <c r="AIB507" s="14"/>
      <c r="AIC507" s="14"/>
      <c r="AID507" s="14"/>
      <c r="AIE507" s="14"/>
      <c r="AIF507" s="14"/>
      <c r="AIG507" s="14"/>
      <c r="AIH507" s="14"/>
      <c r="AII507" s="14"/>
      <c r="AIJ507" s="14"/>
      <c r="AIK507" s="14"/>
      <c r="AIL507" s="14"/>
      <c r="AIM507" s="14"/>
      <c r="AIN507" s="14"/>
      <c r="AIO507" s="14"/>
      <c r="AIP507" s="14"/>
      <c r="AIQ507" s="14"/>
      <c r="AIR507" s="14"/>
      <c r="AIS507" s="14"/>
      <c r="AIT507" s="14"/>
      <c r="AIU507" s="14"/>
      <c r="AIV507" s="14"/>
      <c r="AIW507" s="14"/>
      <c r="AIX507" s="14"/>
      <c r="AIY507" s="14"/>
      <c r="AIZ507" s="14"/>
      <c r="AJA507" s="14"/>
      <c r="AJB507" s="14"/>
      <c r="AJC507" s="14"/>
      <c r="AJD507" s="14"/>
      <c r="AJE507" s="14"/>
      <c r="AJF507" s="14"/>
      <c r="AJG507" s="14"/>
      <c r="AJH507" s="14"/>
      <c r="AJI507" s="14"/>
      <c r="AJJ507" s="14"/>
      <c r="AJK507" s="14"/>
      <c r="AJL507" s="14"/>
      <c r="AJM507" s="14"/>
      <c r="AJN507" s="14"/>
      <c r="AJO507" s="14"/>
      <c r="AJP507" s="14"/>
      <c r="AJQ507" s="14"/>
      <c r="AJR507" s="14"/>
      <c r="AJS507" s="14"/>
      <c r="AJT507" s="14"/>
      <c r="AJU507" s="14"/>
      <c r="AJV507" s="14"/>
      <c r="AJW507" s="14"/>
      <c r="AJX507" s="14"/>
      <c r="AJY507" s="14"/>
      <c r="AJZ507" s="14"/>
      <c r="AKA507" s="14"/>
      <c r="AKB507" s="14"/>
      <c r="AKC507" s="14"/>
      <c r="AKD507" s="14"/>
      <c r="AKE507" s="14"/>
      <c r="AKF507" s="14"/>
      <c r="AKG507" s="14"/>
      <c r="AKH507" s="14"/>
      <c r="AKI507" s="14"/>
      <c r="AKJ507" s="14"/>
      <c r="AKK507" s="14"/>
      <c r="AKL507" s="14"/>
      <c r="AKM507" s="14"/>
      <c r="AKN507" s="14"/>
      <c r="AKO507" s="14"/>
      <c r="AKP507" s="14"/>
      <c r="AKQ507" s="14"/>
      <c r="AKR507" s="14"/>
      <c r="AKS507" s="14"/>
      <c r="AKT507" s="14"/>
      <c r="AKU507" s="14"/>
      <c r="AKV507" s="14"/>
      <c r="AKW507" s="14"/>
      <c r="AKX507" s="14"/>
      <c r="AKY507" s="14"/>
      <c r="AKZ507" s="14"/>
      <c r="ALA507" s="14"/>
      <c r="ALB507" s="14"/>
      <c r="ALC507" s="14"/>
      <c r="ALD507" s="14"/>
      <c r="ALE507" s="14"/>
      <c r="ALF507" s="14"/>
      <c r="ALG507" s="14"/>
      <c r="ALH507" s="14"/>
      <c r="ALI507" s="14"/>
      <c r="ALJ507" s="14"/>
      <c r="ALK507" s="14"/>
      <c r="ALL507" s="14"/>
      <c r="ALM507" s="14"/>
      <c r="ALN507" s="14"/>
      <c r="ALO507" s="14"/>
      <c r="ALP507" s="14"/>
      <c r="ALQ507" s="14"/>
      <c r="ALR507" s="14"/>
      <c r="ALS507" s="14"/>
      <c r="ALT507" s="14"/>
      <c r="ALU507" s="14"/>
      <c r="ALV507" s="14"/>
      <c r="ALW507" s="14"/>
      <c r="ALX507" s="14"/>
      <c r="ALY507" s="14"/>
      <c r="ALZ507" s="14"/>
      <c r="AMA507" s="14"/>
      <c r="AMB507" s="14"/>
      <c r="AMC507" s="14"/>
      <c r="AMD507" s="14"/>
      <c r="AME507" s="14"/>
      <c r="AMF507" s="14"/>
      <c r="AMG507" s="14"/>
      <c r="AMH507" s="14"/>
      <c r="AMI507" s="14"/>
      <c r="AMJ507" s="14"/>
      <c r="AMK507" s="14"/>
      <c r="AML507" s="14"/>
      <c r="AMM507" s="14"/>
      <c r="AMN507" s="14"/>
      <c r="AMO507" s="14"/>
      <c r="AMP507" s="14"/>
      <c r="AMQ507" s="14"/>
      <c r="AMR507" s="14"/>
      <c r="AMS507" s="14"/>
      <c r="AMT507" s="14"/>
      <c r="AMU507" s="14"/>
      <c r="AMV507" s="14"/>
      <c r="AMW507" s="14"/>
      <c r="AMX507" s="14"/>
      <c r="AMY507" s="14"/>
      <c r="AMZ507" s="14"/>
      <c r="ANA507" s="14"/>
      <c r="ANB507" s="14"/>
      <c r="ANC507" s="14"/>
      <c r="AND507" s="14"/>
      <c r="ANE507" s="14"/>
      <c r="ANF507" s="14"/>
      <c r="ANG507" s="14"/>
      <c r="ANH507" s="14"/>
      <c r="ANI507" s="14"/>
      <c r="ANJ507" s="14"/>
      <c r="ANK507" s="14"/>
      <c r="ANL507" s="14"/>
      <c r="ANM507" s="14"/>
      <c r="ANN507" s="14"/>
      <c r="ANO507" s="14"/>
      <c r="ANP507" s="14"/>
      <c r="ANQ507" s="14"/>
      <c r="ANR507" s="14"/>
      <c r="ANS507" s="14"/>
      <c r="ANT507" s="14"/>
      <c r="ANU507" s="14"/>
      <c r="ANV507" s="14"/>
      <c r="ANW507" s="14"/>
      <c r="ANX507" s="14"/>
      <c r="ANY507" s="14"/>
      <c r="ANZ507" s="14"/>
      <c r="AOA507" s="14"/>
      <c r="AOB507" s="14"/>
      <c r="AOC507" s="14"/>
      <c r="AOD507" s="14"/>
      <c r="AOE507" s="14"/>
      <c r="AOF507" s="14"/>
      <c r="AOG507" s="14"/>
      <c r="AOH507" s="14"/>
      <c r="AOI507" s="14"/>
      <c r="AOJ507" s="14"/>
      <c r="AOK507" s="14"/>
      <c r="AOL507" s="14"/>
      <c r="AOM507" s="14"/>
      <c r="AON507" s="14"/>
      <c r="AOO507" s="14"/>
      <c r="AOP507" s="14"/>
      <c r="AOQ507" s="14"/>
      <c r="AOR507" s="14"/>
      <c r="AOS507" s="14"/>
      <c r="AOT507" s="14"/>
      <c r="AOU507" s="14"/>
      <c r="AOV507" s="14"/>
      <c r="AOW507" s="14"/>
      <c r="AOX507" s="14"/>
      <c r="AOY507" s="14"/>
      <c r="AOZ507" s="14"/>
      <c r="APA507" s="14"/>
      <c r="APB507" s="14"/>
      <c r="APC507" s="14"/>
      <c r="APD507" s="14"/>
      <c r="APE507" s="14"/>
      <c r="APF507" s="14"/>
      <c r="APG507" s="14"/>
      <c r="APH507" s="14"/>
      <c r="API507" s="14"/>
      <c r="APJ507" s="14"/>
      <c r="APK507" s="14"/>
      <c r="APL507" s="14"/>
      <c r="APM507" s="14"/>
      <c r="APN507" s="14"/>
      <c r="APO507" s="14"/>
      <c r="APP507" s="14"/>
      <c r="APQ507" s="14"/>
      <c r="APR507" s="14"/>
      <c r="APS507" s="14"/>
      <c r="APT507" s="14"/>
      <c r="APU507" s="14"/>
      <c r="APV507" s="14"/>
      <c r="APW507" s="14"/>
      <c r="APX507" s="14"/>
      <c r="APY507" s="14"/>
      <c r="APZ507" s="14"/>
      <c r="AQA507" s="14"/>
      <c r="AQB507" s="14"/>
      <c r="AQC507" s="14"/>
      <c r="AQD507" s="14"/>
      <c r="AQE507" s="14"/>
      <c r="AQF507" s="14"/>
      <c r="AQG507" s="14"/>
      <c r="AQH507" s="14"/>
      <c r="AQI507" s="14"/>
      <c r="AQJ507" s="14"/>
      <c r="AQK507" s="14"/>
      <c r="AQL507" s="14"/>
      <c r="AQM507" s="14"/>
      <c r="AQN507" s="14"/>
      <c r="AQO507" s="14"/>
      <c r="AQP507" s="14"/>
      <c r="AQQ507" s="14"/>
      <c r="AQR507" s="14"/>
      <c r="AQS507" s="14"/>
      <c r="AQT507" s="14"/>
      <c r="AQU507" s="14"/>
      <c r="AQV507" s="14"/>
      <c r="AQW507" s="14"/>
      <c r="AQX507" s="14"/>
      <c r="AQY507" s="14"/>
      <c r="AQZ507" s="14"/>
      <c r="ARA507" s="14"/>
      <c r="ARB507" s="14"/>
      <c r="ARC507" s="14"/>
      <c r="ARD507" s="14"/>
      <c r="ARE507" s="14"/>
      <c r="ARF507" s="14"/>
      <c r="ARG507" s="14"/>
      <c r="ARH507" s="14"/>
      <c r="ARI507" s="14"/>
      <c r="ARJ507" s="14"/>
      <c r="ARK507" s="14"/>
      <c r="ARL507" s="14"/>
      <c r="ARM507" s="14"/>
      <c r="ARN507" s="14"/>
      <c r="ARO507" s="14"/>
      <c r="ARP507" s="14"/>
      <c r="ARQ507" s="14"/>
      <c r="ARR507" s="14"/>
      <c r="ARS507" s="14"/>
      <c r="ART507" s="14"/>
      <c r="ARU507" s="14"/>
      <c r="ARV507" s="14"/>
      <c r="ARW507" s="14"/>
      <c r="ARX507" s="14"/>
      <c r="ARY507" s="14"/>
      <c r="ARZ507" s="14"/>
      <c r="ASA507" s="14"/>
      <c r="ASB507" s="14"/>
      <c r="ASC507" s="14"/>
      <c r="ASD507" s="14"/>
      <c r="ASE507" s="14"/>
      <c r="ASF507" s="14"/>
      <c r="ASG507" s="14"/>
      <c r="ASH507" s="14"/>
      <c r="ASI507" s="14"/>
      <c r="ASJ507" s="14"/>
      <c r="ASK507" s="14"/>
      <c r="ASL507" s="14"/>
      <c r="ASM507" s="14"/>
      <c r="ASN507" s="14"/>
      <c r="ASO507" s="14"/>
      <c r="ASP507" s="14"/>
      <c r="ASQ507" s="14"/>
      <c r="ASR507" s="14"/>
      <c r="ASS507" s="14"/>
      <c r="AST507" s="14"/>
      <c r="ASU507" s="14"/>
      <c r="ASV507" s="14"/>
      <c r="ASW507" s="14"/>
      <c r="ASX507" s="14"/>
      <c r="ASY507" s="14"/>
      <c r="ASZ507" s="14"/>
      <c r="ATA507" s="14"/>
      <c r="ATB507" s="14"/>
      <c r="ATC507" s="14"/>
      <c r="ATD507" s="14"/>
    </row>
    <row r="508" spans="63:1200">
      <c r="BK508" s="14" t="str">
        <f t="shared" si="2121"/>
        <v/>
      </c>
      <c r="ABO508" s="14"/>
      <c r="ABP508" s="14"/>
      <c r="ABQ508" s="14"/>
      <c r="ABR508" s="14"/>
      <c r="ABS508" s="14"/>
      <c r="ABT508" s="14"/>
      <c r="ABU508" s="14"/>
      <c r="ABV508" s="14"/>
      <c r="ABW508" s="14"/>
      <c r="ABX508" s="14"/>
      <c r="ABY508" s="14"/>
      <c r="ABZ508" s="14"/>
      <c r="ACA508" s="14"/>
      <c r="ACB508" s="14"/>
      <c r="ACC508" s="14"/>
      <c r="ACD508" s="14"/>
      <c r="ACE508" s="14"/>
      <c r="ACF508" s="14"/>
      <c r="ACG508" s="14"/>
      <c r="ACH508" s="14"/>
      <c r="ACI508" s="14"/>
      <c r="ACJ508" s="14"/>
      <c r="ACK508" s="14"/>
      <c r="ACL508" s="14"/>
      <c r="ACM508" s="14"/>
      <c r="ACN508" s="14"/>
      <c r="ACO508" s="14"/>
      <c r="ACP508" s="14"/>
      <c r="ACQ508" s="14"/>
      <c r="ACR508" s="14"/>
      <c r="ACS508" s="14"/>
      <c r="ACT508" s="14"/>
      <c r="ACU508" s="14"/>
      <c r="ACV508" s="14"/>
      <c r="ACW508" s="14"/>
      <c r="ACX508" s="14"/>
      <c r="ACY508" s="14"/>
      <c r="ACZ508" s="14"/>
      <c r="ADA508" s="14"/>
      <c r="ADB508" s="14"/>
      <c r="ADC508" s="14"/>
      <c r="ADD508" s="14"/>
      <c r="ADE508" s="14"/>
      <c r="ADF508" s="14"/>
      <c r="ADG508" s="14"/>
      <c r="ADH508" s="14"/>
      <c r="ADI508" s="14"/>
      <c r="ADJ508" s="14"/>
      <c r="ADK508" s="14"/>
      <c r="ADL508" s="14"/>
      <c r="ADM508" s="14"/>
      <c r="ADN508" s="14"/>
      <c r="ADO508" s="14"/>
      <c r="ADP508" s="14"/>
      <c r="ADQ508" s="14"/>
      <c r="ADR508" s="14"/>
      <c r="ADS508" s="14"/>
      <c r="ADT508" s="14"/>
      <c r="ADU508" s="14"/>
      <c r="ADV508" s="14"/>
      <c r="ADW508" s="14"/>
      <c r="ADX508" s="14"/>
      <c r="ADY508" s="14"/>
      <c r="ADZ508" s="14"/>
      <c r="AEA508" s="14"/>
      <c r="AEB508" s="14"/>
      <c r="AEC508" s="14"/>
      <c r="AED508" s="14"/>
      <c r="AEE508" s="14"/>
      <c r="AEF508" s="14"/>
      <c r="AEG508" s="14"/>
      <c r="AEH508" s="14"/>
      <c r="AEI508" s="14"/>
      <c r="AEJ508" s="14"/>
      <c r="AEK508" s="14"/>
      <c r="AEL508" s="14"/>
      <c r="AEM508" s="14"/>
      <c r="AEN508" s="14"/>
      <c r="AEO508" s="14"/>
      <c r="AEP508" s="14"/>
      <c r="AEQ508" s="14"/>
      <c r="AER508" s="14"/>
      <c r="AES508" s="14"/>
      <c r="AET508" s="14"/>
      <c r="AEU508" s="14"/>
      <c r="AEV508" s="14"/>
      <c r="AEW508" s="14"/>
      <c r="AEX508" s="14"/>
      <c r="AEY508" s="14"/>
      <c r="AEZ508" s="14"/>
      <c r="AFA508" s="14"/>
      <c r="AFB508" s="14"/>
      <c r="AFC508" s="14"/>
      <c r="AFD508" s="14"/>
      <c r="AFE508" s="14"/>
      <c r="AFF508" s="14"/>
      <c r="AFG508" s="14"/>
      <c r="AFH508" s="14"/>
      <c r="AFI508" s="14"/>
      <c r="AFJ508" s="14"/>
      <c r="AFK508" s="14"/>
      <c r="AFL508" s="14"/>
      <c r="AFM508" s="14"/>
      <c r="AFN508" s="14"/>
      <c r="AFO508" s="14"/>
      <c r="AFP508" s="14"/>
      <c r="AFQ508" s="14"/>
      <c r="AFR508" s="14"/>
      <c r="AFS508" s="14"/>
      <c r="AFT508" s="14"/>
      <c r="AFU508" s="14"/>
      <c r="AFV508" s="14"/>
      <c r="AFW508" s="14"/>
      <c r="AFX508" s="14"/>
      <c r="AFY508" s="14"/>
      <c r="AFZ508" s="14"/>
      <c r="AGA508" s="14"/>
      <c r="AGB508" s="14"/>
      <c r="AGC508" s="14"/>
      <c r="AGD508" s="14"/>
      <c r="AGE508" s="14"/>
      <c r="AGF508" s="14"/>
      <c r="AGG508" s="14"/>
      <c r="AGH508" s="14"/>
      <c r="AGI508" s="14"/>
      <c r="AGJ508" s="14"/>
      <c r="AGK508" s="14"/>
      <c r="AGL508" s="14"/>
      <c r="AGM508" s="14"/>
      <c r="AGN508" s="14"/>
      <c r="AGO508" s="14"/>
      <c r="AGP508" s="14"/>
      <c r="AGQ508" s="14"/>
      <c r="AGR508" s="14"/>
      <c r="AGS508" s="14"/>
      <c r="AGT508" s="14"/>
      <c r="AGU508" s="14"/>
      <c r="AGV508" s="14"/>
      <c r="AGW508" s="14"/>
      <c r="AGX508" s="14"/>
      <c r="AGY508" s="14"/>
      <c r="AGZ508" s="14"/>
      <c r="AHA508" s="14"/>
      <c r="AHB508" s="14"/>
      <c r="AHC508" s="14"/>
      <c r="AHD508" s="14"/>
      <c r="AHE508" s="14"/>
      <c r="AHF508" s="14"/>
      <c r="AHG508" s="14"/>
      <c r="AHH508" s="14"/>
      <c r="AHI508" s="14"/>
      <c r="AHJ508" s="14"/>
      <c r="AHK508" s="14"/>
      <c r="AHL508" s="14"/>
      <c r="AHM508" s="14"/>
      <c r="AHN508" s="14"/>
      <c r="AHO508" s="14"/>
      <c r="AHP508" s="14"/>
      <c r="AHQ508" s="14"/>
      <c r="AHR508" s="14"/>
      <c r="AHS508" s="14"/>
      <c r="AHT508" s="14"/>
      <c r="AHU508" s="14"/>
      <c r="AHV508" s="14"/>
      <c r="AHW508" s="14"/>
      <c r="AHX508" s="14"/>
      <c r="AHY508" s="14"/>
      <c r="AHZ508" s="14"/>
      <c r="AIA508" s="14"/>
      <c r="AIB508" s="14"/>
      <c r="AIC508" s="14"/>
      <c r="AID508" s="14"/>
      <c r="AIE508" s="14"/>
      <c r="AIF508" s="14"/>
      <c r="AIG508" s="14"/>
      <c r="AIH508" s="14"/>
      <c r="AII508" s="14"/>
      <c r="AIJ508" s="14"/>
      <c r="AIK508" s="14"/>
      <c r="AIL508" s="14"/>
      <c r="AIM508" s="14"/>
      <c r="AIN508" s="14"/>
      <c r="AIO508" s="14"/>
      <c r="AIP508" s="14"/>
      <c r="AIQ508" s="14"/>
      <c r="AIR508" s="14"/>
      <c r="AIS508" s="14"/>
      <c r="AIT508" s="14"/>
      <c r="AIU508" s="14"/>
      <c r="AIV508" s="14"/>
      <c r="AIW508" s="14"/>
      <c r="AIX508" s="14"/>
      <c r="AIY508" s="14"/>
      <c r="AIZ508" s="14"/>
      <c r="AJA508" s="14"/>
      <c r="AJB508" s="14"/>
      <c r="AJC508" s="14"/>
      <c r="AJD508" s="14"/>
      <c r="AJE508" s="14"/>
      <c r="AJF508" s="14"/>
      <c r="AJG508" s="14"/>
      <c r="AJH508" s="14"/>
      <c r="AJI508" s="14"/>
      <c r="AJJ508" s="14"/>
      <c r="AJK508" s="14"/>
      <c r="AJL508" s="14"/>
      <c r="AJM508" s="14"/>
      <c r="AJN508" s="14"/>
      <c r="AJO508" s="14"/>
      <c r="AJP508" s="14"/>
      <c r="AJQ508" s="14"/>
      <c r="AJR508" s="14"/>
      <c r="AJS508" s="14"/>
      <c r="AJT508" s="14"/>
      <c r="AJU508" s="14"/>
      <c r="AJV508" s="14"/>
      <c r="AJW508" s="14"/>
      <c r="AJX508" s="14"/>
      <c r="AJY508" s="14"/>
      <c r="AJZ508" s="14"/>
      <c r="AKA508" s="14"/>
      <c r="AKB508" s="14"/>
      <c r="AKC508" s="14"/>
      <c r="AKD508" s="14"/>
      <c r="AKE508" s="14"/>
      <c r="AKF508" s="14"/>
      <c r="AKG508" s="14"/>
      <c r="AKH508" s="14"/>
      <c r="AKI508" s="14"/>
      <c r="AKJ508" s="14"/>
      <c r="AKK508" s="14"/>
      <c r="AKL508" s="14"/>
      <c r="AKM508" s="14"/>
      <c r="AKN508" s="14"/>
      <c r="AKO508" s="14"/>
      <c r="AKP508" s="14"/>
      <c r="AKQ508" s="14"/>
      <c r="AKR508" s="14"/>
      <c r="AKS508" s="14"/>
      <c r="AKT508" s="14"/>
      <c r="AKU508" s="14"/>
      <c r="AKV508" s="14"/>
      <c r="AKW508" s="14"/>
      <c r="AKX508" s="14"/>
      <c r="AKY508" s="14"/>
      <c r="AKZ508" s="14"/>
      <c r="ALA508" s="14"/>
      <c r="ALB508" s="14"/>
      <c r="ALC508" s="14"/>
      <c r="ALD508" s="14"/>
      <c r="ALE508" s="14"/>
      <c r="ALF508" s="14"/>
      <c r="ALG508" s="14"/>
      <c r="ALH508" s="14"/>
      <c r="ALI508" s="14"/>
      <c r="ALJ508" s="14"/>
      <c r="ALK508" s="14"/>
      <c r="ALL508" s="14"/>
      <c r="ALM508" s="14"/>
      <c r="ALN508" s="14"/>
      <c r="ALO508" s="14"/>
      <c r="ALP508" s="14"/>
      <c r="ALQ508" s="14"/>
      <c r="ALR508" s="14"/>
      <c r="ALS508" s="14"/>
      <c r="ALT508" s="14"/>
      <c r="ALU508" s="14"/>
      <c r="ALV508" s="14"/>
      <c r="ALW508" s="14"/>
      <c r="ALX508" s="14"/>
      <c r="ALY508" s="14"/>
      <c r="ALZ508" s="14"/>
      <c r="AMA508" s="14"/>
      <c r="AMB508" s="14"/>
      <c r="AMC508" s="14"/>
      <c r="AMD508" s="14"/>
      <c r="AME508" s="14"/>
      <c r="AMF508" s="14"/>
      <c r="AMG508" s="14"/>
      <c r="AMH508" s="14"/>
      <c r="AMI508" s="14"/>
      <c r="AMJ508" s="14"/>
      <c r="AMK508" s="14"/>
      <c r="AML508" s="14"/>
      <c r="AMM508" s="14"/>
      <c r="AMN508" s="14"/>
      <c r="AMO508" s="14"/>
      <c r="AMP508" s="14"/>
      <c r="AMQ508" s="14"/>
      <c r="AMR508" s="14"/>
      <c r="AMS508" s="14"/>
      <c r="AMT508" s="14"/>
      <c r="AMU508" s="14"/>
      <c r="AMV508" s="14"/>
      <c r="AMW508" s="14"/>
      <c r="AMX508" s="14"/>
      <c r="AMY508" s="14"/>
      <c r="AMZ508" s="14"/>
      <c r="ANA508" s="14"/>
      <c r="ANB508" s="14"/>
      <c r="ANC508" s="14"/>
      <c r="AND508" s="14"/>
      <c r="ANE508" s="14"/>
      <c r="ANF508" s="14"/>
      <c r="ANG508" s="14"/>
      <c r="ANH508" s="14"/>
      <c r="ANI508" s="14"/>
      <c r="ANJ508" s="14"/>
      <c r="ANK508" s="14"/>
      <c r="ANL508" s="14"/>
      <c r="ANM508" s="14"/>
      <c r="ANN508" s="14"/>
      <c r="ANO508" s="14"/>
      <c r="ANP508" s="14"/>
      <c r="ANQ508" s="14"/>
      <c r="ANR508" s="14"/>
      <c r="ANS508" s="14"/>
      <c r="ANT508" s="14"/>
      <c r="ANU508" s="14"/>
      <c r="ANV508" s="14"/>
      <c r="ANW508" s="14"/>
      <c r="ANX508" s="14"/>
      <c r="ANY508" s="14"/>
      <c r="ANZ508" s="14"/>
      <c r="AOA508" s="14"/>
      <c r="AOB508" s="14"/>
      <c r="AOC508" s="14"/>
      <c r="AOD508" s="14"/>
      <c r="AOE508" s="14"/>
      <c r="AOF508" s="14"/>
      <c r="AOG508" s="14"/>
      <c r="AOH508" s="14"/>
      <c r="AOI508" s="14"/>
      <c r="AOJ508" s="14"/>
      <c r="AOK508" s="14"/>
      <c r="AOL508" s="14"/>
      <c r="AOM508" s="14"/>
      <c r="AON508" s="14"/>
      <c r="AOO508" s="14"/>
      <c r="AOP508" s="14"/>
      <c r="AOQ508" s="14"/>
      <c r="AOR508" s="14"/>
      <c r="AOS508" s="14"/>
      <c r="AOT508" s="14"/>
      <c r="AOU508" s="14"/>
      <c r="AOV508" s="14"/>
      <c r="AOW508" s="14"/>
      <c r="AOX508" s="14"/>
      <c r="AOY508" s="14"/>
      <c r="AOZ508" s="14"/>
      <c r="APA508" s="14"/>
      <c r="APB508" s="14"/>
      <c r="APC508" s="14"/>
      <c r="APD508" s="14"/>
      <c r="APE508" s="14"/>
      <c r="APF508" s="14"/>
      <c r="APG508" s="14"/>
      <c r="APH508" s="14"/>
      <c r="API508" s="14"/>
      <c r="APJ508" s="14"/>
      <c r="APK508" s="14"/>
      <c r="APL508" s="14"/>
      <c r="APM508" s="14"/>
      <c r="APN508" s="14"/>
      <c r="APO508" s="14"/>
      <c r="APP508" s="14"/>
      <c r="APQ508" s="14"/>
      <c r="APR508" s="14"/>
      <c r="APS508" s="14"/>
      <c r="APT508" s="14"/>
      <c r="APU508" s="14"/>
      <c r="APV508" s="14"/>
      <c r="APW508" s="14"/>
      <c r="APX508" s="14"/>
      <c r="APY508" s="14"/>
      <c r="APZ508" s="14"/>
      <c r="AQA508" s="14"/>
      <c r="AQB508" s="14"/>
      <c r="AQC508" s="14"/>
      <c r="AQD508" s="14"/>
      <c r="AQE508" s="14"/>
      <c r="AQF508" s="14"/>
      <c r="AQG508" s="14"/>
      <c r="AQH508" s="14"/>
      <c r="AQI508" s="14"/>
      <c r="AQJ508" s="14"/>
      <c r="AQK508" s="14"/>
      <c r="AQL508" s="14"/>
      <c r="AQM508" s="14"/>
      <c r="AQN508" s="14"/>
      <c r="AQO508" s="14"/>
      <c r="AQP508" s="14"/>
      <c r="AQQ508" s="14"/>
      <c r="AQR508" s="14"/>
      <c r="AQS508" s="14"/>
      <c r="AQT508" s="14"/>
      <c r="AQU508" s="14"/>
      <c r="AQV508" s="14"/>
      <c r="AQW508" s="14"/>
      <c r="AQX508" s="14"/>
      <c r="AQY508" s="14"/>
      <c r="AQZ508" s="14"/>
      <c r="ARA508" s="14"/>
      <c r="ARB508" s="14"/>
      <c r="ARC508" s="14"/>
      <c r="ARD508" s="14"/>
      <c r="ARE508" s="14"/>
      <c r="ARF508" s="14"/>
      <c r="ARG508" s="14"/>
      <c r="ARH508" s="14"/>
      <c r="ARI508" s="14"/>
      <c r="ARJ508" s="14"/>
      <c r="ARK508" s="14"/>
      <c r="ARL508" s="14"/>
      <c r="ARM508" s="14"/>
      <c r="ARN508" s="14"/>
      <c r="ARO508" s="14"/>
      <c r="ARP508" s="14"/>
      <c r="ARQ508" s="14"/>
      <c r="ARR508" s="14"/>
      <c r="ARS508" s="14"/>
      <c r="ART508" s="14"/>
      <c r="ARU508" s="14"/>
      <c r="ARV508" s="14"/>
      <c r="ARW508" s="14"/>
      <c r="ARX508" s="14"/>
      <c r="ARY508" s="14"/>
      <c r="ARZ508" s="14"/>
      <c r="ASA508" s="14"/>
      <c r="ASB508" s="14"/>
      <c r="ASC508" s="14"/>
      <c r="ASD508" s="14"/>
      <c r="ASE508" s="14"/>
      <c r="ASF508" s="14"/>
      <c r="ASG508" s="14"/>
      <c r="ASH508" s="14"/>
      <c r="ASI508" s="14"/>
      <c r="ASJ508" s="14"/>
      <c r="ASK508" s="14"/>
      <c r="ASL508" s="14"/>
      <c r="ASM508" s="14"/>
      <c r="ASN508" s="14"/>
      <c r="ASO508" s="14"/>
      <c r="ASP508" s="14"/>
      <c r="ASQ508" s="14"/>
      <c r="ASR508" s="14"/>
      <c r="ASS508" s="14"/>
      <c r="AST508" s="14"/>
      <c r="ASU508" s="14"/>
      <c r="ASV508" s="14"/>
      <c r="ASW508" s="14"/>
      <c r="ASX508" s="14"/>
      <c r="ASY508" s="14"/>
      <c r="ASZ508" s="14"/>
      <c r="ATA508" s="14"/>
      <c r="ATB508" s="14"/>
      <c r="ATC508" s="14"/>
      <c r="ATD508" s="14"/>
    </row>
    <row r="509" spans="63:1200">
      <c r="BK509" s="14" t="str">
        <f t="shared" si="2121"/>
        <v/>
      </c>
      <c r="ABO509" s="14"/>
      <c r="ABP509" s="14"/>
      <c r="ABQ509" s="14"/>
      <c r="ABR509" s="14"/>
      <c r="ABS509" s="14"/>
      <c r="ABT509" s="14"/>
      <c r="ABU509" s="14"/>
      <c r="ABV509" s="14"/>
      <c r="ABW509" s="14"/>
      <c r="ABX509" s="14"/>
      <c r="ABY509" s="14"/>
      <c r="ABZ509" s="14"/>
      <c r="ACA509" s="14"/>
      <c r="ACB509" s="14"/>
      <c r="ACC509" s="14"/>
      <c r="ACD509" s="14"/>
      <c r="ACE509" s="14"/>
      <c r="ACF509" s="14"/>
      <c r="ACG509" s="14"/>
      <c r="ACH509" s="14"/>
      <c r="ACI509" s="14"/>
      <c r="ACJ509" s="14"/>
      <c r="ACK509" s="14"/>
      <c r="ACL509" s="14"/>
      <c r="ACM509" s="14"/>
      <c r="ACN509" s="14"/>
      <c r="ACO509" s="14"/>
      <c r="ACP509" s="14"/>
      <c r="ACQ509" s="14"/>
      <c r="ACR509" s="14"/>
      <c r="ACS509" s="14"/>
      <c r="ACT509" s="14"/>
      <c r="ACU509" s="14"/>
      <c r="ACV509" s="14"/>
      <c r="ACW509" s="14"/>
      <c r="ACX509" s="14"/>
      <c r="ACY509" s="14"/>
      <c r="ACZ509" s="14"/>
      <c r="ADA509" s="14"/>
      <c r="ADB509" s="14"/>
      <c r="ADC509" s="14"/>
      <c r="ADD509" s="14"/>
      <c r="ADE509" s="14"/>
      <c r="ADF509" s="14"/>
      <c r="ADG509" s="14"/>
      <c r="ADH509" s="14"/>
      <c r="ADI509" s="14"/>
      <c r="ADJ509" s="14"/>
      <c r="ADK509" s="14"/>
      <c r="ADL509" s="14"/>
      <c r="ADM509" s="14"/>
      <c r="ADN509" s="14"/>
      <c r="ADO509" s="14"/>
      <c r="ADP509" s="14"/>
      <c r="ADQ509" s="14"/>
      <c r="ADR509" s="14"/>
      <c r="ADS509" s="14"/>
      <c r="ADT509" s="14"/>
      <c r="ADU509" s="14"/>
      <c r="ADV509" s="14"/>
      <c r="ADW509" s="14"/>
      <c r="ADX509" s="14"/>
      <c r="ADY509" s="14"/>
      <c r="ADZ509" s="14"/>
      <c r="AEA509" s="14"/>
      <c r="AEB509" s="14"/>
      <c r="AEC509" s="14"/>
      <c r="AED509" s="14"/>
      <c r="AEE509" s="14"/>
      <c r="AEF509" s="14"/>
      <c r="AEG509" s="14"/>
      <c r="AEH509" s="14"/>
      <c r="AEI509" s="14"/>
      <c r="AEJ509" s="14"/>
      <c r="AEK509" s="14"/>
      <c r="AEL509" s="14"/>
      <c r="AEM509" s="14"/>
      <c r="AEN509" s="14"/>
      <c r="AEO509" s="14"/>
      <c r="AEP509" s="14"/>
      <c r="AEQ509" s="14"/>
      <c r="AER509" s="14"/>
      <c r="AES509" s="14"/>
      <c r="AET509" s="14"/>
      <c r="AEU509" s="14"/>
      <c r="AEV509" s="14"/>
      <c r="AEW509" s="14"/>
      <c r="AEX509" s="14"/>
      <c r="AEY509" s="14"/>
      <c r="AEZ509" s="14"/>
      <c r="AFA509" s="14"/>
      <c r="AFB509" s="14"/>
      <c r="AFC509" s="14"/>
      <c r="AFD509" s="14"/>
      <c r="AFE509" s="14"/>
      <c r="AFF509" s="14"/>
      <c r="AFG509" s="14"/>
      <c r="AFH509" s="14"/>
      <c r="AFI509" s="14"/>
      <c r="AFJ509" s="14"/>
      <c r="AFK509" s="14"/>
      <c r="AFL509" s="14"/>
      <c r="AFM509" s="14"/>
      <c r="AFN509" s="14"/>
      <c r="AFO509" s="14"/>
      <c r="AFP509" s="14"/>
      <c r="AFQ509" s="14"/>
      <c r="AFR509" s="14"/>
      <c r="AFS509" s="14"/>
      <c r="AFT509" s="14"/>
      <c r="AFU509" s="14"/>
      <c r="AFV509" s="14"/>
      <c r="AFW509" s="14"/>
      <c r="AFX509" s="14"/>
      <c r="AFY509" s="14"/>
      <c r="AFZ509" s="14"/>
      <c r="AGA509" s="14"/>
      <c r="AGB509" s="14"/>
      <c r="AGC509" s="14"/>
      <c r="AGD509" s="14"/>
      <c r="AGE509" s="14"/>
      <c r="AGF509" s="14"/>
      <c r="AGG509" s="14"/>
      <c r="AGH509" s="14"/>
      <c r="AGI509" s="14"/>
      <c r="AGJ509" s="14"/>
      <c r="AGK509" s="14"/>
      <c r="AGL509" s="14"/>
      <c r="AGM509" s="14"/>
      <c r="AGN509" s="14"/>
      <c r="AGO509" s="14"/>
      <c r="AGP509" s="14"/>
      <c r="AGQ509" s="14"/>
      <c r="AGR509" s="14"/>
      <c r="AGS509" s="14"/>
      <c r="AGT509" s="14"/>
      <c r="AGU509" s="14"/>
      <c r="AGV509" s="14"/>
      <c r="AGW509" s="14"/>
      <c r="AGX509" s="14"/>
      <c r="AGY509" s="14"/>
      <c r="AGZ509" s="14"/>
      <c r="AHA509" s="14"/>
      <c r="AHB509" s="14"/>
      <c r="AHC509" s="14"/>
      <c r="AHD509" s="14"/>
      <c r="AHE509" s="14"/>
      <c r="AHF509" s="14"/>
      <c r="AHG509" s="14"/>
      <c r="AHH509" s="14"/>
      <c r="AHI509" s="14"/>
      <c r="AHJ509" s="14"/>
      <c r="AHK509" s="14"/>
      <c r="AHL509" s="14"/>
      <c r="AHM509" s="14"/>
      <c r="AHN509" s="14"/>
      <c r="AHO509" s="14"/>
      <c r="AHP509" s="14"/>
      <c r="AHQ509" s="14"/>
      <c r="AHR509" s="14"/>
      <c r="AHS509" s="14"/>
      <c r="AHT509" s="14"/>
      <c r="AHU509" s="14"/>
      <c r="AHV509" s="14"/>
      <c r="AHW509" s="14"/>
      <c r="AHX509" s="14"/>
      <c r="AHY509" s="14"/>
      <c r="AHZ509" s="14"/>
      <c r="AIA509" s="14"/>
      <c r="AIB509" s="14"/>
      <c r="AIC509" s="14"/>
      <c r="AID509" s="14"/>
      <c r="AIE509" s="14"/>
      <c r="AIF509" s="14"/>
      <c r="AIG509" s="14"/>
      <c r="AIH509" s="14"/>
      <c r="AII509" s="14"/>
      <c r="AIJ509" s="14"/>
      <c r="AIK509" s="14"/>
      <c r="AIL509" s="14"/>
      <c r="AIM509" s="14"/>
      <c r="AIN509" s="14"/>
      <c r="AIO509" s="14"/>
      <c r="AIP509" s="14"/>
      <c r="AIQ509" s="14"/>
      <c r="AIR509" s="14"/>
      <c r="AIS509" s="14"/>
      <c r="AIT509" s="14"/>
      <c r="AIU509" s="14"/>
      <c r="AIV509" s="14"/>
      <c r="AIW509" s="14"/>
      <c r="AIX509" s="14"/>
      <c r="AIY509" s="14"/>
      <c r="AIZ509" s="14"/>
      <c r="AJA509" s="14"/>
      <c r="AJB509" s="14"/>
      <c r="AJC509" s="14"/>
      <c r="AJD509" s="14"/>
      <c r="AJE509" s="14"/>
      <c r="AJF509" s="14"/>
      <c r="AJG509" s="14"/>
      <c r="AJH509" s="14"/>
      <c r="AJI509" s="14"/>
      <c r="AJJ509" s="14"/>
      <c r="AJK509" s="14"/>
      <c r="AJL509" s="14"/>
      <c r="AJM509" s="14"/>
      <c r="AJN509" s="14"/>
      <c r="AJO509" s="14"/>
      <c r="AJP509" s="14"/>
      <c r="AJQ509" s="14"/>
      <c r="AJR509" s="14"/>
      <c r="AJS509" s="14"/>
      <c r="AJT509" s="14"/>
      <c r="AJU509" s="14"/>
      <c r="AJV509" s="14"/>
      <c r="AJW509" s="14"/>
      <c r="AJX509" s="14"/>
      <c r="AJY509" s="14"/>
      <c r="AJZ509" s="14"/>
      <c r="AKA509" s="14"/>
      <c r="AKB509" s="14"/>
      <c r="AKC509" s="14"/>
      <c r="AKD509" s="14"/>
      <c r="AKE509" s="14"/>
      <c r="AKF509" s="14"/>
      <c r="AKG509" s="14"/>
      <c r="AKH509" s="14"/>
      <c r="AKI509" s="14"/>
      <c r="AKJ509" s="14"/>
      <c r="AKK509" s="14"/>
      <c r="AKL509" s="14"/>
      <c r="AKM509" s="14"/>
      <c r="AKN509" s="14"/>
      <c r="AKO509" s="14"/>
      <c r="AKP509" s="14"/>
      <c r="AKQ509" s="14"/>
      <c r="AKR509" s="14"/>
      <c r="AKS509" s="14"/>
      <c r="AKT509" s="14"/>
      <c r="AKU509" s="14"/>
      <c r="AKV509" s="14"/>
      <c r="AKW509" s="14"/>
      <c r="AKX509" s="14"/>
      <c r="AKY509" s="14"/>
      <c r="AKZ509" s="14"/>
      <c r="ALA509" s="14"/>
      <c r="ALB509" s="14"/>
      <c r="ALC509" s="14"/>
      <c r="ALD509" s="14"/>
      <c r="ALE509" s="14"/>
      <c r="ALF509" s="14"/>
      <c r="ALG509" s="14"/>
      <c r="ALH509" s="14"/>
      <c r="ALI509" s="14"/>
      <c r="ALJ509" s="14"/>
      <c r="ALK509" s="14"/>
      <c r="ALL509" s="14"/>
      <c r="ALM509" s="14"/>
      <c r="ALN509" s="14"/>
      <c r="ALO509" s="14"/>
      <c r="ALP509" s="14"/>
      <c r="ALQ509" s="14"/>
      <c r="ALR509" s="14"/>
      <c r="ALS509" s="14"/>
      <c r="ALT509" s="14"/>
      <c r="ALU509" s="14"/>
      <c r="ALV509" s="14"/>
      <c r="ALW509" s="14"/>
      <c r="ALX509" s="14"/>
      <c r="ALY509" s="14"/>
      <c r="ALZ509" s="14"/>
      <c r="AMA509" s="14"/>
      <c r="AMB509" s="14"/>
      <c r="AMC509" s="14"/>
      <c r="AMD509" s="14"/>
      <c r="AME509" s="14"/>
      <c r="AMF509" s="14"/>
      <c r="AMG509" s="14"/>
      <c r="AMH509" s="14"/>
      <c r="AMI509" s="14"/>
      <c r="AMJ509" s="14"/>
      <c r="AMK509" s="14"/>
      <c r="AML509" s="14"/>
      <c r="AMM509" s="14"/>
      <c r="AMN509" s="14"/>
      <c r="AMO509" s="14"/>
      <c r="AMP509" s="14"/>
      <c r="AMQ509" s="14"/>
      <c r="AMR509" s="14"/>
      <c r="AMS509" s="14"/>
      <c r="AMT509" s="14"/>
      <c r="AMU509" s="14"/>
      <c r="AMV509" s="14"/>
      <c r="AMW509" s="14"/>
      <c r="AMX509" s="14"/>
      <c r="AMY509" s="14"/>
      <c r="AMZ509" s="14"/>
      <c r="ANA509" s="14"/>
      <c r="ANB509" s="14"/>
      <c r="ANC509" s="14"/>
      <c r="AND509" s="14"/>
      <c r="ANE509" s="14"/>
      <c r="ANF509" s="14"/>
      <c r="ANG509" s="14"/>
      <c r="ANH509" s="14"/>
      <c r="ANI509" s="14"/>
      <c r="ANJ509" s="14"/>
      <c r="ANK509" s="14"/>
      <c r="ANL509" s="14"/>
      <c r="ANM509" s="14"/>
      <c r="ANN509" s="14"/>
      <c r="ANO509" s="14"/>
      <c r="ANP509" s="14"/>
      <c r="ANQ509" s="14"/>
      <c r="ANR509" s="14"/>
      <c r="ANS509" s="14"/>
      <c r="ANT509" s="14"/>
      <c r="ANU509" s="14"/>
      <c r="ANV509" s="14"/>
      <c r="ANW509" s="14"/>
      <c r="ANX509" s="14"/>
      <c r="ANY509" s="14"/>
      <c r="ANZ509" s="14"/>
      <c r="AOA509" s="14"/>
      <c r="AOB509" s="14"/>
      <c r="AOC509" s="14"/>
      <c r="AOD509" s="14"/>
      <c r="AOE509" s="14"/>
      <c r="AOF509" s="14"/>
      <c r="AOG509" s="14"/>
      <c r="AOH509" s="14"/>
      <c r="AOI509" s="14"/>
      <c r="AOJ509" s="14"/>
      <c r="AOK509" s="14"/>
      <c r="AOL509" s="14"/>
      <c r="AOM509" s="14"/>
      <c r="AON509" s="14"/>
      <c r="AOO509" s="14"/>
      <c r="AOP509" s="14"/>
      <c r="AOQ509" s="14"/>
      <c r="AOR509" s="14"/>
      <c r="AOS509" s="14"/>
      <c r="AOT509" s="14"/>
      <c r="AOU509" s="14"/>
      <c r="AOV509" s="14"/>
      <c r="AOW509" s="14"/>
      <c r="AOX509" s="14"/>
      <c r="AOY509" s="14"/>
      <c r="AOZ509" s="14"/>
      <c r="APA509" s="14"/>
      <c r="APB509" s="14"/>
      <c r="APC509" s="14"/>
      <c r="APD509" s="14"/>
      <c r="APE509" s="14"/>
      <c r="APF509" s="14"/>
      <c r="APG509" s="14"/>
      <c r="APH509" s="14"/>
      <c r="API509" s="14"/>
      <c r="APJ509" s="14"/>
      <c r="APK509" s="14"/>
      <c r="APL509" s="14"/>
      <c r="APM509" s="14"/>
      <c r="APN509" s="14"/>
      <c r="APO509" s="14"/>
      <c r="APP509" s="14"/>
      <c r="APQ509" s="14"/>
      <c r="APR509" s="14"/>
      <c r="APS509" s="14"/>
      <c r="APT509" s="14"/>
      <c r="APU509" s="14"/>
      <c r="APV509" s="14"/>
      <c r="APW509" s="14"/>
      <c r="APX509" s="14"/>
      <c r="APY509" s="14"/>
      <c r="APZ509" s="14"/>
      <c r="AQA509" s="14"/>
      <c r="AQB509" s="14"/>
      <c r="AQC509" s="14"/>
      <c r="AQD509" s="14"/>
      <c r="AQE509" s="14"/>
      <c r="AQF509" s="14"/>
      <c r="AQG509" s="14"/>
      <c r="AQH509" s="14"/>
      <c r="AQI509" s="14"/>
      <c r="AQJ509" s="14"/>
      <c r="AQK509" s="14"/>
      <c r="AQL509" s="14"/>
      <c r="AQM509" s="14"/>
      <c r="AQN509" s="14"/>
      <c r="AQO509" s="14"/>
      <c r="AQP509" s="14"/>
      <c r="AQQ509" s="14"/>
      <c r="AQR509" s="14"/>
      <c r="AQS509" s="14"/>
      <c r="AQT509" s="14"/>
      <c r="AQU509" s="14"/>
      <c r="AQV509" s="14"/>
      <c r="AQW509" s="14"/>
      <c r="AQX509" s="14"/>
      <c r="AQY509" s="14"/>
      <c r="AQZ509" s="14"/>
      <c r="ARA509" s="14"/>
      <c r="ARB509" s="14"/>
      <c r="ARC509" s="14"/>
      <c r="ARD509" s="14"/>
      <c r="ARE509" s="14"/>
      <c r="ARF509" s="14"/>
      <c r="ARG509" s="14"/>
      <c r="ARH509" s="14"/>
      <c r="ARI509" s="14"/>
      <c r="ARJ509" s="14"/>
      <c r="ARK509" s="14"/>
      <c r="ARL509" s="14"/>
      <c r="ARM509" s="14"/>
      <c r="ARN509" s="14"/>
      <c r="ARO509" s="14"/>
      <c r="ARP509" s="14"/>
      <c r="ARQ509" s="14"/>
      <c r="ARR509" s="14"/>
      <c r="ARS509" s="14"/>
      <c r="ART509" s="14"/>
      <c r="ARU509" s="14"/>
      <c r="ARV509" s="14"/>
      <c r="ARW509" s="14"/>
      <c r="ARX509" s="14"/>
      <c r="ARY509" s="14"/>
      <c r="ARZ509" s="14"/>
      <c r="ASA509" s="14"/>
      <c r="ASB509" s="14"/>
      <c r="ASC509" s="14"/>
      <c r="ASD509" s="14"/>
      <c r="ASE509" s="14"/>
      <c r="ASF509" s="14"/>
      <c r="ASG509" s="14"/>
      <c r="ASH509" s="14"/>
      <c r="ASI509" s="14"/>
      <c r="ASJ509" s="14"/>
      <c r="ASK509" s="14"/>
      <c r="ASL509" s="14"/>
      <c r="ASM509" s="14"/>
      <c r="ASN509" s="14"/>
      <c r="ASO509" s="14"/>
      <c r="ASP509" s="14"/>
      <c r="ASQ509" s="14"/>
      <c r="ASR509" s="14"/>
      <c r="ASS509" s="14"/>
      <c r="AST509" s="14"/>
      <c r="ASU509" s="14"/>
      <c r="ASV509" s="14"/>
      <c r="ASW509" s="14"/>
      <c r="ASX509" s="14"/>
      <c r="ASY509" s="14"/>
      <c r="ASZ509" s="14"/>
      <c r="ATA509" s="14"/>
      <c r="ATB509" s="14"/>
      <c r="ATC509" s="14"/>
      <c r="ATD509" s="14"/>
    </row>
    <row r="510" spans="63:1200">
      <c r="BK510" s="14" t="str">
        <f t="shared" si="2121"/>
        <v/>
      </c>
      <c r="ABO510" s="14"/>
      <c r="ABP510" s="14"/>
      <c r="ABQ510" s="14"/>
      <c r="ABR510" s="14"/>
      <c r="ABS510" s="14"/>
      <c r="ABT510" s="14"/>
      <c r="ABU510" s="14"/>
      <c r="ABV510" s="14"/>
      <c r="ABW510" s="14"/>
      <c r="ABX510" s="14"/>
      <c r="ABY510" s="14"/>
      <c r="ABZ510" s="14"/>
      <c r="ACA510" s="14"/>
      <c r="ACB510" s="14"/>
      <c r="ACC510" s="14"/>
      <c r="ACD510" s="14"/>
      <c r="ACE510" s="14"/>
      <c r="ACF510" s="14"/>
      <c r="ACG510" s="14"/>
      <c r="ACH510" s="14"/>
      <c r="ACI510" s="14"/>
      <c r="ACJ510" s="14"/>
      <c r="ACK510" s="14"/>
      <c r="ACL510" s="14"/>
      <c r="ACM510" s="14"/>
      <c r="ACN510" s="14"/>
      <c r="ACO510" s="14"/>
      <c r="ACP510" s="14"/>
      <c r="ACQ510" s="14"/>
      <c r="ACR510" s="14"/>
      <c r="ACS510" s="14"/>
      <c r="ACT510" s="14"/>
      <c r="ACU510" s="14"/>
      <c r="ACV510" s="14"/>
      <c r="ACW510" s="14"/>
      <c r="ACX510" s="14"/>
      <c r="ACY510" s="14"/>
      <c r="ACZ510" s="14"/>
      <c r="ADA510" s="14"/>
      <c r="ADB510" s="14"/>
      <c r="ADC510" s="14"/>
      <c r="ADD510" s="14"/>
      <c r="ADE510" s="14"/>
      <c r="ADF510" s="14"/>
      <c r="ADG510" s="14"/>
      <c r="ADH510" s="14"/>
      <c r="ADI510" s="14"/>
      <c r="ADJ510" s="14"/>
      <c r="ADK510" s="14"/>
      <c r="ADL510" s="14"/>
      <c r="ADM510" s="14"/>
      <c r="ADN510" s="14"/>
      <c r="ADO510" s="14"/>
      <c r="ADP510" s="14"/>
      <c r="ADQ510" s="14"/>
      <c r="ADR510" s="14"/>
      <c r="ADS510" s="14"/>
      <c r="ADT510" s="14"/>
      <c r="ADU510" s="14"/>
      <c r="ADV510" s="14"/>
      <c r="ADW510" s="14"/>
      <c r="ADX510" s="14"/>
      <c r="ADY510" s="14"/>
      <c r="ADZ510" s="14"/>
      <c r="AEA510" s="14"/>
      <c r="AEB510" s="14"/>
      <c r="AEC510" s="14"/>
      <c r="AED510" s="14"/>
      <c r="AEE510" s="14"/>
      <c r="AEF510" s="14"/>
      <c r="AEG510" s="14"/>
      <c r="AEH510" s="14"/>
      <c r="AEI510" s="14"/>
      <c r="AEJ510" s="14"/>
      <c r="AEK510" s="14"/>
      <c r="AEL510" s="14"/>
      <c r="AEM510" s="14"/>
      <c r="AEN510" s="14"/>
      <c r="AEO510" s="14"/>
      <c r="AEP510" s="14"/>
      <c r="AEQ510" s="14"/>
      <c r="AER510" s="14"/>
      <c r="AES510" s="14"/>
      <c r="AET510" s="14"/>
      <c r="AEU510" s="14"/>
      <c r="AEV510" s="14"/>
      <c r="AEW510" s="14"/>
      <c r="AEX510" s="14"/>
      <c r="AEY510" s="14"/>
      <c r="AEZ510" s="14"/>
      <c r="AFA510" s="14"/>
      <c r="AFB510" s="14"/>
      <c r="AFC510" s="14"/>
      <c r="AFD510" s="14"/>
      <c r="AFE510" s="14"/>
      <c r="AFF510" s="14"/>
      <c r="AFG510" s="14"/>
      <c r="AFH510" s="14"/>
      <c r="AFI510" s="14"/>
      <c r="AFJ510" s="14"/>
      <c r="AFK510" s="14"/>
      <c r="AFL510" s="14"/>
      <c r="AFM510" s="14"/>
      <c r="AFN510" s="14"/>
      <c r="AFO510" s="14"/>
      <c r="AFP510" s="14"/>
      <c r="AFQ510" s="14"/>
      <c r="AFR510" s="14"/>
      <c r="AFS510" s="14"/>
      <c r="AFT510" s="14"/>
      <c r="AFU510" s="14"/>
      <c r="AFV510" s="14"/>
      <c r="AFW510" s="14"/>
      <c r="AFX510" s="14"/>
      <c r="AFY510" s="14"/>
      <c r="AFZ510" s="14"/>
      <c r="AGA510" s="14"/>
      <c r="AGB510" s="14"/>
      <c r="AGC510" s="14"/>
      <c r="AGD510" s="14"/>
      <c r="AGE510" s="14"/>
      <c r="AGF510" s="14"/>
      <c r="AGG510" s="14"/>
      <c r="AGH510" s="14"/>
      <c r="AGI510" s="14"/>
      <c r="AGJ510" s="14"/>
      <c r="AGK510" s="14"/>
      <c r="AGL510" s="14"/>
      <c r="AGM510" s="14"/>
      <c r="AGN510" s="14"/>
      <c r="AGO510" s="14"/>
      <c r="AGP510" s="14"/>
      <c r="AGQ510" s="14"/>
      <c r="AGR510" s="14"/>
      <c r="AGS510" s="14"/>
      <c r="AGT510" s="14"/>
      <c r="AGU510" s="14"/>
      <c r="AGV510" s="14"/>
      <c r="AGW510" s="14"/>
      <c r="AGX510" s="14"/>
      <c r="AGY510" s="14"/>
      <c r="AGZ510" s="14"/>
      <c r="AHA510" s="14"/>
      <c r="AHB510" s="14"/>
      <c r="AHC510" s="14"/>
      <c r="AHD510" s="14"/>
      <c r="AHE510" s="14"/>
      <c r="AHF510" s="14"/>
      <c r="AHG510" s="14"/>
      <c r="AHH510" s="14"/>
      <c r="AHI510" s="14"/>
      <c r="AHJ510" s="14"/>
      <c r="AHK510" s="14"/>
      <c r="AHL510" s="14"/>
      <c r="AHM510" s="14"/>
      <c r="AHN510" s="14"/>
      <c r="AHO510" s="14"/>
      <c r="AHP510" s="14"/>
      <c r="AHQ510" s="14"/>
      <c r="AHR510" s="14"/>
      <c r="AHS510" s="14"/>
      <c r="AHT510" s="14"/>
      <c r="AHU510" s="14"/>
      <c r="AHV510" s="14"/>
      <c r="AHW510" s="14"/>
      <c r="AHX510" s="14"/>
      <c r="AHY510" s="14"/>
      <c r="AHZ510" s="14"/>
      <c r="AIA510" s="14"/>
      <c r="AIB510" s="14"/>
      <c r="AIC510" s="14"/>
      <c r="AID510" s="14"/>
      <c r="AIE510" s="14"/>
      <c r="AIF510" s="14"/>
      <c r="AIG510" s="14"/>
      <c r="AIH510" s="14"/>
      <c r="AII510" s="14"/>
      <c r="AIJ510" s="14"/>
      <c r="AIK510" s="14"/>
      <c r="AIL510" s="14"/>
      <c r="AIM510" s="14"/>
      <c r="AIN510" s="14"/>
      <c r="AIO510" s="14"/>
      <c r="AIP510" s="14"/>
      <c r="AIQ510" s="14"/>
      <c r="AIR510" s="14"/>
      <c r="AIS510" s="14"/>
      <c r="AIT510" s="14"/>
      <c r="AIU510" s="14"/>
      <c r="AIV510" s="14"/>
      <c r="AIW510" s="14"/>
      <c r="AIX510" s="14"/>
      <c r="AIY510" s="14"/>
      <c r="AIZ510" s="14"/>
      <c r="AJA510" s="14"/>
      <c r="AJB510" s="14"/>
      <c r="AJC510" s="14"/>
      <c r="AJD510" s="14"/>
      <c r="AJE510" s="14"/>
      <c r="AJF510" s="14"/>
      <c r="AJG510" s="14"/>
      <c r="AJH510" s="14"/>
      <c r="AJI510" s="14"/>
      <c r="AJJ510" s="14"/>
      <c r="AJK510" s="14"/>
      <c r="AJL510" s="14"/>
      <c r="AJM510" s="14"/>
      <c r="AJN510" s="14"/>
      <c r="AJO510" s="14"/>
      <c r="AJP510" s="14"/>
      <c r="AJQ510" s="14"/>
      <c r="AJR510" s="14"/>
      <c r="AJS510" s="14"/>
      <c r="AJT510" s="14"/>
      <c r="AJU510" s="14"/>
      <c r="AJV510" s="14"/>
      <c r="AJW510" s="14"/>
      <c r="AJX510" s="14"/>
      <c r="AJY510" s="14"/>
      <c r="AJZ510" s="14"/>
      <c r="AKA510" s="14"/>
      <c r="AKB510" s="14"/>
      <c r="AKC510" s="14"/>
      <c r="AKD510" s="14"/>
      <c r="AKE510" s="14"/>
      <c r="AKF510" s="14"/>
      <c r="AKG510" s="14"/>
      <c r="AKH510" s="14"/>
      <c r="AKI510" s="14"/>
      <c r="AKJ510" s="14"/>
      <c r="AKK510" s="14"/>
      <c r="AKL510" s="14"/>
      <c r="AKM510" s="14"/>
      <c r="AKN510" s="14"/>
      <c r="AKO510" s="14"/>
      <c r="AKP510" s="14"/>
      <c r="AKQ510" s="14"/>
      <c r="AKR510" s="14"/>
      <c r="AKS510" s="14"/>
      <c r="AKT510" s="14"/>
      <c r="AKU510" s="14"/>
      <c r="AKV510" s="14"/>
      <c r="AKW510" s="14"/>
      <c r="AKX510" s="14"/>
      <c r="AKY510" s="14"/>
      <c r="AKZ510" s="14"/>
      <c r="ALA510" s="14"/>
      <c r="ALB510" s="14"/>
      <c r="ALC510" s="14"/>
      <c r="ALD510" s="14"/>
      <c r="ALE510" s="14"/>
      <c r="ALF510" s="14"/>
      <c r="ALG510" s="14"/>
      <c r="ALH510" s="14"/>
      <c r="ALI510" s="14"/>
      <c r="ALJ510" s="14"/>
      <c r="ALK510" s="14"/>
      <c r="ALL510" s="14"/>
      <c r="ALM510" s="14"/>
      <c r="ALN510" s="14"/>
      <c r="ALO510" s="14"/>
      <c r="ALP510" s="14"/>
      <c r="ALQ510" s="14"/>
      <c r="ALR510" s="14"/>
      <c r="ALS510" s="14"/>
      <c r="ALT510" s="14"/>
      <c r="ALU510" s="14"/>
      <c r="ALV510" s="14"/>
      <c r="ALW510" s="14"/>
      <c r="ALX510" s="14"/>
      <c r="ALY510" s="14"/>
      <c r="ALZ510" s="14"/>
      <c r="AMA510" s="14"/>
      <c r="AMB510" s="14"/>
      <c r="AMC510" s="14"/>
      <c r="AMD510" s="14"/>
      <c r="AME510" s="14"/>
      <c r="AMF510" s="14"/>
      <c r="AMG510" s="14"/>
      <c r="AMH510" s="14"/>
      <c r="AMI510" s="14"/>
      <c r="AMJ510" s="14"/>
      <c r="AMK510" s="14"/>
      <c r="AML510" s="14"/>
      <c r="AMM510" s="14"/>
      <c r="AMN510" s="14"/>
      <c r="AMO510" s="14"/>
      <c r="AMP510" s="14"/>
      <c r="AMQ510" s="14"/>
      <c r="AMR510" s="14"/>
      <c r="AMS510" s="14"/>
      <c r="AMT510" s="14"/>
      <c r="AMU510" s="14"/>
      <c r="AMV510" s="14"/>
      <c r="AMW510" s="14"/>
      <c r="AMX510" s="14"/>
      <c r="AMY510" s="14"/>
      <c r="AMZ510" s="14"/>
      <c r="ANA510" s="14"/>
      <c r="ANB510" s="14"/>
      <c r="ANC510" s="14"/>
      <c r="AND510" s="14"/>
      <c r="ANE510" s="14"/>
      <c r="ANF510" s="14"/>
      <c r="ANG510" s="14"/>
      <c r="ANH510" s="14"/>
      <c r="ANI510" s="14"/>
      <c r="ANJ510" s="14"/>
      <c r="ANK510" s="14"/>
      <c r="ANL510" s="14"/>
      <c r="ANM510" s="14"/>
      <c r="ANN510" s="14"/>
      <c r="ANO510" s="14"/>
      <c r="ANP510" s="14"/>
      <c r="ANQ510" s="14"/>
      <c r="ANR510" s="14"/>
      <c r="ANS510" s="14"/>
      <c r="ANT510" s="14"/>
      <c r="ANU510" s="14"/>
      <c r="ANV510" s="14"/>
      <c r="ANW510" s="14"/>
      <c r="ANX510" s="14"/>
      <c r="ANY510" s="14"/>
      <c r="ANZ510" s="14"/>
      <c r="AOA510" s="14"/>
      <c r="AOB510" s="14"/>
      <c r="AOC510" s="14"/>
      <c r="AOD510" s="14"/>
      <c r="AOE510" s="14"/>
      <c r="AOF510" s="14"/>
      <c r="AOG510" s="14"/>
      <c r="AOH510" s="14"/>
      <c r="AOI510" s="14"/>
      <c r="AOJ510" s="14"/>
      <c r="AOK510" s="14"/>
      <c r="AOL510" s="14"/>
      <c r="AOM510" s="14"/>
      <c r="AON510" s="14"/>
      <c r="AOO510" s="14"/>
      <c r="AOP510" s="14"/>
      <c r="AOQ510" s="14"/>
      <c r="AOR510" s="14"/>
      <c r="AOS510" s="14"/>
      <c r="AOT510" s="14"/>
      <c r="AOU510" s="14"/>
      <c r="AOV510" s="14"/>
      <c r="AOW510" s="14"/>
      <c r="AOX510" s="14"/>
      <c r="AOY510" s="14"/>
      <c r="AOZ510" s="14"/>
      <c r="APA510" s="14"/>
      <c r="APB510" s="14"/>
      <c r="APC510" s="14"/>
      <c r="APD510" s="14"/>
      <c r="APE510" s="14"/>
      <c r="APF510" s="14"/>
      <c r="APG510" s="14"/>
      <c r="APH510" s="14"/>
      <c r="API510" s="14"/>
      <c r="APJ510" s="14"/>
      <c r="APK510" s="14"/>
      <c r="APL510" s="14"/>
      <c r="APM510" s="14"/>
      <c r="APN510" s="14"/>
      <c r="APO510" s="14"/>
      <c r="APP510" s="14"/>
      <c r="APQ510" s="14"/>
      <c r="APR510" s="14"/>
      <c r="APS510" s="14"/>
      <c r="APT510" s="14"/>
      <c r="APU510" s="14"/>
      <c r="APV510" s="14"/>
      <c r="APW510" s="14"/>
      <c r="APX510" s="14"/>
      <c r="APY510" s="14"/>
      <c r="APZ510" s="14"/>
      <c r="AQA510" s="14"/>
      <c r="AQB510" s="14"/>
      <c r="AQC510" s="14"/>
      <c r="AQD510" s="14"/>
      <c r="AQE510" s="14"/>
      <c r="AQF510" s="14"/>
      <c r="AQG510" s="14"/>
      <c r="AQH510" s="14"/>
      <c r="AQI510" s="14"/>
      <c r="AQJ510" s="14"/>
      <c r="AQK510" s="14"/>
      <c r="AQL510" s="14"/>
      <c r="AQM510" s="14"/>
      <c r="AQN510" s="14"/>
      <c r="AQO510" s="14"/>
      <c r="AQP510" s="14"/>
      <c r="AQQ510" s="14"/>
      <c r="AQR510" s="14"/>
      <c r="AQS510" s="14"/>
      <c r="AQT510" s="14"/>
      <c r="AQU510" s="14"/>
      <c r="AQV510" s="14"/>
      <c r="AQW510" s="14"/>
      <c r="AQX510" s="14"/>
      <c r="AQY510" s="14"/>
      <c r="AQZ510" s="14"/>
      <c r="ARA510" s="14"/>
      <c r="ARB510" s="14"/>
      <c r="ARC510" s="14"/>
      <c r="ARD510" s="14"/>
      <c r="ARE510" s="14"/>
      <c r="ARF510" s="14"/>
      <c r="ARG510" s="14"/>
      <c r="ARH510" s="14"/>
      <c r="ARI510" s="14"/>
      <c r="ARJ510" s="14"/>
      <c r="ARK510" s="14"/>
      <c r="ARL510" s="14"/>
      <c r="ARM510" s="14"/>
      <c r="ARN510" s="14"/>
      <c r="ARO510" s="14"/>
      <c r="ARP510" s="14"/>
      <c r="ARQ510" s="14"/>
      <c r="ARR510" s="14"/>
      <c r="ARS510" s="14"/>
      <c r="ART510" s="14"/>
      <c r="ARU510" s="14"/>
      <c r="ARV510" s="14"/>
      <c r="ARW510" s="14"/>
      <c r="ARX510" s="14"/>
      <c r="ARY510" s="14"/>
      <c r="ARZ510" s="14"/>
      <c r="ASA510" s="14"/>
      <c r="ASB510" s="14"/>
      <c r="ASC510" s="14"/>
      <c r="ASD510" s="14"/>
      <c r="ASE510" s="14"/>
      <c r="ASF510" s="14"/>
      <c r="ASG510" s="14"/>
      <c r="ASH510" s="14"/>
      <c r="ASI510" s="14"/>
      <c r="ASJ510" s="14"/>
      <c r="ASK510" s="14"/>
      <c r="ASL510" s="14"/>
      <c r="ASM510" s="14"/>
      <c r="ASN510" s="14"/>
      <c r="ASO510" s="14"/>
      <c r="ASP510" s="14"/>
      <c r="ASQ510" s="14"/>
      <c r="ASR510" s="14"/>
      <c r="ASS510" s="14"/>
      <c r="AST510" s="14"/>
      <c r="ASU510" s="14"/>
      <c r="ASV510" s="14"/>
      <c r="ASW510" s="14"/>
      <c r="ASX510" s="14"/>
      <c r="ASY510" s="14"/>
      <c r="ASZ510" s="14"/>
      <c r="ATA510" s="14"/>
      <c r="ATB510" s="14"/>
      <c r="ATC510" s="14"/>
      <c r="ATD510" s="14"/>
    </row>
    <row r="511" spans="63:1200">
      <c r="BK511" s="14" t="str">
        <f t="shared" si="2121"/>
        <v/>
      </c>
      <c r="ABO511" s="14"/>
      <c r="ABP511" s="14"/>
      <c r="ABQ511" s="14"/>
      <c r="ABR511" s="14"/>
      <c r="ABS511" s="14"/>
      <c r="ABT511" s="14"/>
      <c r="ABU511" s="14"/>
      <c r="ABV511" s="14"/>
      <c r="ABW511" s="14"/>
      <c r="ABX511" s="14"/>
      <c r="ABY511" s="14"/>
      <c r="ABZ511" s="14"/>
      <c r="ACA511" s="14"/>
      <c r="ACB511" s="14"/>
      <c r="ACC511" s="14"/>
      <c r="ACD511" s="14"/>
      <c r="ACE511" s="14"/>
      <c r="ACF511" s="14"/>
      <c r="ACG511" s="14"/>
      <c r="ACH511" s="14"/>
      <c r="ACI511" s="14"/>
      <c r="ACJ511" s="14"/>
      <c r="ACK511" s="14"/>
      <c r="ACL511" s="14"/>
      <c r="ACM511" s="14"/>
      <c r="ACN511" s="14"/>
      <c r="ACO511" s="14"/>
      <c r="ACP511" s="14"/>
      <c r="ACQ511" s="14"/>
      <c r="ACR511" s="14"/>
      <c r="ACS511" s="14"/>
      <c r="ACT511" s="14"/>
      <c r="ACU511" s="14"/>
      <c r="ACV511" s="14"/>
      <c r="ACW511" s="14"/>
      <c r="ACX511" s="14"/>
      <c r="ACY511" s="14"/>
      <c r="ACZ511" s="14"/>
      <c r="ADA511" s="14"/>
      <c r="ADB511" s="14"/>
      <c r="ADC511" s="14"/>
      <c r="ADD511" s="14"/>
      <c r="ADE511" s="14"/>
      <c r="ADF511" s="14"/>
      <c r="ADG511" s="14"/>
      <c r="ADH511" s="14"/>
      <c r="ADI511" s="14"/>
      <c r="ADJ511" s="14"/>
      <c r="ADK511" s="14"/>
      <c r="ADL511" s="14"/>
      <c r="ADM511" s="14"/>
      <c r="ADN511" s="14"/>
      <c r="ADO511" s="14"/>
      <c r="ADP511" s="14"/>
      <c r="ADQ511" s="14"/>
      <c r="ADR511" s="14"/>
      <c r="ADS511" s="14"/>
      <c r="ADT511" s="14"/>
      <c r="ADU511" s="14"/>
      <c r="ADV511" s="14"/>
      <c r="ADW511" s="14"/>
      <c r="ADX511" s="14"/>
      <c r="ADY511" s="14"/>
      <c r="ADZ511" s="14"/>
      <c r="AEA511" s="14"/>
      <c r="AEB511" s="14"/>
      <c r="AEC511" s="14"/>
      <c r="AED511" s="14"/>
      <c r="AEE511" s="14"/>
      <c r="AEF511" s="14"/>
      <c r="AEG511" s="14"/>
      <c r="AEH511" s="14"/>
      <c r="AEI511" s="14"/>
      <c r="AEJ511" s="14"/>
      <c r="AEK511" s="14"/>
      <c r="AEL511" s="14"/>
      <c r="AEM511" s="14"/>
      <c r="AEN511" s="14"/>
      <c r="AEO511" s="14"/>
      <c r="AEP511" s="14"/>
      <c r="AEQ511" s="14"/>
      <c r="AER511" s="14"/>
      <c r="AES511" s="14"/>
      <c r="AET511" s="14"/>
      <c r="AEU511" s="14"/>
      <c r="AEV511" s="14"/>
      <c r="AEW511" s="14"/>
      <c r="AEX511" s="14"/>
      <c r="AEY511" s="14"/>
      <c r="AEZ511" s="14"/>
      <c r="AFA511" s="14"/>
      <c r="AFB511" s="14"/>
      <c r="AFC511" s="14"/>
      <c r="AFD511" s="14"/>
      <c r="AFE511" s="14"/>
      <c r="AFF511" s="14"/>
      <c r="AFG511" s="14"/>
      <c r="AFH511" s="14"/>
      <c r="AFI511" s="14"/>
      <c r="AFJ511" s="14"/>
      <c r="AFK511" s="14"/>
      <c r="AFL511" s="14"/>
      <c r="AFM511" s="14"/>
      <c r="AFN511" s="14"/>
      <c r="AFO511" s="14"/>
      <c r="AFP511" s="14"/>
      <c r="AFQ511" s="14"/>
      <c r="AFR511" s="14"/>
      <c r="AFS511" s="14"/>
      <c r="AFT511" s="14"/>
      <c r="AFU511" s="14"/>
      <c r="AFV511" s="14"/>
      <c r="AFW511" s="14"/>
      <c r="AFX511" s="14"/>
      <c r="AFY511" s="14"/>
      <c r="AFZ511" s="14"/>
      <c r="AGA511" s="14"/>
      <c r="AGB511" s="14"/>
      <c r="AGC511" s="14"/>
      <c r="AGD511" s="14"/>
      <c r="AGE511" s="14"/>
      <c r="AGF511" s="14"/>
      <c r="AGG511" s="14"/>
      <c r="AGH511" s="14"/>
      <c r="AGI511" s="14"/>
      <c r="AGJ511" s="14"/>
      <c r="AGK511" s="14"/>
      <c r="AGL511" s="14"/>
      <c r="AGM511" s="14"/>
      <c r="AGN511" s="14"/>
      <c r="AGO511" s="14"/>
      <c r="AGP511" s="14"/>
      <c r="AGQ511" s="14"/>
      <c r="AGR511" s="14"/>
      <c r="AGS511" s="14"/>
      <c r="AGT511" s="14"/>
      <c r="AGU511" s="14"/>
      <c r="AGV511" s="14"/>
      <c r="AGW511" s="14"/>
      <c r="AGX511" s="14"/>
      <c r="AGY511" s="14"/>
      <c r="AGZ511" s="14"/>
      <c r="AHA511" s="14"/>
      <c r="AHB511" s="14"/>
      <c r="AHC511" s="14"/>
      <c r="AHD511" s="14"/>
      <c r="AHE511" s="14"/>
      <c r="AHF511" s="14"/>
      <c r="AHG511" s="14"/>
      <c r="AHH511" s="14"/>
      <c r="AHI511" s="14"/>
      <c r="AHJ511" s="14"/>
      <c r="AHK511" s="14"/>
      <c r="AHL511" s="14"/>
      <c r="AHM511" s="14"/>
      <c r="AHN511" s="14"/>
      <c r="AHO511" s="14"/>
      <c r="AHP511" s="14"/>
      <c r="AHQ511" s="14"/>
      <c r="AHR511" s="14"/>
      <c r="AHS511" s="14"/>
      <c r="AHT511" s="14"/>
      <c r="AHU511" s="14"/>
      <c r="AHV511" s="14"/>
      <c r="AHW511" s="14"/>
      <c r="AHX511" s="14"/>
      <c r="AHY511" s="14"/>
      <c r="AHZ511" s="14"/>
      <c r="AIA511" s="14"/>
      <c r="AIB511" s="14"/>
      <c r="AIC511" s="14"/>
      <c r="AID511" s="14"/>
      <c r="AIE511" s="14"/>
      <c r="AIF511" s="14"/>
      <c r="AIG511" s="14"/>
      <c r="AIH511" s="14"/>
      <c r="AII511" s="14"/>
      <c r="AIJ511" s="14"/>
      <c r="AIK511" s="14"/>
      <c r="AIL511" s="14"/>
      <c r="AIM511" s="14"/>
      <c r="AIN511" s="14"/>
      <c r="AIO511" s="14"/>
      <c r="AIP511" s="14"/>
      <c r="AIQ511" s="14"/>
      <c r="AIR511" s="14"/>
      <c r="AIS511" s="14"/>
      <c r="AIT511" s="14"/>
      <c r="AIU511" s="14"/>
      <c r="AIV511" s="14"/>
      <c r="AIW511" s="14"/>
      <c r="AIX511" s="14"/>
      <c r="AIY511" s="14"/>
      <c r="AIZ511" s="14"/>
      <c r="AJA511" s="14"/>
      <c r="AJB511" s="14"/>
      <c r="AJC511" s="14"/>
      <c r="AJD511" s="14"/>
      <c r="AJE511" s="14"/>
      <c r="AJF511" s="14"/>
      <c r="AJG511" s="14"/>
      <c r="AJH511" s="14"/>
      <c r="AJI511" s="14"/>
      <c r="AJJ511" s="14"/>
      <c r="AJK511" s="14"/>
      <c r="AJL511" s="14"/>
      <c r="AJM511" s="14"/>
      <c r="AJN511" s="14"/>
      <c r="AJO511" s="14"/>
      <c r="AJP511" s="14"/>
      <c r="AJQ511" s="14"/>
      <c r="AJR511" s="14"/>
      <c r="AJS511" s="14"/>
      <c r="AJT511" s="14"/>
      <c r="AJU511" s="14"/>
      <c r="AJV511" s="14"/>
      <c r="AJW511" s="14"/>
      <c r="AJX511" s="14"/>
      <c r="AJY511" s="14"/>
      <c r="AJZ511" s="14"/>
      <c r="AKA511" s="14"/>
      <c r="AKB511" s="14"/>
      <c r="AKC511" s="14"/>
      <c r="AKD511" s="14"/>
      <c r="AKE511" s="14"/>
      <c r="AKF511" s="14"/>
      <c r="AKG511" s="14"/>
      <c r="AKH511" s="14"/>
      <c r="AKI511" s="14"/>
      <c r="AKJ511" s="14"/>
      <c r="AKK511" s="14"/>
      <c r="AKL511" s="14"/>
      <c r="AKM511" s="14"/>
      <c r="AKN511" s="14"/>
      <c r="AKO511" s="14"/>
      <c r="AKP511" s="14"/>
      <c r="AKQ511" s="14"/>
      <c r="AKR511" s="14"/>
      <c r="AKS511" s="14"/>
      <c r="AKT511" s="14"/>
      <c r="AKU511" s="14"/>
      <c r="AKV511" s="14"/>
      <c r="AKW511" s="14"/>
      <c r="AKX511" s="14"/>
      <c r="AKY511" s="14"/>
      <c r="AKZ511" s="14"/>
      <c r="ALA511" s="14"/>
      <c r="ALB511" s="14"/>
      <c r="ALC511" s="14"/>
      <c r="ALD511" s="14"/>
      <c r="ALE511" s="14"/>
      <c r="ALF511" s="14"/>
      <c r="ALG511" s="14"/>
      <c r="ALH511" s="14"/>
      <c r="ALI511" s="14"/>
      <c r="ALJ511" s="14"/>
      <c r="ALK511" s="14"/>
      <c r="ALL511" s="14"/>
      <c r="ALM511" s="14"/>
      <c r="ALN511" s="14"/>
      <c r="ALO511" s="14"/>
      <c r="ALP511" s="14"/>
      <c r="ALQ511" s="14"/>
      <c r="ALR511" s="14"/>
      <c r="ALS511" s="14"/>
      <c r="ALT511" s="14"/>
      <c r="ALU511" s="14"/>
      <c r="ALV511" s="14"/>
      <c r="ALW511" s="14"/>
      <c r="ALX511" s="14"/>
      <c r="ALY511" s="14"/>
      <c r="ALZ511" s="14"/>
      <c r="AMA511" s="14"/>
      <c r="AMB511" s="14"/>
      <c r="AMC511" s="14"/>
      <c r="AMD511" s="14"/>
      <c r="AME511" s="14"/>
      <c r="AMF511" s="14"/>
      <c r="AMG511" s="14"/>
      <c r="AMH511" s="14"/>
      <c r="AMI511" s="14"/>
      <c r="AMJ511" s="14"/>
      <c r="AMK511" s="14"/>
      <c r="AML511" s="14"/>
      <c r="AMM511" s="14"/>
      <c r="AMN511" s="14"/>
      <c r="AMO511" s="14"/>
      <c r="AMP511" s="14"/>
      <c r="AMQ511" s="14"/>
      <c r="AMR511" s="14"/>
      <c r="AMS511" s="14"/>
      <c r="AMT511" s="14"/>
      <c r="AMU511" s="14"/>
      <c r="AMV511" s="14"/>
      <c r="AMW511" s="14"/>
      <c r="AMX511" s="14"/>
      <c r="AMY511" s="14"/>
      <c r="AMZ511" s="14"/>
      <c r="ANA511" s="14"/>
      <c r="ANB511" s="14"/>
      <c r="ANC511" s="14"/>
      <c r="AND511" s="14"/>
      <c r="ANE511" s="14"/>
      <c r="ANF511" s="14"/>
      <c r="ANG511" s="14"/>
      <c r="ANH511" s="14"/>
      <c r="ANI511" s="14"/>
      <c r="ANJ511" s="14"/>
      <c r="ANK511" s="14"/>
      <c r="ANL511" s="14"/>
      <c r="ANM511" s="14"/>
      <c r="ANN511" s="14"/>
      <c r="ANO511" s="14"/>
      <c r="ANP511" s="14"/>
      <c r="ANQ511" s="14"/>
      <c r="ANR511" s="14"/>
      <c r="ANS511" s="14"/>
      <c r="ANT511" s="14"/>
      <c r="ANU511" s="14"/>
      <c r="ANV511" s="14"/>
      <c r="ANW511" s="14"/>
      <c r="ANX511" s="14"/>
      <c r="ANY511" s="14"/>
      <c r="ANZ511" s="14"/>
      <c r="AOA511" s="14"/>
      <c r="AOB511" s="14"/>
      <c r="AOC511" s="14"/>
      <c r="AOD511" s="14"/>
      <c r="AOE511" s="14"/>
      <c r="AOF511" s="14"/>
      <c r="AOG511" s="14"/>
      <c r="AOH511" s="14"/>
      <c r="AOI511" s="14"/>
      <c r="AOJ511" s="14"/>
      <c r="AOK511" s="14"/>
      <c r="AOL511" s="14"/>
      <c r="AOM511" s="14"/>
      <c r="AON511" s="14"/>
      <c r="AOO511" s="14"/>
      <c r="AOP511" s="14"/>
      <c r="AOQ511" s="14"/>
      <c r="AOR511" s="14"/>
      <c r="AOS511" s="14"/>
      <c r="AOT511" s="14"/>
      <c r="AOU511" s="14"/>
      <c r="AOV511" s="14"/>
      <c r="AOW511" s="14"/>
      <c r="AOX511" s="14"/>
      <c r="AOY511" s="14"/>
      <c r="AOZ511" s="14"/>
      <c r="APA511" s="14"/>
      <c r="APB511" s="14"/>
      <c r="APC511" s="14"/>
      <c r="APD511" s="14"/>
      <c r="APE511" s="14"/>
      <c r="APF511" s="14"/>
      <c r="APG511" s="14"/>
      <c r="APH511" s="14"/>
      <c r="API511" s="14"/>
      <c r="APJ511" s="14"/>
      <c r="APK511" s="14"/>
      <c r="APL511" s="14"/>
      <c r="APM511" s="14"/>
      <c r="APN511" s="14"/>
      <c r="APO511" s="14"/>
      <c r="APP511" s="14"/>
      <c r="APQ511" s="14"/>
      <c r="APR511" s="14"/>
      <c r="APS511" s="14"/>
      <c r="APT511" s="14"/>
      <c r="APU511" s="14"/>
      <c r="APV511" s="14"/>
      <c r="APW511" s="14"/>
      <c r="APX511" s="14"/>
      <c r="APY511" s="14"/>
      <c r="APZ511" s="14"/>
      <c r="AQA511" s="14"/>
      <c r="AQB511" s="14"/>
      <c r="AQC511" s="14"/>
      <c r="AQD511" s="14"/>
      <c r="AQE511" s="14"/>
      <c r="AQF511" s="14"/>
      <c r="AQG511" s="14"/>
      <c r="AQH511" s="14"/>
      <c r="AQI511" s="14"/>
      <c r="AQJ511" s="14"/>
      <c r="AQK511" s="14"/>
      <c r="AQL511" s="14"/>
      <c r="AQM511" s="14"/>
      <c r="AQN511" s="14"/>
      <c r="AQO511" s="14"/>
      <c r="AQP511" s="14"/>
      <c r="AQQ511" s="14"/>
      <c r="AQR511" s="14"/>
      <c r="AQS511" s="14"/>
      <c r="AQT511" s="14"/>
      <c r="AQU511" s="14"/>
      <c r="AQV511" s="14"/>
      <c r="AQW511" s="14"/>
      <c r="AQX511" s="14"/>
      <c r="AQY511" s="14"/>
      <c r="AQZ511" s="14"/>
      <c r="ARA511" s="14"/>
      <c r="ARB511" s="14"/>
      <c r="ARC511" s="14"/>
      <c r="ARD511" s="14"/>
      <c r="ARE511" s="14"/>
      <c r="ARF511" s="14"/>
      <c r="ARG511" s="14"/>
      <c r="ARH511" s="14"/>
      <c r="ARI511" s="14"/>
      <c r="ARJ511" s="14"/>
      <c r="ARK511" s="14"/>
      <c r="ARL511" s="14"/>
      <c r="ARM511" s="14"/>
      <c r="ARN511" s="14"/>
      <c r="ARO511" s="14"/>
      <c r="ARP511" s="14"/>
      <c r="ARQ511" s="14"/>
      <c r="ARR511" s="14"/>
      <c r="ARS511" s="14"/>
      <c r="ART511" s="14"/>
      <c r="ARU511" s="14"/>
      <c r="ARV511" s="14"/>
      <c r="ARW511" s="14"/>
      <c r="ARX511" s="14"/>
      <c r="ARY511" s="14"/>
      <c r="ARZ511" s="14"/>
      <c r="ASA511" s="14"/>
      <c r="ASB511" s="14"/>
      <c r="ASC511" s="14"/>
      <c r="ASD511" s="14"/>
      <c r="ASE511" s="14"/>
      <c r="ASF511" s="14"/>
      <c r="ASG511" s="14"/>
      <c r="ASH511" s="14"/>
      <c r="ASI511" s="14"/>
      <c r="ASJ511" s="14"/>
      <c r="ASK511" s="14"/>
      <c r="ASL511" s="14"/>
      <c r="ASM511" s="14"/>
      <c r="ASN511" s="14"/>
      <c r="ASO511" s="14"/>
      <c r="ASP511" s="14"/>
      <c r="ASQ511" s="14"/>
      <c r="ASR511" s="14"/>
      <c r="ASS511" s="14"/>
      <c r="AST511" s="14"/>
      <c r="ASU511" s="14"/>
      <c r="ASV511" s="14"/>
      <c r="ASW511" s="14"/>
      <c r="ASX511" s="14"/>
      <c r="ASY511" s="14"/>
      <c r="ASZ511" s="14"/>
      <c r="ATA511" s="14"/>
      <c r="ATB511" s="14"/>
      <c r="ATC511" s="14"/>
      <c r="ATD511" s="14"/>
    </row>
    <row r="512" spans="63:1200">
      <c r="BK512" s="14" t="str">
        <f t="shared" si="2121"/>
        <v/>
      </c>
      <c r="ABO512" s="14"/>
      <c r="ABP512" s="14"/>
      <c r="ABQ512" s="14"/>
      <c r="ABR512" s="14"/>
      <c r="ABS512" s="14"/>
      <c r="ABT512" s="14"/>
      <c r="ABU512" s="14"/>
      <c r="ABV512" s="14"/>
      <c r="ABW512" s="14"/>
      <c r="ABX512" s="14"/>
      <c r="ABY512" s="14"/>
      <c r="ABZ512" s="14"/>
      <c r="ACA512" s="14"/>
      <c r="ACB512" s="14"/>
      <c r="ACC512" s="14"/>
      <c r="ACD512" s="14"/>
      <c r="ACE512" s="14"/>
      <c r="ACF512" s="14"/>
      <c r="ACG512" s="14"/>
      <c r="ACH512" s="14"/>
      <c r="ACI512" s="14"/>
      <c r="ACJ512" s="14"/>
      <c r="ACK512" s="14"/>
      <c r="ACL512" s="14"/>
      <c r="ACM512" s="14"/>
      <c r="ACN512" s="14"/>
      <c r="ACO512" s="14"/>
      <c r="ACP512" s="14"/>
      <c r="ACQ512" s="14"/>
      <c r="ACR512" s="14"/>
      <c r="ACS512" s="14"/>
      <c r="ACT512" s="14"/>
      <c r="ACU512" s="14"/>
      <c r="ACV512" s="14"/>
      <c r="ACW512" s="14"/>
      <c r="ACX512" s="14"/>
      <c r="ACY512" s="14"/>
      <c r="ACZ512" s="14"/>
      <c r="ADA512" s="14"/>
      <c r="ADB512" s="14"/>
      <c r="ADC512" s="14"/>
      <c r="ADD512" s="14"/>
      <c r="ADE512" s="14"/>
      <c r="ADF512" s="14"/>
      <c r="ADG512" s="14"/>
      <c r="ADH512" s="14"/>
      <c r="ADI512" s="14"/>
      <c r="ADJ512" s="14"/>
      <c r="ADK512" s="14"/>
      <c r="ADL512" s="14"/>
      <c r="ADM512" s="14"/>
      <c r="ADN512" s="14"/>
      <c r="ADO512" s="14"/>
      <c r="ADP512" s="14"/>
      <c r="ADQ512" s="14"/>
      <c r="ADR512" s="14"/>
      <c r="ADS512" s="14"/>
      <c r="ADT512" s="14"/>
      <c r="ADU512" s="14"/>
      <c r="ADV512" s="14"/>
      <c r="ADW512" s="14"/>
      <c r="ADX512" s="14"/>
      <c r="ADY512" s="14"/>
      <c r="ADZ512" s="14"/>
      <c r="AEA512" s="14"/>
      <c r="AEB512" s="14"/>
      <c r="AEC512" s="14"/>
      <c r="AED512" s="14"/>
      <c r="AEE512" s="14"/>
      <c r="AEF512" s="14"/>
      <c r="AEG512" s="14"/>
      <c r="AEH512" s="14"/>
      <c r="AEI512" s="14"/>
      <c r="AEJ512" s="14"/>
      <c r="AEK512" s="14"/>
      <c r="AEL512" s="14"/>
      <c r="AEM512" s="14"/>
      <c r="AEN512" s="14"/>
      <c r="AEO512" s="14"/>
      <c r="AEP512" s="14"/>
      <c r="AEQ512" s="14"/>
      <c r="AER512" s="14"/>
      <c r="AES512" s="14"/>
      <c r="AET512" s="14"/>
      <c r="AEU512" s="14"/>
      <c r="AEV512" s="14"/>
      <c r="AEW512" s="14"/>
      <c r="AEX512" s="14"/>
      <c r="AEY512" s="14"/>
      <c r="AEZ512" s="14"/>
      <c r="AFA512" s="14"/>
      <c r="AFB512" s="14"/>
      <c r="AFC512" s="14"/>
      <c r="AFD512" s="14"/>
      <c r="AFE512" s="14"/>
      <c r="AFF512" s="14"/>
      <c r="AFG512" s="14"/>
      <c r="AFH512" s="14"/>
      <c r="AFI512" s="14"/>
      <c r="AFJ512" s="14"/>
      <c r="AFK512" s="14"/>
      <c r="AFL512" s="14"/>
      <c r="AFM512" s="14"/>
      <c r="AFN512" s="14"/>
      <c r="AFO512" s="14"/>
      <c r="AFP512" s="14"/>
      <c r="AFQ512" s="14"/>
      <c r="AFR512" s="14"/>
      <c r="AFS512" s="14"/>
      <c r="AFT512" s="14"/>
      <c r="AFU512" s="14"/>
      <c r="AFV512" s="14"/>
      <c r="AFW512" s="14"/>
      <c r="AFX512" s="14"/>
      <c r="AFY512" s="14"/>
      <c r="AFZ512" s="14"/>
      <c r="AGA512" s="14"/>
      <c r="AGB512" s="14"/>
      <c r="AGC512" s="14"/>
      <c r="AGD512" s="14"/>
      <c r="AGE512" s="14"/>
      <c r="AGF512" s="14"/>
      <c r="AGG512" s="14"/>
      <c r="AGH512" s="14"/>
      <c r="AGI512" s="14"/>
      <c r="AGJ512" s="14"/>
      <c r="AGK512" s="14"/>
      <c r="AGL512" s="14"/>
      <c r="AGM512" s="14"/>
      <c r="AGN512" s="14"/>
      <c r="AGO512" s="14"/>
      <c r="AGP512" s="14"/>
      <c r="AGQ512" s="14"/>
      <c r="AGR512" s="14"/>
      <c r="AGS512" s="14"/>
      <c r="AGT512" s="14"/>
      <c r="AGU512" s="14"/>
      <c r="AGV512" s="14"/>
      <c r="AGW512" s="14"/>
      <c r="AGX512" s="14"/>
      <c r="AGY512" s="14"/>
      <c r="AGZ512" s="14"/>
      <c r="AHA512" s="14"/>
      <c r="AHB512" s="14"/>
      <c r="AHC512" s="14"/>
      <c r="AHD512" s="14"/>
      <c r="AHE512" s="14"/>
      <c r="AHF512" s="14"/>
      <c r="AHG512" s="14"/>
      <c r="AHH512" s="14"/>
      <c r="AHI512" s="14"/>
      <c r="AHJ512" s="14"/>
      <c r="AHK512" s="14"/>
      <c r="AHL512" s="14"/>
      <c r="AHM512" s="14"/>
      <c r="AHN512" s="14"/>
      <c r="AHO512" s="14"/>
      <c r="AHP512" s="14"/>
      <c r="AHQ512" s="14"/>
      <c r="AHR512" s="14"/>
      <c r="AHS512" s="14"/>
      <c r="AHT512" s="14"/>
      <c r="AHU512" s="14"/>
      <c r="AHV512" s="14"/>
      <c r="AHW512" s="14"/>
      <c r="AHX512" s="14"/>
      <c r="AHY512" s="14"/>
      <c r="AHZ512" s="14"/>
      <c r="AIA512" s="14"/>
      <c r="AIB512" s="14"/>
      <c r="AIC512" s="14"/>
      <c r="AID512" s="14"/>
      <c r="AIE512" s="14"/>
      <c r="AIF512" s="14"/>
      <c r="AIG512" s="14"/>
      <c r="AIH512" s="14"/>
      <c r="AII512" s="14"/>
      <c r="AIJ512" s="14"/>
      <c r="AIK512" s="14"/>
      <c r="AIL512" s="14"/>
      <c r="AIM512" s="14"/>
      <c r="AIN512" s="14"/>
      <c r="AIO512" s="14"/>
      <c r="AIP512" s="14"/>
      <c r="AIQ512" s="14"/>
      <c r="AIR512" s="14"/>
      <c r="AIS512" s="14"/>
      <c r="AIT512" s="14"/>
      <c r="AIU512" s="14"/>
      <c r="AIV512" s="14"/>
      <c r="AIW512" s="14"/>
      <c r="AIX512" s="14"/>
      <c r="AIY512" s="14"/>
      <c r="AIZ512" s="14"/>
      <c r="AJA512" s="14"/>
      <c r="AJB512" s="14"/>
      <c r="AJC512" s="14"/>
      <c r="AJD512" s="14"/>
      <c r="AJE512" s="14"/>
      <c r="AJF512" s="14"/>
      <c r="AJG512" s="14"/>
      <c r="AJH512" s="14"/>
      <c r="AJI512" s="14"/>
      <c r="AJJ512" s="14"/>
      <c r="AJK512" s="14"/>
      <c r="AJL512" s="14"/>
      <c r="AJM512" s="14"/>
      <c r="AJN512" s="14"/>
      <c r="AJO512" s="14"/>
      <c r="AJP512" s="14"/>
      <c r="AJQ512" s="14"/>
      <c r="AJR512" s="14"/>
      <c r="AJS512" s="14"/>
      <c r="AJT512" s="14"/>
      <c r="AJU512" s="14"/>
      <c r="AJV512" s="14"/>
      <c r="AJW512" s="14"/>
      <c r="AJX512" s="14"/>
      <c r="AJY512" s="14"/>
      <c r="AJZ512" s="14"/>
      <c r="AKA512" s="14"/>
      <c r="AKB512" s="14"/>
      <c r="AKC512" s="14"/>
      <c r="AKD512" s="14"/>
      <c r="AKE512" s="14"/>
      <c r="AKF512" s="14"/>
      <c r="AKG512" s="14"/>
      <c r="AKH512" s="14"/>
      <c r="AKI512" s="14"/>
      <c r="AKJ512" s="14"/>
      <c r="AKK512" s="14"/>
      <c r="AKL512" s="14"/>
      <c r="AKM512" s="14"/>
      <c r="AKN512" s="14"/>
      <c r="AKO512" s="14"/>
      <c r="AKP512" s="14"/>
      <c r="AKQ512" s="14"/>
      <c r="AKR512" s="14"/>
      <c r="AKS512" s="14"/>
      <c r="AKT512" s="14"/>
      <c r="AKU512" s="14"/>
      <c r="AKV512" s="14"/>
      <c r="AKW512" s="14"/>
      <c r="AKX512" s="14"/>
      <c r="AKY512" s="14"/>
      <c r="AKZ512" s="14"/>
      <c r="ALA512" s="14"/>
      <c r="ALB512" s="14"/>
      <c r="ALC512" s="14"/>
      <c r="ALD512" s="14"/>
      <c r="ALE512" s="14"/>
      <c r="ALF512" s="14"/>
      <c r="ALG512" s="14"/>
      <c r="ALH512" s="14"/>
      <c r="ALI512" s="14"/>
      <c r="ALJ512" s="14"/>
      <c r="ALK512" s="14"/>
      <c r="ALL512" s="14"/>
      <c r="ALM512" s="14"/>
      <c r="ALN512" s="14"/>
      <c r="ALO512" s="14"/>
      <c r="ALP512" s="14"/>
      <c r="ALQ512" s="14"/>
      <c r="ALR512" s="14"/>
      <c r="ALS512" s="14"/>
      <c r="ALT512" s="14"/>
      <c r="ALU512" s="14"/>
      <c r="ALV512" s="14"/>
      <c r="ALW512" s="14"/>
      <c r="ALX512" s="14"/>
      <c r="ALY512" s="14"/>
      <c r="ALZ512" s="14"/>
      <c r="AMA512" s="14"/>
      <c r="AMB512" s="14"/>
      <c r="AMC512" s="14"/>
      <c r="AMD512" s="14"/>
      <c r="AME512" s="14"/>
      <c r="AMF512" s="14"/>
      <c r="AMG512" s="14"/>
      <c r="AMH512" s="14"/>
      <c r="AMI512" s="14"/>
      <c r="AMJ512" s="14"/>
      <c r="AMK512" s="14"/>
      <c r="AML512" s="14"/>
      <c r="AMM512" s="14"/>
      <c r="AMN512" s="14"/>
      <c r="AMO512" s="14"/>
      <c r="AMP512" s="14"/>
      <c r="AMQ512" s="14"/>
      <c r="AMR512" s="14"/>
      <c r="AMS512" s="14"/>
      <c r="AMT512" s="14"/>
      <c r="AMU512" s="14"/>
      <c r="AMV512" s="14"/>
      <c r="AMW512" s="14"/>
      <c r="AMX512" s="14"/>
      <c r="AMY512" s="14"/>
      <c r="AMZ512" s="14"/>
      <c r="ANA512" s="14"/>
      <c r="ANB512" s="14"/>
      <c r="ANC512" s="14"/>
      <c r="AND512" s="14"/>
      <c r="ANE512" s="14"/>
      <c r="ANF512" s="14"/>
      <c r="ANG512" s="14"/>
      <c r="ANH512" s="14"/>
      <c r="ANI512" s="14"/>
      <c r="ANJ512" s="14"/>
      <c r="ANK512" s="14"/>
      <c r="ANL512" s="14"/>
      <c r="ANM512" s="14"/>
      <c r="ANN512" s="14"/>
      <c r="ANO512" s="14"/>
      <c r="ANP512" s="14"/>
      <c r="ANQ512" s="14"/>
      <c r="ANR512" s="14"/>
      <c r="ANS512" s="14"/>
      <c r="ANT512" s="14"/>
      <c r="ANU512" s="14"/>
      <c r="ANV512" s="14"/>
      <c r="ANW512" s="14"/>
      <c r="ANX512" s="14"/>
      <c r="ANY512" s="14"/>
      <c r="ANZ512" s="14"/>
      <c r="AOA512" s="14"/>
      <c r="AOB512" s="14"/>
      <c r="AOC512" s="14"/>
      <c r="AOD512" s="14"/>
      <c r="AOE512" s="14"/>
      <c r="AOF512" s="14"/>
      <c r="AOG512" s="14"/>
      <c r="AOH512" s="14"/>
      <c r="AOI512" s="14"/>
      <c r="AOJ512" s="14"/>
      <c r="AOK512" s="14"/>
      <c r="AOL512" s="14"/>
      <c r="AOM512" s="14"/>
      <c r="AON512" s="14"/>
      <c r="AOO512" s="14"/>
      <c r="AOP512" s="14"/>
      <c r="AOQ512" s="14"/>
      <c r="AOR512" s="14"/>
      <c r="AOS512" s="14"/>
      <c r="AOT512" s="14"/>
      <c r="AOU512" s="14"/>
      <c r="AOV512" s="14"/>
      <c r="AOW512" s="14"/>
      <c r="AOX512" s="14"/>
      <c r="AOY512" s="14"/>
      <c r="AOZ512" s="14"/>
      <c r="APA512" s="14"/>
      <c r="APB512" s="14"/>
      <c r="APC512" s="14"/>
      <c r="APD512" s="14"/>
      <c r="APE512" s="14"/>
      <c r="APF512" s="14"/>
      <c r="APG512" s="14"/>
      <c r="APH512" s="14"/>
      <c r="API512" s="14"/>
      <c r="APJ512" s="14"/>
      <c r="APK512" s="14"/>
      <c r="APL512" s="14"/>
      <c r="APM512" s="14"/>
      <c r="APN512" s="14"/>
      <c r="APO512" s="14"/>
      <c r="APP512" s="14"/>
      <c r="APQ512" s="14"/>
      <c r="APR512" s="14"/>
      <c r="APS512" s="14"/>
      <c r="APT512" s="14"/>
      <c r="APU512" s="14"/>
      <c r="APV512" s="14"/>
      <c r="APW512" s="14"/>
      <c r="APX512" s="14"/>
      <c r="APY512" s="14"/>
      <c r="APZ512" s="14"/>
      <c r="AQA512" s="14"/>
      <c r="AQB512" s="14"/>
      <c r="AQC512" s="14"/>
      <c r="AQD512" s="14"/>
      <c r="AQE512" s="14"/>
      <c r="AQF512" s="14"/>
      <c r="AQG512" s="14"/>
      <c r="AQH512" s="14"/>
      <c r="AQI512" s="14"/>
      <c r="AQJ512" s="14"/>
      <c r="AQK512" s="14"/>
      <c r="AQL512" s="14"/>
      <c r="AQM512" s="14"/>
      <c r="AQN512" s="14"/>
      <c r="AQO512" s="14"/>
      <c r="AQP512" s="14"/>
      <c r="AQQ512" s="14"/>
      <c r="AQR512" s="14"/>
      <c r="AQS512" s="14"/>
      <c r="AQT512" s="14"/>
      <c r="AQU512" s="14"/>
      <c r="AQV512" s="14"/>
      <c r="AQW512" s="14"/>
      <c r="AQX512" s="14"/>
      <c r="AQY512" s="14"/>
      <c r="AQZ512" s="14"/>
      <c r="ARA512" s="14"/>
      <c r="ARB512" s="14"/>
      <c r="ARC512" s="14"/>
      <c r="ARD512" s="14"/>
      <c r="ARE512" s="14"/>
      <c r="ARF512" s="14"/>
      <c r="ARG512" s="14"/>
      <c r="ARH512" s="14"/>
      <c r="ARI512" s="14"/>
      <c r="ARJ512" s="14"/>
      <c r="ARK512" s="14"/>
      <c r="ARL512" s="14"/>
      <c r="ARM512" s="14"/>
      <c r="ARN512" s="14"/>
      <c r="ARO512" s="14"/>
      <c r="ARP512" s="14"/>
      <c r="ARQ512" s="14"/>
      <c r="ARR512" s="14"/>
      <c r="ARS512" s="14"/>
      <c r="ART512" s="14"/>
      <c r="ARU512" s="14"/>
      <c r="ARV512" s="14"/>
      <c r="ARW512" s="14"/>
      <c r="ARX512" s="14"/>
      <c r="ARY512" s="14"/>
      <c r="ARZ512" s="14"/>
      <c r="ASA512" s="14"/>
      <c r="ASB512" s="14"/>
      <c r="ASC512" s="14"/>
      <c r="ASD512" s="14"/>
      <c r="ASE512" s="14"/>
      <c r="ASF512" s="14"/>
      <c r="ASG512" s="14"/>
      <c r="ASH512" s="14"/>
      <c r="ASI512" s="14"/>
      <c r="ASJ512" s="14"/>
      <c r="ASK512" s="14"/>
      <c r="ASL512" s="14"/>
      <c r="ASM512" s="14"/>
      <c r="ASN512" s="14"/>
      <c r="ASO512" s="14"/>
      <c r="ASP512" s="14"/>
      <c r="ASQ512" s="14"/>
      <c r="ASR512" s="14"/>
      <c r="ASS512" s="14"/>
      <c r="AST512" s="14"/>
      <c r="ASU512" s="14"/>
      <c r="ASV512" s="14"/>
      <c r="ASW512" s="14"/>
      <c r="ASX512" s="14"/>
      <c r="ASY512" s="14"/>
      <c r="ASZ512" s="14"/>
      <c r="ATA512" s="14"/>
      <c r="ATB512" s="14"/>
      <c r="ATC512" s="14"/>
      <c r="ATD512" s="14"/>
    </row>
    <row r="513" spans="63:1200">
      <c r="BK513" s="14" t="str">
        <f t="shared" si="2121"/>
        <v/>
      </c>
      <c r="ABO513" s="14"/>
      <c r="ABP513" s="14"/>
      <c r="ABQ513" s="14"/>
      <c r="ABR513" s="14"/>
      <c r="ABS513" s="14"/>
      <c r="ABT513" s="14"/>
      <c r="ABU513" s="14"/>
      <c r="ABV513" s="14"/>
      <c r="ABW513" s="14"/>
      <c r="ABX513" s="14"/>
      <c r="ABY513" s="14"/>
      <c r="ABZ513" s="14"/>
      <c r="ACA513" s="14"/>
      <c r="ACB513" s="14"/>
      <c r="ACC513" s="14"/>
      <c r="ACD513" s="14"/>
      <c r="ACE513" s="14"/>
      <c r="ACF513" s="14"/>
      <c r="ACG513" s="14"/>
      <c r="ACH513" s="14"/>
      <c r="ACI513" s="14"/>
      <c r="ACJ513" s="14"/>
      <c r="ACK513" s="14"/>
      <c r="ACL513" s="14"/>
      <c r="ACM513" s="14"/>
      <c r="ACN513" s="14"/>
      <c r="ACO513" s="14"/>
      <c r="ACP513" s="14"/>
      <c r="ACQ513" s="14"/>
      <c r="ACR513" s="14"/>
      <c r="ACS513" s="14"/>
      <c r="ACT513" s="14"/>
      <c r="ACU513" s="14"/>
      <c r="ACV513" s="14"/>
      <c r="ACW513" s="14"/>
      <c r="ACX513" s="14"/>
      <c r="ACY513" s="14"/>
      <c r="ACZ513" s="14"/>
      <c r="ADA513" s="14"/>
      <c r="ADB513" s="14"/>
      <c r="ADC513" s="14"/>
      <c r="ADD513" s="14"/>
      <c r="ADE513" s="14"/>
      <c r="ADF513" s="14"/>
      <c r="ADG513" s="14"/>
      <c r="ADH513" s="14"/>
      <c r="ADI513" s="14"/>
      <c r="ADJ513" s="14"/>
      <c r="ADK513" s="14"/>
      <c r="ADL513" s="14"/>
      <c r="ADM513" s="14"/>
      <c r="ADN513" s="14"/>
      <c r="ADO513" s="14"/>
      <c r="ADP513" s="14"/>
      <c r="ADQ513" s="14"/>
      <c r="ADR513" s="14"/>
      <c r="ADS513" s="14"/>
      <c r="ADT513" s="14"/>
      <c r="ADU513" s="14"/>
      <c r="ADV513" s="14"/>
      <c r="ADW513" s="14"/>
      <c r="ADX513" s="14"/>
      <c r="ADY513" s="14"/>
      <c r="ADZ513" s="14"/>
      <c r="AEA513" s="14"/>
      <c r="AEB513" s="14"/>
      <c r="AEC513" s="14"/>
      <c r="AED513" s="14"/>
      <c r="AEE513" s="14"/>
      <c r="AEF513" s="14"/>
      <c r="AEG513" s="14"/>
      <c r="AEH513" s="14"/>
      <c r="AEI513" s="14"/>
      <c r="AEJ513" s="14"/>
      <c r="AEK513" s="14"/>
      <c r="AEL513" s="14"/>
      <c r="AEM513" s="14"/>
      <c r="AEN513" s="14"/>
      <c r="AEO513" s="14"/>
      <c r="AEP513" s="14"/>
      <c r="AEQ513" s="14"/>
      <c r="AER513" s="14"/>
      <c r="AES513" s="14"/>
      <c r="AET513" s="14"/>
      <c r="AEU513" s="14"/>
      <c r="AEV513" s="14"/>
      <c r="AEW513" s="14"/>
      <c r="AEX513" s="14"/>
      <c r="AEY513" s="14"/>
      <c r="AEZ513" s="14"/>
      <c r="AFA513" s="14"/>
      <c r="AFB513" s="14"/>
      <c r="AFC513" s="14"/>
      <c r="AFD513" s="14"/>
      <c r="AFE513" s="14"/>
      <c r="AFF513" s="14"/>
      <c r="AFG513" s="14"/>
      <c r="AFH513" s="14"/>
      <c r="AFI513" s="14"/>
      <c r="AFJ513" s="14"/>
      <c r="AFK513" s="14"/>
      <c r="AFL513" s="14"/>
      <c r="AFM513" s="14"/>
      <c r="AFN513" s="14"/>
      <c r="AFO513" s="14"/>
      <c r="AFP513" s="14"/>
      <c r="AFQ513" s="14"/>
      <c r="AFR513" s="14"/>
      <c r="AFS513" s="14"/>
      <c r="AFT513" s="14"/>
      <c r="AFU513" s="14"/>
      <c r="AFV513" s="14"/>
      <c r="AFW513" s="14"/>
      <c r="AFX513" s="14"/>
      <c r="AFY513" s="14"/>
      <c r="AFZ513" s="14"/>
      <c r="AGA513" s="14"/>
      <c r="AGB513" s="14"/>
      <c r="AGC513" s="14"/>
      <c r="AGD513" s="14"/>
      <c r="AGE513" s="14"/>
      <c r="AGF513" s="14"/>
      <c r="AGG513" s="14"/>
      <c r="AGH513" s="14"/>
      <c r="AGI513" s="14"/>
      <c r="AGJ513" s="14"/>
      <c r="AGK513" s="14"/>
      <c r="AGL513" s="14"/>
      <c r="AGM513" s="14"/>
      <c r="AGN513" s="14"/>
      <c r="AGO513" s="14"/>
      <c r="AGP513" s="14"/>
      <c r="AGQ513" s="14"/>
      <c r="AGR513" s="14"/>
      <c r="AGS513" s="14"/>
      <c r="AGT513" s="14"/>
      <c r="AGU513" s="14"/>
      <c r="AGV513" s="14"/>
      <c r="AGW513" s="14"/>
      <c r="AGX513" s="14"/>
      <c r="AGY513" s="14"/>
      <c r="AGZ513" s="14"/>
      <c r="AHA513" s="14"/>
      <c r="AHB513" s="14"/>
      <c r="AHC513" s="14"/>
      <c r="AHD513" s="14"/>
      <c r="AHE513" s="14"/>
      <c r="AHF513" s="14"/>
      <c r="AHG513" s="14"/>
      <c r="AHH513" s="14"/>
      <c r="AHI513" s="14"/>
      <c r="AHJ513" s="14"/>
      <c r="AHK513" s="14"/>
      <c r="AHL513" s="14"/>
      <c r="AHM513" s="14"/>
      <c r="AHN513" s="14"/>
      <c r="AHO513" s="14"/>
      <c r="AHP513" s="14"/>
      <c r="AHQ513" s="14"/>
      <c r="AHR513" s="14"/>
      <c r="AHS513" s="14"/>
      <c r="AHT513" s="14"/>
      <c r="AHU513" s="14"/>
      <c r="AHV513" s="14"/>
      <c r="AHW513" s="14"/>
      <c r="AHX513" s="14"/>
      <c r="AHY513" s="14"/>
      <c r="AHZ513" s="14"/>
      <c r="AIA513" s="14"/>
      <c r="AIB513" s="14"/>
      <c r="AIC513" s="14"/>
      <c r="AID513" s="14"/>
      <c r="AIE513" s="14"/>
      <c r="AIF513" s="14"/>
      <c r="AIG513" s="14"/>
      <c r="AIH513" s="14"/>
      <c r="AII513" s="14"/>
      <c r="AIJ513" s="14"/>
      <c r="AIK513" s="14"/>
      <c r="AIL513" s="14"/>
      <c r="AIM513" s="14"/>
      <c r="AIN513" s="14"/>
      <c r="AIO513" s="14"/>
      <c r="AIP513" s="14"/>
      <c r="AIQ513" s="14"/>
      <c r="AIR513" s="14"/>
      <c r="AIS513" s="14"/>
      <c r="AIT513" s="14"/>
      <c r="AIU513" s="14"/>
      <c r="AIV513" s="14"/>
      <c r="AIW513" s="14"/>
      <c r="AIX513" s="14"/>
      <c r="AIY513" s="14"/>
      <c r="AIZ513" s="14"/>
      <c r="AJA513" s="14"/>
      <c r="AJB513" s="14"/>
      <c r="AJC513" s="14"/>
      <c r="AJD513" s="14"/>
      <c r="AJE513" s="14"/>
      <c r="AJF513" s="14"/>
      <c r="AJG513" s="14"/>
      <c r="AJH513" s="14"/>
      <c r="AJI513" s="14"/>
      <c r="AJJ513" s="14"/>
      <c r="AJK513" s="14"/>
      <c r="AJL513" s="14"/>
      <c r="AJM513" s="14"/>
      <c r="AJN513" s="14"/>
      <c r="AJO513" s="14"/>
      <c r="AJP513" s="14"/>
      <c r="AJQ513" s="14"/>
      <c r="AJR513" s="14"/>
      <c r="AJS513" s="14"/>
      <c r="AJT513" s="14"/>
      <c r="AJU513" s="14"/>
      <c r="AJV513" s="14"/>
      <c r="AJW513" s="14"/>
      <c r="AJX513" s="14"/>
      <c r="AJY513" s="14"/>
      <c r="AJZ513" s="14"/>
      <c r="AKA513" s="14"/>
      <c r="AKB513" s="14"/>
      <c r="AKC513" s="14"/>
      <c r="AKD513" s="14"/>
      <c r="AKE513" s="14"/>
      <c r="AKF513" s="14"/>
      <c r="AKG513" s="14"/>
      <c r="AKH513" s="14"/>
      <c r="AKI513" s="14"/>
      <c r="AKJ513" s="14"/>
      <c r="AKK513" s="14"/>
      <c r="AKL513" s="14"/>
      <c r="AKM513" s="14"/>
      <c r="AKN513" s="14"/>
      <c r="AKO513" s="14"/>
      <c r="AKP513" s="14"/>
      <c r="AKQ513" s="14"/>
      <c r="AKR513" s="14"/>
      <c r="AKS513" s="14"/>
      <c r="AKT513" s="14"/>
      <c r="AKU513" s="14"/>
      <c r="AKV513" s="14"/>
      <c r="AKW513" s="14"/>
      <c r="AKX513" s="14"/>
      <c r="AKY513" s="14"/>
      <c r="AKZ513" s="14"/>
      <c r="ALA513" s="14"/>
      <c r="ALB513" s="14"/>
      <c r="ALC513" s="14"/>
      <c r="ALD513" s="14"/>
      <c r="ALE513" s="14"/>
      <c r="ALF513" s="14"/>
      <c r="ALG513" s="14"/>
      <c r="ALH513" s="14"/>
      <c r="ALI513" s="14"/>
      <c r="ALJ513" s="14"/>
      <c r="ALK513" s="14"/>
      <c r="ALL513" s="14"/>
      <c r="ALM513" s="14"/>
      <c r="ALN513" s="14"/>
      <c r="ALO513" s="14"/>
      <c r="ALP513" s="14"/>
      <c r="ALQ513" s="14"/>
      <c r="ALR513" s="14"/>
      <c r="ALS513" s="14"/>
      <c r="ALT513" s="14"/>
      <c r="ALU513" s="14"/>
      <c r="ALV513" s="14"/>
      <c r="ALW513" s="14"/>
      <c r="ALX513" s="14"/>
      <c r="ALY513" s="14"/>
      <c r="ALZ513" s="14"/>
      <c r="AMA513" s="14"/>
      <c r="AMB513" s="14"/>
      <c r="AMC513" s="14"/>
      <c r="AMD513" s="14"/>
      <c r="AME513" s="14"/>
      <c r="AMF513" s="14"/>
      <c r="AMG513" s="14"/>
      <c r="AMH513" s="14"/>
      <c r="AMI513" s="14"/>
      <c r="AMJ513" s="14"/>
      <c r="AMK513" s="14"/>
      <c r="AML513" s="14"/>
      <c r="AMM513" s="14"/>
      <c r="AMN513" s="14"/>
      <c r="AMO513" s="14"/>
      <c r="AMP513" s="14"/>
      <c r="AMQ513" s="14"/>
      <c r="AMR513" s="14"/>
      <c r="AMS513" s="14"/>
      <c r="AMT513" s="14"/>
      <c r="AMU513" s="14"/>
      <c r="AMV513" s="14"/>
      <c r="AMW513" s="14"/>
      <c r="AMX513" s="14"/>
      <c r="AMY513" s="14"/>
      <c r="AMZ513" s="14"/>
      <c r="ANA513" s="14"/>
      <c r="ANB513" s="14"/>
      <c r="ANC513" s="14"/>
      <c r="AND513" s="14"/>
      <c r="ANE513" s="14"/>
      <c r="ANF513" s="14"/>
      <c r="ANG513" s="14"/>
      <c r="ANH513" s="14"/>
      <c r="ANI513" s="14"/>
      <c r="ANJ513" s="14"/>
      <c r="ANK513" s="14"/>
      <c r="ANL513" s="14"/>
      <c r="ANM513" s="14"/>
      <c r="ANN513" s="14"/>
      <c r="ANO513" s="14"/>
      <c r="ANP513" s="14"/>
      <c r="ANQ513" s="14"/>
      <c r="ANR513" s="14"/>
      <c r="ANS513" s="14"/>
      <c r="ANT513" s="14"/>
      <c r="ANU513" s="14"/>
      <c r="ANV513" s="14"/>
      <c r="ANW513" s="14"/>
      <c r="ANX513" s="14"/>
      <c r="ANY513" s="14"/>
      <c r="ANZ513" s="14"/>
      <c r="AOA513" s="14"/>
      <c r="AOB513" s="14"/>
      <c r="AOC513" s="14"/>
      <c r="AOD513" s="14"/>
      <c r="AOE513" s="14"/>
      <c r="AOF513" s="14"/>
      <c r="AOG513" s="14"/>
      <c r="AOH513" s="14"/>
      <c r="AOI513" s="14"/>
      <c r="AOJ513" s="14"/>
      <c r="AOK513" s="14"/>
      <c r="AOL513" s="14"/>
      <c r="AOM513" s="14"/>
      <c r="AON513" s="14"/>
      <c r="AOO513" s="14"/>
      <c r="AOP513" s="14"/>
      <c r="AOQ513" s="14"/>
      <c r="AOR513" s="14"/>
      <c r="AOS513" s="14"/>
      <c r="AOT513" s="14"/>
      <c r="AOU513" s="14"/>
      <c r="AOV513" s="14"/>
      <c r="AOW513" s="14"/>
      <c r="AOX513" s="14"/>
      <c r="AOY513" s="14"/>
      <c r="AOZ513" s="14"/>
      <c r="APA513" s="14"/>
      <c r="APB513" s="14"/>
      <c r="APC513" s="14"/>
      <c r="APD513" s="14"/>
      <c r="APE513" s="14"/>
      <c r="APF513" s="14"/>
      <c r="APG513" s="14"/>
      <c r="APH513" s="14"/>
      <c r="API513" s="14"/>
      <c r="APJ513" s="14"/>
      <c r="APK513" s="14"/>
      <c r="APL513" s="14"/>
      <c r="APM513" s="14"/>
      <c r="APN513" s="14"/>
      <c r="APO513" s="14"/>
      <c r="APP513" s="14"/>
      <c r="APQ513" s="14"/>
      <c r="APR513" s="14"/>
      <c r="APS513" s="14"/>
      <c r="APT513" s="14"/>
      <c r="APU513" s="14"/>
      <c r="APV513" s="14"/>
      <c r="APW513" s="14"/>
      <c r="APX513" s="14"/>
      <c r="APY513" s="14"/>
      <c r="APZ513" s="14"/>
      <c r="AQA513" s="14"/>
      <c r="AQB513" s="14"/>
      <c r="AQC513" s="14"/>
      <c r="AQD513" s="14"/>
      <c r="AQE513" s="14"/>
      <c r="AQF513" s="14"/>
      <c r="AQG513" s="14"/>
      <c r="AQH513" s="14"/>
      <c r="AQI513" s="14"/>
      <c r="AQJ513" s="14"/>
      <c r="AQK513" s="14"/>
      <c r="AQL513" s="14"/>
      <c r="AQM513" s="14"/>
      <c r="AQN513" s="14"/>
      <c r="AQO513" s="14"/>
      <c r="AQP513" s="14"/>
      <c r="AQQ513" s="14"/>
      <c r="AQR513" s="14"/>
      <c r="AQS513" s="14"/>
      <c r="AQT513" s="14"/>
      <c r="AQU513" s="14"/>
      <c r="AQV513" s="14"/>
      <c r="AQW513" s="14"/>
      <c r="AQX513" s="14"/>
      <c r="AQY513" s="14"/>
      <c r="AQZ513" s="14"/>
      <c r="ARA513" s="14"/>
      <c r="ARB513" s="14"/>
      <c r="ARC513" s="14"/>
      <c r="ARD513" s="14"/>
      <c r="ARE513" s="14"/>
      <c r="ARF513" s="14"/>
      <c r="ARG513" s="14"/>
      <c r="ARH513" s="14"/>
      <c r="ARI513" s="14"/>
      <c r="ARJ513" s="14"/>
      <c r="ARK513" s="14"/>
      <c r="ARL513" s="14"/>
      <c r="ARM513" s="14"/>
      <c r="ARN513" s="14"/>
      <c r="ARO513" s="14"/>
      <c r="ARP513" s="14"/>
      <c r="ARQ513" s="14"/>
      <c r="ARR513" s="14"/>
      <c r="ARS513" s="14"/>
      <c r="ART513" s="14"/>
      <c r="ARU513" s="14"/>
      <c r="ARV513" s="14"/>
      <c r="ARW513" s="14"/>
      <c r="ARX513" s="14"/>
      <c r="ARY513" s="14"/>
      <c r="ARZ513" s="14"/>
      <c r="ASA513" s="14"/>
      <c r="ASB513" s="14"/>
      <c r="ASC513" s="14"/>
      <c r="ASD513" s="14"/>
      <c r="ASE513" s="14"/>
      <c r="ASF513" s="14"/>
      <c r="ASG513" s="14"/>
      <c r="ASH513" s="14"/>
      <c r="ASI513" s="14"/>
      <c r="ASJ513" s="14"/>
      <c r="ASK513" s="14"/>
      <c r="ASL513" s="14"/>
      <c r="ASM513" s="14"/>
      <c r="ASN513" s="14"/>
      <c r="ASO513" s="14"/>
      <c r="ASP513" s="14"/>
      <c r="ASQ513" s="14"/>
      <c r="ASR513" s="14"/>
      <c r="ASS513" s="14"/>
      <c r="AST513" s="14"/>
      <c r="ASU513" s="14"/>
      <c r="ASV513" s="14"/>
      <c r="ASW513" s="14"/>
      <c r="ASX513" s="14"/>
      <c r="ASY513" s="14"/>
      <c r="ASZ513" s="14"/>
      <c r="ATA513" s="14"/>
      <c r="ATB513" s="14"/>
      <c r="ATC513" s="14"/>
      <c r="ATD513" s="14"/>
    </row>
    <row r="514" spans="63:1200">
      <c r="BK514" s="14" t="str">
        <f t="shared" si="2121"/>
        <v/>
      </c>
      <c r="ABO514" s="14"/>
      <c r="ABP514" s="14"/>
      <c r="ABQ514" s="14"/>
      <c r="ABR514" s="14"/>
      <c r="ABS514" s="14"/>
      <c r="ABT514" s="14"/>
      <c r="ABU514" s="14"/>
      <c r="ABV514" s="14"/>
      <c r="ABW514" s="14"/>
      <c r="ABX514" s="14"/>
      <c r="ABY514" s="14"/>
      <c r="ABZ514" s="14"/>
      <c r="ACA514" s="14"/>
      <c r="ACB514" s="14"/>
      <c r="ACC514" s="14"/>
      <c r="ACD514" s="14"/>
      <c r="ACE514" s="14"/>
      <c r="ACF514" s="14"/>
      <c r="ACG514" s="14"/>
      <c r="ACH514" s="14"/>
      <c r="ACI514" s="14"/>
      <c r="ACJ514" s="14"/>
      <c r="ACK514" s="14"/>
      <c r="ACL514" s="14"/>
      <c r="ACM514" s="14"/>
      <c r="ACN514" s="14"/>
      <c r="ACO514" s="14"/>
      <c r="ACP514" s="14"/>
      <c r="ACQ514" s="14"/>
      <c r="ACR514" s="14"/>
      <c r="ACS514" s="14"/>
      <c r="ACT514" s="14"/>
      <c r="ACU514" s="14"/>
      <c r="ACV514" s="14"/>
      <c r="ACW514" s="14"/>
      <c r="ACX514" s="14"/>
      <c r="ACY514" s="14"/>
      <c r="ACZ514" s="14"/>
      <c r="ADA514" s="14"/>
      <c r="ADB514" s="14"/>
      <c r="ADC514" s="14"/>
      <c r="ADD514" s="14"/>
      <c r="ADE514" s="14"/>
      <c r="ADF514" s="14"/>
      <c r="ADG514" s="14"/>
      <c r="ADH514" s="14"/>
      <c r="ADI514" s="14"/>
      <c r="ADJ514" s="14"/>
      <c r="ADK514" s="14"/>
      <c r="ADL514" s="14"/>
      <c r="ADM514" s="14"/>
      <c r="ADN514" s="14"/>
      <c r="ADO514" s="14"/>
      <c r="ADP514" s="14"/>
      <c r="ADQ514" s="14"/>
      <c r="ADR514" s="14"/>
      <c r="ADS514" s="14"/>
      <c r="ADT514" s="14"/>
      <c r="ADU514" s="14"/>
      <c r="ADV514" s="14"/>
      <c r="ADW514" s="14"/>
      <c r="ADX514" s="14"/>
      <c r="ADY514" s="14"/>
      <c r="ADZ514" s="14"/>
      <c r="AEA514" s="14"/>
      <c r="AEB514" s="14"/>
      <c r="AEC514" s="14"/>
      <c r="AED514" s="14"/>
      <c r="AEE514" s="14"/>
      <c r="AEF514" s="14"/>
      <c r="AEG514" s="14"/>
      <c r="AEH514" s="14"/>
      <c r="AEI514" s="14"/>
      <c r="AEJ514" s="14"/>
      <c r="AEK514" s="14"/>
      <c r="AEL514" s="14"/>
      <c r="AEM514" s="14"/>
      <c r="AEN514" s="14"/>
      <c r="AEO514" s="14"/>
      <c r="AEP514" s="14"/>
      <c r="AEQ514" s="14"/>
      <c r="AER514" s="14"/>
      <c r="AES514" s="14"/>
      <c r="AET514" s="14"/>
      <c r="AEU514" s="14"/>
      <c r="AEV514" s="14"/>
      <c r="AEW514" s="14"/>
      <c r="AEX514" s="14"/>
      <c r="AEY514" s="14"/>
      <c r="AEZ514" s="14"/>
      <c r="AFA514" s="14"/>
      <c r="AFB514" s="14"/>
      <c r="AFC514" s="14"/>
      <c r="AFD514" s="14"/>
      <c r="AFE514" s="14"/>
      <c r="AFF514" s="14"/>
      <c r="AFG514" s="14"/>
      <c r="AFH514" s="14"/>
      <c r="AFI514" s="14"/>
      <c r="AFJ514" s="14"/>
      <c r="AFK514" s="14"/>
      <c r="AFL514" s="14"/>
      <c r="AFM514" s="14"/>
      <c r="AFN514" s="14"/>
      <c r="AFO514" s="14"/>
      <c r="AFP514" s="14"/>
      <c r="AFQ514" s="14"/>
      <c r="AFR514" s="14"/>
      <c r="AFS514" s="14"/>
      <c r="AFT514" s="14"/>
      <c r="AFU514" s="14"/>
      <c r="AFV514" s="14"/>
      <c r="AFW514" s="14"/>
      <c r="AFX514" s="14"/>
      <c r="AFY514" s="14"/>
      <c r="AFZ514" s="14"/>
      <c r="AGA514" s="14"/>
      <c r="AGB514" s="14"/>
      <c r="AGC514" s="14"/>
      <c r="AGD514" s="14"/>
      <c r="AGE514" s="14"/>
      <c r="AGF514" s="14"/>
      <c r="AGG514" s="14"/>
      <c r="AGH514" s="14"/>
      <c r="AGI514" s="14"/>
      <c r="AGJ514" s="14"/>
      <c r="AGK514" s="14"/>
      <c r="AGL514" s="14"/>
      <c r="AGM514" s="14"/>
      <c r="AGN514" s="14"/>
      <c r="AGO514" s="14"/>
      <c r="AGP514" s="14"/>
      <c r="AGQ514" s="14"/>
      <c r="AGR514" s="14"/>
      <c r="AGS514" s="14"/>
      <c r="AGT514" s="14"/>
      <c r="AGU514" s="14"/>
      <c r="AGV514" s="14"/>
      <c r="AGW514" s="14"/>
      <c r="AGX514" s="14"/>
      <c r="AGY514" s="14"/>
      <c r="AGZ514" s="14"/>
      <c r="AHA514" s="14"/>
      <c r="AHB514" s="14"/>
      <c r="AHC514" s="14"/>
      <c r="AHD514" s="14"/>
      <c r="AHE514" s="14"/>
      <c r="AHF514" s="14"/>
      <c r="AHG514" s="14"/>
      <c r="AHH514" s="14"/>
      <c r="AHI514" s="14"/>
      <c r="AHJ514" s="14"/>
      <c r="AHK514" s="14"/>
      <c r="AHL514" s="14"/>
      <c r="AHM514" s="14"/>
      <c r="AHN514" s="14"/>
      <c r="AHO514" s="14"/>
      <c r="AHP514" s="14"/>
      <c r="AHQ514" s="14"/>
      <c r="AHR514" s="14"/>
      <c r="AHS514" s="14"/>
      <c r="AHT514" s="14"/>
      <c r="AHU514" s="14"/>
      <c r="AHV514" s="14"/>
      <c r="AHW514" s="14"/>
      <c r="AHX514" s="14"/>
      <c r="AHY514" s="14"/>
      <c r="AHZ514" s="14"/>
      <c r="AIA514" s="14"/>
      <c r="AIB514" s="14"/>
      <c r="AIC514" s="14"/>
      <c r="AID514" s="14"/>
      <c r="AIE514" s="14"/>
      <c r="AIF514" s="14"/>
      <c r="AIG514" s="14"/>
      <c r="AIH514" s="14"/>
      <c r="AII514" s="14"/>
      <c r="AIJ514" s="14"/>
      <c r="AIK514" s="14"/>
      <c r="AIL514" s="14"/>
      <c r="AIM514" s="14"/>
      <c r="AIN514" s="14"/>
      <c r="AIO514" s="14"/>
      <c r="AIP514" s="14"/>
      <c r="AIQ514" s="14"/>
      <c r="AIR514" s="14"/>
      <c r="AIS514" s="14"/>
      <c r="AIT514" s="14"/>
      <c r="AIU514" s="14"/>
      <c r="AIV514" s="14"/>
      <c r="AIW514" s="14"/>
      <c r="AIX514" s="14"/>
      <c r="AIY514" s="14"/>
      <c r="AIZ514" s="14"/>
      <c r="AJA514" s="14"/>
      <c r="AJB514" s="14"/>
      <c r="AJC514" s="14"/>
      <c r="AJD514" s="14"/>
      <c r="AJE514" s="14"/>
      <c r="AJF514" s="14"/>
      <c r="AJG514" s="14"/>
      <c r="AJH514" s="14"/>
      <c r="AJI514" s="14"/>
      <c r="AJJ514" s="14"/>
      <c r="AJK514" s="14"/>
      <c r="AJL514" s="14"/>
      <c r="AJM514" s="14"/>
      <c r="AJN514" s="14"/>
      <c r="AJO514" s="14"/>
      <c r="AJP514" s="14"/>
      <c r="AJQ514" s="14"/>
      <c r="AJR514" s="14"/>
      <c r="AJS514" s="14"/>
      <c r="AJT514" s="14"/>
      <c r="AJU514" s="14"/>
      <c r="AJV514" s="14"/>
      <c r="AJW514" s="14"/>
      <c r="AJX514" s="14"/>
      <c r="AJY514" s="14"/>
      <c r="AJZ514" s="14"/>
      <c r="AKA514" s="14"/>
      <c r="AKB514" s="14"/>
      <c r="AKC514" s="14"/>
      <c r="AKD514" s="14"/>
      <c r="AKE514" s="14"/>
      <c r="AKF514" s="14"/>
      <c r="AKG514" s="14"/>
      <c r="AKH514" s="14"/>
      <c r="AKI514" s="14"/>
      <c r="AKJ514" s="14"/>
      <c r="AKK514" s="14"/>
      <c r="AKL514" s="14"/>
      <c r="AKM514" s="14"/>
      <c r="AKN514" s="14"/>
      <c r="AKO514" s="14"/>
      <c r="AKP514" s="14"/>
      <c r="AKQ514" s="14"/>
      <c r="AKR514" s="14"/>
      <c r="AKS514" s="14"/>
      <c r="AKT514" s="14"/>
      <c r="AKU514" s="14"/>
      <c r="AKV514" s="14"/>
      <c r="AKW514" s="14"/>
      <c r="AKX514" s="14"/>
      <c r="AKY514" s="14"/>
      <c r="AKZ514" s="14"/>
      <c r="ALA514" s="14"/>
      <c r="ALB514" s="14"/>
      <c r="ALC514" s="14"/>
      <c r="ALD514" s="14"/>
      <c r="ALE514" s="14"/>
      <c r="ALF514" s="14"/>
      <c r="ALG514" s="14"/>
      <c r="ALH514" s="14"/>
      <c r="ALI514" s="14"/>
      <c r="ALJ514" s="14"/>
      <c r="ALK514" s="14"/>
      <c r="ALL514" s="14"/>
      <c r="ALM514" s="14"/>
      <c r="ALN514" s="14"/>
      <c r="ALO514" s="14"/>
      <c r="ALP514" s="14"/>
      <c r="ALQ514" s="14"/>
      <c r="ALR514" s="14"/>
      <c r="ALS514" s="14"/>
      <c r="ALT514" s="14"/>
      <c r="ALU514" s="14"/>
      <c r="ALV514" s="14"/>
      <c r="ALW514" s="14"/>
      <c r="ALX514" s="14"/>
      <c r="ALY514" s="14"/>
      <c r="ALZ514" s="14"/>
      <c r="AMA514" s="14"/>
      <c r="AMB514" s="14"/>
      <c r="AMC514" s="14"/>
      <c r="AMD514" s="14"/>
      <c r="AME514" s="14"/>
      <c r="AMF514" s="14"/>
      <c r="AMG514" s="14"/>
      <c r="AMH514" s="14"/>
      <c r="AMI514" s="14"/>
      <c r="AMJ514" s="14"/>
      <c r="AMK514" s="14"/>
      <c r="AML514" s="14"/>
      <c r="AMM514" s="14"/>
      <c r="AMN514" s="14"/>
      <c r="AMO514" s="14"/>
      <c r="AMP514" s="14"/>
      <c r="AMQ514" s="14"/>
      <c r="AMR514" s="14"/>
      <c r="AMS514" s="14"/>
      <c r="AMT514" s="14"/>
      <c r="AMU514" s="14"/>
      <c r="AMV514" s="14"/>
      <c r="AMW514" s="14"/>
      <c r="AMX514" s="14"/>
      <c r="AMY514" s="14"/>
      <c r="AMZ514" s="14"/>
      <c r="ANA514" s="14"/>
      <c r="ANB514" s="14"/>
      <c r="ANC514" s="14"/>
      <c r="AND514" s="14"/>
      <c r="ANE514" s="14"/>
      <c r="ANF514" s="14"/>
      <c r="ANG514" s="14"/>
      <c r="ANH514" s="14"/>
      <c r="ANI514" s="14"/>
      <c r="ANJ514" s="14"/>
      <c r="ANK514" s="14"/>
      <c r="ANL514" s="14"/>
      <c r="ANM514" s="14"/>
      <c r="ANN514" s="14"/>
      <c r="ANO514" s="14"/>
      <c r="ANP514" s="14"/>
      <c r="ANQ514" s="14"/>
      <c r="ANR514" s="14"/>
      <c r="ANS514" s="14"/>
      <c r="ANT514" s="14"/>
      <c r="ANU514" s="14"/>
      <c r="ANV514" s="14"/>
      <c r="ANW514" s="14"/>
      <c r="ANX514" s="14"/>
      <c r="ANY514" s="14"/>
      <c r="ANZ514" s="14"/>
      <c r="AOA514" s="14"/>
      <c r="AOB514" s="14"/>
      <c r="AOC514" s="14"/>
      <c r="AOD514" s="14"/>
      <c r="AOE514" s="14"/>
      <c r="AOF514" s="14"/>
      <c r="AOG514" s="14"/>
      <c r="AOH514" s="14"/>
      <c r="AOI514" s="14"/>
      <c r="AOJ514" s="14"/>
      <c r="AOK514" s="14"/>
      <c r="AOL514" s="14"/>
      <c r="AOM514" s="14"/>
      <c r="AON514" s="14"/>
      <c r="AOO514" s="14"/>
      <c r="AOP514" s="14"/>
      <c r="AOQ514" s="14"/>
      <c r="AOR514" s="14"/>
      <c r="AOS514" s="14"/>
      <c r="AOT514" s="14"/>
      <c r="AOU514" s="14"/>
      <c r="AOV514" s="14"/>
      <c r="AOW514" s="14"/>
      <c r="AOX514" s="14"/>
      <c r="AOY514" s="14"/>
      <c r="AOZ514" s="14"/>
      <c r="APA514" s="14"/>
      <c r="APB514" s="14"/>
      <c r="APC514" s="14"/>
      <c r="APD514" s="14"/>
      <c r="APE514" s="14"/>
      <c r="APF514" s="14"/>
      <c r="APG514" s="14"/>
      <c r="APH514" s="14"/>
      <c r="API514" s="14"/>
      <c r="APJ514" s="14"/>
      <c r="APK514" s="14"/>
      <c r="APL514" s="14"/>
      <c r="APM514" s="14"/>
      <c r="APN514" s="14"/>
      <c r="APO514" s="14"/>
      <c r="APP514" s="14"/>
      <c r="APQ514" s="14"/>
      <c r="APR514" s="14"/>
      <c r="APS514" s="14"/>
      <c r="APT514" s="14"/>
      <c r="APU514" s="14"/>
      <c r="APV514" s="14"/>
      <c r="APW514" s="14"/>
      <c r="APX514" s="14"/>
      <c r="APY514" s="14"/>
      <c r="APZ514" s="14"/>
      <c r="AQA514" s="14"/>
      <c r="AQB514" s="14"/>
      <c r="AQC514" s="14"/>
      <c r="AQD514" s="14"/>
      <c r="AQE514" s="14"/>
      <c r="AQF514" s="14"/>
      <c r="AQG514" s="14"/>
      <c r="AQH514" s="14"/>
      <c r="AQI514" s="14"/>
      <c r="AQJ514" s="14"/>
      <c r="AQK514" s="14"/>
      <c r="AQL514" s="14"/>
      <c r="AQM514" s="14"/>
      <c r="AQN514" s="14"/>
      <c r="AQO514" s="14"/>
      <c r="AQP514" s="14"/>
      <c r="AQQ514" s="14"/>
      <c r="AQR514" s="14"/>
      <c r="AQS514" s="14"/>
      <c r="AQT514" s="14"/>
      <c r="AQU514" s="14"/>
      <c r="AQV514" s="14"/>
      <c r="AQW514" s="14"/>
      <c r="AQX514" s="14"/>
      <c r="AQY514" s="14"/>
      <c r="AQZ514" s="14"/>
      <c r="ARA514" s="14"/>
      <c r="ARB514" s="14"/>
      <c r="ARC514" s="14"/>
      <c r="ARD514" s="14"/>
      <c r="ARE514" s="14"/>
      <c r="ARF514" s="14"/>
      <c r="ARG514" s="14"/>
      <c r="ARH514" s="14"/>
      <c r="ARI514" s="14"/>
      <c r="ARJ514" s="14"/>
      <c r="ARK514" s="14"/>
      <c r="ARL514" s="14"/>
      <c r="ARM514" s="14"/>
      <c r="ARN514" s="14"/>
      <c r="ARO514" s="14"/>
      <c r="ARP514" s="14"/>
      <c r="ARQ514" s="14"/>
      <c r="ARR514" s="14"/>
      <c r="ARS514" s="14"/>
      <c r="ART514" s="14"/>
      <c r="ARU514" s="14"/>
      <c r="ARV514" s="14"/>
      <c r="ARW514" s="14"/>
      <c r="ARX514" s="14"/>
      <c r="ARY514" s="14"/>
      <c r="ARZ514" s="14"/>
      <c r="ASA514" s="14"/>
      <c r="ASB514" s="14"/>
      <c r="ASC514" s="14"/>
      <c r="ASD514" s="14"/>
      <c r="ASE514" s="14"/>
      <c r="ASF514" s="14"/>
      <c r="ASG514" s="14"/>
      <c r="ASH514" s="14"/>
      <c r="ASI514" s="14"/>
      <c r="ASJ514" s="14"/>
      <c r="ASK514" s="14"/>
      <c r="ASL514" s="14"/>
      <c r="ASM514" s="14"/>
      <c r="ASN514" s="14"/>
      <c r="ASO514" s="14"/>
      <c r="ASP514" s="14"/>
      <c r="ASQ514" s="14"/>
      <c r="ASR514" s="14"/>
      <c r="ASS514" s="14"/>
      <c r="AST514" s="14"/>
      <c r="ASU514" s="14"/>
      <c r="ASV514" s="14"/>
      <c r="ASW514" s="14"/>
      <c r="ASX514" s="14"/>
      <c r="ASY514" s="14"/>
      <c r="ASZ514" s="14"/>
      <c r="ATA514" s="14"/>
      <c r="ATB514" s="14"/>
      <c r="ATC514" s="14"/>
      <c r="ATD514" s="14"/>
    </row>
    <row r="515" spans="63:1200">
      <c r="BK515" s="14" t="str">
        <f t="shared" ref="BK515:BK578" si="2122">IF(H515,IF(AND(NOT(BA515),AU515),AND(AC515=0,IF(CA515="",TRUE,NOT(CA515))),""),"")</f>
        <v/>
      </c>
      <c r="ABO515" s="14"/>
      <c r="ABP515" s="14"/>
      <c r="ABQ515" s="14"/>
      <c r="ABR515" s="14"/>
      <c r="ABS515" s="14"/>
      <c r="ABT515" s="14"/>
      <c r="ABU515" s="14"/>
      <c r="ABV515" s="14"/>
      <c r="ABW515" s="14"/>
      <c r="ABX515" s="14"/>
      <c r="ABY515" s="14"/>
      <c r="ABZ515" s="14"/>
      <c r="ACA515" s="14"/>
      <c r="ACB515" s="14"/>
      <c r="ACC515" s="14"/>
      <c r="ACD515" s="14"/>
      <c r="ACE515" s="14"/>
      <c r="ACF515" s="14"/>
      <c r="ACG515" s="14"/>
      <c r="ACH515" s="14"/>
      <c r="ACI515" s="14"/>
      <c r="ACJ515" s="14"/>
      <c r="ACK515" s="14"/>
      <c r="ACL515" s="14"/>
      <c r="ACM515" s="14"/>
      <c r="ACN515" s="14"/>
      <c r="ACO515" s="14"/>
      <c r="ACP515" s="14"/>
      <c r="ACQ515" s="14"/>
      <c r="ACR515" s="14"/>
      <c r="ACS515" s="14"/>
      <c r="ACT515" s="14"/>
      <c r="ACU515" s="14"/>
      <c r="ACV515" s="14"/>
      <c r="ACW515" s="14"/>
      <c r="ACX515" s="14"/>
      <c r="ACY515" s="14"/>
      <c r="ACZ515" s="14"/>
      <c r="ADA515" s="14"/>
      <c r="ADB515" s="14"/>
      <c r="ADC515" s="14"/>
      <c r="ADD515" s="14"/>
      <c r="ADE515" s="14"/>
      <c r="ADF515" s="14"/>
      <c r="ADG515" s="14"/>
      <c r="ADH515" s="14"/>
      <c r="ADI515" s="14"/>
      <c r="ADJ515" s="14"/>
      <c r="ADK515" s="14"/>
      <c r="ADL515" s="14"/>
      <c r="ADM515" s="14"/>
      <c r="ADN515" s="14"/>
      <c r="ADO515" s="14"/>
      <c r="ADP515" s="14"/>
      <c r="ADQ515" s="14"/>
      <c r="ADR515" s="14"/>
      <c r="ADS515" s="14"/>
      <c r="ADT515" s="14"/>
      <c r="ADU515" s="14"/>
      <c r="ADV515" s="14"/>
      <c r="ADW515" s="14"/>
      <c r="ADX515" s="14"/>
      <c r="ADY515" s="14"/>
      <c r="ADZ515" s="14"/>
      <c r="AEA515" s="14"/>
      <c r="AEB515" s="14"/>
      <c r="AEC515" s="14"/>
      <c r="AED515" s="14"/>
      <c r="AEE515" s="14"/>
      <c r="AEF515" s="14"/>
      <c r="AEG515" s="14"/>
      <c r="AEH515" s="14"/>
      <c r="AEI515" s="14"/>
      <c r="AEJ515" s="14"/>
      <c r="AEK515" s="14"/>
      <c r="AEL515" s="14"/>
      <c r="AEM515" s="14"/>
      <c r="AEN515" s="14"/>
      <c r="AEO515" s="14"/>
      <c r="AEP515" s="14"/>
      <c r="AEQ515" s="14"/>
      <c r="AER515" s="14"/>
      <c r="AES515" s="14"/>
      <c r="AET515" s="14"/>
      <c r="AEU515" s="14"/>
      <c r="AEV515" s="14"/>
      <c r="AEW515" s="14"/>
      <c r="AEX515" s="14"/>
      <c r="AEY515" s="14"/>
      <c r="AEZ515" s="14"/>
      <c r="AFA515" s="14"/>
      <c r="AFB515" s="14"/>
      <c r="AFC515" s="14"/>
      <c r="AFD515" s="14"/>
      <c r="AFE515" s="14"/>
      <c r="AFF515" s="14"/>
      <c r="AFG515" s="14"/>
      <c r="AFH515" s="14"/>
      <c r="AFI515" s="14"/>
      <c r="AFJ515" s="14"/>
      <c r="AFK515" s="14"/>
      <c r="AFL515" s="14"/>
      <c r="AFM515" s="14"/>
      <c r="AFN515" s="14"/>
      <c r="AFO515" s="14"/>
      <c r="AFP515" s="14"/>
      <c r="AFQ515" s="14"/>
      <c r="AFR515" s="14"/>
      <c r="AFS515" s="14"/>
      <c r="AFT515" s="14"/>
      <c r="AFU515" s="14"/>
      <c r="AFV515" s="14"/>
      <c r="AFW515" s="14"/>
      <c r="AFX515" s="14"/>
      <c r="AFY515" s="14"/>
      <c r="AFZ515" s="14"/>
      <c r="AGA515" s="14"/>
      <c r="AGB515" s="14"/>
      <c r="AGC515" s="14"/>
      <c r="AGD515" s="14"/>
      <c r="AGE515" s="14"/>
      <c r="AGF515" s="14"/>
      <c r="AGG515" s="14"/>
      <c r="AGH515" s="14"/>
      <c r="AGI515" s="14"/>
      <c r="AGJ515" s="14"/>
      <c r="AGK515" s="14"/>
      <c r="AGL515" s="14"/>
      <c r="AGM515" s="14"/>
      <c r="AGN515" s="14"/>
      <c r="AGO515" s="14"/>
      <c r="AGP515" s="14"/>
      <c r="AGQ515" s="14"/>
      <c r="AGR515" s="14"/>
      <c r="AGS515" s="14"/>
      <c r="AGT515" s="14"/>
      <c r="AGU515" s="14"/>
      <c r="AGV515" s="14"/>
      <c r="AGW515" s="14"/>
      <c r="AGX515" s="14"/>
      <c r="AGY515" s="14"/>
      <c r="AGZ515" s="14"/>
      <c r="AHA515" s="14"/>
      <c r="AHB515" s="14"/>
      <c r="AHC515" s="14"/>
      <c r="AHD515" s="14"/>
      <c r="AHE515" s="14"/>
      <c r="AHF515" s="14"/>
      <c r="AHG515" s="14"/>
      <c r="AHH515" s="14"/>
      <c r="AHI515" s="14"/>
      <c r="AHJ515" s="14"/>
      <c r="AHK515" s="14"/>
      <c r="AHL515" s="14"/>
      <c r="AHM515" s="14"/>
      <c r="AHN515" s="14"/>
      <c r="AHO515" s="14"/>
      <c r="AHP515" s="14"/>
      <c r="AHQ515" s="14"/>
      <c r="AHR515" s="14"/>
      <c r="AHS515" s="14"/>
      <c r="AHT515" s="14"/>
      <c r="AHU515" s="14"/>
      <c r="AHV515" s="14"/>
      <c r="AHW515" s="14"/>
      <c r="AHX515" s="14"/>
      <c r="AHY515" s="14"/>
      <c r="AHZ515" s="14"/>
      <c r="AIA515" s="14"/>
      <c r="AIB515" s="14"/>
      <c r="AIC515" s="14"/>
      <c r="AID515" s="14"/>
      <c r="AIE515" s="14"/>
      <c r="AIF515" s="14"/>
      <c r="AIG515" s="14"/>
      <c r="AIH515" s="14"/>
      <c r="AII515" s="14"/>
      <c r="AIJ515" s="14"/>
      <c r="AIK515" s="14"/>
      <c r="AIL515" s="14"/>
      <c r="AIM515" s="14"/>
      <c r="AIN515" s="14"/>
      <c r="AIO515" s="14"/>
      <c r="AIP515" s="14"/>
      <c r="AIQ515" s="14"/>
      <c r="AIR515" s="14"/>
      <c r="AIS515" s="14"/>
      <c r="AIT515" s="14"/>
      <c r="AIU515" s="14"/>
      <c r="AIV515" s="14"/>
      <c r="AIW515" s="14"/>
      <c r="AIX515" s="14"/>
      <c r="AIY515" s="14"/>
      <c r="AIZ515" s="14"/>
      <c r="AJA515" s="14"/>
      <c r="AJB515" s="14"/>
      <c r="AJC515" s="14"/>
      <c r="AJD515" s="14"/>
      <c r="AJE515" s="14"/>
      <c r="AJF515" s="14"/>
      <c r="AJG515" s="14"/>
      <c r="AJH515" s="14"/>
      <c r="AJI515" s="14"/>
      <c r="AJJ515" s="14"/>
      <c r="AJK515" s="14"/>
      <c r="AJL515" s="14"/>
      <c r="AJM515" s="14"/>
      <c r="AJN515" s="14"/>
      <c r="AJO515" s="14"/>
      <c r="AJP515" s="14"/>
      <c r="AJQ515" s="14"/>
      <c r="AJR515" s="14"/>
      <c r="AJS515" s="14"/>
      <c r="AJT515" s="14"/>
      <c r="AJU515" s="14"/>
      <c r="AJV515" s="14"/>
      <c r="AJW515" s="14"/>
      <c r="AJX515" s="14"/>
      <c r="AJY515" s="14"/>
      <c r="AJZ515" s="14"/>
      <c r="AKA515" s="14"/>
      <c r="AKB515" s="14"/>
      <c r="AKC515" s="14"/>
      <c r="AKD515" s="14"/>
      <c r="AKE515" s="14"/>
      <c r="AKF515" s="14"/>
      <c r="AKG515" s="14"/>
      <c r="AKH515" s="14"/>
      <c r="AKI515" s="14"/>
      <c r="AKJ515" s="14"/>
      <c r="AKK515" s="14"/>
      <c r="AKL515" s="14"/>
      <c r="AKM515" s="14"/>
      <c r="AKN515" s="14"/>
      <c r="AKO515" s="14"/>
      <c r="AKP515" s="14"/>
      <c r="AKQ515" s="14"/>
      <c r="AKR515" s="14"/>
      <c r="AKS515" s="14"/>
      <c r="AKT515" s="14"/>
      <c r="AKU515" s="14"/>
      <c r="AKV515" s="14"/>
      <c r="AKW515" s="14"/>
      <c r="AKX515" s="14"/>
      <c r="AKY515" s="14"/>
      <c r="AKZ515" s="14"/>
      <c r="ALA515" s="14"/>
      <c r="ALB515" s="14"/>
      <c r="ALC515" s="14"/>
      <c r="ALD515" s="14"/>
      <c r="ALE515" s="14"/>
      <c r="ALF515" s="14"/>
      <c r="ALG515" s="14"/>
      <c r="ALH515" s="14"/>
      <c r="ALI515" s="14"/>
      <c r="ALJ515" s="14"/>
      <c r="ALK515" s="14"/>
      <c r="ALL515" s="14"/>
      <c r="ALM515" s="14"/>
      <c r="ALN515" s="14"/>
      <c r="ALO515" s="14"/>
      <c r="ALP515" s="14"/>
      <c r="ALQ515" s="14"/>
      <c r="ALR515" s="14"/>
      <c r="ALS515" s="14"/>
      <c r="ALT515" s="14"/>
      <c r="ALU515" s="14"/>
      <c r="ALV515" s="14"/>
      <c r="ALW515" s="14"/>
      <c r="ALX515" s="14"/>
      <c r="ALY515" s="14"/>
      <c r="ALZ515" s="14"/>
      <c r="AMA515" s="14"/>
      <c r="AMB515" s="14"/>
      <c r="AMC515" s="14"/>
      <c r="AMD515" s="14"/>
      <c r="AME515" s="14"/>
      <c r="AMF515" s="14"/>
      <c r="AMG515" s="14"/>
      <c r="AMH515" s="14"/>
      <c r="AMI515" s="14"/>
      <c r="AMJ515" s="14"/>
      <c r="AMK515" s="14"/>
      <c r="AML515" s="14"/>
      <c r="AMM515" s="14"/>
      <c r="AMN515" s="14"/>
      <c r="AMO515" s="14"/>
      <c r="AMP515" s="14"/>
      <c r="AMQ515" s="14"/>
      <c r="AMR515" s="14"/>
      <c r="AMS515" s="14"/>
      <c r="AMT515" s="14"/>
      <c r="AMU515" s="14"/>
      <c r="AMV515" s="14"/>
      <c r="AMW515" s="14"/>
      <c r="AMX515" s="14"/>
      <c r="AMY515" s="14"/>
      <c r="AMZ515" s="14"/>
      <c r="ANA515" s="14"/>
      <c r="ANB515" s="14"/>
      <c r="ANC515" s="14"/>
      <c r="AND515" s="14"/>
      <c r="ANE515" s="14"/>
      <c r="ANF515" s="14"/>
      <c r="ANG515" s="14"/>
      <c r="ANH515" s="14"/>
      <c r="ANI515" s="14"/>
      <c r="ANJ515" s="14"/>
      <c r="ANK515" s="14"/>
      <c r="ANL515" s="14"/>
      <c r="ANM515" s="14"/>
      <c r="ANN515" s="14"/>
      <c r="ANO515" s="14"/>
      <c r="ANP515" s="14"/>
      <c r="ANQ515" s="14"/>
      <c r="ANR515" s="14"/>
      <c r="ANS515" s="14"/>
      <c r="ANT515" s="14"/>
      <c r="ANU515" s="14"/>
      <c r="ANV515" s="14"/>
      <c r="ANW515" s="14"/>
      <c r="ANX515" s="14"/>
      <c r="ANY515" s="14"/>
      <c r="ANZ515" s="14"/>
      <c r="AOA515" s="14"/>
      <c r="AOB515" s="14"/>
      <c r="AOC515" s="14"/>
      <c r="AOD515" s="14"/>
      <c r="AOE515" s="14"/>
      <c r="AOF515" s="14"/>
      <c r="AOG515" s="14"/>
      <c r="AOH515" s="14"/>
      <c r="AOI515" s="14"/>
      <c r="AOJ515" s="14"/>
      <c r="AOK515" s="14"/>
      <c r="AOL515" s="14"/>
      <c r="AOM515" s="14"/>
      <c r="AON515" s="14"/>
      <c r="AOO515" s="14"/>
      <c r="AOP515" s="14"/>
      <c r="AOQ515" s="14"/>
      <c r="AOR515" s="14"/>
      <c r="AOS515" s="14"/>
      <c r="AOT515" s="14"/>
      <c r="AOU515" s="14"/>
      <c r="AOV515" s="14"/>
      <c r="AOW515" s="14"/>
      <c r="AOX515" s="14"/>
      <c r="AOY515" s="14"/>
      <c r="AOZ515" s="14"/>
      <c r="APA515" s="14"/>
      <c r="APB515" s="14"/>
      <c r="APC515" s="14"/>
      <c r="APD515" s="14"/>
      <c r="APE515" s="14"/>
      <c r="APF515" s="14"/>
      <c r="APG515" s="14"/>
      <c r="APH515" s="14"/>
      <c r="API515" s="14"/>
      <c r="APJ515" s="14"/>
      <c r="APK515" s="14"/>
      <c r="APL515" s="14"/>
      <c r="APM515" s="14"/>
      <c r="APN515" s="14"/>
      <c r="APO515" s="14"/>
      <c r="APP515" s="14"/>
      <c r="APQ515" s="14"/>
      <c r="APR515" s="14"/>
      <c r="APS515" s="14"/>
      <c r="APT515" s="14"/>
      <c r="APU515" s="14"/>
      <c r="APV515" s="14"/>
      <c r="APW515" s="14"/>
      <c r="APX515" s="14"/>
      <c r="APY515" s="14"/>
      <c r="APZ515" s="14"/>
      <c r="AQA515" s="14"/>
      <c r="AQB515" s="14"/>
      <c r="AQC515" s="14"/>
      <c r="AQD515" s="14"/>
      <c r="AQE515" s="14"/>
      <c r="AQF515" s="14"/>
      <c r="AQG515" s="14"/>
      <c r="AQH515" s="14"/>
      <c r="AQI515" s="14"/>
      <c r="AQJ515" s="14"/>
      <c r="AQK515" s="14"/>
      <c r="AQL515" s="14"/>
      <c r="AQM515" s="14"/>
      <c r="AQN515" s="14"/>
      <c r="AQO515" s="14"/>
      <c r="AQP515" s="14"/>
      <c r="AQQ515" s="14"/>
      <c r="AQR515" s="14"/>
      <c r="AQS515" s="14"/>
      <c r="AQT515" s="14"/>
      <c r="AQU515" s="14"/>
      <c r="AQV515" s="14"/>
      <c r="AQW515" s="14"/>
      <c r="AQX515" s="14"/>
      <c r="AQY515" s="14"/>
      <c r="AQZ515" s="14"/>
      <c r="ARA515" s="14"/>
      <c r="ARB515" s="14"/>
      <c r="ARC515" s="14"/>
      <c r="ARD515" s="14"/>
      <c r="ARE515" s="14"/>
      <c r="ARF515" s="14"/>
      <c r="ARG515" s="14"/>
      <c r="ARH515" s="14"/>
      <c r="ARI515" s="14"/>
      <c r="ARJ515" s="14"/>
      <c r="ARK515" s="14"/>
      <c r="ARL515" s="14"/>
      <c r="ARM515" s="14"/>
      <c r="ARN515" s="14"/>
      <c r="ARO515" s="14"/>
      <c r="ARP515" s="14"/>
      <c r="ARQ515" s="14"/>
      <c r="ARR515" s="14"/>
      <c r="ARS515" s="14"/>
      <c r="ART515" s="14"/>
      <c r="ARU515" s="14"/>
      <c r="ARV515" s="14"/>
      <c r="ARW515" s="14"/>
      <c r="ARX515" s="14"/>
      <c r="ARY515" s="14"/>
      <c r="ARZ515" s="14"/>
      <c r="ASA515" s="14"/>
      <c r="ASB515" s="14"/>
      <c r="ASC515" s="14"/>
      <c r="ASD515" s="14"/>
      <c r="ASE515" s="14"/>
      <c r="ASF515" s="14"/>
      <c r="ASG515" s="14"/>
      <c r="ASH515" s="14"/>
      <c r="ASI515" s="14"/>
      <c r="ASJ515" s="14"/>
      <c r="ASK515" s="14"/>
      <c r="ASL515" s="14"/>
      <c r="ASM515" s="14"/>
      <c r="ASN515" s="14"/>
      <c r="ASO515" s="14"/>
      <c r="ASP515" s="14"/>
      <c r="ASQ515" s="14"/>
      <c r="ASR515" s="14"/>
      <c r="ASS515" s="14"/>
      <c r="AST515" s="14"/>
      <c r="ASU515" s="14"/>
      <c r="ASV515" s="14"/>
      <c r="ASW515" s="14"/>
      <c r="ASX515" s="14"/>
      <c r="ASY515" s="14"/>
      <c r="ASZ515" s="14"/>
      <c r="ATA515" s="14"/>
      <c r="ATB515" s="14"/>
      <c r="ATC515" s="14"/>
      <c r="ATD515" s="14"/>
    </row>
    <row r="516" spans="63:1200">
      <c r="BK516" s="14" t="str">
        <f t="shared" si="2122"/>
        <v/>
      </c>
      <c r="ABO516" s="14"/>
      <c r="ABP516" s="14"/>
      <c r="ABQ516" s="14"/>
      <c r="ABR516" s="14"/>
      <c r="ABS516" s="14"/>
      <c r="ABT516" s="14"/>
      <c r="ABU516" s="14"/>
      <c r="ABV516" s="14"/>
      <c r="ABW516" s="14"/>
      <c r="ABX516" s="14"/>
      <c r="ABY516" s="14"/>
      <c r="ABZ516" s="14"/>
      <c r="ACA516" s="14"/>
      <c r="ACB516" s="14"/>
      <c r="ACC516" s="14"/>
      <c r="ACD516" s="14"/>
      <c r="ACE516" s="14"/>
      <c r="ACF516" s="14"/>
      <c r="ACG516" s="14"/>
      <c r="ACH516" s="14"/>
      <c r="ACI516" s="14"/>
      <c r="ACJ516" s="14"/>
      <c r="ACK516" s="14"/>
      <c r="ACL516" s="14"/>
      <c r="ACM516" s="14"/>
      <c r="ACN516" s="14"/>
      <c r="ACO516" s="14"/>
      <c r="ACP516" s="14"/>
      <c r="ACQ516" s="14"/>
      <c r="ACR516" s="14"/>
      <c r="ACS516" s="14"/>
      <c r="ACT516" s="14"/>
      <c r="ACU516" s="14"/>
      <c r="ACV516" s="14"/>
      <c r="ACW516" s="14"/>
      <c r="ACX516" s="14"/>
      <c r="ACY516" s="14"/>
      <c r="ACZ516" s="14"/>
      <c r="ADA516" s="14"/>
      <c r="ADB516" s="14"/>
      <c r="ADC516" s="14"/>
      <c r="ADD516" s="14"/>
      <c r="ADE516" s="14"/>
      <c r="ADF516" s="14"/>
      <c r="ADG516" s="14"/>
      <c r="ADH516" s="14"/>
      <c r="ADI516" s="14"/>
      <c r="ADJ516" s="14"/>
      <c r="ADK516" s="14"/>
      <c r="ADL516" s="14"/>
      <c r="ADM516" s="14"/>
      <c r="ADN516" s="14"/>
      <c r="ADO516" s="14"/>
      <c r="ADP516" s="14"/>
      <c r="ADQ516" s="14"/>
      <c r="ADR516" s="14"/>
      <c r="ADS516" s="14"/>
      <c r="ADT516" s="14"/>
      <c r="ADU516" s="14"/>
      <c r="ADV516" s="14"/>
      <c r="ADW516" s="14"/>
      <c r="ADX516" s="14"/>
      <c r="ADY516" s="14"/>
      <c r="ADZ516" s="14"/>
      <c r="AEA516" s="14"/>
      <c r="AEB516" s="14"/>
      <c r="AEC516" s="14"/>
      <c r="AED516" s="14"/>
      <c r="AEE516" s="14"/>
      <c r="AEF516" s="14"/>
      <c r="AEG516" s="14"/>
      <c r="AEH516" s="14"/>
      <c r="AEI516" s="14"/>
      <c r="AEJ516" s="14"/>
      <c r="AEK516" s="14"/>
      <c r="AEL516" s="14"/>
      <c r="AEM516" s="14"/>
      <c r="AEN516" s="14"/>
      <c r="AEO516" s="14"/>
      <c r="AEP516" s="14"/>
      <c r="AEQ516" s="14"/>
      <c r="AER516" s="14"/>
      <c r="AES516" s="14"/>
      <c r="AET516" s="14"/>
      <c r="AEU516" s="14"/>
      <c r="AEV516" s="14"/>
      <c r="AEW516" s="14"/>
      <c r="AEX516" s="14"/>
      <c r="AEY516" s="14"/>
      <c r="AEZ516" s="14"/>
      <c r="AFA516" s="14"/>
      <c r="AFB516" s="14"/>
      <c r="AFC516" s="14"/>
      <c r="AFD516" s="14"/>
      <c r="AFE516" s="14"/>
      <c r="AFF516" s="14"/>
      <c r="AFG516" s="14"/>
      <c r="AFH516" s="14"/>
      <c r="AFI516" s="14"/>
      <c r="AFJ516" s="14"/>
      <c r="AFK516" s="14"/>
      <c r="AFL516" s="14"/>
      <c r="AFM516" s="14"/>
      <c r="AFN516" s="14"/>
      <c r="AFO516" s="14"/>
      <c r="AFP516" s="14"/>
      <c r="AFQ516" s="14"/>
      <c r="AFR516" s="14"/>
      <c r="AFS516" s="14"/>
      <c r="AFT516" s="14"/>
      <c r="AFU516" s="14"/>
      <c r="AFV516" s="14"/>
      <c r="AFW516" s="14"/>
      <c r="AFX516" s="14"/>
      <c r="AFY516" s="14"/>
      <c r="AFZ516" s="14"/>
      <c r="AGA516" s="14"/>
      <c r="AGB516" s="14"/>
      <c r="AGC516" s="14"/>
      <c r="AGD516" s="14"/>
      <c r="AGE516" s="14"/>
      <c r="AGF516" s="14"/>
      <c r="AGG516" s="14"/>
      <c r="AGH516" s="14"/>
      <c r="AGI516" s="14"/>
      <c r="AGJ516" s="14"/>
      <c r="AGK516" s="14"/>
      <c r="AGL516" s="14"/>
      <c r="AGM516" s="14"/>
      <c r="AGN516" s="14"/>
      <c r="AGO516" s="14"/>
      <c r="AGP516" s="14"/>
      <c r="AGQ516" s="14"/>
      <c r="AGR516" s="14"/>
      <c r="AGS516" s="14"/>
      <c r="AGT516" s="14"/>
      <c r="AGU516" s="14"/>
      <c r="AGV516" s="14"/>
      <c r="AGW516" s="14"/>
      <c r="AGX516" s="14"/>
      <c r="AGY516" s="14"/>
      <c r="AGZ516" s="14"/>
      <c r="AHA516" s="14"/>
      <c r="AHB516" s="14"/>
      <c r="AHC516" s="14"/>
      <c r="AHD516" s="14"/>
      <c r="AHE516" s="14"/>
      <c r="AHF516" s="14"/>
      <c r="AHG516" s="14"/>
      <c r="AHH516" s="14"/>
      <c r="AHI516" s="14"/>
      <c r="AHJ516" s="14"/>
      <c r="AHK516" s="14"/>
      <c r="AHL516" s="14"/>
      <c r="AHM516" s="14"/>
      <c r="AHN516" s="14"/>
      <c r="AHO516" s="14"/>
      <c r="AHP516" s="14"/>
      <c r="AHQ516" s="14"/>
      <c r="AHR516" s="14"/>
      <c r="AHS516" s="14"/>
      <c r="AHT516" s="14"/>
      <c r="AHU516" s="14"/>
      <c r="AHV516" s="14"/>
      <c r="AHW516" s="14"/>
      <c r="AHX516" s="14"/>
      <c r="AHY516" s="14"/>
      <c r="AHZ516" s="14"/>
      <c r="AIA516" s="14"/>
      <c r="AIB516" s="14"/>
      <c r="AIC516" s="14"/>
      <c r="AID516" s="14"/>
      <c r="AIE516" s="14"/>
      <c r="AIF516" s="14"/>
      <c r="AIG516" s="14"/>
      <c r="AIH516" s="14"/>
      <c r="AII516" s="14"/>
      <c r="AIJ516" s="14"/>
      <c r="AIK516" s="14"/>
      <c r="AIL516" s="14"/>
      <c r="AIM516" s="14"/>
      <c r="AIN516" s="14"/>
      <c r="AIO516" s="14"/>
      <c r="AIP516" s="14"/>
      <c r="AIQ516" s="14"/>
      <c r="AIR516" s="14"/>
      <c r="AIS516" s="14"/>
      <c r="AIT516" s="14"/>
      <c r="AIU516" s="14"/>
      <c r="AIV516" s="14"/>
      <c r="AIW516" s="14"/>
      <c r="AIX516" s="14"/>
      <c r="AIY516" s="14"/>
      <c r="AIZ516" s="14"/>
      <c r="AJA516" s="14"/>
      <c r="AJB516" s="14"/>
      <c r="AJC516" s="14"/>
      <c r="AJD516" s="14"/>
      <c r="AJE516" s="14"/>
      <c r="AJF516" s="14"/>
      <c r="AJG516" s="14"/>
      <c r="AJH516" s="14"/>
      <c r="AJI516" s="14"/>
      <c r="AJJ516" s="14"/>
      <c r="AJK516" s="14"/>
      <c r="AJL516" s="14"/>
      <c r="AJM516" s="14"/>
      <c r="AJN516" s="14"/>
      <c r="AJO516" s="14"/>
      <c r="AJP516" s="14"/>
      <c r="AJQ516" s="14"/>
      <c r="AJR516" s="14"/>
      <c r="AJS516" s="14"/>
      <c r="AJT516" s="14"/>
      <c r="AJU516" s="14"/>
      <c r="AJV516" s="14"/>
      <c r="AJW516" s="14"/>
      <c r="AJX516" s="14"/>
      <c r="AJY516" s="14"/>
      <c r="AJZ516" s="14"/>
      <c r="AKA516" s="14"/>
      <c r="AKB516" s="14"/>
      <c r="AKC516" s="14"/>
      <c r="AKD516" s="14"/>
      <c r="AKE516" s="14"/>
      <c r="AKF516" s="14"/>
      <c r="AKG516" s="14"/>
      <c r="AKH516" s="14"/>
      <c r="AKI516" s="14"/>
      <c r="AKJ516" s="14"/>
      <c r="AKK516" s="14"/>
      <c r="AKL516" s="14"/>
      <c r="AKM516" s="14"/>
      <c r="AKN516" s="14"/>
      <c r="AKO516" s="14"/>
      <c r="AKP516" s="14"/>
      <c r="AKQ516" s="14"/>
      <c r="AKR516" s="14"/>
      <c r="AKS516" s="14"/>
      <c r="AKT516" s="14"/>
      <c r="AKU516" s="14"/>
      <c r="AKV516" s="14"/>
      <c r="AKW516" s="14"/>
      <c r="AKX516" s="14"/>
      <c r="AKY516" s="14"/>
      <c r="AKZ516" s="14"/>
      <c r="ALA516" s="14"/>
      <c r="ALB516" s="14"/>
      <c r="ALC516" s="14"/>
      <c r="ALD516" s="14"/>
      <c r="ALE516" s="14"/>
      <c r="ALF516" s="14"/>
      <c r="ALG516" s="14"/>
      <c r="ALH516" s="14"/>
      <c r="ALI516" s="14"/>
      <c r="ALJ516" s="14"/>
      <c r="ALK516" s="14"/>
      <c r="ALL516" s="14"/>
      <c r="ALM516" s="14"/>
      <c r="ALN516" s="14"/>
      <c r="ALO516" s="14"/>
      <c r="ALP516" s="14"/>
      <c r="ALQ516" s="14"/>
      <c r="ALR516" s="14"/>
      <c r="ALS516" s="14"/>
      <c r="ALT516" s="14"/>
      <c r="ALU516" s="14"/>
      <c r="ALV516" s="14"/>
      <c r="ALW516" s="14"/>
      <c r="ALX516" s="14"/>
      <c r="ALY516" s="14"/>
      <c r="ALZ516" s="14"/>
      <c r="AMA516" s="14"/>
      <c r="AMB516" s="14"/>
      <c r="AMC516" s="14"/>
      <c r="AMD516" s="14"/>
      <c r="AME516" s="14"/>
      <c r="AMF516" s="14"/>
      <c r="AMG516" s="14"/>
      <c r="AMH516" s="14"/>
      <c r="AMI516" s="14"/>
      <c r="AMJ516" s="14"/>
      <c r="AMK516" s="14"/>
      <c r="AML516" s="14"/>
      <c r="AMM516" s="14"/>
      <c r="AMN516" s="14"/>
      <c r="AMO516" s="14"/>
      <c r="AMP516" s="14"/>
      <c r="AMQ516" s="14"/>
      <c r="AMR516" s="14"/>
      <c r="AMS516" s="14"/>
      <c r="AMT516" s="14"/>
      <c r="AMU516" s="14"/>
      <c r="AMV516" s="14"/>
      <c r="AMW516" s="14"/>
      <c r="AMX516" s="14"/>
      <c r="AMY516" s="14"/>
      <c r="AMZ516" s="14"/>
      <c r="ANA516" s="14"/>
      <c r="ANB516" s="14"/>
      <c r="ANC516" s="14"/>
      <c r="AND516" s="14"/>
      <c r="ANE516" s="14"/>
      <c r="ANF516" s="14"/>
      <c r="ANG516" s="14"/>
      <c r="ANH516" s="14"/>
      <c r="ANI516" s="14"/>
      <c r="ANJ516" s="14"/>
      <c r="ANK516" s="14"/>
      <c r="ANL516" s="14"/>
      <c r="ANM516" s="14"/>
      <c r="ANN516" s="14"/>
      <c r="ANO516" s="14"/>
      <c r="ANP516" s="14"/>
      <c r="ANQ516" s="14"/>
      <c r="ANR516" s="14"/>
      <c r="ANS516" s="14"/>
      <c r="ANT516" s="14"/>
      <c r="ANU516" s="14"/>
      <c r="ANV516" s="14"/>
      <c r="ANW516" s="14"/>
      <c r="ANX516" s="14"/>
      <c r="ANY516" s="14"/>
      <c r="ANZ516" s="14"/>
      <c r="AOA516" s="14"/>
      <c r="AOB516" s="14"/>
      <c r="AOC516" s="14"/>
      <c r="AOD516" s="14"/>
      <c r="AOE516" s="14"/>
      <c r="AOF516" s="14"/>
      <c r="AOG516" s="14"/>
      <c r="AOH516" s="14"/>
      <c r="AOI516" s="14"/>
      <c r="AOJ516" s="14"/>
      <c r="AOK516" s="14"/>
      <c r="AOL516" s="14"/>
      <c r="AOM516" s="14"/>
      <c r="AON516" s="14"/>
      <c r="AOO516" s="14"/>
      <c r="AOP516" s="14"/>
      <c r="AOQ516" s="14"/>
      <c r="AOR516" s="14"/>
      <c r="AOS516" s="14"/>
      <c r="AOT516" s="14"/>
      <c r="AOU516" s="14"/>
      <c r="AOV516" s="14"/>
      <c r="AOW516" s="14"/>
      <c r="AOX516" s="14"/>
      <c r="AOY516" s="14"/>
      <c r="AOZ516" s="14"/>
      <c r="APA516" s="14"/>
      <c r="APB516" s="14"/>
      <c r="APC516" s="14"/>
      <c r="APD516" s="14"/>
      <c r="APE516" s="14"/>
      <c r="APF516" s="14"/>
      <c r="APG516" s="14"/>
      <c r="APH516" s="14"/>
      <c r="API516" s="14"/>
      <c r="APJ516" s="14"/>
      <c r="APK516" s="14"/>
      <c r="APL516" s="14"/>
      <c r="APM516" s="14"/>
      <c r="APN516" s="14"/>
      <c r="APO516" s="14"/>
      <c r="APP516" s="14"/>
      <c r="APQ516" s="14"/>
      <c r="APR516" s="14"/>
      <c r="APS516" s="14"/>
      <c r="APT516" s="14"/>
      <c r="APU516" s="14"/>
      <c r="APV516" s="14"/>
      <c r="APW516" s="14"/>
      <c r="APX516" s="14"/>
      <c r="APY516" s="14"/>
      <c r="APZ516" s="14"/>
      <c r="AQA516" s="14"/>
      <c r="AQB516" s="14"/>
      <c r="AQC516" s="14"/>
      <c r="AQD516" s="14"/>
      <c r="AQE516" s="14"/>
      <c r="AQF516" s="14"/>
      <c r="AQG516" s="14"/>
      <c r="AQH516" s="14"/>
      <c r="AQI516" s="14"/>
      <c r="AQJ516" s="14"/>
      <c r="AQK516" s="14"/>
      <c r="AQL516" s="14"/>
      <c r="AQM516" s="14"/>
      <c r="AQN516" s="14"/>
      <c r="AQO516" s="14"/>
      <c r="AQP516" s="14"/>
      <c r="AQQ516" s="14"/>
      <c r="AQR516" s="14"/>
      <c r="AQS516" s="14"/>
      <c r="AQT516" s="14"/>
      <c r="AQU516" s="14"/>
      <c r="AQV516" s="14"/>
      <c r="AQW516" s="14"/>
      <c r="AQX516" s="14"/>
      <c r="AQY516" s="14"/>
      <c r="AQZ516" s="14"/>
      <c r="ARA516" s="14"/>
      <c r="ARB516" s="14"/>
      <c r="ARC516" s="14"/>
      <c r="ARD516" s="14"/>
      <c r="ARE516" s="14"/>
      <c r="ARF516" s="14"/>
      <c r="ARG516" s="14"/>
      <c r="ARH516" s="14"/>
      <c r="ARI516" s="14"/>
      <c r="ARJ516" s="14"/>
      <c r="ARK516" s="14"/>
      <c r="ARL516" s="14"/>
      <c r="ARM516" s="14"/>
      <c r="ARN516" s="14"/>
      <c r="ARO516" s="14"/>
      <c r="ARP516" s="14"/>
      <c r="ARQ516" s="14"/>
      <c r="ARR516" s="14"/>
      <c r="ARS516" s="14"/>
      <c r="ART516" s="14"/>
      <c r="ARU516" s="14"/>
      <c r="ARV516" s="14"/>
      <c r="ARW516" s="14"/>
      <c r="ARX516" s="14"/>
      <c r="ARY516" s="14"/>
      <c r="ARZ516" s="14"/>
      <c r="ASA516" s="14"/>
      <c r="ASB516" s="14"/>
      <c r="ASC516" s="14"/>
      <c r="ASD516" s="14"/>
      <c r="ASE516" s="14"/>
      <c r="ASF516" s="14"/>
      <c r="ASG516" s="14"/>
      <c r="ASH516" s="14"/>
      <c r="ASI516" s="14"/>
      <c r="ASJ516" s="14"/>
      <c r="ASK516" s="14"/>
      <c r="ASL516" s="14"/>
      <c r="ASM516" s="14"/>
      <c r="ASN516" s="14"/>
      <c r="ASO516" s="14"/>
      <c r="ASP516" s="14"/>
      <c r="ASQ516" s="14"/>
      <c r="ASR516" s="14"/>
      <c r="ASS516" s="14"/>
      <c r="AST516" s="14"/>
      <c r="ASU516" s="14"/>
      <c r="ASV516" s="14"/>
      <c r="ASW516" s="14"/>
      <c r="ASX516" s="14"/>
      <c r="ASY516" s="14"/>
      <c r="ASZ516" s="14"/>
      <c r="ATA516" s="14"/>
      <c r="ATB516" s="14"/>
      <c r="ATC516" s="14"/>
      <c r="ATD516" s="14"/>
    </row>
    <row r="517" spans="63:1200">
      <c r="BK517" s="14" t="str">
        <f t="shared" si="2122"/>
        <v/>
      </c>
      <c r="ABO517" s="14"/>
      <c r="ABP517" s="14"/>
      <c r="ABQ517" s="14"/>
      <c r="ABR517" s="14"/>
      <c r="ABS517" s="14"/>
      <c r="ABT517" s="14"/>
      <c r="ABU517" s="14"/>
      <c r="ABV517" s="14"/>
      <c r="ABW517" s="14"/>
      <c r="ABX517" s="14"/>
      <c r="ABY517" s="14"/>
      <c r="ABZ517" s="14"/>
      <c r="ACA517" s="14"/>
      <c r="ACB517" s="14"/>
      <c r="ACC517" s="14"/>
      <c r="ACD517" s="14"/>
      <c r="ACE517" s="14"/>
      <c r="ACF517" s="14"/>
      <c r="ACG517" s="14"/>
      <c r="ACH517" s="14"/>
      <c r="ACI517" s="14"/>
      <c r="ACJ517" s="14"/>
      <c r="ACK517" s="14"/>
      <c r="ACL517" s="14"/>
      <c r="ACM517" s="14"/>
      <c r="ACN517" s="14"/>
      <c r="ACO517" s="14"/>
      <c r="ACP517" s="14"/>
      <c r="ACQ517" s="14"/>
      <c r="ACR517" s="14"/>
      <c r="ACS517" s="14"/>
      <c r="ACT517" s="14"/>
      <c r="ACU517" s="14"/>
      <c r="ACV517" s="14"/>
      <c r="ACW517" s="14"/>
      <c r="ACX517" s="14"/>
      <c r="ACY517" s="14"/>
      <c r="ACZ517" s="14"/>
      <c r="ADA517" s="14"/>
      <c r="ADB517" s="14"/>
      <c r="ADC517" s="14"/>
      <c r="ADD517" s="14"/>
      <c r="ADE517" s="14"/>
      <c r="ADF517" s="14"/>
      <c r="ADG517" s="14"/>
      <c r="ADH517" s="14"/>
      <c r="ADI517" s="14"/>
      <c r="ADJ517" s="14"/>
      <c r="ADK517" s="14"/>
      <c r="ADL517" s="14"/>
      <c r="ADM517" s="14"/>
      <c r="ADN517" s="14"/>
      <c r="ADO517" s="14"/>
      <c r="ADP517" s="14"/>
      <c r="ADQ517" s="14"/>
      <c r="ADR517" s="14"/>
      <c r="ADS517" s="14"/>
      <c r="ADT517" s="14"/>
      <c r="ADU517" s="14"/>
      <c r="ADV517" s="14"/>
      <c r="ADW517" s="14"/>
      <c r="ADX517" s="14"/>
      <c r="ADY517" s="14"/>
      <c r="ADZ517" s="14"/>
      <c r="AEA517" s="14"/>
      <c r="AEB517" s="14"/>
      <c r="AEC517" s="14"/>
      <c r="AED517" s="14"/>
      <c r="AEE517" s="14"/>
      <c r="AEF517" s="14"/>
      <c r="AEG517" s="14"/>
      <c r="AEH517" s="14"/>
      <c r="AEI517" s="14"/>
      <c r="AEJ517" s="14"/>
      <c r="AEK517" s="14"/>
      <c r="AEL517" s="14"/>
      <c r="AEM517" s="14"/>
      <c r="AEN517" s="14"/>
      <c r="AEO517" s="14"/>
      <c r="AEP517" s="14"/>
      <c r="AEQ517" s="14"/>
      <c r="AER517" s="14"/>
      <c r="AES517" s="14"/>
      <c r="AET517" s="14"/>
      <c r="AEU517" s="14"/>
      <c r="AEV517" s="14"/>
      <c r="AEW517" s="14"/>
      <c r="AEX517" s="14"/>
      <c r="AEY517" s="14"/>
      <c r="AEZ517" s="14"/>
      <c r="AFA517" s="14"/>
      <c r="AFB517" s="14"/>
      <c r="AFC517" s="14"/>
      <c r="AFD517" s="14"/>
      <c r="AFE517" s="14"/>
      <c r="AFF517" s="14"/>
      <c r="AFG517" s="14"/>
      <c r="AFH517" s="14"/>
      <c r="AFI517" s="14"/>
      <c r="AFJ517" s="14"/>
      <c r="AFK517" s="14"/>
      <c r="AFL517" s="14"/>
      <c r="AFM517" s="14"/>
      <c r="AFN517" s="14"/>
      <c r="AFO517" s="14"/>
      <c r="AFP517" s="14"/>
      <c r="AFQ517" s="14"/>
      <c r="AFR517" s="14"/>
      <c r="AFS517" s="14"/>
      <c r="AFT517" s="14"/>
      <c r="AFU517" s="14"/>
      <c r="AFV517" s="14"/>
      <c r="AFW517" s="14"/>
      <c r="AFX517" s="14"/>
      <c r="AFY517" s="14"/>
      <c r="AFZ517" s="14"/>
      <c r="AGA517" s="14"/>
      <c r="AGB517" s="14"/>
      <c r="AGC517" s="14"/>
      <c r="AGD517" s="14"/>
      <c r="AGE517" s="14"/>
      <c r="AGF517" s="14"/>
      <c r="AGG517" s="14"/>
      <c r="AGH517" s="14"/>
      <c r="AGI517" s="14"/>
      <c r="AGJ517" s="14"/>
      <c r="AGK517" s="14"/>
      <c r="AGL517" s="14"/>
      <c r="AGM517" s="14"/>
      <c r="AGN517" s="14"/>
      <c r="AGO517" s="14"/>
      <c r="AGP517" s="14"/>
      <c r="AGQ517" s="14"/>
      <c r="AGR517" s="14"/>
      <c r="AGS517" s="14"/>
      <c r="AGT517" s="14"/>
      <c r="AGU517" s="14"/>
      <c r="AGV517" s="14"/>
      <c r="AGW517" s="14"/>
      <c r="AGX517" s="14"/>
      <c r="AGY517" s="14"/>
      <c r="AGZ517" s="14"/>
      <c r="AHA517" s="14"/>
      <c r="AHB517" s="14"/>
      <c r="AHC517" s="14"/>
      <c r="AHD517" s="14"/>
      <c r="AHE517" s="14"/>
      <c r="AHF517" s="14"/>
      <c r="AHG517" s="14"/>
      <c r="AHH517" s="14"/>
      <c r="AHI517" s="14"/>
      <c r="AHJ517" s="14"/>
      <c r="AHK517" s="14"/>
      <c r="AHL517" s="14"/>
      <c r="AHM517" s="14"/>
      <c r="AHN517" s="14"/>
      <c r="AHO517" s="14"/>
      <c r="AHP517" s="14"/>
      <c r="AHQ517" s="14"/>
      <c r="AHR517" s="14"/>
      <c r="AHS517" s="14"/>
      <c r="AHT517" s="14"/>
      <c r="AHU517" s="14"/>
      <c r="AHV517" s="14"/>
      <c r="AHW517" s="14"/>
      <c r="AHX517" s="14"/>
      <c r="AHY517" s="14"/>
      <c r="AHZ517" s="14"/>
      <c r="AIA517" s="14"/>
      <c r="AIB517" s="14"/>
      <c r="AIC517" s="14"/>
      <c r="AID517" s="14"/>
      <c r="AIE517" s="14"/>
      <c r="AIF517" s="14"/>
      <c r="AIG517" s="14"/>
      <c r="AIH517" s="14"/>
      <c r="AII517" s="14"/>
      <c r="AIJ517" s="14"/>
      <c r="AIK517" s="14"/>
      <c r="AIL517" s="14"/>
      <c r="AIM517" s="14"/>
      <c r="AIN517" s="14"/>
      <c r="AIO517" s="14"/>
      <c r="AIP517" s="14"/>
      <c r="AIQ517" s="14"/>
      <c r="AIR517" s="14"/>
      <c r="AIS517" s="14"/>
      <c r="AIT517" s="14"/>
      <c r="AIU517" s="14"/>
      <c r="AIV517" s="14"/>
      <c r="AIW517" s="14"/>
      <c r="AIX517" s="14"/>
      <c r="AIY517" s="14"/>
      <c r="AIZ517" s="14"/>
      <c r="AJA517" s="14"/>
      <c r="AJB517" s="14"/>
      <c r="AJC517" s="14"/>
      <c r="AJD517" s="14"/>
      <c r="AJE517" s="14"/>
      <c r="AJF517" s="14"/>
      <c r="AJG517" s="14"/>
      <c r="AJH517" s="14"/>
      <c r="AJI517" s="14"/>
      <c r="AJJ517" s="14"/>
      <c r="AJK517" s="14"/>
      <c r="AJL517" s="14"/>
      <c r="AJM517" s="14"/>
      <c r="AJN517" s="14"/>
      <c r="AJO517" s="14"/>
      <c r="AJP517" s="14"/>
      <c r="AJQ517" s="14"/>
      <c r="AJR517" s="14"/>
      <c r="AJS517" s="14"/>
      <c r="AJT517" s="14"/>
      <c r="AJU517" s="14"/>
      <c r="AJV517" s="14"/>
      <c r="AJW517" s="14"/>
      <c r="AJX517" s="14"/>
      <c r="AJY517" s="14"/>
      <c r="AJZ517" s="14"/>
      <c r="AKA517" s="14"/>
      <c r="AKB517" s="14"/>
      <c r="AKC517" s="14"/>
      <c r="AKD517" s="14"/>
      <c r="AKE517" s="14"/>
      <c r="AKF517" s="14"/>
      <c r="AKG517" s="14"/>
      <c r="AKH517" s="14"/>
      <c r="AKI517" s="14"/>
      <c r="AKJ517" s="14"/>
      <c r="AKK517" s="14"/>
      <c r="AKL517" s="14"/>
      <c r="AKM517" s="14"/>
      <c r="AKN517" s="14"/>
      <c r="AKO517" s="14"/>
      <c r="AKP517" s="14"/>
      <c r="AKQ517" s="14"/>
      <c r="AKR517" s="14"/>
      <c r="AKS517" s="14"/>
      <c r="AKT517" s="14"/>
      <c r="AKU517" s="14"/>
      <c r="AKV517" s="14"/>
      <c r="AKW517" s="14"/>
      <c r="AKX517" s="14"/>
      <c r="AKY517" s="14"/>
      <c r="AKZ517" s="14"/>
      <c r="ALA517" s="14"/>
      <c r="ALB517" s="14"/>
      <c r="ALC517" s="14"/>
      <c r="ALD517" s="14"/>
      <c r="ALE517" s="14"/>
      <c r="ALF517" s="14"/>
      <c r="ALG517" s="14"/>
      <c r="ALH517" s="14"/>
      <c r="ALI517" s="14"/>
      <c r="ALJ517" s="14"/>
      <c r="ALK517" s="14"/>
      <c r="ALL517" s="14"/>
      <c r="ALM517" s="14"/>
      <c r="ALN517" s="14"/>
      <c r="ALO517" s="14"/>
      <c r="ALP517" s="14"/>
      <c r="ALQ517" s="14"/>
      <c r="ALR517" s="14"/>
      <c r="ALS517" s="14"/>
      <c r="ALT517" s="14"/>
      <c r="ALU517" s="14"/>
      <c r="ALV517" s="14"/>
      <c r="ALW517" s="14"/>
      <c r="ALX517" s="14"/>
      <c r="ALY517" s="14"/>
      <c r="ALZ517" s="14"/>
      <c r="AMA517" s="14"/>
      <c r="AMB517" s="14"/>
      <c r="AMC517" s="14"/>
      <c r="AMD517" s="14"/>
      <c r="AME517" s="14"/>
      <c r="AMF517" s="14"/>
      <c r="AMG517" s="14"/>
      <c r="AMH517" s="14"/>
      <c r="AMI517" s="14"/>
      <c r="AMJ517" s="14"/>
      <c r="AMK517" s="14"/>
      <c r="AML517" s="14"/>
      <c r="AMM517" s="14"/>
      <c r="AMN517" s="14"/>
      <c r="AMO517" s="14"/>
      <c r="AMP517" s="14"/>
      <c r="AMQ517" s="14"/>
      <c r="AMR517" s="14"/>
      <c r="AMS517" s="14"/>
      <c r="AMT517" s="14"/>
      <c r="AMU517" s="14"/>
      <c r="AMV517" s="14"/>
      <c r="AMW517" s="14"/>
      <c r="AMX517" s="14"/>
      <c r="AMY517" s="14"/>
      <c r="AMZ517" s="14"/>
      <c r="ANA517" s="14"/>
      <c r="ANB517" s="14"/>
      <c r="ANC517" s="14"/>
      <c r="AND517" s="14"/>
      <c r="ANE517" s="14"/>
      <c r="ANF517" s="14"/>
      <c r="ANG517" s="14"/>
      <c r="ANH517" s="14"/>
      <c r="ANI517" s="14"/>
      <c r="ANJ517" s="14"/>
      <c r="ANK517" s="14"/>
      <c r="ANL517" s="14"/>
      <c r="ANM517" s="14"/>
      <c r="ANN517" s="14"/>
      <c r="ANO517" s="14"/>
      <c r="ANP517" s="14"/>
      <c r="ANQ517" s="14"/>
      <c r="ANR517" s="14"/>
      <c r="ANS517" s="14"/>
      <c r="ANT517" s="14"/>
      <c r="ANU517" s="14"/>
      <c r="ANV517" s="14"/>
      <c r="ANW517" s="14"/>
      <c r="ANX517" s="14"/>
      <c r="ANY517" s="14"/>
      <c r="ANZ517" s="14"/>
      <c r="AOA517" s="14"/>
      <c r="AOB517" s="14"/>
      <c r="AOC517" s="14"/>
      <c r="AOD517" s="14"/>
      <c r="AOE517" s="14"/>
      <c r="AOF517" s="14"/>
      <c r="AOG517" s="14"/>
      <c r="AOH517" s="14"/>
      <c r="AOI517" s="14"/>
      <c r="AOJ517" s="14"/>
      <c r="AOK517" s="14"/>
      <c r="AOL517" s="14"/>
      <c r="AOM517" s="14"/>
      <c r="AON517" s="14"/>
      <c r="AOO517" s="14"/>
      <c r="AOP517" s="14"/>
      <c r="AOQ517" s="14"/>
      <c r="AOR517" s="14"/>
      <c r="AOS517" s="14"/>
      <c r="AOT517" s="14"/>
      <c r="AOU517" s="14"/>
      <c r="AOV517" s="14"/>
      <c r="AOW517" s="14"/>
      <c r="AOX517" s="14"/>
      <c r="AOY517" s="14"/>
      <c r="AOZ517" s="14"/>
      <c r="APA517" s="14"/>
      <c r="APB517" s="14"/>
      <c r="APC517" s="14"/>
      <c r="APD517" s="14"/>
      <c r="APE517" s="14"/>
      <c r="APF517" s="14"/>
      <c r="APG517" s="14"/>
      <c r="APH517" s="14"/>
      <c r="API517" s="14"/>
      <c r="APJ517" s="14"/>
      <c r="APK517" s="14"/>
      <c r="APL517" s="14"/>
      <c r="APM517" s="14"/>
      <c r="APN517" s="14"/>
      <c r="APO517" s="14"/>
      <c r="APP517" s="14"/>
      <c r="APQ517" s="14"/>
      <c r="APR517" s="14"/>
      <c r="APS517" s="14"/>
      <c r="APT517" s="14"/>
      <c r="APU517" s="14"/>
      <c r="APV517" s="14"/>
      <c r="APW517" s="14"/>
      <c r="APX517" s="14"/>
      <c r="APY517" s="14"/>
      <c r="APZ517" s="14"/>
      <c r="AQA517" s="14"/>
      <c r="AQB517" s="14"/>
      <c r="AQC517" s="14"/>
      <c r="AQD517" s="14"/>
      <c r="AQE517" s="14"/>
      <c r="AQF517" s="14"/>
      <c r="AQG517" s="14"/>
      <c r="AQH517" s="14"/>
      <c r="AQI517" s="14"/>
      <c r="AQJ517" s="14"/>
      <c r="AQK517" s="14"/>
      <c r="AQL517" s="14"/>
      <c r="AQM517" s="14"/>
      <c r="AQN517" s="14"/>
      <c r="AQO517" s="14"/>
      <c r="AQP517" s="14"/>
      <c r="AQQ517" s="14"/>
      <c r="AQR517" s="14"/>
      <c r="AQS517" s="14"/>
      <c r="AQT517" s="14"/>
      <c r="AQU517" s="14"/>
      <c r="AQV517" s="14"/>
      <c r="AQW517" s="14"/>
      <c r="AQX517" s="14"/>
      <c r="AQY517" s="14"/>
      <c r="AQZ517" s="14"/>
      <c r="ARA517" s="14"/>
      <c r="ARB517" s="14"/>
      <c r="ARC517" s="14"/>
      <c r="ARD517" s="14"/>
      <c r="ARE517" s="14"/>
      <c r="ARF517" s="14"/>
      <c r="ARG517" s="14"/>
      <c r="ARH517" s="14"/>
      <c r="ARI517" s="14"/>
      <c r="ARJ517" s="14"/>
      <c r="ARK517" s="14"/>
      <c r="ARL517" s="14"/>
      <c r="ARM517" s="14"/>
      <c r="ARN517" s="14"/>
      <c r="ARO517" s="14"/>
      <c r="ARP517" s="14"/>
      <c r="ARQ517" s="14"/>
      <c r="ARR517" s="14"/>
      <c r="ARS517" s="14"/>
      <c r="ART517" s="14"/>
      <c r="ARU517" s="14"/>
      <c r="ARV517" s="14"/>
      <c r="ARW517" s="14"/>
      <c r="ARX517" s="14"/>
      <c r="ARY517" s="14"/>
      <c r="ARZ517" s="14"/>
      <c r="ASA517" s="14"/>
      <c r="ASB517" s="14"/>
      <c r="ASC517" s="14"/>
      <c r="ASD517" s="14"/>
      <c r="ASE517" s="14"/>
      <c r="ASF517" s="14"/>
      <c r="ASG517" s="14"/>
      <c r="ASH517" s="14"/>
      <c r="ASI517" s="14"/>
      <c r="ASJ517" s="14"/>
      <c r="ASK517" s="14"/>
      <c r="ASL517" s="14"/>
      <c r="ASM517" s="14"/>
      <c r="ASN517" s="14"/>
      <c r="ASO517" s="14"/>
      <c r="ASP517" s="14"/>
      <c r="ASQ517" s="14"/>
      <c r="ASR517" s="14"/>
      <c r="ASS517" s="14"/>
      <c r="AST517" s="14"/>
      <c r="ASU517" s="14"/>
      <c r="ASV517" s="14"/>
      <c r="ASW517" s="14"/>
      <c r="ASX517" s="14"/>
      <c r="ASY517" s="14"/>
      <c r="ASZ517" s="14"/>
      <c r="ATA517" s="14"/>
      <c r="ATB517" s="14"/>
      <c r="ATC517" s="14"/>
      <c r="ATD517" s="14"/>
    </row>
    <row r="518" spans="63:1200">
      <c r="BK518" s="14" t="str">
        <f t="shared" si="2122"/>
        <v/>
      </c>
      <c r="ABO518" s="14"/>
      <c r="ABP518" s="14"/>
      <c r="ABQ518" s="14"/>
      <c r="ABR518" s="14"/>
      <c r="ABS518" s="14"/>
      <c r="ABT518" s="14"/>
      <c r="ABU518" s="14"/>
      <c r="ABV518" s="14"/>
      <c r="ABW518" s="14"/>
      <c r="ABX518" s="14"/>
      <c r="ABY518" s="14"/>
      <c r="ABZ518" s="14"/>
      <c r="ACA518" s="14"/>
      <c r="ACB518" s="14"/>
      <c r="ACC518" s="14"/>
      <c r="ACD518" s="14"/>
      <c r="ACE518" s="14"/>
      <c r="ACF518" s="14"/>
      <c r="ACG518" s="14"/>
      <c r="ACH518" s="14"/>
      <c r="ACI518" s="14"/>
      <c r="ACJ518" s="14"/>
      <c r="ACK518" s="14"/>
      <c r="ACL518" s="14"/>
      <c r="ACM518" s="14"/>
      <c r="ACN518" s="14"/>
      <c r="ACO518" s="14"/>
      <c r="ACP518" s="14"/>
      <c r="ACQ518" s="14"/>
      <c r="ACR518" s="14"/>
      <c r="ACS518" s="14"/>
      <c r="ACT518" s="14"/>
      <c r="ACU518" s="14"/>
      <c r="ACV518" s="14"/>
      <c r="ACW518" s="14"/>
      <c r="ACX518" s="14"/>
      <c r="ACY518" s="14"/>
      <c r="ACZ518" s="14"/>
      <c r="ADA518" s="14"/>
      <c r="ADB518" s="14"/>
      <c r="ADC518" s="14"/>
      <c r="ADD518" s="14"/>
      <c r="ADE518" s="14"/>
      <c r="ADF518" s="14"/>
      <c r="ADG518" s="14"/>
      <c r="ADH518" s="14"/>
      <c r="ADI518" s="14"/>
      <c r="ADJ518" s="14"/>
      <c r="ADK518" s="14"/>
      <c r="ADL518" s="14"/>
      <c r="ADM518" s="14"/>
      <c r="ADN518" s="14"/>
      <c r="ADO518" s="14"/>
      <c r="ADP518" s="14"/>
      <c r="ADQ518" s="14"/>
      <c r="ADR518" s="14"/>
      <c r="ADS518" s="14"/>
      <c r="ADT518" s="14"/>
      <c r="ADU518" s="14"/>
      <c r="ADV518" s="14"/>
      <c r="ADW518" s="14"/>
      <c r="ADX518" s="14"/>
      <c r="ADY518" s="14"/>
      <c r="ADZ518" s="14"/>
      <c r="AEA518" s="14"/>
      <c r="AEB518" s="14"/>
      <c r="AEC518" s="14"/>
      <c r="AED518" s="14"/>
      <c r="AEE518" s="14"/>
      <c r="AEF518" s="14"/>
      <c r="AEG518" s="14"/>
      <c r="AEH518" s="14"/>
      <c r="AEI518" s="14"/>
      <c r="AEJ518" s="14"/>
      <c r="AEK518" s="14"/>
      <c r="AEL518" s="14"/>
      <c r="AEM518" s="14"/>
      <c r="AEN518" s="14"/>
      <c r="AEO518" s="14"/>
      <c r="AEP518" s="14"/>
      <c r="AEQ518" s="14"/>
      <c r="AER518" s="14"/>
      <c r="AES518" s="14"/>
      <c r="AET518" s="14"/>
      <c r="AEU518" s="14"/>
      <c r="AEV518" s="14"/>
      <c r="AEW518" s="14"/>
      <c r="AEX518" s="14"/>
      <c r="AEY518" s="14"/>
      <c r="AEZ518" s="14"/>
      <c r="AFA518" s="14"/>
      <c r="AFB518" s="14"/>
      <c r="AFC518" s="14"/>
      <c r="AFD518" s="14"/>
      <c r="AFE518" s="14"/>
      <c r="AFF518" s="14"/>
      <c r="AFG518" s="14"/>
      <c r="AFH518" s="14"/>
      <c r="AFI518" s="14"/>
      <c r="AFJ518" s="14"/>
      <c r="AFK518" s="14"/>
      <c r="AFL518" s="14"/>
      <c r="AFM518" s="14"/>
      <c r="AFN518" s="14"/>
      <c r="AFO518" s="14"/>
      <c r="AFP518" s="14"/>
      <c r="AFQ518" s="14"/>
      <c r="AFR518" s="14"/>
      <c r="AFS518" s="14"/>
      <c r="AFT518" s="14"/>
      <c r="AFU518" s="14"/>
      <c r="AFV518" s="14"/>
      <c r="AFW518" s="14"/>
      <c r="AFX518" s="14"/>
      <c r="AFY518" s="14"/>
      <c r="AFZ518" s="14"/>
      <c r="AGA518" s="14"/>
      <c r="AGB518" s="14"/>
      <c r="AGC518" s="14"/>
      <c r="AGD518" s="14"/>
      <c r="AGE518" s="14"/>
      <c r="AGF518" s="14"/>
      <c r="AGG518" s="14"/>
      <c r="AGH518" s="14"/>
      <c r="AGI518" s="14"/>
      <c r="AGJ518" s="14"/>
      <c r="AGK518" s="14"/>
      <c r="AGL518" s="14"/>
      <c r="AGM518" s="14"/>
      <c r="AGN518" s="14"/>
      <c r="AGO518" s="14"/>
      <c r="AGP518" s="14"/>
      <c r="AGQ518" s="14"/>
      <c r="AGR518" s="14"/>
      <c r="AGS518" s="14"/>
      <c r="AGT518" s="14"/>
      <c r="AGU518" s="14"/>
      <c r="AGV518" s="14"/>
      <c r="AGW518" s="14"/>
      <c r="AGX518" s="14"/>
      <c r="AGY518" s="14"/>
      <c r="AGZ518" s="14"/>
      <c r="AHA518" s="14"/>
      <c r="AHB518" s="14"/>
      <c r="AHC518" s="14"/>
      <c r="AHD518" s="14"/>
      <c r="AHE518" s="14"/>
      <c r="AHF518" s="14"/>
      <c r="AHG518" s="14"/>
      <c r="AHH518" s="14"/>
      <c r="AHI518" s="14"/>
      <c r="AHJ518" s="14"/>
      <c r="AHK518" s="14"/>
      <c r="AHL518" s="14"/>
      <c r="AHM518" s="14"/>
      <c r="AHN518" s="14"/>
      <c r="AHO518" s="14"/>
      <c r="AHP518" s="14"/>
      <c r="AHQ518" s="14"/>
      <c r="AHR518" s="14"/>
      <c r="AHS518" s="14"/>
      <c r="AHT518" s="14"/>
      <c r="AHU518" s="14"/>
      <c r="AHV518" s="14"/>
      <c r="AHW518" s="14"/>
      <c r="AHX518" s="14"/>
      <c r="AHY518" s="14"/>
      <c r="AHZ518" s="14"/>
      <c r="AIA518" s="14"/>
      <c r="AIB518" s="14"/>
      <c r="AIC518" s="14"/>
      <c r="AID518" s="14"/>
      <c r="AIE518" s="14"/>
      <c r="AIF518" s="14"/>
      <c r="AIG518" s="14"/>
      <c r="AIH518" s="14"/>
      <c r="AII518" s="14"/>
      <c r="AIJ518" s="14"/>
      <c r="AIK518" s="14"/>
      <c r="AIL518" s="14"/>
      <c r="AIM518" s="14"/>
      <c r="AIN518" s="14"/>
      <c r="AIO518" s="14"/>
      <c r="AIP518" s="14"/>
      <c r="AIQ518" s="14"/>
      <c r="AIR518" s="14"/>
      <c r="AIS518" s="14"/>
      <c r="AIT518" s="14"/>
      <c r="AIU518" s="14"/>
      <c r="AIV518" s="14"/>
      <c r="AIW518" s="14"/>
      <c r="AIX518" s="14"/>
      <c r="AIY518" s="14"/>
      <c r="AIZ518" s="14"/>
      <c r="AJA518" s="14"/>
      <c r="AJB518" s="14"/>
      <c r="AJC518" s="14"/>
      <c r="AJD518" s="14"/>
      <c r="AJE518" s="14"/>
      <c r="AJF518" s="14"/>
      <c r="AJG518" s="14"/>
      <c r="AJH518" s="14"/>
      <c r="AJI518" s="14"/>
      <c r="AJJ518" s="14"/>
      <c r="AJK518" s="14"/>
      <c r="AJL518" s="14"/>
      <c r="AJM518" s="14"/>
      <c r="AJN518" s="14"/>
      <c r="AJO518" s="14"/>
      <c r="AJP518" s="14"/>
      <c r="AJQ518" s="14"/>
      <c r="AJR518" s="14"/>
      <c r="AJS518" s="14"/>
      <c r="AJT518" s="14"/>
      <c r="AJU518" s="14"/>
      <c r="AJV518" s="14"/>
      <c r="AJW518" s="14"/>
      <c r="AJX518" s="14"/>
      <c r="AJY518" s="14"/>
      <c r="AJZ518" s="14"/>
      <c r="AKA518" s="14"/>
      <c r="AKB518" s="14"/>
      <c r="AKC518" s="14"/>
      <c r="AKD518" s="14"/>
      <c r="AKE518" s="14"/>
      <c r="AKF518" s="14"/>
      <c r="AKG518" s="14"/>
      <c r="AKH518" s="14"/>
      <c r="AKI518" s="14"/>
      <c r="AKJ518" s="14"/>
      <c r="AKK518" s="14"/>
      <c r="AKL518" s="14"/>
      <c r="AKM518" s="14"/>
      <c r="AKN518" s="14"/>
      <c r="AKO518" s="14"/>
      <c r="AKP518" s="14"/>
      <c r="AKQ518" s="14"/>
      <c r="AKR518" s="14"/>
      <c r="AKS518" s="14"/>
      <c r="AKT518" s="14"/>
      <c r="AKU518" s="14"/>
      <c r="AKV518" s="14"/>
      <c r="AKW518" s="14"/>
      <c r="AKX518" s="14"/>
      <c r="AKY518" s="14"/>
      <c r="AKZ518" s="14"/>
      <c r="ALA518" s="14"/>
      <c r="ALB518" s="14"/>
      <c r="ALC518" s="14"/>
      <c r="ALD518" s="14"/>
      <c r="ALE518" s="14"/>
      <c r="ALF518" s="14"/>
      <c r="ALG518" s="14"/>
      <c r="ALH518" s="14"/>
      <c r="ALI518" s="14"/>
      <c r="ALJ518" s="14"/>
      <c r="ALK518" s="14"/>
      <c r="ALL518" s="14"/>
      <c r="ALM518" s="14"/>
      <c r="ALN518" s="14"/>
      <c r="ALO518" s="14"/>
      <c r="ALP518" s="14"/>
      <c r="ALQ518" s="14"/>
      <c r="ALR518" s="14"/>
      <c r="ALS518" s="14"/>
      <c r="ALT518" s="14"/>
      <c r="ALU518" s="14"/>
      <c r="ALV518" s="14"/>
      <c r="ALW518" s="14"/>
      <c r="ALX518" s="14"/>
      <c r="ALY518" s="14"/>
      <c r="ALZ518" s="14"/>
      <c r="AMA518" s="14"/>
      <c r="AMB518" s="14"/>
      <c r="AMC518" s="14"/>
      <c r="AMD518" s="14"/>
      <c r="AME518" s="14"/>
      <c r="AMF518" s="14"/>
      <c r="AMG518" s="14"/>
      <c r="AMH518" s="14"/>
      <c r="AMI518" s="14"/>
      <c r="AMJ518" s="14"/>
      <c r="AMK518" s="14"/>
      <c r="AML518" s="14"/>
      <c r="AMM518" s="14"/>
      <c r="AMN518" s="14"/>
      <c r="AMO518" s="14"/>
      <c r="AMP518" s="14"/>
      <c r="AMQ518" s="14"/>
      <c r="AMR518" s="14"/>
      <c r="AMS518" s="14"/>
      <c r="AMT518" s="14"/>
      <c r="AMU518" s="14"/>
      <c r="AMV518" s="14"/>
      <c r="AMW518" s="14"/>
      <c r="AMX518" s="14"/>
      <c r="AMY518" s="14"/>
      <c r="AMZ518" s="14"/>
      <c r="ANA518" s="14"/>
      <c r="ANB518" s="14"/>
      <c r="ANC518" s="14"/>
      <c r="AND518" s="14"/>
      <c r="ANE518" s="14"/>
      <c r="ANF518" s="14"/>
      <c r="ANG518" s="14"/>
      <c r="ANH518" s="14"/>
      <c r="ANI518" s="14"/>
      <c r="ANJ518" s="14"/>
      <c r="ANK518" s="14"/>
      <c r="ANL518" s="14"/>
      <c r="ANM518" s="14"/>
      <c r="ANN518" s="14"/>
      <c r="ANO518" s="14"/>
      <c r="ANP518" s="14"/>
      <c r="ANQ518" s="14"/>
      <c r="ANR518" s="14"/>
      <c r="ANS518" s="14"/>
      <c r="ANT518" s="14"/>
      <c r="ANU518" s="14"/>
      <c r="ANV518" s="14"/>
      <c r="ANW518" s="14"/>
      <c r="ANX518" s="14"/>
      <c r="ANY518" s="14"/>
      <c r="ANZ518" s="14"/>
      <c r="AOA518" s="14"/>
      <c r="AOB518" s="14"/>
      <c r="AOC518" s="14"/>
      <c r="AOD518" s="14"/>
      <c r="AOE518" s="14"/>
      <c r="AOF518" s="14"/>
      <c r="AOG518" s="14"/>
      <c r="AOH518" s="14"/>
      <c r="AOI518" s="14"/>
      <c r="AOJ518" s="14"/>
      <c r="AOK518" s="14"/>
      <c r="AOL518" s="14"/>
      <c r="AOM518" s="14"/>
      <c r="AON518" s="14"/>
      <c r="AOO518" s="14"/>
      <c r="AOP518" s="14"/>
      <c r="AOQ518" s="14"/>
      <c r="AOR518" s="14"/>
      <c r="AOS518" s="14"/>
      <c r="AOT518" s="14"/>
      <c r="AOU518" s="14"/>
      <c r="AOV518" s="14"/>
      <c r="AOW518" s="14"/>
      <c r="AOX518" s="14"/>
      <c r="AOY518" s="14"/>
      <c r="AOZ518" s="14"/>
      <c r="APA518" s="14"/>
      <c r="APB518" s="14"/>
      <c r="APC518" s="14"/>
      <c r="APD518" s="14"/>
      <c r="APE518" s="14"/>
      <c r="APF518" s="14"/>
      <c r="APG518" s="14"/>
      <c r="APH518" s="14"/>
      <c r="API518" s="14"/>
      <c r="APJ518" s="14"/>
      <c r="APK518" s="14"/>
      <c r="APL518" s="14"/>
      <c r="APM518" s="14"/>
      <c r="APN518" s="14"/>
      <c r="APO518" s="14"/>
      <c r="APP518" s="14"/>
      <c r="APQ518" s="14"/>
      <c r="APR518" s="14"/>
      <c r="APS518" s="14"/>
      <c r="APT518" s="14"/>
      <c r="APU518" s="14"/>
      <c r="APV518" s="14"/>
      <c r="APW518" s="14"/>
      <c r="APX518" s="14"/>
      <c r="APY518" s="14"/>
      <c r="APZ518" s="14"/>
      <c r="AQA518" s="14"/>
      <c r="AQB518" s="14"/>
      <c r="AQC518" s="14"/>
      <c r="AQD518" s="14"/>
      <c r="AQE518" s="14"/>
      <c r="AQF518" s="14"/>
      <c r="AQG518" s="14"/>
      <c r="AQH518" s="14"/>
      <c r="AQI518" s="14"/>
      <c r="AQJ518" s="14"/>
      <c r="AQK518" s="14"/>
      <c r="AQL518" s="14"/>
      <c r="AQM518" s="14"/>
      <c r="AQN518" s="14"/>
      <c r="AQO518" s="14"/>
      <c r="AQP518" s="14"/>
      <c r="AQQ518" s="14"/>
      <c r="AQR518" s="14"/>
      <c r="AQS518" s="14"/>
      <c r="AQT518" s="14"/>
      <c r="AQU518" s="14"/>
      <c r="AQV518" s="14"/>
      <c r="AQW518" s="14"/>
      <c r="AQX518" s="14"/>
      <c r="AQY518" s="14"/>
      <c r="AQZ518" s="14"/>
      <c r="ARA518" s="14"/>
      <c r="ARB518" s="14"/>
      <c r="ARC518" s="14"/>
      <c r="ARD518" s="14"/>
      <c r="ARE518" s="14"/>
      <c r="ARF518" s="14"/>
      <c r="ARG518" s="14"/>
      <c r="ARH518" s="14"/>
      <c r="ARI518" s="14"/>
      <c r="ARJ518" s="14"/>
      <c r="ARK518" s="14"/>
      <c r="ARL518" s="14"/>
      <c r="ARM518" s="14"/>
      <c r="ARN518" s="14"/>
      <c r="ARO518" s="14"/>
      <c r="ARP518" s="14"/>
      <c r="ARQ518" s="14"/>
      <c r="ARR518" s="14"/>
      <c r="ARS518" s="14"/>
      <c r="ART518" s="14"/>
      <c r="ARU518" s="14"/>
      <c r="ARV518" s="14"/>
      <c r="ARW518" s="14"/>
      <c r="ARX518" s="14"/>
      <c r="ARY518" s="14"/>
      <c r="ARZ518" s="14"/>
      <c r="ASA518" s="14"/>
      <c r="ASB518" s="14"/>
      <c r="ASC518" s="14"/>
      <c r="ASD518" s="14"/>
      <c r="ASE518" s="14"/>
      <c r="ASF518" s="14"/>
      <c r="ASG518" s="14"/>
      <c r="ASH518" s="14"/>
      <c r="ASI518" s="14"/>
      <c r="ASJ518" s="14"/>
      <c r="ASK518" s="14"/>
      <c r="ASL518" s="14"/>
      <c r="ASM518" s="14"/>
      <c r="ASN518" s="14"/>
      <c r="ASO518" s="14"/>
      <c r="ASP518" s="14"/>
      <c r="ASQ518" s="14"/>
      <c r="ASR518" s="14"/>
      <c r="ASS518" s="14"/>
      <c r="AST518" s="14"/>
      <c r="ASU518" s="14"/>
      <c r="ASV518" s="14"/>
      <c r="ASW518" s="14"/>
      <c r="ASX518" s="14"/>
      <c r="ASY518" s="14"/>
      <c r="ASZ518" s="14"/>
      <c r="ATA518" s="14"/>
      <c r="ATB518" s="14"/>
      <c r="ATC518" s="14"/>
      <c r="ATD518" s="14"/>
    </row>
    <row r="519" spans="63:1200">
      <c r="BK519" s="14" t="str">
        <f t="shared" si="2122"/>
        <v/>
      </c>
      <c r="ABO519" s="14"/>
      <c r="ABP519" s="14"/>
      <c r="ABQ519" s="14"/>
      <c r="ABR519" s="14"/>
      <c r="ABS519" s="14"/>
      <c r="ABT519" s="14"/>
      <c r="ABU519" s="14"/>
      <c r="ABV519" s="14"/>
      <c r="ABW519" s="14"/>
      <c r="ABX519" s="14"/>
      <c r="ABY519" s="14"/>
      <c r="ABZ519" s="14"/>
      <c r="ACA519" s="14"/>
      <c r="ACB519" s="14"/>
      <c r="ACC519" s="14"/>
      <c r="ACD519" s="14"/>
      <c r="ACE519" s="14"/>
      <c r="ACF519" s="14"/>
      <c r="ACG519" s="14"/>
      <c r="ACH519" s="14"/>
      <c r="ACI519" s="14"/>
      <c r="ACJ519" s="14"/>
      <c r="ACK519" s="14"/>
      <c r="ACL519" s="14"/>
      <c r="ACM519" s="14"/>
      <c r="ACN519" s="14"/>
      <c r="ACO519" s="14"/>
      <c r="ACP519" s="14"/>
      <c r="ACQ519" s="14"/>
      <c r="ACR519" s="14"/>
      <c r="ACS519" s="14"/>
      <c r="ACT519" s="14"/>
      <c r="ACU519" s="14"/>
      <c r="ACV519" s="14"/>
      <c r="ACW519" s="14"/>
      <c r="ACX519" s="14"/>
      <c r="ACY519" s="14"/>
      <c r="ACZ519" s="14"/>
      <c r="ADA519" s="14"/>
      <c r="ADB519" s="14"/>
      <c r="ADC519" s="14"/>
      <c r="ADD519" s="14"/>
      <c r="ADE519" s="14"/>
      <c r="ADF519" s="14"/>
      <c r="ADG519" s="14"/>
      <c r="ADH519" s="14"/>
      <c r="ADI519" s="14"/>
      <c r="ADJ519" s="14"/>
      <c r="ADK519" s="14"/>
      <c r="ADL519" s="14"/>
      <c r="ADM519" s="14"/>
      <c r="ADN519" s="14"/>
      <c r="ADO519" s="14"/>
      <c r="ADP519" s="14"/>
      <c r="ADQ519" s="14"/>
      <c r="ADR519" s="14"/>
      <c r="ADS519" s="14"/>
      <c r="ADT519" s="14"/>
      <c r="ADU519" s="14"/>
      <c r="ADV519" s="14"/>
      <c r="ADW519" s="14"/>
      <c r="ADX519" s="14"/>
      <c r="ADY519" s="14"/>
      <c r="ADZ519" s="14"/>
      <c r="AEA519" s="14"/>
      <c r="AEB519" s="14"/>
      <c r="AEC519" s="14"/>
      <c r="AED519" s="14"/>
      <c r="AEE519" s="14"/>
      <c r="AEF519" s="14"/>
      <c r="AEG519" s="14"/>
      <c r="AEH519" s="14"/>
      <c r="AEI519" s="14"/>
      <c r="AEJ519" s="14"/>
      <c r="AEK519" s="14"/>
      <c r="AEL519" s="14"/>
      <c r="AEM519" s="14"/>
      <c r="AEN519" s="14"/>
      <c r="AEO519" s="14"/>
      <c r="AEP519" s="14"/>
      <c r="AEQ519" s="14"/>
      <c r="AER519" s="14"/>
      <c r="AES519" s="14"/>
      <c r="AET519" s="14"/>
      <c r="AEU519" s="14"/>
      <c r="AEV519" s="14"/>
      <c r="AEW519" s="14"/>
      <c r="AEX519" s="14"/>
      <c r="AEY519" s="14"/>
      <c r="AEZ519" s="14"/>
      <c r="AFA519" s="14"/>
      <c r="AFB519" s="14"/>
      <c r="AFC519" s="14"/>
      <c r="AFD519" s="14"/>
      <c r="AFE519" s="14"/>
      <c r="AFF519" s="14"/>
      <c r="AFG519" s="14"/>
      <c r="AFH519" s="14"/>
      <c r="AFI519" s="14"/>
      <c r="AFJ519" s="14"/>
      <c r="AFK519" s="14"/>
      <c r="AFL519" s="14"/>
      <c r="AFM519" s="14"/>
      <c r="AFN519" s="14"/>
      <c r="AFO519" s="14"/>
      <c r="AFP519" s="14"/>
      <c r="AFQ519" s="14"/>
      <c r="AFR519" s="14"/>
      <c r="AFS519" s="14"/>
      <c r="AFT519" s="14"/>
      <c r="AFU519" s="14"/>
      <c r="AFV519" s="14"/>
      <c r="AFW519" s="14"/>
      <c r="AFX519" s="14"/>
      <c r="AFY519" s="14"/>
      <c r="AFZ519" s="14"/>
      <c r="AGA519" s="14"/>
      <c r="AGB519" s="14"/>
      <c r="AGC519" s="14"/>
      <c r="AGD519" s="14"/>
      <c r="AGE519" s="14"/>
      <c r="AGF519" s="14"/>
      <c r="AGG519" s="14"/>
      <c r="AGH519" s="14"/>
      <c r="AGI519" s="14"/>
      <c r="AGJ519" s="14"/>
      <c r="AGK519" s="14"/>
      <c r="AGL519" s="14"/>
      <c r="AGM519" s="14"/>
      <c r="AGN519" s="14"/>
      <c r="AGO519" s="14"/>
      <c r="AGP519" s="14"/>
      <c r="AGQ519" s="14"/>
      <c r="AGR519" s="14"/>
      <c r="AGS519" s="14"/>
      <c r="AGT519" s="14"/>
      <c r="AGU519" s="14"/>
      <c r="AGV519" s="14"/>
      <c r="AGW519" s="14"/>
      <c r="AGX519" s="14"/>
      <c r="AGY519" s="14"/>
      <c r="AGZ519" s="14"/>
      <c r="AHA519" s="14"/>
      <c r="AHB519" s="14"/>
      <c r="AHC519" s="14"/>
      <c r="AHD519" s="14"/>
      <c r="AHE519" s="14"/>
      <c r="AHF519" s="14"/>
      <c r="AHG519" s="14"/>
      <c r="AHH519" s="14"/>
      <c r="AHI519" s="14"/>
      <c r="AHJ519" s="14"/>
      <c r="AHK519" s="14"/>
      <c r="AHL519" s="14"/>
      <c r="AHM519" s="14"/>
      <c r="AHN519" s="14"/>
      <c r="AHO519" s="14"/>
      <c r="AHP519" s="14"/>
      <c r="AHQ519" s="14"/>
      <c r="AHR519" s="14"/>
      <c r="AHS519" s="14"/>
      <c r="AHT519" s="14"/>
      <c r="AHU519" s="14"/>
      <c r="AHV519" s="14"/>
      <c r="AHW519" s="14"/>
      <c r="AHX519" s="14"/>
      <c r="AHY519" s="14"/>
      <c r="AHZ519" s="14"/>
      <c r="AIA519" s="14"/>
      <c r="AIB519" s="14"/>
      <c r="AIC519" s="14"/>
      <c r="AID519" s="14"/>
      <c r="AIE519" s="14"/>
      <c r="AIF519" s="14"/>
      <c r="AIG519" s="14"/>
      <c r="AIH519" s="14"/>
      <c r="AII519" s="14"/>
      <c r="AIJ519" s="14"/>
      <c r="AIK519" s="14"/>
      <c r="AIL519" s="14"/>
      <c r="AIM519" s="14"/>
      <c r="AIN519" s="14"/>
      <c r="AIO519" s="14"/>
      <c r="AIP519" s="14"/>
      <c r="AIQ519" s="14"/>
      <c r="AIR519" s="14"/>
      <c r="AIS519" s="14"/>
      <c r="AIT519" s="14"/>
      <c r="AIU519" s="14"/>
      <c r="AIV519" s="14"/>
      <c r="AIW519" s="14"/>
      <c r="AIX519" s="14"/>
      <c r="AIY519" s="14"/>
      <c r="AIZ519" s="14"/>
      <c r="AJA519" s="14"/>
      <c r="AJB519" s="14"/>
      <c r="AJC519" s="14"/>
      <c r="AJD519" s="14"/>
      <c r="AJE519" s="14"/>
      <c r="AJF519" s="14"/>
      <c r="AJG519" s="14"/>
      <c r="AJH519" s="14"/>
      <c r="AJI519" s="14"/>
      <c r="AJJ519" s="14"/>
      <c r="AJK519" s="14"/>
      <c r="AJL519" s="14"/>
      <c r="AJM519" s="14"/>
      <c r="AJN519" s="14"/>
      <c r="AJO519" s="14"/>
      <c r="AJP519" s="14"/>
      <c r="AJQ519" s="14"/>
      <c r="AJR519" s="14"/>
      <c r="AJS519" s="14"/>
      <c r="AJT519" s="14"/>
      <c r="AJU519" s="14"/>
      <c r="AJV519" s="14"/>
      <c r="AJW519" s="14"/>
      <c r="AJX519" s="14"/>
      <c r="AJY519" s="14"/>
      <c r="AJZ519" s="14"/>
      <c r="AKA519" s="14"/>
      <c r="AKB519" s="14"/>
      <c r="AKC519" s="14"/>
      <c r="AKD519" s="14"/>
      <c r="AKE519" s="14"/>
      <c r="AKF519" s="14"/>
      <c r="AKG519" s="14"/>
      <c r="AKH519" s="14"/>
      <c r="AKI519" s="14"/>
      <c r="AKJ519" s="14"/>
      <c r="AKK519" s="14"/>
      <c r="AKL519" s="14"/>
      <c r="AKM519" s="14"/>
      <c r="AKN519" s="14"/>
      <c r="AKO519" s="14"/>
      <c r="AKP519" s="14"/>
      <c r="AKQ519" s="14"/>
      <c r="AKR519" s="14"/>
      <c r="AKS519" s="14"/>
      <c r="AKT519" s="14"/>
      <c r="AKU519" s="14"/>
      <c r="AKV519" s="14"/>
      <c r="AKW519" s="14"/>
      <c r="AKX519" s="14"/>
      <c r="AKY519" s="14"/>
      <c r="AKZ519" s="14"/>
      <c r="ALA519" s="14"/>
      <c r="ALB519" s="14"/>
      <c r="ALC519" s="14"/>
      <c r="ALD519" s="14"/>
      <c r="ALE519" s="14"/>
      <c r="ALF519" s="14"/>
      <c r="ALG519" s="14"/>
      <c r="ALH519" s="14"/>
      <c r="ALI519" s="14"/>
      <c r="ALJ519" s="14"/>
      <c r="ALK519" s="14"/>
      <c r="ALL519" s="14"/>
      <c r="ALM519" s="14"/>
      <c r="ALN519" s="14"/>
      <c r="ALO519" s="14"/>
      <c r="ALP519" s="14"/>
      <c r="ALQ519" s="14"/>
      <c r="ALR519" s="14"/>
      <c r="ALS519" s="14"/>
      <c r="ALT519" s="14"/>
      <c r="ALU519" s="14"/>
      <c r="ALV519" s="14"/>
      <c r="ALW519" s="14"/>
      <c r="ALX519" s="14"/>
      <c r="ALY519" s="14"/>
      <c r="ALZ519" s="14"/>
      <c r="AMA519" s="14"/>
      <c r="AMB519" s="14"/>
      <c r="AMC519" s="14"/>
      <c r="AMD519" s="14"/>
      <c r="AME519" s="14"/>
      <c r="AMF519" s="14"/>
      <c r="AMG519" s="14"/>
      <c r="AMH519" s="14"/>
      <c r="AMI519" s="14"/>
      <c r="AMJ519" s="14"/>
      <c r="AMK519" s="14"/>
      <c r="AML519" s="14"/>
      <c r="AMM519" s="14"/>
      <c r="AMN519" s="14"/>
      <c r="AMO519" s="14"/>
      <c r="AMP519" s="14"/>
      <c r="AMQ519" s="14"/>
      <c r="AMR519" s="14"/>
      <c r="AMS519" s="14"/>
      <c r="AMT519" s="14"/>
      <c r="AMU519" s="14"/>
      <c r="AMV519" s="14"/>
      <c r="AMW519" s="14"/>
      <c r="AMX519" s="14"/>
      <c r="AMY519" s="14"/>
      <c r="AMZ519" s="14"/>
      <c r="ANA519" s="14"/>
      <c r="ANB519" s="14"/>
      <c r="ANC519" s="14"/>
      <c r="AND519" s="14"/>
      <c r="ANE519" s="14"/>
      <c r="ANF519" s="14"/>
      <c r="ANG519" s="14"/>
      <c r="ANH519" s="14"/>
      <c r="ANI519" s="14"/>
      <c r="ANJ519" s="14"/>
      <c r="ANK519" s="14"/>
      <c r="ANL519" s="14"/>
      <c r="ANM519" s="14"/>
      <c r="ANN519" s="14"/>
      <c r="ANO519" s="14"/>
      <c r="ANP519" s="14"/>
      <c r="ANQ519" s="14"/>
      <c r="ANR519" s="14"/>
      <c r="ANS519" s="14"/>
      <c r="ANT519" s="14"/>
      <c r="ANU519" s="14"/>
      <c r="ANV519" s="14"/>
      <c r="ANW519" s="14"/>
      <c r="ANX519" s="14"/>
      <c r="ANY519" s="14"/>
      <c r="ANZ519" s="14"/>
      <c r="AOA519" s="14"/>
      <c r="AOB519" s="14"/>
      <c r="AOC519" s="14"/>
      <c r="AOD519" s="14"/>
      <c r="AOE519" s="14"/>
      <c r="AOF519" s="14"/>
      <c r="AOG519" s="14"/>
      <c r="AOH519" s="14"/>
      <c r="AOI519" s="14"/>
      <c r="AOJ519" s="14"/>
      <c r="AOK519" s="14"/>
      <c r="AOL519" s="14"/>
      <c r="AOM519" s="14"/>
      <c r="AON519" s="14"/>
      <c r="AOO519" s="14"/>
      <c r="AOP519" s="14"/>
      <c r="AOQ519" s="14"/>
      <c r="AOR519" s="14"/>
      <c r="AOS519" s="14"/>
      <c r="AOT519" s="14"/>
      <c r="AOU519" s="14"/>
      <c r="AOV519" s="14"/>
      <c r="AOW519" s="14"/>
      <c r="AOX519" s="14"/>
      <c r="AOY519" s="14"/>
      <c r="AOZ519" s="14"/>
      <c r="APA519" s="14"/>
      <c r="APB519" s="14"/>
      <c r="APC519" s="14"/>
      <c r="APD519" s="14"/>
      <c r="APE519" s="14"/>
      <c r="APF519" s="14"/>
      <c r="APG519" s="14"/>
      <c r="APH519" s="14"/>
      <c r="API519" s="14"/>
      <c r="APJ519" s="14"/>
      <c r="APK519" s="14"/>
      <c r="APL519" s="14"/>
      <c r="APM519" s="14"/>
      <c r="APN519" s="14"/>
      <c r="APO519" s="14"/>
      <c r="APP519" s="14"/>
      <c r="APQ519" s="14"/>
      <c r="APR519" s="14"/>
      <c r="APS519" s="14"/>
      <c r="APT519" s="14"/>
      <c r="APU519" s="14"/>
      <c r="APV519" s="14"/>
      <c r="APW519" s="14"/>
      <c r="APX519" s="14"/>
      <c r="APY519" s="14"/>
      <c r="APZ519" s="14"/>
      <c r="AQA519" s="14"/>
      <c r="AQB519" s="14"/>
      <c r="AQC519" s="14"/>
      <c r="AQD519" s="14"/>
      <c r="AQE519" s="14"/>
      <c r="AQF519" s="14"/>
      <c r="AQG519" s="14"/>
      <c r="AQH519" s="14"/>
      <c r="AQI519" s="14"/>
      <c r="AQJ519" s="14"/>
      <c r="AQK519" s="14"/>
      <c r="AQL519" s="14"/>
      <c r="AQM519" s="14"/>
      <c r="AQN519" s="14"/>
      <c r="AQO519" s="14"/>
      <c r="AQP519" s="14"/>
      <c r="AQQ519" s="14"/>
      <c r="AQR519" s="14"/>
      <c r="AQS519" s="14"/>
      <c r="AQT519" s="14"/>
      <c r="AQU519" s="14"/>
      <c r="AQV519" s="14"/>
      <c r="AQW519" s="14"/>
      <c r="AQX519" s="14"/>
      <c r="AQY519" s="14"/>
      <c r="AQZ519" s="14"/>
      <c r="ARA519" s="14"/>
      <c r="ARB519" s="14"/>
      <c r="ARC519" s="14"/>
      <c r="ARD519" s="14"/>
      <c r="ARE519" s="14"/>
      <c r="ARF519" s="14"/>
      <c r="ARG519" s="14"/>
      <c r="ARH519" s="14"/>
      <c r="ARI519" s="14"/>
      <c r="ARJ519" s="14"/>
      <c r="ARK519" s="14"/>
      <c r="ARL519" s="14"/>
      <c r="ARM519" s="14"/>
      <c r="ARN519" s="14"/>
      <c r="ARO519" s="14"/>
      <c r="ARP519" s="14"/>
      <c r="ARQ519" s="14"/>
      <c r="ARR519" s="14"/>
      <c r="ARS519" s="14"/>
      <c r="ART519" s="14"/>
      <c r="ARU519" s="14"/>
      <c r="ARV519" s="14"/>
      <c r="ARW519" s="14"/>
      <c r="ARX519" s="14"/>
      <c r="ARY519" s="14"/>
      <c r="ARZ519" s="14"/>
      <c r="ASA519" s="14"/>
      <c r="ASB519" s="14"/>
      <c r="ASC519" s="14"/>
      <c r="ASD519" s="14"/>
      <c r="ASE519" s="14"/>
      <c r="ASF519" s="14"/>
      <c r="ASG519" s="14"/>
      <c r="ASH519" s="14"/>
      <c r="ASI519" s="14"/>
      <c r="ASJ519" s="14"/>
      <c r="ASK519" s="14"/>
      <c r="ASL519" s="14"/>
      <c r="ASM519" s="14"/>
      <c r="ASN519" s="14"/>
      <c r="ASO519" s="14"/>
      <c r="ASP519" s="14"/>
      <c r="ASQ519" s="14"/>
      <c r="ASR519" s="14"/>
      <c r="ASS519" s="14"/>
      <c r="AST519" s="14"/>
      <c r="ASU519" s="14"/>
      <c r="ASV519" s="14"/>
      <c r="ASW519" s="14"/>
      <c r="ASX519" s="14"/>
      <c r="ASY519" s="14"/>
      <c r="ASZ519" s="14"/>
      <c r="ATA519" s="14"/>
      <c r="ATB519" s="14"/>
      <c r="ATC519" s="14"/>
      <c r="ATD519" s="14"/>
    </row>
    <row r="520" spans="63:1200">
      <c r="BK520" s="14" t="str">
        <f t="shared" si="2122"/>
        <v/>
      </c>
      <c r="ABO520" s="14"/>
      <c r="ABP520" s="14"/>
      <c r="ABQ520" s="14"/>
      <c r="ABR520" s="14"/>
      <c r="ABS520" s="14"/>
      <c r="ABT520" s="14"/>
      <c r="ABU520" s="14"/>
      <c r="ABV520" s="14"/>
      <c r="ABW520" s="14"/>
      <c r="ABX520" s="14"/>
      <c r="ABY520" s="14"/>
      <c r="ABZ520" s="14"/>
      <c r="ACA520" s="14"/>
      <c r="ACB520" s="14"/>
      <c r="ACC520" s="14"/>
      <c r="ACD520" s="14"/>
      <c r="ACE520" s="14"/>
      <c r="ACF520" s="14"/>
      <c r="ACG520" s="14"/>
      <c r="ACH520" s="14"/>
      <c r="ACI520" s="14"/>
      <c r="ACJ520" s="14"/>
      <c r="ACK520" s="14"/>
      <c r="ACL520" s="14"/>
      <c r="ACM520" s="14"/>
      <c r="ACN520" s="14"/>
      <c r="ACO520" s="14"/>
      <c r="ACP520" s="14"/>
      <c r="ACQ520" s="14"/>
      <c r="ACR520" s="14"/>
      <c r="ACS520" s="14"/>
      <c r="ACT520" s="14"/>
      <c r="ACU520" s="14"/>
      <c r="ACV520" s="14"/>
      <c r="ACW520" s="14"/>
      <c r="ACX520" s="14"/>
      <c r="ACY520" s="14"/>
      <c r="ACZ520" s="14"/>
      <c r="ADA520" s="14"/>
      <c r="ADB520" s="14"/>
      <c r="ADC520" s="14"/>
      <c r="ADD520" s="14"/>
      <c r="ADE520" s="14"/>
      <c r="ADF520" s="14"/>
      <c r="ADG520" s="14"/>
      <c r="ADH520" s="14"/>
      <c r="ADI520" s="14"/>
      <c r="ADJ520" s="14"/>
      <c r="ADK520" s="14"/>
      <c r="ADL520" s="14"/>
      <c r="ADM520" s="14"/>
      <c r="ADN520" s="14"/>
      <c r="ADO520" s="14"/>
      <c r="ADP520" s="14"/>
      <c r="ADQ520" s="14"/>
      <c r="ADR520" s="14"/>
      <c r="ADS520" s="14"/>
      <c r="ADT520" s="14"/>
      <c r="ADU520" s="14"/>
      <c r="ADV520" s="14"/>
      <c r="ADW520" s="14"/>
      <c r="ADX520" s="14"/>
      <c r="ADY520" s="14"/>
      <c r="ADZ520" s="14"/>
      <c r="AEA520" s="14"/>
      <c r="AEB520" s="14"/>
      <c r="AEC520" s="14"/>
      <c r="AED520" s="14"/>
      <c r="AEE520" s="14"/>
      <c r="AEF520" s="14"/>
      <c r="AEG520" s="14"/>
      <c r="AEH520" s="14"/>
      <c r="AEI520" s="14"/>
      <c r="AEJ520" s="14"/>
      <c r="AEK520" s="14"/>
      <c r="AEL520" s="14"/>
      <c r="AEM520" s="14"/>
      <c r="AEN520" s="14"/>
      <c r="AEO520" s="14"/>
      <c r="AEP520" s="14"/>
      <c r="AEQ520" s="14"/>
      <c r="AER520" s="14"/>
      <c r="AES520" s="14"/>
      <c r="AET520" s="14"/>
      <c r="AEU520" s="14"/>
      <c r="AEV520" s="14"/>
      <c r="AEW520" s="14"/>
      <c r="AEX520" s="14"/>
      <c r="AEY520" s="14"/>
      <c r="AEZ520" s="14"/>
      <c r="AFA520" s="14"/>
      <c r="AFB520" s="14"/>
      <c r="AFC520" s="14"/>
      <c r="AFD520" s="14"/>
      <c r="AFE520" s="14"/>
      <c r="AFF520" s="14"/>
      <c r="AFG520" s="14"/>
      <c r="AFH520" s="14"/>
      <c r="AFI520" s="14"/>
      <c r="AFJ520" s="14"/>
      <c r="AFK520" s="14"/>
      <c r="AFL520" s="14"/>
      <c r="AFM520" s="14"/>
      <c r="AFN520" s="14"/>
      <c r="AFO520" s="14"/>
      <c r="AFP520" s="14"/>
      <c r="AFQ520" s="14"/>
      <c r="AFR520" s="14"/>
      <c r="AFS520" s="14"/>
      <c r="AFT520" s="14"/>
      <c r="AFU520" s="14"/>
      <c r="AFV520" s="14"/>
      <c r="AFW520" s="14"/>
      <c r="AFX520" s="14"/>
      <c r="AFY520" s="14"/>
      <c r="AFZ520" s="14"/>
      <c r="AGA520" s="14"/>
      <c r="AGB520" s="14"/>
      <c r="AGC520" s="14"/>
      <c r="AGD520" s="14"/>
      <c r="AGE520" s="14"/>
      <c r="AGF520" s="14"/>
      <c r="AGG520" s="14"/>
      <c r="AGH520" s="14"/>
      <c r="AGI520" s="14"/>
      <c r="AGJ520" s="14"/>
      <c r="AGK520" s="14"/>
      <c r="AGL520" s="14"/>
      <c r="AGM520" s="14"/>
      <c r="AGN520" s="14"/>
      <c r="AGO520" s="14"/>
      <c r="AGP520" s="14"/>
      <c r="AGQ520" s="14"/>
      <c r="AGR520" s="14"/>
      <c r="AGS520" s="14"/>
      <c r="AGT520" s="14"/>
      <c r="AGU520" s="14"/>
      <c r="AGV520" s="14"/>
      <c r="AGW520" s="14"/>
      <c r="AGX520" s="14"/>
      <c r="AGY520" s="14"/>
      <c r="AGZ520" s="14"/>
      <c r="AHA520" s="14"/>
      <c r="AHB520" s="14"/>
      <c r="AHC520" s="14"/>
      <c r="AHD520" s="14"/>
      <c r="AHE520" s="14"/>
      <c r="AHF520" s="14"/>
      <c r="AHG520" s="14"/>
      <c r="AHH520" s="14"/>
      <c r="AHI520" s="14"/>
      <c r="AHJ520" s="14"/>
      <c r="AHK520" s="14"/>
      <c r="AHL520" s="14"/>
      <c r="AHM520" s="14"/>
      <c r="AHN520" s="14"/>
      <c r="AHO520" s="14"/>
      <c r="AHP520" s="14"/>
      <c r="AHQ520" s="14"/>
      <c r="AHR520" s="14"/>
      <c r="AHS520" s="14"/>
      <c r="AHT520" s="14"/>
      <c r="AHU520" s="14"/>
      <c r="AHV520" s="14"/>
      <c r="AHW520" s="14"/>
      <c r="AHX520" s="14"/>
      <c r="AHY520" s="14"/>
      <c r="AHZ520" s="14"/>
      <c r="AIA520" s="14"/>
      <c r="AIB520" s="14"/>
      <c r="AIC520" s="14"/>
      <c r="AID520" s="14"/>
      <c r="AIE520" s="14"/>
      <c r="AIF520" s="14"/>
      <c r="AIG520" s="14"/>
      <c r="AIH520" s="14"/>
      <c r="AII520" s="14"/>
      <c r="AIJ520" s="14"/>
      <c r="AIK520" s="14"/>
      <c r="AIL520" s="14"/>
      <c r="AIM520" s="14"/>
      <c r="AIN520" s="14"/>
      <c r="AIO520" s="14"/>
      <c r="AIP520" s="14"/>
      <c r="AIQ520" s="14"/>
      <c r="AIR520" s="14"/>
      <c r="AIS520" s="14"/>
      <c r="AIT520" s="14"/>
      <c r="AIU520" s="14"/>
      <c r="AIV520" s="14"/>
      <c r="AIW520" s="14"/>
      <c r="AIX520" s="14"/>
      <c r="AIY520" s="14"/>
      <c r="AIZ520" s="14"/>
      <c r="AJA520" s="14"/>
      <c r="AJB520" s="14"/>
      <c r="AJC520" s="14"/>
      <c r="AJD520" s="14"/>
      <c r="AJE520" s="14"/>
      <c r="AJF520" s="14"/>
      <c r="AJG520" s="14"/>
      <c r="AJH520" s="14"/>
      <c r="AJI520" s="14"/>
      <c r="AJJ520" s="14"/>
      <c r="AJK520" s="14"/>
      <c r="AJL520" s="14"/>
      <c r="AJM520" s="14"/>
      <c r="AJN520" s="14"/>
      <c r="AJO520" s="14"/>
      <c r="AJP520" s="14"/>
      <c r="AJQ520" s="14"/>
      <c r="AJR520" s="14"/>
      <c r="AJS520" s="14"/>
      <c r="AJT520" s="14"/>
      <c r="AJU520" s="14"/>
      <c r="AJV520" s="14"/>
      <c r="AJW520" s="14"/>
      <c r="AJX520" s="14"/>
      <c r="AJY520" s="14"/>
      <c r="AJZ520" s="14"/>
      <c r="AKA520" s="14"/>
      <c r="AKB520" s="14"/>
      <c r="AKC520" s="14"/>
      <c r="AKD520" s="14"/>
      <c r="AKE520" s="14"/>
      <c r="AKF520" s="14"/>
      <c r="AKG520" s="14"/>
      <c r="AKH520" s="14"/>
      <c r="AKI520" s="14"/>
      <c r="AKJ520" s="14"/>
      <c r="AKK520" s="14"/>
      <c r="AKL520" s="14"/>
      <c r="AKM520" s="14"/>
      <c r="AKN520" s="14"/>
      <c r="AKO520" s="14"/>
      <c r="AKP520" s="14"/>
      <c r="AKQ520" s="14"/>
      <c r="AKR520" s="14"/>
      <c r="AKS520" s="14"/>
      <c r="AKT520" s="14"/>
      <c r="AKU520" s="14"/>
      <c r="AKV520" s="14"/>
      <c r="AKW520" s="14"/>
      <c r="AKX520" s="14"/>
      <c r="AKY520" s="14"/>
      <c r="AKZ520" s="14"/>
      <c r="ALA520" s="14"/>
      <c r="ALB520" s="14"/>
      <c r="ALC520" s="14"/>
      <c r="ALD520" s="14"/>
      <c r="ALE520" s="14"/>
      <c r="ALF520" s="14"/>
      <c r="ALG520" s="14"/>
      <c r="ALH520" s="14"/>
      <c r="ALI520" s="14"/>
      <c r="ALJ520" s="14"/>
      <c r="ALK520" s="14"/>
      <c r="ALL520" s="14"/>
      <c r="ALM520" s="14"/>
      <c r="ALN520" s="14"/>
      <c r="ALO520" s="14"/>
      <c r="ALP520" s="14"/>
      <c r="ALQ520" s="14"/>
      <c r="ALR520" s="14"/>
      <c r="ALS520" s="14"/>
      <c r="ALT520" s="14"/>
      <c r="ALU520" s="14"/>
      <c r="ALV520" s="14"/>
      <c r="ALW520" s="14"/>
      <c r="ALX520" s="14"/>
      <c r="ALY520" s="14"/>
      <c r="ALZ520" s="14"/>
      <c r="AMA520" s="14"/>
      <c r="AMB520" s="14"/>
      <c r="AMC520" s="14"/>
      <c r="AMD520" s="14"/>
      <c r="AME520" s="14"/>
      <c r="AMF520" s="14"/>
      <c r="AMG520" s="14"/>
      <c r="AMH520" s="14"/>
      <c r="AMI520" s="14"/>
      <c r="AMJ520" s="14"/>
      <c r="AMK520" s="14"/>
      <c r="AML520" s="14"/>
      <c r="AMM520" s="14"/>
      <c r="AMN520" s="14"/>
      <c r="AMO520" s="14"/>
      <c r="AMP520" s="14"/>
      <c r="AMQ520" s="14"/>
      <c r="AMR520" s="14"/>
      <c r="AMS520" s="14"/>
      <c r="AMT520" s="14"/>
      <c r="AMU520" s="14"/>
      <c r="AMV520" s="14"/>
      <c r="AMW520" s="14"/>
      <c r="AMX520" s="14"/>
      <c r="AMY520" s="14"/>
      <c r="AMZ520" s="14"/>
      <c r="ANA520" s="14"/>
      <c r="ANB520" s="14"/>
      <c r="ANC520" s="14"/>
      <c r="AND520" s="14"/>
      <c r="ANE520" s="14"/>
      <c r="ANF520" s="14"/>
      <c r="ANG520" s="14"/>
      <c r="ANH520" s="14"/>
      <c r="ANI520" s="14"/>
      <c r="ANJ520" s="14"/>
      <c r="ANK520" s="14"/>
      <c r="ANL520" s="14"/>
      <c r="ANM520" s="14"/>
      <c r="ANN520" s="14"/>
      <c r="ANO520" s="14"/>
      <c r="ANP520" s="14"/>
      <c r="ANQ520" s="14"/>
      <c r="ANR520" s="14"/>
      <c r="ANS520" s="14"/>
      <c r="ANT520" s="14"/>
      <c r="ANU520" s="14"/>
      <c r="ANV520" s="14"/>
      <c r="ANW520" s="14"/>
      <c r="ANX520" s="14"/>
      <c r="ANY520" s="14"/>
      <c r="ANZ520" s="14"/>
      <c r="AOA520" s="14"/>
      <c r="AOB520" s="14"/>
      <c r="AOC520" s="14"/>
      <c r="AOD520" s="14"/>
      <c r="AOE520" s="14"/>
      <c r="AOF520" s="14"/>
      <c r="AOG520" s="14"/>
      <c r="AOH520" s="14"/>
      <c r="AOI520" s="14"/>
      <c r="AOJ520" s="14"/>
      <c r="AOK520" s="14"/>
      <c r="AOL520" s="14"/>
      <c r="AOM520" s="14"/>
      <c r="AON520" s="14"/>
      <c r="AOO520" s="14"/>
      <c r="AOP520" s="14"/>
      <c r="AOQ520" s="14"/>
      <c r="AOR520" s="14"/>
      <c r="AOS520" s="14"/>
      <c r="AOT520" s="14"/>
      <c r="AOU520" s="14"/>
      <c r="AOV520" s="14"/>
      <c r="AOW520" s="14"/>
      <c r="AOX520" s="14"/>
      <c r="AOY520" s="14"/>
      <c r="AOZ520" s="14"/>
      <c r="APA520" s="14"/>
      <c r="APB520" s="14"/>
      <c r="APC520" s="14"/>
      <c r="APD520" s="14"/>
      <c r="APE520" s="14"/>
      <c r="APF520" s="14"/>
      <c r="APG520" s="14"/>
      <c r="APH520" s="14"/>
      <c r="API520" s="14"/>
      <c r="APJ520" s="14"/>
      <c r="APK520" s="14"/>
      <c r="APL520" s="14"/>
      <c r="APM520" s="14"/>
      <c r="APN520" s="14"/>
      <c r="APO520" s="14"/>
      <c r="APP520" s="14"/>
      <c r="APQ520" s="14"/>
      <c r="APR520" s="14"/>
      <c r="APS520" s="14"/>
      <c r="APT520" s="14"/>
      <c r="APU520" s="14"/>
      <c r="APV520" s="14"/>
      <c r="APW520" s="14"/>
      <c r="APX520" s="14"/>
      <c r="APY520" s="14"/>
      <c r="APZ520" s="14"/>
      <c r="AQA520" s="14"/>
      <c r="AQB520" s="14"/>
      <c r="AQC520" s="14"/>
      <c r="AQD520" s="14"/>
      <c r="AQE520" s="14"/>
      <c r="AQF520" s="14"/>
      <c r="AQG520" s="14"/>
      <c r="AQH520" s="14"/>
      <c r="AQI520" s="14"/>
      <c r="AQJ520" s="14"/>
      <c r="AQK520" s="14"/>
      <c r="AQL520" s="14"/>
      <c r="AQM520" s="14"/>
      <c r="AQN520" s="14"/>
      <c r="AQO520" s="14"/>
      <c r="AQP520" s="14"/>
      <c r="AQQ520" s="14"/>
      <c r="AQR520" s="14"/>
      <c r="AQS520" s="14"/>
      <c r="AQT520" s="14"/>
      <c r="AQU520" s="14"/>
      <c r="AQV520" s="14"/>
      <c r="AQW520" s="14"/>
      <c r="AQX520" s="14"/>
      <c r="AQY520" s="14"/>
      <c r="AQZ520" s="14"/>
      <c r="ARA520" s="14"/>
      <c r="ARB520" s="14"/>
      <c r="ARC520" s="14"/>
      <c r="ARD520" s="14"/>
      <c r="ARE520" s="14"/>
      <c r="ARF520" s="14"/>
      <c r="ARG520" s="14"/>
      <c r="ARH520" s="14"/>
      <c r="ARI520" s="14"/>
      <c r="ARJ520" s="14"/>
      <c r="ARK520" s="14"/>
      <c r="ARL520" s="14"/>
      <c r="ARM520" s="14"/>
      <c r="ARN520" s="14"/>
      <c r="ARO520" s="14"/>
      <c r="ARP520" s="14"/>
      <c r="ARQ520" s="14"/>
      <c r="ARR520" s="14"/>
      <c r="ARS520" s="14"/>
      <c r="ART520" s="14"/>
      <c r="ARU520" s="14"/>
      <c r="ARV520" s="14"/>
      <c r="ARW520" s="14"/>
      <c r="ARX520" s="14"/>
      <c r="ARY520" s="14"/>
      <c r="ARZ520" s="14"/>
      <c r="ASA520" s="14"/>
      <c r="ASB520" s="14"/>
      <c r="ASC520" s="14"/>
      <c r="ASD520" s="14"/>
      <c r="ASE520" s="14"/>
      <c r="ASF520" s="14"/>
      <c r="ASG520" s="14"/>
      <c r="ASH520" s="14"/>
      <c r="ASI520" s="14"/>
      <c r="ASJ520" s="14"/>
      <c r="ASK520" s="14"/>
      <c r="ASL520" s="14"/>
      <c r="ASM520" s="14"/>
      <c r="ASN520" s="14"/>
      <c r="ASO520" s="14"/>
      <c r="ASP520" s="14"/>
      <c r="ASQ520" s="14"/>
      <c r="ASR520" s="14"/>
      <c r="ASS520" s="14"/>
      <c r="AST520" s="14"/>
      <c r="ASU520" s="14"/>
      <c r="ASV520" s="14"/>
      <c r="ASW520" s="14"/>
      <c r="ASX520" s="14"/>
      <c r="ASY520" s="14"/>
      <c r="ASZ520" s="14"/>
      <c r="ATA520" s="14"/>
      <c r="ATB520" s="14"/>
      <c r="ATC520" s="14"/>
      <c r="ATD520" s="14"/>
    </row>
    <row r="521" spans="63:1200">
      <c r="BK521" s="14" t="str">
        <f t="shared" si="2122"/>
        <v/>
      </c>
      <c r="ABO521" s="14"/>
      <c r="ABP521" s="14"/>
      <c r="ABQ521" s="14"/>
      <c r="ABR521" s="14"/>
      <c r="ABS521" s="14"/>
      <c r="ABT521" s="14"/>
      <c r="ABU521" s="14"/>
      <c r="ABV521" s="14"/>
      <c r="ABW521" s="14"/>
      <c r="ABX521" s="14"/>
      <c r="ABY521" s="14"/>
      <c r="ABZ521" s="14"/>
      <c r="ACA521" s="14"/>
      <c r="ACB521" s="14"/>
      <c r="ACC521" s="14"/>
      <c r="ACD521" s="14"/>
      <c r="ACE521" s="14"/>
      <c r="ACF521" s="14"/>
      <c r="ACG521" s="14"/>
      <c r="ACH521" s="14"/>
      <c r="ACI521" s="14"/>
      <c r="ACJ521" s="14"/>
      <c r="ACK521" s="14"/>
      <c r="ACL521" s="14"/>
      <c r="ACM521" s="14"/>
      <c r="ACN521" s="14"/>
      <c r="ACO521" s="14"/>
      <c r="ACP521" s="14"/>
      <c r="ACQ521" s="14"/>
      <c r="ACR521" s="14"/>
      <c r="ACS521" s="14"/>
      <c r="ACT521" s="14"/>
      <c r="ACU521" s="14"/>
      <c r="ACV521" s="14"/>
      <c r="ACW521" s="14"/>
      <c r="ACX521" s="14"/>
      <c r="ACY521" s="14"/>
      <c r="ACZ521" s="14"/>
      <c r="ADA521" s="14"/>
      <c r="ADB521" s="14"/>
      <c r="ADC521" s="14"/>
      <c r="ADD521" s="14"/>
      <c r="ADE521" s="14"/>
      <c r="ADF521" s="14"/>
      <c r="ADG521" s="14"/>
      <c r="ADH521" s="14"/>
      <c r="ADI521" s="14"/>
      <c r="ADJ521" s="14"/>
      <c r="ADK521" s="14"/>
      <c r="ADL521" s="14"/>
      <c r="ADM521" s="14"/>
      <c r="ADN521" s="14"/>
      <c r="ADO521" s="14"/>
      <c r="ADP521" s="14"/>
      <c r="ADQ521" s="14"/>
      <c r="ADR521" s="14"/>
      <c r="ADS521" s="14"/>
      <c r="ADT521" s="14"/>
      <c r="ADU521" s="14"/>
      <c r="ADV521" s="14"/>
      <c r="ADW521" s="14"/>
      <c r="ADX521" s="14"/>
      <c r="ADY521" s="14"/>
      <c r="ADZ521" s="14"/>
      <c r="AEA521" s="14"/>
      <c r="AEB521" s="14"/>
      <c r="AEC521" s="14"/>
      <c r="AED521" s="14"/>
      <c r="AEE521" s="14"/>
      <c r="AEF521" s="14"/>
      <c r="AEG521" s="14"/>
      <c r="AEH521" s="14"/>
      <c r="AEI521" s="14"/>
      <c r="AEJ521" s="14"/>
      <c r="AEK521" s="14"/>
      <c r="AEL521" s="14"/>
      <c r="AEM521" s="14"/>
      <c r="AEN521" s="14"/>
      <c r="AEO521" s="14"/>
      <c r="AEP521" s="14"/>
      <c r="AEQ521" s="14"/>
      <c r="AER521" s="14"/>
      <c r="AES521" s="14"/>
      <c r="AET521" s="14"/>
      <c r="AEU521" s="14"/>
      <c r="AEV521" s="14"/>
      <c r="AEW521" s="14"/>
      <c r="AEX521" s="14"/>
      <c r="AEY521" s="14"/>
      <c r="AEZ521" s="14"/>
      <c r="AFA521" s="14"/>
      <c r="AFB521" s="14"/>
      <c r="AFC521" s="14"/>
      <c r="AFD521" s="14"/>
      <c r="AFE521" s="14"/>
      <c r="AFF521" s="14"/>
      <c r="AFG521" s="14"/>
      <c r="AFH521" s="14"/>
      <c r="AFI521" s="14"/>
      <c r="AFJ521" s="14"/>
      <c r="AFK521" s="14"/>
      <c r="AFL521" s="14"/>
      <c r="AFM521" s="14"/>
      <c r="AFN521" s="14"/>
      <c r="AFO521" s="14"/>
      <c r="AFP521" s="14"/>
      <c r="AFQ521" s="14"/>
      <c r="AFR521" s="14"/>
      <c r="AFS521" s="14"/>
      <c r="AFT521" s="14"/>
      <c r="AFU521" s="14"/>
      <c r="AFV521" s="14"/>
      <c r="AFW521" s="14"/>
      <c r="AFX521" s="14"/>
      <c r="AFY521" s="14"/>
      <c r="AFZ521" s="14"/>
      <c r="AGA521" s="14"/>
      <c r="AGB521" s="14"/>
      <c r="AGC521" s="14"/>
      <c r="AGD521" s="14"/>
      <c r="AGE521" s="14"/>
      <c r="AGF521" s="14"/>
      <c r="AGG521" s="14"/>
      <c r="AGH521" s="14"/>
      <c r="AGI521" s="14"/>
      <c r="AGJ521" s="14"/>
      <c r="AGK521" s="14"/>
      <c r="AGL521" s="14"/>
      <c r="AGM521" s="14"/>
      <c r="AGN521" s="14"/>
      <c r="AGO521" s="14"/>
      <c r="AGP521" s="14"/>
      <c r="AGQ521" s="14"/>
      <c r="AGR521" s="14"/>
      <c r="AGS521" s="14"/>
      <c r="AGT521" s="14"/>
      <c r="AGU521" s="14"/>
      <c r="AGV521" s="14"/>
      <c r="AGW521" s="14"/>
      <c r="AGX521" s="14"/>
      <c r="AGY521" s="14"/>
      <c r="AGZ521" s="14"/>
      <c r="AHA521" s="14"/>
      <c r="AHB521" s="14"/>
      <c r="AHC521" s="14"/>
      <c r="AHD521" s="14"/>
      <c r="AHE521" s="14"/>
      <c r="AHF521" s="14"/>
      <c r="AHG521" s="14"/>
      <c r="AHH521" s="14"/>
      <c r="AHI521" s="14"/>
      <c r="AHJ521" s="14"/>
      <c r="AHK521" s="14"/>
      <c r="AHL521" s="14"/>
      <c r="AHM521" s="14"/>
      <c r="AHN521" s="14"/>
      <c r="AHO521" s="14"/>
      <c r="AHP521" s="14"/>
      <c r="AHQ521" s="14"/>
      <c r="AHR521" s="14"/>
      <c r="AHS521" s="14"/>
      <c r="AHT521" s="14"/>
      <c r="AHU521" s="14"/>
      <c r="AHV521" s="14"/>
      <c r="AHW521" s="14"/>
      <c r="AHX521" s="14"/>
      <c r="AHY521" s="14"/>
      <c r="AHZ521" s="14"/>
      <c r="AIA521" s="14"/>
      <c r="AIB521" s="14"/>
      <c r="AIC521" s="14"/>
      <c r="AID521" s="14"/>
      <c r="AIE521" s="14"/>
      <c r="AIF521" s="14"/>
      <c r="AIG521" s="14"/>
      <c r="AIH521" s="14"/>
      <c r="AII521" s="14"/>
      <c r="AIJ521" s="14"/>
      <c r="AIK521" s="14"/>
      <c r="AIL521" s="14"/>
      <c r="AIM521" s="14"/>
      <c r="AIN521" s="14"/>
      <c r="AIO521" s="14"/>
      <c r="AIP521" s="14"/>
      <c r="AIQ521" s="14"/>
      <c r="AIR521" s="14"/>
      <c r="AIS521" s="14"/>
      <c r="AIT521" s="14"/>
      <c r="AIU521" s="14"/>
      <c r="AIV521" s="14"/>
      <c r="AIW521" s="14"/>
      <c r="AIX521" s="14"/>
      <c r="AIY521" s="14"/>
      <c r="AIZ521" s="14"/>
      <c r="AJA521" s="14"/>
      <c r="AJB521" s="14"/>
      <c r="AJC521" s="14"/>
      <c r="AJD521" s="14"/>
      <c r="AJE521" s="14"/>
      <c r="AJF521" s="14"/>
      <c r="AJG521" s="14"/>
      <c r="AJH521" s="14"/>
      <c r="AJI521" s="14"/>
      <c r="AJJ521" s="14"/>
      <c r="AJK521" s="14"/>
      <c r="AJL521" s="14"/>
      <c r="AJM521" s="14"/>
      <c r="AJN521" s="14"/>
      <c r="AJO521" s="14"/>
      <c r="AJP521" s="14"/>
      <c r="AJQ521" s="14"/>
      <c r="AJR521" s="14"/>
      <c r="AJS521" s="14"/>
      <c r="AJT521" s="14"/>
      <c r="AJU521" s="14"/>
      <c r="AJV521" s="14"/>
      <c r="AJW521" s="14"/>
      <c r="AJX521" s="14"/>
      <c r="AJY521" s="14"/>
      <c r="AJZ521" s="14"/>
      <c r="AKA521" s="14"/>
      <c r="AKB521" s="14"/>
      <c r="AKC521" s="14"/>
      <c r="AKD521" s="14"/>
      <c r="AKE521" s="14"/>
      <c r="AKF521" s="14"/>
      <c r="AKG521" s="14"/>
      <c r="AKH521" s="14"/>
      <c r="AKI521" s="14"/>
      <c r="AKJ521" s="14"/>
      <c r="AKK521" s="14"/>
      <c r="AKL521" s="14"/>
      <c r="AKM521" s="14"/>
      <c r="AKN521" s="14"/>
      <c r="AKO521" s="14"/>
      <c r="AKP521" s="14"/>
      <c r="AKQ521" s="14"/>
      <c r="AKR521" s="14"/>
      <c r="AKS521" s="14"/>
      <c r="AKT521" s="14"/>
      <c r="AKU521" s="14"/>
      <c r="AKV521" s="14"/>
      <c r="AKW521" s="14"/>
      <c r="AKX521" s="14"/>
      <c r="AKY521" s="14"/>
      <c r="AKZ521" s="14"/>
      <c r="ALA521" s="14"/>
      <c r="ALB521" s="14"/>
      <c r="ALC521" s="14"/>
      <c r="ALD521" s="14"/>
      <c r="ALE521" s="14"/>
      <c r="ALF521" s="14"/>
      <c r="ALG521" s="14"/>
      <c r="ALH521" s="14"/>
      <c r="ALI521" s="14"/>
      <c r="ALJ521" s="14"/>
      <c r="ALK521" s="14"/>
      <c r="ALL521" s="14"/>
      <c r="ALM521" s="14"/>
      <c r="ALN521" s="14"/>
      <c r="ALO521" s="14"/>
      <c r="ALP521" s="14"/>
      <c r="ALQ521" s="14"/>
      <c r="ALR521" s="14"/>
      <c r="ALS521" s="14"/>
      <c r="ALT521" s="14"/>
      <c r="ALU521" s="14"/>
      <c r="ALV521" s="14"/>
      <c r="ALW521" s="14"/>
      <c r="ALX521" s="14"/>
      <c r="ALY521" s="14"/>
      <c r="ALZ521" s="14"/>
      <c r="AMA521" s="14"/>
      <c r="AMB521" s="14"/>
      <c r="AMC521" s="14"/>
      <c r="AMD521" s="14"/>
      <c r="AME521" s="14"/>
      <c r="AMF521" s="14"/>
      <c r="AMG521" s="14"/>
      <c r="AMH521" s="14"/>
      <c r="AMI521" s="14"/>
      <c r="AMJ521" s="14"/>
      <c r="AMK521" s="14"/>
      <c r="AML521" s="14"/>
      <c r="AMM521" s="14"/>
      <c r="AMN521" s="14"/>
      <c r="AMO521" s="14"/>
      <c r="AMP521" s="14"/>
      <c r="AMQ521" s="14"/>
      <c r="AMR521" s="14"/>
      <c r="AMS521" s="14"/>
      <c r="AMT521" s="14"/>
      <c r="AMU521" s="14"/>
      <c r="AMV521" s="14"/>
      <c r="AMW521" s="14"/>
      <c r="AMX521" s="14"/>
      <c r="AMY521" s="14"/>
      <c r="AMZ521" s="14"/>
      <c r="ANA521" s="14"/>
      <c r="ANB521" s="14"/>
      <c r="ANC521" s="14"/>
      <c r="AND521" s="14"/>
      <c r="ANE521" s="14"/>
      <c r="ANF521" s="14"/>
      <c r="ANG521" s="14"/>
      <c r="ANH521" s="14"/>
      <c r="ANI521" s="14"/>
      <c r="ANJ521" s="14"/>
      <c r="ANK521" s="14"/>
      <c r="ANL521" s="14"/>
      <c r="ANM521" s="14"/>
      <c r="ANN521" s="14"/>
      <c r="ANO521" s="14"/>
      <c r="ANP521" s="14"/>
      <c r="ANQ521" s="14"/>
      <c r="ANR521" s="14"/>
      <c r="ANS521" s="14"/>
      <c r="ANT521" s="14"/>
      <c r="ANU521" s="14"/>
      <c r="ANV521" s="14"/>
      <c r="ANW521" s="14"/>
      <c r="ANX521" s="14"/>
      <c r="ANY521" s="14"/>
      <c r="ANZ521" s="14"/>
      <c r="AOA521" s="14"/>
      <c r="AOB521" s="14"/>
      <c r="AOC521" s="14"/>
      <c r="AOD521" s="14"/>
      <c r="AOE521" s="14"/>
      <c r="AOF521" s="14"/>
      <c r="AOG521" s="14"/>
      <c r="AOH521" s="14"/>
      <c r="AOI521" s="14"/>
      <c r="AOJ521" s="14"/>
      <c r="AOK521" s="14"/>
      <c r="AOL521" s="14"/>
      <c r="AOM521" s="14"/>
      <c r="AON521" s="14"/>
      <c r="AOO521" s="14"/>
      <c r="AOP521" s="14"/>
      <c r="AOQ521" s="14"/>
      <c r="AOR521" s="14"/>
      <c r="AOS521" s="14"/>
      <c r="AOT521" s="14"/>
      <c r="AOU521" s="14"/>
      <c r="AOV521" s="14"/>
      <c r="AOW521" s="14"/>
      <c r="AOX521" s="14"/>
      <c r="AOY521" s="14"/>
      <c r="AOZ521" s="14"/>
      <c r="APA521" s="14"/>
      <c r="APB521" s="14"/>
      <c r="APC521" s="14"/>
      <c r="APD521" s="14"/>
      <c r="APE521" s="14"/>
      <c r="APF521" s="14"/>
      <c r="APG521" s="14"/>
      <c r="APH521" s="14"/>
      <c r="API521" s="14"/>
      <c r="APJ521" s="14"/>
      <c r="APK521" s="14"/>
      <c r="APL521" s="14"/>
      <c r="APM521" s="14"/>
      <c r="APN521" s="14"/>
      <c r="APO521" s="14"/>
      <c r="APP521" s="14"/>
      <c r="APQ521" s="14"/>
      <c r="APR521" s="14"/>
      <c r="APS521" s="14"/>
      <c r="APT521" s="14"/>
      <c r="APU521" s="14"/>
      <c r="APV521" s="14"/>
      <c r="APW521" s="14"/>
      <c r="APX521" s="14"/>
      <c r="APY521" s="14"/>
      <c r="APZ521" s="14"/>
      <c r="AQA521" s="14"/>
      <c r="AQB521" s="14"/>
      <c r="AQC521" s="14"/>
      <c r="AQD521" s="14"/>
      <c r="AQE521" s="14"/>
      <c r="AQF521" s="14"/>
      <c r="AQG521" s="14"/>
      <c r="AQH521" s="14"/>
      <c r="AQI521" s="14"/>
      <c r="AQJ521" s="14"/>
      <c r="AQK521" s="14"/>
      <c r="AQL521" s="14"/>
      <c r="AQM521" s="14"/>
      <c r="AQN521" s="14"/>
      <c r="AQO521" s="14"/>
      <c r="AQP521" s="14"/>
      <c r="AQQ521" s="14"/>
      <c r="AQR521" s="14"/>
      <c r="AQS521" s="14"/>
      <c r="AQT521" s="14"/>
      <c r="AQU521" s="14"/>
      <c r="AQV521" s="14"/>
      <c r="AQW521" s="14"/>
      <c r="AQX521" s="14"/>
      <c r="AQY521" s="14"/>
      <c r="AQZ521" s="14"/>
      <c r="ARA521" s="14"/>
      <c r="ARB521" s="14"/>
      <c r="ARC521" s="14"/>
      <c r="ARD521" s="14"/>
      <c r="ARE521" s="14"/>
      <c r="ARF521" s="14"/>
      <c r="ARG521" s="14"/>
      <c r="ARH521" s="14"/>
      <c r="ARI521" s="14"/>
      <c r="ARJ521" s="14"/>
      <c r="ARK521" s="14"/>
      <c r="ARL521" s="14"/>
      <c r="ARM521" s="14"/>
      <c r="ARN521" s="14"/>
      <c r="ARO521" s="14"/>
      <c r="ARP521" s="14"/>
      <c r="ARQ521" s="14"/>
      <c r="ARR521" s="14"/>
      <c r="ARS521" s="14"/>
      <c r="ART521" s="14"/>
      <c r="ARU521" s="14"/>
      <c r="ARV521" s="14"/>
      <c r="ARW521" s="14"/>
      <c r="ARX521" s="14"/>
      <c r="ARY521" s="14"/>
      <c r="ARZ521" s="14"/>
      <c r="ASA521" s="14"/>
      <c r="ASB521" s="14"/>
      <c r="ASC521" s="14"/>
      <c r="ASD521" s="14"/>
      <c r="ASE521" s="14"/>
      <c r="ASF521" s="14"/>
      <c r="ASG521" s="14"/>
      <c r="ASH521" s="14"/>
      <c r="ASI521" s="14"/>
      <c r="ASJ521" s="14"/>
      <c r="ASK521" s="14"/>
      <c r="ASL521" s="14"/>
      <c r="ASM521" s="14"/>
      <c r="ASN521" s="14"/>
      <c r="ASO521" s="14"/>
      <c r="ASP521" s="14"/>
      <c r="ASQ521" s="14"/>
      <c r="ASR521" s="14"/>
      <c r="ASS521" s="14"/>
      <c r="AST521" s="14"/>
      <c r="ASU521" s="14"/>
      <c r="ASV521" s="14"/>
      <c r="ASW521" s="14"/>
      <c r="ASX521" s="14"/>
      <c r="ASY521" s="14"/>
      <c r="ASZ521" s="14"/>
      <c r="ATA521" s="14"/>
      <c r="ATB521" s="14"/>
      <c r="ATC521" s="14"/>
      <c r="ATD521" s="14"/>
    </row>
    <row r="522" spans="63:1200">
      <c r="BK522" s="14" t="str">
        <f t="shared" si="2122"/>
        <v/>
      </c>
      <c r="ABO522" s="14"/>
      <c r="ABP522" s="14"/>
      <c r="ABQ522" s="14"/>
      <c r="ABR522" s="14"/>
      <c r="ABS522" s="14"/>
      <c r="ABT522" s="14"/>
      <c r="ABU522" s="14"/>
      <c r="ABV522" s="14"/>
      <c r="ABW522" s="14"/>
      <c r="ABX522" s="14"/>
      <c r="ABY522" s="14"/>
      <c r="ABZ522" s="14"/>
      <c r="ACA522" s="14"/>
      <c r="ACB522" s="14"/>
      <c r="ACC522" s="14"/>
      <c r="ACD522" s="14"/>
      <c r="ACE522" s="14"/>
      <c r="ACF522" s="14"/>
      <c r="ACG522" s="14"/>
      <c r="ACH522" s="14"/>
      <c r="ACI522" s="14"/>
      <c r="ACJ522" s="14"/>
      <c r="ACK522" s="14"/>
      <c r="ACL522" s="14"/>
      <c r="ACM522" s="14"/>
      <c r="ACN522" s="14"/>
      <c r="ACO522" s="14"/>
      <c r="ACP522" s="14"/>
      <c r="ACQ522" s="14"/>
      <c r="ACR522" s="14"/>
      <c r="ACS522" s="14"/>
      <c r="ACT522" s="14"/>
      <c r="ACU522" s="14"/>
      <c r="ACV522" s="14"/>
      <c r="ACW522" s="14"/>
      <c r="ACX522" s="14"/>
      <c r="ACY522" s="14"/>
      <c r="ACZ522" s="14"/>
      <c r="ADA522" s="14"/>
      <c r="ADB522" s="14"/>
      <c r="ADC522" s="14"/>
      <c r="ADD522" s="14"/>
      <c r="ADE522" s="14"/>
      <c r="ADF522" s="14"/>
      <c r="ADG522" s="14"/>
      <c r="ADH522" s="14"/>
      <c r="ADI522" s="14"/>
      <c r="ADJ522" s="14"/>
      <c r="ADK522" s="14"/>
      <c r="ADL522" s="14"/>
      <c r="ADM522" s="14"/>
      <c r="ADN522" s="14"/>
      <c r="ADO522" s="14"/>
      <c r="ADP522" s="14"/>
      <c r="ADQ522" s="14"/>
      <c r="ADR522" s="14"/>
      <c r="ADS522" s="14"/>
      <c r="ADT522" s="14"/>
      <c r="ADU522" s="14"/>
      <c r="ADV522" s="14"/>
      <c r="ADW522" s="14"/>
      <c r="ADX522" s="14"/>
      <c r="ADY522" s="14"/>
      <c r="ADZ522" s="14"/>
      <c r="AEA522" s="14"/>
      <c r="AEB522" s="14"/>
      <c r="AEC522" s="14"/>
      <c r="AED522" s="14"/>
      <c r="AEE522" s="14"/>
      <c r="AEF522" s="14"/>
      <c r="AEG522" s="14"/>
      <c r="AEH522" s="14"/>
      <c r="AEI522" s="14"/>
      <c r="AEJ522" s="14"/>
      <c r="AEK522" s="14"/>
      <c r="AEL522" s="14"/>
      <c r="AEM522" s="14"/>
      <c r="AEN522" s="14"/>
      <c r="AEO522" s="14"/>
      <c r="AEP522" s="14"/>
      <c r="AEQ522" s="14"/>
      <c r="AER522" s="14"/>
      <c r="AES522" s="14"/>
      <c r="AET522" s="14"/>
      <c r="AEU522" s="14"/>
      <c r="AEV522" s="14"/>
      <c r="AEW522" s="14"/>
      <c r="AEX522" s="14"/>
      <c r="AEY522" s="14"/>
      <c r="AEZ522" s="14"/>
      <c r="AFA522" s="14"/>
      <c r="AFB522" s="14"/>
      <c r="AFC522" s="14"/>
      <c r="AFD522" s="14"/>
      <c r="AFE522" s="14"/>
      <c r="AFF522" s="14"/>
      <c r="AFG522" s="14"/>
      <c r="AFH522" s="14"/>
      <c r="AFI522" s="14"/>
      <c r="AFJ522" s="14"/>
      <c r="AFK522" s="14"/>
      <c r="AFL522" s="14"/>
      <c r="AFM522" s="14"/>
      <c r="AFN522" s="14"/>
      <c r="AFO522" s="14"/>
      <c r="AFP522" s="14"/>
      <c r="AFQ522" s="14"/>
      <c r="AFR522" s="14"/>
      <c r="AFS522" s="14"/>
      <c r="AFT522" s="14"/>
      <c r="AFU522" s="14"/>
      <c r="AFV522" s="14"/>
      <c r="AFW522" s="14"/>
      <c r="AFX522" s="14"/>
      <c r="AFY522" s="14"/>
      <c r="AFZ522" s="14"/>
      <c r="AGA522" s="14"/>
      <c r="AGB522" s="14"/>
      <c r="AGC522" s="14"/>
      <c r="AGD522" s="14"/>
      <c r="AGE522" s="14"/>
      <c r="AGF522" s="14"/>
      <c r="AGG522" s="14"/>
      <c r="AGH522" s="14"/>
      <c r="AGI522" s="14"/>
      <c r="AGJ522" s="14"/>
      <c r="AGK522" s="14"/>
      <c r="AGL522" s="14"/>
      <c r="AGM522" s="14"/>
      <c r="AGN522" s="14"/>
      <c r="AGO522" s="14"/>
      <c r="AGP522" s="14"/>
      <c r="AGQ522" s="14"/>
      <c r="AGR522" s="14"/>
      <c r="AGS522" s="14"/>
      <c r="AGT522" s="14"/>
      <c r="AGU522" s="14"/>
      <c r="AGV522" s="14"/>
      <c r="AGW522" s="14"/>
      <c r="AGX522" s="14"/>
      <c r="AGY522" s="14"/>
      <c r="AGZ522" s="14"/>
      <c r="AHA522" s="14"/>
      <c r="AHB522" s="14"/>
      <c r="AHC522" s="14"/>
      <c r="AHD522" s="14"/>
      <c r="AHE522" s="14"/>
      <c r="AHF522" s="14"/>
      <c r="AHG522" s="14"/>
      <c r="AHH522" s="14"/>
      <c r="AHI522" s="14"/>
      <c r="AHJ522" s="14"/>
      <c r="AHK522" s="14"/>
      <c r="AHL522" s="14"/>
      <c r="AHM522" s="14"/>
      <c r="AHN522" s="14"/>
      <c r="AHO522" s="14"/>
      <c r="AHP522" s="14"/>
      <c r="AHQ522" s="14"/>
      <c r="AHR522" s="14"/>
      <c r="AHS522" s="14"/>
      <c r="AHT522" s="14"/>
      <c r="AHU522" s="14"/>
      <c r="AHV522" s="14"/>
      <c r="AHW522" s="14"/>
      <c r="AHX522" s="14"/>
      <c r="AHY522" s="14"/>
      <c r="AHZ522" s="14"/>
      <c r="AIA522" s="14"/>
      <c r="AIB522" s="14"/>
      <c r="AIC522" s="14"/>
      <c r="AID522" s="14"/>
      <c r="AIE522" s="14"/>
      <c r="AIF522" s="14"/>
      <c r="AIG522" s="14"/>
      <c r="AIH522" s="14"/>
      <c r="AII522" s="14"/>
      <c r="AIJ522" s="14"/>
      <c r="AIK522" s="14"/>
      <c r="AIL522" s="14"/>
      <c r="AIM522" s="14"/>
      <c r="AIN522" s="14"/>
      <c r="AIO522" s="14"/>
      <c r="AIP522" s="14"/>
      <c r="AIQ522" s="14"/>
      <c r="AIR522" s="14"/>
      <c r="AIS522" s="14"/>
      <c r="AIT522" s="14"/>
      <c r="AIU522" s="14"/>
      <c r="AIV522" s="14"/>
      <c r="AIW522" s="14"/>
      <c r="AIX522" s="14"/>
      <c r="AIY522" s="14"/>
      <c r="AIZ522" s="14"/>
      <c r="AJA522" s="14"/>
      <c r="AJB522" s="14"/>
      <c r="AJC522" s="14"/>
      <c r="AJD522" s="14"/>
      <c r="AJE522" s="14"/>
      <c r="AJF522" s="14"/>
      <c r="AJG522" s="14"/>
      <c r="AJH522" s="14"/>
      <c r="AJI522" s="14"/>
      <c r="AJJ522" s="14"/>
      <c r="AJK522" s="14"/>
      <c r="AJL522" s="14"/>
      <c r="AJM522" s="14"/>
      <c r="AJN522" s="14"/>
      <c r="AJO522" s="14"/>
      <c r="AJP522" s="14"/>
      <c r="AJQ522" s="14"/>
      <c r="AJR522" s="14"/>
      <c r="AJS522" s="14"/>
      <c r="AJT522" s="14"/>
      <c r="AJU522" s="14"/>
      <c r="AJV522" s="14"/>
      <c r="AJW522" s="14"/>
      <c r="AJX522" s="14"/>
      <c r="AJY522" s="14"/>
      <c r="AJZ522" s="14"/>
      <c r="AKA522" s="14"/>
      <c r="AKB522" s="14"/>
      <c r="AKC522" s="14"/>
      <c r="AKD522" s="14"/>
      <c r="AKE522" s="14"/>
      <c r="AKF522" s="14"/>
      <c r="AKG522" s="14"/>
      <c r="AKH522" s="14"/>
      <c r="AKI522" s="14"/>
      <c r="AKJ522" s="14"/>
      <c r="AKK522" s="14"/>
      <c r="AKL522" s="14"/>
      <c r="AKM522" s="14"/>
      <c r="AKN522" s="14"/>
      <c r="AKO522" s="14"/>
      <c r="AKP522" s="14"/>
      <c r="AKQ522" s="14"/>
      <c r="AKR522" s="14"/>
      <c r="AKS522" s="14"/>
      <c r="AKT522" s="14"/>
      <c r="AKU522" s="14"/>
      <c r="AKV522" s="14"/>
      <c r="AKW522" s="14"/>
      <c r="AKX522" s="14"/>
      <c r="AKY522" s="14"/>
      <c r="AKZ522" s="14"/>
      <c r="ALA522" s="14"/>
      <c r="ALB522" s="14"/>
      <c r="ALC522" s="14"/>
      <c r="ALD522" s="14"/>
      <c r="ALE522" s="14"/>
      <c r="ALF522" s="14"/>
      <c r="ALG522" s="14"/>
      <c r="ALH522" s="14"/>
      <c r="ALI522" s="14"/>
      <c r="ALJ522" s="14"/>
      <c r="ALK522" s="14"/>
      <c r="ALL522" s="14"/>
      <c r="ALM522" s="14"/>
      <c r="ALN522" s="14"/>
      <c r="ALO522" s="14"/>
      <c r="ALP522" s="14"/>
      <c r="ALQ522" s="14"/>
      <c r="ALR522" s="14"/>
      <c r="ALS522" s="14"/>
      <c r="ALT522" s="14"/>
      <c r="ALU522" s="14"/>
      <c r="ALV522" s="14"/>
      <c r="ALW522" s="14"/>
      <c r="ALX522" s="14"/>
      <c r="ALY522" s="14"/>
      <c r="ALZ522" s="14"/>
      <c r="AMA522" s="14"/>
      <c r="AMB522" s="14"/>
      <c r="AMC522" s="14"/>
      <c r="AMD522" s="14"/>
      <c r="AME522" s="14"/>
      <c r="AMF522" s="14"/>
      <c r="AMG522" s="14"/>
      <c r="AMH522" s="14"/>
      <c r="AMI522" s="14"/>
      <c r="AMJ522" s="14"/>
      <c r="AMK522" s="14"/>
      <c r="AML522" s="14"/>
      <c r="AMM522" s="14"/>
      <c r="AMN522" s="14"/>
      <c r="AMO522" s="14"/>
      <c r="AMP522" s="14"/>
      <c r="AMQ522" s="14"/>
      <c r="AMR522" s="14"/>
      <c r="AMS522" s="14"/>
      <c r="AMT522" s="14"/>
      <c r="AMU522" s="14"/>
      <c r="AMV522" s="14"/>
      <c r="AMW522" s="14"/>
      <c r="AMX522" s="14"/>
      <c r="AMY522" s="14"/>
      <c r="AMZ522" s="14"/>
      <c r="ANA522" s="14"/>
      <c r="ANB522" s="14"/>
      <c r="ANC522" s="14"/>
      <c r="AND522" s="14"/>
      <c r="ANE522" s="14"/>
      <c r="ANF522" s="14"/>
      <c r="ANG522" s="14"/>
      <c r="ANH522" s="14"/>
      <c r="ANI522" s="14"/>
      <c r="ANJ522" s="14"/>
      <c r="ANK522" s="14"/>
      <c r="ANL522" s="14"/>
      <c r="ANM522" s="14"/>
      <c r="ANN522" s="14"/>
      <c r="ANO522" s="14"/>
      <c r="ANP522" s="14"/>
      <c r="ANQ522" s="14"/>
      <c r="ANR522" s="14"/>
      <c r="ANS522" s="14"/>
      <c r="ANT522" s="14"/>
      <c r="ANU522" s="14"/>
      <c r="ANV522" s="14"/>
      <c r="ANW522" s="14"/>
      <c r="ANX522" s="14"/>
      <c r="ANY522" s="14"/>
      <c r="ANZ522" s="14"/>
      <c r="AOA522" s="14"/>
      <c r="AOB522" s="14"/>
      <c r="AOC522" s="14"/>
      <c r="AOD522" s="14"/>
      <c r="AOE522" s="14"/>
      <c r="AOF522" s="14"/>
      <c r="AOG522" s="14"/>
      <c r="AOH522" s="14"/>
      <c r="AOI522" s="14"/>
      <c r="AOJ522" s="14"/>
      <c r="AOK522" s="14"/>
      <c r="AOL522" s="14"/>
      <c r="AOM522" s="14"/>
      <c r="AON522" s="14"/>
      <c r="AOO522" s="14"/>
      <c r="AOP522" s="14"/>
      <c r="AOQ522" s="14"/>
      <c r="AOR522" s="14"/>
      <c r="AOS522" s="14"/>
      <c r="AOT522" s="14"/>
      <c r="AOU522" s="14"/>
      <c r="AOV522" s="14"/>
      <c r="AOW522" s="14"/>
      <c r="AOX522" s="14"/>
      <c r="AOY522" s="14"/>
      <c r="AOZ522" s="14"/>
      <c r="APA522" s="14"/>
      <c r="APB522" s="14"/>
      <c r="APC522" s="14"/>
      <c r="APD522" s="14"/>
      <c r="APE522" s="14"/>
      <c r="APF522" s="14"/>
      <c r="APG522" s="14"/>
      <c r="APH522" s="14"/>
      <c r="API522" s="14"/>
      <c r="APJ522" s="14"/>
      <c r="APK522" s="14"/>
      <c r="APL522" s="14"/>
      <c r="APM522" s="14"/>
      <c r="APN522" s="14"/>
      <c r="APO522" s="14"/>
      <c r="APP522" s="14"/>
      <c r="APQ522" s="14"/>
      <c r="APR522" s="14"/>
      <c r="APS522" s="14"/>
      <c r="APT522" s="14"/>
      <c r="APU522" s="14"/>
      <c r="APV522" s="14"/>
      <c r="APW522" s="14"/>
      <c r="APX522" s="14"/>
      <c r="APY522" s="14"/>
      <c r="APZ522" s="14"/>
      <c r="AQA522" s="14"/>
      <c r="AQB522" s="14"/>
      <c r="AQC522" s="14"/>
      <c r="AQD522" s="14"/>
      <c r="AQE522" s="14"/>
      <c r="AQF522" s="14"/>
      <c r="AQG522" s="14"/>
      <c r="AQH522" s="14"/>
      <c r="AQI522" s="14"/>
      <c r="AQJ522" s="14"/>
      <c r="AQK522" s="14"/>
      <c r="AQL522" s="14"/>
      <c r="AQM522" s="14"/>
      <c r="AQN522" s="14"/>
      <c r="AQO522" s="14"/>
      <c r="AQP522" s="14"/>
      <c r="AQQ522" s="14"/>
      <c r="AQR522" s="14"/>
      <c r="AQS522" s="14"/>
      <c r="AQT522" s="14"/>
      <c r="AQU522" s="14"/>
      <c r="AQV522" s="14"/>
      <c r="AQW522" s="14"/>
      <c r="AQX522" s="14"/>
      <c r="AQY522" s="14"/>
      <c r="AQZ522" s="14"/>
      <c r="ARA522" s="14"/>
      <c r="ARB522" s="14"/>
      <c r="ARC522" s="14"/>
      <c r="ARD522" s="14"/>
      <c r="ARE522" s="14"/>
      <c r="ARF522" s="14"/>
      <c r="ARG522" s="14"/>
      <c r="ARH522" s="14"/>
      <c r="ARI522" s="14"/>
      <c r="ARJ522" s="14"/>
      <c r="ARK522" s="14"/>
      <c r="ARL522" s="14"/>
      <c r="ARM522" s="14"/>
      <c r="ARN522" s="14"/>
      <c r="ARO522" s="14"/>
      <c r="ARP522" s="14"/>
      <c r="ARQ522" s="14"/>
      <c r="ARR522" s="14"/>
      <c r="ARS522" s="14"/>
      <c r="ART522" s="14"/>
      <c r="ARU522" s="14"/>
      <c r="ARV522" s="14"/>
      <c r="ARW522" s="14"/>
      <c r="ARX522" s="14"/>
      <c r="ARY522" s="14"/>
      <c r="ARZ522" s="14"/>
      <c r="ASA522" s="14"/>
      <c r="ASB522" s="14"/>
      <c r="ASC522" s="14"/>
      <c r="ASD522" s="14"/>
      <c r="ASE522" s="14"/>
      <c r="ASF522" s="14"/>
      <c r="ASG522" s="14"/>
      <c r="ASH522" s="14"/>
      <c r="ASI522" s="14"/>
      <c r="ASJ522" s="14"/>
      <c r="ASK522" s="14"/>
      <c r="ASL522" s="14"/>
      <c r="ASM522" s="14"/>
      <c r="ASN522" s="14"/>
      <c r="ASO522" s="14"/>
      <c r="ASP522" s="14"/>
      <c r="ASQ522" s="14"/>
      <c r="ASR522" s="14"/>
      <c r="ASS522" s="14"/>
      <c r="AST522" s="14"/>
      <c r="ASU522" s="14"/>
      <c r="ASV522" s="14"/>
      <c r="ASW522" s="14"/>
      <c r="ASX522" s="14"/>
      <c r="ASY522" s="14"/>
      <c r="ASZ522" s="14"/>
      <c r="ATA522" s="14"/>
      <c r="ATB522" s="14"/>
      <c r="ATC522" s="14"/>
      <c r="ATD522" s="14"/>
    </row>
    <row r="523" spans="63:1200">
      <c r="BK523" s="14" t="str">
        <f t="shared" si="2122"/>
        <v/>
      </c>
      <c r="ABO523" s="14"/>
      <c r="ABP523" s="14"/>
      <c r="ABQ523" s="14"/>
      <c r="ABR523" s="14"/>
      <c r="ABS523" s="14"/>
      <c r="ABT523" s="14"/>
      <c r="ABU523" s="14"/>
      <c r="ABV523" s="14"/>
      <c r="ABW523" s="14"/>
      <c r="ABX523" s="14"/>
      <c r="ABY523" s="14"/>
      <c r="ABZ523" s="14"/>
      <c r="ACA523" s="14"/>
      <c r="ACB523" s="14"/>
      <c r="ACC523" s="14"/>
      <c r="ACD523" s="14"/>
      <c r="ACE523" s="14"/>
      <c r="ACF523" s="14"/>
      <c r="ACG523" s="14"/>
      <c r="ACH523" s="14"/>
      <c r="ACI523" s="14"/>
      <c r="ACJ523" s="14"/>
      <c r="ACK523" s="14"/>
      <c r="ACL523" s="14"/>
      <c r="ACM523" s="14"/>
      <c r="ACN523" s="14"/>
      <c r="ACO523" s="14"/>
      <c r="ACP523" s="14"/>
      <c r="ACQ523" s="14"/>
      <c r="ACR523" s="14"/>
      <c r="ACS523" s="14"/>
      <c r="ACT523" s="14"/>
      <c r="ACU523" s="14"/>
      <c r="ACV523" s="14"/>
      <c r="ACW523" s="14"/>
      <c r="ACX523" s="14"/>
      <c r="ACY523" s="14"/>
      <c r="ACZ523" s="14"/>
      <c r="ADA523" s="14"/>
      <c r="ADB523" s="14"/>
      <c r="ADC523" s="14"/>
      <c r="ADD523" s="14"/>
      <c r="ADE523" s="14"/>
      <c r="ADF523" s="14"/>
      <c r="ADG523" s="14"/>
      <c r="ADH523" s="14"/>
      <c r="ADI523" s="14"/>
      <c r="ADJ523" s="14"/>
      <c r="ADK523" s="14"/>
      <c r="ADL523" s="14"/>
      <c r="ADM523" s="14"/>
      <c r="ADN523" s="14"/>
      <c r="ADO523" s="14"/>
      <c r="ADP523" s="14"/>
      <c r="ADQ523" s="14"/>
      <c r="ADR523" s="14"/>
      <c r="ADS523" s="14"/>
      <c r="ADT523" s="14"/>
      <c r="ADU523" s="14"/>
      <c r="ADV523" s="14"/>
      <c r="ADW523" s="14"/>
      <c r="ADX523" s="14"/>
      <c r="ADY523" s="14"/>
      <c r="ADZ523" s="14"/>
      <c r="AEA523" s="14"/>
      <c r="AEB523" s="14"/>
      <c r="AEC523" s="14"/>
      <c r="AED523" s="14"/>
      <c r="AEE523" s="14"/>
      <c r="AEF523" s="14"/>
      <c r="AEG523" s="14"/>
      <c r="AEH523" s="14"/>
      <c r="AEI523" s="14"/>
      <c r="AEJ523" s="14"/>
      <c r="AEK523" s="14"/>
      <c r="AEL523" s="14"/>
      <c r="AEM523" s="14"/>
      <c r="AEN523" s="14"/>
      <c r="AEO523" s="14"/>
      <c r="AEP523" s="14"/>
      <c r="AEQ523" s="14"/>
      <c r="AER523" s="14"/>
      <c r="AES523" s="14"/>
      <c r="AET523" s="14"/>
      <c r="AEU523" s="14"/>
      <c r="AEV523" s="14"/>
      <c r="AEW523" s="14"/>
      <c r="AEX523" s="14"/>
      <c r="AEY523" s="14"/>
      <c r="AEZ523" s="14"/>
      <c r="AFA523" s="14"/>
      <c r="AFB523" s="14"/>
      <c r="AFC523" s="14"/>
      <c r="AFD523" s="14"/>
      <c r="AFE523" s="14"/>
      <c r="AFF523" s="14"/>
      <c r="AFG523" s="14"/>
      <c r="AFH523" s="14"/>
      <c r="AFI523" s="14"/>
      <c r="AFJ523" s="14"/>
      <c r="AFK523" s="14"/>
      <c r="AFL523" s="14"/>
      <c r="AFM523" s="14"/>
      <c r="AFN523" s="14"/>
      <c r="AFO523" s="14"/>
      <c r="AFP523" s="14"/>
      <c r="AFQ523" s="14"/>
      <c r="AFR523" s="14"/>
      <c r="AFS523" s="14"/>
      <c r="AFT523" s="14"/>
      <c r="AFU523" s="14"/>
      <c r="AFV523" s="14"/>
      <c r="AFW523" s="14"/>
      <c r="AFX523" s="14"/>
      <c r="AFY523" s="14"/>
      <c r="AFZ523" s="14"/>
      <c r="AGA523" s="14"/>
      <c r="AGB523" s="14"/>
      <c r="AGC523" s="14"/>
      <c r="AGD523" s="14"/>
      <c r="AGE523" s="14"/>
      <c r="AGF523" s="14"/>
      <c r="AGG523" s="14"/>
      <c r="AGH523" s="14"/>
      <c r="AGI523" s="14"/>
      <c r="AGJ523" s="14"/>
      <c r="AGK523" s="14"/>
      <c r="AGL523" s="14"/>
      <c r="AGM523" s="14"/>
      <c r="AGN523" s="14"/>
      <c r="AGO523" s="14"/>
      <c r="AGP523" s="14"/>
      <c r="AGQ523" s="14"/>
      <c r="AGR523" s="14"/>
      <c r="AGS523" s="14"/>
      <c r="AGT523" s="14"/>
      <c r="AGU523" s="14"/>
      <c r="AGV523" s="14"/>
      <c r="AGW523" s="14"/>
      <c r="AGX523" s="14"/>
      <c r="AGY523" s="14"/>
      <c r="AGZ523" s="14"/>
      <c r="AHA523" s="14"/>
      <c r="AHB523" s="14"/>
      <c r="AHC523" s="14"/>
      <c r="AHD523" s="14"/>
      <c r="AHE523" s="14"/>
      <c r="AHF523" s="14"/>
      <c r="AHG523" s="14"/>
      <c r="AHH523" s="14"/>
      <c r="AHI523" s="14"/>
      <c r="AHJ523" s="14"/>
      <c r="AHK523" s="14"/>
      <c r="AHL523" s="14"/>
      <c r="AHM523" s="14"/>
      <c r="AHN523" s="14"/>
      <c r="AHO523" s="14"/>
      <c r="AHP523" s="14"/>
      <c r="AHQ523" s="14"/>
      <c r="AHR523" s="14"/>
      <c r="AHS523" s="14"/>
      <c r="AHT523" s="14"/>
      <c r="AHU523" s="14"/>
      <c r="AHV523" s="14"/>
      <c r="AHW523" s="14"/>
      <c r="AHX523" s="14"/>
      <c r="AHY523" s="14"/>
      <c r="AHZ523" s="14"/>
      <c r="AIA523" s="14"/>
      <c r="AIB523" s="14"/>
      <c r="AIC523" s="14"/>
      <c r="AID523" s="14"/>
      <c r="AIE523" s="14"/>
      <c r="AIF523" s="14"/>
      <c r="AIG523" s="14"/>
      <c r="AIH523" s="14"/>
      <c r="AII523" s="14"/>
      <c r="AIJ523" s="14"/>
      <c r="AIK523" s="14"/>
      <c r="AIL523" s="14"/>
      <c r="AIM523" s="14"/>
      <c r="AIN523" s="14"/>
      <c r="AIO523" s="14"/>
      <c r="AIP523" s="14"/>
      <c r="AIQ523" s="14"/>
      <c r="AIR523" s="14"/>
      <c r="AIS523" s="14"/>
      <c r="AIT523" s="14"/>
      <c r="AIU523" s="14"/>
      <c r="AIV523" s="14"/>
      <c r="AIW523" s="14"/>
      <c r="AIX523" s="14"/>
      <c r="AIY523" s="14"/>
      <c r="AIZ523" s="14"/>
      <c r="AJA523" s="14"/>
      <c r="AJB523" s="14"/>
      <c r="AJC523" s="14"/>
      <c r="AJD523" s="14"/>
      <c r="AJE523" s="14"/>
      <c r="AJF523" s="14"/>
      <c r="AJG523" s="14"/>
      <c r="AJH523" s="14"/>
      <c r="AJI523" s="14"/>
      <c r="AJJ523" s="14"/>
      <c r="AJK523" s="14"/>
      <c r="AJL523" s="14"/>
      <c r="AJM523" s="14"/>
      <c r="AJN523" s="14"/>
      <c r="AJO523" s="14"/>
      <c r="AJP523" s="14"/>
      <c r="AJQ523" s="14"/>
      <c r="AJR523" s="14"/>
      <c r="AJS523" s="14"/>
      <c r="AJT523" s="14"/>
      <c r="AJU523" s="14"/>
      <c r="AJV523" s="14"/>
      <c r="AJW523" s="14"/>
      <c r="AJX523" s="14"/>
      <c r="AJY523" s="14"/>
      <c r="AJZ523" s="14"/>
      <c r="AKA523" s="14"/>
      <c r="AKB523" s="14"/>
      <c r="AKC523" s="14"/>
      <c r="AKD523" s="14"/>
      <c r="AKE523" s="14"/>
      <c r="AKF523" s="14"/>
      <c r="AKG523" s="14"/>
      <c r="AKH523" s="14"/>
      <c r="AKI523" s="14"/>
      <c r="AKJ523" s="14"/>
      <c r="AKK523" s="14"/>
      <c r="AKL523" s="14"/>
      <c r="AKM523" s="14"/>
      <c r="AKN523" s="14"/>
      <c r="AKO523" s="14"/>
      <c r="AKP523" s="14"/>
      <c r="AKQ523" s="14"/>
      <c r="AKR523" s="14"/>
      <c r="AKS523" s="14"/>
      <c r="AKT523" s="14"/>
      <c r="AKU523" s="14"/>
      <c r="AKV523" s="14"/>
      <c r="AKW523" s="14"/>
      <c r="AKX523" s="14"/>
      <c r="AKY523" s="14"/>
      <c r="AKZ523" s="14"/>
      <c r="ALA523" s="14"/>
      <c r="ALB523" s="14"/>
      <c r="ALC523" s="14"/>
      <c r="ALD523" s="14"/>
      <c r="ALE523" s="14"/>
      <c r="ALF523" s="14"/>
      <c r="ALG523" s="14"/>
      <c r="ALH523" s="14"/>
      <c r="ALI523" s="14"/>
      <c r="ALJ523" s="14"/>
      <c r="ALK523" s="14"/>
      <c r="ALL523" s="14"/>
      <c r="ALM523" s="14"/>
      <c r="ALN523" s="14"/>
      <c r="ALO523" s="14"/>
      <c r="ALP523" s="14"/>
      <c r="ALQ523" s="14"/>
      <c r="ALR523" s="14"/>
      <c r="ALS523" s="14"/>
      <c r="ALT523" s="14"/>
      <c r="ALU523" s="14"/>
      <c r="ALV523" s="14"/>
      <c r="ALW523" s="14"/>
      <c r="ALX523" s="14"/>
      <c r="ALY523" s="14"/>
      <c r="ALZ523" s="14"/>
      <c r="AMA523" s="14"/>
      <c r="AMB523" s="14"/>
      <c r="AMC523" s="14"/>
      <c r="AMD523" s="14"/>
      <c r="AME523" s="14"/>
      <c r="AMF523" s="14"/>
      <c r="AMG523" s="14"/>
      <c r="AMH523" s="14"/>
      <c r="AMI523" s="14"/>
      <c r="AMJ523" s="14"/>
      <c r="AMK523" s="14"/>
      <c r="AML523" s="14"/>
      <c r="AMM523" s="14"/>
      <c r="AMN523" s="14"/>
      <c r="AMO523" s="14"/>
      <c r="AMP523" s="14"/>
      <c r="AMQ523" s="14"/>
      <c r="AMR523" s="14"/>
      <c r="AMS523" s="14"/>
      <c r="AMT523" s="14"/>
      <c r="AMU523" s="14"/>
      <c r="AMV523" s="14"/>
      <c r="AMW523" s="14"/>
      <c r="AMX523" s="14"/>
      <c r="AMY523" s="14"/>
      <c r="AMZ523" s="14"/>
      <c r="ANA523" s="14"/>
      <c r="ANB523" s="14"/>
      <c r="ANC523" s="14"/>
      <c r="AND523" s="14"/>
      <c r="ANE523" s="14"/>
      <c r="ANF523" s="14"/>
      <c r="ANG523" s="14"/>
      <c r="ANH523" s="14"/>
      <c r="ANI523" s="14"/>
      <c r="ANJ523" s="14"/>
      <c r="ANK523" s="14"/>
      <c r="ANL523" s="14"/>
      <c r="ANM523" s="14"/>
      <c r="ANN523" s="14"/>
      <c r="ANO523" s="14"/>
      <c r="ANP523" s="14"/>
      <c r="ANQ523" s="14"/>
      <c r="ANR523" s="14"/>
      <c r="ANS523" s="14"/>
      <c r="ANT523" s="14"/>
      <c r="ANU523" s="14"/>
      <c r="ANV523" s="14"/>
      <c r="ANW523" s="14"/>
      <c r="ANX523" s="14"/>
      <c r="ANY523" s="14"/>
      <c r="ANZ523" s="14"/>
      <c r="AOA523" s="14"/>
      <c r="AOB523" s="14"/>
      <c r="AOC523" s="14"/>
      <c r="AOD523" s="14"/>
      <c r="AOE523" s="14"/>
      <c r="AOF523" s="14"/>
      <c r="AOG523" s="14"/>
      <c r="AOH523" s="14"/>
      <c r="AOI523" s="14"/>
      <c r="AOJ523" s="14"/>
      <c r="AOK523" s="14"/>
      <c r="AOL523" s="14"/>
      <c r="AOM523" s="14"/>
      <c r="AON523" s="14"/>
      <c r="AOO523" s="14"/>
      <c r="AOP523" s="14"/>
      <c r="AOQ523" s="14"/>
      <c r="AOR523" s="14"/>
      <c r="AOS523" s="14"/>
      <c r="AOT523" s="14"/>
      <c r="AOU523" s="14"/>
      <c r="AOV523" s="14"/>
      <c r="AOW523" s="14"/>
      <c r="AOX523" s="14"/>
      <c r="AOY523" s="14"/>
      <c r="AOZ523" s="14"/>
      <c r="APA523" s="14"/>
      <c r="APB523" s="14"/>
      <c r="APC523" s="14"/>
      <c r="APD523" s="14"/>
      <c r="APE523" s="14"/>
      <c r="APF523" s="14"/>
      <c r="APG523" s="14"/>
      <c r="APH523" s="14"/>
      <c r="API523" s="14"/>
      <c r="APJ523" s="14"/>
      <c r="APK523" s="14"/>
      <c r="APL523" s="14"/>
      <c r="APM523" s="14"/>
      <c r="APN523" s="14"/>
      <c r="APO523" s="14"/>
      <c r="APP523" s="14"/>
      <c r="APQ523" s="14"/>
      <c r="APR523" s="14"/>
      <c r="APS523" s="14"/>
      <c r="APT523" s="14"/>
      <c r="APU523" s="14"/>
      <c r="APV523" s="14"/>
      <c r="APW523" s="14"/>
      <c r="APX523" s="14"/>
      <c r="APY523" s="14"/>
      <c r="APZ523" s="14"/>
      <c r="AQA523" s="14"/>
      <c r="AQB523" s="14"/>
      <c r="AQC523" s="14"/>
      <c r="AQD523" s="14"/>
      <c r="AQE523" s="14"/>
      <c r="AQF523" s="14"/>
      <c r="AQG523" s="14"/>
      <c r="AQH523" s="14"/>
      <c r="AQI523" s="14"/>
      <c r="AQJ523" s="14"/>
      <c r="AQK523" s="14"/>
      <c r="AQL523" s="14"/>
      <c r="AQM523" s="14"/>
      <c r="AQN523" s="14"/>
      <c r="AQO523" s="14"/>
      <c r="AQP523" s="14"/>
      <c r="AQQ523" s="14"/>
      <c r="AQR523" s="14"/>
      <c r="AQS523" s="14"/>
      <c r="AQT523" s="14"/>
      <c r="AQU523" s="14"/>
      <c r="AQV523" s="14"/>
      <c r="AQW523" s="14"/>
      <c r="AQX523" s="14"/>
      <c r="AQY523" s="14"/>
      <c r="AQZ523" s="14"/>
      <c r="ARA523" s="14"/>
      <c r="ARB523" s="14"/>
      <c r="ARC523" s="14"/>
      <c r="ARD523" s="14"/>
      <c r="ARE523" s="14"/>
      <c r="ARF523" s="14"/>
      <c r="ARG523" s="14"/>
      <c r="ARH523" s="14"/>
      <c r="ARI523" s="14"/>
      <c r="ARJ523" s="14"/>
      <c r="ARK523" s="14"/>
      <c r="ARL523" s="14"/>
      <c r="ARM523" s="14"/>
      <c r="ARN523" s="14"/>
      <c r="ARO523" s="14"/>
      <c r="ARP523" s="14"/>
      <c r="ARQ523" s="14"/>
      <c r="ARR523" s="14"/>
      <c r="ARS523" s="14"/>
      <c r="ART523" s="14"/>
      <c r="ARU523" s="14"/>
      <c r="ARV523" s="14"/>
      <c r="ARW523" s="14"/>
      <c r="ARX523" s="14"/>
      <c r="ARY523" s="14"/>
      <c r="ARZ523" s="14"/>
      <c r="ASA523" s="14"/>
      <c r="ASB523" s="14"/>
      <c r="ASC523" s="14"/>
      <c r="ASD523" s="14"/>
      <c r="ASE523" s="14"/>
      <c r="ASF523" s="14"/>
      <c r="ASG523" s="14"/>
      <c r="ASH523" s="14"/>
      <c r="ASI523" s="14"/>
      <c r="ASJ523" s="14"/>
      <c r="ASK523" s="14"/>
      <c r="ASL523" s="14"/>
      <c r="ASM523" s="14"/>
      <c r="ASN523" s="14"/>
      <c r="ASO523" s="14"/>
      <c r="ASP523" s="14"/>
      <c r="ASQ523" s="14"/>
      <c r="ASR523" s="14"/>
      <c r="ASS523" s="14"/>
      <c r="AST523" s="14"/>
      <c r="ASU523" s="14"/>
      <c r="ASV523" s="14"/>
      <c r="ASW523" s="14"/>
      <c r="ASX523" s="14"/>
      <c r="ASY523" s="14"/>
      <c r="ASZ523" s="14"/>
      <c r="ATA523" s="14"/>
      <c r="ATB523" s="14"/>
      <c r="ATC523" s="14"/>
      <c r="ATD523" s="14"/>
    </row>
    <row r="524" spans="63:1200">
      <c r="BK524" s="14" t="str">
        <f t="shared" si="2122"/>
        <v/>
      </c>
      <c r="ABO524" s="14"/>
      <c r="ABP524" s="14"/>
      <c r="ABQ524" s="14"/>
      <c r="ABR524" s="14"/>
      <c r="ABS524" s="14"/>
      <c r="ABT524" s="14"/>
      <c r="ABU524" s="14"/>
      <c r="ABV524" s="14"/>
      <c r="ABW524" s="14"/>
      <c r="ABX524" s="14"/>
      <c r="ABY524" s="14"/>
      <c r="ABZ524" s="14"/>
      <c r="ACA524" s="14"/>
      <c r="ACB524" s="14"/>
      <c r="ACC524" s="14"/>
      <c r="ACD524" s="14"/>
      <c r="ACE524" s="14"/>
      <c r="ACF524" s="14"/>
      <c r="ACG524" s="14"/>
      <c r="ACH524" s="14"/>
      <c r="ACI524" s="14"/>
      <c r="ACJ524" s="14"/>
      <c r="ACK524" s="14"/>
      <c r="ACL524" s="14"/>
      <c r="ACM524" s="14"/>
      <c r="ACN524" s="14"/>
      <c r="ACO524" s="14"/>
      <c r="ACP524" s="14"/>
      <c r="ACQ524" s="14"/>
      <c r="ACR524" s="14"/>
      <c r="ACS524" s="14"/>
      <c r="ACT524" s="14"/>
      <c r="ACU524" s="14"/>
      <c r="ACV524" s="14"/>
      <c r="ACW524" s="14"/>
      <c r="ACX524" s="14"/>
      <c r="ACY524" s="14"/>
      <c r="ACZ524" s="14"/>
      <c r="ADA524" s="14"/>
      <c r="ADB524" s="14"/>
      <c r="ADC524" s="14"/>
      <c r="ADD524" s="14"/>
      <c r="ADE524" s="14"/>
      <c r="ADF524" s="14"/>
      <c r="ADG524" s="14"/>
      <c r="ADH524" s="14"/>
      <c r="ADI524" s="14"/>
      <c r="ADJ524" s="14"/>
      <c r="ADK524" s="14"/>
      <c r="ADL524" s="14"/>
      <c r="ADM524" s="14"/>
      <c r="ADN524" s="14"/>
      <c r="ADO524" s="14"/>
      <c r="ADP524" s="14"/>
      <c r="ADQ524" s="14"/>
      <c r="ADR524" s="14"/>
      <c r="ADS524" s="14"/>
      <c r="ADT524" s="14"/>
      <c r="ADU524" s="14"/>
      <c r="ADV524" s="14"/>
      <c r="ADW524" s="14"/>
      <c r="ADX524" s="14"/>
      <c r="ADY524" s="14"/>
      <c r="ADZ524" s="14"/>
      <c r="AEA524" s="14"/>
      <c r="AEB524" s="14"/>
      <c r="AEC524" s="14"/>
      <c r="AED524" s="14"/>
      <c r="AEE524" s="14"/>
      <c r="AEF524" s="14"/>
      <c r="AEG524" s="14"/>
      <c r="AEH524" s="14"/>
      <c r="AEI524" s="14"/>
      <c r="AEJ524" s="14"/>
      <c r="AEK524" s="14"/>
      <c r="AEL524" s="14"/>
      <c r="AEM524" s="14"/>
      <c r="AEN524" s="14"/>
      <c r="AEO524" s="14"/>
      <c r="AEP524" s="14"/>
      <c r="AEQ524" s="14"/>
      <c r="AER524" s="14"/>
      <c r="AES524" s="14"/>
      <c r="AET524" s="14"/>
      <c r="AEU524" s="14"/>
      <c r="AEV524" s="14"/>
      <c r="AEW524" s="14"/>
      <c r="AEX524" s="14"/>
      <c r="AEY524" s="14"/>
      <c r="AEZ524" s="14"/>
      <c r="AFA524" s="14"/>
      <c r="AFB524" s="14"/>
      <c r="AFC524" s="14"/>
      <c r="AFD524" s="14"/>
      <c r="AFE524" s="14"/>
      <c r="AFF524" s="14"/>
      <c r="AFG524" s="14"/>
      <c r="AFH524" s="14"/>
      <c r="AFI524" s="14"/>
      <c r="AFJ524" s="14"/>
      <c r="AFK524" s="14"/>
      <c r="AFL524" s="14"/>
      <c r="AFM524" s="14"/>
      <c r="AFN524" s="14"/>
      <c r="AFO524" s="14"/>
      <c r="AFP524" s="14"/>
      <c r="AFQ524" s="14"/>
      <c r="AFR524" s="14"/>
      <c r="AFS524" s="14"/>
      <c r="AFT524" s="14"/>
      <c r="AFU524" s="14"/>
      <c r="AFV524" s="14"/>
      <c r="AFW524" s="14"/>
      <c r="AFX524" s="14"/>
      <c r="AFY524" s="14"/>
      <c r="AFZ524" s="14"/>
      <c r="AGA524" s="14"/>
      <c r="AGB524" s="14"/>
      <c r="AGC524" s="14"/>
      <c r="AGD524" s="14"/>
      <c r="AGE524" s="14"/>
      <c r="AGF524" s="14"/>
      <c r="AGG524" s="14"/>
      <c r="AGH524" s="14"/>
      <c r="AGI524" s="14"/>
      <c r="AGJ524" s="14"/>
      <c r="AGK524" s="14"/>
      <c r="AGL524" s="14"/>
      <c r="AGM524" s="14"/>
      <c r="AGN524" s="14"/>
      <c r="AGO524" s="14"/>
      <c r="AGP524" s="14"/>
      <c r="AGQ524" s="14"/>
      <c r="AGR524" s="14"/>
      <c r="AGS524" s="14"/>
      <c r="AGT524" s="14"/>
      <c r="AGU524" s="14"/>
      <c r="AGV524" s="14"/>
      <c r="AGW524" s="14"/>
      <c r="AGX524" s="14"/>
      <c r="AGY524" s="14"/>
      <c r="AGZ524" s="14"/>
      <c r="AHA524" s="14"/>
      <c r="AHB524" s="14"/>
      <c r="AHC524" s="14"/>
      <c r="AHD524" s="14"/>
      <c r="AHE524" s="14"/>
      <c r="AHF524" s="14"/>
      <c r="AHG524" s="14"/>
      <c r="AHH524" s="14"/>
      <c r="AHI524" s="14"/>
      <c r="AHJ524" s="14"/>
      <c r="AHK524" s="14"/>
      <c r="AHL524" s="14"/>
      <c r="AHM524" s="14"/>
      <c r="AHN524" s="14"/>
      <c r="AHO524" s="14"/>
      <c r="AHP524" s="14"/>
      <c r="AHQ524" s="14"/>
      <c r="AHR524" s="14"/>
      <c r="AHS524" s="14"/>
      <c r="AHT524" s="14"/>
      <c r="AHU524" s="14"/>
      <c r="AHV524" s="14"/>
      <c r="AHW524" s="14"/>
      <c r="AHX524" s="14"/>
      <c r="AHY524" s="14"/>
      <c r="AHZ524" s="14"/>
      <c r="AIA524" s="14"/>
      <c r="AIB524" s="14"/>
      <c r="AIC524" s="14"/>
      <c r="AID524" s="14"/>
      <c r="AIE524" s="14"/>
      <c r="AIF524" s="14"/>
      <c r="AIG524" s="14"/>
      <c r="AIH524" s="14"/>
      <c r="AII524" s="14"/>
      <c r="AIJ524" s="14"/>
      <c r="AIK524" s="14"/>
      <c r="AIL524" s="14"/>
      <c r="AIM524" s="14"/>
      <c r="AIN524" s="14"/>
      <c r="AIO524" s="14"/>
      <c r="AIP524" s="14"/>
      <c r="AIQ524" s="14"/>
      <c r="AIR524" s="14"/>
      <c r="AIS524" s="14"/>
      <c r="AIT524" s="14"/>
      <c r="AIU524" s="14"/>
      <c r="AIV524" s="14"/>
      <c r="AIW524" s="14"/>
      <c r="AIX524" s="14"/>
      <c r="AIY524" s="14"/>
      <c r="AIZ524" s="14"/>
      <c r="AJA524" s="14"/>
      <c r="AJB524" s="14"/>
      <c r="AJC524" s="14"/>
      <c r="AJD524" s="14"/>
      <c r="AJE524" s="14"/>
      <c r="AJF524" s="14"/>
      <c r="AJG524" s="14"/>
      <c r="AJH524" s="14"/>
      <c r="AJI524" s="14"/>
      <c r="AJJ524" s="14"/>
      <c r="AJK524" s="14"/>
      <c r="AJL524" s="14"/>
      <c r="AJM524" s="14"/>
      <c r="AJN524" s="14"/>
      <c r="AJO524" s="14"/>
      <c r="AJP524" s="14"/>
      <c r="AJQ524" s="14"/>
      <c r="AJR524" s="14"/>
      <c r="AJS524" s="14"/>
      <c r="AJT524" s="14"/>
      <c r="AJU524" s="14"/>
      <c r="AJV524" s="14"/>
      <c r="AJW524" s="14"/>
      <c r="AJX524" s="14"/>
      <c r="AJY524" s="14"/>
      <c r="AJZ524" s="14"/>
      <c r="AKA524" s="14"/>
      <c r="AKB524" s="14"/>
      <c r="AKC524" s="14"/>
      <c r="AKD524" s="14"/>
      <c r="AKE524" s="14"/>
      <c r="AKF524" s="14"/>
      <c r="AKG524" s="14"/>
      <c r="AKH524" s="14"/>
      <c r="AKI524" s="14"/>
      <c r="AKJ524" s="14"/>
      <c r="AKK524" s="14"/>
      <c r="AKL524" s="14"/>
      <c r="AKM524" s="14"/>
      <c r="AKN524" s="14"/>
      <c r="AKO524" s="14"/>
      <c r="AKP524" s="14"/>
      <c r="AKQ524" s="14"/>
      <c r="AKR524" s="14"/>
      <c r="AKS524" s="14"/>
      <c r="AKT524" s="14"/>
      <c r="AKU524" s="14"/>
      <c r="AKV524" s="14"/>
      <c r="AKW524" s="14"/>
      <c r="AKX524" s="14"/>
      <c r="AKY524" s="14"/>
      <c r="AKZ524" s="14"/>
      <c r="ALA524" s="14"/>
      <c r="ALB524" s="14"/>
      <c r="ALC524" s="14"/>
      <c r="ALD524" s="14"/>
      <c r="ALE524" s="14"/>
      <c r="ALF524" s="14"/>
      <c r="ALG524" s="14"/>
      <c r="ALH524" s="14"/>
      <c r="ALI524" s="14"/>
      <c r="ALJ524" s="14"/>
      <c r="ALK524" s="14"/>
      <c r="ALL524" s="14"/>
      <c r="ALM524" s="14"/>
      <c r="ALN524" s="14"/>
      <c r="ALO524" s="14"/>
      <c r="ALP524" s="14"/>
      <c r="ALQ524" s="14"/>
      <c r="ALR524" s="14"/>
      <c r="ALS524" s="14"/>
      <c r="ALT524" s="14"/>
      <c r="ALU524" s="14"/>
      <c r="ALV524" s="14"/>
      <c r="ALW524" s="14"/>
      <c r="ALX524" s="14"/>
      <c r="ALY524" s="14"/>
      <c r="ALZ524" s="14"/>
      <c r="AMA524" s="14"/>
      <c r="AMB524" s="14"/>
      <c r="AMC524" s="14"/>
      <c r="AMD524" s="14"/>
      <c r="AME524" s="14"/>
      <c r="AMF524" s="14"/>
      <c r="AMG524" s="14"/>
      <c r="AMH524" s="14"/>
      <c r="AMI524" s="14"/>
      <c r="AMJ524" s="14"/>
      <c r="AMK524" s="14"/>
      <c r="AML524" s="14"/>
      <c r="AMM524" s="14"/>
      <c r="AMN524" s="14"/>
      <c r="AMO524" s="14"/>
      <c r="AMP524" s="14"/>
      <c r="AMQ524" s="14"/>
      <c r="AMR524" s="14"/>
      <c r="AMS524" s="14"/>
      <c r="AMT524" s="14"/>
      <c r="AMU524" s="14"/>
      <c r="AMV524" s="14"/>
      <c r="AMW524" s="14"/>
      <c r="AMX524" s="14"/>
      <c r="AMY524" s="14"/>
      <c r="AMZ524" s="14"/>
      <c r="ANA524" s="14"/>
      <c r="ANB524" s="14"/>
      <c r="ANC524" s="14"/>
      <c r="AND524" s="14"/>
      <c r="ANE524" s="14"/>
      <c r="ANF524" s="14"/>
      <c r="ANG524" s="14"/>
      <c r="ANH524" s="14"/>
      <c r="ANI524" s="14"/>
      <c r="ANJ524" s="14"/>
      <c r="ANK524" s="14"/>
      <c r="ANL524" s="14"/>
      <c r="ANM524" s="14"/>
      <c r="ANN524" s="14"/>
      <c r="ANO524" s="14"/>
      <c r="ANP524" s="14"/>
      <c r="ANQ524" s="14"/>
      <c r="ANR524" s="14"/>
      <c r="ANS524" s="14"/>
      <c r="ANT524" s="14"/>
      <c r="ANU524" s="14"/>
      <c r="ANV524" s="14"/>
      <c r="ANW524" s="14"/>
      <c r="ANX524" s="14"/>
      <c r="ANY524" s="14"/>
      <c r="ANZ524" s="14"/>
      <c r="AOA524" s="14"/>
      <c r="AOB524" s="14"/>
      <c r="AOC524" s="14"/>
      <c r="AOD524" s="14"/>
      <c r="AOE524" s="14"/>
      <c r="AOF524" s="14"/>
      <c r="AOG524" s="14"/>
      <c r="AOH524" s="14"/>
      <c r="AOI524" s="14"/>
      <c r="AOJ524" s="14"/>
      <c r="AOK524" s="14"/>
      <c r="AOL524" s="14"/>
      <c r="AOM524" s="14"/>
      <c r="AON524" s="14"/>
      <c r="AOO524" s="14"/>
      <c r="AOP524" s="14"/>
      <c r="AOQ524" s="14"/>
      <c r="AOR524" s="14"/>
      <c r="AOS524" s="14"/>
      <c r="AOT524" s="14"/>
      <c r="AOU524" s="14"/>
      <c r="AOV524" s="14"/>
      <c r="AOW524" s="14"/>
      <c r="AOX524" s="14"/>
      <c r="AOY524" s="14"/>
      <c r="AOZ524" s="14"/>
      <c r="APA524" s="14"/>
      <c r="APB524" s="14"/>
      <c r="APC524" s="14"/>
      <c r="APD524" s="14"/>
      <c r="APE524" s="14"/>
      <c r="APF524" s="14"/>
      <c r="APG524" s="14"/>
      <c r="APH524" s="14"/>
      <c r="API524" s="14"/>
      <c r="APJ524" s="14"/>
      <c r="APK524" s="14"/>
      <c r="APL524" s="14"/>
      <c r="APM524" s="14"/>
      <c r="APN524" s="14"/>
      <c r="APO524" s="14"/>
      <c r="APP524" s="14"/>
      <c r="APQ524" s="14"/>
      <c r="APR524" s="14"/>
      <c r="APS524" s="14"/>
      <c r="APT524" s="14"/>
      <c r="APU524" s="14"/>
      <c r="APV524" s="14"/>
      <c r="APW524" s="14"/>
      <c r="APX524" s="14"/>
      <c r="APY524" s="14"/>
      <c r="APZ524" s="14"/>
      <c r="AQA524" s="14"/>
      <c r="AQB524" s="14"/>
      <c r="AQC524" s="14"/>
      <c r="AQD524" s="14"/>
      <c r="AQE524" s="14"/>
      <c r="AQF524" s="14"/>
      <c r="AQG524" s="14"/>
      <c r="AQH524" s="14"/>
      <c r="AQI524" s="14"/>
      <c r="AQJ524" s="14"/>
      <c r="AQK524" s="14"/>
      <c r="AQL524" s="14"/>
      <c r="AQM524" s="14"/>
      <c r="AQN524" s="14"/>
      <c r="AQO524" s="14"/>
      <c r="AQP524" s="14"/>
      <c r="AQQ524" s="14"/>
      <c r="AQR524" s="14"/>
      <c r="AQS524" s="14"/>
      <c r="AQT524" s="14"/>
      <c r="AQU524" s="14"/>
      <c r="AQV524" s="14"/>
      <c r="AQW524" s="14"/>
      <c r="AQX524" s="14"/>
      <c r="AQY524" s="14"/>
      <c r="AQZ524" s="14"/>
      <c r="ARA524" s="14"/>
      <c r="ARB524" s="14"/>
      <c r="ARC524" s="14"/>
      <c r="ARD524" s="14"/>
      <c r="ARE524" s="14"/>
      <c r="ARF524" s="14"/>
      <c r="ARG524" s="14"/>
      <c r="ARH524" s="14"/>
      <c r="ARI524" s="14"/>
      <c r="ARJ524" s="14"/>
      <c r="ARK524" s="14"/>
      <c r="ARL524" s="14"/>
      <c r="ARM524" s="14"/>
      <c r="ARN524" s="14"/>
      <c r="ARO524" s="14"/>
      <c r="ARP524" s="14"/>
      <c r="ARQ524" s="14"/>
      <c r="ARR524" s="14"/>
      <c r="ARS524" s="14"/>
      <c r="ART524" s="14"/>
      <c r="ARU524" s="14"/>
      <c r="ARV524" s="14"/>
      <c r="ARW524" s="14"/>
      <c r="ARX524" s="14"/>
      <c r="ARY524" s="14"/>
      <c r="ARZ524" s="14"/>
      <c r="ASA524" s="14"/>
      <c r="ASB524" s="14"/>
      <c r="ASC524" s="14"/>
      <c r="ASD524" s="14"/>
      <c r="ASE524" s="14"/>
      <c r="ASF524" s="14"/>
      <c r="ASG524" s="14"/>
      <c r="ASH524" s="14"/>
      <c r="ASI524" s="14"/>
      <c r="ASJ524" s="14"/>
      <c r="ASK524" s="14"/>
      <c r="ASL524" s="14"/>
      <c r="ASM524" s="14"/>
      <c r="ASN524" s="14"/>
      <c r="ASO524" s="14"/>
      <c r="ASP524" s="14"/>
      <c r="ASQ524" s="14"/>
      <c r="ASR524" s="14"/>
      <c r="ASS524" s="14"/>
      <c r="AST524" s="14"/>
      <c r="ASU524" s="14"/>
      <c r="ASV524" s="14"/>
      <c r="ASW524" s="14"/>
      <c r="ASX524" s="14"/>
      <c r="ASY524" s="14"/>
      <c r="ASZ524" s="14"/>
      <c r="ATA524" s="14"/>
      <c r="ATB524" s="14"/>
      <c r="ATC524" s="14"/>
      <c r="ATD524" s="14"/>
    </row>
    <row r="525" spans="63:1200">
      <c r="BK525" s="14" t="str">
        <f t="shared" si="2122"/>
        <v/>
      </c>
      <c r="ABO525" s="14"/>
      <c r="ABP525" s="14"/>
      <c r="ABQ525" s="14"/>
      <c r="ABR525" s="14"/>
      <c r="ABS525" s="14"/>
      <c r="ABT525" s="14"/>
      <c r="ABU525" s="14"/>
      <c r="ABV525" s="14"/>
      <c r="ABW525" s="14"/>
      <c r="ABX525" s="14"/>
      <c r="ABY525" s="14"/>
      <c r="ABZ525" s="14"/>
      <c r="ACA525" s="14"/>
      <c r="ACB525" s="14"/>
      <c r="ACC525" s="14"/>
      <c r="ACD525" s="14"/>
      <c r="ACE525" s="14"/>
      <c r="ACF525" s="14"/>
      <c r="ACG525" s="14"/>
      <c r="ACH525" s="14"/>
      <c r="ACI525" s="14"/>
      <c r="ACJ525" s="14"/>
      <c r="ACK525" s="14"/>
      <c r="ACL525" s="14"/>
      <c r="ACM525" s="14"/>
      <c r="ACN525" s="14"/>
      <c r="ACO525" s="14"/>
      <c r="ACP525" s="14"/>
      <c r="ACQ525" s="14"/>
      <c r="ACR525" s="14"/>
      <c r="ACS525" s="14"/>
      <c r="ACT525" s="14"/>
      <c r="ACU525" s="14"/>
      <c r="ACV525" s="14"/>
      <c r="ACW525" s="14"/>
      <c r="ACX525" s="14"/>
      <c r="ACY525" s="14"/>
      <c r="ACZ525" s="14"/>
      <c r="ADA525" s="14"/>
      <c r="ADB525" s="14"/>
      <c r="ADC525" s="14"/>
      <c r="ADD525" s="14"/>
      <c r="ADE525" s="14"/>
      <c r="ADF525" s="14"/>
      <c r="ADG525" s="14"/>
      <c r="ADH525" s="14"/>
      <c r="ADI525" s="14"/>
      <c r="ADJ525" s="14"/>
      <c r="ADK525" s="14"/>
      <c r="ADL525" s="14"/>
      <c r="ADM525" s="14"/>
      <c r="ADN525" s="14"/>
      <c r="ADO525" s="14"/>
      <c r="ADP525" s="14"/>
      <c r="ADQ525" s="14"/>
      <c r="ADR525" s="14"/>
      <c r="ADS525" s="14"/>
      <c r="ADT525" s="14"/>
      <c r="ADU525" s="14"/>
      <c r="ADV525" s="14"/>
      <c r="ADW525" s="14"/>
      <c r="ADX525" s="14"/>
      <c r="ADY525" s="14"/>
      <c r="ADZ525" s="14"/>
      <c r="AEA525" s="14"/>
      <c r="AEB525" s="14"/>
      <c r="AEC525" s="14"/>
      <c r="AED525" s="14"/>
      <c r="AEE525" s="14"/>
      <c r="AEF525" s="14"/>
      <c r="AEG525" s="14"/>
      <c r="AEH525" s="14"/>
      <c r="AEI525" s="14"/>
      <c r="AEJ525" s="14"/>
      <c r="AEK525" s="14"/>
      <c r="AEL525" s="14"/>
      <c r="AEM525" s="14"/>
      <c r="AEN525" s="14"/>
      <c r="AEO525" s="14"/>
      <c r="AEP525" s="14"/>
      <c r="AEQ525" s="14"/>
      <c r="AER525" s="14"/>
      <c r="AES525" s="14"/>
      <c r="AET525" s="14"/>
      <c r="AEU525" s="14"/>
      <c r="AEV525" s="14"/>
      <c r="AEW525" s="14"/>
      <c r="AEX525" s="14"/>
      <c r="AEY525" s="14"/>
      <c r="AEZ525" s="14"/>
      <c r="AFA525" s="14"/>
      <c r="AFB525" s="14"/>
      <c r="AFC525" s="14"/>
      <c r="AFD525" s="14"/>
      <c r="AFE525" s="14"/>
      <c r="AFF525" s="14"/>
      <c r="AFG525" s="14"/>
      <c r="AFH525" s="14"/>
      <c r="AFI525" s="14"/>
      <c r="AFJ525" s="14"/>
      <c r="AFK525" s="14"/>
      <c r="AFL525" s="14"/>
      <c r="AFM525" s="14"/>
      <c r="AFN525" s="14"/>
      <c r="AFO525" s="14"/>
      <c r="AFP525" s="14"/>
      <c r="AFQ525" s="14"/>
      <c r="AFR525" s="14"/>
      <c r="AFS525" s="14"/>
      <c r="AFT525" s="14"/>
      <c r="AFU525" s="14"/>
      <c r="AFV525" s="14"/>
      <c r="AFW525" s="14"/>
      <c r="AFX525" s="14"/>
      <c r="AFY525" s="14"/>
      <c r="AFZ525" s="14"/>
      <c r="AGA525" s="14"/>
      <c r="AGB525" s="14"/>
      <c r="AGC525" s="14"/>
      <c r="AGD525" s="14"/>
      <c r="AGE525" s="14"/>
      <c r="AGF525" s="14"/>
      <c r="AGG525" s="14"/>
      <c r="AGH525" s="14"/>
      <c r="AGI525" s="14"/>
      <c r="AGJ525" s="14"/>
      <c r="AGK525" s="14"/>
      <c r="AGL525" s="14"/>
      <c r="AGM525" s="14"/>
      <c r="AGN525" s="14"/>
      <c r="AGO525" s="14"/>
      <c r="AGP525" s="14"/>
      <c r="AGQ525" s="14"/>
      <c r="AGR525" s="14"/>
      <c r="AGS525" s="14"/>
      <c r="AGT525" s="14"/>
      <c r="AGU525" s="14"/>
      <c r="AGV525" s="14"/>
      <c r="AGW525" s="14"/>
      <c r="AGX525" s="14"/>
      <c r="AGY525" s="14"/>
      <c r="AGZ525" s="14"/>
      <c r="AHA525" s="14"/>
      <c r="AHB525" s="14"/>
      <c r="AHC525" s="14"/>
      <c r="AHD525" s="14"/>
      <c r="AHE525" s="14"/>
      <c r="AHF525" s="14"/>
      <c r="AHG525" s="14"/>
      <c r="AHH525" s="14"/>
      <c r="AHI525" s="14"/>
      <c r="AHJ525" s="14"/>
      <c r="AHK525" s="14"/>
      <c r="AHL525" s="14"/>
      <c r="AHM525" s="14"/>
      <c r="AHN525" s="14"/>
      <c r="AHO525" s="14"/>
      <c r="AHP525" s="14"/>
      <c r="AHQ525" s="14"/>
      <c r="AHR525" s="14"/>
      <c r="AHS525" s="14"/>
      <c r="AHT525" s="14"/>
      <c r="AHU525" s="14"/>
      <c r="AHV525" s="14"/>
      <c r="AHW525" s="14"/>
      <c r="AHX525" s="14"/>
      <c r="AHY525" s="14"/>
      <c r="AHZ525" s="14"/>
      <c r="AIA525" s="14"/>
      <c r="AIB525" s="14"/>
      <c r="AIC525" s="14"/>
      <c r="AID525" s="14"/>
      <c r="AIE525" s="14"/>
      <c r="AIF525" s="14"/>
      <c r="AIG525" s="14"/>
      <c r="AIH525" s="14"/>
      <c r="AII525" s="14"/>
      <c r="AIJ525" s="14"/>
      <c r="AIK525" s="14"/>
      <c r="AIL525" s="14"/>
      <c r="AIM525" s="14"/>
      <c r="AIN525" s="14"/>
      <c r="AIO525" s="14"/>
      <c r="AIP525" s="14"/>
      <c r="AIQ525" s="14"/>
      <c r="AIR525" s="14"/>
      <c r="AIS525" s="14"/>
      <c r="AIT525" s="14"/>
      <c r="AIU525" s="14"/>
      <c r="AIV525" s="14"/>
      <c r="AIW525" s="14"/>
      <c r="AIX525" s="14"/>
      <c r="AIY525" s="14"/>
      <c r="AIZ525" s="14"/>
      <c r="AJA525" s="14"/>
      <c r="AJB525" s="14"/>
      <c r="AJC525" s="14"/>
      <c r="AJD525" s="14"/>
      <c r="AJE525" s="14"/>
      <c r="AJF525" s="14"/>
      <c r="AJG525" s="14"/>
      <c r="AJH525" s="14"/>
      <c r="AJI525" s="14"/>
      <c r="AJJ525" s="14"/>
      <c r="AJK525" s="14"/>
      <c r="AJL525" s="14"/>
      <c r="AJM525" s="14"/>
      <c r="AJN525" s="14"/>
      <c r="AJO525" s="14"/>
      <c r="AJP525" s="14"/>
      <c r="AJQ525" s="14"/>
      <c r="AJR525" s="14"/>
      <c r="AJS525" s="14"/>
      <c r="AJT525" s="14"/>
      <c r="AJU525" s="14"/>
      <c r="AJV525" s="14"/>
      <c r="AJW525" s="14"/>
      <c r="AJX525" s="14"/>
      <c r="AJY525" s="14"/>
      <c r="AJZ525" s="14"/>
      <c r="AKA525" s="14"/>
      <c r="AKB525" s="14"/>
      <c r="AKC525" s="14"/>
      <c r="AKD525" s="14"/>
      <c r="AKE525" s="14"/>
      <c r="AKF525" s="14"/>
      <c r="AKG525" s="14"/>
      <c r="AKH525" s="14"/>
      <c r="AKI525" s="14"/>
      <c r="AKJ525" s="14"/>
      <c r="AKK525" s="14"/>
      <c r="AKL525" s="14"/>
      <c r="AKM525" s="14"/>
      <c r="AKN525" s="14"/>
      <c r="AKO525" s="14"/>
      <c r="AKP525" s="14"/>
      <c r="AKQ525" s="14"/>
      <c r="AKR525" s="14"/>
      <c r="AKS525" s="14"/>
      <c r="AKT525" s="14"/>
      <c r="AKU525" s="14"/>
      <c r="AKV525" s="14"/>
      <c r="AKW525" s="14"/>
      <c r="AKX525" s="14"/>
      <c r="AKY525" s="14"/>
      <c r="AKZ525" s="14"/>
      <c r="ALA525" s="14"/>
      <c r="ALB525" s="14"/>
      <c r="ALC525" s="14"/>
      <c r="ALD525" s="14"/>
      <c r="ALE525" s="14"/>
      <c r="ALF525" s="14"/>
      <c r="ALG525" s="14"/>
      <c r="ALH525" s="14"/>
      <c r="ALI525" s="14"/>
      <c r="ALJ525" s="14"/>
      <c r="ALK525" s="14"/>
      <c r="ALL525" s="14"/>
      <c r="ALM525" s="14"/>
      <c r="ALN525" s="14"/>
      <c r="ALO525" s="14"/>
      <c r="ALP525" s="14"/>
      <c r="ALQ525" s="14"/>
      <c r="ALR525" s="14"/>
      <c r="ALS525" s="14"/>
      <c r="ALT525" s="14"/>
      <c r="ALU525" s="14"/>
      <c r="ALV525" s="14"/>
      <c r="ALW525" s="14"/>
      <c r="ALX525" s="14"/>
      <c r="ALY525" s="14"/>
      <c r="ALZ525" s="14"/>
      <c r="AMA525" s="14"/>
      <c r="AMB525" s="14"/>
      <c r="AMC525" s="14"/>
      <c r="AMD525" s="14"/>
      <c r="AME525" s="14"/>
      <c r="AMF525" s="14"/>
      <c r="AMG525" s="14"/>
      <c r="AMH525" s="14"/>
      <c r="AMI525" s="14"/>
      <c r="AMJ525" s="14"/>
      <c r="AMK525" s="14"/>
      <c r="AML525" s="14"/>
      <c r="AMM525" s="14"/>
      <c r="AMN525" s="14"/>
      <c r="AMO525" s="14"/>
      <c r="AMP525" s="14"/>
      <c r="AMQ525" s="14"/>
      <c r="AMR525" s="14"/>
      <c r="AMS525" s="14"/>
      <c r="AMT525" s="14"/>
      <c r="AMU525" s="14"/>
      <c r="AMV525" s="14"/>
      <c r="AMW525" s="14"/>
      <c r="AMX525" s="14"/>
      <c r="AMY525" s="14"/>
      <c r="AMZ525" s="14"/>
      <c r="ANA525" s="14"/>
      <c r="ANB525" s="14"/>
      <c r="ANC525" s="14"/>
      <c r="AND525" s="14"/>
      <c r="ANE525" s="14"/>
      <c r="ANF525" s="14"/>
      <c r="ANG525" s="14"/>
      <c r="ANH525" s="14"/>
      <c r="ANI525" s="14"/>
      <c r="ANJ525" s="14"/>
      <c r="ANK525" s="14"/>
      <c r="ANL525" s="14"/>
      <c r="ANM525" s="14"/>
      <c r="ANN525" s="14"/>
      <c r="ANO525" s="14"/>
      <c r="ANP525" s="14"/>
      <c r="ANQ525" s="14"/>
      <c r="ANR525" s="14"/>
      <c r="ANS525" s="14"/>
      <c r="ANT525" s="14"/>
      <c r="ANU525" s="14"/>
      <c r="ANV525" s="14"/>
      <c r="ANW525" s="14"/>
      <c r="ANX525" s="14"/>
      <c r="ANY525" s="14"/>
      <c r="ANZ525" s="14"/>
      <c r="AOA525" s="14"/>
      <c r="AOB525" s="14"/>
      <c r="AOC525" s="14"/>
      <c r="AOD525" s="14"/>
      <c r="AOE525" s="14"/>
      <c r="AOF525" s="14"/>
      <c r="AOG525" s="14"/>
      <c r="AOH525" s="14"/>
      <c r="AOI525" s="14"/>
      <c r="AOJ525" s="14"/>
      <c r="AOK525" s="14"/>
      <c r="AOL525" s="14"/>
      <c r="AOM525" s="14"/>
      <c r="AON525" s="14"/>
      <c r="AOO525" s="14"/>
      <c r="AOP525" s="14"/>
      <c r="AOQ525" s="14"/>
      <c r="AOR525" s="14"/>
      <c r="AOS525" s="14"/>
      <c r="AOT525" s="14"/>
      <c r="AOU525" s="14"/>
      <c r="AOV525" s="14"/>
      <c r="AOW525" s="14"/>
      <c r="AOX525" s="14"/>
      <c r="AOY525" s="14"/>
      <c r="AOZ525" s="14"/>
      <c r="APA525" s="14"/>
      <c r="APB525" s="14"/>
      <c r="APC525" s="14"/>
      <c r="APD525" s="14"/>
      <c r="APE525" s="14"/>
      <c r="APF525" s="14"/>
      <c r="APG525" s="14"/>
      <c r="APH525" s="14"/>
      <c r="API525" s="14"/>
      <c r="APJ525" s="14"/>
      <c r="APK525" s="14"/>
      <c r="APL525" s="14"/>
      <c r="APM525" s="14"/>
      <c r="APN525" s="14"/>
      <c r="APO525" s="14"/>
      <c r="APP525" s="14"/>
      <c r="APQ525" s="14"/>
      <c r="APR525" s="14"/>
      <c r="APS525" s="14"/>
      <c r="APT525" s="14"/>
      <c r="APU525" s="14"/>
      <c r="APV525" s="14"/>
      <c r="APW525" s="14"/>
      <c r="APX525" s="14"/>
      <c r="APY525" s="14"/>
      <c r="APZ525" s="14"/>
      <c r="AQA525" s="14"/>
      <c r="AQB525" s="14"/>
      <c r="AQC525" s="14"/>
      <c r="AQD525" s="14"/>
      <c r="AQE525" s="14"/>
      <c r="AQF525" s="14"/>
      <c r="AQG525" s="14"/>
      <c r="AQH525" s="14"/>
      <c r="AQI525" s="14"/>
      <c r="AQJ525" s="14"/>
      <c r="AQK525" s="14"/>
      <c r="AQL525" s="14"/>
      <c r="AQM525" s="14"/>
      <c r="AQN525" s="14"/>
      <c r="AQO525" s="14"/>
      <c r="AQP525" s="14"/>
      <c r="AQQ525" s="14"/>
      <c r="AQR525" s="14"/>
      <c r="AQS525" s="14"/>
      <c r="AQT525" s="14"/>
      <c r="AQU525" s="14"/>
      <c r="AQV525" s="14"/>
      <c r="AQW525" s="14"/>
      <c r="AQX525" s="14"/>
      <c r="AQY525" s="14"/>
      <c r="AQZ525" s="14"/>
      <c r="ARA525" s="14"/>
      <c r="ARB525" s="14"/>
      <c r="ARC525" s="14"/>
      <c r="ARD525" s="14"/>
      <c r="ARE525" s="14"/>
      <c r="ARF525" s="14"/>
      <c r="ARG525" s="14"/>
      <c r="ARH525" s="14"/>
      <c r="ARI525" s="14"/>
      <c r="ARJ525" s="14"/>
      <c r="ARK525" s="14"/>
      <c r="ARL525" s="14"/>
      <c r="ARM525" s="14"/>
      <c r="ARN525" s="14"/>
      <c r="ARO525" s="14"/>
      <c r="ARP525" s="14"/>
      <c r="ARQ525" s="14"/>
      <c r="ARR525" s="14"/>
      <c r="ARS525" s="14"/>
      <c r="ART525" s="14"/>
      <c r="ARU525" s="14"/>
      <c r="ARV525" s="14"/>
      <c r="ARW525" s="14"/>
      <c r="ARX525" s="14"/>
      <c r="ARY525" s="14"/>
      <c r="ARZ525" s="14"/>
      <c r="ASA525" s="14"/>
      <c r="ASB525" s="14"/>
      <c r="ASC525" s="14"/>
      <c r="ASD525" s="14"/>
      <c r="ASE525" s="14"/>
      <c r="ASF525" s="14"/>
      <c r="ASG525" s="14"/>
      <c r="ASH525" s="14"/>
      <c r="ASI525" s="14"/>
      <c r="ASJ525" s="14"/>
      <c r="ASK525" s="14"/>
      <c r="ASL525" s="14"/>
      <c r="ASM525" s="14"/>
      <c r="ASN525" s="14"/>
      <c r="ASO525" s="14"/>
      <c r="ASP525" s="14"/>
      <c r="ASQ525" s="14"/>
      <c r="ASR525" s="14"/>
      <c r="ASS525" s="14"/>
      <c r="AST525" s="14"/>
      <c r="ASU525" s="14"/>
      <c r="ASV525" s="14"/>
      <c r="ASW525" s="14"/>
      <c r="ASX525" s="14"/>
      <c r="ASY525" s="14"/>
      <c r="ASZ525" s="14"/>
      <c r="ATA525" s="14"/>
      <c r="ATB525" s="14"/>
      <c r="ATC525" s="14"/>
      <c r="ATD525" s="14"/>
    </row>
    <row r="526" spans="63:1200">
      <c r="BK526" s="14" t="str">
        <f t="shared" si="2122"/>
        <v/>
      </c>
      <c r="ABO526" s="14"/>
      <c r="ABP526" s="14"/>
      <c r="ABQ526" s="14"/>
      <c r="ABR526" s="14"/>
      <c r="ABS526" s="14"/>
      <c r="ABT526" s="14"/>
      <c r="ABU526" s="14"/>
      <c r="ABV526" s="14"/>
      <c r="ABW526" s="14"/>
      <c r="ABX526" s="14"/>
      <c r="ABY526" s="14"/>
      <c r="ABZ526" s="14"/>
      <c r="ACA526" s="14"/>
      <c r="ACB526" s="14"/>
      <c r="ACC526" s="14"/>
      <c r="ACD526" s="14"/>
      <c r="ACE526" s="14"/>
      <c r="ACF526" s="14"/>
      <c r="ACG526" s="14"/>
      <c r="ACH526" s="14"/>
      <c r="ACI526" s="14"/>
      <c r="ACJ526" s="14"/>
      <c r="ACK526" s="14"/>
      <c r="ACL526" s="14"/>
      <c r="ACM526" s="14"/>
      <c r="ACN526" s="14"/>
      <c r="ACO526" s="14"/>
      <c r="ACP526" s="14"/>
      <c r="ACQ526" s="14"/>
      <c r="ACR526" s="14"/>
      <c r="ACS526" s="14"/>
      <c r="ACT526" s="14"/>
      <c r="ACU526" s="14"/>
      <c r="ACV526" s="14"/>
      <c r="ACW526" s="14"/>
      <c r="ACX526" s="14"/>
      <c r="ACY526" s="14"/>
      <c r="ACZ526" s="14"/>
      <c r="ADA526" s="14"/>
      <c r="ADB526" s="14"/>
      <c r="ADC526" s="14"/>
      <c r="ADD526" s="14"/>
      <c r="ADE526" s="14"/>
      <c r="ADF526" s="14"/>
      <c r="ADG526" s="14"/>
      <c r="ADH526" s="14"/>
      <c r="ADI526" s="14"/>
      <c r="ADJ526" s="14"/>
      <c r="ADK526" s="14"/>
      <c r="ADL526" s="14"/>
      <c r="ADM526" s="14"/>
      <c r="ADN526" s="14"/>
      <c r="ADO526" s="14"/>
      <c r="ADP526" s="14"/>
      <c r="ADQ526" s="14"/>
      <c r="ADR526" s="14"/>
      <c r="ADS526" s="14"/>
      <c r="ADT526" s="14"/>
      <c r="ADU526" s="14"/>
      <c r="ADV526" s="14"/>
      <c r="ADW526" s="14"/>
      <c r="ADX526" s="14"/>
      <c r="ADY526" s="14"/>
      <c r="ADZ526" s="14"/>
      <c r="AEA526" s="14"/>
      <c r="AEB526" s="14"/>
      <c r="AEC526" s="14"/>
      <c r="AED526" s="14"/>
      <c r="AEE526" s="14"/>
      <c r="AEF526" s="14"/>
      <c r="AEG526" s="14"/>
      <c r="AEH526" s="14"/>
      <c r="AEI526" s="14"/>
      <c r="AEJ526" s="14"/>
      <c r="AEK526" s="14"/>
      <c r="AEL526" s="14"/>
      <c r="AEM526" s="14"/>
      <c r="AEN526" s="14"/>
      <c r="AEO526" s="14"/>
      <c r="AEP526" s="14"/>
      <c r="AEQ526" s="14"/>
      <c r="AER526" s="14"/>
      <c r="AES526" s="14"/>
      <c r="AET526" s="14"/>
      <c r="AEU526" s="14"/>
      <c r="AEV526" s="14"/>
      <c r="AEW526" s="14"/>
      <c r="AEX526" s="14"/>
      <c r="AEY526" s="14"/>
      <c r="AEZ526" s="14"/>
      <c r="AFA526" s="14"/>
      <c r="AFB526" s="14"/>
      <c r="AFC526" s="14"/>
      <c r="AFD526" s="14"/>
      <c r="AFE526" s="14"/>
      <c r="AFF526" s="14"/>
      <c r="AFG526" s="14"/>
      <c r="AFH526" s="14"/>
      <c r="AFI526" s="14"/>
      <c r="AFJ526" s="14"/>
      <c r="AFK526" s="14"/>
      <c r="AFL526" s="14"/>
      <c r="AFM526" s="14"/>
      <c r="AFN526" s="14"/>
      <c r="AFO526" s="14"/>
      <c r="AFP526" s="14"/>
      <c r="AFQ526" s="14"/>
      <c r="AFR526" s="14"/>
      <c r="AFS526" s="14"/>
      <c r="AFT526" s="14"/>
      <c r="AFU526" s="14"/>
      <c r="AFV526" s="14"/>
      <c r="AFW526" s="14"/>
      <c r="AFX526" s="14"/>
      <c r="AFY526" s="14"/>
      <c r="AFZ526" s="14"/>
      <c r="AGA526" s="14"/>
      <c r="AGB526" s="14"/>
      <c r="AGC526" s="14"/>
      <c r="AGD526" s="14"/>
      <c r="AGE526" s="14"/>
      <c r="AGF526" s="14"/>
      <c r="AGG526" s="14"/>
      <c r="AGH526" s="14"/>
      <c r="AGI526" s="14"/>
      <c r="AGJ526" s="14"/>
      <c r="AGK526" s="14"/>
      <c r="AGL526" s="14"/>
      <c r="AGM526" s="14"/>
      <c r="AGN526" s="14"/>
      <c r="AGO526" s="14"/>
      <c r="AGP526" s="14"/>
      <c r="AGQ526" s="14"/>
      <c r="AGR526" s="14"/>
      <c r="AGS526" s="14"/>
      <c r="AGT526" s="14"/>
      <c r="AGU526" s="14"/>
      <c r="AGV526" s="14"/>
      <c r="AGW526" s="14"/>
      <c r="AGX526" s="14"/>
      <c r="AGY526" s="14"/>
      <c r="AGZ526" s="14"/>
      <c r="AHA526" s="14"/>
      <c r="AHB526" s="14"/>
      <c r="AHC526" s="14"/>
      <c r="AHD526" s="14"/>
      <c r="AHE526" s="14"/>
      <c r="AHF526" s="14"/>
      <c r="AHG526" s="14"/>
      <c r="AHH526" s="14"/>
      <c r="AHI526" s="14"/>
      <c r="AHJ526" s="14"/>
      <c r="AHK526" s="14"/>
      <c r="AHL526" s="14"/>
      <c r="AHM526" s="14"/>
      <c r="AHN526" s="14"/>
      <c r="AHO526" s="14"/>
      <c r="AHP526" s="14"/>
      <c r="AHQ526" s="14"/>
      <c r="AHR526" s="14"/>
      <c r="AHS526" s="14"/>
      <c r="AHT526" s="14"/>
      <c r="AHU526" s="14"/>
      <c r="AHV526" s="14"/>
      <c r="AHW526" s="14"/>
      <c r="AHX526" s="14"/>
      <c r="AHY526" s="14"/>
      <c r="AHZ526" s="14"/>
      <c r="AIA526" s="14"/>
      <c r="AIB526" s="14"/>
      <c r="AIC526" s="14"/>
      <c r="AID526" s="14"/>
      <c r="AIE526" s="14"/>
      <c r="AIF526" s="14"/>
      <c r="AIG526" s="14"/>
      <c r="AIH526" s="14"/>
      <c r="AII526" s="14"/>
      <c r="AIJ526" s="14"/>
      <c r="AIK526" s="14"/>
      <c r="AIL526" s="14"/>
      <c r="AIM526" s="14"/>
      <c r="AIN526" s="14"/>
      <c r="AIO526" s="14"/>
      <c r="AIP526" s="14"/>
      <c r="AIQ526" s="14"/>
      <c r="AIR526" s="14"/>
      <c r="AIS526" s="14"/>
      <c r="AIT526" s="14"/>
      <c r="AIU526" s="14"/>
      <c r="AIV526" s="14"/>
      <c r="AIW526" s="14"/>
      <c r="AIX526" s="14"/>
      <c r="AIY526" s="14"/>
      <c r="AIZ526" s="14"/>
      <c r="AJA526" s="14"/>
      <c r="AJB526" s="14"/>
      <c r="AJC526" s="14"/>
      <c r="AJD526" s="14"/>
      <c r="AJE526" s="14"/>
      <c r="AJF526" s="14"/>
      <c r="AJG526" s="14"/>
      <c r="AJH526" s="14"/>
      <c r="AJI526" s="14"/>
      <c r="AJJ526" s="14"/>
      <c r="AJK526" s="14"/>
      <c r="AJL526" s="14"/>
      <c r="AJM526" s="14"/>
      <c r="AJN526" s="14"/>
      <c r="AJO526" s="14"/>
      <c r="AJP526" s="14"/>
      <c r="AJQ526" s="14"/>
      <c r="AJR526" s="14"/>
      <c r="AJS526" s="14"/>
      <c r="AJT526" s="14"/>
      <c r="AJU526" s="14"/>
      <c r="AJV526" s="14"/>
      <c r="AJW526" s="14"/>
      <c r="AJX526" s="14"/>
      <c r="AJY526" s="14"/>
      <c r="AJZ526" s="14"/>
      <c r="AKA526" s="14"/>
      <c r="AKB526" s="14"/>
      <c r="AKC526" s="14"/>
      <c r="AKD526" s="14"/>
      <c r="AKE526" s="14"/>
      <c r="AKF526" s="14"/>
      <c r="AKG526" s="14"/>
      <c r="AKH526" s="14"/>
      <c r="AKI526" s="14"/>
      <c r="AKJ526" s="14"/>
      <c r="AKK526" s="14"/>
      <c r="AKL526" s="14"/>
      <c r="AKM526" s="14"/>
      <c r="AKN526" s="14"/>
      <c r="AKO526" s="14"/>
      <c r="AKP526" s="14"/>
      <c r="AKQ526" s="14"/>
      <c r="AKR526" s="14"/>
      <c r="AKS526" s="14"/>
      <c r="AKT526" s="14"/>
      <c r="AKU526" s="14"/>
      <c r="AKV526" s="14"/>
      <c r="AKW526" s="14"/>
      <c r="AKX526" s="14"/>
      <c r="AKY526" s="14"/>
      <c r="AKZ526" s="14"/>
      <c r="ALA526" s="14"/>
      <c r="ALB526" s="14"/>
      <c r="ALC526" s="14"/>
      <c r="ALD526" s="14"/>
      <c r="ALE526" s="14"/>
      <c r="ALF526" s="14"/>
      <c r="ALG526" s="14"/>
      <c r="ALH526" s="14"/>
      <c r="ALI526" s="14"/>
      <c r="ALJ526" s="14"/>
      <c r="ALK526" s="14"/>
      <c r="ALL526" s="14"/>
      <c r="ALM526" s="14"/>
      <c r="ALN526" s="14"/>
      <c r="ALO526" s="14"/>
      <c r="ALP526" s="14"/>
      <c r="ALQ526" s="14"/>
      <c r="ALR526" s="14"/>
      <c r="ALS526" s="14"/>
      <c r="ALT526" s="14"/>
      <c r="ALU526" s="14"/>
      <c r="ALV526" s="14"/>
      <c r="ALW526" s="14"/>
      <c r="ALX526" s="14"/>
      <c r="ALY526" s="14"/>
      <c r="ALZ526" s="14"/>
      <c r="AMA526" s="14"/>
      <c r="AMB526" s="14"/>
      <c r="AMC526" s="14"/>
      <c r="AMD526" s="14"/>
      <c r="AME526" s="14"/>
      <c r="AMF526" s="14"/>
      <c r="AMG526" s="14"/>
      <c r="AMH526" s="14"/>
      <c r="AMI526" s="14"/>
      <c r="AMJ526" s="14"/>
      <c r="AMK526" s="14"/>
      <c r="AML526" s="14"/>
      <c r="AMM526" s="14"/>
      <c r="AMN526" s="14"/>
      <c r="AMO526" s="14"/>
      <c r="AMP526" s="14"/>
      <c r="AMQ526" s="14"/>
      <c r="AMR526" s="14"/>
      <c r="AMS526" s="14"/>
      <c r="AMT526" s="14"/>
      <c r="AMU526" s="14"/>
      <c r="AMV526" s="14"/>
      <c r="AMW526" s="14"/>
      <c r="AMX526" s="14"/>
      <c r="AMY526" s="14"/>
      <c r="AMZ526" s="14"/>
      <c r="ANA526" s="14"/>
      <c r="ANB526" s="14"/>
      <c r="ANC526" s="14"/>
      <c r="AND526" s="14"/>
      <c r="ANE526" s="14"/>
      <c r="ANF526" s="14"/>
      <c r="ANG526" s="14"/>
      <c r="ANH526" s="14"/>
      <c r="ANI526" s="14"/>
      <c r="ANJ526" s="14"/>
      <c r="ANK526" s="14"/>
      <c r="ANL526" s="14"/>
      <c r="ANM526" s="14"/>
      <c r="ANN526" s="14"/>
      <c r="ANO526" s="14"/>
      <c r="ANP526" s="14"/>
      <c r="ANQ526" s="14"/>
      <c r="ANR526" s="14"/>
      <c r="ANS526" s="14"/>
      <c r="ANT526" s="14"/>
      <c r="ANU526" s="14"/>
      <c r="ANV526" s="14"/>
      <c r="ANW526" s="14"/>
      <c r="ANX526" s="14"/>
      <c r="ANY526" s="14"/>
      <c r="ANZ526" s="14"/>
      <c r="AOA526" s="14"/>
      <c r="AOB526" s="14"/>
      <c r="AOC526" s="14"/>
      <c r="AOD526" s="14"/>
      <c r="AOE526" s="14"/>
      <c r="AOF526" s="14"/>
      <c r="AOG526" s="14"/>
      <c r="AOH526" s="14"/>
      <c r="AOI526" s="14"/>
      <c r="AOJ526" s="14"/>
      <c r="AOK526" s="14"/>
      <c r="AOL526" s="14"/>
      <c r="AOM526" s="14"/>
      <c r="AON526" s="14"/>
      <c r="AOO526" s="14"/>
      <c r="AOP526" s="14"/>
      <c r="AOQ526" s="14"/>
      <c r="AOR526" s="14"/>
      <c r="AOS526" s="14"/>
      <c r="AOT526" s="14"/>
      <c r="AOU526" s="14"/>
      <c r="AOV526" s="14"/>
      <c r="AOW526" s="14"/>
      <c r="AOX526" s="14"/>
      <c r="AOY526" s="14"/>
      <c r="AOZ526" s="14"/>
      <c r="APA526" s="14"/>
      <c r="APB526" s="14"/>
      <c r="APC526" s="14"/>
      <c r="APD526" s="14"/>
      <c r="APE526" s="14"/>
      <c r="APF526" s="14"/>
      <c r="APG526" s="14"/>
      <c r="APH526" s="14"/>
      <c r="API526" s="14"/>
      <c r="APJ526" s="14"/>
      <c r="APK526" s="14"/>
      <c r="APL526" s="14"/>
      <c r="APM526" s="14"/>
      <c r="APN526" s="14"/>
      <c r="APO526" s="14"/>
      <c r="APP526" s="14"/>
      <c r="APQ526" s="14"/>
      <c r="APR526" s="14"/>
      <c r="APS526" s="14"/>
      <c r="APT526" s="14"/>
      <c r="APU526" s="14"/>
      <c r="APV526" s="14"/>
      <c r="APW526" s="14"/>
      <c r="APX526" s="14"/>
      <c r="APY526" s="14"/>
      <c r="APZ526" s="14"/>
      <c r="AQA526" s="14"/>
      <c r="AQB526" s="14"/>
      <c r="AQC526" s="14"/>
      <c r="AQD526" s="14"/>
      <c r="AQE526" s="14"/>
      <c r="AQF526" s="14"/>
      <c r="AQG526" s="14"/>
      <c r="AQH526" s="14"/>
      <c r="AQI526" s="14"/>
      <c r="AQJ526" s="14"/>
      <c r="AQK526" s="14"/>
      <c r="AQL526" s="14"/>
      <c r="AQM526" s="14"/>
      <c r="AQN526" s="14"/>
      <c r="AQO526" s="14"/>
      <c r="AQP526" s="14"/>
      <c r="AQQ526" s="14"/>
      <c r="AQR526" s="14"/>
      <c r="AQS526" s="14"/>
      <c r="AQT526" s="14"/>
      <c r="AQU526" s="14"/>
      <c r="AQV526" s="14"/>
      <c r="AQW526" s="14"/>
      <c r="AQX526" s="14"/>
      <c r="AQY526" s="14"/>
      <c r="AQZ526" s="14"/>
      <c r="ARA526" s="14"/>
      <c r="ARB526" s="14"/>
      <c r="ARC526" s="14"/>
      <c r="ARD526" s="14"/>
      <c r="ARE526" s="14"/>
      <c r="ARF526" s="14"/>
      <c r="ARG526" s="14"/>
      <c r="ARH526" s="14"/>
      <c r="ARI526" s="14"/>
      <c r="ARJ526" s="14"/>
      <c r="ARK526" s="14"/>
      <c r="ARL526" s="14"/>
      <c r="ARM526" s="14"/>
      <c r="ARN526" s="14"/>
      <c r="ARO526" s="14"/>
      <c r="ARP526" s="14"/>
      <c r="ARQ526" s="14"/>
      <c r="ARR526" s="14"/>
      <c r="ARS526" s="14"/>
      <c r="ART526" s="14"/>
      <c r="ARU526" s="14"/>
      <c r="ARV526" s="14"/>
      <c r="ARW526" s="14"/>
      <c r="ARX526" s="14"/>
      <c r="ARY526" s="14"/>
      <c r="ARZ526" s="14"/>
      <c r="ASA526" s="14"/>
      <c r="ASB526" s="14"/>
      <c r="ASC526" s="14"/>
      <c r="ASD526" s="14"/>
      <c r="ASE526" s="14"/>
      <c r="ASF526" s="14"/>
      <c r="ASG526" s="14"/>
      <c r="ASH526" s="14"/>
      <c r="ASI526" s="14"/>
      <c r="ASJ526" s="14"/>
      <c r="ASK526" s="14"/>
      <c r="ASL526" s="14"/>
      <c r="ASM526" s="14"/>
      <c r="ASN526" s="14"/>
      <c r="ASO526" s="14"/>
      <c r="ASP526" s="14"/>
      <c r="ASQ526" s="14"/>
      <c r="ASR526" s="14"/>
      <c r="ASS526" s="14"/>
      <c r="AST526" s="14"/>
      <c r="ASU526" s="14"/>
      <c r="ASV526" s="14"/>
      <c r="ASW526" s="14"/>
      <c r="ASX526" s="14"/>
      <c r="ASY526" s="14"/>
      <c r="ASZ526" s="14"/>
      <c r="ATA526" s="14"/>
      <c r="ATB526" s="14"/>
      <c r="ATC526" s="14"/>
      <c r="ATD526" s="14"/>
    </row>
    <row r="527" spans="63:1200">
      <c r="BK527" s="14" t="str">
        <f t="shared" si="2122"/>
        <v/>
      </c>
      <c r="ABO527" s="14"/>
      <c r="ABP527" s="14"/>
      <c r="ABQ527" s="14"/>
      <c r="ABR527" s="14"/>
      <c r="ABS527" s="14"/>
      <c r="ABT527" s="14"/>
      <c r="ABU527" s="14"/>
      <c r="ABV527" s="14"/>
      <c r="ABW527" s="14"/>
      <c r="ABX527" s="14"/>
      <c r="ABY527" s="14"/>
      <c r="ABZ527" s="14"/>
      <c r="ACA527" s="14"/>
      <c r="ACB527" s="14"/>
      <c r="ACC527" s="14"/>
      <c r="ACD527" s="14"/>
      <c r="ACE527" s="14"/>
      <c r="ACF527" s="14"/>
      <c r="ACG527" s="14"/>
      <c r="ACH527" s="14"/>
      <c r="ACI527" s="14"/>
      <c r="ACJ527" s="14"/>
      <c r="ACK527" s="14"/>
      <c r="ACL527" s="14"/>
      <c r="ACM527" s="14"/>
      <c r="ACN527" s="14"/>
      <c r="ACO527" s="14"/>
      <c r="ACP527" s="14"/>
      <c r="ACQ527" s="14"/>
      <c r="ACR527" s="14"/>
      <c r="ACS527" s="14"/>
      <c r="ACT527" s="14"/>
      <c r="ACU527" s="14"/>
      <c r="ACV527" s="14"/>
      <c r="ACW527" s="14"/>
      <c r="ACX527" s="14"/>
      <c r="ACY527" s="14"/>
      <c r="ACZ527" s="14"/>
      <c r="ADA527" s="14"/>
      <c r="ADB527" s="14"/>
      <c r="ADC527" s="14"/>
      <c r="ADD527" s="14"/>
      <c r="ADE527" s="14"/>
      <c r="ADF527" s="14"/>
      <c r="ADG527" s="14"/>
      <c r="ADH527" s="14"/>
      <c r="ADI527" s="14"/>
      <c r="ADJ527" s="14"/>
      <c r="ADK527" s="14"/>
      <c r="ADL527" s="14"/>
      <c r="ADM527" s="14"/>
      <c r="ADN527" s="14"/>
      <c r="ADO527" s="14"/>
      <c r="ADP527" s="14"/>
      <c r="ADQ527" s="14"/>
      <c r="ADR527" s="14"/>
      <c r="ADS527" s="14"/>
      <c r="ADT527" s="14"/>
      <c r="ADU527" s="14"/>
      <c r="ADV527" s="14"/>
      <c r="ADW527" s="14"/>
      <c r="ADX527" s="14"/>
      <c r="ADY527" s="14"/>
      <c r="ADZ527" s="14"/>
      <c r="AEA527" s="14"/>
      <c r="AEB527" s="14"/>
      <c r="AEC527" s="14"/>
      <c r="AED527" s="14"/>
      <c r="AEE527" s="14"/>
      <c r="AEF527" s="14"/>
      <c r="AEG527" s="14"/>
      <c r="AEH527" s="14"/>
      <c r="AEI527" s="14"/>
      <c r="AEJ527" s="14"/>
      <c r="AEK527" s="14"/>
      <c r="AEL527" s="14"/>
      <c r="AEM527" s="14"/>
      <c r="AEN527" s="14"/>
      <c r="AEO527" s="14"/>
      <c r="AEP527" s="14"/>
      <c r="AEQ527" s="14"/>
      <c r="AER527" s="14"/>
      <c r="AES527" s="14"/>
      <c r="AET527" s="14"/>
      <c r="AEU527" s="14"/>
      <c r="AEV527" s="14"/>
      <c r="AEW527" s="14"/>
      <c r="AEX527" s="14"/>
      <c r="AEY527" s="14"/>
      <c r="AEZ527" s="14"/>
      <c r="AFA527" s="14"/>
      <c r="AFB527" s="14"/>
      <c r="AFC527" s="14"/>
      <c r="AFD527" s="14"/>
      <c r="AFE527" s="14"/>
      <c r="AFF527" s="14"/>
      <c r="AFG527" s="14"/>
      <c r="AFH527" s="14"/>
      <c r="AFI527" s="14"/>
      <c r="AFJ527" s="14"/>
      <c r="AFK527" s="14"/>
      <c r="AFL527" s="14"/>
      <c r="AFM527" s="14"/>
      <c r="AFN527" s="14"/>
      <c r="AFO527" s="14"/>
      <c r="AFP527" s="14"/>
      <c r="AFQ527" s="14"/>
      <c r="AFR527" s="14"/>
      <c r="AFS527" s="14"/>
      <c r="AFT527" s="14"/>
      <c r="AFU527" s="14"/>
      <c r="AFV527" s="14"/>
      <c r="AFW527" s="14"/>
      <c r="AFX527" s="14"/>
      <c r="AFY527" s="14"/>
      <c r="AFZ527" s="14"/>
      <c r="AGA527" s="14"/>
      <c r="AGB527" s="14"/>
      <c r="AGC527" s="14"/>
      <c r="AGD527" s="14"/>
      <c r="AGE527" s="14"/>
      <c r="AGF527" s="14"/>
      <c r="AGG527" s="14"/>
      <c r="AGH527" s="14"/>
      <c r="AGI527" s="14"/>
      <c r="AGJ527" s="14"/>
      <c r="AGK527" s="14"/>
      <c r="AGL527" s="14"/>
      <c r="AGM527" s="14"/>
      <c r="AGN527" s="14"/>
      <c r="AGO527" s="14"/>
      <c r="AGP527" s="14"/>
      <c r="AGQ527" s="14"/>
      <c r="AGR527" s="14"/>
      <c r="AGS527" s="14"/>
      <c r="AGT527" s="14"/>
      <c r="AGU527" s="14"/>
      <c r="AGV527" s="14"/>
      <c r="AGW527" s="14"/>
      <c r="AGX527" s="14"/>
      <c r="AGY527" s="14"/>
      <c r="AGZ527" s="14"/>
      <c r="AHA527" s="14"/>
      <c r="AHB527" s="14"/>
      <c r="AHC527" s="14"/>
      <c r="AHD527" s="14"/>
      <c r="AHE527" s="14"/>
      <c r="AHF527" s="14"/>
      <c r="AHG527" s="14"/>
      <c r="AHH527" s="14"/>
      <c r="AHI527" s="14"/>
      <c r="AHJ527" s="14"/>
      <c r="AHK527" s="14"/>
      <c r="AHL527" s="14"/>
      <c r="AHM527" s="14"/>
      <c r="AHN527" s="14"/>
      <c r="AHO527" s="14"/>
      <c r="AHP527" s="14"/>
      <c r="AHQ527" s="14"/>
      <c r="AHR527" s="14"/>
      <c r="AHS527" s="14"/>
      <c r="AHT527" s="14"/>
      <c r="AHU527" s="14"/>
      <c r="AHV527" s="14"/>
      <c r="AHW527" s="14"/>
      <c r="AHX527" s="14"/>
      <c r="AHY527" s="14"/>
      <c r="AHZ527" s="14"/>
      <c r="AIA527" s="14"/>
      <c r="AIB527" s="14"/>
      <c r="AIC527" s="14"/>
      <c r="AID527" s="14"/>
      <c r="AIE527" s="14"/>
      <c r="AIF527" s="14"/>
      <c r="AIG527" s="14"/>
      <c r="AIH527" s="14"/>
      <c r="AII527" s="14"/>
      <c r="AIJ527" s="14"/>
      <c r="AIK527" s="14"/>
      <c r="AIL527" s="14"/>
      <c r="AIM527" s="14"/>
      <c r="AIN527" s="14"/>
      <c r="AIO527" s="14"/>
      <c r="AIP527" s="14"/>
      <c r="AIQ527" s="14"/>
      <c r="AIR527" s="14"/>
      <c r="AIS527" s="14"/>
      <c r="AIT527" s="14"/>
      <c r="AIU527" s="14"/>
      <c r="AIV527" s="14"/>
      <c r="AIW527" s="14"/>
      <c r="AIX527" s="14"/>
      <c r="AIY527" s="14"/>
      <c r="AIZ527" s="14"/>
      <c r="AJA527" s="14"/>
      <c r="AJB527" s="14"/>
      <c r="AJC527" s="14"/>
      <c r="AJD527" s="14"/>
      <c r="AJE527" s="14"/>
      <c r="AJF527" s="14"/>
      <c r="AJG527" s="14"/>
      <c r="AJH527" s="14"/>
      <c r="AJI527" s="14"/>
      <c r="AJJ527" s="14"/>
      <c r="AJK527" s="14"/>
      <c r="AJL527" s="14"/>
      <c r="AJM527" s="14"/>
      <c r="AJN527" s="14"/>
      <c r="AJO527" s="14"/>
      <c r="AJP527" s="14"/>
      <c r="AJQ527" s="14"/>
      <c r="AJR527" s="14"/>
      <c r="AJS527" s="14"/>
      <c r="AJT527" s="14"/>
      <c r="AJU527" s="14"/>
      <c r="AJV527" s="14"/>
      <c r="AJW527" s="14"/>
      <c r="AJX527" s="14"/>
      <c r="AJY527" s="14"/>
      <c r="AJZ527" s="14"/>
      <c r="AKA527" s="14"/>
      <c r="AKB527" s="14"/>
      <c r="AKC527" s="14"/>
      <c r="AKD527" s="14"/>
      <c r="AKE527" s="14"/>
      <c r="AKF527" s="14"/>
      <c r="AKG527" s="14"/>
      <c r="AKH527" s="14"/>
      <c r="AKI527" s="14"/>
      <c r="AKJ527" s="14"/>
      <c r="AKK527" s="14"/>
      <c r="AKL527" s="14"/>
      <c r="AKM527" s="14"/>
      <c r="AKN527" s="14"/>
      <c r="AKO527" s="14"/>
      <c r="AKP527" s="14"/>
      <c r="AKQ527" s="14"/>
      <c r="AKR527" s="14"/>
      <c r="AKS527" s="14"/>
      <c r="AKT527" s="14"/>
      <c r="AKU527" s="14"/>
      <c r="AKV527" s="14"/>
      <c r="AKW527" s="14"/>
      <c r="AKX527" s="14"/>
      <c r="AKY527" s="14"/>
      <c r="AKZ527" s="14"/>
      <c r="ALA527" s="14"/>
      <c r="ALB527" s="14"/>
      <c r="ALC527" s="14"/>
      <c r="ALD527" s="14"/>
      <c r="ALE527" s="14"/>
      <c r="ALF527" s="14"/>
      <c r="ALG527" s="14"/>
      <c r="ALH527" s="14"/>
      <c r="ALI527" s="14"/>
      <c r="ALJ527" s="14"/>
      <c r="ALK527" s="14"/>
      <c r="ALL527" s="14"/>
      <c r="ALM527" s="14"/>
      <c r="ALN527" s="14"/>
      <c r="ALO527" s="14"/>
      <c r="ALP527" s="14"/>
      <c r="ALQ527" s="14"/>
      <c r="ALR527" s="14"/>
      <c r="ALS527" s="14"/>
      <c r="ALT527" s="14"/>
      <c r="ALU527" s="14"/>
      <c r="ALV527" s="14"/>
      <c r="ALW527" s="14"/>
      <c r="ALX527" s="14"/>
      <c r="ALY527" s="14"/>
      <c r="ALZ527" s="14"/>
      <c r="AMA527" s="14"/>
      <c r="AMB527" s="14"/>
      <c r="AMC527" s="14"/>
      <c r="AMD527" s="14"/>
      <c r="AME527" s="14"/>
      <c r="AMF527" s="14"/>
      <c r="AMG527" s="14"/>
      <c r="AMH527" s="14"/>
      <c r="AMI527" s="14"/>
      <c r="AMJ527" s="14"/>
      <c r="AMK527" s="14"/>
      <c r="AML527" s="14"/>
      <c r="AMM527" s="14"/>
      <c r="AMN527" s="14"/>
      <c r="AMO527" s="14"/>
      <c r="AMP527" s="14"/>
      <c r="AMQ527" s="14"/>
      <c r="AMR527" s="14"/>
      <c r="AMS527" s="14"/>
      <c r="AMT527" s="14"/>
      <c r="AMU527" s="14"/>
      <c r="AMV527" s="14"/>
      <c r="AMW527" s="14"/>
      <c r="AMX527" s="14"/>
      <c r="AMY527" s="14"/>
      <c r="AMZ527" s="14"/>
      <c r="ANA527" s="14"/>
      <c r="ANB527" s="14"/>
      <c r="ANC527" s="14"/>
      <c r="AND527" s="14"/>
      <c r="ANE527" s="14"/>
      <c r="ANF527" s="14"/>
      <c r="ANG527" s="14"/>
      <c r="ANH527" s="14"/>
      <c r="ANI527" s="14"/>
      <c r="ANJ527" s="14"/>
      <c r="ANK527" s="14"/>
      <c r="ANL527" s="14"/>
      <c r="ANM527" s="14"/>
      <c r="ANN527" s="14"/>
      <c r="ANO527" s="14"/>
      <c r="ANP527" s="14"/>
      <c r="ANQ527" s="14"/>
      <c r="ANR527" s="14"/>
      <c r="ANS527" s="14"/>
      <c r="ANT527" s="14"/>
      <c r="ANU527" s="14"/>
      <c r="ANV527" s="14"/>
      <c r="ANW527" s="14"/>
      <c r="ANX527" s="14"/>
      <c r="ANY527" s="14"/>
      <c r="ANZ527" s="14"/>
      <c r="AOA527" s="14"/>
      <c r="AOB527" s="14"/>
      <c r="AOC527" s="14"/>
      <c r="AOD527" s="14"/>
      <c r="AOE527" s="14"/>
      <c r="AOF527" s="14"/>
      <c r="AOG527" s="14"/>
      <c r="AOH527" s="14"/>
      <c r="AOI527" s="14"/>
      <c r="AOJ527" s="14"/>
      <c r="AOK527" s="14"/>
      <c r="AOL527" s="14"/>
      <c r="AOM527" s="14"/>
      <c r="AON527" s="14"/>
      <c r="AOO527" s="14"/>
      <c r="AOP527" s="14"/>
      <c r="AOQ527" s="14"/>
      <c r="AOR527" s="14"/>
      <c r="AOS527" s="14"/>
      <c r="AOT527" s="14"/>
      <c r="AOU527" s="14"/>
      <c r="AOV527" s="14"/>
      <c r="AOW527" s="14"/>
      <c r="AOX527" s="14"/>
      <c r="AOY527" s="14"/>
      <c r="AOZ527" s="14"/>
      <c r="APA527" s="14"/>
      <c r="APB527" s="14"/>
      <c r="APC527" s="14"/>
      <c r="APD527" s="14"/>
      <c r="APE527" s="14"/>
      <c r="APF527" s="14"/>
      <c r="APG527" s="14"/>
      <c r="APH527" s="14"/>
      <c r="API527" s="14"/>
      <c r="APJ527" s="14"/>
      <c r="APK527" s="14"/>
      <c r="APL527" s="14"/>
      <c r="APM527" s="14"/>
      <c r="APN527" s="14"/>
      <c r="APO527" s="14"/>
      <c r="APP527" s="14"/>
      <c r="APQ527" s="14"/>
      <c r="APR527" s="14"/>
      <c r="APS527" s="14"/>
      <c r="APT527" s="14"/>
      <c r="APU527" s="14"/>
      <c r="APV527" s="14"/>
      <c r="APW527" s="14"/>
      <c r="APX527" s="14"/>
      <c r="APY527" s="14"/>
      <c r="APZ527" s="14"/>
      <c r="AQA527" s="14"/>
      <c r="AQB527" s="14"/>
      <c r="AQC527" s="14"/>
      <c r="AQD527" s="14"/>
      <c r="AQE527" s="14"/>
      <c r="AQF527" s="14"/>
      <c r="AQG527" s="14"/>
      <c r="AQH527" s="14"/>
      <c r="AQI527" s="14"/>
      <c r="AQJ527" s="14"/>
      <c r="AQK527" s="14"/>
      <c r="AQL527" s="14"/>
      <c r="AQM527" s="14"/>
      <c r="AQN527" s="14"/>
      <c r="AQO527" s="14"/>
      <c r="AQP527" s="14"/>
      <c r="AQQ527" s="14"/>
      <c r="AQR527" s="14"/>
      <c r="AQS527" s="14"/>
      <c r="AQT527" s="14"/>
      <c r="AQU527" s="14"/>
      <c r="AQV527" s="14"/>
      <c r="AQW527" s="14"/>
      <c r="AQX527" s="14"/>
      <c r="AQY527" s="14"/>
      <c r="AQZ527" s="14"/>
      <c r="ARA527" s="14"/>
      <c r="ARB527" s="14"/>
      <c r="ARC527" s="14"/>
      <c r="ARD527" s="14"/>
      <c r="ARE527" s="14"/>
      <c r="ARF527" s="14"/>
      <c r="ARG527" s="14"/>
      <c r="ARH527" s="14"/>
      <c r="ARI527" s="14"/>
      <c r="ARJ527" s="14"/>
      <c r="ARK527" s="14"/>
      <c r="ARL527" s="14"/>
      <c r="ARM527" s="14"/>
      <c r="ARN527" s="14"/>
      <c r="ARO527" s="14"/>
      <c r="ARP527" s="14"/>
      <c r="ARQ527" s="14"/>
      <c r="ARR527" s="14"/>
      <c r="ARS527" s="14"/>
      <c r="ART527" s="14"/>
      <c r="ARU527" s="14"/>
      <c r="ARV527" s="14"/>
      <c r="ARW527" s="14"/>
      <c r="ARX527" s="14"/>
      <c r="ARY527" s="14"/>
      <c r="ARZ527" s="14"/>
      <c r="ASA527" s="14"/>
      <c r="ASB527" s="14"/>
      <c r="ASC527" s="14"/>
      <c r="ASD527" s="14"/>
      <c r="ASE527" s="14"/>
      <c r="ASF527" s="14"/>
      <c r="ASG527" s="14"/>
      <c r="ASH527" s="14"/>
      <c r="ASI527" s="14"/>
      <c r="ASJ527" s="14"/>
      <c r="ASK527" s="14"/>
      <c r="ASL527" s="14"/>
      <c r="ASM527" s="14"/>
      <c r="ASN527" s="14"/>
      <c r="ASO527" s="14"/>
      <c r="ASP527" s="14"/>
      <c r="ASQ527" s="14"/>
      <c r="ASR527" s="14"/>
      <c r="ASS527" s="14"/>
      <c r="AST527" s="14"/>
      <c r="ASU527" s="14"/>
      <c r="ASV527" s="14"/>
      <c r="ASW527" s="14"/>
      <c r="ASX527" s="14"/>
      <c r="ASY527" s="14"/>
      <c r="ASZ527" s="14"/>
      <c r="ATA527" s="14"/>
      <c r="ATB527" s="14"/>
      <c r="ATC527" s="14"/>
      <c r="ATD527" s="14"/>
    </row>
    <row r="528" spans="63:1200">
      <c r="BK528" s="14" t="str">
        <f t="shared" si="2122"/>
        <v/>
      </c>
      <c r="ABO528" s="14"/>
      <c r="ABP528" s="14"/>
      <c r="ABQ528" s="14"/>
      <c r="ABR528" s="14"/>
      <c r="ABS528" s="14"/>
      <c r="ABT528" s="14"/>
      <c r="ABU528" s="14"/>
      <c r="ABV528" s="14"/>
      <c r="ABW528" s="14"/>
      <c r="ABX528" s="14"/>
      <c r="ABY528" s="14"/>
      <c r="ABZ528" s="14"/>
      <c r="ACA528" s="14"/>
      <c r="ACB528" s="14"/>
      <c r="ACC528" s="14"/>
      <c r="ACD528" s="14"/>
      <c r="ACE528" s="14"/>
      <c r="ACF528" s="14"/>
      <c r="ACG528" s="14"/>
      <c r="ACH528" s="14"/>
      <c r="ACI528" s="14"/>
      <c r="ACJ528" s="14"/>
      <c r="ACK528" s="14"/>
      <c r="ACL528" s="14"/>
      <c r="ACM528" s="14"/>
      <c r="ACN528" s="14"/>
      <c r="ACO528" s="14"/>
      <c r="ACP528" s="14"/>
      <c r="ACQ528" s="14"/>
      <c r="ACR528" s="14"/>
      <c r="ACS528" s="14"/>
      <c r="ACT528" s="14"/>
      <c r="ACU528" s="14"/>
      <c r="ACV528" s="14"/>
      <c r="ACW528" s="14"/>
      <c r="ACX528" s="14"/>
      <c r="ACY528" s="14"/>
      <c r="ACZ528" s="14"/>
      <c r="ADA528" s="14"/>
      <c r="ADB528" s="14"/>
      <c r="ADC528" s="14"/>
      <c r="ADD528" s="14"/>
      <c r="ADE528" s="14"/>
      <c r="ADF528" s="14"/>
      <c r="ADG528" s="14"/>
      <c r="ADH528" s="14"/>
      <c r="ADI528" s="14"/>
      <c r="ADJ528" s="14"/>
      <c r="ADK528" s="14"/>
      <c r="ADL528" s="14"/>
      <c r="ADM528" s="14"/>
      <c r="ADN528" s="14"/>
      <c r="ADO528" s="14"/>
      <c r="ADP528" s="14"/>
      <c r="ADQ528" s="14"/>
      <c r="ADR528" s="14"/>
      <c r="ADS528" s="14"/>
      <c r="ADT528" s="14"/>
      <c r="ADU528" s="14"/>
      <c r="ADV528" s="14"/>
      <c r="ADW528" s="14"/>
      <c r="ADX528" s="14"/>
      <c r="ADY528" s="14"/>
      <c r="ADZ528" s="14"/>
      <c r="AEA528" s="14"/>
      <c r="AEB528" s="14"/>
      <c r="AEC528" s="14"/>
      <c r="AED528" s="14"/>
      <c r="AEE528" s="14"/>
      <c r="AEF528" s="14"/>
      <c r="AEG528" s="14"/>
      <c r="AEH528" s="14"/>
      <c r="AEI528" s="14"/>
      <c r="AEJ528" s="14"/>
      <c r="AEK528" s="14"/>
      <c r="AEL528" s="14"/>
      <c r="AEM528" s="14"/>
      <c r="AEN528" s="14"/>
      <c r="AEO528" s="14"/>
      <c r="AEP528" s="14"/>
      <c r="AEQ528" s="14"/>
      <c r="AER528" s="14"/>
      <c r="AES528" s="14"/>
      <c r="AET528" s="14"/>
      <c r="AEU528" s="14"/>
      <c r="AEV528" s="14"/>
      <c r="AEW528" s="14"/>
      <c r="AEX528" s="14"/>
      <c r="AEY528" s="14"/>
      <c r="AEZ528" s="14"/>
      <c r="AFA528" s="14"/>
      <c r="AFB528" s="14"/>
      <c r="AFC528" s="14"/>
      <c r="AFD528" s="14"/>
      <c r="AFE528" s="14"/>
      <c r="AFF528" s="14"/>
      <c r="AFG528" s="14"/>
      <c r="AFH528" s="14"/>
      <c r="AFI528" s="14"/>
      <c r="AFJ528" s="14"/>
      <c r="AFK528" s="14"/>
      <c r="AFL528" s="14"/>
      <c r="AFM528" s="14"/>
      <c r="AFN528" s="14"/>
      <c r="AFO528" s="14"/>
      <c r="AFP528" s="14"/>
      <c r="AFQ528" s="14"/>
      <c r="AFR528" s="14"/>
      <c r="AFS528" s="14"/>
      <c r="AFT528" s="14"/>
      <c r="AFU528" s="14"/>
      <c r="AFV528" s="14"/>
      <c r="AFW528" s="14"/>
      <c r="AFX528" s="14"/>
      <c r="AFY528" s="14"/>
      <c r="AFZ528" s="14"/>
      <c r="AGA528" s="14"/>
      <c r="AGB528" s="14"/>
      <c r="AGC528" s="14"/>
      <c r="AGD528" s="14"/>
      <c r="AGE528" s="14"/>
      <c r="AGF528" s="14"/>
      <c r="AGG528" s="14"/>
      <c r="AGH528" s="14"/>
      <c r="AGI528" s="14"/>
      <c r="AGJ528" s="14"/>
      <c r="AGK528" s="14"/>
      <c r="AGL528" s="14"/>
      <c r="AGM528" s="14"/>
      <c r="AGN528" s="14"/>
      <c r="AGO528" s="14"/>
      <c r="AGP528" s="14"/>
      <c r="AGQ528" s="14"/>
      <c r="AGR528" s="14"/>
      <c r="AGS528" s="14"/>
      <c r="AGT528" s="14"/>
      <c r="AGU528" s="14"/>
      <c r="AGV528" s="14"/>
      <c r="AGW528" s="14"/>
      <c r="AGX528" s="14"/>
      <c r="AGY528" s="14"/>
      <c r="AGZ528" s="14"/>
      <c r="AHA528" s="14"/>
      <c r="AHB528" s="14"/>
      <c r="AHC528" s="14"/>
      <c r="AHD528" s="14"/>
      <c r="AHE528" s="14"/>
      <c r="AHF528" s="14"/>
      <c r="AHG528" s="14"/>
      <c r="AHH528" s="14"/>
      <c r="AHI528" s="14"/>
      <c r="AHJ528" s="14"/>
      <c r="AHK528" s="14"/>
      <c r="AHL528" s="14"/>
      <c r="AHM528" s="14"/>
      <c r="AHN528" s="14"/>
      <c r="AHO528" s="14"/>
      <c r="AHP528" s="14"/>
      <c r="AHQ528" s="14"/>
      <c r="AHR528" s="14"/>
      <c r="AHS528" s="14"/>
      <c r="AHT528" s="14"/>
      <c r="AHU528" s="14"/>
      <c r="AHV528" s="14"/>
      <c r="AHW528" s="14"/>
      <c r="AHX528" s="14"/>
      <c r="AHY528" s="14"/>
      <c r="AHZ528" s="14"/>
      <c r="AIA528" s="14"/>
      <c r="AIB528" s="14"/>
      <c r="AIC528" s="14"/>
      <c r="AID528" s="14"/>
      <c r="AIE528" s="14"/>
      <c r="AIF528" s="14"/>
      <c r="AIG528" s="14"/>
      <c r="AIH528" s="14"/>
      <c r="AII528" s="14"/>
      <c r="AIJ528" s="14"/>
      <c r="AIK528" s="14"/>
      <c r="AIL528" s="14"/>
      <c r="AIM528" s="14"/>
      <c r="AIN528" s="14"/>
      <c r="AIO528" s="14"/>
      <c r="AIP528" s="14"/>
      <c r="AIQ528" s="14"/>
      <c r="AIR528" s="14"/>
      <c r="AIS528" s="14"/>
      <c r="AIT528" s="14"/>
      <c r="AIU528" s="14"/>
      <c r="AIV528" s="14"/>
      <c r="AIW528" s="14"/>
      <c r="AIX528" s="14"/>
      <c r="AIY528" s="14"/>
      <c r="AIZ528" s="14"/>
      <c r="AJA528" s="14"/>
      <c r="AJB528" s="14"/>
      <c r="AJC528" s="14"/>
      <c r="AJD528" s="14"/>
      <c r="AJE528" s="14"/>
      <c r="AJF528" s="14"/>
      <c r="AJG528" s="14"/>
      <c r="AJH528" s="14"/>
      <c r="AJI528" s="14"/>
      <c r="AJJ528" s="14"/>
      <c r="AJK528" s="14"/>
      <c r="AJL528" s="14"/>
      <c r="AJM528" s="14"/>
      <c r="AJN528" s="14"/>
      <c r="AJO528" s="14"/>
      <c r="AJP528" s="14"/>
      <c r="AJQ528" s="14"/>
      <c r="AJR528" s="14"/>
      <c r="AJS528" s="14"/>
      <c r="AJT528" s="14"/>
      <c r="AJU528" s="14"/>
      <c r="AJV528" s="14"/>
      <c r="AJW528" s="14"/>
      <c r="AJX528" s="14"/>
      <c r="AJY528" s="14"/>
      <c r="AJZ528" s="14"/>
      <c r="AKA528" s="14"/>
      <c r="AKB528" s="14"/>
      <c r="AKC528" s="14"/>
      <c r="AKD528" s="14"/>
      <c r="AKE528" s="14"/>
      <c r="AKF528" s="14"/>
      <c r="AKG528" s="14"/>
      <c r="AKH528" s="14"/>
      <c r="AKI528" s="14"/>
      <c r="AKJ528" s="14"/>
      <c r="AKK528" s="14"/>
      <c r="AKL528" s="14"/>
      <c r="AKM528" s="14"/>
      <c r="AKN528" s="14"/>
      <c r="AKO528" s="14"/>
      <c r="AKP528" s="14"/>
      <c r="AKQ528" s="14"/>
      <c r="AKR528" s="14"/>
      <c r="AKS528" s="14"/>
      <c r="AKT528" s="14"/>
      <c r="AKU528" s="14"/>
      <c r="AKV528" s="14"/>
      <c r="AKW528" s="14"/>
      <c r="AKX528" s="14"/>
      <c r="AKY528" s="14"/>
      <c r="AKZ528" s="14"/>
      <c r="ALA528" s="14"/>
      <c r="ALB528" s="14"/>
      <c r="ALC528" s="14"/>
      <c r="ALD528" s="14"/>
      <c r="ALE528" s="14"/>
      <c r="ALF528" s="14"/>
      <c r="ALG528" s="14"/>
      <c r="ALH528" s="14"/>
      <c r="ALI528" s="14"/>
      <c r="ALJ528" s="14"/>
      <c r="ALK528" s="14"/>
      <c r="ALL528" s="14"/>
      <c r="ALM528" s="14"/>
      <c r="ALN528" s="14"/>
      <c r="ALO528" s="14"/>
      <c r="ALP528" s="14"/>
      <c r="ALQ528" s="14"/>
      <c r="ALR528" s="14"/>
      <c r="ALS528" s="14"/>
      <c r="ALT528" s="14"/>
      <c r="ALU528" s="14"/>
      <c r="ALV528" s="14"/>
      <c r="ALW528" s="14"/>
      <c r="ALX528" s="14"/>
      <c r="ALY528" s="14"/>
      <c r="ALZ528" s="14"/>
      <c r="AMA528" s="14"/>
      <c r="AMB528" s="14"/>
      <c r="AMC528" s="14"/>
      <c r="AMD528" s="14"/>
      <c r="AME528" s="14"/>
      <c r="AMF528" s="14"/>
      <c r="AMG528" s="14"/>
      <c r="AMH528" s="14"/>
      <c r="AMI528" s="14"/>
      <c r="AMJ528" s="14"/>
      <c r="AMK528" s="14"/>
      <c r="AML528" s="14"/>
      <c r="AMM528" s="14"/>
      <c r="AMN528" s="14"/>
      <c r="AMO528" s="14"/>
      <c r="AMP528" s="14"/>
      <c r="AMQ528" s="14"/>
      <c r="AMR528" s="14"/>
      <c r="AMS528" s="14"/>
      <c r="AMT528" s="14"/>
      <c r="AMU528" s="14"/>
      <c r="AMV528" s="14"/>
      <c r="AMW528" s="14"/>
      <c r="AMX528" s="14"/>
      <c r="AMY528" s="14"/>
      <c r="AMZ528" s="14"/>
      <c r="ANA528" s="14"/>
      <c r="ANB528" s="14"/>
      <c r="ANC528" s="14"/>
      <c r="AND528" s="14"/>
      <c r="ANE528" s="14"/>
      <c r="ANF528" s="14"/>
      <c r="ANG528" s="14"/>
      <c r="ANH528" s="14"/>
      <c r="ANI528" s="14"/>
      <c r="ANJ528" s="14"/>
      <c r="ANK528" s="14"/>
      <c r="ANL528" s="14"/>
      <c r="ANM528" s="14"/>
      <c r="ANN528" s="14"/>
      <c r="ANO528" s="14"/>
      <c r="ANP528" s="14"/>
      <c r="ANQ528" s="14"/>
      <c r="ANR528" s="14"/>
      <c r="ANS528" s="14"/>
      <c r="ANT528" s="14"/>
      <c r="ANU528" s="14"/>
      <c r="ANV528" s="14"/>
      <c r="ANW528" s="14"/>
      <c r="ANX528" s="14"/>
      <c r="ANY528" s="14"/>
      <c r="ANZ528" s="14"/>
      <c r="AOA528" s="14"/>
      <c r="AOB528" s="14"/>
      <c r="AOC528" s="14"/>
      <c r="AOD528" s="14"/>
      <c r="AOE528" s="14"/>
      <c r="AOF528" s="14"/>
      <c r="AOG528" s="14"/>
      <c r="AOH528" s="14"/>
      <c r="AOI528" s="14"/>
      <c r="AOJ528" s="14"/>
      <c r="AOK528" s="14"/>
      <c r="AOL528" s="14"/>
      <c r="AOM528" s="14"/>
      <c r="AON528" s="14"/>
      <c r="AOO528" s="14"/>
      <c r="AOP528" s="14"/>
      <c r="AOQ528" s="14"/>
      <c r="AOR528" s="14"/>
      <c r="AOS528" s="14"/>
      <c r="AOT528" s="14"/>
      <c r="AOU528" s="14"/>
      <c r="AOV528" s="14"/>
      <c r="AOW528" s="14"/>
      <c r="AOX528" s="14"/>
      <c r="AOY528" s="14"/>
      <c r="AOZ528" s="14"/>
      <c r="APA528" s="14"/>
      <c r="APB528" s="14"/>
      <c r="APC528" s="14"/>
      <c r="APD528" s="14"/>
      <c r="APE528" s="14"/>
      <c r="APF528" s="14"/>
      <c r="APG528" s="14"/>
      <c r="APH528" s="14"/>
      <c r="API528" s="14"/>
      <c r="APJ528" s="14"/>
      <c r="APK528" s="14"/>
      <c r="APL528" s="14"/>
      <c r="APM528" s="14"/>
      <c r="APN528" s="14"/>
      <c r="APO528" s="14"/>
      <c r="APP528" s="14"/>
      <c r="APQ528" s="14"/>
      <c r="APR528" s="14"/>
      <c r="APS528" s="14"/>
      <c r="APT528" s="14"/>
      <c r="APU528" s="14"/>
      <c r="APV528" s="14"/>
      <c r="APW528" s="14"/>
      <c r="APX528" s="14"/>
      <c r="APY528" s="14"/>
      <c r="APZ528" s="14"/>
      <c r="AQA528" s="14"/>
      <c r="AQB528" s="14"/>
      <c r="AQC528" s="14"/>
      <c r="AQD528" s="14"/>
      <c r="AQE528" s="14"/>
      <c r="AQF528" s="14"/>
      <c r="AQG528" s="14"/>
      <c r="AQH528" s="14"/>
      <c r="AQI528" s="14"/>
      <c r="AQJ528" s="14"/>
      <c r="AQK528" s="14"/>
      <c r="AQL528" s="14"/>
      <c r="AQM528" s="14"/>
      <c r="AQN528" s="14"/>
      <c r="AQO528" s="14"/>
      <c r="AQP528" s="14"/>
      <c r="AQQ528" s="14"/>
      <c r="AQR528" s="14"/>
      <c r="AQS528" s="14"/>
      <c r="AQT528" s="14"/>
      <c r="AQU528" s="14"/>
      <c r="AQV528" s="14"/>
      <c r="AQW528" s="14"/>
      <c r="AQX528" s="14"/>
      <c r="AQY528" s="14"/>
      <c r="AQZ528" s="14"/>
      <c r="ARA528" s="14"/>
      <c r="ARB528" s="14"/>
      <c r="ARC528" s="14"/>
      <c r="ARD528" s="14"/>
      <c r="ARE528" s="14"/>
      <c r="ARF528" s="14"/>
      <c r="ARG528" s="14"/>
      <c r="ARH528" s="14"/>
      <c r="ARI528" s="14"/>
      <c r="ARJ528" s="14"/>
      <c r="ARK528" s="14"/>
      <c r="ARL528" s="14"/>
      <c r="ARM528" s="14"/>
      <c r="ARN528" s="14"/>
      <c r="ARO528" s="14"/>
      <c r="ARP528" s="14"/>
      <c r="ARQ528" s="14"/>
      <c r="ARR528" s="14"/>
      <c r="ARS528" s="14"/>
      <c r="ART528" s="14"/>
      <c r="ARU528" s="14"/>
      <c r="ARV528" s="14"/>
      <c r="ARW528" s="14"/>
      <c r="ARX528" s="14"/>
      <c r="ARY528" s="14"/>
      <c r="ARZ528" s="14"/>
      <c r="ASA528" s="14"/>
      <c r="ASB528" s="14"/>
      <c r="ASC528" s="14"/>
      <c r="ASD528" s="14"/>
      <c r="ASE528" s="14"/>
      <c r="ASF528" s="14"/>
      <c r="ASG528" s="14"/>
      <c r="ASH528" s="14"/>
      <c r="ASI528" s="14"/>
      <c r="ASJ528" s="14"/>
      <c r="ASK528" s="14"/>
      <c r="ASL528" s="14"/>
      <c r="ASM528" s="14"/>
      <c r="ASN528" s="14"/>
      <c r="ASO528" s="14"/>
      <c r="ASP528" s="14"/>
      <c r="ASQ528" s="14"/>
      <c r="ASR528" s="14"/>
      <c r="ASS528" s="14"/>
      <c r="AST528" s="14"/>
      <c r="ASU528" s="14"/>
      <c r="ASV528" s="14"/>
      <c r="ASW528" s="14"/>
      <c r="ASX528" s="14"/>
      <c r="ASY528" s="14"/>
      <c r="ASZ528" s="14"/>
      <c r="ATA528" s="14"/>
      <c r="ATB528" s="14"/>
      <c r="ATC528" s="14"/>
      <c r="ATD528" s="14"/>
    </row>
    <row r="529" spans="63:1200">
      <c r="BK529" s="14" t="str">
        <f t="shared" si="2122"/>
        <v/>
      </c>
      <c r="ABO529" s="14"/>
      <c r="ABP529" s="14"/>
      <c r="ABQ529" s="14"/>
      <c r="ABR529" s="14"/>
      <c r="ABS529" s="14"/>
      <c r="ABT529" s="14"/>
      <c r="ABU529" s="14"/>
      <c r="ABV529" s="14"/>
      <c r="ABW529" s="14"/>
      <c r="ABX529" s="14"/>
      <c r="ABY529" s="14"/>
      <c r="ABZ529" s="14"/>
      <c r="ACA529" s="14"/>
      <c r="ACB529" s="14"/>
      <c r="ACC529" s="14"/>
      <c r="ACD529" s="14"/>
      <c r="ACE529" s="14"/>
      <c r="ACF529" s="14"/>
      <c r="ACG529" s="14"/>
      <c r="ACH529" s="14"/>
      <c r="ACI529" s="14"/>
      <c r="ACJ529" s="14"/>
      <c r="ACK529" s="14"/>
      <c r="ACL529" s="14"/>
      <c r="ACM529" s="14"/>
      <c r="ACN529" s="14"/>
      <c r="ACO529" s="14"/>
      <c r="ACP529" s="14"/>
      <c r="ACQ529" s="14"/>
      <c r="ACR529" s="14"/>
      <c r="ACS529" s="14"/>
      <c r="ACT529" s="14"/>
      <c r="ACU529" s="14"/>
      <c r="ACV529" s="14"/>
      <c r="ACW529" s="14"/>
      <c r="ACX529" s="14"/>
      <c r="ACY529" s="14"/>
      <c r="ACZ529" s="14"/>
      <c r="ADA529" s="14"/>
      <c r="ADB529" s="14"/>
      <c r="ADC529" s="14"/>
      <c r="ADD529" s="14"/>
      <c r="ADE529" s="14"/>
      <c r="ADF529" s="14"/>
      <c r="ADG529" s="14"/>
      <c r="ADH529" s="14"/>
      <c r="ADI529" s="14"/>
      <c r="ADJ529" s="14"/>
      <c r="ADK529" s="14"/>
      <c r="ADL529" s="14"/>
      <c r="ADM529" s="14"/>
      <c r="ADN529" s="14"/>
      <c r="ADO529" s="14"/>
      <c r="ADP529" s="14"/>
      <c r="ADQ529" s="14"/>
      <c r="ADR529" s="14"/>
      <c r="ADS529" s="14"/>
      <c r="ADT529" s="14"/>
      <c r="ADU529" s="14"/>
      <c r="ADV529" s="14"/>
      <c r="ADW529" s="14"/>
      <c r="ADX529" s="14"/>
      <c r="ADY529" s="14"/>
      <c r="ADZ529" s="14"/>
      <c r="AEA529" s="14"/>
      <c r="AEB529" s="14"/>
      <c r="AEC529" s="14"/>
      <c r="AED529" s="14"/>
      <c r="AEE529" s="14"/>
      <c r="AEF529" s="14"/>
      <c r="AEG529" s="14"/>
      <c r="AEH529" s="14"/>
      <c r="AEI529" s="14"/>
      <c r="AEJ529" s="14"/>
      <c r="AEK529" s="14"/>
      <c r="AEL529" s="14"/>
      <c r="AEM529" s="14"/>
      <c r="AEN529" s="14"/>
      <c r="AEO529" s="14"/>
      <c r="AEP529" s="14"/>
      <c r="AEQ529" s="14"/>
      <c r="AER529" s="14"/>
      <c r="AES529" s="14"/>
      <c r="AET529" s="14"/>
      <c r="AEU529" s="14"/>
      <c r="AEV529" s="14"/>
      <c r="AEW529" s="14"/>
      <c r="AEX529" s="14"/>
      <c r="AEY529" s="14"/>
      <c r="AEZ529" s="14"/>
      <c r="AFA529" s="14"/>
      <c r="AFB529" s="14"/>
      <c r="AFC529" s="14"/>
      <c r="AFD529" s="14"/>
      <c r="AFE529" s="14"/>
      <c r="AFF529" s="14"/>
      <c r="AFG529" s="14"/>
      <c r="AFH529" s="14"/>
      <c r="AFI529" s="14"/>
      <c r="AFJ529" s="14"/>
      <c r="AFK529" s="14"/>
      <c r="AFL529" s="14"/>
      <c r="AFM529" s="14"/>
      <c r="AFN529" s="14"/>
      <c r="AFO529" s="14"/>
      <c r="AFP529" s="14"/>
      <c r="AFQ529" s="14"/>
      <c r="AFR529" s="14"/>
      <c r="AFS529" s="14"/>
      <c r="AFT529" s="14"/>
      <c r="AFU529" s="14"/>
      <c r="AFV529" s="14"/>
      <c r="AFW529" s="14"/>
      <c r="AFX529" s="14"/>
      <c r="AFY529" s="14"/>
      <c r="AFZ529" s="14"/>
      <c r="AGA529" s="14"/>
      <c r="AGB529" s="14"/>
      <c r="AGC529" s="14"/>
      <c r="AGD529" s="14"/>
      <c r="AGE529" s="14"/>
      <c r="AGF529" s="14"/>
      <c r="AGG529" s="14"/>
      <c r="AGH529" s="14"/>
      <c r="AGI529" s="14"/>
      <c r="AGJ529" s="14"/>
      <c r="AGK529" s="14"/>
      <c r="AGL529" s="14"/>
      <c r="AGM529" s="14"/>
      <c r="AGN529" s="14"/>
      <c r="AGO529" s="14"/>
      <c r="AGP529" s="14"/>
      <c r="AGQ529" s="14"/>
      <c r="AGR529" s="14"/>
      <c r="AGS529" s="14"/>
      <c r="AGT529" s="14"/>
      <c r="AGU529" s="14"/>
      <c r="AGV529" s="14"/>
      <c r="AGW529" s="14"/>
      <c r="AGX529" s="14"/>
      <c r="AGY529" s="14"/>
      <c r="AGZ529" s="14"/>
      <c r="AHA529" s="14"/>
      <c r="AHB529" s="14"/>
      <c r="AHC529" s="14"/>
      <c r="AHD529" s="14"/>
      <c r="AHE529" s="14"/>
      <c r="AHF529" s="14"/>
      <c r="AHG529" s="14"/>
      <c r="AHH529" s="14"/>
      <c r="AHI529" s="14"/>
      <c r="AHJ529" s="14"/>
      <c r="AHK529" s="14"/>
      <c r="AHL529" s="14"/>
      <c r="AHM529" s="14"/>
      <c r="AHN529" s="14"/>
      <c r="AHO529" s="14"/>
      <c r="AHP529" s="14"/>
      <c r="AHQ529" s="14"/>
      <c r="AHR529" s="14"/>
      <c r="AHS529" s="14"/>
      <c r="AHT529" s="14"/>
      <c r="AHU529" s="14"/>
      <c r="AHV529" s="14"/>
      <c r="AHW529" s="14"/>
      <c r="AHX529" s="14"/>
      <c r="AHY529" s="14"/>
      <c r="AHZ529" s="14"/>
      <c r="AIA529" s="14"/>
      <c r="AIB529" s="14"/>
      <c r="AIC529" s="14"/>
      <c r="AID529" s="14"/>
      <c r="AIE529" s="14"/>
      <c r="AIF529" s="14"/>
      <c r="AIG529" s="14"/>
      <c r="AIH529" s="14"/>
      <c r="AII529" s="14"/>
      <c r="AIJ529" s="14"/>
      <c r="AIK529" s="14"/>
      <c r="AIL529" s="14"/>
      <c r="AIM529" s="14"/>
      <c r="AIN529" s="14"/>
      <c r="AIO529" s="14"/>
      <c r="AIP529" s="14"/>
      <c r="AIQ529" s="14"/>
      <c r="AIR529" s="14"/>
      <c r="AIS529" s="14"/>
      <c r="AIT529" s="14"/>
      <c r="AIU529" s="14"/>
      <c r="AIV529" s="14"/>
      <c r="AIW529" s="14"/>
      <c r="AIX529" s="14"/>
      <c r="AIY529" s="14"/>
      <c r="AIZ529" s="14"/>
      <c r="AJA529" s="14"/>
      <c r="AJB529" s="14"/>
      <c r="AJC529" s="14"/>
      <c r="AJD529" s="14"/>
      <c r="AJE529" s="14"/>
      <c r="AJF529" s="14"/>
      <c r="AJG529" s="14"/>
      <c r="AJH529" s="14"/>
      <c r="AJI529" s="14"/>
      <c r="AJJ529" s="14"/>
      <c r="AJK529" s="14"/>
      <c r="AJL529" s="14"/>
      <c r="AJM529" s="14"/>
      <c r="AJN529" s="14"/>
      <c r="AJO529" s="14"/>
      <c r="AJP529" s="14"/>
      <c r="AJQ529" s="14"/>
      <c r="AJR529" s="14"/>
      <c r="AJS529" s="14"/>
      <c r="AJT529" s="14"/>
      <c r="AJU529" s="14"/>
      <c r="AJV529" s="14"/>
      <c r="AJW529" s="14"/>
      <c r="AJX529" s="14"/>
      <c r="AJY529" s="14"/>
      <c r="AJZ529" s="14"/>
      <c r="AKA529" s="14"/>
      <c r="AKB529" s="14"/>
      <c r="AKC529" s="14"/>
      <c r="AKD529" s="14"/>
      <c r="AKE529" s="14"/>
      <c r="AKF529" s="14"/>
      <c r="AKG529" s="14"/>
      <c r="AKH529" s="14"/>
      <c r="AKI529" s="14"/>
      <c r="AKJ529" s="14"/>
      <c r="AKK529" s="14"/>
      <c r="AKL529" s="14"/>
      <c r="AKM529" s="14"/>
      <c r="AKN529" s="14"/>
      <c r="AKO529" s="14"/>
      <c r="AKP529" s="14"/>
      <c r="AKQ529" s="14"/>
      <c r="AKR529" s="14"/>
      <c r="AKS529" s="14"/>
      <c r="AKT529" s="14"/>
      <c r="AKU529" s="14"/>
      <c r="AKV529" s="14"/>
      <c r="AKW529" s="14"/>
      <c r="AKX529" s="14"/>
      <c r="AKY529" s="14"/>
      <c r="AKZ529" s="14"/>
      <c r="ALA529" s="14"/>
      <c r="ALB529" s="14"/>
      <c r="ALC529" s="14"/>
      <c r="ALD529" s="14"/>
      <c r="ALE529" s="14"/>
      <c r="ALF529" s="14"/>
      <c r="ALG529" s="14"/>
      <c r="ALH529" s="14"/>
      <c r="ALI529" s="14"/>
      <c r="ALJ529" s="14"/>
      <c r="ALK529" s="14"/>
      <c r="ALL529" s="14"/>
      <c r="ALM529" s="14"/>
      <c r="ALN529" s="14"/>
      <c r="ALO529" s="14"/>
      <c r="ALP529" s="14"/>
      <c r="ALQ529" s="14"/>
      <c r="ALR529" s="14"/>
      <c r="ALS529" s="14"/>
      <c r="ALT529" s="14"/>
      <c r="ALU529" s="14"/>
      <c r="ALV529" s="14"/>
      <c r="ALW529" s="14"/>
      <c r="ALX529" s="14"/>
      <c r="ALY529" s="14"/>
      <c r="ALZ529" s="14"/>
      <c r="AMA529" s="14"/>
      <c r="AMB529" s="14"/>
      <c r="AMC529" s="14"/>
      <c r="AMD529" s="14"/>
      <c r="AME529" s="14"/>
      <c r="AMF529" s="14"/>
      <c r="AMG529" s="14"/>
      <c r="AMH529" s="14"/>
      <c r="AMI529" s="14"/>
      <c r="AMJ529" s="14"/>
      <c r="AMK529" s="14"/>
      <c r="AML529" s="14"/>
      <c r="AMM529" s="14"/>
      <c r="AMN529" s="14"/>
      <c r="AMO529" s="14"/>
      <c r="AMP529" s="14"/>
      <c r="AMQ529" s="14"/>
      <c r="AMR529" s="14"/>
      <c r="AMS529" s="14"/>
      <c r="AMT529" s="14"/>
      <c r="AMU529" s="14"/>
      <c r="AMV529" s="14"/>
      <c r="AMW529" s="14"/>
      <c r="AMX529" s="14"/>
      <c r="AMY529" s="14"/>
      <c r="AMZ529" s="14"/>
      <c r="ANA529" s="14"/>
      <c r="ANB529" s="14"/>
      <c r="ANC529" s="14"/>
      <c r="AND529" s="14"/>
      <c r="ANE529" s="14"/>
      <c r="ANF529" s="14"/>
      <c r="ANG529" s="14"/>
      <c r="ANH529" s="14"/>
      <c r="ANI529" s="14"/>
      <c r="ANJ529" s="14"/>
      <c r="ANK529" s="14"/>
      <c r="ANL529" s="14"/>
      <c r="ANM529" s="14"/>
      <c r="ANN529" s="14"/>
      <c r="ANO529" s="14"/>
      <c r="ANP529" s="14"/>
      <c r="ANQ529" s="14"/>
      <c r="ANR529" s="14"/>
      <c r="ANS529" s="14"/>
      <c r="ANT529" s="14"/>
      <c r="ANU529" s="14"/>
      <c r="ANV529" s="14"/>
      <c r="ANW529" s="14"/>
      <c r="ANX529" s="14"/>
      <c r="ANY529" s="14"/>
      <c r="ANZ529" s="14"/>
      <c r="AOA529" s="14"/>
      <c r="AOB529" s="14"/>
      <c r="AOC529" s="14"/>
      <c r="AOD529" s="14"/>
      <c r="AOE529" s="14"/>
      <c r="AOF529" s="14"/>
      <c r="AOG529" s="14"/>
      <c r="AOH529" s="14"/>
      <c r="AOI529" s="14"/>
      <c r="AOJ529" s="14"/>
      <c r="AOK529" s="14"/>
      <c r="AOL529" s="14"/>
      <c r="AOM529" s="14"/>
      <c r="AON529" s="14"/>
      <c r="AOO529" s="14"/>
      <c r="AOP529" s="14"/>
      <c r="AOQ529" s="14"/>
      <c r="AOR529" s="14"/>
      <c r="AOS529" s="14"/>
      <c r="AOT529" s="14"/>
      <c r="AOU529" s="14"/>
      <c r="AOV529" s="14"/>
      <c r="AOW529" s="14"/>
      <c r="AOX529" s="14"/>
      <c r="AOY529" s="14"/>
      <c r="AOZ529" s="14"/>
      <c r="APA529" s="14"/>
      <c r="APB529" s="14"/>
      <c r="APC529" s="14"/>
      <c r="APD529" s="14"/>
      <c r="APE529" s="14"/>
      <c r="APF529" s="14"/>
      <c r="APG529" s="14"/>
      <c r="APH529" s="14"/>
      <c r="API529" s="14"/>
      <c r="APJ529" s="14"/>
      <c r="APK529" s="14"/>
      <c r="APL529" s="14"/>
      <c r="APM529" s="14"/>
      <c r="APN529" s="14"/>
      <c r="APO529" s="14"/>
      <c r="APP529" s="14"/>
      <c r="APQ529" s="14"/>
      <c r="APR529" s="14"/>
      <c r="APS529" s="14"/>
      <c r="APT529" s="14"/>
      <c r="APU529" s="14"/>
      <c r="APV529" s="14"/>
      <c r="APW529" s="14"/>
      <c r="APX529" s="14"/>
      <c r="APY529" s="14"/>
      <c r="APZ529" s="14"/>
      <c r="AQA529" s="14"/>
      <c r="AQB529" s="14"/>
      <c r="AQC529" s="14"/>
      <c r="AQD529" s="14"/>
      <c r="AQE529" s="14"/>
      <c r="AQF529" s="14"/>
      <c r="AQG529" s="14"/>
      <c r="AQH529" s="14"/>
      <c r="AQI529" s="14"/>
      <c r="AQJ529" s="14"/>
      <c r="AQK529" s="14"/>
      <c r="AQL529" s="14"/>
      <c r="AQM529" s="14"/>
      <c r="AQN529" s="14"/>
      <c r="AQO529" s="14"/>
      <c r="AQP529" s="14"/>
      <c r="AQQ529" s="14"/>
      <c r="AQR529" s="14"/>
      <c r="AQS529" s="14"/>
      <c r="AQT529" s="14"/>
      <c r="AQU529" s="14"/>
      <c r="AQV529" s="14"/>
      <c r="AQW529" s="14"/>
      <c r="AQX529" s="14"/>
      <c r="AQY529" s="14"/>
      <c r="AQZ529" s="14"/>
      <c r="ARA529" s="14"/>
      <c r="ARB529" s="14"/>
      <c r="ARC529" s="14"/>
      <c r="ARD529" s="14"/>
      <c r="ARE529" s="14"/>
      <c r="ARF529" s="14"/>
      <c r="ARG529" s="14"/>
      <c r="ARH529" s="14"/>
      <c r="ARI529" s="14"/>
      <c r="ARJ529" s="14"/>
      <c r="ARK529" s="14"/>
      <c r="ARL529" s="14"/>
      <c r="ARM529" s="14"/>
      <c r="ARN529" s="14"/>
      <c r="ARO529" s="14"/>
      <c r="ARP529" s="14"/>
      <c r="ARQ529" s="14"/>
      <c r="ARR529" s="14"/>
      <c r="ARS529" s="14"/>
      <c r="ART529" s="14"/>
      <c r="ARU529" s="14"/>
      <c r="ARV529" s="14"/>
      <c r="ARW529" s="14"/>
      <c r="ARX529" s="14"/>
      <c r="ARY529" s="14"/>
      <c r="ARZ529" s="14"/>
      <c r="ASA529" s="14"/>
      <c r="ASB529" s="14"/>
      <c r="ASC529" s="14"/>
      <c r="ASD529" s="14"/>
      <c r="ASE529" s="14"/>
      <c r="ASF529" s="14"/>
      <c r="ASG529" s="14"/>
      <c r="ASH529" s="14"/>
      <c r="ASI529" s="14"/>
      <c r="ASJ529" s="14"/>
      <c r="ASK529" s="14"/>
      <c r="ASL529" s="14"/>
      <c r="ASM529" s="14"/>
      <c r="ASN529" s="14"/>
      <c r="ASO529" s="14"/>
      <c r="ASP529" s="14"/>
      <c r="ASQ529" s="14"/>
      <c r="ASR529" s="14"/>
      <c r="ASS529" s="14"/>
      <c r="AST529" s="14"/>
      <c r="ASU529" s="14"/>
      <c r="ASV529" s="14"/>
      <c r="ASW529" s="14"/>
      <c r="ASX529" s="14"/>
      <c r="ASY529" s="14"/>
      <c r="ASZ529" s="14"/>
      <c r="ATA529" s="14"/>
      <c r="ATB529" s="14"/>
      <c r="ATC529" s="14"/>
      <c r="ATD529" s="14"/>
    </row>
    <row r="530" spans="63:1200">
      <c r="BK530" s="14" t="str">
        <f t="shared" si="2122"/>
        <v/>
      </c>
      <c r="ABO530" s="14"/>
      <c r="ABP530" s="14"/>
      <c r="ABQ530" s="14"/>
      <c r="ABR530" s="14"/>
      <c r="ABS530" s="14"/>
      <c r="ABT530" s="14"/>
      <c r="ABU530" s="14"/>
      <c r="ABV530" s="14"/>
      <c r="ABW530" s="14"/>
      <c r="ABX530" s="14"/>
      <c r="ABY530" s="14"/>
      <c r="ABZ530" s="14"/>
      <c r="ACA530" s="14"/>
      <c r="ACB530" s="14"/>
      <c r="ACC530" s="14"/>
      <c r="ACD530" s="14"/>
      <c r="ACE530" s="14"/>
      <c r="ACF530" s="14"/>
      <c r="ACG530" s="14"/>
      <c r="ACH530" s="14"/>
      <c r="ACI530" s="14"/>
      <c r="ACJ530" s="14"/>
      <c r="ACK530" s="14"/>
      <c r="ACL530" s="14"/>
      <c r="ACM530" s="14"/>
      <c r="ACN530" s="14"/>
      <c r="ACO530" s="14"/>
      <c r="ACP530" s="14"/>
      <c r="ACQ530" s="14"/>
      <c r="ACR530" s="14"/>
      <c r="ACS530" s="14"/>
      <c r="ACT530" s="14"/>
      <c r="ACU530" s="14"/>
      <c r="ACV530" s="14"/>
      <c r="ACW530" s="14"/>
      <c r="ACX530" s="14"/>
      <c r="ACY530" s="14"/>
      <c r="ACZ530" s="14"/>
      <c r="ADA530" s="14"/>
      <c r="ADB530" s="14"/>
      <c r="ADC530" s="14"/>
      <c r="ADD530" s="14"/>
      <c r="ADE530" s="14"/>
      <c r="ADF530" s="14"/>
      <c r="ADG530" s="14"/>
      <c r="ADH530" s="14"/>
      <c r="ADI530" s="14"/>
      <c r="ADJ530" s="14"/>
      <c r="ADK530" s="14"/>
      <c r="ADL530" s="14"/>
      <c r="ADM530" s="14"/>
      <c r="ADN530" s="14"/>
      <c r="ADO530" s="14"/>
      <c r="ADP530" s="14"/>
      <c r="ADQ530" s="14"/>
      <c r="ADR530" s="14"/>
      <c r="ADS530" s="14"/>
      <c r="ADT530" s="14"/>
      <c r="ADU530" s="14"/>
      <c r="ADV530" s="14"/>
      <c r="ADW530" s="14"/>
      <c r="ADX530" s="14"/>
      <c r="ADY530" s="14"/>
      <c r="ADZ530" s="14"/>
      <c r="AEA530" s="14"/>
      <c r="AEB530" s="14"/>
      <c r="AEC530" s="14"/>
      <c r="AED530" s="14"/>
      <c r="AEE530" s="14"/>
      <c r="AEF530" s="14"/>
      <c r="AEG530" s="14"/>
      <c r="AEH530" s="14"/>
      <c r="AEI530" s="14"/>
      <c r="AEJ530" s="14"/>
      <c r="AEK530" s="14"/>
      <c r="AEL530" s="14"/>
      <c r="AEM530" s="14"/>
      <c r="AEN530" s="14"/>
      <c r="AEO530" s="14"/>
      <c r="AEP530" s="14"/>
      <c r="AEQ530" s="14"/>
      <c r="AER530" s="14"/>
      <c r="AES530" s="14"/>
      <c r="AET530" s="14"/>
      <c r="AEU530" s="14"/>
      <c r="AEV530" s="14"/>
      <c r="AEW530" s="14"/>
      <c r="AEX530" s="14"/>
      <c r="AEY530" s="14"/>
      <c r="AEZ530" s="14"/>
      <c r="AFA530" s="14"/>
      <c r="AFB530" s="14"/>
      <c r="AFC530" s="14"/>
      <c r="AFD530" s="14"/>
      <c r="AFE530" s="14"/>
      <c r="AFF530" s="14"/>
      <c r="AFG530" s="14"/>
      <c r="AFH530" s="14"/>
      <c r="AFI530" s="14"/>
      <c r="AFJ530" s="14"/>
      <c r="AFK530" s="14"/>
      <c r="AFL530" s="14"/>
      <c r="AFM530" s="14"/>
      <c r="AFN530" s="14"/>
      <c r="AFO530" s="14"/>
      <c r="AFP530" s="14"/>
      <c r="AFQ530" s="14"/>
      <c r="AFR530" s="14"/>
      <c r="AFS530" s="14"/>
      <c r="AFT530" s="14"/>
      <c r="AFU530" s="14"/>
      <c r="AFV530" s="14"/>
      <c r="AFW530" s="14"/>
      <c r="AFX530" s="14"/>
      <c r="AFY530" s="14"/>
      <c r="AFZ530" s="14"/>
      <c r="AGA530" s="14"/>
      <c r="AGB530" s="14"/>
      <c r="AGC530" s="14"/>
      <c r="AGD530" s="14"/>
      <c r="AGE530" s="14"/>
      <c r="AGF530" s="14"/>
      <c r="AGG530" s="14"/>
      <c r="AGH530" s="14"/>
      <c r="AGI530" s="14"/>
      <c r="AGJ530" s="14"/>
      <c r="AGK530" s="14"/>
      <c r="AGL530" s="14"/>
      <c r="AGM530" s="14"/>
      <c r="AGN530" s="14"/>
      <c r="AGO530" s="14"/>
      <c r="AGP530" s="14"/>
      <c r="AGQ530" s="14"/>
      <c r="AGR530" s="14"/>
      <c r="AGS530" s="14"/>
      <c r="AGT530" s="14"/>
      <c r="AGU530" s="14"/>
      <c r="AGV530" s="14"/>
      <c r="AGW530" s="14"/>
      <c r="AGX530" s="14"/>
      <c r="AGY530" s="14"/>
      <c r="AGZ530" s="14"/>
      <c r="AHA530" s="14"/>
      <c r="AHB530" s="14"/>
      <c r="AHC530" s="14"/>
      <c r="AHD530" s="14"/>
      <c r="AHE530" s="14"/>
      <c r="AHF530" s="14"/>
      <c r="AHG530" s="14"/>
      <c r="AHH530" s="14"/>
      <c r="AHI530" s="14"/>
      <c r="AHJ530" s="14"/>
      <c r="AHK530" s="14"/>
      <c r="AHL530" s="14"/>
      <c r="AHM530" s="14"/>
      <c r="AHN530" s="14"/>
      <c r="AHO530" s="14"/>
      <c r="AHP530" s="14"/>
      <c r="AHQ530" s="14"/>
      <c r="AHR530" s="14"/>
      <c r="AHS530" s="14"/>
      <c r="AHT530" s="14"/>
      <c r="AHU530" s="14"/>
      <c r="AHV530" s="14"/>
      <c r="AHW530" s="14"/>
      <c r="AHX530" s="14"/>
      <c r="AHY530" s="14"/>
      <c r="AHZ530" s="14"/>
      <c r="AIA530" s="14"/>
      <c r="AIB530" s="14"/>
      <c r="AIC530" s="14"/>
      <c r="AID530" s="14"/>
      <c r="AIE530" s="14"/>
      <c r="AIF530" s="14"/>
      <c r="AIG530" s="14"/>
      <c r="AIH530" s="14"/>
      <c r="AII530" s="14"/>
      <c r="AIJ530" s="14"/>
      <c r="AIK530" s="14"/>
      <c r="AIL530" s="14"/>
      <c r="AIM530" s="14"/>
      <c r="AIN530" s="14"/>
      <c r="AIO530" s="14"/>
      <c r="AIP530" s="14"/>
      <c r="AIQ530" s="14"/>
      <c r="AIR530" s="14"/>
      <c r="AIS530" s="14"/>
      <c r="AIT530" s="14"/>
      <c r="AIU530" s="14"/>
      <c r="AIV530" s="14"/>
      <c r="AIW530" s="14"/>
      <c r="AIX530" s="14"/>
      <c r="AIY530" s="14"/>
      <c r="AIZ530" s="14"/>
      <c r="AJA530" s="14"/>
      <c r="AJB530" s="14"/>
      <c r="AJC530" s="14"/>
      <c r="AJD530" s="14"/>
      <c r="AJE530" s="14"/>
      <c r="AJF530" s="14"/>
      <c r="AJG530" s="14"/>
      <c r="AJH530" s="14"/>
      <c r="AJI530" s="14"/>
      <c r="AJJ530" s="14"/>
      <c r="AJK530" s="14"/>
      <c r="AJL530" s="14"/>
      <c r="AJM530" s="14"/>
      <c r="AJN530" s="14"/>
      <c r="AJO530" s="14"/>
      <c r="AJP530" s="14"/>
      <c r="AJQ530" s="14"/>
      <c r="AJR530" s="14"/>
      <c r="AJS530" s="14"/>
      <c r="AJT530" s="14"/>
      <c r="AJU530" s="14"/>
      <c r="AJV530" s="14"/>
      <c r="AJW530" s="14"/>
      <c r="AJX530" s="14"/>
      <c r="AJY530" s="14"/>
      <c r="AJZ530" s="14"/>
      <c r="AKA530" s="14"/>
      <c r="AKB530" s="14"/>
      <c r="AKC530" s="14"/>
      <c r="AKD530" s="14"/>
      <c r="AKE530" s="14"/>
      <c r="AKF530" s="14"/>
      <c r="AKG530" s="14"/>
      <c r="AKH530" s="14"/>
      <c r="AKI530" s="14"/>
      <c r="AKJ530" s="14"/>
      <c r="AKK530" s="14"/>
      <c r="AKL530" s="14"/>
      <c r="AKM530" s="14"/>
      <c r="AKN530" s="14"/>
      <c r="AKO530" s="14"/>
      <c r="AKP530" s="14"/>
      <c r="AKQ530" s="14"/>
      <c r="AKR530" s="14"/>
      <c r="AKS530" s="14"/>
      <c r="AKT530" s="14"/>
      <c r="AKU530" s="14"/>
      <c r="AKV530" s="14"/>
      <c r="AKW530" s="14"/>
      <c r="AKX530" s="14"/>
      <c r="AKY530" s="14"/>
      <c r="AKZ530" s="14"/>
      <c r="ALA530" s="14"/>
      <c r="ALB530" s="14"/>
      <c r="ALC530" s="14"/>
      <c r="ALD530" s="14"/>
      <c r="ALE530" s="14"/>
      <c r="ALF530" s="14"/>
      <c r="ALG530" s="14"/>
      <c r="ALH530" s="14"/>
      <c r="ALI530" s="14"/>
      <c r="ALJ530" s="14"/>
      <c r="ALK530" s="14"/>
      <c r="ALL530" s="14"/>
      <c r="ALM530" s="14"/>
      <c r="ALN530" s="14"/>
      <c r="ALO530" s="14"/>
      <c r="ALP530" s="14"/>
      <c r="ALQ530" s="14"/>
      <c r="ALR530" s="14"/>
      <c r="ALS530" s="14"/>
      <c r="ALT530" s="14"/>
      <c r="ALU530" s="14"/>
      <c r="ALV530" s="14"/>
      <c r="ALW530" s="14"/>
      <c r="ALX530" s="14"/>
      <c r="ALY530" s="14"/>
      <c r="ALZ530" s="14"/>
      <c r="AMA530" s="14"/>
      <c r="AMB530" s="14"/>
      <c r="AMC530" s="14"/>
      <c r="AMD530" s="14"/>
      <c r="AME530" s="14"/>
      <c r="AMF530" s="14"/>
      <c r="AMG530" s="14"/>
      <c r="AMH530" s="14"/>
      <c r="AMI530" s="14"/>
      <c r="AMJ530" s="14"/>
      <c r="AMK530" s="14"/>
      <c r="AML530" s="14"/>
      <c r="AMM530" s="14"/>
      <c r="AMN530" s="14"/>
      <c r="AMO530" s="14"/>
      <c r="AMP530" s="14"/>
      <c r="AMQ530" s="14"/>
      <c r="AMR530" s="14"/>
      <c r="AMS530" s="14"/>
      <c r="AMT530" s="14"/>
      <c r="AMU530" s="14"/>
      <c r="AMV530" s="14"/>
      <c r="AMW530" s="14"/>
      <c r="AMX530" s="14"/>
      <c r="AMY530" s="14"/>
      <c r="AMZ530" s="14"/>
      <c r="ANA530" s="14"/>
      <c r="ANB530" s="14"/>
      <c r="ANC530" s="14"/>
      <c r="AND530" s="14"/>
      <c r="ANE530" s="14"/>
      <c r="ANF530" s="14"/>
      <c r="ANG530" s="14"/>
      <c r="ANH530" s="14"/>
      <c r="ANI530" s="14"/>
      <c r="ANJ530" s="14"/>
      <c r="ANK530" s="14"/>
      <c r="ANL530" s="14"/>
      <c r="ANM530" s="14"/>
      <c r="ANN530" s="14"/>
      <c r="ANO530" s="14"/>
      <c r="ANP530" s="14"/>
      <c r="ANQ530" s="14"/>
      <c r="ANR530" s="14"/>
      <c r="ANS530" s="14"/>
      <c r="ANT530" s="14"/>
      <c r="ANU530" s="14"/>
      <c r="ANV530" s="14"/>
      <c r="ANW530" s="14"/>
      <c r="ANX530" s="14"/>
      <c r="ANY530" s="14"/>
      <c r="ANZ530" s="14"/>
      <c r="AOA530" s="14"/>
      <c r="AOB530" s="14"/>
      <c r="AOC530" s="14"/>
      <c r="AOD530" s="14"/>
      <c r="AOE530" s="14"/>
      <c r="AOF530" s="14"/>
      <c r="AOG530" s="14"/>
      <c r="AOH530" s="14"/>
      <c r="AOI530" s="14"/>
      <c r="AOJ530" s="14"/>
      <c r="AOK530" s="14"/>
      <c r="AOL530" s="14"/>
      <c r="AOM530" s="14"/>
      <c r="AON530" s="14"/>
      <c r="AOO530" s="14"/>
      <c r="AOP530" s="14"/>
      <c r="AOQ530" s="14"/>
      <c r="AOR530" s="14"/>
      <c r="AOS530" s="14"/>
      <c r="AOT530" s="14"/>
      <c r="AOU530" s="14"/>
      <c r="AOV530" s="14"/>
      <c r="AOW530" s="14"/>
      <c r="AOX530" s="14"/>
      <c r="AOY530" s="14"/>
      <c r="AOZ530" s="14"/>
      <c r="APA530" s="14"/>
      <c r="APB530" s="14"/>
      <c r="APC530" s="14"/>
      <c r="APD530" s="14"/>
      <c r="APE530" s="14"/>
      <c r="APF530" s="14"/>
      <c r="APG530" s="14"/>
      <c r="APH530" s="14"/>
      <c r="API530" s="14"/>
      <c r="APJ530" s="14"/>
      <c r="APK530" s="14"/>
      <c r="APL530" s="14"/>
      <c r="APM530" s="14"/>
      <c r="APN530" s="14"/>
      <c r="APO530" s="14"/>
      <c r="APP530" s="14"/>
      <c r="APQ530" s="14"/>
      <c r="APR530" s="14"/>
      <c r="APS530" s="14"/>
      <c r="APT530" s="14"/>
      <c r="APU530" s="14"/>
      <c r="APV530" s="14"/>
      <c r="APW530" s="14"/>
      <c r="APX530" s="14"/>
      <c r="APY530" s="14"/>
      <c r="APZ530" s="14"/>
      <c r="AQA530" s="14"/>
      <c r="AQB530" s="14"/>
      <c r="AQC530" s="14"/>
      <c r="AQD530" s="14"/>
      <c r="AQE530" s="14"/>
      <c r="AQF530" s="14"/>
      <c r="AQG530" s="14"/>
      <c r="AQH530" s="14"/>
      <c r="AQI530" s="14"/>
      <c r="AQJ530" s="14"/>
      <c r="AQK530" s="14"/>
      <c r="AQL530" s="14"/>
      <c r="AQM530" s="14"/>
      <c r="AQN530" s="14"/>
      <c r="AQO530" s="14"/>
      <c r="AQP530" s="14"/>
      <c r="AQQ530" s="14"/>
      <c r="AQR530" s="14"/>
      <c r="AQS530" s="14"/>
      <c r="AQT530" s="14"/>
      <c r="AQU530" s="14"/>
      <c r="AQV530" s="14"/>
      <c r="AQW530" s="14"/>
      <c r="AQX530" s="14"/>
      <c r="AQY530" s="14"/>
      <c r="AQZ530" s="14"/>
      <c r="ARA530" s="14"/>
      <c r="ARB530" s="14"/>
      <c r="ARC530" s="14"/>
      <c r="ARD530" s="14"/>
      <c r="ARE530" s="14"/>
      <c r="ARF530" s="14"/>
      <c r="ARG530" s="14"/>
      <c r="ARH530" s="14"/>
      <c r="ARI530" s="14"/>
      <c r="ARJ530" s="14"/>
      <c r="ARK530" s="14"/>
      <c r="ARL530" s="14"/>
      <c r="ARM530" s="14"/>
      <c r="ARN530" s="14"/>
      <c r="ARO530" s="14"/>
      <c r="ARP530" s="14"/>
      <c r="ARQ530" s="14"/>
      <c r="ARR530" s="14"/>
      <c r="ARS530" s="14"/>
      <c r="ART530" s="14"/>
      <c r="ARU530" s="14"/>
      <c r="ARV530" s="14"/>
      <c r="ARW530" s="14"/>
      <c r="ARX530" s="14"/>
      <c r="ARY530" s="14"/>
      <c r="ARZ530" s="14"/>
      <c r="ASA530" s="14"/>
      <c r="ASB530" s="14"/>
      <c r="ASC530" s="14"/>
      <c r="ASD530" s="14"/>
      <c r="ASE530" s="14"/>
      <c r="ASF530" s="14"/>
      <c r="ASG530" s="14"/>
      <c r="ASH530" s="14"/>
      <c r="ASI530" s="14"/>
      <c r="ASJ530" s="14"/>
      <c r="ASK530" s="14"/>
      <c r="ASL530" s="14"/>
      <c r="ASM530" s="14"/>
      <c r="ASN530" s="14"/>
      <c r="ASO530" s="14"/>
      <c r="ASP530" s="14"/>
      <c r="ASQ530" s="14"/>
      <c r="ASR530" s="14"/>
      <c r="ASS530" s="14"/>
      <c r="AST530" s="14"/>
      <c r="ASU530" s="14"/>
      <c r="ASV530" s="14"/>
      <c r="ASW530" s="14"/>
      <c r="ASX530" s="14"/>
      <c r="ASY530" s="14"/>
      <c r="ASZ530" s="14"/>
      <c r="ATA530" s="14"/>
      <c r="ATB530" s="14"/>
      <c r="ATC530" s="14"/>
      <c r="ATD530" s="14"/>
    </row>
    <row r="531" spans="63:1200">
      <c r="BK531" s="14" t="str">
        <f t="shared" si="2122"/>
        <v/>
      </c>
      <c r="ABO531" s="14"/>
      <c r="ABP531" s="14"/>
      <c r="ABQ531" s="14"/>
      <c r="ABR531" s="14"/>
      <c r="ABS531" s="14"/>
      <c r="ABT531" s="14"/>
      <c r="ABU531" s="14"/>
      <c r="ABV531" s="14"/>
      <c r="ABW531" s="14"/>
      <c r="ABX531" s="14"/>
      <c r="ABY531" s="14"/>
      <c r="ABZ531" s="14"/>
      <c r="ACA531" s="14"/>
      <c r="ACB531" s="14"/>
      <c r="ACC531" s="14"/>
      <c r="ACD531" s="14"/>
      <c r="ACE531" s="14"/>
      <c r="ACF531" s="14"/>
      <c r="ACG531" s="14"/>
      <c r="ACH531" s="14"/>
      <c r="ACI531" s="14"/>
      <c r="ACJ531" s="14"/>
      <c r="ACK531" s="14"/>
      <c r="ACL531" s="14"/>
      <c r="ACM531" s="14"/>
      <c r="ACN531" s="14"/>
      <c r="ACO531" s="14"/>
      <c r="ACP531" s="14"/>
      <c r="ACQ531" s="14"/>
      <c r="ACR531" s="14"/>
      <c r="ACS531" s="14"/>
      <c r="ACT531" s="14"/>
      <c r="ACU531" s="14"/>
      <c r="ACV531" s="14"/>
      <c r="ACW531" s="14"/>
      <c r="ACX531" s="14"/>
      <c r="ACY531" s="14"/>
      <c r="ACZ531" s="14"/>
      <c r="ADA531" s="14"/>
      <c r="ADB531" s="14"/>
      <c r="ADC531" s="14"/>
      <c r="ADD531" s="14"/>
      <c r="ADE531" s="14"/>
      <c r="ADF531" s="14"/>
      <c r="ADG531" s="14"/>
      <c r="ADH531" s="14"/>
      <c r="ADI531" s="14"/>
      <c r="ADJ531" s="14"/>
      <c r="ADK531" s="14"/>
      <c r="ADL531" s="14"/>
      <c r="ADM531" s="14"/>
      <c r="ADN531" s="14"/>
      <c r="ADO531" s="14"/>
      <c r="ADP531" s="14"/>
      <c r="ADQ531" s="14"/>
      <c r="ADR531" s="14"/>
      <c r="ADS531" s="14"/>
      <c r="ADT531" s="14"/>
      <c r="ADU531" s="14"/>
      <c r="ADV531" s="14"/>
      <c r="ADW531" s="14"/>
      <c r="ADX531" s="14"/>
      <c r="ADY531" s="14"/>
      <c r="ADZ531" s="14"/>
      <c r="AEA531" s="14"/>
      <c r="AEB531" s="14"/>
      <c r="AEC531" s="14"/>
      <c r="AED531" s="14"/>
      <c r="AEE531" s="14"/>
      <c r="AEF531" s="14"/>
      <c r="AEG531" s="14"/>
      <c r="AEH531" s="14"/>
      <c r="AEI531" s="14"/>
      <c r="AEJ531" s="14"/>
      <c r="AEK531" s="14"/>
      <c r="AEL531" s="14"/>
      <c r="AEM531" s="14"/>
      <c r="AEN531" s="14"/>
      <c r="AEO531" s="14"/>
      <c r="AEP531" s="14"/>
      <c r="AEQ531" s="14"/>
      <c r="AER531" s="14"/>
      <c r="AES531" s="14"/>
      <c r="AET531" s="14"/>
      <c r="AEU531" s="14"/>
      <c r="AEV531" s="14"/>
      <c r="AEW531" s="14"/>
      <c r="AEX531" s="14"/>
      <c r="AEY531" s="14"/>
      <c r="AEZ531" s="14"/>
      <c r="AFA531" s="14"/>
      <c r="AFB531" s="14"/>
      <c r="AFC531" s="14"/>
      <c r="AFD531" s="14"/>
      <c r="AFE531" s="14"/>
      <c r="AFF531" s="14"/>
      <c r="AFG531" s="14"/>
      <c r="AFH531" s="14"/>
      <c r="AFI531" s="14"/>
      <c r="AFJ531" s="14"/>
      <c r="AFK531" s="14"/>
      <c r="AFL531" s="14"/>
      <c r="AFM531" s="14"/>
      <c r="AFN531" s="14"/>
      <c r="AFO531" s="14"/>
      <c r="AFP531" s="14"/>
      <c r="AFQ531" s="14"/>
      <c r="AFR531" s="14"/>
      <c r="AFS531" s="14"/>
      <c r="AFT531" s="14"/>
      <c r="AFU531" s="14"/>
      <c r="AFV531" s="14"/>
      <c r="AFW531" s="14"/>
      <c r="AFX531" s="14"/>
      <c r="AFY531" s="14"/>
      <c r="AFZ531" s="14"/>
      <c r="AGA531" s="14"/>
      <c r="AGB531" s="14"/>
      <c r="AGC531" s="14"/>
      <c r="AGD531" s="14"/>
      <c r="AGE531" s="14"/>
      <c r="AGF531" s="14"/>
      <c r="AGG531" s="14"/>
      <c r="AGH531" s="14"/>
      <c r="AGI531" s="14"/>
      <c r="AGJ531" s="14"/>
      <c r="AGK531" s="14"/>
      <c r="AGL531" s="14"/>
      <c r="AGM531" s="14"/>
      <c r="AGN531" s="14"/>
      <c r="AGO531" s="14"/>
      <c r="AGP531" s="14"/>
      <c r="AGQ531" s="14"/>
      <c r="AGR531" s="14"/>
      <c r="AGS531" s="14"/>
      <c r="AGT531" s="14"/>
      <c r="AGU531" s="14"/>
      <c r="AGV531" s="14"/>
      <c r="AGW531" s="14"/>
      <c r="AGX531" s="14"/>
      <c r="AGY531" s="14"/>
      <c r="AGZ531" s="14"/>
      <c r="AHA531" s="14"/>
      <c r="AHB531" s="14"/>
      <c r="AHC531" s="14"/>
      <c r="AHD531" s="14"/>
      <c r="AHE531" s="14"/>
      <c r="AHF531" s="14"/>
      <c r="AHG531" s="14"/>
      <c r="AHH531" s="14"/>
      <c r="AHI531" s="14"/>
      <c r="AHJ531" s="14"/>
      <c r="AHK531" s="14"/>
      <c r="AHL531" s="14"/>
      <c r="AHM531" s="14"/>
      <c r="AHN531" s="14"/>
      <c r="AHO531" s="14"/>
      <c r="AHP531" s="14"/>
      <c r="AHQ531" s="14"/>
      <c r="AHR531" s="14"/>
      <c r="AHS531" s="14"/>
      <c r="AHT531" s="14"/>
      <c r="AHU531" s="14"/>
      <c r="AHV531" s="14"/>
      <c r="AHW531" s="14"/>
      <c r="AHX531" s="14"/>
      <c r="AHY531" s="14"/>
      <c r="AHZ531" s="14"/>
      <c r="AIA531" s="14"/>
      <c r="AIB531" s="14"/>
      <c r="AIC531" s="14"/>
      <c r="AID531" s="14"/>
      <c r="AIE531" s="14"/>
      <c r="AIF531" s="14"/>
      <c r="AIG531" s="14"/>
      <c r="AIH531" s="14"/>
      <c r="AII531" s="14"/>
      <c r="AIJ531" s="14"/>
      <c r="AIK531" s="14"/>
      <c r="AIL531" s="14"/>
      <c r="AIM531" s="14"/>
      <c r="AIN531" s="14"/>
      <c r="AIO531" s="14"/>
      <c r="AIP531" s="14"/>
      <c r="AIQ531" s="14"/>
      <c r="AIR531" s="14"/>
      <c r="AIS531" s="14"/>
      <c r="AIT531" s="14"/>
      <c r="AIU531" s="14"/>
      <c r="AIV531" s="14"/>
      <c r="AIW531" s="14"/>
      <c r="AIX531" s="14"/>
      <c r="AIY531" s="14"/>
      <c r="AIZ531" s="14"/>
      <c r="AJA531" s="14"/>
      <c r="AJB531" s="14"/>
      <c r="AJC531" s="14"/>
      <c r="AJD531" s="14"/>
      <c r="AJE531" s="14"/>
      <c r="AJF531" s="14"/>
      <c r="AJG531" s="14"/>
      <c r="AJH531" s="14"/>
      <c r="AJI531" s="14"/>
      <c r="AJJ531" s="14"/>
      <c r="AJK531" s="14"/>
      <c r="AJL531" s="14"/>
      <c r="AJM531" s="14"/>
      <c r="AJN531" s="14"/>
      <c r="AJO531" s="14"/>
      <c r="AJP531" s="14"/>
      <c r="AJQ531" s="14"/>
      <c r="AJR531" s="14"/>
      <c r="AJS531" s="14"/>
      <c r="AJT531" s="14"/>
      <c r="AJU531" s="14"/>
      <c r="AJV531" s="14"/>
      <c r="AJW531" s="14"/>
      <c r="AJX531" s="14"/>
      <c r="AJY531" s="14"/>
      <c r="AJZ531" s="14"/>
      <c r="AKA531" s="14"/>
      <c r="AKB531" s="14"/>
      <c r="AKC531" s="14"/>
      <c r="AKD531" s="14"/>
      <c r="AKE531" s="14"/>
      <c r="AKF531" s="14"/>
      <c r="AKG531" s="14"/>
      <c r="AKH531" s="14"/>
      <c r="AKI531" s="14"/>
      <c r="AKJ531" s="14"/>
      <c r="AKK531" s="14"/>
      <c r="AKL531" s="14"/>
      <c r="AKM531" s="14"/>
      <c r="AKN531" s="14"/>
      <c r="AKO531" s="14"/>
      <c r="AKP531" s="14"/>
      <c r="AKQ531" s="14"/>
      <c r="AKR531" s="14"/>
      <c r="AKS531" s="14"/>
      <c r="AKT531" s="14"/>
      <c r="AKU531" s="14"/>
      <c r="AKV531" s="14"/>
      <c r="AKW531" s="14"/>
      <c r="AKX531" s="14"/>
      <c r="AKY531" s="14"/>
      <c r="AKZ531" s="14"/>
      <c r="ALA531" s="14"/>
      <c r="ALB531" s="14"/>
      <c r="ALC531" s="14"/>
      <c r="ALD531" s="14"/>
      <c r="ALE531" s="14"/>
      <c r="ALF531" s="14"/>
      <c r="ALG531" s="14"/>
      <c r="ALH531" s="14"/>
      <c r="ALI531" s="14"/>
      <c r="ALJ531" s="14"/>
      <c r="ALK531" s="14"/>
      <c r="ALL531" s="14"/>
      <c r="ALM531" s="14"/>
      <c r="ALN531" s="14"/>
      <c r="ALO531" s="14"/>
      <c r="ALP531" s="14"/>
      <c r="ALQ531" s="14"/>
      <c r="ALR531" s="14"/>
      <c r="ALS531" s="14"/>
      <c r="ALT531" s="14"/>
      <c r="ALU531" s="14"/>
      <c r="ALV531" s="14"/>
      <c r="ALW531" s="14"/>
      <c r="ALX531" s="14"/>
      <c r="ALY531" s="14"/>
      <c r="ALZ531" s="14"/>
      <c r="AMA531" s="14"/>
      <c r="AMB531" s="14"/>
      <c r="AMC531" s="14"/>
      <c r="AMD531" s="14"/>
      <c r="AME531" s="14"/>
      <c r="AMF531" s="14"/>
      <c r="AMG531" s="14"/>
      <c r="AMH531" s="14"/>
      <c r="AMI531" s="14"/>
      <c r="AMJ531" s="14"/>
      <c r="AMK531" s="14"/>
      <c r="AML531" s="14"/>
      <c r="AMM531" s="14"/>
      <c r="AMN531" s="14"/>
      <c r="AMO531" s="14"/>
      <c r="AMP531" s="14"/>
      <c r="AMQ531" s="14"/>
      <c r="AMR531" s="14"/>
      <c r="AMS531" s="14"/>
      <c r="AMT531" s="14"/>
      <c r="AMU531" s="14"/>
      <c r="AMV531" s="14"/>
      <c r="AMW531" s="14"/>
      <c r="AMX531" s="14"/>
      <c r="AMY531" s="14"/>
      <c r="AMZ531" s="14"/>
      <c r="ANA531" s="14"/>
      <c r="ANB531" s="14"/>
      <c r="ANC531" s="14"/>
      <c r="AND531" s="14"/>
      <c r="ANE531" s="14"/>
      <c r="ANF531" s="14"/>
      <c r="ANG531" s="14"/>
      <c r="ANH531" s="14"/>
      <c r="ANI531" s="14"/>
      <c r="ANJ531" s="14"/>
      <c r="ANK531" s="14"/>
      <c r="ANL531" s="14"/>
      <c r="ANM531" s="14"/>
      <c r="ANN531" s="14"/>
      <c r="ANO531" s="14"/>
      <c r="ANP531" s="14"/>
      <c r="ANQ531" s="14"/>
      <c r="ANR531" s="14"/>
      <c r="ANS531" s="14"/>
      <c r="ANT531" s="14"/>
      <c r="ANU531" s="14"/>
      <c r="ANV531" s="14"/>
      <c r="ANW531" s="14"/>
      <c r="ANX531" s="14"/>
      <c r="ANY531" s="14"/>
      <c r="ANZ531" s="14"/>
      <c r="AOA531" s="14"/>
      <c r="AOB531" s="14"/>
      <c r="AOC531" s="14"/>
      <c r="AOD531" s="14"/>
      <c r="AOE531" s="14"/>
      <c r="AOF531" s="14"/>
      <c r="AOG531" s="14"/>
      <c r="AOH531" s="14"/>
      <c r="AOI531" s="14"/>
      <c r="AOJ531" s="14"/>
      <c r="AOK531" s="14"/>
      <c r="AOL531" s="14"/>
      <c r="AOM531" s="14"/>
      <c r="AON531" s="14"/>
      <c r="AOO531" s="14"/>
      <c r="AOP531" s="14"/>
      <c r="AOQ531" s="14"/>
      <c r="AOR531" s="14"/>
      <c r="AOS531" s="14"/>
      <c r="AOT531" s="14"/>
      <c r="AOU531" s="14"/>
      <c r="AOV531" s="14"/>
      <c r="AOW531" s="14"/>
      <c r="AOX531" s="14"/>
      <c r="AOY531" s="14"/>
      <c r="AOZ531" s="14"/>
      <c r="APA531" s="14"/>
      <c r="APB531" s="14"/>
      <c r="APC531" s="14"/>
      <c r="APD531" s="14"/>
      <c r="APE531" s="14"/>
      <c r="APF531" s="14"/>
      <c r="APG531" s="14"/>
      <c r="APH531" s="14"/>
      <c r="API531" s="14"/>
      <c r="APJ531" s="14"/>
      <c r="APK531" s="14"/>
      <c r="APL531" s="14"/>
      <c r="APM531" s="14"/>
      <c r="APN531" s="14"/>
      <c r="APO531" s="14"/>
      <c r="APP531" s="14"/>
      <c r="APQ531" s="14"/>
      <c r="APR531" s="14"/>
      <c r="APS531" s="14"/>
      <c r="APT531" s="14"/>
      <c r="APU531" s="14"/>
      <c r="APV531" s="14"/>
      <c r="APW531" s="14"/>
      <c r="APX531" s="14"/>
      <c r="APY531" s="14"/>
      <c r="APZ531" s="14"/>
      <c r="AQA531" s="14"/>
      <c r="AQB531" s="14"/>
      <c r="AQC531" s="14"/>
      <c r="AQD531" s="14"/>
      <c r="AQE531" s="14"/>
      <c r="AQF531" s="14"/>
      <c r="AQG531" s="14"/>
      <c r="AQH531" s="14"/>
      <c r="AQI531" s="14"/>
      <c r="AQJ531" s="14"/>
      <c r="AQK531" s="14"/>
      <c r="AQL531" s="14"/>
      <c r="AQM531" s="14"/>
      <c r="AQN531" s="14"/>
      <c r="AQO531" s="14"/>
      <c r="AQP531" s="14"/>
      <c r="AQQ531" s="14"/>
      <c r="AQR531" s="14"/>
      <c r="AQS531" s="14"/>
      <c r="AQT531" s="14"/>
      <c r="AQU531" s="14"/>
      <c r="AQV531" s="14"/>
      <c r="AQW531" s="14"/>
      <c r="AQX531" s="14"/>
      <c r="AQY531" s="14"/>
      <c r="AQZ531" s="14"/>
      <c r="ARA531" s="14"/>
      <c r="ARB531" s="14"/>
      <c r="ARC531" s="14"/>
      <c r="ARD531" s="14"/>
      <c r="ARE531" s="14"/>
      <c r="ARF531" s="14"/>
      <c r="ARG531" s="14"/>
      <c r="ARH531" s="14"/>
      <c r="ARI531" s="14"/>
      <c r="ARJ531" s="14"/>
      <c r="ARK531" s="14"/>
      <c r="ARL531" s="14"/>
      <c r="ARM531" s="14"/>
      <c r="ARN531" s="14"/>
      <c r="ARO531" s="14"/>
      <c r="ARP531" s="14"/>
      <c r="ARQ531" s="14"/>
      <c r="ARR531" s="14"/>
      <c r="ARS531" s="14"/>
      <c r="ART531" s="14"/>
      <c r="ARU531" s="14"/>
      <c r="ARV531" s="14"/>
      <c r="ARW531" s="14"/>
      <c r="ARX531" s="14"/>
      <c r="ARY531" s="14"/>
      <c r="ARZ531" s="14"/>
      <c r="ASA531" s="14"/>
      <c r="ASB531" s="14"/>
      <c r="ASC531" s="14"/>
      <c r="ASD531" s="14"/>
      <c r="ASE531" s="14"/>
      <c r="ASF531" s="14"/>
      <c r="ASG531" s="14"/>
      <c r="ASH531" s="14"/>
      <c r="ASI531" s="14"/>
      <c r="ASJ531" s="14"/>
      <c r="ASK531" s="14"/>
      <c r="ASL531" s="14"/>
      <c r="ASM531" s="14"/>
      <c r="ASN531" s="14"/>
      <c r="ASO531" s="14"/>
      <c r="ASP531" s="14"/>
      <c r="ASQ531" s="14"/>
      <c r="ASR531" s="14"/>
      <c r="ASS531" s="14"/>
      <c r="AST531" s="14"/>
      <c r="ASU531" s="14"/>
      <c r="ASV531" s="14"/>
      <c r="ASW531" s="14"/>
      <c r="ASX531" s="14"/>
      <c r="ASY531" s="14"/>
      <c r="ASZ531" s="14"/>
      <c r="ATA531" s="14"/>
      <c r="ATB531" s="14"/>
      <c r="ATC531" s="14"/>
      <c r="ATD531" s="14"/>
    </row>
    <row r="532" spans="63:1200">
      <c r="BK532" s="14" t="str">
        <f t="shared" si="2122"/>
        <v/>
      </c>
      <c r="ABO532" s="14"/>
      <c r="ABP532" s="14"/>
      <c r="ABQ532" s="14"/>
      <c r="ABR532" s="14"/>
      <c r="ABS532" s="14"/>
      <c r="ABT532" s="14"/>
      <c r="ABU532" s="14"/>
      <c r="ABV532" s="14"/>
      <c r="ABW532" s="14"/>
      <c r="ABX532" s="14"/>
      <c r="ABY532" s="14"/>
      <c r="ABZ532" s="14"/>
      <c r="ACA532" s="14"/>
      <c r="ACB532" s="14"/>
      <c r="ACC532" s="14"/>
      <c r="ACD532" s="14"/>
      <c r="ACE532" s="14"/>
      <c r="ACF532" s="14"/>
      <c r="ACG532" s="14"/>
      <c r="ACH532" s="14"/>
      <c r="ACI532" s="14"/>
      <c r="ACJ532" s="14"/>
      <c r="ACK532" s="14"/>
      <c r="ACL532" s="14"/>
      <c r="ACM532" s="14"/>
      <c r="ACN532" s="14"/>
      <c r="ACO532" s="14"/>
      <c r="ACP532" s="14"/>
      <c r="ACQ532" s="14"/>
      <c r="ACR532" s="14"/>
      <c r="ACS532" s="14"/>
      <c r="ACT532" s="14"/>
      <c r="ACU532" s="14"/>
      <c r="ACV532" s="14"/>
      <c r="ACW532" s="14"/>
      <c r="ACX532" s="14"/>
      <c r="ACY532" s="14"/>
      <c r="ACZ532" s="14"/>
      <c r="ADA532" s="14"/>
      <c r="ADB532" s="14"/>
      <c r="ADC532" s="14"/>
      <c r="ADD532" s="14"/>
      <c r="ADE532" s="14"/>
      <c r="ADF532" s="14"/>
      <c r="ADG532" s="14"/>
      <c r="ADH532" s="14"/>
      <c r="ADI532" s="14"/>
      <c r="ADJ532" s="14"/>
      <c r="ADK532" s="14"/>
      <c r="ADL532" s="14"/>
      <c r="ADM532" s="14"/>
      <c r="ADN532" s="14"/>
      <c r="ADO532" s="14"/>
      <c r="ADP532" s="14"/>
      <c r="ADQ532" s="14"/>
      <c r="ADR532" s="14"/>
      <c r="ADS532" s="14"/>
      <c r="ADT532" s="14"/>
      <c r="ADU532" s="14"/>
      <c r="ADV532" s="14"/>
      <c r="ADW532" s="14"/>
      <c r="ADX532" s="14"/>
      <c r="ADY532" s="14"/>
      <c r="ADZ532" s="14"/>
      <c r="AEA532" s="14"/>
      <c r="AEB532" s="14"/>
      <c r="AEC532" s="14"/>
      <c r="AED532" s="14"/>
      <c r="AEE532" s="14"/>
      <c r="AEF532" s="14"/>
      <c r="AEG532" s="14"/>
      <c r="AEH532" s="14"/>
      <c r="AEI532" s="14"/>
      <c r="AEJ532" s="14"/>
      <c r="AEK532" s="14"/>
      <c r="AEL532" s="14"/>
      <c r="AEM532" s="14"/>
      <c r="AEN532" s="14"/>
      <c r="AEO532" s="14"/>
      <c r="AEP532" s="14"/>
      <c r="AEQ532" s="14"/>
      <c r="AER532" s="14"/>
      <c r="AES532" s="14"/>
      <c r="AET532" s="14"/>
      <c r="AEU532" s="14"/>
      <c r="AEV532" s="14"/>
      <c r="AEW532" s="14"/>
      <c r="AEX532" s="14"/>
      <c r="AEY532" s="14"/>
      <c r="AEZ532" s="14"/>
      <c r="AFA532" s="14"/>
      <c r="AFB532" s="14"/>
      <c r="AFC532" s="14"/>
      <c r="AFD532" s="14"/>
      <c r="AFE532" s="14"/>
      <c r="AFF532" s="14"/>
      <c r="AFG532" s="14"/>
      <c r="AFH532" s="14"/>
      <c r="AFI532" s="14"/>
      <c r="AFJ532" s="14"/>
      <c r="AFK532" s="14"/>
      <c r="AFL532" s="14"/>
      <c r="AFM532" s="14"/>
      <c r="AFN532" s="14"/>
      <c r="AFO532" s="14"/>
      <c r="AFP532" s="14"/>
      <c r="AFQ532" s="14"/>
      <c r="AFR532" s="14"/>
      <c r="AFS532" s="14"/>
      <c r="AFT532" s="14"/>
      <c r="AFU532" s="14"/>
      <c r="AFV532" s="14"/>
      <c r="AFW532" s="14"/>
      <c r="AFX532" s="14"/>
      <c r="AFY532" s="14"/>
      <c r="AFZ532" s="14"/>
      <c r="AGA532" s="14"/>
      <c r="AGB532" s="14"/>
      <c r="AGC532" s="14"/>
      <c r="AGD532" s="14"/>
      <c r="AGE532" s="14"/>
      <c r="AGF532" s="14"/>
      <c r="AGG532" s="14"/>
      <c r="AGH532" s="14"/>
      <c r="AGI532" s="14"/>
      <c r="AGJ532" s="14"/>
      <c r="AGK532" s="14"/>
      <c r="AGL532" s="14"/>
      <c r="AGM532" s="14"/>
      <c r="AGN532" s="14"/>
      <c r="AGO532" s="14"/>
      <c r="AGP532" s="14"/>
      <c r="AGQ532" s="14"/>
      <c r="AGR532" s="14"/>
      <c r="AGS532" s="14"/>
      <c r="AGT532" s="14"/>
      <c r="AGU532" s="14"/>
      <c r="AGV532" s="14"/>
      <c r="AGW532" s="14"/>
      <c r="AGX532" s="14"/>
      <c r="AGY532" s="14"/>
      <c r="AGZ532" s="14"/>
      <c r="AHA532" s="14"/>
      <c r="AHB532" s="14"/>
      <c r="AHC532" s="14"/>
      <c r="AHD532" s="14"/>
      <c r="AHE532" s="14"/>
      <c r="AHF532" s="14"/>
      <c r="AHG532" s="14"/>
      <c r="AHH532" s="14"/>
      <c r="AHI532" s="14"/>
      <c r="AHJ532" s="14"/>
      <c r="AHK532" s="14"/>
      <c r="AHL532" s="14"/>
      <c r="AHM532" s="14"/>
      <c r="AHN532" s="14"/>
      <c r="AHO532" s="14"/>
      <c r="AHP532" s="14"/>
      <c r="AHQ532" s="14"/>
      <c r="AHR532" s="14"/>
      <c r="AHS532" s="14"/>
      <c r="AHT532" s="14"/>
      <c r="AHU532" s="14"/>
      <c r="AHV532" s="14"/>
      <c r="AHW532" s="14"/>
      <c r="AHX532" s="14"/>
      <c r="AHY532" s="14"/>
      <c r="AHZ532" s="14"/>
      <c r="AIA532" s="14"/>
      <c r="AIB532" s="14"/>
      <c r="AIC532" s="14"/>
      <c r="AID532" s="14"/>
      <c r="AIE532" s="14"/>
      <c r="AIF532" s="14"/>
      <c r="AIG532" s="14"/>
      <c r="AIH532" s="14"/>
      <c r="AII532" s="14"/>
      <c r="AIJ532" s="14"/>
      <c r="AIK532" s="14"/>
      <c r="AIL532" s="14"/>
      <c r="AIM532" s="14"/>
      <c r="AIN532" s="14"/>
      <c r="AIO532" s="14"/>
      <c r="AIP532" s="14"/>
      <c r="AIQ532" s="14"/>
      <c r="AIR532" s="14"/>
      <c r="AIS532" s="14"/>
      <c r="AIT532" s="14"/>
      <c r="AIU532" s="14"/>
      <c r="AIV532" s="14"/>
      <c r="AIW532" s="14"/>
      <c r="AIX532" s="14"/>
      <c r="AIY532" s="14"/>
      <c r="AIZ532" s="14"/>
      <c r="AJA532" s="14"/>
      <c r="AJB532" s="14"/>
      <c r="AJC532" s="14"/>
      <c r="AJD532" s="14"/>
      <c r="AJE532" s="14"/>
      <c r="AJF532" s="14"/>
      <c r="AJG532" s="14"/>
      <c r="AJH532" s="14"/>
      <c r="AJI532" s="14"/>
      <c r="AJJ532" s="14"/>
      <c r="AJK532" s="14"/>
      <c r="AJL532" s="14"/>
      <c r="AJM532" s="14"/>
      <c r="AJN532" s="14"/>
      <c r="AJO532" s="14"/>
      <c r="AJP532" s="14"/>
      <c r="AJQ532" s="14"/>
      <c r="AJR532" s="14"/>
      <c r="AJS532" s="14"/>
      <c r="AJT532" s="14"/>
      <c r="AJU532" s="14"/>
      <c r="AJV532" s="14"/>
      <c r="AJW532" s="14"/>
      <c r="AJX532" s="14"/>
      <c r="AJY532" s="14"/>
      <c r="AJZ532" s="14"/>
      <c r="AKA532" s="14"/>
      <c r="AKB532" s="14"/>
      <c r="AKC532" s="14"/>
      <c r="AKD532" s="14"/>
      <c r="AKE532" s="14"/>
      <c r="AKF532" s="14"/>
      <c r="AKG532" s="14"/>
      <c r="AKH532" s="14"/>
      <c r="AKI532" s="14"/>
      <c r="AKJ532" s="14"/>
      <c r="AKK532" s="14"/>
      <c r="AKL532" s="14"/>
      <c r="AKM532" s="14"/>
      <c r="AKN532" s="14"/>
      <c r="AKO532" s="14"/>
      <c r="AKP532" s="14"/>
      <c r="AKQ532" s="14"/>
      <c r="AKR532" s="14"/>
      <c r="AKS532" s="14"/>
      <c r="AKT532" s="14"/>
      <c r="AKU532" s="14"/>
      <c r="AKV532" s="14"/>
      <c r="AKW532" s="14"/>
      <c r="AKX532" s="14"/>
      <c r="AKY532" s="14"/>
      <c r="AKZ532" s="14"/>
      <c r="ALA532" s="14"/>
      <c r="ALB532" s="14"/>
      <c r="ALC532" s="14"/>
      <c r="ALD532" s="14"/>
      <c r="ALE532" s="14"/>
      <c r="ALF532" s="14"/>
      <c r="ALG532" s="14"/>
      <c r="ALH532" s="14"/>
      <c r="ALI532" s="14"/>
      <c r="ALJ532" s="14"/>
      <c r="ALK532" s="14"/>
      <c r="ALL532" s="14"/>
      <c r="ALM532" s="14"/>
      <c r="ALN532" s="14"/>
      <c r="ALO532" s="14"/>
      <c r="ALP532" s="14"/>
      <c r="ALQ532" s="14"/>
      <c r="ALR532" s="14"/>
      <c r="ALS532" s="14"/>
      <c r="ALT532" s="14"/>
      <c r="ALU532" s="14"/>
      <c r="ALV532" s="14"/>
      <c r="ALW532" s="14"/>
      <c r="ALX532" s="14"/>
      <c r="ALY532" s="14"/>
      <c r="ALZ532" s="14"/>
      <c r="AMA532" s="14"/>
      <c r="AMB532" s="14"/>
      <c r="AMC532" s="14"/>
      <c r="AMD532" s="14"/>
      <c r="AME532" s="14"/>
      <c r="AMF532" s="14"/>
      <c r="AMG532" s="14"/>
      <c r="AMH532" s="14"/>
      <c r="AMI532" s="14"/>
      <c r="AMJ532" s="14"/>
      <c r="AMK532" s="14"/>
      <c r="AML532" s="14"/>
      <c r="AMM532" s="14"/>
      <c r="AMN532" s="14"/>
      <c r="AMO532" s="14"/>
      <c r="AMP532" s="14"/>
      <c r="AMQ532" s="14"/>
      <c r="AMR532" s="14"/>
      <c r="AMS532" s="14"/>
      <c r="AMT532" s="14"/>
      <c r="AMU532" s="14"/>
      <c r="AMV532" s="14"/>
      <c r="AMW532" s="14"/>
      <c r="AMX532" s="14"/>
      <c r="AMY532" s="14"/>
      <c r="AMZ532" s="14"/>
      <c r="ANA532" s="14"/>
      <c r="ANB532" s="14"/>
      <c r="ANC532" s="14"/>
      <c r="AND532" s="14"/>
      <c r="ANE532" s="14"/>
      <c r="ANF532" s="14"/>
      <c r="ANG532" s="14"/>
      <c r="ANH532" s="14"/>
      <c r="ANI532" s="14"/>
      <c r="ANJ532" s="14"/>
      <c r="ANK532" s="14"/>
      <c r="ANL532" s="14"/>
      <c r="ANM532" s="14"/>
      <c r="ANN532" s="14"/>
      <c r="ANO532" s="14"/>
      <c r="ANP532" s="14"/>
      <c r="ANQ532" s="14"/>
      <c r="ANR532" s="14"/>
      <c r="ANS532" s="14"/>
      <c r="ANT532" s="14"/>
      <c r="ANU532" s="14"/>
      <c r="ANV532" s="14"/>
      <c r="ANW532" s="14"/>
      <c r="ANX532" s="14"/>
      <c r="ANY532" s="14"/>
      <c r="ANZ532" s="14"/>
      <c r="AOA532" s="14"/>
      <c r="AOB532" s="14"/>
      <c r="AOC532" s="14"/>
      <c r="AOD532" s="14"/>
      <c r="AOE532" s="14"/>
      <c r="AOF532" s="14"/>
      <c r="AOG532" s="14"/>
      <c r="AOH532" s="14"/>
      <c r="AOI532" s="14"/>
      <c r="AOJ532" s="14"/>
      <c r="AOK532" s="14"/>
      <c r="AOL532" s="14"/>
      <c r="AOM532" s="14"/>
      <c r="AON532" s="14"/>
      <c r="AOO532" s="14"/>
      <c r="AOP532" s="14"/>
      <c r="AOQ532" s="14"/>
      <c r="AOR532" s="14"/>
      <c r="AOS532" s="14"/>
      <c r="AOT532" s="14"/>
      <c r="AOU532" s="14"/>
      <c r="AOV532" s="14"/>
      <c r="AOW532" s="14"/>
      <c r="AOX532" s="14"/>
      <c r="AOY532" s="14"/>
      <c r="AOZ532" s="14"/>
      <c r="APA532" s="14"/>
      <c r="APB532" s="14"/>
      <c r="APC532" s="14"/>
      <c r="APD532" s="14"/>
      <c r="APE532" s="14"/>
      <c r="APF532" s="14"/>
      <c r="APG532" s="14"/>
      <c r="APH532" s="14"/>
      <c r="API532" s="14"/>
      <c r="APJ532" s="14"/>
      <c r="APK532" s="14"/>
      <c r="APL532" s="14"/>
      <c r="APM532" s="14"/>
      <c r="APN532" s="14"/>
      <c r="APO532" s="14"/>
      <c r="APP532" s="14"/>
      <c r="APQ532" s="14"/>
      <c r="APR532" s="14"/>
      <c r="APS532" s="14"/>
      <c r="APT532" s="14"/>
      <c r="APU532" s="14"/>
      <c r="APV532" s="14"/>
      <c r="APW532" s="14"/>
      <c r="APX532" s="14"/>
      <c r="APY532" s="14"/>
      <c r="APZ532" s="14"/>
      <c r="AQA532" s="14"/>
      <c r="AQB532" s="14"/>
      <c r="AQC532" s="14"/>
      <c r="AQD532" s="14"/>
      <c r="AQE532" s="14"/>
      <c r="AQF532" s="14"/>
      <c r="AQG532" s="14"/>
      <c r="AQH532" s="14"/>
      <c r="AQI532" s="14"/>
      <c r="AQJ532" s="14"/>
      <c r="AQK532" s="14"/>
      <c r="AQL532" s="14"/>
      <c r="AQM532" s="14"/>
      <c r="AQN532" s="14"/>
      <c r="AQO532" s="14"/>
      <c r="AQP532" s="14"/>
      <c r="AQQ532" s="14"/>
      <c r="AQR532" s="14"/>
      <c r="AQS532" s="14"/>
      <c r="AQT532" s="14"/>
      <c r="AQU532" s="14"/>
      <c r="AQV532" s="14"/>
      <c r="AQW532" s="14"/>
      <c r="AQX532" s="14"/>
      <c r="AQY532" s="14"/>
      <c r="AQZ532" s="14"/>
      <c r="ARA532" s="14"/>
      <c r="ARB532" s="14"/>
      <c r="ARC532" s="14"/>
      <c r="ARD532" s="14"/>
      <c r="ARE532" s="14"/>
      <c r="ARF532" s="14"/>
      <c r="ARG532" s="14"/>
      <c r="ARH532" s="14"/>
      <c r="ARI532" s="14"/>
      <c r="ARJ532" s="14"/>
      <c r="ARK532" s="14"/>
      <c r="ARL532" s="14"/>
      <c r="ARM532" s="14"/>
      <c r="ARN532" s="14"/>
      <c r="ARO532" s="14"/>
      <c r="ARP532" s="14"/>
      <c r="ARQ532" s="14"/>
      <c r="ARR532" s="14"/>
      <c r="ARS532" s="14"/>
      <c r="ART532" s="14"/>
      <c r="ARU532" s="14"/>
      <c r="ARV532" s="14"/>
      <c r="ARW532" s="14"/>
      <c r="ARX532" s="14"/>
      <c r="ARY532" s="14"/>
      <c r="ARZ532" s="14"/>
      <c r="ASA532" s="14"/>
      <c r="ASB532" s="14"/>
      <c r="ASC532" s="14"/>
      <c r="ASD532" s="14"/>
      <c r="ASE532" s="14"/>
      <c r="ASF532" s="14"/>
      <c r="ASG532" s="14"/>
      <c r="ASH532" s="14"/>
      <c r="ASI532" s="14"/>
      <c r="ASJ532" s="14"/>
      <c r="ASK532" s="14"/>
      <c r="ASL532" s="14"/>
      <c r="ASM532" s="14"/>
      <c r="ASN532" s="14"/>
      <c r="ASO532" s="14"/>
      <c r="ASP532" s="14"/>
      <c r="ASQ532" s="14"/>
      <c r="ASR532" s="14"/>
      <c r="ASS532" s="14"/>
      <c r="AST532" s="14"/>
      <c r="ASU532" s="14"/>
      <c r="ASV532" s="14"/>
      <c r="ASW532" s="14"/>
      <c r="ASX532" s="14"/>
      <c r="ASY532" s="14"/>
      <c r="ASZ532" s="14"/>
      <c r="ATA532" s="14"/>
      <c r="ATB532" s="14"/>
      <c r="ATC532" s="14"/>
      <c r="ATD532" s="14"/>
    </row>
    <row r="533" spans="63:1200">
      <c r="BK533" s="14" t="str">
        <f t="shared" si="2122"/>
        <v/>
      </c>
      <c r="ABO533" s="14"/>
      <c r="ABP533" s="14"/>
      <c r="ABQ533" s="14"/>
      <c r="ABR533" s="14"/>
      <c r="ABS533" s="14"/>
      <c r="ABT533" s="14"/>
      <c r="ABU533" s="14"/>
      <c r="ABV533" s="14"/>
      <c r="ABW533" s="14"/>
      <c r="ABX533" s="14"/>
      <c r="ABY533" s="14"/>
      <c r="ABZ533" s="14"/>
      <c r="ACA533" s="14"/>
      <c r="ACB533" s="14"/>
      <c r="ACC533" s="14"/>
      <c r="ACD533" s="14"/>
      <c r="ACE533" s="14"/>
      <c r="ACF533" s="14"/>
      <c r="ACG533" s="14"/>
      <c r="ACH533" s="14"/>
      <c r="ACI533" s="14"/>
      <c r="ACJ533" s="14"/>
      <c r="ACK533" s="14"/>
      <c r="ACL533" s="14"/>
      <c r="ACM533" s="14"/>
      <c r="ACN533" s="14"/>
      <c r="ACO533" s="14"/>
      <c r="ACP533" s="14"/>
      <c r="ACQ533" s="14"/>
      <c r="ACR533" s="14"/>
      <c r="ACS533" s="14"/>
      <c r="ACT533" s="14"/>
      <c r="ACU533" s="14"/>
      <c r="ACV533" s="14"/>
      <c r="ACW533" s="14"/>
      <c r="ACX533" s="14"/>
      <c r="ACY533" s="14"/>
      <c r="ACZ533" s="14"/>
      <c r="ADA533" s="14"/>
      <c r="ADB533" s="14"/>
      <c r="ADC533" s="14"/>
      <c r="ADD533" s="14"/>
      <c r="ADE533" s="14"/>
      <c r="ADF533" s="14"/>
      <c r="ADG533" s="14"/>
      <c r="ADH533" s="14"/>
      <c r="ADI533" s="14"/>
      <c r="ADJ533" s="14"/>
      <c r="ADK533" s="14"/>
      <c r="ADL533" s="14"/>
      <c r="ADM533" s="14"/>
      <c r="ADN533" s="14"/>
      <c r="ADO533" s="14"/>
      <c r="ADP533" s="14"/>
      <c r="ADQ533" s="14"/>
      <c r="ADR533" s="14"/>
      <c r="ADS533" s="14"/>
      <c r="ADT533" s="14"/>
      <c r="ADU533" s="14"/>
      <c r="ADV533" s="14"/>
      <c r="ADW533" s="14"/>
      <c r="ADX533" s="14"/>
      <c r="ADY533" s="14"/>
      <c r="ADZ533" s="14"/>
      <c r="AEA533" s="14"/>
      <c r="AEB533" s="14"/>
      <c r="AEC533" s="14"/>
      <c r="AED533" s="14"/>
      <c r="AEE533" s="14"/>
      <c r="AEF533" s="14"/>
      <c r="AEG533" s="14"/>
      <c r="AEH533" s="14"/>
      <c r="AEI533" s="14"/>
      <c r="AEJ533" s="14"/>
      <c r="AEK533" s="14"/>
      <c r="AEL533" s="14"/>
      <c r="AEM533" s="14"/>
      <c r="AEN533" s="14"/>
      <c r="AEO533" s="14"/>
      <c r="AEP533" s="14"/>
      <c r="AEQ533" s="14"/>
      <c r="AER533" s="14"/>
      <c r="AES533" s="14"/>
      <c r="AET533" s="14"/>
      <c r="AEU533" s="14"/>
      <c r="AEV533" s="14"/>
      <c r="AEW533" s="14"/>
      <c r="AEX533" s="14"/>
      <c r="AEY533" s="14"/>
      <c r="AEZ533" s="14"/>
      <c r="AFA533" s="14"/>
      <c r="AFB533" s="14"/>
      <c r="AFC533" s="14"/>
      <c r="AFD533" s="14"/>
      <c r="AFE533" s="14"/>
      <c r="AFF533" s="14"/>
      <c r="AFG533" s="14"/>
      <c r="AFH533" s="14"/>
      <c r="AFI533" s="14"/>
      <c r="AFJ533" s="14"/>
      <c r="AFK533" s="14"/>
      <c r="AFL533" s="14"/>
      <c r="AFM533" s="14"/>
      <c r="AFN533" s="14"/>
      <c r="AFO533" s="14"/>
      <c r="AFP533" s="14"/>
      <c r="AFQ533" s="14"/>
      <c r="AFR533" s="14"/>
      <c r="AFS533" s="14"/>
      <c r="AFT533" s="14"/>
      <c r="AFU533" s="14"/>
      <c r="AFV533" s="14"/>
      <c r="AFW533" s="14"/>
      <c r="AFX533" s="14"/>
      <c r="AFY533" s="14"/>
      <c r="AFZ533" s="14"/>
      <c r="AGA533" s="14"/>
      <c r="AGB533" s="14"/>
      <c r="AGC533" s="14"/>
      <c r="AGD533" s="14"/>
      <c r="AGE533" s="14"/>
      <c r="AGF533" s="14"/>
      <c r="AGG533" s="14"/>
      <c r="AGH533" s="14"/>
      <c r="AGI533" s="14"/>
      <c r="AGJ533" s="14"/>
      <c r="AGK533" s="14"/>
      <c r="AGL533" s="14"/>
      <c r="AGM533" s="14"/>
      <c r="AGN533" s="14"/>
      <c r="AGO533" s="14"/>
      <c r="AGP533" s="14"/>
      <c r="AGQ533" s="14"/>
      <c r="AGR533" s="14"/>
      <c r="AGS533" s="14"/>
      <c r="AGT533" s="14"/>
      <c r="AGU533" s="14"/>
      <c r="AGV533" s="14"/>
      <c r="AGW533" s="14"/>
      <c r="AGX533" s="14"/>
      <c r="AGY533" s="14"/>
      <c r="AGZ533" s="14"/>
      <c r="AHA533" s="14"/>
      <c r="AHB533" s="14"/>
      <c r="AHC533" s="14"/>
      <c r="AHD533" s="14"/>
      <c r="AHE533" s="14"/>
      <c r="AHF533" s="14"/>
      <c r="AHG533" s="14"/>
      <c r="AHH533" s="14"/>
      <c r="AHI533" s="14"/>
      <c r="AHJ533" s="14"/>
      <c r="AHK533" s="14"/>
      <c r="AHL533" s="14"/>
      <c r="AHM533" s="14"/>
      <c r="AHN533" s="14"/>
      <c r="AHO533" s="14"/>
      <c r="AHP533" s="14"/>
      <c r="AHQ533" s="14"/>
      <c r="AHR533" s="14"/>
      <c r="AHS533" s="14"/>
      <c r="AHT533" s="14"/>
      <c r="AHU533" s="14"/>
      <c r="AHV533" s="14"/>
      <c r="AHW533" s="14"/>
      <c r="AHX533" s="14"/>
      <c r="AHY533" s="14"/>
      <c r="AHZ533" s="14"/>
      <c r="AIA533" s="14"/>
      <c r="AIB533" s="14"/>
      <c r="AIC533" s="14"/>
      <c r="AID533" s="14"/>
      <c r="AIE533" s="14"/>
      <c r="AIF533" s="14"/>
      <c r="AIG533" s="14"/>
      <c r="AIH533" s="14"/>
      <c r="AII533" s="14"/>
      <c r="AIJ533" s="14"/>
      <c r="AIK533" s="14"/>
      <c r="AIL533" s="14"/>
      <c r="AIM533" s="14"/>
      <c r="AIN533" s="14"/>
      <c r="AIO533" s="14"/>
      <c r="AIP533" s="14"/>
      <c r="AIQ533" s="14"/>
      <c r="AIR533" s="14"/>
      <c r="AIS533" s="14"/>
      <c r="AIT533" s="14"/>
      <c r="AIU533" s="14"/>
      <c r="AIV533" s="14"/>
      <c r="AIW533" s="14"/>
      <c r="AIX533" s="14"/>
      <c r="AIY533" s="14"/>
      <c r="AIZ533" s="14"/>
      <c r="AJA533" s="14"/>
      <c r="AJB533" s="14"/>
      <c r="AJC533" s="14"/>
      <c r="AJD533" s="14"/>
      <c r="AJE533" s="14"/>
      <c r="AJF533" s="14"/>
      <c r="AJG533" s="14"/>
      <c r="AJH533" s="14"/>
      <c r="AJI533" s="14"/>
      <c r="AJJ533" s="14"/>
      <c r="AJK533" s="14"/>
      <c r="AJL533" s="14"/>
      <c r="AJM533" s="14"/>
      <c r="AJN533" s="14"/>
      <c r="AJO533" s="14"/>
      <c r="AJP533" s="14"/>
      <c r="AJQ533" s="14"/>
      <c r="AJR533" s="14"/>
      <c r="AJS533" s="14"/>
      <c r="AJT533" s="14"/>
      <c r="AJU533" s="14"/>
      <c r="AJV533" s="14"/>
      <c r="AJW533" s="14"/>
      <c r="AJX533" s="14"/>
      <c r="AJY533" s="14"/>
      <c r="AJZ533" s="14"/>
      <c r="AKA533" s="14"/>
      <c r="AKB533" s="14"/>
      <c r="AKC533" s="14"/>
      <c r="AKD533" s="14"/>
      <c r="AKE533" s="14"/>
      <c r="AKF533" s="14"/>
      <c r="AKG533" s="14"/>
      <c r="AKH533" s="14"/>
      <c r="AKI533" s="14"/>
      <c r="AKJ533" s="14"/>
      <c r="AKK533" s="14"/>
      <c r="AKL533" s="14"/>
      <c r="AKM533" s="14"/>
      <c r="AKN533" s="14"/>
      <c r="AKO533" s="14"/>
      <c r="AKP533" s="14"/>
      <c r="AKQ533" s="14"/>
      <c r="AKR533" s="14"/>
      <c r="AKS533" s="14"/>
      <c r="AKT533" s="14"/>
      <c r="AKU533" s="14"/>
      <c r="AKV533" s="14"/>
      <c r="AKW533" s="14"/>
      <c r="AKX533" s="14"/>
      <c r="AKY533" s="14"/>
      <c r="AKZ533" s="14"/>
      <c r="ALA533" s="14"/>
      <c r="ALB533" s="14"/>
      <c r="ALC533" s="14"/>
      <c r="ALD533" s="14"/>
      <c r="ALE533" s="14"/>
      <c r="ALF533" s="14"/>
      <c r="ALG533" s="14"/>
      <c r="ALH533" s="14"/>
      <c r="ALI533" s="14"/>
      <c r="ALJ533" s="14"/>
      <c r="ALK533" s="14"/>
      <c r="ALL533" s="14"/>
      <c r="ALM533" s="14"/>
      <c r="ALN533" s="14"/>
      <c r="ALO533" s="14"/>
      <c r="ALP533" s="14"/>
      <c r="ALQ533" s="14"/>
      <c r="ALR533" s="14"/>
      <c r="ALS533" s="14"/>
      <c r="ALT533" s="14"/>
      <c r="ALU533" s="14"/>
      <c r="ALV533" s="14"/>
      <c r="ALW533" s="14"/>
      <c r="ALX533" s="14"/>
      <c r="ALY533" s="14"/>
      <c r="ALZ533" s="14"/>
      <c r="AMA533" s="14"/>
      <c r="AMB533" s="14"/>
      <c r="AMC533" s="14"/>
      <c r="AMD533" s="14"/>
      <c r="AME533" s="14"/>
      <c r="AMF533" s="14"/>
      <c r="AMG533" s="14"/>
      <c r="AMH533" s="14"/>
      <c r="AMI533" s="14"/>
      <c r="AMJ533" s="14"/>
      <c r="AMK533" s="14"/>
      <c r="AML533" s="14"/>
      <c r="AMM533" s="14"/>
      <c r="AMN533" s="14"/>
      <c r="AMO533" s="14"/>
      <c r="AMP533" s="14"/>
      <c r="AMQ533" s="14"/>
      <c r="AMR533" s="14"/>
      <c r="AMS533" s="14"/>
      <c r="AMT533" s="14"/>
      <c r="AMU533" s="14"/>
      <c r="AMV533" s="14"/>
      <c r="AMW533" s="14"/>
      <c r="AMX533" s="14"/>
      <c r="AMY533" s="14"/>
      <c r="AMZ533" s="14"/>
      <c r="ANA533" s="14"/>
      <c r="ANB533" s="14"/>
      <c r="ANC533" s="14"/>
      <c r="AND533" s="14"/>
      <c r="ANE533" s="14"/>
      <c r="ANF533" s="14"/>
      <c r="ANG533" s="14"/>
      <c r="ANH533" s="14"/>
      <c r="ANI533" s="14"/>
      <c r="ANJ533" s="14"/>
      <c r="ANK533" s="14"/>
      <c r="ANL533" s="14"/>
      <c r="ANM533" s="14"/>
      <c r="ANN533" s="14"/>
      <c r="ANO533" s="14"/>
      <c r="ANP533" s="14"/>
      <c r="ANQ533" s="14"/>
      <c r="ANR533" s="14"/>
      <c r="ANS533" s="14"/>
      <c r="ANT533" s="14"/>
      <c r="ANU533" s="14"/>
      <c r="ANV533" s="14"/>
      <c r="ANW533" s="14"/>
      <c r="ANX533" s="14"/>
      <c r="ANY533" s="14"/>
      <c r="ANZ533" s="14"/>
      <c r="AOA533" s="14"/>
      <c r="AOB533" s="14"/>
      <c r="AOC533" s="14"/>
      <c r="AOD533" s="14"/>
      <c r="AOE533" s="14"/>
      <c r="AOF533" s="14"/>
      <c r="AOG533" s="14"/>
      <c r="AOH533" s="14"/>
      <c r="AOI533" s="14"/>
      <c r="AOJ533" s="14"/>
      <c r="AOK533" s="14"/>
      <c r="AOL533" s="14"/>
      <c r="AOM533" s="14"/>
      <c r="AON533" s="14"/>
      <c r="AOO533" s="14"/>
      <c r="AOP533" s="14"/>
      <c r="AOQ533" s="14"/>
      <c r="AOR533" s="14"/>
      <c r="AOS533" s="14"/>
      <c r="AOT533" s="14"/>
      <c r="AOU533" s="14"/>
      <c r="AOV533" s="14"/>
      <c r="AOW533" s="14"/>
      <c r="AOX533" s="14"/>
      <c r="AOY533" s="14"/>
      <c r="AOZ533" s="14"/>
      <c r="APA533" s="14"/>
      <c r="APB533" s="14"/>
      <c r="APC533" s="14"/>
      <c r="APD533" s="14"/>
      <c r="APE533" s="14"/>
      <c r="APF533" s="14"/>
      <c r="APG533" s="14"/>
      <c r="APH533" s="14"/>
      <c r="API533" s="14"/>
      <c r="APJ533" s="14"/>
      <c r="APK533" s="14"/>
      <c r="APL533" s="14"/>
      <c r="APM533" s="14"/>
      <c r="APN533" s="14"/>
      <c r="APO533" s="14"/>
      <c r="APP533" s="14"/>
      <c r="APQ533" s="14"/>
      <c r="APR533" s="14"/>
      <c r="APS533" s="14"/>
      <c r="APT533" s="14"/>
      <c r="APU533" s="14"/>
      <c r="APV533" s="14"/>
      <c r="APW533" s="14"/>
      <c r="APX533" s="14"/>
      <c r="APY533" s="14"/>
      <c r="APZ533" s="14"/>
      <c r="AQA533" s="14"/>
      <c r="AQB533" s="14"/>
      <c r="AQC533" s="14"/>
      <c r="AQD533" s="14"/>
      <c r="AQE533" s="14"/>
      <c r="AQF533" s="14"/>
      <c r="AQG533" s="14"/>
      <c r="AQH533" s="14"/>
      <c r="AQI533" s="14"/>
      <c r="AQJ533" s="14"/>
      <c r="AQK533" s="14"/>
      <c r="AQL533" s="14"/>
      <c r="AQM533" s="14"/>
      <c r="AQN533" s="14"/>
      <c r="AQO533" s="14"/>
      <c r="AQP533" s="14"/>
      <c r="AQQ533" s="14"/>
      <c r="AQR533" s="14"/>
      <c r="AQS533" s="14"/>
      <c r="AQT533" s="14"/>
      <c r="AQU533" s="14"/>
      <c r="AQV533" s="14"/>
      <c r="AQW533" s="14"/>
      <c r="AQX533" s="14"/>
      <c r="AQY533" s="14"/>
      <c r="AQZ533" s="14"/>
      <c r="ARA533" s="14"/>
      <c r="ARB533" s="14"/>
      <c r="ARC533" s="14"/>
      <c r="ARD533" s="14"/>
      <c r="ARE533" s="14"/>
      <c r="ARF533" s="14"/>
      <c r="ARG533" s="14"/>
      <c r="ARH533" s="14"/>
      <c r="ARI533" s="14"/>
      <c r="ARJ533" s="14"/>
      <c r="ARK533" s="14"/>
      <c r="ARL533" s="14"/>
      <c r="ARM533" s="14"/>
      <c r="ARN533" s="14"/>
      <c r="ARO533" s="14"/>
      <c r="ARP533" s="14"/>
      <c r="ARQ533" s="14"/>
      <c r="ARR533" s="14"/>
      <c r="ARS533" s="14"/>
      <c r="ART533" s="14"/>
      <c r="ARU533" s="14"/>
      <c r="ARV533" s="14"/>
      <c r="ARW533" s="14"/>
      <c r="ARX533" s="14"/>
      <c r="ARY533" s="14"/>
      <c r="ARZ533" s="14"/>
      <c r="ASA533" s="14"/>
      <c r="ASB533" s="14"/>
      <c r="ASC533" s="14"/>
      <c r="ASD533" s="14"/>
      <c r="ASE533" s="14"/>
      <c r="ASF533" s="14"/>
      <c r="ASG533" s="14"/>
      <c r="ASH533" s="14"/>
      <c r="ASI533" s="14"/>
      <c r="ASJ533" s="14"/>
      <c r="ASK533" s="14"/>
      <c r="ASL533" s="14"/>
      <c r="ASM533" s="14"/>
      <c r="ASN533" s="14"/>
      <c r="ASO533" s="14"/>
      <c r="ASP533" s="14"/>
      <c r="ASQ533" s="14"/>
      <c r="ASR533" s="14"/>
      <c r="ASS533" s="14"/>
      <c r="AST533" s="14"/>
      <c r="ASU533" s="14"/>
      <c r="ASV533" s="14"/>
      <c r="ASW533" s="14"/>
      <c r="ASX533" s="14"/>
      <c r="ASY533" s="14"/>
      <c r="ASZ533" s="14"/>
      <c r="ATA533" s="14"/>
      <c r="ATB533" s="14"/>
      <c r="ATC533" s="14"/>
      <c r="ATD533" s="14"/>
    </row>
    <row r="534" spans="63:1200">
      <c r="BK534" s="14" t="str">
        <f t="shared" si="2122"/>
        <v/>
      </c>
      <c r="ABO534" s="14"/>
      <c r="ABP534" s="14"/>
      <c r="ABQ534" s="14"/>
      <c r="ABR534" s="14"/>
      <c r="ABS534" s="14"/>
      <c r="ABT534" s="14"/>
      <c r="ABU534" s="14"/>
      <c r="ABV534" s="14"/>
      <c r="ABW534" s="14"/>
      <c r="ABX534" s="14"/>
      <c r="ABY534" s="14"/>
      <c r="ABZ534" s="14"/>
      <c r="ACA534" s="14"/>
      <c r="ACB534" s="14"/>
      <c r="ACC534" s="14"/>
      <c r="ACD534" s="14"/>
      <c r="ACE534" s="14"/>
      <c r="ACF534" s="14"/>
      <c r="ACG534" s="14"/>
      <c r="ACH534" s="14"/>
      <c r="ACI534" s="14"/>
      <c r="ACJ534" s="14"/>
      <c r="ACK534" s="14"/>
      <c r="ACL534" s="14"/>
      <c r="ACM534" s="14"/>
      <c r="ACN534" s="14"/>
      <c r="ACO534" s="14"/>
      <c r="ACP534" s="14"/>
      <c r="ACQ534" s="14"/>
      <c r="ACR534" s="14"/>
      <c r="ACS534" s="14"/>
      <c r="ACT534" s="14"/>
      <c r="ACU534" s="14"/>
      <c r="ACV534" s="14"/>
      <c r="ACW534" s="14"/>
      <c r="ACX534" s="14"/>
      <c r="ACY534" s="14"/>
      <c r="ACZ534" s="14"/>
      <c r="ADA534" s="14"/>
      <c r="ADB534" s="14"/>
      <c r="ADC534" s="14"/>
      <c r="ADD534" s="14"/>
      <c r="ADE534" s="14"/>
      <c r="ADF534" s="14"/>
      <c r="ADG534" s="14"/>
      <c r="ADH534" s="14"/>
      <c r="ADI534" s="14"/>
      <c r="ADJ534" s="14"/>
      <c r="ADK534" s="14"/>
      <c r="ADL534" s="14"/>
      <c r="ADM534" s="14"/>
      <c r="ADN534" s="14"/>
      <c r="ADO534" s="14"/>
      <c r="ADP534" s="14"/>
      <c r="ADQ534" s="14"/>
      <c r="ADR534" s="14"/>
      <c r="ADS534" s="14"/>
      <c r="ADT534" s="14"/>
      <c r="ADU534" s="14"/>
      <c r="ADV534" s="14"/>
      <c r="ADW534" s="14"/>
      <c r="ADX534" s="14"/>
      <c r="ADY534" s="14"/>
      <c r="ADZ534" s="14"/>
      <c r="AEA534" s="14"/>
      <c r="AEB534" s="14"/>
      <c r="AEC534" s="14"/>
      <c r="AED534" s="14"/>
      <c r="AEE534" s="14"/>
      <c r="AEF534" s="14"/>
      <c r="AEG534" s="14"/>
      <c r="AEH534" s="14"/>
      <c r="AEI534" s="14"/>
      <c r="AEJ534" s="14"/>
      <c r="AEK534" s="14"/>
      <c r="AEL534" s="14"/>
      <c r="AEM534" s="14"/>
      <c r="AEN534" s="14"/>
      <c r="AEO534" s="14"/>
      <c r="AEP534" s="14"/>
      <c r="AEQ534" s="14"/>
      <c r="AER534" s="14"/>
      <c r="AES534" s="14"/>
      <c r="AET534" s="14"/>
      <c r="AEU534" s="14"/>
      <c r="AEV534" s="14"/>
      <c r="AEW534" s="14"/>
      <c r="AEX534" s="14"/>
      <c r="AEY534" s="14"/>
      <c r="AEZ534" s="14"/>
      <c r="AFA534" s="14"/>
      <c r="AFB534" s="14"/>
      <c r="AFC534" s="14"/>
      <c r="AFD534" s="14"/>
      <c r="AFE534" s="14"/>
      <c r="AFF534" s="14"/>
      <c r="AFG534" s="14"/>
      <c r="AFH534" s="14"/>
      <c r="AFI534" s="14"/>
      <c r="AFJ534" s="14"/>
      <c r="AFK534" s="14"/>
      <c r="AFL534" s="14"/>
      <c r="AFM534" s="14"/>
      <c r="AFN534" s="14"/>
      <c r="AFO534" s="14"/>
      <c r="AFP534" s="14"/>
      <c r="AFQ534" s="14"/>
      <c r="AFR534" s="14"/>
      <c r="AFS534" s="14"/>
      <c r="AFT534" s="14"/>
      <c r="AFU534" s="14"/>
      <c r="AFV534" s="14"/>
      <c r="AFW534" s="14"/>
      <c r="AFX534" s="14"/>
      <c r="AFY534" s="14"/>
      <c r="AFZ534" s="14"/>
      <c r="AGA534" s="14"/>
      <c r="AGB534" s="14"/>
      <c r="AGC534" s="14"/>
      <c r="AGD534" s="14"/>
      <c r="AGE534" s="14"/>
      <c r="AGF534" s="14"/>
      <c r="AGG534" s="14"/>
      <c r="AGH534" s="14"/>
      <c r="AGI534" s="14"/>
      <c r="AGJ534" s="14"/>
      <c r="AGK534" s="14"/>
      <c r="AGL534" s="14"/>
      <c r="AGM534" s="14"/>
      <c r="AGN534" s="14"/>
      <c r="AGO534" s="14"/>
      <c r="AGP534" s="14"/>
      <c r="AGQ534" s="14"/>
      <c r="AGR534" s="14"/>
      <c r="AGS534" s="14"/>
      <c r="AGT534" s="14"/>
      <c r="AGU534" s="14"/>
      <c r="AGV534" s="14"/>
      <c r="AGW534" s="14"/>
      <c r="AGX534" s="14"/>
      <c r="AGY534" s="14"/>
      <c r="AGZ534" s="14"/>
      <c r="AHA534" s="14"/>
      <c r="AHB534" s="14"/>
      <c r="AHC534" s="14"/>
      <c r="AHD534" s="14"/>
      <c r="AHE534" s="14"/>
      <c r="AHF534" s="14"/>
      <c r="AHG534" s="14"/>
      <c r="AHH534" s="14"/>
      <c r="AHI534" s="14"/>
      <c r="AHJ534" s="14"/>
      <c r="AHK534" s="14"/>
      <c r="AHL534" s="14"/>
      <c r="AHM534" s="14"/>
      <c r="AHN534" s="14"/>
      <c r="AHO534" s="14"/>
      <c r="AHP534" s="14"/>
      <c r="AHQ534" s="14"/>
      <c r="AHR534" s="14"/>
      <c r="AHS534" s="14"/>
      <c r="AHT534" s="14"/>
      <c r="AHU534" s="14"/>
      <c r="AHV534" s="14"/>
      <c r="AHW534" s="14"/>
      <c r="AHX534" s="14"/>
      <c r="AHY534" s="14"/>
      <c r="AHZ534" s="14"/>
      <c r="AIA534" s="14"/>
      <c r="AIB534" s="14"/>
      <c r="AIC534" s="14"/>
      <c r="AID534" s="14"/>
      <c r="AIE534" s="14"/>
      <c r="AIF534" s="14"/>
      <c r="AIG534" s="14"/>
      <c r="AIH534" s="14"/>
      <c r="AII534" s="14"/>
      <c r="AIJ534" s="14"/>
      <c r="AIK534" s="14"/>
      <c r="AIL534" s="14"/>
      <c r="AIM534" s="14"/>
      <c r="AIN534" s="14"/>
      <c r="AIO534" s="14"/>
      <c r="AIP534" s="14"/>
      <c r="AIQ534" s="14"/>
      <c r="AIR534" s="14"/>
      <c r="AIS534" s="14"/>
      <c r="AIT534" s="14"/>
      <c r="AIU534" s="14"/>
      <c r="AIV534" s="14"/>
      <c r="AIW534" s="14"/>
      <c r="AIX534" s="14"/>
      <c r="AIY534" s="14"/>
      <c r="AIZ534" s="14"/>
      <c r="AJA534" s="14"/>
      <c r="AJB534" s="14"/>
      <c r="AJC534" s="14"/>
      <c r="AJD534" s="14"/>
      <c r="AJE534" s="14"/>
      <c r="AJF534" s="14"/>
      <c r="AJG534" s="14"/>
      <c r="AJH534" s="14"/>
      <c r="AJI534" s="14"/>
      <c r="AJJ534" s="14"/>
      <c r="AJK534" s="14"/>
      <c r="AJL534" s="14"/>
      <c r="AJM534" s="14"/>
      <c r="AJN534" s="14"/>
      <c r="AJO534" s="14"/>
      <c r="AJP534" s="14"/>
      <c r="AJQ534" s="14"/>
      <c r="AJR534" s="14"/>
      <c r="AJS534" s="14"/>
      <c r="AJT534" s="14"/>
      <c r="AJU534" s="14"/>
      <c r="AJV534" s="14"/>
      <c r="AJW534" s="14"/>
      <c r="AJX534" s="14"/>
      <c r="AJY534" s="14"/>
      <c r="AJZ534" s="14"/>
      <c r="AKA534" s="14"/>
      <c r="AKB534" s="14"/>
      <c r="AKC534" s="14"/>
      <c r="AKD534" s="14"/>
      <c r="AKE534" s="14"/>
      <c r="AKF534" s="14"/>
      <c r="AKG534" s="14"/>
      <c r="AKH534" s="14"/>
      <c r="AKI534" s="14"/>
      <c r="AKJ534" s="14"/>
      <c r="AKK534" s="14"/>
      <c r="AKL534" s="14"/>
      <c r="AKM534" s="14"/>
      <c r="AKN534" s="14"/>
      <c r="AKO534" s="14"/>
      <c r="AKP534" s="14"/>
      <c r="AKQ534" s="14"/>
      <c r="AKR534" s="14"/>
      <c r="AKS534" s="14"/>
      <c r="AKT534" s="14"/>
      <c r="AKU534" s="14"/>
      <c r="AKV534" s="14"/>
      <c r="AKW534" s="14"/>
      <c r="AKX534" s="14"/>
      <c r="AKY534" s="14"/>
      <c r="AKZ534" s="14"/>
      <c r="ALA534" s="14"/>
      <c r="ALB534" s="14"/>
      <c r="ALC534" s="14"/>
      <c r="ALD534" s="14"/>
      <c r="ALE534" s="14"/>
      <c r="ALF534" s="14"/>
      <c r="ALG534" s="14"/>
      <c r="ALH534" s="14"/>
      <c r="ALI534" s="14"/>
      <c r="ALJ534" s="14"/>
      <c r="ALK534" s="14"/>
      <c r="ALL534" s="14"/>
      <c r="ALM534" s="14"/>
      <c r="ALN534" s="14"/>
      <c r="ALO534" s="14"/>
      <c r="ALP534" s="14"/>
      <c r="ALQ534" s="14"/>
      <c r="ALR534" s="14"/>
      <c r="ALS534" s="14"/>
      <c r="ALT534" s="14"/>
      <c r="ALU534" s="14"/>
      <c r="ALV534" s="14"/>
      <c r="ALW534" s="14"/>
      <c r="ALX534" s="14"/>
      <c r="ALY534" s="14"/>
      <c r="ALZ534" s="14"/>
      <c r="AMA534" s="14"/>
      <c r="AMB534" s="14"/>
      <c r="AMC534" s="14"/>
      <c r="AMD534" s="14"/>
      <c r="AME534" s="14"/>
      <c r="AMF534" s="14"/>
      <c r="AMG534" s="14"/>
      <c r="AMH534" s="14"/>
      <c r="AMI534" s="14"/>
      <c r="AMJ534" s="14"/>
      <c r="AMK534" s="14"/>
      <c r="AML534" s="14"/>
      <c r="AMM534" s="14"/>
      <c r="AMN534" s="14"/>
      <c r="AMO534" s="14"/>
      <c r="AMP534" s="14"/>
      <c r="AMQ534" s="14"/>
      <c r="AMR534" s="14"/>
      <c r="AMS534" s="14"/>
      <c r="AMT534" s="14"/>
      <c r="AMU534" s="14"/>
      <c r="AMV534" s="14"/>
      <c r="AMW534" s="14"/>
      <c r="AMX534" s="14"/>
      <c r="AMY534" s="14"/>
      <c r="AMZ534" s="14"/>
      <c r="ANA534" s="14"/>
      <c r="ANB534" s="14"/>
      <c r="ANC534" s="14"/>
      <c r="AND534" s="14"/>
      <c r="ANE534" s="14"/>
      <c r="ANF534" s="14"/>
      <c r="ANG534" s="14"/>
      <c r="ANH534" s="14"/>
      <c r="ANI534" s="14"/>
      <c r="ANJ534" s="14"/>
      <c r="ANK534" s="14"/>
      <c r="ANL534" s="14"/>
      <c r="ANM534" s="14"/>
      <c r="ANN534" s="14"/>
      <c r="ANO534" s="14"/>
      <c r="ANP534" s="14"/>
      <c r="ANQ534" s="14"/>
      <c r="ANR534" s="14"/>
      <c r="ANS534" s="14"/>
      <c r="ANT534" s="14"/>
      <c r="ANU534" s="14"/>
      <c r="ANV534" s="14"/>
      <c r="ANW534" s="14"/>
      <c r="ANX534" s="14"/>
      <c r="ANY534" s="14"/>
      <c r="ANZ534" s="14"/>
      <c r="AOA534" s="14"/>
      <c r="AOB534" s="14"/>
      <c r="AOC534" s="14"/>
      <c r="AOD534" s="14"/>
      <c r="AOE534" s="14"/>
      <c r="AOF534" s="14"/>
      <c r="AOG534" s="14"/>
      <c r="AOH534" s="14"/>
      <c r="AOI534" s="14"/>
      <c r="AOJ534" s="14"/>
      <c r="AOK534" s="14"/>
      <c r="AOL534" s="14"/>
      <c r="AOM534" s="14"/>
      <c r="AON534" s="14"/>
      <c r="AOO534" s="14"/>
      <c r="AOP534" s="14"/>
      <c r="AOQ534" s="14"/>
      <c r="AOR534" s="14"/>
      <c r="AOS534" s="14"/>
      <c r="AOT534" s="14"/>
      <c r="AOU534" s="14"/>
      <c r="AOV534" s="14"/>
      <c r="AOW534" s="14"/>
      <c r="AOX534" s="14"/>
      <c r="AOY534" s="14"/>
      <c r="AOZ534" s="14"/>
      <c r="APA534" s="14"/>
      <c r="APB534" s="14"/>
      <c r="APC534" s="14"/>
      <c r="APD534" s="14"/>
      <c r="APE534" s="14"/>
      <c r="APF534" s="14"/>
      <c r="APG534" s="14"/>
      <c r="APH534" s="14"/>
      <c r="API534" s="14"/>
      <c r="APJ534" s="14"/>
      <c r="APK534" s="14"/>
      <c r="APL534" s="14"/>
      <c r="APM534" s="14"/>
      <c r="APN534" s="14"/>
      <c r="APO534" s="14"/>
      <c r="APP534" s="14"/>
      <c r="APQ534" s="14"/>
      <c r="APR534" s="14"/>
      <c r="APS534" s="14"/>
      <c r="APT534" s="14"/>
      <c r="APU534" s="14"/>
      <c r="APV534" s="14"/>
      <c r="APW534" s="14"/>
      <c r="APX534" s="14"/>
      <c r="APY534" s="14"/>
      <c r="APZ534" s="14"/>
      <c r="AQA534" s="14"/>
      <c r="AQB534" s="14"/>
      <c r="AQC534" s="14"/>
      <c r="AQD534" s="14"/>
      <c r="AQE534" s="14"/>
      <c r="AQF534" s="14"/>
      <c r="AQG534" s="14"/>
      <c r="AQH534" s="14"/>
      <c r="AQI534" s="14"/>
      <c r="AQJ534" s="14"/>
      <c r="AQK534" s="14"/>
      <c r="AQL534" s="14"/>
      <c r="AQM534" s="14"/>
      <c r="AQN534" s="14"/>
      <c r="AQO534" s="14"/>
      <c r="AQP534" s="14"/>
      <c r="AQQ534" s="14"/>
      <c r="AQR534" s="14"/>
      <c r="AQS534" s="14"/>
      <c r="AQT534" s="14"/>
      <c r="AQU534" s="14"/>
      <c r="AQV534" s="14"/>
      <c r="AQW534" s="14"/>
      <c r="AQX534" s="14"/>
      <c r="AQY534" s="14"/>
      <c r="AQZ534" s="14"/>
      <c r="ARA534" s="14"/>
      <c r="ARB534" s="14"/>
      <c r="ARC534" s="14"/>
      <c r="ARD534" s="14"/>
      <c r="ARE534" s="14"/>
      <c r="ARF534" s="14"/>
      <c r="ARG534" s="14"/>
      <c r="ARH534" s="14"/>
      <c r="ARI534" s="14"/>
      <c r="ARJ534" s="14"/>
      <c r="ARK534" s="14"/>
      <c r="ARL534" s="14"/>
      <c r="ARM534" s="14"/>
      <c r="ARN534" s="14"/>
      <c r="ARO534" s="14"/>
      <c r="ARP534" s="14"/>
      <c r="ARQ534" s="14"/>
      <c r="ARR534" s="14"/>
      <c r="ARS534" s="14"/>
      <c r="ART534" s="14"/>
      <c r="ARU534" s="14"/>
      <c r="ARV534" s="14"/>
      <c r="ARW534" s="14"/>
      <c r="ARX534" s="14"/>
      <c r="ARY534" s="14"/>
      <c r="ARZ534" s="14"/>
      <c r="ASA534" s="14"/>
      <c r="ASB534" s="14"/>
      <c r="ASC534" s="14"/>
      <c r="ASD534" s="14"/>
      <c r="ASE534" s="14"/>
      <c r="ASF534" s="14"/>
      <c r="ASG534" s="14"/>
      <c r="ASH534" s="14"/>
      <c r="ASI534" s="14"/>
      <c r="ASJ534" s="14"/>
      <c r="ASK534" s="14"/>
      <c r="ASL534" s="14"/>
      <c r="ASM534" s="14"/>
      <c r="ASN534" s="14"/>
      <c r="ASO534" s="14"/>
      <c r="ASP534" s="14"/>
      <c r="ASQ534" s="14"/>
      <c r="ASR534" s="14"/>
      <c r="ASS534" s="14"/>
      <c r="AST534" s="14"/>
      <c r="ASU534" s="14"/>
      <c r="ASV534" s="14"/>
      <c r="ASW534" s="14"/>
      <c r="ASX534" s="14"/>
      <c r="ASY534" s="14"/>
      <c r="ASZ534" s="14"/>
      <c r="ATA534" s="14"/>
      <c r="ATB534" s="14"/>
      <c r="ATC534" s="14"/>
      <c r="ATD534" s="14"/>
    </row>
    <row r="535" spans="63:1200">
      <c r="BK535" s="14" t="str">
        <f t="shared" si="2122"/>
        <v/>
      </c>
      <c r="ABO535" s="14"/>
      <c r="ABP535" s="14"/>
      <c r="ABQ535" s="14"/>
      <c r="ABR535" s="14"/>
      <c r="ABS535" s="14"/>
      <c r="ABT535" s="14"/>
      <c r="ABU535" s="14"/>
      <c r="ABV535" s="14"/>
      <c r="ABW535" s="14"/>
      <c r="ABX535" s="14"/>
      <c r="ABY535" s="14"/>
      <c r="ABZ535" s="14"/>
      <c r="ACA535" s="14"/>
      <c r="ACB535" s="14"/>
      <c r="ACC535" s="14"/>
      <c r="ACD535" s="14"/>
      <c r="ACE535" s="14"/>
      <c r="ACF535" s="14"/>
      <c r="ACG535" s="14"/>
      <c r="ACH535" s="14"/>
      <c r="ACI535" s="14"/>
      <c r="ACJ535" s="14"/>
      <c r="ACK535" s="14"/>
      <c r="ACL535" s="14"/>
      <c r="ACM535" s="14"/>
      <c r="ACN535" s="14"/>
      <c r="ACO535" s="14"/>
      <c r="ACP535" s="14"/>
      <c r="ACQ535" s="14"/>
      <c r="ACR535" s="14"/>
      <c r="ACS535" s="14"/>
      <c r="ACT535" s="14"/>
      <c r="ACU535" s="14"/>
      <c r="ACV535" s="14"/>
      <c r="ACW535" s="14"/>
      <c r="ACX535" s="14"/>
      <c r="ACY535" s="14"/>
      <c r="ACZ535" s="14"/>
      <c r="ADA535" s="14"/>
      <c r="ADB535" s="14"/>
      <c r="ADC535" s="14"/>
      <c r="ADD535" s="14"/>
      <c r="ADE535" s="14"/>
      <c r="ADF535" s="14"/>
      <c r="ADG535" s="14"/>
      <c r="ADH535" s="14"/>
      <c r="ADI535" s="14"/>
      <c r="ADJ535" s="14"/>
      <c r="ADK535" s="14"/>
      <c r="ADL535" s="14"/>
      <c r="ADM535" s="14"/>
      <c r="ADN535" s="14"/>
      <c r="ADO535" s="14"/>
      <c r="ADP535" s="14"/>
      <c r="ADQ535" s="14"/>
      <c r="ADR535" s="14"/>
      <c r="ADS535" s="14"/>
      <c r="ADT535" s="14"/>
      <c r="ADU535" s="14"/>
      <c r="ADV535" s="14"/>
      <c r="ADW535" s="14"/>
      <c r="ADX535" s="14"/>
      <c r="ADY535" s="14"/>
      <c r="ADZ535" s="14"/>
      <c r="AEA535" s="14"/>
      <c r="AEB535" s="14"/>
      <c r="AEC535" s="14"/>
      <c r="AED535" s="14"/>
      <c r="AEE535" s="14"/>
      <c r="AEF535" s="14"/>
      <c r="AEG535" s="14"/>
      <c r="AEH535" s="14"/>
      <c r="AEI535" s="14"/>
      <c r="AEJ535" s="14"/>
      <c r="AEK535" s="14"/>
      <c r="AEL535" s="14"/>
      <c r="AEM535" s="14"/>
      <c r="AEN535" s="14"/>
      <c r="AEO535" s="14"/>
      <c r="AEP535" s="14"/>
      <c r="AEQ535" s="14"/>
      <c r="AER535" s="14"/>
      <c r="AES535" s="14"/>
      <c r="AET535" s="14"/>
      <c r="AEU535" s="14"/>
      <c r="AEV535" s="14"/>
      <c r="AEW535" s="14"/>
      <c r="AEX535" s="14"/>
      <c r="AEY535" s="14"/>
      <c r="AEZ535" s="14"/>
      <c r="AFA535" s="14"/>
      <c r="AFB535" s="14"/>
      <c r="AFC535" s="14"/>
      <c r="AFD535" s="14"/>
      <c r="AFE535" s="14"/>
      <c r="AFF535" s="14"/>
      <c r="AFG535" s="14"/>
      <c r="AFH535" s="14"/>
      <c r="AFI535" s="14"/>
      <c r="AFJ535" s="14"/>
      <c r="AFK535" s="14"/>
      <c r="AFL535" s="14"/>
      <c r="AFM535" s="14"/>
      <c r="AFN535" s="14"/>
      <c r="AFO535" s="14"/>
      <c r="AFP535" s="14"/>
      <c r="AFQ535" s="14"/>
      <c r="AFR535" s="14"/>
      <c r="AFS535" s="14"/>
      <c r="AFT535" s="14"/>
      <c r="AFU535" s="14"/>
      <c r="AFV535" s="14"/>
      <c r="AFW535" s="14"/>
      <c r="AFX535" s="14"/>
      <c r="AFY535" s="14"/>
      <c r="AFZ535" s="14"/>
      <c r="AGA535" s="14"/>
      <c r="AGB535" s="14"/>
      <c r="AGC535" s="14"/>
      <c r="AGD535" s="14"/>
      <c r="AGE535" s="14"/>
      <c r="AGF535" s="14"/>
      <c r="AGG535" s="14"/>
      <c r="AGH535" s="14"/>
      <c r="AGI535" s="14"/>
      <c r="AGJ535" s="14"/>
      <c r="AGK535" s="14"/>
      <c r="AGL535" s="14"/>
      <c r="AGM535" s="14"/>
      <c r="AGN535" s="14"/>
      <c r="AGO535" s="14"/>
      <c r="AGP535" s="14"/>
      <c r="AGQ535" s="14"/>
      <c r="AGR535" s="14"/>
      <c r="AGS535" s="14"/>
      <c r="AGT535" s="14"/>
      <c r="AGU535" s="14"/>
      <c r="AGV535" s="14"/>
      <c r="AGW535" s="14"/>
      <c r="AGX535" s="14"/>
      <c r="AGY535" s="14"/>
      <c r="AGZ535" s="14"/>
      <c r="AHA535" s="14"/>
      <c r="AHB535" s="14"/>
      <c r="AHC535" s="14"/>
      <c r="AHD535" s="14"/>
      <c r="AHE535" s="14"/>
      <c r="AHF535" s="14"/>
      <c r="AHG535" s="14"/>
      <c r="AHH535" s="14"/>
      <c r="AHI535" s="14"/>
      <c r="AHJ535" s="14"/>
      <c r="AHK535" s="14"/>
      <c r="AHL535" s="14"/>
      <c r="AHM535" s="14"/>
      <c r="AHN535" s="14"/>
      <c r="AHO535" s="14"/>
      <c r="AHP535" s="14"/>
      <c r="AHQ535" s="14"/>
      <c r="AHR535" s="14"/>
      <c r="AHS535" s="14"/>
      <c r="AHT535" s="14"/>
      <c r="AHU535" s="14"/>
      <c r="AHV535" s="14"/>
      <c r="AHW535" s="14"/>
      <c r="AHX535" s="14"/>
      <c r="AHY535" s="14"/>
      <c r="AHZ535" s="14"/>
      <c r="AIA535" s="14"/>
      <c r="AIB535" s="14"/>
      <c r="AIC535" s="14"/>
      <c r="AID535" s="14"/>
      <c r="AIE535" s="14"/>
      <c r="AIF535" s="14"/>
      <c r="AIG535" s="14"/>
      <c r="AIH535" s="14"/>
      <c r="AII535" s="14"/>
      <c r="AIJ535" s="14"/>
      <c r="AIK535" s="14"/>
      <c r="AIL535" s="14"/>
      <c r="AIM535" s="14"/>
      <c r="AIN535" s="14"/>
      <c r="AIO535" s="14"/>
      <c r="AIP535" s="14"/>
      <c r="AIQ535" s="14"/>
      <c r="AIR535" s="14"/>
      <c r="AIS535" s="14"/>
      <c r="AIT535" s="14"/>
      <c r="AIU535" s="14"/>
      <c r="AIV535" s="14"/>
      <c r="AIW535" s="14"/>
      <c r="AIX535" s="14"/>
      <c r="AIY535" s="14"/>
      <c r="AIZ535" s="14"/>
      <c r="AJA535" s="14"/>
      <c r="AJB535" s="14"/>
      <c r="AJC535" s="14"/>
      <c r="AJD535" s="14"/>
      <c r="AJE535" s="14"/>
      <c r="AJF535" s="14"/>
      <c r="AJG535" s="14"/>
      <c r="AJH535" s="14"/>
      <c r="AJI535" s="14"/>
      <c r="AJJ535" s="14"/>
      <c r="AJK535" s="14"/>
      <c r="AJL535" s="14"/>
      <c r="AJM535" s="14"/>
      <c r="AJN535" s="14"/>
      <c r="AJO535" s="14"/>
      <c r="AJP535" s="14"/>
      <c r="AJQ535" s="14"/>
      <c r="AJR535" s="14"/>
      <c r="AJS535" s="14"/>
      <c r="AJT535" s="14"/>
      <c r="AJU535" s="14"/>
      <c r="AJV535" s="14"/>
      <c r="AJW535" s="14"/>
      <c r="AJX535" s="14"/>
      <c r="AJY535" s="14"/>
      <c r="AJZ535" s="14"/>
      <c r="AKA535" s="14"/>
      <c r="AKB535" s="14"/>
      <c r="AKC535" s="14"/>
      <c r="AKD535" s="14"/>
      <c r="AKE535" s="14"/>
      <c r="AKF535" s="14"/>
      <c r="AKG535" s="14"/>
      <c r="AKH535" s="14"/>
      <c r="AKI535" s="14"/>
      <c r="AKJ535" s="14"/>
      <c r="AKK535" s="14"/>
      <c r="AKL535" s="14"/>
      <c r="AKM535" s="14"/>
      <c r="AKN535" s="14"/>
      <c r="AKO535" s="14"/>
      <c r="AKP535" s="14"/>
      <c r="AKQ535" s="14"/>
      <c r="AKR535" s="14"/>
      <c r="AKS535" s="14"/>
      <c r="AKT535" s="14"/>
      <c r="AKU535" s="14"/>
      <c r="AKV535" s="14"/>
      <c r="AKW535" s="14"/>
      <c r="AKX535" s="14"/>
      <c r="AKY535" s="14"/>
      <c r="AKZ535" s="14"/>
      <c r="ALA535" s="14"/>
      <c r="ALB535" s="14"/>
      <c r="ALC535" s="14"/>
      <c r="ALD535" s="14"/>
      <c r="ALE535" s="14"/>
      <c r="ALF535" s="14"/>
      <c r="ALG535" s="14"/>
      <c r="ALH535" s="14"/>
      <c r="ALI535" s="14"/>
      <c r="ALJ535" s="14"/>
      <c r="ALK535" s="14"/>
      <c r="ALL535" s="14"/>
      <c r="ALM535" s="14"/>
      <c r="ALN535" s="14"/>
      <c r="ALO535" s="14"/>
      <c r="ALP535" s="14"/>
      <c r="ALQ535" s="14"/>
      <c r="ALR535" s="14"/>
      <c r="ALS535" s="14"/>
      <c r="ALT535" s="14"/>
      <c r="ALU535" s="14"/>
      <c r="ALV535" s="14"/>
      <c r="ALW535" s="14"/>
      <c r="ALX535" s="14"/>
      <c r="ALY535" s="14"/>
      <c r="ALZ535" s="14"/>
      <c r="AMA535" s="14"/>
      <c r="AMB535" s="14"/>
      <c r="AMC535" s="14"/>
      <c r="AMD535" s="14"/>
      <c r="AME535" s="14"/>
      <c r="AMF535" s="14"/>
      <c r="AMG535" s="14"/>
      <c r="AMH535" s="14"/>
      <c r="AMI535" s="14"/>
      <c r="AMJ535" s="14"/>
      <c r="AMK535" s="14"/>
      <c r="AML535" s="14"/>
      <c r="AMM535" s="14"/>
      <c r="AMN535" s="14"/>
      <c r="AMO535" s="14"/>
      <c r="AMP535" s="14"/>
      <c r="AMQ535" s="14"/>
      <c r="AMR535" s="14"/>
      <c r="AMS535" s="14"/>
      <c r="AMT535" s="14"/>
      <c r="AMU535" s="14"/>
      <c r="AMV535" s="14"/>
      <c r="AMW535" s="14"/>
      <c r="AMX535" s="14"/>
      <c r="AMY535" s="14"/>
      <c r="AMZ535" s="14"/>
      <c r="ANA535" s="14"/>
      <c r="ANB535" s="14"/>
      <c r="ANC535" s="14"/>
      <c r="AND535" s="14"/>
      <c r="ANE535" s="14"/>
      <c r="ANF535" s="14"/>
      <c r="ANG535" s="14"/>
      <c r="ANH535" s="14"/>
      <c r="ANI535" s="14"/>
      <c r="ANJ535" s="14"/>
      <c r="ANK535" s="14"/>
      <c r="ANL535" s="14"/>
      <c r="ANM535" s="14"/>
      <c r="ANN535" s="14"/>
      <c r="ANO535" s="14"/>
      <c r="ANP535" s="14"/>
      <c r="ANQ535" s="14"/>
      <c r="ANR535" s="14"/>
      <c r="ANS535" s="14"/>
      <c r="ANT535" s="14"/>
      <c r="ANU535" s="14"/>
      <c r="ANV535" s="14"/>
      <c r="ANW535" s="14"/>
      <c r="ANX535" s="14"/>
      <c r="ANY535" s="14"/>
      <c r="ANZ535" s="14"/>
      <c r="AOA535" s="14"/>
      <c r="AOB535" s="14"/>
      <c r="AOC535" s="14"/>
      <c r="AOD535" s="14"/>
      <c r="AOE535" s="14"/>
      <c r="AOF535" s="14"/>
      <c r="AOG535" s="14"/>
      <c r="AOH535" s="14"/>
      <c r="AOI535" s="14"/>
      <c r="AOJ535" s="14"/>
      <c r="AOK535" s="14"/>
      <c r="AOL535" s="14"/>
      <c r="AOM535" s="14"/>
      <c r="AON535" s="14"/>
      <c r="AOO535" s="14"/>
      <c r="AOP535" s="14"/>
      <c r="AOQ535" s="14"/>
      <c r="AOR535" s="14"/>
      <c r="AOS535" s="14"/>
      <c r="AOT535" s="14"/>
      <c r="AOU535" s="14"/>
      <c r="AOV535" s="14"/>
      <c r="AOW535" s="14"/>
      <c r="AOX535" s="14"/>
      <c r="AOY535" s="14"/>
      <c r="AOZ535" s="14"/>
      <c r="APA535" s="14"/>
      <c r="APB535" s="14"/>
      <c r="APC535" s="14"/>
      <c r="APD535" s="14"/>
      <c r="APE535" s="14"/>
      <c r="APF535" s="14"/>
      <c r="APG535" s="14"/>
      <c r="APH535" s="14"/>
      <c r="API535" s="14"/>
      <c r="APJ535" s="14"/>
      <c r="APK535" s="14"/>
      <c r="APL535" s="14"/>
      <c r="APM535" s="14"/>
      <c r="APN535" s="14"/>
      <c r="APO535" s="14"/>
      <c r="APP535" s="14"/>
      <c r="APQ535" s="14"/>
      <c r="APR535" s="14"/>
      <c r="APS535" s="14"/>
      <c r="APT535" s="14"/>
      <c r="APU535" s="14"/>
      <c r="APV535" s="14"/>
      <c r="APW535" s="14"/>
      <c r="APX535" s="14"/>
      <c r="APY535" s="14"/>
      <c r="APZ535" s="14"/>
      <c r="AQA535" s="14"/>
      <c r="AQB535" s="14"/>
      <c r="AQC535" s="14"/>
      <c r="AQD535" s="14"/>
      <c r="AQE535" s="14"/>
      <c r="AQF535" s="14"/>
      <c r="AQG535" s="14"/>
      <c r="AQH535" s="14"/>
      <c r="AQI535" s="14"/>
      <c r="AQJ535" s="14"/>
      <c r="AQK535" s="14"/>
      <c r="AQL535" s="14"/>
      <c r="AQM535" s="14"/>
      <c r="AQN535" s="14"/>
      <c r="AQO535" s="14"/>
      <c r="AQP535" s="14"/>
      <c r="AQQ535" s="14"/>
      <c r="AQR535" s="14"/>
      <c r="AQS535" s="14"/>
      <c r="AQT535" s="14"/>
      <c r="AQU535" s="14"/>
      <c r="AQV535" s="14"/>
      <c r="AQW535" s="14"/>
      <c r="AQX535" s="14"/>
      <c r="AQY535" s="14"/>
      <c r="AQZ535" s="14"/>
      <c r="ARA535" s="14"/>
      <c r="ARB535" s="14"/>
      <c r="ARC535" s="14"/>
      <c r="ARD535" s="14"/>
      <c r="ARE535" s="14"/>
      <c r="ARF535" s="14"/>
      <c r="ARG535" s="14"/>
      <c r="ARH535" s="14"/>
      <c r="ARI535" s="14"/>
      <c r="ARJ535" s="14"/>
      <c r="ARK535" s="14"/>
      <c r="ARL535" s="14"/>
      <c r="ARM535" s="14"/>
      <c r="ARN535" s="14"/>
      <c r="ARO535" s="14"/>
      <c r="ARP535" s="14"/>
      <c r="ARQ535" s="14"/>
      <c r="ARR535" s="14"/>
      <c r="ARS535" s="14"/>
      <c r="ART535" s="14"/>
      <c r="ARU535" s="14"/>
      <c r="ARV535" s="14"/>
      <c r="ARW535" s="14"/>
      <c r="ARX535" s="14"/>
      <c r="ARY535" s="14"/>
      <c r="ARZ535" s="14"/>
      <c r="ASA535" s="14"/>
      <c r="ASB535" s="14"/>
      <c r="ASC535" s="14"/>
      <c r="ASD535" s="14"/>
      <c r="ASE535" s="14"/>
      <c r="ASF535" s="14"/>
      <c r="ASG535" s="14"/>
      <c r="ASH535" s="14"/>
      <c r="ASI535" s="14"/>
      <c r="ASJ535" s="14"/>
      <c r="ASK535" s="14"/>
      <c r="ASL535" s="14"/>
      <c r="ASM535" s="14"/>
      <c r="ASN535" s="14"/>
      <c r="ASO535" s="14"/>
      <c r="ASP535" s="14"/>
      <c r="ASQ535" s="14"/>
      <c r="ASR535" s="14"/>
      <c r="ASS535" s="14"/>
      <c r="AST535" s="14"/>
      <c r="ASU535" s="14"/>
      <c r="ASV535" s="14"/>
      <c r="ASW535" s="14"/>
      <c r="ASX535" s="14"/>
      <c r="ASY535" s="14"/>
      <c r="ASZ535" s="14"/>
      <c r="ATA535" s="14"/>
      <c r="ATB535" s="14"/>
      <c r="ATC535" s="14"/>
      <c r="ATD535" s="14"/>
    </row>
    <row r="536" spans="63:1200">
      <c r="BK536" s="14" t="str">
        <f t="shared" si="2122"/>
        <v/>
      </c>
      <c r="ABO536" s="14"/>
      <c r="ABP536" s="14"/>
      <c r="ABQ536" s="14"/>
      <c r="ABR536" s="14"/>
      <c r="ABS536" s="14"/>
      <c r="ABT536" s="14"/>
      <c r="ABU536" s="14"/>
      <c r="ABV536" s="14"/>
      <c r="ABW536" s="14"/>
      <c r="ABX536" s="14"/>
      <c r="ABY536" s="14"/>
      <c r="ABZ536" s="14"/>
      <c r="ACA536" s="14"/>
      <c r="ACB536" s="14"/>
      <c r="ACC536" s="14"/>
      <c r="ACD536" s="14"/>
      <c r="ACE536" s="14"/>
      <c r="ACF536" s="14"/>
      <c r="ACG536" s="14"/>
      <c r="ACH536" s="14"/>
      <c r="ACI536" s="14"/>
      <c r="ACJ536" s="14"/>
      <c r="ACK536" s="14"/>
      <c r="ACL536" s="14"/>
      <c r="ACM536" s="14"/>
      <c r="ACN536" s="14"/>
      <c r="ACO536" s="14"/>
      <c r="ACP536" s="14"/>
      <c r="ACQ536" s="14"/>
      <c r="ACR536" s="14"/>
      <c r="ACS536" s="14"/>
      <c r="ACT536" s="14"/>
      <c r="ACU536" s="14"/>
      <c r="ACV536" s="14"/>
      <c r="ACW536" s="14"/>
      <c r="ACX536" s="14"/>
      <c r="ACY536" s="14"/>
      <c r="ACZ536" s="14"/>
      <c r="ADA536" s="14"/>
      <c r="ADB536" s="14"/>
      <c r="ADC536" s="14"/>
      <c r="ADD536" s="14"/>
      <c r="ADE536" s="14"/>
      <c r="ADF536" s="14"/>
      <c r="ADG536" s="14"/>
      <c r="ADH536" s="14"/>
      <c r="ADI536" s="14"/>
      <c r="ADJ536" s="14"/>
      <c r="ADK536" s="14"/>
      <c r="ADL536" s="14"/>
      <c r="ADM536" s="14"/>
      <c r="ADN536" s="14"/>
      <c r="ADO536" s="14"/>
      <c r="ADP536" s="14"/>
      <c r="ADQ536" s="14"/>
      <c r="ADR536" s="14"/>
      <c r="ADS536" s="14"/>
      <c r="ADT536" s="14"/>
      <c r="ADU536" s="14"/>
      <c r="ADV536" s="14"/>
      <c r="ADW536" s="14"/>
      <c r="ADX536" s="14"/>
      <c r="ADY536" s="14"/>
      <c r="ADZ536" s="14"/>
      <c r="AEA536" s="14"/>
      <c r="AEB536" s="14"/>
      <c r="AEC536" s="14"/>
      <c r="AED536" s="14"/>
      <c r="AEE536" s="14"/>
      <c r="AEF536" s="14"/>
      <c r="AEG536" s="14"/>
      <c r="AEH536" s="14"/>
      <c r="AEI536" s="14"/>
      <c r="AEJ536" s="14"/>
      <c r="AEK536" s="14"/>
      <c r="AEL536" s="14"/>
      <c r="AEM536" s="14"/>
      <c r="AEN536" s="14"/>
      <c r="AEO536" s="14"/>
      <c r="AEP536" s="14"/>
      <c r="AEQ536" s="14"/>
      <c r="AER536" s="14"/>
      <c r="AES536" s="14"/>
      <c r="AET536" s="14"/>
      <c r="AEU536" s="14"/>
      <c r="AEV536" s="14"/>
      <c r="AEW536" s="14"/>
      <c r="AEX536" s="14"/>
      <c r="AEY536" s="14"/>
      <c r="AEZ536" s="14"/>
      <c r="AFA536" s="14"/>
      <c r="AFB536" s="14"/>
      <c r="AFC536" s="14"/>
      <c r="AFD536" s="14"/>
      <c r="AFE536" s="14"/>
      <c r="AFF536" s="14"/>
      <c r="AFG536" s="14"/>
      <c r="AFH536" s="14"/>
      <c r="AFI536" s="14"/>
      <c r="AFJ536" s="14"/>
      <c r="AFK536" s="14"/>
      <c r="AFL536" s="14"/>
      <c r="AFM536" s="14"/>
      <c r="AFN536" s="14"/>
      <c r="AFO536" s="14"/>
      <c r="AFP536" s="14"/>
      <c r="AFQ536" s="14"/>
      <c r="AFR536" s="14"/>
      <c r="AFS536" s="14"/>
      <c r="AFT536" s="14"/>
      <c r="AFU536" s="14"/>
      <c r="AFV536" s="14"/>
      <c r="AFW536" s="14"/>
      <c r="AFX536" s="14"/>
      <c r="AFY536" s="14"/>
      <c r="AFZ536" s="14"/>
      <c r="AGA536" s="14"/>
      <c r="AGB536" s="14"/>
      <c r="AGC536" s="14"/>
      <c r="AGD536" s="14"/>
      <c r="AGE536" s="14"/>
      <c r="AGF536" s="14"/>
      <c r="AGG536" s="14"/>
      <c r="AGH536" s="14"/>
      <c r="AGI536" s="14"/>
      <c r="AGJ536" s="14"/>
      <c r="AGK536" s="14"/>
      <c r="AGL536" s="14"/>
      <c r="AGM536" s="14"/>
      <c r="AGN536" s="14"/>
      <c r="AGO536" s="14"/>
      <c r="AGP536" s="14"/>
      <c r="AGQ536" s="14"/>
      <c r="AGR536" s="14"/>
      <c r="AGS536" s="14"/>
      <c r="AGT536" s="14"/>
      <c r="AGU536" s="14"/>
      <c r="AGV536" s="14"/>
      <c r="AGW536" s="14"/>
      <c r="AGX536" s="14"/>
      <c r="AGY536" s="14"/>
      <c r="AGZ536" s="14"/>
      <c r="AHA536" s="14"/>
      <c r="AHB536" s="14"/>
      <c r="AHC536" s="14"/>
      <c r="AHD536" s="14"/>
      <c r="AHE536" s="14"/>
      <c r="AHF536" s="14"/>
      <c r="AHG536" s="14"/>
      <c r="AHH536" s="14"/>
      <c r="AHI536" s="14"/>
      <c r="AHJ536" s="14"/>
      <c r="AHK536" s="14"/>
      <c r="AHL536" s="14"/>
      <c r="AHM536" s="14"/>
      <c r="AHN536" s="14"/>
      <c r="AHO536" s="14"/>
      <c r="AHP536" s="14"/>
      <c r="AHQ536" s="14"/>
      <c r="AHR536" s="14"/>
      <c r="AHS536" s="14"/>
      <c r="AHT536" s="14"/>
      <c r="AHU536" s="14"/>
      <c r="AHV536" s="14"/>
      <c r="AHW536" s="14"/>
      <c r="AHX536" s="14"/>
      <c r="AHY536" s="14"/>
      <c r="AHZ536" s="14"/>
      <c r="AIA536" s="14"/>
      <c r="AIB536" s="14"/>
      <c r="AIC536" s="14"/>
      <c r="AID536" s="14"/>
      <c r="AIE536" s="14"/>
      <c r="AIF536" s="14"/>
      <c r="AIG536" s="14"/>
      <c r="AIH536" s="14"/>
      <c r="AII536" s="14"/>
      <c r="AIJ536" s="14"/>
      <c r="AIK536" s="14"/>
      <c r="AIL536" s="14"/>
      <c r="AIM536" s="14"/>
      <c r="AIN536" s="14"/>
      <c r="AIO536" s="14"/>
      <c r="AIP536" s="14"/>
      <c r="AIQ536" s="14"/>
      <c r="AIR536" s="14"/>
      <c r="AIS536" s="14"/>
      <c r="AIT536" s="14"/>
      <c r="AIU536" s="14"/>
      <c r="AIV536" s="14"/>
      <c r="AIW536" s="14"/>
      <c r="AIX536" s="14"/>
      <c r="AIY536" s="14"/>
      <c r="AIZ536" s="14"/>
      <c r="AJA536" s="14"/>
      <c r="AJB536" s="14"/>
      <c r="AJC536" s="14"/>
      <c r="AJD536" s="14"/>
      <c r="AJE536" s="14"/>
      <c r="AJF536" s="14"/>
      <c r="AJG536" s="14"/>
      <c r="AJH536" s="14"/>
      <c r="AJI536" s="14"/>
      <c r="AJJ536" s="14"/>
      <c r="AJK536" s="14"/>
      <c r="AJL536" s="14"/>
      <c r="AJM536" s="14"/>
      <c r="AJN536" s="14"/>
      <c r="AJO536" s="14"/>
      <c r="AJP536" s="14"/>
      <c r="AJQ536" s="14"/>
      <c r="AJR536" s="14"/>
      <c r="AJS536" s="14"/>
      <c r="AJT536" s="14"/>
      <c r="AJU536" s="14"/>
      <c r="AJV536" s="14"/>
      <c r="AJW536" s="14"/>
      <c r="AJX536" s="14"/>
      <c r="AJY536" s="14"/>
      <c r="AJZ536" s="14"/>
      <c r="AKA536" s="14"/>
      <c r="AKB536" s="14"/>
      <c r="AKC536" s="14"/>
      <c r="AKD536" s="14"/>
      <c r="AKE536" s="14"/>
      <c r="AKF536" s="14"/>
      <c r="AKG536" s="14"/>
      <c r="AKH536" s="14"/>
      <c r="AKI536" s="14"/>
      <c r="AKJ536" s="14"/>
      <c r="AKK536" s="14"/>
      <c r="AKL536" s="14"/>
      <c r="AKM536" s="14"/>
      <c r="AKN536" s="14"/>
      <c r="AKO536" s="14"/>
      <c r="AKP536" s="14"/>
      <c r="AKQ536" s="14"/>
      <c r="AKR536" s="14"/>
      <c r="AKS536" s="14"/>
      <c r="AKT536" s="14"/>
      <c r="AKU536" s="14"/>
      <c r="AKV536" s="14"/>
      <c r="AKW536" s="14"/>
      <c r="AKX536" s="14"/>
      <c r="AKY536" s="14"/>
      <c r="AKZ536" s="14"/>
      <c r="ALA536" s="14"/>
      <c r="ALB536" s="14"/>
      <c r="ALC536" s="14"/>
      <c r="ALD536" s="14"/>
      <c r="ALE536" s="14"/>
      <c r="ALF536" s="14"/>
      <c r="ALG536" s="14"/>
      <c r="ALH536" s="14"/>
      <c r="ALI536" s="14"/>
      <c r="ALJ536" s="14"/>
      <c r="ALK536" s="14"/>
      <c r="ALL536" s="14"/>
      <c r="ALM536" s="14"/>
      <c r="ALN536" s="14"/>
      <c r="ALO536" s="14"/>
      <c r="ALP536" s="14"/>
      <c r="ALQ536" s="14"/>
      <c r="ALR536" s="14"/>
      <c r="ALS536" s="14"/>
      <c r="ALT536" s="14"/>
      <c r="ALU536" s="14"/>
      <c r="ALV536" s="14"/>
      <c r="ALW536" s="14"/>
      <c r="ALX536" s="14"/>
      <c r="ALY536" s="14"/>
      <c r="ALZ536" s="14"/>
      <c r="AMA536" s="14"/>
      <c r="AMB536" s="14"/>
      <c r="AMC536" s="14"/>
      <c r="AMD536" s="14"/>
      <c r="AME536" s="14"/>
      <c r="AMF536" s="14"/>
      <c r="AMG536" s="14"/>
      <c r="AMH536" s="14"/>
      <c r="AMI536" s="14"/>
      <c r="AMJ536" s="14"/>
      <c r="AMK536" s="14"/>
      <c r="AML536" s="14"/>
      <c r="AMM536" s="14"/>
      <c r="AMN536" s="14"/>
      <c r="AMO536" s="14"/>
      <c r="AMP536" s="14"/>
      <c r="AMQ536" s="14"/>
      <c r="AMR536" s="14"/>
      <c r="AMS536" s="14"/>
      <c r="AMT536" s="14"/>
      <c r="AMU536" s="14"/>
      <c r="AMV536" s="14"/>
      <c r="AMW536" s="14"/>
      <c r="AMX536" s="14"/>
      <c r="AMY536" s="14"/>
      <c r="AMZ536" s="14"/>
      <c r="ANA536" s="14"/>
      <c r="ANB536" s="14"/>
      <c r="ANC536" s="14"/>
      <c r="AND536" s="14"/>
      <c r="ANE536" s="14"/>
      <c r="ANF536" s="14"/>
      <c r="ANG536" s="14"/>
      <c r="ANH536" s="14"/>
      <c r="ANI536" s="14"/>
      <c r="ANJ536" s="14"/>
      <c r="ANK536" s="14"/>
      <c r="ANL536" s="14"/>
      <c r="ANM536" s="14"/>
      <c r="ANN536" s="14"/>
      <c r="ANO536" s="14"/>
      <c r="ANP536" s="14"/>
      <c r="ANQ536" s="14"/>
      <c r="ANR536" s="14"/>
      <c r="ANS536" s="14"/>
      <c r="ANT536" s="14"/>
      <c r="ANU536" s="14"/>
      <c r="ANV536" s="14"/>
      <c r="ANW536" s="14"/>
      <c r="ANX536" s="14"/>
      <c r="ANY536" s="14"/>
      <c r="ANZ536" s="14"/>
      <c r="AOA536" s="14"/>
      <c r="AOB536" s="14"/>
      <c r="AOC536" s="14"/>
      <c r="AOD536" s="14"/>
      <c r="AOE536" s="14"/>
      <c r="AOF536" s="14"/>
      <c r="AOG536" s="14"/>
      <c r="AOH536" s="14"/>
      <c r="AOI536" s="14"/>
      <c r="AOJ536" s="14"/>
      <c r="AOK536" s="14"/>
      <c r="AOL536" s="14"/>
      <c r="AOM536" s="14"/>
      <c r="AON536" s="14"/>
      <c r="AOO536" s="14"/>
      <c r="AOP536" s="14"/>
      <c r="AOQ536" s="14"/>
      <c r="AOR536" s="14"/>
      <c r="AOS536" s="14"/>
      <c r="AOT536" s="14"/>
      <c r="AOU536" s="14"/>
      <c r="AOV536" s="14"/>
      <c r="AOW536" s="14"/>
      <c r="AOX536" s="14"/>
      <c r="AOY536" s="14"/>
      <c r="AOZ536" s="14"/>
      <c r="APA536" s="14"/>
      <c r="APB536" s="14"/>
      <c r="APC536" s="14"/>
      <c r="APD536" s="14"/>
      <c r="APE536" s="14"/>
      <c r="APF536" s="14"/>
      <c r="APG536" s="14"/>
      <c r="APH536" s="14"/>
      <c r="API536" s="14"/>
      <c r="APJ536" s="14"/>
      <c r="APK536" s="14"/>
      <c r="APL536" s="14"/>
      <c r="APM536" s="14"/>
      <c r="APN536" s="14"/>
      <c r="APO536" s="14"/>
      <c r="APP536" s="14"/>
      <c r="APQ536" s="14"/>
      <c r="APR536" s="14"/>
      <c r="APS536" s="14"/>
      <c r="APT536" s="14"/>
      <c r="APU536" s="14"/>
      <c r="APV536" s="14"/>
      <c r="APW536" s="14"/>
      <c r="APX536" s="14"/>
      <c r="APY536" s="14"/>
      <c r="APZ536" s="14"/>
      <c r="AQA536" s="14"/>
      <c r="AQB536" s="14"/>
      <c r="AQC536" s="14"/>
      <c r="AQD536" s="14"/>
      <c r="AQE536" s="14"/>
      <c r="AQF536" s="14"/>
      <c r="AQG536" s="14"/>
      <c r="AQH536" s="14"/>
      <c r="AQI536" s="14"/>
      <c r="AQJ536" s="14"/>
      <c r="AQK536" s="14"/>
      <c r="AQL536" s="14"/>
      <c r="AQM536" s="14"/>
      <c r="AQN536" s="14"/>
      <c r="AQO536" s="14"/>
      <c r="AQP536" s="14"/>
      <c r="AQQ536" s="14"/>
      <c r="AQR536" s="14"/>
      <c r="AQS536" s="14"/>
      <c r="AQT536" s="14"/>
      <c r="AQU536" s="14"/>
      <c r="AQV536" s="14"/>
      <c r="AQW536" s="14"/>
      <c r="AQX536" s="14"/>
      <c r="AQY536" s="14"/>
      <c r="AQZ536" s="14"/>
      <c r="ARA536" s="14"/>
      <c r="ARB536" s="14"/>
      <c r="ARC536" s="14"/>
      <c r="ARD536" s="14"/>
      <c r="ARE536" s="14"/>
      <c r="ARF536" s="14"/>
      <c r="ARG536" s="14"/>
      <c r="ARH536" s="14"/>
      <c r="ARI536" s="14"/>
      <c r="ARJ536" s="14"/>
      <c r="ARK536" s="14"/>
      <c r="ARL536" s="14"/>
      <c r="ARM536" s="14"/>
      <c r="ARN536" s="14"/>
      <c r="ARO536" s="14"/>
      <c r="ARP536" s="14"/>
      <c r="ARQ536" s="14"/>
      <c r="ARR536" s="14"/>
      <c r="ARS536" s="14"/>
      <c r="ART536" s="14"/>
      <c r="ARU536" s="14"/>
      <c r="ARV536" s="14"/>
      <c r="ARW536" s="14"/>
      <c r="ARX536" s="14"/>
      <c r="ARY536" s="14"/>
      <c r="ARZ536" s="14"/>
      <c r="ASA536" s="14"/>
      <c r="ASB536" s="14"/>
      <c r="ASC536" s="14"/>
      <c r="ASD536" s="14"/>
      <c r="ASE536" s="14"/>
      <c r="ASF536" s="14"/>
      <c r="ASG536" s="14"/>
      <c r="ASH536" s="14"/>
      <c r="ASI536" s="14"/>
      <c r="ASJ536" s="14"/>
      <c r="ASK536" s="14"/>
      <c r="ASL536" s="14"/>
      <c r="ASM536" s="14"/>
      <c r="ASN536" s="14"/>
      <c r="ASO536" s="14"/>
      <c r="ASP536" s="14"/>
      <c r="ASQ536" s="14"/>
      <c r="ASR536" s="14"/>
      <c r="ASS536" s="14"/>
      <c r="AST536" s="14"/>
      <c r="ASU536" s="14"/>
      <c r="ASV536" s="14"/>
      <c r="ASW536" s="14"/>
      <c r="ASX536" s="14"/>
      <c r="ASY536" s="14"/>
      <c r="ASZ536" s="14"/>
      <c r="ATA536" s="14"/>
      <c r="ATB536" s="14"/>
      <c r="ATC536" s="14"/>
      <c r="ATD536" s="14"/>
    </row>
    <row r="537" spans="63:1200">
      <c r="BK537" s="14" t="str">
        <f t="shared" si="2122"/>
        <v/>
      </c>
      <c r="ABO537" s="14"/>
      <c r="ABP537" s="14"/>
      <c r="ABQ537" s="14"/>
      <c r="ABR537" s="14"/>
      <c r="ABS537" s="14"/>
      <c r="ABT537" s="14"/>
      <c r="ABU537" s="14"/>
      <c r="ABV537" s="14"/>
      <c r="ABW537" s="14"/>
      <c r="ABX537" s="14"/>
      <c r="ABY537" s="14"/>
      <c r="ABZ537" s="14"/>
      <c r="ACA537" s="14"/>
      <c r="ACB537" s="14"/>
      <c r="ACC537" s="14"/>
      <c r="ACD537" s="14"/>
      <c r="ACE537" s="14"/>
      <c r="ACF537" s="14"/>
      <c r="ACG537" s="14"/>
      <c r="ACH537" s="14"/>
      <c r="ACI537" s="14"/>
      <c r="ACJ537" s="14"/>
      <c r="ACK537" s="14"/>
      <c r="ACL537" s="14"/>
      <c r="ACM537" s="14"/>
      <c r="ACN537" s="14"/>
      <c r="ACO537" s="14"/>
      <c r="ACP537" s="14"/>
      <c r="ACQ537" s="14"/>
      <c r="ACR537" s="14"/>
      <c r="ACS537" s="14"/>
      <c r="ACT537" s="14"/>
      <c r="ACU537" s="14"/>
      <c r="ACV537" s="14"/>
      <c r="ACW537" s="14"/>
      <c r="ACX537" s="14"/>
      <c r="ACY537" s="14"/>
      <c r="ACZ537" s="14"/>
      <c r="ADA537" s="14"/>
      <c r="ADB537" s="14"/>
      <c r="ADC537" s="14"/>
      <c r="ADD537" s="14"/>
      <c r="ADE537" s="14"/>
      <c r="ADF537" s="14"/>
      <c r="ADG537" s="14"/>
      <c r="ADH537" s="14"/>
      <c r="ADI537" s="14"/>
      <c r="ADJ537" s="14"/>
      <c r="ADK537" s="14"/>
      <c r="ADL537" s="14"/>
      <c r="ADM537" s="14"/>
      <c r="ADN537" s="14"/>
      <c r="ADO537" s="14"/>
      <c r="ADP537" s="14"/>
      <c r="ADQ537" s="14"/>
      <c r="ADR537" s="14"/>
      <c r="ADS537" s="14"/>
      <c r="ADT537" s="14"/>
      <c r="ADU537" s="14"/>
      <c r="ADV537" s="14"/>
      <c r="ADW537" s="14"/>
      <c r="ADX537" s="14"/>
      <c r="ADY537" s="14"/>
      <c r="ADZ537" s="14"/>
      <c r="AEA537" s="14"/>
      <c r="AEB537" s="14"/>
      <c r="AEC537" s="14"/>
      <c r="AED537" s="14"/>
      <c r="AEE537" s="14"/>
      <c r="AEF537" s="14"/>
      <c r="AEG537" s="14"/>
      <c r="AEH537" s="14"/>
      <c r="AEI537" s="14"/>
      <c r="AEJ537" s="14"/>
      <c r="AEK537" s="14"/>
      <c r="AEL537" s="14"/>
      <c r="AEM537" s="14"/>
      <c r="AEN537" s="14"/>
      <c r="AEO537" s="14"/>
      <c r="AEP537" s="14"/>
      <c r="AEQ537" s="14"/>
      <c r="AER537" s="14"/>
      <c r="AES537" s="14"/>
      <c r="AET537" s="14"/>
      <c r="AEU537" s="14"/>
      <c r="AEV537" s="14"/>
      <c r="AEW537" s="14"/>
      <c r="AEX537" s="14"/>
      <c r="AEY537" s="14"/>
      <c r="AEZ537" s="14"/>
      <c r="AFA537" s="14"/>
      <c r="AFB537" s="14"/>
      <c r="AFC537" s="14"/>
      <c r="AFD537" s="14"/>
      <c r="AFE537" s="14"/>
      <c r="AFF537" s="14"/>
      <c r="AFG537" s="14"/>
      <c r="AFH537" s="14"/>
      <c r="AFI537" s="14"/>
      <c r="AFJ537" s="14"/>
      <c r="AFK537" s="14"/>
      <c r="AFL537" s="14"/>
      <c r="AFM537" s="14"/>
      <c r="AFN537" s="14"/>
      <c r="AFO537" s="14"/>
      <c r="AFP537" s="14"/>
      <c r="AFQ537" s="14"/>
      <c r="AFR537" s="14"/>
      <c r="AFS537" s="14"/>
      <c r="AFT537" s="14"/>
      <c r="AFU537" s="14"/>
      <c r="AFV537" s="14"/>
      <c r="AFW537" s="14"/>
      <c r="AFX537" s="14"/>
      <c r="AFY537" s="14"/>
      <c r="AFZ537" s="14"/>
      <c r="AGA537" s="14"/>
      <c r="AGB537" s="14"/>
      <c r="AGC537" s="14"/>
      <c r="AGD537" s="14"/>
      <c r="AGE537" s="14"/>
      <c r="AGF537" s="14"/>
      <c r="AGG537" s="14"/>
      <c r="AGH537" s="14"/>
      <c r="AGI537" s="14"/>
      <c r="AGJ537" s="14"/>
      <c r="AGK537" s="14"/>
      <c r="AGL537" s="14"/>
      <c r="AGM537" s="14"/>
      <c r="AGN537" s="14"/>
      <c r="AGO537" s="14"/>
      <c r="AGP537" s="14"/>
      <c r="AGQ537" s="14"/>
      <c r="AGR537" s="14"/>
      <c r="AGS537" s="14"/>
      <c r="AGT537" s="14"/>
      <c r="AGU537" s="14"/>
      <c r="AGV537" s="14"/>
      <c r="AGW537" s="14"/>
      <c r="AGX537" s="14"/>
      <c r="AGY537" s="14"/>
      <c r="AGZ537" s="14"/>
      <c r="AHA537" s="14"/>
      <c r="AHB537" s="14"/>
      <c r="AHC537" s="14"/>
      <c r="AHD537" s="14"/>
      <c r="AHE537" s="14"/>
      <c r="AHF537" s="14"/>
      <c r="AHG537" s="14"/>
      <c r="AHH537" s="14"/>
      <c r="AHI537" s="14"/>
      <c r="AHJ537" s="14"/>
      <c r="AHK537" s="14"/>
      <c r="AHL537" s="14"/>
      <c r="AHM537" s="14"/>
      <c r="AHN537" s="14"/>
      <c r="AHO537" s="14"/>
      <c r="AHP537" s="14"/>
      <c r="AHQ537" s="14"/>
      <c r="AHR537" s="14"/>
      <c r="AHS537" s="14"/>
      <c r="AHT537" s="14"/>
      <c r="AHU537" s="14"/>
      <c r="AHV537" s="14"/>
      <c r="AHW537" s="14"/>
      <c r="AHX537" s="14"/>
      <c r="AHY537" s="14"/>
      <c r="AHZ537" s="14"/>
      <c r="AIA537" s="14"/>
      <c r="AIB537" s="14"/>
      <c r="AIC537" s="14"/>
      <c r="AID537" s="14"/>
      <c r="AIE537" s="14"/>
      <c r="AIF537" s="14"/>
      <c r="AIG537" s="14"/>
      <c r="AIH537" s="14"/>
      <c r="AII537" s="14"/>
      <c r="AIJ537" s="14"/>
      <c r="AIK537" s="14"/>
      <c r="AIL537" s="14"/>
      <c r="AIM537" s="14"/>
      <c r="AIN537" s="14"/>
      <c r="AIO537" s="14"/>
      <c r="AIP537" s="14"/>
      <c r="AIQ537" s="14"/>
      <c r="AIR537" s="14"/>
      <c r="AIS537" s="14"/>
      <c r="AIT537" s="14"/>
      <c r="AIU537" s="14"/>
      <c r="AIV537" s="14"/>
      <c r="AIW537" s="14"/>
      <c r="AIX537" s="14"/>
      <c r="AIY537" s="14"/>
      <c r="AIZ537" s="14"/>
      <c r="AJA537" s="14"/>
      <c r="AJB537" s="14"/>
      <c r="AJC537" s="14"/>
      <c r="AJD537" s="14"/>
      <c r="AJE537" s="14"/>
      <c r="AJF537" s="14"/>
      <c r="AJG537" s="14"/>
      <c r="AJH537" s="14"/>
      <c r="AJI537" s="14"/>
      <c r="AJJ537" s="14"/>
      <c r="AJK537" s="14"/>
      <c r="AJL537" s="14"/>
      <c r="AJM537" s="14"/>
      <c r="AJN537" s="14"/>
      <c r="AJO537" s="14"/>
      <c r="AJP537" s="14"/>
      <c r="AJQ537" s="14"/>
      <c r="AJR537" s="14"/>
      <c r="AJS537" s="14"/>
      <c r="AJT537" s="14"/>
      <c r="AJU537" s="14"/>
      <c r="AJV537" s="14"/>
      <c r="AJW537" s="14"/>
      <c r="AJX537" s="14"/>
      <c r="AJY537" s="14"/>
      <c r="AJZ537" s="14"/>
      <c r="AKA537" s="14"/>
      <c r="AKB537" s="14"/>
      <c r="AKC537" s="14"/>
      <c r="AKD537" s="14"/>
      <c r="AKE537" s="14"/>
      <c r="AKF537" s="14"/>
      <c r="AKG537" s="14"/>
      <c r="AKH537" s="14"/>
      <c r="AKI537" s="14"/>
      <c r="AKJ537" s="14"/>
      <c r="AKK537" s="14"/>
      <c r="AKL537" s="14"/>
      <c r="AKM537" s="14"/>
      <c r="AKN537" s="14"/>
      <c r="AKO537" s="14"/>
      <c r="AKP537" s="14"/>
      <c r="AKQ537" s="14"/>
      <c r="AKR537" s="14"/>
      <c r="AKS537" s="14"/>
      <c r="AKT537" s="14"/>
      <c r="AKU537" s="14"/>
      <c r="AKV537" s="14"/>
      <c r="AKW537" s="14"/>
      <c r="AKX537" s="14"/>
      <c r="AKY537" s="14"/>
      <c r="AKZ537" s="14"/>
      <c r="ALA537" s="14"/>
      <c r="ALB537" s="14"/>
      <c r="ALC537" s="14"/>
      <c r="ALD537" s="14"/>
      <c r="ALE537" s="14"/>
      <c r="ALF537" s="14"/>
      <c r="ALG537" s="14"/>
      <c r="ALH537" s="14"/>
      <c r="ALI537" s="14"/>
      <c r="ALJ537" s="14"/>
      <c r="ALK537" s="14"/>
      <c r="ALL537" s="14"/>
      <c r="ALM537" s="14"/>
      <c r="ALN537" s="14"/>
      <c r="ALO537" s="14"/>
      <c r="ALP537" s="14"/>
      <c r="ALQ537" s="14"/>
      <c r="ALR537" s="14"/>
      <c r="ALS537" s="14"/>
      <c r="ALT537" s="14"/>
      <c r="ALU537" s="14"/>
      <c r="ALV537" s="14"/>
      <c r="ALW537" s="14"/>
      <c r="ALX537" s="14"/>
      <c r="ALY537" s="14"/>
      <c r="ALZ537" s="14"/>
      <c r="AMA537" s="14"/>
      <c r="AMB537" s="14"/>
      <c r="AMC537" s="14"/>
      <c r="AMD537" s="14"/>
      <c r="AME537" s="14"/>
      <c r="AMF537" s="14"/>
      <c r="AMG537" s="14"/>
      <c r="AMH537" s="14"/>
      <c r="AMI537" s="14"/>
      <c r="AMJ537" s="14"/>
      <c r="AMK537" s="14"/>
      <c r="AML537" s="14"/>
      <c r="AMM537" s="14"/>
      <c r="AMN537" s="14"/>
      <c r="AMO537" s="14"/>
      <c r="AMP537" s="14"/>
      <c r="AMQ537" s="14"/>
      <c r="AMR537" s="14"/>
      <c r="AMS537" s="14"/>
      <c r="AMT537" s="14"/>
      <c r="AMU537" s="14"/>
      <c r="AMV537" s="14"/>
      <c r="AMW537" s="14"/>
      <c r="AMX537" s="14"/>
      <c r="AMY537" s="14"/>
      <c r="AMZ537" s="14"/>
      <c r="ANA537" s="14"/>
      <c r="ANB537" s="14"/>
      <c r="ANC537" s="14"/>
      <c r="AND537" s="14"/>
      <c r="ANE537" s="14"/>
      <c r="ANF537" s="14"/>
      <c r="ANG537" s="14"/>
      <c r="ANH537" s="14"/>
      <c r="ANI537" s="14"/>
      <c r="ANJ537" s="14"/>
      <c r="ANK537" s="14"/>
      <c r="ANL537" s="14"/>
      <c r="ANM537" s="14"/>
      <c r="ANN537" s="14"/>
      <c r="ANO537" s="14"/>
      <c r="ANP537" s="14"/>
      <c r="ANQ537" s="14"/>
      <c r="ANR537" s="14"/>
      <c r="ANS537" s="14"/>
      <c r="ANT537" s="14"/>
      <c r="ANU537" s="14"/>
      <c r="ANV537" s="14"/>
      <c r="ANW537" s="14"/>
      <c r="ANX537" s="14"/>
      <c r="ANY537" s="14"/>
      <c r="ANZ537" s="14"/>
      <c r="AOA537" s="14"/>
      <c r="AOB537" s="14"/>
      <c r="AOC537" s="14"/>
      <c r="AOD537" s="14"/>
      <c r="AOE537" s="14"/>
      <c r="AOF537" s="14"/>
      <c r="AOG537" s="14"/>
      <c r="AOH537" s="14"/>
      <c r="AOI537" s="14"/>
      <c r="AOJ537" s="14"/>
      <c r="AOK537" s="14"/>
      <c r="AOL537" s="14"/>
      <c r="AOM537" s="14"/>
      <c r="AON537" s="14"/>
      <c r="AOO537" s="14"/>
      <c r="AOP537" s="14"/>
      <c r="AOQ537" s="14"/>
      <c r="AOR537" s="14"/>
      <c r="AOS537" s="14"/>
      <c r="AOT537" s="14"/>
      <c r="AOU537" s="14"/>
      <c r="AOV537" s="14"/>
      <c r="AOW537" s="14"/>
      <c r="AOX537" s="14"/>
      <c r="AOY537" s="14"/>
      <c r="AOZ537" s="14"/>
      <c r="APA537" s="14"/>
      <c r="APB537" s="14"/>
      <c r="APC537" s="14"/>
      <c r="APD537" s="14"/>
      <c r="APE537" s="14"/>
      <c r="APF537" s="14"/>
      <c r="APG537" s="14"/>
      <c r="APH537" s="14"/>
      <c r="API537" s="14"/>
      <c r="APJ537" s="14"/>
      <c r="APK537" s="14"/>
      <c r="APL537" s="14"/>
      <c r="APM537" s="14"/>
      <c r="APN537" s="14"/>
      <c r="APO537" s="14"/>
      <c r="APP537" s="14"/>
      <c r="APQ537" s="14"/>
      <c r="APR537" s="14"/>
      <c r="APS537" s="14"/>
      <c r="APT537" s="14"/>
      <c r="APU537" s="14"/>
      <c r="APV537" s="14"/>
      <c r="APW537" s="14"/>
      <c r="APX537" s="14"/>
      <c r="APY537" s="14"/>
      <c r="APZ537" s="14"/>
      <c r="AQA537" s="14"/>
      <c r="AQB537" s="14"/>
      <c r="AQC537" s="14"/>
      <c r="AQD537" s="14"/>
      <c r="AQE537" s="14"/>
      <c r="AQF537" s="14"/>
      <c r="AQG537" s="14"/>
      <c r="AQH537" s="14"/>
      <c r="AQI537" s="14"/>
      <c r="AQJ537" s="14"/>
      <c r="AQK537" s="14"/>
      <c r="AQL537" s="14"/>
      <c r="AQM537" s="14"/>
      <c r="AQN537" s="14"/>
      <c r="AQO537" s="14"/>
      <c r="AQP537" s="14"/>
      <c r="AQQ537" s="14"/>
      <c r="AQR537" s="14"/>
      <c r="AQS537" s="14"/>
      <c r="AQT537" s="14"/>
      <c r="AQU537" s="14"/>
      <c r="AQV537" s="14"/>
      <c r="AQW537" s="14"/>
      <c r="AQX537" s="14"/>
      <c r="AQY537" s="14"/>
      <c r="AQZ537" s="14"/>
      <c r="ARA537" s="14"/>
      <c r="ARB537" s="14"/>
      <c r="ARC537" s="14"/>
      <c r="ARD537" s="14"/>
      <c r="ARE537" s="14"/>
      <c r="ARF537" s="14"/>
      <c r="ARG537" s="14"/>
      <c r="ARH537" s="14"/>
      <c r="ARI537" s="14"/>
      <c r="ARJ537" s="14"/>
      <c r="ARK537" s="14"/>
      <c r="ARL537" s="14"/>
      <c r="ARM537" s="14"/>
      <c r="ARN537" s="14"/>
      <c r="ARO537" s="14"/>
      <c r="ARP537" s="14"/>
      <c r="ARQ537" s="14"/>
      <c r="ARR537" s="14"/>
      <c r="ARS537" s="14"/>
      <c r="ART537" s="14"/>
      <c r="ARU537" s="14"/>
      <c r="ARV537" s="14"/>
      <c r="ARW537" s="14"/>
      <c r="ARX537" s="14"/>
      <c r="ARY537" s="14"/>
      <c r="ARZ537" s="14"/>
      <c r="ASA537" s="14"/>
      <c r="ASB537" s="14"/>
      <c r="ASC537" s="14"/>
      <c r="ASD537" s="14"/>
      <c r="ASE537" s="14"/>
      <c r="ASF537" s="14"/>
      <c r="ASG537" s="14"/>
      <c r="ASH537" s="14"/>
      <c r="ASI537" s="14"/>
      <c r="ASJ537" s="14"/>
      <c r="ASK537" s="14"/>
      <c r="ASL537" s="14"/>
      <c r="ASM537" s="14"/>
      <c r="ASN537" s="14"/>
      <c r="ASO537" s="14"/>
      <c r="ASP537" s="14"/>
      <c r="ASQ537" s="14"/>
      <c r="ASR537" s="14"/>
      <c r="ASS537" s="14"/>
      <c r="AST537" s="14"/>
      <c r="ASU537" s="14"/>
      <c r="ASV537" s="14"/>
      <c r="ASW537" s="14"/>
      <c r="ASX537" s="14"/>
      <c r="ASY537" s="14"/>
      <c r="ASZ537" s="14"/>
      <c r="ATA537" s="14"/>
      <c r="ATB537" s="14"/>
      <c r="ATC537" s="14"/>
      <c r="ATD537" s="14"/>
    </row>
    <row r="538" spans="63:1200">
      <c r="BK538" s="14" t="str">
        <f t="shared" si="2122"/>
        <v/>
      </c>
      <c r="ABO538" s="14"/>
      <c r="ABP538" s="14"/>
      <c r="ABQ538" s="14"/>
      <c r="ABR538" s="14"/>
      <c r="ABS538" s="14"/>
      <c r="ABT538" s="14"/>
      <c r="ABU538" s="14"/>
      <c r="ABV538" s="14"/>
      <c r="ABW538" s="14"/>
      <c r="ABX538" s="14"/>
      <c r="ABY538" s="14"/>
      <c r="ABZ538" s="14"/>
      <c r="ACA538" s="14"/>
      <c r="ACB538" s="14"/>
      <c r="ACC538" s="14"/>
      <c r="ACD538" s="14"/>
      <c r="ACE538" s="14"/>
      <c r="ACF538" s="14"/>
      <c r="ACG538" s="14"/>
      <c r="ACH538" s="14"/>
      <c r="ACI538" s="14"/>
      <c r="ACJ538" s="14"/>
      <c r="ACK538" s="14"/>
      <c r="ACL538" s="14"/>
      <c r="ACM538" s="14"/>
      <c r="ACN538" s="14"/>
      <c r="ACO538" s="14"/>
      <c r="ACP538" s="14"/>
      <c r="ACQ538" s="14"/>
      <c r="ACR538" s="14"/>
      <c r="ACS538" s="14"/>
      <c r="ACT538" s="14"/>
      <c r="ACU538" s="14"/>
      <c r="ACV538" s="14"/>
      <c r="ACW538" s="14"/>
      <c r="ACX538" s="14"/>
      <c r="ACY538" s="14"/>
      <c r="ACZ538" s="14"/>
      <c r="ADA538" s="14"/>
      <c r="ADB538" s="14"/>
      <c r="ADC538" s="14"/>
      <c r="ADD538" s="14"/>
      <c r="ADE538" s="14"/>
      <c r="ADF538" s="14"/>
      <c r="ADG538" s="14"/>
      <c r="ADH538" s="14"/>
      <c r="ADI538" s="14"/>
      <c r="ADJ538" s="14"/>
      <c r="ADK538" s="14"/>
      <c r="ADL538" s="14"/>
      <c r="ADM538" s="14"/>
      <c r="ADN538" s="14"/>
      <c r="ADO538" s="14"/>
      <c r="ADP538" s="14"/>
      <c r="ADQ538" s="14"/>
      <c r="ADR538" s="14"/>
      <c r="ADS538" s="14"/>
      <c r="ADT538" s="14"/>
      <c r="ADU538" s="14"/>
      <c r="ADV538" s="14"/>
      <c r="ADW538" s="14"/>
      <c r="ADX538" s="14"/>
      <c r="ADY538" s="14"/>
      <c r="ADZ538" s="14"/>
      <c r="AEA538" s="14"/>
      <c r="AEB538" s="14"/>
      <c r="AEC538" s="14"/>
      <c r="AED538" s="14"/>
      <c r="AEE538" s="14"/>
      <c r="AEF538" s="14"/>
      <c r="AEG538" s="14"/>
      <c r="AEH538" s="14"/>
      <c r="AEI538" s="14"/>
      <c r="AEJ538" s="14"/>
      <c r="AEK538" s="14"/>
      <c r="AEL538" s="14"/>
      <c r="AEM538" s="14"/>
      <c r="AEN538" s="14"/>
      <c r="AEO538" s="14"/>
      <c r="AEP538" s="14"/>
      <c r="AEQ538" s="14"/>
      <c r="AER538" s="14"/>
      <c r="AES538" s="14"/>
      <c r="AET538" s="14"/>
      <c r="AEU538" s="14"/>
      <c r="AEV538" s="14"/>
      <c r="AEW538" s="14"/>
      <c r="AEX538" s="14"/>
      <c r="AEY538" s="14"/>
      <c r="AEZ538" s="14"/>
      <c r="AFA538" s="14"/>
      <c r="AFB538" s="14"/>
      <c r="AFC538" s="14"/>
      <c r="AFD538" s="14"/>
      <c r="AFE538" s="14"/>
      <c r="AFF538" s="14"/>
      <c r="AFG538" s="14"/>
      <c r="AFH538" s="14"/>
      <c r="AFI538" s="14"/>
      <c r="AFJ538" s="14"/>
      <c r="AFK538" s="14"/>
      <c r="AFL538" s="14"/>
      <c r="AFM538" s="14"/>
      <c r="AFN538" s="14"/>
      <c r="AFO538" s="14"/>
      <c r="AFP538" s="14"/>
      <c r="AFQ538" s="14"/>
      <c r="AFR538" s="14"/>
      <c r="AFS538" s="14"/>
      <c r="AFT538" s="14"/>
      <c r="AFU538" s="14"/>
      <c r="AFV538" s="14"/>
      <c r="AFW538" s="14"/>
      <c r="AFX538" s="14"/>
      <c r="AFY538" s="14"/>
      <c r="AFZ538" s="14"/>
      <c r="AGA538" s="14"/>
      <c r="AGB538" s="14"/>
      <c r="AGC538" s="14"/>
      <c r="AGD538" s="14"/>
      <c r="AGE538" s="14"/>
      <c r="AGF538" s="14"/>
      <c r="AGG538" s="14"/>
      <c r="AGH538" s="14"/>
      <c r="AGI538" s="14"/>
      <c r="AGJ538" s="14"/>
      <c r="AGK538" s="14"/>
      <c r="AGL538" s="14"/>
      <c r="AGM538" s="14"/>
      <c r="AGN538" s="14"/>
      <c r="AGO538" s="14"/>
      <c r="AGP538" s="14"/>
      <c r="AGQ538" s="14"/>
      <c r="AGR538" s="14"/>
      <c r="AGS538" s="14"/>
      <c r="AGT538" s="14"/>
      <c r="AGU538" s="14"/>
      <c r="AGV538" s="14"/>
      <c r="AGW538" s="14"/>
      <c r="AGX538" s="14"/>
      <c r="AGY538" s="14"/>
      <c r="AGZ538" s="14"/>
      <c r="AHA538" s="14"/>
      <c r="AHB538" s="14"/>
      <c r="AHC538" s="14"/>
      <c r="AHD538" s="14"/>
      <c r="AHE538" s="14"/>
      <c r="AHF538" s="14"/>
      <c r="AHG538" s="14"/>
      <c r="AHH538" s="14"/>
      <c r="AHI538" s="14"/>
      <c r="AHJ538" s="14"/>
      <c r="AHK538" s="14"/>
      <c r="AHL538" s="14"/>
      <c r="AHM538" s="14"/>
      <c r="AHN538" s="14"/>
      <c r="AHO538" s="14"/>
      <c r="AHP538" s="14"/>
      <c r="AHQ538" s="14"/>
      <c r="AHR538" s="14"/>
      <c r="AHS538" s="14"/>
      <c r="AHT538" s="14"/>
      <c r="AHU538" s="14"/>
      <c r="AHV538" s="14"/>
      <c r="AHW538" s="14"/>
      <c r="AHX538" s="14"/>
      <c r="AHY538" s="14"/>
      <c r="AHZ538" s="14"/>
      <c r="AIA538" s="14"/>
      <c r="AIB538" s="14"/>
      <c r="AIC538" s="14"/>
      <c r="AID538" s="14"/>
      <c r="AIE538" s="14"/>
      <c r="AIF538" s="14"/>
      <c r="AIG538" s="14"/>
      <c r="AIH538" s="14"/>
      <c r="AII538" s="14"/>
      <c r="AIJ538" s="14"/>
      <c r="AIK538" s="14"/>
      <c r="AIL538" s="14"/>
      <c r="AIM538" s="14"/>
      <c r="AIN538" s="14"/>
      <c r="AIO538" s="14"/>
      <c r="AIP538" s="14"/>
      <c r="AIQ538" s="14"/>
      <c r="AIR538" s="14"/>
      <c r="AIS538" s="14"/>
      <c r="AIT538" s="14"/>
      <c r="AIU538" s="14"/>
      <c r="AIV538" s="14"/>
      <c r="AIW538" s="14"/>
      <c r="AIX538" s="14"/>
      <c r="AIY538" s="14"/>
      <c r="AIZ538" s="14"/>
      <c r="AJA538" s="14"/>
      <c r="AJB538" s="14"/>
      <c r="AJC538" s="14"/>
      <c r="AJD538" s="14"/>
      <c r="AJE538" s="14"/>
      <c r="AJF538" s="14"/>
      <c r="AJG538" s="14"/>
      <c r="AJH538" s="14"/>
      <c r="AJI538" s="14"/>
      <c r="AJJ538" s="14"/>
      <c r="AJK538" s="14"/>
      <c r="AJL538" s="14"/>
      <c r="AJM538" s="14"/>
      <c r="AJN538" s="14"/>
      <c r="AJO538" s="14"/>
      <c r="AJP538" s="14"/>
      <c r="AJQ538" s="14"/>
      <c r="AJR538" s="14"/>
      <c r="AJS538" s="14"/>
      <c r="AJT538" s="14"/>
      <c r="AJU538" s="14"/>
      <c r="AJV538" s="14"/>
      <c r="AJW538" s="14"/>
      <c r="AJX538" s="14"/>
      <c r="AJY538" s="14"/>
      <c r="AJZ538" s="14"/>
      <c r="AKA538" s="14"/>
      <c r="AKB538" s="14"/>
      <c r="AKC538" s="14"/>
      <c r="AKD538" s="14"/>
      <c r="AKE538" s="14"/>
      <c r="AKF538" s="14"/>
      <c r="AKG538" s="14"/>
      <c r="AKH538" s="14"/>
      <c r="AKI538" s="14"/>
      <c r="AKJ538" s="14"/>
      <c r="AKK538" s="14"/>
      <c r="AKL538" s="14"/>
      <c r="AKM538" s="14"/>
      <c r="AKN538" s="14"/>
      <c r="AKO538" s="14"/>
      <c r="AKP538" s="14"/>
      <c r="AKQ538" s="14"/>
      <c r="AKR538" s="14"/>
      <c r="AKS538" s="14"/>
      <c r="AKT538" s="14"/>
      <c r="AKU538" s="14"/>
      <c r="AKV538" s="14"/>
      <c r="AKW538" s="14"/>
      <c r="AKX538" s="14"/>
      <c r="AKY538" s="14"/>
      <c r="AKZ538" s="14"/>
      <c r="ALA538" s="14"/>
      <c r="ALB538" s="14"/>
      <c r="ALC538" s="14"/>
      <c r="ALD538" s="14"/>
      <c r="ALE538" s="14"/>
      <c r="ALF538" s="14"/>
      <c r="ALG538" s="14"/>
      <c r="ALH538" s="14"/>
      <c r="ALI538" s="14"/>
      <c r="ALJ538" s="14"/>
      <c r="ALK538" s="14"/>
      <c r="ALL538" s="14"/>
      <c r="ALM538" s="14"/>
      <c r="ALN538" s="14"/>
      <c r="ALO538" s="14"/>
      <c r="ALP538" s="14"/>
      <c r="ALQ538" s="14"/>
      <c r="ALR538" s="14"/>
      <c r="ALS538" s="14"/>
      <c r="ALT538" s="14"/>
      <c r="ALU538" s="14"/>
      <c r="ALV538" s="14"/>
      <c r="ALW538" s="14"/>
      <c r="ALX538" s="14"/>
      <c r="ALY538" s="14"/>
      <c r="ALZ538" s="14"/>
      <c r="AMA538" s="14"/>
      <c r="AMB538" s="14"/>
      <c r="AMC538" s="14"/>
      <c r="AMD538" s="14"/>
      <c r="AME538" s="14"/>
      <c r="AMF538" s="14"/>
      <c r="AMG538" s="14"/>
      <c r="AMH538" s="14"/>
      <c r="AMI538" s="14"/>
      <c r="AMJ538" s="14"/>
      <c r="AMK538" s="14"/>
      <c r="AML538" s="14"/>
      <c r="AMM538" s="14"/>
      <c r="AMN538" s="14"/>
      <c r="AMO538" s="14"/>
      <c r="AMP538" s="14"/>
      <c r="AMQ538" s="14"/>
      <c r="AMR538" s="14"/>
      <c r="AMS538" s="14"/>
      <c r="AMT538" s="14"/>
      <c r="AMU538" s="14"/>
      <c r="AMV538" s="14"/>
      <c r="AMW538" s="14"/>
      <c r="AMX538" s="14"/>
      <c r="AMY538" s="14"/>
      <c r="AMZ538" s="14"/>
      <c r="ANA538" s="14"/>
      <c r="ANB538" s="14"/>
      <c r="ANC538" s="14"/>
      <c r="AND538" s="14"/>
      <c r="ANE538" s="14"/>
      <c r="ANF538" s="14"/>
      <c r="ANG538" s="14"/>
      <c r="ANH538" s="14"/>
      <c r="ANI538" s="14"/>
      <c r="ANJ538" s="14"/>
      <c r="ANK538" s="14"/>
      <c r="ANL538" s="14"/>
      <c r="ANM538" s="14"/>
      <c r="ANN538" s="14"/>
      <c r="ANO538" s="14"/>
      <c r="ANP538" s="14"/>
      <c r="ANQ538" s="14"/>
      <c r="ANR538" s="14"/>
      <c r="ANS538" s="14"/>
      <c r="ANT538" s="14"/>
      <c r="ANU538" s="14"/>
      <c r="ANV538" s="14"/>
      <c r="ANW538" s="14"/>
      <c r="ANX538" s="14"/>
      <c r="ANY538" s="14"/>
      <c r="ANZ538" s="14"/>
      <c r="AOA538" s="14"/>
      <c r="AOB538" s="14"/>
      <c r="AOC538" s="14"/>
      <c r="AOD538" s="14"/>
      <c r="AOE538" s="14"/>
      <c r="AOF538" s="14"/>
      <c r="AOG538" s="14"/>
      <c r="AOH538" s="14"/>
      <c r="AOI538" s="14"/>
      <c r="AOJ538" s="14"/>
      <c r="AOK538" s="14"/>
      <c r="AOL538" s="14"/>
      <c r="AOM538" s="14"/>
      <c r="AON538" s="14"/>
      <c r="AOO538" s="14"/>
      <c r="AOP538" s="14"/>
      <c r="AOQ538" s="14"/>
      <c r="AOR538" s="14"/>
      <c r="AOS538" s="14"/>
      <c r="AOT538" s="14"/>
      <c r="AOU538" s="14"/>
      <c r="AOV538" s="14"/>
      <c r="AOW538" s="14"/>
      <c r="AOX538" s="14"/>
      <c r="AOY538" s="14"/>
      <c r="AOZ538" s="14"/>
      <c r="APA538" s="14"/>
      <c r="APB538" s="14"/>
      <c r="APC538" s="14"/>
      <c r="APD538" s="14"/>
      <c r="APE538" s="14"/>
      <c r="APF538" s="14"/>
      <c r="APG538" s="14"/>
      <c r="APH538" s="14"/>
      <c r="API538" s="14"/>
      <c r="APJ538" s="14"/>
      <c r="APK538" s="14"/>
      <c r="APL538" s="14"/>
      <c r="APM538" s="14"/>
      <c r="APN538" s="14"/>
      <c r="APO538" s="14"/>
      <c r="APP538" s="14"/>
      <c r="APQ538" s="14"/>
      <c r="APR538" s="14"/>
      <c r="APS538" s="14"/>
      <c r="APT538" s="14"/>
      <c r="APU538" s="14"/>
      <c r="APV538" s="14"/>
      <c r="APW538" s="14"/>
      <c r="APX538" s="14"/>
      <c r="APY538" s="14"/>
      <c r="APZ538" s="14"/>
      <c r="AQA538" s="14"/>
      <c r="AQB538" s="14"/>
      <c r="AQC538" s="14"/>
      <c r="AQD538" s="14"/>
      <c r="AQE538" s="14"/>
      <c r="AQF538" s="14"/>
      <c r="AQG538" s="14"/>
      <c r="AQH538" s="14"/>
      <c r="AQI538" s="14"/>
      <c r="AQJ538" s="14"/>
      <c r="AQK538" s="14"/>
      <c r="AQL538" s="14"/>
      <c r="AQM538" s="14"/>
      <c r="AQN538" s="14"/>
      <c r="AQO538" s="14"/>
      <c r="AQP538" s="14"/>
      <c r="AQQ538" s="14"/>
      <c r="AQR538" s="14"/>
      <c r="AQS538" s="14"/>
      <c r="AQT538" s="14"/>
      <c r="AQU538" s="14"/>
      <c r="AQV538" s="14"/>
      <c r="AQW538" s="14"/>
      <c r="AQX538" s="14"/>
      <c r="AQY538" s="14"/>
      <c r="AQZ538" s="14"/>
      <c r="ARA538" s="14"/>
      <c r="ARB538" s="14"/>
      <c r="ARC538" s="14"/>
      <c r="ARD538" s="14"/>
      <c r="ARE538" s="14"/>
      <c r="ARF538" s="14"/>
      <c r="ARG538" s="14"/>
      <c r="ARH538" s="14"/>
      <c r="ARI538" s="14"/>
      <c r="ARJ538" s="14"/>
      <c r="ARK538" s="14"/>
      <c r="ARL538" s="14"/>
      <c r="ARM538" s="14"/>
      <c r="ARN538" s="14"/>
      <c r="ARO538" s="14"/>
      <c r="ARP538" s="14"/>
      <c r="ARQ538" s="14"/>
      <c r="ARR538" s="14"/>
      <c r="ARS538" s="14"/>
      <c r="ART538" s="14"/>
      <c r="ARU538" s="14"/>
      <c r="ARV538" s="14"/>
      <c r="ARW538" s="14"/>
      <c r="ARX538" s="14"/>
      <c r="ARY538" s="14"/>
      <c r="ARZ538" s="14"/>
      <c r="ASA538" s="14"/>
      <c r="ASB538" s="14"/>
      <c r="ASC538" s="14"/>
      <c r="ASD538" s="14"/>
      <c r="ASE538" s="14"/>
      <c r="ASF538" s="14"/>
      <c r="ASG538" s="14"/>
      <c r="ASH538" s="14"/>
      <c r="ASI538" s="14"/>
      <c r="ASJ538" s="14"/>
      <c r="ASK538" s="14"/>
      <c r="ASL538" s="14"/>
      <c r="ASM538" s="14"/>
      <c r="ASN538" s="14"/>
      <c r="ASO538" s="14"/>
      <c r="ASP538" s="14"/>
      <c r="ASQ538" s="14"/>
      <c r="ASR538" s="14"/>
      <c r="ASS538" s="14"/>
      <c r="AST538" s="14"/>
      <c r="ASU538" s="14"/>
      <c r="ASV538" s="14"/>
      <c r="ASW538" s="14"/>
      <c r="ASX538" s="14"/>
      <c r="ASY538" s="14"/>
      <c r="ASZ538" s="14"/>
      <c r="ATA538" s="14"/>
      <c r="ATB538" s="14"/>
      <c r="ATC538" s="14"/>
      <c r="ATD538" s="14"/>
    </row>
    <row r="539" spans="63:1200">
      <c r="BK539" s="14" t="str">
        <f t="shared" si="2122"/>
        <v/>
      </c>
      <c r="ABO539" s="14"/>
      <c r="ABP539" s="14"/>
      <c r="ABQ539" s="14"/>
      <c r="ABR539" s="14"/>
      <c r="ABS539" s="14"/>
      <c r="ABT539" s="14"/>
      <c r="ABU539" s="14"/>
      <c r="ABV539" s="14"/>
      <c r="ABW539" s="14"/>
      <c r="ABX539" s="14"/>
      <c r="ABY539" s="14"/>
      <c r="ABZ539" s="14"/>
      <c r="ACA539" s="14"/>
      <c r="ACB539" s="14"/>
      <c r="ACC539" s="14"/>
      <c r="ACD539" s="14"/>
      <c r="ACE539" s="14"/>
      <c r="ACF539" s="14"/>
      <c r="ACG539" s="14"/>
      <c r="ACH539" s="14"/>
      <c r="ACI539" s="14"/>
      <c r="ACJ539" s="14"/>
      <c r="ACK539" s="14"/>
      <c r="ACL539" s="14"/>
      <c r="ACM539" s="14"/>
      <c r="ACN539" s="14"/>
      <c r="ACO539" s="14"/>
      <c r="ACP539" s="14"/>
      <c r="ACQ539" s="14"/>
      <c r="ACR539" s="14"/>
      <c r="ACS539" s="14"/>
      <c r="ACT539" s="14"/>
      <c r="ACU539" s="14"/>
      <c r="ACV539" s="14"/>
      <c r="ACW539" s="14"/>
      <c r="ACX539" s="14"/>
      <c r="ACY539" s="14"/>
      <c r="ACZ539" s="14"/>
      <c r="ADA539" s="14"/>
      <c r="ADB539" s="14"/>
      <c r="ADC539" s="14"/>
      <c r="ADD539" s="14"/>
      <c r="ADE539" s="14"/>
      <c r="ADF539" s="14"/>
      <c r="ADG539" s="14"/>
      <c r="ADH539" s="14"/>
      <c r="ADI539" s="14"/>
      <c r="ADJ539" s="14"/>
      <c r="ADK539" s="14"/>
      <c r="ADL539" s="14"/>
      <c r="ADM539" s="14"/>
      <c r="ADN539" s="14"/>
      <c r="ADO539" s="14"/>
      <c r="ADP539" s="14"/>
      <c r="ADQ539" s="14"/>
      <c r="ADR539" s="14"/>
      <c r="ADS539" s="14"/>
      <c r="ADT539" s="14"/>
      <c r="ADU539" s="14"/>
      <c r="ADV539" s="14"/>
      <c r="ADW539" s="14"/>
      <c r="ADX539" s="14"/>
      <c r="ADY539" s="14"/>
      <c r="ADZ539" s="14"/>
      <c r="AEA539" s="14"/>
      <c r="AEB539" s="14"/>
      <c r="AEC539" s="14"/>
      <c r="AED539" s="14"/>
      <c r="AEE539" s="14"/>
      <c r="AEF539" s="14"/>
      <c r="AEG539" s="14"/>
      <c r="AEH539" s="14"/>
      <c r="AEI539" s="14"/>
      <c r="AEJ539" s="14"/>
      <c r="AEK539" s="14"/>
      <c r="AEL539" s="14"/>
      <c r="AEM539" s="14"/>
      <c r="AEN539" s="14"/>
      <c r="AEO539" s="14"/>
      <c r="AEP539" s="14"/>
      <c r="AEQ539" s="14"/>
      <c r="AER539" s="14"/>
      <c r="AES539" s="14"/>
      <c r="AET539" s="14"/>
      <c r="AEU539" s="14"/>
      <c r="AEV539" s="14"/>
      <c r="AEW539" s="14"/>
      <c r="AEX539" s="14"/>
      <c r="AEY539" s="14"/>
      <c r="AEZ539" s="14"/>
      <c r="AFA539" s="14"/>
      <c r="AFB539" s="14"/>
      <c r="AFC539" s="14"/>
      <c r="AFD539" s="14"/>
      <c r="AFE539" s="14"/>
      <c r="AFF539" s="14"/>
      <c r="AFG539" s="14"/>
      <c r="AFH539" s="14"/>
      <c r="AFI539" s="14"/>
      <c r="AFJ539" s="14"/>
      <c r="AFK539" s="14"/>
      <c r="AFL539" s="14"/>
      <c r="AFM539" s="14"/>
      <c r="AFN539" s="14"/>
      <c r="AFO539" s="14"/>
      <c r="AFP539" s="14"/>
      <c r="AFQ539" s="14"/>
      <c r="AFR539" s="14"/>
      <c r="AFS539" s="14"/>
      <c r="AFT539" s="14"/>
      <c r="AFU539" s="14"/>
      <c r="AFV539" s="14"/>
      <c r="AFW539" s="14"/>
      <c r="AFX539" s="14"/>
      <c r="AFY539" s="14"/>
      <c r="AFZ539" s="14"/>
      <c r="AGA539" s="14"/>
      <c r="AGB539" s="14"/>
      <c r="AGC539" s="14"/>
      <c r="AGD539" s="14"/>
      <c r="AGE539" s="14"/>
      <c r="AGF539" s="14"/>
      <c r="AGG539" s="14"/>
      <c r="AGH539" s="14"/>
      <c r="AGI539" s="14"/>
      <c r="AGJ539" s="14"/>
      <c r="AGK539" s="14"/>
      <c r="AGL539" s="14"/>
      <c r="AGM539" s="14"/>
      <c r="AGN539" s="14"/>
      <c r="AGO539" s="14"/>
      <c r="AGP539" s="14"/>
      <c r="AGQ539" s="14"/>
      <c r="AGR539" s="14"/>
      <c r="AGS539" s="14"/>
      <c r="AGT539" s="14"/>
      <c r="AGU539" s="14"/>
      <c r="AGV539" s="14"/>
      <c r="AGW539" s="14"/>
      <c r="AGX539" s="14"/>
      <c r="AGY539" s="14"/>
      <c r="AGZ539" s="14"/>
      <c r="AHA539" s="14"/>
      <c r="AHB539" s="14"/>
      <c r="AHC539" s="14"/>
      <c r="AHD539" s="14"/>
      <c r="AHE539" s="14"/>
      <c r="AHF539" s="14"/>
      <c r="AHG539" s="14"/>
      <c r="AHH539" s="14"/>
      <c r="AHI539" s="14"/>
      <c r="AHJ539" s="14"/>
      <c r="AHK539" s="14"/>
      <c r="AHL539" s="14"/>
      <c r="AHM539" s="14"/>
      <c r="AHN539" s="14"/>
      <c r="AHO539" s="14"/>
      <c r="AHP539" s="14"/>
      <c r="AHQ539" s="14"/>
      <c r="AHR539" s="14"/>
      <c r="AHS539" s="14"/>
      <c r="AHT539" s="14"/>
      <c r="AHU539" s="14"/>
      <c r="AHV539" s="14"/>
      <c r="AHW539" s="14"/>
      <c r="AHX539" s="14"/>
      <c r="AHY539" s="14"/>
      <c r="AHZ539" s="14"/>
      <c r="AIA539" s="14"/>
      <c r="AIB539" s="14"/>
      <c r="AIC539" s="14"/>
      <c r="AID539" s="14"/>
      <c r="AIE539" s="14"/>
      <c r="AIF539" s="14"/>
      <c r="AIG539" s="14"/>
      <c r="AIH539" s="14"/>
      <c r="AII539" s="14"/>
      <c r="AIJ539" s="14"/>
      <c r="AIK539" s="14"/>
      <c r="AIL539" s="14"/>
      <c r="AIM539" s="14"/>
      <c r="AIN539" s="14"/>
      <c r="AIO539" s="14"/>
      <c r="AIP539" s="14"/>
      <c r="AIQ539" s="14"/>
      <c r="AIR539" s="14"/>
      <c r="AIS539" s="14"/>
      <c r="AIT539" s="14"/>
      <c r="AIU539" s="14"/>
      <c r="AIV539" s="14"/>
      <c r="AIW539" s="14"/>
      <c r="AIX539" s="14"/>
      <c r="AIY539" s="14"/>
      <c r="AIZ539" s="14"/>
      <c r="AJA539" s="14"/>
      <c r="AJB539" s="14"/>
      <c r="AJC539" s="14"/>
      <c r="AJD539" s="14"/>
      <c r="AJE539" s="14"/>
      <c r="AJF539" s="14"/>
      <c r="AJG539" s="14"/>
      <c r="AJH539" s="14"/>
      <c r="AJI539" s="14"/>
      <c r="AJJ539" s="14"/>
      <c r="AJK539" s="14"/>
      <c r="AJL539" s="14"/>
      <c r="AJM539" s="14"/>
      <c r="AJN539" s="14"/>
      <c r="AJO539" s="14"/>
      <c r="AJP539" s="14"/>
      <c r="AJQ539" s="14"/>
      <c r="AJR539" s="14"/>
      <c r="AJS539" s="14"/>
      <c r="AJT539" s="14"/>
      <c r="AJU539" s="14"/>
      <c r="AJV539" s="14"/>
      <c r="AJW539" s="14"/>
      <c r="AJX539" s="14"/>
      <c r="AJY539" s="14"/>
      <c r="AJZ539" s="14"/>
      <c r="AKA539" s="14"/>
      <c r="AKB539" s="14"/>
      <c r="AKC539" s="14"/>
      <c r="AKD539" s="14"/>
      <c r="AKE539" s="14"/>
      <c r="AKF539" s="14"/>
      <c r="AKG539" s="14"/>
      <c r="AKH539" s="14"/>
      <c r="AKI539" s="14"/>
      <c r="AKJ539" s="14"/>
      <c r="AKK539" s="14"/>
      <c r="AKL539" s="14"/>
      <c r="AKM539" s="14"/>
      <c r="AKN539" s="14"/>
      <c r="AKO539" s="14"/>
      <c r="AKP539" s="14"/>
      <c r="AKQ539" s="14"/>
      <c r="AKR539" s="14"/>
      <c r="AKS539" s="14"/>
      <c r="AKT539" s="14"/>
      <c r="AKU539" s="14"/>
      <c r="AKV539" s="14"/>
      <c r="AKW539" s="14"/>
      <c r="AKX539" s="14"/>
      <c r="AKY539" s="14"/>
      <c r="AKZ539" s="14"/>
      <c r="ALA539" s="14"/>
      <c r="ALB539" s="14"/>
      <c r="ALC539" s="14"/>
      <c r="ALD539" s="14"/>
      <c r="ALE539" s="14"/>
      <c r="ALF539" s="14"/>
      <c r="ALG539" s="14"/>
      <c r="ALH539" s="14"/>
      <c r="ALI539" s="14"/>
      <c r="ALJ539" s="14"/>
      <c r="ALK539" s="14"/>
      <c r="ALL539" s="14"/>
      <c r="ALM539" s="14"/>
      <c r="ALN539" s="14"/>
      <c r="ALO539" s="14"/>
      <c r="ALP539" s="14"/>
      <c r="ALQ539" s="14"/>
      <c r="ALR539" s="14"/>
      <c r="ALS539" s="14"/>
      <c r="ALT539" s="14"/>
      <c r="ALU539" s="14"/>
      <c r="ALV539" s="14"/>
      <c r="ALW539" s="14"/>
      <c r="ALX539" s="14"/>
      <c r="ALY539" s="14"/>
      <c r="ALZ539" s="14"/>
      <c r="AMA539" s="14"/>
      <c r="AMB539" s="14"/>
      <c r="AMC539" s="14"/>
      <c r="AMD539" s="14"/>
      <c r="AME539" s="14"/>
      <c r="AMF539" s="14"/>
      <c r="AMG539" s="14"/>
      <c r="AMH539" s="14"/>
      <c r="AMI539" s="14"/>
      <c r="AMJ539" s="14"/>
      <c r="AMK539" s="14"/>
      <c r="AML539" s="14"/>
      <c r="AMM539" s="14"/>
      <c r="AMN539" s="14"/>
      <c r="AMO539" s="14"/>
      <c r="AMP539" s="14"/>
      <c r="AMQ539" s="14"/>
      <c r="AMR539" s="14"/>
      <c r="AMS539" s="14"/>
      <c r="AMT539" s="14"/>
      <c r="AMU539" s="14"/>
      <c r="AMV539" s="14"/>
      <c r="AMW539" s="14"/>
      <c r="AMX539" s="14"/>
      <c r="AMY539" s="14"/>
      <c r="AMZ539" s="14"/>
      <c r="ANA539" s="14"/>
      <c r="ANB539" s="14"/>
      <c r="ANC539" s="14"/>
      <c r="AND539" s="14"/>
      <c r="ANE539" s="14"/>
      <c r="ANF539" s="14"/>
      <c r="ANG539" s="14"/>
      <c r="ANH539" s="14"/>
      <c r="ANI539" s="14"/>
      <c r="ANJ539" s="14"/>
      <c r="ANK539" s="14"/>
      <c r="ANL539" s="14"/>
      <c r="ANM539" s="14"/>
      <c r="ANN539" s="14"/>
      <c r="ANO539" s="14"/>
      <c r="ANP539" s="14"/>
      <c r="ANQ539" s="14"/>
      <c r="ANR539" s="14"/>
      <c r="ANS539" s="14"/>
      <c r="ANT539" s="14"/>
      <c r="ANU539" s="14"/>
      <c r="ANV539" s="14"/>
      <c r="ANW539" s="14"/>
      <c r="ANX539" s="14"/>
      <c r="ANY539" s="14"/>
      <c r="ANZ539" s="14"/>
      <c r="AOA539" s="14"/>
      <c r="AOB539" s="14"/>
      <c r="AOC539" s="14"/>
      <c r="AOD539" s="14"/>
      <c r="AOE539" s="14"/>
      <c r="AOF539" s="14"/>
      <c r="AOG539" s="14"/>
      <c r="AOH539" s="14"/>
      <c r="AOI539" s="14"/>
      <c r="AOJ539" s="14"/>
      <c r="AOK539" s="14"/>
      <c r="AOL539" s="14"/>
      <c r="AOM539" s="14"/>
      <c r="AON539" s="14"/>
      <c r="AOO539" s="14"/>
      <c r="AOP539" s="14"/>
      <c r="AOQ539" s="14"/>
      <c r="AOR539" s="14"/>
      <c r="AOS539" s="14"/>
      <c r="AOT539" s="14"/>
      <c r="AOU539" s="14"/>
      <c r="AOV539" s="14"/>
      <c r="AOW539" s="14"/>
      <c r="AOX539" s="14"/>
      <c r="AOY539" s="14"/>
      <c r="AOZ539" s="14"/>
      <c r="APA539" s="14"/>
      <c r="APB539" s="14"/>
      <c r="APC539" s="14"/>
      <c r="APD539" s="14"/>
      <c r="APE539" s="14"/>
      <c r="APF539" s="14"/>
      <c r="APG539" s="14"/>
      <c r="APH539" s="14"/>
      <c r="API539" s="14"/>
      <c r="APJ539" s="14"/>
      <c r="APK539" s="14"/>
      <c r="APL539" s="14"/>
      <c r="APM539" s="14"/>
      <c r="APN539" s="14"/>
      <c r="APO539" s="14"/>
      <c r="APP539" s="14"/>
      <c r="APQ539" s="14"/>
      <c r="APR539" s="14"/>
      <c r="APS539" s="14"/>
      <c r="APT539" s="14"/>
      <c r="APU539" s="14"/>
      <c r="APV539" s="14"/>
      <c r="APW539" s="14"/>
      <c r="APX539" s="14"/>
      <c r="APY539" s="14"/>
      <c r="APZ539" s="14"/>
      <c r="AQA539" s="14"/>
      <c r="AQB539" s="14"/>
      <c r="AQC539" s="14"/>
      <c r="AQD539" s="14"/>
      <c r="AQE539" s="14"/>
      <c r="AQF539" s="14"/>
      <c r="AQG539" s="14"/>
      <c r="AQH539" s="14"/>
      <c r="AQI539" s="14"/>
      <c r="AQJ539" s="14"/>
      <c r="AQK539" s="14"/>
      <c r="AQL539" s="14"/>
      <c r="AQM539" s="14"/>
      <c r="AQN539" s="14"/>
      <c r="AQO539" s="14"/>
      <c r="AQP539" s="14"/>
      <c r="AQQ539" s="14"/>
      <c r="AQR539" s="14"/>
      <c r="AQS539" s="14"/>
      <c r="AQT539" s="14"/>
      <c r="AQU539" s="14"/>
      <c r="AQV539" s="14"/>
      <c r="AQW539" s="14"/>
      <c r="AQX539" s="14"/>
      <c r="AQY539" s="14"/>
      <c r="AQZ539" s="14"/>
      <c r="ARA539" s="14"/>
      <c r="ARB539" s="14"/>
      <c r="ARC539" s="14"/>
      <c r="ARD539" s="14"/>
      <c r="ARE539" s="14"/>
      <c r="ARF539" s="14"/>
      <c r="ARG539" s="14"/>
      <c r="ARH539" s="14"/>
      <c r="ARI539" s="14"/>
      <c r="ARJ539" s="14"/>
      <c r="ARK539" s="14"/>
      <c r="ARL539" s="14"/>
      <c r="ARM539" s="14"/>
      <c r="ARN539" s="14"/>
      <c r="ARO539" s="14"/>
      <c r="ARP539" s="14"/>
      <c r="ARQ539" s="14"/>
      <c r="ARR539" s="14"/>
      <c r="ARS539" s="14"/>
      <c r="ART539" s="14"/>
      <c r="ARU539" s="14"/>
      <c r="ARV539" s="14"/>
      <c r="ARW539" s="14"/>
      <c r="ARX539" s="14"/>
      <c r="ARY539" s="14"/>
      <c r="ARZ539" s="14"/>
      <c r="ASA539" s="14"/>
      <c r="ASB539" s="14"/>
      <c r="ASC539" s="14"/>
      <c r="ASD539" s="14"/>
      <c r="ASE539" s="14"/>
      <c r="ASF539" s="14"/>
      <c r="ASG539" s="14"/>
      <c r="ASH539" s="14"/>
      <c r="ASI539" s="14"/>
      <c r="ASJ539" s="14"/>
      <c r="ASK539" s="14"/>
      <c r="ASL539" s="14"/>
      <c r="ASM539" s="14"/>
      <c r="ASN539" s="14"/>
      <c r="ASO539" s="14"/>
      <c r="ASP539" s="14"/>
      <c r="ASQ539" s="14"/>
      <c r="ASR539" s="14"/>
      <c r="ASS539" s="14"/>
      <c r="AST539" s="14"/>
      <c r="ASU539" s="14"/>
      <c r="ASV539" s="14"/>
      <c r="ASW539" s="14"/>
      <c r="ASX539" s="14"/>
      <c r="ASY539" s="14"/>
      <c r="ASZ539" s="14"/>
      <c r="ATA539" s="14"/>
      <c r="ATB539" s="14"/>
      <c r="ATC539" s="14"/>
      <c r="ATD539" s="14"/>
    </row>
    <row r="540" spans="63:1200">
      <c r="BK540" s="14" t="str">
        <f t="shared" si="2122"/>
        <v/>
      </c>
      <c r="ABO540" s="14"/>
      <c r="ABP540" s="14"/>
      <c r="ABQ540" s="14"/>
      <c r="ABR540" s="14"/>
      <c r="ABS540" s="14"/>
      <c r="ABT540" s="14"/>
      <c r="ABU540" s="14"/>
      <c r="ABV540" s="14"/>
      <c r="ABW540" s="14"/>
      <c r="ABX540" s="14"/>
      <c r="ABY540" s="14"/>
      <c r="ABZ540" s="14"/>
      <c r="ACA540" s="14"/>
      <c r="ACB540" s="14"/>
      <c r="ACC540" s="14"/>
      <c r="ACD540" s="14"/>
      <c r="ACE540" s="14"/>
      <c r="ACF540" s="14"/>
      <c r="ACG540" s="14"/>
      <c r="ACH540" s="14"/>
      <c r="ACI540" s="14"/>
      <c r="ACJ540" s="14"/>
      <c r="ACK540" s="14"/>
      <c r="ACL540" s="14"/>
      <c r="ACM540" s="14"/>
      <c r="ACN540" s="14"/>
      <c r="ACO540" s="14"/>
      <c r="ACP540" s="14"/>
      <c r="ACQ540" s="14"/>
      <c r="ACR540" s="14"/>
      <c r="ACS540" s="14"/>
      <c r="ACT540" s="14"/>
      <c r="ACU540" s="14"/>
      <c r="ACV540" s="14"/>
      <c r="ACW540" s="14"/>
      <c r="ACX540" s="14"/>
      <c r="ACY540" s="14"/>
      <c r="ACZ540" s="14"/>
      <c r="ADA540" s="14"/>
      <c r="ADB540" s="14"/>
      <c r="ADC540" s="14"/>
      <c r="ADD540" s="14"/>
      <c r="ADE540" s="14"/>
      <c r="ADF540" s="14"/>
      <c r="ADG540" s="14"/>
      <c r="ADH540" s="14"/>
      <c r="ADI540" s="14"/>
      <c r="ADJ540" s="14"/>
      <c r="ADK540" s="14"/>
      <c r="ADL540" s="14"/>
      <c r="ADM540" s="14"/>
      <c r="ADN540" s="14"/>
      <c r="ADO540" s="14"/>
      <c r="ADP540" s="14"/>
      <c r="ADQ540" s="14"/>
      <c r="ADR540" s="14"/>
      <c r="ADS540" s="14"/>
      <c r="ADT540" s="14"/>
      <c r="ADU540" s="14"/>
      <c r="ADV540" s="14"/>
      <c r="ADW540" s="14"/>
      <c r="ADX540" s="14"/>
      <c r="ADY540" s="14"/>
      <c r="ADZ540" s="14"/>
      <c r="AEA540" s="14"/>
      <c r="AEB540" s="14"/>
      <c r="AEC540" s="14"/>
      <c r="AED540" s="14"/>
      <c r="AEE540" s="14"/>
      <c r="AEF540" s="14"/>
      <c r="AEG540" s="14"/>
      <c r="AEH540" s="14"/>
      <c r="AEI540" s="14"/>
      <c r="AEJ540" s="14"/>
      <c r="AEK540" s="14"/>
      <c r="AEL540" s="14"/>
      <c r="AEM540" s="14"/>
      <c r="AEN540" s="14"/>
      <c r="AEO540" s="14"/>
      <c r="AEP540" s="14"/>
      <c r="AEQ540" s="14"/>
      <c r="AER540" s="14"/>
      <c r="AES540" s="14"/>
      <c r="AET540" s="14"/>
      <c r="AEU540" s="14"/>
      <c r="AEV540" s="14"/>
      <c r="AEW540" s="14"/>
      <c r="AEX540" s="14"/>
      <c r="AEY540" s="14"/>
      <c r="AEZ540" s="14"/>
      <c r="AFA540" s="14"/>
      <c r="AFB540" s="14"/>
      <c r="AFC540" s="14"/>
      <c r="AFD540" s="14"/>
      <c r="AFE540" s="14"/>
      <c r="AFF540" s="14"/>
      <c r="AFG540" s="14"/>
      <c r="AFH540" s="14"/>
      <c r="AFI540" s="14"/>
      <c r="AFJ540" s="14"/>
      <c r="AFK540" s="14"/>
      <c r="AFL540" s="14"/>
      <c r="AFM540" s="14"/>
      <c r="AFN540" s="14"/>
      <c r="AFO540" s="14"/>
      <c r="AFP540" s="14"/>
      <c r="AFQ540" s="14"/>
      <c r="AFR540" s="14"/>
      <c r="AFS540" s="14"/>
      <c r="AFT540" s="14"/>
      <c r="AFU540" s="14"/>
      <c r="AFV540" s="14"/>
      <c r="AFW540" s="14"/>
      <c r="AFX540" s="14"/>
      <c r="AFY540" s="14"/>
      <c r="AFZ540" s="14"/>
      <c r="AGA540" s="14"/>
      <c r="AGB540" s="14"/>
      <c r="AGC540" s="14"/>
      <c r="AGD540" s="14"/>
      <c r="AGE540" s="14"/>
      <c r="AGF540" s="14"/>
      <c r="AGG540" s="14"/>
      <c r="AGH540" s="14"/>
      <c r="AGI540" s="14"/>
      <c r="AGJ540" s="14"/>
      <c r="AGK540" s="14"/>
      <c r="AGL540" s="14"/>
      <c r="AGM540" s="14"/>
      <c r="AGN540" s="14"/>
      <c r="AGO540" s="14"/>
      <c r="AGP540" s="14"/>
      <c r="AGQ540" s="14"/>
      <c r="AGR540" s="14"/>
      <c r="AGS540" s="14"/>
      <c r="AGT540" s="14"/>
      <c r="AGU540" s="14"/>
      <c r="AGV540" s="14"/>
      <c r="AGW540" s="14"/>
      <c r="AGX540" s="14"/>
      <c r="AGY540" s="14"/>
      <c r="AGZ540" s="14"/>
      <c r="AHA540" s="14"/>
      <c r="AHB540" s="14"/>
      <c r="AHC540" s="14"/>
      <c r="AHD540" s="14"/>
      <c r="AHE540" s="14"/>
      <c r="AHF540" s="14"/>
      <c r="AHG540" s="14"/>
      <c r="AHH540" s="14"/>
      <c r="AHI540" s="14"/>
      <c r="AHJ540" s="14"/>
      <c r="AHK540" s="14"/>
      <c r="AHL540" s="14"/>
      <c r="AHM540" s="14"/>
      <c r="AHN540" s="14"/>
      <c r="AHO540" s="14"/>
      <c r="AHP540" s="14"/>
      <c r="AHQ540" s="14"/>
      <c r="AHR540" s="14"/>
      <c r="AHS540" s="14"/>
      <c r="AHT540" s="14"/>
      <c r="AHU540" s="14"/>
      <c r="AHV540" s="14"/>
      <c r="AHW540" s="14"/>
      <c r="AHX540" s="14"/>
      <c r="AHY540" s="14"/>
      <c r="AHZ540" s="14"/>
      <c r="AIA540" s="14"/>
      <c r="AIB540" s="14"/>
      <c r="AIC540" s="14"/>
      <c r="AID540" s="14"/>
      <c r="AIE540" s="14"/>
      <c r="AIF540" s="14"/>
      <c r="AIG540" s="14"/>
      <c r="AIH540" s="14"/>
      <c r="AII540" s="14"/>
      <c r="AIJ540" s="14"/>
      <c r="AIK540" s="14"/>
      <c r="AIL540" s="14"/>
      <c r="AIM540" s="14"/>
      <c r="AIN540" s="14"/>
      <c r="AIO540" s="14"/>
      <c r="AIP540" s="14"/>
      <c r="AIQ540" s="14"/>
      <c r="AIR540" s="14"/>
      <c r="AIS540" s="14"/>
      <c r="AIT540" s="14"/>
      <c r="AIU540" s="14"/>
      <c r="AIV540" s="14"/>
      <c r="AIW540" s="14"/>
      <c r="AIX540" s="14"/>
      <c r="AIY540" s="14"/>
      <c r="AIZ540" s="14"/>
      <c r="AJA540" s="14"/>
      <c r="AJB540" s="14"/>
      <c r="AJC540" s="14"/>
      <c r="AJD540" s="14"/>
      <c r="AJE540" s="14"/>
      <c r="AJF540" s="14"/>
      <c r="AJG540" s="14"/>
      <c r="AJH540" s="14"/>
      <c r="AJI540" s="14"/>
      <c r="AJJ540" s="14"/>
      <c r="AJK540" s="14"/>
      <c r="AJL540" s="14"/>
      <c r="AJM540" s="14"/>
      <c r="AJN540" s="14"/>
      <c r="AJO540" s="14"/>
      <c r="AJP540" s="14"/>
      <c r="AJQ540" s="14"/>
      <c r="AJR540" s="14"/>
      <c r="AJS540" s="14"/>
      <c r="AJT540" s="14"/>
      <c r="AJU540" s="14"/>
      <c r="AJV540" s="14"/>
      <c r="AJW540" s="14"/>
      <c r="AJX540" s="14"/>
      <c r="AJY540" s="14"/>
      <c r="AJZ540" s="14"/>
      <c r="AKA540" s="14"/>
      <c r="AKB540" s="14"/>
      <c r="AKC540" s="14"/>
      <c r="AKD540" s="14"/>
      <c r="AKE540" s="14"/>
      <c r="AKF540" s="14"/>
      <c r="AKG540" s="14"/>
      <c r="AKH540" s="14"/>
      <c r="AKI540" s="14"/>
      <c r="AKJ540" s="14"/>
      <c r="AKK540" s="14"/>
      <c r="AKL540" s="14"/>
      <c r="AKM540" s="14"/>
      <c r="AKN540" s="14"/>
      <c r="AKO540" s="14"/>
      <c r="AKP540" s="14"/>
      <c r="AKQ540" s="14"/>
      <c r="AKR540" s="14"/>
      <c r="AKS540" s="14"/>
      <c r="AKT540" s="14"/>
      <c r="AKU540" s="14"/>
      <c r="AKV540" s="14"/>
      <c r="AKW540" s="14"/>
      <c r="AKX540" s="14"/>
      <c r="AKY540" s="14"/>
      <c r="AKZ540" s="14"/>
      <c r="ALA540" s="14"/>
      <c r="ALB540" s="14"/>
      <c r="ALC540" s="14"/>
      <c r="ALD540" s="14"/>
      <c r="ALE540" s="14"/>
      <c r="ALF540" s="14"/>
      <c r="ALG540" s="14"/>
      <c r="ALH540" s="14"/>
      <c r="ALI540" s="14"/>
      <c r="ALJ540" s="14"/>
      <c r="ALK540" s="14"/>
      <c r="ALL540" s="14"/>
      <c r="ALM540" s="14"/>
      <c r="ALN540" s="14"/>
      <c r="ALO540" s="14"/>
      <c r="ALP540" s="14"/>
      <c r="ALQ540" s="14"/>
      <c r="ALR540" s="14"/>
      <c r="ALS540" s="14"/>
      <c r="ALT540" s="14"/>
      <c r="ALU540" s="14"/>
      <c r="ALV540" s="14"/>
      <c r="ALW540" s="14"/>
      <c r="ALX540" s="14"/>
      <c r="ALY540" s="14"/>
      <c r="ALZ540" s="14"/>
      <c r="AMA540" s="14"/>
      <c r="AMB540" s="14"/>
      <c r="AMC540" s="14"/>
      <c r="AMD540" s="14"/>
      <c r="AME540" s="14"/>
      <c r="AMF540" s="14"/>
      <c r="AMG540" s="14"/>
      <c r="AMH540" s="14"/>
      <c r="AMI540" s="14"/>
      <c r="AMJ540" s="14"/>
      <c r="AMK540" s="14"/>
      <c r="AML540" s="14"/>
      <c r="AMM540" s="14"/>
      <c r="AMN540" s="14"/>
      <c r="AMO540" s="14"/>
      <c r="AMP540" s="14"/>
      <c r="AMQ540" s="14"/>
      <c r="AMR540" s="14"/>
      <c r="AMS540" s="14"/>
      <c r="AMT540" s="14"/>
      <c r="AMU540" s="14"/>
      <c r="AMV540" s="14"/>
      <c r="AMW540" s="14"/>
      <c r="AMX540" s="14"/>
      <c r="AMY540" s="14"/>
      <c r="AMZ540" s="14"/>
      <c r="ANA540" s="14"/>
      <c r="ANB540" s="14"/>
      <c r="ANC540" s="14"/>
      <c r="AND540" s="14"/>
      <c r="ANE540" s="14"/>
      <c r="ANF540" s="14"/>
      <c r="ANG540" s="14"/>
      <c r="ANH540" s="14"/>
      <c r="ANI540" s="14"/>
      <c r="ANJ540" s="14"/>
      <c r="ANK540" s="14"/>
      <c r="ANL540" s="14"/>
      <c r="ANM540" s="14"/>
      <c r="ANN540" s="14"/>
      <c r="ANO540" s="14"/>
      <c r="ANP540" s="14"/>
      <c r="ANQ540" s="14"/>
      <c r="ANR540" s="14"/>
      <c r="ANS540" s="14"/>
      <c r="ANT540" s="14"/>
      <c r="ANU540" s="14"/>
      <c r="ANV540" s="14"/>
      <c r="ANW540" s="14"/>
      <c r="ANX540" s="14"/>
      <c r="ANY540" s="14"/>
      <c r="ANZ540" s="14"/>
      <c r="AOA540" s="14"/>
      <c r="AOB540" s="14"/>
      <c r="AOC540" s="14"/>
      <c r="AOD540" s="14"/>
      <c r="AOE540" s="14"/>
      <c r="AOF540" s="14"/>
      <c r="AOG540" s="14"/>
      <c r="AOH540" s="14"/>
      <c r="AOI540" s="14"/>
      <c r="AOJ540" s="14"/>
      <c r="AOK540" s="14"/>
      <c r="AOL540" s="14"/>
      <c r="AOM540" s="14"/>
      <c r="AON540" s="14"/>
      <c r="AOO540" s="14"/>
      <c r="AOP540" s="14"/>
      <c r="AOQ540" s="14"/>
      <c r="AOR540" s="14"/>
      <c r="AOS540" s="14"/>
      <c r="AOT540" s="14"/>
      <c r="AOU540" s="14"/>
      <c r="AOV540" s="14"/>
      <c r="AOW540" s="14"/>
      <c r="AOX540" s="14"/>
      <c r="AOY540" s="14"/>
      <c r="AOZ540" s="14"/>
      <c r="APA540" s="14"/>
      <c r="APB540" s="14"/>
      <c r="APC540" s="14"/>
      <c r="APD540" s="14"/>
      <c r="APE540" s="14"/>
      <c r="APF540" s="14"/>
      <c r="APG540" s="14"/>
      <c r="APH540" s="14"/>
      <c r="API540" s="14"/>
      <c r="APJ540" s="14"/>
      <c r="APK540" s="14"/>
      <c r="APL540" s="14"/>
      <c r="APM540" s="14"/>
      <c r="APN540" s="14"/>
      <c r="APO540" s="14"/>
      <c r="APP540" s="14"/>
      <c r="APQ540" s="14"/>
      <c r="APR540" s="14"/>
      <c r="APS540" s="14"/>
      <c r="APT540" s="14"/>
      <c r="APU540" s="14"/>
      <c r="APV540" s="14"/>
      <c r="APW540" s="14"/>
      <c r="APX540" s="14"/>
      <c r="APY540" s="14"/>
      <c r="APZ540" s="14"/>
      <c r="AQA540" s="14"/>
      <c r="AQB540" s="14"/>
      <c r="AQC540" s="14"/>
      <c r="AQD540" s="14"/>
      <c r="AQE540" s="14"/>
      <c r="AQF540" s="14"/>
      <c r="AQG540" s="14"/>
      <c r="AQH540" s="14"/>
      <c r="AQI540" s="14"/>
      <c r="AQJ540" s="14"/>
      <c r="AQK540" s="14"/>
      <c r="AQL540" s="14"/>
      <c r="AQM540" s="14"/>
      <c r="AQN540" s="14"/>
      <c r="AQO540" s="14"/>
      <c r="AQP540" s="14"/>
      <c r="AQQ540" s="14"/>
      <c r="AQR540" s="14"/>
      <c r="AQS540" s="14"/>
      <c r="AQT540" s="14"/>
      <c r="AQU540" s="14"/>
      <c r="AQV540" s="14"/>
      <c r="AQW540" s="14"/>
      <c r="AQX540" s="14"/>
      <c r="AQY540" s="14"/>
      <c r="AQZ540" s="14"/>
      <c r="ARA540" s="14"/>
      <c r="ARB540" s="14"/>
      <c r="ARC540" s="14"/>
      <c r="ARD540" s="14"/>
      <c r="ARE540" s="14"/>
      <c r="ARF540" s="14"/>
      <c r="ARG540" s="14"/>
      <c r="ARH540" s="14"/>
      <c r="ARI540" s="14"/>
      <c r="ARJ540" s="14"/>
      <c r="ARK540" s="14"/>
      <c r="ARL540" s="14"/>
      <c r="ARM540" s="14"/>
      <c r="ARN540" s="14"/>
      <c r="ARO540" s="14"/>
      <c r="ARP540" s="14"/>
      <c r="ARQ540" s="14"/>
      <c r="ARR540" s="14"/>
      <c r="ARS540" s="14"/>
      <c r="ART540" s="14"/>
      <c r="ARU540" s="14"/>
      <c r="ARV540" s="14"/>
      <c r="ARW540" s="14"/>
      <c r="ARX540" s="14"/>
      <c r="ARY540" s="14"/>
      <c r="ARZ540" s="14"/>
      <c r="ASA540" s="14"/>
      <c r="ASB540" s="14"/>
      <c r="ASC540" s="14"/>
      <c r="ASD540" s="14"/>
      <c r="ASE540" s="14"/>
      <c r="ASF540" s="14"/>
      <c r="ASG540" s="14"/>
      <c r="ASH540" s="14"/>
      <c r="ASI540" s="14"/>
      <c r="ASJ540" s="14"/>
      <c r="ASK540" s="14"/>
      <c r="ASL540" s="14"/>
      <c r="ASM540" s="14"/>
      <c r="ASN540" s="14"/>
      <c r="ASO540" s="14"/>
      <c r="ASP540" s="14"/>
      <c r="ASQ540" s="14"/>
      <c r="ASR540" s="14"/>
      <c r="ASS540" s="14"/>
      <c r="AST540" s="14"/>
      <c r="ASU540" s="14"/>
      <c r="ASV540" s="14"/>
      <c r="ASW540" s="14"/>
      <c r="ASX540" s="14"/>
      <c r="ASY540" s="14"/>
      <c r="ASZ540" s="14"/>
      <c r="ATA540" s="14"/>
      <c r="ATB540" s="14"/>
      <c r="ATC540" s="14"/>
      <c r="ATD540" s="14"/>
    </row>
    <row r="541" spans="63:1200">
      <c r="BK541" s="14" t="str">
        <f t="shared" si="2122"/>
        <v/>
      </c>
      <c r="ABO541" s="14"/>
      <c r="ABP541" s="14"/>
      <c r="ABQ541" s="14"/>
      <c r="ABR541" s="14"/>
      <c r="ABS541" s="14"/>
      <c r="ABT541" s="14"/>
      <c r="ABU541" s="14"/>
      <c r="ABV541" s="14"/>
      <c r="ABW541" s="14"/>
      <c r="ABX541" s="14"/>
      <c r="ABY541" s="14"/>
      <c r="ABZ541" s="14"/>
      <c r="ACA541" s="14"/>
      <c r="ACB541" s="14"/>
      <c r="ACC541" s="14"/>
      <c r="ACD541" s="14"/>
      <c r="ACE541" s="14"/>
      <c r="ACF541" s="14"/>
      <c r="ACG541" s="14"/>
      <c r="ACH541" s="14"/>
      <c r="ACI541" s="14"/>
      <c r="ACJ541" s="14"/>
      <c r="ACK541" s="14"/>
      <c r="ACL541" s="14"/>
      <c r="ACM541" s="14"/>
      <c r="ACN541" s="14"/>
      <c r="ACO541" s="14"/>
      <c r="ACP541" s="14"/>
      <c r="ACQ541" s="14"/>
      <c r="ACR541" s="14"/>
      <c r="ACS541" s="14"/>
      <c r="ACT541" s="14"/>
      <c r="ACU541" s="14"/>
      <c r="ACV541" s="14"/>
      <c r="ACW541" s="14"/>
      <c r="ACX541" s="14"/>
      <c r="ACY541" s="14"/>
      <c r="ACZ541" s="14"/>
      <c r="ADA541" s="14"/>
      <c r="ADB541" s="14"/>
      <c r="ADC541" s="14"/>
      <c r="ADD541" s="14"/>
      <c r="ADE541" s="14"/>
      <c r="ADF541" s="14"/>
      <c r="ADG541" s="14"/>
      <c r="ADH541" s="14"/>
      <c r="ADI541" s="14"/>
      <c r="ADJ541" s="14"/>
      <c r="ADK541" s="14"/>
      <c r="ADL541" s="14"/>
      <c r="ADM541" s="14"/>
      <c r="ADN541" s="14"/>
      <c r="ADO541" s="14"/>
      <c r="ADP541" s="14"/>
      <c r="ADQ541" s="14"/>
      <c r="ADR541" s="14"/>
      <c r="ADS541" s="14"/>
      <c r="ADT541" s="14"/>
      <c r="ADU541" s="14"/>
      <c r="ADV541" s="14"/>
      <c r="ADW541" s="14"/>
      <c r="ADX541" s="14"/>
      <c r="ADY541" s="14"/>
      <c r="ADZ541" s="14"/>
      <c r="AEA541" s="14"/>
      <c r="AEB541" s="14"/>
      <c r="AEC541" s="14"/>
      <c r="AED541" s="14"/>
      <c r="AEE541" s="14"/>
      <c r="AEF541" s="14"/>
      <c r="AEG541" s="14"/>
      <c r="AEH541" s="14"/>
      <c r="AEI541" s="14"/>
      <c r="AEJ541" s="14"/>
      <c r="AEK541" s="14"/>
      <c r="AEL541" s="14"/>
      <c r="AEM541" s="14"/>
      <c r="AEN541" s="14"/>
      <c r="AEO541" s="14"/>
      <c r="AEP541" s="14"/>
      <c r="AEQ541" s="14"/>
      <c r="AER541" s="14"/>
      <c r="AES541" s="14"/>
      <c r="AET541" s="14"/>
      <c r="AEU541" s="14"/>
      <c r="AEV541" s="14"/>
      <c r="AEW541" s="14"/>
      <c r="AEX541" s="14"/>
      <c r="AEY541" s="14"/>
      <c r="AEZ541" s="14"/>
      <c r="AFA541" s="14"/>
      <c r="AFB541" s="14"/>
      <c r="AFC541" s="14"/>
      <c r="AFD541" s="14"/>
      <c r="AFE541" s="14"/>
      <c r="AFF541" s="14"/>
      <c r="AFG541" s="14"/>
      <c r="AFH541" s="14"/>
      <c r="AFI541" s="14"/>
      <c r="AFJ541" s="14"/>
      <c r="AFK541" s="14"/>
      <c r="AFL541" s="14"/>
      <c r="AFM541" s="14"/>
      <c r="AFN541" s="14"/>
      <c r="AFO541" s="14"/>
      <c r="AFP541" s="14"/>
      <c r="AFQ541" s="14"/>
      <c r="AFR541" s="14"/>
      <c r="AFS541" s="14"/>
      <c r="AFT541" s="14"/>
      <c r="AFU541" s="14"/>
      <c r="AFV541" s="14"/>
      <c r="AFW541" s="14"/>
      <c r="AFX541" s="14"/>
      <c r="AFY541" s="14"/>
      <c r="AFZ541" s="14"/>
      <c r="AGA541" s="14"/>
      <c r="AGB541" s="14"/>
      <c r="AGC541" s="14"/>
      <c r="AGD541" s="14"/>
      <c r="AGE541" s="14"/>
      <c r="AGF541" s="14"/>
      <c r="AGG541" s="14"/>
      <c r="AGH541" s="14"/>
      <c r="AGI541" s="14"/>
      <c r="AGJ541" s="14"/>
      <c r="AGK541" s="14"/>
      <c r="AGL541" s="14"/>
      <c r="AGM541" s="14"/>
      <c r="AGN541" s="14"/>
      <c r="AGO541" s="14"/>
      <c r="AGP541" s="14"/>
      <c r="AGQ541" s="14"/>
      <c r="AGR541" s="14"/>
      <c r="AGS541" s="14"/>
      <c r="AGT541" s="14"/>
      <c r="AGU541" s="14"/>
      <c r="AGV541" s="14"/>
      <c r="AGW541" s="14"/>
      <c r="AGX541" s="14"/>
      <c r="AGY541" s="14"/>
      <c r="AGZ541" s="14"/>
      <c r="AHA541" s="14"/>
      <c r="AHB541" s="14"/>
      <c r="AHC541" s="14"/>
      <c r="AHD541" s="14"/>
      <c r="AHE541" s="14"/>
      <c r="AHF541" s="14"/>
      <c r="AHG541" s="14"/>
      <c r="AHH541" s="14"/>
      <c r="AHI541" s="14"/>
      <c r="AHJ541" s="14"/>
      <c r="AHK541" s="14"/>
      <c r="AHL541" s="14"/>
      <c r="AHM541" s="14"/>
      <c r="AHN541" s="14"/>
      <c r="AHO541" s="14"/>
      <c r="AHP541" s="14"/>
      <c r="AHQ541" s="14"/>
      <c r="AHR541" s="14"/>
      <c r="AHS541" s="14"/>
      <c r="AHT541" s="14"/>
      <c r="AHU541" s="14"/>
      <c r="AHV541" s="14"/>
      <c r="AHW541" s="14"/>
      <c r="AHX541" s="14"/>
      <c r="AHY541" s="14"/>
      <c r="AHZ541" s="14"/>
      <c r="AIA541" s="14"/>
      <c r="AIB541" s="14"/>
      <c r="AIC541" s="14"/>
      <c r="AID541" s="14"/>
      <c r="AIE541" s="14"/>
      <c r="AIF541" s="14"/>
      <c r="AIG541" s="14"/>
      <c r="AIH541" s="14"/>
      <c r="AII541" s="14"/>
      <c r="AIJ541" s="14"/>
      <c r="AIK541" s="14"/>
      <c r="AIL541" s="14"/>
      <c r="AIM541" s="14"/>
      <c r="AIN541" s="14"/>
      <c r="AIO541" s="14"/>
      <c r="AIP541" s="14"/>
      <c r="AIQ541" s="14"/>
      <c r="AIR541" s="14"/>
      <c r="AIS541" s="14"/>
      <c r="AIT541" s="14"/>
      <c r="AIU541" s="14"/>
      <c r="AIV541" s="14"/>
      <c r="AIW541" s="14"/>
      <c r="AIX541" s="14"/>
      <c r="AIY541" s="14"/>
      <c r="AIZ541" s="14"/>
      <c r="AJA541" s="14"/>
      <c r="AJB541" s="14"/>
      <c r="AJC541" s="14"/>
      <c r="AJD541" s="14"/>
      <c r="AJE541" s="14"/>
      <c r="AJF541" s="14"/>
      <c r="AJG541" s="14"/>
      <c r="AJH541" s="14"/>
      <c r="AJI541" s="14"/>
      <c r="AJJ541" s="14"/>
      <c r="AJK541" s="14"/>
      <c r="AJL541" s="14"/>
      <c r="AJM541" s="14"/>
      <c r="AJN541" s="14"/>
      <c r="AJO541" s="14"/>
      <c r="AJP541" s="14"/>
      <c r="AJQ541" s="14"/>
      <c r="AJR541" s="14"/>
      <c r="AJS541" s="14"/>
      <c r="AJT541" s="14"/>
      <c r="AJU541" s="14"/>
      <c r="AJV541" s="14"/>
      <c r="AJW541" s="14"/>
      <c r="AJX541" s="14"/>
      <c r="AJY541" s="14"/>
      <c r="AJZ541" s="14"/>
      <c r="AKA541" s="14"/>
      <c r="AKB541" s="14"/>
      <c r="AKC541" s="14"/>
      <c r="AKD541" s="14"/>
      <c r="AKE541" s="14"/>
      <c r="AKF541" s="14"/>
      <c r="AKG541" s="14"/>
      <c r="AKH541" s="14"/>
      <c r="AKI541" s="14"/>
      <c r="AKJ541" s="14"/>
      <c r="AKK541" s="14"/>
      <c r="AKL541" s="14"/>
      <c r="AKM541" s="14"/>
      <c r="AKN541" s="14"/>
      <c r="AKO541" s="14"/>
      <c r="AKP541" s="14"/>
      <c r="AKQ541" s="14"/>
      <c r="AKR541" s="14"/>
      <c r="AKS541" s="14"/>
      <c r="AKT541" s="14"/>
      <c r="AKU541" s="14"/>
      <c r="AKV541" s="14"/>
      <c r="AKW541" s="14"/>
      <c r="AKX541" s="14"/>
      <c r="AKY541" s="14"/>
      <c r="AKZ541" s="14"/>
      <c r="ALA541" s="14"/>
      <c r="ALB541" s="14"/>
      <c r="ALC541" s="14"/>
      <c r="ALD541" s="14"/>
      <c r="ALE541" s="14"/>
      <c r="ALF541" s="14"/>
      <c r="ALG541" s="14"/>
      <c r="ALH541" s="14"/>
      <c r="ALI541" s="14"/>
      <c r="ALJ541" s="14"/>
      <c r="ALK541" s="14"/>
      <c r="ALL541" s="14"/>
      <c r="ALM541" s="14"/>
      <c r="ALN541" s="14"/>
      <c r="ALO541" s="14"/>
      <c r="ALP541" s="14"/>
      <c r="ALQ541" s="14"/>
      <c r="ALR541" s="14"/>
      <c r="ALS541" s="14"/>
      <c r="ALT541" s="14"/>
      <c r="ALU541" s="14"/>
      <c r="ALV541" s="14"/>
      <c r="ALW541" s="14"/>
      <c r="ALX541" s="14"/>
      <c r="ALY541" s="14"/>
      <c r="ALZ541" s="14"/>
      <c r="AMA541" s="14"/>
      <c r="AMB541" s="14"/>
      <c r="AMC541" s="14"/>
      <c r="AMD541" s="14"/>
      <c r="AME541" s="14"/>
      <c r="AMF541" s="14"/>
      <c r="AMG541" s="14"/>
      <c r="AMH541" s="14"/>
      <c r="AMI541" s="14"/>
      <c r="AMJ541" s="14"/>
      <c r="AMK541" s="14"/>
      <c r="AML541" s="14"/>
      <c r="AMM541" s="14"/>
      <c r="AMN541" s="14"/>
      <c r="AMO541" s="14"/>
      <c r="AMP541" s="14"/>
      <c r="AMQ541" s="14"/>
      <c r="AMR541" s="14"/>
      <c r="AMS541" s="14"/>
      <c r="AMT541" s="14"/>
      <c r="AMU541" s="14"/>
      <c r="AMV541" s="14"/>
      <c r="AMW541" s="14"/>
      <c r="AMX541" s="14"/>
      <c r="AMY541" s="14"/>
      <c r="AMZ541" s="14"/>
      <c r="ANA541" s="14"/>
      <c r="ANB541" s="14"/>
      <c r="ANC541" s="14"/>
      <c r="AND541" s="14"/>
      <c r="ANE541" s="14"/>
      <c r="ANF541" s="14"/>
      <c r="ANG541" s="14"/>
      <c r="ANH541" s="14"/>
      <c r="ANI541" s="14"/>
      <c r="ANJ541" s="14"/>
      <c r="ANK541" s="14"/>
      <c r="ANL541" s="14"/>
      <c r="ANM541" s="14"/>
      <c r="ANN541" s="14"/>
      <c r="ANO541" s="14"/>
      <c r="ANP541" s="14"/>
      <c r="ANQ541" s="14"/>
      <c r="ANR541" s="14"/>
      <c r="ANS541" s="14"/>
      <c r="ANT541" s="14"/>
      <c r="ANU541" s="14"/>
      <c r="ANV541" s="14"/>
      <c r="ANW541" s="14"/>
      <c r="ANX541" s="14"/>
      <c r="ANY541" s="14"/>
      <c r="ANZ541" s="14"/>
      <c r="AOA541" s="14"/>
      <c r="AOB541" s="14"/>
      <c r="AOC541" s="14"/>
      <c r="AOD541" s="14"/>
      <c r="AOE541" s="14"/>
      <c r="AOF541" s="14"/>
      <c r="AOG541" s="14"/>
      <c r="AOH541" s="14"/>
      <c r="AOI541" s="14"/>
      <c r="AOJ541" s="14"/>
      <c r="AOK541" s="14"/>
      <c r="AOL541" s="14"/>
      <c r="AOM541" s="14"/>
      <c r="AON541" s="14"/>
      <c r="AOO541" s="14"/>
      <c r="AOP541" s="14"/>
      <c r="AOQ541" s="14"/>
      <c r="AOR541" s="14"/>
      <c r="AOS541" s="14"/>
      <c r="AOT541" s="14"/>
      <c r="AOU541" s="14"/>
      <c r="AOV541" s="14"/>
      <c r="AOW541" s="14"/>
      <c r="AOX541" s="14"/>
      <c r="AOY541" s="14"/>
      <c r="AOZ541" s="14"/>
      <c r="APA541" s="14"/>
      <c r="APB541" s="14"/>
      <c r="APC541" s="14"/>
      <c r="APD541" s="14"/>
      <c r="APE541" s="14"/>
      <c r="APF541" s="14"/>
      <c r="APG541" s="14"/>
      <c r="APH541" s="14"/>
      <c r="API541" s="14"/>
      <c r="APJ541" s="14"/>
      <c r="APK541" s="14"/>
      <c r="APL541" s="14"/>
      <c r="APM541" s="14"/>
      <c r="APN541" s="14"/>
      <c r="APO541" s="14"/>
      <c r="APP541" s="14"/>
      <c r="APQ541" s="14"/>
      <c r="APR541" s="14"/>
      <c r="APS541" s="14"/>
      <c r="APT541" s="14"/>
      <c r="APU541" s="14"/>
      <c r="APV541" s="14"/>
      <c r="APW541" s="14"/>
      <c r="APX541" s="14"/>
      <c r="APY541" s="14"/>
      <c r="APZ541" s="14"/>
      <c r="AQA541" s="14"/>
      <c r="AQB541" s="14"/>
      <c r="AQC541" s="14"/>
      <c r="AQD541" s="14"/>
      <c r="AQE541" s="14"/>
      <c r="AQF541" s="14"/>
      <c r="AQG541" s="14"/>
      <c r="AQH541" s="14"/>
      <c r="AQI541" s="14"/>
      <c r="AQJ541" s="14"/>
      <c r="AQK541" s="14"/>
      <c r="AQL541" s="14"/>
      <c r="AQM541" s="14"/>
      <c r="AQN541" s="14"/>
      <c r="AQO541" s="14"/>
      <c r="AQP541" s="14"/>
      <c r="AQQ541" s="14"/>
      <c r="AQR541" s="14"/>
      <c r="AQS541" s="14"/>
      <c r="AQT541" s="14"/>
      <c r="AQU541" s="14"/>
      <c r="AQV541" s="14"/>
      <c r="AQW541" s="14"/>
      <c r="AQX541" s="14"/>
      <c r="AQY541" s="14"/>
      <c r="AQZ541" s="14"/>
      <c r="ARA541" s="14"/>
      <c r="ARB541" s="14"/>
      <c r="ARC541" s="14"/>
      <c r="ARD541" s="14"/>
      <c r="ARE541" s="14"/>
      <c r="ARF541" s="14"/>
      <c r="ARG541" s="14"/>
      <c r="ARH541" s="14"/>
      <c r="ARI541" s="14"/>
      <c r="ARJ541" s="14"/>
      <c r="ARK541" s="14"/>
      <c r="ARL541" s="14"/>
      <c r="ARM541" s="14"/>
      <c r="ARN541" s="14"/>
      <c r="ARO541" s="14"/>
      <c r="ARP541" s="14"/>
      <c r="ARQ541" s="14"/>
      <c r="ARR541" s="14"/>
      <c r="ARS541" s="14"/>
      <c r="ART541" s="14"/>
      <c r="ARU541" s="14"/>
      <c r="ARV541" s="14"/>
      <c r="ARW541" s="14"/>
      <c r="ARX541" s="14"/>
      <c r="ARY541" s="14"/>
      <c r="ARZ541" s="14"/>
      <c r="ASA541" s="14"/>
      <c r="ASB541" s="14"/>
      <c r="ASC541" s="14"/>
      <c r="ASD541" s="14"/>
      <c r="ASE541" s="14"/>
      <c r="ASF541" s="14"/>
      <c r="ASG541" s="14"/>
      <c r="ASH541" s="14"/>
      <c r="ASI541" s="14"/>
      <c r="ASJ541" s="14"/>
      <c r="ASK541" s="14"/>
      <c r="ASL541" s="14"/>
      <c r="ASM541" s="14"/>
      <c r="ASN541" s="14"/>
      <c r="ASO541" s="14"/>
      <c r="ASP541" s="14"/>
      <c r="ASQ541" s="14"/>
      <c r="ASR541" s="14"/>
      <c r="ASS541" s="14"/>
      <c r="AST541" s="14"/>
      <c r="ASU541" s="14"/>
      <c r="ASV541" s="14"/>
      <c r="ASW541" s="14"/>
      <c r="ASX541" s="14"/>
      <c r="ASY541" s="14"/>
      <c r="ASZ541" s="14"/>
      <c r="ATA541" s="14"/>
      <c r="ATB541" s="14"/>
      <c r="ATC541" s="14"/>
      <c r="ATD541" s="14"/>
    </row>
    <row r="542" spans="63:1200">
      <c r="BK542" s="14" t="str">
        <f t="shared" si="2122"/>
        <v/>
      </c>
      <c r="ABO542" s="14"/>
      <c r="ABP542" s="14"/>
      <c r="ABQ542" s="14"/>
      <c r="ABR542" s="14"/>
      <c r="ABS542" s="14"/>
      <c r="ABT542" s="14"/>
      <c r="ABU542" s="14"/>
      <c r="ABV542" s="14"/>
      <c r="ABW542" s="14"/>
      <c r="ABX542" s="14"/>
      <c r="ABY542" s="14"/>
      <c r="ABZ542" s="14"/>
      <c r="ACA542" s="14"/>
      <c r="ACB542" s="14"/>
      <c r="ACC542" s="14"/>
      <c r="ACD542" s="14"/>
      <c r="ACE542" s="14"/>
      <c r="ACF542" s="14"/>
      <c r="ACG542" s="14"/>
      <c r="ACH542" s="14"/>
      <c r="ACI542" s="14"/>
      <c r="ACJ542" s="14"/>
      <c r="ACK542" s="14"/>
      <c r="ACL542" s="14"/>
      <c r="ACM542" s="14"/>
      <c r="ACN542" s="14"/>
      <c r="ACO542" s="14"/>
      <c r="ACP542" s="14"/>
      <c r="ACQ542" s="14"/>
      <c r="ACR542" s="14"/>
      <c r="ACS542" s="14"/>
      <c r="ACT542" s="14"/>
      <c r="ACU542" s="14"/>
      <c r="ACV542" s="14"/>
      <c r="ACW542" s="14"/>
      <c r="ACX542" s="14"/>
      <c r="ACY542" s="14"/>
      <c r="ACZ542" s="14"/>
      <c r="ADA542" s="14"/>
      <c r="ADB542" s="14"/>
      <c r="ADC542" s="14"/>
      <c r="ADD542" s="14"/>
      <c r="ADE542" s="14"/>
      <c r="ADF542" s="14"/>
      <c r="ADG542" s="14"/>
      <c r="ADH542" s="14"/>
      <c r="ADI542" s="14"/>
      <c r="ADJ542" s="14"/>
      <c r="ADK542" s="14"/>
      <c r="ADL542" s="14"/>
      <c r="ADM542" s="14"/>
      <c r="ADN542" s="14"/>
      <c r="ADO542" s="14"/>
      <c r="ADP542" s="14"/>
      <c r="ADQ542" s="14"/>
      <c r="ADR542" s="14"/>
      <c r="ADS542" s="14"/>
      <c r="ADT542" s="14"/>
      <c r="ADU542" s="14"/>
      <c r="ADV542" s="14"/>
      <c r="ADW542" s="14"/>
      <c r="ADX542" s="14"/>
      <c r="ADY542" s="14"/>
      <c r="ADZ542" s="14"/>
      <c r="AEA542" s="14"/>
      <c r="AEB542" s="14"/>
      <c r="AEC542" s="14"/>
      <c r="AED542" s="14"/>
      <c r="AEE542" s="14"/>
      <c r="AEF542" s="14"/>
      <c r="AEG542" s="14"/>
      <c r="AEH542" s="14"/>
      <c r="AEI542" s="14"/>
      <c r="AEJ542" s="14"/>
      <c r="AEK542" s="14"/>
      <c r="AEL542" s="14"/>
      <c r="AEM542" s="14"/>
      <c r="AEN542" s="14"/>
      <c r="AEO542" s="14"/>
      <c r="AEP542" s="14"/>
      <c r="AEQ542" s="14"/>
      <c r="AER542" s="14"/>
      <c r="AES542" s="14"/>
      <c r="AET542" s="14"/>
      <c r="AEU542" s="14"/>
      <c r="AEV542" s="14"/>
      <c r="AEW542" s="14"/>
      <c r="AEX542" s="14"/>
      <c r="AEY542" s="14"/>
      <c r="AEZ542" s="14"/>
      <c r="AFA542" s="14"/>
      <c r="AFB542" s="14"/>
      <c r="AFC542" s="14"/>
      <c r="AFD542" s="14"/>
      <c r="AFE542" s="14"/>
      <c r="AFF542" s="14"/>
      <c r="AFG542" s="14"/>
      <c r="AFH542" s="14"/>
      <c r="AFI542" s="14"/>
      <c r="AFJ542" s="14"/>
      <c r="AFK542" s="14"/>
      <c r="AFL542" s="14"/>
      <c r="AFM542" s="14"/>
      <c r="AFN542" s="14"/>
      <c r="AFO542" s="14"/>
      <c r="AFP542" s="14"/>
      <c r="AFQ542" s="14"/>
      <c r="AFR542" s="14"/>
      <c r="AFS542" s="14"/>
      <c r="AFT542" s="14"/>
      <c r="AFU542" s="14"/>
      <c r="AFV542" s="14"/>
      <c r="AFW542" s="14"/>
      <c r="AFX542" s="14"/>
      <c r="AFY542" s="14"/>
      <c r="AFZ542" s="14"/>
      <c r="AGA542" s="14"/>
      <c r="AGB542" s="14"/>
      <c r="AGC542" s="14"/>
      <c r="AGD542" s="14"/>
      <c r="AGE542" s="14"/>
      <c r="AGF542" s="14"/>
      <c r="AGG542" s="14"/>
      <c r="AGH542" s="14"/>
      <c r="AGI542" s="14"/>
      <c r="AGJ542" s="14"/>
      <c r="AGK542" s="14"/>
      <c r="AGL542" s="14"/>
      <c r="AGM542" s="14"/>
      <c r="AGN542" s="14"/>
      <c r="AGO542" s="14"/>
      <c r="AGP542" s="14"/>
      <c r="AGQ542" s="14"/>
      <c r="AGR542" s="14"/>
      <c r="AGS542" s="14"/>
      <c r="AGT542" s="14"/>
      <c r="AGU542" s="14"/>
      <c r="AGV542" s="14"/>
      <c r="AGW542" s="14"/>
      <c r="AGX542" s="14"/>
      <c r="AGY542" s="14"/>
      <c r="AGZ542" s="14"/>
      <c r="AHA542" s="14"/>
      <c r="AHB542" s="14"/>
      <c r="AHC542" s="14"/>
      <c r="AHD542" s="14"/>
      <c r="AHE542" s="14"/>
      <c r="AHF542" s="14"/>
      <c r="AHG542" s="14"/>
      <c r="AHH542" s="14"/>
      <c r="AHI542" s="14"/>
      <c r="AHJ542" s="14"/>
      <c r="AHK542" s="14"/>
      <c r="AHL542" s="14"/>
      <c r="AHM542" s="14"/>
      <c r="AHN542" s="14"/>
      <c r="AHO542" s="14"/>
      <c r="AHP542" s="14"/>
      <c r="AHQ542" s="14"/>
      <c r="AHR542" s="14"/>
      <c r="AHS542" s="14"/>
      <c r="AHT542" s="14"/>
      <c r="AHU542" s="14"/>
      <c r="AHV542" s="14"/>
      <c r="AHW542" s="14"/>
      <c r="AHX542" s="14"/>
      <c r="AHY542" s="14"/>
      <c r="AHZ542" s="14"/>
      <c r="AIA542" s="14"/>
      <c r="AIB542" s="14"/>
      <c r="AIC542" s="14"/>
      <c r="AID542" s="14"/>
      <c r="AIE542" s="14"/>
      <c r="AIF542" s="14"/>
      <c r="AIG542" s="14"/>
      <c r="AIH542" s="14"/>
      <c r="AII542" s="14"/>
      <c r="AIJ542" s="14"/>
      <c r="AIK542" s="14"/>
      <c r="AIL542" s="14"/>
      <c r="AIM542" s="14"/>
      <c r="AIN542" s="14"/>
      <c r="AIO542" s="14"/>
      <c r="AIP542" s="14"/>
      <c r="AIQ542" s="14"/>
      <c r="AIR542" s="14"/>
      <c r="AIS542" s="14"/>
      <c r="AIT542" s="14"/>
      <c r="AIU542" s="14"/>
      <c r="AIV542" s="14"/>
      <c r="AIW542" s="14"/>
      <c r="AIX542" s="14"/>
      <c r="AIY542" s="14"/>
      <c r="AIZ542" s="14"/>
      <c r="AJA542" s="14"/>
      <c r="AJB542" s="14"/>
      <c r="AJC542" s="14"/>
      <c r="AJD542" s="14"/>
      <c r="AJE542" s="14"/>
      <c r="AJF542" s="14"/>
      <c r="AJG542" s="14"/>
      <c r="AJH542" s="14"/>
      <c r="AJI542" s="14"/>
      <c r="AJJ542" s="14"/>
      <c r="AJK542" s="14"/>
      <c r="AJL542" s="14"/>
      <c r="AJM542" s="14"/>
      <c r="AJN542" s="14"/>
      <c r="AJO542" s="14"/>
      <c r="AJP542" s="14"/>
      <c r="AJQ542" s="14"/>
      <c r="AJR542" s="14"/>
      <c r="AJS542" s="14"/>
      <c r="AJT542" s="14"/>
      <c r="AJU542" s="14"/>
      <c r="AJV542" s="14"/>
      <c r="AJW542" s="14"/>
      <c r="AJX542" s="14"/>
      <c r="AJY542" s="14"/>
      <c r="AJZ542" s="14"/>
      <c r="AKA542" s="14"/>
      <c r="AKB542" s="14"/>
      <c r="AKC542" s="14"/>
      <c r="AKD542" s="14"/>
      <c r="AKE542" s="14"/>
      <c r="AKF542" s="14"/>
      <c r="AKG542" s="14"/>
      <c r="AKH542" s="14"/>
      <c r="AKI542" s="14"/>
      <c r="AKJ542" s="14"/>
      <c r="AKK542" s="14"/>
      <c r="AKL542" s="14"/>
      <c r="AKM542" s="14"/>
      <c r="AKN542" s="14"/>
      <c r="AKO542" s="14"/>
      <c r="AKP542" s="14"/>
      <c r="AKQ542" s="14"/>
      <c r="AKR542" s="14"/>
      <c r="AKS542" s="14"/>
      <c r="AKT542" s="14"/>
      <c r="AKU542" s="14"/>
      <c r="AKV542" s="14"/>
      <c r="AKW542" s="14"/>
      <c r="AKX542" s="14"/>
      <c r="AKY542" s="14"/>
      <c r="AKZ542" s="14"/>
      <c r="ALA542" s="14"/>
      <c r="ALB542" s="14"/>
      <c r="ALC542" s="14"/>
      <c r="ALD542" s="14"/>
      <c r="ALE542" s="14"/>
      <c r="ALF542" s="14"/>
      <c r="ALG542" s="14"/>
      <c r="ALH542" s="14"/>
      <c r="ALI542" s="14"/>
      <c r="ALJ542" s="14"/>
      <c r="ALK542" s="14"/>
      <c r="ALL542" s="14"/>
      <c r="ALM542" s="14"/>
      <c r="ALN542" s="14"/>
      <c r="ALO542" s="14"/>
      <c r="ALP542" s="14"/>
      <c r="ALQ542" s="14"/>
      <c r="ALR542" s="14"/>
      <c r="ALS542" s="14"/>
      <c r="ALT542" s="14"/>
      <c r="ALU542" s="14"/>
      <c r="ALV542" s="14"/>
      <c r="ALW542" s="14"/>
      <c r="ALX542" s="14"/>
      <c r="ALY542" s="14"/>
      <c r="ALZ542" s="14"/>
      <c r="AMA542" s="14"/>
      <c r="AMB542" s="14"/>
      <c r="AMC542" s="14"/>
      <c r="AMD542" s="14"/>
      <c r="AME542" s="14"/>
      <c r="AMF542" s="14"/>
      <c r="AMG542" s="14"/>
      <c r="AMH542" s="14"/>
      <c r="AMI542" s="14"/>
      <c r="AMJ542" s="14"/>
      <c r="AMK542" s="14"/>
      <c r="AML542" s="14"/>
      <c r="AMM542" s="14"/>
      <c r="AMN542" s="14"/>
      <c r="AMO542" s="14"/>
      <c r="AMP542" s="14"/>
      <c r="AMQ542" s="14"/>
      <c r="AMR542" s="14"/>
      <c r="AMS542" s="14"/>
      <c r="AMT542" s="14"/>
      <c r="AMU542" s="14"/>
      <c r="AMV542" s="14"/>
      <c r="AMW542" s="14"/>
      <c r="AMX542" s="14"/>
      <c r="AMY542" s="14"/>
      <c r="AMZ542" s="14"/>
      <c r="ANA542" s="14"/>
      <c r="ANB542" s="14"/>
      <c r="ANC542" s="14"/>
      <c r="AND542" s="14"/>
      <c r="ANE542" s="14"/>
      <c r="ANF542" s="14"/>
      <c r="ANG542" s="14"/>
      <c r="ANH542" s="14"/>
      <c r="ANI542" s="14"/>
      <c r="ANJ542" s="14"/>
      <c r="ANK542" s="14"/>
      <c r="ANL542" s="14"/>
      <c r="ANM542" s="14"/>
      <c r="ANN542" s="14"/>
      <c r="ANO542" s="14"/>
      <c r="ANP542" s="14"/>
      <c r="ANQ542" s="14"/>
      <c r="ANR542" s="14"/>
      <c r="ANS542" s="14"/>
      <c r="ANT542" s="14"/>
      <c r="ANU542" s="14"/>
      <c r="ANV542" s="14"/>
      <c r="ANW542" s="14"/>
      <c r="ANX542" s="14"/>
      <c r="ANY542" s="14"/>
      <c r="ANZ542" s="14"/>
      <c r="AOA542" s="14"/>
      <c r="AOB542" s="14"/>
      <c r="AOC542" s="14"/>
      <c r="AOD542" s="14"/>
      <c r="AOE542" s="14"/>
      <c r="AOF542" s="14"/>
      <c r="AOG542" s="14"/>
      <c r="AOH542" s="14"/>
      <c r="AOI542" s="14"/>
      <c r="AOJ542" s="14"/>
      <c r="AOK542" s="14"/>
      <c r="AOL542" s="14"/>
      <c r="AOM542" s="14"/>
      <c r="AON542" s="14"/>
      <c r="AOO542" s="14"/>
      <c r="AOP542" s="14"/>
      <c r="AOQ542" s="14"/>
      <c r="AOR542" s="14"/>
      <c r="AOS542" s="14"/>
      <c r="AOT542" s="14"/>
      <c r="AOU542" s="14"/>
      <c r="AOV542" s="14"/>
      <c r="AOW542" s="14"/>
      <c r="AOX542" s="14"/>
      <c r="AOY542" s="14"/>
      <c r="AOZ542" s="14"/>
      <c r="APA542" s="14"/>
      <c r="APB542" s="14"/>
      <c r="APC542" s="14"/>
      <c r="APD542" s="14"/>
      <c r="APE542" s="14"/>
      <c r="APF542" s="14"/>
      <c r="APG542" s="14"/>
      <c r="APH542" s="14"/>
      <c r="API542" s="14"/>
      <c r="APJ542" s="14"/>
      <c r="APK542" s="14"/>
      <c r="APL542" s="14"/>
      <c r="APM542" s="14"/>
      <c r="APN542" s="14"/>
      <c r="APO542" s="14"/>
      <c r="APP542" s="14"/>
      <c r="APQ542" s="14"/>
      <c r="APR542" s="14"/>
      <c r="APS542" s="14"/>
      <c r="APT542" s="14"/>
      <c r="APU542" s="14"/>
      <c r="APV542" s="14"/>
      <c r="APW542" s="14"/>
      <c r="APX542" s="14"/>
      <c r="APY542" s="14"/>
      <c r="APZ542" s="14"/>
      <c r="AQA542" s="14"/>
      <c r="AQB542" s="14"/>
      <c r="AQC542" s="14"/>
      <c r="AQD542" s="14"/>
      <c r="AQE542" s="14"/>
      <c r="AQF542" s="14"/>
      <c r="AQG542" s="14"/>
      <c r="AQH542" s="14"/>
      <c r="AQI542" s="14"/>
      <c r="AQJ542" s="14"/>
      <c r="AQK542" s="14"/>
      <c r="AQL542" s="14"/>
      <c r="AQM542" s="14"/>
      <c r="AQN542" s="14"/>
      <c r="AQO542" s="14"/>
      <c r="AQP542" s="14"/>
      <c r="AQQ542" s="14"/>
      <c r="AQR542" s="14"/>
      <c r="AQS542" s="14"/>
      <c r="AQT542" s="14"/>
      <c r="AQU542" s="14"/>
      <c r="AQV542" s="14"/>
      <c r="AQW542" s="14"/>
      <c r="AQX542" s="14"/>
      <c r="AQY542" s="14"/>
      <c r="AQZ542" s="14"/>
      <c r="ARA542" s="14"/>
      <c r="ARB542" s="14"/>
      <c r="ARC542" s="14"/>
      <c r="ARD542" s="14"/>
      <c r="ARE542" s="14"/>
      <c r="ARF542" s="14"/>
      <c r="ARG542" s="14"/>
      <c r="ARH542" s="14"/>
      <c r="ARI542" s="14"/>
      <c r="ARJ542" s="14"/>
      <c r="ARK542" s="14"/>
      <c r="ARL542" s="14"/>
      <c r="ARM542" s="14"/>
      <c r="ARN542" s="14"/>
      <c r="ARO542" s="14"/>
      <c r="ARP542" s="14"/>
      <c r="ARQ542" s="14"/>
      <c r="ARR542" s="14"/>
      <c r="ARS542" s="14"/>
      <c r="ART542" s="14"/>
      <c r="ARU542" s="14"/>
      <c r="ARV542" s="14"/>
      <c r="ARW542" s="14"/>
      <c r="ARX542" s="14"/>
      <c r="ARY542" s="14"/>
      <c r="ARZ542" s="14"/>
      <c r="ASA542" s="14"/>
      <c r="ASB542" s="14"/>
      <c r="ASC542" s="14"/>
      <c r="ASD542" s="14"/>
      <c r="ASE542" s="14"/>
      <c r="ASF542" s="14"/>
      <c r="ASG542" s="14"/>
      <c r="ASH542" s="14"/>
      <c r="ASI542" s="14"/>
      <c r="ASJ542" s="14"/>
      <c r="ASK542" s="14"/>
      <c r="ASL542" s="14"/>
      <c r="ASM542" s="14"/>
      <c r="ASN542" s="14"/>
      <c r="ASO542" s="14"/>
      <c r="ASP542" s="14"/>
      <c r="ASQ542" s="14"/>
      <c r="ASR542" s="14"/>
      <c r="ASS542" s="14"/>
      <c r="AST542" s="14"/>
      <c r="ASU542" s="14"/>
      <c r="ASV542" s="14"/>
      <c r="ASW542" s="14"/>
      <c r="ASX542" s="14"/>
      <c r="ASY542" s="14"/>
      <c r="ASZ542" s="14"/>
      <c r="ATA542" s="14"/>
      <c r="ATB542" s="14"/>
      <c r="ATC542" s="14"/>
      <c r="ATD542" s="14"/>
    </row>
    <row r="543" spans="63:1200">
      <c r="BK543" s="14" t="str">
        <f t="shared" si="2122"/>
        <v/>
      </c>
      <c r="ABO543" s="14"/>
      <c r="ABP543" s="14"/>
      <c r="ABQ543" s="14"/>
      <c r="ABR543" s="14"/>
      <c r="ABS543" s="14"/>
      <c r="ABT543" s="14"/>
      <c r="ABU543" s="14"/>
      <c r="ABV543" s="14"/>
      <c r="ABW543" s="14"/>
      <c r="ABX543" s="14"/>
      <c r="ABY543" s="14"/>
      <c r="ABZ543" s="14"/>
      <c r="ACA543" s="14"/>
      <c r="ACB543" s="14"/>
      <c r="ACC543" s="14"/>
      <c r="ACD543" s="14"/>
      <c r="ACE543" s="14"/>
      <c r="ACF543" s="14"/>
      <c r="ACG543" s="14"/>
      <c r="ACH543" s="14"/>
      <c r="ACI543" s="14"/>
      <c r="ACJ543" s="14"/>
      <c r="ACK543" s="14"/>
      <c r="ACL543" s="14"/>
      <c r="ACM543" s="14"/>
      <c r="ACN543" s="14"/>
      <c r="ACO543" s="14"/>
      <c r="ACP543" s="14"/>
      <c r="ACQ543" s="14"/>
      <c r="ACR543" s="14"/>
      <c r="ACS543" s="14"/>
      <c r="ACT543" s="14"/>
      <c r="ACU543" s="14"/>
      <c r="ACV543" s="14"/>
      <c r="ACW543" s="14"/>
      <c r="ACX543" s="14"/>
      <c r="ACY543" s="14"/>
      <c r="ACZ543" s="14"/>
      <c r="ADA543" s="14"/>
      <c r="ADB543" s="14"/>
      <c r="ADC543" s="14"/>
      <c r="ADD543" s="14"/>
      <c r="ADE543" s="14"/>
      <c r="ADF543" s="14"/>
      <c r="ADG543" s="14"/>
      <c r="ADH543" s="14"/>
      <c r="ADI543" s="14"/>
      <c r="ADJ543" s="14"/>
      <c r="ADK543" s="14"/>
      <c r="ADL543" s="14"/>
      <c r="ADM543" s="14"/>
      <c r="ADN543" s="14"/>
      <c r="ADO543" s="14"/>
      <c r="ADP543" s="14"/>
      <c r="ADQ543" s="14"/>
      <c r="ADR543" s="14"/>
      <c r="ADS543" s="14"/>
      <c r="ADT543" s="14"/>
      <c r="ADU543" s="14"/>
      <c r="ADV543" s="14"/>
      <c r="ADW543" s="14"/>
      <c r="ADX543" s="14"/>
      <c r="ADY543" s="14"/>
      <c r="ADZ543" s="14"/>
      <c r="AEA543" s="14"/>
      <c r="AEB543" s="14"/>
      <c r="AEC543" s="14"/>
      <c r="AED543" s="14"/>
      <c r="AEE543" s="14"/>
      <c r="AEF543" s="14"/>
      <c r="AEG543" s="14"/>
      <c r="AEH543" s="14"/>
      <c r="AEI543" s="14"/>
      <c r="AEJ543" s="14"/>
      <c r="AEK543" s="14"/>
      <c r="AEL543" s="14"/>
      <c r="AEM543" s="14"/>
      <c r="AEN543" s="14"/>
      <c r="AEO543" s="14"/>
      <c r="AEP543" s="14"/>
      <c r="AEQ543" s="14"/>
      <c r="AER543" s="14"/>
      <c r="AES543" s="14"/>
      <c r="AET543" s="14"/>
      <c r="AEU543" s="14"/>
      <c r="AEV543" s="14"/>
      <c r="AEW543" s="14"/>
      <c r="AEX543" s="14"/>
      <c r="AEY543" s="14"/>
      <c r="AEZ543" s="14"/>
      <c r="AFA543" s="14"/>
      <c r="AFB543" s="14"/>
      <c r="AFC543" s="14"/>
      <c r="AFD543" s="14"/>
      <c r="AFE543" s="14"/>
      <c r="AFF543" s="14"/>
      <c r="AFG543" s="14"/>
      <c r="AFH543" s="14"/>
      <c r="AFI543" s="14"/>
      <c r="AFJ543" s="14"/>
      <c r="AFK543" s="14"/>
      <c r="AFL543" s="14"/>
      <c r="AFM543" s="14"/>
      <c r="AFN543" s="14"/>
      <c r="AFO543" s="14"/>
      <c r="AFP543" s="14"/>
      <c r="AFQ543" s="14"/>
      <c r="AFR543" s="14"/>
      <c r="AFS543" s="14"/>
      <c r="AFT543" s="14"/>
      <c r="AFU543" s="14"/>
      <c r="AFV543" s="14"/>
      <c r="AFW543" s="14"/>
      <c r="AFX543" s="14"/>
      <c r="AFY543" s="14"/>
      <c r="AFZ543" s="14"/>
      <c r="AGA543" s="14"/>
      <c r="AGB543" s="14"/>
      <c r="AGC543" s="14"/>
      <c r="AGD543" s="14"/>
      <c r="AGE543" s="14"/>
      <c r="AGF543" s="14"/>
      <c r="AGG543" s="14"/>
      <c r="AGH543" s="14"/>
      <c r="AGI543" s="14"/>
      <c r="AGJ543" s="14"/>
      <c r="AGK543" s="14"/>
      <c r="AGL543" s="14"/>
      <c r="AGM543" s="14"/>
      <c r="AGN543" s="14"/>
      <c r="AGO543" s="14"/>
      <c r="AGP543" s="14"/>
      <c r="AGQ543" s="14"/>
      <c r="AGR543" s="14"/>
      <c r="AGS543" s="14"/>
      <c r="AGT543" s="14"/>
      <c r="AGU543" s="14"/>
      <c r="AGV543" s="14"/>
      <c r="AGW543" s="14"/>
      <c r="AGX543" s="14"/>
      <c r="AGY543" s="14"/>
      <c r="AGZ543" s="14"/>
      <c r="AHA543" s="14"/>
      <c r="AHB543" s="14"/>
      <c r="AHC543" s="14"/>
      <c r="AHD543" s="14"/>
      <c r="AHE543" s="14"/>
      <c r="AHF543" s="14"/>
      <c r="AHG543" s="14"/>
      <c r="AHH543" s="14"/>
      <c r="AHI543" s="14"/>
      <c r="AHJ543" s="14"/>
      <c r="AHK543" s="14"/>
      <c r="AHL543" s="14"/>
      <c r="AHM543" s="14"/>
      <c r="AHN543" s="14"/>
      <c r="AHO543" s="14"/>
      <c r="AHP543" s="14"/>
      <c r="AHQ543" s="14"/>
      <c r="AHR543" s="14"/>
      <c r="AHS543" s="14"/>
      <c r="AHT543" s="14"/>
      <c r="AHU543" s="14"/>
      <c r="AHV543" s="14"/>
      <c r="AHW543" s="14"/>
      <c r="AHX543" s="14"/>
      <c r="AHY543" s="14"/>
      <c r="AHZ543" s="14"/>
      <c r="AIA543" s="14"/>
      <c r="AIB543" s="14"/>
      <c r="AIC543" s="14"/>
      <c r="AID543" s="14"/>
      <c r="AIE543" s="14"/>
      <c r="AIF543" s="14"/>
      <c r="AIG543" s="14"/>
      <c r="AIH543" s="14"/>
      <c r="AII543" s="14"/>
      <c r="AIJ543" s="14"/>
      <c r="AIK543" s="14"/>
      <c r="AIL543" s="14"/>
      <c r="AIM543" s="14"/>
      <c r="AIN543" s="14"/>
      <c r="AIO543" s="14"/>
      <c r="AIP543" s="14"/>
      <c r="AIQ543" s="14"/>
      <c r="AIR543" s="14"/>
      <c r="AIS543" s="14"/>
      <c r="AIT543" s="14"/>
      <c r="AIU543" s="14"/>
      <c r="AIV543" s="14"/>
      <c r="AIW543" s="14"/>
      <c r="AIX543" s="14"/>
      <c r="AIY543" s="14"/>
      <c r="AIZ543" s="14"/>
      <c r="AJA543" s="14"/>
      <c r="AJB543" s="14"/>
      <c r="AJC543" s="14"/>
      <c r="AJD543" s="14"/>
      <c r="AJE543" s="14"/>
      <c r="AJF543" s="14"/>
      <c r="AJG543" s="14"/>
      <c r="AJH543" s="14"/>
      <c r="AJI543" s="14"/>
      <c r="AJJ543" s="14"/>
      <c r="AJK543" s="14"/>
      <c r="AJL543" s="14"/>
      <c r="AJM543" s="14"/>
      <c r="AJN543" s="14"/>
      <c r="AJO543" s="14"/>
      <c r="AJP543" s="14"/>
      <c r="AJQ543" s="14"/>
      <c r="AJR543" s="14"/>
      <c r="AJS543" s="14"/>
      <c r="AJT543" s="14"/>
      <c r="AJU543" s="14"/>
      <c r="AJV543" s="14"/>
      <c r="AJW543" s="14"/>
      <c r="AJX543" s="14"/>
      <c r="AJY543" s="14"/>
      <c r="AJZ543" s="14"/>
      <c r="AKA543" s="14"/>
      <c r="AKB543" s="14"/>
      <c r="AKC543" s="14"/>
      <c r="AKD543" s="14"/>
      <c r="AKE543" s="14"/>
      <c r="AKF543" s="14"/>
      <c r="AKG543" s="14"/>
      <c r="AKH543" s="14"/>
      <c r="AKI543" s="14"/>
      <c r="AKJ543" s="14"/>
      <c r="AKK543" s="14"/>
      <c r="AKL543" s="14"/>
      <c r="AKM543" s="14"/>
      <c r="AKN543" s="14"/>
      <c r="AKO543" s="14"/>
      <c r="AKP543" s="14"/>
      <c r="AKQ543" s="14"/>
      <c r="AKR543" s="14"/>
      <c r="AKS543" s="14"/>
      <c r="AKT543" s="14"/>
      <c r="AKU543" s="14"/>
      <c r="AKV543" s="14"/>
      <c r="AKW543" s="14"/>
      <c r="AKX543" s="14"/>
      <c r="AKY543" s="14"/>
      <c r="AKZ543" s="14"/>
      <c r="ALA543" s="14"/>
      <c r="ALB543" s="14"/>
      <c r="ALC543" s="14"/>
      <c r="ALD543" s="14"/>
      <c r="ALE543" s="14"/>
      <c r="ALF543" s="14"/>
      <c r="ALG543" s="14"/>
      <c r="ALH543" s="14"/>
      <c r="ALI543" s="14"/>
      <c r="ALJ543" s="14"/>
      <c r="ALK543" s="14"/>
      <c r="ALL543" s="14"/>
      <c r="ALM543" s="14"/>
      <c r="ALN543" s="14"/>
      <c r="ALO543" s="14"/>
      <c r="ALP543" s="14"/>
      <c r="ALQ543" s="14"/>
      <c r="ALR543" s="14"/>
      <c r="ALS543" s="14"/>
      <c r="ALT543" s="14"/>
      <c r="ALU543" s="14"/>
      <c r="ALV543" s="14"/>
      <c r="ALW543" s="14"/>
      <c r="ALX543" s="14"/>
      <c r="ALY543" s="14"/>
      <c r="ALZ543" s="14"/>
      <c r="AMA543" s="14"/>
      <c r="AMB543" s="14"/>
      <c r="AMC543" s="14"/>
      <c r="AMD543" s="14"/>
      <c r="AME543" s="14"/>
      <c r="AMF543" s="14"/>
      <c r="AMG543" s="14"/>
      <c r="AMH543" s="14"/>
      <c r="AMI543" s="14"/>
      <c r="AMJ543" s="14"/>
      <c r="AMK543" s="14"/>
      <c r="AML543" s="14"/>
      <c r="AMM543" s="14"/>
      <c r="AMN543" s="14"/>
      <c r="AMO543" s="14"/>
      <c r="AMP543" s="14"/>
      <c r="AMQ543" s="14"/>
      <c r="AMR543" s="14"/>
      <c r="AMS543" s="14"/>
      <c r="AMT543" s="14"/>
      <c r="AMU543" s="14"/>
      <c r="AMV543" s="14"/>
      <c r="AMW543" s="14"/>
      <c r="AMX543" s="14"/>
      <c r="AMY543" s="14"/>
      <c r="AMZ543" s="14"/>
      <c r="ANA543" s="14"/>
      <c r="ANB543" s="14"/>
      <c r="ANC543" s="14"/>
      <c r="AND543" s="14"/>
      <c r="ANE543" s="14"/>
      <c r="ANF543" s="14"/>
      <c r="ANG543" s="14"/>
      <c r="ANH543" s="14"/>
      <c r="ANI543" s="14"/>
      <c r="ANJ543" s="14"/>
      <c r="ANK543" s="14"/>
      <c r="ANL543" s="14"/>
      <c r="ANM543" s="14"/>
      <c r="ANN543" s="14"/>
      <c r="ANO543" s="14"/>
      <c r="ANP543" s="14"/>
      <c r="ANQ543" s="14"/>
      <c r="ANR543" s="14"/>
      <c r="ANS543" s="14"/>
      <c r="ANT543" s="14"/>
      <c r="ANU543" s="14"/>
      <c r="ANV543" s="14"/>
      <c r="ANW543" s="14"/>
      <c r="ANX543" s="14"/>
      <c r="ANY543" s="14"/>
      <c r="ANZ543" s="14"/>
      <c r="AOA543" s="14"/>
      <c r="AOB543" s="14"/>
      <c r="AOC543" s="14"/>
      <c r="AOD543" s="14"/>
      <c r="AOE543" s="14"/>
      <c r="AOF543" s="14"/>
      <c r="AOG543" s="14"/>
      <c r="AOH543" s="14"/>
      <c r="AOI543" s="14"/>
      <c r="AOJ543" s="14"/>
      <c r="AOK543" s="14"/>
      <c r="AOL543" s="14"/>
      <c r="AOM543" s="14"/>
      <c r="AON543" s="14"/>
      <c r="AOO543" s="14"/>
      <c r="AOP543" s="14"/>
      <c r="AOQ543" s="14"/>
      <c r="AOR543" s="14"/>
      <c r="AOS543" s="14"/>
      <c r="AOT543" s="14"/>
      <c r="AOU543" s="14"/>
      <c r="AOV543" s="14"/>
      <c r="AOW543" s="14"/>
      <c r="AOX543" s="14"/>
      <c r="AOY543" s="14"/>
      <c r="AOZ543" s="14"/>
      <c r="APA543" s="14"/>
      <c r="APB543" s="14"/>
      <c r="APC543" s="14"/>
      <c r="APD543" s="14"/>
      <c r="APE543" s="14"/>
      <c r="APF543" s="14"/>
      <c r="APG543" s="14"/>
      <c r="APH543" s="14"/>
      <c r="API543" s="14"/>
      <c r="APJ543" s="14"/>
      <c r="APK543" s="14"/>
      <c r="APL543" s="14"/>
      <c r="APM543" s="14"/>
      <c r="APN543" s="14"/>
      <c r="APO543" s="14"/>
      <c r="APP543" s="14"/>
      <c r="APQ543" s="14"/>
      <c r="APR543" s="14"/>
      <c r="APS543" s="14"/>
      <c r="APT543" s="14"/>
      <c r="APU543" s="14"/>
      <c r="APV543" s="14"/>
      <c r="APW543" s="14"/>
      <c r="APX543" s="14"/>
      <c r="APY543" s="14"/>
      <c r="APZ543" s="14"/>
      <c r="AQA543" s="14"/>
      <c r="AQB543" s="14"/>
      <c r="AQC543" s="14"/>
      <c r="AQD543" s="14"/>
      <c r="AQE543" s="14"/>
      <c r="AQF543" s="14"/>
      <c r="AQG543" s="14"/>
      <c r="AQH543" s="14"/>
      <c r="AQI543" s="14"/>
      <c r="AQJ543" s="14"/>
      <c r="AQK543" s="14"/>
      <c r="AQL543" s="14"/>
      <c r="AQM543" s="14"/>
      <c r="AQN543" s="14"/>
      <c r="AQO543" s="14"/>
      <c r="AQP543" s="14"/>
      <c r="AQQ543" s="14"/>
      <c r="AQR543" s="14"/>
      <c r="AQS543" s="14"/>
      <c r="AQT543" s="14"/>
      <c r="AQU543" s="14"/>
      <c r="AQV543" s="14"/>
      <c r="AQW543" s="14"/>
      <c r="AQX543" s="14"/>
      <c r="AQY543" s="14"/>
      <c r="AQZ543" s="14"/>
      <c r="ARA543" s="14"/>
      <c r="ARB543" s="14"/>
      <c r="ARC543" s="14"/>
      <c r="ARD543" s="14"/>
      <c r="ARE543" s="14"/>
      <c r="ARF543" s="14"/>
      <c r="ARG543" s="14"/>
      <c r="ARH543" s="14"/>
      <c r="ARI543" s="14"/>
      <c r="ARJ543" s="14"/>
      <c r="ARK543" s="14"/>
      <c r="ARL543" s="14"/>
      <c r="ARM543" s="14"/>
      <c r="ARN543" s="14"/>
      <c r="ARO543" s="14"/>
      <c r="ARP543" s="14"/>
      <c r="ARQ543" s="14"/>
      <c r="ARR543" s="14"/>
      <c r="ARS543" s="14"/>
      <c r="ART543" s="14"/>
      <c r="ARU543" s="14"/>
      <c r="ARV543" s="14"/>
      <c r="ARW543" s="14"/>
      <c r="ARX543" s="14"/>
      <c r="ARY543" s="14"/>
      <c r="ARZ543" s="14"/>
      <c r="ASA543" s="14"/>
      <c r="ASB543" s="14"/>
      <c r="ASC543" s="14"/>
      <c r="ASD543" s="14"/>
      <c r="ASE543" s="14"/>
      <c r="ASF543" s="14"/>
      <c r="ASG543" s="14"/>
      <c r="ASH543" s="14"/>
      <c r="ASI543" s="14"/>
      <c r="ASJ543" s="14"/>
      <c r="ASK543" s="14"/>
      <c r="ASL543" s="14"/>
      <c r="ASM543" s="14"/>
      <c r="ASN543" s="14"/>
      <c r="ASO543" s="14"/>
      <c r="ASP543" s="14"/>
      <c r="ASQ543" s="14"/>
      <c r="ASR543" s="14"/>
      <c r="ASS543" s="14"/>
      <c r="AST543" s="14"/>
      <c r="ASU543" s="14"/>
      <c r="ASV543" s="14"/>
      <c r="ASW543" s="14"/>
      <c r="ASX543" s="14"/>
      <c r="ASY543" s="14"/>
      <c r="ASZ543" s="14"/>
      <c r="ATA543" s="14"/>
      <c r="ATB543" s="14"/>
      <c r="ATC543" s="14"/>
      <c r="ATD543" s="14"/>
    </row>
    <row r="544" spans="63:1200">
      <c r="BK544" s="14" t="str">
        <f t="shared" si="2122"/>
        <v/>
      </c>
      <c r="ABO544" s="14"/>
      <c r="ABP544" s="14"/>
      <c r="ABQ544" s="14"/>
      <c r="ABR544" s="14"/>
      <c r="ABS544" s="14"/>
      <c r="ABT544" s="14"/>
      <c r="ABU544" s="14"/>
      <c r="ABV544" s="14"/>
      <c r="ABW544" s="14"/>
      <c r="ABX544" s="14"/>
      <c r="ABY544" s="14"/>
      <c r="ABZ544" s="14"/>
      <c r="ACA544" s="14"/>
      <c r="ACB544" s="14"/>
      <c r="ACC544" s="14"/>
      <c r="ACD544" s="14"/>
      <c r="ACE544" s="14"/>
      <c r="ACF544" s="14"/>
      <c r="ACG544" s="14"/>
      <c r="ACH544" s="14"/>
      <c r="ACI544" s="14"/>
      <c r="ACJ544" s="14"/>
      <c r="ACK544" s="14"/>
      <c r="ACL544" s="14"/>
      <c r="ACM544" s="14"/>
      <c r="ACN544" s="14"/>
      <c r="ACO544" s="14"/>
      <c r="ACP544" s="14"/>
      <c r="ACQ544" s="14"/>
      <c r="ACR544" s="14"/>
      <c r="ACS544" s="14"/>
      <c r="ACT544" s="14"/>
      <c r="ACU544" s="14"/>
      <c r="ACV544" s="14"/>
      <c r="ACW544" s="14"/>
      <c r="ACX544" s="14"/>
      <c r="ACY544" s="14"/>
      <c r="ACZ544" s="14"/>
      <c r="ADA544" s="14"/>
      <c r="ADB544" s="14"/>
      <c r="ADC544" s="14"/>
      <c r="ADD544" s="14"/>
      <c r="ADE544" s="14"/>
      <c r="ADF544" s="14"/>
      <c r="ADG544" s="14"/>
      <c r="ADH544" s="14"/>
      <c r="ADI544" s="14"/>
      <c r="ADJ544" s="14"/>
      <c r="ADK544" s="14"/>
      <c r="ADL544" s="14"/>
      <c r="ADM544" s="14"/>
      <c r="ADN544" s="14"/>
      <c r="ADO544" s="14"/>
      <c r="ADP544" s="14"/>
      <c r="ADQ544" s="14"/>
      <c r="ADR544" s="14"/>
      <c r="ADS544" s="14"/>
      <c r="ADT544" s="14"/>
      <c r="ADU544" s="14"/>
      <c r="ADV544" s="14"/>
      <c r="ADW544" s="14"/>
      <c r="ADX544" s="14"/>
      <c r="ADY544" s="14"/>
      <c r="ADZ544" s="14"/>
      <c r="AEA544" s="14"/>
      <c r="AEB544" s="14"/>
      <c r="AEC544" s="14"/>
      <c r="AED544" s="14"/>
      <c r="AEE544" s="14"/>
      <c r="AEF544" s="14"/>
      <c r="AEG544" s="14"/>
      <c r="AEH544" s="14"/>
      <c r="AEI544" s="14"/>
      <c r="AEJ544" s="14"/>
      <c r="AEK544" s="14"/>
      <c r="AEL544" s="14"/>
      <c r="AEM544" s="14"/>
      <c r="AEN544" s="14"/>
      <c r="AEO544" s="14"/>
      <c r="AEP544" s="14"/>
      <c r="AEQ544" s="14"/>
      <c r="AER544" s="14"/>
      <c r="AES544" s="14"/>
      <c r="AET544" s="14"/>
      <c r="AEU544" s="14"/>
      <c r="AEV544" s="14"/>
      <c r="AEW544" s="14"/>
      <c r="AEX544" s="14"/>
      <c r="AEY544" s="14"/>
      <c r="AEZ544" s="14"/>
      <c r="AFA544" s="14"/>
      <c r="AFB544" s="14"/>
      <c r="AFC544" s="14"/>
      <c r="AFD544" s="14"/>
      <c r="AFE544" s="14"/>
      <c r="AFF544" s="14"/>
      <c r="AFG544" s="14"/>
      <c r="AFH544" s="14"/>
      <c r="AFI544" s="14"/>
      <c r="AFJ544" s="14"/>
      <c r="AFK544" s="14"/>
      <c r="AFL544" s="14"/>
      <c r="AFM544" s="14"/>
      <c r="AFN544" s="14"/>
      <c r="AFO544" s="14"/>
      <c r="AFP544" s="14"/>
      <c r="AFQ544" s="14"/>
      <c r="AFR544" s="14"/>
      <c r="AFS544" s="14"/>
      <c r="AFT544" s="14"/>
      <c r="AFU544" s="14"/>
      <c r="AFV544" s="14"/>
      <c r="AFW544" s="14"/>
      <c r="AFX544" s="14"/>
      <c r="AFY544" s="14"/>
      <c r="AFZ544" s="14"/>
      <c r="AGA544" s="14"/>
      <c r="AGB544" s="14"/>
      <c r="AGC544" s="14"/>
      <c r="AGD544" s="14"/>
      <c r="AGE544" s="14"/>
      <c r="AGF544" s="14"/>
      <c r="AGG544" s="14"/>
      <c r="AGH544" s="14"/>
      <c r="AGI544" s="14"/>
      <c r="AGJ544" s="14"/>
      <c r="AGK544" s="14"/>
      <c r="AGL544" s="14"/>
      <c r="AGM544" s="14"/>
      <c r="AGN544" s="14"/>
      <c r="AGO544" s="14"/>
      <c r="AGP544" s="14"/>
      <c r="AGQ544" s="14"/>
      <c r="AGR544" s="14"/>
      <c r="AGS544" s="14"/>
      <c r="AGT544" s="14"/>
      <c r="AGU544" s="14"/>
      <c r="AGV544" s="14"/>
      <c r="AGW544" s="14"/>
      <c r="AGX544" s="14"/>
      <c r="AGY544" s="14"/>
      <c r="AGZ544" s="14"/>
      <c r="AHA544" s="14"/>
      <c r="AHB544" s="14"/>
      <c r="AHC544" s="14"/>
      <c r="AHD544" s="14"/>
      <c r="AHE544" s="14"/>
      <c r="AHF544" s="14"/>
      <c r="AHG544" s="14"/>
      <c r="AHH544" s="14"/>
      <c r="AHI544" s="14"/>
      <c r="AHJ544" s="14"/>
      <c r="AHK544" s="14"/>
      <c r="AHL544" s="14"/>
      <c r="AHM544" s="14"/>
      <c r="AHN544" s="14"/>
      <c r="AHO544" s="14"/>
      <c r="AHP544" s="14"/>
      <c r="AHQ544" s="14"/>
      <c r="AHR544" s="14"/>
      <c r="AHS544" s="14"/>
      <c r="AHT544" s="14"/>
      <c r="AHU544" s="14"/>
      <c r="AHV544" s="14"/>
      <c r="AHW544" s="14"/>
      <c r="AHX544" s="14"/>
      <c r="AHY544" s="14"/>
      <c r="AHZ544" s="14"/>
      <c r="AIA544" s="14"/>
      <c r="AIB544" s="14"/>
      <c r="AIC544" s="14"/>
      <c r="AID544" s="14"/>
      <c r="AIE544" s="14"/>
      <c r="AIF544" s="14"/>
      <c r="AIG544" s="14"/>
      <c r="AIH544" s="14"/>
      <c r="AII544" s="14"/>
      <c r="AIJ544" s="14"/>
      <c r="AIK544" s="14"/>
      <c r="AIL544" s="14"/>
      <c r="AIM544" s="14"/>
      <c r="AIN544" s="14"/>
      <c r="AIO544" s="14"/>
      <c r="AIP544" s="14"/>
      <c r="AIQ544" s="14"/>
      <c r="AIR544" s="14"/>
      <c r="AIS544" s="14"/>
      <c r="AIT544" s="14"/>
      <c r="AIU544" s="14"/>
      <c r="AIV544" s="14"/>
      <c r="AIW544" s="14"/>
      <c r="AIX544" s="14"/>
      <c r="AIY544" s="14"/>
      <c r="AIZ544" s="14"/>
      <c r="AJA544" s="14"/>
      <c r="AJB544" s="14"/>
      <c r="AJC544" s="14"/>
      <c r="AJD544" s="14"/>
      <c r="AJE544" s="14"/>
      <c r="AJF544" s="14"/>
      <c r="AJG544" s="14"/>
      <c r="AJH544" s="14"/>
      <c r="AJI544" s="14"/>
      <c r="AJJ544" s="14"/>
      <c r="AJK544" s="14"/>
      <c r="AJL544" s="14"/>
      <c r="AJM544" s="14"/>
      <c r="AJN544" s="14"/>
      <c r="AJO544" s="14"/>
      <c r="AJP544" s="14"/>
      <c r="AJQ544" s="14"/>
      <c r="AJR544" s="14"/>
      <c r="AJS544" s="14"/>
      <c r="AJT544" s="14"/>
      <c r="AJU544" s="14"/>
      <c r="AJV544" s="14"/>
      <c r="AJW544" s="14"/>
      <c r="AJX544" s="14"/>
      <c r="AJY544" s="14"/>
      <c r="AJZ544" s="14"/>
      <c r="AKA544" s="14"/>
      <c r="AKB544" s="14"/>
      <c r="AKC544" s="14"/>
      <c r="AKD544" s="14"/>
      <c r="AKE544" s="14"/>
      <c r="AKF544" s="14"/>
      <c r="AKG544" s="14"/>
      <c r="AKH544" s="14"/>
      <c r="AKI544" s="14"/>
      <c r="AKJ544" s="14"/>
      <c r="AKK544" s="14"/>
      <c r="AKL544" s="14"/>
      <c r="AKM544" s="14"/>
      <c r="AKN544" s="14"/>
      <c r="AKO544" s="14"/>
      <c r="AKP544" s="14"/>
      <c r="AKQ544" s="14"/>
      <c r="AKR544" s="14"/>
      <c r="AKS544" s="14"/>
      <c r="AKT544" s="14"/>
      <c r="AKU544" s="14"/>
      <c r="AKV544" s="14"/>
      <c r="AKW544" s="14"/>
      <c r="AKX544" s="14"/>
      <c r="AKY544" s="14"/>
      <c r="AKZ544" s="14"/>
      <c r="ALA544" s="14"/>
      <c r="ALB544" s="14"/>
      <c r="ALC544" s="14"/>
      <c r="ALD544" s="14"/>
      <c r="ALE544" s="14"/>
      <c r="ALF544" s="14"/>
      <c r="ALG544" s="14"/>
      <c r="ALH544" s="14"/>
      <c r="ALI544" s="14"/>
      <c r="ALJ544" s="14"/>
      <c r="ALK544" s="14"/>
      <c r="ALL544" s="14"/>
      <c r="ALM544" s="14"/>
      <c r="ALN544" s="14"/>
      <c r="ALO544" s="14"/>
      <c r="ALP544" s="14"/>
      <c r="ALQ544" s="14"/>
      <c r="ALR544" s="14"/>
      <c r="ALS544" s="14"/>
      <c r="ALT544" s="14"/>
      <c r="ALU544" s="14"/>
      <c r="ALV544" s="14"/>
      <c r="ALW544" s="14"/>
      <c r="ALX544" s="14"/>
      <c r="ALY544" s="14"/>
      <c r="ALZ544" s="14"/>
      <c r="AMA544" s="14"/>
      <c r="AMB544" s="14"/>
      <c r="AMC544" s="14"/>
      <c r="AMD544" s="14"/>
      <c r="AME544" s="14"/>
      <c r="AMF544" s="14"/>
      <c r="AMG544" s="14"/>
      <c r="AMH544" s="14"/>
      <c r="AMI544" s="14"/>
      <c r="AMJ544" s="14"/>
      <c r="AMK544" s="14"/>
      <c r="AML544" s="14"/>
      <c r="AMM544" s="14"/>
      <c r="AMN544" s="14"/>
      <c r="AMO544" s="14"/>
      <c r="AMP544" s="14"/>
      <c r="AMQ544" s="14"/>
      <c r="AMR544" s="14"/>
      <c r="AMS544" s="14"/>
      <c r="AMT544" s="14"/>
      <c r="AMU544" s="14"/>
      <c r="AMV544" s="14"/>
      <c r="AMW544" s="14"/>
      <c r="AMX544" s="14"/>
      <c r="AMY544" s="14"/>
      <c r="AMZ544" s="14"/>
      <c r="ANA544" s="14"/>
      <c r="ANB544" s="14"/>
      <c r="ANC544" s="14"/>
      <c r="AND544" s="14"/>
      <c r="ANE544" s="14"/>
      <c r="ANF544" s="14"/>
      <c r="ANG544" s="14"/>
      <c r="ANH544" s="14"/>
      <c r="ANI544" s="14"/>
      <c r="ANJ544" s="14"/>
      <c r="ANK544" s="14"/>
      <c r="ANL544" s="14"/>
      <c r="ANM544" s="14"/>
      <c r="ANN544" s="14"/>
      <c r="ANO544" s="14"/>
      <c r="ANP544" s="14"/>
      <c r="ANQ544" s="14"/>
      <c r="ANR544" s="14"/>
      <c r="ANS544" s="14"/>
      <c r="ANT544" s="14"/>
      <c r="ANU544" s="14"/>
      <c r="ANV544" s="14"/>
      <c r="ANW544" s="14"/>
      <c r="ANX544" s="14"/>
      <c r="ANY544" s="14"/>
      <c r="ANZ544" s="14"/>
      <c r="AOA544" s="14"/>
      <c r="AOB544" s="14"/>
      <c r="AOC544" s="14"/>
      <c r="AOD544" s="14"/>
      <c r="AOE544" s="14"/>
      <c r="AOF544" s="14"/>
      <c r="AOG544" s="14"/>
      <c r="AOH544" s="14"/>
      <c r="AOI544" s="14"/>
      <c r="AOJ544" s="14"/>
      <c r="AOK544" s="14"/>
      <c r="AOL544" s="14"/>
      <c r="AOM544" s="14"/>
      <c r="AON544" s="14"/>
      <c r="AOO544" s="14"/>
      <c r="AOP544" s="14"/>
      <c r="AOQ544" s="14"/>
      <c r="AOR544" s="14"/>
      <c r="AOS544" s="14"/>
      <c r="AOT544" s="14"/>
      <c r="AOU544" s="14"/>
      <c r="AOV544" s="14"/>
      <c r="AOW544" s="14"/>
      <c r="AOX544" s="14"/>
      <c r="AOY544" s="14"/>
      <c r="AOZ544" s="14"/>
      <c r="APA544" s="14"/>
      <c r="APB544" s="14"/>
      <c r="APC544" s="14"/>
      <c r="APD544" s="14"/>
      <c r="APE544" s="14"/>
      <c r="APF544" s="14"/>
      <c r="APG544" s="14"/>
      <c r="APH544" s="14"/>
      <c r="API544" s="14"/>
      <c r="APJ544" s="14"/>
      <c r="APK544" s="14"/>
      <c r="APL544" s="14"/>
      <c r="APM544" s="14"/>
      <c r="APN544" s="14"/>
      <c r="APO544" s="14"/>
      <c r="APP544" s="14"/>
      <c r="APQ544" s="14"/>
      <c r="APR544" s="14"/>
      <c r="APS544" s="14"/>
      <c r="APT544" s="14"/>
      <c r="APU544" s="14"/>
      <c r="APV544" s="14"/>
      <c r="APW544" s="14"/>
      <c r="APX544" s="14"/>
      <c r="APY544" s="14"/>
      <c r="APZ544" s="14"/>
      <c r="AQA544" s="14"/>
      <c r="AQB544" s="14"/>
      <c r="AQC544" s="14"/>
      <c r="AQD544" s="14"/>
      <c r="AQE544" s="14"/>
      <c r="AQF544" s="14"/>
      <c r="AQG544" s="14"/>
      <c r="AQH544" s="14"/>
      <c r="AQI544" s="14"/>
      <c r="AQJ544" s="14"/>
      <c r="AQK544" s="14"/>
      <c r="AQL544" s="14"/>
      <c r="AQM544" s="14"/>
      <c r="AQN544" s="14"/>
      <c r="AQO544" s="14"/>
      <c r="AQP544" s="14"/>
      <c r="AQQ544" s="14"/>
      <c r="AQR544" s="14"/>
      <c r="AQS544" s="14"/>
      <c r="AQT544" s="14"/>
      <c r="AQU544" s="14"/>
      <c r="AQV544" s="14"/>
      <c r="AQW544" s="14"/>
      <c r="AQX544" s="14"/>
      <c r="AQY544" s="14"/>
      <c r="AQZ544" s="14"/>
      <c r="ARA544" s="14"/>
      <c r="ARB544" s="14"/>
      <c r="ARC544" s="14"/>
      <c r="ARD544" s="14"/>
      <c r="ARE544" s="14"/>
      <c r="ARF544" s="14"/>
      <c r="ARG544" s="14"/>
      <c r="ARH544" s="14"/>
      <c r="ARI544" s="14"/>
      <c r="ARJ544" s="14"/>
      <c r="ARK544" s="14"/>
      <c r="ARL544" s="14"/>
      <c r="ARM544" s="14"/>
      <c r="ARN544" s="14"/>
      <c r="ARO544" s="14"/>
      <c r="ARP544" s="14"/>
      <c r="ARQ544" s="14"/>
      <c r="ARR544" s="14"/>
      <c r="ARS544" s="14"/>
      <c r="ART544" s="14"/>
      <c r="ARU544" s="14"/>
      <c r="ARV544" s="14"/>
      <c r="ARW544" s="14"/>
      <c r="ARX544" s="14"/>
      <c r="ARY544" s="14"/>
      <c r="ARZ544" s="14"/>
      <c r="ASA544" s="14"/>
      <c r="ASB544" s="14"/>
      <c r="ASC544" s="14"/>
      <c r="ASD544" s="14"/>
      <c r="ASE544" s="14"/>
      <c r="ASF544" s="14"/>
      <c r="ASG544" s="14"/>
      <c r="ASH544" s="14"/>
      <c r="ASI544" s="14"/>
      <c r="ASJ544" s="14"/>
      <c r="ASK544" s="14"/>
      <c r="ASL544" s="14"/>
      <c r="ASM544" s="14"/>
      <c r="ASN544" s="14"/>
      <c r="ASO544" s="14"/>
      <c r="ASP544" s="14"/>
      <c r="ASQ544" s="14"/>
      <c r="ASR544" s="14"/>
      <c r="ASS544" s="14"/>
      <c r="AST544" s="14"/>
      <c r="ASU544" s="14"/>
      <c r="ASV544" s="14"/>
      <c r="ASW544" s="14"/>
      <c r="ASX544" s="14"/>
      <c r="ASY544" s="14"/>
      <c r="ASZ544" s="14"/>
      <c r="ATA544" s="14"/>
      <c r="ATB544" s="14"/>
      <c r="ATC544" s="14"/>
      <c r="ATD544" s="14"/>
    </row>
    <row r="545" spans="63:1200">
      <c r="BK545" s="14" t="str">
        <f t="shared" si="2122"/>
        <v/>
      </c>
      <c r="ABO545" s="14"/>
      <c r="ABP545" s="14"/>
      <c r="ABQ545" s="14"/>
      <c r="ABR545" s="14"/>
      <c r="ABS545" s="14"/>
      <c r="ABT545" s="14"/>
      <c r="ABU545" s="14"/>
      <c r="ABV545" s="14"/>
      <c r="ABW545" s="14"/>
      <c r="ABX545" s="14"/>
      <c r="ABY545" s="14"/>
      <c r="ABZ545" s="14"/>
      <c r="ACA545" s="14"/>
      <c r="ACB545" s="14"/>
      <c r="ACC545" s="14"/>
      <c r="ACD545" s="14"/>
      <c r="ACE545" s="14"/>
      <c r="ACF545" s="14"/>
      <c r="ACG545" s="14"/>
      <c r="ACH545" s="14"/>
      <c r="ACI545" s="14"/>
      <c r="ACJ545" s="14"/>
      <c r="ACK545" s="14"/>
      <c r="ACL545" s="14"/>
      <c r="ACM545" s="14"/>
      <c r="ACN545" s="14"/>
      <c r="ACO545" s="14"/>
      <c r="ACP545" s="14"/>
      <c r="ACQ545" s="14"/>
      <c r="ACR545" s="14"/>
      <c r="ACS545" s="14"/>
      <c r="ACT545" s="14"/>
      <c r="ACU545" s="14"/>
      <c r="ACV545" s="14"/>
      <c r="ACW545" s="14"/>
      <c r="ACX545" s="14"/>
      <c r="ACY545" s="14"/>
      <c r="ACZ545" s="14"/>
      <c r="ADA545" s="14"/>
      <c r="ADB545" s="14"/>
      <c r="ADC545" s="14"/>
      <c r="ADD545" s="14"/>
      <c r="ADE545" s="14"/>
      <c r="ADF545" s="14"/>
      <c r="ADG545" s="14"/>
      <c r="ADH545" s="14"/>
      <c r="ADI545" s="14"/>
      <c r="ADJ545" s="14"/>
      <c r="ADK545" s="14"/>
      <c r="ADL545" s="14"/>
      <c r="ADM545" s="14"/>
      <c r="ADN545" s="14"/>
      <c r="ADO545" s="14"/>
      <c r="ADP545" s="14"/>
      <c r="ADQ545" s="14"/>
      <c r="ADR545" s="14"/>
      <c r="ADS545" s="14"/>
      <c r="ADT545" s="14"/>
      <c r="ADU545" s="14"/>
      <c r="ADV545" s="14"/>
      <c r="ADW545" s="14"/>
      <c r="ADX545" s="14"/>
      <c r="ADY545" s="14"/>
      <c r="ADZ545" s="14"/>
      <c r="AEA545" s="14"/>
      <c r="AEB545" s="14"/>
      <c r="AEC545" s="14"/>
      <c r="AED545" s="14"/>
      <c r="AEE545" s="14"/>
      <c r="AEF545" s="14"/>
      <c r="AEG545" s="14"/>
      <c r="AEH545" s="14"/>
      <c r="AEI545" s="14"/>
      <c r="AEJ545" s="14"/>
      <c r="AEK545" s="14"/>
      <c r="AEL545" s="14"/>
      <c r="AEM545" s="14"/>
      <c r="AEN545" s="14"/>
      <c r="AEO545" s="14"/>
      <c r="AEP545" s="14"/>
      <c r="AEQ545" s="14"/>
      <c r="AER545" s="14"/>
      <c r="AES545" s="14"/>
      <c r="AET545" s="14"/>
      <c r="AEU545" s="14"/>
      <c r="AEV545" s="14"/>
      <c r="AEW545" s="14"/>
      <c r="AEX545" s="14"/>
      <c r="AEY545" s="14"/>
      <c r="AEZ545" s="14"/>
      <c r="AFA545" s="14"/>
      <c r="AFB545" s="14"/>
      <c r="AFC545" s="14"/>
      <c r="AFD545" s="14"/>
      <c r="AFE545" s="14"/>
      <c r="AFF545" s="14"/>
      <c r="AFG545" s="14"/>
      <c r="AFH545" s="14"/>
      <c r="AFI545" s="14"/>
      <c r="AFJ545" s="14"/>
      <c r="AFK545" s="14"/>
      <c r="AFL545" s="14"/>
      <c r="AFM545" s="14"/>
      <c r="AFN545" s="14"/>
      <c r="AFO545" s="14"/>
      <c r="AFP545" s="14"/>
      <c r="AFQ545" s="14"/>
      <c r="AFR545" s="14"/>
      <c r="AFS545" s="14"/>
      <c r="AFT545" s="14"/>
      <c r="AFU545" s="14"/>
      <c r="AFV545" s="14"/>
      <c r="AFW545" s="14"/>
      <c r="AFX545" s="14"/>
      <c r="AFY545" s="14"/>
      <c r="AFZ545" s="14"/>
      <c r="AGA545" s="14"/>
      <c r="AGB545" s="14"/>
      <c r="AGC545" s="14"/>
      <c r="AGD545" s="14"/>
      <c r="AGE545" s="14"/>
      <c r="AGF545" s="14"/>
      <c r="AGG545" s="14"/>
      <c r="AGH545" s="14"/>
      <c r="AGI545" s="14"/>
      <c r="AGJ545" s="14"/>
      <c r="AGK545" s="14"/>
      <c r="AGL545" s="14"/>
      <c r="AGM545" s="14"/>
      <c r="AGN545" s="14"/>
      <c r="AGO545" s="14"/>
      <c r="AGP545" s="14"/>
      <c r="AGQ545" s="14"/>
      <c r="AGR545" s="14"/>
      <c r="AGS545" s="14"/>
      <c r="AGT545" s="14"/>
      <c r="AGU545" s="14"/>
      <c r="AGV545" s="14"/>
      <c r="AGW545" s="14"/>
      <c r="AGX545" s="14"/>
      <c r="AGY545" s="14"/>
      <c r="AGZ545" s="14"/>
      <c r="AHA545" s="14"/>
      <c r="AHB545" s="14"/>
      <c r="AHC545" s="14"/>
      <c r="AHD545" s="14"/>
      <c r="AHE545" s="14"/>
      <c r="AHF545" s="14"/>
      <c r="AHG545" s="14"/>
      <c r="AHH545" s="14"/>
      <c r="AHI545" s="14"/>
      <c r="AHJ545" s="14"/>
      <c r="AHK545" s="14"/>
      <c r="AHL545" s="14"/>
      <c r="AHM545" s="14"/>
      <c r="AHN545" s="14"/>
      <c r="AHO545" s="14"/>
      <c r="AHP545" s="14"/>
      <c r="AHQ545" s="14"/>
      <c r="AHR545" s="14"/>
      <c r="AHS545" s="14"/>
      <c r="AHT545" s="14"/>
      <c r="AHU545" s="14"/>
      <c r="AHV545" s="14"/>
      <c r="AHW545" s="14"/>
      <c r="AHX545" s="14"/>
      <c r="AHY545" s="14"/>
      <c r="AHZ545" s="14"/>
      <c r="AIA545" s="14"/>
      <c r="AIB545" s="14"/>
      <c r="AIC545" s="14"/>
      <c r="AID545" s="14"/>
      <c r="AIE545" s="14"/>
      <c r="AIF545" s="14"/>
      <c r="AIG545" s="14"/>
      <c r="AIH545" s="14"/>
      <c r="AII545" s="14"/>
      <c r="AIJ545" s="14"/>
      <c r="AIK545" s="14"/>
      <c r="AIL545" s="14"/>
      <c r="AIM545" s="14"/>
      <c r="AIN545" s="14"/>
      <c r="AIO545" s="14"/>
      <c r="AIP545" s="14"/>
      <c r="AIQ545" s="14"/>
      <c r="AIR545" s="14"/>
      <c r="AIS545" s="14"/>
      <c r="AIT545" s="14"/>
      <c r="AIU545" s="14"/>
      <c r="AIV545" s="14"/>
      <c r="AIW545" s="14"/>
      <c r="AIX545" s="14"/>
      <c r="AIY545" s="14"/>
      <c r="AIZ545" s="14"/>
      <c r="AJA545" s="14"/>
      <c r="AJB545" s="14"/>
      <c r="AJC545" s="14"/>
      <c r="AJD545" s="14"/>
      <c r="AJE545" s="14"/>
      <c r="AJF545" s="14"/>
      <c r="AJG545" s="14"/>
      <c r="AJH545" s="14"/>
      <c r="AJI545" s="14"/>
      <c r="AJJ545" s="14"/>
      <c r="AJK545" s="14"/>
      <c r="AJL545" s="14"/>
      <c r="AJM545" s="14"/>
      <c r="AJN545" s="14"/>
      <c r="AJO545" s="14"/>
      <c r="AJP545" s="14"/>
      <c r="AJQ545" s="14"/>
      <c r="AJR545" s="14"/>
      <c r="AJS545" s="14"/>
      <c r="AJT545" s="14"/>
      <c r="AJU545" s="14"/>
      <c r="AJV545" s="14"/>
      <c r="AJW545" s="14"/>
      <c r="AJX545" s="14"/>
      <c r="AJY545" s="14"/>
      <c r="AJZ545" s="14"/>
      <c r="AKA545" s="14"/>
      <c r="AKB545" s="14"/>
      <c r="AKC545" s="14"/>
      <c r="AKD545" s="14"/>
      <c r="AKE545" s="14"/>
      <c r="AKF545" s="14"/>
      <c r="AKG545" s="14"/>
      <c r="AKH545" s="14"/>
      <c r="AKI545" s="14"/>
      <c r="AKJ545" s="14"/>
      <c r="AKK545" s="14"/>
      <c r="AKL545" s="14"/>
      <c r="AKM545" s="14"/>
      <c r="AKN545" s="14"/>
      <c r="AKO545" s="14"/>
      <c r="AKP545" s="14"/>
      <c r="AKQ545" s="14"/>
      <c r="AKR545" s="14"/>
      <c r="AKS545" s="14"/>
      <c r="AKT545" s="14"/>
      <c r="AKU545" s="14"/>
      <c r="AKV545" s="14"/>
      <c r="AKW545" s="14"/>
      <c r="AKX545" s="14"/>
      <c r="AKY545" s="14"/>
      <c r="AKZ545" s="14"/>
      <c r="ALA545" s="14"/>
      <c r="ALB545" s="14"/>
      <c r="ALC545" s="14"/>
      <c r="ALD545" s="14"/>
      <c r="ALE545" s="14"/>
      <c r="ALF545" s="14"/>
      <c r="ALG545" s="14"/>
      <c r="ALH545" s="14"/>
      <c r="ALI545" s="14"/>
      <c r="ALJ545" s="14"/>
      <c r="ALK545" s="14"/>
      <c r="ALL545" s="14"/>
      <c r="ALM545" s="14"/>
      <c r="ALN545" s="14"/>
      <c r="ALO545" s="14"/>
      <c r="ALP545" s="14"/>
      <c r="ALQ545" s="14"/>
      <c r="ALR545" s="14"/>
      <c r="ALS545" s="14"/>
      <c r="ALT545" s="14"/>
      <c r="ALU545" s="14"/>
      <c r="ALV545" s="14"/>
      <c r="ALW545" s="14"/>
      <c r="ALX545" s="14"/>
      <c r="ALY545" s="14"/>
      <c r="ALZ545" s="14"/>
      <c r="AMA545" s="14"/>
      <c r="AMB545" s="14"/>
      <c r="AMC545" s="14"/>
      <c r="AMD545" s="14"/>
      <c r="AME545" s="14"/>
      <c r="AMF545" s="14"/>
      <c r="AMG545" s="14"/>
      <c r="AMH545" s="14"/>
      <c r="AMI545" s="14"/>
      <c r="AMJ545" s="14"/>
      <c r="AMK545" s="14"/>
      <c r="AML545" s="14"/>
      <c r="AMM545" s="14"/>
      <c r="AMN545" s="14"/>
      <c r="AMO545" s="14"/>
      <c r="AMP545" s="14"/>
      <c r="AMQ545" s="14"/>
      <c r="AMR545" s="14"/>
      <c r="AMS545" s="14"/>
      <c r="AMT545" s="14"/>
      <c r="AMU545" s="14"/>
      <c r="AMV545" s="14"/>
      <c r="AMW545" s="14"/>
      <c r="AMX545" s="14"/>
      <c r="AMY545" s="14"/>
      <c r="AMZ545" s="14"/>
      <c r="ANA545" s="14"/>
      <c r="ANB545" s="14"/>
      <c r="ANC545" s="14"/>
      <c r="AND545" s="14"/>
      <c r="ANE545" s="14"/>
      <c r="ANF545" s="14"/>
      <c r="ANG545" s="14"/>
      <c r="ANH545" s="14"/>
      <c r="ANI545" s="14"/>
      <c r="ANJ545" s="14"/>
      <c r="ANK545" s="14"/>
      <c r="ANL545" s="14"/>
      <c r="ANM545" s="14"/>
      <c r="ANN545" s="14"/>
      <c r="ANO545" s="14"/>
      <c r="ANP545" s="14"/>
      <c r="ANQ545" s="14"/>
      <c r="ANR545" s="14"/>
      <c r="ANS545" s="14"/>
      <c r="ANT545" s="14"/>
      <c r="ANU545" s="14"/>
      <c r="ANV545" s="14"/>
      <c r="ANW545" s="14"/>
      <c r="ANX545" s="14"/>
      <c r="ANY545" s="14"/>
      <c r="ANZ545" s="14"/>
      <c r="AOA545" s="14"/>
      <c r="AOB545" s="14"/>
      <c r="AOC545" s="14"/>
      <c r="AOD545" s="14"/>
      <c r="AOE545" s="14"/>
      <c r="AOF545" s="14"/>
      <c r="AOG545" s="14"/>
      <c r="AOH545" s="14"/>
      <c r="AOI545" s="14"/>
      <c r="AOJ545" s="14"/>
      <c r="AOK545" s="14"/>
      <c r="AOL545" s="14"/>
      <c r="AOM545" s="14"/>
      <c r="AON545" s="14"/>
      <c r="AOO545" s="14"/>
      <c r="AOP545" s="14"/>
      <c r="AOQ545" s="14"/>
      <c r="AOR545" s="14"/>
      <c r="AOS545" s="14"/>
      <c r="AOT545" s="14"/>
      <c r="AOU545" s="14"/>
      <c r="AOV545" s="14"/>
      <c r="AOW545" s="14"/>
      <c r="AOX545" s="14"/>
      <c r="AOY545" s="14"/>
      <c r="AOZ545" s="14"/>
      <c r="APA545" s="14"/>
      <c r="APB545" s="14"/>
      <c r="APC545" s="14"/>
      <c r="APD545" s="14"/>
      <c r="APE545" s="14"/>
      <c r="APF545" s="14"/>
      <c r="APG545" s="14"/>
      <c r="APH545" s="14"/>
      <c r="API545" s="14"/>
      <c r="APJ545" s="14"/>
      <c r="APK545" s="14"/>
      <c r="APL545" s="14"/>
      <c r="APM545" s="14"/>
      <c r="APN545" s="14"/>
      <c r="APO545" s="14"/>
      <c r="APP545" s="14"/>
      <c r="APQ545" s="14"/>
      <c r="APR545" s="14"/>
      <c r="APS545" s="14"/>
      <c r="APT545" s="14"/>
      <c r="APU545" s="14"/>
      <c r="APV545" s="14"/>
      <c r="APW545" s="14"/>
      <c r="APX545" s="14"/>
      <c r="APY545" s="14"/>
      <c r="APZ545" s="14"/>
      <c r="AQA545" s="14"/>
      <c r="AQB545" s="14"/>
      <c r="AQC545" s="14"/>
      <c r="AQD545" s="14"/>
      <c r="AQE545" s="14"/>
      <c r="AQF545" s="14"/>
      <c r="AQG545" s="14"/>
      <c r="AQH545" s="14"/>
      <c r="AQI545" s="14"/>
      <c r="AQJ545" s="14"/>
      <c r="AQK545" s="14"/>
      <c r="AQL545" s="14"/>
      <c r="AQM545" s="14"/>
      <c r="AQN545" s="14"/>
      <c r="AQO545" s="14"/>
      <c r="AQP545" s="14"/>
      <c r="AQQ545" s="14"/>
      <c r="AQR545" s="14"/>
      <c r="AQS545" s="14"/>
      <c r="AQT545" s="14"/>
      <c r="AQU545" s="14"/>
      <c r="AQV545" s="14"/>
      <c r="AQW545" s="14"/>
      <c r="AQX545" s="14"/>
      <c r="AQY545" s="14"/>
      <c r="AQZ545" s="14"/>
      <c r="ARA545" s="14"/>
      <c r="ARB545" s="14"/>
      <c r="ARC545" s="14"/>
      <c r="ARD545" s="14"/>
      <c r="ARE545" s="14"/>
      <c r="ARF545" s="14"/>
      <c r="ARG545" s="14"/>
      <c r="ARH545" s="14"/>
      <c r="ARI545" s="14"/>
      <c r="ARJ545" s="14"/>
      <c r="ARK545" s="14"/>
      <c r="ARL545" s="14"/>
      <c r="ARM545" s="14"/>
      <c r="ARN545" s="14"/>
      <c r="ARO545" s="14"/>
      <c r="ARP545" s="14"/>
      <c r="ARQ545" s="14"/>
      <c r="ARR545" s="14"/>
      <c r="ARS545" s="14"/>
      <c r="ART545" s="14"/>
      <c r="ARU545" s="14"/>
      <c r="ARV545" s="14"/>
      <c r="ARW545" s="14"/>
      <c r="ARX545" s="14"/>
      <c r="ARY545" s="14"/>
      <c r="ARZ545" s="14"/>
      <c r="ASA545" s="14"/>
      <c r="ASB545" s="14"/>
      <c r="ASC545" s="14"/>
      <c r="ASD545" s="14"/>
      <c r="ASE545" s="14"/>
      <c r="ASF545" s="14"/>
      <c r="ASG545" s="14"/>
      <c r="ASH545" s="14"/>
      <c r="ASI545" s="14"/>
      <c r="ASJ545" s="14"/>
      <c r="ASK545" s="14"/>
      <c r="ASL545" s="14"/>
      <c r="ASM545" s="14"/>
      <c r="ASN545" s="14"/>
      <c r="ASO545" s="14"/>
      <c r="ASP545" s="14"/>
      <c r="ASQ545" s="14"/>
      <c r="ASR545" s="14"/>
      <c r="ASS545" s="14"/>
      <c r="AST545" s="14"/>
      <c r="ASU545" s="14"/>
      <c r="ASV545" s="14"/>
      <c r="ASW545" s="14"/>
      <c r="ASX545" s="14"/>
      <c r="ASY545" s="14"/>
      <c r="ASZ545" s="14"/>
      <c r="ATA545" s="14"/>
      <c r="ATB545" s="14"/>
      <c r="ATC545" s="14"/>
      <c r="ATD545" s="14"/>
    </row>
    <row r="546" spans="63:1200">
      <c r="BK546" s="14" t="str">
        <f t="shared" si="2122"/>
        <v/>
      </c>
      <c r="ABO546" s="14"/>
      <c r="ABP546" s="14"/>
      <c r="ABQ546" s="14"/>
      <c r="ABR546" s="14"/>
      <c r="ABS546" s="14"/>
      <c r="ABT546" s="14"/>
      <c r="ABU546" s="14"/>
      <c r="ABV546" s="14"/>
      <c r="ABW546" s="14"/>
      <c r="ABX546" s="14"/>
      <c r="ABY546" s="14"/>
      <c r="ABZ546" s="14"/>
      <c r="ACA546" s="14"/>
      <c r="ACB546" s="14"/>
      <c r="ACC546" s="14"/>
      <c r="ACD546" s="14"/>
      <c r="ACE546" s="14"/>
      <c r="ACF546" s="14"/>
      <c r="ACG546" s="14"/>
      <c r="ACH546" s="14"/>
      <c r="ACI546" s="14"/>
      <c r="ACJ546" s="14"/>
      <c r="ACK546" s="14"/>
      <c r="ACL546" s="14"/>
      <c r="ACM546" s="14"/>
      <c r="ACN546" s="14"/>
      <c r="ACO546" s="14"/>
      <c r="ACP546" s="14"/>
      <c r="ACQ546" s="14"/>
      <c r="ACR546" s="14"/>
      <c r="ACS546" s="14"/>
      <c r="ACT546" s="14"/>
      <c r="ACU546" s="14"/>
      <c r="ACV546" s="14"/>
      <c r="ACW546" s="14"/>
      <c r="ACX546" s="14"/>
      <c r="ACY546" s="14"/>
      <c r="ACZ546" s="14"/>
      <c r="ADA546" s="14"/>
      <c r="ADB546" s="14"/>
      <c r="ADC546" s="14"/>
      <c r="ADD546" s="14"/>
      <c r="ADE546" s="14"/>
      <c r="ADF546" s="14"/>
      <c r="ADG546" s="14"/>
      <c r="ADH546" s="14"/>
      <c r="ADI546" s="14"/>
      <c r="ADJ546" s="14"/>
      <c r="ADK546" s="14"/>
      <c r="ADL546" s="14"/>
      <c r="ADM546" s="14"/>
      <c r="ADN546" s="14"/>
      <c r="ADO546" s="14"/>
      <c r="ADP546" s="14"/>
      <c r="ADQ546" s="14"/>
      <c r="ADR546" s="14"/>
      <c r="ADS546" s="14"/>
      <c r="ADT546" s="14"/>
      <c r="ADU546" s="14"/>
      <c r="ADV546" s="14"/>
      <c r="ADW546" s="14"/>
      <c r="ADX546" s="14"/>
      <c r="ADY546" s="14"/>
      <c r="ADZ546" s="14"/>
      <c r="AEA546" s="14"/>
      <c r="AEB546" s="14"/>
      <c r="AEC546" s="14"/>
      <c r="AED546" s="14"/>
      <c r="AEE546" s="14"/>
      <c r="AEF546" s="14"/>
      <c r="AEG546" s="14"/>
      <c r="AEH546" s="14"/>
      <c r="AEI546" s="14"/>
      <c r="AEJ546" s="14"/>
      <c r="AEK546" s="14"/>
      <c r="AEL546" s="14"/>
      <c r="AEM546" s="14"/>
      <c r="AEN546" s="14"/>
      <c r="AEO546" s="14"/>
      <c r="AEP546" s="14"/>
      <c r="AEQ546" s="14"/>
      <c r="AER546" s="14"/>
      <c r="AES546" s="14"/>
      <c r="AET546" s="14"/>
      <c r="AEU546" s="14"/>
      <c r="AEV546" s="14"/>
      <c r="AEW546" s="14"/>
      <c r="AEX546" s="14"/>
      <c r="AEY546" s="14"/>
      <c r="AEZ546" s="14"/>
      <c r="AFA546" s="14"/>
      <c r="AFB546" s="14"/>
      <c r="AFC546" s="14"/>
      <c r="AFD546" s="14"/>
      <c r="AFE546" s="14"/>
      <c r="AFF546" s="14"/>
      <c r="AFG546" s="14"/>
      <c r="AFH546" s="14"/>
      <c r="AFI546" s="14"/>
      <c r="AFJ546" s="14"/>
      <c r="AFK546" s="14"/>
      <c r="AFL546" s="14"/>
      <c r="AFM546" s="14"/>
      <c r="AFN546" s="14"/>
      <c r="AFO546" s="14"/>
      <c r="AFP546" s="14"/>
      <c r="AFQ546" s="14"/>
      <c r="AFR546" s="14"/>
      <c r="AFS546" s="14"/>
      <c r="AFT546" s="14"/>
      <c r="AFU546" s="14"/>
      <c r="AFV546" s="14"/>
      <c r="AFW546" s="14"/>
      <c r="AFX546" s="14"/>
      <c r="AFY546" s="14"/>
      <c r="AFZ546" s="14"/>
      <c r="AGA546" s="14"/>
      <c r="AGB546" s="14"/>
      <c r="AGC546" s="14"/>
      <c r="AGD546" s="14"/>
      <c r="AGE546" s="14"/>
      <c r="AGF546" s="14"/>
      <c r="AGG546" s="14"/>
      <c r="AGH546" s="14"/>
      <c r="AGI546" s="14"/>
      <c r="AGJ546" s="14"/>
      <c r="AGK546" s="14"/>
      <c r="AGL546" s="14"/>
      <c r="AGM546" s="14"/>
      <c r="AGN546" s="14"/>
      <c r="AGO546" s="14"/>
      <c r="AGP546" s="14"/>
      <c r="AGQ546" s="14"/>
      <c r="AGR546" s="14"/>
      <c r="AGS546" s="14"/>
      <c r="AGT546" s="14"/>
      <c r="AGU546" s="14"/>
      <c r="AGV546" s="14"/>
      <c r="AGW546" s="14"/>
      <c r="AGX546" s="14"/>
      <c r="AGY546" s="14"/>
      <c r="AGZ546" s="14"/>
      <c r="AHA546" s="14"/>
      <c r="AHB546" s="14"/>
      <c r="AHC546" s="14"/>
      <c r="AHD546" s="14"/>
      <c r="AHE546" s="14"/>
      <c r="AHF546" s="14"/>
      <c r="AHG546" s="14"/>
      <c r="AHH546" s="14"/>
      <c r="AHI546" s="14"/>
      <c r="AHJ546" s="14"/>
      <c r="AHK546" s="14"/>
      <c r="AHL546" s="14"/>
      <c r="AHM546" s="14"/>
      <c r="AHN546" s="14"/>
      <c r="AHO546" s="14"/>
      <c r="AHP546" s="14"/>
      <c r="AHQ546" s="14"/>
      <c r="AHR546" s="14"/>
      <c r="AHS546" s="14"/>
      <c r="AHT546" s="14"/>
      <c r="AHU546" s="14"/>
      <c r="AHV546" s="14"/>
      <c r="AHW546" s="14"/>
      <c r="AHX546" s="14"/>
      <c r="AHY546" s="14"/>
      <c r="AHZ546" s="14"/>
      <c r="AIA546" s="14"/>
      <c r="AIB546" s="14"/>
      <c r="AIC546" s="14"/>
      <c r="AID546" s="14"/>
      <c r="AIE546" s="14"/>
      <c r="AIF546" s="14"/>
      <c r="AIG546" s="14"/>
      <c r="AIH546" s="14"/>
      <c r="AII546" s="14"/>
      <c r="AIJ546" s="14"/>
      <c r="AIK546" s="14"/>
      <c r="AIL546" s="14"/>
      <c r="AIM546" s="14"/>
      <c r="AIN546" s="14"/>
      <c r="AIO546" s="14"/>
      <c r="AIP546" s="14"/>
      <c r="AIQ546" s="14"/>
      <c r="AIR546" s="14"/>
      <c r="AIS546" s="14"/>
      <c r="AIT546" s="14"/>
      <c r="AIU546" s="14"/>
      <c r="AIV546" s="14"/>
      <c r="AIW546" s="14"/>
      <c r="AIX546" s="14"/>
      <c r="AIY546" s="14"/>
      <c r="AIZ546" s="14"/>
      <c r="AJA546" s="14"/>
      <c r="AJB546" s="14"/>
      <c r="AJC546" s="14"/>
      <c r="AJD546" s="14"/>
      <c r="AJE546" s="14"/>
      <c r="AJF546" s="14"/>
      <c r="AJG546" s="14"/>
      <c r="AJH546" s="14"/>
      <c r="AJI546" s="14"/>
      <c r="AJJ546" s="14"/>
      <c r="AJK546" s="14"/>
      <c r="AJL546" s="14"/>
      <c r="AJM546" s="14"/>
      <c r="AJN546" s="14"/>
      <c r="AJO546" s="14"/>
      <c r="AJP546" s="14"/>
      <c r="AJQ546" s="14"/>
      <c r="AJR546" s="14"/>
      <c r="AJS546" s="14"/>
      <c r="AJT546" s="14"/>
      <c r="AJU546" s="14"/>
      <c r="AJV546" s="14"/>
      <c r="AJW546" s="14"/>
      <c r="AJX546" s="14"/>
      <c r="AJY546" s="14"/>
      <c r="AJZ546" s="14"/>
      <c r="AKA546" s="14"/>
      <c r="AKB546" s="14"/>
      <c r="AKC546" s="14"/>
      <c r="AKD546" s="14"/>
      <c r="AKE546" s="14"/>
      <c r="AKF546" s="14"/>
      <c r="AKG546" s="14"/>
      <c r="AKH546" s="14"/>
      <c r="AKI546" s="14"/>
      <c r="AKJ546" s="14"/>
      <c r="AKK546" s="14"/>
      <c r="AKL546" s="14"/>
      <c r="AKM546" s="14"/>
      <c r="AKN546" s="14"/>
      <c r="AKO546" s="14"/>
      <c r="AKP546" s="14"/>
      <c r="AKQ546" s="14"/>
      <c r="AKR546" s="14"/>
      <c r="AKS546" s="14"/>
      <c r="AKT546" s="14"/>
      <c r="AKU546" s="14"/>
      <c r="AKV546" s="14"/>
      <c r="AKW546" s="14"/>
      <c r="AKX546" s="14"/>
      <c r="AKY546" s="14"/>
      <c r="AKZ546" s="14"/>
      <c r="ALA546" s="14"/>
      <c r="ALB546" s="14"/>
      <c r="ALC546" s="14"/>
      <c r="ALD546" s="14"/>
      <c r="ALE546" s="14"/>
      <c r="ALF546" s="14"/>
      <c r="ALG546" s="14"/>
      <c r="ALH546" s="14"/>
      <c r="ALI546" s="14"/>
      <c r="ALJ546" s="14"/>
      <c r="ALK546" s="14"/>
      <c r="ALL546" s="14"/>
      <c r="ALM546" s="14"/>
      <c r="ALN546" s="14"/>
      <c r="ALO546" s="14"/>
      <c r="ALP546" s="14"/>
      <c r="ALQ546" s="14"/>
      <c r="ALR546" s="14"/>
      <c r="ALS546" s="14"/>
      <c r="ALT546" s="14"/>
      <c r="ALU546" s="14"/>
      <c r="ALV546" s="14"/>
      <c r="ALW546" s="14"/>
      <c r="ALX546" s="14"/>
      <c r="ALY546" s="14"/>
      <c r="ALZ546" s="14"/>
      <c r="AMA546" s="14"/>
      <c r="AMB546" s="14"/>
      <c r="AMC546" s="14"/>
      <c r="AMD546" s="14"/>
      <c r="AME546" s="14"/>
      <c r="AMF546" s="14"/>
      <c r="AMG546" s="14"/>
      <c r="AMH546" s="14"/>
      <c r="AMI546" s="14"/>
      <c r="AMJ546" s="14"/>
      <c r="AMK546" s="14"/>
      <c r="AML546" s="14"/>
      <c r="AMM546" s="14"/>
      <c r="AMN546" s="14"/>
      <c r="AMO546" s="14"/>
      <c r="AMP546" s="14"/>
      <c r="AMQ546" s="14"/>
      <c r="AMR546" s="14"/>
      <c r="AMS546" s="14"/>
      <c r="AMT546" s="14"/>
      <c r="AMU546" s="14"/>
      <c r="AMV546" s="14"/>
      <c r="AMW546" s="14"/>
      <c r="AMX546" s="14"/>
      <c r="AMY546" s="14"/>
      <c r="AMZ546" s="14"/>
      <c r="ANA546" s="14"/>
      <c r="ANB546" s="14"/>
      <c r="ANC546" s="14"/>
      <c r="AND546" s="14"/>
      <c r="ANE546" s="14"/>
      <c r="ANF546" s="14"/>
      <c r="ANG546" s="14"/>
      <c r="ANH546" s="14"/>
      <c r="ANI546" s="14"/>
      <c r="ANJ546" s="14"/>
      <c r="ANK546" s="14"/>
      <c r="ANL546" s="14"/>
      <c r="ANM546" s="14"/>
      <c r="ANN546" s="14"/>
      <c r="ANO546" s="14"/>
      <c r="ANP546" s="14"/>
      <c r="ANQ546" s="14"/>
      <c r="ANR546" s="14"/>
      <c r="ANS546" s="14"/>
      <c r="ANT546" s="14"/>
      <c r="ANU546" s="14"/>
      <c r="ANV546" s="14"/>
      <c r="ANW546" s="14"/>
      <c r="ANX546" s="14"/>
      <c r="ANY546" s="14"/>
      <c r="ANZ546" s="14"/>
      <c r="AOA546" s="14"/>
      <c r="AOB546" s="14"/>
      <c r="AOC546" s="14"/>
      <c r="AOD546" s="14"/>
      <c r="AOE546" s="14"/>
      <c r="AOF546" s="14"/>
      <c r="AOG546" s="14"/>
      <c r="AOH546" s="14"/>
      <c r="AOI546" s="14"/>
      <c r="AOJ546" s="14"/>
      <c r="AOK546" s="14"/>
      <c r="AOL546" s="14"/>
      <c r="AOM546" s="14"/>
      <c r="AON546" s="14"/>
      <c r="AOO546" s="14"/>
      <c r="AOP546" s="14"/>
      <c r="AOQ546" s="14"/>
      <c r="AOR546" s="14"/>
      <c r="AOS546" s="14"/>
      <c r="AOT546" s="14"/>
      <c r="AOU546" s="14"/>
      <c r="AOV546" s="14"/>
      <c r="AOW546" s="14"/>
      <c r="AOX546" s="14"/>
      <c r="AOY546" s="14"/>
      <c r="AOZ546" s="14"/>
      <c r="APA546" s="14"/>
      <c r="APB546" s="14"/>
      <c r="APC546" s="14"/>
      <c r="APD546" s="14"/>
      <c r="APE546" s="14"/>
      <c r="APF546" s="14"/>
      <c r="APG546" s="14"/>
      <c r="APH546" s="14"/>
      <c r="API546" s="14"/>
      <c r="APJ546" s="14"/>
      <c r="APK546" s="14"/>
      <c r="APL546" s="14"/>
      <c r="APM546" s="14"/>
      <c r="APN546" s="14"/>
      <c r="APO546" s="14"/>
      <c r="APP546" s="14"/>
      <c r="APQ546" s="14"/>
      <c r="APR546" s="14"/>
      <c r="APS546" s="14"/>
      <c r="APT546" s="14"/>
      <c r="APU546" s="14"/>
      <c r="APV546" s="14"/>
      <c r="APW546" s="14"/>
      <c r="APX546" s="14"/>
      <c r="APY546" s="14"/>
      <c r="APZ546" s="14"/>
      <c r="AQA546" s="14"/>
      <c r="AQB546" s="14"/>
      <c r="AQC546" s="14"/>
      <c r="AQD546" s="14"/>
      <c r="AQE546" s="14"/>
      <c r="AQF546" s="14"/>
      <c r="AQG546" s="14"/>
      <c r="AQH546" s="14"/>
      <c r="AQI546" s="14"/>
      <c r="AQJ546" s="14"/>
      <c r="AQK546" s="14"/>
      <c r="AQL546" s="14"/>
      <c r="AQM546" s="14"/>
      <c r="AQN546" s="14"/>
      <c r="AQO546" s="14"/>
      <c r="AQP546" s="14"/>
      <c r="AQQ546" s="14"/>
      <c r="AQR546" s="14"/>
      <c r="AQS546" s="14"/>
      <c r="AQT546" s="14"/>
      <c r="AQU546" s="14"/>
      <c r="AQV546" s="14"/>
      <c r="AQW546" s="14"/>
      <c r="AQX546" s="14"/>
      <c r="AQY546" s="14"/>
      <c r="AQZ546" s="14"/>
      <c r="ARA546" s="14"/>
      <c r="ARB546" s="14"/>
      <c r="ARC546" s="14"/>
      <c r="ARD546" s="14"/>
      <c r="ARE546" s="14"/>
      <c r="ARF546" s="14"/>
      <c r="ARG546" s="14"/>
      <c r="ARH546" s="14"/>
      <c r="ARI546" s="14"/>
      <c r="ARJ546" s="14"/>
      <c r="ARK546" s="14"/>
      <c r="ARL546" s="14"/>
      <c r="ARM546" s="14"/>
      <c r="ARN546" s="14"/>
      <c r="ARO546" s="14"/>
      <c r="ARP546" s="14"/>
      <c r="ARQ546" s="14"/>
      <c r="ARR546" s="14"/>
      <c r="ARS546" s="14"/>
      <c r="ART546" s="14"/>
      <c r="ARU546" s="14"/>
      <c r="ARV546" s="14"/>
      <c r="ARW546" s="14"/>
      <c r="ARX546" s="14"/>
      <c r="ARY546" s="14"/>
      <c r="ARZ546" s="14"/>
      <c r="ASA546" s="14"/>
      <c r="ASB546" s="14"/>
      <c r="ASC546" s="14"/>
      <c r="ASD546" s="14"/>
      <c r="ASE546" s="14"/>
      <c r="ASF546" s="14"/>
      <c r="ASG546" s="14"/>
      <c r="ASH546" s="14"/>
      <c r="ASI546" s="14"/>
      <c r="ASJ546" s="14"/>
      <c r="ASK546" s="14"/>
      <c r="ASL546" s="14"/>
      <c r="ASM546" s="14"/>
      <c r="ASN546" s="14"/>
      <c r="ASO546" s="14"/>
      <c r="ASP546" s="14"/>
      <c r="ASQ546" s="14"/>
      <c r="ASR546" s="14"/>
      <c r="ASS546" s="14"/>
      <c r="AST546" s="14"/>
      <c r="ASU546" s="14"/>
      <c r="ASV546" s="14"/>
      <c r="ASW546" s="14"/>
      <c r="ASX546" s="14"/>
      <c r="ASY546" s="14"/>
      <c r="ASZ546" s="14"/>
      <c r="ATA546" s="14"/>
      <c r="ATB546" s="14"/>
      <c r="ATC546" s="14"/>
      <c r="ATD546" s="14"/>
    </row>
    <row r="547" spans="63:1200">
      <c r="BK547" s="14" t="str">
        <f t="shared" si="2122"/>
        <v/>
      </c>
      <c r="ABO547" s="14"/>
      <c r="ABP547" s="14"/>
      <c r="ABQ547" s="14"/>
      <c r="ABR547" s="14"/>
      <c r="ABS547" s="14"/>
      <c r="ABT547" s="14"/>
      <c r="ABU547" s="14"/>
      <c r="ABV547" s="14"/>
      <c r="ABW547" s="14"/>
      <c r="ABX547" s="14"/>
      <c r="ABY547" s="14"/>
      <c r="ABZ547" s="14"/>
      <c r="ACA547" s="14"/>
      <c r="ACB547" s="14"/>
      <c r="ACC547" s="14"/>
      <c r="ACD547" s="14"/>
      <c r="ACE547" s="14"/>
      <c r="ACF547" s="14"/>
      <c r="ACG547" s="14"/>
      <c r="ACH547" s="14"/>
      <c r="ACI547" s="14"/>
      <c r="ACJ547" s="14"/>
      <c r="ACK547" s="14"/>
      <c r="ACL547" s="14"/>
      <c r="ACM547" s="14"/>
      <c r="ACN547" s="14"/>
      <c r="ACO547" s="14"/>
      <c r="ACP547" s="14"/>
      <c r="ACQ547" s="14"/>
      <c r="ACR547" s="14"/>
      <c r="ACS547" s="14"/>
      <c r="ACT547" s="14"/>
      <c r="ACU547" s="14"/>
      <c r="ACV547" s="14"/>
      <c r="ACW547" s="14"/>
      <c r="ACX547" s="14"/>
      <c r="ACY547" s="14"/>
      <c r="ACZ547" s="14"/>
      <c r="ADA547" s="14"/>
      <c r="ADB547" s="14"/>
      <c r="ADC547" s="14"/>
      <c r="ADD547" s="14"/>
      <c r="ADE547" s="14"/>
      <c r="ADF547" s="14"/>
      <c r="ADG547" s="14"/>
      <c r="ADH547" s="14"/>
      <c r="ADI547" s="14"/>
      <c r="ADJ547" s="14"/>
      <c r="ADK547" s="14"/>
      <c r="ADL547" s="14"/>
      <c r="ADM547" s="14"/>
      <c r="ADN547" s="14"/>
      <c r="ADO547" s="14"/>
      <c r="ADP547" s="14"/>
      <c r="ADQ547" s="14"/>
      <c r="ADR547" s="14"/>
      <c r="ADS547" s="14"/>
      <c r="ADT547" s="14"/>
      <c r="ADU547" s="14"/>
      <c r="ADV547" s="14"/>
      <c r="ADW547" s="14"/>
      <c r="ADX547" s="14"/>
      <c r="ADY547" s="14"/>
      <c r="ADZ547" s="14"/>
      <c r="AEA547" s="14"/>
      <c r="AEB547" s="14"/>
      <c r="AEC547" s="14"/>
      <c r="AED547" s="14"/>
      <c r="AEE547" s="14"/>
      <c r="AEF547" s="14"/>
      <c r="AEG547" s="14"/>
      <c r="AEH547" s="14"/>
      <c r="AEI547" s="14"/>
      <c r="AEJ547" s="14"/>
      <c r="AEK547" s="14"/>
      <c r="AEL547" s="14"/>
      <c r="AEM547" s="14"/>
      <c r="AEN547" s="14"/>
      <c r="AEO547" s="14"/>
      <c r="AEP547" s="14"/>
      <c r="AEQ547" s="14"/>
      <c r="AER547" s="14"/>
      <c r="AES547" s="14"/>
      <c r="AET547" s="14"/>
      <c r="AEU547" s="14"/>
      <c r="AEV547" s="14"/>
      <c r="AEW547" s="14"/>
      <c r="AEX547" s="14"/>
      <c r="AEY547" s="14"/>
      <c r="AEZ547" s="14"/>
      <c r="AFA547" s="14"/>
      <c r="AFB547" s="14"/>
      <c r="AFC547" s="14"/>
      <c r="AFD547" s="14"/>
      <c r="AFE547" s="14"/>
      <c r="AFF547" s="14"/>
      <c r="AFG547" s="14"/>
      <c r="AFH547" s="14"/>
      <c r="AFI547" s="14"/>
      <c r="AFJ547" s="14"/>
      <c r="AFK547" s="14"/>
      <c r="AFL547" s="14"/>
      <c r="AFM547" s="14"/>
      <c r="AFN547" s="14"/>
      <c r="AFO547" s="14"/>
      <c r="AFP547" s="14"/>
      <c r="AFQ547" s="14"/>
      <c r="AFR547" s="14"/>
      <c r="AFS547" s="14"/>
      <c r="AFT547" s="14"/>
      <c r="AFU547" s="14"/>
      <c r="AFV547" s="14"/>
      <c r="AFW547" s="14"/>
      <c r="AFX547" s="14"/>
      <c r="AFY547" s="14"/>
      <c r="AFZ547" s="14"/>
      <c r="AGA547" s="14"/>
      <c r="AGB547" s="14"/>
      <c r="AGC547" s="14"/>
      <c r="AGD547" s="14"/>
      <c r="AGE547" s="14"/>
      <c r="AGF547" s="14"/>
      <c r="AGG547" s="14"/>
      <c r="AGH547" s="14"/>
      <c r="AGI547" s="14"/>
      <c r="AGJ547" s="14"/>
      <c r="AGK547" s="14"/>
      <c r="AGL547" s="14"/>
      <c r="AGM547" s="14"/>
      <c r="AGN547" s="14"/>
      <c r="AGO547" s="14"/>
      <c r="AGP547" s="14"/>
      <c r="AGQ547" s="14"/>
      <c r="AGR547" s="14"/>
      <c r="AGS547" s="14"/>
      <c r="AGT547" s="14"/>
      <c r="AGU547" s="14"/>
      <c r="AGV547" s="14"/>
      <c r="AGW547" s="14"/>
      <c r="AGX547" s="14"/>
      <c r="AGY547" s="14"/>
      <c r="AGZ547" s="14"/>
      <c r="AHA547" s="14"/>
      <c r="AHB547" s="14"/>
      <c r="AHC547" s="14"/>
      <c r="AHD547" s="14"/>
      <c r="AHE547" s="14"/>
      <c r="AHF547" s="14"/>
      <c r="AHG547" s="14"/>
      <c r="AHH547" s="14"/>
      <c r="AHI547" s="14"/>
      <c r="AHJ547" s="14"/>
      <c r="AHK547" s="14"/>
      <c r="AHL547" s="14"/>
      <c r="AHM547" s="14"/>
      <c r="AHN547" s="14"/>
      <c r="AHO547" s="14"/>
      <c r="AHP547" s="14"/>
      <c r="AHQ547" s="14"/>
      <c r="AHR547" s="14"/>
      <c r="AHS547" s="14"/>
      <c r="AHT547" s="14"/>
      <c r="AHU547" s="14"/>
      <c r="AHV547" s="14"/>
      <c r="AHW547" s="14"/>
      <c r="AHX547" s="14"/>
      <c r="AHY547" s="14"/>
      <c r="AHZ547" s="14"/>
      <c r="AIA547" s="14"/>
      <c r="AIB547" s="14"/>
      <c r="AIC547" s="14"/>
      <c r="AID547" s="14"/>
      <c r="AIE547" s="14"/>
      <c r="AIF547" s="14"/>
      <c r="AIG547" s="14"/>
      <c r="AIH547" s="14"/>
      <c r="AII547" s="14"/>
      <c r="AIJ547" s="14"/>
      <c r="AIK547" s="14"/>
      <c r="AIL547" s="14"/>
      <c r="AIM547" s="14"/>
      <c r="AIN547" s="14"/>
      <c r="AIO547" s="14"/>
      <c r="AIP547" s="14"/>
      <c r="AIQ547" s="14"/>
      <c r="AIR547" s="14"/>
      <c r="AIS547" s="14"/>
      <c r="AIT547" s="14"/>
      <c r="AIU547" s="14"/>
      <c r="AIV547" s="14"/>
      <c r="AIW547" s="14"/>
      <c r="AIX547" s="14"/>
      <c r="AIY547" s="14"/>
      <c r="AIZ547" s="14"/>
      <c r="AJA547" s="14"/>
      <c r="AJB547" s="14"/>
      <c r="AJC547" s="14"/>
      <c r="AJD547" s="14"/>
      <c r="AJE547" s="14"/>
      <c r="AJF547" s="14"/>
      <c r="AJG547" s="14"/>
      <c r="AJH547" s="14"/>
      <c r="AJI547" s="14"/>
      <c r="AJJ547" s="14"/>
      <c r="AJK547" s="14"/>
      <c r="AJL547" s="14"/>
      <c r="AJM547" s="14"/>
      <c r="AJN547" s="14"/>
      <c r="AJO547" s="14"/>
      <c r="AJP547" s="14"/>
      <c r="AJQ547" s="14"/>
      <c r="AJR547" s="14"/>
      <c r="AJS547" s="14"/>
      <c r="AJT547" s="14"/>
      <c r="AJU547" s="14"/>
      <c r="AJV547" s="14"/>
      <c r="AJW547" s="14"/>
      <c r="AJX547" s="14"/>
      <c r="AJY547" s="14"/>
      <c r="AJZ547" s="14"/>
      <c r="AKA547" s="14"/>
      <c r="AKB547" s="14"/>
      <c r="AKC547" s="14"/>
      <c r="AKD547" s="14"/>
      <c r="AKE547" s="14"/>
      <c r="AKF547" s="14"/>
      <c r="AKG547" s="14"/>
      <c r="AKH547" s="14"/>
      <c r="AKI547" s="14"/>
      <c r="AKJ547" s="14"/>
      <c r="AKK547" s="14"/>
      <c r="AKL547" s="14"/>
      <c r="AKM547" s="14"/>
      <c r="AKN547" s="14"/>
      <c r="AKO547" s="14"/>
      <c r="AKP547" s="14"/>
      <c r="AKQ547" s="14"/>
      <c r="AKR547" s="14"/>
      <c r="AKS547" s="14"/>
      <c r="AKT547" s="14"/>
      <c r="AKU547" s="14"/>
      <c r="AKV547" s="14"/>
      <c r="AKW547" s="14"/>
      <c r="AKX547" s="14"/>
      <c r="AKY547" s="14"/>
      <c r="AKZ547" s="14"/>
      <c r="ALA547" s="14"/>
      <c r="ALB547" s="14"/>
      <c r="ALC547" s="14"/>
      <c r="ALD547" s="14"/>
      <c r="ALE547" s="14"/>
      <c r="ALF547" s="14"/>
      <c r="ALG547" s="14"/>
      <c r="ALH547" s="14"/>
      <c r="ALI547" s="14"/>
      <c r="ALJ547" s="14"/>
      <c r="ALK547" s="14"/>
      <c r="ALL547" s="14"/>
      <c r="ALM547" s="14"/>
      <c r="ALN547" s="14"/>
      <c r="ALO547" s="14"/>
      <c r="ALP547" s="14"/>
      <c r="ALQ547" s="14"/>
      <c r="ALR547" s="14"/>
      <c r="ALS547" s="14"/>
      <c r="ALT547" s="14"/>
      <c r="ALU547" s="14"/>
      <c r="ALV547" s="14"/>
      <c r="ALW547" s="14"/>
      <c r="ALX547" s="14"/>
      <c r="ALY547" s="14"/>
      <c r="ALZ547" s="14"/>
      <c r="AMA547" s="14"/>
      <c r="AMB547" s="14"/>
      <c r="AMC547" s="14"/>
      <c r="AMD547" s="14"/>
      <c r="AME547" s="14"/>
      <c r="AMF547" s="14"/>
      <c r="AMG547" s="14"/>
      <c r="AMH547" s="14"/>
      <c r="AMI547" s="14"/>
      <c r="AMJ547" s="14"/>
      <c r="AMK547" s="14"/>
      <c r="AML547" s="14"/>
      <c r="AMM547" s="14"/>
      <c r="AMN547" s="14"/>
      <c r="AMO547" s="14"/>
      <c r="AMP547" s="14"/>
      <c r="AMQ547" s="14"/>
      <c r="AMR547" s="14"/>
      <c r="AMS547" s="14"/>
      <c r="AMT547" s="14"/>
      <c r="AMU547" s="14"/>
      <c r="AMV547" s="14"/>
      <c r="AMW547" s="14"/>
      <c r="AMX547" s="14"/>
      <c r="AMY547" s="14"/>
      <c r="AMZ547" s="14"/>
      <c r="ANA547" s="14"/>
      <c r="ANB547" s="14"/>
      <c r="ANC547" s="14"/>
      <c r="AND547" s="14"/>
      <c r="ANE547" s="14"/>
      <c r="ANF547" s="14"/>
      <c r="ANG547" s="14"/>
      <c r="ANH547" s="14"/>
      <c r="ANI547" s="14"/>
      <c r="ANJ547" s="14"/>
      <c r="ANK547" s="14"/>
      <c r="ANL547" s="14"/>
      <c r="ANM547" s="14"/>
      <c r="ANN547" s="14"/>
      <c r="ANO547" s="14"/>
      <c r="ANP547" s="14"/>
      <c r="ANQ547" s="14"/>
      <c r="ANR547" s="14"/>
      <c r="ANS547" s="14"/>
      <c r="ANT547" s="14"/>
      <c r="ANU547" s="14"/>
      <c r="ANV547" s="14"/>
      <c r="ANW547" s="14"/>
      <c r="ANX547" s="14"/>
      <c r="ANY547" s="14"/>
      <c r="ANZ547" s="14"/>
      <c r="AOA547" s="14"/>
      <c r="AOB547" s="14"/>
      <c r="AOC547" s="14"/>
      <c r="AOD547" s="14"/>
      <c r="AOE547" s="14"/>
      <c r="AOF547" s="14"/>
      <c r="AOG547" s="14"/>
      <c r="AOH547" s="14"/>
      <c r="AOI547" s="14"/>
      <c r="AOJ547" s="14"/>
      <c r="AOK547" s="14"/>
      <c r="AOL547" s="14"/>
      <c r="AOM547" s="14"/>
      <c r="AON547" s="14"/>
      <c r="AOO547" s="14"/>
      <c r="AOP547" s="14"/>
      <c r="AOQ547" s="14"/>
      <c r="AOR547" s="14"/>
      <c r="AOS547" s="14"/>
      <c r="AOT547" s="14"/>
      <c r="AOU547" s="14"/>
      <c r="AOV547" s="14"/>
      <c r="AOW547" s="14"/>
      <c r="AOX547" s="14"/>
      <c r="AOY547" s="14"/>
      <c r="AOZ547" s="14"/>
      <c r="APA547" s="14"/>
      <c r="APB547" s="14"/>
      <c r="APC547" s="14"/>
      <c r="APD547" s="14"/>
      <c r="APE547" s="14"/>
      <c r="APF547" s="14"/>
      <c r="APG547" s="14"/>
      <c r="APH547" s="14"/>
      <c r="API547" s="14"/>
      <c r="APJ547" s="14"/>
      <c r="APK547" s="14"/>
      <c r="APL547" s="14"/>
      <c r="APM547" s="14"/>
      <c r="APN547" s="14"/>
      <c r="APO547" s="14"/>
      <c r="APP547" s="14"/>
      <c r="APQ547" s="14"/>
      <c r="APR547" s="14"/>
      <c r="APS547" s="14"/>
      <c r="APT547" s="14"/>
      <c r="APU547" s="14"/>
      <c r="APV547" s="14"/>
      <c r="APW547" s="14"/>
      <c r="APX547" s="14"/>
      <c r="APY547" s="14"/>
      <c r="APZ547" s="14"/>
      <c r="AQA547" s="14"/>
      <c r="AQB547" s="14"/>
      <c r="AQC547" s="14"/>
      <c r="AQD547" s="14"/>
      <c r="AQE547" s="14"/>
      <c r="AQF547" s="14"/>
      <c r="AQG547" s="14"/>
      <c r="AQH547" s="14"/>
      <c r="AQI547" s="14"/>
      <c r="AQJ547" s="14"/>
      <c r="AQK547" s="14"/>
      <c r="AQL547" s="14"/>
      <c r="AQM547" s="14"/>
      <c r="AQN547" s="14"/>
      <c r="AQO547" s="14"/>
      <c r="AQP547" s="14"/>
      <c r="AQQ547" s="14"/>
      <c r="AQR547" s="14"/>
      <c r="AQS547" s="14"/>
      <c r="AQT547" s="14"/>
      <c r="AQU547" s="14"/>
      <c r="AQV547" s="14"/>
      <c r="AQW547" s="14"/>
      <c r="AQX547" s="14"/>
      <c r="AQY547" s="14"/>
      <c r="AQZ547" s="14"/>
      <c r="ARA547" s="14"/>
      <c r="ARB547" s="14"/>
      <c r="ARC547" s="14"/>
      <c r="ARD547" s="14"/>
      <c r="ARE547" s="14"/>
      <c r="ARF547" s="14"/>
      <c r="ARG547" s="14"/>
      <c r="ARH547" s="14"/>
      <c r="ARI547" s="14"/>
      <c r="ARJ547" s="14"/>
      <c r="ARK547" s="14"/>
      <c r="ARL547" s="14"/>
      <c r="ARM547" s="14"/>
      <c r="ARN547" s="14"/>
      <c r="ARO547" s="14"/>
      <c r="ARP547" s="14"/>
      <c r="ARQ547" s="14"/>
      <c r="ARR547" s="14"/>
      <c r="ARS547" s="14"/>
      <c r="ART547" s="14"/>
      <c r="ARU547" s="14"/>
      <c r="ARV547" s="14"/>
      <c r="ARW547" s="14"/>
      <c r="ARX547" s="14"/>
      <c r="ARY547" s="14"/>
      <c r="ARZ547" s="14"/>
      <c r="ASA547" s="14"/>
      <c r="ASB547" s="14"/>
      <c r="ASC547" s="14"/>
      <c r="ASD547" s="14"/>
      <c r="ASE547" s="14"/>
      <c r="ASF547" s="14"/>
      <c r="ASG547" s="14"/>
      <c r="ASH547" s="14"/>
      <c r="ASI547" s="14"/>
      <c r="ASJ547" s="14"/>
      <c r="ASK547" s="14"/>
      <c r="ASL547" s="14"/>
      <c r="ASM547" s="14"/>
      <c r="ASN547" s="14"/>
      <c r="ASO547" s="14"/>
      <c r="ASP547" s="14"/>
      <c r="ASQ547" s="14"/>
      <c r="ASR547" s="14"/>
      <c r="ASS547" s="14"/>
      <c r="AST547" s="14"/>
      <c r="ASU547" s="14"/>
      <c r="ASV547" s="14"/>
      <c r="ASW547" s="14"/>
      <c r="ASX547" s="14"/>
      <c r="ASY547" s="14"/>
      <c r="ASZ547" s="14"/>
      <c r="ATA547" s="14"/>
      <c r="ATB547" s="14"/>
      <c r="ATC547" s="14"/>
      <c r="ATD547" s="14"/>
    </row>
    <row r="548" spans="63:1200">
      <c r="BK548" s="14" t="str">
        <f t="shared" si="2122"/>
        <v/>
      </c>
      <c r="ABO548" s="14"/>
      <c r="ABP548" s="14"/>
      <c r="ABQ548" s="14"/>
      <c r="ABR548" s="14"/>
      <c r="ABS548" s="14"/>
      <c r="ABT548" s="14"/>
      <c r="ABU548" s="14"/>
      <c r="ABV548" s="14"/>
      <c r="ABW548" s="14"/>
      <c r="ABX548" s="14"/>
      <c r="ABY548" s="14"/>
      <c r="ABZ548" s="14"/>
      <c r="ACA548" s="14"/>
      <c r="ACB548" s="14"/>
      <c r="ACC548" s="14"/>
      <c r="ACD548" s="14"/>
      <c r="ACE548" s="14"/>
      <c r="ACF548" s="14"/>
      <c r="ACG548" s="14"/>
      <c r="ACH548" s="14"/>
      <c r="ACI548" s="14"/>
      <c r="ACJ548" s="14"/>
      <c r="ACK548" s="14"/>
      <c r="ACL548" s="14"/>
      <c r="ACM548" s="14"/>
      <c r="ACN548" s="14"/>
      <c r="ACO548" s="14"/>
      <c r="ACP548" s="14"/>
      <c r="ACQ548" s="14"/>
      <c r="ACR548" s="14"/>
      <c r="ACS548" s="14"/>
      <c r="ACT548" s="14"/>
      <c r="ACU548" s="14"/>
      <c r="ACV548" s="14"/>
      <c r="ACW548" s="14"/>
      <c r="ACX548" s="14"/>
      <c r="ACY548" s="14"/>
      <c r="ACZ548" s="14"/>
      <c r="ADA548" s="14"/>
      <c r="ADB548" s="14"/>
      <c r="ADC548" s="14"/>
      <c r="ADD548" s="14"/>
      <c r="ADE548" s="14"/>
      <c r="ADF548" s="14"/>
      <c r="ADG548" s="14"/>
      <c r="ADH548" s="14"/>
      <c r="ADI548" s="14"/>
      <c r="ADJ548" s="14"/>
      <c r="ADK548" s="14"/>
      <c r="ADL548" s="14"/>
      <c r="ADM548" s="14"/>
      <c r="ADN548" s="14"/>
      <c r="ADO548" s="14"/>
      <c r="ADP548" s="14"/>
      <c r="ADQ548" s="14"/>
      <c r="ADR548" s="14"/>
      <c r="ADS548" s="14"/>
      <c r="ADT548" s="14"/>
      <c r="ADU548" s="14"/>
      <c r="ADV548" s="14"/>
      <c r="ADW548" s="14"/>
      <c r="ADX548" s="14"/>
      <c r="ADY548" s="14"/>
      <c r="ADZ548" s="14"/>
      <c r="AEA548" s="14"/>
      <c r="AEB548" s="14"/>
      <c r="AEC548" s="14"/>
      <c r="AED548" s="14"/>
      <c r="AEE548" s="14"/>
      <c r="AEF548" s="14"/>
      <c r="AEG548" s="14"/>
      <c r="AEH548" s="14"/>
      <c r="AEI548" s="14"/>
      <c r="AEJ548" s="14"/>
      <c r="AEK548" s="14"/>
      <c r="AEL548" s="14"/>
      <c r="AEM548" s="14"/>
      <c r="AEN548" s="14"/>
      <c r="AEO548" s="14"/>
      <c r="AEP548" s="14"/>
      <c r="AEQ548" s="14"/>
      <c r="AER548" s="14"/>
      <c r="AES548" s="14"/>
      <c r="AET548" s="14"/>
      <c r="AEU548" s="14"/>
      <c r="AEV548" s="14"/>
      <c r="AEW548" s="14"/>
      <c r="AEX548" s="14"/>
      <c r="AEY548" s="14"/>
      <c r="AEZ548" s="14"/>
      <c r="AFA548" s="14"/>
      <c r="AFB548" s="14"/>
      <c r="AFC548" s="14"/>
      <c r="AFD548" s="14"/>
      <c r="AFE548" s="14"/>
      <c r="AFF548" s="14"/>
      <c r="AFG548" s="14"/>
      <c r="AFH548" s="14"/>
      <c r="AFI548" s="14"/>
      <c r="AFJ548" s="14"/>
      <c r="AFK548" s="14"/>
      <c r="AFL548" s="14"/>
      <c r="AFM548" s="14"/>
      <c r="AFN548" s="14"/>
      <c r="AFO548" s="14"/>
      <c r="AFP548" s="14"/>
      <c r="AFQ548" s="14"/>
      <c r="AFR548" s="14"/>
      <c r="AFS548" s="14"/>
      <c r="AFT548" s="14"/>
      <c r="AFU548" s="14"/>
      <c r="AFV548" s="14"/>
      <c r="AFW548" s="14"/>
      <c r="AFX548" s="14"/>
      <c r="AFY548" s="14"/>
      <c r="AFZ548" s="14"/>
      <c r="AGA548" s="14"/>
      <c r="AGB548" s="14"/>
      <c r="AGC548" s="14"/>
      <c r="AGD548" s="14"/>
      <c r="AGE548" s="14"/>
      <c r="AGF548" s="14"/>
      <c r="AGG548" s="14"/>
      <c r="AGH548" s="14"/>
      <c r="AGI548" s="14"/>
      <c r="AGJ548" s="14"/>
      <c r="AGK548" s="14"/>
      <c r="AGL548" s="14"/>
      <c r="AGM548" s="14"/>
      <c r="AGN548" s="14"/>
      <c r="AGO548" s="14"/>
      <c r="AGP548" s="14"/>
      <c r="AGQ548" s="14"/>
      <c r="AGR548" s="14"/>
      <c r="AGS548" s="14"/>
      <c r="AGT548" s="14"/>
      <c r="AGU548" s="14"/>
      <c r="AGV548" s="14"/>
      <c r="AGW548" s="14"/>
      <c r="AGX548" s="14"/>
      <c r="AGY548" s="14"/>
      <c r="AGZ548" s="14"/>
      <c r="AHA548" s="14"/>
      <c r="AHB548" s="14"/>
      <c r="AHC548" s="14"/>
      <c r="AHD548" s="14"/>
      <c r="AHE548" s="14"/>
      <c r="AHF548" s="14"/>
      <c r="AHG548" s="14"/>
      <c r="AHH548" s="14"/>
      <c r="AHI548" s="14"/>
      <c r="AHJ548" s="14"/>
      <c r="AHK548" s="14"/>
      <c r="AHL548" s="14"/>
      <c r="AHM548" s="14"/>
      <c r="AHN548" s="14"/>
      <c r="AHO548" s="14"/>
      <c r="AHP548" s="14"/>
      <c r="AHQ548" s="14"/>
      <c r="AHR548" s="14"/>
      <c r="AHS548" s="14"/>
      <c r="AHT548" s="14"/>
      <c r="AHU548" s="14"/>
      <c r="AHV548" s="14"/>
      <c r="AHW548" s="14"/>
      <c r="AHX548" s="14"/>
      <c r="AHY548" s="14"/>
      <c r="AHZ548" s="14"/>
      <c r="AIA548" s="14"/>
      <c r="AIB548" s="14"/>
      <c r="AIC548" s="14"/>
      <c r="AID548" s="14"/>
      <c r="AIE548" s="14"/>
      <c r="AIF548" s="14"/>
      <c r="AIG548" s="14"/>
      <c r="AIH548" s="14"/>
      <c r="AII548" s="14"/>
      <c r="AIJ548" s="14"/>
      <c r="AIK548" s="14"/>
      <c r="AIL548" s="14"/>
      <c r="AIM548" s="14"/>
      <c r="AIN548" s="14"/>
      <c r="AIO548" s="14"/>
      <c r="AIP548" s="14"/>
      <c r="AIQ548" s="14"/>
      <c r="AIR548" s="14"/>
      <c r="AIS548" s="14"/>
      <c r="AIT548" s="14"/>
      <c r="AIU548" s="14"/>
      <c r="AIV548" s="14"/>
      <c r="AIW548" s="14"/>
      <c r="AIX548" s="14"/>
      <c r="AIY548" s="14"/>
      <c r="AIZ548" s="14"/>
      <c r="AJA548" s="14"/>
      <c r="AJB548" s="14"/>
      <c r="AJC548" s="14"/>
      <c r="AJD548" s="14"/>
      <c r="AJE548" s="14"/>
      <c r="AJF548" s="14"/>
      <c r="AJG548" s="14"/>
      <c r="AJH548" s="14"/>
      <c r="AJI548" s="14"/>
      <c r="AJJ548" s="14"/>
      <c r="AJK548" s="14"/>
      <c r="AJL548" s="14"/>
      <c r="AJM548" s="14"/>
      <c r="AJN548" s="14"/>
      <c r="AJO548" s="14"/>
      <c r="AJP548" s="14"/>
      <c r="AJQ548" s="14"/>
      <c r="AJR548" s="14"/>
      <c r="AJS548" s="14"/>
      <c r="AJT548" s="14"/>
      <c r="AJU548" s="14"/>
      <c r="AJV548" s="14"/>
      <c r="AJW548" s="14"/>
      <c r="AJX548" s="14"/>
      <c r="AJY548" s="14"/>
      <c r="AJZ548" s="14"/>
      <c r="AKA548" s="14"/>
      <c r="AKB548" s="14"/>
      <c r="AKC548" s="14"/>
      <c r="AKD548" s="14"/>
      <c r="AKE548" s="14"/>
      <c r="AKF548" s="14"/>
      <c r="AKG548" s="14"/>
      <c r="AKH548" s="14"/>
      <c r="AKI548" s="14"/>
      <c r="AKJ548" s="14"/>
      <c r="AKK548" s="14"/>
      <c r="AKL548" s="14"/>
      <c r="AKM548" s="14"/>
      <c r="AKN548" s="14"/>
      <c r="AKO548" s="14"/>
      <c r="AKP548" s="14"/>
      <c r="AKQ548" s="14"/>
      <c r="AKR548" s="14"/>
      <c r="AKS548" s="14"/>
      <c r="AKT548" s="14"/>
      <c r="AKU548" s="14"/>
      <c r="AKV548" s="14"/>
      <c r="AKW548" s="14"/>
      <c r="AKX548" s="14"/>
      <c r="AKY548" s="14"/>
      <c r="AKZ548" s="14"/>
      <c r="ALA548" s="14"/>
      <c r="ALB548" s="14"/>
      <c r="ALC548" s="14"/>
      <c r="ALD548" s="14"/>
      <c r="ALE548" s="14"/>
      <c r="ALF548" s="14"/>
      <c r="ALG548" s="14"/>
      <c r="ALH548" s="14"/>
      <c r="ALI548" s="14"/>
      <c r="ALJ548" s="14"/>
      <c r="ALK548" s="14"/>
      <c r="ALL548" s="14"/>
      <c r="ALM548" s="14"/>
      <c r="ALN548" s="14"/>
      <c r="ALO548" s="14"/>
      <c r="ALP548" s="14"/>
      <c r="ALQ548" s="14"/>
      <c r="ALR548" s="14"/>
      <c r="ALS548" s="14"/>
      <c r="ALT548" s="14"/>
      <c r="ALU548" s="14"/>
      <c r="ALV548" s="14"/>
      <c r="ALW548" s="14"/>
      <c r="ALX548" s="14"/>
      <c r="ALY548" s="14"/>
      <c r="ALZ548" s="14"/>
      <c r="AMA548" s="14"/>
      <c r="AMB548" s="14"/>
      <c r="AMC548" s="14"/>
      <c r="AMD548" s="14"/>
      <c r="AME548" s="14"/>
      <c r="AMF548" s="14"/>
      <c r="AMG548" s="14"/>
      <c r="AMH548" s="14"/>
      <c r="AMI548" s="14"/>
      <c r="AMJ548" s="14"/>
      <c r="AMK548" s="14"/>
      <c r="AML548" s="14"/>
      <c r="AMM548" s="14"/>
      <c r="AMN548" s="14"/>
      <c r="AMO548" s="14"/>
      <c r="AMP548" s="14"/>
      <c r="AMQ548" s="14"/>
      <c r="AMR548" s="14"/>
      <c r="AMS548" s="14"/>
      <c r="AMT548" s="14"/>
      <c r="AMU548" s="14"/>
      <c r="AMV548" s="14"/>
      <c r="AMW548" s="14"/>
      <c r="AMX548" s="14"/>
      <c r="AMY548" s="14"/>
      <c r="AMZ548" s="14"/>
      <c r="ANA548" s="14"/>
      <c r="ANB548" s="14"/>
      <c r="ANC548" s="14"/>
      <c r="AND548" s="14"/>
      <c r="ANE548" s="14"/>
      <c r="ANF548" s="14"/>
      <c r="ANG548" s="14"/>
      <c r="ANH548" s="14"/>
      <c r="ANI548" s="14"/>
      <c r="ANJ548" s="14"/>
      <c r="ANK548" s="14"/>
      <c r="ANL548" s="14"/>
      <c r="ANM548" s="14"/>
      <c r="ANN548" s="14"/>
      <c r="ANO548" s="14"/>
      <c r="ANP548" s="14"/>
      <c r="ANQ548" s="14"/>
      <c r="ANR548" s="14"/>
      <c r="ANS548" s="14"/>
      <c r="ANT548" s="14"/>
      <c r="ANU548" s="14"/>
      <c r="ANV548" s="14"/>
      <c r="ANW548" s="14"/>
      <c r="ANX548" s="14"/>
      <c r="ANY548" s="14"/>
      <c r="ANZ548" s="14"/>
      <c r="AOA548" s="14"/>
      <c r="AOB548" s="14"/>
      <c r="AOC548" s="14"/>
      <c r="AOD548" s="14"/>
      <c r="AOE548" s="14"/>
      <c r="AOF548" s="14"/>
      <c r="AOG548" s="14"/>
      <c r="AOH548" s="14"/>
      <c r="AOI548" s="14"/>
      <c r="AOJ548" s="14"/>
      <c r="AOK548" s="14"/>
      <c r="AOL548" s="14"/>
      <c r="AOM548" s="14"/>
      <c r="AON548" s="14"/>
      <c r="AOO548" s="14"/>
      <c r="AOP548" s="14"/>
      <c r="AOQ548" s="14"/>
      <c r="AOR548" s="14"/>
      <c r="AOS548" s="14"/>
      <c r="AOT548" s="14"/>
      <c r="AOU548" s="14"/>
      <c r="AOV548" s="14"/>
      <c r="AOW548" s="14"/>
      <c r="AOX548" s="14"/>
      <c r="AOY548" s="14"/>
      <c r="AOZ548" s="14"/>
      <c r="APA548" s="14"/>
      <c r="APB548" s="14"/>
      <c r="APC548" s="14"/>
      <c r="APD548" s="14"/>
      <c r="APE548" s="14"/>
      <c r="APF548" s="14"/>
      <c r="APG548" s="14"/>
      <c r="APH548" s="14"/>
      <c r="API548" s="14"/>
      <c r="APJ548" s="14"/>
      <c r="APK548" s="14"/>
      <c r="APL548" s="14"/>
      <c r="APM548" s="14"/>
      <c r="APN548" s="14"/>
      <c r="APO548" s="14"/>
      <c r="APP548" s="14"/>
      <c r="APQ548" s="14"/>
      <c r="APR548" s="14"/>
      <c r="APS548" s="14"/>
      <c r="APT548" s="14"/>
      <c r="APU548" s="14"/>
      <c r="APV548" s="14"/>
      <c r="APW548" s="14"/>
      <c r="APX548" s="14"/>
      <c r="APY548" s="14"/>
      <c r="APZ548" s="14"/>
      <c r="AQA548" s="14"/>
      <c r="AQB548" s="14"/>
      <c r="AQC548" s="14"/>
      <c r="AQD548" s="14"/>
      <c r="AQE548" s="14"/>
      <c r="AQF548" s="14"/>
      <c r="AQG548" s="14"/>
      <c r="AQH548" s="14"/>
      <c r="AQI548" s="14"/>
      <c r="AQJ548" s="14"/>
      <c r="AQK548" s="14"/>
      <c r="AQL548" s="14"/>
      <c r="AQM548" s="14"/>
      <c r="AQN548" s="14"/>
      <c r="AQO548" s="14"/>
      <c r="AQP548" s="14"/>
      <c r="AQQ548" s="14"/>
      <c r="AQR548" s="14"/>
      <c r="AQS548" s="14"/>
      <c r="AQT548" s="14"/>
      <c r="AQU548" s="14"/>
      <c r="AQV548" s="14"/>
      <c r="AQW548" s="14"/>
      <c r="AQX548" s="14"/>
      <c r="AQY548" s="14"/>
      <c r="AQZ548" s="14"/>
      <c r="ARA548" s="14"/>
      <c r="ARB548" s="14"/>
      <c r="ARC548" s="14"/>
      <c r="ARD548" s="14"/>
      <c r="ARE548" s="14"/>
      <c r="ARF548" s="14"/>
      <c r="ARG548" s="14"/>
      <c r="ARH548" s="14"/>
      <c r="ARI548" s="14"/>
      <c r="ARJ548" s="14"/>
      <c r="ARK548" s="14"/>
      <c r="ARL548" s="14"/>
      <c r="ARM548" s="14"/>
      <c r="ARN548" s="14"/>
      <c r="ARO548" s="14"/>
      <c r="ARP548" s="14"/>
      <c r="ARQ548" s="14"/>
      <c r="ARR548" s="14"/>
      <c r="ARS548" s="14"/>
      <c r="ART548" s="14"/>
      <c r="ARU548" s="14"/>
      <c r="ARV548" s="14"/>
      <c r="ARW548" s="14"/>
      <c r="ARX548" s="14"/>
      <c r="ARY548" s="14"/>
      <c r="ARZ548" s="14"/>
      <c r="ASA548" s="14"/>
      <c r="ASB548" s="14"/>
      <c r="ASC548" s="14"/>
      <c r="ASD548" s="14"/>
      <c r="ASE548" s="14"/>
      <c r="ASF548" s="14"/>
      <c r="ASG548" s="14"/>
      <c r="ASH548" s="14"/>
      <c r="ASI548" s="14"/>
      <c r="ASJ548" s="14"/>
      <c r="ASK548" s="14"/>
      <c r="ASL548" s="14"/>
      <c r="ASM548" s="14"/>
      <c r="ASN548" s="14"/>
      <c r="ASO548" s="14"/>
      <c r="ASP548" s="14"/>
      <c r="ASQ548" s="14"/>
      <c r="ASR548" s="14"/>
      <c r="ASS548" s="14"/>
      <c r="AST548" s="14"/>
      <c r="ASU548" s="14"/>
      <c r="ASV548" s="14"/>
      <c r="ASW548" s="14"/>
      <c r="ASX548" s="14"/>
      <c r="ASY548" s="14"/>
      <c r="ASZ548" s="14"/>
      <c r="ATA548" s="14"/>
      <c r="ATB548" s="14"/>
      <c r="ATC548" s="14"/>
      <c r="ATD548" s="14"/>
    </row>
    <row r="549" spans="63:1200">
      <c r="BK549" s="14" t="str">
        <f t="shared" si="2122"/>
        <v/>
      </c>
      <c r="ABO549" s="14"/>
      <c r="ABP549" s="14"/>
      <c r="ABQ549" s="14"/>
      <c r="ABR549" s="14"/>
      <c r="ABS549" s="14"/>
      <c r="ABT549" s="14"/>
      <c r="ABU549" s="14"/>
      <c r="ABV549" s="14"/>
      <c r="ABW549" s="14"/>
      <c r="ABX549" s="14"/>
      <c r="ABY549" s="14"/>
      <c r="ABZ549" s="14"/>
      <c r="ACA549" s="14"/>
      <c r="ACB549" s="14"/>
      <c r="ACC549" s="14"/>
      <c r="ACD549" s="14"/>
      <c r="ACE549" s="14"/>
      <c r="ACF549" s="14"/>
      <c r="ACG549" s="14"/>
      <c r="ACH549" s="14"/>
      <c r="ACI549" s="14"/>
      <c r="ACJ549" s="14"/>
      <c r="ACK549" s="14"/>
      <c r="ACL549" s="14"/>
      <c r="ACM549" s="14"/>
      <c r="ACN549" s="14"/>
      <c r="ACO549" s="14"/>
      <c r="ACP549" s="14"/>
      <c r="ACQ549" s="14"/>
      <c r="ACR549" s="14"/>
      <c r="ACS549" s="14"/>
      <c r="ACT549" s="14"/>
      <c r="ACU549" s="14"/>
      <c r="ACV549" s="14"/>
      <c r="ACW549" s="14"/>
      <c r="ACX549" s="14"/>
      <c r="ACY549" s="14"/>
      <c r="ACZ549" s="14"/>
      <c r="ADA549" s="14"/>
      <c r="ADB549" s="14"/>
      <c r="ADC549" s="14"/>
      <c r="ADD549" s="14"/>
      <c r="ADE549" s="14"/>
      <c r="ADF549" s="14"/>
      <c r="ADG549" s="14"/>
      <c r="ADH549" s="14"/>
      <c r="ADI549" s="14"/>
      <c r="ADJ549" s="14"/>
      <c r="ADK549" s="14"/>
      <c r="ADL549" s="14"/>
      <c r="ADM549" s="14"/>
      <c r="ADN549" s="14"/>
      <c r="ADO549" s="14"/>
      <c r="ADP549" s="14"/>
      <c r="ADQ549" s="14"/>
      <c r="ADR549" s="14"/>
      <c r="ADS549" s="14"/>
      <c r="ADT549" s="14"/>
      <c r="ADU549" s="14"/>
      <c r="ADV549" s="14"/>
      <c r="ADW549" s="14"/>
      <c r="ADX549" s="14"/>
      <c r="ADY549" s="14"/>
      <c r="ADZ549" s="14"/>
      <c r="AEA549" s="14"/>
      <c r="AEB549" s="14"/>
      <c r="AEC549" s="14"/>
      <c r="AED549" s="14"/>
      <c r="AEE549" s="14"/>
      <c r="AEF549" s="14"/>
      <c r="AEG549" s="14"/>
      <c r="AEH549" s="14"/>
      <c r="AEI549" s="14"/>
      <c r="AEJ549" s="14"/>
      <c r="AEK549" s="14"/>
      <c r="AEL549" s="14"/>
      <c r="AEM549" s="14"/>
      <c r="AEN549" s="14"/>
      <c r="AEO549" s="14"/>
      <c r="AEP549" s="14"/>
      <c r="AEQ549" s="14"/>
      <c r="AER549" s="14"/>
      <c r="AES549" s="14"/>
      <c r="AET549" s="14"/>
      <c r="AEU549" s="14"/>
      <c r="AEV549" s="14"/>
      <c r="AEW549" s="14"/>
      <c r="AEX549" s="14"/>
      <c r="AEY549" s="14"/>
      <c r="AEZ549" s="14"/>
      <c r="AFA549" s="14"/>
      <c r="AFB549" s="14"/>
      <c r="AFC549" s="14"/>
      <c r="AFD549" s="14"/>
      <c r="AFE549" s="14"/>
      <c r="AFF549" s="14"/>
      <c r="AFG549" s="14"/>
      <c r="AFH549" s="14"/>
      <c r="AFI549" s="14"/>
      <c r="AFJ549" s="14"/>
      <c r="AFK549" s="14"/>
      <c r="AFL549" s="14"/>
      <c r="AFM549" s="14"/>
      <c r="AFN549" s="14"/>
      <c r="AFO549" s="14"/>
      <c r="AFP549" s="14"/>
      <c r="AFQ549" s="14"/>
      <c r="AFR549" s="14"/>
      <c r="AFS549" s="14"/>
      <c r="AFT549" s="14"/>
      <c r="AFU549" s="14"/>
      <c r="AFV549" s="14"/>
      <c r="AFW549" s="14"/>
      <c r="AFX549" s="14"/>
      <c r="AFY549" s="14"/>
      <c r="AFZ549" s="14"/>
      <c r="AGA549" s="14"/>
      <c r="AGB549" s="14"/>
      <c r="AGC549" s="14"/>
      <c r="AGD549" s="14"/>
      <c r="AGE549" s="14"/>
      <c r="AGF549" s="14"/>
      <c r="AGG549" s="14"/>
      <c r="AGH549" s="14"/>
      <c r="AGI549" s="14"/>
      <c r="AGJ549" s="14"/>
      <c r="AGK549" s="14"/>
      <c r="AGL549" s="14"/>
      <c r="AGM549" s="14"/>
      <c r="AGN549" s="14"/>
      <c r="AGO549" s="14"/>
      <c r="AGP549" s="14"/>
      <c r="AGQ549" s="14"/>
      <c r="AGR549" s="14"/>
      <c r="AGS549" s="14"/>
      <c r="AGT549" s="14"/>
      <c r="AGU549" s="14"/>
      <c r="AGV549" s="14"/>
      <c r="AGW549" s="14"/>
      <c r="AGX549" s="14"/>
      <c r="AGY549" s="14"/>
      <c r="AGZ549" s="14"/>
      <c r="AHA549" s="14"/>
      <c r="AHB549" s="14"/>
      <c r="AHC549" s="14"/>
      <c r="AHD549" s="14"/>
      <c r="AHE549" s="14"/>
      <c r="AHF549" s="14"/>
      <c r="AHG549" s="14"/>
      <c r="AHH549" s="14"/>
      <c r="AHI549" s="14"/>
      <c r="AHJ549" s="14"/>
      <c r="AHK549" s="14"/>
      <c r="AHL549" s="14"/>
      <c r="AHM549" s="14"/>
      <c r="AHN549" s="14"/>
      <c r="AHO549" s="14"/>
      <c r="AHP549" s="14"/>
      <c r="AHQ549" s="14"/>
      <c r="AHR549" s="14"/>
      <c r="AHS549" s="14"/>
      <c r="AHT549" s="14"/>
      <c r="AHU549" s="14"/>
      <c r="AHV549" s="14"/>
      <c r="AHW549" s="14"/>
      <c r="AHX549" s="14"/>
      <c r="AHY549" s="14"/>
      <c r="AHZ549" s="14"/>
      <c r="AIA549" s="14"/>
      <c r="AIB549" s="14"/>
      <c r="AIC549" s="14"/>
      <c r="AID549" s="14"/>
      <c r="AIE549" s="14"/>
      <c r="AIF549" s="14"/>
      <c r="AIG549" s="14"/>
      <c r="AIH549" s="14"/>
      <c r="AII549" s="14"/>
      <c r="AIJ549" s="14"/>
      <c r="AIK549" s="14"/>
      <c r="AIL549" s="14"/>
      <c r="AIM549" s="14"/>
      <c r="AIN549" s="14"/>
      <c r="AIO549" s="14"/>
      <c r="AIP549" s="14"/>
      <c r="AIQ549" s="14"/>
      <c r="AIR549" s="14"/>
      <c r="AIS549" s="14"/>
      <c r="AIT549" s="14"/>
      <c r="AIU549" s="14"/>
      <c r="AIV549" s="14"/>
      <c r="AIW549" s="14"/>
      <c r="AIX549" s="14"/>
      <c r="AIY549" s="14"/>
      <c r="AIZ549" s="14"/>
      <c r="AJA549" s="14"/>
      <c r="AJB549" s="14"/>
      <c r="AJC549" s="14"/>
      <c r="AJD549" s="14"/>
      <c r="AJE549" s="14"/>
      <c r="AJF549" s="14"/>
      <c r="AJG549" s="14"/>
      <c r="AJH549" s="14"/>
      <c r="AJI549" s="14"/>
      <c r="AJJ549" s="14"/>
      <c r="AJK549" s="14"/>
      <c r="AJL549" s="14"/>
      <c r="AJM549" s="14"/>
      <c r="AJN549" s="14"/>
      <c r="AJO549" s="14"/>
      <c r="AJP549" s="14"/>
      <c r="AJQ549" s="14"/>
      <c r="AJR549" s="14"/>
      <c r="AJS549" s="14"/>
      <c r="AJT549" s="14"/>
      <c r="AJU549" s="14"/>
      <c r="AJV549" s="14"/>
      <c r="AJW549" s="14"/>
      <c r="AJX549" s="14"/>
      <c r="AJY549" s="14"/>
      <c r="AJZ549" s="14"/>
      <c r="AKA549" s="14"/>
      <c r="AKB549" s="14"/>
      <c r="AKC549" s="14"/>
      <c r="AKD549" s="14"/>
      <c r="AKE549" s="14"/>
      <c r="AKF549" s="14"/>
      <c r="AKG549" s="14"/>
      <c r="AKH549" s="14"/>
      <c r="AKI549" s="14"/>
      <c r="AKJ549" s="14"/>
      <c r="AKK549" s="14"/>
      <c r="AKL549" s="14"/>
      <c r="AKM549" s="14"/>
      <c r="AKN549" s="14"/>
      <c r="AKO549" s="14"/>
      <c r="AKP549" s="14"/>
      <c r="AKQ549" s="14"/>
      <c r="AKR549" s="14"/>
      <c r="AKS549" s="14"/>
      <c r="AKT549" s="14"/>
      <c r="AKU549" s="14"/>
      <c r="AKV549" s="14"/>
      <c r="AKW549" s="14"/>
      <c r="AKX549" s="14"/>
      <c r="AKY549" s="14"/>
      <c r="AKZ549" s="14"/>
      <c r="ALA549" s="14"/>
      <c r="ALB549" s="14"/>
      <c r="ALC549" s="14"/>
      <c r="ALD549" s="14"/>
      <c r="ALE549" s="14"/>
      <c r="ALF549" s="14"/>
      <c r="ALG549" s="14"/>
      <c r="ALH549" s="14"/>
      <c r="ALI549" s="14"/>
      <c r="ALJ549" s="14"/>
      <c r="ALK549" s="14"/>
      <c r="ALL549" s="14"/>
      <c r="ALM549" s="14"/>
      <c r="ALN549" s="14"/>
      <c r="ALO549" s="14"/>
      <c r="ALP549" s="14"/>
      <c r="ALQ549" s="14"/>
      <c r="ALR549" s="14"/>
      <c r="ALS549" s="14"/>
      <c r="ALT549" s="14"/>
      <c r="ALU549" s="14"/>
      <c r="ALV549" s="14"/>
      <c r="ALW549" s="14"/>
      <c r="ALX549" s="14"/>
      <c r="ALY549" s="14"/>
      <c r="ALZ549" s="14"/>
      <c r="AMA549" s="14"/>
      <c r="AMB549" s="14"/>
      <c r="AMC549" s="14"/>
      <c r="AMD549" s="14"/>
      <c r="AME549" s="14"/>
      <c r="AMF549" s="14"/>
      <c r="AMG549" s="14"/>
      <c r="AMH549" s="14"/>
      <c r="AMI549" s="14"/>
      <c r="AMJ549" s="14"/>
      <c r="AMK549" s="14"/>
      <c r="AML549" s="14"/>
      <c r="AMM549" s="14"/>
      <c r="AMN549" s="14"/>
      <c r="AMO549" s="14"/>
      <c r="AMP549" s="14"/>
      <c r="AMQ549" s="14"/>
      <c r="AMR549" s="14"/>
      <c r="AMS549" s="14"/>
      <c r="AMT549" s="14"/>
      <c r="AMU549" s="14"/>
      <c r="AMV549" s="14"/>
      <c r="AMW549" s="14"/>
      <c r="AMX549" s="14"/>
      <c r="AMY549" s="14"/>
      <c r="AMZ549" s="14"/>
      <c r="ANA549" s="14"/>
      <c r="ANB549" s="14"/>
      <c r="ANC549" s="14"/>
      <c r="AND549" s="14"/>
      <c r="ANE549" s="14"/>
      <c r="ANF549" s="14"/>
      <c r="ANG549" s="14"/>
      <c r="ANH549" s="14"/>
      <c r="ANI549" s="14"/>
      <c r="ANJ549" s="14"/>
      <c r="ANK549" s="14"/>
      <c r="ANL549" s="14"/>
      <c r="ANM549" s="14"/>
      <c r="ANN549" s="14"/>
      <c r="ANO549" s="14"/>
      <c r="ANP549" s="14"/>
      <c r="ANQ549" s="14"/>
      <c r="ANR549" s="14"/>
      <c r="ANS549" s="14"/>
      <c r="ANT549" s="14"/>
      <c r="ANU549" s="14"/>
      <c r="ANV549" s="14"/>
      <c r="ANW549" s="14"/>
      <c r="ANX549" s="14"/>
      <c r="ANY549" s="14"/>
      <c r="ANZ549" s="14"/>
      <c r="AOA549" s="14"/>
      <c r="AOB549" s="14"/>
      <c r="AOC549" s="14"/>
      <c r="AOD549" s="14"/>
      <c r="AOE549" s="14"/>
      <c r="AOF549" s="14"/>
      <c r="AOG549" s="14"/>
      <c r="AOH549" s="14"/>
      <c r="AOI549" s="14"/>
      <c r="AOJ549" s="14"/>
      <c r="AOK549" s="14"/>
      <c r="AOL549" s="14"/>
      <c r="AOM549" s="14"/>
      <c r="AON549" s="14"/>
      <c r="AOO549" s="14"/>
      <c r="AOP549" s="14"/>
      <c r="AOQ549" s="14"/>
      <c r="AOR549" s="14"/>
      <c r="AOS549" s="14"/>
      <c r="AOT549" s="14"/>
      <c r="AOU549" s="14"/>
      <c r="AOV549" s="14"/>
      <c r="AOW549" s="14"/>
      <c r="AOX549" s="14"/>
      <c r="AOY549" s="14"/>
      <c r="AOZ549" s="14"/>
      <c r="APA549" s="14"/>
      <c r="APB549" s="14"/>
      <c r="APC549" s="14"/>
      <c r="APD549" s="14"/>
      <c r="APE549" s="14"/>
      <c r="APF549" s="14"/>
      <c r="APG549" s="14"/>
      <c r="APH549" s="14"/>
      <c r="API549" s="14"/>
      <c r="APJ549" s="14"/>
      <c r="APK549" s="14"/>
      <c r="APL549" s="14"/>
      <c r="APM549" s="14"/>
      <c r="APN549" s="14"/>
      <c r="APO549" s="14"/>
      <c r="APP549" s="14"/>
      <c r="APQ549" s="14"/>
      <c r="APR549" s="14"/>
      <c r="APS549" s="14"/>
      <c r="APT549" s="14"/>
      <c r="APU549" s="14"/>
      <c r="APV549" s="14"/>
      <c r="APW549" s="14"/>
      <c r="APX549" s="14"/>
      <c r="APY549" s="14"/>
      <c r="APZ549" s="14"/>
      <c r="AQA549" s="14"/>
      <c r="AQB549" s="14"/>
      <c r="AQC549" s="14"/>
      <c r="AQD549" s="14"/>
      <c r="AQE549" s="14"/>
      <c r="AQF549" s="14"/>
      <c r="AQG549" s="14"/>
      <c r="AQH549" s="14"/>
      <c r="AQI549" s="14"/>
      <c r="AQJ549" s="14"/>
      <c r="AQK549" s="14"/>
      <c r="AQL549" s="14"/>
      <c r="AQM549" s="14"/>
      <c r="AQN549" s="14"/>
      <c r="AQO549" s="14"/>
      <c r="AQP549" s="14"/>
      <c r="AQQ549" s="14"/>
      <c r="AQR549" s="14"/>
      <c r="AQS549" s="14"/>
      <c r="AQT549" s="14"/>
      <c r="AQU549" s="14"/>
      <c r="AQV549" s="14"/>
      <c r="AQW549" s="14"/>
      <c r="AQX549" s="14"/>
      <c r="AQY549" s="14"/>
      <c r="AQZ549" s="14"/>
      <c r="ARA549" s="14"/>
      <c r="ARB549" s="14"/>
      <c r="ARC549" s="14"/>
      <c r="ARD549" s="14"/>
      <c r="ARE549" s="14"/>
      <c r="ARF549" s="14"/>
      <c r="ARG549" s="14"/>
      <c r="ARH549" s="14"/>
      <c r="ARI549" s="14"/>
      <c r="ARJ549" s="14"/>
      <c r="ARK549" s="14"/>
      <c r="ARL549" s="14"/>
      <c r="ARM549" s="14"/>
      <c r="ARN549" s="14"/>
      <c r="ARO549" s="14"/>
      <c r="ARP549" s="14"/>
      <c r="ARQ549" s="14"/>
      <c r="ARR549" s="14"/>
      <c r="ARS549" s="14"/>
      <c r="ART549" s="14"/>
      <c r="ARU549" s="14"/>
      <c r="ARV549" s="14"/>
      <c r="ARW549" s="14"/>
      <c r="ARX549" s="14"/>
      <c r="ARY549" s="14"/>
      <c r="ARZ549" s="14"/>
      <c r="ASA549" s="14"/>
      <c r="ASB549" s="14"/>
      <c r="ASC549" s="14"/>
      <c r="ASD549" s="14"/>
      <c r="ASE549" s="14"/>
      <c r="ASF549" s="14"/>
      <c r="ASG549" s="14"/>
      <c r="ASH549" s="14"/>
      <c r="ASI549" s="14"/>
      <c r="ASJ549" s="14"/>
      <c r="ASK549" s="14"/>
      <c r="ASL549" s="14"/>
      <c r="ASM549" s="14"/>
      <c r="ASN549" s="14"/>
      <c r="ASO549" s="14"/>
      <c r="ASP549" s="14"/>
      <c r="ASQ549" s="14"/>
      <c r="ASR549" s="14"/>
      <c r="ASS549" s="14"/>
      <c r="AST549" s="14"/>
      <c r="ASU549" s="14"/>
      <c r="ASV549" s="14"/>
      <c r="ASW549" s="14"/>
      <c r="ASX549" s="14"/>
      <c r="ASY549" s="14"/>
      <c r="ASZ549" s="14"/>
      <c r="ATA549" s="14"/>
      <c r="ATB549" s="14"/>
      <c r="ATC549" s="14"/>
      <c r="ATD549" s="14"/>
    </row>
    <row r="550" spans="63:1200">
      <c r="BK550" s="14" t="str">
        <f t="shared" si="2122"/>
        <v/>
      </c>
      <c r="ABO550" s="14"/>
      <c r="ABP550" s="14"/>
      <c r="ABQ550" s="14"/>
      <c r="ABR550" s="14"/>
      <c r="ABS550" s="14"/>
      <c r="ABT550" s="14"/>
      <c r="ABU550" s="14"/>
      <c r="ABV550" s="14"/>
      <c r="ABW550" s="14"/>
      <c r="ABX550" s="14"/>
      <c r="ABY550" s="14"/>
      <c r="ABZ550" s="14"/>
      <c r="ACA550" s="14"/>
      <c r="ACB550" s="14"/>
      <c r="ACC550" s="14"/>
      <c r="ACD550" s="14"/>
      <c r="ACE550" s="14"/>
      <c r="ACF550" s="14"/>
      <c r="ACG550" s="14"/>
      <c r="ACH550" s="14"/>
      <c r="ACI550" s="14"/>
      <c r="ACJ550" s="14"/>
      <c r="ACK550" s="14"/>
      <c r="ACL550" s="14"/>
      <c r="ACM550" s="14"/>
      <c r="ACN550" s="14"/>
      <c r="ACO550" s="14"/>
      <c r="ACP550" s="14"/>
      <c r="ACQ550" s="14"/>
      <c r="ACR550" s="14"/>
      <c r="ACS550" s="14"/>
      <c r="ACT550" s="14"/>
      <c r="ACU550" s="14"/>
      <c r="ACV550" s="14"/>
      <c r="ACW550" s="14"/>
      <c r="ACX550" s="14"/>
      <c r="ACY550" s="14"/>
      <c r="ACZ550" s="14"/>
      <c r="ADA550" s="14"/>
      <c r="ADB550" s="14"/>
      <c r="ADC550" s="14"/>
      <c r="ADD550" s="14"/>
      <c r="ADE550" s="14"/>
      <c r="ADF550" s="14"/>
      <c r="ADG550" s="14"/>
      <c r="ADH550" s="14"/>
      <c r="ADI550" s="14"/>
      <c r="ADJ550" s="14"/>
      <c r="ADK550" s="14"/>
      <c r="ADL550" s="14"/>
      <c r="ADM550" s="14"/>
      <c r="ADN550" s="14"/>
      <c r="ADO550" s="14"/>
      <c r="ADP550" s="14"/>
      <c r="ADQ550" s="14"/>
      <c r="ADR550" s="14"/>
      <c r="ADS550" s="14"/>
      <c r="ADT550" s="14"/>
      <c r="ADU550" s="14"/>
      <c r="ADV550" s="14"/>
      <c r="ADW550" s="14"/>
      <c r="ADX550" s="14"/>
      <c r="ADY550" s="14"/>
      <c r="ADZ550" s="14"/>
      <c r="AEA550" s="14"/>
      <c r="AEB550" s="14"/>
      <c r="AEC550" s="14"/>
      <c r="AED550" s="14"/>
      <c r="AEE550" s="14"/>
      <c r="AEF550" s="14"/>
      <c r="AEG550" s="14"/>
      <c r="AEH550" s="14"/>
      <c r="AEI550" s="14"/>
      <c r="AEJ550" s="14"/>
      <c r="AEK550" s="14"/>
      <c r="AEL550" s="14"/>
      <c r="AEM550" s="14"/>
      <c r="AEN550" s="14"/>
      <c r="AEO550" s="14"/>
      <c r="AEP550" s="14"/>
      <c r="AEQ550" s="14"/>
      <c r="AER550" s="14"/>
      <c r="AES550" s="14"/>
      <c r="AET550" s="14"/>
      <c r="AEU550" s="14"/>
      <c r="AEV550" s="14"/>
      <c r="AEW550" s="14"/>
      <c r="AEX550" s="14"/>
      <c r="AEY550" s="14"/>
      <c r="AEZ550" s="14"/>
      <c r="AFA550" s="14"/>
      <c r="AFB550" s="14"/>
      <c r="AFC550" s="14"/>
      <c r="AFD550" s="14"/>
      <c r="AFE550" s="14"/>
      <c r="AFF550" s="14"/>
      <c r="AFG550" s="14"/>
      <c r="AFH550" s="14"/>
      <c r="AFI550" s="14"/>
      <c r="AFJ550" s="14"/>
      <c r="AFK550" s="14"/>
      <c r="AFL550" s="14"/>
      <c r="AFM550" s="14"/>
      <c r="AFN550" s="14"/>
      <c r="AFO550" s="14"/>
      <c r="AFP550" s="14"/>
      <c r="AFQ550" s="14"/>
      <c r="AFR550" s="14"/>
      <c r="AFS550" s="14"/>
      <c r="AFT550" s="14"/>
      <c r="AFU550" s="14"/>
      <c r="AFV550" s="14"/>
      <c r="AFW550" s="14"/>
      <c r="AFX550" s="14"/>
      <c r="AFY550" s="14"/>
      <c r="AFZ550" s="14"/>
      <c r="AGA550" s="14"/>
      <c r="AGB550" s="14"/>
      <c r="AGC550" s="14"/>
      <c r="AGD550" s="14"/>
      <c r="AGE550" s="14"/>
      <c r="AGF550" s="14"/>
      <c r="AGG550" s="14"/>
      <c r="AGH550" s="14"/>
      <c r="AGI550" s="14"/>
      <c r="AGJ550" s="14"/>
      <c r="AGK550" s="14"/>
      <c r="AGL550" s="14"/>
      <c r="AGM550" s="14"/>
      <c r="AGN550" s="14"/>
      <c r="AGO550" s="14"/>
      <c r="AGP550" s="14"/>
      <c r="AGQ550" s="14"/>
      <c r="AGR550" s="14"/>
      <c r="AGS550" s="14"/>
      <c r="AGT550" s="14"/>
      <c r="AGU550" s="14"/>
      <c r="AGV550" s="14"/>
      <c r="AGW550" s="14"/>
      <c r="AGX550" s="14"/>
      <c r="AGY550" s="14"/>
      <c r="AGZ550" s="14"/>
      <c r="AHA550" s="14"/>
      <c r="AHB550" s="14"/>
      <c r="AHC550" s="14"/>
      <c r="AHD550" s="14"/>
      <c r="AHE550" s="14"/>
      <c r="AHF550" s="14"/>
      <c r="AHG550" s="14"/>
      <c r="AHH550" s="14"/>
      <c r="AHI550" s="14"/>
      <c r="AHJ550" s="14"/>
      <c r="AHK550" s="14"/>
      <c r="AHL550" s="14"/>
      <c r="AHM550" s="14"/>
      <c r="AHN550" s="14"/>
      <c r="AHO550" s="14"/>
      <c r="AHP550" s="14"/>
      <c r="AHQ550" s="14"/>
      <c r="AHR550" s="14"/>
      <c r="AHS550" s="14"/>
      <c r="AHT550" s="14"/>
      <c r="AHU550" s="14"/>
      <c r="AHV550" s="14"/>
      <c r="AHW550" s="14"/>
      <c r="AHX550" s="14"/>
      <c r="AHY550" s="14"/>
      <c r="AHZ550" s="14"/>
      <c r="AIA550" s="14"/>
      <c r="AIB550" s="14"/>
      <c r="AIC550" s="14"/>
      <c r="AID550" s="14"/>
      <c r="AIE550" s="14"/>
      <c r="AIF550" s="14"/>
      <c r="AIG550" s="14"/>
      <c r="AIH550" s="14"/>
      <c r="AII550" s="14"/>
      <c r="AIJ550" s="14"/>
      <c r="AIK550" s="14"/>
      <c r="AIL550" s="14"/>
      <c r="AIM550" s="14"/>
      <c r="AIN550" s="14"/>
      <c r="AIO550" s="14"/>
      <c r="AIP550" s="14"/>
      <c r="AIQ550" s="14"/>
      <c r="AIR550" s="14"/>
      <c r="AIS550" s="14"/>
      <c r="AIT550" s="14"/>
      <c r="AIU550" s="14"/>
      <c r="AIV550" s="14"/>
      <c r="AIW550" s="14"/>
      <c r="AIX550" s="14"/>
      <c r="AIY550" s="14"/>
      <c r="AIZ550" s="14"/>
      <c r="AJA550" s="14"/>
      <c r="AJB550" s="14"/>
      <c r="AJC550" s="14"/>
      <c r="AJD550" s="14"/>
      <c r="AJE550" s="14"/>
      <c r="AJF550" s="14"/>
      <c r="AJG550" s="14"/>
      <c r="AJH550" s="14"/>
      <c r="AJI550" s="14"/>
      <c r="AJJ550" s="14"/>
      <c r="AJK550" s="14"/>
      <c r="AJL550" s="14"/>
      <c r="AJM550" s="14"/>
      <c r="AJN550" s="14"/>
      <c r="AJO550" s="14"/>
      <c r="AJP550" s="14"/>
      <c r="AJQ550" s="14"/>
      <c r="AJR550" s="14"/>
      <c r="AJS550" s="14"/>
      <c r="AJT550" s="14"/>
      <c r="AJU550" s="14"/>
      <c r="AJV550" s="14"/>
      <c r="AJW550" s="14"/>
      <c r="AJX550" s="14"/>
      <c r="AJY550" s="14"/>
      <c r="AJZ550" s="14"/>
      <c r="AKA550" s="14"/>
      <c r="AKB550" s="14"/>
      <c r="AKC550" s="14"/>
      <c r="AKD550" s="14"/>
      <c r="AKE550" s="14"/>
      <c r="AKF550" s="14"/>
      <c r="AKG550" s="14"/>
      <c r="AKH550" s="14"/>
      <c r="AKI550" s="14"/>
      <c r="AKJ550" s="14"/>
      <c r="AKK550" s="14"/>
      <c r="AKL550" s="14"/>
      <c r="AKM550" s="14"/>
      <c r="AKN550" s="14"/>
      <c r="AKO550" s="14"/>
      <c r="AKP550" s="14"/>
      <c r="AKQ550" s="14"/>
      <c r="AKR550" s="14"/>
      <c r="AKS550" s="14"/>
      <c r="AKT550" s="14"/>
      <c r="AKU550" s="14"/>
      <c r="AKV550" s="14"/>
      <c r="AKW550" s="14"/>
      <c r="AKX550" s="14"/>
      <c r="AKY550" s="14"/>
      <c r="AKZ550" s="14"/>
      <c r="ALA550" s="14"/>
      <c r="ALB550" s="14"/>
      <c r="ALC550" s="14"/>
      <c r="ALD550" s="14"/>
      <c r="ALE550" s="14"/>
      <c r="ALF550" s="14"/>
      <c r="ALG550" s="14"/>
      <c r="ALH550" s="14"/>
      <c r="ALI550" s="14"/>
      <c r="ALJ550" s="14"/>
      <c r="ALK550" s="14"/>
      <c r="ALL550" s="14"/>
      <c r="ALM550" s="14"/>
      <c r="ALN550" s="14"/>
      <c r="ALO550" s="14"/>
      <c r="ALP550" s="14"/>
      <c r="ALQ550" s="14"/>
      <c r="ALR550" s="14"/>
      <c r="ALS550" s="14"/>
      <c r="ALT550" s="14"/>
      <c r="ALU550" s="14"/>
      <c r="ALV550" s="14"/>
      <c r="ALW550" s="14"/>
      <c r="ALX550" s="14"/>
      <c r="ALY550" s="14"/>
      <c r="ALZ550" s="14"/>
      <c r="AMA550" s="14"/>
      <c r="AMB550" s="14"/>
      <c r="AMC550" s="14"/>
      <c r="AMD550" s="14"/>
      <c r="AME550" s="14"/>
      <c r="AMF550" s="14"/>
      <c r="AMG550" s="14"/>
      <c r="AMH550" s="14"/>
      <c r="AMI550" s="14"/>
      <c r="AMJ550" s="14"/>
      <c r="AMK550" s="14"/>
      <c r="AML550" s="14"/>
      <c r="AMM550" s="14"/>
      <c r="AMN550" s="14"/>
      <c r="AMO550" s="14"/>
      <c r="AMP550" s="14"/>
      <c r="AMQ550" s="14"/>
      <c r="AMR550" s="14"/>
      <c r="AMS550" s="14"/>
      <c r="AMT550" s="14"/>
      <c r="AMU550" s="14"/>
      <c r="AMV550" s="14"/>
      <c r="AMW550" s="14"/>
      <c r="AMX550" s="14"/>
      <c r="AMY550" s="14"/>
      <c r="AMZ550" s="14"/>
      <c r="ANA550" s="14"/>
      <c r="ANB550" s="14"/>
      <c r="ANC550" s="14"/>
      <c r="AND550" s="14"/>
      <c r="ANE550" s="14"/>
      <c r="ANF550" s="14"/>
      <c r="ANG550" s="14"/>
      <c r="ANH550" s="14"/>
      <c r="ANI550" s="14"/>
      <c r="ANJ550" s="14"/>
      <c r="ANK550" s="14"/>
      <c r="ANL550" s="14"/>
      <c r="ANM550" s="14"/>
      <c r="ANN550" s="14"/>
      <c r="ANO550" s="14"/>
      <c r="ANP550" s="14"/>
      <c r="ANQ550" s="14"/>
      <c r="ANR550" s="14"/>
      <c r="ANS550" s="14"/>
      <c r="ANT550" s="14"/>
      <c r="ANU550" s="14"/>
      <c r="ANV550" s="14"/>
      <c r="ANW550" s="14"/>
      <c r="ANX550" s="14"/>
      <c r="ANY550" s="14"/>
      <c r="ANZ550" s="14"/>
      <c r="AOA550" s="14"/>
      <c r="AOB550" s="14"/>
      <c r="AOC550" s="14"/>
      <c r="AOD550" s="14"/>
      <c r="AOE550" s="14"/>
      <c r="AOF550" s="14"/>
      <c r="AOG550" s="14"/>
      <c r="AOH550" s="14"/>
      <c r="AOI550" s="14"/>
      <c r="AOJ550" s="14"/>
      <c r="AOK550" s="14"/>
      <c r="AOL550" s="14"/>
      <c r="AOM550" s="14"/>
      <c r="AON550" s="14"/>
      <c r="AOO550" s="14"/>
      <c r="AOP550" s="14"/>
      <c r="AOQ550" s="14"/>
      <c r="AOR550" s="14"/>
      <c r="AOS550" s="14"/>
      <c r="AOT550" s="14"/>
      <c r="AOU550" s="14"/>
      <c r="AOV550" s="14"/>
      <c r="AOW550" s="14"/>
      <c r="AOX550" s="14"/>
      <c r="AOY550" s="14"/>
      <c r="AOZ550" s="14"/>
      <c r="APA550" s="14"/>
      <c r="APB550" s="14"/>
      <c r="APC550" s="14"/>
      <c r="APD550" s="14"/>
      <c r="APE550" s="14"/>
      <c r="APF550" s="14"/>
      <c r="APG550" s="14"/>
      <c r="APH550" s="14"/>
      <c r="API550" s="14"/>
      <c r="APJ550" s="14"/>
      <c r="APK550" s="14"/>
      <c r="APL550" s="14"/>
      <c r="APM550" s="14"/>
      <c r="APN550" s="14"/>
      <c r="APO550" s="14"/>
      <c r="APP550" s="14"/>
      <c r="APQ550" s="14"/>
      <c r="APR550" s="14"/>
      <c r="APS550" s="14"/>
      <c r="APT550" s="14"/>
      <c r="APU550" s="14"/>
      <c r="APV550" s="14"/>
      <c r="APW550" s="14"/>
      <c r="APX550" s="14"/>
      <c r="APY550" s="14"/>
      <c r="APZ550" s="14"/>
      <c r="AQA550" s="14"/>
      <c r="AQB550" s="14"/>
      <c r="AQC550" s="14"/>
      <c r="AQD550" s="14"/>
      <c r="AQE550" s="14"/>
      <c r="AQF550" s="14"/>
      <c r="AQG550" s="14"/>
      <c r="AQH550" s="14"/>
      <c r="AQI550" s="14"/>
      <c r="AQJ550" s="14"/>
      <c r="AQK550" s="14"/>
      <c r="AQL550" s="14"/>
      <c r="AQM550" s="14"/>
      <c r="AQN550" s="14"/>
      <c r="AQO550" s="14"/>
      <c r="AQP550" s="14"/>
      <c r="AQQ550" s="14"/>
      <c r="AQR550" s="14"/>
      <c r="AQS550" s="14"/>
      <c r="AQT550" s="14"/>
      <c r="AQU550" s="14"/>
      <c r="AQV550" s="14"/>
      <c r="AQW550" s="14"/>
      <c r="AQX550" s="14"/>
      <c r="AQY550" s="14"/>
      <c r="AQZ550" s="14"/>
      <c r="ARA550" s="14"/>
      <c r="ARB550" s="14"/>
      <c r="ARC550" s="14"/>
      <c r="ARD550" s="14"/>
      <c r="ARE550" s="14"/>
      <c r="ARF550" s="14"/>
      <c r="ARG550" s="14"/>
      <c r="ARH550" s="14"/>
      <c r="ARI550" s="14"/>
      <c r="ARJ550" s="14"/>
      <c r="ARK550" s="14"/>
      <c r="ARL550" s="14"/>
      <c r="ARM550" s="14"/>
      <c r="ARN550" s="14"/>
      <c r="ARO550" s="14"/>
      <c r="ARP550" s="14"/>
      <c r="ARQ550" s="14"/>
      <c r="ARR550" s="14"/>
      <c r="ARS550" s="14"/>
      <c r="ART550" s="14"/>
      <c r="ARU550" s="14"/>
      <c r="ARV550" s="14"/>
      <c r="ARW550" s="14"/>
      <c r="ARX550" s="14"/>
      <c r="ARY550" s="14"/>
      <c r="ARZ550" s="14"/>
      <c r="ASA550" s="14"/>
      <c r="ASB550" s="14"/>
      <c r="ASC550" s="14"/>
      <c r="ASD550" s="14"/>
      <c r="ASE550" s="14"/>
      <c r="ASF550" s="14"/>
      <c r="ASG550" s="14"/>
      <c r="ASH550" s="14"/>
      <c r="ASI550" s="14"/>
      <c r="ASJ550" s="14"/>
      <c r="ASK550" s="14"/>
      <c r="ASL550" s="14"/>
      <c r="ASM550" s="14"/>
      <c r="ASN550" s="14"/>
      <c r="ASO550" s="14"/>
      <c r="ASP550" s="14"/>
      <c r="ASQ550" s="14"/>
      <c r="ASR550" s="14"/>
      <c r="ASS550" s="14"/>
      <c r="AST550" s="14"/>
      <c r="ASU550" s="14"/>
      <c r="ASV550" s="14"/>
      <c r="ASW550" s="14"/>
      <c r="ASX550" s="14"/>
      <c r="ASY550" s="14"/>
      <c r="ASZ550" s="14"/>
      <c r="ATA550" s="14"/>
      <c r="ATB550" s="14"/>
      <c r="ATC550" s="14"/>
      <c r="ATD550" s="14"/>
    </row>
    <row r="551" spans="63:1200">
      <c r="BK551" s="14" t="str">
        <f t="shared" si="2122"/>
        <v/>
      </c>
      <c r="ABO551" s="14"/>
      <c r="ABP551" s="14"/>
      <c r="ABQ551" s="14"/>
      <c r="ABR551" s="14"/>
      <c r="ABS551" s="14"/>
      <c r="ABT551" s="14"/>
      <c r="ABU551" s="14"/>
      <c r="ABV551" s="14"/>
      <c r="ABW551" s="14"/>
      <c r="ABX551" s="14"/>
      <c r="ABY551" s="14"/>
      <c r="ABZ551" s="14"/>
      <c r="ACA551" s="14"/>
      <c r="ACB551" s="14"/>
      <c r="ACC551" s="14"/>
      <c r="ACD551" s="14"/>
      <c r="ACE551" s="14"/>
      <c r="ACF551" s="14"/>
      <c r="ACG551" s="14"/>
      <c r="ACH551" s="14"/>
      <c r="ACI551" s="14"/>
      <c r="ACJ551" s="14"/>
      <c r="ACK551" s="14"/>
      <c r="ACL551" s="14"/>
      <c r="ACM551" s="14"/>
      <c r="ACN551" s="14"/>
      <c r="ACO551" s="14"/>
      <c r="ACP551" s="14"/>
      <c r="ACQ551" s="14"/>
      <c r="ACR551" s="14"/>
      <c r="ACS551" s="14"/>
      <c r="ACT551" s="14"/>
      <c r="ACU551" s="14"/>
      <c r="ACV551" s="14"/>
      <c r="ACW551" s="14"/>
      <c r="ACX551" s="14"/>
      <c r="ACY551" s="14"/>
      <c r="ACZ551" s="14"/>
      <c r="ADA551" s="14"/>
      <c r="ADB551" s="14"/>
      <c r="ADC551" s="14"/>
      <c r="ADD551" s="14"/>
      <c r="ADE551" s="14"/>
      <c r="ADF551" s="14"/>
      <c r="ADG551" s="14"/>
      <c r="ADH551" s="14"/>
      <c r="ADI551" s="14"/>
      <c r="ADJ551" s="14"/>
      <c r="ADK551" s="14"/>
      <c r="ADL551" s="14"/>
      <c r="ADM551" s="14"/>
      <c r="ADN551" s="14"/>
      <c r="ADO551" s="14"/>
      <c r="ADP551" s="14"/>
      <c r="ADQ551" s="14"/>
      <c r="ADR551" s="14"/>
      <c r="ADS551" s="14"/>
      <c r="ADT551" s="14"/>
      <c r="ADU551" s="14"/>
      <c r="ADV551" s="14"/>
      <c r="ADW551" s="14"/>
      <c r="ADX551" s="14"/>
      <c r="ADY551" s="14"/>
      <c r="ADZ551" s="14"/>
      <c r="AEA551" s="14"/>
      <c r="AEB551" s="14"/>
      <c r="AEC551" s="14"/>
      <c r="AED551" s="14"/>
      <c r="AEE551" s="14"/>
      <c r="AEF551" s="14"/>
      <c r="AEG551" s="14"/>
      <c r="AEH551" s="14"/>
      <c r="AEI551" s="14"/>
      <c r="AEJ551" s="14"/>
      <c r="AEK551" s="14"/>
      <c r="AEL551" s="14"/>
      <c r="AEM551" s="14"/>
      <c r="AEN551" s="14"/>
      <c r="AEO551" s="14"/>
      <c r="AEP551" s="14"/>
      <c r="AEQ551" s="14"/>
      <c r="AER551" s="14"/>
      <c r="AES551" s="14"/>
      <c r="AET551" s="14"/>
      <c r="AEU551" s="14"/>
      <c r="AEV551" s="14"/>
      <c r="AEW551" s="14"/>
      <c r="AEX551" s="14"/>
      <c r="AEY551" s="14"/>
      <c r="AEZ551" s="14"/>
      <c r="AFA551" s="14"/>
      <c r="AFB551" s="14"/>
      <c r="AFC551" s="14"/>
      <c r="AFD551" s="14"/>
      <c r="AFE551" s="14"/>
      <c r="AFF551" s="14"/>
      <c r="AFG551" s="14"/>
      <c r="AFH551" s="14"/>
      <c r="AFI551" s="14"/>
      <c r="AFJ551" s="14"/>
      <c r="AFK551" s="14"/>
      <c r="AFL551" s="14"/>
      <c r="AFM551" s="14"/>
      <c r="AFN551" s="14"/>
      <c r="AFO551" s="14"/>
      <c r="AFP551" s="14"/>
      <c r="AFQ551" s="14"/>
      <c r="AFR551" s="14"/>
      <c r="AFS551" s="14"/>
      <c r="AFT551" s="14"/>
      <c r="AFU551" s="14"/>
      <c r="AFV551" s="14"/>
      <c r="AFW551" s="14"/>
      <c r="AFX551" s="14"/>
      <c r="AFY551" s="14"/>
      <c r="AFZ551" s="14"/>
      <c r="AGA551" s="14"/>
      <c r="AGB551" s="14"/>
      <c r="AGC551" s="14"/>
      <c r="AGD551" s="14"/>
      <c r="AGE551" s="14"/>
      <c r="AGF551" s="14"/>
      <c r="AGG551" s="14"/>
      <c r="AGH551" s="14"/>
      <c r="AGI551" s="14"/>
      <c r="AGJ551" s="14"/>
      <c r="AGK551" s="14"/>
      <c r="AGL551" s="14"/>
      <c r="AGM551" s="14"/>
      <c r="AGN551" s="14"/>
      <c r="AGO551" s="14"/>
      <c r="AGP551" s="14"/>
      <c r="AGQ551" s="14"/>
      <c r="AGR551" s="14"/>
      <c r="AGS551" s="14"/>
      <c r="AGT551" s="14"/>
      <c r="AGU551" s="14"/>
      <c r="AGV551" s="14"/>
      <c r="AGW551" s="14"/>
      <c r="AGX551" s="14"/>
      <c r="AGY551" s="14"/>
      <c r="AGZ551" s="14"/>
      <c r="AHA551" s="14"/>
      <c r="AHB551" s="14"/>
      <c r="AHC551" s="14"/>
      <c r="AHD551" s="14"/>
      <c r="AHE551" s="14"/>
      <c r="AHF551" s="14"/>
      <c r="AHG551" s="14"/>
      <c r="AHH551" s="14"/>
      <c r="AHI551" s="14"/>
      <c r="AHJ551" s="14"/>
      <c r="AHK551" s="14"/>
      <c r="AHL551" s="14"/>
      <c r="AHM551" s="14"/>
      <c r="AHN551" s="14"/>
      <c r="AHO551" s="14"/>
      <c r="AHP551" s="14"/>
      <c r="AHQ551" s="14"/>
      <c r="AHR551" s="14"/>
      <c r="AHS551" s="14"/>
      <c r="AHT551" s="14"/>
      <c r="AHU551" s="14"/>
      <c r="AHV551" s="14"/>
      <c r="AHW551" s="14"/>
      <c r="AHX551" s="14"/>
      <c r="AHY551" s="14"/>
      <c r="AHZ551" s="14"/>
      <c r="AIA551" s="14"/>
      <c r="AIB551" s="14"/>
      <c r="AIC551" s="14"/>
      <c r="AID551" s="14"/>
      <c r="AIE551" s="14"/>
      <c r="AIF551" s="14"/>
      <c r="AIG551" s="14"/>
      <c r="AIH551" s="14"/>
      <c r="AII551" s="14"/>
      <c r="AIJ551" s="14"/>
      <c r="AIK551" s="14"/>
      <c r="AIL551" s="14"/>
      <c r="AIM551" s="14"/>
      <c r="AIN551" s="14"/>
      <c r="AIO551" s="14"/>
      <c r="AIP551" s="14"/>
      <c r="AIQ551" s="14"/>
      <c r="AIR551" s="14"/>
      <c r="AIS551" s="14"/>
      <c r="AIT551" s="14"/>
      <c r="AIU551" s="14"/>
      <c r="AIV551" s="14"/>
      <c r="AIW551" s="14"/>
      <c r="AIX551" s="14"/>
      <c r="AIY551" s="14"/>
      <c r="AIZ551" s="14"/>
      <c r="AJA551" s="14"/>
      <c r="AJB551" s="14"/>
      <c r="AJC551" s="14"/>
      <c r="AJD551" s="14"/>
      <c r="AJE551" s="14"/>
      <c r="AJF551" s="14"/>
      <c r="AJG551" s="14"/>
      <c r="AJH551" s="14"/>
      <c r="AJI551" s="14"/>
      <c r="AJJ551" s="14"/>
      <c r="AJK551" s="14"/>
      <c r="AJL551" s="14"/>
      <c r="AJM551" s="14"/>
      <c r="AJN551" s="14"/>
      <c r="AJO551" s="14"/>
      <c r="AJP551" s="14"/>
      <c r="AJQ551" s="14"/>
      <c r="AJR551" s="14"/>
      <c r="AJS551" s="14"/>
      <c r="AJT551" s="14"/>
      <c r="AJU551" s="14"/>
      <c r="AJV551" s="14"/>
      <c r="AJW551" s="14"/>
      <c r="AJX551" s="14"/>
      <c r="AJY551" s="14"/>
      <c r="AJZ551" s="14"/>
      <c r="AKA551" s="14"/>
      <c r="AKB551" s="14"/>
      <c r="AKC551" s="14"/>
      <c r="AKD551" s="14"/>
      <c r="AKE551" s="14"/>
      <c r="AKF551" s="14"/>
      <c r="AKG551" s="14"/>
      <c r="AKH551" s="14"/>
      <c r="AKI551" s="14"/>
      <c r="AKJ551" s="14"/>
      <c r="AKK551" s="14"/>
      <c r="AKL551" s="14"/>
      <c r="AKM551" s="14"/>
      <c r="AKN551" s="14"/>
      <c r="AKO551" s="14"/>
      <c r="AKP551" s="14"/>
      <c r="AKQ551" s="14"/>
      <c r="AKR551" s="14"/>
      <c r="AKS551" s="14"/>
      <c r="AKT551" s="14"/>
      <c r="AKU551" s="14"/>
      <c r="AKV551" s="14"/>
      <c r="AKW551" s="14"/>
      <c r="AKX551" s="14"/>
      <c r="AKY551" s="14"/>
      <c r="AKZ551" s="14"/>
      <c r="ALA551" s="14"/>
      <c r="ALB551" s="14"/>
      <c r="ALC551" s="14"/>
      <c r="ALD551" s="14"/>
      <c r="ALE551" s="14"/>
      <c r="ALF551" s="14"/>
      <c r="ALG551" s="14"/>
      <c r="ALH551" s="14"/>
      <c r="ALI551" s="14"/>
      <c r="ALJ551" s="14"/>
      <c r="ALK551" s="14"/>
      <c r="ALL551" s="14"/>
      <c r="ALM551" s="14"/>
      <c r="ALN551" s="14"/>
      <c r="ALO551" s="14"/>
      <c r="ALP551" s="14"/>
      <c r="ALQ551" s="14"/>
      <c r="ALR551" s="14"/>
      <c r="ALS551" s="14"/>
      <c r="ALT551" s="14"/>
      <c r="ALU551" s="14"/>
      <c r="ALV551" s="14"/>
      <c r="ALW551" s="14"/>
      <c r="ALX551" s="14"/>
      <c r="ALY551" s="14"/>
      <c r="ALZ551" s="14"/>
      <c r="AMA551" s="14"/>
      <c r="AMB551" s="14"/>
      <c r="AMC551" s="14"/>
      <c r="AMD551" s="14"/>
      <c r="AME551" s="14"/>
      <c r="AMF551" s="14"/>
      <c r="AMG551" s="14"/>
      <c r="AMH551" s="14"/>
      <c r="AMI551" s="14"/>
      <c r="AMJ551" s="14"/>
      <c r="AMK551" s="14"/>
      <c r="AML551" s="14"/>
      <c r="AMM551" s="14"/>
      <c r="AMN551" s="14"/>
      <c r="AMO551" s="14"/>
      <c r="AMP551" s="14"/>
      <c r="AMQ551" s="14"/>
      <c r="AMR551" s="14"/>
      <c r="AMS551" s="14"/>
      <c r="AMT551" s="14"/>
      <c r="AMU551" s="14"/>
      <c r="AMV551" s="14"/>
      <c r="AMW551" s="14"/>
      <c r="AMX551" s="14"/>
      <c r="AMY551" s="14"/>
      <c r="AMZ551" s="14"/>
      <c r="ANA551" s="14"/>
      <c r="ANB551" s="14"/>
      <c r="ANC551" s="14"/>
      <c r="AND551" s="14"/>
      <c r="ANE551" s="14"/>
      <c r="ANF551" s="14"/>
      <c r="ANG551" s="14"/>
      <c r="ANH551" s="14"/>
      <c r="ANI551" s="14"/>
      <c r="ANJ551" s="14"/>
      <c r="ANK551" s="14"/>
      <c r="ANL551" s="14"/>
      <c r="ANM551" s="14"/>
      <c r="ANN551" s="14"/>
      <c r="ANO551" s="14"/>
      <c r="ANP551" s="14"/>
      <c r="ANQ551" s="14"/>
      <c r="ANR551" s="14"/>
      <c r="ANS551" s="14"/>
      <c r="ANT551" s="14"/>
      <c r="ANU551" s="14"/>
      <c r="ANV551" s="14"/>
      <c r="ANW551" s="14"/>
      <c r="ANX551" s="14"/>
      <c r="ANY551" s="14"/>
      <c r="ANZ551" s="14"/>
      <c r="AOA551" s="14"/>
      <c r="AOB551" s="14"/>
      <c r="AOC551" s="14"/>
      <c r="AOD551" s="14"/>
      <c r="AOE551" s="14"/>
      <c r="AOF551" s="14"/>
      <c r="AOG551" s="14"/>
      <c r="AOH551" s="14"/>
      <c r="AOI551" s="14"/>
      <c r="AOJ551" s="14"/>
      <c r="AOK551" s="14"/>
      <c r="AOL551" s="14"/>
      <c r="AOM551" s="14"/>
      <c r="AON551" s="14"/>
      <c r="AOO551" s="14"/>
      <c r="AOP551" s="14"/>
      <c r="AOQ551" s="14"/>
      <c r="AOR551" s="14"/>
      <c r="AOS551" s="14"/>
      <c r="AOT551" s="14"/>
      <c r="AOU551" s="14"/>
      <c r="AOV551" s="14"/>
      <c r="AOW551" s="14"/>
      <c r="AOX551" s="14"/>
      <c r="AOY551" s="14"/>
      <c r="AOZ551" s="14"/>
      <c r="APA551" s="14"/>
      <c r="APB551" s="14"/>
      <c r="APC551" s="14"/>
      <c r="APD551" s="14"/>
      <c r="APE551" s="14"/>
      <c r="APF551" s="14"/>
      <c r="APG551" s="14"/>
      <c r="APH551" s="14"/>
      <c r="API551" s="14"/>
      <c r="APJ551" s="14"/>
      <c r="APK551" s="14"/>
      <c r="APL551" s="14"/>
      <c r="APM551" s="14"/>
      <c r="APN551" s="14"/>
      <c r="APO551" s="14"/>
      <c r="APP551" s="14"/>
      <c r="APQ551" s="14"/>
      <c r="APR551" s="14"/>
      <c r="APS551" s="14"/>
      <c r="APT551" s="14"/>
      <c r="APU551" s="14"/>
      <c r="APV551" s="14"/>
      <c r="APW551" s="14"/>
      <c r="APX551" s="14"/>
      <c r="APY551" s="14"/>
      <c r="APZ551" s="14"/>
      <c r="AQA551" s="14"/>
      <c r="AQB551" s="14"/>
      <c r="AQC551" s="14"/>
      <c r="AQD551" s="14"/>
      <c r="AQE551" s="14"/>
      <c r="AQF551" s="14"/>
      <c r="AQG551" s="14"/>
      <c r="AQH551" s="14"/>
      <c r="AQI551" s="14"/>
      <c r="AQJ551" s="14"/>
      <c r="AQK551" s="14"/>
      <c r="AQL551" s="14"/>
      <c r="AQM551" s="14"/>
      <c r="AQN551" s="14"/>
      <c r="AQO551" s="14"/>
      <c r="AQP551" s="14"/>
      <c r="AQQ551" s="14"/>
      <c r="AQR551" s="14"/>
      <c r="AQS551" s="14"/>
      <c r="AQT551" s="14"/>
      <c r="AQU551" s="14"/>
      <c r="AQV551" s="14"/>
      <c r="AQW551" s="14"/>
      <c r="AQX551" s="14"/>
      <c r="AQY551" s="14"/>
      <c r="AQZ551" s="14"/>
      <c r="ARA551" s="14"/>
      <c r="ARB551" s="14"/>
      <c r="ARC551" s="14"/>
      <c r="ARD551" s="14"/>
      <c r="ARE551" s="14"/>
      <c r="ARF551" s="14"/>
      <c r="ARG551" s="14"/>
      <c r="ARH551" s="14"/>
      <c r="ARI551" s="14"/>
      <c r="ARJ551" s="14"/>
      <c r="ARK551" s="14"/>
      <c r="ARL551" s="14"/>
      <c r="ARM551" s="14"/>
      <c r="ARN551" s="14"/>
      <c r="ARO551" s="14"/>
      <c r="ARP551" s="14"/>
      <c r="ARQ551" s="14"/>
      <c r="ARR551" s="14"/>
      <c r="ARS551" s="14"/>
      <c r="ART551" s="14"/>
      <c r="ARU551" s="14"/>
      <c r="ARV551" s="14"/>
      <c r="ARW551" s="14"/>
      <c r="ARX551" s="14"/>
      <c r="ARY551" s="14"/>
      <c r="ARZ551" s="14"/>
      <c r="ASA551" s="14"/>
      <c r="ASB551" s="14"/>
      <c r="ASC551" s="14"/>
      <c r="ASD551" s="14"/>
      <c r="ASE551" s="14"/>
      <c r="ASF551" s="14"/>
      <c r="ASG551" s="14"/>
      <c r="ASH551" s="14"/>
      <c r="ASI551" s="14"/>
      <c r="ASJ551" s="14"/>
      <c r="ASK551" s="14"/>
      <c r="ASL551" s="14"/>
      <c r="ASM551" s="14"/>
      <c r="ASN551" s="14"/>
      <c r="ASO551" s="14"/>
      <c r="ASP551" s="14"/>
      <c r="ASQ551" s="14"/>
      <c r="ASR551" s="14"/>
      <c r="ASS551" s="14"/>
      <c r="AST551" s="14"/>
      <c r="ASU551" s="14"/>
      <c r="ASV551" s="14"/>
      <c r="ASW551" s="14"/>
      <c r="ASX551" s="14"/>
      <c r="ASY551" s="14"/>
      <c r="ASZ551" s="14"/>
      <c r="ATA551" s="14"/>
      <c r="ATB551" s="14"/>
      <c r="ATC551" s="14"/>
      <c r="ATD551" s="14"/>
    </row>
    <row r="552" spans="63:1200">
      <c r="BK552" s="14" t="str">
        <f t="shared" si="2122"/>
        <v/>
      </c>
      <c r="ABO552" s="14"/>
      <c r="ABP552" s="14"/>
      <c r="ABQ552" s="14"/>
      <c r="ABR552" s="14"/>
      <c r="ABS552" s="14"/>
      <c r="ABT552" s="14"/>
      <c r="ABU552" s="14"/>
      <c r="ABV552" s="14"/>
      <c r="ABW552" s="14"/>
      <c r="ABX552" s="14"/>
      <c r="ABY552" s="14"/>
      <c r="ABZ552" s="14"/>
      <c r="ACA552" s="14"/>
      <c r="ACB552" s="14"/>
      <c r="ACC552" s="14"/>
      <c r="ACD552" s="14"/>
      <c r="ACE552" s="14"/>
      <c r="ACF552" s="14"/>
      <c r="ACG552" s="14"/>
      <c r="ACH552" s="14"/>
      <c r="ACI552" s="14"/>
      <c r="ACJ552" s="14"/>
      <c r="ACK552" s="14"/>
      <c r="ACL552" s="14"/>
      <c r="ACM552" s="14"/>
      <c r="ACN552" s="14"/>
      <c r="ACO552" s="14"/>
      <c r="ACP552" s="14"/>
      <c r="ACQ552" s="14"/>
      <c r="ACR552" s="14"/>
      <c r="ACS552" s="14"/>
      <c r="ACT552" s="14"/>
      <c r="ACU552" s="14"/>
      <c r="ACV552" s="14"/>
      <c r="ACW552" s="14"/>
      <c r="ACX552" s="14"/>
      <c r="ACY552" s="14"/>
      <c r="ACZ552" s="14"/>
      <c r="ADA552" s="14"/>
      <c r="ADB552" s="14"/>
      <c r="ADC552" s="14"/>
      <c r="ADD552" s="14"/>
      <c r="ADE552" s="14"/>
      <c r="ADF552" s="14"/>
      <c r="ADG552" s="14"/>
      <c r="ADH552" s="14"/>
      <c r="ADI552" s="14"/>
      <c r="ADJ552" s="14"/>
      <c r="ADK552" s="14"/>
      <c r="ADL552" s="14"/>
      <c r="ADM552" s="14"/>
      <c r="ADN552" s="14"/>
      <c r="ADO552" s="14"/>
      <c r="ADP552" s="14"/>
      <c r="ADQ552" s="14"/>
      <c r="ADR552" s="14"/>
      <c r="ADS552" s="14"/>
      <c r="ADT552" s="14"/>
      <c r="ADU552" s="14"/>
      <c r="ADV552" s="14"/>
      <c r="ADW552" s="14"/>
      <c r="ADX552" s="14"/>
      <c r="ADY552" s="14"/>
      <c r="ADZ552" s="14"/>
      <c r="AEA552" s="14"/>
      <c r="AEB552" s="14"/>
      <c r="AEC552" s="14"/>
      <c r="AED552" s="14"/>
      <c r="AEE552" s="14"/>
      <c r="AEF552" s="14"/>
      <c r="AEG552" s="14"/>
      <c r="AEH552" s="14"/>
      <c r="AEI552" s="14"/>
      <c r="AEJ552" s="14"/>
      <c r="AEK552" s="14"/>
      <c r="AEL552" s="14"/>
      <c r="AEM552" s="14"/>
      <c r="AEN552" s="14"/>
      <c r="AEO552" s="14"/>
      <c r="AEP552" s="14"/>
      <c r="AEQ552" s="14"/>
      <c r="AER552" s="14"/>
      <c r="AES552" s="14"/>
      <c r="AET552" s="14"/>
      <c r="AEU552" s="14"/>
      <c r="AEV552" s="14"/>
      <c r="AEW552" s="14"/>
      <c r="AEX552" s="14"/>
      <c r="AEY552" s="14"/>
      <c r="AEZ552" s="14"/>
      <c r="AFA552" s="14"/>
      <c r="AFB552" s="14"/>
      <c r="AFC552" s="14"/>
      <c r="AFD552" s="14"/>
      <c r="AFE552" s="14"/>
      <c r="AFF552" s="14"/>
      <c r="AFG552" s="14"/>
      <c r="AFH552" s="14"/>
      <c r="AFI552" s="14"/>
      <c r="AFJ552" s="14"/>
      <c r="AFK552" s="14"/>
      <c r="AFL552" s="14"/>
      <c r="AFM552" s="14"/>
      <c r="AFN552" s="14"/>
      <c r="AFO552" s="14"/>
      <c r="AFP552" s="14"/>
      <c r="AFQ552" s="14"/>
      <c r="AFR552" s="14"/>
      <c r="AFS552" s="14"/>
      <c r="AFT552" s="14"/>
      <c r="AFU552" s="14"/>
      <c r="AFV552" s="14"/>
      <c r="AFW552" s="14"/>
      <c r="AFX552" s="14"/>
      <c r="AFY552" s="14"/>
      <c r="AFZ552" s="14"/>
      <c r="AGA552" s="14"/>
      <c r="AGB552" s="14"/>
      <c r="AGC552" s="14"/>
      <c r="AGD552" s="14"/>
      <c r="AGE552" s="14"/>
      <c r="AGF552" s="14"/>
      <c r="AGG552" s="14"/>
      <c r="AGH552" s="14"/>
      <c r="AGI552" s="14"/>
      <c r="AGJ552" s="14"/>
      <c r="AGK552" s="14"/>
      <c r="AGL552" s="14"/>
      <c r="AGM552" s="14"/>
      <c r="AGN552" s="14"/>
      <c r="AGO552" s="14"/>
      <c r="AGP552" s="14"/>
      <c r="AGQ552" s="14"/>
      <c r="AGR552" s="14"/>
      <c r="AGS552" s="14"/>
      <c r="AGT552" s="14"/>
      <c r="AGU552" s="14"/>
      <c r="AGV552" s="14"/>
      <c r="AGW552" s="14"/>
      <c r="AGX552" s="14"/>
      <c r="AGY552" s="14"/>
      <c r="AGZ552" s="14"/>
      <c r="AHA552" s="14"/>
      <c r="AHB552" s="14"/>
      <c r="AHC552" s="14"/>
      <c r="AHD552" s="14"/>
      <c r="AHE552" s="14"/>
      <c r="AHF552" s="14"/>
      <c r="AHG552" s="14"/>
      <c r="AHH552" s="14"/>
      <c r="AHI552" s="14"/>
      <c r="AHJ552" s="14"/>
      <c r="AHK552" s="14"/>
      <c r="AHL552" s="14"/>
      <c r="AHM552" s="14"/>
      <c r="AHN552" s="14"/>
      <c r="AHO552" s="14"/>
      <c r="AHP552" s="14"/>
      <c r="AHQ552" s="14"/>
      <c r="AHR552" s="14"/>
      <c r="AHS552" s="14"/>
      <c r="AHT552" s="14"/>
      <c r="AHU552" s="14"/>
      <c r="AHV552" s="14"/>
      <c r="AHW552" s="14"/>
      <c r="AHX552" s="14"/>
      <c r="AHY552" s="14"/>
      <c r="AHZ552" s="14"/>
      <c r="AIA552" s="14"/>
      <c r="AIB552" s="14"/>
      <c r="AIC552" s="14"/>
      <c r="AID552" s="14"/>
      <c r="AIE552" s="14"/>
      <c r="AIF552" s="14"/>
      <c r="AIG552" s="14"/>
      <c r="AIH552" s="14"/>
      <c r="AII552" s="14"/>
      <c r="AIJ552" s="14"/>
      <c r="AIK552" s="14"/>
      <c r="AIL552" s="14"/>
      <c r="AIM552" s="14"/>
      <c r="AIN552" s="14"/>
      <c r="AIO552" s="14"/>
      <c r="AIP552" s="14"/>
      <c r="AIQ552" s="14"/>
      <c r="AIR552" s="14"/>
      <c r="AIS552" s="14"/>
      <c r="AIT552" s="14"/>
      <c r="AIU552" s="14"/>
      <c r="AIV552" s="14"/>
      <c r="AIW552" s="14"/>
      <c r="AIX552" s="14"/>
      <c r="AIY552" s="14"/>
      <c r="AIZ552" s="14"/>
      <c r="AJA552" s="14"/>
      <c r="AJB552" s="14"/>
      <c r="AJC552" s="14"/>
      <c r="AJD552" s="14"/>
      <c r="AJE552" s="14"/>
      <c r="AJF552" s="14"/>
      <c r="AJG552" s="14"/>
      <c r="AJH552" s="14"/>
      <c r="AJI552" s="14"/>
      <c r="AJJ552" s="14"/>
      <c r="AJK552" s="14"/>
      <c r="AJL552" s="14"/>
      <c r="AJM552" s="14"/>
      <c r="AJN552" s="14"/>
      <c r="AJO552" s="14"/>
      <c r="AJP552" s="14"/>
      <c r="AJQ552" s="14"/>
      <c r="AJR552" s="14"/>
      <c r="AJS552" s="14"/>
      <c r="AJT552" s="14"/>
      <c r="AJU552" s="14"/>
      <c r="AJV552" s="14"/>
      <c r="AJW552" s="14"/>
      <c r="AJX552" s="14"/>
      <c r="AJY552" s="14"/>
      <c r="AJZ552" s="14"/>
      <c r="AKA552" s="14"/>
      <c r="AKB552" s="14"/>
      <c r="AKC552" s="14"/>
      <c r="AKD552" s="14"/>
      <c r="AKE552" s="14"/>
      <c r="AKF552" s="14"/>
      <c r="AKG552" s="14"/>
      <c r="AKH552" s="14"/>
      <c r="AKI552" s="14"/>
      <c r="AKJ552" s="14"/>
      <c r="AKK552" s="14"/>
      <c r="AKL552" s="14"/>
      <c r="AKM552" s="14"/>
      <c r="AKN552" s="14"/>
      <c r="AKO552" s="14"/>
      <c r="AKP552" s="14"/>
      <c r="AKQ552" s="14"/>
      <c r="AKR552" s="14"/>
      <c r="AKS552" s="14"/>
      <c r="AKT552" s="14"/>
      <c r="AKU552" s="14"/>
      <c r="AKV552" s="14"/>
      <c r="AKW552" s="14"/>
      <c r="AKX552" s="14"/>
      <c r="AKY552" s="14"/>
      <c r="AKZ552" s="14"/>
      <c r="ALA552" s="14"/>
      <c r="ALB552" s="14"/>
      <c r="ALC552" s="14"/>
      <c r="ALD552" s="14"/>
      <c r="ALE552" s="14"/>
      <c r="ALF552" s="14"/>
      <c r="ALG552" s="14"/>
      <c r="ALH552" s="14"/>
      <c r="ALI552" s="14"/>
      <c r="ALJ552" s="14"/>
      <c r="ALK552" s="14"/>
      <c r="ALL552" s="14"/>
      <c r="ALM552" s="14"/>
      <c r="ALN552" s="14"/>
      <c r="ALO552" s="14"/>
      <c r="ALP552" s="14"/>
      <c r="ALQ552" s="14"/>
      <c r="ALR552" s="14"/>
      <c r="ALS552" s="14"/>
      <c r="ALT552" s="14"/>
      <c r="ALU552" s="14"/>
      <c r="ALV552" s="14"/>
      <c r="ALW552" s="14"/>
      <c r="ALX552" s="14"/>
      <c r="ALY552" s="14"/>
      <c r="ALZ552" s="14"/>
      <c r="AMA552" s="14"/>
      <c r="AMB552" s="14"/>
      <c r="AMC552" s="14"/>
      <c r="AMD552" s="14"/>
      <c r="AME552" s="14"/>
      <c r="AMF552" s="14"/>
      <c r="AMG552" s="14"/>
      <c r="AMH552" s="14"/>
      <c r="AMI552" s="14"/>
      <c r="AMJ552" s="14"/>
      <c r="AMK552" s="14"/>
      <c r="AML552" s="14"/>
      <c r="AMM552" s="14"/>
      <c r="AMN552" s="14"/>
      <c r="AMO552" s="14"/>
      <c r="AMP552" s="14"/>
      <c r="AMQ552" s="14"/>
      <c r="AMR552" s="14"/>
      <c r="AMS552" s="14"/>
      <c r="AMT552" s="14"/>
      <c r="AMU552" s="14"/>
      <c r="AMV552" s="14"/>
      <c r="AMW552" s="14"/>
      <c r="AMX552" s="14"/>
      <c r="AMY552" s="14"/>
      <c r="AMZ552" s="14"/>
      <c r="ANA552" s="14"/>
      <c r="ANB552" s="14"/>
      <c r="ANC552" s="14"/>
      <c r="AND552" s="14"/>
      <c r="ANE552" s="14"/>
      <c r="ANF552" s="14"/>
      <c r="ANG552" s="14"/>
      <c r="ANH552" s="14"/>
      <c r="ANI552" s="14"/>
      <c r="ANJ552" s="14"/>
      <c r="ANK552" s="14"/>
      <c r="ANL552" s="14"/>
      <c r="ANM552" s="14"/>
      <c r="ANN552" s="14"/>
      <c r="ANO552" s="14"/>
      <c r="ANP552" s="14"/>
      <c r="ANQ552" s="14"/>
      <c r="ANR552" s="14"/>
      <c r="ANS552" s="14"/>
      <c r="ANT552" s="14"/>
      <c r="ANU552" s="14"/>
      <c r="ANV552" s="14"/>
      <c r="ANW552" s="14"/>
      <c r="ANX552" s="14"/>
      <c r="ANY552" s="14"/>
      <c r="ANZ552" s="14"/>
      <c r="AOA552" s="14"/>
      <c r="AOB552" s="14"/>
      <c r="AOC552" s="14"/>
      <c r="AOD552" s="14"/>
      <c r="AOE552" s="14"/>
      <c r="AOF552" s="14"/>
      <c r="AOG552" s="14"/>
      <c r="AOH552" s="14"/>
      <c r="AOI552" s="14"/>
      <c r="AOJ552" s="14"/>
      <c r="AOK552" s="14"/>
      <c r="AOL552" s="14"/>
      <c r="AOM552" s="14"/>
      <c r="AON552" s="14"/>
      <c r="AOO552" s="14"/>
      <c r="AOP552" s="14"/>
      <c r="AOQ552" s="14"/>
      <c r="AOR552" s="14"/>
      <c r="AOS552" s="14"/>
      <c r="AOT552" s="14"/>
      <c r="AOU552" s="14"/>
      <c r="AOV552" s="14"/>
      <c r="AOW552" s="14"/>
      <c r="AOX552" s="14"/>
      <c r="AOY552" s="14"/>
      <c r="AOZ552" s="14"/>
      <c r="APA552" s="14"/>
      <c r="APB552" s="14"/>
      <c r="APC552" s="14"/>
      <c r="APD552" s="14"/>
      <c r="APE552" s="14"/>
      <c r="APF552" s="14"/>
      <c r="APG552" s="14"/>
      <c r="APH552" s="14"/>
      <c r="API552" s="14"/>
      <c r="APJ552" s="14"/>
      <c r="APK552" s="14"/>
      <c r="APL552" s="14"/>
      <c r="APM552" s="14"/>
      <c r="APN552" s="14"/>
      <c r="APO552" s="14"/>
      <c r="APP552" s="14"/>
      <c r="APQ552" s="14"/>
      <c r="APR552" s="14"/>
      <c r="APS552" s="14"/>
      <c r="APT552" s="14"/>
      <c r="APU552" s="14"/>
      <c r="APV552" s="14"/>
      <c r="APW552" s="14"/>
      <c r="APX552" s="14"/>
      <c r="APY552" s="14"/>
      <c r="APZ552" s="14"/>
      <c r="AQA552" s="14"/>
      <c r="AQB552" s="14"/>
      <c r="AQC552" s="14"/>
      <c r="AQD552" s="14"/>
      <c r="AQE552" s="14"/>
      <c r="AQF552" s="14"/>
      <c r="AQG552" s="14"/>
      <c r="AQH552" s="14"/>
      <c r="AQI552" s="14"/>
      <c r="AQJ552" s="14"/>
      <c r="AQK552" s="14"/>
      <c r="AQL552" s="14"/>
      <c r="AQM552" s="14"/>
      <c r="AQN552" s="14"/>
      <c r="AQO552" s="14"/>
      <c r="AQP552" s="14"/>
      <c r="AQQ552" s="14"/>
      <c r="AQR552" s="14"/>
      <c r="AQS552" s="14"/>
      <c r="AQT552" s="14"/>
      <c r="AQU552" s="14"/>
      <c r="AQV552" s="14"/>
      <c r="AQW552" s="14"/>
      <c r="AQX552" s="14"/>
      <c r="AQY552" s="14"/>
      <c r="AQZ552" s="14"/>
      <c r="ARA552" s="14"/>
      <c r="ARB552" s="14"/>
      <c r="ARC552" s="14"/>
      <c r="ARD552" s="14"/>
      <c r="ARE552" s="14"/>
      <c r="ARF552" s="14"/>
      <c r="ARG552" s="14"/>
      <c r="ARH552" s="14"/>
      <c r="ARI552" s="14"/>
      <c r="ARJ552" s="14"/>
      <c r="ARK552" s="14"/>
      <c r="ARL552" s="14"/>
      <c r="ARM552" s="14"/>
      <c r="ARN552" s="14"/>
      <c r="ARO552" s="14"/>
      <c r="ARP552" s="14"/>
      <c r="ARQ552" s="14"/>
      <c r="ARR552" s="14"/>
      <c r="ARS552" s="14"/>
      <c r="ART552" s="14"/>
      <c r="ARU552" s="14"/>
      <c r="ARV552" s="14"/>
      <c r="ARW552" s="14"/>
      <c r="ARX552" s="14"/>
      <c r="ARY552" s="14"/>
      <c r="ARZ552" s="14"/>
      <c r="ASA552" s="14"/>
      <c r="ASB552" s="14"/>
      <c r="ASC552" s="14"/>
      <c r="ASD552" s="14"/>
      <c r="ASE552" s="14"/>
      <c r="ASF552" s="14"/>
      <c r="ASG552" s="14"/>
      <c r="ASH552" s="14"/>
      <c r="ASI552" s="14"/>
      <c r="ASJ552" s="14"/>
      <c r="ASK552" s="14"/>
      <c r="ASL552" s="14"/>
      <c r="ASM552" s="14"/>
      <c r="ASN552" s="14"/>
      <c r="ASO552" s="14"/>
      <c r="ASP552" s="14"/>
      <c r="ASQ552" s="14"/>
      <c r="ASR552" s="14"/>
      <c r="ASS552" s="14"/>
      <c r="AST552" s="14"/>
      <c r="ASU552" s="14"/>
      <c r="ASV552" s="14"/>
      <c r="ASW552" s="14"/>
      <c r="ASX552" s="14"/>
      <c r="ASY552" s="14"/>
      <c r="ASZ552" s="14"/>
      <c r="ATA552" s="14"/>
      <c r="ATB552" s="14"/>
      <c r="ATC552" s="14"/>
      <c r="ATD552" s="14"/>
    </row>
    <row r="553" spans="63:1200">
      <c r="BK553" s="14" t="str">
        <f t="shared" si="2122"/>
        <v/>
      </c>
      <c r="ABO553" s="14"/>
      <c r="ABP553" s="14"/>
      <c r="ABQ553" s="14"/>
      <c r="ABR553" s="14"/>
      <c r="ABS553" s="14"/>
      <c r="ABT553" s="14"/>
      <c r="ABU553" s="14"/>
      <c r="ABV553" s="14"/>
      <c r="ABW553" s="14"/>
      <c r="ABX553" s="14"/>
      <c r="ABY553" s="14"/>
      <c r="ABZ553" s="14"/>
      <c r="ACA553" s="14"/>
      <c r="ACB553" s="14"/>
      <c r="ACC553" s="14"/>
      <c r="ACD553" s="14"/>
      <c r="ACE553" s="14"/>
      <c r="ACF553" s="14"/>
      <c r="ACG553" s="14"/>
      <c r="ACH553" s="14"/>
      <c r="ACI553" s="14"/>
      <c r="ACJ553" s="14"/>
      <c r="ACK553" s="14"/>
      <c r="ACL553" s="14"/>
      <c r="ACM553" s="14"/>
      <c r="ACN553" s="14"/>
      <c r="ACO553" s="14"/>
      <c r="ACP553" s="14"/>
      <c r="ACQ553" s="14"/>
      <c r="ACR553" s="14"/>
      <c r="ACS553" s="14"/>
      <c r="ACT553" s="14"/>
      <c r="ACU553" s="14"/>
      <c r="ACV553" s="14"/>
      <c r="ACW553" s="14"/>
      <c r="ACX553" s="14"/>
      <c r="ACY553" s="14"/>
      <c r="ACZ553" s="14"/>
      <c r="ADA553" s="14"/>
      <c r="ADB553" s="14"/>
      <c r="ADC553" s="14"/>
      <c r="ADD553" s="14"/>
      <c r="ADE553" s="14"/>
      <c r="ADF553" s="14"/>
      <c r="ADG553" s="14"/>
      <c r="ADH553" s="14"/>
      <c r="ADI553" s="14"/>
      <c r="ADJ553" s="14"/>
      <c r="ADK553" s="14"/>
      <c r="ADL553" s="14"/>
      <c r="ADM553" s="14"/>
      <c r="ADN553" s="14"/>
      <c r="ADO553" s="14"/>
      <c r="ADP553" s="14"/>
      <c r="ADQ553" s="14"/>
      <c r="ADR553" s="14"/>
      <c r="ADS553" s="14"/>
      <c r="ADT553" s="14"/>
      <c r="ADU553" s="14"/>
      <c r="ADV553" s="14"/>
      <c r="ADW553" s="14"/>
      <c r="ADX553" s="14"/>
      <c r="ADY553" s="14"/>
      <c r="ADZ553" s="14"/>
      <c r="AEA553" s="14"/>
      <c r="AEB553" s="14"/>
      <c r="AEC553" s="14"/>
      <c r="AED553" s="14"/>
      <c r="AEE553" s="14"/>
      <c r="AEF553" s="14"/>
      <c r="AEG553" s="14"/>
      <c r="AEH553" s="14"/>
      <c r="AEI553" s="14"/>
      <c r="AEJ553" s="14"/>
      <c r="AEK553" s="14"/>
      <c r="AEL553" s="14"/>
      <c r="AEM553" s="14"/>
      <c r="AEN553" s="14"/>
      <c r="AEO553" s="14"/>
      <c r="AEP553" s="14"/>
      <c r="AEQ553" s="14"/>
      <c r="AER553" s="14"/>
      <c r="AES553" s="14"/>
      <c r="AET553" s="14"/>
      <c r="AEU553" s="14"/>
      <c r="AEV553" s="14"/>
      <c r="AEW553" s="14"/>
      <c r="AEX553" s="14"/>
      <c r="AEY553" s="14"/>
      <c r="AEZ553" s="14"/>
      <c r="AFA553" s="14"/>
      <c r="AFB553" s="14"/>
      <c r="AFC553" s="14"/>
      <c r="AFD553" s="14"/>
      <c r="AFE553" s="14"/>
      <c r="AFF553" s="14"/>
      <c r="AFG553" s="14"/>
      <c r="AFH553" s="14"/>
      <c r="AFI553" s="14"/>
      <c r="AFJ553" s="14"/>
      <c r="AFK553" s="14"/>
      <c r="AFL553" s="14"/>
      <c r="AFM553" s="14"/>
      <c r="AFN553" s="14"/>
      <c r="AFO553" s="14"/>
      <c r="AFP553" s="14"/>
      <c r="AFQ553" s="14"/>
      <c r="AFR553" s="14"/>
      <c r="AFS553" s="14"/>
      <c r="AFT553" s="14"/>
      <c r="AFU553" s="14"/>
      <c r="AFV553" s="14"/>
      <c r="AFW553" s="14"/>
      <c r="AFX553" s="14"/>
      <c r="AFY553" s="14"/>
      <c r="AFZ553" s="14"/>
      <c r="AGA553" s="14"/>
      <c r="AGB553" s="14"/>
      <c r="AGC553" s="14"/>
      <c r="AGD553" s="14"/>
      <c r="AGE553" s="14"/>
      <c r="AGF553" s="14"/>
      <c r="AGG553" s="14"/>
      <c r="AGH553" s="14"/>
      <c r="AGI553" s="14"/>
      <c r="AGJ553" s="14"/>
      <c r="AGK553" s="14"/>
      <c r="AGL553" s="14"/>
      <c r="AGM553" s="14"/>
      <c r="AGN553" s="14"/>
      <c r="AGO553" s="14"/>
      <c r="AGP553" s="14"/>
      <c r="AGQ553" s="14"/>
      <c r="AGR553" s="14"/>
      <c r="AGS553" s="14"/>
      <c r="AGT553" s="14"/>
      <c r="AGU553" s="14"/>
      <c r="AGV553" s="14"/>
      <c r="AGW553" s="14"/>
      <c r="AGX553" s="14"/>
      <c r="AGY553" s="14"/>
      <c r="AGZ553" s="14"/>
      <c r="AHA553" s="14"/>
      <c r="AHB553" s="14"/>
      <c r="AHC553" s="14"/>
      <c r="AHD553" s="14"/>
      <c r="AHE553" s="14"/>
      <c r="AHF553" s="14"/>
      <c r="AHG553" s="14"/>
      <c r="AHH553" s="14"/>
      <c r="AHI553" s="14"/>
      <c r="AHJ553" s="14"/>
      <c r="AHK553" s="14"/>
      <c r="AHL553" s="14"/>
      <c r="AHM553" s="14"/>
      <c r="AHN553" s="14"/>
      <c r="AHO553" s="14"/>
      <c r="AHP553" s="14"/>
      <c r="AHQ553" s="14"/>
      <c r="AHR553" s="14"/>
      <c r="AHS553" s="14"/>
      <c r="AHT553" s="14"/>
      <c r="AHU553" s="14"/>
      <c r="AHV553" s="14"/>
      <c r="AHW553" s="14"/>
      <c r="AHX553" s="14"/>
      <c r="AHY553" s="14"/>
      <c r="AHZ553" s="14"/>
      <c r="AIA553" s="14"/>
      <c r="AIB553" s="14"/>
      <c r="AIC553" s="14"/>
      <c r="AID553" s="14"/>
      <c r="AIE553" s="14"/>
      <c r="AIF553" s="14"/>
      <c r="AIG553" s="14"/>
      <c r="AIH553" s="14"/>
      <c r="AII553" s="14"/>
      <c r="AIJ553" s="14"/>
      <c r="AIK553" s="14"/>
      <c r="AIL553" s="14"/>
      <c r="AIM553" s="14"/>
      <c r="AIN553" s="14"/>
      <c r="AIO553" s="14"/>
      <c r="AIP553" s="14"/>
      <c r="AIQ553" s="14"/>
      <c r="AIR553" s="14"/>
      <c r="AIS553" s="14"/>
      <c r="AIT553" s="14"/>
      <c r="AIU553" s="14"/>
      <c r="AIV553" s="14"/>
      <c r="AIW553" s="14"/>
      <c r="AIX553" s="14"/>
      <c r="AIY553" s="14"/>
      <c r="AIZ553" s="14"/>
      <c r="AJA553" s="14"/>
      <c r="AJB553" s="14"/>
      <c r="AJC553" s="14"/>
      <c r="AJD553" s="14"/>
      <c r="AJE553" s="14"/>
      <c r="AJF553" s="14"/>
      <c r="AJG553" s="14"/>
      <c r="AJH553" s="14"/>
      <c r="AJI553" s="14"/>
      <c r="AJJ553" s="14"/>
      <c r="AJK553" s="14"/>
      <c r="AJL553" s="14"/>
      <c r="AJM553" s="14"/>
      <c r="AJN553" s="14"/>
      <c r="AJO553" s="14"/>
      <c r="AJP553" s="14"/>
      <c r="AJQ553" s="14"/>
      <c r="AJR553" s="14"/>
      <c r="AJS553" s="14"/>
      <c r="AJT553" s="14"/>
      <c r="AJU553" s="14"/>
      <c r="AJV553" s="14"/>
      <c r="AJW553" s="14"/>
      <c r="AJX553" s="14"/>
      <c r="AJY553" s="14"/>
      <c r="AJZ553" s="14"/>
      <c r="AKA553" s="14"/>
      <c r="AKB553" s="14"/>
      <c r="AKC553" s="14"/>
      <c r="AKD553" s="14"/>
      <c r="AKE553" s="14"/>
      <c r="AKF553" s="14"/>
      <c r="AKG553" s="14"/>
      <c r="AKH553" s="14"/>
      <c r="AKI553" s="14"/>
      <c r="AKJ553" s="14"/>
      <c r="AKK553" s="14"/>
      <c r="AKL553" s="14"/>
      <c r="AKM553" s="14"/>
      <c r="AKN553" s="14"/>
      <c r="AKO553" s="14"/>
      <c r="AKP553" s="14"/>
      <c r="AKQ553" s="14"/>
      <c r="AKR553" s="14"/>
      <c r="AKS553" s="14"/>
      <c r="AKT553" s="14"/>
      <c r="AKU553" s="14"/>
      <c r="AKV553" s="14"/>
      <c r="AKW553" s="14"/>
      <c r="AKX553" s="14"/>
      <c r="AKY553" s="14"/>
      <c r="AKZ553" s="14"/>
      <c r="ALA553" s="14"/>
      <c r="ALB553" s="14"/>
      <c r="ALC553" s="14"/>
      <c r="ALD553" s="14"/>
      <c r="ALE553" s="14"/>
      <c r="ALF553" s="14"/>
      <c r="ALG553" s="14"/>
      <c r="ALH553" s="14"/>
      <c r="ALI553" s="14"/>
      <c r="ALJ553" s="14"/>
      <c r="ALK553" s="14"/>
      <c r="ALL553" s="14"/>
      <c r="ALM553" s="14"/>
      <c r="ALN553" s="14"/>
      <c r="ALO553" s="14"/>
      <c r="ALP553" s="14"/>
      <c r="ALQ553" s="14"/>
      <c r="ALR553" s="14"/>
      <c r="ALS553" s="14"/>
      <c r="ALT553" s="14"/>
      <c r="ALU553" s="14"/>
      <c r="ALV553" s="14"/>
      <c r="ALW553" s="14"/>
      <c r="ALX553" s="14"/>
      <c r="ALY553" s="14"/>
      <c r="ALZ553" s="14"/>
      <c r="AMA553" s="14"/>
      <c r="AMB553" s="14"/>
      <c r="AMC553" s="14"/>
      <c r="AMD553" s="14"/>
      <c r="AME553" s="14"/>
      <c r="AMF553" s="14"/>
      <c r="AMG553" s="14"/>
      <c r="AMH553" s="14"/>
      <c r="AMI553" s="14"/>
      <c r="AMJ553" s="14"/>
      <c r="AMK553" s="14"/>
      <c r="AML553" s="14"/>
      <c r="AMM553" s="14"/>
      <c r="AMN553" s="14"/>
      <c r="AMO553" s="14"/>
      <c r="AMP553" s="14"/>
      <c r="AMQ553" s="14"/>
      <c r="AMR553" s="14"/>
      <c r="AMS553" s="14"/>
      <c r="AMT553" s="14"/>
      <c r="AMU553" s="14"/>
      <c r="AMV553" s="14"/>
      <c r="AMW553" s="14"/>
      <c r="AMX553" s="14"/>
      <c r="AMY553" s="14"/>
      <c r="AMZ553" s="14"/>
      <c r="ANA553" s="14"/>
      <c r="ANB553" s="14"/>
      <c r="ANC553" s="14"/>
      <c r="AND553" s="14"/>
      <c r="ANE553" s="14"/>
      <c r="ANF553" s="14"/>
      <c r="ANG553" s="14"/>
      <c r="ANH553" s="14"/>
      <c r="ANI553" s="14"/>
      <c r="ANJ553" s="14"/>
      <c r="ANK553" s="14"/>
      <c r="ANL553" s="14"/>
      <c r="ANM553" s="14"/>
      <c r="ANN553" s="14"/>
      <c r="ANO553" s="14"/>
      <c r="ANP553" s="14"/>
      <c r="ANQ553" s="14"/>
      <c r="ANR553" s="14"/>
      <c r="ANS553" s="14"/>
      <c r="ANT553" s="14"/>
      <c r="ANU553" s="14"/>
      <c r="ANV553" s="14"/>
      <c r="ANW553" s="14"/>
      <c r="ANX553" s="14"/>
      <c r="ANY553" s="14"/>
      <c r="ANZ553" s="14"/>
      <c r="AOA553" s="14"/>
      <c r="AOB553" s="14"/>
      <c r="AOC553" s="14"/>
      <c r="AOD553" s="14"/>
      <c r="AOE553" s="14"/>
      <c r="AOF553" s="14"/>
      <c r="AOG553" s="14"/>
      <c r="AOH553" s="14"/>
      <c r="AOI553" s="14"/>
      <c r="AOJ553" s="14"/>
      <c r="AOK553" s="14"/>
      <c r="AOL553" s="14"/>
      <c r="AOM553" s="14"/>
      <c r="AON553" s="14"/>
      <c r="AOO553" s="14"/>
      <c r="AOP553" s="14"/>
      <c r="AOQ553" s="14"/>
      <c r="AOR553" s="14"/>
      <c r="AOS553" s="14"/>
      <c r="AOT553" s="14"/>
      <c r="AOU553" s="14"/>
      <c r="AOV553" s="14"/>
      <c r="AOW553" s="14"/>
      <c r="AOX553" s="14"/>
      <c r="AOY553" s="14"/>
      <c r="AOZ553" s="14"/>
      <c r="APA553" s="14"/>
      <c r="APB553" s="14"/>
      <c r="APC553" s="14"/>
      <c r="APD553" s="14"/>
      <c r="APE553" s="14"/>
      <c r="APF553" s="14"/>
      <c r="APG553" s="14"/>
      <c r="APH553" s="14"/>
      <c r="API553" s="14"/>
      <c r="APJ553" s="14"/>
      <c r="APK553" s="14"/>
      <c r="APL553" s="14"/>
      <c r="APM553" s="14"/>
      <c r="APN553" s="14"/>
      <c r="APO553" s="14"/>
      <c r="APP553" s="14"/>
      <c r="APQ553" s="14"/>
      <c r="APR553" s="14"/>
      <c r="APS553" s="14"/>
      <c r="APT553" s="14"/>
      <c r="APU553" s="14"/>
      <c r="APV553" s="14"/>
      <c r="APW553" s="14"/>
      <c r="APX553" s="14"/>
      <c r="APY553" s="14"/>
      <c r="APZ553" s="14"/>
      <c r="AQA553" s="14"/>
      <c r="AQB553" s="14"/>
      <c r="AQC553" s="14"/>
      <c r="AQD553" s="14"/>
      <c r="AQE553" s="14"/>
      <c r="AQF553" s="14"/>
      <c r="AQG553" s="14"/>
      <c r="AQH553" s="14"/>
      <c r="AQI553" s="14"/>
      <c r="AQJ553" s="14"/>
      <c r="AQK553" s="14"/>
      <c r="AQL553" s="14"/>
      <c r="AQM553" s="14"/>
      <c r="AQN553" s="14"/>
      <c r="AQO553" s="14"/>
      <c r="AQP553" s="14"/>
      <c r="AQQ553" s="14"/>
      <c r="AQR553" s="14"/>
      <c r="AQS553" s="14"/>
      <c r="AQT553" s="14"/>
      <c r="AQU553" s="14"/>
      <c r="AQV553" s="14"/>
      <c r="AQW553" s="14"/>
      <c r="AQX553" s="14"/>
      <c r="AQY553" s="14"/>
      <c r="AQZ553" s="14"/>
      <c r="ARA553" s="14"/>
      <c r="ARB553" s="14"/>
      <c r="ARC553" s="14"/>
      <c r="ARD553" s="14"/>
      <c r="ARE553" s="14"/>
      <c r="ARF553" s="14"/>
      <c r="ARG553" s="14"/>
      <c r="ARH553" s="14"/>
      <c r="ARI553" s="14"/>
      <c r="ARJ553" s="14"/>
      <c r="ARK553" s="14"/>
      <c r="ARL553" s="14"/>
      <c r="ARM553" s="14"/>
      <c r="ARN553" s="14"/>
      <c r="ARO553" s="14"/>
      <c r="ARP553" s="14"/>
      <c r="ARQ553" s="14"/>
      <c r="ARR553" s="14"/>
      <c r="ARS553" s="14"/>
      <c r="ART553" s="14"/>
      <c r="ARU553" s="14"/>
      <c r="ARV553" s="14"/>
      <c r="ARW553" s="14"/>
      <c r="ARX553" s="14"/>
      <c r="ARY553" s="14"/>
      <c r="ARZ553" s="14"/>
      <c r="ASA553" s="14"/>
      <c r="ASB553" s="14"/>
      <c r="ASC553" s="14"/>
      <c r="ASD553" s="14"/>
      <c r="ASE553" s="14"/>
      <c r="ASF553" s="14"/>
      <c r="ASG553" s="14"/>
      <c r="ASH553" s="14"/>
      <c r="ASI553" s="14"/>
      <c r="ASJ553" s="14"/>
      <c r="ASK553" s="14"/>
      <c r="ASL553" s="14"/>
      <c r="ASM553" s="14"/>
      <c r="ASN553" s="14"/>
      <c r="ASO553" s="14"/>
      <c r="ASP553" s="14"/>
      <c r="ASQ553" s="14"/>
      <c r="ASR553" s="14"/>
      <c r="ASS553" s="14"/>
      <c r="AST553" s="14"/>
      <c r="ASU553" s="14"/>
      <c r="ASV553" s="14"/>
      <c r="ASW553" s="14"/>
      <c r="ASX553" s="14"/>
      <c r="ASY553" s="14"/>
      <c r="ASZ553" s="14"/>
      <c r="ATA553" s="14"/>
      <c r="ATB553" s="14"/>
      <c r="ATC553" s="14"/>
      <c r="ATD553" s="14"/>
    </row>
    <row r="554" spans="63:1200">
      <c r="BK554" s="14" t="str">
        <f t="shared" si="2122"/>
        <v/>
      </c>
      <c r="ABO554" s="14"/>
      <c r="ABP554" s="14"/>
      <c r="ABQ554" s="14"/>
      <c r="ABR554" s="14"/>
      <c r="ABS554" s="14"/>
      <c r="ABT554" s="14"/>
      <c r="ABU554" s="14"/>
      <c r="ABV554" s="14"/>
      <c r="ABW554" s="14"/>
      <c r="ABX554" s="14"/>
      <c r="ABY554" s="14"/>
      <c r="ABZ554" s="14"/>
      <c r="ACA554" s="14"/>
      <c r="ACB554" s="14"/>
      <c r="ACC554" s="14"/>
      <c r="ACD554" s="14"/>
      <c r="ACE554" s="14"/>
      <c r="ACF554" s="14"/>
      <c r="ACG554" s="14"/>
      <c r="ACH554" s="14"/>
      <c r="ACI554" s="14"/>
      <c r="ACJ554" s="14"/>
      <c r="ACK554" s="14"/>
      <c r="ACL554" s="14"/>
      <c r="ACM554" s="14"/>
      <c r="ACN554" s="14"/>
      <c r="ACO554" s="14"/>
      <c r="ACP554" s="14"/>
      <c r="ACQ554" s="14"/>
      <c r="ACR554" s="14"/>
      <c r="ACS554" s="14"/>
      <c r="ACT554" s="14"/>
      <c r="ACU554" s="14"/>
      <c r="ACV554" s="14"/>
      <c r="ACW554" s="14"/>
      <c r="ACX554" s="14"/>
      <c r="ACY554" s="14"/>
      <c r="ACZ554" s="14"/>
      <c r="ADA554" s="14"/>
      <c r="ADB554" s="14"/>
      <c r="ADC554" s="14"/>
      <c r="ADD554" s="14"/>
      <c r="ADE554" s="14"/>
      <c r="ADF554" s="14"/>
      <c r="ADG554" s="14"/>
      <c r="ADH554" s="14"/>
      <c r="ADI554" s="14"/>
      <c r="ADJ554" s="14"/>
      <c r="ADK554" s="14"/>
      <c r="ADL554" s="14"/>
      <c r="ADM554" s="14"/>
      <c r="ADN554" s="14"/>
      <c r="ADO554" s="14"/>
      <c r="ADP554" s="14"/>
      <c r="ADQ554" s="14"/>
      <c r="ADR554" s="14"/>
      <c r="ADS554" s="14"/>
      <c r="ADT554" s="14"/>
      <c r="ADU554" s="14"/>
      <c r="ADV554" s="14"/>
      <c r="ADW554" s="14"/>
      <c r="ADX554" s="14"/>
      <c r="ADY554" s="14"/>
      <c r="ADZ554" s="14"/>
      <c r="AEA554" s="14"/>
      <c r="AEB554" s="14"/>
      <c r="AEC554" s="14"/>
      <c r="AED554" s="14"/>
      <c r="AEE554" s="14"/>
      <c r="AEF554" s="14"/>
      <c r="AEG554" s="14"/>
      <c r="AEH554" s="14"/>
      <c r="AEI554" s="14"/>
      <c r="AEJ554" s="14"/>
      <c r="AEK554" s="14"/>
      <c r="AEL554" s="14"/>
      <c r="AEM554" s="14"/>
      <c r="AEN554" s="14"/>
      <c r="AEO554" s="14"/>
      <c r="AEP554" s="14"/>
      <c r="AEQ554" s="14"/>
      <c r="AER554" s="14"/>
      <c r="AES554" s="14"/>
      <c r="AET554" s="14"/>
      <c r="AEU554" s="14"/>
      <c r="AEV554" s="14"/>
      <c r="AEW554" s="14"/>
      <c r="AEX554" s="14"/>
      <c r="AEY554" s="14"/>
      <c r="AEZ554" s="14"/>
      <c r="AFA554" s="14"/>
      <c r="AFB554" s="14"/>
      <c r="AFC554" s="14"/>
      <c r="AFD554" s="14"/>
      <c r="AFE554" s="14"/>
      <c r="AFF554" s="14"/>
      <c r="AFG554" s="14"/>
      <c r="AFH554" s="14"/>
      <c r="AFI554" s="14"/>
      <c r="AFJ554" s="14"/>
      <c r="AFK554" s="14"/>
      <c r="AFL554" s="14"/>
      <c r="AFM554" s="14"/>
      <c r="AFN554" s="14"/>
      <c r="AFO554" s="14"/>
      <c r="AFP554" s="14"/>
      <c r="AFQ554" s="14"/>
      <c r="AFR554" s="14"/>
      <c r="AFS554" s="14"/>
      <c r="AFT554" s="14"/>
      <c r="AFU554" s="14"/>
      <c r="AFV554" s="14"/>
      <c r="AFW554" s="14"/>
      <c r="AFX554" s="14"/>
      <c r="AFY554" s="14"/>
      <c r="AFZ554" s="14"/>
      <c r="AGA554" s="14"/>
      <c r="AGB554" s="14"/>
      <c r="AGC554" s="14"/>
      <c r="AGD554" s="14"/>
      <c r="AGE554" s="14"/>
      <c r="AGF554" s="14"/>
      <c r="AGG554" s="14"/>
      <c r="AGH554" s="14"/>
      <c r="AGI554" s="14"/>
      <c r="AGJ554" s="14"/>
      <c r="AGK554" s="14"/>
      <c r="AGL554" s="14"/>
      <c r="AGM554" s="14"/>
      <c r="AGN554" s="14"/>
      <c r="AGO554" s="14"/>
      <c r="AGP554" s="14"/>
      <c r="AGQ554" s="14"/>
      <c r="AGR554" s="14"/>
      <c r="AGS554" s="14"/>
      <c r="AGT554" s="14"/>
      <c r="AGU554" s="14"/>
      <c r="AGV554" s="14"/>
      <c r="AGW554" s="14"/>
      <c r="AGX554" s="14"/>
      <c r="AGY554" s="14"/>
      <c r="AGZ554" s="14"/>
      <c r="AHA554" s="14"/>
      <c r="AHB554" s="14"/>
      <c r="AHC554" s="14"/>
      <c r="AHD554" s="14"/>
      <c r="AHE554" s="14"/>
      <c r="AHF554" s="14"/>
      <c r="AHG554" s="14"/>
      <c r="AHH554" s="14"/>
      <c r="AHI554" s="14"/>
      <c r="AHJ554" s="14"/>
      <c r="AHK554" s="14"/>
      <c r="AHL554" s="14"/>
      <c r="AHM554" s="14"/>
      <c r="AHN554" s="14"/>
      <c r="AHO554" s="14"/>
      <c r="AHP554" s="14"/>
      <c r="AHQ554" s="14"/>
      <c r="AHR554" s="14"/>
      <c r="AHS554" s="14"/>
      <c r="AHT554" s="14"/>
      <c r="AHU554" s="14"/>
      <c r="AHV554" s="14"/>
      <c r="AHW554" s="14"/>
      <c r="AHX554" s="14"/>
      <c r="AHY554" s="14"/>
      <c r="AHZ554" s="14"/>
      <c r="AIA554" s="14"/>
      <c r="AIB554" s="14"/>
      <c r="AIC554" s="14"/>
      <c r="AID554" s="14"/>
      <c r="AIE554" s="14"/>
      <c r="AIF554" s="14"/>
      <c r="AIG554" s="14"/>
      <c r="AIH554" s="14"/>
      <c r="AII554" s="14"/>
      <c r="AIJ554" s="14"/>
      <c r="AIK554" s="14"/>
      <c r="AIL554" s="14"/>
      <c r="AIM554" s="14"/>
      <c r="AIN554" s="14"/>
      <c r="AIO554" s="14"/>
      <c r="AIP554" s="14"/>
      <c r="AIQ554" s="14"/>
      <c r="AIR554" s="14"/>
      <c r="AIS554" s="14"/>
      <c r="AIT554" s="14"/>
      <c r="AIU554" s="14"/>
      <c r="AIV554" s="14"/>
      <c r="AIW554" s="14"/>
      <c r="AIX554" s="14"/>
      <c r="AIY554" s="14"/>
      <c r="AIZ554" s="14"/>
      <c r="AJA554" s="14"/>
      <c r="AJB554" s="14"/>
      <c r="AJC554" s="14"/>
      <c r="AJD554" s="14"/>
      <c r="AJE554" s="14"/>
      <c r="AJF554" s="14"/>
      <c r="AJG554" s="14"/>
      <c r="AJH554" s="14"/>
      <c r="AJI554" s="14"/>
      <c r="AJJ554" s="14"/>
      <c r="AJK554" s="14"/>
      <c r="AJL554" s="14"/>
      <c r="AJM554" s="14"/>
      <c r="AJN554" s="14"/>
      <c r="AJO554" s="14"/>
      <c r="AJP554" s="14"/>
      <c r="AJQ554" s="14"/>
      <c r="AJR554" s="14"/>
      <c r="AJS554" s="14"/>
      <c r="AJT554" s="14"/>
      <c r="AJU554" s="14"/>
      <c r="AJV554" s="14"/>
      <c r="AJW554" s="14"/>
      <c r="AJX554" s="14"/>
      <c r="AJY554" s="14"/>
      <c r="AJZ554" s="14"/>
      <c r="AKA554" s="14"/>
      <c r="AKB554" s="14"/>
      <c r="AKC554" s="14"/>
      <c r="AKD554" s="14"/>
      <c r="AKE554" s="14"/>
      <c r="AKF554" s="14"/>
      <c r="AKG554" s="14"/>
      <c r="AKH554" s="14"/>
      <c r="AKI554" s="14"/>
      <c r="AKJ554" s="14"/>
      <c r="AKK554" s="14"/>
      <c r="AKL554" s="14"/>
      <c r="AKM554" s="14"/>
      <c r="AKN554" s="14"/>
      <c r="AKO554" s="14"/>
      <c r="AKP554" s="14"/>
      <c r="AKQ554" s="14"/>
      <c r="AKR554" s="14"/>
      <c r="AKS554" s="14"/>
      <c r="AKT554" s="14"/>
      <c r="AKU554" s="14"/>
      <c r="AKV554" s="14"/>
      <c r="AKW554" s="14"/>
      <c r="AKX554" s="14"/>
      <c r="AKY554" s="14"/>
      <c r="AKZ554" s="14"/>
      <c r="ALA554" s="14"/>
      <c r="ALB554" s="14"/>
      <c r="ALC554" s="14"/>
      <c r="ALD554" s="14"/>
      <c r="ALE554" s="14"/>
      <c r="ALF554" s="14"/>
      <c r="ALG554" s="14"/>
      <c r="ALH554" s="14"/>
      <c r="ALI554" s="14"/>
      <c r="ALJ554" s="14"/>
      <c r="ALK554" s="14"/>
      <c r="ALL554" s="14"/>
      <c r="ALM554" s="14"/>
      <c r="ALN554" s="14"/>
      <c r="ALO554" s="14"/>
      <c r="ALP554" s="14"/>
      <c r="ALQ554" s="14"/>
      <c r="ALR554" s="14"/>
      <c r="ALS554" s="14"/>
      <c r="ALT554" s="14"/>
      <c r="ALU554" s="14"/>
      <c r="ALV554" s="14"/>
      <c r="ALW554" s="14"/>
      <c r="ALX554" s="14"/>
      <c r="ALY554" s="14"/>
      <c r="ALZ554" s="14"/>
      <c r="AMA554" s="14"/>
      <c r="AMB554" s="14"/>
      <c r="AMC554" s="14"/>
      <c r="AMD554" s="14"/>
      <c r="AME554" s="14"/>
      <c r="AMF554" s="14"/>
      <c r="AMG554" s="14"/>
      <c r="AMH554" s="14"/>
      <c r="AMI554" s="14"/>
      <c r="AMJ554" s="14"/>
      <c r="AMK554" s="14"/>
      <c r="AML554" s="14"/>
      <c r="AMM554" s="14"/>
      <c r="AMN554" s="14"/>
      <c r="AMO554" s="14"/>
      <c r="AMP554" s="14"/>
      <c r="AMQ554" s="14"/>
      <c r="AMR554" s="14"/>
      <c r="AMS554" s="14"/>
      <c r="AMT554" s="14"/>
      <c r="AMU554" s="14"/>
      <c r="AMV554" s="14"/>
      <c r="AMW554" s="14"/>
      <c r="AMX554" s="14"/>
      <c r="AMY554" s="14"/>
      <c r="AMZ554" s="14"/>
      <c r="ANA554" s="14"/>
      <c r="ANB554" s="14"/>
      <c r="ANC554" s="14"/>
      <c r="AND554" s="14"/>
      <c r="ANE554" s="14"/>
      <c r="ANF554" s="14"/>
      <c r="ANG554" s="14"/>
      <c r="ANH554" s="14"/>
      <c r="ANI554" s="14"/>
      <c r="ANJ554" s="14"/>
      <c r="ANK554" s="14"/>
      <c r="ANL554" s="14"/>
      <c r="ANM554" s="14"/>
      <c r="ANN554" s="14"/>
      <c r="ANO554" s="14"/>
      <c r="ANP554" s="14"/>
      <c r="ANQ554" s="14"/>
      <c r="ANR554" s="14"/>
      <c r="ANS554" s="14"/>
      <c r="ANT554" s="14"/>
      <c r="ANU554" s="14"/>
      <c r="ANV554" s="14"/>
      <c r="ANW554" s="14"/>
      <c r="ANX554" s="14"/>
      <c r="ANY554" s="14"/>
      <c r="ANZ554" s="14"/>
      <c r="AOA554" s="14"/>
      <c r="AOB554" s="14"/>
      <c r="AOC554" s="14"/>
      <c r="AOD554" s="14"/>
      <c r="AOE554" s="14"/>
      <c r="AOF554" s="14"/>
      <c r="AOG554" s="14"/>
      <c r="AOH554" s="14"/>
      <c r="AOI554" s="14"/>
      <c r="AOJ554" s="14"/>
      <c r="AOK554" s="14"/>
      <c r="AOL554" s="14"/>
      <c r="AOM554" s="14"/>
      <c r="AON554" s="14"/>
      <c r="AOO554" s="14"/>
      <c r="AOP554" s="14"/>
      <c r="AOQ554" s="14"/>
      <c r="AOR554" s="14"/>
      <c r="AOS554" s="14"/>
      <c r="AOT554" s="14"/>
      <c r="AOU554" s="14"/>
      <c r="AOV554" s="14"/>
      <c r="AOW554" s="14"/>
      <c r="AOX554" s="14"/>
      <c r="AOY554" s="14"/>
      <c r="AOZ554" s="14"/>
      <c r="APA554" s="14"/>
      <c r="APB554" s="14"/>
      <c r="APC554" s="14"/>
      <c r="APD554" s="14"/>
      <c r="APE554" s="14"/>
      <c r="APF554" s="14"/>
      <c r="APG554" s="14"/>
      <c r="APH554" s="14"/>
      <c r="API554" s="14"/>
      <c r="APJ554" s="14"/>
      <c r="APK554" s="14"/>
      <c r="APL554" s="14"/>
      <c r="APM554" s="14"/>
      <c r="APN554" s="14"/>
      <c r="APO554" s="14"/>
      <c r="APP554" s="14"/>
      <c r="APQ554" s="14"/>
      <c r="APR554" s="14"/>
      <c r="APS554" s="14"/>
      <c r="APT554" s="14"/>
      <c r="APU554" s="14"/>
      <c r="APV554" s="14"/>
      <c r="APW554" s="14"/>
      <c r="APX554" s="14"/>
      <c r="APY554" s="14"/>
      <c r="APZ554" s="14"/>
      <c r="AQA554" s="14"/>
      <c r="AQB554" s="14"/>
      <c r="AQC554" s="14"/>
      <c r="AQD554" s="14"/>
      <c r="AQE554" s="14"/>
      <c r="AQF554" s="14"/>
      <c r="AQG554" s="14"/>
      <c r="AQH554" s="14"/>
      <c r="AQI554" s="14"/>
      <c r="AQJ554" s="14"/>
      <c r="AQK554" s="14"/>
      <c r="AQL554" s="14"/>
      <c r="AQM554" s="14"/>
      <c r="AQN554" s="14"/>
      <c r="AQO554" s="14"/>
      <c r="AQP554" s="14"/>
      <c r="AQQ554" s="14"/>
      <c r="AQR554" s="14"/>
      <c r="AQS554" s="14"/>
      <c r="AQT554" s="14"/>
      <c r="AQU554" s="14"/>
      <c r="AQV554" s="14"/>
      <c r="AQW554" s="14"/>
      <c r="AQX554" s="14"/>
      <c r="AQY554" s="14"/>
      <c r="AQZ554" s="14"/>
      <c r="ARA554" s="14"/>
      <c r="ARB554" s="14"/>
      <c r="ARC554" s="14"/>
      <c r="ARD554" s="14"/>
      <c r="ARE554" s="14"/>
      <c r="ARF554" s="14"/>
      <c r="ARG554" s="14"/>
      <c r="ARH554" s="14"/>
      <c r="ARI554" s="14"/>
      <c r="ARJ554" s="14"/>
      <c r="ARK554" s="14"/>
      <c r="ARL554" s="14"/>
      <c r="ARM554" s="14"/>
      <c r="ARN554" s="14"/>
      <c r="ARO554" s="14"/>
      <c r="ARP554" s="14"/>
      <c r="ARQ554" s="14"/>
      <c r="ARR554" s="14"/>
      <c r="ARS554" s="14"/>
      <c r="ART554" s="14"/>
      <c r="ARU554" s="14"/>
      <c r="ARV554" s="14"/>
      <c r="ARW554" s="14"/>
      <c r="ARX554" s="14"/>
      <c r="ARY554" s="14"/>
      <c r="ARZ554" s="14"/>
      <c r="ASA554" s="14"/>
      <c r="ASB554" s="14"/>
      <c r="ASC554" s="14"/>
      <c r="ASD554" s="14"/>
      <c r="ASE554" s="14"/>
      <c r="ASF554" s="14"/>
      <c r="ASG554" s="14"/>
      <c r="ASH554" s="14"/>
      <c r="ASI554" s="14"/>
      <c r="ASJ554" s="14"/>
      <c r="ASK554" s="14"/>
      <c r="ASL554" s="14"/>
      <c r="ASM554" s="14"/>
      <c r="ASN554" s="14"/>
      <c r="ASO554" s="14"/>
      <c r="ASP554" s="14"/>
      <c r="ASQ554" s="14"/>
      <c r="ASR554" s="14"/>
      <c r="ASS554" s="14"/>
      <c r="AST554" s="14"/>
      <c r="ASU554" s="14"/>
      <c r="ASV554" s="14"/>
      <c r="ASW554" s="14"/>
      <c r="ASX554" s="14"/>
      <c r="ASY554" s="14"/>
      <c r="ASZ554" s="14"/>
      <c r="ATA554" s="14"/>
      <c r="ATB554" s="14"/>
      <c r="ATC554" s="14"/>
      <c r="ATD554" s="14"/>
    </row>
    <row r="555" spans="63:1200">
      <c r="BK555" s="14" t="str">
        <f t="shared" si="2122"/>
        <v/>
      </c>
      <c r="ABO555" s="14"/>
      <c r="ABP555" s="14"/>
      <c r="ABQ555" s="14"/>
      <c r="ABR555" s="14"/>
      <c r="ABS555" s="14"/>
      <c r="ABT555" s="14"/>
      <c r="ABU555" s="14"/>
      <c r="ABV555" s="14"/>
      <c r="ABW555" s="14"/>
      <c r="ABX555" s="14"/>
      <c r="ABY555" s="14"/>
      <c r="ABZ555" s="14"/>
      <c r="ACA555" s="14"/>
      <c r="ACB555" s="14"/>
      <c r="ACC555" s="14"/>
      <c r="ACD555" s="14"/>
      <c r="ACE555" s="14"/>
      <c r="ACF555" s="14"/>
      <c r="ACG555" s="14"/>
      <c r="ACH555" s="14"/>
      <c r="ACI555" s="14"/>
      <c r="ACJ555" s="14"/>
      <c r="ACK555" s="14"/>
      <c r="ACL555" s="14"/>
      <c r="ACM555" s="14"/>
      <c r="ACN555" s="14"/>
      <c r="ACO555" s="14"/>
      <c r="ACP555" s="14"/>
      <c r="ACQ555" s="14"/>
      <c r="ACR555" s="14"/>
      <c r="ACS555" s="14"/>
      <c r="ACT555" s="14"/>
      <c r="ACU555" s="14"/>
      <c r="ACV555" s="14"/>
      <c r="ACW555" s="14"/>
      <c r="ACX555" s="14"/>
      <c r="ACY555" s="14"/>
      <c r="ACZ555" s="14"/>
      <c r="ADA555" s="14"/>
      <c r="ADB555" s="14"/>
      <c r="ADC555" s="14"/>
      <c r="ADD555" s="14"/>
      <c r="ADE555" s="14"/>
      <c r="ADF555" s="14"/>
      <c r="ADG555" s="14"/>
      <c r="ADH555" s="14"/>
      <c r="ADI555" s="14"/>
      <c r="ADJ555" s="14"/>
      <c r="ADK555" s="14"/>
      <c r="ADL555" s="14"/>
      <c r="ADM555" s="14"/>
      <c r="ADN555" s="14"/>
      <c r="ADO555" s="14"/>
      <c r="ADP555" s="14"/>
      <c r="ADQ555" s="14"/>
      <c r="ADR555" s="14"/>
      <c r="ADS555" s="14"/>
      <c r="ADT555" s="14"/>
      <c r="ADU555" s="14"/>
      <c r="ADV555" s="14"/>
      <c r="ADW555" s="14"/>
      <c r="ADX555" s="14"/>
      <c r="ADY555" s="14"/>
      <c r="ADZ555" s="14"/>
      <c r="AEA555" s="14"/>
      <c r="AEB555" s="14"/>
      <c r="AEC555" s="14"/>
      <c r="AED555" s="14"/>
      <c r="AEE555" s="14"/>
      <c r="AEF555" s="14"/>
      <c r="AEG555" s="14"/>
      <c r="AEH555" s="14"/>
      <c r="AEI555" s="14"/>
      <c r="AEJ555" s="14"/>
      <c r="AEK555" s="14"/>
      <c r="AEL555" s="14"/>
      <c r="AEM555" s="14"/>
      <c r="AEN555" s="14"/>
      <c r="AEO555" s="14"/>
      <c r="AEP555" s="14"/>
      <c r="AEQ555" s="14"/>
      <c r="AER555" s="14"/>
      <c r="AES555" s="14"/>
      <c r="AET555" s="14"/>
      <c r="AEU555" s="14"/>
      <c r="AEV555" s="14"/>
      <c r="AEW555" s="14"/>
      <c r="AEX555" s="14"/>
      <c r="AEY555" s="14"/>
      <c r="AEZ555" s="14"/>
      <c r="AFA555" s="14"/>
      <c r="AFB555" s="14"/>
      <c r="AFC555" s="14"/>
      <c r="AFD555" s="14"/>
      <c r="AFE555" s="14"/>
      <c r="AFF555" s="14"/>
      <c r="AFG555" s="14"/>
      <c r="AFH555" s="14"/>
      <c r="AFI555" s="14"/>
      <c r="AFJ555" s="14"/>
      <c r="AFK555" s="14"/>
      <c r="AFL555" s="14"/>
      <c r="AFM555" s="14"/>
      <c r="AFN555" s="14"/>
      <c r="AFO555" s="14"/>
      <c r="AFP555" s="14"/>
      <c r="AFQ555" s="14"/>
      <c r="AFR555" s="14"/>
      <c r="AFS555" s="14"/>
      <c r="AFT555" s="14"/>
      <c r="AFU555" s="14"/>
      <c r="AFV555" s="14"/>
      <c r="AFW555" s="14"/>
      <c r="AFX555" s="14"/>
      <c r="AFY555" s="14"/>
      <c r="AFZ555" s="14"/>
      <c r="AGA555" s="14"/>
      <c r="AGB555" s="14"/>
      <c r="AGC555" s="14"/>
      <c r="AGD555" s="14"/>
      <c r="AGE555" s="14"/>
      <c r="AGF555" s="14"/>
      <c r="AGG555" s="14"/>
      <c r="AGH555" s="14"/>
      <c r="AGI555" s="14"/>
      <c r="AGJ555" s="14"/>
      <c r="AGK555" s="14"/>
      <c r="AGL555" s="14"/>
      <c r="AGM555" s="14"/>
      <c r="AGN555" s="14"/>
      <c r="AGO555" s="14"/>
      <c r="AGP555" s="14"/>
      <c r="AGQ555" s="14"/>
      <c r="AGR555" s="14"/>
      <c r="AGS555" s="14"/>
      <c r="AGT555" s="14"/>
      <c r="AGU555" s="14"/>
      <c r="AGV555" s="14"/>
      <c r="AGW555" s="14"/>
      <c r="AGX555" s="14"/>
      <c r="AGY555" s="14"/>
      <c r="AGZ555" s="14"/>
      <c r="AHA555" s="14"/>
      <c r="AHB555" s="14"/>
      <c r="AHC555" s="14"/>
      <c r="AHD555" s="14"/>
      <c r="AHE555" s="14"/>
      <c r="AHF555" s="14"/>
      <c r="AHG555" s="14"/>
      <c r="AHH555" s="14"/>
      <c r="AHI555" s="14"/>
      <c r="AHJ555" s="14"/>
      <c r="AHK555" s="14"/>
      <c r="AHL555" s="14"/>
      <c r="AHM555" s="14"/>
      <c r="AHN555" s="14"/>
      <c r="AHO555" s="14"/>
      <c r="AHP555" s="14"/>
      <c r="AHQ555" s="14"/>
      <c r="AHR555" s="14"/>
      <c r="AHS555" s="14"/>
      <c r="AHT555" s="14"/>
      <c r="AHU555" s="14"/>
      <c r="AHV555" s="14"/>
      <c r="AHW555" s="14"/>
      <c r="AHX555" s="14"/>
      <c r="AHY555" s="14"/>
      <c r="AHZ555" s="14"/>
      <c r="AIA555" s="14"/>
      <c r="AIB555" s="14"/>
      <c r="AIC555" s="14"/>
      <c r="AID555" s="14"/>
      <c r="AIE555" s="14"/>
      <c r="AIF555" s="14"/>
      <c r="AIG555" s="14"/>
      <c r="AIH555" s="14"/>
      <c r="AII555" s="14"/>
      <c r="AIJ555" s="14"/>
      <c r="AIK555" s="14"/>
      <c r="AIL555" s="14"/>
      <c r="AIM555" s="14"/>
      <c r="AIN555" s="14"/>
      <c r="AIO555" s="14"/>
      <c r="AIP555" s="14"/>
      <c r="AIQ555" s="14"/>
      <c r="AIR555" s="14"/>
      <c r="AIS555" s="14"/>
      <c r="AIT555" s="14"/>
      <c r="AIU555" s="14"/>
      <c r="AIV555" s="14"/>
      <c r="AIW555" s="14"/>
      <c r="AIX555" s="14"/>
      <c r="AIY555" s="14"/>
      <c r="AIZ555" s="14"/>
      <c r="AJA555" s="14"/>
      <c r="AJB555" s="14"/>
      <c r="AJC555" s="14"/>
      <c r="AJD555" s="14"/>
      <c r="AJE555" s="14"/>
      <c r="AJF555" s="14"/>
      <c r="AJG555" s="14"/>
      <c r="AJH555" s="14"/>
      <c r="AJI555" s="14"/>
      <c r="AJJ555" s="14"/>
      <c r="AJK555" s="14"/>
      <c r="AJL555" s="14"/>
      <c r="AJM555" s="14"/>
      <c r="AJN555" s="14"/>
      <c r="AJO555" s="14"/>
      <c r="AJP555" s="14"/>
      <c r="AJQ555" s="14"/>
      <c r="AJR555" s="14"/>
      <c r="AJS555" s="14"/>
      <c r="AJT555" s="14"/>
      <c r="AJU555" s="14"/>
      <c r="AJV555" s="14"/>
      <c r="AJW555" s="14"/>
      <c r="AJX555" s="14"/>
      <c r="AJY555" s="14"/>
      <c r="AJZ555" s="14"/>
      <c r="AKA555" s="14"/>
      <c r="AKB555" s="14"/>
      <c r="AKC555" s="14"/>
      <c r="AKD555" s="14"/>
      <c r="AKE555" s="14"/>
      <c r="AKF555" s="14"/>
      <c r="AKG555" s="14"/>
      <c r="AKH555" s="14"/>
      <c r="AKI555" s="14"/>
      <c r="AKJ555" s="14"/>
      <c r="AKK555" s="14"/>
      <c r="AKL555" s="14"/>
      <c r="AKM555" s="14"/>
      <c r="AKN555" s="14"/>
      <c r="AKO555" s="14"/>
      <c r="AKP555" s="14"/>
      <c r="AKQ555" s="14"/>
      <c r="AKR555" s="14"/>
      <c r="AKS555" s="14"/>
      <c r="AKT555" s="14"/>
      <c r="AKU555" s="14"/>
      <c r="AKV555" s="14"/>
      <c r="AKW555" s="14"/>
      <c r="AKX555" s="14"/>
      <c r="AKY555" s="14"/>
      <c r="AKZ555" s="14"/>
      <c r="ALA555" s="14"/>
      <c r="ALB555" s="14"/>
      <c r="ALC555" s="14"/>
      <c r="ALD555" s="14"/>
      <c r="ALE555" s="14"/>
      <c r="ALF555" s="14"/>
      <c r="ALG555" s="14"/>
      <c r="ALH555" s="14"/>
      <c r="ALI555" s="14"/>
      <c r="ALJ555" s="14"/>
      <c r="ALK555" s="14"/>
      <c r="ALL555" s="14"/>
      <c r="ALM555" s="14"/>
      <c r="ALN555" s="14"/>
      <c r="ALO555" s="14"/>
      <c r="ALP555" s="14"/>
      <c r="ALQ555" s="14"/>
      <c r="ALR555" s="14"/>
      <c r="ALS555" s="14"/>
      <c r="ALT555" s="14"/>
      <c r="ALU555" s="14"/>
      <c r="ALV555" s="14"/>
      <c r="ALW555" s="14"/>
      <c r="ALX555" s="14"/>
      <c r="ALY555" s="14"/>
      <c r="ALZ555" s="14"/>
      <c r="AMA555" s="14"/>
      <c r="AMB555" s="14"/>
      <c r="AMC555" s="14"/>
      <c r="AMD555" s="14"/>
      <c r="AME555" s="14"/>
      <c r="AMF555" s="14"/>
      <c r="AMG555" s="14"/>
      <c r="AMH555" s="14"/>
      <c r="AMI555" s="14"/>
      <c r="AMJ555" s="14"/>
      <c r="AMK555" s="14"/>
      <c r="AML555" s="14"/>
      <c r="AMM555" s="14"/>
      <c r="AMN555" s="14"/>
      <c r="AMO555" s="14"/>
      <c r="AMP555" s="14"/>
      <c r="AMQ555" s="14"/>
      <c r="AMR555" s="14"/>
      <c r="AMS555" s="14"/>
      <c r="AMT555" s="14"/>
      <c r="AMU555" s="14"/>
      <c r="AMV555" s="14"/>
      <c r="AMW555" s="14"/>
      <c r="AMX555" s="14"/>
      <c r="AMY555" s="14"/>
      <c r="AMZ555" s="14"/>
      <c r="ANA555" s="14"/>
      <c r="ANB555" s="14"/>
      <c r="ANC555" s="14"/>
      <c r="AND555" s="14"/>
      <c r="ANE555" s="14"/>
      <c r="ANF555" s="14"/>
      <c r="ANG555" s="14"/>
      <c r="ANH555" s="14"/>
      <c r="ANI555" s="14"/>
      <c r="ANJ555" s="14"/>
      <c r="ANK555" s="14"/>
      <c r="ANL555" s="14"/>
      <c r="ANM555" s="14"/>
      <c r="ANN555" s="14"/>
      <c r="ANO555" s="14"/>
      <c r="ANP555" s="14"/>
      <c r="ANQ555" s="14"/>
      <c r="ANR555" s="14"/>
      <c r="ANS555" s="14"/>
      <c r="ANT555" s="14"/>
      <c r="ANU555" s="14"/>
      <c r="ANV555" s="14"/>
      <c r="ANW555" s="14"/>
      <c r="ANX555" s="14"/>
      <c r="ANY555" s="14"/>
      <c r="ANZ555" s="14"/>
      <c r="AOA555" s="14"/>
      <c r="AOB555" s="14"/>
      <c r="AOC555" s="14"/>
      <c r="AOD555" s="14"/>
      <c r="AOE555" s="14"/>
      <c r="AOF555" s="14"/>
      <c r="AOG555" s="14"/>
      <c r="AOH555" s="14"/>
      <c r="AOI555" s="14"/>
      <c r="AOJ555" s="14"/>
      <c r="AOK555" s="14"/>
      <c r="AOL555" s="14"/>
      <c r="AOM555" s="14"/>
      <c r="AON555" s="14"/>
      <c r="AOO555" s="14"/>
      <c r="AOP555" s="14"/>
      <c r="AOQ555" s="14"/>
      <c r="AOR555" s="14"/>
      <c r="AOS555" s="14"/>
      <c r="AOT555" s="14"/>
      <c r="AOU555" s="14"/>
      <c r="AOV555" s="14"/>
      <c r="AOW555" s="14"/>
      <c r="AOX555" s="14"/>
      <c r="AOY555" s="14"/>
      <c r="AOZ555" s="14"/>
      <c r="APA555" s="14"/>
      <c r="APB555" s="14"/>
      <c r="APC555" s="14"/>
      <c r="APD555" s="14"/>
      <c r="APE555" s="14"/>
      <c r="APF555" s="14"/>
      <c r="APG555" s="14"/>
      <c r="APH555" s="14"/>
      <c r="API555" s="14"/>
      <c r="APJ555" s="14"/>
      <c r="APK555" s="14"/>
      <c r="APL555" s="14"/>
      <c r="APM555" s="14"/>
      <c r="APN555" s="14"/>
      <c r="APO555" s="14"/>
      <c r="APP555" s="14"/>
      <c r="APQ555" s="14"/>
      <c r="APR555" s="14"/>
      <c r="APS555" s="14"/>
      <c r="APT555" s="14"/>
      <c r="APU555" s="14"/>
      <c r="APV555" s="14"/>
      <c r="APW555" s="14"/>
      <c r="APX555" s="14"/>
      <c r="APY555" s="14"/>
      <c r="APZ555" s="14"/>
      <c r="AQA555" s="14"/>
      <c r="AQB555" s="14"/>
      <c r="AQC555" s="14"/>
      <c r="AQD555" s="14"/>
      <c r="AQE555" s="14"/>
      <c r="AQF555" s="14"/>
      <c r="AQG555" s="14"/>
      <c r="AQH555" s="14"/>
      <c r="AQI555" s="14"/>
      <c r="AQJ555" s="14"/>
      <c r="AQK555" s="14"/>
      <c r="AQL555" s="14"/>
      <c r="AQM555" s="14"/>
      <c r="AQN555" s="14"/>
      <c r="AQO555" s="14"/>
      <c r="AQP555" s="14"/>
      <c r="AQQ555" s="14"/>
      <c r="AQR555" s="14"/>
      <c r="AQS555" s="14"/>
      <c r="AQT555" s="14"/>
      <c r="AQU555" s="14"/>
      <c r="AQV555" s="14"/>
      <c r="AQW555" s="14"/>
      <c r="AQX555" s="14"/>
      <c r="AQY555" s="14"/>
      <c r="AQZ555" s="14"/>
      <c r="ARA555" s="14"/>
      <c r="ARB555" s="14"/>
      <c r="ARC555" s="14"/>
      <c r="ARD555" s="14"/>
      <c r="ARE555" s="14"/>
      <c r="ARF555" s="14"/>
      <c r="ARG555" s="14"/>
      <c r="ARH555" s="14"/>
      <c r="ARI555" s="14"/>
      <c r="ARJ555" s="14"/>
      <c r="ARK555" s="14"/>
      <c r="ARL555" s="14"/>
      <c r="ARM555" s="14"/>
      <c r="ARN555" s="14"/>
      <c r="ARO555" s="14"/>
      <c r="ARP555" s="14"/>
      <c r="ARQ555" s="14"/>
      <c r="ARR555" s="14"/>
      <c r="ARS555" s="14"/>
      <c r="ART555" s="14"/>
      <c r="ARU555" s="14"/>
      <c r="ARV555" s="14"/>
      <c r="ARW555" s="14"/>
      <c r="ARX555" s="14"/>
      <c r="ARY555" s="14"/>
      <c r="ARZ555" s="14"/>
      <c r="ASA555" s="14"/>
      <c r="ASB555" s="14"/>
      <c r="ASC555" s="14"/>
      <c r="ASD555" s="14"/>
      <c r="ASE555" s="14"/>
      <c r="ASF555" s="14"/>
      <c r="ASG555" s="14"/>
      <c r="ASH555" s="14"/>
      <c r="ASI555" s="14"/>
      <c r="ASJ555" s="14"/>
      <c r="ASK555" s="14"/>
      <c r="ASL555" s="14"/>
      <c r="ASM555" s="14"/>
      <c r="ASN555" s="14"/>
      <c r="ASO555" s="14"/>
      <c r="ASP555" s="14"/>
      <c r="ASQ555" s="14"/>
      <c r="ASR555" s="14"/>
      <c r="ASS555" s="14"/>
      <c r="AST555" s="14"/>
      <c r="ASU555" s="14"/>
      <c r="ASV555" s="14"/>
      <c r="ASW555" s="14"/>
      <c r="ASX555" s="14"/>
      <c r="ASY555" s="14"/>
      <c r="ASZ555" s="14"/>
      <c r="ATA555" s="14"/>
      <c r="ATB555" s="14"/>
      <c r="ATC555" s="14"/>
      <c r="ATD555" s="14"/>
    </row>
    <row r="556" spans="63:1200">
      <c r="BK556" s="14" t="str">
        <f t="shared" si="2122"/>
        <v/>
      </c>
      <c r="ABO556" s="14"/>
      <c r="ABP556" s="14"/>
      <c r="ABQ556" s="14"/>
      <c r="ABR556" s="14"/>
      <c r="ABS556" s="14"/>
      <c r="ABT556" s="14"/>
      <c r="ABU556" s="14"/>
      <c r="ABV556" s="14"/>
      <c r="ABW556" s="14"/>
      <c r="ABX556" s="14"/>
      <c r="ABY556" s="14"/>
      <c r="ABZ556" s="14"/>
      <c r="ACA556" s="14"/>
      <c r="ACB556" s="14"/>
      <c r="ACC556" s="14"/>
      <c r="ACD556" s="14"/>
      <c r="ACE556" s="14"/>
      <c r="ACF556" s="14"/>
      <c r="ACG556" s="14"/>
      <c r="ACH556" s="14"/>
      <c r="ACI556" s="14"/>
      <c r="ACJ556" s="14"/>
      <c r="ACK556" s="14"/>
      <c r="ACL556" s="14"/>
      <c r="ACM556" s="14"/>
      <c r="ACN556" s="14"/>
      <c r="ACO556" s="14"/>
      <c r="ACP556" s="14"/>
      <c r="ACQ556" s="14"/>
      <c r="ACR556" s="14"/>
      <c r="ACS556" s="14"/>
      <c r="ACT556" s="14"/>
      <c r="ACU556" s="14"/>
      <c r="ACV556" s="14"/>
      <c r="ACW556" s="14"/>
      <c r="ACX556" s="14"/>
      <c r="ACY556" s="14"/>
      <c r="ACZ556" s="14"/>
      <c r="ADA556" s="14"/>
      <c r="ADB556" s="14"/>
      <c r="ADC556" s="14"/>
      <c r="ADD556" s="14"/>
      <c r="ADE556" s="14"/>
      <c r="ADF556" s="14"/>
      <c r="ADG556" s="14"/>
      <c r="ADH556" s="14"/>
      <c r="ADI556" s="14"/>
      <c r="ADJ556" s="14"/>
      <c r="ADK556" s="14"/>
      <c r="ADL556" s="14"/>
      <c r="ADM556" s="14"/>
      <c r="ADN556" s="14"/>
      <c r="ADO556" s="14"/>
      <c r="ADP556" s="14"/>
      <c r="ADQ556" s="14"/>
      <c r="ADR556" s="14"/>
      <c r="ADS556" s="14"/>
      <c r="ADT556" s="14"/>
      <c r="ADU556" s="14"/>
      <c r="ADV556" s="14"/>
      <c r="ADW556" s="14"/>
      <c r="ADX556" s="14"/>
      <c r="ADY556" s="14"/>
      <c r="ADZ556" s="14"/>
      <c r="AEA556" s="14"/>
      <c r="AEB556" s="14"/>
      <c r="AEC556" s="14"/>
      <c r="AED556" s="14"/>
      <c r="AEE556" s="14"/>
      <c r="AEF556" s="14"/>
      <c r="AEG556" s="14"/>
      <c r="AEH556" s="14"/>
      <c r="AEI556" s="14"/>
      <c r="AEJ556" s="14"/>
      <c r="AEK556" s="14"/>
      <c r="AEL556" s="14"/>
      <c r="AEM556" s="14"/>
      <c r="AEN556" s="14"/>
      <c r="AEO556" s="14"/>
      <c r="AEP556" s="14"/>
      <c r="AEQ556" s="14"/>
      <c r="AER556" s="14"/>
      <c r="AES556" s="14"/>
      <c r="AET556" s="14"/>
      <c r="AEU556" s="14"/>
      <c r="AEV556" s="14"/>
      <c r="AEW556" s="14"/>
      <c r="AEX556" s="14"/>
      <c r="AEY556" s="14"/>
      <c r="AEZ556" s="14"/>
      <c r="AFA556" s="14"/>
      <c r="AFB556" s="14"/>
      <c r="AFC556" s="14"/>
      <c r="AFD556" s="14"/>
      <c r="AFE556" s="14"/>
      <c r="AFF556" s="14"/>
      <c r="AFG556" s="14"/>
      <c r="AFH556" s="14"/>
      <c r="AFI556" s="14"/>
      <c r="AFJ556" s="14"/>
      <c r="AFK556" s="14"/>
      <c r="AFL556" s="14"/>
      <c r="AFM556" s="14"/>
      <c r="AFN556" s="14"/>
      <c r="AFO556" s="14"/>
      <c r="AFP556" s="14"/>
      <c r="AFQ556" s="14"/>
      <c r="AFR556" s="14"/>
      <c r="AFS556" s="14"/>
      <c r="AFT556" s="14"/>
      <c r="AFU556" s="14"/>
      <c r="AFV556" s="14"/>
      <c r="AFW556" s="14"/>
      <c r="AFX556" s="14"/>
      <c r="AFY556" s="14"/>
      <c r="AFZ556" s="14"/>
      <c r="AGA556" s="14"/>
      <c r="AGB556" s="14"/>
      <c r="AGC556" s="14"/>
      <c r="AGD556" s="14"/>
      <c r="AGE556" s="14"/>
      <c r="AGF556" s="14"/>
      <c r="AGG556" s="14"/>
      <c r="AGH556" s="14"/>
      <c r="AGI556" s="14"/>
      <c r="AGJ556" s="14"/>
      <c r="AGK556" s="14"/>
      <c r="AGL556" s="14"/>
      <c r="AGM556" s="14"/>
      <c r="AGN556" s="14"/>
      <c r="AGO556" s="14"/>
      <c r="AGP556" s="14"/>
      <c r="AGQ556" s="14"/>
      <c r="AGR556" s="14"/>
      <c r="AGS556" s="14"/>
      <c r="AGT556" s="14"/>
      <c r="AGU556" s="14"/>
      <c r="AGV556" s="14"/>
      <c r="AGW556" s="14"/>
      <c r="AGX556" s="14"/>
      <c r="AGY556" s="14"/>
      <c r="AGZ556" s="14"/>
      <c r="AHA556" s="14"/>
      <c r="AHB556" s="14"/>
      <c r="AHC556" s="14"/>
      <c r="AHD556" s="14"/>
      <c r="AHE556" s="14"/>
      <c r="AHF556" s="14"/>
      <c r="AHG556" s="14"/>
      <c r="AHH556" s="14"/>
      <c r="AHI556" s="14"/>
      <c r="AHJ556" s="14"/>
      <c r="AHK556" s="14"/>
      <c r="AHL556" s="14"/>
      <c r="AHM556" s="14"/>
      <c r="AHN556" s="14"/>
      <c r="AHO556" s="14"/>
      <c r="AHP556" s="14"/>
      <c r="AHQ556" s="14"/>
      <c r="AHR556" s="14"/>
      <c r="AHS556" s="14"/>
      <c r="AHT556" s="14"/>
      <c r="AHU556" s="14"/>
      <c r="AHV556" s="14"/>
      <c r="AHW556" s="14"/>
      <c r="AHX556" s="14"/>
      <c r="AHY556" s="14"/>
      <c r="AHZ556" s="14"/>
      <c r="AIA556" s="14"/>
      <c r="AIB556" s="14"/>
      <c r="AIC556" s="14"/>
      <c r="AID556" s="14"/>
      <c r="AIE556" s="14"/>
      <c r="AIF556" s="14"/>
      <c r="AIG556" s="14"/>
      <c r="AIH556" s="14"/>
      <c r="AII556" s="14"/>
      <c r="AIJ556" s="14"/>
      <c r="AIK556" s="14"/>
      <c r="AIL556" s="14"/>
      <c r="AIM556" s="14"/>
      <c r="AIN556" s="14"/>
      <c r="AIO556" s="14"/>
      <c r="AIP556" s="14"/>
      <c r="AIQ556" s="14"/>
      <c r="AIR556" s="14"/>
      <c r="AIS556" s="14"/>
      <c r="AIT556" s="14"/>
      <c r="AIU556" s="14"/>
      <c r="AIV556" s="14"/>
      <c r="AIW556" s="14"/>
      <c r="AIX556" s="14"/>
      <c r="AIY556" s="14"/>
      <c r="AIZ556" s="14"/>
      <c r="AJA556" s="14"/>
      <c r="AJB556" s="14"/>
      <c r="AJC556" s="14"/>
      <c r="AJD556" s="14"/>
      <c r="AJE556" s="14"/>
      <c r="AJF556" s="14"/>
      <c r="AJG556" s="14"/>
      <c r="AJH556" s="14"/>
      <c r="AJI556" s="14"/>
      <c r="AJJ556" s="14"/>
      <c r="AJK556" s="14"/>
      <c r="AJL556" s="14"/>
      <c r="AJM556" s="14"/>
      <c r="AJN556" s="14"/>
      <c r="AJO556" s="14"/>
      <c r="AJP556" s="14"/>
      <c r="AJQ556" s="14"/>
      <c r="AJR556" s="14"/>
      <c r="AJS556" s="14"/>
      <c r="AJT556" s="14"/>
      <c r="AJU556" s="14"/>
      <c r="AJV556" s="14"/>
      <c r="AJW556" s="14"/>
      <c r="AJX556" s="14"/>
      <c r="AJY556" s="14"/>
      <c r="AJZ556" s="14"/>
      <c r="AKA556" s="14"/>
      <c r="AKB556" s="14"/>
      <c r="AKC556" s="14"/>
      <c r="AKD556" s="14"/>
      <c r="AKE556" s="14"/>
      <c r="AKF556" s="14"/>
      <c r="AKG556" s="14"/>
      <c r="AKH556" s="14"/>
      <c r="AKI556" s="14"/>
      <c r="AKJ556" s="14"/>
      <c r="AKK556" s="14"/>
      <c r="AKL556" s="14"/>
      <c r="AKM556" s="14"/>
      <c r="AKN556" s="14"/>
      <c r="AKO556" s="14"/>
      <c r="AKP556" s="14"/>
      <c r="AKQ556" s="14"/>
      <c r="AKR556" s="14"/>
      <c r="AKS556" s="14"/>
      <c r="AKT556" s="14"/>
      <c r="AKU556" s="14"/>
      <c r="AKV556" s="14"/>
      <c r="AKW556" s="14"/>
      <c r="AKX556" s="14"/>
      <c r="AKY556" s="14"/>
      <c r="AKZ556" s="14"/>
      <c r="ALA556" s="14"/>
      <c r="ALB556" s="14"/>
      <c r="ALC556" s="14"/>
      <c r="ALD556" s="14"/>
      <c r="ALE556" s="14"/>
      <c r="ALF556" s="14"/>
      <c r="ALG556" s="14"/>
      <c r="ALH556" s="14"/>
      <c r="ALI556" s="14"/>
      <c r="ALJ556" s="14"/>
      <c r="ALK556" s="14"/>
      <c r="ALL556" s="14"/>
      <c r="ALM556" s="14"/>
      <c r="ALN556" s="14"/>
      <c r="ALO556" s="14"/>
      <c r="ALP556" s="14"/>
      <c r="ALQ556" s="14"/>
      <c r="ALR556" s="14"/>
      <c r="ALS556" s="14"/>
      <c r="ALT556" s="14"/>
      <c r="ALU556" s="14"/>
      <c r="ALV556" s="14"/>
      <c r="ALW556" s="14"/>
      <c r="ALX556" s="14"/>
      <c r="ALY556" s="14"/>
      <c r="ALZ556" s="14"/>
      <c r="AMA556" s="14"/>
      <c r="AMB556" s="14"/>
      <c r="AMC556" s="14"/>
      <c r="AMD556" s="14"/>
      <c r="AME556" s="14"/>
      <c r="AMF556" s="14"/>
      <c r="AMG556" s="14"/>
      <c r="AMH556" s="14"/>
      <c r="AMI556" s="14"/>
      <c r="AMJ556" s="14"/>
      <c r="AMK556" s="14"/>
      <c r="AML556" s="14"/>
      <c r="AMM556" s="14"/>
      <c r="AMN556" s="14"/>
      <c r="AMO556" s="14"/>
      <c r="AMP556" s="14"/>
      <c r="AMQ556" s="14"/>
      <c r="AMR556" s="14"/>
      <c r="AMS556" s="14"/>
      <c r="AMT556" s="14"/>
      <c r="AMU556" s="14"/>
      <c r="AMV556" s="14"/>
      <c r="AMW556" s="14"/>
      <c r="AMX556" s="14"/>
      <c r="AMY556" s="14"/>
      <c r="AMZ556" s="14"/>
      <c r="ANA556" s="14"/>
      <c r="ANB556" s="14"/>
      <c r="ANC556" s="14"/>
      <c r="AND556" s="14"/>
      <c r="ANE556" s="14"/>
      <c r="ANF556" s="14"/>
      <c r="ANG556" s="14"/>
      <c r="ANH556" s="14"/>
      <c r="ANI556" s="14"/>
      <c r="ANJ556" s="14"/>
      <c r="ANK556" s="14"/>
      <c r="ANL556" s="14"/>
      <c r="ANM556" s="14"/>
      <c r="ANN556" s="14"/>
      <c r="ANO556" s="14"/>
      <c r="ANP556" s="14"/>
      <c r="ANQ556" s="14"/>
      <c r="ANR556" s="14"/>
      <c r="ANS556" s="14"/>
      <c r="ANT556" s="14"/>
      <c r="ANU556" s="14"/>
      <c r="ANV556" s="14"/>
      <c r="ANW556" s="14"/>
      <c r="ANX556" s="14"/>
      <c r="ANY556" s="14"/>
      <c r="ANZ556" s="14"/>
      <c r="AOA556" s="14"/>
      <c r="AOB556" s="14"/>
      <c r="AOC556" s="14"/>
      <c r="AOD556" s="14"/>
      <c r="AOE556" s="14"/>
      <c r="AOF556" s="14"/>
      <c r="AOG556" s="14"/>
      <c r="AOH556" s="14"/>
      <c r="AOI556" s="14"/>
      <c r="AOJ556" s="14"/>
      <c r="AOK556" s="14"/>
      <c r="AOL556" s="14"/>
      <c r="AOM556" s="14"/>
      <c r="AON556" s="14"/>
      <c r="AOO556" s="14"/>
      <c r="AOP556" s="14"/>
      <c r="AOQ556" s="14"/>
      <c r="AOR556" s="14"/>
      <c r="AOS556" s="14"/>
      <c r="AOT556" s="14"/>
      <c r="AOU556" s="14"/>
      <c r="AOV556" s="14"/>
      <c r="AOW556" s="14"/>
      <c r="AOX556" s="14"/>
      <c r="AOY556" s="14"/>
      <c r="AOZ556" s="14"/>
      <c r="APA556" s="14"/>
      <c r="APB556" s="14"/>
      <c r="APC556" s="14"/>
      <c r="APD556" s="14"/>
      <c r="APE556" s="14"/>
      <c r="APF556" s="14"/>
      <c r="APG556" s="14"/>
      <c r="APH556" s="14"/>
      <c r="API556" s="14"/>
      <c r="APJ556" s="14"/>
      <c r="APK556" s="14"/>
      <c r="APL556" s="14"/>
      <c r="APM556" s="14"/>
      <c r="APN556" s="14"/>
      <c r="APO556" s="14"/>
      <c r="APP556" s="14"/>
      <c r="APQ556" s="14"/>
      <c r="APR556" s="14"/>
      <c r="APS556" s="14"/>
      <c r="APT556" s="14"/>
      <c r="APU556" s="14"/>
      <c r="APV556" s="14"/>
      <c r="APW556" s="14"/>
      <c r="APX556" s="14"/>
      <c r="APY556" s="14"/>
      <c r="APZ556" s="14"/>
      <c r="AQA556" s="14"/>
      <c r="AQB556" s="14"/>
      <c r="AQC556" s="14"/>
      <c r="AQD556" s="14"/>
      <c r="AQE556" s="14"/>
      <c r="AQF556" s="14"/>
      <c r="AQG556" s="14"/>
      <c r="AQH556" s="14"/>
      <c r="AQI556" s="14"/>
      <c r="AQJ556" s="14"/>
      <c r="AQK556" s="14"/>
      <c r="AQL556" s="14"/>
      <c r="AQM556" s="14"/>
      <c r="AQN556" s="14"/>
      <c r="AQO556" s="14"/>
      <c r="AQP556" s="14"/>
      <c r="AQQ556" s="14"/>
      <c r="AQR556" s="14"/>
      <c r="AQS556" s="14"/>
      <c r="AQT556" s="14"/>
      <c r="AQU556" s="14"/>
      <c r="AQV556" s="14"/>
      <c r="AQW556" s="14"/>
      <c r="AQX556" s="14"/>
      <c r="AQY556" s="14"/>
      <c r="AQZ556" s="14"/>
      <c r="ARA556" s="14"/>
      <c r="ARB556" s="14"/>
      <c r="ARC556" s="14"/>
      <c r="ARD556" s="14"/>
      <c r="ARE556" s="14"/>
      <c r="ARF556" s="14"/>
      <c r="ARG556" s="14"/>
      <c r="ARH556" s="14"/>
      <c r="ARI556" s="14"/>
      <c r="ARJ556" s="14"/>
      <c r="ARK556" s="14"/>
      <c r="ARL556" s="14"/>
      <c r="ARM556" s="14"/>
      <c r="ARN556" s="14"/>
      <c r="ARO556" s="14"/>
      <c r="ARP556" s="14"/>
      <c r="ARQ556" s="14"/>
      <c r="ARR556" s="14"/>
      <c r="ARS556" s="14"/>
      <c r="ART556" s="14"/>
      <c r="ARU556" s="14"/>
      <c r="ARV556" s="14"/>
      <c r="ARW556" s="14"/>
      <c r="ARX556" s="14"/>
      <c r="ARY556" s="14"/>
      <c r="ARZ556" s="14"/>
      <c r="ASA556" s="14"/>
      <c r="ASB556" s="14"/>
      <c r="ASC556" s="14"/>
      <c r="ASD556" s="14"/>
      <c r="ASE556" s="14"/>
      <c r="ASF556" s="14"/>
      <c r="ASG556" s="14"/>
      <c r="ASH556" s="14"/>
      <c r="ASI556" s="14"/>
      <c r="ASJ556" s="14"/>
      <c r="ASK556" s="14"/>
      <c r="ASL556" s="14"/>
      <c r="ASM556" s="14"/>
      <c r="ASN556" s="14"/>
      <c r="ASO556" s="14"/>
      <c r="ASP556" s="14"/>
      <c r="ASQ556" s="14"/>
      <c r="ASR556" s="14"/>
      <c r="ASS556" s="14"/>
      <c r="AST556" s="14"/>
      <c r="ASU556" s="14"/>
      <c r="ASV556" s="14"/>
      <c r="ASW556" s="14"/>
      <c r="ASX556" s="14"/>
      <c r="ASY556" s="14"/>
      <c r="ASZ556" s="14"/>
      <c r="ATA556" s="14"/>
      <c r="ATB556" s="14"/>
      <c r="ATC556" s="14"/>
      <c r="ATD556" s="14"/>
    </row>
    <row r="557" spans="63:1200">
      <c r="BK557" s="14" t="str">
        <f t="shared" si="2122"/>
        <v/>
      </c>
      <c r="ABO557" s="14"/>
      <c r="ABP557" s="14"/>
      <c r="ABQ557" s="14"/>
      <c r="ABR557" s="14"/>
      <c r="ABS557" s="14"/>
      <c r="ABT557" s="14"/>
      <c r="ABU557" s="14"/>
      <c r="ABV557" s="14"/>
      <c r="ABW557" s="14"/>
      <c r="ABX557" s="14"/>
      <c r="ABY557" s="14"/>
      <c r="ABZ557" s="14"/>
      <c r="ACA557" s="14"/>
      <c r="ACB557" s="14"/>
      <c r="ACC557" s="14"/>
      <c r="ACD557" s="14"/>
      <c r="ACE557" s="14"/>
      <c r="ACF557" s="14"/>
      <c r="ACG557" s="14"/>
      <c r="ACH557" s="14"/>
      <c r="ACI557" s="14"/>
      <c r="ACJ557" s="14"/>
      <c r="ACK557" s="14"/>
      <c r="ACL557" s="14"/>
      <c r="ACM557" s="14"/>
      <c r="ACN557" s="14"/>
      <c r="ACO557" s="14"/>
      <c r="ACP557" s="14"/>
      <c r="ACQ557" s="14"/>
      <c r="ACR557" s="14"/>
      <c r="ACS557" s="14"/>
      <c r="ACT557" s="14"/>
      <c r="ACU557" s="14"/>
      <c r="ACV557" s="14"/>
      <c r="ACW557" s="14"/>
      <c r="ACX557" s="14"/>
      <c r="ACY557" s="14"/>
      <c r="ACZ557" s="14"/>
      <c r="ADA557" s="14"/>
      <c r="ADB557" s="14"/>
      <c r="ADC557" s="14"/>
      <c r="ADD557" s="14"/>
      <c r="ADE557" s="14"/>
      <c r="ADF557" s="14"/>
      <c r="ADG557" s="14"/>
      <c r="ADH557" s="14"/>
      <c r="ADI557" s="14"/>
      <c r="ADJ557" s="14"/>
      <c r="ADK557" s="14"/>
      <c r="ADL557" s="14"/>
      <c r="ADM557" s="14"/>
      <c r="ADN557" s="14"/>
      <c r="ADO557" s="14"/>
      <c r="ADP557" s="14"/>
      <c r="ADQ557" s="14"/>
      <c r="ADR557" s="14"/>
      <c r="ADS557" s="14"/>
      <c r="ADT557" s="14"/>
      <c r="ADU557" s="14"/>
      <c r="ADV557" s="14"/>
      <c r="ADW557" s="14"/>
      <c r="ADX557" s="14"/>
      <c r="ADY557" s="14"/>
      <c r="ADZ557" s="14"/>
      <c r="AEA557" s="14"/>
      <c r="AEB557" s="14"/>
      <c r="AEC557" s="14"/>
      <c r="AED557" s="14"/>
      <c r="AEE557" s="14"/>
      <c r="AEF557" s="14"/>
      <c r="AEG557" s="14"/>
      <c r="AEH557" s="14"/>
      <c r="AEI557" s="14"/>
      <c r="AEJ557" s="14"/>
      <c r="AEK557" s="14"/>
      <c r="AEL557" s="14"/>
      <c r="AEM557" s="14"/>
      <c r="AEN557" s="14"/>
      <c r="AEO557" s="14"/>
      <c r="AEP557" s="14"/>
      <c r="AEQ557" s="14"/>
      <c r="AER557" s="14"/>
      <c r="AES557" s="14"/>
      <c r="AET557" s="14"/>
      <c r="AEU557" s="14"/>
      <c r="AEV557" s="14"/>
      <c r="AEW557" s="14"/>
      <c r="AEX557" s="14"/>
      <c r="AEY557" s="14"/>
      <c r="AEZ557" s="14"/>
      <c r="AFA557" s="14"/>
      <c r="AFB557" s="14"/>
      <c r="AFC557" s="14"/>
      <c r="AFD557" s="14"/>
      <c r="AFE557" s="14"/>
      <c r="AFF557" s="14"/>
      <c r="AFG557" s="14"/>
      <c r="AFH557" s="14"/>
      <c r="AFI557" s="14"/>
      <c r="AFJ557" s="14"/>
      <c r="AFK557" s="14"/>
      <c r="AFL557" s="14"/>
      <c r="AFM557" s="14"/>
      <c r="AFN557" s="14"/>
      <c r="AFO557" s="14"/>
      <c r="AFP557" s="14"/>
      <c r="AFQ557" s="14"/>
      <c r="AFR557" s="14"/>
      <c r="AFS557" s="14"/>
      <c r="AFT557" s="14"/>
      <c r="AFU557" s="14"/>
      <c r="AFV557" s="14"/>
      <c r="AFW557" s="14"/>
      <c r="AFX557" s="14"/>
      <c r="AFY557" s="14"/>
      <c r="AFZ557" s="14"/>
      <c r="AGA557" s="14"/>
      <c r="AGB557" s="14"/>
      <c r="AGC557" s="14"/>
      <c r="AGD557" s="14"/>
      <c r="AGE557" s="14"/>
      <c r="AGF557" s="14"/>
      <c r="AGG557" s="14"/>
      <c r="AGH557" s="14"/>
      <c r="AGI557" s="14"/>
      <c r="AGJ557" s="14"/>
      <c r="AGK557" s="14"/>
      <c r="AGL557" s="14"/>
      <c r="AGM557" s="14"/>
      <c r="AGN557" s="14"/>
      <c r="AGO557" s="14"/>
      <c r="AGP557" s="14"/>
      <c r="AGQ557" s="14"/>
      <c r="AGR557" s="14"/>
      <c r="AGS557" s="14"/>
      <c r="AGT557" s="14"/>
      <c r="AGU557" s="14"/>
      <c r="AGV557" s="14"/>
      <c r="AGW557" s="14"/>
      <c r="AGX557" s="14"/>
      <c r="AGY557" s="14"/>
      <c r="AGZ557" s="14"/>
      <c r="AHA557" s="14"/>
      <c r="AHB557" s="14"/>
      <c r="AHC557" s="14"/>
      <c r="AHD557" s="14"/>
      <c r="AHE557" s="14"/>
      <c r="AHF557" s="14"/>
      <c r="AHG557" s="14"/>
      <c r="AHH557" s="14"/>
      <c r="AHI557" s="14"/>
      <c r="AHJ557" s="14"/>
      <c r="AHK557" s="14"/>
      <c r="AHL557" s="14"/>
      <c r="AHM557" s="14"/>
      <c r="AHN557" s="14"/>
      <c r="AHO557" s="14"/>
      <c r="AHP557" s="14"/>
      <c r="AHQ557" s="14"/>
      <c r="AHR557" s="14"/>
      <c r="AHS557" s="14"/>
      <c r="AHT557" s="14"/>
      <c r="AHU557" s="14"/>
      <c r="AHV557" s="14"/>
      <c r="AHW557" s="14"/>
      <c r="AHX557" s="14"/>
      <c r="AHY557" s="14"/>
      <c r="AHZ557" s="14"/>
      <c r="AIA557" s="14"/>
      <c r="AIB557" s="14"/>
      <c r="AIC557" s="14"/>
      <c r="AID557" s="14"/>
      <c r="AIE557" s="14"/>
      <c r="AIF557" s="14"/>
      <c r="AIG557" s="14"/>
      <c r="AIH557" s="14"/>
      <c r="AII557" s="14"/>
      <c r="AIJ557" s="14"/>
      <c r="AIK557" s="14"/>
      <c r="AIL557" s="14"/>
      <c r="AIM557" s="14"/>
      <c r="AIN557" s="14"/>
      <c r="AIO557" s="14"/>
      <c r="AIP557" s="14"/>
      <c r="AIQ557" s="14"/>
      <c r="AIR557" s="14"/>
      <c r="AIS557" s="14"/>
      <c r="AIT557" s="14"/>
      <c r="AIU557" s="14"/>
      <c r="AIV557" s="14"/>
      <c r="AIW557" s="14"/>
      <c r="AIX557" s="14"/>
      <c r="AIY557" s="14"/>
      <c r="AIZ557" s="14"/>
      <c r="AJA557" s="14"/>
      <c r="AJB557" s="14"/>
      <c r="AJC557" s="14"/>
      <c r="AJD557" s="14"/>
      <c r="AJE557" s="14"/>
      <c r="AJF557" s="14"/>
      <c r="AJG557" s="14"/>
      <c r="AJH557" s="14"/>
      <c r="AJI557" s="14"/>
      <c r="AJJ557" s="14"/>
      <c r="AJK557" s="14"/>
      <c r="AJL557" s="14"/>
      <c r="AJM557" s="14"/>
      <c r="AJN557" s="14"/>
      <c r="AJO557" s="14"/>
      <c r="AJP557" s="14"/>
      <c r="AJQ557" s="14"/>
      <c r="AJR557" s="14"/>
      <c r="AJS557" s="14"/>
      <c r="AJT557" s="14"/>
      <c r="AJU557" s="14"/>
      <c r="AJV557" s="14"/>
      <c r="AJW557" s="14"/>
      <c r="AJX557" s="14"/>
      <c r="AJY557" s="14"/>
      <c r="AJZ557" s="14"/>
      <c r="AKA557" s="14"/>
      <c r="AKB557" s="14"/>
      <c r="AKC557" s="14"/>
      <c r="AKD557" s="14"/>
      <c r="AKE557" s="14"/>
      <c r="AKF557" s="14"/>
      <c r="AKG557" s="14"/>
      <c r="AKH557" s="14"/>
      <c r="AKI557" s="14"/>
      <c r="AKJ557" s="14"/>
      <c r="AKK557" s="14"/>
      <c r="AKL557" s="14"/>
      <c r="AKM557" s="14"/>
      <c r="AKN557" s="14"/>
      <c r="AKO557" s="14"/>
      <c r="AKP557" s="14"/>
      <c r="AKQ557" s="14"/>
      <c r="AKR557" s="14"/>
      <c r="AKS557" s="14"/>
      <c r="AKT557" s="14"/>
      <c r="AKU557" s="14"/>
      <c r="AKV557" s="14"/>
      <c r="AKW557" s="14"/>
      <c r="AKX557" s="14"/>
      <c r="AKY557" s="14"/>
      <c r="AKZ557" s="14"/>
      <c r="ALA557" s="14"/>
      <c r="ALB557" s="14"/>
      <c r="ALC557" s="14"/>
      <c r="ALD557" s="14"/>
      <c r="ALE557" s="14"/>
      <c r="ALF557" s="14"/>
      <c r="ALG557" s="14"/>
      <c r="ALH557" s="14"/>
      <c r="ALI557" s="14"/>
      <c r="ALJ557" s="14"/>
      <c r="ALK557" s="14"/>
      <c r="ALL557" s="14"/>
      <c r="ALM557" s="14"/>
      <c r="ALN557" s="14"/>
      <c r="ALO557" s="14"/>
      <c r="ALP557" s="14"/>
      <c r="ALQ557" s="14"/>
      <c r="ALR557" s="14"/>
      <c r="ALS557" s="14"/>
      <c r="ALT557" s="14"/>
      <c r="ALU557" s="14"/>
      <c r="ALV557" s="14"/>
      <c r="ALW557" s="14"/>
      <c r="ALX557" s="14"/>
      <c r="ALY557" s="14"/>
      <c r="ALZ557" s="14"/>
      <c r="AMA557" s="14"/>
      <c r="AMB557" s="14"/>
      <c r="AMC557" s="14"/>
      <c r="AMD557" s="14"/>
      <c r="AME557" s="14"/>
      <c r="AMF557" s="14"/>
      <c r="AMG557" s="14"/>
      <c r="AMH557" s="14"/>
      <c r="AMI557" s="14"/>
      <c r="AMJ557" s="14"/>
      <c r="AMK557" s="14"/>
      <c r="AML557" s="14"/>
      <c r="AMM557" s="14"/>
      <c r="AMN557" s="14"/>
      <c r="AMO557" s="14"/>
      <c r="AMP557" s="14"/>
      <c r="AMQ557" s="14"/>
      <c r="AMR557" s="14"/>
      <c r="AMS557" s="14"/>
      <c r="AMT557" s="14"/>
      <c r="AMU557" s="14"/>
      <c r="AMV557" s="14"/>
      <c r="AMW557" s="14"/>
      <c r="AMX557" s="14"/>
      <c r="AMY557" s="14"/>
      <c r="AMZ557" s="14"/>
      <c r="ANA557" s="14"/>
      <c r="ANB557" s="14"/>
      <c r="ANC557" s="14"/>
      <c r="AND557" s="14"/>
      <c r="ANE557" s="14"/>
      <c r="ANF557" s="14"/>
      <c r="ANG557" s="14"/>
      <c r="ANH557" s="14"/>
      <c r="ANI557" s="14"/>
      <c r="ANJ557" s="14"/>
      <c r="ANK557" s="14"/>
      <c r="ANL557" s="14"/>
      <c r="ANM557" s="14"/>
      <c r="ANN557" s="14"/>
      <c r="ANO557" s="14"/>
      <c r="ANP557" s="14"/>
      <c r="ANQ557" s="14"/>
      <c r="ANR557" s="14"/>
      <c r="ANS557" s="14"/>
      <c r="ANT557" s="14"/>
      <c r="ANU557" s="14"/>
      <c r="ANV557" s="14"/>
      <c r="ANW557" s="14"/>
      <c r="ANX557" s="14"/>
      <c r="ANY557" s="14"/>
      <c r="ANZ557" s="14"/>
      <c r="AOA557" s="14"/>
      <c r="AOB557" s="14"/>
      <c r="AOC557" s="14"/>
      <c r="AOD557" s="14"/>
      <c r="AOE557" s="14"/>
      <c r="AOF557" s="14"/>
      <c r="AOG557" s="14"/>
      <c r="AOH557" s="14"/>
      <c r="AOI557" s="14"/>
      <c r="AOJ557" s="14"/>
      <c r="AOK557" s="14"/>
      <c r="AOL557" s="14"/>
      <c r="AOM557" s="14"/>
      <c r="AON557" s="14"/>
      <c r="AOO557" s="14"/>
      <c r="AOP557" s="14"/>
      <c r="AOQ557" s="14"/>
      <c r="AOR557" s="14"/>
      <c r="AOS557" s="14"/>
      <c r="AOT557" s="14"/>
      <c r="AOU557" s="14"/>
      <c r="AOV557" s="14"/>
      <c r="AOW557" s="14"/>
      <c r="AOX557" s="14"/>
      <c r="AOY557" s="14"/>
      <c r="AOZ557" s="14"/>
      <c r="APA557" s="14"/>
      <c r="APB557" s="14"/>
      <c r="APC557" s="14"/>
      <c r="APD557" s="14"/>
      <c r="APE557" s="14"/>
      <c r="APF557" s="14"/>
      <c r="APG557" s="14"/>
      <c r="APH557" s="14"/>
      <c r="API557" s="14"/>
      <c r="APJ557" s="14"/>
      <c r="APK557" s="14"/>
      <c r="APL557" s="14"/>
      <c r="APM557" s="14"/>
      <c r="APN557" s="14"/>
      <c r="APO557" s="14"/>
      <c r="APP557" s="14"/>
      <c r="APQ557" s="14"/>
      <c r="APR557" s="14"/>
      <c r="APS557" s="14"/>
      <c r="APT557" s="14"/>
      <c r="APU557" s="14"/>
      <c r="APV557" s="14"/>
      <c r="APW557" s="14"/>
      <c r="APX557" s="14"/>
      <c r="APY557" s="14"/>
      <c r="APZ557" s="14"/>
      <c r="AQA557" s="14"/>
      <c r="AQB557" s="14"/>
      <c r="AQC557" s="14"/>
      <c r="AQD557" s="14"/>
      <c r="AQE557" s="14"/>
      <c r="AQF557" s="14"/>
      <c r="AQG557" s="14"/>
      <c r="AQH557" s="14"/>
      <c r="AQI557" s="14"/>
      <c r="AQJ557" s="14"/>
      <c r="AQK557" s="14"/>
      <c r="AQL557" s="14"/>
      <c r="AQM557" s="14"/>
      <c r="AQN557" s="14"/>
      <c r="AQO557" s="14"/>
      <c r="AQP557" s="14"/>
      <c r="AQQ557" s="14"/>
      <c r="AQR557" s="14"/>
      <c r="AQS557" s="14"/>
      <c r="AQT557" s="14"/>
      <c r="AQU557" s="14"/>
      <c r="AQV557" s="14"/>
      <c r="AQW557" s="14"/>
      <c r="AQX557" s="14"/>
      <c r="AQY557" s="14"/>
      <c r="AQZ557" s="14"/>
      <c r="ARA557" s="14"/>
      <c r="ARB557" s="14"/>
      <c r="ARC557" s="14"/>
      <c r="ARD557" s="14"/>
      <c r="ARE557" s="14"/>
      <c r="ARF557" s="14"/>
      <c r="ARG557" s="14"/>
      <c r="ARH557" s="14"/>
      <c r="ARI557" s="14"/>
      <c r="ARJ557" s="14"/>
      <c r="ARK557" s="14"/>
      <c r="ARL557" s="14"/>
      <c r="ARM557" s="14"/>
      <c r="ARN557" s="14"/>
      <c r="ARO557" s="14"/>
      <c r="ARP557" s="14"/>
      <c r="ARQ557" s="14"/>
      <c r="ARR557" s="14"/>
      <c r="ARS557" s="14"/>
      <c r="ART557" s="14"/>
      <c r="ARU557" s="14"/>
      <c r="ARV557" s="14"/>
      <c r="ARW557" s="14"/>
      <c r="ARX557" s="14"/>
      <c r="ARY557" s="14"/>
      <c r="ARZ557" s="14"/>
      <c r="ASA557" s="14"/>
      <c r="ASB557" s="14"/>
      <c r="ASC557" s="14"/>
      <c r="ASD557" s="14"/>
      <c r="ASE557" s="14"/>
      <c r="ASF557" s="14"/>
      <c r="ASG557" s="14"/>
      <c r="ASH557" s="14"/>
      <c r="ASI557" s="14"/>
      <c r="ASJ557" s="14"/>
      <c r="ASK557" s="14"/>
      <c r="ASL557" s="14"/>
      <c r="ASM557" s="14"/>
      <c r="ASN557" s="14"/>
      <c r="ASO557" s="14"/>
      <c r="ASP557" s="14"/>
      <c r="ASQ557" s="14"/>
      <c r="ASR557" s="14"/>
      <c r="ASS557" s="14"/>
      <c r="AST557" s="14"/>
      <c r="ASU557" s="14"/>
      <c r="ASV557" s="14"/>
      <c r="ASW557" s="14"/>
      <c r="ASX557" s="14"/>
      <c r="ASY557" s="14"/>
      <c r="ASZ557" s="14"/>
      <c r="ATA557" s="14"/>
      <c r="ATB557" s="14"/>
      <c r="ATC557" s="14"/>
      <c r="ATD557" s="14"/>
    </row>
    <row r="558" spans="63:1200">
      <c r="BK558" s="14" t="str">
        <f t="shared" si="2122"/>
        <v/>
      </c>
      <c r="ABO558" s="14"/>
      <c r="ABP558" s="14"/>
      <c r="ABQ558" s="14"/>
      <c r="ABR558" s="14"/>
      <c r="ABS558" s="14"/>
      <c r="ABT558" s="14"/>
      <c r="ABU558" s="14"/>
      <c r="ABV558" s="14"/>
      <c r="ABW558" s="14"/>
      <c r="ABX558" s="14"/>
      <c r="ABY558" s="14"/>
      <c r="ABZ558" s="14"/>
      <c r="ACA558" s="14"/>
      <c r="ACB558" s="14"/>
      <c r="ACC558" s="14"/>
      <c r="ACD558" s="14"/>
      <c r="ACE558" s="14"/>
      <c r="ACF558" s="14"/>
      <c r="ACG558" s="14"/>
      <c r="ACH558" s="14"/>
      <c r="ACI558" s="14"/>
      <c r="ACJ558" s="14"/>
      <c r="ACK558" s="14"/>
      <c r="ACL558" s="14"/>
      <c r="ACM558" s="14"/>
      <c r="ACN558" s="14"/>
      <c r="ACO558" s="14"/>
      <c r="ACP558" s="14"/>
      <c r="ACQ558" s="14"/>
      <c r="ACR558" s="14"/>
      <c r="ACS558" s="14"/>
      <c r="ACT558" s="14"/>
      <c r="ACU558" s="14"/>
      <c r="ACV558" s="14"/>
      <c r="ACW558" s="14"/>
      <c r="ACX558" s="14"/>
      <c r="ACY558" s="14"/>
      <c r="ACZ558" s="14"/>
      <c r="ADA558" s="14"/>
      <c r="ADB558" s="14"/>
      <c r="ADC558" s="14"/>
      <c r="ADD558" s="14"/>
      <c r="ADE558" s="14"/>
      <c r="ADF558" s="14"/>
      <c r="ADG558" s="14"/>
      <c r="ADH558" s="14"/>
      <c r="ADI558" s="14"/>
      <c r="ADJ558" s="14"/>
      <c r="ADK558" s="14"/>
      <c r="ADL558" s="14"/>
      <c r="ADM558" s="14"/>
      <c r="ADN558" s="14"/>
      <c r="ADO558" s="14"/>
      <c r="ADP558" s="14"/>
      <c r="ADQ558" s="14"/>
      <c r="ADR558" s="14"/>
      <c r="ADS558" s="14"/>
      <c r="ADT558" s="14"/>
      <c r="ADU558" s="14"/>
      <c r="ADV558" s="14"/>
      <c r="ADW558" s="14"/>
      <c r="ADX558" s="14"/>
      <c r="ADY558" s="14"/>
      <c r="ADZ558" s="14"/>
      <c r="AEA558" s="14"/>
      <c r="AEB558" s="14"/>
      <c r="AEC558" s="14"/>
      <c r="AED558" s="14"/>
      <c r="AEE558" s="14"/>
      <c r="AEF558" s="14"/>
      <c r="AEG558" s="14"/>
      <c r="AEH558" s="14"/>
      <c r="AEI558" s="14"/>
      <c r="AEJ558" s="14"/>
      <c r="AEK558" s="14"/>
      <c r="AEL558" s="14"/>
      <c r="AEM558" s="14"/>
      <c r="AEN558" s="14"/>
      <c r="AEO558" s="14"/>
      <c r="AEP558" s="14"/>
      <c r="AEQ558" s="14"/>
      <c r="AER558" s="14"/>
      <c r="AES558" s="14"/>
      <c r="AET558" s="14"/>
      <c r="AEU558" s="14"/>
      <c r="AEV558" s="14"/>
      <c r="AEW558" s="14"/>
      <c r="AEX558" s="14"/>
      <c r="AEY558" s="14"/>
      <c r="AEZ558" s="14"/>
      <c r="AFA558" s="14"/>
      <c r="AFB558" s="14"/>
      <c r="AFC558" s="14"/>
      <c r="AFD558" s="14"/>
      <c r="AFE558" s="14"/>
      <c r="AFF558" s="14"/>
      <c r="AFG558" s="14"/>
      <c r="AFH558" s="14"/>
      <c r="AFI558" s="14"/>
      <c r="AFJ558" s="14"/>
      <c r="AFK558" s="14"/>
      <c r="AFL558" s="14"/>
      <c r="AFM558" s="14"/>
      <c r="AFN558" s="14"/>
      <c r="AFO558" s="14"/>
      <c r="AFP558" s="14"/>
      <c r="AFQ558" s="14"/>
      <c r="AFR558" s="14"/>
      <c r="AFS558" s="14"/>
      <c r="AFT558" s="14"/>
      <c r="AFU558" s="14"/>
      <c r="AFV558" s="14"/>
      <c r="AFW558" s="14"/>
      <c r="AFX558" s="14"/>
      <c r="AFY558" s="14"/>
      <c r="AFZ558" s="14"/>
      <c r="AGA558" s="14"/>
      <c r="AGB558" s="14"/>
      <c r="AGC558" s="14"/>
      <c r="AGD558" s="14"/>
      <c r="AGE558" s="14"/>
      <c r="AGF558" s="14"/>
      <c r="AGG558" s="14"/>
      <c r="AGH558" s="14"/>
      <c r="AGI558" s="14"/>
      <c r="AGJ558" s="14"/>
      <c r="AGK558" s="14"/>
      <c r="AGL558" s="14"/>
      <c r="AGM558" s="14"/>
      <c r="AGN558" s="14"/>
      <c r="AGO558" s="14"/>
      <c r="AGP558" s="14"/>
      <c r="AGQ558" s="14"/>
      <c r="AGR558" s="14"/>
      <c r="AGS558" s="14"/>
      <c r="AGT558" s="14"/>
      <c r="AGU558" s="14"/>
      <c r="AGV558" s="14"/>
      <c r="AGW558" s="14"/>
      <c r="AGX558" s="14"/>
      <c r="AGY558" s="14"/>
      <c r="AGZ558" s="14"/>
      <c r="AHA558" s="14"/>
      <c r="AHB558" s="14"/>
      <c r="AHC558" s="14"/>
      <c r="AHD558" s="14"/>
      <c r="AHE558" s="14"/>
      <c r="AHF558" s="14"/>
      <c r="AHG558" s="14"/>
      <c r="AHH558" s="14"/>
      <c r="AHI558" s="14"/>
      <c r="AHJ558" s="14"/>
      <c r="AHK558" s="14"/>
      <c r="AHL558" s="14"/>
      <c r="AHM558" s="14"/>
      <c r="AHN558" s="14"/>
      <c r="AHO558" s="14"/>
      <c r="AHP558" s="14"/>
      <c r="AHQ558" s="14"/>
      <c r="AHR558" s="14"/>
      <c r="AHS558" s="14"/>
      <c r="AHT558" s="14"/>
      <c r="AHU558" s="14"/>
      <c r="AHV558" s="14"/>
      <c r="AHW558" s="14"/>
      <c r="AHX558" s="14"/>
      <c r="AHY558" s="14"/>
      <c r="AHZ558" s="14"/>
      <c r="AIA558" s="14"/>
      <c r="AIB558" s="14"/>
      <c r="AIC558" s="14"/>
      <c r="AID558" s="14"/>
      <c r="AIE558" s="14"/>
      <c r="AIF558" s="14"/>
      <c r="AIG558" s="14"/>
      <c r="AIH558" s="14"/>
      <c r="AII558" s="14"/>
      <c r="AIJ558" s="14"/>
      <c r="AIK558" s="14"/>
      <c r="AIL558" s="14"/>
      <c r="AIM558" s="14"/>
      <c r="AIN558" s="14"/>
      <c r="AIO558" s="14"/>
      <c r="AIP558" s="14"/>
      <c r="AIQ558" s="14"/>
      <c r="AIR558" s="14"/>
      <c r="AIS558" s="14"/>
      <c r="AIT558" s="14"/>
      <c r="AIU558" s="14"/>
      <c r="AIV558" s="14"/>
      <c r="AIW558" s="14"/>
      <c r="AIX558" s="14"/>
      <c r="AIY558" s="14"/>
      <c r="AIZ558" s="14"/>
      <c r="AJA558" s="14"/>
      <c r="AJB558" s="14"/>
      <c r="AJC558" s="14"/>
      <c r="AJD558" s="14"/>
      <c r="AJE558" s="14"/>
      <c r="AJF558" s="14"/>
      <c r="AJG558" s="14"/>
      <c r="AJH558" s="14"/>
      <c r="AJI558" s="14"/>
      <c r="AJJ558" s="14"/>
      <c r="AJK558" s="14"/>
      <c r="AJL558" s="14"/>
      <c r="AJM558" s="14"/>
      <c r="AJN558" s="14"/>
      <c r="AJO558" s="14"/>
      <c r="AJP558" s="14"/>
      <c r="AJQ558" s="14"/>
      <c r="AJR558" s="14"/>
      <c r="AJS558" s="14"/>
      <c r="AJT558" s="14"/>
      <c r="AJU558" s="14"/>
      <c r="AJV558" s="14"/>
      <c r="AJW558" s="14"/>
      <c r="AJX558" s="14"/>
      <c r="AJY558" s="14"/>
      <c r="AJZ558" s="14"/>
      <c r="AKA558" s="14"/>
      <c r="AKB558" s="14"/>
      <c r="AKC558" s="14"/>
      <c r="AKD558" s="14"/>
      <c r="AKE558" s="14"/>
      <c r="AKF558" s="14"/>
      <c r="AKG558" s="14"/>
      <c r="AKH558" s="14"/>
      <c r="AKI558" s="14"/>
      <c r="AKJ558" s="14"/>
      <c r="AKK558" s="14"/>
      <c r="AKL558" s="14"/>
      <c r="AKM558" s="14"/>
      <c r="AKN558" s="14"/>
      <c r="AKO558" s="14"/>
      <c r="AKP558" s="14"/>
      <c r="AKQ558" s="14"/>
      <c r="AKR558" s="14"/>
      <c r="AKS558" s="14"/>
      <c r="AKT558" s="14"/>
      <c r="AKU558" s="14"/>
      <c r="AKV558" s="14"/>
      <c r="AKW558" s="14"/>
      <c r="AKX558" s="14"/>
      <c r="AKY558" s="14"/>
      <c r="AKZ558" s="14"/>
      <c r="ALA558" s="14"/>
      <c r="ALB558" s="14"/>
      <c r="ALC558" s="14"/>
      <c r="ALD558" s="14"/>
      <c r="ALE558" s="14"/>
      <c r="ALF558" s="14"/>
      <c r="ALG558" s="14"/>
      <c r="ALH558" s="14"/>
      <c r="ALI558" s="14"/>
      <c r="ALJ558" s="14"/>
      <c r="ALK558" s="14"/>
      <c r="ALL558" s="14"/>
      <c r="ALM558" s="14"/>
      <c r="ALN558" s="14"/>
      <c r="ALO558" s="14"/>
      <c r="ALP558" s="14"/>
      <c r="ALQ558" s="14"/>
      <c r="ALR558" s="14"/>
      <c r="ALS558" s="14"/>
      <c r="ALT558" s="14"/>
      <c r="ALU558" s="14"/>
      <c r="ALV558" s="14"/>
      <c r="ALW558" s="14"/>
      <c r="ALX558" s="14"/>
      <c r="ALY558" s="14"/>
      <c r="ALZ558" s="14"/>
      <c r="AMA558" s="14"/>
      <c r="AMB558" s="14"/>
      <c r="AMC558" s="14"/>
      <c r="AMD558" s="14"/>
      <c r="AME558" s="14"/>
      <c r="AMF558" s="14"/>
      <c r="AMG558" s="14"/>
      <c r="AMH558" s="14"/>
      <c r="AMI558" s="14"/>
      <c r="AMJ558" s="14"/>
      <c r="AMK558" s="14"/>
      <c r="AML558" s="14"/>
      <c r="AMM558" s="14"/>
      <c r="AMN558" s="14"/>
      <c r="AMO558" s="14"/>
      <c r="AMP558" s="14"/>
      <c r="AMQ558" s="14"/>
      <c r="AMR558" s="14"/>
      <c r="AMS558" s="14"/>
      <c r="AMT558" s="14"/>
      <c r="AMU558" s="14"/>
      <c r="AMV558" s="14"/>
      <c r="AMW558" s="14"/>
      <c r="AMX558" s="14"/>
      <c r="AMY558" s="14"/>
      <c r="AMZ558" s="14"/>
      <c r="ANA558" s="14"/>
      <c r="ANB558" s="14"/>
      <c r="ANC558" s="14"/>
      <c r="AND558" s="14"/>
      <c r="ANE558" s="14"/>
      <c r="ANF558" s="14"/>
      <c r="ANG558" s="14"/>
      <c r="ANH558" s="14"/>
      <c r="ANI558" s="14"/>
      <c r="ANJ558" s="14"/>
      <c r="ANK558" s="14"/>
      <c r="ANL558" s="14"/>
      <c r="ANM558" s="14"/>
      <c r="ANN558" s="14"/>
      <c r="ANO558" s="14"/>
      <c r="ANP558" s="14"/>
      <c r="ANQ558" s="14"/>
      <c r="ANR558" s="14"/>
      <c r="ANS558" s="14"/>
      <c r="ANT558" s="14"/>
      <c r="ANU558" s="14"/>
      <c r="ANV558" s="14"/>
      <c r="ANW558" s="14"/>
      <c r="ANX558" s="14"/>
      <c r="ANY558" s="14"/>
      <c r="ANZ558" s="14"/>
      <c r="AOA558" s="14"/>
      <c r="AOB558" s="14"/>
      <c r="AOC558" s="14"/>
      <c r="AOD558" s="14"/>
      <c r="AOE558" s="14"/>
      <c r="AOF558" s="14"/>
      <c r="AOG558" s="14"/>
      <c r="AOH558" s="14"/>
      <c r="AOI558" s="14"/>
      <c r="AOJ558" s="14"/>
      <c r="AOK558" s="14"/>
      <c r="AOL558" s="14"/>
      <c r="AOM558" s="14"/>
      <c r="AON558" s="14"/>
      <c r="AOO558" s="14"/>
      <c r="AOP558" s="14"/>
      <c r="AOQ558" s="14"/>
      <c r="AOR558" s="14"/>
      <c r="AOS558" s="14"/>
      <c r="AOT558" s="14"/>
      <c r="AOU558" s="14"/>
      <c r="AOV558" s="14"/>
      <c r="AOW558" s="14"/>
      <c r="AOX558" s="14"/>
      <c r="AOY558" s="14"/>
      <c r="AOZ558" s="14"/>
      <c r="APA558" s="14"/>
      <c r="APB558" s="14"/>
      <c r="APC558" s="14"/>
      <c r="APD558" s="14"/>
      <c r="APE558" s="14"/>
      <c r="APF558" s="14"/>
      <c r="APG558" s="14"/>
      <c r="APH558" s="14"/>
      <c r="API558" s="14"/>
      <c r="APJ558" s="14"/>
      <c r="APK558" s="14"/>
      <c r="APL558" s="14"/>
      <c r="APM558" s="14"/>
      <c r="APN558" s="14"/>
      <c r="APO558" s="14"/>
      <c r="APP558" s="14"/>
      <c r="APQ558" s="14"/>
      <c r="APR558" s="14"/>
      <c r="APS558" s="14"/>
      <c r="APT558" s="14"/>
      <c r="APU558" s="14"/>
      <c r="APV558" s="14"/>
      <c r="APW558" s="14"/>
      <c r="APX558" s="14"/>
      <c r="APY558" s="14"/>
      <c r="APZ558" s="14"/>
      <c r="AQA558" s="14"/>
      <c r="AQB558" s="14"/>
      <c r="AQC558" s="14"/>
      <c r="AQD558" s="14"/>
      <c r="AQE558" s="14"/>
      <c r="AQF558" s="14"/>
      <c r="AQG558" s="14"/>
      <c r="AQH558" s="14"/>
      <c r="AQI558" s="14"/>
      <c r="AQJ558" s="14"/>
      <c r="AQK558" s="14"/>
      <c r="AQL558" s="14"/>
      <c r="AQM558" s="14"/>
      <c r="AQN558" s="14"/>
      <c r="AQO558" s="14"/>
      <c r="AQP558" s="14"/>
      <c r="AQQ558" s="14"/>
      <c r="AQR558" s="14"/>
      <c r="AQS558" s="14"/>
      <c r="AQT558" s="14"/>
      <c r="AQU558" s="14"/>
      <c r="AQV558" s="14"/>
      <c r="AQW558" s="14"/>
      <c r="AQX558" s="14"/>
      <c r="AQY558" s="14"/>
      <c r="AQZ558" s="14"/>
      <c r="ARA558" s="14"/>
      <c r="ARB558" s="14"/>
      <c r="ARC558" s="14"/>
      <c r="ARD558" s="14"/>
      <c r="ARE558" s="14"/>
      <c r="ARF558" s="14"/>
      <c r="ARG558" s="14"/>
      <c r="ARH558" s="14"/>
      <c r="ARI558" s="14"/>
      <c r="ARJ558" s="14"/>
      <c r="ARK558" s="14"/>
      <c r="ARL558" s="14"/>
      <c r="ARM558" s="14"/>
      <c r="ARN558" s="14"/>
      <c r="ARO558" s="14"/>
      <c r="ARP558" s="14"/>
      <c r="ARQ558" s="14"/>
      <c r="ARR558" s="14"/>
      <c r="ARS558" s="14"/>
      <c r="ART558" s="14"/>
      <c r="ARU558" s="14"/>
      <c r="ARV558" s="14"/>
      <c r="ARW558" s="14"/>
      <c r="ARX558" s="14"/>
      <c r="ARY558" s="14"/>
      <c r="ARZ558" s="14"/>
      <c r="ASA558" s="14"/>
      <c r="ASB558" s="14"/>
      <c r="ASC558" s="14"/>
      <c r="ASD558" s="14"/>
      <c r="ASE558" s="14"/>
      <c r="ASF558" s="14"/>
      <c r="ASG558" s="14"/>
      <c r="ASH558" s="14"/>
      <c r="ASI558" s="14"/>
      <c r="ASJ558" s="14"/>
      <c r="ASK558" s="14"/>
      <c r="ASL558" s="14"/>
      <c r="ASM558" s="14"/>
      <c r="ASN558" s="14"/>
      <c r="ASO558" s="14"/>
      <c r="ASP558" s="14"/>
      <c r="ASQ558" s="14"/>
      <c r="ASR558" s="14"/>
      <c r="ASS558" s="14"/>
      <c r="AST558" s="14"/>
      <c r="ASU558" s="14"/>
      <c r="ASV558" s="14"/>
      <c r="ASW558" s="14"/>
      <c r="ASX558" s="14"/>
      <c r="ASY558" s="14"/>
      <c r="ASZ558" s="14"/>
      <c r="ATA558" s="14"/>
      <c r="ATB558" s="14"/>
      <c r="ATC558" s="14"/>
      <c r="ATD558" s="14"/>
    </row>
    <row r="559" spans="63:1200">
      <c r="BK559" s="14" t="str">
        <f t="shared" si="2122"/>
        <v/>
      </c>
      <c r="ABO559" s="14"/>
      <c r="ABP559" s="14"/>
      <c r="ABQ559" s="14"/>
      <c r="ABR559" s="14"/>
      <c r="ABS559" s="14"/>
      <c r="ABT559" s="14"/>
      <c r="ABU559" s="14"/>
      <c r="ABV559" s="14"/>
      <c r="ABW559" s="14"/>
      <c r="ABX559" s="14"/>
      <c r="ABY559" s="14"/>
      <c r="ABZ559" s="14"/>
      <c r="ACA559" s="14"/>
      <c r="ACB559" s="14"/>
      <c r="ACC559" s="14"/>
      <c r="ACD559" s="14"/>
      <c r="ACE559" s="14"/>
      <c r="ACF559" s="14"/>
      <c r="ACG559" s="14"/>
      <c r="ACH559" s="14"/>
      <c r="ACI559" s="14"/>
      <c r="ACJ559" s="14"/>
      <c r="ACK559" s="14"/>
      <c r="ACL559" s="14"/>
      <c r="ACM559" s="14"/>
      <c r="ACN559" s="14"/>
      <c r="ACO559" s="14"/>
      <c r="ACP559" s="14"/>
      <c r="ACQ559" s="14"/>
      <c r="ACR559" s="14"/>
      <c r="ACS559" s="14"/>
      <c r="ACT559" s="14"/>
      <c r="ACU559" s="14"/>
      <c r="ACV559" s="14"/>
      <c r="ACW559" s="14"/>
      <c r="ACX559" s="14"/>
      <c r="ACY559" s="14"/>
      <c r="ACZ559" s="14"/>
      <c r="ADA559" s="14"/>
      <c r="ADB559" s="14"/>
      <c r="ADC559" s="14"/>
      <c r="ADD559" s="14"/>
      <c r="ADE559" s="14"/>
      <c r="ADF559" s="14"/>
      <c r="ADG559" s="14"/>
      <c r="ADH559" s="14"/>
      <c r="ADI559" s="14"/>
      <c r="ADJ559" s="14"/>
      <c r="ADK559" s="14"/>
      <c r="ADL559" s="14"/>
      <c r="ADM559" s="14"/>
      <c r="ADN559" s="14"/>
      <c r="ADO559" s="14"/>
      <c r="ADP559" s="14"/>
      <c r="ADQ559" s="14"/>
      <c r="ADR559" s="14"/>
      <c r="ADS559" s="14"/>
      <c r="ADT559" s="14"/>
      <c r="ADU559" s="14"/>
      <c r="ADV559" s="14"/>
      <c r="ADW559" s="14"/>
      <c r="ADX559" s="14"/>
      <c r="ADY559" s="14"/>
      <c r="ADZ559" s="14"/>
      <c r="AEA559" s="14"/>
      <c r="AEB559" s="14"/>
      <c r="AEC559" s="14"/>
      <c r="AED559" s="14"/>
      <c r="AEE559" s="14"/>
      <c r="AEF559" s="14"/>
      <c r="AEG559" s="14"/>
      <c r="AEH559" s="14"/>
      <c r="AEI559" s="14"/>
      <c r="AEJ559" s="14"/>
      <c r="AEK559" s="14"/>
      <c r="AEL559" s="14"/>
      <c r="AEM559" s="14"/>
      <c r="AEN559" s="14"/>
      <c r="AEO559" s="14"/>
      <c r="AEP559" s="14"/>
      <c r="AEQ559" s="14"/>
      <c r="AER559" s="14"/>
      <c r="AES559" s="14"/>
      <c r="AET559" s="14"/>
      <c r="AEU559" s="14"/>
      <c r="AEV559" s="14"/>
      <c r="AEW559" s="14"/>
      <c r="AEX559" s="14"/>
      <c r="AEY559" s="14"/>
      <c r="AEZ559" s="14"/>
      <c r="AFA559" s="14"/>
      <c r="AFB559" s="14"/>
      <c r="AFC559" s="14"/>
      <c r="AFD559" s="14"/>
      <c r="AFE559" s="14"/>
      <c r="AFF559" s="14"/>
      <c r="AFG559" s="14"/>
      <c r="AFH559" s="14"/>
      <c r="AFI559" s="14"/>
      <c r="AFJ559" s="14"/>
      <c r="AFK559" s="14"/>
      <c r="AFL559" s="14"/>
      <c r="AFM559" s="14"/>
      <c r="AFN559" s="14"/>
      <c r="AFO559" s="14"/>
      <c r="AFP559" s="14"/>
      <c r="AFQ559" s="14"/>
      <c r="AFR559" s="14"/>
      <c r="AFS559" s="14"/>
      <c r="AFT559" s="14"/>
      <c r="AFU559" s="14"/>
      <c r="AFV559" s="14"/>
      <c r="AFW559" s="14"/>
      <c r="AFX559" s="14"/>
      <c r="AFY559" s="14"/>
      <c r="AFZ559" s="14"/>
      <c r="AGA559" s="14"/>
      <c r="AGB559" s="14"/>
      <c r="AGC559" s="14"/>
      <c r="AGD559" s="14"/>
      <c r="AGE559" s="14"/>
      <c r="AGF559" s="14"/>
      <c r="AGG559" s="14"/>
      <c r="AGH559" s="14"/>
      <c r="AGI559" s="14"/>
      <c r="AGJ559" s="14"/>
      <c r="AGK559" s="14"/>
      <c r="AGL559" s="14"/>
      <c r="AGM559" s="14"/>
      <c r="AGN559" s="14"/>
      <c r="AGO559" s="14"/>
      <c r="AGP559" s="14"/>
      <c r="AGQ559" s="14"/>
      <c r="AGR559" s="14"/>
      <c r="AGS559" s="14"/>
      <c r="AGT559" s="14"/>
      <c r="AGU559" s="14"/>
      <c r="AGV559" s="14"/>
      <c r="AGW559" s="14"/>
      <c r="AGX559" s="14"/>
      <c r="AGY559" s="14"/>
      <c r="AGZ559" s="14"/>
      <c r="AHA559" s="14"/>
      <c r="AHB559" s="14"/>
      <c r="AHC559" s="14"/>
      <c r="AHD559" s="14"/>
      <c r="AHE559" s="14"/>
      <c r="AHF559" s="14"/>
      <c r="AHG559" s="14"/>
      <c r="AHH559" s="14"/>
      <c r="AHI559" s="14"/>
      <c r="AHJ559" s="14"/>
      <c r="AHK559" s="14"/>
      <c r="AHL559" s="14"/>
      <c r="AHM559" s="14"/>
      <c r="AHN559" s="14"/>
      <c r="AHO559" s="14"/>
      <c r="AHP559" s="14"/>
      <c r="AHQ559" s="14"/>
      <c r="AHR559" s="14"/>
      <c r="AHS559" s="14"/>
      <c r="AHT559" s="14"/>
      <c r="AHU559" s="14"/>
      <c r="AHV559" s="14"/>
      <c r="AHW559" s="14"/>
      <c r="AHX559" s="14"/>
      <c r="AHY559" s="14"/>
      <c r="AHZ559" s="14"/>
      <c r="AIA559" s="14"/>
      <c r="AIB559" s="14"/>
      <c r="AIC559" s="14"/>
      <c r="AID559" s="14"/>
      <c r="AIE559" s="14"/>
      <c r="AIF559" s="14"/>
      <c r="AIG559" s="14"/>
      <c r="AIH559" s="14"/>
      <c r="AII559" s="14"/>
      <c r="AIJ559" s="14"/>
      <c r="AIK559" s="14"/>
      <c r="AIL559" s="14"/>
      <c r="AIM559" s="14"/>
      <c r="AIN559" s="14"/>
      <c r="AIO559" s="14"/>
      <c r="AIP559" s="14"/>
      <c r="AIQ559" s="14"/>
      <c r="AIR559" s="14"/>
      <c r="AIS559" s="14"/>
      <c r="AIT559" s="14"/>
      <c r="AIU559" s="14"/>
      <c r="AIV559" s="14"/>
      <c r="AIW559" s="14"/>
      <c r="AIX559" s="14"/>
      <c r="AIY559" s="14"/>
      <c r="AIZ559" s="14"/>
      <c r="AJA559" s="14"/>
      <c r="AJB559" s="14"/>
      <c r="AJC559" s="14"/>
      <c r="AJD559" s="14"/>
      <c r="AJE559" s="14"/>
      <c r="AJF559" s="14"/>
      <c r="AJG559" s="14"/>
      <c r="AJH559" s="14"/>
      <c r="AJI559" s="14"/>
      <c r="AJJ559" s="14"/>
      <c r="AJK559" s="14"/>
      <c r="AJL559" s="14"/>
      <c r="AJM559" s="14"/>
      <c r="AJN559" s="14"/>
      <c r="AJO559" s="14"/>
      <c r="AJP559" s="14"/>
      <c r="AJQ559" s="14"/>
      <c r="AJR559" s="14"/>
      <c r="AJS559" s="14"/>
      <c r="AJT559" s="14"/>
      <c r="AJU559" s="14"/>
      <c r="AJV559" s="14"/>
      <c r="AJW559" s="14"/>
      <c r="AJX559" s="14"/>
      <c r="AJY559" s="14"/>
      <c r="AJZ559" s="14"/>
      <c r="AKA559" s="14"/>
      <c r="AKB559" s="14"/>
      <c r="AKC559" s="14"/>
      <c r="AKD559" s="14"/>
      <c r="AKE559" s="14"/>
      <c r="AKF559" s="14"/>
      <c r="AKG559" s="14"/>
      <c r="AKH559" s="14"/>
      <c r="AKI559" s="14"/>
      <c r="AKJ559" s="14"/>
      <c r="AKK559" s="14"/>
      <c r="AKL559" s="14"/>
      <c r="AKM559" s="14"/>
      <c r="AKN559" s="14"/>
      <c r="AKO559" s="14"/>
      <c r="AKP559" s="14"/>
      <c r="AKQ559" s="14"/>
      <c r="AKR559" s="14"/>
      <c r="AKS559" s="14"/>
      <c r="AKT559" s="14"/>
      <c r="AKU559" s="14"/>
      <c r="AKV559" s="14"/>
      <c r="AKW559" s="14"/>
      <c r="AKX559" s="14"/>
      <c r="AKY559" s="14"/>
      <c r="AKZ559" s="14"/>
      <c r="ALA559" s="14"/>
      <c r="ALB559" s="14"/>
      <c r="ALC559" s="14"/>
      <c r="ALD559" s="14"/>
      <c r="ALE559" s="14"/>
      <c r="ALF559" s="14"/>
      <c r="ALG559" s="14"/>
      <c r="ALH559" s="14"/>
      <c r="ALI559" s="14"/>
      <c r="ALJ559" s="14"/>
      <c r="ALK559" s="14"/>
      <c r="ALL559" s="14"/>
      <c r="ALM559" s="14"/>
      <c r="ALN559" s="14"/>
      <c r="ALO559" s="14"/>
      <c r="ALP559" s="14"/>
      <c r="ALQ559" s="14"/>
      <c r="ALR559" s="14"/>
      <c r="ALS559" s="14"/>
      <c r="ALT559" s="14"/>
      <c r="ALU559" s="14"/>
      <c r="ALV559" s="14"/>
      <c r="ALW559" s="14"/>
      <c r="ALX559" s="14"/>
      <c r="ALY559" s="14"/>
      <c r="ALZ559" s="14"/>
      <c r="AMA559" s="14"/>
      <c r="AMB559" s="14"/>
      <c r="AMC559" s="14"/>
      <c r="AMD559" s="14"/>
      <c r="AME559" s="14"/>
      <c r="AMF559" s="14"/>
      <c r="AMG559" s="14"/>
      <c r="AMH559" s="14"/>
      <c r="AMI559" s="14"/>
      <c r="AMJ559" s="14"/>
      <c r="AMK559" s="14"/>
      <c r="AML559" s="14"/>
      <c r="AMM559" s="14"/>
      <c r="AMN559" s="14"/>
      <c r="AMO559" s="14"/>
      <c r="AMP559" s="14"/>
      <c r="AMQ559" s="14"/>
      <c r="AMR559" s="14"/>
      <c r="AMS559" s="14"/>
      <c r="AMT559" s="14"/>
      <c r="AMU559" s="14"/>
      <c r="AMV559" s="14"/>
      <c r="AMW559" s="14"/>
      <c r="AMX559" s="14"/>
      <c r="AMY559" s="14"/>
      <c r="AMZ559" s="14"/>
      <c r="ANA559" s="14"/>
      <c r="ANB559" s="14"/>
      <c r="ANC559" s="14"/>
      <c r="AND559" s="14"/>
      <c r="ANE559" s="14"/>
      <c r="ANF559" s="14"/>
      <c r="ANG559" s="14"/>
      <c r="ANH559" s="14"/>
      <c r="ANI559" s="14"/>
      <c r="ANJ559" s="14"/>
      <c r="ANK559" s="14"/>
      <c r="ANL559" s="14"/>
      <c r="ANM559" s="14"/>
      <c r="ANN559" s="14"/>
      <c r="ANO559" s="14"/>
      <c r="ANP559" s="14"/>
      <c r="ANQ559" s="14"/>
      <c r="ANR559" s="14"/>
      <c r="ANS559" s="14"/>
      <c r="ANT559" s="14"/>
      <c r="ANU559" s="14"/>
      <c r="ANV559" s="14"/>
      <c r="ANW559" s="14"/>
      <c r="ANX559" s="14"/>
      <c r="ANY559" s="14"/>
      <c r="ANZ559" s="14"/>
      <c r="AOA559" s="14"/>
      <c r="AOB559" s="14"/>
      <c r="AOC559" s="14"/>
      <c r="AOD559" s="14"/>
      <c r="AOE559" s="14"/>
      <c r="AOF559" s="14"/>
      <c r="AOG559" s="14"/>
      <c r="AOH559" s="14"/>
      <c r="AOI559" s="14"/>
      <c r="AOJ559" s="14"/>
      <c r="AOK559" s="14"/>
      <c r="AOL559" s="14"/>
      <c r="AOM559" s="14"/>
      <c r="AON559" s="14"/>
      <c r="AOO559" s="14"/>
      <c r="AOP559" s="14"/>
      <c r="AOQ559" s="14"/>
      <c r="AOR559" s="14"/>
      <c r="AOS559" s="14"/>
      <c r="AOT559" s="14"/>
      <c r="AOU559" s="14"/>
      <c r="AOV559" s="14"/>
      <c r="AOW559" s="14"/>
      <c r="AOX559" s="14"/>
      <c r="AOY559" s="14"/>
      <c r="AOZ559" s="14"/>
      <c r="APA559" s="14"/>
      <c r="APB559" s="14"/>
      <c r="APC559" s="14"/>
      <c r="APD559" s="14"/>
      <c r="APE559" s="14"/>
      <c r="APF559" s="14"/>
      <c r="APG559" s="14"/>
      <c r="APH559" s="14"/>
      <c r="API559" s="14"/>
      <c r="APJ559" s="14"/>
      <c r="APK559" s="14"/>
      <c r="APL559" s="14"/>
      <c r="APM559" s="14"/>
      <c r="APN559" s="14"/>
      <c r="APO559" s="14"/>
      <c r="APP559" s="14"/>
      <c r="APQ559" s="14"/>
      <c r="APR559" s="14"/>
      <c r="APS559" s="14"/>
      <c r="APT559" s="14"/>
      <c r="APU559" s="14"/>
      <c r="APV559" s="14"/>
      <c r="APW559" s="14"/>
      <c r="APX559" s="14"/>
      <c r="APY559" s="14"/>
      <c r="APZ559" s="14"/>
      <c r="AQA559" s="14"/>
      <c r="AQB559" s="14"/>
      <c r="AQC559" s="14"/>
      <c r="AQD559" s="14"/>
      <c r="AQE559" s="14"/>
      <c r="AQF559" s="14"/>
      <c r="AQG559" s="14"/>
      <c r="AQH559" s="14"/>
      <c r="AQI559" s="14"/>
      <c r="AQJ559" s="14"/>
      <c r="AQK559" s="14"/>
      <c r="AQL559" s="14"/>
      <c r="AQM559" s="14"/>
      <c r="AQN559" s="14"/>
      <c r="AQO559" s="14"/>
      <c r="AQP559" s="14"/>
      <c r="AQQ559" s="14"/>
      <c r="AQR559" s="14"/>
      <c r="AQS559" s="14"/>
      <c r="AQT559" s="14"/>
      <c r="AQU559" s="14"/>
      <c r="AQV559" s="14"/>
      <c r="AQW559" s="14"/>
      <c r="AQX559" s="14"/>
      <c r="AQY559" s="14"/>
      <c r="AQZ559" s="14"/>
      <c r="ARA559" s="14"/>
      <c r="ARB559" s="14"/>
      <c r="ARC559" s="14"/>
      <c r="ARD559" s="14"/>
      <c r="ARE559" s="14"/>
      <c r="ARF559" s="14"/>
      <c r="ARG559" s="14"/>
      <c r="ARH559" s="14"/>
      <c r="ARI559" s="14"/>
      <c r="ARJ559" s="14"/>
      <c r="ARK559" s="14"/>
      <c r="ARL559" s="14"/>
      <c r="ARM559" s="14"/>
      <c r="ARN559" s="14"/>
      <c r="ARO559" s="14"/>
      <c r="ARP559" s="14"/>
      <c r="ARQ559" s="14"/>
      <c r="ARR559" s="14"/>
      <c r="ARS559" s="14"/>
      <c r="ART559" s="14"/>
      <c r="ARU559" s="14"/>
      <c r="ARV559" s="14"/>
      <c r="ARW559" s="14"/>
      <c r="ARX559" s="14"/>
      <c r="ARY559" s="14"/>
      <c r="ARZ559" s="14"/>
      <c r="ASA559" s="14"/>
      <c r="ASB559" s="14"/>
      <c r="ASC559" s="14"/>
      <c r="ASD559" s="14"/>
      <c r="ASE559" s="14"/>
      <c r="ASF559" s="14"/>
      <c r="ASG559" s="14"/>
      <c r="ASH559" s="14"/>
      <c r="ASI559" s="14"/>
      <c r="ASJ559" s="14"/>
      <c r="ASK559" s="14"/>
      <c r="ASL559" s="14"/>
      <c r="ASM559" s="14"/>
      <c r="ASN559" s="14"/>
      <c r="ASO559" s="14"/>
      <c r="ASP559" s="14"/>
      <c r="ASQ559" s="14"/>
      <c r="ASR559" s="14"/>
      <c r="ASS559" s="14"/>
      <c r="AST559" s="14"/>
      <c r="ASU559" s="14"/>
      <c r="ASV559" s="14"/>
      <c r="ASW559" s="14"/>
      <c r="ASX559" s="14"/>
      <c r="ASY559" s="14"/>
      <c r="ASZ559" s="14"/>
      <c r="ATA559" s="14"/>
      <c r="ATB559" s="14"/>
      <c r="ATC559" s="14"/>
      <c r="ATD559" s="14"/>
    </row>
    <row r="560" spans="63:1200">
      <c r="BK560" s="14" t="str">
        <f t="shared" si="2122"/>
        <v/>
      </c>
      <c r="ABO560" s="14"/>
      <c r="ABP560" s="14"/>
      <c r="ABQ560" s="14"/>
      <c r="ABR560" s="14"/>
      <c r="ABS560" s="14"/>
      <c r="ABT560" s="14"/>
      <c r="ABU560" s="14"/>
      <c r="ABV560" s="14"/>
      <c r="ABW560" s="14"/>
      <c r="ABX560" s="14"/>
      <c r="ABY560" s="14"/>
      <c r="ABZ560" s="14"/>
      <c r="ACA560" s="14"/>
      <c r="ACB560" s="14"/>
      <c r="ACC560" s="14"/>
      <c r="ACD560" s="14"/>
      <c r="ACE560" s="14"/>
      <c r="ACF560" s="14"/>
      <c r="ACG560" s="14"/>
      <c r="ACH560" s="14"/>
      <c r="ACI560" s="14"/>
      <c r="ACJ560" s="14"/>
      <c r="ACK560" s="14"/>
      <c r="ACL560" s="14"/>
      <c r="ACM560" s="14"/>
      <c r="ACN560" s="14"/>
      <c r="ACO560" s="14"/>
      <c r="ACP560" s="14"/>
      <c r="ACQ560" s="14"/>
      <c r="ACR560" s="14"/>
      <c r="ACS560" s="14"/>
      <c r="ACT560" s="14"/>
      <c r="ACU560" s="14"/>
      <c r="ACV560" s="14"/>
      <c r="ACW560" s="14"/>
      <c r="ACX560" s="14"/>
      <c r="ACY560" s="14"/>
      <c r="ACZ560" s="14"/>
      <c r="ADA560" s="14"/>
      <c r="ADB560" s="14"/>
      <c r="ADC560" s="14"/>
      <c r="ADD560" s="14"/>
      <c r="ADE560" s="14"/>
      <c r="ADF560" s="14"/>
      <c r="ADG560" s="14"/>
      <c r="ADH560" s="14"/>
      <c r="ADI560" s="14"/>
      <c r="ADJ560" s="14"/>
      <c r="ADK560" s="14"/>
      <c r="ADL560" s="14"/>
      <c r="ADM560" s="14"/>
      <c r="ADN560" s="14"/>
      <c r="ADO560" s="14"/>
      <c r="ADP560" s="14"/>
      <c r="ADQ560" s="14"/>
      <c r="ADR560" s="14"/>
      <c r="ADS560" s="14"/>
      <c r="ADT560" s="14"/>
      <c r="ADU560" s="14"/>
      <c r="ADV560" s="14"/>
      <c r="ADW560" s="14"/>
      <c r="ADX560" s="14"/>
      <c r="ADY560" s="14"/>
      <c r="ADZ560" s="14"/>
      <c r="AEA560" s="14"/>
      <c r="AEB560" s="14"/>
      <c r="AEC560" s="14"/>
      <c r="AED560" s="14"/>
      <c r="AEE560" s="14"/>
      <c r="AEF560" s="14"/>
      <c r="AEG560" s="14"/>
      <c r="AEH560" s="14"/>
      <c r="AEI560" s="14"/>
      <c r="AEJ560" s="14"/>
      <c r="AEK560" s="14"/>
      <c r="AEL560" s="14"/>
      <c r="AEM560" s="14"/>
      <c r="AEN560" s="14"/>
      <c r="AEO560" s="14"/>
      <c r="AEP560" s="14"/>
      <c r="AEQ560" s="14"/>
      <c r="AER560" s="14"/>
      <c r="AES560" s="14"/>
      <c r="AET560" s="14"/>
      <c r="AEU560" s="14"/>
      <c r="AEV560" s="14"/>
      <c r="AEW560" s="14"/>
      <c r="AEX560" s="14"/>
      <c r="AEY560" s="14"/>
      <c r="AEZ560" s="14"/>
      <c r="AFA560" s="14"/>
      <c r="AFB560" s="14"/>
      <c r="AFC560" s="14"/>
      <c r="AFD560" s="14"/>
      <c r="AFE560" s="14"/>
      <c r="AFF560" s="14"/>
      <c r="AFG560" s="14"/>
      <c r="AFH560" s="14"/>
      <c r="AFI560" s="14"/>
      <c r="AFJ560" s="14"/>
      <c r="AFK560" s="14"/>
      <c r="AFL560" s="14"/>
      <c r="AFM560" s="14"/>
      <c r="AFN560" s="14"/>
      <c r="AFO560" s="14"/>
      <c r="AFP560" s="14"/>
      <c r="AFQ560" s="14"/>
      <c r="AFR560" s="14"/>
      <c r="AFS560" s="14"/>
      <c r="AFT560" s="14"/>
      <c r="AFU560" s="14"/>
      <c r="AFV560" s="14"/>
      <c r="AFW560" s="14"/>
      <c r="AFX560" s="14"/>
      <c r="AFY560" s="14"/>
      <c r="AFZ560" s="14"/>
      <c r="AGA560" s="14"/>
      <c r="AGB560" s="14"/>
      <c r="AGC560" s="14"/>
      <c r="AGD560" s="14"/>
      <c r="AGE560" s="14"/>
      <c r="AGF560" s="14"/>
      <c r="AGG560" s="14"/>
      <c r="AGH560" s="14"/>
      <c r="AGI560" s="14"/>
      <c r="AGJ560" s="14"/>
      <c r="AGK560" s="14"/>
      <c r="AGL560" s="14"/>
      <c r="AGM560" s="14"/>
      <c r="AGN560" s="14"/>
      <c r="AGO560" s="14"/>
      <c r="AGP560" s="14"/>
      <c r="AGQ560" s="14"/>
      <c r="AGR560" s="14"/>
      <c r="AGS560" s="14"/>
      <c r="AGT560" s="14"/>
      <c r="AGU560" s="14"/>
      <c r="AGV560" s="14"/>
      <c r="AGW560" s="14"/>
      <c r="AGX560" s="14"/>
      <c r="AGY560" s="14"/>
      <c r="AGZ560" s="14"/>
      <c r="AHA560" s="14"/>
      <c r="AHB560" s="14"/>
      <c r="AHC560" s="14"/>
      <c r="AHD560" s="14"/>
      <c r="AHE560" s="14"/>
      <c r="AHF560" s="14"/>
      <c r="AHG560" s="14"/>
      <c r="AHH560" s="14"/>
      <c r="AHI560" s="14"/>
      <c r="AHJ560" s="14"/>
      <c r="AHK560" s="14"/>
      <c r="AHL560" s="14"/>
      <c r="AHM560" s="14"/>
      <c r="AHN560" s="14"/>
      <c r="AHO560" s="14"/>
      <c r="AHP560" s="14"/>
      <c r="AHQ560" s="14"/>
      <c r="AHR560" s="14"/>
      <c r="AHS560" s="14"/>
      <c r="AHT560" s="14"/>
      <c r="AHU560" s="14"/>
      <c r="AHV560" s="14"/>
      <c r="AHW560" s="14"/>
      <c r="AHX560" s="14"/>
      <c r="AHY560" s="14"/>
      <c r="AHZ560" s="14"/>
      <c r="AIA560" s="14"/>
      <c r="AIB560" s="14"/>
      <c r="AIC560" s="14"/>
      <c r="AID560" s="14"/>
      <c r="AIE560" s="14"/>
      <c r="AIF560" s="14"/>
      <c r="AIG560" s="14"/>
      <c r="AIH560" s="14"/>
      <c r="AII560" s="14"/>
      <c r="AIJ560" s="14"/>
      <c r="AIK560" s="14"/>
      <c r="AIL560" s="14"/>
      <c r="AIM560" s="14"/>
      <c r="AIN560" s="14"/>
      <c r="AIO560" s="14"/>
      <c r="AIP560" s="14"/>
      <c r="AIQ560" s="14"/>
      <c r="AIR560" s="14"/>
      <c r="AIS560" s="14"/>
      <c r="AIT560" s="14"/>
      <c r="AIU560" s="14"/>
      <c r="AIV560" s="14"/>
      <c r="AIW560" s="14"/>
      <c r="AIX560" s="14"/>
      <c r="AIY560" s="14"/>
      <c r="AIZ560" s="14"/>
      <c r="AJA560" s="14"/>
      <c r="AJB560" s="14"/>
      <c r="AJC560" s="14"/>
      <c r="AJD560" s="14"/>
      <c r="AJE560" s="14"/>
      <c r="AJF560" s="14"/>
      <c r="AJG560" s="14"/>
      <c r="AJH560" s="14"/>
      <c r="AJI560" s="14"/>
      <c r="AJJ560" s="14"/>
      <c r="AJK560" s="14"/>
      <c r="AJL560" s="14"/>
      <c r="AJM560" s="14"/>
      <c r="AJN560" s="14"/>
      <c r="AJO560" s="14"/>
      <c r="AJP560" s="14"/>
      <c r="AJQ560" s="14"/>
      <c r="AJR560" s="14"/>
      <c r="AJS560" s="14"/>
      <c r="AJT560" s="14"/>
      <c r="AJU560" s="14"/>
      <c r="AJV560" s="14"/>
      <c r="AJW560" s="14"/>
      <c r="AJX560" s="14"/>
      <c r="AJY560" s="14"/>
      <c r="AJZ560" s="14"/>
      <c r="AKA560" s="14"/>
      <c r="AKB560" s="14"/>
      <c r="AKC560" s="14"/>
      <c r="AKD560" s="14"/>
      <c r="AKE560" s="14"/>
      <c r="AKF560" s="14"/>
      <c r="AKG560" s="14"/>
      <c r="AKH560" s="14"/>
      <c r="AKI560" s="14"/>
      <c r="AKJ560" s="14"/>
      <c r="AKK560" s="14"/>
      <c r="AKL560" s="14"/>
      <c r="AKM560" s="14"/>
      <c r="AKN560" s="14"/>
      <c r="AKO560" s="14"/>
      <c r="AKP560" s="14"/>
      <c r="AKQ560" s="14"/>
      <c r="AKR560" s="14"/>
      <c r="AKS560" s="14"/>
      <c r="AKT560" s="14"/>
      <c r="AKU560" s="14"/>
      <c r="AKV560" s="14"/>
      <c r="AKW560" s="14"/>
      <c r="AKX560" s="14"/>
      <c r="AKY560" s="14"/>
      <c r="AKZ560" s="14"/>
      <c r="ALA560" s="14"/>
      <c r="ALB560" s="14"/>
      <c r="ALC560" s="14"/>
      <c r="ALD560" s="14"/>
      <c r="ALE560" s="14"/>
      <c r="ALF560" s="14"/>
      <c r="ALG560" s="14"/>
      <c r="ALH560" s="14"/>
      <c r="ALI560" s="14"/>
      <c r="ALJ560" s="14"/>
      <c r="ALK560" s="14"/>
      <c r="ALL560" s="14"/>
      <c r="ALM560" s="14"/>
      <c r="ALN560" s="14"/>
      <c r="ALO560" s="14"/>
      <c r="ALP560" s="14"/>
      <c r="ALQ560" s="14"/>
      <c r="ALR560" s="14"/>
      <c r="ALS560" s="14"/>
      <c r="ALT560" s="14"/>
      <c r="ALU560" s="14"/>
      <c r="ALV560" s="14"/>
      <c r="ALW560" s="14"/>
      <c r="ALX560" s="14"/>
      <c r="ALY560" s="14"/>
      <c r="ALZ560" s="14"/>
      <c r="AMA560" s="14"/>
      <c r="AMB560" s="14"/>
      <c r="AMC560" s="14"/>
      <c r="AMD560" s="14"/>
      <c r="AME560" s="14"/>
      <c r="AMF560" s="14"/>
      <c r="AMG560" s="14"/>
      <c r="AMH560" s="14"/>
      <c r="AMI560" s="14"/>
      <c r="AMJ560" s="14"/>
      <c r="AMK560" s="14"/>
      <c r="AML560" s="14"/>
      <c r="AMM560" s="14"/>
      <c r="AMN560" s="14"/>
      <c r="AMO560" s="14"/>
      <c r="AMP560" s="14"/>
      <c r="AMQ560" s="14"/>
      <c r="AMR560" s="14"/>
      <c r="AMS560" s="14"/>
      <c r="AMT560" s="14"/>
      <c r="AMU560" s="14"/>
      <c r="AMV560" s="14"/>
      <c r="AMW560" s="14"/>
      <c r="AMX560" s="14"/>
      <c r="AMY560" s="14"/>
      <c r="AMZ560" s="14"/>
      <c r="ANA560" s="14"/>
      <c r="ANB560" s="14"/>
      <c r="ANC560" s="14"/>
      <c r="AND560" s="14"/>
      <c r="ANE560" s="14"/>
      <c r="ANF560" s="14"/>
      <c r="ANG560" s="14"/>
      <c r="ANH560" s="14"/>
      <c r="ANI560" s="14"/>
      <c r="ANJ560" s="14"/>
      <c r="ANK560" s="14"/>
      <c r="ANL560" s="14"/>
      <c r="ANM560" s="14"/>
      <c r="ANN560" s="14"/>
      <c r="ANO560" s="14"/>
      <c r="ANP560" s="14"/>
      <c r="ANQ560" s="14"/>
      <c r="ANR560" s="14"/>
      <c r="ANS560" s="14"/>
      <c r="ANT560" s="14"/>
      <c r="ANU560" s="14"/>
      <c r="ANV560" s="14"/>
      <c r="ANW560" s="14"/>
      <c r="ANX560" s="14"/>
      <c r="ANY560" s="14"/>
      <c r="ANZ560" s="14"/>
      <c r="AOA560" s="14"/>
      <c r="AOB560" s="14"/>
      <c r="AOC560" s="14"/>
      <c r="AOD560" s="14"/>
      <c r="AOE560" s="14"/>
      <c r="AOF560" s="14"/>
      <c r="AOG560" s="14"/>
      <c r="AOH560" s="14"/>
      <c r="AOI560" s="14"/>
      <c r="AOJ560" s="14"/>
      <c r="AOK560" s="14"/>
      <c r="AOL560" s="14"/>
      <c r="AOM560" s="14"/>
      <c r="AON560" s="14"/>
      <c r="AOO560" s="14"/>
      <c r="AOP560" s="14"/>
      <c r="AOQ560" s="14"/>
      <c r="AOR560" s="14"/>
      <c r="AOS560" s="14"/>
      <c r="AOT560" s="14"/>
      <c r="AOU560" s="14"/>
      <c r="AOV560" s="14"/>
      <c r="AOW560" s="14"/>
      <c r="AOX560" s="14"/>
      <c r="AOY560" s="14"/>
      <c r="AOZ560" s="14"/>
      <c r="APA560" s="14"/>
      <c r="APB560" s="14"/>
      <c r="APC560" s="14"/>
      <c r="APD560" s="14"/>
      <c r="APE560" s="14"/>
      <c r="APF560" s="14"/>
      <c r="APG560" s="14"/>
      <c r="APH560" s="14"/>
      <c r="API560" s="14"/>
      <c r="APJ560" s="14"/>
      <c r="APK560" s="14"/>
      <c r="APL560" s="14"/>
      <c r="APM560" s="14"/>
      <c r="APN560" s="14"/>
      <c r="APO560" s="14"/>
      <c r="APP560" s="14"/>
      <c r="APQ560" s="14"/>
      <c r="APR560" s="14"/>
      <c r="APS560" s="14"/>
      <c r="APT560" s="14"/>
      <c r="APU560" s="14"/>
      <c r="APV560" s="14"/>
      <c r="APW560" s="14"/>
      <c r="APX560" s="14"/>
      <c r="APY560" s="14"/>
      <c r="APZ560" s="14"/>
      <c r="AQA560" s="14"/>
      <c r="AQB560" s="14"/>
      <c r="AQC560" s="14"/>
      <c r="AQD560" s="14"/>
      <c r="AQE560" s="14"/>
      <c r="AQF560" s="14"/>
      <c r="AQG560" s="14"/>
      <c r="AQH560" s="14"/>
      <c r="AQI560" s="14"/>
      <c r="AQJ560" s="14"/>
      <c r="AQK560" s="14"/>
      <c r="AQL560" s="14"/>
      <c r="AQM560" s="14"/>
      <c r="AQN560" s="14"/>
      <c r="AQO560" s="14"/>
      <c r="AQP560" s="14"/>
      <c r="AQQ560" s="14"/>
      <c r="AQR560" s="14"/>
      <c r="AQS560" s="14"/>
      <c r="AQT560" s="14"/>
      <c r="AQU560" s="14"/>
      <c r="AQV560" s="14"/>
      <c r="AQW560" s="14"/>
      <c r="AQX560" s="14"/>
      <c r="AQY560" s="14"/>
      <c r="AQZ560" s="14"/>
      <c r="ARA560" s="14"/>
      <c r="ARB560" s="14"/>
      <c r="ARC560" s="14"/>
      <c r="ARD560" s="14"/>
      <c r="ARE560" s="14"/>
      <c r="ARF560" s="14"/>
      <c r="ARG560" s="14"/>
      <c r="ARH560" s="14"/>
      <c r="ARI560" s="14"/>
      <c r="ARJ560" s="14"/>
      <c r="ARK560" s="14"/>
      <c r="ARL560" s="14"/>
      <c r="ARM560" s="14"/>
      <c r="ARN560" s="14"/>
      <c r="ARO560" s="14"/>
      <c r="ARP560" s="14"/>
      <c r="ARQ560" s="14"/>
      <c r="ARR560" s="14"/>
      <c r="ARS560" s="14"/>
      <c r="ART560" s="14"/>
      <c r="ARU560" s="14"/>
      <c r="ARV560" s="14"/>
      <c r="ARW560" s="14"/>
      <c r="ARX560" s="14"/>
      <c r="ARY560" s="14"/>
      <c r="ARZ560" s="14"/>
      <c r="ASA560" s="14"/>
      <c r="ASB560" s="14"/>
      <c r="ASC560" s="14"/>
      <c r="ASD560" s="14"/>
      <c r="ASE560" s="14"/>
      <c r="ASF560" s="14"/>
      <c r="ASG560" s="14"/>
      <c r="ASH560" s="14"/>
      <c r="ASI560" s="14"/>
      <c r="ASJ560" s="14"/>
      <c r="ASK560" s="14"/>
      <c r="ASL560" s="14"/>
      <c r="ASM560" s="14"/>
      <c r="ASN560" s="14"/>
      <c r="ASO560" s="14"/>
      <c r="ASP560" s="14"/>
      <c r="ASQ560" s="14"/>
      <c r="ASR560" s="14"/>
      <c r="ASS560" s="14"/>
      <c r="AST560" s="14"/>
      <c r="ASU560" s="14"/>
      <c r="ASV560" s="14"/>
      <c r="ASW560" s="14"/>
      <c r="ASX560" s="14"/>
      <c r="ASY560" s="14"/>
      <c r="ASZ560" s="14"/>
      <c r="ATA560" s="14"/>
      <c r="ATB560" s="14"/>
      <c r="ATC560" s="14"/>
      <c r="ATD560" s="14"/>
    </row>
    <row r="561" spans="63:1200">
      <c r="BK561" s="14" t="str">
        <f t="shared" si="2122"/>
        <v/>
      </c>
      <c r="ABO561" s="14"/>
      <c r="ABP561" s="14"/>
      <c r="ABQ561" s="14"/>
      <c r="ABR561" s="14"/>
      <c r="ABS561" s="14"/>
      <c r="ABT561" s="14"/>
      <c r="ABU561" s="14"/>
      <c r="ABV561" s="14"/>
      <c r="ABW561" s="14"/>
      <c r="ABX561" s="14"/>
      <c r="ABY561" s="14"/>
      <c r="ABZ561" s="14"/>
      <c r="ACA561" s="14"/>
      <c r="ACB561" s="14"/>
      <c r="ACC561" s="14"/>
      <c r="ACD561" s="14"/>
      <c r="ACE561" s="14"/>
      <c r="ACF561" s="14"/>
      <c r="ACG561" s="14"/>
      <c r="ACH561" s="14"/>
      <c r="ACI561" s="14"/>
      <c r="ACJ561" s="14"/>
      <c r="ACK561" s="14"/>
      <c r="ACL561" s="14"/>
      <c r="ACM561" s="14"/>
      <c r="ACN561" s="14"/>
      <c r="ACO561" s="14"/>
      <c r="ACP561" s="14"/>
      <c r="ACQ561" s="14"/>
      <c r="ACR561" s="14"/>
      <c r="ACS561" s="14"/>
      <c r="ACT561" s="14"/>
      <c r="ACU561" s="14"/>
      <c r="ACV561" s="14"/>
      <c r="ACW561" s="14"/>
      <c r="ACX561" s="14"/>
      <c r="ACY561" s="14"/>
      <c r="ACZ561" s="14"/>
      <c r="ADA561" s="14"/>
      <c r="ADB561" s="14"/>
      <c r="ADC561" s="14"/>
      <c r="ADD561" s="14"/>
      <c r="ADE561" s="14"/>
      <c r="ADF561" s="14"/>
      <c r="ADG561" s="14"/>
      <c r="ADH561" s="14"/>
      <c r="ADI561" s="14"/>
      <c r="ADJ561" s="14"/>
      <c r="ADK561" s="14"/>
      <c r="ADL561" s="14"/>
      <c r="ADM561" s="14"/>
      <c r="ADN561" s="14"/>
      <c r="ADO561" s="14"/>
      <c r="ADP561" s="14"/>
      <c r="ADQ561" s="14"/>
      <c r="ADR561" s="14"/>
      <c r="ADS561" s="14"/>
      <c r="ADT561" s="14"/>
      <c r="ADU561" s="14"/>
      <c r="ADV561" s="14"/>
      <c r="ADW561" s="14"/>
      <c r="ADX561" s="14"/>
      <c r="ADY561" s="14"/>
      <c r="ADZ561" s="14"/>
      <c r="AEA561" s="14"/>
      <c r="AEB561" s="14"/>
      <c r="AEC561" s="14"/>
      <c r="AED561" s="14"/>
      <c r="AEE561" s="14"/>
      <c r="AEF561" s="14"/>
      <c r="AEG561" s="14"/>
      <c r="AEH561" s="14"/>
      <c r="AEI561" s="14"/>
      <c r="AEJ561" s="14"/>
      <c r="AEK561" s="14"/>
      <c r="AEL561" s="14"/>
      <c r="AEM561" s="14"/>
      <c r="AEN561" s="14"/>
      <c r="AEO561" s="14"/>
      <c r="AEP561" s="14"/>
      <c r="AEQ561" s="14"/>
      <c r="AER561" s="14"/>
      <c r="AES561" s="14"/>
      <c r="AET561" s="14"/>
      <c r="AEU561" s="14"/>
      <c r="AEV561" s="14"/>
      <c r="AEW561" s="14"/>
      <c r="AEX561" s="14"/>
      <c r="AEY561" s="14"/>
      <c r="AEZ561" s="14"/>
      <c r="AFA561" s="14"/>
      <c r="AFB561" s="14"/>
      <c r="AFC561" s="14"/>
      <c r="AFD561" s="14"/>
      <c r="AFE561" s="14"/>
      <c r="AFF561" s="14"/>
      <c r="AFG561" s="14"/>
      <c r="AFH561" s="14"/>
      <c r="AFI561" s="14"/>
      <c r="AFJ561" s="14"/>
      <c r="AFK561" s="14"/>
      <c r="AFL561" s="14"/>
      <c r="AFM561" s="14"/>
      <c r="AFN561" s="14"/>
      <c r="AFO561" s="14"/>
      <c r="AFP561" s="14"/>
      <c r="AFQ561" s="14"/>
      <c r="AFR561" s="14"/>
      <c r="AFS561" s="14"/>
      <c r="AFT561" s="14"/>
      <c r="AFU561" s="14"/>
      <c r="AFV561" s="14"/>
      <c r="AFW561" s="14"/>
      <c r="AFX561" s="14"/>
      <c r="AFY561" s="14"/>
      <c r="AFZ561" s="14"/>
      <c r="AGA561" s="14"/>
      <c r="AGB561" s="14"/>
      <c r="AGC561" s="14"/>
      <c r="AGD561" s="14"/>
      <c r="AGE561" s="14"/>
      <c r="AGF561" s="14"/>
      <c r="AGG561" s="14"/>
      <c r="AGH561" s="14"/>
      <c r="AGI561" s="14"/>
      <c r="AGJ561" s="14"/>
      <c r="AGK561" s="14"/>
      <c r="AGL561" s="14"/>
      <c r="AGM561" s="14"/>
      <c r="AGN561" s="14"/>
      <c r="AGO561" s="14"/>
      <c r="AGP561" s="14"/>
      <c r="AGQ561" s="14"/>
      <c r="AGR561" s="14"/>
      <c r="AGS561" s="14"/>
      <c r="AGT561" s="14"/>
      <c r="AGU561" s="14"/>
      <c r="AGV561" s="14"/>
      <c r="AGW561" s="14"/>
      <c r="AGX561" s="14"/>
      <c r="AGY561" s="14"/>
      <c r="AGZ561" s="14"/>
      <c r="AHA561" s="14"/>
      <c r="AHB561" s="14"/>
      <c r="AHC561" s="14"/>
      <c r="AHD561" s="14"/>
      <c r="AHE561" s="14"/>
      <c r="AHF561" s="14"/>
      <c r="AHG561" s="14"/>
      <c r="AHH561" s="14"/>
      <c r="AHI561" s="14"/>
      <c r="AHJ561" s="14"/>
      <c r="AHK561" s="14"/>
      <c r="AHL561" s="14"/>
      <c r="AHM561" s="14"/>
      <c r="AHN561" s="14"/>
      <c r="AHO561" s="14"/>
      <c r="AHP561" s="14"/>
      <c r="AHQ561" s="14"/>
      <c r="AHR561" s="14"/>
      <c r="AHS561" s="14"/>
      <c r="AHT561" s="14"/>
      <c r="AHU561" s="14"/>
      <c r="AHV561" s="14"/>
      <c r="AHW561" s="14"/>
      <c r="AHX561" s="14"/>
      <c r="AHY561" s="14"/>
      <c r="AHZ561" s="14"/>
      <c r="AIA561" s="14"/>
      <c r="AIB561" s="14"/>
      <c r="AIC561" s="14"/>
      <c r="AID561" s="14"/>
      <c r="AIE561" s="14"/>
      <c r="AIF561" s="14"/>
      <c r="AIG561" s="14"/>
      <c r="AIH561" s="14"/>
      <c r="AII561" s="14"/>
      <c r="AIJ561" s="14"/>
      <c r="AIK561" s="14"/>
      <c r="AIL561" s="14"/>
      <c r="AIM561" s="14"/>
      <c r="AIN561" s="14"/>
      <c r="AIO561" s="14"/>
      <c r="AIP561" s="14"/>
      <c r="AIQ561" s="14"/>
      <c r="AIR561" s="14"/>
      <c r="AIS561" s="14"/>
      <c r="AIT561" s="14"/>
      <c r="AIU561" s="14"/>
      <c r="AIV561" s="14"/>
      <c r="AIW561" s="14"/>
      <c r="AIX561" s="14"/>
      <c r="AIY561" s="14"/>
      <c r="AIZ561" s="14"/>
      <c r="AJA561" s="14"/>
      <c r="AJB561" s="14"/>
      <c r="AJC561" s="14"/>
      <c r="AJD561" s="14"/>
      <c r="AJE561" s="14"/>
      <c r="AJF561" s="14"/>
      <c r="AJG561" s="14"/>
      <c r="AJH561" s="14"/>
      <c r="AJI561" s="14"/>
      <c r="AJJ561" s="14"/>
      <c r="AJK561" s="14"/>
      <c r="AJL561" s="14"/>
      <c r="AJM561" s="14"/>
      <c r="AJN561" s="14"/>
      <c r="AJO561" s="14"/>
      <c r="AJP561" s="14"/>
      <c r="AJQ561" s="14"/>
      <c r="AJR561" s="14"/>
      <c r="AJS561" s="14"/>
      <c r="AJT561" s="14"/>
      <c r="AJU561" s="14"/>
      <c r="AJV561" s="14"/>
      <c r="AJW561" s="14"/>
      <c r="AJX561" s="14"/>
      <c r="AJY561" s="14"/>
      <c r="AJZ561" s="14"/>
      <c r="AKA561" s="14"/>
      <c r="AKB561" s="14"/>
      <c r="AKC561" s="14"/>
      <c r="AKD561" s="14"/>
      <c r="AKE561" s="14"/>
      <c r="AKF561" s="14"/>
      <c r="AKG561" s="14"/>
      <c r="AKH561" s="14"/>
      <c r="AKI561" s="14"/>
      <c r="AKJ561" s="14"/>
      <c r="AKK561" s="14"/>
      <c r="AKL561" s="14"/>
      <c r="AKM561" s="14"/>
      <c r="AKN561" s="14"/>
      <c r="AKO561" s="14"/>
      <c r="AKP561" s="14"/>
      <c r="AKQ561" s="14"/>
      <c r="AKR561" s="14"/>
      <c r="AKS561" s="14"/>
      <c r="AKT561" s="14"/>
      <c r="AKU561" s="14"/>
      <c r="AKV561" s="14"/>
      <c r="AKW561" s="14"/>
      <c r="AKX561" s="14"/>
      <c r="AKY561" s="14"/>
      <c r="AKZ561" s="14"/>
      <c r="ALA561" s="14"/>
      <c r="ALB561" s="14"/>
      <c r="ALC561" s="14"/>
      <c r="ALD561" s="14"/>
      <c r="ALE561" s="14"/>
      <c r="ALF561" s="14"/>
      <c r="ALG561" s="14"/>
      <c r="ALH561" s="14"/>
      <c r="ALI561" s="14"/>
      <c r="ALJ561" s="14"/>
      <c r="ALK561" s="14"/>
      <c r="ALL561" s="14"/>
      <c r="ALM561" s="14"/>
      <c r="ALN561" s="14"/>
      <c r="ALO561" s="14"/>
      <c r="ALP561" s="14"/>
      <c r="ALQ561" s="14"/>
      <c r="ALR561" s="14"/>
      <c r="ALS561" s="14"/>
      <c r="ALT561" s="14"/>
      <c r="ALU561" s="14"/>
      <c r="ALV561" s="14"/>
      <c r="ALW561" s="14"/>
      <c r="ALX561" s="14"/>
      <c r="ALY561" s="14"/>
      <c r="ALZ561" s="14"/>
      <c r="AMA561" s="14"/>
      <c r="AMB561" s="14"/>
      <c r="AMC561" s="14"/>
      <c r="AMD561" s="14"/>
      <c r="AME561" s="14"/>
      <c r="AMF561" s="14"/>
      <c r="AMG561" s="14"/>
      <c r="AMH561" s="14"/>
      <c r="AMI561" s="14"/>
      <c r="AMJ561" s="14"/>
      <c r="AMK561" s="14"/>
      <c r="AML561" s="14"/>
      <c r="AMM561" s="14"/>
      <c r="AMN561" s="14"/>
      <c r="AMO561" s="14"/>
      <c r="AMP561" s="14"/>
      <c r="AMQ561" s="14"/>
      <c r="AMR561" s="14"/>
      <c r="AMS561" s="14"/>
      <c r="AMT561" s="14"/>
      <c r="AMU561" s="14"/>
      <c r="AMV561" s="14"/>
      <c r="AMW561" s="14"/>
      <c r="AMX561" s="14"/>
      <c r="AMY561" s="14"/>
      <c r="AMZ561" s="14"/>
      <c r="ANA561" s="14"/>
      <c r="ANB561" s="14"/>
      <c r="ANC561" s="14"/>
      <c r="AND561" s="14"/>
      <c r="ANE561" s="14"/>
      <c r="ANF561" s="14"/>
      <c r="ANG561" s="14"/>
      <c r="ANH561" s="14"/>
      <c r="ANI561" s="14"/>
      <c r="ANJ561" s="14"/>
      <c r="ANK561" s="14"/>
      <c r="ANL561" s="14"/>
      <c r="ANM561" s="14"/>
      <c r="ANN561" s="14"/>
      <c r="ANO561" s="14"/>
      <c r="ANP561" s="14"/>
      <c r="ANQ561" s="14"/>
      <c r="ANR561" s="14"/>
      <c r="ANS561" s="14"/>
      <c r="ANT561" s="14"/>
      <c r="ANU561" s="14"/>
      <c r="ANV561" s="14"/>
      <c r="ANW561" s="14"/>
      <c r="ANX561" s="14"/>
      <c r="ANY561" s="14"/>
      <c r="ANZ561" s="14"/>
      <c r="AOA561" s="14"/>
      <c r="AOB561" s="14"/>
      <c r="AOC561" s="14"/>
      <c r="AOD561" s="14"/>
      <c r="AOE561" s="14"/>
      <c r="AOF561" s="14"/>
      <c r="AOG561" s="14"/>
      <c r="AOH561" s="14"/>
      <c r="AOI561" s="14"/>
      <c r="AOJ561" s="14"/>
      <c r="AOK561" s="14"/>
      <c r="AOL561" s="14"/>
      <c r="AOM561" s="14"/>
      <c r="AON561" s="14"/>
      <c r="AOO561" s="14"/>
      <c r="AOP561" s="14"/>
      <c r="AOQ561" s="14"/>
      <c r="AOR561" s="14"/>
      <c r="AOS561" s="14"/>
      <c r="AOT561" s="14"/>
      <c r="AOU561" s="14"/>
      <c r="AOV561" s="14"/>
      <c r="AOW561" s="14"/>
      <c r="AOX561" s="14"/>
      <c r="AOY561" s="14"/>
      <c r="AOZ561" s="14"/>
      <c r="APA561" s="14"/>
      <c r="APB561" s="14"/>
      <c r="APC561" s="14"/>
      <c r="APD561" s="14"/>
      <c r="APE561" s="14"/>
      <c r="APF561" s="14"/>
      <c r="APG561" s="14"/>
      <c r="APH561" s="14"/>
      <c r="API561" s="14"/>
      <c r="APJ561" s="14"/>
      <c r="APK561" s="14"/>
      <c r="APL561" s="14"/>
      <c r="APM561" s="14"/>
      <c r="APN561" s="14"/>
      <c r="APO561" s="14"/>
      <c r="APP561" s="14"/>
      <c r="APQ561" s="14"/>
      <c r="APR561" s="14"/>
      <c r="APS561" s="14"/>
      <c r="APT561" s="14"/>
      <c r="APU561" s="14"/>
      <c r="APV561" s="14"/>
      <c r="APW561" s="14"/>
      <c r="APX561" s="14"/>
      <c r="APY561" s="14"/>
      <c r="APZ561" s="14"/>
      <c r="AQA561" s="14"/>
      <c r="AQB561" s="14"/>
      <c r="AQC561" s="14"/>
      <c r="AQD561" s="14"/>
      <c r="AQE561" s="14"/>
      <c r="AQF561" s="14"/>
      <c r="AQG561" s="14"/>
      <c r="AQH561" s="14"/>
      <c r="AQI561" s="14"/>
      <c r="AQJ561" s="14"/>
      <c r="AQK561" s="14"/>
      <c r="AQL561" s="14"/>
      <c r="AQM561" s="14"/>
      <c r="AQN561" s="14"/>
      <c r="AQO561" s="14"/>
      <c r="AQP561" s="14"/>
      <c r="AQQ561" s="14"/>
      <c r="AQR561" s="14"/>
      <c r="AQS561" s="14"/>
      <c r="AQT561" s="14"/>
      <c r="AQU561" s="14"/>
      <c r="AQV561" s="14"/>
      <c r="AQW561" s="14"/>
      <c r="AQX561" s="14"/>
      <c r="AQY561" s="14"/>
      <c r="AQZ561" s="14"/>
      <c r="ARA561" s="14"/>
      <c r="ARB561" s="14"/>
      <c r="ARC561" s="14"/>
      <c r="ARD561" s="14"/>
      <c r="ARE561" s="14"/>
      <c r="ARF561" s="14"/>
      <c r="ARG561" s="14"/>
      <c r="ARH561" s="14"/>
      <c r="ARI561" s="14"/>
      <c r="ARJ561" s="14"/>
      <c r="ARK561" s="14"/>
      <c r="ARL561" s="14"/>
      <c r="ARM561" s="14"/>
      <c r="ARN561" s="14"/>
      <c r="ARO561" s="14"/>
      <c r="ARP561" s="14"/>
      <c r="ARQ561" s="14"/>
      <c r="ARR561" s="14"/>
      <c r="ARS561" s="14"/>
      <c r="ART561" s="14"/>
      <c r="ARU561" s="14"/>
      <c r="ARV561" s="14"/>
      <c r="ARW561" s="14"/>
      <c r="ARX561" s="14"/>
      <c r="ARY561" s="14"/>
      <c r="ARZ561" s="14"/>
      <c r="ASA561" s="14"/>
      <c r="ASB561" s="14"/>
      <c r="ASC561" s="14"/>
      <c r="ASD561" s="14"/>
      <c r="ASE561" s="14"/>
      <c r="ASF561" s="14"/>
      <c r="ASG561" s="14"/>
      <c r="ASH561" s="14"/>
      <c r="ASI561" s="14"/>
      <c r="ASJ561" s="14"/>
      <c r="ASK561" s="14"/>
      <c r="ASL561" s="14"/>
      <c r="ASM561" s="14"/>
      <c r="ASN561" s="14"/>
      <c r="ASO561" s="14"/>
      <c r="ASP561" s="14"/>
      <c r="ASQ561" s="14"/>
      <c r="ASR561" s="14"/>
      <c r="ASS561" s="14"/>
      <c r="AST561" s="14"/>
      <c r="ASU561" s="14"/>
      <c r="ASV561" s="14"/>
      <c r="ASW561" s="14"/>
      <c r="ASX561" s="14"/>
      <c r="ASY561" s="14"/>
      <c r="ASZ561" s="14"/>
      <c r="ATA561" s="14"/>
      <c r="ATB561" s="14"/>
      <c r="ATC561" s="14"/>
      <c r="ATD561" s="14"/>
    </row>
    <row r="562" spans="63:1200">
      <c r="BK562" s="14" t="str">
        <f t="shared" si="2122"/>
        <v/>
      </c>
      <c r="ABO562" s="14"/>
      <c r="ABP562" s="14"/>
      <c r="ABQ562" s="14"/>
      <c r="ABR562" s="14"/>
      <c r="ABS562" s="14"/>
      <c r="ABT562" s="14"/>
      <c r="ABU562" s="14"/>
      <c r="ABV562" s="14"/>
      <c r="ABW562" s="14"/>
      <c r="ABX562" s="14"/>
      <c r="ABY562" s="14"/>
      <c r="ABZ562" s="14"/>
      <c r="ACA562" s="14"/>
      <c r="ACB562" s="14"/>
      <c r="ACC562" s="14"/>
      <c r="ACD562" s="14"/>
      <c r="ACE562" s="14"/>
      <c r="ACF562" s="14"/>
      <c r="ACG562" s="14"/>
      <c r="ACH562" s="14"/>
      <c r="ACI562" s="14"/>
      <c r="ACJ562" s="14"/>
      <c r="ACK562" s="14"/>
      <c r="ACL562" s="14"/>
      <c r="ACM562" s="14"/>
      <c r="ACN562" s="14"/>
      <c r="ACO562" s="14"/>
      <c r="ACP562" s="14"/>
      <c r="ACQ562" s="14"/>
      <c r="ACR562" s="14"/>
      <c r="ACS562" s="14"/>
      <c r="ACT562" s="14"/>
      <c r="ACU562" s="14"/>
      <c r="ACV562" s="14"/>
      <c r="ACW562" s="14"/>
      <c r="ACX562" s="14"/>
      <c r="ACY562" s="14"/>
      <c r="ACZ562" s="14"/>
      <c r="ADA562" s="14"/>
      <c r="ADB562" s="14"/>
      <c r="ADC562" s="14"/>
      <c r="ADD562" s="14"/>
      <c r="ADE562" s="14"/>
      <c r="ADF562" s="14"/>
      <c r="ADG562" s="14"/>
      <c r="ADH562" s="14"/>
      <c r="ADI562" s="14"/>
      <c r="ADJ562" s="14"/>
      <c r="ADK562" s="14"/>
      <c r="ADL562" s="14"/>
      <c r="ADM562" s="14"/>
      <c r="ADN562" s="14"/>
      <c r="ADO562" s="14"/>
      <c r="ADP562" s="14"/>
      <c r="ADQ562" s="14"/>
      <c r="ADR562" s="14"/>
      <c r="ADS562" s="14"/>
      <c r="ADT562" s="14"/>
      <c r="ADU562" s="14"/>
      <c r="ADV562" s="14"/>
      <c r="ADW562" s="14"/>
      <c r="ADX562" s="14"/>
      <c r="ADY562" s="14"/>
      <c r="ADZ562" s="14"/>
      <c r="AEA562" s="14"/>
      <c r="AEB562" s="14"/>
      <c r="AEC562" s="14"/>
      <c r="AED562" s="14"/>
      <c r="AEE562" s="14"/>
      <c r="AEF562" s="14"/>
      <c r="AEG562" s="14"/>
      <c r="AEH562" s="14"/>
      <c r="AEI562" s="14"/>
      <c r="AEJ562" s="14"/>
      <c r="AEK562" s="14"/>
      <c r="AEL562" s="14"/>
      <c r="AEM562" s="14"/>
      <c r="AEN562" s="14"/>
      <c r="AEO562" s="14"/>
      <c r="AEP562" s="14"/>
      <c r="AEQ562" s="14"/>
      <c r="AER562" s="14"/>
      <c r="AES562" s="14"/>
      <c r="AET562" s="14"/>
      <c r="AEU562" s="14"/>
      <c r="AEV562" s="14"/>
      <c r="AEW562" s="14"/>
      <c r="AEX562" s="14"/>
      <c r="AEY562" s="14"/>
      <c r="AEZ562" s="14"/>
      <c r="AFA562" s="14"/>
      <c r="AFB562" s="14"/>
      <c r="AFC562" s="14"/>
      <c r="AFD562" s="14"/>
      <c r="AFE562" s="14"/>
      <c r="AFF562" s="14"/>
      <c r="AFG562" s="14"/>
      <c r="AFH562" s="14"/>
      <c r="AFI562" s="14"/>
      <c r="AFJ562" s="14"/>
      <c r="AFK562" s="14"/>
      <c r="AFL562" s="14"/>
      <c r="AFM562" s="14"/>
      <c r="AFN562" s="14"/>
      <c r="AFO562" s="14"/>
      <c r="AFP562" s="14"/>
      <c r="AFQ562" s="14"/>
      <c r="AFR562" s="14"/>
      <c r="AFS562" s="14"/>
      <c r="AFT562" s="14"/>
      <c r="AFU562" s="14"/>
      <c r="AFV562" s="14"/>
      <c r="AFW562" s="14"/>
      <c r="AFX562" s="14"/>
      <c r="AFY562" s="14"/>
      <c r="AFZ562" s="14"/>
      <c r="AGA562" s="14"/>
      <c r="AGB562" s="14"/>
      <c r="AGC562" s="14"/>
      <c r="AGD562" s="14"/>
      <c r="AGE562" s="14"/>
      <c r="AGF562" s="14"/>
      <c r="AGG562" s="14"/>
      <c r="AGH562" s="14"/>
      <c r="AGI562" s="14"/>
      <c r="AGJ562" s="14"/>
      <c r="AGK562" s="14"/>
      <c r="AGL562" s="14"/>
      <c r="AGM562" s="14"/>
      <c r="AGN562" s="14"/>
      <c r="AGO562" s="14"/>
      <c r="AGP562" s="14"/>
      <c r="AGQ562" s="14"/>
      <c r="AGR562" s="14"/>
      <c r="AGS562" s="14"/>
      <c r="AGT562" s="14"/>
      <c r="AGU562" s="14"/>
      <c r="AGV562" s="14"/>
      <c r="AGW562" s="14"/>
      <c r="AGX562" s="14"/>
      <c r="AGY562" s="14"/>
      <c r="AGZ562" s="14"/>
      <c r="AHA562" s="14"/>
      <c r="AHB562" s="14"/>
      <c r="AHC562" s="14"/>
      <c r="AHD562" s="14"/>
      <c r="AHE562" s="14"/>
      <c r="AHF562" s="14"/>
      <c r="AHG562" s="14"/>
      <c r="AHH562" s="14"/>
      <c r="AHI562" s="14"/>
      <c r="AHJ562" s="14"/>
      <c r="AHK562" s="14"/>
      <c r="AHL562" s="14"/>
      <c r="AHM562" s="14"/>
      <c r="AHN562" s="14"/>
      <c r="AHO562" s="14"/>
      <c r="AHP562" s="14"/>
      <c r="AHQ562" s="14"/>
      <c r="AHR562" s="14"/>
      <c r="AHS562" s="14"/>
      <c r="AHT562" s="14"/>
      <c r="AHU562" s="14"/>
      <c r="AHV562" s="14"/>
      <c r="AHW562" s="14"/>
      <c r="AHX562" s="14"/>
      <c r="AHY562" s="14"/>
      <c r="AHZ562" s="14"/>
      <c r="AIA562" s="14"/>
      <c r="AIB562" s="14"/>
      <c r="AIC562" s="14"/>
      <c r="AID562" s="14"/>
      <c r="AIE562" s="14"/>
      <c r="AIF562" s="14"/>
      <c r="AIG562" s="14"/>
      <c r="AIH562" s="14"/>
      <c r="AII562" s="14"/>
      <c r="AIJ562" s="14"/>
      <c r="AIK562" s="14"/>
      <c r="AIL562" s="14"/>
      <c r="AIM562" s="14"/>
      <c r="AIN562" s="14"/>
      <c r="AIO562" s="14"/>
      <c r="AIP562" s="14"/>
      <c r="AIQ562" s="14"/>
      <c r="AIR562" s="14"/>
      <c r="AIS562" s="14"/>
      <c r="AIT562" s="14"/>
      <c r="AIU562" s="14"/>
      <c r="AIV562" s="14"/>
      <c r="AIW562" s="14"/>
      <c r="AIX562" s="14"/>
      <c r="AIY562" s="14"/>
      <c r="AIZ562" s="14"/>
      <c r="AJA562" s="14"/>
      <c r="AJB562" s="14"/>
      <c r="AJC562" s="14"/>
      <c r="AJD562" s="14"/>
      <c r="AJE562" s="14"/>
      <c r="AJF562" s="14"/>
      <c r="AJG562" s="14"/>
      <c r="AJH562" s="14"/>
      <c r="AJI562" s="14"/>
      <c r="AJJ562" s="14"/>
      <c r="AJK562" s="14"/>
      <c r="AJL562" s="14"/>
      <c r="AJM562" s="14"/>
      <c r="AJN562" s="14"/>
      <c r="AJO562" s="14"/>
      <c r="AJP562" s="14"/>
      <c r="AJQ562" s="14"/>
      <c r="AJR562" s="14"/>
      <c r="AJS562" s="14"/>
      <c r="AJT562" s="14"/>
      <c r="AJU562" s="14"/>
      <c r="AJV562" s="14"/>
      <c r="AJW562" s="14"/>
      <c r="AJX562" s="14"/>
      <c r="AJY562" s="14"/>
      <c r="AJZ562" s="14"/>
      <c r="AKA562" s="14"/>
      <c r="AKB562" s="14"/>
      <c r="AKC562" s="14"/>
      <c r="AKD562" s="14"/>
      <c r="AKE562" s="14"/>
      <c r="AKF562" s="14"/>
      <c r="AKG562" s="14"/>
      <c r="AKH562" s="14"/>
      <c r="AKI562" s="14"/>
      <c r="AKJ562" s="14"/>
      <c r="AKK562" s="14"/>
      <c r="AKL562" s="14"/>
      <c r="AKM562" s="14"/>
      <c r="AKN562" s="14"/>
      <c r="AKO562" s="14"/>
      <c r="AKP562" s="14"/>
      <c r="AKQ562" s="14"/>
      <c r="AKR562" s="14"/>
      <c r="AKS562" s="14"/>
      <c r="AKT562" s="14"/>
      <c r="AKU562" s="14"/>
      <c r="AKV562" s="14"/>
      <c r="AKW562" s="14"/>
      <c r="AKX562" s="14"/>
      <c r="AKY562" s="14"/>
      <c r="AKZ562" s="14"/>
      <c r="ALA562" s="14"/>
      <c r="ALB562" s="14"/>
      <c r="ALC562" s="14"/>
      <c r="ALD562" s="14"/>
      <c r="ALE562" s="14"/>
      <c r="ALF562" s="14"/>
      <c r="ALG562" s="14"/>
      <c r="ALH562" s="14"/>
      <c r="ALI562" s="14"/>
      <c r="ALJ562" s="14"/>
      <c r="ALK562" s="14"/>
      <c r="ALL562" s="14"/>
      <c r="ALM562" s="14"/>
      <c r="ALN562" s="14"/>
      <c r="ALO562" s="14"/>
      <c r="ALP562" s="14"/>
      <c r="ALQ562" s="14"/>
      <c r="ALR562" s="14"/>
      <c r="ALS562" s="14"/>
      <c r="ALT562" s="14"/>
      <c r="ALU562" s="14"/>
      <c r="ALV562" s="14"/>
      <c r="ALW562" s="14"/>
      <c r="ALX562" s="14"/>
      <c r="ALY562" s="14"/>
      <c r="ALZ562" s="14"/>
      <c r="AMA562" s="14"/>
      <c r="AMB562" s="14"/>
      <c r="AMC562" s="14"/>
      <c r="AMD562" s="14"/>
      <c r="AME562" s="14"/>
      <c r="AMF562" s="14"/>
      <c r="AMG562" s="14"/>
      <c r="AMH562" s="14"/>
      <c r="AMI562" s="14"/>
      <c r="AMJ562" s="14"/>
      <c r="AMK562" s="14"/>
      <c r="AML562" s="14"/>
      <c r="AMM562" s="14"/>
      <c r="AMN562" s="14"/>
      <c r="AMO562" s="14"/>
      <c r="AMP562" s="14"/>
      <c r="AMQ562" s="14"/>
      <c r="AMR562" s="14"/>
      <c r="AMS562" s="14"/>
      <c r="AMT562" s="14"/>
      <c r="AMU562" s="14"/>
      <c r="AMV562" s="14"/>
      <c r="AMW562" s="14"/>
      <c r="AMX562" s="14"/>
      <c r="AMY562" s="14"/>
      <c r="AMZ562" s="14"/>
      <c r="ANA562" s="14"/>
      <c r="ANB562" s="14"/>
      <c r="ANC562" s="14"/>
      <c r="AND562" s="14"/>
      <c r="ANE562" s="14"/>
      <c r="ANF562" s="14"/>
      <c r="ANG562" s="14"/>
      <c r="ANH562" s="14"/>
      <c r="ANI562" s="14"/>
      <c r="ANJ562" s="14"/>
      <c r="ANK562" s="14"/>
      <c r="ANL562" s="14"/>
      <c r="ANM562" s="14"/>
      <c r="ANN562" s="14"/>
      <c r="ANO562" s="14"/>
      <c r="ANP562" s="14"/>
      <c r="ANQ562" s="14"/>
      <c r="ANR562" s="14"/>
      <c r="ANS562" s="14"/>
      <c r="ANT562" s="14"/>
      <c r="ANU562" s="14"/>
      <c r="ANV562" s="14"/>
      <c r="ANW562" s="14"/>
      <c r="ANX562" s="14"/>
      <c r="ANY562" s="14"/>
      <c r="ANZ562" s="14"/>
      <c r="AOA562" s="14"/>
      <c r="AOB562" s="14"/>
      <c r="AOC562" s="14"/>
      <c r="AOD562" s="14"/>
      <c r="AOE562" s="14"/>
      <c r="AOF562" s="14"/>
      <c r="AOG562" s="14"/>
      <c r="AOH562" s="14"/>
      <c r="AOI562" s="14"/>
      <c r="AOJ562" s="14"/>
      <c r="AOK562" s="14"/>
      <c r="AOL562" s="14"/>
      <c r="AOM562" s="14"/>
      <c r="AON562" s="14"/>
      <c r="AOO562" s="14"/>
      <c r="AOP562" s="14"/>
      <c r="AOQ562" s="14"/>
      <c r="AOR562" s="14"/>
      <c r="AOS562" s="14"/>
      <c r="AOT562" s="14"/>
      <c r="AOU562" s="14"/>
      <c r="AOV562" s="14"/>
      <c r="AOW562" s="14"/>
      <c r="AOX562" s="14"/>
      <c r="AOY562" s="14"/>
      <c r="AOZ562" s="14"/>
      <c r="APA562" s="14"/>
      <c r="APB562" s="14"/>
      <c r="APC562" s="14"/>
      <c r="APD562" s="14"/>
      <c r="APE562" s="14"/>
      <c r="APF562" s="14"/>
      <c r="APG562" s="14"/>
      <c r="APH562" s="14"/>
      <c r="API562" s="14"/>
      <c r="APJ562" s="14"/>
      <c r="APK562" s="14"/>
      <c r="APL562" s="14"/>
      <c r="APM562" s="14"/>
      <c r="APN562" s="14"/>
      <c r="APO562" s="14"/>
      <c r="APP562" s="14"/>
      <c r="APQ562" s="14"/>
      <c r="APR562" s="14"/>
      <c r="APS562" s="14"/>
      <c r="APT562" s="14"/>
      <c r="APU562" s="14"/>
      <c r="APV562" s="14"/>
      <c r="APW562" s="14"/>
      <c r="APX562" s="14"/>
      <c r="APY562" s="14"/>
      <c r="APZ562" s="14"/>
      <c r="AQA562" s="14"/>
      <c r="AQB562" s="14"/>
      <c r="AQC562" s="14"/>
      <c r="AQD562" s="14"/>
      <c r="AQE562" s="14"/>
      <c r="AQF562" s="14"/>
      <c r="AQG562" s="14"/>
      <c r="AQH562" s="14"/>
      <c r="AQI562" s="14"/>
      <c r="AQJ562" s="14"/>
      <c r="AQK562" s="14"/>
      <c r="AQL562" s="14"/>
      <c r="AQM562" s="14"/>
      <c r="AQN562" s="14"/>
      <c r="AQO562" s="14"/>
      <c r="AQP562" s="14"/>
      <c r="AQQ562" s="14"/>
      <c r="AQR562" s="14"/>
      <c r="AQS562" s="14"/>
      <c r="AQT562" s="14"/>
      <c r="AQU562" s="14"/>
      <c r="AQV562" s="14"/>
      <c r="AQW562" s="14"/>
      <c r="AQX562" s="14"/>
      <c r="AQY562" s="14"/>
      <c r="AQZ562" s="14"/>
      <c r="ARA562" s="14"/>
      <c r="ARB562" s="14"/>
      <c r="ARC562" s="14"/>
      <c r="ARD562" s="14"/>
      <c r="ARE562" s="14"/>
      <c r="ARF562" s="14"/>
      <c r="ARG562" s="14"/>
      <c r="ARH562" s="14"/>
      <c r="ARI562" s="14"/>
      <c r="ARJ562" s="14"/>
      <c r="ARK562" s="14"/>
      <c r="ARL562" s="14"/>
      <c r="ARM562" s="14"/>
      <c r="ARN562" s="14"/>
      <c r="ARO562" s="14"/>
      <c r="ARP562" s="14"/>
      <c r="ARQ562" s="14"/>
      <c r="ARR562" s="14"/>
      <c r="ARS562" s="14"/>
      <c r="ART562" s="14"/>
      <c r="ARU562" s="14"/>
      <c r="ARV562" s="14"/>
      <c r="ARW562" s="14"/>
      <c r="ARX562" s="14"/>
      <c r="ARY562" s="14"/>
      <c r="ARZ562" s="14"/>
      <c r="ASA562" s="14"/>
      <c r="ASB562" s="14"/>
      <c r="ASC562" s="14"/>
      <c r="ASD562" s="14"/>
      <c r="ASE562" s="14"/>
      <c r="ASF562" s="14"/>
      <c r="ASG562" s="14"/>
      <c r="ASH562" s="14"/>
      <c r="ASI562" s="14"/>
      <c r="ASJ562" s="14"/>
      <c r="ASK562" s="14"/>
      <c r="ASL562" s="14"/>
      <c r="ASM562" s="14"/>
      <c r="ASN562" s="14"/>
      <c r="ASO562" s="14"/>
      <c r="ASP562" s="14"/>
      <c r="ASQ562" s="14"/>
      <c r="ASR562" s="14"/>
      <c r="ASS562" s="14"/>
      <c r="AST562" s="14"/>
      <c r="ASU562" s="14"/>
      <c r="ASV562" s="14"/>
      <c r="ASW562" s="14"/>
      <c r="ASX562" s="14"/>
      <c r="ASY562" s="14"/>
      <c r="ASZ562" s="14"/>
      <c r="ATA562" s="14"/>
      <c r="ATB562" s="14"/>
      <c r="ATC562" s="14"/>
      <c r="ATD562" s="14"/>
    </row>
    <row r="563" spans="63:1200">
      <c r="BK563" s="14" t="str">
        <f t="shared" si="2122"/>
        <v/>
      </c>
      <c r="ABO563" s="14"/>
      <c r="ABP563" s="14"/>
      <c r="ABQ563" s="14"/>
      <c r="ABR563" s="14"/>
      <c r="ABS563" s="14"/>
      <c r="ABT563" s="14"/>
      <c r="ABU563" s="14"/>
      <c r="ABV563" s="14"/>
      <c r="ABW563" s="14"/>
      <c r="ABX563" s="14"/>
      <c r="ABY563" s="14"/>
      <c r="ABZ563" s="14"/>
      <c r="ACA563" s="14"/>
      <c r="ACB563" s="14"/>
      <c r="ACC563" s="14"/>
      <c r="ACD563" s="14"/>
      <c r="ACE563" s="14"/>
      <c r="ACF563" s="14"/>
      <c r="ACG563" s="14"/>
      <c r="ACH563" s="14"/>
      <c r="ACI563" s="14"/>
      <c r="ACJ563" s="14"/>
      <c r="ACK563" s="14"/>
      <c r="ACL563" s="14"/>
      <c r="ACM563" s="14"/>
      <c r="ACN563" s="14"/>
      <c r="ACO563" s="14"/>
      <c r="ACP563" s="14"/>
      <c r="ACQ563" s="14"/>
      <c r="ACR563" s="14"/>
      <c r="ACS563" s="14"/>
      <c r="ACT563" s="14"/>
      <c r="ACU563" s="14"/>
      <c r="ACV563" s="14"/>
      <c r="ACW563" s="14"/>
      <c r="ACX563" s="14"/>
      <c r="ACY563" s="14"/>
      <c r="ACZ563" s="14"/>
      <c r="ADA563" s="14"/>
      <c r="ADB563" s="14"/>
      <c r="ADC563" s="14"/>
      <c r="ADD563" s="14"/>
      <c r="ADE563" s="14"/>
      <c r="ADF563" s="14"/>
      <c r="ADG563" s="14"/>
      <c r="ADH563" s="14"/>
      <c r="ADI563" s="14"/>
      <c r="ADJ563" s="14"/>
      <c r="ADK563" s="14"/>
      <c r="ADL563" s="14"/>
      <c r="ADM563" s="14"/>
      <c r="ADN563" s="14"/>
      <c r="ADO563" s="14"/>
      <c r="ADP563" s="14"/>
      <c r="ADQ563" s="14"/>
      <c r="ADR563" s="14"/>
      <c r="ADS563" s="14"/>
      <c r="ADT563" s="14"/>
      <c r="ADU563" s="14"/>
      <c r="ADV563" s="14"/>
      <c r="ADW563" s="14"/>
      <c r="ADX563" s="14"/>
      <c r="ADY563" s="14"/>
      <c r="ADZ563" s="14"/>
      <c r="AEA563" s="14"/>
      <c r="AEB563" s="14"/>
      <c r="AEC563" s="14"/>
      <c r="AED563" s="14"/>
      <c r="AEE563" s="14"/>
      <c r="AEF563" s="14"/>
      <c r="AEG563" s="14"/>
      <c r="AEH563" s="14"/>
      <c r="AEI563" s="14"/>
      <c r="AEJ563" s="14"/>
      <c r="AEK563" s="14"/>
      <c r="AEL563" s="14"/>
      <c r="AEM563" s="14"/>
      <c r="AEN563" s="14"/>
      <c r="AEO563" s="14"/>
      <c r="AEP563" s="14"/>
      <c r="AEQ563" s="14"/>
      <c r="AER563" s="14"/>
      <c r="AES563" s="14"/>
      <c r="AET563" s="14"/>
      <c r="AEU563" s="14"/>
      <c r="AEV563" s="14"/>
      <c r="AEW563" s="14"/>
      <c r="AEX563" s="14"/>
      <c r="AEY563" s="14"/>
      <c r="AEZ563" s="14"/>
      <c r="AFA563" s="14"/>
      <c r="AFB563" s="14"/>
      <c r="AFC563" s="14"/>
      <c r="AFD563" s="14"/>
      <c r="AFE563" s="14"/>
      <c r="AFF563" s="14"/>
      <c r="AFG563" s="14"/>
      <c r="AFH563" s="14"/>
      <c r="AFI563" s="14"/>
      <c r="AFJ563" s="14"/>
      <c r="AFK563" s="14"/>
      <c r="AFL563" s="14"/>
      <c r="AFM563" s="14"/>
      <c r="AFN563" s="14"/>
      <c r="AFO563" s="14"/>
      <c r="AFP563" s="14"/>
      <c r="AFQ563" s="14"/>
      <c r="AFR563" s="14"/>
      <c r="AFS563" s="14"/>
      <c r="AFT563" s="14"/>
      <c r="AFU563" s="14"/>
      <c r="AFV563" s="14"/>
      <c r="AFW563" s="14"/>
      <c r="AFX563" s="14"/>
      <c r="AFY563" s="14"/>
      <c r="AFZ563" s="14"/>
      <c r="AGA563" s="14"/>
      <c r="AGB563" s="14"/>
      <c r="AGC563" s="14"/>
      <c r="AGD563" s="14"/>
      <c r="AGE563" s="14"/>
      <c r="AGF563" s="14"/>
      <c r="AGG563" s="14"/>
      <c r="AGH563" s="14"/>
      <c r="AGI563" s="14"/>
      <c r="AGJ563" s="14"/>
      <c r="AGK563" s="14"/>
      <c r="AGL563" s="14"/>
      <c r="AGM563" s="14"/>
      <c r="AGN563" s="14"/>
      <c r="AGO563" s="14"/>
      <c r="AGP563" s="14"/>
      <c r="AGQ563" s="14"/>
      <c r="AGR563" s="14"/>
      <c r="AGS563" s="14"/>
      <c r="AGT563" s="14"/>
      <c r="AGU563" s="14"/>
      <c r="AGV563" s="14"/>
      <c r="AGW563" s="14"/>
      <c r="AGX563" s="14"/>
      <c r="AGY563" s="14"/>
      <c r="AGZ563" s="14"/>
      <c r="AHA563" s="14"/>
      <c r="AHB563" s="14"/>
      <c r="AHC563" s="14"/>
      <c r="AHD563" s="14"/>
      <c r="AHE563" s="14"/>
      <c r="AHF563" s="14"/>
      <c r="AHG563" s="14"/>
      <c r="AHH563" s="14"/>
      <c r="AHI563" s="14"/>
      <c r="AHJ563" s="14"/>
      <c r="AHK563" s="14"/>
      <c r="AHL563" s="14"/>
      <c r="AHM563" s="14"/>
      <c r="AHN563" s="14"/>
      <c r="AHO563" s="14"/>
      <c r="AHP563" s="14"/>
      <c r="AHQ563" s="14"/>
      <c r="AHR563" s="14"/>
      <c r="AHS563" s="14"/>
      <c r="AHT563" s="14"/>
      <c r="AHU563" s="14"/>
      <c r="AHV563" s="14"/>
      <c r="AHW563" s="14"/>
      <c r="AHX563" s="14"/>
      <c r="AHY563" s="14"/>
      <c r="AHZ563" s="14"/>
      <c r="AIA563" s="14"/>
      <c r="AIB563" s="14"/>
      <c r="AIC563" s="14"/>
      <c r="AID563" s="14"/>
      <c r="AIE563" s="14"/>
      <c r="AIF563" s="14"/>
      <c r="AIG563" s="14"/>
      <c r="AIH563" s="14"/>
      <c r="AII563" s="14"/>
      <c r="AIJ563" s="14"/>
      <c r="AIK563" s="14"/>
      <c r="AIL563" s="14"/>
      <c r="AIM563" s="14"/>
      <c r="AIN563" s="14"/>
      <c r="AIO563" s="14"/>
      <c r="AIP563" s="14"/>
      <c r="AIQ563" s="14"/>
      <c r="AIR563" s="14"/>
      <c r="AIS563" s="14"/>
      <c r="AIT563" s="14"/>
      <c r="AIU563" s="14"/>
      <c r="AIV563" s="14"/>
      <c r="AIW563" s="14"/>
      <c r="AIX563" s="14"/>
      <c r="AIY563" s="14"/>
      <c r="AIZ563" s="14"/>
      <c r="AJA563" s="14"/>
      <c r="AJB563" s="14"/>
      <c r="AJC563" s="14"/>
      <c r="AJD563" s="14"/>
      <c r="AJE563" s="14"/>
      <c r="AJF563" s="14"/>
      <c r="AJG563" s="14"/>
      <c r="AJH563" s="14"/>
      <c r="AJI563" s="14"/>
      <c r="AJJ563" s="14"/>
      <c r="AJK563" s="14"/>
      <c r="AJL563" s="14"/>
      <c r="AJM563" s="14"/>
      <c r="AJN563" s="14"/>
      <c r="AJO563" s="14"/>
      <c r="AJP563" s="14"/>
      <c r="AJQ563" s="14"/>
      <c r="AJR563" s="14"/>
      <c r="AJS563" s="14"/>
      <c r="AJT563" s="14"/>
      <c r="AJU563" s="14"/>
      <c r="AJV563" s="14"/>
      <c r="AJW563" s="14"/>
      <c r="AJX563" s="14"/>
      <c r="AJY563" s="14"/>
      <c r="AJZ563" s="14"/>
      <c r="AKA563" s="14"/>
      <c r="AKB563" s="14"/>
      <c r="AKC563" s="14"/>
      <c r="AKD563" s="14"/>
      <c r="AKE563" s="14"/>
      <c r="AKF563" s="14"/>
      <c r="AKG563" s="14"/>
      <c r="AKH563" s="14"/>
      <c r="AKI563" s="14"/>
      <c r="AKJ563" s="14"/>
      <c r="AKK563" s="14"/>
      <c r="AKL563" s="14"/>
      <c r="AKM563" s="14"/>
      <c r="AKN563" s="14"/>
      <c r="AKO563" s="14"/>
      <c r="AKP563" s="14"/>
      <c r="AKQ563" s="14"/>
      <c r="AKR563" s="14"/>
      <c r="AKS563" s="14"/>
      <c r="AKT563" s="14"/>
      <c r="AKU563" s="14"/>
      <c r="AKV563" s="14"/>
      <c r="AKW563" s="14"/>
      <c r="AKX563" s="14"/>
      <c r="AKY563" s="14"/>
      <c r="AKZ563" s="14"/>
      <c r="ALA563" s="14"/>
      <c r="ALB563" s="14"/>
      <c r="ALC563" s="14"/>
      <c r="ALD563" s="14"/>
      <c r="ALE563" s="14"/>
      <c r="ALF563" s="14"/>
      <c r="ALG563" s="14"/>
      <c r="ALH563" s="14"/>
      <c r="ALI563" s="14"/>
      <c r="ALJ563" s="14"/>
      <c r="ALK563" s="14"/>
      <c r="ALL563" s="14"/>
      <c r="ALM563" s="14"/>
      <c r="ALN563" s="14"/>
      <c r="ALO563" s="14"/>
      <c r="ALP563" s="14"/>
      <c r="ALQ563" s="14"/>
      <c r="ALR563" s="14"/>
      <c r="ALS563" s="14"/>
      <c r="ALT563" s="14"/>
      <c r="ALU563" s="14"/>
      <c r="ALV563" s="14"/>
      <c r="ALW563" s="14"/>
      <c r="ALX563" s="14"/>
      <c r="ALY563" s="14"/>
      <c r="ALZ563" s="14"/>
      <c r="AMA563" s="14"/>
      <c r="AMB563" s="14"/>
      <c r="AMC563" s="14"/>
      <c r="AMD563" s="14"/>
      <c r="AME563" s="14"/>
      <c r="AMF563" s="14"/>
      <c r="AMG563" s="14"/>
      <c r="AMH563" s="14"/>
      <c r="AMI563" s="14"/>
      <c r="AMJ563" s="14"/>
      <c r="AMK563" s="14"/>
      <c r="AML563" s="14"/>
      <c r="AMM563" s="14"/>
      <c r="AMN563" s="14"/>
      <c r="AMO563" s="14"/>
      <c r="AMP563" s="14"/>
      <c r="AMQ563" s="14"/>
      <c r="AMR563" s="14"/>
      <c r="AMS563" s="14"/>
      <c r="AMT563" s="14"/>
      <c r="AMU563" s="14"/>
      <c r="AMV563" s="14"/>
      <c r="AMW563" s="14"/>
      <c r="AMX563" s="14"/>
      <c r="AMY563" s="14"/>
      <c r="AMZ563" s="14"/>
      <c r="ANA563" s="14"/>
      <c r="ANB563" s="14"/>
      <c r="ANC563" s="14"/>
      <c r="AND563" s="14"/>
      <c r="ANE563" s="14"/>
      <c r="ANF563" s="14"/>
      <c r="ANG563" s="14"/>
      <c r="ANH563" s="14"/>
      <c r="ANI563" s="14"/>
      <c r="ANJ563" s="14"/>
      <c r="ANK563" s="14"/>
      <c r="ANL563" s="14"/>
      <c r="ANM563" s="14"/>
      <c r="ANN563" s="14"/>
      <c r="ANO563" s="14"/>
      <c r="ANP563" s="14"/>
      <c r="ANQ563" s="14"/>
      <c r="ANR563" s="14"/>
      <c r="ANS563" s="14"/>
      <c r="ANT563" s="14"/>
      <c r="ANU563" s="14"/>
      <c r="ANV563" s="14"/>
      <c r="ANW563" s="14"/>
      <c r="ANX563" s="14"/>
      <c r="ANY563" s="14"/>
      <c r="ANZ563" s="14"/>
      <c r="AOA563" s="14"/>
      <c r="AOB563" s="14"/>
      <c r="AOC563" s="14"/>
      <c r="AOD563" s="14"/>
      <c r="AOE563" s="14"/>
      <c r="AOF563" s="14"/>
      <c r="AOG563" s="14"/>
      <c r="AOH563" s="14"/>
      <c r="AOI563" s="14"/>
      <c r="AOJ563" s="14"/>
      <c r="AOK563" s="14"/>
      <c r="AOL563" s="14"/>
      <c r="AOM563" s="14"/>
      <c r="AON563" s="14"/>
      <c r="AOO563" s="14"/>
      <c r="AOP563" s="14"/>
      <c r="AOQ563" s="14"/>
      <c r="AOR563" s="14"/>
      <c r="AOS563" s="14"/>
      <c r="AOT563" s="14"/>
      <c r="AOU563" s="14"/>
      <c r="AOV563" s="14"/>
      <c r="AOW563" s="14"/>
      <c r="AOX563" s="14"/>
      <c r="AOY563" s="14"/>
      <c r="AOZ563" s="14"/>
      <c r="APA563" s="14"/>
      <c r="APB563" s="14"/>
      <c r="APC563" s="14"/>
      <c r="APD563" s="14"/>
      <c r="APE563" s="14"/>
      <c r="APF563" s="14"/>
      <c r="APG563" s="14"/>
      <c r="APH563" s="14"/>
      <c r="API563" s="14"/>
      <c r="APJ563" s="14"/>
      <c r="APK563" s="14"/>
      <c r="APL563" s="14"/>
      <c r="APM563" s="14"/>
      <c r="APN563" s="14"/>
      <c r="APO563" s="14"/>
      <c r="APP563" s="14"/>
      <c r="APQ563" s="14"/>
      <c r="APR563" s="14"/>
      <c r="APS563" s="14"/>
      <c r="APT563" s="14"/>
      <c r="APU563" s="14"/>
      <c r="APV563" s="14"/>
      <c r="APW563" s="14"/>
      <c r="APX563" s="14"/>
      <c r="APY563" s="14"/>
      <c r="APZ563" s="14"/>
      <c r="AQA563" s="14"/>
      <c r="AQB563" s="14"/>
      <c r="AQC563" s="14"/>
      <c r="AQD563" s="14"/>
      <c r="AQE563" s="14"/>
      <c r="AQF563" s="14"/>
      <c r="AQG563" s="14"/>
      <c r="AQH563" s="14"/>
      <c r="AQI563" s="14"/>
      <c r="AQJ563" s="14"/>
      <c r="AQK563" s="14"/>
      <c r="AQL563" s="14"/>
      <c r="AQM563" s="14"/>
      <c r="AQN563" s="14"/>
      <c r="AQO563" s="14"/>
      <c r="AQP563" s="14"/>
      <c r="AQQ563" s="14"/>
      <c r="AQR563" s="14"/>
      <c r="AQS563" s="14"/>
      <c r="AQT563" s="14"/>
      <c r="AQU563" s="14"/>
      <c r="AQV563" s="14"/>
      <c r="AQW563" s="14"/>
      <c r="AQX563" s="14"/>
      <c r="AQY563" s="14"/>
      <c r="AQZ563" s="14"/>
      <c r="ARA563" s="14"/>
      <c r="ARB563" s="14"/>
      <c r="ARC563" s="14"/>
      <c r="ARD563" s="14"/>
      <c r="ARE563" s="14"/>
      <c r="ARF563" s="14"/>
      <c r="ARG563" s="14"/>
      <c r="ARH563" s="14"/>
      <c r="ARI563" s="14"/>
      <c r="ARJ563" s="14"/>
      <c r="ARK563" s="14"/>
      <c r="ARL563" s="14"/>
      <c r="ARM563" s="14"/>
      <c r="ARN563" s="14"/>
      <c r="ARO563" s="14"/>
      <c r="ARP563" s="14"/>
      <c r="ARQ563" s="14"/>
      <c r="ARR563" s="14"/>
      <c r="ARS563" s="14"/>
      <c r="ART563" s="14"/>
      <c r="ARU563" s="14"/>
      <c r="ARV563" s="14"/>
      <c r="ARW563" s="14"/>
      <c r="ARX563" s="14"/>
      <c r="ARY563" s="14"/>
      <c r="ARZ563" s="14"/>
      <c r="ASA563" s="14"/>
      <c r="ASB563" s="14"/>
      <c r="ASC563" s="14"/>
      <c r="ASD563" s="14"/>
      <c r="ASE563" s="14"/>
      <c r="ASF563" s="14"/>
      <c r="ASG563" s="14"/>
      <c r="ASH563" s="14"/>
      <c r="ASI563" s="14"/>
      <c r="ASJ563" s="14"/>
      <c r="ASK563" s="14"/>
      <c r="ASL563" s="14"/>
      <c r="ASM563" s="14"/>
      <c r="ASN563" s="14"/>
      <c r="ASO563" s="14"/>
      <c r="ASP563" s="14"/>
      <c r="ASQ563" s="14"/>
      <c r="ASR563" s="14"/>
      <c r="ASS563" s="14"/>
      <c r="AST563" s="14"/>
      <c r="ASU563" s="14"/>
      <c r="ASV563" s="14"/>
      <c r="ASW563" s="14"/>
      <c r="ASX563" s="14"/>
      <c r="ASY563" s="14"/>
      <c r="ASZ563" s="14"/>
      <c r="ATA563" s="14"/>
      <c r="ATB563" s="14"/>
      <c r="ATC563" s="14"/>
      <c r="ATD563" s="14"/>
    </row>
    <row r="564" spans="63:1200">
      <c r="BK564" s="14" t="str">
        <f t="shared" si="2122"/>
        <v/>
      </c>
      <c r="ABO564" s="14"/>
      <c r="ABP564" s="14"/>
      <c r="ABQ564" s="14"/>
      <c r="ABR564" s="14"/>
      <c r="ABS564" s="14"/>
      <c r="ABT564" s="14"/>
      <c r="ABU564" s="14"/>
      <c r="ABV564" s="14"/>
      <c r="ABW564" s="14"/>
      <c r="ABX564" s="14"/>
      <c r="ABY564" s="14"/>
      <c r="ABZ564" s="14"/>
      <c r="ACA564" s="14"/>
      <c r="ACB564" s="14"/>
      <c r="ACC564" s="14"/>
      <c r="ACD564" s="14"/>
      <c r="ACE564" s="14"/>
      <c r="ACF564" s="14"/>
      <c r="ACG564" s="14"/>
      <c r="ACH564" s="14"/>
      <c r="ACI564" s="14"/>
      <c r="ACJ564" s="14"/>
      <c r="ACK564" s="14"/>
      <c r="ACL564" s="14"/>
      <c r="ACM564" s="14"/>
      <c r="ACN564" s="14"/>
      <c r="ACO564" s="14"/>
      <c r="ACP564" s="14"/>
      <c r="ACQ564" s="14"/>
      <c r="ACR564" s="14"/>
      <c r="ACS564" s="14"/>
      <c r="ACT564" s="14"/>
      <c r="ACU564" s="14"/>
      <c r="ACV564" s="14"/>
      <c r="ACW564" s="14"/>
      <c r="ACX564" s="14"/>
      <c r="ACY564" s="14"/>
      <c r="ACZ564" s="14"/>
      <c r="ADA564" s="14"/>
      <c r="ADB564" s="14"/>
      <c r="ADC564" s="14"/>
      <c r="ADD564" s="14"/>
      <c r="ADE564" s="14"/>
      <c r="ADF564" s="14"/>
      <c r="ADG564" s="14"/>
      <c r="ADH564" s="14"/>
      <c r="ADI564" s="14"/>
      <c r="ADJ564" s="14"/>
      <c r="ADK564" s="14"/>
      <c r="ADL564" s="14"/>
      <c r="ADM564" s="14"/>
      <c r="ADN564" s="14"/>
      <c r="ADO564" s="14"/>
      <c r="ADP564" s="14"/>
      <c r="ADQ564" s="14"/>
      <c r="ADR564" s="14"/>
      <c r="ADS564" s="14"/>
      <c r="ADT564" s="14"/>
      <c r="ADU564" s="14"/>
      <c r="ADV564" s="14"/>
      <c r="ADW564" s="14"/>
      <c r="ADX564" s="14"/>
      <c r="ADY564" s="14"/>
      <c r="ADZ564" s="14"/>
      <c r="AEA564" s="14"/>
      <c r="AEB564" s="14"/>
      <c r="AEC564" s="14"/>
      <c r="AED564" s="14"/>
      <c r="AEE564" s="14"/>
      <c r="AEF564" s="14"/>
      <c r="AEG564" s="14"/>
      <c r="AEH564" s="14"/>
      <c r="AEI564" s="14"/>
      <c r="AEJ564" s="14"/>
      <c r="AEK564" s="14"/>
      <c r="AEL564" s="14"/>
      <c r="AEM564" s="14"/>
      <c r="AEN564" s="14"/>
      <c r="AEO564" s="14"/>
      <c r="AEP564" s="14"/>
      <c r="AEQ564" s="14"/>
      <c r="AER564" s="14"/>
      <c r="AES564" s="14"/>
      <c r="AET564" s="14"/>
      <c r="AEU564" s="14"/>
      <c r="AEV564" s="14"/>
      <c r="AEW564" s="14"/>
      <c r="AEX564" s="14"/>
      <c r="AEY564" s="14"/>
      <c r="AEZ564" s="14"/>
      <c r="AFA564" s="14"/>
      <c r="AFB564" s="14"/>
      <c r="AFC564" s="14"/>
      <c r="AFD564" s="14"/>
      <c r="AFE564" s="14"/>
      <c r="AFF564" s="14"/>
      <c r="AFG564" s="14"/>
      <c r="AFH564" s="14"/>
      <c r="AFI564" s="14"/>
      <c r="AFJ564" s="14"/>
      <c r="AFK564" s="14"/>
      <c r="AFL564" s="14"/>
      <c r="AFM564" s="14"/>
      <c r="AFN564" s="14"/>
      <c r="AFO564" s="14"/>
      <c r="AFP564" s="14"/>
      <c r="AFQ564" s="14"/>
      <c r="AFR564" s="14"/>
      <c r="AFS564" s="14"/>
      <c r="AFT564" s="14"/>
      <c r="AFU564" s="14"/>
      <c r="AFV564" s="14"/>
      <c r="AFW564" s="14"/>
      <c r="AFX564" s="14"/>
      <c r="AFY564" s="14"/>
      <c r="AFZ564" s="14"/>
      <c r="AGA564" s="14"/>
      <c r="AGB564" s="14"/>
      <c r="AGC564" s="14"/>
      <c r="AGD564" s="14"/>
      <c r="AGE564" s="14"/>
      <c r="AGF564" s="14"/>
      <c r="AGG564" s="14"/>
      <c r="AGH564" s="14"/>
      <c r="AGI564" s="14"/>
      <c r="AGJ564" s="14"/>
      <c r="AGK564" s="14"/>
      <c r="AGL564" s="14"/>
      <c r="AGM564" s="14"/>
      <c r="AGN564" s="14"/>
      <c r="AGO564" s="14"/>
      <c r="AGP564" s="14"/>
      <c r="AGQ564" s="14"/>
      <c r="AGR564" s="14"/>
      <c r="AGS564" s="14"/>
      <c r="AGT564" s="14"/>
      <c r="AGU564" s="14"/>
      <c r="AGV564" s="14"/>
      <c r="AGW564" s="14"/>
      <c r="AGX564" s="14"/>
      <c r="AGY564" s="14"/>
      <c r="AGZ564" s="14"/>
      <c r="AHA564" s="14"/>
      <c r="AHB564" s="14"/>
      <c r="AHC564" s="14"/>
      <c r="AHD564" s="14"/>
      <c r="AHE564" s="14"/>
      <c r="AHF564" s="14"/>
      <c r="AHG564" s="14"/>
      <c r="AHH564" s="14"/>
      <c r="AHI564" s="14"/>
      <c r="AHJ564" s="14"/>
      <c r="AHK564" s="14"/>
      <c r="AHL564" s="14"/>
      <c r="AHM564" s="14"/>
      <c r="AHN564" s="14"/>
      <c r="AHO564" s="14"/>
      <c r="AHP564" s="14"/>
      <c r="AHQ564" s="14"/>
      <c r="AHR564" s="14"/>
      <c r="AHS564" s="14"/>
      <c r="AHT564" s="14"/>
      <c r="AHU564" s="14"/>
      <c r="AHV564" s="14"/>
      <c r="AHW564" s="14"/>
      <c r="AHX564" s="14"/>
      <c r="AHY564" s="14"/>
      <c r="AHZ564" s="14"/>
      <c r="AIA564" s="14"/>
      <c r="AIB564" s="14"/>
      <c r="AIC564" s="14"/>
      <c r="AID564" s="14"/>
      <c r="AIE564" s="14"/>
      <c r="AIF564" s="14"/>
      <c r="AIG564" s="14"/>
      <c r="AIH564" s="14"/>
      <c r="AII564" s="14"/>
      <c r="AIJ564" s="14"/>
      <c r="AIK564" s="14"/>
      <c r="AIL564" s="14"/>
      <c r="AIM564" s="14"/>
      <c r="AIN564" s="14"/>
      <c r="AIO564" s="14"/>
      <c r="AIP564" s="14"/>
      <c r="AIQ564" s="14"/>
      <c r="AIR564" s="14"/>
      <c r="AIS564" s="14"/>
      <c r="AIT564" s="14"/>
      <c r="AIU564" s="14"/>
      <c r="AIV564" s="14"/>
      <c r="AIW564" s="14"/>
      <c r="AIX564" s="14"/>
      <c r="AIY564" s="14"/>
      <c r="AIZ564" s="14"/>
      <c r="AJA564" s="14"/>
      <c r="AJB564" s="14"/>
      <c r="AJC564" s="14"/>
      <c r="AJD564" s="14"/>
      <c r="AJE564" s="14"/>
      <c r="AJF564" s="14"/>
      <c r="AJG564" s="14"/>
      <c r="AJH564" s="14"/>
      <c r="AJI564" s="14"/>
      <c r="AJJ564" s="14"/>
      <c r="AJK564" s="14"/>
      <c r="AJL564" s="14"/>
      <c r="AJM564" s="14"/>
      <c r="AJN564" s="14"/>
      <c r="AJO564" s="14"/>
      <c r="AJP564" s="14"/>
      <c r="AJQ564" s="14"/>
      <c r="AJR564" s="14"/>
      <c r="AJS564" s="14"/>
      <c r="AJT564" s="14"/>
      <c r="AJU564" s="14"/>
      <c r="AJV564" s="14"/>
      <c r="AJW564" s="14"/>
      <c r="AJX564" s="14"/>
      <c r="AJY564" s="14"/>
      <c r="AJZ564" s="14"/>
      <c r="AKA564" s="14"/>
      <c r="AKB564" s="14"/>
      <c r="AKC564" s="14"/>
      <c r="AKD564" s="14"/>
      <c r="AKE564" s="14"/>
      <c r="AKF564" s="14"/>
      <c r="AKG564" s="14"/>
      <c r="AKH564" s="14"/>
      <c r="AKI564" s="14"/>
      <c r="AKJ564" s="14"/>
      <c r="AKK564" s="14"/>
      <c r="AKL564" s="14"/>
      <c r="AKM564" s="14"/>
      <c r="AKN564" s="14"/>
      <c r="AKO564" s="14"/>
      <c r="AKP564" s="14"/>
      <c r="AKQ564" s="14"/>
      <c r="AKR564" s="14"/>
      <c r="AKS564" s="14"/>
      <c r="AKT564" s="14"/>
      <c r="AKU564" s="14"/>
      <c r="AKV564" s="14"/>
      <c r="AKW564" s="14"/>
      <c r="AKX564" s="14"/>
      <c r="AKY564" s="14"/>
      <c r="AKZ564" s="14"/>
      <c r="ALA564" s="14"/>
      <c r="ALB564" s="14"/>
      <c r="ALC564" s="14"/>
      <c r="ALD564" s="14"/>
      <c r="ALE564" s="14"/>
      <c r="ALF564" s="14"/>
      <c r="ALG564" s="14"/>
      <c r="ALH564" s="14"/>
      <c r="ALI564" s="14"/>
      <c r="ALJ564" s="14"/>
      <c r="ALK564" s="14"/>
      <c r="ALL564" s="14"/>
      <c r="ALM564" s="14"/>
      <c r="ALN564" s="14"/>
      <c r="ALO564" s="14"/>
      <c r="ALP564" s="14"/>
      <c r="ALQ564" s="14"/>
      <c r="ALR564" s="14"/>
      <c r="ALS564" s="14"/>
      <c r="ALT564" s="14"/>
      <c r="ALU564" s="14"/>
      <c r="ALV564" s="14"/>
      <c r="ALW564" s="14"/>
      <c r="ALX564" s="14"/>
      <c r="ALY564" s="14"/>
      <c r="ALZ564" s="14"/>
      <c r="AMA564" s="14"/>
      <c r="AMB564" s="14"/>
      <c r="AMC564" s="14"/>
      <c r="AMD564" s="14"/>
      <c r="AME564" s="14"/>
      <c r="AMF564" s="14"/>
      <c r="AMG564" s="14"/>
      <c r="AMH564" s="14"/>
      <c r="AMI564" s="14"/>
      <c r="AMJ564" s="14"/>
      <c r="AMK564" s="14"/>
      <c r="AML564" s="14"/>
      <c r="AMM564" s="14"/>
      <c r="AMN564" s="14"/>
      <c r="AMO564" s="14"/>
      <c r="AMP564" s="14"/>
      <c r="AMQ564" s="14"/>
      <c r="AMR564" s="14"/>
      <c r="AMS564" s="14"/>
      <c r="AMT564" s="14"/>
      <c r="AMU564" s="14"/>
      <c r="AMV564" s="14"/>
      <c r="AMW564" s="14"/>
      <c r="AMX564" s="14"/>
      <c r="AMY564" s="14"/>
      <c r="AMZ564" s="14"/>
      <c r="ANA564" s="14"/>
      <c r="ANB564" s="14"/>
      <c r="ANC564" s="14"/>
      <c r="AND564" s="14"/>
      <c r="ANE564" s="14"/>
      <c r="ANF564" s="14"/>
      <c r="ANG564" s="14"/>
      <c r="ANH564" s="14"/>
      <c r="ANI564" s="14"/>
      <c r="ANJ564" s="14"/>
      <c r="ANK564" s="14"/>
      <c r="ANL564" s="14"/>
      <c r="ANM564" s="14"/>
      <c r="ANN564" s="14"/>
      <c r="ANO564" s="14"/>
      <c r="ANP564" s="14"/>
      <c r="ANQ564" s="14"/>
      <c r="ANR564" s="14"/>
      <c r="ANS564" s="14"/>
      <c r="ANT564" s="14"/>
      <c r="ANU564" s="14"/>
      <c r="ANV564" s="14"/>
      <c r="ANW564" s="14"/>
      <c r="ANX564" s="14"/>
      <c r="ANY564" s="14"/>
      <c r="ANZ564" s="14"/>
      <c r="AOA564" s="14"/>
      <c r="AOB564" s="14"/>
      <c r="AOC564" s="14"/>
      <c r="AOD564" s="14"/>
      <c r="AOE564" s="14"/>
      <c r="AOF564" s="14"/>
      <c r="AOG564" s="14"/>
      <c r="AOH564" s="14"/>
      <c r="AOI564" s="14"/>
      <c r="AOJ564" s="14"/>
      <c r="AOK564" s="14"/>
      <c r="AOL564" s="14"/>
      <c r="AOM564" s="14"/>
      <c r="AON564" s="14"/>
      <c r="AOO564" s="14"/>
      <c r="AOP564" s="14"/>
      <c r="AOQ564" s="14"/>
      <c r="AOR564" s="14"/>
      <c r="AOS564" s="14"/>
      <c r="AOT564" s="14"/>
      <c r="AOU564" s="14"/>
      <c r="AOV564" s="14"/>
      <c r="AOW564" s="14"/>
      <c r="AOX564" s="14"/>
      <c r="AOY564" s="14"/>
      <c r="AOZ564" s="14"/>
      <c r="APA564" s="14"/>
      <c r="APB564" s="14"/>
      <c r="APC564" s="14"/>
      <c r="APD564" s="14"/>
      <c r="APE564" s="14"/>
      <c r="APF564" s="14"/>
      <c r="APG564" s="14"/>
      <c r="APH564" s="14"/>
      <c r="API564" s="14"/>
      <c r="APJ564" s="14"/>
      <c r="APK564" s="14"/>
      <c r="APL564" s="14"/>
      <c r="APM564" s="14"/>
      <c r="APN564" s="14"/>
      <c r="APO564" s="14"/>
      <c r="APP564" s="14"/>
      <c r="APQ564" s="14"/>
      <c r="APR564" s="14"/>
      <c r="APS564" s="14"/>
      <c r="APT564" s="14"/>
      <c r="APU564" s="14"/>
      <c r="APV564" s="14"/>
      <c r="APW564" s="14"/>
      <c r="APX564" s="14"/>
      <c r="APY564" s="14"/>
      <c r="APZ564" s="14"/>
      <c r="AQA564" s="14"/>
      <c r="AQB564" s="14"/>
      <c r="AQC564" s="14"/>
      <c r="AQD564" s="14"/>
      <c r="AQE564" s="14"/>
      <c r="AQF564" s="14"/>
      <c r="AQG564" s="14"/>
      <c r="AQH564" s="14"/>
      <c r="AQI564" s="14"/>
      <c r="AQJ564" s="14"/>
      <c r="AQK564" s="14"/>
      <c r="AQL564" s="14"/>
      <c r="AQM564" s="14"/>
      <c r="AQN564" s="14"/>
      <c r="AQO564" s="14"/>
      <c r="AQP564" s="14"/>
      <c r="AQQ564" s="14"/>
      <c r="AQR564" s="14"/>
      <c r="AQS564" s="14"/>
      <c r="AQT564" s="14"/>
      <c r="AQU564" s="14"/>
      <c r="AQV564" s="14"/>
      <c r="AQW564" s="14"/>
      <c r="AQX564" s="14"/>
      <c r="AQY564" s="14"/>
      <c r="AQZ564" s="14"/>
      <c r="ARA564" s="14"/>
      <c r="ARB564" s="14"/>
      <c r="ARC564" s="14"/>
      <c r="ARD564" s="14"/>
      <c r="ARE564" s="14"/>
      <c r="ARF564" s="14"/>
      <c r="ARG564" s="14"/>
      <c r="ARH564" s="14"/>
      <c r="ARI564" s="14"/>
      <c r="ARJ564" s="14"/>
      <c r="ARK564" s="14"/>
      <c r="ARL564" s="14"/>
      <c r="ARM564" s="14"/>
      <c r="ARN564" s="14"/>
      <c r="ARO564" s="14"/>
      <c r="ARP564" s="14"/>
      <c r="ARQ564" s="14"/>
      <c r="ARR564" s="14"/>
      <c r="ARS564" s="14"/>
      <c r="ART564" s="14"/>
      <c r="ARU564" s="14"/>
      <c r="ARV564" s="14"/>
      <c r="ARW564" s="14"/>
      <c r="ARX564" s="14"/>
      <c r="ARY564" s="14"/>
      <c r="ARZ564" s="14"/>
      <c r="ASA564" s="14"/>
      <c r="ASB564" s="14"/>
      <c r="ASC564" s="14"/>
      <c r="ASD564" s="14"/>
      <c r="ASE564" s="14"/>
      <c r="ASF564" s="14"/>
      <c r="ASG564" s="14"/>
      <c r="ASH564" s="14"/>
      <c r="ASI564" s="14"/>
      <c r="ASJ564" s="14"/>
      <c r="ASK564" s="14"/>
      <c r="ASL564" s="14"/>
      <c r="ASM564" s="14"/>
      <c r="ASN564" s="14"/>
      <c r="ASO564" s="14"/>
      <c r="ASP564" s="14"/>
      <c r="ASQ564" s="14"/>
      <c r="ASR564" s="14"/>
      <c r="ASS564" s="14"/>
      <c r="AST564" s="14"/>
      <c r="ASU564" s="14"/>
      <c r="ASV564" s="14"/>
      <c r="ASW564" s="14"/>
      <c r="ASX564" s="14"/>
      <c r="ASY564" s="14"/>
      <c r="ASZ564" s="14"/>
      <c r="ATA564" s="14"/>
      <c r="ATB564" s="14"/>
      <c r="ATC564" s="14"/>
      <c r="ATD564" s="14"/>
    </row>
    <row r="565" spans="63:1200">
      <c r="BK565" s="14" t="str">
        <f t="shared" si="2122"/>
        <v/>
      </c>
      <c r="ABO565" s="14"/>
      <c r="ABP565" s="14"/>
      <c r="ABQ565" s="14"/>
      <c r="ABR565" s="14"/>
      <c r="ABS565" s="14"/>
      <c r="ABT565" s="14"/>
      <c r="ABU565" s="14"/>
      <c r="ABV565" s="14"/>
      <c r="ABW565" s="14"/>
      <c r="ABX565" s="14"/>
      <c r="ABY565" s="14"/>
      <c r="ABZ565" s="14"/>
      <c r="ACA565" s="14"/>
      <c r="ACB565" s="14"/>
      <c r="ACC565" s="14"/>
      <c r="ACD565" s="14"/>
      <c r="ACE565" s="14"/>
      <c r="ACF565" s="14"/>
      <c r="ACG565" s="14"/>
      <c r="ACH565" s="14"/>
      <c r="ACI565" s="14"/>
      <c r="ACJ565" s="14"/>
      <c r="ACK565" s="14"/>
      <c r="ACL565" s="14"/>
      <c r="ACM565" s="14"/>
      <c r="ACN565" s="14"/>
      <c r="ACO565" s="14"/>
      <c r="ACP565" s="14"/>
      <c r="ACQ565" s="14"/>
      <c r="ACR565" s="14"/>
      <c r="ACS565" s="14"/>
      <c r="ACT565" s="14"/>
      <c r="ACU565" s="14"/>
      <c r="ACV565" s="14"/>
      <c r="ACW565" s="14"/>
      <c r="ACX565" s="14"/>
      <c r="ACY565" s="14"/>
      <c r="ACZ565" s="14"/>
      <c r="ADA565" s="14"/>
      <c r="ADB565" s="14"/>
      <c r="ADC565" s="14"/>
      <c r="ADD565" s="14"/>
      <c r="ADE565" s="14"/>
      <c r="ADF565" s="14"/>
      <c r="ADG565" s="14"/>
      <c r="ADH565" s="14"/>
      <c r="ADI565" s="14"/>
      <c r="ADJ565" s="14"/>
      <c r="ADK565" s="14"/>
      <c r="ADL565" s="14"/>
      <c r="ADM565" s="14"/>
      <c r="ADN565" s="14"/>
      <c r="ADO565" s="14"/>
      <c r="ADP565" s="14"/>
      <c r="ADQ565" s="14"/>
      <c r="ADR565" s="14"/>
      <c r="ADS565" s="14"/>
      <c r="ADT565" s="14"/>
      <c r="ADU565" s="14"/>
      <c r="ADV565" s="14"/>
      <c r="ADW565" s="14"/>
      <c r="ADX565" s="14"/>
      <c r="ADY565" s="14"/>
      <c r="ADZ565" s="14"/>
      <c r="AEA565" s="14"/>
      <c r="AEB565" s="14"/>
      <c r="AEC565" s="14"/>
      <c r="AED565" s="14"/>
      <c r="AEE565" s="14"/>
      <c r="AEF565" s="14"/>
      <c r="AEG565" s="14"/>
      <c r="AEH565" s="14"/>
      <c r="AEI565" s="14"/>
      <c r="AEJ565" s="14"/>
      <c r="AEK565" s="14"/>
      <c r="AEL565" s="14"/>
      <c r="AEM565" s="14"/>
      <c r="AEN565" s="14"/>
      <c r="AEO565" s="14"/>
      <c r="AEP565" s="14"/>
      <c r="AEQ565" s="14"/>
      <c r="AER565" s="14"/>
      <c r="AES565" s="14"/>
      <c r="AET565" s="14"/>
      <c r="AEU565" s="14"/>
      <c r="AEV565" s="14"/>
      <c r="AEW565" s="14"/>
      <c r="AEX565" s="14"/>
      <c r="AEY565" s="14"/>
      <c r="AEZ565" s="14"/>
      <c r="AFA565" s="14"/>
      <c r="AFB565" s="14"/>
      <c r="AFC565" s="14"/>
      <c r="AFD565" s="14"/>
      <c r="AFE565" s="14"/>
      <c r="AFF565" s="14"/>
      <c r="AFG565" s="14"/>
      <c r="AFH565" s="14"/>
      <c r="AFI565" s="14"/>
      <c r="AFJ565" s="14"/>
      <c r="AFK565" s="14"/>
      <c r="AFL565" s="14"/>
      <c r="AFM565" s="14"/>
      <c r="AFN565" s="14"/>
      <c r="AFO565" s="14"/>
      <c r="AFP565" s="14"/>
      <c r="AFQ565" s="14"/>
      <c r="AFR565" s="14"/>
      <c r="AFS565" s="14"/>
      <c r="AFT565" s="14"/>
      <c r="AFU565" s="14"/>
      <c r="AFV565" s="14"/>
      <c r="AFW565" s="14"/>
      <c r="AFX565" s="14"/>
      <c r="AFY565" s="14"/>
      <c r="AFZ565" s="14"/>
      <c r="AGA565" s="14"/>
      <c r="AGB565" s="14"/>
      <c r="AGC565" s="14"/>
      <c r="AGD565" s="14"/>
      <c r="AGE565" s="14"/>
      <c r="AGF565" s="14"/>
      <c r="AGG565" s="14"/>
      <c r="AGH565" s="14"/>
      <c r="AGI565" s="14"/>
      <c r="AGJ565" s="14"/>
      <c r="AGK565" s="14"/>
      <c r="AGL565" s="14"/>
      <c r="AGM565" s="14"/>
      <c r="AGN565" s="14"/>
      <c r="AGO565" s="14"/>
      <c r="AGP565" s="14"/>
      <c r="AGQ565" s="14"/>
      <c r="AGR565" s="14"/>
      <c r="AGS565" s="14"/>
      <c r="AGT565" s="14"/>
      <c r="AGU565" s="14"/>
      <c r="AGV565" s="14"/>
      <c r="AGW565" s="14"/>
      <c r="AGX565" s="14"/>
      <c r="AGY565" s="14"/>
      <c r="AGZ565" s="14"/>
      <c r="AHA565" s="14"/>
      <c r="AHB565" s="14"/>
      <c r="AHC565" s="14"/>
      <c r="AHD565" s="14"/>
      <c r="AHE565" s="14"/>
      <c r="AHF565" s="14"/>
      <c r="AHG565" s="14"/>
      <c r="AHH565" s="14"/>
      <c r="AHI565" s="14"/>
      <c r="AHJ565" s="14"/>
      <c r="AHK565" s="14"/>
      <c r="AHL565" s="14"/>
      <c r="AHM565" s="14"/>
      <c r="AHN565" s="14"/>
      <c r="AHO565" s="14"/>
      <c r="AHP565" s="14"/>
      <c r="AHQ565" s="14"/>
      <c r="AHR565" s="14"/>
      <c r="AHS565" s="14"/>
      <c r="AHT565" s="14"/>
      <c r="AHU565" s="14"/>
      <c r="AHV565" s="14"/>
      <c r="AHW565" s="14"/>
      <c r="AHX565" s="14"/>
      <c r="AHY565" s="14"/>
      <c r="AHZ565" s="14"/>
      <c r="AIA565" s="14"/>
      <c r="AIB565" s="14"/>
      <c r="AIC565" s="14"/>
      <c r="AID565" s="14"/>
      <c r="AIE565" s="14"/>
      <c r="AIF565" s="14"/>
      <c r="AIG565" s="14"/>
      <c r="AIH565" s="14"/>
      <c r="AII565" s="14"/>
      <c r="AIJ565" s="14"/>
      <c r="AIK565" s="14"/>
      <c r="AIL565" s="14"/>
      <c r="AIM565" s="14"/>
      <c r="AIN565" s="14"/>
      <c r="AIO565" s="14"/>
      <c r="AIP565" s="14"/>
      <c r="AIQ565" s="14"/>
      <c r="AIR565" s="14"/>
      <c r="AIS565" s="14"/>
      <c r="AIT565" s="14"/>
      <c r="AIU565" s="14"/>
      <c r="AIV565" s="14"/>
      <c r="AIW565" s="14"/>
      <c r="AIX565" s="14"/>
      <c r="AIY565" s="14"/>
      <c r="AIZ565" s="14"/>
      <c r="AJA565" s="14"/>
      <c r="AJB565" s="14"/>
      <c r="AJC565" s="14"/>
      <c r="AJD565" s="14"/>
      <c r="AJE565" s="14"/>
      <c r="AJF565" s="14"/>
      <c r="AJG565" s="14"/>
      <c r="AJH565" s="14"/>
      <c r="AJI565" s="14"/>
      <c r="AJJ565" s="14"/>
      <c r="AJK565" s="14"/>
      <c r="AJL565" s="14"/>
      <c r="AJM565" s="14"/>
      <c r="AJN565" s="14"/>
      <c r="AJO565" s="14"/>
      <c r="AJP565" s="14"/>
      <c r="AJQ565" s="14"/>
      <c r="AJR565" s="14"/>
      <c r="AJS565" s="14"/>
      <c r="AJT565" s="14"/>
      <c r="AJU565" s="14"/>
      <c r="AJV565" s="14"/>
      <c r="AJW565" s="14"/>
      <c r="AJX565" s="14"/>
      <c r="AJY565" s="14"/>
      <c r="AJZ565" s="14"/>
      <c r="AKA565" s="14"/>
      <c r="AKB565" s="14"/>
      <c r="AKC565" s="14"/>
      <c r="AKD565" s="14"/>
      <c r="AKE565" s="14"/>
      <c r="AKF565" s="14"/>
      <c r="AKG565" s="14"/>
      <c r="AKH565" s="14"/>
      <c r="AKI565" s="14"/>
      <c r="AKJ565" s="14"/>
      <c r="AKK565" s="14"/>
      <c r="AKL565" s="14"/>
      <c r="AKM565" s="14"/>
      <c r="AKN565" s="14"/>
      <c r="AKO565" s="14"/>
      <c r="AKP565" s="14"/>
      <c r="AKQ565" s="14"/>
      <c r="AKR565" s="14"/>
      <c r="AKS565" s="14"/>
      <c r="AKT565" s="14"/>
      <c r="AKU565" s="14"/>
      <c r="AKV565" s="14"/>
      <c r="AKW565" s="14"/>
      <c r="AKX565" s="14"/>
      <c r="AKY565" s="14"/>
      <c r="AKZ565" s="14"/>
      <c r="ALA565" s="14"/>
      <c r="ALB565" s="14"/>
      <c r="ALC565" s="14"/>
      <c r="ALD565" s="14"/>
      <c r="ALE565" s="14"/>
      <c r="ALF565" s="14"/>
      <c r="ALG565" s="14"/>
      <c r="ALH565" s="14"/>
      <c r="ALI565" s="14"/>
      <c r="ALJ565" s="14"/>
      <c r="ALK565" s="14"/>
      <c r="ALL565" s="14"/>
      <c r="ALM565" s="14"/>
      <c r="ALN565" s="14"/>
      <c r="ALO565" s="14"/>
      <c r="ALP565" s="14"/>
      <c r="ALQ565" s="14"/>
      <c r="ALR565" s="14"/>
      <c r="ALS565" s="14"/>
      <c r="ALT565" s="14"/>
      <c r="ALU565" s="14"/>
      <c r="ALV565" s="14"/>
      <c r="ALW565" s="14"/>
      <c r="ALX565" s="14"/>
      <c r="ALY565" s="14"/>
      <c r="ALZ565" s="14"/>
      <c r="AMA565" s="14"/>
      <c r="AMB565" s="14"/>
      <c r="AMC565" s="14"/>
      <c r="AMD565" s="14"/>
      <c r="AME565" s="14"/>
      <c r="AMF565" s="14"/>
      <c r="AMG565" s="14"/>
      <c r="AMH565" s="14"/>
      <c r="AMI565" s="14"/>
      <c r="AMJ565" s="14"/>
      <c r="AMK565" s="14"/>
      <c r="AML565" s="14"/>
      <c r="AMM565" s="14"/>
      <c r="AMN565" s="14"/>
      <c r="AMO565" s="14"/>
      <c r="AMP565" s="14"/>
      <c r="AMQ565" s="14"/>
      <c r="AMR565" s="14"/>
      <c r="AMS565" s="14"/>
      <c r="AMT565" s="14"/>
      <c r="AMU565" s="14"/>
      <c r="AMV565" s="14"/>
      <c r="AMW565" s="14"/>
      <c r="AMX565" s="14"/>
      <c r="AMY565" s="14"/>
      <c r="AMZ565" s="14"/>
      <c r="ANA565" s="14"/>
      <c r="ANB565" s="14"/>
      <c r="ANC565" s="14"/>
      <c r="AND565" s="14"/>
      <c r="ANE565" s="14"/>
      <c r="ANF565" s="14"/>
      <c r="ANG565" s="14"/>
      <c r="ANH565" s="14"/>
      <c r="ANI565" s="14"/>
      <c r="ANJ565" s="14"/>
      <c r="ANK565" s="14"/>
      <c r="ANL565" s="14"/>
      <c r="ANM565" s="14"/>
      <c r="ANN565" s="14"/>
      <c r="ANO565" s="14"/>
      <c r="ANP565" s="14"/>
      <c r="ANQ565" s="14"/>
      <c r="ANR565" s="14"/>
      <c r="ANS565" s="14"/>
      <c r="ANT565" s="14"/>
      <c r="ANU565" s="14"/>
      <c r="ANV565" s="14"/>
      <c r="ANW565" s="14"/>
      <c r="ANX565" s="14"/>
      <c r="ANY565" s="14"/>
      <c r="ANZ565" s="14"/>
      <c r="AOA565" s="14"/>
      <c r="AOB565" s="14"/>
      <c r="AOC565" s="14"/>
      <c r="AOD565" s="14"/>
      <c r="AOE565" s="14"/>
      <c r="AOF565" s="14"/>
      <c r="AOG565" s="14"/>
      <c r="AOH565" s="14"/>
      <c r="AOI565" s="14"/>
      <c r="AOJ565" s="14"/>
      <c r="AOK565" s="14"/>
      <c r="AOL565" s="14"/>
      <c r="AOM565" s="14"/>
      <c r="AON565" s="14"/>
      <c r="AOO565" s="14"/>
      <c r="AOP565" s="14"/>
      <c r="AOQ565" s="14"/>
      <c r="AOR565" s="14"/>
      <c r="AOS565" s="14"/>
      <c r="AOT565" s="14"/>
      <c r="AOU565" s="14"/>
      <c r="AOV565" s="14"/>
      <c r="AOW565" s="14"/>
      <c r="AOX565" s="14"/>
      <c r="AOY565" s="14"/>
      <c r="AOZ565" s="14"/>
      <c r="APA565" s="14"/>
      <c r="APB565" s="14"/>
      <c r="APC565" s="14"/>
      <c r="APD565" s="14"/>
      <c r="APE565" s="14"/>
      <c r="APF565" s="14"/>
      <c r="APG565" s="14"/>
      <c r="APH565" s="14"/>
      <c r="API565" s="14"/>
      <c r="APJ565" s="14"/>
      <c r="APK565" s="14"/>
      <c r="APL565" s="14"/>
      <c r="APM565" s="14"/>
      <c r="APN565" s="14"/>
      <c r="APO565" s="14"/>
      <c r="APP565" s="14"/>
      <c r="APQ565" s="14"/>
      <c r="APR565" s="14"/>
      <c r="APS565" s="14"/>
      <c r="APT565" s="14"/>
      <c r="APU565" s="14"/>
      <c r="APV565" s="14"/>
      <c r="APW565" s="14"/>
      <c r="APX565" s="14"/>
      <c r="APY565" s="14"/>
      <c r="APZ565" s="14"/>
      <c r="AQA565" s="14"/>
      <c r="AQB565" s="14"/>
      <c r="AQC565" s="14"/>
      <c r="AQD565" s="14"/>
      <c r="AQE565" s="14"/>
      <c r="AQF565" s="14"/>
      <c r="AQG565" s="14"/>
      <c r="AQH565" s="14"/>
      <c r="AQI565" s="14"/>
      <c r="AQJ565" s="14"/>
      <c r="AQK565" s="14"/>
      <c r="AQL565" s="14"/>
      <c r="AQM565" s="14"/>
      <c r="AQN565" s="14"/>
      <c r="AQO565" s="14"/>
      <c r="AQP565" s="14"/>
      <c r="AQQ565" s="14"/>
      <c r="AQR565" s="14"/>
      <c r="AQS565" s="14"/>
      <c r="AQT565" s="14"/>
      <c r="AQU565" s="14"/>
      <c r="AQV565" s="14"/>
      <c r="AQW565" s="14"/>
      <c r="AQX565" s="14"/>
      <c r="AQY565" s="14"/>
      <c r="AQZ565" s="14"/>
      <c r="ARA565" s="14"/>
      <c r="ARB565" s="14"/>
      <c r="ARC565" s="14"/>
      <c r="ARD565" s="14"/>
      <c r="ARE565" s="14"/>
      <c r="ARF565" s="14"/>
      <c r="ARG565" s="14"/>
      <c r="ARH565" s="14"/>
      <c r="ARI565" s="14"/>
      <c r="ARJ565" s="14"/>
      <c r="ARK565" s="14"/>
      <c r="ARL565" s="14"/>
      <c r="ARM565" s="14"/>
      <c r="ARN565" s="14"/>
      <c r="ARO565" s="14"/>
      <c r="ARP565" s="14"/>
      <c r="ARQ565" s="14"/>
      <c r="ARR565" s="14"/>
      <c r="ARS565" s="14"/>
      <c r="ART565" s="14"/>
      <c r="ARU565" s="14"/>
      <c r="ARV565" s="14"/>
      <c r="ARW565" s="14"/>
      <c r="ARX565" s="14"/>
      <c r="ARY565" s="14"/>
      <c r="ARZ565" s="14"/>
      <c r="ASA565" s="14"/>
      <c r="ASB565" s="14"/>
      <c r="ASC565" s="14"/>
      <c r="ASD565" s="14"/>
      <c r="ASE565" s="14"/>
      <c r="ASF565" s="14"/>
      <c r="ASG565" s="14"/>
      <c r="ASH565" s="14"/>
      <c r="ASI565" s="14"/>
      <c r="ASJ565" s="14"/>
      <c r="ASK565" s="14"/>
      <c r="ASL565" s="14"/>
      <c r="ASM565" s="14"/>
      <c r="ASN565" s="14"/>
      <c r="ASO565" s="14"/>
      <c r="ASP565" s="14"/>
      <c r="ASQ565" s="14"/>
      <c r="ASR565" s="14"/>
      <c r="ASS565" s="14"/>
      <c r="AST565" s="14"/>
      <c r="ASU565" s="14"/>
      <c r="ASV565" s="14"/>
      <c r="ASW565" s="14"/>
      <c r="ASX565" s="14"/>
      <c r="ASY565" s="14"/>
      <c r="ASZ565" s="14"/>
      <c r="ATA565" s="14"/>
      <c r="ATB565" s="14"/>
      <c r="ATC565" s="14"/>
      <c r="ATD565" s="14"/>
    </row>
    <row r="566" spans="63:1200">
      <c r="BK566" s="14" t="str">
        <f t="shared" si="2122"/>
        <v/>
      </c>
      <c r="ABO566" s="14"/>
      <c r="ABP566" s="14"/>
      <c r="ABQ566" s="14"/>
      <c r="ABR566" s="14"/>
      <c r="ABS566" s="14"/>
      <c r="ABT566" s="14"/>
      <c r="ABU566" s="14"/>
      <c r="ABV566" s="14"/>
      <c r="ABW566" s="14"/>
      <c r="ABX566" s="14"/>
      <c r="ABY566" s="14"/>
      <c r="ABZ566" s="14"/>
      <c r="ACA566" s="14"/>
      <c r="ACB566" s="14"/>
      <c r="ACC566" s="14"/>
      <c r="ACD566" s="14"/>
      <c r="ACE566" s="14"/>
      <c r="ACF566" s="14"/>
      <c r="ACG566" s="14"/>
      <c r="ACH566" s="14"/>
      <c r="ACI566" s="14"/>
      <c r="ACJ566" s="14"/>
      <c r="ACK566" s="14"/>
      <c r="ACL566" s="14"/>
      <c r="ACM566" s="14"/>
      <c r="ACN566" s="14"/>
      <c r="ACO566" s="14"/>
      <c r="ACP566" s="14"/>
      <c r="ACQ566" s="14"/>
      <c r="ACR566" s="14"/>
      <c r="ACS566" s="14"/>
      <c r="ACT566" s="14"/>
      <c r="ACU566" s="14"/>
      <c r="ACV566" s="14"/>
      <c r="ACW566" s="14"/>
      <c r="ACX566" s="14"/>
      <c r="ACY566" s="14"/>
      <c r="ACZ566" s="14"/>
      <c r="ADA566" s="14"/>
      <c r="ADB566" s="14"/>
      <c r="ADC566" s="14"/>
      <c r="ADD566" s="14"/>
      <c r="ADE566" s="14"/>
      <c r="ADF566" s="14"/>
      <c r="ADG566" s="14"/>
      <c r="ADH566" s="14"/>
      <c r="ADI566" s="14"/>
      <c r="ADJ566" s="14"/>
      <c r="ADK566" s="14"/>
      <c r="ADL566" s="14"/>
      <c r="ADM566" s="14"/>
      <c r="ADN566" s="14"/>
      <c r="ADO566" s="14"/>
      <c r="ADP566" s="14"/>
      <c r="ADQ566" s="14"/>
      <c r="ADR566" s="14"/>
      <c r="ADS566" s="14"/>
      <c r="ADT566" s="14"/>
      <c r="ADU566" s="14"/>
      <c r="ADV566" s="14"/>
      <c r="ADW566" s="14"/>
      <c r="ADX566" s="14"/>
      <c r="ADY566" s="14"/>
      <c r="ADZ566" s="14"/>
      <c r="AEA566" s="14"/>
      <c r="AEB566" s="14"/>
      <c r="AEC566" s="14"/>
      <c r="AED566" s="14"/>
      <c r="AEE566" s="14"/>
      <c r="AEF566" s="14"/>
      <c r="AEG566" s="14"/>
      <c r="AEH566" s="14"/>
      <c r="AEI566" s="14"/>
      <c r="AEJ566" s="14"/>
      <c r="AEK566" s="14"/>
      <c r="AEL566" s="14"/>
      <c r="AEM566" s="14"/>
      <c r="AEN566" s="14"/>
      <c r="AEO566" s="14"/>
      <c r="AEP566" s="14"/>
      <c r="AEQ566" s="14"/>
      <c r="AER566" s="14"/>
      <c r="AES566" s="14"/>
      <c r="AET566" s="14"/>
      <c r="AEU566" s="14"/>
      <c r="AEV566" s="14"/>
      <c r="AEW566" s="14"/>
      <c r="AEX566" s="14"/>
      <c r="AEY566" s="14"/>
      <c r="AEZ566" s="14"/>
      <c r="AFA566" s="14"/>
      <c r="AFB566" s="14"/>
      <c r="AFC566" s="14"/>
      <c r="AFD566" s="14"/>
      <c r="AFE566" s="14"/>
      <c r="AFF566" s="14"/>
      <c r="AFG566" s="14"/>
      <c r="AFH566" s="14"/>
      <c r="AFI566" s="14"/>
      <c r="AFJ566" s="14"/>
      <c r="AFK566" s="14"/>
      <c r="AFL566" s="14"/>
      <c r="AFM566" s="14"/>
      <c r="AFN566" s="14"/>
      <c r="AFO566" s="14"/>
      <c r="AFP566" s="14"/>
      <c r="AFQ566" s="14"/>
      <c r="AFR566" s="14"/>
      <c r="AFS566" s="14"/>
      <c r="AFT566" s="14"/>
      <c r="AFU566" s="14"/>
      <c r="AFV566" s="14"/>
      <c r="AFW566" s="14"/>
      <c r="AFX566" s="14"/>
      <c r="AFY566" s="14"/>
      <c r="AFZ566" s="14"/>
      <c r="AGA566" s="14"/>
      <c r="AGB566" s="14"/>
      <c r="AGC566" s="14"/>
      <c r="AGD566" s="14"/>
      <c r="AGE566" s="14"/>
      <c r="AGF566" s="14"/>
      <c r="AGG566" s="14"/>
      <c r="AGH566" s="14"/>
      <c r="AGI566" s="14"/>
      <c r="AGJ566" s="14"/>
      <c r="AGK566" s="14"/>
      <c r="AGL566" s="14"/>
      <c r="AGM566" s="14"/>
      <c r="AGN566" s="14"/>
      <c r="AGO566" s="14"/>
      <c r="AGP566" s="14"/>
      <c r="AGQ566" s="14"/>
      <c r="AGR566" s="14"/>
      <c r="AGS566" s="14"/>
      <c r="AGT566" s="14"/>
      <c r="AGU566" s="14"/>
      <c r="AGV566" s="14"/>
      <c r="AGW566" s="14"/>
      <c r="AGX566" s="14"/>
      <c r="AGY566" s="14"/>
      <c r="AGZ566" s="14"/>
      <c r="AHA566" s="14"/>
      <c r="AHB566" s="14"/>
      <c r="AHC566" s="14"/>
      <c r="AHD566" s="14"/>
      <c r="AHE566" s="14"/>
      <c r="AHF566" s="14"/>
      <c r="AHG566" s="14"/>
      <c r="AHH566" s="14"/>
      <c r="AHI566" s="14"/>
      <c r="AHJ566" s="14"/>
      <c r="AHK566" s="14"/>
      <c r="AHL566" s="14"/>
      <c r="AHM566" s="14"/>
      <c r="AHN566" s="14"/>
      <c r="AHO566" s="14"/>
      <c r="AHP566" s="14"/>
      <c r="AHQ566" s="14"/>
      <c r="AHR566" s="14"/>
      <c r="AHS566" s="14"/>
      <c r="AHT566" s="14"/>
      <c r="AHU566" s="14"/>
      <c r="AHV566" s="14"/>
      <c r="AHW566" s="14"/>
      <c r="AHX566" s="14"/>
      <c r="AHY566" s="14"/>
      <c r="AHZ566" s="14"/>
      <c r="AIA566" s="14"/>
      <c r="AIB566" s="14"/>
      <c r="AIC566" s="14"/>
      <c r="AID566" s="14"/>
      <c r="AIE566" s="14"/>
      <c r="AIF566" s="14"/>
      <c r="AIG566" s="14"/>
      <c r="AIH566" s="14"/>
      <c r="AII566" s="14"/>
      <c r="AIJ566" s="14"/>
      <c r="AIK566" s="14"/>
      <c r="AIL566" s="14"/>
      <c r="AIM566" s="14"/>
      <c r="AIN566" s="14"/>
      <c r="AIO566" s="14"/>
      <c r="AIP566" s="14"/>
      <c r="AIQ566" s="14"/>
      <c r="AIR566" s="14"/>
      <c r="AIS566" s="14"/>
      <c r="AIT566" s="14"/>
      <c r="AIU566" s="14"/>
      <c r="AIV566" s="14"/>
      <c r="AIW566" s="14"/>
      <c r="AIX566" s="14"/>
      <c r="AIY566" s="14"/>
      <c r="AIZ566" s="14"/>
      <c r="AJA566" s="14"/>
      <c r="AJB566" s="14"/>
      <c r="AJC566" s="14"/>
      <c r="AJD566" s="14"/>
      <c r="AJE566" s="14"/>
      <c r="AJF566" s="14"/>
      <c r="AJG566" s="14"/>
      <c r="AJH566" s="14"/>
      <c r="AJI566" s="14"/>
      <c r="AJJ566" s="14"/>
      <c r="AJK566" s="14"/>
      <c r="AJL566" s="14"/>
      <c r="AJM566" s="14"/>
      <c r="AJN566" s="14"/>
      <c r="AJO566" s="14"/>
      <c r="AJP566" s="14"/>
      <c r="AJQ566" s="14"/>
      <c r="AJR566" s="14"/>
      <c r="AJS566" s="14"/>
      <c r="AJT566" s="14"/>
      <c r="AJU566" s="14"/>
      <c r="AJV566" s="14"/>
      <c r="AJW566" s="14"/>
      <c r="AJX566" s="14"/>
      <c r="AJY566" s="14"/>
      <c r="AJZ566" s="14"/>
      <c r="AKA566" s="14"/>
      <c r="AKB566" s="14"/>
      <c r="AKC566" s="14"/>
      <c r="AKD566" s="14"/>
      <c r="AKE566" s="14"/>
      <c r="AKF566" s="14"/>
      <c r="AKG566" s="14"/>
      <c r="AKH566" s="14"/>
      <c r="AKI566" s="14"/>
      <c r="AKJ566" s="14"/>
      <c r="AKK566" s="14"/>
      <c r="AKL566" s="14"/>
      <c r="AKM566" s="14"/>
      <c r="AKN566" s="14"/>
      <c r="AKO566" s="14"/>
      <c r="AKP566" s="14"/>
      <c r="AKQ566" s="14"/>
      <c r="AKR566" s="14"/>
      <c r="AKS566" s="14"/>
      <c r="AKT566" s="14"/>
      <c r="AKU566" s="14"/>
      <c r="AKV566" s="14"/>
      <c r="AKW566" s="14"/>
      <c r="AKX566" s="14"/>
      <c r="AKY566" s="14"/>
      <c r="AKZ566" s="14"/>
      <c r="ALA566" s="14"/>
      <c r="ALB566" s="14"/>
      <c r="ALC566" s="14"/>
      <c r="ALD566" s="14"/>
      <c r="ALE566" s="14"/>
      <c r="ALF566" s="14"/>
      <c r="ALG566" s="14"/>
      <c r="ALH566" s="14"/>
      <c r="ALI566" s="14"/>
      <c r="ALJ566" s="14"/>
      <c r="ALK566" s="14"/>
      <c r="ALL566" s="14"/>
      <c r="ALM566" s="14"/>
      <c r="ALN566" s="14"/>
      <c r="ALO566" s="14"/>
      <c r="ALP566" s="14"/>
      <c r="ALQ566" s="14"/>
      <c r="ALR566" s="14"/>
      <c r="ALS566" s="14"/>
      <c r="ALT566" s="14"/>
      <c r="ALU566" s="14"/>
      <c r="ALV566" s="14"/>
      <c r="ALW566" s="14"/>
      <c r="ALX566" s="14"/>
      <c r="ALY566" s="14"/>
      <c r="ALZ566" s="14"/>
      <c r="AMA566" s="14"/>
      <c r="AMB566" s="14"/>
      <c r="AMC566" s="14"/>
      <c r="AMD566" s="14"/>
      <c r="AME566" s="14"/>
      <c r="AMF566" s="14"/>
      <c r="AMG566" s="14"/>
      <c r="AMH566" s="14"/>
      <c r="AMI566" s="14"/>
      <c r="AMJ566" s="14"/>
      <c r="AMK566" s="14"/>
      <c r="AML566" s="14"/>
      <c r="AMM566" s="14"/>
      <c r="AMN566" s="14"/>
      <c r="AMO566" s="14"/>
      <c r="AMP566" s="14"/>
      <c r="AMQ566" s="14"/>
      <c r="AMR566" s="14"/>
      <c r="AMS566" s="14"/>
      <c r="AMT566" s="14"/>
      <c r="AMU566" s="14"/>
      <c r="AMV566" s="14"/>
      <c r="AMW566" s="14"/>
      <c r="AMX566" s="14"/>
      <c r="AMY566" s="14"/>
      <c r="AMZ566" s="14"/>
      <c r="ANA566" s="14"/>
      <c r="ANB566" s="14"/>
      <c r="ANC566" s="14"/>
      <c r="AND566" s="14"/>
      <c r="ANE566" s="14"/>
      <c r="ANF566" s="14"/>
      <c r="ANG566" s="14"/>
      <c r="ANH566" s="14"/>
      <c r="ANI566" s="14"/>
      <c r="ANJ566" s="14"/>
      <c r="ANK566" s="14"/>
      <c r="ANL566" s="14"/>
      <c r="ANM566" s="14"/>
      <c r="ANN566" s="14"/>
      <c r="ANO566" s="14"/>
      <c r="ANP566" s="14"/>
      <c r="ANQ566" s="14"/>
      <c r="ANR566" s="14"/>
      <c r="ANS566" s="14"/>
      <c r="ANT566" s="14"/>
      <c r="ANU566" s="14"/>
      <c r="ANV566" s="14"/>
      <c r="ANW566" s="14"/>
      <c r="ANX566" s="14"/>
      <c r="ANY566" s="14"/>
      <c r="ANZ566" s="14"/>
      <c r="AOA566" s="14"/>
      <c r="AOB566" s="14"/>
      <c r="AOC566" s="14"/>
      <c r="AOD566" s="14"/>
      <c r="AOE566" s="14"/>
      <c r="AOF566" s="14"/>
      <c r="AOG566" s="14"/>
      <c r="AOH566" s="14"/>
      <c r="AOI566" s="14"/>
      <c r="AOJ566" s="14"/>
      <c r="AOK566" s="14"/>
      <c r="AOL566" s="14"/>
      <c r="AOM566" s="14"/>
      <c r="AON566" s="14"/>
      <c r="AOO566" s="14"/>
      <c r="AOP566" s="14"/>
      <c r="AOQ566" s="14"/>
      <c r="AOR566" s="14"/>
      <c r="AOS566" s="14"/>
      <c r="AOT566" s="14"/>
      <c r="AOU566" s="14"/>
      <c r="AOV566" s="14"/>
      <c r="AOW566" s="14"/>
      <c r="AOX566" s="14"/>
      <c r="AOY566" s="14"/>
      <c r="AOZ566" s="14"/>
      <c r="APA566" s="14"/>
      <c r="APB566" s="14"/>
      <c r="APC566" s="14"/>
      <c r="APD566" s="14"/>
      <c r="APE566" s="14"/>
      <c r="APF566" s="14"/>
      <c r="APG566" s="14"/>
      <c r="APH566" s="14"/>
      <c r="API566" s="14"/>
      <c r="APJ566" s="14"/>
      <c r="APK566" s="14"/>
      <c r="APL566" s="14"/>
      <c r="APM566" s="14"/>
      <c r="APN566" s="14"/>
      <c r="APO566" s="14"/>
      <c r="APP566" s="14"/>
      <c r="APQ566" s="14"/>
      <c r="APR566" s="14"/>
      <c r="APS566" s="14"/>
      <c r="APT566" s="14"/>
      <c r="APU566" s="14"/>
      <c r="APV566" s="14"/>
      <c r="APW566" s="14"/>
      <c r="APX566" s="14"/>
      <c r="APY566" s="14"/>
      <c r="APZ566" s="14"/>
      <c r="AQA566" s="14"/>
      <c r="AQB566" s="14"/>
      <c r="AQC566" s="14"/>
      <c r="AQD566" s="14"/>
      <c r="AQE566" s="14"/>
      <c r="AQF566" s="14"/>
      <c r="AQG566" s="14"/>
      <c r="AQH566" s="14"/>
      <c r="AQI566" s="14"/>
      <c r="AQJ566" s="14"/>
      <c r="AQK566" s="14"/>
      <c r="AQL566" s="14"/>
      <c r="AQM566" s="14"/>
      <c r="AQN566" s="14"/>
      <c r="AQO566" s="14"/>
      <c r="AQP566" s="14"/>
      <c r="AQQ566" s="14"/>
      <c r="AQR566" s="14"/>
      <c r="AQS566" s="14"/>
      <c r="AQT566" s="14"/>
      <c r="AQU566" s="14"/>
      <c r="AQV566" s="14"/>
      <c r="AQW566" s="14"/>
      <c r="AQX566" s="14"/>
      <c r="AQY566" s="14"/>
      <c r="AQZ566" s="14"/>
      <c r="ARA566" s="14"/>
      <c r="ARB566" s="14"/>
      <c r="ARC566" s="14"/>
      <c r="ARD566" s="14"/>
      <c r="ARE566" s="14"/>
      <c r="ARF566" s="14"/>
      <c r="ARG566" s="14"/>
      <c r="ARH566" s="14"/>
      <c r="ARI566" s="14"/>
      <c r="ARJ566" s="14"/>
      <c r="ARK566" s="14"/>
      <c r="ARL566" s="14"/>
      <c r="ARM566" s="14"/>
      <c r="ARN566" s="14"/>
      <c r="ARO566" s="14"/>
      <c r="ARP566" s="14"/>
      <c r="ARQ566" s="14"/>
      <c r="ARR566" s="14"/>
      <c r="ARS566" s="14"/>
      <c r="ART566" s="14"/>
      <c r="ARU566" s="14"/>
      <c r="ARV566" s="14"/>
      <c r="ARW566" s="14"/>
      <c r="ARX566" s="14"/>
      <c r="ARY566" s="14"/>
      <c r="ARZ566" s="14"/>
      <c r="ASA566" s="14"/>
      <c r="ASB566" s="14"/>
      <c r="ASC566" s="14"/>
      <c r="ASD566" s="14"/>
      <c r="ASE566" s="14"/>
      <c r="ASF566" s="14"/>
      <c r="ASG566" s="14"/>
      <c r="ASH566" s="14"/>
      <c r="ASI566" s="14"/>
      <c r="ASJ566" s="14"/>
      <c r="ASK566" s="14"/>
      <c r="ASL566" s="14"/>
      <c r="ASM566" s="14"/>
      <c r="ASN566" s="14"/>
      <c r="ASO566" s="14"/>
      <c r="ASP566" s="14"/>
      <c r="ASQ566" s="14"/>
      <c r="ASR566" s="14"/>
      <c r="ASS566" s="14"/>
      <c r="AST566" s="14"/>
      <c r="ASU566" s="14"/>
      <c r="ASV566" s="14"/>
      <c r="ASW566" s="14"/>
      <c r="ASX566" s="14"/>
      <c r="ASY566" s="14"/>
      <c r="ASZ566" s="14"/>
      <c r="ATA566" s="14"/>
      <c r="ATB566" s="14"/>
      <c r="ATC566" s="14"/>
      <c r="ATD566" s="14"/>
    </row>
    <row r="567" spans="63:1200">
      <c r="BK567" s="14" t="str">
        <f t="shared" si="2122"/>
        <v/>
      </c>
      <c r="ABO567" s="14"/>
      <c r="ABP567" s="14"/>
      <c r="ABQ567" s="14"/>
      <c r="ABR567" s="14"/>
      <c r="ABS567" s="14"/>
      <c r="ABT567" s="14"/>
      <c r="ABU567" s="14"/>
      <c r="ABV567" s="14"/>
      <c r="ABW567" s="14"/>
      <c r="ABX567" s="14"/>
      <c r="ABY567" s="14"/>
      <c r="ABZ567" s="14"/>
      <c r="ACA567" s="14"/>
      <c r="ACB567" s="14"/>
      <c r="ACC567" s="14"/>
      <c r="ACD567" s="14"/>
      <c r="ACE567" s="14"/>
      <c r="ACF567" s="14"/>
      <c r="ACG567" s="14"/>
      <c r="ACH567" s="14"/>
      <c r="ACI567" s="14"/>
      <c r="ACJ567" s="14"/>
      <c r="ACK567" s="14"/>
      <c r="ACL567" s="14"/>
      <c r="ACM567" s="14"/>
      <c r="ACN567" s="14"/>
      <c r="ACO567" s="14"/>
      <c r="ACP567" s="14"/>
      <c r="ACQ567" s="14"/>
      <c r="ACR567" s="14"/>
      <c r="ACS567" s="14"/>
      <c r="ACT567" s="14"/>
      <c r="ACU567" s="14"/>
      <c r="ACV567" s="14"/>
      <c r="ACW567" s="14"/>
      <c r="ACX567" s="14"/>
      <c r="ACY567" s="14"/>
      <c r="ACZ567" s="14"/>
      <c r="ADA567" s="14"/>
      <c r="ADB567" s="14"/>
      <c r="ADC567" s="14"/>
      <c r="ADD567" s="14"/>
      <c r="ADE567" s="14"/>
      <c r="ADF567" s="14"/>
      <c r="ADG567" s="14"/>
      <c r="ADH567" s="14"/>
      <c r="ADI567" s="14"/>
      <c r="ADJ567" s="14"/>
      <c r="ADK567" s="14"/>
      <c r="ADL567" s="14"/>
      <c r="ADM567" s="14"/>
      <c r="ADN567" s="14"/>
      <c r="ADO567" s="14"/>
      <c r="ADP567" s="14"/>
      <c r="ADQ567" s="14"/>
      <c r="ADR567" s="14"/>
      <c r="ADS567" s="14"/>
      <c r="ADT567" s="14"/>
      <c r="ADU567" s="14"/>
      <c r="ADV567" s="14"/>
      <c r="ADW567" s="14"/>
      <c r="ADX567" s="14"/>
      <c r="ADY567" s="14"/>
      <c r="ADZ567" s="14"/>
      <c r="AEA567" s="14"/>
      <c r="AEB567" s="14"/>
      <c r="AEC567" s="14"/>
      <c r="AED567" s="14"/>
      <c r="AEE567" s="14"/>
      <c r="AEF567" s="14"/>
      <c r="AEG567" s="14"/>
      <c r="AEH567" s="14"/>
      <c r="AEI567" s="14"/>
      <c r="AEJ567" s="14"/>
      <c r="AEK567" s="14"/>
      <c r="AEL567" s="14"/>
      <c r="AEM567" s="14"/>
      <c r="AEN567" s="14"/>
      <c r="AEO567" s="14"/>
      <c r="AEP567" s="14"/>
      <c r="AEQ567" s="14"/>
      <c r="AER567" s="14"/>
      <c r="AES567" s="14"/>
      <c r="AET567" s="14"/>
      <c r="AEU567" s="14"/>
      <c r="AEV567" s="14"/>
      <c r="AEW567" s="14"/>
      <c r="AEX567" s="14"/>
      <c r="AEY567" s="14"/>
      <c r="AEZ567" s="14"/>
      <c r="AFA567" s="14"/>
      <c r="AFB567" s="14"/>
      <c r="AFC567" s="14"/>
      <c r="AFD567" s="14"/>
      <c r="AFE567" s="14"/>
      <c r="AFF567" s="14"/>
      <c r="AFG567" s="14"/>
      <c r="AFH567" s="14"/>
      <c r="AFI567" s="14"/>
      <c r="AFJ567" s="14"/>
      <c r="AFK567" s="14"/>
      <c r="AFL567" s="14"/>
      <c r="AFM567" s="14"/>
      <c r="AFN567" s="14"/>
      <c r="AFO567" s="14"/>
      <c r="AFP567" s="14"/>
      <c r="AFQ567" s="14"/>
      <c r="AFR567" s="14"/>
      <c r="AFS567" s="14"/>
      <c r="AFT567" s="14"/>
      <c r="AFU567" s="14"/>
      <c r="AFV567" s="14"/>
      <c r="AFW567" s="14"/>
      <c r="AFX567" s="14"/>
      <c r="AFY567" s="14"/>
      <c r="AFZ567" s="14"/>
      <c r="AGA567" s="14"/>
      <c r="AGB567" s="14"/>
      <c r="AGC567" s="14"/>
      <c r="AGD567" s="14"/>
      <c r="AGE567" s="14"/>
      <c r="AGF567" s="14"/>
      <c r="AGG567" s="14"/>
      <c r="AGH567" s="14"/>
      <c r="AGI567" s="14"/>
      <c r="AGJ567" s="14"/>
      <c r="AGK567" s="14"/>
      <c r="AGL567" s="14"/>
      <c r="AGM567" s="14"/>
      <c r="AGN567" s="14"/>
      <c r="AGO567" s="14"/>
      <c r="AGP567" s="14"/>
      <c r="AGQ567" s="14"/>
      <c r="AGR567" s="14"/>
      <c r="AGS567" s="14"/>
      <c r="AGT567" s="14"/>
      <c r="AGU567" s="14"/>
      <c r="AGV567" s="14"/>
      <c r="AGW567" s="14"/>
      <c r="AGX567" s="14"/>
      <c r="AGY567" s="14"/>
      <c r="AGZ567" s="14"/>
      <c r="AHA567" s="14"/>
      <c r="AHB567" s="14"/>
      <c r="AHC567" s="14"/>
      <c r="AHD567" s="14"/>
      <c r="AHE567" s="14"/>
      <c r="AHF567" s="14"/>
      <c r="AHG567" s="14"/>
      <c r="AHH567" s="14"/>
      <c r="AHI567" s="14"/>
      <c r="AHJ567" s="14"/>
      <c r="AHK567" s="14"/>
      <c r="AHL567" s="14"/>
      <c r="AHM567" s="14"/>
      <c r="AHN567" s="14"/>
      <c r="AHO567" s="14"/>
      <c r="AHP567" s="14"/>
      <c r="AHQ567" s="14"/>
      <c r="AHR567" s="14"/>
      <c r="AHS567" s="14"/>
      <c r="AHT567" s="14"/>
      <c r="AHU567" s="14"/>
      <c r="AHV567" s="14"/>
      <c r="AHW567" s="14"/>
      <c r="AHX567" s="14"/>
      <c r="AHY567" s="14"/>
      <c r="AHZ567" s="14"/>
      <c r="AIA567" s="14"/>
      <c r="AIB567" s="14"/>
      <c r="AIC567" s="14"/>
      <c r="AID567" s="14"/>
      <c r="AIE567" s="14"/>
      <c r="AIF567" s="14"/>
      <c r="AIG567" s="14"/>
      <c r="AIH567" s="14"/>
      <c r="AII567" s="14"/>
      <c r="AIJ567" s="14"/>
      <c r="AIK567" s="14"/>
      <c r="AIL567" s="14"/>
      <c r="AIM567" s="14"/>
      <c r="AIN567" s="14"/>
      <c r="AIO567" s="14"/>
      <c r="AIP567" s="14"/>
      <c r="AIQ567" s="14"/>
      <c r="AIR567" s="14"/>
      <c r="AIS567" s="14"/>
      <c r="AIT567" s="14"/>
      <c r="AIU567" s="14"/>
      <c r="AIV567" s="14"/>
      <c r="AIW567" s="14"/>
      <c r="AIX567" s="14"/>
      <c r="AIY567" s="14"/>
      <c r="AIZ567" s="14"/>
      <c r="AJA567" s="14"/>
      <c r="AJB567" s="14"/>
      <c r="AJC567" s="14"/>
      <c r="AJD567" s="14"/>
      <c r="AJE567" s="14"/>
      <c r="AJF567" s="14"/>
      <c r="AJG567" s="14"/>
      <c r="AJH567" s="14"/>
      <c r="AJI567" s="14"/>
      <c r="AJJ567" s="14"/>
      <c r="AJK567" s="14"/>
      <c r="AJL567" s="14"/>
      <c r="AJM567" s="14"/>
      <c r="AJN567" s="14"/>
      <c r="AJO567" s="14"/>
      <c r="AJP567" s="14"/>
      <c r="AJQ567" s="14"/>
      <c r="AJR567" s="14"/>
      <c r="AJS567" s="14"/>
      <c r="AJT567" s="14"/>
      <c r="AJU567" s="14"/>
      <c r="AJV567" s="14"/>
      <c r="AJW567" s="14"/>
      <c r="AJX567" s="14"/>
      <c r="AJY567" s="14"/>
      <c r="AJZ567" s="14"/>
      <c r="AKA567" s="14"/>
      <c r="AKB567" s="14"/>
      <c r="AKC567" s="14"/>
      <c r="AKD567" s="14"/>
      <c r="AKE567" s="14"/>
      <c r="AKF567" s="14"/>
      <c r="AKG567" s="14"/>
      <c r="AKH567" s="14"/>
      <c r="AKI567" s="14"/>
      <c r="AKJ567" s="14"/>
      <c r="AKK567" s="14"/>
      <c r="AKL567" s="14"/>
      <c r="AKM567" s="14"/>
      <c r="AKN567" s="14"/>
      <c r="AKO567" s="14"/>
      <c r="AKP567" s="14"/>
      <c r="AKQ567" s="14"/>
      <c r="AKR567" s="14"/>
      <c r="AKS567" s="14"/>
      <c r="AKT567" s="14"/>
      <c r="AKU567" s="14"/>
      <c r="AKV567" s="14"/>
      <c r="AKW567" s="14"/>
      <c r="AKX567" s="14"/>
      <c r="AKY567" s="14"/>
      <c r="AKZ567" s="14"/>
      <c r="ALA567" s="14"/>
      <c r="ALB567" s="14"/>
      <c r="ALC567" s="14"/>
      <c r="ALD567" s="14"/>
      <c r="ALE567" s="14"/>
      <c r="ALF567" s="14"/>
      <c r="ALG567" s="14"/>
      <c r="ALH567" s="14"/>
      <c r="ALI567" s="14"/>
      <c r="ALJ567" s="14"/>
      <c r="ALK567" s="14"/>
      <c r="ALL567" s="14"/>
      <c r="ALM567" s="14"/>
      <c r="ALN567" s="14"/>
      <c r="ALO567" s="14"/>
      <c r="ALP567" s="14"/>
      <c r="ALQ567" s="14"/>
      <c r="ALR567" s="14"/>
      <c r="ALS567" s="14"/>
      <c r="ALT567" s="14"/>
      <c r="ALU567" s="14"/>
      <c r="ALV567" s="14"/>
      <c r="ALW567" s="14"/>
      <c r="ALX567" s="14"/>
      <c r="ALY567" s="14"/>
      <c r="ALZ567" s="14"/>
      <c r="AMA567" s="14"/>
      <c r="AMB567" s="14"/>
      <c r="AMC567" s="14"/>
      <c r="AMD567" s="14"/>
      <c r="AME567" s="14"/>
      <c r="AMF567" s="14"/>
      <c r="AMG567" s="14"/>
      <c r="AMH567" s="14"/>
      <c r="AMI567" s="14"/>
      <c r="AMJ567" s="14"/>
      <c r="AMK567" s="14"/>
      <c r="AML567" s="14"/>
      <c r="AMM567" s="14"/>
      <c r="AMN567" s="14"/>
      <c r="AMO567" s="14"/>
      <c r="AMP567" s="14"/>
      <c r="AMQ567" s="14"/>
      <c r="AMR567" s="14"/>
      <c r="AMS567" s="14"/>
      <c r="AMT567" s="14"/>
      <c r="AMU567" s="14"/>
      <c r="AMV567" s="14"/>
      <c r="AMW567" s="14"/>
      <c r="AMX567" s="14"/>
      <c r="AMY567" s="14"/>
      <c r="AMZ567" s="14"/>
      <c r="ANA567" s="14"/>
      <c r="ANB567" s="14"/>
      <c r="ANC567" s="14"/>
      <c r="AND567" s="14"/>
      <c r="ANE567" s="14"/>
      <c r="ANF567" s="14"/>
      <c r="ANG567" s="14"/>
      <c r="ANH567" s="14"/>
      <c r="ANI567" s="14"/>
      <c r="ANJ567" s="14"/>
      <c r="ANK567" s="14"/>
      <c r="ANL567" s="14"/>
      <c r="ANM567" s="14"/>
      <c r="ANN567" s="14"/>
      <c r="ANO567" s="14"/>
      <c r="ANP567" s="14"/>
      <c r="ANQ567" s="14"/>
      <c r="ANR567" s="14"/>
      <c r="ANS567" s="14"/>
      <c r="ANT567" s="14"/>
      <c r="ANU567" s="14"/>
      <c r="ANV567" s="14"/>
      <c r="ANW567" s="14"/>
      <c r="ANX567" s="14"/>
      <c r="ANY567" s="14"/>
      <c r="ANZ567" s="14"/>
      <c r="AOA567" s="14"/>
      <c r="AOB567" s="14"/>
      <c r="AOC567" s="14"/>
      <c r="AOD567" s="14"/>
      <c r="AOE567" s="14"/>
      <c r="AOF567" s="14"/>
      <c r="AOG567" s="14"/>
      <c r="AOH567" s="14"/>
      <c r="AOI567" s="14"/>
      <c r="AOJ567" s="14"/>
      <c r="AOK567" s="14"/>
      <c r="AOL567" s="14"/>
      <c r="AOM567" s="14"/>
      <c r="AON567" s="14"/>
      <c r="AOO567" s="14"/>
      <c r="AOP567" s="14"/>
      <c r="AOQ567" s="14"/>
      <c r="AOR567" s="14"/>
      <c r="AOS567" s="14"/>
      <c r="AOT567" s="14"/>
      <c r="AOU567" s="14"/>
      <c r="AOV567" s="14"/>
      <c r="AOW567" s="14"/>
      <c r="AOX567" s="14"/>
      <c r="AOY567" s="14"/>
      <c r="AOZ567" s="14"/>
      <c r="APA567" s="14"/>
      <c r="APB567" s="14"/>
      <c r="APC567" s="14"/>
      <c r="APD567" s="14"/>
      <c r="APE567" s="14"/>
      <c r="APF567" s="14"/>
      <c r="APG567" s="14"/>
      <c r="APH567" s="14"/>
      <c r="API567" s="14"/>
      <c r="APJ567" s="14"/>
      <c r="APK567" s="14"/>
      <c r="APL567" s="14"/>
      <c r="APM567" s="14"/>
      <c r="APN567" s="14"/>
      <c r="APO567" s="14"/>
      <c r="APP567" s="14"/>
      <c r="APQ567" s="14"/>
      <c r="APR567" s="14"/>
      <c r="APS567" s="14"/>
      <c r="APT567" s="14"/>
      <c r="APU567" s="14"/>
      <c r="APV567" s="14"/>
      <c r="APW567" s="14"/>
      <c r="APX567" s="14"/>
      <c r="APY567" s="14"/>
      <c r="APZ567" s="14"/>
      <c r="AQA567" s="14"/>
      <c r="AQB567" s="14"/>
      <c r="AQC567" s="14"/>
      <c r="AQD567" s="14"/>
      <c r="AQE567" s="14"/>
      <c r="AQF567" s="14"/>
      <c r="AQG567" s="14"/>
      <c r="AQH567" s="14"/>
      <c r="AQI567" s="14"/>
      <c r="AQJ567" s="14"/>
      <c r="AQK567" s="14"/>
      <c r="AQL567" s="14"/>
      <c r="AQM567" s="14"/>
      <c r="AQN567" s="14"/>
      <c r="AQO567" s="14"/>
      <c r="AQP567" s="14"/>
      <c r="AQQ567" s="14"/>
      <c r="AQR567" s="14"/>
      <c r="AQS567" s="14"/>
      <c r="AQT567" s="14"/>
      <c r="AQU567" s="14"/>
      <c r="AQV567" s="14"/>
      <c r="AQW567" s="14"/>
      <c r="AQX567" s="14"/>
      <c r="AQY567" s="14"/>
      <c r="AQZ567" s="14"/>
      <c r="ARA567" s="14"/>
      <c r="ARB567" s="14"/>
      <c r="ARC567" s="14"/>
      <c r="ARD567" s="14"/>
      <c r="ARE567" s="14"/>
      <c r="ARF567" s="14"/>
      <c r="ARG567" s="14"/>
      <c r="ARH567" s="14"/>
      <c r="ARI567" s="14"/>
      <c r="ARJ567" s="14"/>
      <c r="ARK567" s="14"/>
      <c r="ARL567" s="14"/>
      <c r="ARM567" s="14"/>
      <c r="ARN567" s="14"/>
      <c r="ARO567" s="14"/>
      <c r="ARP567" s="14"/>
      <c r="ARQ567" s="14"/>
      <c r="ARR567" s="14"/>
      <c r="ARS567" s="14"/>
      <c r="ART567" s="14"/>
      <c r="ARU567" s="14"/>
      <c r="ARV567" s="14"/>
      <c r="ARW567" s="14"/>
      <c r="ARX567" s="14"/>
      <c r="ARY567" s="14"/>
      <c r="ARZ567" s="14"/>
      <c r="ASA567" s="14"/>
      <c r="ASB567" s="14"/>
      <c r="ASC567" s="14"/>
      <c r="ASD567" s="14"/>
      <c r="ASE567" s="14"/>
      <c r="ASF567" s="14"/>
      <c r="ASG567" s="14"/>
      <c r="ASH567" s="14"/>
      <c r="ASI567" s="14"/>
      <c r="ASJ567" s="14"/>
      <c r="ASK567" s="14"/>
      <c r="ASL567" s="14"/>
      <c r="ASM567" s="14"/>
      <c r="ASN567" s="14"/>
      <c r="ASO567" s="14"/>
      <c r="ASP567" s="14"/>
      <c r="ASQ567" s="14"/>
      <c r="ASR567" s="14"/>
      <c r="ASS567" s="14"/>
      <c r="AST567" s="14"/>
      <c r="ASU567" s="14"/>
      <c r="ASV567" s="14"/>
      <c r="ASW567" s="14"/>
      <c r="ASX567" s="14"/>
      <c r="ASY567" s="14"/>
      <c r="ASZ567" s="14"/>
      <c r="ATA567" s="14"/>
      <c r="ATB567" s="14"/>
      <c r="ATC567" s="14"/>
      <c r="ATD567" s="14"/>
    </row>
    <row r="568" spans="63:1200">
      <c r="BK568" s="14" t="str">
        <f t="shared" si="2122"/>
        <v/>
      </c>
      <c r="ABO568" s="14"/>
      <c r="ABP568" s="14"/>
      <c r="ABQ568" s="14"/>
      <c r="ABR568" s="14"/>
      <c r="ABS568" s="14"/>
      <c r="ABT568" s="14"/>
      <c r="ABU568" s="14"/>
      <c r="ABV568" s="14"/>
      <c r="ABW568" s="14"/>
      <c r="ABX568" s="14"/>
      <c r="ABY568" s="14"/>
      <c r="ABZ568" s="14"/>
      <c r="ACA568" s="14"/>
      <c r="ACB568" s="14"/>
      <c r="ACC568" s="14"/>
      <c r="ACD568" s="14"/>
      <c r="ACE568" s="14"/>
      <c r="ACF568" s="14"/>
      <c r="ACG568" s="14"/>
      <c r="ACH568" s="14"/>
      <c r="ACI568" s="14"/>
      <c r="ACJ568" s="14"/>
      <c r="ACK568" s="14"/>
      <c r="ACL568" s="14"/>
      <c r="ACM568" s="14"/>
      <c r="ACN568" s="14"/>
      <c r="ACO568" s="14"/>
      <c r="ACP568" s="14"/>
      <c r="ACQ568" s="14"/>
      <c r="ACR568" s="14"/>
      <c r="ACS568" s="14"/>
      <c r="ACT568" s="14"/>
      <c r="ACU568" s="14"/>
      <c r="ACV568" s="14"/>
      <c r="ACW568" s="14"/>
      <c r="ACX568" s="14"/>
      <c r="ACY568" s="14"/>
      <c r="ACZ568" s="14"/>
      <c r="ADA568" s="14"/>
      <c r="ADB568" s="14"/>
      <c r="ADC568" s="14"/>
      <c r="ADD568" s="14"/>
      <c r="ADE568" s="14"/>
      <c r="ADF568" s="14"/>
      <c r="ADG568" s="14"/>
      <c r="ADH568" s="14"/>
      <c r="ADI568" s="14"/>
      <c r="ADJ568" s="14"/>
      <c r="ADK568" s="14"/>
      <c r="ADL568" s="14"/>
      <c r="ADM568" s="14"/>
      <c r="ADN568" s="14"/>
      <c r="ADO568" s="14"/>
      <c r="ADP568" s="14"/>
      <c r="ADQ568" s="14"/>
      <c r="ADR568" s="14"/>
      <c r="ADS568" s="14"/>
      <c r="ADT568" s="14"/>
      <c r="ADU568" s="14"/>
      <c r="ADV568" s="14"/>
      <c r="ADW568" s="14"/>
      <c r="ADX568" s="14"/>
      <c r="ADY568" s="14"/>
      <c r="ADZ568" s="14"/>
      <c r="AEA568" s="14"/>
      <c r="AEB568" s="14"/>
      <c r="AEC568" s="14"/>
      <c r="AED568" s="14"/>
      <c r="AEE568" s="14"/>
      <c r="AEF568" s="14"/>
      <c r="AEG568" s="14"/>
      <c r="AEH568" s="14"/>
      <c r="AEI568" s="14"/>
      <c r="AEJ568" s="14"/>
      <c r="AEK568" s="14"/>
      <c r="AEL568" s="14"/>
      <c r="AEM568" s="14"/>
      <c r="AEN568" s="14"/>
      <c r="AEO568" s="14"/>
      <c r="AEP568" s="14"/>
      <c r="AEQ568" s="14"/>
      <c r="AER568" s="14"/>
      <c r="AES568" s="14"/>
      <c r="AET568" s="14"/>
      <c r="AEU568" s="14"/>
      <c r="AEV568" s="14"/>
      <c r="AEW568" s="14"/>
      <c r="AEX568" s="14"/>
      <c r="AEY568" s="14"/>
      <c r="AEZ568" s="14"/>
      <c r="AFA568" s="14"/>
      <c r="AFB568" s="14"/>
      <c r="AFC568" s="14"/>
      <c r="AFD568" s="14"/>
      <c r="AFE568" s="14"/>
      <c r="AFF568" s="14"/>
      <c r="AFG568" s="14"/>
      <c r="AFH568" s="14"/>
      <c r="AFI568" s="14"/>
      <c r="AFJ568" s="14"/>
      <c r="AFK568" s="14"/>
      <c r="AFL568" s="14"/>
      <c r="AFM568" s="14"/>
      <c r="AFN568" s="14"/>
      <c r="AFO568" s="14"/>
      <c r="AFP568" s="14"/>
      <c r="AFQ568" s="14"/>
      <c r="AFR568" s="14"/>
      <c r="AFS568" s="14"/>
      <c r="AFT568" s="14"/>
      <c r="AFU568" s="14"/>
      <c r="AFV568" s="14"/>
      <c r="AFW568" s="14"/>
      <c r="AFX568" s="14"/>
      <c r="AFY568" s="14"/>
      <c r="AFZ568" s="14"/>
      <c r="AGA568" s="14"/>
      <c r="AGB568" s="14"/>
      <c r="AGC568" s="14"/>
      <c r="AGD568" s="14"/>
      <c r="AGE568" s="14"/>
      <c r="AGF568" s="14"/>
      <c r="AGG568" s="14"/>
      <c r="AGH568" s="14"/>
      <c r="AGI568" s="14"/>
      <c r="AGJ568" s="14"/>
      <c r="AGK568" s="14"/>
      <c r="AGL568" s="14"/>
      <c r="AGM568" s="14"/>
      <c r="AGN568" s="14"/>
      <c r="AGO568" s="14"/>
      <c r="AGP568" s="14"/>
      <c r="AGQ568" s="14"/>
      <c r="AGR568" s="14"/>
      <c r="AGS568" s="14"/>
      <c r="AGT568" s="14"/>
      <c r="AGU568" s="14"/>
      <c r="AGV568" s="14"/>
      <c r="AGW568" s="14"/>
      <c r="AGX568" s="14"/>
      <c r="AGY568" s="14"/>
      <c r="AGZ568" s="14"/>
      <c r="AHA568" s="14"/>
      <c r="AHB568" s="14"/>
      <c r="AHC568" s="14"/>
      <c r="AHD568" s="14"/>
      <c r="AHE568" s="14"/>
      <c r="AHF568" s="14"/>
      <c r="AHG568" s="14"/>
      <c r="AHH568" s="14"/>
      <c r="AHI568" s="14"/>
      <c r="AHJ568" s="14"/>
      <c r="AHK568" s="14"/>
      <c r="AHL568" s="14"/>
      <c r="AHM568" s="14"/>
      <c r="AHN568" s="14"/>
      <c r="AHO568" s="14"/>
      <c r="AHP568" s="14"/>
      <c r="AHQ568" s="14"/>
      <c r="AHR568" s="14"/>
      <c r="AHS568" s="14"/>
      <c r="AHT568" s="14"/>
      <c r="AHU568" s="14"/>
      <c r="AHV568" s="14"/>
      <c r="AHW568" s="14"/>
      <c r="AHX568" s="14"/>
      <c r="AHY568" s="14"/>
      <c r="AHZ568" s="14"/>
      <c r="AIA568" s="14"/>
      <c r="AIB568" s="14"/>
      <c r="AIC568" s="14"/>
      <c r="AID568" s="14"/>
      <c r="AIE568" s="14"/>
      <c r="AIF568" s="14"/>
      <c r="AIG568" s="14"/>
      <c r="AIH568" s="14"/>
      <c r="AII568" s="14"/>
      <c r="AIJ568" s="14"/>
      <c r="AIK568" s="14"/>
      <c r="AIL568" s="14"/>
      <c r="AIM568" s="14"/>
      <c r="AIN568" s="14"/>
      <c r="AIO568" s="14"/>
      <c r="AIP568" s="14"/>
      <c r="AIQ568" s="14"/>
      <c r="AIR568" s="14"/>
      <c r="AIS568" s="14"/>
      <c r="AIT568" s="14"/>
      <c r="AIU568" s="14"/>
      <c r="AIV568" s="14"/>
      <c r="AIW568" s="14"/>
      <c r="AIX568" s="14"/>
      <c r="AIY568" s="14"/>
      <c r="AIZ568" s="14"/>
      <c r="AJA568" s="14"/>
      <c r="AJB568" s="14"/>
      <c r="AJC568" s="14"/>
      <c r="AJD568" s="14"/>
      <c r="AJE568" s="14"/>
      <c r="AJF568" s="14"/>
      <c r="AJG568" s="14"/>
      <c r="AJH568" s="14"/>
      <c r="AJI568" s="14"/>
      <c r="AJJ568" s="14"/>
      <c r="AJK568" s="14"/>
      <c r="AJL568" s="14"/>
      <c r="AJM568" s="14"/>
      <c r="AJN568" s="14"/>
      <c r="AJO568" s="14"/>
      <c r="AJP568" s="14"/>
      <c r="AJQ568" s="14"/>
      <c r="AJR568" s="14"/>
      <c r="AJS568" s="14"/>
      <c r="AJT568" s="14"/>
      <c r="AJU568" s="14"/>
      <c r="AJV568" s="14"/>
      <c r="AJW568" s="14"/>
      <c r="AJX568" s="14"/>
      <c r="AJY568" s="14"/>
      <c r="AJZ568" s="14"/>
      <c r="AKA568" s="14"/>
      <c r="AKB568" s="14"/>
      <c r="AKC568" s="14"/>
      <c r="AKD568" s="14"/>
      <c r="AKE568" s="14"/>
      <c r="AKF568" s="14"/>
      <c r="AKG568" s="14"/>
      <c r="AKH568" s="14"/>
      <c r="AKI568" s="14"/>
      <c r="AKJ568" s="14"/>
      <c r="AKK568" s="14"/>
      <c r="AKL568" s="14"/>
      <c r="AKM568" s="14"/>
      <c r="AKN568" s="14"/>
      <c r="AKO568" s="14"/>
      <c r="AKP568" s="14"/>
      <c r="AKQ568" s="14"/>
      <c r="AKR568" s="14"/>
      <c r="AKS568" s="14"/>
      <c r="AKT568" s="14"/>
      <c r="AKU568" s="14"/>
      <c r="AKV568" s="14"/>
      <c r="AKW568" s="14"/>
      <c r="AKX568" s="14"/>
      <c r="AKY568" s="14"/>
      <c r="AKZ568" s="14"/>
      <c r="ALA568" s="14"/>
      <c r="ALB568" s="14"/>
      <c r="ALC568" s="14"/>
      <c r="ALD568" s="14"/>
      <c r="ALE568" s="14"/>
      <c r="ALF568" s="14"/>
      <c r="ALG568" s="14"/>
      <c r="ALH568" s="14"/>
      <c r="ALI568" s="14"/>
      <c r="ALJ568" s="14"/>
      <c r="ALK568" s="14"/>
      <c r="ALL568" s="14"/>
      <c r="ALM568" s="14"/>
      <c r="ALN568" s="14"/>
      <c r="ALO568" s="14"/>
      <c r="ALP568" s="14"/>
      <c r="ALQ568" s="14"/>
      <c r="ALR568" s="14"/>
      <c r="ALS568" s="14"/>
      <c r="ALT568" s="14"/>
      <c r="ALU568" s="14"/>
      <c r="ALV568" s="14"/>
      <c r="ALW568" s="14"/>
      <c r="ALX568" s="14"/>
      <c r="ALY568" s="14"/>
      <c r="ALZ568" s="14"/>
      <c r="AMA568" s="14"/>
      <c r="AMB568" s="14"/>
      <c r="AMC568" s="14"/>
      <c r="AMD568" s="14"/>
      <c r="AME568" s="14"/>
      <c r="AMF568" s="14"/>
      <c r="AMG568" s="14"/>
      <c r="AMH568" s="14"/>
      <c r="AMI568" s="14"/>
      <c r="AMJ568" s="14"/>
      <c r="AMK568" s="14"/>
      <c r="AML568" s="14"/>
      <c r="AMM568" s="14"/>
      <c r="AMN568" s="14"/>
      <c r="AMO568" s="14"/>
      <c r="AMP568" s="14"/>
      <c r="AMQ568" s="14"/>
      <c r="AMR568" s="14"/>
      <c r="AMS568" s="14"/>
      <c r="AMT568" s="14"/>
      <c r="AMU568" s="14"/>
      <c r="AMV568" s="14"/>
      <c r="AMW568" s="14"/>
      <c r="AMX568" s="14"/>
      <c r="AMY568" s="14"/>
      <c r="AMZ568" s="14"/>
      <c r="ANA568" s="14"/>
      <c r="ANB568" s="14"/>
      <c r="ANC568" s="14"/>
      <c r="AND568" s="14"/>
      <c r="ANE568" s="14"/>
      <c r="ANF568" s="14"/>
      <c r="ANG568" s="14"/>
      <c r="ANH568" s="14"/>
      <c r="ANI568" s="14"/>
      <c r="ANJ568" s="14"/>
      <c r="ANK568" s="14"/>
      <c r="ANL568" s="14"/>
      <c r="ANM568" s="14"/>
      <c r="ANN568" s="14"/>
      <c r="ANO568" s="14"/>
      <c r="ANP568" s="14"/>
      <c r="ANQ568" s="14"/>
      <c r="ANR568" s="14"/>
      <c r="ANS568" s="14"/>
      <c r="ANT568" s="14"/>
      <c r="ANU568" s="14"/>
      <c r="ANV568" s="14"/>
      <c r="ANW568" s="14"/>
      <c r="ANX568" s="14"/>
      <c r="ANY568" s="14"/>
      <c r="ANZ568" s="14"/>
      <c r="AOA568" s="14"/>
      <c r="AOB568" s="14"/>
      <c r="AOC568" s="14"/>
      <c r="AOD568" s="14"/>
      <c r="AOE568" s="14"/>
      <c r="AOF568" s="14"/>
      <c r="AOG568" s="14"/>
      <c r="AOH568" s="14"/>
      <c r="AOI568" s="14"/>
      <c r="AOJ568" s="14"/>
      <c r="AOK568" s="14"/>
      <c r="AOL568" s="14"/>
      <c r="AOM568" s="14"/>
      <c r="AON568" s="14"/>
      <c r="AOO568" s="14"/>
      <c r="AOP568" s="14"/>
      <c r="AOQ568" s="14"/>
      <c r="AOR568" s="14"/>
      <c r="AOS568" s="14"/>
      <c r="AOT568" s="14"/>
      <c r="AOU568" s="14"/>
      <c r="AOV568" s="14"/>
      <c r="AOW568" s="14"/>
      <c r="AOX568" s="14"/>
      <c r="AOY568" s="14"/>
      <c r="AOZ568" s="14"/>
      <c r="APA568" s="14"/>
      <c r="APB568" s="14"/>
      <c r="APC568" s="14"/>
      <c r="APD568" s="14"/>
      <c r="APE568" s="14"/>
      <c r="APF568" s="14"/>
      <c r="APG568" s="14"/>
      <c r="APH568" s="14"/>
      <c r="API568" s="14"/>
      <c r="APJ568" s="14"/>
      <c r="APK568" s="14"/>
      <c r="APL568" s="14"/>
      <c r="APM568" s="14"/>
      <c r="APN568" s="14"/>
      <c r="APO568" s="14"/>
      <c r="APP568" s="14"/>
      <c r="APQ568" s="14"/>
      <c r="APR568" s="14"/>
      <c r="APS568" s="14"/>
      <c r="APT568" s="14"/>
      <c r="APU568" s="14"/>
      <c r="APV568" s="14"/>
      <c r="APW568" s="14"/>
      <c r="APX568" s="14"/>
      <c r="APY568" s="14"/>
      <c r="APZ568" s="14"/>
      <c r="AQA568" s="14"/>
      <c r="AQB568" s="14"/>
      <c r="AQC568" s="14"/>
      <c r="AQD568" s="14"/>
      <c r="AQE568" s="14"/>
      <c r="AQF568" s="14"/>
      <c r="AQG568" s="14"/>
      <c r="AQH568" s="14"/>
      <c r="AQI568" s="14"/>
      <c r="AQJ568" s="14"/>
      <c r="AQK568" s="14"/>
      <c r="AQL568" s="14"/>
      <c r="AQM568" s="14"/>
      <c r="AQN568" s="14"/>
      <c r="AQO568" s="14"/>
      <c r="AQP568" s="14"/>
      <c r="AQQ568" s="14"/>
      <c r="AQR568" s="14"/>
      <c r="AQS568" s="14"/>
      <c r="AQT568" s="14"/>
      <c r="AQU568" s="14"/>
      <c r="AQV568" s="14"/>
      <c r="AQW568" s="14"/>
      <c r="AQX568" s="14"/>
      <c r="AQY568" s="14"/>
      <c r="AQZ568" s="14"/>
      <c r="ARA568" s="14"/>
      <c r="ARB568" s="14"/>
      <c r="ARC568" s="14"/>
      <c r="ARD568" s="14"/>
      <c r="ARE568" s="14"/>
      <c r="ARF568" s="14"/>
      <c r="ARG568" s="14"/>
      <c r="ARH568" s="14"/>
      <c r="ARI568" s="14"/>
      <c r="ARJ568" s="14"/>
      <c r="ARK568" s="14"/>
      <c r="ARL568" s="14"/>
      <c r="ARM568" s="14"/>
      <c r="ARN568" s="14"/>
      <c r="ARO568" s="14"/>
      <c r="ARP568" s="14"/>
      <c r="ARQ568" s="14"/>
      <c r="ARR568" s="14"/>
      <c r="ARS568" s="14"/>
      <c r="ART568" s="14"/>
      <c r="ARU568" s="14"/>
      <c r="ARV568" s="14"/>
      <c r="ARW568" s="14"/>
      <c r="ARX568" s="14"/>
      <c r="ARY568" s="14"/>
      <c r="ARZ568" s="14"/>
      <c r="ASA568" s="14"/>
      <c r="ASB568" s="14"/>
      <c r="ASC568" s="14"/>
      <c r="ASD568" s="14"/>
      <c r="ASE568" s="14"/>
      <c r="ASF568" s="14"/>
      <c r="ASG568" s="14"/>
      <c r="ASH568" s="14"/>
      <c r="ASI568" s="14"/>
      <c r="ASJ568" s="14"/>
      <c r="ASK568" s="14"/>
      <c r="ASL568" s="14"/>
      <c r="ASM568" s="14"/>
      <c r="ASN568" s="14"/>
      <c r="ASO568" s="14"/>
      <c r="ASP568" s="14"/>
      <c r="ASQ568" s="14"/>
      <c r="ASR568" s="14"/>
      <c r="ASS568" s="14"/>
      <c r="AST568" s="14"/>
      <c r="ASU568" s="14"/>
      <c r="ASV568" s="14"/>
      <c r="ASW568" s="14"/>
      <c r="ASX568" s="14"/>
      <c r="ASY568" s="14"/>
      <c r="ASZ568" s="14"/>
      <c r="ATA568" s="14"/>
      <c r="ATB568" s="14"/>
      <c r="ATC568" s="14"/>
      <c r="ATD568" s="14"/>
    </row>
    <row r="569" spans="63:1200">
      <c r="BK569" s="14" t="str">
        <f t="shared" si="2122"/>
        <v/>
      </c>
      <c r="ABO569" s="14"/>
      <c r="ABP569" s="14"/>
      <c r="ABQ569" s="14"/>
      <c r="ABR569" s="14"/>
      <c r="ABS569" s="14"/>
      <c r="ABT569" s="14"/>
      <c r="ABU569" s="14"/>
      <c r="ABV569" s="14"/>
      <c r="ABW569" s="14"/>
      <c r="ABX569" s="14"/>
      <c r="ABY569" s="14"/>
      <c r="ABZ569" s="14"/>
      <c r="ACA569" s="14"/>
      <c r="ACB569" s="14"/>
      <c r="ACC569" s="14"/>
      <c r="ACD569" s="14"/>
      <c r="ACE569" s="14"/>
      <c r="ACF569" s="14"/>
      <c r="ACG569" s="14"/>
      <c r="ACH569" s="14"/>
      <c r="ACI569" s="14"/>
      <c r="ACJ569" s="14"/>
      <c r="ACK569" s="14"/>
      <c r="ACL569" s="14"/>
      <c r="ACM569" s="14"/>
      <c r="ACN569" s="14"/>
      <c r="ACO569" s="14"/>
      <c r="ACP569" s="14"/>
      <c r="ACQ569" s="14"/>
      <c r="ACR569" s="14"/>
      <c r="ACS569" s="14"/>
      <c r="ACT569" s="14"/>
      <c r="ACU569" s="14"/>
      <c r="ACV569" s="14"/>
      <c r="ACW569" s="14"/>
      <c r="ACX569" s="14"/>
      <c r="ACY569" s="14"/>
      <c r="ACZ569" s="14"/>
      <c r="ADA569" s="14"/>
      <c r="ADB569" s="14"/>
      <c r="ADC569" s="14"/>
      <c r="ADD569" s="14"/>
      <c r="ADE569" s="14"/>
      <c r="ADF569" s="14"/>
      <c r="ADG569" s="14"/>
      <c r="ADH569" s="14"/>
      <c r="ADI569" s="14"/>
      <c r="ADJ569" s="14"/>
      <c r="ADK569" s="14"/>
      <c r="ADL569" s="14"/>
      <c r="ADM569" s="14"/>
      <c r="ADN569" s="14"/>
      <c r="ADO569" s="14"/>
      <c r="ADP569" s="14"/>
      <c r="ADQ569" s="14"/>
      <c r="ADR569" s="14"/>
      <c r="ADS569" s="14"/>
      <c r="ADT569" s="14"/>
      <c r="ADU569" s="14"/>
      <c r="ADV569" s="14"/>
      <c r="ADW569" s="14"/>
      <c r="ADX569" s="14"/>
      <c r="ADY569" s="14"/>
      <c r="ADZ569" s="14"/>
      <c r="AEA569" s="14"/>
      <c r="AEB569" s="14"/>
      <c r="AEC569" s="14"/>
      <c r="AED569" s="14"/>
      <c r="AEE569" s="14"/>
      <c r="AEF569" s="14"/>
      <c r="AEG569" s="14"/>
      <c r="AEH569" s="14"/>
      <c r="AEI569" s="14"/>
      <c r="AEJ569" s="14"/>
      <c r="AEK569" s="14"/>
      <c r="AEL569" s="14"/>
      <c r="AEM569" s="14"/>
      <c r="AEN569" s="14"/>
      <c r="AEO569" s="14"/>
      <c r="AEP569" s="14"/>
      <c r="AEQ569" s="14"/>
      <c r="AER569" s="14"/>
      <c r="AES569" s="14"/>
      <c r="AET569" s="14"/>
      <c r="AEU569" s="14"/>
      <c r="AEV569" s="14"/>
      <c r="AEW569" s="14"/>
      <c r="AEX569" s="14"/>
      <c r="AEY569" s="14"/>
      <c r="AEZ569" s="14"/>
      <c r="AFA569" s="14"/>
      <c r="AFB569" s="14"/>
      <c r="AFC569" s="14"/>
      <c r="AFD569" s="14"/>
      <c r="AFE569" s="14"/>
      <c r="AFF569" s="14"/>
      <c r="AFG569" s="14"/>
      <c r="AFH569" s="14"/>
      <c r="AFI569" s="14"/>
      <c r="AFJ569" s="14"/>
      <c r="AFK569" s="14"/>
      <c r="AFL569" s="14"/>
      <c r="AFM569" s="14"/>
      <c r="AFN569" s="14"/>
      <c r="AFO569" s="14"/>
      <c r="AFP569" s="14"/>
      <c r="AFQ569" s="14"/>
      <c r="AFR569" s="14"/>
      <c r="AFS569" s="14"/>
      <c r="AFT569" s="14"/>
      <c r="AFU569" s="14"/>
      <c r="AFV569" s="14"/>
      <c r="AFW569" s="14"/>
      <c r="AFX569" s="14"/>
      <c r="AFY569" s="14"/>
      <c r="AFZ569" s="14"/>
      <c r="AGA569" s="14"/>
      <c r="AGB569" s="14"/>
      <c r="AGC569" s="14"/>
      <c r="AGD569" s="14"/>
      <c r="AGE569" s="14"/>
      <c r="AGF569" s="14"/>
      <c r="AGG569" s="14"/>
      <c r="AGH569" s="14"/>
      <c r="AGI569" s="14"/>
      <c r="AGJ569" s="14"/>
      <c r="AGK569" s="14"/>
      <c r="AGL569" s="14"/>
      <c r="AGM569" s="14"/>
      <c r="AGN569" s="14"/>
      <c r="AGO569" s="14"/>
      <c r="AGP569" s="14"/>
      <c r="AGQ569" s="14"/>
      <c r="AGR569" s="14"/>
      <c r="AGS569" s="14"/>
      <c r="AGT569" s="14"/>
      <c r="AGU569" s="14"/>
      <c r="AGV569" s="14"/>
      <c r="AGW569" s="14"/>
      <c r="AGX569" s="14"/>
      <c r="AGY569" s="14"/>
      <c r="AGZ569" s="14"/>
      <c r="AHA569" s="14"/>
      <c r="AHB569" s="14"/>
      <c r="AHC569" s="14"/>
      <c r="AHD569" s="14"/>
      <c r="AHE569" s="14"/>
      <c r="AHF569" s="14"/>
      <c r="AHG569" s="14"/>
      <c r="AHH569" s="14"/>
      <c r="AHI569" s="14"/>
      <c r="AHJ569" s="14"/>
      <c r="AHK569" s="14"/>
      <c r="AHL569" s="14"/>
      <c r="AHM569" s="14"/>
      <c r="AHN569" s="14"/>
      <c r="AHO569" s="14"/>
      <c r="AHP569" s="14"/>
      <c r="AHQ569" s="14"/>
      <c r="AHR569" s="14"/>
      <c r="AHS569" s="14"/>
      <c r="AHT569" s="14"/>
      <c r="AHU569" s="14"/>
      <c r="AHV569" s="14"/>
      <c r="AHW569" s="14"/>
      <c r="AHX569" s="14"/>
      <c r="AHY569" s="14"/>
      <c r="AHZ569" s="14"/>
      <c r="AIA569" s="14"/>
      <c r="AIB569" s="14"/>
      <c r="AIC569" s="14"/>
      <c r="AID569" s="14"/>
      <c r="AIE569" s="14"/>
      <c r="AIF569" s="14"/>
      <c r="AIG569" s="14"/>
      <c r="AIH569" s="14"/>
      <c r="AII569" s="14"/>
      <c r="AIJ569" s="14"/>
      <c r="AIK569" s="14"/>
      <c r="AIL569" s="14"/>
      <c r="AIM569" s="14"/>
      <c r="AIN569" s="14"/>
      <c r="AIO569" s="14"/>
      <c r="AIP569" s="14"/>
      <c r="AIQ569" s="14"/>
      <c r="AIR569" s="14"/>
      <c r="AIS569" s="14"/>
      <c r="AIT569" s="14"/>
      <c r="AIU569" s="14"/>
      <c r="AIV569" s="14"/>
      <c r="AIW569" s="14"/>
      <c r="AIX569" s="14"/>
      <c r="AIY569" s="14"/>
      <c r="AIZ569" s="14"/>
      <c r="AJA569" s="14"/>
      <c r="AJB569" s="14"/>
      <c r="AJC569" s="14"/>
      <c r="AJD569" s="14"/>
      <c r="AJE569" s="14"/>
      <c r="AJF569" s="14"/>
      <c r="AJG569" s="14"/>
      <c r="AJH569" s="14"/>
      <c r="AJI569" s="14"/>
      <c r="AJJ569" s="14"/>
      <c r="AJK569" s="14"/>
      <c r="AJL569" s="14"/>
      <c r="AJM569" s="14"/>
      <c r="AJN569" s="14"/>
      <c r="AJO569" s="14"/>
      <c r="AJP569" s="14"/>
      <c r="AJQ569" s="14"/>
      <c r="AJR569" s="14"/>
      <c r="AJS569" s="14"/>
      <c r="AJT569" s="14"/>
      <c r="AJU569" s="14"/>
      <c r="AJV569" s="14"/>
      <c r="AJW569" s="14"/>
      <c r="AJX569" s="14"/>
      <c r="AJY569" s="14"/>
      <c r="AJZ569" s="14"/>
      <c r="AKA569" s="14"/>
      <c r="AKB569" s="14"/>
      <c r="AKC569" s="14"/>
      <c r="AKD569" s="14"/>
      <c r="AKE569" s="14"/>
      <c r="AKF569" s="14"/>
      <c r="AKG569" s="14"/>
      <c r="AKH569" s="14"/>
      <c r="AKI569" s="14"/>
      <c r="AKJ569" s="14"/>
      <c r="AKK569" s="14"/>
      <c r="AKL569" s="14"/>
      <c r="AKM569" s="14"/>
      <c r="AKN569" s="14"/>
      <c r="AKO569" s="14"/>
      <c r="AKP569" s="14"/>
      <c r="AKQ569" s="14"/>
      <c r="AKR569" s="14"/>
      <c r="AKS569" s="14"/>
      <c r="AKT569" s="14"/>
      <c r="AKU569" s="14"/>
      <c r="AKV569" s="14"/>
      <c r="AKW569" s="14"/>
      <c r="AKX569" s="14"/>
      <c r="AKY569" s="14"/>
      <c r="AKZ569" s="14"/>
      <c r="ALA569" s="14"/>
      <c r="ALB569" s="14"/>
      <c r="ALC569" s="14"/>
      <c r="ALD569" s="14"/>
      <c r="ALE569" s="14"/>
      <c r="ALF569" s="14"/>
      <c r="ALG569" s="14"/>
      <c r="ALH569" s="14"/>
      <c r="ALI569" s="14"/>
      <c r="ALJ569" s="14"/>
      <c r="ALK569" s="14"/>
      <c r="ALL569" s="14"/>
      <c r="ALM569" s="14"/>
      <c r="ALN569" s="14"/>
      <c r="ALO569" s="14"/>
      <c r="ALP569" s="14"/>
      <c r="ALQ569" s="14"/>
      <c r="ALR569" s="14"/>
      <c r="ALS569" s="14"/>
      <c r="ALT569" s="14"/>
      <c r="ALU569" s="14"/>
      <c r="ALV569" s="14"/>
      <c r="ALW569" s="14"/>
      <c r="ALX569" s="14"/>
      <c r="ALY569" s="14"/>
      <c r="ALZ569" s="14"/>
      <c r="AMA569" s="14"/>
      <c r="AMB569" s="14"/>
      <c r="AMC569" s="14"/>
      <c r="AMD569" s="14"/>
      <c r="AME569" s="14"/>
      <c r="AMF569" s="14"/>
      <c r="AMG569" s="14"/>
      <c r="AMH569" s="14"/>
      <c r="AMI569" s="14"/>
      <c r="AMJ569" s="14"/>
      <c r="AMK569" s="14"/>
      <c r="AML569" s="14"/>
      <c r="AMM569" s="14"/>
      <c r="AMN569" s="14"/>
      <c r="AMO569" s="14"/>
      <c r="AMP569" s="14"/>
      <c r="AMQ569" s="14"/>
      <c r="AMR569" s="14"/>
      <c r="AMS569" s="14"/>
      <c r="AMT569" s="14"/>
      <c r="AMU569" s="14"/>
      <c r="AMV569" s="14"/>
      <c r="AMW569" s="14"/>
      <c r="AMX569" s="14"/>
      <c r="AMY569" s="14"/>
      <c r="AMZ569" s="14"/>
      <c r="ANA569" s="14"/>
      <c r="ANB569" s="14"/>
      <c r="ANC569" s="14"/>
      <c r="AND569" s="14"/>
      <c r="ANE569" s="14"/>
      <c r="ANF569" s="14"/>
      <c r="ANG569" s="14"/>
      <c r="ANH569" s="14"/>
      <c r="ANI569" s="14"/>
      <c r="ANJ569" s="14"/>
      <c r="ANK569" s="14"/>
      <c r="ANL569" s="14"/>
      <c r="ANM569" s="14"/>
      <c r="ANN569" s="14"/>
      <c r="ANO569" s="14"/>
      <c r="ANP569" s="14"/>
      <c r="ANQ569" s="14"/>
      <c r="ANR569" s="14"/>
      <c r="ANS569" s="14"/>
      <c r="ANT569" s="14"/>
      <c r="ANU569" s="14"/>
      <c r="ANV569" s="14"/>
      <c r="ANW569" s="14"/>
      <c r="ANX569" s="14"/>
      <c r="ANY569" s="14"/>
      <c r="ANZ569" s="14"/>
      <c r="AOA569" s="14"/>
      <c r="AOB569" s="14"/>
      <c r="AOC569" s="14"/>
      <c r="AOD569" s="14"/>
      <c r="AOE569" s="14"/>
      <c r="AOF569" s="14"/>
      <c r="AOG569" s="14"/>
      <c r="AOH569" s="14"/>
      <c r="AOI569" s="14"/>
      <c r="AOJ569" s="14"/>
      <c r="AOK569" s="14"/>
      <c r="AOL569" s="14"/>
      <c r="AOM569" s="14"/>
      <c r="AON569" s="14"/>
      <c r="AOO569" s="14"/>
      <c r="AOP569" s="14"/>
      <c r="AOQ569" s="14"/>
      <c r="AOR569" s="14"/>
      <c r="AOS569" s="14"/>
      <c r="AOT569" s="14"/>
      <c r="AOU569" s="14"/>
      <c r="AOV569" s="14"/>
      <c r="AOW569" s="14"/>
      <c r="AOX569" s="14"/>
      <c r="AOY569" s="14"/>
      <c r="AOZ569" s="14"/>
      <c r="APA569" s="14"/>
      <c r="APB569" s="14"/>
      <c r="APC569" s="14"/>
      <c r="APD569" s="14"/>
      <c r="APE569" s="14"/>
      <c r="APF569" s="14"/>
      <c r="APG569" s="14"/>
      <c r="APH569" s="14"/>
      <c r="API569" s="14"/>
      <c r="APJ569" s="14"/>
      <c r="APK569" s="14"/>
      <c r="APL569" s="14"/>
      <c r="APM569" s="14"/>
      <c r="APN569" s="14"/>
      <c r="APO569" s="14"/>
      <c r="APP569" s="14"/>
      <c r="APQ569" s="14"/>
      <c r="APR569" s="14"/>
      <c r="APS569" s="14"/>
      <c r="APT569" s="14"/>
      <c r="APU569" s="14"/>
      <c r="APV569" s="14"/>
      <c r="APW569" s="14"/>
      <c r="APX569" s="14"/>
      <c r="APY569" s="14"/>
      <c r="APZ569" s="14"/>
      <c r="AQA569" s="14"/>
      <c r="AQB569" s="14"/>
      <c r="AQC569" s="14"/>
      <c r="AQD569" s="14"/>
      <c r="AQE569" s="14"/>
      <c r="AQF569" s="14"/>
      <c r="AQG569" s="14"/>
      <c r="AQH569" s="14"/>
      <c r="AQI569" s="14"/>
      <c r="AQJ569" s="14"/>
      <c r="AQK569" s="14"/>
      <c r="AQL569" s="14"/>
      <c r="AQM569" s="14"/>
      <c r="AQN569" s="14"/>
      <c r="AQO569" s="14"/>
      <c r="AQP569" s="14"/>
      <c r="AQQ569" s="14"/>
      <c r="AQR569" s="14"/>
      <c r="AQS569" s="14"/>
      <c r="AQT569" s="14"/>
      <c r="AQU569" s="14"/>
      <c r="AQV569" s="14"/>
      <c r="AQW569" s="14"/>
      <c r="AQX569" s="14"/>
      <c r="AQY569" s="14"/>
      <c r="AQZ569" s="14"/>
      <c r="ARA569" s="14"/>
      <c r="ARB569" s="14"/>
      <c r="ARC569" s="14"/>
      <c r="ARD569" s="14"/>
      <c r="ARE569" s="14"/>
      <c r="ARF569" s="14"/>
      <c r="ARG569" s="14"/>
      <c r="ARH569" s="14"/>
      <c r="ARI569" s="14"/>
      <c r="ARJ569" s="14"/>
      <c r="ARK569" s="14"/>
      <c r="ARL569" s="14"/>
      <c r="ARM569" s="14"/>
      <c r="ARN569" s="14"/>
      <c r="ARO569" s="14"/>
      <c r="ARP569" s="14"/>
      <c r="ARQ569" s="14"/>
      <c r="ARR569" s="14"/>
      <c r="ARS569" s="14"/>
      <c r="ART569" s="14"/>
      <c r="ARU569" s="14"/>
      <c r="ARV569" s="14"/>
      <c r="ARW569" s="14"/>
      <c r="ARX569" s="14"/>
      <c r="ARY569" s="14"/>
      <c r="ARZ569" s="14"/>
      <c r="ASA569" s="14"/>
      <c r="ASB569" s="14"/>
      <c r="ASC569" s="14"/>
      <c r="ASD569" s="14"/>
      <c r="ASE569" s="14"/>
      <c r="ASF569" s="14"/>
      <c r="ASG569" s="14"/>
      <c r="ASH569" s="14"/>
      <c r="ASI569" s="14"/>
      <c r="ASJ569" s="14"/>
      <c r="ASK569" s="14"/>
      <c r="ASL569" s="14"/>
      <c r="ASM569" s="14"/>
      <c r="ASN569" s="14"/>
      <c r="ASO569" s="14"/>
      <c r="ASP569" s="14"/>
      <c r="ASQ569" s="14"/>
      <c r="ASR569" s="14"/>
      <c r="ASS569" s="14"/>
      <c r="AST569" s="14"/>
      <c r="ASU569" s="14"/>
      <c r="ASV569" s="14"/>
      <c r="ASW569" s="14"/>
      <c r="ASX569" s="14"/>
      <c r="ASY569" s="14"/>
      <c r="ASZ569" s="14"/>
      <c r="ATA569" s="14"/>
      <c r="ATB569" s="14"/>
      <c r="ATC569" s="14"/>
      <c r="ATD569" s="14"/>
    </row>
    <row r="570" spans="63:1200">
      <c r="BK570" s="14" t="str">
        <f t="shared" si="2122"/>
        <v/>
      </c>
      <c r="ABO570" s="14"/>
      <c r="ABP570" s="14"/>
      <c r="ABQ570" s="14"/>
      <c r="ABR570" s="14"/>
      <c r="ABS570" s="14"/>
      <c r="ABT570" s="14"/>
      <c r="ABU570" s="14"/>
      <c r="ABV570" s="14"/>
      <c r="ABW570" s="14"/>
      <c r="ABX570" s="14"/>
      <c r="ABY570" s="14"/>
      <c r="ABZ570" s="14"/>
      <c r="ACA570" s="14"/>
      <c r="ACB570" s="14"/>
      <c r="ACC570" s="14"/>
      <c r="ACD570" s="14"/>
      <c r="ACE570" s="14"/>
      <c r="ACF570" s="14"/>
      <c r="ACG570" s="14"/>
      <c r="ACH570" s="14"/>
      <c r="ACI570" s="14"/>
      <c r="ACJ570" s="14"/>
      <c r="ACK570" s="14"/>
      <c r="ACL570" s="14"/>
      <c r="ACM570" s="14"/>
      <c r="ACN570" s="14"/>
      <c r="ACO570" s="14"/>
      <c r="ACP570" s="14"/>
      <c r="ACQ570" s="14"/>
      <c r="ACR570" s="14"/>
      <c r="ACS570" s="14"/>
      <c r="ACT570" s="14"/>
      <c r="ACU570" s="14"/>
      <c r="ACV570" s="14"/>
      <c r="ACW570" s="14"/>
      <c r="ACX570" s="14"/>
      <c r="ACY570" s="14"/>
      <c r="ACZ570" s="14"/>
      <c r="ADA570" s="14"/>
      <c r="ADB570" s="14"/>
      <c r="ADC570" s="14"/>
      <c r="ADD570" s="14"/>
      <c r="ADE570" s="14"/>
      <c r="ADF570" s="14"/>
      <c r="ADG570" s="14"/>
      <c r="ADH570" s="14"/>
      <c r="ADI570" s="14"/>
      <c r="ADJ570" s="14"/>
      <c r="ADK570" s="14"/>
      <c r="ADL570" s="14"/>
      <c r="ADM570" s="14"/>
      <c r="ADN570" s="14"/>
      <c r="ADO570" s="14"/>
      <c r="ADP570" s="14"/>
      <c r="ADQ570" s="14"/>
      <c r="ADR570" s="14"/>
      <c r="ADS570" s="14"/>
      <c r="ADT570" s="14"/>
      <c r="ADU570" s="14"/>
      <c r="ADV570" s="14"/>
      <c r="ADW570" s="14"/>
      <c r="ADX570" s="14"/>
      <c r="ADY570" s="14"/>
      <c r="ADZ570" s="14"/>
      <c r="AEA570" s="14"/>
      <c r="AEB570" s="14"/>
      <c r="AEC570" s="14"/>
      <c r="AED570" s="14"/>
      <c r="AEE570" s="14"/>
      <c r="AEF570" s="14"/>
      <c r="AEG570" s="14"/>
      <c r="AEH570" s="14"/>
      <c r="AEI570" s="14"/>
      <c r="AEJ570" s="14"/>
      <c r="AEK570" s="14"/>
      <c r="AEL570" s="14"/>
      <c r="AEM570" s="14"/>
      <c r="AEN570" s="14"/>
      <c r="AEO570" s="14"/>
      <c r="AEP570" s="14"/>
      <c r="AEQ570" s="14"/>
      <c r="AER570" s="14"/>
      <c r="AES570" s="14"/>
      <c r="AET570" s="14"/>
      <c r="AEU570" s="14"/>
      <c r="AEV570" s="14"/>
      <c r="AEW570" s="14"/>
      <c r="AEX570" s="14"/>
      <c r="AEY570" s="14"/>
      <c r="AEZ570" s="14"/>
      <c r="AFA570" s="14"/>
      <c r="AFB570" s="14"/>
      <c r="AFC570" s="14"/>
      <c r="AFD570" s="14"/>
      <c r="AFE570" s="14"/>
      <c r="AFF570" s="14"/>
      <c r="AFG570" s="14"/>
      <c r="AFH570" s="14"/>
      <c r="AFI570" s="14"/>
      <c r="AFJ570" s="14"/>
      <c r="AFK570" s="14"/>
      <c r="AFL570" s="14"/>
      <c r="AFM570" s="14"/>
      <c r="AFN570" s="14"/>
      <c r="AFO570" s="14"/>
      <c r="AFP570" s="14"/>
      <c r="AFQ570" s="14"/>
      <c r="AFR570" s="14"/>
      <c r="AFS570" s="14"/>
      <c r="AFT570" s="14"/>
      <c r="AFU570" s="14"/>
      <c r="AFV570" s="14"/>
      <c r="AFW570" s="14"/>
      <c r="AFX570" s="14"/>
      <c r="AFY570" s="14"/>
      <c r="AFZ570" s="14"/>
      <c r="AGA570" s="14"/>
      <c r="AGB570" s="14"/>
      <c r="AGC570" s="14"/>
      <c r="AGD570" s="14"/>
      <c r="AGE570" s="14"/>
      <c r="AGF570" s="14"/>
      <c r="AGG570" s="14"/>
      <c r="AGH570" s="14"/>
      <c r="AGI570" s="14"/>
      <c r="AGJ570" s="14"/>
      <c r="AGK570" s="14"/>
      <c r="AGL570" s="14"/>
      <c r="AGM570" s="14"/>
      <c r="AGN570" s="14"/>
      <c r="AGO570" s="14"/>
      <c r="AGP570" s="14"/>
      <c r="AGQ570" s="14"/>
      <c r="AGR570" s="14"/>
      <c r="AGS570" s="14"/>
      <c r="AGT570" s="14"/>
      <c r="AGU570" s="14"/>
      <c r="AGV570" s="14"/>
      <c r="AGW570" s="14"/>
      <c r="AGX570" s="14"/>
      <c r="AGY570" s="14"/>
      <c r="AGZ570" s="14"/>
      <c r="AHA570" s="14"/>
      <c r="AHB570" s="14"/>
      <c r="AHC570" s="14"/>
      <c r="AHD570" s="14"/>
      <c r="AHE570" s="14"/>
      <c r="AHF570" s="14"/>
      <c r="AHG570" s="14"/>
      <c r="AHH570" s="14"/>
      <c r="AHI570" s="14"/>
      <c r="AHJ570" s="14"/>
      <c r="AHK570" s="14"/>
      <c r="AHL570" s="14"/>
      <c r="AHM570" s="14"/>
      <c r="AHN570" s="14"/>
      <c r="AHO570" s="14"/>
      <c r="AHP570" s="14"/>
      <c r="AHQ570" s="14"/>
      <c r="AHR570" s="14"/>
      <c r="AHS570" s="14"/>
      <c r="AHT570" s="14"/>
      <c r="AHU570" s="14"/>
      <c r="AHV570" s="14"/>
      <c r="AHW570" s="14"/>
      <c r="AHX570" s="14"/>
      <c r="AHY570" s="14"/>
      <c r="AHZ570" s="14"/>
      <c r="AIA570" s="14"/>
      <c r="AIB570" s="14"/>
      <c r="AIC570" s="14"/>
      <c r="AID570" s="14"/>
      <c r="AIE570" s="14"/>
      <c r="AIF570" s="14"/>
      <c r="AIG570" s="14"/>
      <c r="AIH570" s="14"/>
      <c r="AII570" s="14"/>
      <c r="AIJ570" s="14"/>
      <c r="AIK570" s="14"/>
      <c r="AIL570" s="14"/>
      <c r="AIM570" s="14"/>
      <c r="AIN570" s="14"/>
      <c r="AIO570" s="14"/>
      <c r="AIP570" s="14"/>
      <c r="AIQ570" s="14"/>
      <c r="AIR570" s="14"/>
      <c r="AIS570" s="14"/>
      <c r="AIT570" s="14"/>
      <c r="AIU570" s="14"/>
      <c r="AIV570" s="14"/>
      <c r="AIW570" s="14"/>
      <c r="AIX570" s="14"/>
      <c r="AIY570" s="14"/>
      <c r="AIZ570" s="14"/>
      <c r="AJA570" s="14"/>
      <c r="AJB570" s="14"/>
      <c r="AJC570" s="14"/>
      <c r="AJD570" s="14"/>
      <c r="AJE570" s="14"/>
      <c r="AJF570" s="14"/>
      <c r="AJG570" s="14"/>
      <c r="AJH570" s="14"/>
      <c r="AJI570" s="14"/>
      <c r="AJJ570" s="14"/>
      <c r="AJK570" s="14"/>
      <c r="AJL570" s="14"/>
      <c r="AJM570" s="14"/>
      <c r="AJN570" s="14"/>
      <c r="AJO570" s="14"/>
      <c r="AJP570" s="14"/>
      <c r="AJQ570" s="14"/>
      <c r="AJR570" s="14"/>
      <c r="AJS570" s="14"/>
      <c r="AJT570" s="14"/>
      <c r="AJU570" s="14"/>
      <c r="AJV570" s="14"/>
      <c r="AJW570" s="14"/>
      <c r="AJX570" s="14"/>
      <c r="AJY570" s="14"/>
      <c r="AJZ570" s="14"/>
      <c r="AKA570" s="14"/>
      <c r="AKB570" s="14"/>
      <c r="AKC570" s="14"/>
      <c r="AKD570" s="14"/>
      <c r="AKE570" s="14"/>
      <c r="AKF570" s="14"/>
      <c r="AKG570" s="14"/>
      <c r="AKH570" s="14"/>
      <c r="AKI570" s="14"/>
      <c r="AKJ570" s="14"/>
      <c r="AKK570" s="14"/>
      <c r="AKL570" s="14"/>
      <c r="AKM570" s="14"/>
      <c r="AKN570" s="14"/>
      <c r="AKO570" s="14"/>
      <c r="AKP570" s="14"/>
      <c r="AKQ570" s="14"/>
      <c r="AKR570" s="14"/>
      <c r="AKS570" s="14"/>
      <c r="AKT570" s="14"/>
      <c r="AKU570" s="14"/>
      <c r="AKV570" s="14"/>
      <c r="AKW570" s="14"/>
      <c r="AKX570" s="14"/>
      <c r="AKY570" s="14"/>
      <c r="AKZ570" s="14"/>
      <c r="ALA570" s="14"/>
      <c r="ALB570" s="14"/>
      <c r="ALC570" s="14"/>
      <c r="ALD570" s="14"/>
      <c r="ALE570" s="14"/>
      <c r="ALF570" s="14"/>
      <c r="ALG570" s="14"/>
      <c r="ALH570" s="14"/>
      <c r="ALI570" s="14"/>
      <c r="ALJ570" s="14"/>
      <c r="ALK570" s="14"/>
      <c r="ALL570" s="14"/>
      <c r="ALM570" s="14"/>
      <c r="ALN570" s="14"/>
      <c r="ALO570" s="14"/>
      <c r="ALP570" s="14"/>
      <c r="ALQ570" s="14"/>
      <c r="ALR570" s="14"/>
      <c r="ALS570" s="14"/>
      <c r="ALT570" s="14"/>
      <c r="ALU570" s="14"/>
      <c r="ALV570" s="14"/>
      <c r="ALW570" s="14"/>
      <c r="ALX570" s="14"/>
      <c r="ALY570" s="14"/>
      <c r="ALZ570" s="14"/>
      <c r="AMA570" s="14"/>
      <c r="AMB570" s="14"/>
      <c r="AMC570" s="14"/>
      <c r="AMD570" s="14"/>
      <c r="AME570" s="14"/>
      <c r="AMF570" s="14"/>
      <c r="AMG570" s="14"/>
      <c r="AMH570" s="14"/>
      <c r="AMI570" s="14"/>
      <c r="AMJ570" s="14"/>
      <c r="AMK570" s="14"/>
      <c r="AML570" s="14"/>
      <c r="AMM570" s="14"/>
      <c r="AMN570" s="14"/>
      <c r="AMO570" s="14"/>
      <c r="AMP570" s="14"/>
      <c r="AMQ570" s="14"/>
      <c r="AMR570" s="14"/>
      <c r="AMS570" s="14"/>
      <c r="AMT570" s="14"/>
      <c r="AMU570" s="14"/>
      <c r="AMV570" s="14"/>
      <c r="AMW570" s="14"/>
      <c r="AMX570" s="14"/>
      <c r="AMY570" s="14"/>
      <c r="AMZ570" s="14"/>
      <c r="ANA570" s="14"/>
      <c r="ANB570" s="14"/>
      <c r="ANC570" s="14"/>
      <c r="AND570" s="14"/>
      <c r="ANE570" s="14"/>
      <c r="ANF570" s="14"/>
      <c r="ANG570" s="14"/>
      <c r="ANH570" s="14"/>
      <c r="ANI570" s="14"/>
      <c r="ANJ570" s="14"/>
      <c r="ANK570" s="14"/>
      <c r="ANL570" s="14"/>
      <c r="ANM570" s="14"/>
      <c r="ANN570" s="14"/>
      <c r="ANO570" s="14"/>
      <c r="ANP570" s="14"/>
      <c r="ANQ570" s="14"/>
      <c r="ANR570" s="14"/>
      <c r="ANS570" s="14"/>
      <c r="ANT570" s="14"/>
      <c r="ANU570" s="14"/>
      <c r="ANV570" s="14"/>
      <c r="ANW570" s="14"/>
      <c r="ANX570" s="14"/>
      <c r="ANY570" s="14"/>
      <c r="ANZ570" s="14"/>
      <c r="AOA570" s="14"/>
      <c r="AOB570" s="14"/>
      <c r="AOC570" s="14"/>
      <c r="AOD570" s="14"/>
      <c r="AOE570" s="14"/>
      <c r="AOF570" s="14"/>
      <c r="AOG570" s="14"/>
      <c r="AOH570" s="14"/>
      <c r="AOI570" s="14"/>
      <c r="AOJ570" s="14"/>
      <c r="AOK570" s="14"/>
      <c r="AOL570" s="14"/>
      <c r="AOM570" s="14"/>
      <c r="AON570" s="14"/>
      <c r="AOO570" s="14"/>
      <c r="AOP570" s="14"/>
      <c r="AOQ570" s="14"/>
      <c r="AOR570" s="14"/>
      <c r="AOS570" s="14"/>
      <c r="AOT570" s="14"/>
      <c r="AOU570" s="14"/>
      <c r="AOV570" s="14"/>
      <c r="AOW570" s="14"/>
      <c r="AOX570" s="14"/>
      <c r="AOY570" s="14"/>
      <c r="AOZ570" s="14"/>
      <c r="APA570" s="14"/>
      <c r="APB570" s="14"/>
      <c r="APC570" s="14"/>
      <c r="APD570" s="14"/>
      <c r="APE570" s="14"/>
      <c r="APF570" s="14"/>
      <c r="APG570" s="14"/>
      <c r="APH570" s="14"/>
      <c r="API570" s="14"/>
      <c r="APJ570" s="14"/>
      <c r="APK570" s="14"/>
      <c r="APL570" s="14"/>
      <c r="APM570" s="14"/>
      <c r="APN570" s="14"/>
      <c r="APO570" s="14"/>
      <c r="APP570" s="14"/>
      <c r="APQ570" s="14"/>
      <c r="APR570" s="14"/>
      <c r="APS570" s="14"/>
      <c r="APT570" s="14"/>
      <c r="APU570" s="14"/>
      <c r="APV570" s="14"/>
      <c r="APW570" s="14"/>
      <c r="APX570" s="14"/>
      <c r="APY570" s="14"/>
      <c r="APZ570" s="14"/>
      <c r="AQA570" s="14"/>
      <c r="AQB570" s="14"/>
      <c r="AQC570" s="14"/>
      <c r="AQD570" s="14"/>
      <c r="AQE570" s="14"/>
      <c r="AQF570" s="14"/>
      <c r="AQG570" s="14"/>
      <c r="AQH570" s="14"/>
      <c r="AQI570" s="14"/>
      <c r="AQJ570" s="14"/>
      <c r="AQK570" s="14"/>
      <c r="AQL570" s="14"/>
      <c r="AQM570" s="14"/>
      <c r="AQN570" s="14"/>
      <c r="AQO570" s="14"/>
      <c r="AQP570" s="14"/>
      <c r="AQQ570" s="14"/>
      <c r="AQR570" s="14"/>
      <c r="AQS570" s="14"/>
      <c r="AQT570" s="14"/>
      <c r="AQU570" s="14"/>
      <c r="AQV570" s="14"/>
      <c r="AQW570" s="14"/>
      <c r="AQX570" s="14"/>
      <c r="AQY570" s="14"/>
      <c r="AQZ570" s="14"/>
      <c r="ARA570" s="14"/>
      <c r="ARB570" s="14"/>
      <c r="ARC570" s="14"/>
      <c r="ARD570" s="14"/>
      <c r="ARE570" s="14"/>
      <c r="ARF570" s="14"/>
      <c r="ARG570" s="14"/>
      <c r="ARH570" s="14"/>
      <c r="ARI570" s="14"/>
      <c r="ARJ570" s="14"/>
      <c r="ARK570" s="14"/>
      <c r="ARL570" s="14"/>
      <c r="ARM570" s="14"/>
      <c r="ARN570" s="14"/>
      <c r="ARO570" s="14"/>
      <c r="ARP570" s="14"/>
      <c r="ARQ570" s="14"/>
      <c r="ARR570" s="14"/>
      <c r="ARS570" s="14"/>
      <c r="ART570" s="14"/>
      <c r="ARU570" s="14"/>
      <c r="ARV570" s="14"/>
      <c r="ARW570" s="14"/>
      <c r="ARX570" s="14"/>
      <c r="ARY570" s="14"/>
      <c r="ARZ570" s="14"/>
      <c r="ASA570" s="14"/>
      <c r="ASB570" s="14"/>
      <c r="ASC570" s="14"/>
      <c r="ASD570" s="14"/>
      <c r="ASE570" s="14"/>
      <c r="ASF570" s="14"/>
      <c r="ASG570" s="14"/>
      <c r="ASH570" s="14"/>
      <c r="ASI570" s="14"/>
      <c r="ASJ570" s="14"/>
      <c r="ASK570" s="14"/>
      <c r="ASL570" s="14"/>
      <c r="ASM570" s="14"/>
      <c r="ASN570" s="14"/>
      <c r="ASO570" s="14"/>
      <c r="ASP570" s="14"/>
      <c r="ASQ570" s="14"/>
      <c r="ASR570" s="14"/>
      <c r="ASS570" s="14"/>
      <c r="AST570" s="14"/>
      <c r="ASU570" s="14"/>
      <c r="ASV570" s="14"/>
      <c r="ASW570" s="14"/>
      <c r="ASX570" s="14"/>
      <c r="ASY570" s="14"/>
      <c r="ASZ570" s="14"/>
      <c r="ATA570" s="14"/>
      <c r="ATB570" s="14"/>
      <c r="ATC570" s="14"/>
      <c r="ATD570" s="14"/>
    </row>
    <row r="571" spans="63:1200">
      <c r="BK571" s="14" t="str">
        <f t="shared" si="2122"/>
        <v/>
      </c>
      <c r="ABO571" s="14"/>
      <c r="ABP571" s="14"/>
      <c r="ABQ571" s="14"/>
      <c r="ABR571" s="14"/>
      <c r="ABS571" s="14"/>
      <c r="ABT571" s="14"/>
      <c r="ABU571" s="14"/>
      <c r="ABV571" s="14"/>
      <c r="ABW571" s="14"/>
      <c r="ABX571" s="14"/>
      <c r="ABY571" s="14"/>
      <c r="ABZ571" s="14"/>
      <c r="ACA571" s="14"/>
      <c r="ACB571" s="14"/>
      <c r="ACC571" s="14"/>
      <c r="ACD571" s="14"/>
      <c r="ACE571" s="14"/>
      <c r="ACF571" s="14"/>
      <c r="ACG571" s="14"/>
      <c r="ACH571" s="14"/>
      <c r="ACI571" s="14"/>
      <c r="ACJ571" s="14"/>
      <c r="ACK571" s="14"/>
      <c r="ACL571" s="14"/>
      <c r="ACM571" s="14"/>
      <c r="ACN571" s="14"/>
      <c r="ACO571" s="14"/>
      <c r="ACP571" s="14"/>
      <c r="ACQ571" s="14"/>
      <c r="ACR571" s="14"/>
      <c r="ACS571" s="14"/>
      <c r="ACT571" s="14"/>
      <c r="ACU571" s="14"/>
      <c r="ACV571" s="14"/>
      <c r="ACW571" s="14"/>
      <c r="ACX571" s="14"/>
      <c r="ACY571" s="14"/>
      <c r="ACZ571" s="14"/>
      <c r="ADA571" s="14"/>
      <c r="ADB571" s="14"/>
      <c r="ADC571" s="14"/>
      <c r="ADD571" s="14"/>
      <c r="ADE571" s="14"/>
      <c r="ADF571" s="14"/>
      <c r="ADG571" s="14"/>
      <c r="ADH571" s="14"/>
      <c r="ADI571" s="14"/>
      <c r="ADJ571" s="14"/>
      <c r="ADK571" s="14"/>
      <c r="ADL571" s="14"/>
      <c r="ADM571" s="14"/>
      <c r="ADN571" s="14"/>
      <c r="ADO571" s="14"/>
      <c r="ADP571" s="14"/>
      <c r="ADQ571" s="14"/>
      <c r="ADR571" s="14"/>
      <c r="ADS571" s="14"/>
      <c r="ADT571" s="14"/>
      <c r="ADU571" s="14"/>
      <c r="ADV571" s="14"/>
      <c r="ADW571" s="14"/>
      <c r="ADX571" s="14"/>
      <c r="ADY571" s="14"/>
      <c r="ADZ571" s="14"/>
      <c r="AEA571" s="14"/>
      <c r="AEB571" s="14"/>
      <c r="AEC571" s="14"/>
      <c r="AED571" s="14"/>
      <c r="AEE571" s="14"/>
      <c r="AEF571" s="14"/>
      <c r="AEG571" s="14"/>
      <c r="AEH571" s="14"/>
      <c r="AEI571" s="14"/>
      <c r="AEJ571" s="14"/>
      <c r="AEK571" s="14"/>
      <c r="AEL571" s="14"/>
      <c r="AEM571" s="14"/>
      <c r="AEN571" s="14"/>
      <c r="AEO571" s="14"/>
      <c r="AEP571" s="14"/>
      <c r="AEQ571" s="14"/>
      <c r="AER571" s="14"/>
      <c r="AES571" s="14"/>
      <c r="AET571" s="14"/>
      <c r="AEU571" s="14"/>
      <c r="AEV571" s="14"/>
      <c r="AEW571" s="14"/>
      <c r="AEX571" s="14"/>
      <c r="AEY571" s="14"/>
      <c r="AEZ571" s="14"/>
      <c r="AFA571" s="14"/>
      <c r="AFB571" s="14"/>
      <c r="AFC571" s="14"/>
      <c r="AFD571" s="14"/>
      <c r="AFE571" s="14"/>
      <c r="AFF571" s="14"/>
      <c r="AFG571" s="14"/>
      <c r="AFH571" s="14"/>
      <c r="AFI571" s="14"/>
      <c r="AFJ571" s="14"/>
      <c r="AFK571" s="14"/>
      <c r="AFL571" s="14"/>
      <c r="AFM571" s="14"/>
      <c r="AFN571" s="14"/>
      <c r="AFO571" s="14"/>
      <c r="AFP571" s="14"/>
      <c r="AFQ571" s="14"/>
      <c r="AFR571" s="14"/>
      <c r="AFS571" s="14"/>
      <c r="AFT571" s="14"/>
      <c r="AFU571" s="14"/>
      <c r="AFV571" s="14"/>
      <c r="AFW571" s="14"/>
      <c r="AFX571" s="14"/>
      <c r="AFY571" s="14"/>
      <c r="AFZ571" s="14"/>
      <c r="AGA571" s="14"/>
      <c r="AGB571" s="14"/>
      <c r="AGC571" s="14"/>
      <c r="AGD571" s="14"/>
      <c r="AGE571" s="14"/>
      <c r="AGF571" s="14"/>
      <c r="AGG571" s="14"/>
      <c r="AGH571" s="14"/>
      <c r="AGI571" s="14"/>
      <c r="AGJ571" s="14"/>
      <c r="AGK571" s="14"/>
      <c r="AGL571" s="14"/>
      <c r="AGM571" s="14"/>
      <c r="AGN571" s="14"/>
      <c r="AGO571" s="14"/>
      <c r="AGP571" s="14"/>
      <c r="AGQ571" s="14"/>
      <c r="AGR571" s="14"/>
      <c r="AGS571" s="14"/>
      <c r="AGT571" s="14"/>
      <c r="AGU571" s="14"/>
      <c r="AGV571" s="14"/>
      <c r="AGW571" s="14"/>
      <c r="AGX571" s="14"/>
      <c r="AGY571" s="14"/>
      <c r="AGZ571" s="14"/>
      <c r="AHA571" s="14"/>
      <c r="AHB571" s="14"/>
      <c r="AHC571" s="14"/>
      <c r="AHD571" s="14"/>
      <c r="AHE571" s="14"/>
      <c r="AHF571" s="14"/>
      <c r="AHG571" s="14"/>
      <c r="AHH571" s="14"/>
      <c r="AHI571" s="14"/>
      <c r="AHJ571" s="14"/>
      <c r="AHK571" s="14"/>
      <c r="AHL571" s="14"/>
      <c r="AHM571" s="14"/>
      <c r="AHN571" s="14"/>
      <c r="AHO571" s="14"/>
      <c r="AHP571" s="14"/>
      <c r="AHQ571" s="14"/>
      <c r="AHR571" s="14"/>
      <c r="AHS571" s="14"/>
      <c r="AHT571" s="14"/>
      <c r="AHU571" s="14"/>
      <c r="AHV571" s="14"/>
      <c r="AHW571" s="14"/>
      <c r="AHX571" s="14"/>
      <c r="AHY571" s="14"/>
      <c r="AHZ571" s="14"/>
      <c r="AIA571" s="14"/>
      <c r="AIB571" s="14"/>
      <c r="AIC571" s="14"/>
      <c r="AID571" s="14"/>
      <c r="AIE571" s="14"/>
      <c r="AIF571" s="14"/>
      <c r="AIG571" s="14"/>
      <c r="AIH571" s="14"/>
      <c r="AII571" s="14"/>
      <c r="AIJ571" s="14"/>
      <c r="AIK571" s="14"/>
      <c r="AIL571" s="14"/>
      <c r="AIM571" s="14"/>
      <c r="AIN571" s="14"/>
      <c r="AIO571" s="14"/>
      <c r="AIP571" s="14"/>
      <c r="AIQ571" s="14"/>
      <c r="AIR571" s="14"/>
      <c r="AIS571" s="14"/>
      <c r="AIT571" s="14"/>
      <c r="AIU571" s="14"/>
      <c r="AIV571" s="14"/>
      <c r="AIW571" s="14"/>
      <c r="AIX571" s="14"/>
      <c r="AIY571" s="14"/>
      <c r="AIZ571" s="14"/>
      <c r="AJA571" s="14"/>
      <c r="AJB571" s="14"/>
      <c r="AJC571" s="14"/>
      <c r="AJD571" s="14"/>
      <c r="AJE571" s="14"/>
      <c r="AJF571" s="14"/>
      <c r="AJG571" s="14"/>
      <c r="AJH571" s="14"/>
      <c r="AJI571" s="14"/>
      <c r="AJJ571" s="14"/>
      <c r="AJK571" s="14"/>
      <c r="AJL571" s="14"/>
      <c r="AJM571" s="14"/>
      <c r="AJN571" s="14"/>
      <c r="AJO571" s="14"/>
      <c r="AJP571" s="14"/>
      <c r="AJQ571" s="14"/>
      <c r="AJR571" s="14"/>
      <c r="AJS571" s="14"/>
      <c r="AJT571" s="14"/>
      <c r="AJU571" s="14"/>
      <c r="AJV571" s="14"/>
      <c r="AJW571" s="14"/>
      <c r="AJX571" s="14"/>
      <c r="AJY571" s="14"/>
      <c r="AJZ571" s="14"/>
      <c r="AKA571" s="14"/>
      <c r="AKB571" s="14"/>
      <c r="AKC571" s="14"/>
      <c r="AKD571" s="14"/>
      <c r="AKE571" s="14"/>
      <c r="AKF571" s="14"/>
      <c r="AKG571" s="14"/>
      <c r="AKH571" s="14"/>
      <c r="AKI571" s="14"/>
      <c r="AKJ571" s="14"/>
      <c r="AKK571" s="14"/>
      <c r="AKL571" s="14"/>
      <c r="AKM571" s="14"/>
      <c r="AKN571" s="14"/>
      <c r="AKO571" s="14"/>
      <c r="AKP571" s="14"/>
      <c r="AKQ571" s="14"/>
      <c r="AKR571" s="14"/>
      <c r="AKS571" s="14"/>
      <c r="AKT571" s="14"/>
      <c r="AKU571" s="14"/>
      <c r="AKV571" s="14"/>
      <c r="AKW571" s="14"/>
      <c r="AKX571" s="14"/>
      <c r="AKY571" s="14"/>
      <c r="AKZ571" s="14"/>
      <c r="ALA571" s="14"/>
      <c r="ALB571" s="14"/>
      <c r="ALC571" s="14"/>
      <c r="ALD571" s="14"/>
      <c r="ALE571" s="14"/>
      <c r="ALF571" s="14"/>
      <c r="ALG571" s="14"/>
      <c r="ALH571" s="14"/>
      <c r="ALI571" s="14"/>
      <c r="ALJ571" s="14"/>
      <c r="ALK571" s="14"/>
      <c r="ALL571" s="14"/>
      <c r="ALM571" s="14"/>
      <c r="ALN571" s="14"/>
      <c r="ALO571" s="14"/>
      <c r="ALP571" s="14"/>
      <c r="ALQ571" s="14"/>
      <c r="ALR571" s="14"/>
      <c r="ALS571" s="14"/>
      <c r="ALT571" s="14"/>
      <c r="ALU571" s="14"/>
      <c r="ALV571" s="14"/>
      <c r="ALW571" s="14"/>
      <c r="ALX571" s="14"/>
      <c r="ALY571" s="14"/>
      <c r="ALZ571" s="14"/>
      <c r="AMA571" s="14"/>
      <c r="AMB571" s="14"/>
      <c r="AMC571" s="14"/>
      <c r="AMD571" s="14"/>
      <c r="AME571" s="14"/>
      <c r="AMF571" s="14"/>
      <c r="AMG571" s="14"/>
      <c r="AMH571" s="14"/>
      <c r="AMI571" s="14"/>
      <c r="AMJ571" s="14"/>
      <c r="AMK571" s="14"/>
      <c r="AML571" s="14"/>
      <c r="AMM571" s="14"/>
      <c r="AMN571" s="14"/>
      <c r="AMO571" s="14"/>
      <c r="AMP571" s="14"/>
      <c r="AMQ571" s="14"/>
      <c r="AMR571" s="14"/>
      <c r="AMS571" s="14"/>
      <c r="AMT571" s="14"/>
      <c r="AMU571" s="14"/>
      <c r="AMV571" s="14"/>
      <c r="AMW571" s="14"/>
      <c r="AMX571" s="14"/>
      <c r="AMY571" s="14"/>
      <c r="AMZ571" s="14"/>
      <c r="ANA571" s="14"/>
      <c r="ANB571" s="14"/>
      <c r="ANC571" s="14"/>
      <c r="AND571" s="14"/>
      <c r="ANE571" s="14"/>
      <c r="ANF571" s="14"/>
      <c r="ANG571" s="14"/>
      <c r="ANH571" s="14"/>
      <c r="ANI571" s="14"/>
      <c r="ANJ571" s="14"/>
      <c r="ANK571" s="14"/>
      <c r="ANL571" s="14"/>
      <c r="ANM571" s="14"/>
      <c r="ANN571" s="14"/>
      <c r="ANO571" s="14"/>
      <c r="ANP571" s="14"/>
      <c r="ANQ571" s="14"/>
      <c r="ANR571" s="14"/>
      <c r="ANS571" s="14"/>
      <c r="ANT571" s="14"/>
      <c r="ANU571" s="14"/>
      <c r="ANV571" s="14"/>
      <c r="ANW571" s="14"/>
      <c r="ANX571" s="14"/>
      <c r="ANY571" s="14"/>
      <c r="ANZ571" s="14"/>
      <c r="AOA571" s="14"/>
      <c r="AOB571" s="14"/>
      <c r="AOC571" s="14"/>
      <c r="AOD571" s="14"/>
      <c r="AOE571" s="14"/>
      <c r="AOF571" s="14"/>
      <c r="AOG571" s="14"/>
      <c r="AOH571" s="14"/>
      <c r="AOI571" s="14"/>
      <c r="AOJ571" s="14"/>
      <c r="AOK571" s="14"/>
      <c r="AOL571" s="14"/>
      <c r="AOM571" s="14"/>
      <c r="AON571" s="14"/>
      <c r="AOO571" s="14"/>
      <c r="AOP571" s="14"/>
      <c r="AOQ571" s="14"/>
      <c r="AOR571" s="14"/>
      <c r="AOS571" s="14"/>
      <c r="AOT571" s="14"/>
      <c r="AOU571" s="14"/>
      <c r="AOV571" s="14"/>
      <c r="AOW571" s="14"/>
      <c r="AOX571" s="14"/>
      <c r="AOY571" s="14"/>
      <c r="AOZ571" s="14"/>
      <c r="APA571" s="14"/>
      <c r="APB571" s="14"/>
      <c r="APC571" s="14"/>
      <c r="APD571" s="14"/>
      <c r="APE571" s="14"/>
      <c r="APF571" s="14"/>
      <c r="APG571" s="14"/>
      <c r="APH571" s="14"/>
      <c r="API571" s="14"/>
      <c r="APJ571" s="14"/>
      <c r="APK571" s="14"/>
      <c r="APL571" s="14"/>
      <c r="APM571" s="14"/>
      <c r="APN571" s="14"/>
      <c r="APO571" s="14"/>
      <c r="APP571" s="14"/>
      <c r="APQ571" s="14"/>
      <c r="APR571" s="14"/>
      <c r="APS571" s="14"/>
      <c r="APT571" s="14"/>
      <c r="APU571" s="14"/>
      <c r="APV571" s="14"/>
      <c r="APW571" s="14"/>
      <c r="APX571" s="14"/>
      <c r="APY571" s="14"/>
      <c r="APZ571" s="14"/>
      <c r="AQA571" s="14"/>
      <c r="AQB571" s="14"/>
      <c r="AQC571" s="14"/>
      <c r="AQD571" s="14"/>
      <c r="AQE571" s="14"/>
      <c r="AQF571" s="14"/>
      <c r="AQG571" s="14"/>
      <c r="AQH571" s="14"/>
      <c r="AQI571" s="14"/>
      <c r="AQJ571" s="14"/>
      <c r="AQK571" s="14"/>
      <c r="AQL571" s="14"/>
      <c r="AQM571" s="14"/>
      <c r="AQN571" s="14"/>
      <c r="AQO571" s="14"/>
      <c r="AQP571" s="14"/>
      <c r="AQQ571" s="14"/>
      <c r="AQR571" s="14"/>
      <c r="AQS571" s="14"/>
      <c r="AQT571" s="14"/>
      <c r="AQU571" s="14"/>
      <c r="AQV571" s="14"/>
      <c r="AQW571" s="14"/>
      <c r="AQX571" s="14"/>
      <c r="AQY571" s="14"/>
      <c r="AQZ571" s="14"/>
      <c r="ARA571" s="14"/>
      <c r="ARB571" s="14"/>
      <c r="ARC571" s="14"/>
      <c r="ARD571" s="14"/>
      <c r="ARE571" s="14"/>
      <c r="ARF571" s="14"/>
      <c r="ARG571" s="14"/>
      <c r="ARH571" s="14"/>
      <c r="ARI571" s="14"/>
      <c r="ARJ571" s="14"/>
      <c r="ARK571" s="14"/>
      <c r="ARL571" s="14"/>
      <c r="ARM571" s="14"/>
      <c r="ARN571" s="14"/>
      <c r="ARO571" s="14"/>
      <c r="ARP571" s="14"/>
      <c r="ARQ571" s="14"/>
      <c r="ARR571" s="14"/>
      <c r="ARS571" s="14"/>
      <c r="ART571" s="14"/>
      <c r="ARU571" s="14"/>
      <c r="ARV571" s="14"/>
      <c r="ARW571" s="14"/>
      <c r="ARX571" s="14"/>
      <c r="ARY571" s="14"/>
      <c r="ARZ571" s="14"/>
      <c r="ASA571" s="14"/>
      <c r="ASB571" s="14"/>
      <c r="ASC571" s="14"/>
      <c r="ASD571" s="14"/>
      <c r="ASE571" s="14"/>
      <c r="ASF571" s="14"/>
      <c r="ASG571" s="14"/>
      <c r="ASH571" s="14"/>
      <c r="ASI571" s="14"/>
      <c r="ASJ571" s="14"/>
      <c r="ASK571" s="14"/>
      <c r="ASL571" s="14"/>
      <c r="ASM571" s="14"/>
      <c r="ASN571" s="14"/>
      <c r="ASO571" s="14"/>
      <c r="ASP571" s="14"/>
      <c r="ASQ571" s="14"/>
      <c r="ASR571" s="14"/>
      <c r="ASS571" s="14"/>
      <c r="AST571" s="14"/>
      <c r="ASU571" s="14"/>
      <c r="ASV571" s="14"/>
      <c r="ASW571" s="14"/>
      <c r="ASX571" s="14"/>
      <c r="ASY571" s="14"/>
      <c r="ASZ571" s="14"/>
      <c r="ATA571" s="14"/>
      <c r="ATB571" s="14"/>
      <c r="ATC571" s="14"/>
      <c r="ATD571" s="14"/>
    </row>
    <row r="572" spans="63:1200">
      <c r="BK572" s="14" t="str">
        <f t="shared" si="2122"/>
        <v/>
      </c>
      <c r="ABO572" s="14"/>
      <c r="ABP572" s="14"/>
      <c r="ABQ572" s="14"/>
      <c r="ABR572" s="14"/>
      <c r="ABS572" s="14"/>
      <c r="ABT572" s="14"/>
      <c r="ABU572" s="14"/>
      <c r="ABV572" s="14"/>
      <c r="ABW572" s="14"/>
      <c r="ABX572" s="14"/>
      <c r="ABY572" s="14"/>
      <c r="ABZ572" s="14"/>
      <c r="ACA572" s="14"/>
      <c r="ACB572" s="14"/>
      <c r="ACC572" s="14"/>
      <c r="ACD572" s="14"/>
      <c r="ACE572" s="14"/>
      <c r="ACF572" s="14"/>
      <c r="ACG572" s="14"/>
      <c r="ACH572" s="14"/>
      <c r="ACI572" s="14"/>
      <c r="ACJ572" s="14"/>
      <c r="ACK572" s="14"/>
      <c r="ACL572" s="14"/>
      <c r="ACM572" s="14"/>
      <c r="ACN572" s="14"/>
      <c r="ACO572" s="14"/>
      <c r="ACP572" s="14"/>
      <c r="ACQ572" s="14"/>
      <c r="ACR572" s="14"/>
      <c r="ACS572" s="14"/>
      <c r="ACT572" s="14"/>
      <c r="ACU572" s="14"/>
      <c r="ACV572" s="14"/>
      <c r="ACW572" s="14"/>
      <c r="ACX572" s="14"/>
      <c r="ACY572" s="14"/>
      <c r="ACZ572" s="14"/>
      <c r="ADA572" s="14"/>
      <c r="ADB572" s="14"/>
      <c r="ADC572" s="14"/>
      <c r="ADD572" s="14"/>
      <c r="ADE572" s="14"/>
      <c r="ADF572" s="14"/>
      <c r="ADG572" s="14"/>
      <c r="ADH572" s="14"/>
      <c r="ADI572" s="14"/>
      <c r="ADJ572" s="14"/>
      <c r="ADK572" s="14"/>
      <c r="ADL572" s="14"/>
      <c r="ADM572" s="14"/>
      <c r="ADN572" s="14"/>
      <c r="ADO572" s="14"/>
      <c r="ADP572" s="14"/>
      <c r="ADQ572" s="14"/>
      <c r="ADR572" s="14"/>
      <c r="ADS572" s="14"/>
      <c r="ADT572" s="14"/>
      <c r="ADU572" s="14"/>
      <c r="ADV572" s="14"/>
      <c r="ADW572" s="14"/>
      <c r="ADX572" s="14"/>
      <c r="ADY572" s="14"/>
      <c r="ADZ572" s="14"/>
      <c r="AEA572" s="14"/>
      <c r="AEB572" s="14"/>
      <c r="AEC572" s="14"/>
      <c r="AED572" s="14"/>
      <c r="AEE572" s="14"/>
      <c r="AEF572" s="14"/>
      <c r="AEG572" s="14"/>
      <c r="AEH572" s="14"/>
      <c r="AEI572" s="14"/>
      <c r="AEJ572" s="14"/>
      <c r="AEK572" s="14"/>
      <c r="AEL572" s="14"/>
      <c r="AEM572" s="14"/>
      <c r="AEN572" s="14"/>
      <c r="AEO572" s="14"/>
      <c r="AEP572" s="14"/>
      <c r="AEQ572" s="14"/>
      <c r="AER572" s="14"/>
      <c r="AES572" s="14"/>
      <c r="AET572" s="14"/>
      <c r="AEU572" s="14"/>
      <c r="AEV572" s="14"/>
      <c r="AEW572" s="14"/>
      <c r="AEX572" s="14"/>
      <c r="AEY572" s="14"/>
      <c r="AEZ572" s="14"/>
      <c r="AFA572" s="14"/>
      <c r="AFB572" s="14"/>
      <c r="AFC572" s="14"/>
      <c r="AFD572" s="14"/>
      <c r="AFE572" s="14"/>
      <c r="AFF572" s="14"/>
      <c r="AFG572" s="14"/>
      <c r="AFH572" s="14"/>
      <c r="AFI572" s="14"/>
      <c r="AFJ572" s="14"/>
      <c r="AFK572" s="14"/>
      <c r="AFL572" s="14"/>
      <c r="AFM572" s="14"/>
      <c r="AFN572" s="14"/>
      <c r="AFO572" s="14"/>
      <c r="AFP572" s="14"/>
      <c r="AFQ572" s="14"/>
      <c r="AFR572" s="14"/>
      <c r="AFS572" s="14"/>
      <c r="AFT572" s="14"/>
      <c r="AFU572" s="14"/>
      <c r="AFV572" s="14"/>
      <c r="AFW572" s="14"/>
      <c r="AFX572" s="14"/>
      <c r="AFY572" s="14"/>
      <c r="AFZ572" s="14"/>
      <c r="AGA572" s="14"/>
      <c r="AGB572" s="14"/>
      <c r="AGC572" s="14"/>
      <c r="AGD572" s="14"/>
      <c r="AGE572" s="14"/>
      <c r="AGF572" s="14"/>
      <c r="AGG572" s="14"/>
      <c r="AGH572" s="14"/>
      <c r="AGI572" s="14"/>
      <c r="AGJ572" s="14"/>
      <c r="AGK572" s="14"/>
      <c r="AGL572" s="14"/>
      <c r="AGM572" s="14"/>
      <c r="AGN572" s="14"/>
      <c r="AGO572" s="14"/>
      <c r="AGP572" s="14"/>
      <c r="AGQ572" s="14"/>
      <c r="AGR572" s="14"/>
      <c r="AGS572" s="14"/>
      <c r="AGT572" s="14"/>
      <c r="AGU572" s="14"/>
      <c r="AGV572" s="14"/>
      <c r="AGW572" s="14"/>
      <c r="AGX572" s="14"/>
      <c r="AGY572" s="14"/>
      <c r="AGZ572" s="14"/>
      <c r="AHA572" s="14"/>
      <c r="AHB572" s="14"/>
      <c r="AHC572" s="14"/>
      <c r="AHD572" s="14"/>
      <c r="AHE572" s="14"/>
      <c r="AHF572" s="14"/>
      <c r="AHG572" s="14"/>
      <c r="AHH572" s="14"/>
      <c r="AHI572" s="14"/>
      <c r="AHJ572" s="14"/>
      <c r="AHK572" s="14"/>
      <c r="AHL572" s="14"/>
      <c r="AHM572" s="14"/>
      <c r="AHN572" s="14"/>
      <c r="AHO572" s="14"/>
      <c r="AHP572" s="14"/>
      <c r="AHQ572" s="14"/>
      <c r="AHR572" s="14"/>
      <c r="AHS572" s="14"/>
      <c r="AHT572" s="14"/>
      <c r="AHU572" s="14"/>
      <c r="AHV572" s="14"/>
      <c r="AHW572" s="14"/>
      <c r="AHX572" s="14"/>
      <c r="AHY572" s="14"/>
      <c r="AHZ572" s="14"/>
      <c r="AIA572" s="14"/>
      <c r="AIB572" s="14"/>
      <c r="AIC572" s="14"/>
      <c r="AID572" s="14"/>
      <c r="AIE572" s="14"/>
      <c r="AIF572" s="14"/>
      <c r="AIG572" s="14"/>
      <c r="AIH572" s="14"/>
      <c r="AII572" s="14"/>
      <c r="AIJ572" s="14"/>
      <c r="AIK572" s="14"/>
      <c r="AIL572" s="14"/>
      <c r="AIM572" s="14"/>
      <c r="AIN572" s="14"/>
      <c r="AIO572" s="14"/>
      <c r="AIP572" s="14"/>
      <c r="AIQ572" s="14"/>
      <c r="AIR572" s="14"/>
      <c r="AIS572" s="14"/>
      <c r="AIT572" s="14"/>
      <c r="AIU572" s="14"/>
      <c r="AIV572" s="14"/>
      <c r="AIW572" s="14"/>
      <c r="AIX572" s="14"/>
      <c r="AIY572" s="14"/>
      <c r="AIZ572" s="14"/>
      <c r="AJA572" s="14"/>
      <c r="AJB572" s="14"/>
      <c r="AJC572" s="14"/>
      <c r="AJD572" s="14"/>
      <c r="AJE572" s="14"/>
      <c r="AJF572" s="14"/>
      <c r="AJG572" s="14"/>
      <c r="AJH572" s="14"/>
      <c r="AJI572" s="14"/>
      <c r="AJJ572" s="14"/>
      <c r="AJK572" s="14"/>
      <c r="AJL572" s="14"/>
      <c r="AJM572" s="14"/>
      <c r="AJN572" s="14"/>
      <c r="AJO572" s="14"/>
      <c r="AJP572" s="14"/>
      <c r="AJQ572" s="14"/>
      <c r="AJR572" s="14"/>
      <c r="AJS572" s="14"/>
      <c r="AJT572" s="14"/>
      <c r="AJU572" s="14"/>
      <c r="AJV572" s="14"/>
      <c r="AJW572" s="14"/>
      <c r="AJX572" s="14"/>
      <c r="AJY572" s="14"/>
      <c r="AJZ572" s="14"/>
      <c r="AKA572" s="14"/>
      <c r="AKB572" s="14"/>
      <c r="AKC572" s="14"/>
      <c r="AKD572" s="14"/>
      <c r="AKE572" s="14"/>
      <c r="AKF572" s="14"/>
      <c r="AKG572" s="14"/>
      <c r="AKH572" s="14"/>
      <c r="AKI572" s="14"/>
      <c r="AKJ572" s="14"/>
      <c r="AKK572" s="14"/>
      <c r="AKL572" s="14"/>
      <c r="AKM572" s="14"/>
      <c r="AKN572" s="14"/>
      <c r="AKO572" s="14"/>
      <c r="AKP572" s="14"/>
      <c r="AKQ572" s="14"/>
      <c r="AKR572" s="14"/>
      <c r="AKS572" s="14"/>
      <c r="AKT572" s="14"/>
      <c r="AKU572" s="14"/>
      <c r="AKV572" s="14"/>
      <c r="AKW572" s="14"/>
      <c r="AKX572" s="14"/>
      <c r="AKY572" s="14"/>
      <c r="AKZ572" s="14"/>
      <c r="ALA572" s="14"/>
      <c r="ALB572" s="14"/>
      <c r="ALC572" s="14"/>
      <c r="ALD572" s="14"/>
      <c r="ALE572" s="14"/>
      <c r="ALF572" s="14"/>
      <c r="ALG572" s="14"/>
      <c r="ALH572" s="14"/>
      <c r="ALI572" s="14"/>
      <c r="ALJ572" s="14"/>
      <c r="ALK572" s="14"/>
      <c r="ALL572" s="14"/>
      <c r="ALM572" s="14"/>
      <c r="ALN572" s="14"/>
      <c r="ALO572" s="14"/>
      <c r="ALP572" s="14"/>
      <c r="ALQ572" s="14"/>
      <c r="ALR572" s="14"/>
      <c r="ALS572" s="14"/>
      <c r="ALT572" s="14"/>
      <c r="ALU572" s="14"/>
      <c r="ALV572" s="14"/>
      <c r="ALW572" s="14"/>
      <c r="ALX572" s="14"/>
      <c r="ALY572" s="14"/>
      <c r="ALZ572" s="14"/>
      <c r="AMA572" s="14"/>
      <c r="AMB572" s="14"/>
      <c r="AMC572" s="14"/>
      <c r="AMD572" s="14"/>
      <c r="AME572" s="14"/>
      <c r="AMF572" s="14"/>
      <c r="AMG572" s="14"/>
      <c r="AMH572" s="14"/>
      <c r="AMI572" s="14"/>
      <c r="AMJ572" s="14"/>
      <c r="AMK572" s="14"/>
      <c r="AML572" s="14"/>
      <c r="AMM572" s="14"/>
      <c r="AMN572" s="14"/>
      <c r="AMO572" s="14"/>
      <c r="AMP572" s="14"/>
      <c r="AMQ572" s="14"/>
      <c r="AMR572" s="14"/>
      <c r="AMS572" s="14"/>
      <c r="AMT572" s="14"/>
      <c r="AMU572" s="14"/>
      <c r="AMV572" s="14"/>
      <c r="AMW572" s="14"/>
      <c r="AMX572" s="14"/>
      <c r="AMY572" s="14"/>
      <c r="AMZ572" s="14"/>
      <c r="ANA572" s="14"/>
      <c r="ANB572" s="14"/>
      <c r="ANC572" s="14"/>
      <c r="AND572" s="14"/>
      <c r="ANE572" s="14"/>
      <c r="ANF572" s="14"/>
      <c r="ANG572" s="14"/>
      <c r="ANH572" s="14"/>
      <c r="ANI572" s="14"/>
      <c r="ANJ572" s="14"/>
      <c r="ANK572" s="14"/>
      <c r="ANL572" s="14"/>
      <c r="ANM572" s="14"/>
      <c r="ANN572" s="14"/>
      <c r="ANO572" s="14"/>
      <c r="ANP572" s="14"/>
      <c r="ANQ572" s="14"/>
      <c r="ANR572" s="14"/>
      <c r="ANS572" s="14"/>
      <c r="ANT572" s="14"/>
      <c r="ANU572" s="14"/>
      <c r="ANV572" s="14"/>
      <c r="ANW572" s="14"/>
      <c r="ANX572" s="14"/>
      <c r="ANY572" s="14"/>
      <c r="ANZ572" s="14"/>
      <c r="AOA572" s="14"/>
      <c r="AOB572" s="14"/>
      <c r="AOC572" s="14"/>
      <c r="AOD572" s="14"/>
      <c r="AOE572" s="14"/>
      <c r="AOF572" s="14"/>
      <c r="AOG572" s="14"/>
      <c r="AOH572" s="14"/>
      <c r="AOI572" s="14"/>
      <c r="AOJ572" s="14"/>
      <c r="AOK572" s="14"/>
      <c r="AOL572" s="14"/>
      <c r="AOM572" s="14"/>
      <c r="AON572" s="14"/>
      <c r="AOO572" s="14"/>
      <c r="AOP572" s="14"/>
      <c r="AOQ572" s="14"/>
      <c r="AOR572" s="14"/>
      <c r="AOS572" s="14"/>
      <c r="AOT572" s="14"/>
      <c r="AOU572" s="14"/>
      <c r="AOV572" s="14"/>
      <c r="AOW572" s="14"/>
      <c r="AOX572" s="14"/>
      <c r="AOY572" s="14"/>
      <c r="AOZ572" s="14"/>
      <c r="APA572" s="14"/>
      <c r="APB572" s="14"/>
      <c r="APC572" s="14"/>
      <c r="APD572" s="14"/>
      <c r="APE572" s="14"/>
      <c r="APF572" s="14"/>
      <c r="APG572" s="14"/>
      <c r="APH572" s="14"/>
      <c r="API572" s="14"/>
      <c r="APJ572" s="14"/>
      <c r="APK572" s="14"/>
      <c r="APL572" s="14"/>
      <c r="APM572" s="14"/>
      <c r="APN572" s="14"/>
      <c r="APO572" s="14"/>
      <c r="APP572" s="14"/>
      <c r="APQ572" s="14"/>
      <c r="APR572" s="14"/>
      <c r="APS572" s="14"/>
      <c r="APT572" s="14"/>
      <c r="APU572" s="14"/>
      <c r="APV572" s="14"/>
      <c r="APW572" s="14"/>
      <c r="APX572" s="14"/>
      <c r="APY572" s="14"/>
      <c r="APZ572" s="14"/>
      <c r="AQA572" s="14"/>
      <c r="AQB572" s="14"/>
      <c r="AQC572" s="14"/>
      <c r="AQD572" s="14"/>
      <c r="AQE572" s="14"/>
      <c r="AQF572" s="14"/>
      <c r="AQG572" s="14"/>
      <c r="AQH572" s="14"/>
      <c r="AQI572" s="14"/>
      <c r="AQJ572" s="14"/>
      <c r="AQK572" s="14"/>
      <c r="AQL572" s="14"/>
      <c r="AQM572" s="14"/>
      <c r="AQN572" s="14"/>
      <c r="AQO572" s="14"/>
      <c r="AQP572" s="14"/>
      <c r="AQQ572" s="14"/>
      <c r="AQR572" s="14"/>
      <c r="AQS572" s="14"/>
      <c r="AQT572" s="14"/>
      <c r="AQU572" s="14"/>
      <c r="AQV572" s="14"/>
      <c r="AQW572" s="14"/>
      <c r="AQX572" s="14"/>
      <c r="AQY572" s="14"/>
      <c r="AQZ572" s="14"/>
      <c r="ARA572" s="14"/>
      <c r="ARB572" s="14"/>
      <c r="ARC572" s="14"/>
      <c r="ARD572" s="14"/>
      <c r="ARE572" s="14"/>
      <c r="ARF572" s="14"/>
      <c r="ARG572" s="14"/>
      <c r="ARH572" s="14"/>
      <c r="ARI572" s="14"/>
      <c r="ARJ572" s="14"/>
      <c r="ARK572" s="14"/>
      <c r="ARL572" s="14"/>
      <c r="ARM572" s="14"/>
      <c r="ARN572" s="14"/>
      <c r="ARO572" s="14"/>
      <c r="ARP572" s="14"/>
      <c r="ARQ572" s="14"/>
      <c r="ARR572" s="14"/>
      <c r="ARS572" s="14"/>
      <c r="ART572" s="14"/>
      <c r="ARU572" s="14"/>
      <c r="ARV572" s="14"/>
      <c r="ARW572" s="14"/>
      <c r="ARX572" s="14"/>
      <c r="ARY572" s="14"/>
      <c r="ARZ572" s="14"/>
      <c r="ASA572" s="14"/>
      <c r="ASB572" s="14"/>
      <c r="ASC572" s="14"/>
      <c r="ASD572" s="14"/>
      <c r="ASE572" s="14"/>
      <c r="ASF572" s="14"/>
      <c r="ASG572" s="14"/>
      <c r="ASH572" s="14"/>
      <c r="ASI572" s="14"/>
      <c r="ASJ572" s="14"/>
      <c r="ASK572" s="14"/>
      <c r="ASL572" s="14"/>
      <c r="ASM572" s="14"/>
      <c r="ASN572" s="14"/>
      <c r="ASO572" s="14"/>
      <c r="ASP572" s="14"/>
      <c r="ASQ572" s="14"/>
      <c r="ASR572" s="14"/>
      <c r="ASS572" s="14"/>
      <c r="AST572" s="14"/>
      <c r="ASU572" s="14"/>
      <c r="ASV572" s="14"/>
      <c r="ASW572" s="14"/>
      <c r="ASX572" s="14"/>
      <c r="ASY572" s="14"/>
      <c r="ASZ572" s="14"/>
      <c r="ATA572" s="14"/>
      <c r="ATB572" s="14"/>
      <c r="ATC572" s="14"/>
      <c r="ATD572" s="14"/>
    </row>
    <row r="573" spans="63:1200">
      <c r="BK573" s="14" t="str">
        <f t="shared" si="2122"/>
        <v/>
      </c>
      <c r="ABO573" s="14"/>
      <c r="ABP573" s="14"/>
      <c r="ABQ573" s="14"/>
      <c r="ABR573" s="14"/>
      <c r="ABS573" s="14"/>
      <c r="ABT573" s="14"/>
      <c r="ABU573" s="14"/>
      <c r="ABV573" s="14"/>
      <c r="ABW573" s="14"/>
      <c r="ABX573" s="14"/>
      <c r="ABY573" s="14"/>
      <c r="ABZ573" s="14"/>
      <c r="ACA573" s="14"/>
      <c r="ACB573" s="14"/>
      <c r="ACC573" s="14"/>
      <c r="ACD573" s="14"/>
      <c r="ACE573" s="14"/>
      <c r="ACF573" s="14"/>
      <c r="ACG573" s="14"/>
      <c r="ACH573" s="14"/>
      <c r="ACI573" s="14"/>
      <c r="ACJ573" s="14"/>
      <c r="ACK573" s="14"/>
      <c r="ACL573" s="14"/>
      <c r="ACM573" s="14"/>
      <c r="ACN573" s="14"/>
      <c r="ACO573" s="14"/>
      <c r="ACP573" s="14"/>
      <c r="ACQ573" s="14"/>
      <c r="ACR573" s="14"/>
      <c r="ACS573" s="14"/>
      <c r="ACT573" s="14"/>
      <c r="ACU573" s="14"/>
      <c r="ACV573" s="14"/>
      <c r="ACW573" s="14"/>
      <c r="ACX573" s="14"/>
      <c r="ACY573" s="14"/>
      <c r="ACZ573" s="14"/>
      <c r="ADA573" s="14"/>
      <c r="ADB573" s="14"/>
      <c r="ADC573" s="14"/>
      <c r="ADD573" s="14"/>
      <c r="ADE573" s="14"/>
      <c r="ADF573" s="14"/>
      <c r="ADG573" s="14"/>
      <c r="ADH573" s="14"/>
      <c r="ADI573" s="14"/>
      <c r="ADJ573" s="14"/>
      <c r="ADK573" s="14"/>
      <c r="ADL573" s="14"/>
      <c r="ADM573" s="14"/>
      <c r="ADN573" s="14"/>
      <c r="ADO573" s="14"/>
      <c r="ADP573" s="14"/>
      <c r="ADQ573" s="14"/>
      <c r="ADR573" s="14"/>
      <c r="ADS573" s="14"/>
      <c r="ADT573" s="14"/>
      <c r="ADU573" s="14"/>
      <c r="ADV573" s="14"/>
      <c r="ADW573" s="14"/>
      <c r="ADX573" s="14"/>
      <c r="ADY573" s="14"/>
      <c r="ADZ573" s="14"/>
      <c r="AEA573" s="14"/>
      <c r="AEB573" s="14"/>
      <c r="AEC573" s="14"/>
      <c r="AED573" s="14"/>
      <c r="AEE573" s="14"/>
      <c r="AEF573" s="14"/>
      <c r="AEG573" s="14"/>
      <c r="AEH573" s="14"/>
      <c r="AEI573" s="14"/>
      <c r="AEJ573" s="14"/>
      <c r="AEK573" s="14"/>
      <c r="AEL573" s="14"/>
      <c r="AEM573" s="14"/>
      <c r="AEN573" s="14"/>
      <c r="AEO573" s="14"/>
      <c r="AEP573" s="14"/>
      <c r="AEQ573" s="14"/>
      <c r="AER573" s="14"/>
      <c r="AES573" s="14"/>
      <c r="AET573" s="14"/>
      <c r="AEU573" s="14"/>
      <c r="AEV573" s="14"/>
      <c r="AEW573" s="14"/>
      <c r="AEX573" s="14"/>
      <c r="AEY573" s="14"/>
      <c r="AEZ573" s="14"/>
      <c r="AFA573" s="14"/>
      <c r="AFB573" s="14"/>
      <c r="AFC573" s="14"/>
      <c r="AFD573" s="14"/>
      <c r="AFE573" s="14"/>
      <c r="AFF573" s="14"/>
      <c r="AFG573" s="14"/>
      <c r="AFH573" s="14"/>
      <c r="AFI573" s="14"/>
      <c r="AFJ573" s="14"/>
      <c r="AFK573" s="14"/>
      <c r="AFL573" s="14"/>
      <c r="AFM573" s="14"/>
      <c r="AFN573" s="14"/>
      <c r="AFO573" s="14"/>
      <c r="AFP573" s="14"/>
      <c r="AFQ573" s="14"/>
      <c r="AFR573" s="14"/>
      <c r="AFS573" s="14"/>
      <c r="AFT573" s="14"/>
      <c r="AFU573" s="14"/>
      <c r="AFV573" s="14"/>
      <c r="AFW573" s="14"/>
      <c r="AFX573" s="14"/>
      <c r="AFY573" s="14"/>
      <c r="AFZ573" s="14"/>
      <c r="AGA573" s="14"/>
      <c r="AGB573" s="14"/>
      <c r="AGC573" s="14"/>
      <c r="AGD573" s="14"/>
      <c r="AGE573" s="14"/>
      <c r="AGF573" s="14"/>
      <c r="AGG573" s="14"/>
      <c r="AGH573" s="14"/>
      <c r="AGI573" s="14"/>
      <c r="AGJ573" s="14"/>
      <c r="AGK573" s="14"/>
      <c r="AGL573" s="14"/>
      <c r="AGM573" s="14"/>
      <c r="AGN573" s="14"/>
      <c r="AGO573" s="14"/>
      <c r="AGP573" s="14"/>
      <c r="AGQ573" s="14"/>
      <c r="AGR573" s="14"/>
      <c r="AGS573" s="14"/>
      <c r="AGT573" s="14"/>
      <c r="AGU573" s="14"/>
      <c r="AGV573" s="14"/>
      <c r="AGW573" s="14"/>
      <c r="AGX573" s="14"/>
      <c r="AGY573" s="14"/>
      <c r="AGZ573" s="14"/>
      <c r="AHA573" s="14"/>
      <c r="AHB573" s="14"/>
      <c r="AHC573" s="14"/>
      <c r="AHD573" s="14"/>
      <c r="AHE573" s="14"/>
      <c r="AHF573" s="14"/>
      <c r="AHG573" s="14"/>
      <c r="AHH573" s="14"/>
      <c r="AHI573" s="14"/>
      <c r="AHJ573" s="14"/>
      <c r="AHK573" s="14"/>
      <c r="AHL573" s="14"/>
      <c r="AHM573" s="14"/>
      <c r="AHN573" s="14"/>
      <c r="AHO573" s="14"/>
      <c r="AHP573" s="14"/>
      <c r="AHQ573" s="14"/>
      <c r="AHR573" s="14"/>
      <c r="AHS573" s="14"/>
      <c r="AHT573" s="14"/>
      <c r="AHU573" s="14"/>
      <c r="AHV573" s="14"/>
      <c r="AHW573" s="14"/>
      <c r="AHX573" s="14"/>
      <c r="AHY573" s="14"/>
      <c r="AHZ573" s="14"/>
      <c r="AIA573" s="14"/>
      <c r="AIB573" s="14"/>
      <c r="AIC573" s="14"/>
      <c r="AID573" s="14"/>
      <c r="AIE573" s="14"/>
      <c r="AIF573" s="14"/>
      <c r="AIG573" s="14"/>
      <c r="AIH573" s="14"/>
      <c r="AII573" s="14"/>
      <c r="AIJ573" s="14"/>
      <c r="AIK573" s="14"/>
      <c r="AIL573" s="14"/>
      <c r="AIM573" s="14"/>
      <c r="AIN573" s="14"/>
      <c r="AIO573" s="14"/>
      <c r="AIP573" s="14"/>
      <c r="AIQ573" s="14"/>
      <c r="AIR573" s="14"/>
      <c r="AIS573" s="14"/>
      <c r="AIT573" s="14"/>
      <c r="AIU573" s="14"/>
      <c r="AIV573" s="14"/>
      <c r="AIW573" s="14"/>
      <c r="AIX573" s="14"/>
      <c r="AIY573" s="14"/>
      <c r="AIZ573" s="14"/>
      <c r="AJA573" s="14"/>
      <c r="AJB573" s="14"/>
      <c r="AJC573" s="14"/>
      <c r="AJD573" s="14"/>
      <c r="AJE573" s="14"/>
      <c r="AJF573" s="14"/>
      <c r="AJG573" s="14"/>
      <c r="AJH573" s="14"/>
      <c r="AJI573" s="14"/>
      <c r="AJJ573" s="14"/>
      <c r="AJK573" s="14"/>
      <c r="AJL573" s="14"/>
      <c r="AJM573" s="14"/>
      <c r="AJN573" s="14"/>
      <c r="AJO573" s="14"/>
      <c r="AJP573" s="14"/>
      <c r="AJQ573" s="14"/>
      <c r="AJR573" s="14"/>
      <c r="AJS573" s="14"/>
      <c r="AJT573" s="14"/>
      <c r="AJU573" s="14"/>
      <c r="AJV573" s="14"/>
      <c r="AJW573" s="14"/>
      <c r="AJX573" s="14"/>
      <c r="AJY573" s="14"/>
      <c r="AJZ573" s="14"/>
      <c r="AKA573" s="14"/>
      <c r="AKB573" s="14"/>
      <c r="AKC573" s="14"/>
      <c r="AKD573" s="14"/>
      <c r="AKE573" s="14"/>
      <c r="AKF573" s="14"/>
      <c r="AKG573" s="14"/>
      <c r="AKH573" s="14"/>
      <c r="AKI573" s="14"/>
      <c r="AKJ573" s="14"/>
      <c r="AKK573" s="14"/>
      <c r="AKL573" s="14"/>
      <c r="AKM573" s="14"/>
      <c r="AKN573" s="14"/>
      <c r="AKO573" s="14"/>
      <c r="AKP573" s="14"/>
      <c r="AKQ573" s="14"/>
      <c r="AKR573" s="14"/>
      <c r="AKS573" s="14"/>
      <c r="AKT573" s="14"/>
      <c r="AKU573" s="14"/>
      <c r="AKV573" s="14"/>
      <c r="AKW573" s="14"/>
      <c r="AKX573" s="14"/>
      <c r="AKY573" s="14"/>
      <c r="AKZ573" s="14"/>
      <c r="ALA573" s="14"/>
      <c r="ALB573" s="14"/>
      <c r="ALC573" s="14"/>
      <c r="ALD573" s="14"/>
      <c r="ALE573" s="14"/>
      <c r="ALF573" s="14"/>
      <c r="ALG573" s="14"/>
      <c r="ALH573" s="14"/>
      <c r="ALI573" s="14"/>
      <c r="ALJ573" s="14"/>
      <c r="ALK573" s="14"/>
      <c r="ALL573" s="14"/>
      <c r="ALM573" s="14"/>
      <c r="ALN573" s="14"/>
      <c r="ALO573" s="14"/>
      <c r="ALP573" s="14"/>
      <c r="ALQ573" s="14"/>
      <c r="ALR573" s="14"/>
      <c r="ALS573" s="14"/>
      <c r="ALT573" s="14"/>
      <c r="ALU573" s="14"/>
      <c r="ALV573" s="14"/>
      <c r="ALW573" s="14"/>
      <c r="ALX573" s="14"/>
      <c r="ALY573" s="14"/>
      <c r="ALZ573" s="14"/>
      <c r="AMA573" s="14"/>
      <c r="AMB573" s="14"/>
      <c r="AMC573" s="14"/>
      <c r="AMD573" s="14"/>
      <c r="AME573" s="14"/>
      <c r="AMF573" s="14"/>
      <c r="AMG573" s="14"/>
      <c r="AMH573" s="14"/>
      <c r="AMI573" s="14"/>
      <c r="AMJ573" s="14"/>
      <c r="AMK573" s="14"/>
      <c r="AML573" s="14"/>
      <c r="AMM573" s="14"/>
      <c r="AMN573" s="14"/>
      <c r="AMO573" s="14"/>
      <c r="AMP573" s="14"/>
      <c r="AMQ573" s="14"/>
      <c r="AMR573" s="14"/>
      <c r="AMS573" s="14"/>
      <c r="AMT573" s="14"/>
      <c r="AMU573" s="14"/>
      <c r="AMV573" s="14"/>
      <c r="AMW573" s="14"/>
      <c r="AMX573" s="14"/>
      <c r="AMY573" s="14"/>
      <c r="AMZ573" s="14"/>
      <c r="ANA573" s="14"/>
      <c r="ANB573" s="14"/>
      <c r="ANC573" s="14"/>
      <c r="AND573" s="14"/>
      <c r="ANE573" s="14"/>
      <c r="ANF573" s="14"/>
      <c r="ANG573" s="14"/>
      <c r="ANH573" s="14"/>
      <c r="ANI573" s="14"/>
      <c r="ANJ573" s="14"/>
      <c r="ANK573" s="14"/>
      <c r="ANL573" s="14"/>
      <c r="ANM573" s="14"/>
      <c r="ANN573" s="14"/>
      <c r="ANO573" s="14"/>
      <c r="ANP573" s="14"/>
      <c r="ANQ573" s="14"/>
      <c r="ANR573" s="14"/>
      <c r="ANS573" s="14"/>
      <c r="ANT573" s="14"/>
      <c r="ANU573" s="14"/>
      <c r="ANV573" s="14"/>
      <c r="ANW573" s="14"/>
      <c r="ANX573" s="14"/>
      <c r="ANY573" s="14"/>
      <c r="ANZ573" s="14"/>
      <c r="AOA573" s="14"/>
      <c r="AOB573" s="14"/>
      <c r="AOC573" s="14"/>
      <c r="AOD573" s="14"/>
      <c r="AOE573" s="14"/>
      <c r="AOF573" s="14"/>
      <c r="AOG573" s="14"/>
      <c r="AOH573" s="14"/>
      <c r="AOI573" s="14"/>
      <c r="AOJ573" s="14"/>
      <c r="AOK573" s="14"/>
      <c r="AOL573" s="14"/>
      <c r="AOM573" s="14"/>
      <c r="AON573" s="14"/>
      <c r="AOO573" s="14"/>
      <c r="AOP573" s="14"/>
      <c r="AOQ573" s="14"/>
      <c r="AOR573" s="14"/>
      <c r="AOS573" s="14"/>
      <c r="AOT573" s="14"/>
      <c r="AOU573" s="14"/>
      <c r="AOV573" s="14"/>
      <c r="AOW573" s="14"/>
      <c r="AOX573" s="14"/>
      <c r="AOY573" s="14"/>
      <c r="AOZ573" s="14"/>
      <c r="APA573" s="14"/>
      <c r="APB573" s="14"/>
      <c r="APC573" s="14"/>
      <c r="APD573" s="14"/>
      <c r="APE573" s="14"/>
      <c r="APF573" s="14"/>
      <c r="APG573" s="14"/>
      <c r="APH573" s="14"/>
      <c r="API573" s="14"/>
      <c r="APJ573" s="14"/>
      <c r="APK573" s="14"/>
      <c r="APL573" s="14"/>
      <c r="APM573" s="14"/>
      <c r="APN573" s="14"/>
      <c r="APO573" s="14"/>
      <c r="APP573" s="14"/>
      <c r="APQ573" s="14"/>
      <c r="APR573" s="14"/>
      <c r="APS573" s="14"/>
      <c r="APT573" s="14"/>
      <c r="APU573" s="14"/>
      <c r="APV573" s="14"/>
      <c r="APW573" s="14"/>
      <c r="APX573" s="14"/>
      <c r="APY573" s="14"/>
      <c r="APZ573" s="14"/>
      <c r="AQA573" s="14"/>
      <c r="AQB573" s="14"/>
      <c r="AQC573" s="14"/>
      <c r="AQD573" s="14"/>
      <c r="AQE573" s="14"/>
      <c r="AQF573" s="14"/>
      <c r="AQG573" s="14"/>
      <c r="AQH573" s="14"/>
      <c r="AQI573" s="14"/>
      <c r="AQJ573" s="14"/>
      <c r="AQK573" s="14"/>
      <c r="AQL573" s="14"/>
      <c r="AQM573" s="14"/>
      <c r="AQN573" s="14"/>
      <c r="AQO573" s="14"/>
      <c r="AQP573" s="14"/>
      <c r="AQQ573" s="14"/>
      <c r="AQR573" s="14"/>
      <c r="AQS573" s="14"/>
      <c r="AQT573" s="14"/>
      <c r="AQU573" s="14"/>
      <c r="AQV573" s="14"/>
      <c r="AQW573" s="14"/>
      <c r="AQX573" s="14"/>
      <c r="AQY573" s="14"/>
      <c r="AQZ573" s="14"/>
      <c r="ARA573" s="14"/>
      <c r="ARB573" s="14"/>
      <c r="ARC573" s="14"/>
      <c r="ARD573" s="14"/>
      <c r="ARE573" s="14"/>
      <c r="ARF573" s="14"/>
      <c r="ARG573" s="14"/>
      <c r="ARH573" s="14"/>
      <c r="ARI573" s="14"/>
      <c r="ARJ573" s="14"/>
      <c r="ARK573" s="14"/>
      <c r="ARL573" s="14"/>
      <c r="ARM573" s="14"/>
      <c r="ARN573" s="14"/>
      <c r="ARO573" s="14"/>
      <c r="ARP573" s="14"/>
      <c r="ARQ573" s="14"/>
      <c r="ARR573" s="14"/>
      <c r="ARS573" s="14"/>
      <c r="ART573" s="14"/>
      <c r="ARU573" s="14"/>
      <c r="ARV573" s="14"/>
      <c r="ARW573" s="14"/>
      <c r="ARX573" s="14"/>
      <c r="ARY573" s="14"/>
      <c r="ARZ573" s="14"/>
      <c r="ASA573" s="14"/>
      <c r="ASB573" s="14"/>
      <c r="ASC573" s="14"/>
      <c r="ASD573" s="14"/>
      <c r="ASE573" s="14"/>
      <c r="ASF573" s="14"/>
      <c r="ASG573" s="14"/>
      <c r="ASH573" s="14"/>
      <c r="ASI573" s="14"/>
      <c r="ASJ573" s="14"/>
      <c r="ASK573" s="14"/>
      <c r="ASL573" s="14"/>
      <c r="ASM573" s="14"/>
      <c r="ASN573" s="14"/>
      <c r="ASO573" s="14"/>
      <c r="ASP573" s="14"/>
      <c r="ASQ573" s="14"/>
      <c r="ASR573" s="14"/>
      <c r="ASS573" s="14"/>
      <c r="AST573" s="14"/>
      <c r="ASU573" s="14"/>
      <c r="ASV573" s="14"/>
      <c r="ASW573" s="14"/>
      <c r="ASX573" s="14"/>
      <c r="ASY573" s="14"/>
      <c r="ASZ573" s="14"/>
      <c r="ATA573" s="14"/>
      <c r="ATB573" s="14"/>
      <c r="ATC573" s="14"/>
      <c r="ATD573" s="14"/>
    </row>
    <row r="574" spans="63:1200">
      <c r="BK574" s="14" t="str">
        <f t="shared" si="2122"/>
        <v/>
      </c>
      <c r="ABO574" s="14"/>
      <c r="ABP574" s="14"/>
      <c r="ABQ574" s="14"/>
      <c r="ABR574" s="14"/>
      <c r="ABS574" s="14"/>
      <c r="ABT574" s="14"/>
      <c r="ABU574" s="14"/>
      <c r="ABV574" s="14"/>
      <c r="ABW574" s="14"/>
      <c r="ABX574" s="14"/>
      <c r="ABY574" s="14"/>
      <c r="ABZ574" s="14"/>
      <c r="ACA574" s="14"/>
      <c r="ACB574" s="14"/>
      <c r="ACC574" s="14"/>
      <c r="ACD574" s="14"/>
      <c r="ACE574" s="14"/>
      <c r="ACF574" s="14"/>
      <c r="ACG574" s="14"/>
      <c r="ACH574" s="14"/>
      <c r="ACI574" s="14"/>
      <c r="ACJ574" s="14"/>
      <c r="ACK574" s="14"/>
      <c r="ACL574" s="14"/>
      <c r="ACM574" s="14"/>
      <c r="ACN574" s="14"/>
      <c r="ACO574" s="14"/>
      <c r="ACP574" s="14"/>
      <c r="ACQ574" s="14"/>
      <c r="ACR574" s="14"/>
      <c r="ACS574" s="14"/>
      <c r="ACT574" s="14"/>
      <c r="ACU574" s="14"/>
      <c r="ACV574" s="14"/>
      <c r="ACW574" s="14"/>
      <c r="ACX574" s="14"/>
      <c r="ACY574" s="14"/>
      <c r="ACZ574" s="14"/>
      <c r="ADA574" s="14"/>
      <c r="ADB574" s="14"/>
      <c r="ADC574" s="14"/>
      <c r="ADD574" s="14"/>
      <c r="ADE574" s="14"/>
      <c r="ADF574" s="14"/>
      <c r="ADG574" s="14"/>
      <c r="ADH574" s="14"/>
      <c r="ADI574" s="14"/>
      <c r="ADJ574" s="14"/>
      <c r="ADK574" s="14"/>
      <c r="ADL574" s="14"/>
      <c r="ADM574" s="14"/>
      <c r="ADN574" s="14"/>
      <c r="ADO574" s="14"/>
      <c r="ADP574" s="14"/>
      <c r="ADQ574" s="14"/>
      <c r="ADR574" s="14"/>
      <c r="ADS574" s="14"/>
      <c r="ADT574" s="14"/>
      <c r="ADU574" s="14"/>
      <c r="ADV574" s="14"/>
      <c r="ADW574" s="14"/>
      <c r="ADX574" s="14"/>
      <c r="ADY574" s="14"/>
      <c r="ADZ574" s="14"/>
      <c r="AEA574" s="14"/>
      <c r="AEB574" s="14"/>
      <c r="AEC574" s="14"/>
      <c r="AED574" s="14"/>
      <c r="AEE574" s="14"/>
      <c r="AEF574" s="14"/>
      <c r="AEG574" s="14"/>
      <c r="AEH574" s="14"/>
      <c r="AEI574" s="14"/>
      <c r="AEJ574" s="14"/>
      <c r="AEK574" s="14"/>
      <c r="AEL574" s="14"/>
      <c r="AEM574" s="14"/>
      <c r="AEN574" s="14"/>
      <c r="AEO574" s="14"/>
      <c r="AEP574" s="14"/>
      <c r="AEQ574" s="14"/>
      <c r="AER574" s="14"/>
      <c r="AES574" s="14"/>
      <c r="AET574" s="14"/>
      <c r="AEU574" s="14"/>
      <c r="AEV574" s="14"/>
      <c r="AEW574" s="14"/>
      <c r="AEX574" s="14"/>
      <c r="AEY574" s="14"/>
      <c r="AEZ574" s="14"/>
      <c r="AFA574" s="14"/>
      <c r="AFB574" s="14"/>
      <c r="AFC574" s="14"/>
      <c r="AFD574" s="14"/>
      <c r="AFE574" s="14"/>
      <c r="AFF574" s="14"/>
      <c r="AFG574" s="14"/>
      <c r="AFH574" s="14"/>
      <c r="AFI574" s="14"/>
      <c r="AFJ574" s="14"/>
      <c r="AFK574" s="14"/>
      <c r="AFL574" s="14"/>
      <c r="AFM574" s="14"/>
      <c r="AFN574" s="14"/>
      <c r="AFO574" s="14"/>
      <c r="AFP574" s="14"/>
      <c r="AFQ574" s="14"/>
      <c r="AFR574" s="14"/>
      <c r="AFS574" s="14"/>
      <c r="AFT574" s="14"/>
      <c r="AFU574" s="14"/>
      <c r="AFV574" s="14"/>
      <c r="AFW574" s="14"/>
      <c r="AFX574" s="14"/>
      <c r="AFY574" s="14"/>
      <c r="AFZ574" s="14"/>
      <c r="AGA574" s="14"/>
      <c r="AGB574" s="14"/>
      <c r="AGC574" s="14"/>
      <c r="AGD574" s="14"/>
      <c r="AGE574" s="14"/>
      <c r="AGF574" s="14"/>
      <c r="AGG574" s="14"/>
      <c r="AGH574" s="14"/>
      <c r="AGI574" s="14"/>
      <c r="AGJ574" s="14"/>
      <c r="AGK574" s="14"/>
      <c r="AGL574" s="14"/>
      <c r="AGM574" s="14"/>
      <c r="AGN574" s="14"/>
      <c r="AGO574" s="14"/>
      <c r="AGP574" s="14"/>
      <c r="AGQ574" s="14"/>
      <c r="AGR574" s="14"/>
      <c r="AGS574" s="14"/>
      <c r="AGT574" s="14"/>
      <c r="AGU574" s="14"/>
      <c r="AGV574" s="14"/>
      <c r="AGW574" s="14"/>
      <c r="AGX574" s="14"/>
      <c r="AGY574" s="14"/>
      <c r="AGZ574" s="14"/>
      <c r="AHA574" s="14"/>
      <c r="AHB574" s="14"/>
      <c r="AHC574" s="14"/>
      <c r="AHD574" s="14"/>
      <c r="AHE574" s="14"/>
      <c r="AHF574" s="14"/>
      <c r="AHG574" s="14"/>
      <c r="AHH574" s="14"/>
      <c r="AHI574" s="14"/>
      <c r="AHJ574" s="14"/>
      <c r="AHK574" s="14"/>
      <c r="AHL574" s="14"/>
      <c r="AHM574" s="14"/>
      <c r="AHN574" s="14"/>
      <c r="AHO574" s="14"/>
      <c r="AHP574" s="14"/>
      <c r="AHQ574" s="14"/>
      <c r="AHR574" s="14"/>
      <c r="AHS574" s="14"/>
      <c r="AHT574" s="14"/>
      <c r="AHU574" s="14"/>
      <c r="AHV574" s="14"/>
      <c r="AHW574" s="14"/>
      <c r="AHX574" s="14"/>
      <c r="AHY574" s="14"/>
      <c r="AHZ574" s="14"/>
      <c r="AIA574" s="14"/>
      <c r="AIB574" s="14"/>
      <c r="AIC574" s="14"/>
      <c r="AID574" s="14"/>
      <c r="AIE574" s="14"/>
      <c r="AIF574" s="14"/>
      <c r="AIG574" s="14"/>
      <c r="AIH574" s="14"/>
      <c r="AII574" s="14"/>
      <c r="AIJ574" s="14"/>
      <c r="AIK574" s="14"/>
      <c r="AIL574" s="14"/>
      <c r="AIM574" s="14"/>
      <c r="AIN574" s="14"/>
      <c r="AIO574" s="14"/>
      <c r="AIP574" s="14"/>
      <c r="AIQ574" s="14"/>
      <c r="AIR574" s="14"/>
      <c r="AIS574" s="14"/>
      <c r="AIT574" s="14"/>
      <c r="AIU574" s="14"/>
      <c r="AIV574" s="14"/>
      <c r="AIW574" s="14"/>
      <c r="AIX574" s="14"/>
      <c r="AIY574" s="14"/>
      <c r="AIZ574" s="14"/>
      <c r="AJA574" s="14"/>
      <c r="AJB574" s="14"/>
      <c r="AJC574" s="14"/>
      <c r="AJD574" s="14"/>
      <c r="AJE574" s="14"/>
      <c r="AJF574" s="14"/>
      <c r="AJG574" s="14"/>
      <c r="AJH574" s="14"/>
      <c r="AJI574" s="14"/>
      <c r="AJJ574" s="14"/>
      <c r="AJK574" s="14"/>
      <c r="AJL574" s="14"/>
      <c r="AJM574" s="14"/>
      <c r="AJN574" s="14"/>
      <c r="AJO574" s="14"/>
      <c r="AJP574" s="14"/>
      <c r="AJQ574" s="14"/>
      <c r="AJR574" s="14"/>
      <c r="AJS574" s="14"/>
      <c r="AJT574" s="14"/>
      <c r="AJU574" s="14"/>
      <c r="AJV574" s="14"/>
      <c r="AJW574" s="14"/>
      <c r="AJX574" s="14"/>
      <c r="AJY574" s="14"/>
      <c r="AJZ574" s="14"/>
      <c r="AKA574" s="14"/>
      <c r="AKB574" s="14"/>
      <c r="AKC574" s="14"/>
      <c r="AKD574" s="14"/>
      <c r="AKE574" s="14"/>
      <c r="AKF574" s="14"/>
      <c r="AKG574" s="14"/>
      <c r="AKH574" s="14"/>
      <c r="AKI574" s="14"/>
      <c r="AKJ574" s="14"/>
      <c r="AKK574" s="14"/>
      <c r="AKL574" s="14"/>
      <c r="AKM574" s="14"/>
      <c r="AKN574" s="14"/>
      <c r="AKO574" s="14"/>
      <c r="AKP574" s="14"/>
      <c r="AKQ574" s="14"/>
      <c r="AKR574" s="14"/>
      <c r="AKS574" s="14"/>
      <c r="AKT574" s="14"/>
      <c r="AKU574" s="14"/>
      <c r="AKV574" s="14"/>
      <c r="AKW574" s="14"/>
      <c r="AKX574" s="14"/>
      <c r="AKY574" s="14"/>
      <c r="AKZ574" s="14"/>
      <c r="ALA574" s="14"/>
      <c r="ALB574" s="14"/>
      <c r="ALC574" s="14"/>
      <c r="ALD574" s="14"/>
      <c r="ALE574" s="14"/>
      <c r="ALF574" s="14"/>
      <c r="ALG574" s="14"/>
      <c r="ALH574" s="14"/>
      <c r="ALI574" s="14"/>
      <c r="ALJ574" s="14"/>
      <c r="ALK574" s="14"/>
      <c r="ALL574" s="14"/>
      <c r="ALM574" s="14"/>
      <c r="ALN574" s="14"/>
      <c r="ALO574" s="14"/>
      <c r="ALP574" s="14"/>
      <c r="ALQ574" s="14"/>
      <c r="ALR574" s="14"/>
      <c r="ALS574" s="14"/>
      <c r="ALT574" s="14"/>
      <c r="ALU574" s="14"/>
      <c r="ALV574" s="14"/>
      <c r="ALW574" s="14"/>
      <c r="ALX574" s="14"/>
      <c r="ALY574" s="14"/>
      <c r="ALZ574" s="14"/>
      <c r="AMA574" s="14"/>
      <c r="AMB574" s="14"/>
      <c r="AMC574" s="14"/>
      <c r="AMD574" s="14"/>
      <c r="AME574" s="14"/>
      <c r="AMF574" s="14"/>
      <c r="AMG574" s="14"/>
      <c r="AMH574" s="14"/>
      <c r="AMI574" s="14"/>
      <c r="AMJ574" s="14"/>
      <c r="AMK574" s="14"/>
      <c r="AML574" s="14"/>
      <c r="AMM574" s="14"/>
      <c r="AMN574" s="14"/>
      <c r="AMO574" s="14"/>
      <c r="AMP574" s="14"/>
      <c r="AMQ574" s="14"/>
      <c r="AMR574" s="14"/>
      <c r="AMS574" s="14"/>
      <c r="AMT574" s="14"/>
      <c r="AMU574" s="14"/>
      <c r="AMV574" s="14"/>
      <c r="AMW574" s="14"/>
      <c r="AMX574" s="14"/>
      <c r="AMY574" s="14"/>
      <c r="AMZ574" s="14"/>
      <c r="ANA574" s="14"/>
      <c r="ANB574" s="14"/>
      <c r="ANC574" s="14"/>
      <c r="AND574" s="14"/>
      <c r="ANE574" s="14"/>
      <c r="ANF574" s="14"/>
      <c r="ANG574" s="14"/>
      <c r="ANH574" s="14"/>
      <c r="ANI574" s="14"/>
      <c r="ANJ574" s="14"/>
      <c r="ANK574" s="14"/>
      <c r="ANL574" s="14"/>
      <c r="ANM574" s="14"/>
      <c r="ANN574" s="14"/>
      <c r="ANO574" s="14"/>
      <c r="ANP574" s="14"/>
      <c r="ANQ574" s="14"/>
      <c r="ANR574" s="14"/>
      <c r="ANS574" s="14"/>
      <c r="ANT574" s="14"/>
      <c r="ANU574" s="14"/>
      <c r="ANV574" s="14"/>
      <c r="ANW574" s="14"/>
      <c r="ANX574" s="14"/>
      <c r="ANY574" s="14"/>
      <c r="ANZ574" s="14"/>
      <c r="AOA574" s="14"/>
      <c r="AOB574" s="14"/>
      <c r="AOC574" s="14"/>
      <c r="AOD574" s="14"/>
      <c r="AOE574" s="14"/>
      <c r="AOF574" s="14"/>
      <c r="AOG574" s="14"/>
      <c r="AOH574" s="14"/>
      <c r="AOI574" s="14"/>
      <c r="AOJ574" s="14"/>
      <c r="AOK574" s="14"/>
      <c r="AOL574" s="14"/>
      <c r="AOM574" s="14"/>
      <c r="AON574" s="14"/>
      <c r="AOO574" s="14"/>
      <c r="AOP574" s="14"/>
      <c r="AOQ574" s="14"/>
      <c r="AOR574" s="14"/>
      <c r="AOS574" s="14"/>
      <c r="AOT574" s="14"/>
      <c r="AOU574" s="14"/>
      <c r="AOV574" s="14"/>
      <c r="AOW574" s="14"/>
      <c r="AOX574" s="14"/>
      <c r="AOY574" s="14"/>
      <c r="AOZ574" s="14"/>
      <c r="APA574" s="14"/>
      <c r="APB574" s="14"/>
      <c r="APC574" s="14"/>
      <c r="APD574" s="14"/>
      <c r="APE574" s="14"/>
      <c r="APF574" s="14"/>
      <c r="APG574" s="14"/>
      <c r="APH574" s="14"/>
      <c r="API574" s="14"/>
      <c r="APJ574" s="14"/>
      <c r="APK574" s="14"/>
      <c r="APL574" s="14"/>
      <c r="APM574" s="14"/>
      <c r="APN574" s="14"/>
      <c r="APO574" s="14"/>
      <c r="APP574" s="14"/>
      <c r="APQ574" s="14"/>
      <c r="APR574" s="14"/>
      <c r="APS574" s="14"/>
      <c r="APT574" s="14"/>
      <c r="APU574" s="14"/>
      <c r="APV574" s="14"/>
      <c r="APW574" s="14"/>
      <c r="APX574" s="14"/>
      <c r="APY574" s="14"/>
      <c r="APZ574" s="14"/>
      <c r="AQA574" s="14"/>
      <c r="AQB574" s="14"/>
      <c r="AQC574" s="14"/>
      <c r="AQD574" s="14"/>
      <c r="AQE574" s="14"/>
      <c r="AQF574" s="14"/>
      <c r="AQG574" s="14"/>
      <c r="AQH574" s="14"/>
      <c r="AQI574" s="14"/>
      <c r="AQJ574" s="14"/>
      <c r="AQK574" s="14"/>
      <c r="AQL574" s="14"/>
      <c r="AQM574" s="14"/>
      <c r="AQN574" s="14"/>
      <c r="AQO574" s="14"/>
      <c r="AQP574" s="14"/>
      <c r="AQQ574" s="14"/>
      <c r="AQR574" s="14"/>
      <c r="AQS574" s="14"/>
      <c r="AQT574" s="14"/>
      <c r="AQU574" s="14"/>
      <c r="AQV574" s="14"/>
      <c r="AQW574" s="14"/>
      <c r="AQX574" s="14"/>
      <c r="AQY574" s="14"/>
      <c r="AQZ574" s="14"/>
      <c r="ARA574" s="14"/>
      <c r="ARB574" s="14"/>
      <c r="ARC574" s="14"/>
      <c r="ARD574" s="14"/>
      <c r="ARE574" s="14"/>
      <c r="ARF574" s="14"/>
      <c r="ARG574" s="14"/>
      <c r="ARH574" s="14"/>
      <c r="ARI574" s="14"/>
      <c r="ARJ574" s="14"/>
      <c r="ARK574" s="14"/>
      <c r="ARL574" s="14"/>
      <c r="ARM574" s="14"/>
      <c r="ARN574" s="14"/>
      <c r="ARO574" s="14"/>
      <c r="ARP574" s="14"/>
      <c r="ARQ574" s="14"/>
      <c r="ARR574" s="14"/>
      <c r="ARS574" s="14"/>
      <c r="ART574" s="14"/>
      <c r="ARU574" s="14"/>
      <c r="ARV574" s="14"/>
      <c r="ARW574" s="14"/>
      <c r="ARX574" s="14"/>
      <c r="ARY574" s="14"/>
      <c r="ARZ574" s="14"/>
      <c r="ASA574" s="14"/>
      <c r="ASB574" s="14"/>
      <c r="ASC574" s="14"/>
      <c r="ASD574" s="14"/>
      <c r="ASE574" s="14"/>
      <c r="ASF574" s="14"/>
      <c r="ASG574" s="14"/>
      <c r="ASH574" s="14"/>
      <c r="ASI574" s="14"/>
      <c r="ASJ574" s="14"/>
      <c r="ASK574" s="14"/>
      <c r="ASL574" s="14"/>
      <c r="ASM574" s="14"/>
      <c r="ASN574" s="14"/>
      <c r="ASO574" s="14"/>
      <c r="ASP574" s="14"/>
      <c r="ASQ574" s="14"/>
      <c r="ASR574" s="14"/>
      <c r="ASS574" s="14"/>
      <c r="AST574" s="14"/>
      <c r="ASU574" s="14"/>
      <c r="ASV574" s="14"/>
      <c r="ASW574" s="14"/>
      <c r="ASX574" s="14"/>
      <c r="ASY574" s="14"/>
      <c r="ASZ574" s="14"/>
      <c r="ATA574" s="14"/>
      <c r="ATB574" s="14"/>
      <c r="ATC574" s="14"/>
      <c r="ATD574" s="14"/>
    </row>
    <row r="575" spans="63:1200">
      <c r="BK575" s="14" t="str">
        <f t="shared" si="2122"/>
        <v/>
      </c>
      <c r="ABO575" s="14"/>
      <c r="ABP575" s="14"/>
      <c r="ABQ575" s="14"/>
      <c r="ABR575" s="14"/>
      <c r="ABS575" s="14"/>
      <c r="ABT575" s="14"/>
      <c r="ABU575" s="14"/>
      <c r="ABV575" s="14"/>
      <c r="ABW575" s="14"/>
      <c r="ABX575" s="14"/>
      <c r="ABY575" s="14"/>
      <c r="ABZ575" s="14"/>
      <c r="ACA575" s="14"/>
      <c r="ACB575" s="14"/>
      <c r="ACC575" s="14"/>
      <c r="ACD575" s="14"/>
      <c r="ACE575" s="14"/>
      <c r="ACF575" s="14"/>
      <c r="ACG575" s="14"/>
      <c r="ACH575" s="14"/>
      <c r="ACI575" s="14"/>
      <c r="ACJ575" s="14"/>
      <c r="ACK575" s="14"/>
      <c r="ACL575" s="14"/>
      <c r="ACM575" s="14"/>
      <c r="ACN575" s="14"/>
      <c r="ACO575" s="14"/>
      <c r="ACP575" s="14"/>
      <c r="ACQ575" s="14"/>
      <c r="ACR575" s="14"/>
      <c r="ACS575" s="14"/>
      <c r="ACT575" s="14"/>
      <c r="ACU575" s="14"/>
      <c r="ACV575" s="14"/>
      <c r="ACW575" s="14"/>
      <c r="ACX575" s="14"/>
      <c r="ACY575" s="14"/>
      <c r="ACZ575" s="14"/>
      <c r="ADA575" s="14"/>
      <c r="ADB575" s="14"/>
      <c r="ADC575" s="14"/>
      <c r="ADD575" s="14"/>
      <c r="ADE575" s="14"/>
      <c r="ADF575" s="14"/>
      <c r="ADG575" s="14"/>
      <c r="ADH575" s="14"/>
      <c r="ADI575" s="14"/>
      <c r="ADJ575" s="14"/>
      <c r="ADK575" s="14"/>
      <c r="ADL575" s="14"/>
      <c r="ADM575" s="14"/>
      <c r="ADN575" s="14"/>
      <c r="ADO575" s="14"/>
      <c r="ADP575" s="14"/>
      <c r="ADQ575" s="14"/>
      <c r="ADR575" s="14"/>
      <c r="ADS575" s="14"/>
      <c r="ADT575" s="14"/>
      <c r="ADU575" s="14"/>
      <c r="ADV575" s="14"/>
      <c r="ADW575" s="14"/>
      <c r="ADX575" s="14"/>
      <c r="ADY575" s="14"/>
      <c r="ADZ575" s="14"/>
      <c r="AEA575" s="14"/>
      <c r="AEB575" s="14"/>
      <c r="AEC575" s="14"/>
      <c r="AED575" s="14"/>
      <c r="AEE575" s="14"/>
      <c r="AEF575" s="14"/>
      <c r="AEG575" s="14"/>
      <c r="AEH575" s="14"/>
      <c r="AEI575" s="14"/>
      <c r="AEJ575" s="14"/>
      <c r="AEK575" s="14"/>
      <c r="AEL575" s="14"/>
      <c r="AEM575" s="14"/>
      <c r="AEN575" s="14"/>
      <c r="AEO575" s="14"/>
      <c r="AEP575" s="14"/>
      <c r="AEQ575" s="14"/>
      <c r="AER575" s="14"/>
      <c r="AES575" s="14"/>
      <c r="AET575" s="14"/>
      <c r="AEU575" s="14"/>
      <c r="AEV575" s="14"/>
      <c r="AEW575" s="14"/>
      <c r="AEX575" s="14"/>
      <c r="AEY575" s="14"/>
      <c r="AEZ575" s="14"/>
      <c r="AFA575" s="14"/>
      <c r="AFB575" s="14"/>
      <c r="AFC575" s="14"/>
      <c r="AFD575" s="14"/>
      <c r="AFE575" s="14"/>
      <c r="AFF575" s="14"/>
      <c r="AFG575" s="14"/>
      <c r="AFH575" s="14"/>
      <c r="AFI575" s="14"/>
      <c r="AFJ575" s="14"/>
      <c r="AFK575" s="14"/>
      <c r="AFL575" s="14"/>
      <c r="AFM575" s="14"/>
      <c r="AFN575" s="14"/>
      <c r="AFO575" s="14"/>
      <c r="AFP575" s="14"/>
      <c r="AFQ575" s="14"/>
      <c r="AFR575" s="14"/>
      <c r="AFS575" s="14"/>
      <c r="AFT575" s="14"/>
      <c r="AFU575" s="14"/>
      <c r="AFV575" s="14"/>
      <c r="AFW575" s="14"/>
      <c r="AFX575" s="14"/>
      <c r="AFY575" s="14"/>
      <c r="AFZ575" s="14"/>
      <c r="AGA575" s="14"/>
      <c r="AGB575" s="14"/>
      <c r="AGC575" s="14"/>
      <c r="AGD575" s="14"/>
      <c r="AGE575" s="14"/>
      <c r="AGF575" s="14"/>
      <c r="AGG575" s="14"/>
      <c r="AGH575" s="14"/>
      <c r="AGI575" s="14"/>
      <c r="AGJ575" s="14"/>
      <c r="AGK575" s="14"/>
      <c r="AGL575" s="14"/>
      <c r="AGM575" s="14"/>
      <c r="AGN575" s="14"/>
      <c r="AGO575" s="14"/>
      <c r="AGP575" s="14"/>
      <c r="AGQ575" s="14"/>
      <c r="AGR575" s="14"/>
      <c r="AGS575" s="14"/>
      <c r="AGT575" s="14"/>
      <c r="AGU575" s="14"/>
      <c r="AGV575" s="14"/>
      <c r="AGW575" s="14"/>
      <c r="AGX575" s="14"/>
      <c r="AGY575" s="14"/>
      <c r="AGZ575" s="14"/>
      <c r="AHA575" s="14"/>
      <c r="AHB575" s="14"/>
      <c r="AHC575" s="14"/>
      <c r="AHD575" s="14"/>
      <c r="AHE575" s="14"/>
      <c r="AHF575" s="14"/>
      <c r="AHG575" s="14"/>
      <c r="AHH575" s="14"/>
      <c r="AHI575" s="14"/>
      <c r="AHJ575" s="14"/>
      <c r="AHK575" s="14"/>
      <c r="AHL575" s="14"/>
      <c r="AHM575" s="14"/>
      <c r="AHN575" s="14"/>
      <c r="AHO575" s="14"/>
      <c r="AHP575" s="14"/>
      <c r="AHQ575" s="14"/>
      <c r="AHR575" s="14"/>
      <c r="AHS575" s="14"/>
      <c r="AHT575" s="14"/>
      <c r="AHU575" s="14"/>
      <c r="AHV575" s="14"/>
      <c r="AHW575" s="14"/>
      <c r="AHX575" s="14"/>
      <c r="AHY575" s="14"/>
      <c r="AHZ575" s="14"/>
      <c r="AIA575" s="14"/>
      <c r="AIB575" s="14"/>
      <c r="AIC575" s="14"/>
      <c r="AID575" s="14"/>
      <c r="AIE575" s="14"/>
      <c r="AIF575" s="14"/>
      <c r="AIG575" s="14"/>
      <c r="AIH575" s="14"/>
      <c r="AII575" s="14"/>
      <c r="AIJ575" s="14"/>
      <c r="AIK575" s="14"/>
      <c r="AIL575" s="14"/>
      <c r="AIM575" s="14"/>
      <c r="AIN575" s="14"/>
      <c r="AIO575" s="14"/>
      <c r="AIP575" s="14"/>
      <c r="AIQ575" s="14"/>
      <c r="AIR575" s="14"/>
      <c r="AIS575" s="14"/>
      <c r="AIT575" s="14"/>
      <c r="AIU575" s="14"/>
      <c r="AIV575" s="14"/>
      <c r="AIW575" s="14"/>
      <c r="AIX575" s="14"/>
      <c r="AIY575" s="14"/>
      <c r="AIZ575" s="14"/>
      <c r="AJA575" s="14"/>
      <c r="AJB575" s="14"/>
      <c r="AJC575" s="14"/>
      <c r="AJD575" s="14"/>
      <c r="AJE575" s="14"/>
      <c r="AJF575" s="14"/>
      <c r="AJG575" s="14"/>
      <c r="AJH575" s="14"/>
      <c r="AJI575" s="14"/>
      <c r="AJJ575" s="14"/>
      <c r="AJK575" s="14"/>
      <c r="AJL575" s="14"/>
      <c r="AJM575" s="14"/>
      <c r="AJN575" s="14"/>
      <c r="AJO575" s="14"/>
      <c r="AJP575" s="14"/>
      <c r="AJQ575" s="14"/>
      <c r="AJR575" s="14"/>
      <c r="AJS575" s="14"/>
      <c r="AJT575" s="14"/>
      <c r="AJU575" s="14"/>
      <c r="AJV575" s="14"/>
      <c r="AJW575" s="14"/>
      <c r="AJX575" s="14"/>
      <c r="AJY575" s="14"/>
      <c r="AJZ575" s="14"/>
      <c r="AKA575" s="14"/>
      <c r="AKB575" s="14"/>
      <c r="AKC575" s="14"/>
      <c r="AKD575" s="14"/>
      <c r="AKE575" s="14"/>
      <c r="AKF575" s="14"/>
      <c r="AKG575" s="14"/>
      <c r="AKH575" s="14"/>
      <c r="AKI575" s="14"/>
      <c r="AKJ575" s="14"/>
      <c r="AKK575" s="14"/>
      <c r="AKL575" s="14"/>
      <c r="AKM575" s="14"/>
      <c r="AKN575" s="14"/>
      <c r="AKO575" s="14"/>
      <c r="AKP575" s="14"/>
      <c r="AKQ575" s="14"/>
      <c r="AKR575" s="14"/>
      <c r="AKS575" s="14"/>
      <c r="AKT575" s="14"/>
      <c r="AKU575" s="14"/>
      <c r="AKV575" s="14"/>
      <c r="AKW575" s="14"/>
      <c r="AKX575" s="14"/>
      <c r="AKY575" s="14"/>
      <c r="AKZ575" s="14"/>
      <c r="ALA575" s="14"/>
      <c r="ALB575" s="14"/>
      <c r="ALC575" s="14"/>
      <c r="ALD575" s="14"/>
      <c r="ALE575" s="14"/>
      <c r="ALF575" s="14"/>
      <c r="ALG575" s="14"/>
      <c r="ALH575" s="14"/>
      <c r="ALI575" s="14"/>
      <c r="ALJ575" s="14"/>
      <c r="ALK575" s="14"/>
      <c r="ALL575" s="14"/>
      <c r="ALM575" s="14"/>
      <c r="ALN575" s="14"/>
      <c r="ALO575" s="14"/>
      <c r="ALP575" s="14"/>
      <c r="ALQ575" s="14"/>
      <c r="ALR575" s="14"/>
      <c r="ALS575" s="14"/>
      <c r="ALT575" s="14"/>
      <c r="ALU575" s="14"/>
      <c r="ALV575" s="14"/>
      <c r="ALW575" s="14"/>
      <c r="ALX575" s="14"/>
      <c r="ALY575" s="14"/>
      <c r="ALZ575" s="14"/>
      <c r="AMA575" s="14"/>
      <c r="AMB575" s="14"/>
      <c r="AMC575" s="14"/>
      <c r="AMD575" s="14"/>
      <c r="AME575" s="14"/>
      <c r="AMF575" s="14"/>
      <c r="AMG575" s="14"/>
      <c r="AMH575" s="14"/>
      <c r="AMI575" s="14"/>
      <c r="AMJ575" s="14"/>
      <c r="AMK575" s="14"/>
      <c r="AML575" s="14"/>
      <c r="AMM575" s="14"/>
      <c r="AMN575" s="14"/>
      <c r="AMO575" s="14"/>
      <c r="AMP575" s="14"/>
      <c r="AMQ575" s="14"/>
      <c r="AMR575" s="14"/>
      <c r="AMS575" s="14"/>
      <c r="AMT575" s="14"/>
      <c r="AMU575" s="14"/>
      <c r="AMV575" s="14"/>
      <c r="AMW575" s="14"/>
      <c r="AMX575" s="14"/>
      <c r="AMY575" s="14"/>
      <c r="AMZ575" s="14"/>
      <c r="ANA575" s="14"/>
      <c r="ANB575" s="14"/>
      <c r="ANC575" s="14"/>
      <c r="AND575" s="14"/>
      <c r="ANE575" s="14"/>
      <c r="ANF575" s="14"/>
      <c r="ANG575" s="14"/>
      <c r="ANH575" s="14"/>
      <c r="ANI575" s="14"/>
      <c r="ANJ575" s="14"/>
      <c r="ANK575" s="14"/>
      <c r="ANL575" s="14"/>
      <c r="ANM575" s="14"/>
      <c r="ANN575" s="14"/>
      <c r="ANO575" s="14"/>
      <c r="ANP575" s="14"/>
      <c r="ANQ575" s="14"/>
      <c r="ANR575" s="14"/>
      <c r="ANS575" s="14"/>
      <c r="ANT575" s="14"/>
      <c r="ANU575" s="14"/>
      <c r="ANV575" s="14"/>
      <c r="ANW575" s="14"/>
      <c r="ANX575" s="14"/>
      <c r="ANY575" s="14"/>
      <c r="ANZ575" s="14"/>
      <c r="AOA575" s="14"/>
      <c r="AOB575" s="14"/>
      <c r="AOC575" s="14"/>
      <c r="AOD575" s="14"/>
      <c r="AOE575" s="14"/>
      <c r="AOF575" s="14"/>
      <c r="AOG575" s="14"/>
      <c r="AOH575" s="14"/>
      <c r="AOI575" s="14"/>
      <c r="AOJ575" s="14"/>
      <c r="AOK575" s="14"/>
      <c r="AOL575" s="14"/>
      <c r="AOM575" s="14"/>
      <c r="AON575" s="14"/>
      <c r="AOO575" s="14"/>
      <c r="AOP575" s="14"/>
      <c r="AOQ575" s="14"/>
      <c r="AOR575" s="14"/>
      <c r="AOS575" s="14"/>
      <c r="AOT575" s="14"/>
      <c r="AOU575" s="14"/>
      <c r="AOV575" s="14"/>
      <c r="AOW575" s="14"/>
      <c r="AOX575" s="14"/>
      <c r="AOY575" s="14"/>
      <c r="AOZ575" s="14"/>
      <c r="APA575" s="14"/>
      <c r="APB575" s="14"/>
      <c r="APC575" s="14"/>
      <c r="APD575" s="14"/>
      <c r="APE575" s="14"/>
      <c r="APF575" s="14"/>
      <c r="APG575" s="14"/>
      <c r="APH575" s="14"/>
      <c r="API575" s="14"/>
      <c r="APJ575" s="14"/>
      <c r="APK575" s="14"/>
      <c r="APL575" s="14"/>
      <c r="APM575" s="14"/>
      <c r="APN575" s="14"/>
      <c r="APO575" s="14"/>
      <c r="APP575" s="14"/>
      <c r="APQ575" s="14"/>
      <c r="APR575" s="14"/>
      <c r="APS575" s="14"/>
      <c r="APT575" s="14"/>
      <c r="APU575" s="14"/>
      <c r="APV575" s="14"/>
      <c r="APW575" s="14"/>
      <c r="APX575" s="14"/>
      <c r="APY575" s="14"/>
      <c r="APZ575" s="14"/>
      <c r="AQA575" s="14"/>
      <c r="AQB575" s="14"/>
      <c r="AQC575" s="14"/>
      <c r="AQD575" s="14"/>
      <c r="AQE575" s="14"/>
      <c r="AQF575" s="14"/>
      <c r="AQG575" s="14"/>
      <c r="AQH575" s="14"/>
      <c r="AQI575" s="14"/>
      <c r="AQJ575" s="14"/>
      <c r="AQK575" s="14"/>
      <c r="AQL575" s="14"/>
      <c r="AQM575" s="14"/>
      <c r="AQN575" s="14"/>
      <c r="AQO575" s="14"/>
      <c r="AQP575" s="14"/>
      <c r="AQQ575" s="14"/>
      <c r="AQR575" s="14"/>
      <c r="AQS575" s="14"/>
      <c r="AQT575" s="14"/>
      <c r="AQU575" s="14"/>
      <c r="AQV575" s="14"/>
      <c r="AQW575" s="14"/>
      <c r="AQX575" s="14"/>
      <c r="AQY575" s="14"/>
      <c r="AQZ575" s="14"/>
      <c r="ARA575" s="14"/>
      <c r="ARB575" s="14"/>
      <c r="ARC575" s="14"/>
      <c r="ARD575" s="14"/>
      <c r="ARE575" s="14"/>
      <c r="ARF575" s="14"/>
      <c r="ARG575" s="14"/>
      <c r="ARH575" s="14"/>
      <c r="ARI575" s="14"/>
      <c r="ARJ575" s="14"/>
      <c r="ARK575" s="14"/>
      <c r="ARL575" s="14"/>
      <c r="ARM575" s="14"/>
      <c r="ARN575" s="14"/>
      <c r="ARO575" s="14"/>
      <c r="ARP575" s="14"/>
      <c r="ARQ575" s="14"/>
      <c r="ARR575" s="14"/>
      <c r="ARS575" s="14"/>
      <c r="ART575" s="14"/>
      <c r="ARU575" s="14"/>
      <c r="ARV575" s="14"/>
      <c r="ARW575" s="14"/>
      <c r="ARX575" s="14"/>
      <c r="ARY575" s="14"/>
      <c r="ARZ575" s="14"/>
      <c r="ASA575" s="14"/>
      <c r="ASB575" s="14"/>
      <c r="ASC575" s="14"/>
      <c r="ASD575" s="14"/>
      <c r="ASE575" s="14"/>
      <c r="ASF575" s="14"/>
      <c r="ASG575" s="14"/>
      <c r="ASH575" s="14"/>
      <c r="ASI575" s="14"/>
      <c r="ASJ575" s="14"/>
      <c r="ASK575" s="14"/>
      <c r="ASL575" s="14"/>
      <c r="ASM575" s="14"/>
      <c r="ASN575" s="14"/>
      <c r="ASO575" s="14"/>
      <c r="ASP575" s="14"/>
      <c r="ASQ575" s="14"/>
      <c r="ASR575" s="14"/>
      <c r="ASS575" s="14"/>
      <c r="AST575" s="14"/>
      <c r="ASU575" s="14"/>
      <c r="ASV575" s="14"/>
      <c r="ASW575" s="14"/>
      <c r="ASX575" s="14"/>
      <c r="ASY575" s="14"/>
      <c r="ASZ575" s="14"/>
      <c r="ATA575" s="14"/>
      <c r="ATB575" s="14"/>
      <c r="ATC575" s="14"/>
      <c r="ATD575" s="14"/>
    </row>
    <row r="576" spans="63:1200">
      <c r="BK576" s="14" t="str">
        <f t="shared" si="2122"/>
        <v/>
      </c>
      <c r="ABO576" s="14"/>
      <c r="ABP576" s="14"/>
      <c r="ABQ576" s="14"/>
      <c r="ABR576" s="14"/>
      <c r="ABS576" s="14"/>
      <c r="ABT576" s="14"/>
      <c r="ABU576" s="14"/>
      <c r="ABV576" s="14"/>
      <c r="ABW576" s="14"/>
      <c r="ABX576" s="14"/>
      <c r="ABY576" s="14"/>
      <c r="ABZ576" s="14"/>
      <c r="ACA576" s="14"/>
      <c r="ACB576" s="14"/>
      <c r="ACC576" s="14"/>
      <c r="ACD576" s="14"/>
      <c r="ACE576" s="14"/>
      <c r="ACF576" s="14"/>
      <c r="ACG576" s="14"/>
      <c r="ACH576" s="14"/>
      <c r="ACI576" s="14"/>
      <c r="ACJ576" s="14"/>
      <c r="ACK576" s="14"/>
      <c r="ACL576" s="14"/>
      <c r="ACM576" s="14"/>
      <c r="ACN576" s="14"/>
      <c r="ACO576" s="14"/>
      <c r="ACP576" s="14"/>
      <c r="ACQ576" s="14"/>
      <c r="ACR576" s="14"/>
      <c r="ACS576" s="14"/>
      <c r="ACT576" s="14"/>
      <c r="ACU576" s="14"/>
      <c r="ACV576" s="14"/>
      <c r="ACW576" s="14"/>
      <c r="ACX576" s="14"/>
      <c r="ACY576" s="14"/>
      <c r="ACZ576" s="14"/>
      <c r="ADA576" s="14"/>
      <c r="ADB576" s="14"/>
      <c r="ADC576" s="14"/>
      <c r="ADD576" s="14"/>
      <c r="ADE576" s="14"/>
      <c r="ADF576" s="14"/>
      <c r="ADG576" s="14"/>
      <c r="ADH576" s="14"/>
      <c r="ADI576" s="14"/>
      <c r="ADJ576" s="14"/>
      <c r="ADK576" s="14"/>
      <c r="ADL576" s="14"/>
      <c r="ADM576" s="14"/>
      <c r="ADN576" s="14"/>
      <c r="ADO576" s="14"/>
      <c r="ADP576" s="14"/>
      <c r="ADQ576" s="14"/>
      <c r="ADR576" s="14"/>
      <c r="ADS576" s="14"/>
      <c r="ADT576" s="14"/>
      <c r="ADU576" s="14"/>
      <c r="ADV576" s="14"/>
      <c r="ADW576" s="14"/>
      <c r="ADX576" s="14"/>
      <c r="ADY576" s="14"/>
      <c r="ADZ576" s="14"/>
      <c r="AEA576" s="14"/>
      <c r="AEB576" s="14"/>
      <c r="AEC576" s="14"/>
      <c r="AED576" s="14"/>
      <c r="AEE576" s="14"/>
      <c r="AEF576" s="14"/>
      <c r="AEG576" s="14"/>
      <c r="AEH576" s="14"/>
      <c r="AEI576" s="14"/>
      <c r="AEJ576" s="14"/>
      <c r="AEK576" s="14"/>
      <c r="AEL576" s="14"/>
      <c r="AEM576" s="14"/>
      <c r="AEN576" s="14"/>
      <c r="AEO576" s="14"/>
      <c r="AEP576" s="14"/>
      <c r="AEQ576" s="14"/>
      <c r="AER576" s="14"/>
      <c r="AES576" s="14"/>
      <c r="AET576" s="14"/>
      <c r="AEU576" s="14"/>
      <c r="AEV576" s="14"/>
      <c r="AEW576" s="14"/>
      <c r="AEX576" s="14"/>
      <c r="AEY576" s="14"/>
      <c r="AEZ576" s="14"/>
      <c r="AFA576" s="14"/>
      <c r="AFB576" s="14"/>
      <c r="AFC576" s="14"/>
      <c r="AFD576" s="14"/>
      <c r="AFE576" s="14"/>
      <c r="AFF576" s="14"/>
      <c r="AFG576" s="14"/>
      <c r="AFH576" s="14"/>
      <c r="AFI576" s="14"/>
      <c r="AFJ576" s="14"/>
      <c r="AFK576" s="14"/>
      <c r="AFL576" s="14"/>
      <c r="AFM576" s="14"/>
      <c r="AFN576" s="14"/>
      <c r="AFO576" s="14"/>
      <c r="AFP576" s="14"/>
      <c r="AFQ576" s="14"/>
      <c r="AFR576" s="14"/>
      <c r="AFS576" s="14"/>
      <c r="AFT576" s="14"/>
      <c r="AFU576" s="14"/>
      <c r="AFV576" s="14"/>
      <c r="AFW576" s="14"/>
      <c r="AFX576" s="14"/>
      <c r="AFY576" s="14"/>
      <c r="AFZ576" s="14"/>
      <c r="AGA576" s="14"/>
      <c r="AGB576" s="14"/>
      <c r="AGC576" s="14"/>
      <c r="AGD576" s="14"/>
      <c r="AGE576" s="14"/>
      <c r="AGF576" s="14"/>
      <c r="AGG576" s="14"/>
      <c r="AGH576" s="14"/>
      <c r="AGI576" s="14"/>
      <c r="AGJ576" s="14"/>
      <c r="AGK576" s="14"/>
      <c r="AGL576" s="14"/>
      <c r="AGM576" s="14"/>
      <c r="AGN576" s="14"/>
      <c r="AGO576" s="14"/>
      <c r="AGP576" s="14"/>
      <c r="AGQ576" s="14"/>
      <c r="AGR576" s="14"/>
      <c r="AGS576" s="14"/>
      <c r="AGT576" s="14"/>
      <c r="AGU576" s="14"/>
      <c r="AGV576" s="14"/>
      <c r="AGW576" s="14"/>
      <c r="AGX576" s="14"/>
      <c r="AGY576" s="14"/>
      <c r="AGZ576" s="14"/>
      <c r="AHA576" s="14"/>
      <c r="AHB576" s="14"/>
      <c r="AHC576" s="14"/>
      <c r="AHD576" s="14"/>
      <c r="AHE576" s="14"/>
      <c r="AHF576" s="14"/>
      <c r="AHG576" s="14"/>
      <c r="AHH576" s="14"/>
      <c r="AHI576" s="14"/>
      <c r="AHJ576" s="14"/>
      <c r="AHK576" s="14"/>
      <c r="AHL576" s="14"/>
      <c r="AHM576" s="14"/>
      <c r="AHN576" s="14"/>
      <c r="AHO576" s="14"/>
      <c r="AHP576" s="14"/>
      <c r="AHQ576" s="14"/>
      <c r="AHR576" s="14"/>
      <c r="AHS576" s="14"/>
      <c r="AHT576" s="14"/>
      <c r="AHU576" s="14"/>
      <c r="AHV576" s="14"/>
      <c r="AHW576" s="14"/>
      <c r="AHX576" s="14"/>
      <c r="AHY576" s="14"/>
      <c r="AHZ576" s="14"/>
      <c r="AIA576" s="14"/>
      <c r="AIB576" s="14"/>
      <c r="AIC576" s="14"/>
      <c r="AID576" s="14"/>
      <c r="AIE576" s="14"/>
      <c r="AIF576" s="14"/>
      <c r="AIG576" s="14"/>
      <c r="AIH576" s="14"/>
      <c r="AII576" s="14"/>
      <c r="AIJ576" s="14"/>
      <c r="AIK576" s="14"/>
      <c r="AIL576" s="14"/>
      <c r="AIM576" s="14"/>
      <c r="AIN576" s="14"/>
      <c r="AIO576" s="14"/>
      <c r="AIP576" s="14"/>
      <c r="AIQ576" s="14"/>
      <c r="AIR576" s="14"/>
      <c r="AIS576" s="14"/>
      <c r="AIT576" s="14"/>
      <c r="AIU576" s="14"/>
      <c r="AIV576" s="14"/>
      <c r="AIW576" s="14"/>
      <c r="AIX576" s="14"/>
      <c r="AIY576" s="14"/>
      <c r="AIZ576" s="14"/>
      <c r="AJA576" s="14"/>
      <c r="AJB576" s="14"/>
      <c r="AJC576" s="14"/>
      <c r="AJD576" s="14"/>
      <c r="AJE576" s="14"/>
      <c r="AJF576" s="14"/>
      <c r="AJG576" s="14"/>
      <c r="AJH576" s="14"/>
      <c r="AJI576" s="14"/>
      <c r="AJJ576" s="14"/>
      <c r="AJK576" s="14"/>
      <c r="AJL576" s="14"/>
      <c r="AJM576" s="14"/>
      <c r="AJN576" s="14"/>
      <c r="AJO576" s="14"/>
      <c r="AJP576" s="14"/>
      <c r="AJQ576" s="14"/>
      <c r="AJR576" s="14"/>
      <c r="AJS576" s="14"/>
      <c r="AJT576" s="14"/>
      <c r="AJU576" s="14"/>
      <c r="AJV576" s="14"/>
      <c r="AJW576" s="14"/>
      <c r="AJX576" s="14"/>
      <c r="AJY576" s="14"/>
      <c r="AJZ576" s="14"/>
      <c r="AKA576" s="14"/>
      <c r="AKB576" s="14"/>
      <c r="AKC576" s="14"/>
      <c r="AKD576" s="14"/>
      <c r="AKE576" s="14"/>
      <c r="AKF576" s="14"/>
      <c r="AKG576" s="14"/>
      <c r="AKH576" s="14"/>
      <c r="AKI576" s="14"/>
      <c r="AKJ576" s="14"/>
      <c r="AKK576" s="14"/>
      <c r="AKL576" s="14"/>
      <c r="AKM576" s="14"/>
      <c r="AKN576" s="14"/>
      <c r="AKO576" s="14"/>
      <c r="AKP576" s="14"/>
      <c r="AKQ576" s="14"/>
      <c r="AKR576" s="14"/>
      <c r="AKS576" s="14"/>
      <c r="AKT576" s="14"/>
      <c r="AKU576" s="14"/>
      <c r="AKV576" s="14"/>
      <c r="AKW576" s="14"/>
      <c r="AKX576" s="14"/>
      <c r="AKY576" s="14"/>
      <c r="AKZ576" s="14"/>
      <c r="ALA576" s="14"/>
      <c r="ALB576" s="14"/>
      <c r="ALC576" s="14"/>
      <c r="ALD576" s="14"/>
      <c r="ALE576" s="14"/>
      <c r="ALF576" s="14"/>
      <c r="ALG576" s="14"/>
      <c r="ALH576" s="14"/>
      <c r="ALI576" s="14"/>
      <c r="ALJ576" s="14"/>
      <c r="ALK576" s="14"/>
      <c r="ALL576" s="14"/>
      <c r="ALM576" s="14"/>
      <c r="ALN576" s="14"/>
      <c r="ALO576" s="14"/>
      <c r="ALP576" s="14"/>
      <c r="ALQ576" s="14"/>
      <c r="ALR576" s="14"/>
      <c r="ALS576" s="14"/>
      <c r="ALT576" s="14"/>
      <c r="ALU576" s="14"/>
      <c r="ALV576" s="14"/>
      <c r="ALW576" s="14"/>
      <c r="ALX576" s="14"/>
      <c r="ALY576" s="14"/>
      <c r="ALZ576" s="14"/>
      <c r="AMA576" s="14"/>
      <c r="AMB576" s="14"/>
      <c r="AMC576" s="14"/>
      <c r="AMD576" s="14"/>
      <c r="AME576" s="14"/>
      <c r="AMF576" s="14"/>
      <c r="AMG576" s="14"/>
      <c r="AMH576" s="14"/>
      <c r="AMI576" s="14"/>
      <c r="AMJ576" s="14"/>
      <c r="AMK576" s="14"/>
      <c r="AML576" s="14"/>
      <c r="AMM576" s="14"/>
      <c r="AMN576" s="14"/>
      <c r="AMO576" s="14"/>
      <c r="AMP576" s="14"/>
      <c r="AMQ576" s="14"/>
      <c r="AMR576" s="14"/>
      <c r="AMS576" s="14"/>
      <c r="AMT576" s="14"/>
      <c r="AMU576" s="14"/>
      <c r="AMV576" s="14"/>
      <c r="AMW576" s="14"/>
      <c r="AMX576" s="14"/>
      <c r="AMY576" s="14"/>
      <c r="AMZ576" s="14"/>
      <c r="ANA576" s="14"/>
      <c r="ANB576" s="14"/>
      <c r="ANC576" s="14"/>
      <c r="AND576" s="14"/>
      <c r="ANE576" s="14"/>
      <c r="ANF576" s="14"/>
      <c r="ANG576" s="14"/>
      <c r="ANH576" s="14"/>
      <c r="ANI576" s="14"/>
      <c r="ANJ576" s="14"/>
      <c r="ANK576" s="14"/>
      <c r="ANL576" s="14"/>
      <c r="ANM576" s="14"/>
      <c r="ANN576" s="14"/>
      <c r="ANO576" s="14"/>
      <c r="ANP576" s="14"/>
      <c r="ANQ576" s="14"/>
      <c r="ANR576" s="14"/>
      <c r="ANS576" s="14"/>
      <c r="ANT576" s="14"/>
      <c r="ANU576" s="14"/>
      <c r="ANV576" s="14"/>
      <c r="ANW576" s="14"/>
      <c r="ANX576" s="14"/>
      <c r="ANY576" s="14"/>
      <c r="ANZ576" s="14"/>
      <c r="AOA576" s="14"/>
      <c r="AOB576" s="14"/>
      <c r="AOC576" s="14"/>
      <c r="AOD576" s="14"/>
      <c r="AOE576" s="14"/>
      <c r="AOF576" s="14"/>
      <c r="AOG576" s="14"/>
      <c r="AOH576" s="14"/>
      <c r="AOI576" s="14"/>
      <c r="AOJ576" s="14"/>
      <c r="AOK576" s="14"/>
      <c r="AOL576" s="14"/>
      <c r="AOM576" s="14"/>
      <c r="AON576" s="14"/>
      <c r="AOO576" s="14"/>
      <c r="AOP576" s="14"/>
      <c r="AOQ576" s="14"/>
      <c r="AOR576" s="14"/>
      <c r="AOS576" s="14"/>
      <c r="AOT576" s="14"/>
      <c r="AOU576" s="14"/>
      <c r="AOV576" s="14"/>
      <c r="AOW576" s="14"/>
      <c r="AOX576" s="14"/>
      <c r="AOY576" s="14"/>
      <c r="AOZ576" s="14"/>
      <c r="APA576" s="14"/>
      <c r="APB576" s="14"/>
      <c r="APC576" s="14"/>
      <c r="APD576" s="14"/>
      <c r="APE576" s="14"/>
      <c r="APF576" s="14"/>
      <c r="APG576" s="14"/>
      <c r="APH576" s="14"/>
      <c r="API576" s="14"/>
      <c r="APJ576" s="14"/>
      <c r="APK576" s="14"/>
      <c r="APL576" s="14"/>
      <c r="APM576" s="14"/>
      <c r="APN576" s="14"/>
      <c r="APO576" s="14"/>
      <c r="APP576" s="14"/>
      <c r="APQ576" s="14"/>
      <c r="APR576" s="14"/>
      <c r="APS576" s="14"/>
      <c r="APT576" s="14"/>
      <c r="APU576" s="14"/>
      <c r="APV576" s="14"/>
      <c r="APW576" s="14"/>
      <c r="APX576" s="14"/>
      <c r="APY576" s="14"/>
      <c r="APZ576" s="14"/>
      <c r="AQA576" s="14"/>
      <c r="AQB576" s="14"/>
      <c r="AQC576" s="14"/>
      <c r="AQD576" s="14"/>
      <c r="AQE576" s="14"/>
      <c r="AQF576" s="14"/>
      <c r="AQG576" s="14"/>
      <c r="AQH576" s="14"/>
      <c r="AQI576" s="14"/>
      <c r="AQJ576" s="14"/>
      <c r="AQK576" s="14"/>
      <c r="AQL576" s="14"/>
      <c r="AQM576" s="14"/>
      <c r="AQN576" s="14"/>
      <c r="AQO576" s="14"/>
      <c r="AQP576" s="14"/>
      <c r="AQQ576" s="14"/>
      <c r="AQR576" s="14"/>
      <c r="AQS576" s="14"/>
      <c r="AQT576" s="14"/>
      <c r="AQU576" s="14"/>
      <c r="AQV576" s="14"/>
      <c r="AQW576" s="14"/>
      <c r="AQX576" s="14"/>
      <c r="AQY576" s="14"/>
      <c r="AQZ576" s="14"/>
      <c r="ARA576" s="14"/>
      <c r="ARB576" s="14"/>
      <c r="ARC576" s="14"/>
      <c r="ARD576" s="14"/>
      <c r="ARE576" s="14"/>
      <c r="ARF576" s="14"/>
      <c r="ARG576" s="14"/>
      <c r="ARH576" s="14"/>
      <c r="ARI576" s="14"/>
      <c r="ARJ576" s="14"/>
      <c r="ARK576" s="14"/>
      <c r="ARL576" s="14"/>
      <c r="ARM576" s="14"/>
      <c r="ARN576" s="14"/>
      <c r="ARO576" s="14"/>
      <c r="ARP576" s="14"/>
      <c r="ARQ576" s="14"/>
      <c r="ARR576" s="14"/>
      <c r="ARS576" s="14"/>
      <c r="ART576" s="14"/>
      <c r="ARU576" s="14"/>
      <c r="ARV576" s="14"/>
      <c r="ARW576" s="14"/>
      <c r="ARX576" s="14"/>
      <c r="ARY576" s="14"/>
      <c r="ARZ576" s="14"/>
      <c r="ASA576" s="14"/>
      <c r="ASB576" s="14"/>
      <c r="ASC576" s="14"/>
      <c r="ASD576" s="14"/>
      <c r="ASE576" s="14"/>
      <c r="ASF576" s="14"/>
      <c r="ASG576" s="14"/>
      <c r="ASH576" s="14"/>
      <c r="ASI576" s="14"/>
      <c r="ASJ576" s="14"/>
      <c r="ASK576" s="14"/>
      <c r="ASL576" s="14"/>
      <c r="ASM576" s="14"/>
      <c r="ASN576" s="14"/>
      <c r="ASO576" s="14"/>
      <c r="ASP576" s="14"/>
      <c r="ASQ576" s="14"/>
      <c r="ASR576" s="14"/>
      <c r="ASS576" s="14"/>
      <c r="AST576" s="14"/>
      <c r="ASU576" s="14"/>
      <c r="ASV576" s="14"/>
      <c r="ASW576" s="14"/>
      <c r="ASX576" s="14"/>
      <c r="ASY576" s="14"/>
      <c r="ASZ576" s="14"/>
      <c r="ATA576" s="14"/>
      <c r="ATB576" s="14"/>
      <c r="ATC576" s="14"/>
      <c r="ATD576" s="14"/>
    </row>
    <row r="577" spans="63:1200">
      <c r="BK577" s="14" t="str">
        <f t="shared" si="2122"/>
        <v/>
      </c>
      <c r="ABO577" s="14"/>
      <c r="ABP577" s="14"/>
      <c r="ABQ577" s="14"/>
      <c r="ABR577" s="14"/>
      <c r="ABS577" s="14"/>
      <c r="ABT577" s="14"/>
      <c r="ABU577" s="14"/>
      <c r="ABV577" s="14"/>
      <c r="ABW577" s="14"/>
      <c r="ABX577" s="14"/>
      <c r="ABY577" s="14"/>
      <c r="ABZ577" s="14"/>
      <c r="ACA577" s="14"/>
      <c r="ACB577" s="14"/>
      <c r="ACC577" s="14"/>
      <c r="ACD577" s="14"/>
      <c r="ACE577" s="14"/>
      <c r="ACF577" s="14"/>
      <c r="ACG577" s="14"/>
      <c r="ACH577" s="14"/>
      <c r="ACI577" s="14"/>
      <c r="ACJ577" s="14"/>
      <c r="ACK577" s="14"/>
      <c r="ACL577" s="14"/>
      <c r="ACM577" s="14"/>
      <c r="ACN577" s="14"/>
      <c r="ACO577" s="14"/>
      <c r="ACP577" s="14"/>
      <c r="ACQ577" s="14"/>
      <c r="ACR577" s="14"/>
      <c r="ACS577" s="14"/>
      <c r="ACT577" s="14"/>
      <c r="ACU577" s="14"/>
      <c r="ACV577" s="14"/>
      <c r="ACW577" s="14"/>
      <c r="ACX577" s="14"/>
      <c r="ACY577" s="14"/>
      <c r="ACZ577" s="14"/>
      <c r="ADA577" s="14"/>
      <c r="ADB577" s="14"/>
      <c r="ADC577" s="14"/>
      <c r="ADD577" s="14"/>
      <c r="ADE577" s="14"/>
      <c r="ADF577" s="14"/>
      <c r="ADG577" s="14"/>
      <c r="ADH577" s="14"/>
      <c r="ADI577" s="14"/>
      <c r="ADJ577" s="14"/>
      <c r="ADK577" s="14"/>
      <c r="ADL577" s="14"/>
      <c r="ADM577" s="14"/>
      <c r="ADN577" s="14"/>
      <c r="ADO577" s="14"/>
      <c r="ADP577" s="14"/>
      <c r="ADQ577" s="14"/>
      <c r="ADR577" s="14"/>
      <c r="ADS577" s="14"/>
      <c r="ADT577" s="14"/>
      <c r="ADU577" s="14"/>
      <c r="ADV577" s="14"/>
      <c r="ADW577" s="14"/>
      <c r="ADX577" s="14"/>
      <c r="ADY577" s="14"/>
      <c r="ADZ577" s="14"/>
      <c r="AEA577" s="14"/>
      <c r="AEB577" s="14"/>
      <c r="AEC577" s="14"/>
      <c r="AED577" s="14"/>
      <c r="AEE577" s="14"/>
      <c r="AEF577" s="14"/>
      <c r="AEG577" s="14"/>
      <c r="AEH577" s="14"/>
      <c r="AEI577" s="14"/>
      <c r="AEJ577" s="14"/>
      <c r="AEK577" s="14"/>
      <c r="AEL577" s="14"/>
      <c r="AEM577" s="14"/>
      <c r="AEN577" s="14"/>
      <c r="AEO577" s="14"/>
      <c r="AEP577" s="14"/>
      <c r="AEQ577" s="14"/>
      <c r="AER577" s="14"/>
      <c r="AES577" s="14"/>
      <c r="AET577" s="14"/>
      <c r="AEU577" s="14"/>
      <c r="AEV577" s="14"/>
      <c r="AEW577" s="14"/>
      <c r="AEX577" s="14"/>
      <c r="AEY577" s="14"/>
      <c r="AEZ577" s="14"/>
      <c r="AFA577" s="14"/>
      <c r="AFB577" s="14"/>
      <c r="AFC577" s="14"/>
      <c r="AFD577" s="14"/>
      <c r="AFE577" s="14"/>
      <c r="AFF577" s="14"/>
      <c r="AFG577" s="14"/>
      <c r="AFH577" s="14"/>
      <c r="AFI577" s="14"/>
      <c r="AFJ577" s="14"/>
      <c r="AFK577" s="14"/>
      <c r="AFL577" s="14"/>
      <c r="AFM577" s="14"/>
      <c r="AFN577" s="14"/>
      <c r="AFO577" s="14"/>
      <c r="AFP577" s="14"/>
      <c r="AFQ577" s="14"/>
      <c r="AFR577" s="14"/>
      <c r="AFS577" s="14"/>
      <c r="AFT577" s="14"/>
      <c r="AFU577" s="14"/>
      <c r="AFV577" s="14"/>
      <c r="AFW577" s="14"/>
      <c r="AFX577" s="14"/>
      <c r="AFY577" s="14"/>
      <c r="AFZ577" s="14"/>
      <c r="AGA577" s="14"/>
      <c r="AGB577" s="14"/>
      <c r="AGC577" s="14"/>
      <c r="AGD577" s="14"/>
      <c r="AGE577" s="14"/>
      <c r="AGF577" s="14"/>
      <c r="AGG577" s="14"/>
      <c r="AGH577" s="14"/>
      <c r="AGI577" s="14"/>
      <c r="AGJ577" s="14"/>
      <c r="AGK577" s="14"/>
      <c r="AGL577" s="14"/>
      <c r="AGM577" s="14"/>
      <c r="AGN577" s="14"/>
      <c r="AGO577" s="14"/>
      <c r="AGP577" s="14"/>
      <c r="AGQ577" s="14"/>
      <c r="AGR577" s="14"/>
      <c r="AGS577" s="14"/>
      <c r="AGT577" s="14"/>
      <c r="AGU577" s="14"/>
      <c r="AGV577" s="14"/>
      <c r="AGW577" s="14"/>
      <c r="AGX577" s="14"/>
      <c r="AGY577" s="14"/>
      <c r="AGZ577" s="14"/>
      <c r="AHA577" s="14"/>
      <c r="AHB577" s="14"/>
      <c r="AHC577" s="14"/>
      <c r="AHD577" s="14"/>
      <c r="AHE577" s="14"/>
      <c r="AHF577" s="14"/>
      <c r="AHG577" s="14"/>
      <c r="AHH577" s="14"/>
      <c r="AHI577" s="14"/>
      <c r="AHJ577" s="14"/>
      <c r="AHK577" s="14"/>
      <c r="AHL577" s="14"/>
      <c r="AHM577" s="14"/>
      <c r="AHN577" s="14"/>
      <c r="AHO577" s="14"/>
      <c r="AHP577" s="14"/>
      <c r="AHQ577" s="14"/>
      <c r="AHR577" s="14"/>
      <c r="AHS577" s="14"/>
      <c r="AHT577" s="14"/>
      <c r="AHU577" s="14"/>
      <c r="AHV577" s="14"/>
      <c r="AHW577" s="14"/>
      <c r="AHX577" s="14"/>
      <c r="AHY577" s="14"/>
      <c r="AHZ577" s="14"/>
      <c r="AIA577" s="14"/>
      <c r="AIB577" s="14"/>
      <c r="AIC577" s="14"/>
      <c r="AID577" s="14"/>
      <c r="AIE577" s="14"/>
      <c r="AIF577" s="14"/>
      <c r="AIG577" s="14"/>
      <c r="AIH577" s="14"/>
      <c r="AII577" s="14"/>
      <c r="AIJ577" s="14"/>
      <c r="AIK577" s="14"/>
      <c r="AIL577" s="14"/>
      <c r="AIM577" s="14"/>
      <c r="AIN577" s="14"/>
      <c r="AIO577" s="14"/>
      <c r="AIP577" s="14"/>
      <c r="AIQ577" s="14"/>
      <c r="AIR577" s="14"/>
      <c r="AIS577" s="14"/>
      <c r="AIT577" s="14"/>
      <c r="AIU577" s="14"/>
      <c r="AIV577" s="14"/>
      <c r="AIW577" s="14"/>
      <c r="AIX577" s="14"/>
      <c r="AIY577" s="14"/>
      <c r="AIZ577" s="14"/>
      <c r="AJA577" s="14"/>
      <c r="AJB577" s="14"/>
      <c r="AJC577" s="14"/>
      <c r="AJD577" s="14"/>
      <c r="AJE577" s="14"/>
      <c r="AJF577" s="14"/>
      <c r="AJG577" s="14"/>
      <c r="AJH577" s="14"/>
      <c r="AJI577" s="14"/>
      <c r="AJJ577" s="14"/>
      <c r="AJK577" s="14"/>
      <c r="AJL577" s="14"/>
      <c r="AJM577" s="14"/>
      <c r="AJN577" s="14"/>
      <c r="AJO577" s="14"/>
      <c r="AJP577" s="14"/>
      <c r="AJQ577" s="14"/>
      <c r="AJR577" s="14"/>
      <c r="AJS577" s="14"/>
      <c r="AJT577" s="14"/>
      <c r="AJU577" s="14"/>
      <c r="AJV577" s="14"/>
      <c r="AJW577" s="14"/>
      <c r="AJX577" s="14"/>
      <c r="AJY577" s="14"/>
      <c r="AJZ577" s="14"/>
      <c r="AKA577" s="14"/>
      <c r="AKB577" s="14"/>
      <c r="AKC577" s="14"/>
      <c r="AKD577" s="14"/>
      <c r="AKE577" s="14"/>
      <c r="AKF577" s="14"/>
      <c r="AKG577" s="14"/>
      <c r="AKH577" s="14"/>
      <c r="AKI577" s="14"/>
      <c r="AKJ577" s="14"/>
      <c r="AKK577" s="14"/>
      <c r="AKL577" s="14"/>
      <c r="AKM577" s="14"/>
      <c r="AKN577" s="14"/>
      <c r="AKO577" s="14"/>
      <c r="AKP577" s="14"/>
      <c r="AKQ577" s="14"/>
      <c r="AKR577" s="14"/>
      <c r="AKS577" s="14"/>
      <c r="AKT577" s="14"/>
      <c r="AKU577" s="14"/>
      <c r="AKV577" s="14"/>
      <c r="AKW577" s="14"/>
      <c r="AKX577" s="14"/>
      <c r="AKY577" s="14"/>
      <c r="AKZ577" s="14"/>
      <c r="ALA577" s="14"/>
      <c r="ALB577" s="14"/>
      <c r="ALC577" s="14"/>
      <c r="ALD577" s="14"/>
      <c r="ALE577" s="14"/>
      <c r="ALF577" s="14"/>
      <c r="ALG577" s="14"/>
      <c r="ALH577" s="14"/>
      <c r="ALI577" s="14"/>
      <c r="ALJ577" s="14"/>
      <c r="ALK577" s="14"/>
      <c r="ALL577" s="14"/>
      <c r="ALM577" s="14"/>
      <c r="ALN577" s="14"/>
      <c r="ALO577" s="14"/>
      <c r="ALP577" s="14"/>
      <c r="ALQ577" s="14"/>
      <c r="ALR577" s="14"/>
      <c r="ALS577" s="14"/>
      <c r="ALT577" s="14"/>
      <c r="ALU577" s="14"/>
      <c r="ALV577" s="14"/>
      <c r="ALW577" s="14"/>
      <c r="ALX577" s="14"/>
      <c r="ALY577" s="14"/>
      <c r="ALZ577" s="14"/>
      <c r="AMA577" s="14"/>
      <c r="AMB577" s="14"/>
      <c r="AMC577" s="14"/>
      <c r="AMD577" s="14"/>
      <c r="AME577" s="14"/>
      <c r="AMF577" s="14"/>
      <c r="AMG577" s="14"/>
      <c r="AMH577" s="14"/>
      <c r="AMI577" s="14"/>
      <c r="AMJ577" s="14"/>
      <c r="AMK577" s="14"/>
      <c r="AML577" s="14"/>
      <c r="AMM577" s="14"/>
      <c r="AMN577" s="14"/>
      <c r="AMO577" s="14"/>
      <c r="AMP577" s="14"/>
      <c r="AMQ577" s="14"/>
      <c r="AMR577" s="14"/>
      <c r="AMS577" s="14"/>
      <c r="AMT577" s="14"/>
      <c r="AMU577" s="14"/>
      <c r="AMV577" s="14"/>
      <c r="AMW577" s="14"/>
      <c r="AMX577" s="14"/>
      <c r="AMY577" s="14"/>
      <c r="AMZ577" s="14"/>
      <c r="ANA577" s="14"/>
      <c r="ANB577" s="14"/>
      <c r="ANC577" s="14"/>
      <c r="AND577" s="14"/>
      <c r="ANE577" s="14"/>
      <c r="ANF577" s="14"/>
      <c r="ANG577" s="14"/>
      <c r="ANH577" s="14"/>
      <c r="ANI577" s="14"/>
      <c r="ANJ577" s="14"/>
      <c r="ANK577" s="14"/>
      <c r="ANL577" s="14"/>
      <c r="ANM577" s="14"/>
      <c r="ANN577" s="14"/>
      <c r="ANO577" s="14"/>
      <c r="ANP577" s="14"/>
      <c r="ANQ577" s="14"/>
      <c r="ANR577" s="14"/>
      <c r="ANS577" s="14"/>
      <c r="ANT577" s="14"/>
      <c r="ANU577" s="14"/>
      <c r="ANV577" s="14"/>
      <c r="ANW577" s="14"/>
      <c r="ANX577" s="14"/>
      <c r="ANY577" s="14"/>
      <c r="ANZ577" s="14"/>
      <c r="AOA577" s="14"/>
      <c r="AOB577" s="14"/>
      <c r="AOC577" s="14"/>
      <c r="AOD577" s="14"/>
      <c r="AOE577" s="14"/>
      <c r="AOF577" s="14"/>
      <c r="AOG577" s="14"/>
      <c r="AOH577" s="14"/>
      <c r="AOI577" s="14"/>
      <c r="AOJ577" s="14"/>
      <c r="AOK577" s="14"/>
      <c r="AOL577" s="14"/>
      <c r="AOM577" s="14"/>
      <c r="AON577" s="14"/>
      <c r="AOO577" s="14"/>
      <c r="AOP577" s="14"/>
      <c r="AOQ577" s="14"/>
      <c r="AOR577" s="14"/>
      <c r="AOS577" s="14"/>
      <c r="AOT577" s="14"/>
      <c r="AOU577" s="14"/>
      <c r="AOV577" s="14"/>
      <c r="AOW577" s="14"/>
      <c r="AOX577" s="14"/>
      <c r="AOY577" s="14"/>
      <c r="AOZ577" s="14"/>
      <c r="APA577" s="14"/>
      <c r="APB577" s="14"/>
      <c r="APC577" s="14"/>
      <c r="APD577" s="14"/>
      <c r="APE577" s="14"/>
      <c r="APF577" s="14"/>
      <c r="APG577" s="14"/>
      <c r="APH577" s="14"/>
      <c r="API577" s="14"/>
      <c r="APJ577" s="14"/>
      <c r="APK577" s="14"/>
      <c r="APL577" s="14"/>
      <c r="APM577" s="14"/>
      <c r="APN577" s="14"/>
      <c r="APO577" s="14"/>
      <c r="APP577" s="14"/>
      <c r="APQ577" s="14"/>
      <c r="APR577" s="14"/>
      <c r="APS577" s="14"/>
      <c r="APT577" s="14"/>
      <c r="APU577" s="14"/>
      <c r="APV577" s="14"/>
      <c r="APW577" s="14"/>
      <c r="APX577" s="14"/>
      <c r="APY577" s="14"/>
      <c r="APZ577" s="14"/>
      <c r="AQA577" s="14"/>
      <c r="AQB577" s="14"/>
      <c r="AQC577" s="14"/>
      <c r="AQD577" s="14"/>
      <c r="AQE577" s="14"/>
      <c r="AQF577" s="14"/>
      <c r="AQG577" s="14"/>
      <c r="AQH577" s="14"/>
      <c r="AQI577" s="14"/>
      <c r="AQJ577" s="14"/>
      <c r="AQK577" s="14"/>
      <c r="AQL577" s="14"/>
      <c r="AQM577" s="14"/>
      <c r="AQN577" s="14"/>
      <c r="AQO577" s="14"/>
      <c r="AQP577" s="14"/>
      <c r="AQQ577" s="14"/>
      <c r="AQR577" s="14"/>
      <c r="AQS577" s="14"/>
      <c r="AQT577" s="14"/>
      <c r="AQU577" s="14"/>
      <c r="AQV577" s="14"/>
      <c r="AQW577" s="14"/>
      <c r="AQX577" s="14"/>
      <c r="AQY577" s="14"/>
      <c r="AQZ577" s="14"/>
      <c r="ARA577" s="14"/>
      <c r="ARB577" s="14"/>
      <c r="ARC577" s="14"/>
      <c r="ARD577" s="14"/>
      <c r="ARE577" s="14"/>
      <c r="ARF577" s="14"/>
      <c r="ARG577" s="14"/>
      <c r="ARH577" s="14"/>
      <c r="ARI577" s="14"/>
      <c r="ARJ577" s="14"/>
      <c r="ARK577" s="14"/>
      <c r="ARL577" s="14"/>
      <c r="ARM577" s="14"/>
      <c r="ARN577" s="14"/>
      <c r="ARO577" s="14"/>
      <c r="ARP577" s="14"/>
      <c r="ARQ577" s="14"/>
      <c r="ARR577" s="14"/>
      <c r="ARS577" s="14"/>
      <c r="ART577" s="14"/>
      <c r="ARU577" s="14"/>
      <c r="ARV577" s="14"/>
      <c r="ARW577" s="14"/>
      <c r="ARX577" s="14"/>
      <c r="ARY577" s="14"/>
      <c r="ARZ577" s="14"/>
      <c r="ASA577" s="14"/>
      <c r="ASB577" s="14"/>
      <c r="ASC577" s="14"/>
      <c r="ASD577" s="14"/>
      <c r="ASE577" s="14"/>
      <c r="ASF577" s="14"/>
      <c r="ASG577" s="14"/>
      <c r="ASH577" s="14"/>
      <c r="ASI577" s="14"/>
      <c r="ASJ577" s="14"/>
      <c r="ASK577" s="14"/>
      <c r="ASL577" s="14"/>
      <c r="ASM577" s="14"/>
      <c r="ASN577" s="14"/>
      <c r="ASO577" s="14"/>
      <c r="ASP577" s="14"/>
      <c r="ASQ577" s="14"/>
      <c r="ASR577" s="14"/>
      <c r="ASS577" s="14"/>
      <c r="AST577" s="14"/>
      <c r="ASU577" s="14"/>
      <c r="ASV577" s="14"/>
      <c r="ASW577" s="14"/>
      <c r="ASX577" s="14"/>
      <c r="ASY577" s="14"/>
      <c r="ASZ577" s="14"/>
      <c r="ATA577" s="14"/>
      <c r="ATB577" s="14"/>
      <c r="ATC577" s="14"/>
      <c r="ATD577" s="14"/>
    </row>
    <row r="578" spans="63:1200">
      <c r="BK578" s="14" t="str">
        <f t="shared" si="2122"/>
        <v/>
      </c>
      <c r="ABO578" s="14"/>
      <c r="ABP578" s="14"/>
      <c r="ABQ578" s="14"/>
      <c r="ABR578" s="14"/>
      <c r="ABS578" s="14"/>
      <c r="ABT578" s="14"/>
      <c r="ABU578" s="14"/>
      <c r="ABV578" s="14"/>
      <c r="ABW578" s="14"/>
      <c r="ABX578" s="14"/>
      <c r="ABY578" s="14"/>
      <c r="ABZ578" s="14"/>
      <c r="ACA578" s="14"/>
      <c r="ACB578" s="14"/>
      <c r="ACC578" s="14"/>
      <c r="ACD578" s="14"/>
      <c r="ACE578" s="14"/>
      <c r="ACF578" s="14"/>
      <c r="ACG578" s="14"/>
      <c r="ACH578" s="14"/>
      <c r="ACI578" s="14"/>
      <c r="ACJ578" s="14"/>
      <c r="ACK578" s="14"/>
      <c r="ACL578" s="14"/>
      <c r="ACM578" s="14"/>
      <c r="ACN578" s="14"/>
      <c r="ACO578" s="14"/>
      <c r="ACP578" s="14"/>
      <c r="ACQ578" s="14"/>
      <c r="ACR578" s="14"/>
      <c r="ACS578" s="14"/>
      <c r="ACT578" s="14"/>
      <c r="ACU578" s="14"/>
      <c r="ACV578" s="14"/>
      <c r="ACW578" s="14"/>
      <c r="ACX578" s="14"/>
      <c r="ACY578" s="14"/>
      <c r="ACZ578" s="14"/>
      <c r="ADA578" s="14"/>
      <c r="ADB578" s="14"/>
      <c r="ADC578" s="14"/>
      <c r="ADD578" s="14"/>
      <c r="ADE578" s="14"/>
      <c r="ADF578" s="14"/>
      <c r="ADG578" s="14"/>
      <c r="ADH578" s="14"/>
      <c r="ADI578" s="14"/>
      <c r="ADJ578" s="14"/>
      <c r="ADK578" s="14"/>
      <c r="ADL578" s="14"/>
      <c r="ADM578" s="14"/>
      <c r="ADN578" s="14"/>
      <c r="ADO578" s="14"/>
      <c r="ADP578" s="14"/>
      <c r="ADQ578" s="14"/>
      <c r="ADR578" s="14"/>
      <c r="ADS578" s="14"/>
      <c r="ADT578" s="14"/>
      <c r="ADU578" s="14"/>
      <c r="ADV578" s="14"/>
      <c r="ADW578" s="14"/>
      <c r="ADX578" s="14"/>
      <c r="ADY578" s="14"/>
      <c r="ADZ578" s="14"/>
      <c r="AEA578" s="14"/>
      <c r="AEB578" s="14"/>
      <c r="AEC578" s="14"/>
      <c r="AED578" s="14"/>
      <c r="AEE578" s="14"/>
      <c r="AEF578" s="14"/>
      <c r="AEG578" s="14"/>
      <c r="AEH578" s="14"/>
      <c r="AEI578" s="14"/>
      <c r="AEJ578" s="14"/>
      <c r="AEK578" s="14"/>
      <c r="AEL578" s="14"/>
      <c r="AEM578" s="14"/>
      <c r="AEN578" s="14"/>
      <c r="AEO578" s="14"/>
      <c r="AEP578" s="14"/>
      <c r="AEQ578" s="14"/>
      <c r="AER578" s="14"/>
      <c r="AES578" s="14"/>
      <c r="AET578" s="14"/>
      <c r="AEU578" s="14"/>
      <c r="AEV578" s="14"/>
      <c r="AEW578" s="14"/>
      <c r="AEX578" s="14"/>
      <c r="AEY578" s="14"/>
      <c r="AEZ578" s="14"/>
      <c r="AFA578" s="14"/>
      <c r="AFB578" s="14"/>
      <c r="AFC578" s="14"/>
      <c r="AFD578" s="14"/>
      <c r="AFE578" s="14"/>
      <c r="AFF578" s="14"/>
      <c r="AFG578" s="14"/>
      <c r="AFH578" s="14"/>
      <c r="AFI578" s="14"/>
      <c r="AFJ578" s="14"/>
      <c r="AFK578" s="14"/>
      <c r="AFL578" s="14"/>
      <c r="AFM578" s="14"/>
      <c r="AFN578" s="14"/>
      <c r="AFO578" s="14"/>
      <c r="AFP578" s="14"/>
      <c r="AFQ578" s="14"/>
      <c r="AFR578" s="14"/>
      <c r="AFS578" s="14"/>
      <c r="AFT578" s="14"/>
      <c r="AFU578" s="14"/>
      <c r="AFV578" s="14"/>
      <c r="AFW578" s="14"/>
      <c r="AFX578" s="14"/>
      <c r="AFY578" s="14"/>
      <c r="AFZ578" s="14"/>
      <c r="AGA578" s="14"/>
      <c r="AGB578" s="14"/>
      <c r="AGC578" s="14"/>
      <c r="AGD578" s="14"/>
      <c r="AGE578" s="14"/>
      <c r="AGF578" s="14"/>
      <c r="AGG578" s="14"/>
      <c r="AGH578" s="14"/>
      <c r="AGI578" s="14"/>
      <c r="AGJ578" s="14"/>
      <c r="AGK578" s="14"/>
      <c r="AGL578" s="14"/>
      <c r="AGM578" s="14"/>
      <c r="AGN578" s="14"/>
      <c r="AGO578" s="14"/>
      <c r="AGP578" s="14"/>
      <c r="AGQ578" s="14"/>
      <c r="AGR578" s="14"/>
      <c r="AGS578" s="14"/>
      <c r="AGT578" s="14"/>
      <c r="AGU578" s="14"/>
      <c r="AGV578" s="14"/>
      <c r="AGW578" s="14"/>
      <c r="AGX578" s="14"/>
      <c r="AGY578" s="14"/>
      <c r="AGZ578" s="14"/>
      <c r="AHA578" s="14"/>
      <c r="AHB578" s="14"/>
      <c r="AHC578" s="14"/>
      <c r="AHD578" s="14"/>
      <c r="AHE578" s="14"/>
      <c r="AHF578" s="14"/>
      <c r="AHG578" s="14"/>
      <c r="AHH578" s="14"/>
      <c r="AHI578" s="14"/>
      <c r="AHJ578" s="14"/>
      <c r="AHK578" s="14"/>
      <c r="AHL578" s="14"/>
      <c r="AHM578" s="14"/>
      <c r="AHN578" s="14"/>
      <c r="AHO578" s="14"/>
      <c r="AHP578" s="14"/>
      <c r="AHQ578" s="14"/>
      <c r="AHR578" s="14"/>
      <c r="AHS578" s="14"/>
      <c r="AHT578" s="14"/>
      <c r="AHU578" s="14"/>
      <c r="AHV578" s="14"/>
      <c r="AHW578" s="14"/>
      <c r="AHX578" s="14"/>
      <c r="AHY578" s="14"/>
      <c r="AHZ578" s="14"/>
      <c r="AIA578" s="14"/>
      <c r="AIB578" s="14"/>
      <c r="AIC578" s="14"/>
      <c r="AID578" s="14"/>
      <c r="AIE578" s="14"/>
      <c r="AIF578" s="14"/>
      <c r="AIG578" s="14"/>
      <c r="AIH578" s="14"/>
      <c r="AII578" s="14"/>
      <c r="AIJ578" s="14"/>
      <c r="AIK578" s="14"/>
      <c r="AIL578" s="14"/>
      <c r="AIM578" s="14"/>
      <c r="AIN578" s="14"/>
      <c r="AIO578" s="14"/>
      <c r="AIP578" s="14"/>
      <c r="AIQ578" s="14"/>
      <c r="AIR578" s="14"/>
      <c r="AIS578" s="14"/>
      <c r="AIT578" s="14"/>
      <c r="AIU578" s="14"/>
      <c r="AIV578" s="14"/>
      <c r="AIW578" s="14"/>
      <c r="AIX578" s="14"/>
      <c r="AIY578" s="14"/>
      <c r="AIZ578" s="14"/>
      <c r="AJA578" s="14"/>
      <c r="AJB578" s="14"/>
      <c r="AJC578" s="14"/>
      <c r="AJD578" s="14"/>
      <c r="AJE578" s="14"/>
      <c r="AJF578" s="14"/>
      <c r="AJG578" s="14"/>
      <c r="AJH578" s="14"/>
      <c r="AJI578" s="14"/>
      <c r="AJJ578" s="14"/>
      <c r="AJK578" s="14"/>
      <c r="AJL578" s="14"/>
      <c r="AJM578" s="14"/>
      <c r="AJN578" s="14"/>
      <c r="AJO578" s="14"/>
      <c r="AJP578" s="14"/>
      <c r="AJQ578" s="14"/>
      <c r="AJR578" s="14"/>
      <c r="AJS578" s="14"/>
      <c r="AJT578" s="14"/>
      <c r="AJU578" s="14"/>
      <c r="AJV578" s="14"/>
      <c r="AJW578" s="14"/>
      <c r="AJX578" s="14"/>
      <c r="AJY578" s="14"/>
      <c r="AJZ578" s="14"/>
      <c r="AKA578" s="14"/>
      <c r="AKB578" s="14"/>
      <c r="AKC578" s="14"/>
      <c r="AKD578" s="14"/>
      <c r="AKE578" s="14"/>
      <c r="AKF578" s="14"/>
      <c r="AKG578" s="14"/>
      <c r="AKH578" s="14"/>
      <c r="AKI578" s="14"/>
      <c r="AKJ578" s="14"/>
      <c r="AKK578" s="14"/>
      <c r="AKL578" s="14"/>
      <c r="AKM578" s="14"/>
      <c r="AKN578" s="14"/>
      <c r="AKO578" s="14"/>
      <c r="AKP578" s="14"/>
      <c r="AKQ578" s="14"/>
      <c r="AKR578" s="14"/>
      <c r="AKS578" s="14"/>
      <c r="AKT578" s="14"/>
      <c r="AKU578" s="14"/>
      <c r="AKV578" s="14"/>
      <c r="AKW578" s="14"/>
      <c r="AKX578" s="14"/>
      <c r="AKY578" s="14"/>
      <c r="AKZ578" s="14"/>
      <c r="ALA578" s="14"/>
      <c r="ALB578" s="14"/>
      <c r="ALC578" s="14"/>
      <c r="ALD578" s="14"/>
      <c r="ALE578" s="14"/>
      <c r="ALF578" s="14"/>
      <c r="ALG578" s="14"/>
      <c r="ALH578" s="14"/>
      <c r="ALI578" s="14"/>
      <c r="ALJ578" s="14"/>
      <c r="ALK578" s="14"/>
      <c r="ALL578" s="14"/>
      <c r="ALM578" s="14"/>
      <c r="ALN578" s="14"/>
      <c r="ALO578" s="14"/>
      <c r="ALP578" s="14"/>
      <c r="ALQ578" s="14"/>
      <c r="ALR578" s="14"/>
      <c r="ALS578" s="14"/>
      <c r="ALT578" s="14"/>
      <c r="ALU578" s="14"/>
      <c r="ALV578" s="14"/>
      <c r="ALW578" s="14"/>
      <c r="ALX578" s="14"/>
      <c r="ALY578" s="14"/>
      <c r="ALZ578" s="14"/>
      <c r="AMA578" s="14"/>
      <c r="AMB578" s="14"/>
      <c r="AMC578" s="14"/>
      <c r="AMD578" s="14"/>
      <c r="AME578" s="14"/>
      <c r="AMF578" s="14"/>
      <c r="AMG578" s="14"/>
      <c r="AMH578" s="14"/>
      <c r="AMI578" s="14"/>
      <c r="AMJ578" s="14"/>
      <c r="AMK578" s="14"/>
      <c r="AML578" s="14"/>
      <c r="AMM578" s="14"/>
      <c r="AMN578" s="14"/>
      <c r="AMO578" s="14"/>
      <c r="AMP578" s="14"/>
      <c r="AMQ578" s="14"/>
      <c r="AMR578" s="14"/>
      <c r="AMS578" s="14"/>
      <c r="AMT578" s="14"/>
      <c r="AMU578" s="14"/>
      <c r="AMV578" s="14"/>
      <c r="AMW578" s="14"/>
      <c r="AMX578" s="14"/>
      <c r="AMY578" s="14"/>
      <c r="AMZ578" s="14"/>
      <c r="ANA578" s="14"/>
      <c r="ANB578" s="14"/>
      <c r="ANC578" s="14"/>
      <c r="AND578" s="14"/>
      <c r="ANE578" s="14"/>
      <c r="ANF578" s="14"/>
      <c r="ANG578" s="14"/>
      <c r="ANH578" s="14"/>
      <c r="ANI578" s="14"/>
      <c r="ANJ578" s="14"/>
      <c r="ANK578" s="14"/>
      <c r="ANL578" s="14"/>
      <c r="ANM578" s="14"/>
      <c r="ANN578" s="14"/>
      <c r="ANO578" s="14"/>
      <c r="ANP578" s="14"/>
      <c r="ANQ578" s="14"/>
      <c r="ANR578" s="14"/>
      <c r="ANS578" s="14"/>
      <c r="ANT578" s="14"/>
      <c r="ANU578" s="14"/>
      <c r="ANV578" s="14"/>
      <c r="ANW578" s="14"/>
      <c r="ANX578" s="14"/>
      <c r="ANY578" s="14"/>
      <c r="ANZ578" s="14"/>
      <c r="AOA578" s="14"/>
      <c r="AOB578" s="14"/>
      <c r="AOC578" s="14"/>
      <c r="AOD578" s="14"/>
      <c r="AOE578" s="14"/>
      <c r="AOF578" s="14"/>
      <c r="AOG578" s="14"/>
      <c r="AOH578" s="14"/>
      <c r="AOI578" s="14"/>
      <c r="AOJ578" s="14"/>
      <c r="AOK578" s="14"/>
      <c r="AOL578" s="14"/>
      <c r="AOM578" s="14"/>
      <c r="AON578" s="14"/>
      <c r="AOO578" s="14"/>
      <c r="AOP578" s="14"/>
      <c r="AOQ578" s="14"/>
      <c r="AOR578" s="14"/>
      <c r="AOS578" s="14"/>
      <c r="AOT578" s="14"/>
      <c r="AOU578" s="14"/>
      <c r="AOV578" s="14"/>
      <c r="AOW578" s="14"/>
      <c r="AOX578" s="14"/>
      <c r="AOY578" s="14"/>
      <c r="AOZ578" s="14"/>
      <c r="APA578" s="14"/>
      <c r="APB578" s="14"/>
      <c r="APC578" s="14"/>
      <c r="APD578" s="14"/>
      <c r="APE578" s="14"/>
      <c r="APF578" s="14"/>
      <c r="APG578" s="14"/>
      <c r="APH578" s="14"/>
      <c r="API578" s="14"/>
      <c r="APJ578" s="14"/>
      <c r="APK578" s="14"/>
      <c r="APL578" s="14"/>
      <c r="APM578" s="14"/>
      <c r="APN578" s="14"/>
      <c r="APO578" s="14"/>
      <c r="APP578" s="14"/>
      <c r="APQ578" s="14"/>
      <c r="APR578" s="14"/>
      <c r="APS578" s="14"/>
      <c r="APT578" s="14"/>
      <c r="APU578" s="14"/>
      <c r="APV578" s="14"/>
      <c r="APW578" s="14"/>
      <c r="APX578" s="14"/>
      <c r="APY578" s="14"/>
      <c r="APZ578" s="14"/>
      <c r="AQA578" s="14"/>
      <c r="AQB578" s="14"/>
      <c r="AQC578" s="14"/>
      <c r="AQD578" s="14"/>
      <c r="AQE578" s="14"/>
      <c r="AQF578" s="14"/>
      <c r="AQG578" s="14"/>
      <c r="AQH578" s="14"/>
      <c r="AQI578" s="14"/>
      <c r="AQJ578" s="14"/>
      <c r="AQK578" s="14"/>
      <c r="AQL578" s="14"/>
      <c r="AQM578" s="14"/>
      <c r="AQN578" s="14"/>
      <c r="AQO578" s="14"/>
      <c r="AQP578" s="14"/>
      <c r="AQQ578" s="14"/>
      <c r="AQR578" s="14"/>
      <c r="AQS578" s="14"/>
      <c r="AQT578" s="14"/>
      <c r="AQU578" s="14"/>
      <c r="AQV578" s="14"/>
      <c r="AQW578" s="14"/>
      <c r="AQX578" s="14"/>
      <c r="AQY578" s="14"/>
      <c r="AQZ578" s="14"/>
      <c r="ARA578" s="14"/>
      <c r="ARB578" s="14"/>
      <c r="ARC578" s="14"/>
      <c r="ARD578" s="14"/>
      <c r="ARE578" s="14"/>
      <c r="ARF578" s="14"/>
      <c r="ARG578" s="14"/>
      <c r="ARH578" s="14"/>
      <c r="ARI578" s="14"/>
      <c r="ARJ578" s="14"/>
      <c r="ARK578" s="14"/>
      <c r="ARL578" s="14"/>
      <c r="ARM578" s="14"/>
      <c r="ARN578" s="14"/>
      <c r="ARO578" s="14"/>
      <c r="ARP578" s="14"/>
      <c r="ARQ578" s="14"/>
      <c r="ARR578" s="14"/>
      <c r="ARS578" s="14"/>
      <c r="ART578" s="14"/>
      <c r="ARU578" s="14"/>
      <c r="ARV578" s="14"/>
      <c r="ARW578" s="14"/>
      <c r="ARX578" s="14"/>
      <c r="ARY578" s="14"/>
      <c r="ARZ578" s="14"/>
      <c r="ASA578" s="14"/>
      <c r="ASB578" s="14"/>
      <c r="ASC578" s="14"/>
      <c r="ASD578" s="14"/>
      <c r="ASE578" s="14"/>
      <c r="ASF578" s="14"/>
      <c r="ASG578" s="14"/>
      <c r="ASH578" s="14"/>
      <c r="ASI578" s="14"/>
      <c r="ASJ578" s="14"/>
      <c r="ASK578" s="14"/>
      <c r="ASL578" s="14"/>
      <c r="ASM578" s="14"/>
      <c r="ASN578" s="14"/>
      <c r="ASO578" s="14"/>
      <c r="ASP578" s="14"/>
      <c r="ASQ578" s="14"/>
      <c r="ASR578" s="14"/>
      <c r="ASS578" s="14"/>
      <c r="AST578" s="14"/>
      <c r="ASU578" s="14"/>
      <c r="ASV578" s="14"/>
      <c r="ASW578" s="14"/>
      <c r="ASX578" s="14"/>
      <c r="ASY578" s="14"/>
      <c r="ASZ578" s="14"/>
      <c r="ATA578" s="14"/>
      <c r="ATB578" s="14"/>
      <c r="ATC578" s="14"/>
      <c r="ATD578" s="14"/>
    </row>
    <row r="579" spans="63:1200">
      <c r="BK579" s="14" t="str">
        <f t="shared" ref="BK579:BK642" si="2123">IF(H579,IF(AND(NOT(BA579),AU579),AND(AC579=0,IF(CA579="",TRUE,NOT(CA579))),""),"")</f>
        <v/>
      </c>
      <c r="ABO579" s="14"/>
      <c r="ABP579" s="14"/>
      <c r="ABQ579" s="14"/>
      <c r="ABR579" s="14"/>
      <c r="ABS579" s="14"/>
      <c r="ABT579" s="14"/>
      <c r="ABU579" s="14"/>
      <c r="ABV579" s="14"/>
      <c r="ABW579" s="14"/>
      <c r="ABX579" s="14"/>
      <c r="ABY579" s="14"/>
      <c r="ABZ579" s="14"/>
      <c r="ACA579" s="14"/>
      <c r="ACB579" s="14"/>
      <c r="ACC579" s="14"/>
      <c r="ACD579" s="14"/>
      <c r="ACE579" s="14"/>
      <c r="ACF579" s="14"/>
      <c r="ACG579" s="14"/>
      <c r="ACH579" s="14"/>
      <c r="ACI579" s="14"/>
      <c r="ACJ579" s="14"/>
      <c r="ACK579" s="14"/>
      <c r="ACL579" s="14"/>
      <c r="ACM579" s="14"/>
      <c r="ACN579" s="14"/>
      <c r="ACO579" s="14"/>
      <c r="ACP579" s="14"/>
      <c r="ACQ579" s="14"/>
      <c r="ACR579" s="14"/>
      <c r="ACS579" s="14"/>
      <c r="ACT579" s="14"/>
      <c r="ACU579" s="14"/>
      <c r="ACV579" s="14"/>
      <c r="ACW579" s="14"/>
      <c r="ACX579" s="14"/>
      <c r="ACY579" s="14"/>
      <c r="ACZ579" s="14"/>
      <c r="ADA579" s="14"/>
      <c r="ADB579" s="14"/>
      <c r="ADC579" s="14"/>
      <c r="ADD579" s="14"/>
      <c r="ADE579" s="14"/>
      <c r="ADF579" s="14"/>
      <c r="ADG579" s="14"/>
      <c r="ADH579" s="14"/>
      <c r="ADI579" s="14"/>
      <c r="ADJ579" s="14"/>
      <c r="ADK579" s="14"/>
      <c r="ADL579" s="14"/>
      <c r="ADM579" s="14"/>
      <c r="ADN579" s="14"/>
      <c r="ADO579" s="14"/>
      <c r="ADP579" s="14"/>
      <c r="ADQ579" s="14"/>
      <c r="ADR579" s="14"/>
      <c r="ADS579" s="14"/>
      <c r="ADT579" s="14"/>
      <c r="ADU579" s="14"/>
      <c r="ADV579" s="14"/>
      <c r="ADW579" s="14"/>
      <c r="ADX579" s="14"/>
      <c r="ADY579" s="14"/>
      <c r="ADZ579" s="14"/>
      <c r="AEA579" s="14"/>
      <c r="AEB579" s="14"/>
      <c r="AEC579" s="14"/>
      <c r="AED579" s="14"/>
      <c r="AEE579" s="14"/>
      <c r="AEF579" s="14"/>
      <c r="AEG579" s="14"/>
      <c r="AEH579" s="14"/>
      <c r="AEI579" s="14"/>
      <c r="AEJ579" s="14"/>
      <c r="AEK579" s="14"/>
      <c r="AEL579" s="14"/>
      <c r="AEM579" s="14"/>
      <c r="AEN579" s="14"/>
      <c r="AEO579" s="14"/>
      <c r="AEP579" s="14"/>
      <c r="AEQ579" s="14"/>
      <c r="AER579" s="14"/>
      <c r="AES579" s="14"/>
      <c r="AET579" s="14"/>
      <c r="AEU579" s="14"/>
      <c r="AEV579" s="14"/>
      <c r="AEW579" s="14"/>
      <c r="AEX579" s="14"/>
      <c r="AEY579" s="14"/>
      <c r="AEZ579" s="14"/>
      <c r="AFA579" s="14"/>
      <c r="AFB579" s="14"/>
      <c r="AFC579" s="14"/>
      <c r="AFD579" s="14"/>
      <c r="AFE579" s="14"/>
      <c r="AFF579" s="14"/>
      <c r="AFG579" s="14"/>
      <c r="AFH579" s="14"/>
      <c r="AFI579" s="14"/>
      <c r="AFJ579" s="14"/>
      <c r="AFK579" s="14"/>
      <c r="AFL579" s="14"/>
      <c r="AFM579" s="14"/>
      <c r="AFN579" s="14"/>
      <c r="AFO579" s="14"/>
      <c r="AFP579" s="14"/>
      <c r="AFQ579" s="14"/>
      <c r="AFR579" s="14"/>
      <c r="AFS579" s="14"/>
      <c r="AFT579" s="14"/>
      <c r="AFU579" s="14"/>
      <c r="AFV579" s="14"/>
      <c r="AFW579" s="14"/>
      <c r="AFX579" s="14"/>
      <c r="AFY579" s="14"/>
      <c r="AFZ579" s="14"/>
      <c r="AGA579" s="14"/>
      <c r="AGB579" s="14"/>
      <c r="AGC579" s="14"/>
      <c r="AGD579" s="14"/>
      <c r="AGE579" s="14"/>
      <c r="AGF579" s="14"/>
      <c r="AGG579" s="14"/>
      <c r="AGH579" s="14"/>
      <c r="AGI579" s="14"/>
      <c r="AGJ579" s="14"/>
      <c r="AGK579" s="14"/>
      <c r="AGL579" s="14"/>
      <c r="AGM579" s="14"/>
      <c r="AGN579" s="14"/>
      <c r="AGO579" s="14"/>
      <c r="AGP579" s="14"/>
      <c r="AGQ579" s="14"/>
      <c r="AGR579" s="14"/>
      <c r="AGS579" s="14"/>
      <c r="AGT579" s="14"/>
      <c r="AGU579" s="14"/>
      <c r="AGV579" s="14"/>
      <c r="AGW579" s="14"/>
      <c r="AGX579" s="14"/>
      <c r="AGY579" s="14"/>
      <c r="AGZ579" s="14"/>
      <c r="AHA579" s="14"/>
      <c r="AHB579" s="14"/>
      <c r="AHC579" s="14"/>
      <c r="AHD579" s="14"/>
      <c r="AHE579" s="14"/>
      <c r="AHF579" s="14"/>
      <c r="AHG579" s="14"/>
      <c r="AHH579" s="14"/>
      <c r="AHI579" s="14"/>
      <c r="AHJ579" s="14"/>
      <c r="AHK579" s="14"/>
      <c r="AHL579" s="14"/>
      <c r="AHM579" s="14"/>
      <c r="AHN579" s="14"/>
      <c r="AHO579" s="14"/>
      <c r="AHP579" s="14"/>
      <c r="AHQ579" s="14"/>
      <c r="AHR579" s="14"/>
      <c r="AHS579" s="14"/>
      <c r="AHT579" s="14"/>
      <c r="AHU579" s="14"/>
      <c r="AHV579" s="14"/>
      <c r="AHW579" s="14"/>
      <c r="AHX579" s="14"/>
      <c r="AHY579" s="14"/>
      <c r="AHZ579" s="14"/>
      <c r="AIA579" s="14"/>
      <c r="AIB579" s="14"/>
      <c r="AIC579" s="14"/>
      <c r="AID579" s="14"/>
      <c r="AIE579" s="14"/>
      <c r="AIF579" s="14"/>
      <c r="AIG579" s="14"/>
      <c r="AIH579" s="14"/>
      <c r="AII579" s="14"/>
      <c r="AIJ579" s="14"/>
      <c r="AIK579" s="14"/>
      <c r="AIL579" s="14"/>
      <c r="AIM579" s="14"/>
      <c r="AIN579" s="14"/>
      <c r="AIO579" s="14"/>
      <c r="AIP579" s="14"/>
      <c r="AIQ579" s="14"/>
      <c r="AIR579" s="14"/>
      <c r="AIS579" s="14"/>
      <c r="AIT579" s="14"/>
      <c r="AIU579" s="14"/>
      <c r="AIV579" s="14"/>
      <c r="AIW579" s="14"/>
      <c r="AIX579" s="14"/>
      <c r="AIY579" s="14"/>
      <c r="AIZ579" s="14"/>
      <c r="AJA579" s="14"/>
      <c r="AJB579" s="14"/>
      <c r="AJC579" s="14"/>
      <c r="AJD579" s="14"/>
      <c r="AJE579" s="14"/>
      <c r="AJF579" s="14"/>
      <c r="AJG579" s="14"/>
      <c r="AJH579" s="14"/>
      <c r="AJI579" s="14"/>
      <c r="AJJ579" s="14"/>
      <c r="AJK579" s="14"/>
      <c r="AJL579" s="14"/>
      <c r="AJM579" s="14"/>
      <c r="AJN579" s="14"/>
      <c r="AJO579" s="14"/>
      <c r="AJP579" s="14"/>
      <c r="AJQ579" s="14"/>
      <c r="AJR579" s="14"/>
      <c r="AJS579" s="14"/>
      <c r="AJT579" s="14"/>
      <c r="AJU579" s="14"/>
      <c r="AJV579" s="14"/>
      <c r="AJW579" s="14"/>
      <c r="AJX579" s="14"/>
      <c r="AJY579" s="14"/>
      <c r="AJZ579" s="14"/>
      <c r="AKA579" s="14"/>
      <c r="AKB579" s="14"/>
      <c r="AKC579" s="14"/>
      <c r="AKD579" s="14"/>
      <c r="AKE579" s="14"/>
      <c r="AKF579" s="14"/>
      <c r="AKG579" s="14"/>
      <c r="AKH579" s="14"/>
      <c r="AKI579" s="14"/>
      <c r="AKJ579" s="14"/>
      <c r="AKK579" s="14"/>
      <c r="AKL579" s="14"/>
      <c r="AKM579" s="14"/>
      <c r="AKN579" s="14"/>
      <c r="AKO579" s="14"/>
      <c r="AKP579" s="14"/>
      <c r="AKQ579" s="14"/>
      <c r="AKR579" s="14"/>
      <c r="AKS579" s="14"/>
      <c r="AKT579" s="14"/>
      <c r="AKU579" s="14"/>
      <c r="AKV579" s="14"/>
      <c r="AKW579" s="14"/>
      <c r="AKX579" s="14"/>
      <c r="AKY579" s="14"/>
      <c r="AKZ579" s="14"/>
      <c r="ALA579" s="14"/>
      <c r="ALB579" s="14"/>
      <c r="ALC579" s="14"/>
      <c r="ALD579" s="14"/>
      <c r="ALE579" s="14"/>
      <c r="ALF579" s="14"/>
      <c r="ALG579" s="14"/>
      <c r="ALH579" s="14"/>
      <c r="ALI579" s="14"/>
      <c r="ALJ579" s="14"/>
      <c r="ALK579" s="14"/>
      <c r="ALL579" s="14"/>
      <c r="ALM579" s="14"/>
      <c r="ALN579" s="14"/>
      <c r="ALO579" s="14"/>
      <c r="ALP579" s="14"/>
      <c r="ALQ579" s="14"/>
      <c r="ALR579" s="14"/>
      <c r="ALS579" s="14"/>
      <c r="ALT579" s="14"/>
      <c r="ALU579" s="14"/>
      <c r="ALV579" s="14"/>
      <c r="ALW579" s="14"/>
      <c r="ALX579" s="14"/>
      <c r="ALY579" s="14"/>
      <c r="ALZ579" s="14"/>
      <c r="AMA579" s="14"/>
      <c r="AMB579" s="14"/>
      <c r="AMC579" s="14"/>
      <c r="AMD579" s="14"/>
      <c r="AME579" s="14"/>
      <c r="AMF579" s="14"/>
      <c r="AMG579" s="14"/>
      <c r="AMH579" s="14"/>
      <c r="AMI579" s="14"/>
      <c r="AMJ579" s="14"/>
      <c r="AMK579" s="14"/>
      <c r="AML579" s="14"/>
      <c r="AMM579" s="14"/>
      <c r="AMN579" s="14"/>
      <c r="AMO579" s="14"/>
      <c r="AMP579" s="14"/>
      <c r="AMQ579" s="14"/>
      <c r="AMR579" s="14"/>
      <c r="AMS579" s="14"/>
      <c r="AMT579" s="14"/>
      <c r="AMU579" s="14"/>
      <c r="AMV579" s="14"/>
      <c r="AMW579" s="14"/>
      <c r="AMX579" s="14"/>
      <c r="AMY579" s="14"/>
      <c r="AMZ579" s="14"/>
      <c r="ANA579" s="14"/>
      <c r="ANB579" s="14"/>
      <c r="ANC579" s="14"/>
      <c r="AND579" s="14"/>
      <c r="ANE579" s="14"/>
      <c r="ANF579" s="14"/>
      <c r="ANG579" s="14"/>
      <c r="ANH579" s="14"/>
      <c r="ANI579" s="14"/>
      <c r="ANJ579" s="14"/>
      <c r="ANK579" s="14"/>
      <c r="ANL579" s="14"/>
      <c r="ANM579" s="14"/>
      <c r="ANN579" s="14"/>
      <c r="ANO579" s="14"/>
      <c r="ANP579" s="14"/>
      <c r="ANQ579" s="14"/>
      <c r="ANR579" s="14"/>
      <c r="ANS579" s="14"/>
      <c r="ANT579" s="14"/>
      <c r="ANU579" s="14"/>
      <c r="ANV579" s="14"/>
      <c r="ANW579" s="14"/>
      <c r="ANX579" s="14"/>
      <c r="ANY579" s="14"/>
      <c r="ANZ579" s="14"/>
      <c r="AOA579" s="14"/>
      <c r="AOB579" s="14"/>
      <c r="AOC579" s="14"/>
      <c r="AOD579" s="14"/>
      <c r="AOE579" s="14"/>
      <c r="AOF579" s="14"/>
      <c r="AOG579" s="14"/>
      <c r="AOH579" s="14"/>
      <c r="AOI579" s="14"/>
      <c r="AOJ579" s="14"/>
      <c r="AOK579" s="14"/>
      <c r="AOL579" s="14"/>
      <c r="AOM579" s="14"/>
      <c r="AON579" s="14"/>
      <c r="AOO579" s="14"/>
      <c r="AOP579" s="14"/>
      <c r="AOQ579" s="14"/>
      <c r="AOR579" s="14"/>
      <c r="AOS579" s="14"/>
      <c r="AOT579" s="14"/>
      <c r="AOU579" s="14"/>
      <c r="AOV579" s="14"/>
      <c r="AOW579" s="14"/>
      <c r="AOX579" s="14"/>
      <c r="AOY579" s="14"/>
      <c r="AOZ579" s="14"/>
      <c r="APA579" s="14"/>
      <c r="APB579" s="14"/>
      <c r="APC579" s="14"/>
      <c r="APD579" s="14"/>
      <c r="APE579" s="14"/>
      <c r="APF579" s="14"/>
      <c r="APG579" s="14"/>
      <c r="APH579" s="14"/>
      <c r="API579" s="14"/>
      <c r="APJ579" s="14"/>
      <c r="APK579" s="14"/>
      <c r="APL579" s="14"/>
      <c r="APM579" s="14"/>
      <c r="APN579" s="14"/>
      <c r="APO579" s="14"/>
      <c r="APP579" s="14"/>
      <c r="APQ579" s="14"/>
      <c r="APR579" s="14"/>
      <c r="APS579" s="14"/>
      <c r="APT579" s="14"/>
      <c r="APU579" s="14"/>
      <c r="APV579" s="14"/>
      <c r="APW579" s="14"/>
      <c r="APX579" s="14"/>
      <c r="APY579" s="14"/>
      <c r="APZ579" s="14"/>
      <c r="AQA579" s="14"/>
      <c r="AQB579" s="14"/>
      <c r="AQC579" s="14"/>
      <c r="AQD579" s="14"/>
      <c r="AQE579" s="14"/>
      <c r="AQF579" s="14"/>
      <c r="AQG579" s="14"/>
      <c r="AQH579" s="14"/>
      <c r="AQI579" s="14"/>
      <c r="AQJ579" s="14"/>
      <c r="AQK579" s="14"/>
      <c r="AQL579" s="14"/>
      <c r="AQM579" s="14"/>
      <c r="AQN579" s="14"/>
      <c r="AQO579" s="14"/>
      <c r="AQP579" s="14"/>
      <c r="AQQ579" s="14"/>
      <c r="AQR579" s="14"/>
      <c r="AQS579" s="14"/>
      <c r="AQT579" s="14"/>
      <c r="AQU579" s="14"/>
      <c r="AQV579" s="14"/>
      <c r="AQW579" s="14"/>
      <c r="AQX579" s="14"/>
      <c r="AQY579" s="14"/>
      <c r="AQZ579" s="14"/>
      <c r="ARA579" s="14"/>
      <c r="ARB579" s="14"/>
      <c r="ARC579" s="14"/>
      <c r="ARD579" s="14"/>
      <c r="ARE579" s="14"/>
      <c r="ARF579" s="14"/>
      <c r="ARG579" s="14"/>
      <c r="ARH579" s="14"/>
      <c r="ARI579" s="14"/>
      <c r="ARJ579" s="14"/>
      <c r="ARK579" s="14"/>
      <c r="ARL579" s="14"/>
      <c r="ARM579" s="14"/>
      <c r="ARN579" s="14"/>
      <c r="ARO579" s="14"/>
      <c r="ARP579" s="14"/>
      <c r="ARQ579" s="14"/>
      <c r="ARR579" s="14"/>
      <c r="ARS579" s="14"/>
      <c r="ART579" s="14"/>
      <c r="ARU579" s="14"/>
      <c r="ARV579" s="14"/>
      <c r="ARW579" s="14"/>
      <c r="ARX579" s="14"/>
      <c r="ARY579" s="14"/>
      <c r="ARZ579" s="14"/>
      <c r="ASA579" s="14"/>
      <c r="ASB579" s="14"/>
      <c r="ASC579" s="14"/>
      <c r="ASD579" s="14"/>
      <c r="ASE579" s="14"/>
      <c r="ASF579" s="14"/>
      <c r="ASG579" s="14"/>
      <c r="ASH579" s="14"/>
      <c r="ASI579" s="14"/>
      <c r="ASJ579" s="14"/>
      <c r="ASK579" s="14"/>
      <c r="ASL579" s="14"/>
      <c r="ASM579" s="14"/>
      <c r="ASN579" s="14"/>
      <c r="ASO579" s="14"/>
      <c r="ASP579" s="14"/>
      <c r="ASQ579" s="14"/>
      <c r="ASR579" s="14"/>
      <c r="ASS579" s="14"/>
      <c r="AST579" s="14"/>
      <c r="ASU579" s="14"/>
      <c r="ASV579" s="14"/>
      <c r="ASW579" s="14"/>
      <c r="ASX579" s="14"/>
      <c r="ASY579" s="14"/>
      <c r="ASZ579" s="14"/>
      <c r="ATA579" s="14"/>
      <c r="ATB579" s="14"/>
      <c r="ATC579" s="14"/>
      <c r="ATD579" s="14"/>
    </row>
    <row r="580" spans="63:1200">
      <c r="BK580" s="14" t="str">
        <f t="shared" si="2123"/>
        <v/>
      </c>
      <c r="ABO580" s="14"/>
      <c r="ABP580" s="14"/>
      <c r="ABQ580" s="14"/>
      <c r="ABR580" s="14"/>
      <c r="ABS580" s="14"/>
      <c r="ABT580" s="14"/>
      <c r="ABU580" s="14"/>
      <c r="ABV580" s="14"/>
      <c r="ABW580" s="14"/>
      <c r="ABX580" s="14"/>
      <c r="ABY580" s="14"/>
      <c r="ABZ580" s="14"/>
      <c r="ACA580" s="14"/>
      <c r="ACB580" s="14"/>
      <c r="ACC580" s="14"/>
      <c r="ACD580" s="14"/>
      <c r="ACE580" s="14"/>
      <c r="ACF580" s="14"/>
      <c r="ACG580" s="14"/>
      <c r="ACH580" s="14"/>
      <c r="ACI580" s="14"/>
      <c r="ACJ580" s="14"/>
      <c r="ACK580" s="14"/>
      <c r="ACL580" s="14"/>
      <c r="ACM580" s="14"/>
      <c r="ACN580" s="14"/>
      <c r="ACO580" s="14"/>
      <c r="ACP580" s="14"/>
      <c r="ACQ580" s="14"/>
      <c r="ACR580" s="14"/>
      <c r="ACS580" s="14"/>
      <c r="ACT580" s="14"/>
      <c r="ACU580" s="14"/>
      <c r="ACV580" s="14"/>
      <c r="ACW580" s="14"/>
      <c r="ACX580" s="14"/>
      <c r="ACY580" s="14"/>
      <c r="ACZ580" s="14"/>
      <c r="ADA580" s="14"/>
      <c r="ADB580" s="14"/>
      <c r="ADC580" s="14"/>
      <c r="ADD580" s="14"/>
      <c r="ADE580" s="14"/>
      <c r="ADF580" s="14"/>
      <c r="ADG580" s="14"/>
      <c r="ADH580" s="14"/>
      <c r="ADI580" s="14"/>
      <c r="ADJ580" s="14"/>
      <c r="ADK580" s="14"/>
      <c r="ADL580" s="14"/>
      <c r="ADM580" s="14"/>
      <c r="ADN580" s="14"/>
      <c r="ADO580" s="14"/>
      <c r="ADP580" s="14"/>
      <c r="ADQ580" s="14"/>
      <c r="ADR580" s="14"/>
      <c r="ADS580" s="14"/>
      <c r="ADT580" s="14"/>
      <c r="ADU580" s="14"/>
      <c r="ADV580" s="14"/>
      <c r="ADW580" s="14"/>
      <c r="ADX580" s="14"/>
      <c r="ADY580" s="14"/>
      <c r="ADZ580" s="14"/>
      <c r="AEA580" s="14"/>
      <c r="AEB580" s="14"/>
      <c r="AEC580" s="14"/>
      <c r="AED580" s="14"/>
      <c r="AEE580" s="14"/>
      <c r="AEF580" s="14"/>
      <c r="AEG580" s="14"/>
      <c r="AEH580" s="14"/>
      <c r="AEI580" s="14"/>
      <c r="AEJ580" s="14"/>
      <c r="AEK580" s="14"/>
      <c r="AEL580" s="14"/>
      <c r="AEM580" s="14"/>
      <c r="AEN580" s="14"/>
      <c r="AEO580" s="14"/>
      <c r="AEP580" s="14"/>
      <c r="AEQ580" s="14"/>
      <c r="AER580" s="14"/>
      <c r="AES580" s="14"/>
      <c r="AET580" s="14"/>
      <c r="AEU580" s="14"/>
      <c r="AEV580" s="14"/>
      <c r="AEW580" s="14"/>
      <c r="AEX580" s="14"/>
      <c r="AEY580" s="14"/>
      <c r="AEZ580" s="14"/>
      <c r="AFA580" s="14"/>
      <c r="AFB580" s="14"/>
      <c r="AFC580" s="14"/>
      <c r="AFD580" s="14"/>
      <c r="AFE580" s="14"/>
      <c r="AFF580" s="14"/>
      <c r="AFG580" s="14"/>
      <c r="AFH580" s="14"/>
      <c r="AFI580" s="14"/>
      <c r="AFJ580" s="14"/>
      <c r="AFK580" s="14"/>
      <c r="AFL580" s="14"/>
      <c r="AFM580" s="14"/>
      <c r="AFN580" s="14"/>
      <c r="AFO580" s="14"/>
      <c r="AFP580" s="14"/>
      <c r="AFQ580" s="14"/>
      <c r="AFR580" s="14"/>
      <c r="AFS580" s="14"/>
      <c r="AFT580" s="14"/>
      <c r="AFU580" s="14"/>
      <c r="AFV580" s="14"/>
      <c r="AFW580" s="14"/>
      <c r="AFX580" s="14"/>
      <c r="AFY580" s="14"/>
      <c r="AFZ580" s="14"/>
      <c r="AGA580" s="14"/>
      <c r="AGB580" s="14"/>
      <c r="AGC580" s="14"/>
      <c r="AGD580" s="14"/>
      <c r="AGE580" s="14"/>
      <c r="AGF580" s="14"/>
      <c r="AGG580" s="14"/>
      <c r="AGH580" s="14"/>
      <c r="AGI580" s="14"/>
      <c r="AGJ580" s="14"/>
      <c r="AGK580" s="14"/>
      <c r="AGL580" s="14"/>
      <c r="AGM580" s="14"/>
      <c r="AGN580" s="14"/>
      <c r="AGO580" s="14"/>
      <c r="AGP580" s="14"/>
      <c r="AGQ580" s="14"/>
      <c r="AGR580" s="14"/>
      <c r="AGS580" s="14"/>
      <c r="AGT580" s="14"/>
      <c r="AGU580" s="14"/>
      <c r="AGV580" s="14"/>
      <c r="AGW580" s="14"/>
      <c r="AGX580" s="14"/>
      <c r="AGY580" s="14"/>
      <c r="AGZ580" s="14"/>
      <c r="AHA580" s="14"/>
      <c r="AHB580" s="14"/>
      <c r="AHC580" s="14"/>
      <c r="AHD580" s="14"/>
      <c r="AHE580" s="14"/>
      <c r="AHF580" s="14"/>
      <c r="AHG580" s="14"/>
      <c r="AHH580" s="14"/>
      <c r="AHI580" s="14"/>
      <c r="AHJ580" s="14"/>
      <c r="AHK580" s="14"/>
      <c r="AHL580" s="14"/>
      <c r="AHM580" s="14"/>
      <c r="AHN580" s="14"/>
      <c r="AHO580" s="14"/>
      <c r="AHP580" s="14"/>
      <c r="AHQ580" s="14"/>
      <c r="AHR580" s="14"/>
      <c r="AHS580" s="14"/>
      <c r="AHT580" s="14"/>
      <c r="AHU580" s="14"/>
      <c r="AHV580" s="14"/>
      <c r="AHW580" s="14"/>
      <c r="AHX580" s="14"/>
      <c r="AHY580" s="14"/>
      <c r="AHZ580" s="14"/>
      <c r="AIA580" s="14"/>
      <c r="AIB580" s="14"/>
      <c r="AIC580" s="14"/>
      <c r="AID580" s="14"/>
      <c r="AIE580" s="14"/>
      <c r="AIF580" s="14"/>
      <c r="AIG580" s="14"/>
      <c r="AIH580" s="14"/>
      <c r="AII580" s="14"/>
      <c r="AIJ580" s="14"/>
      <c r="AIK580" s="14"/>
      <c r="AIL580" s="14"/>
      <c r="AIM580" s="14"/>
      <c r="AIN580" s="14"/>
      <c r="AIO580" s="14"/>
      <c r="AIP580" s="14"/>
      <c r="AIQ580" s="14"/>
      <c r="AIR580" s="14"/>
      <c r="AIS580" s="14"/>
      <c r="AIT580" s="14"/>
      <c r="AIU580" s="14"/>
      <c r="AIV580" s="14"/>
      <c r="AIW580" s="14"/>
      <c r="AIX580" s="14"/>
      <c r="AIY580" s="14"/>
      <c r="AIZ580" s="14"/>
      <c r="AJA580" s="14"/>
      <c r="AJB580" s="14"/>
      <c r="AJC580" s="14"/>
      <c r="AJD580" s="14"/>
      <c r="AJE580" s="14"/>
      <c r="AJF580" s="14"/>
      <c r="AJG580" s="14"/>
      <c r="AJH580" s="14"/>
      <c r="AJI580" s="14"/>
      <c r="AJJ580" s="14"/>
      <c r="AJK580" s="14"/>
      <c r="AJL580" s="14"/>
      <c r="AJM580" s="14"/>
      <c r="AJN580" s="14"/>
      <c r="AJO580" s="14"/>
      <c r="AJP580" s="14"/>
      <c r="AJQ580" s="14"/>
      <c r="AJR580" s="14"/>
      <c r="AJS580" s="14"/>
      <c r="AJT580" s="14"/>
      <c r="AJU580" s="14"/>
      <c r="AJV580" s="14"/>
      <c r="AJW580" s="14"/>
      <c r="AJX580" s="14"/>
      <c r="AJY580" s="14"/>
      <c r="AJZ580" s="14"/>
      <c r="AKA580" s="14"/>
      <c r="AKB580" s="14"/>
      <c r="AKC580" s="14"/>
      <c r="AKD580" s="14"/>
      <c r="AKE580" s="14"/>
      <c r="AKF580" s="14"/>
      <c r="AKG580" s="14"/>
      <c r="AKH580" s="14"/>
      <c r="AKI580" s="14"/>
      <c r="AKJ580" s="14"/>
      <c r="AKK580" s="14"/>
      <c r="AKL580" s="14"/>
      <c r="AKM580" s="14"/>
      <c r="AKN580" s="14"/>
      <c r="AKO580" s="14"/>
      <c r="AKP580" s="14"/>
      <c r="AKQ580" s="14"/>
      <c r="AKR580" s="14"/>
      <c r="AKS580" s="14"/>
      <c r="AKT580" s="14"/>
      <c r="AKU580" s="14"/>
      <c r="AKV580" s="14"/>
      <c r="AKW580" s="14"/>
      <c r="AKX580" s="14"/>
      <c r="AKY580" s="14"/>
      <c r="AKZ580" s="14"/>
      <c r="ALA580" s="14"/>
      <c r="ALB580" s="14"/>
      <c r="ALC580" s="14"/>
      <c r="ALD580" s="14"/>
      <c r="ALE580" s="14"/>
      <c r="ALF580" s="14"/>
      <c r="ALG580" s="14"/>
      <c r="ALH580" s="14"/>
      <c r="ALI580" s="14"/>
      <c r="ALJ580" s="14"/>
      <c r="ALK580" s="14"/>
      <c r="ALL580" s="14"/>
      <c r="ALM580" s="14"/>
      <c r="ALN580" s="14"/>
      <c r="ALO580" s="14"/>
      <c r="ALP580" s="14"/>
      <c r="ALQ580" s="14"/>
      <c r="ALR580" s="14"/>
      <c r="ALS580" s="14"/>
      <c r="ALT580" s="14"/>
      <c r="ALU580" s="14"/>
      <c r="ALV580" s="14"/>
      <c r="ALW580" s="14"/>
      <c r="ALX580" s="14"/>
      <c r="ALY580" s="14"/>
      <c r="ALZ580" s="14"/>
      <c r="AMA580" s="14"/>
      <c r="AMB580" s="14"/>
      <c r="AMC580" s="14"/>
      <c r="AMD580" s="14"/>
      <c r="AME580" s="14"/>
      <c r="AMF580" s="14"/>
      <c r="AMG580" s="14"/>
      <c r="AMH580" s="14"/>
      <c r="AMI580" s="14"/>
      <c r="AMJ580" s="14"/>
      <c r="AMK580" s="14"/>
      <c r="AML580" s="14"/>
      <c r="AMM580" s="14"/>
      <c r="AMN580" s="14"/>
      <c r="AMO580" s="14"/>
      <c r="AMP580" s="14"/>
      <c r="AMQ580" s="14"/>
      <c r="AMR580" s="14"/>
      <c r="AMS580" s="14"/>
      <c r="AMT580" s="14"/>
      <c r="AMU580" s="14"/>
      <c r="AMV580" s="14"/>
      <c r="AMW580" s="14"/>
      <c r="AMX580" s="14"/>
      <c r="AMY580" s="14"/>
      <c r="AMZ580" s="14"/>
      <c r="ANA580" s="14"/>
      <c r="ANB580" s="14"/>
      <c r="ANC580" s="14"/>
      <c r="AND580" s="14"/>
      <c r="ANE580" s="14"/>
      <c r="ANF580" s="14"/>
      <c r="ANG580" s="14"/>
      <c r="ANH580" s="14"/>
      <c r="ANI580" s="14"/>
      <c r="ANJ580" s="14"/>
      <c r="ANK580" s="14"/>
      <c r="ANL580" s="14"/>
      <c r="ANM580" s="14"/>
      <c r="ANN580" s="14"/>
      <c r="ANO580" s="14"/>
      <c r="ANP580" s="14"/>
      <c r="ANQ580" s="14"/>
      <c r="ANR580" s="14"/>
      <c r="ANS580" s="14"/>
      <c r="ANT580" s="14"/>
      <c r="ANU580" s="14"/>
      <c r="ANV580" s="14"/>
      <c r="ANW580" s="14"/>
      <c r="ANX580" s="14"/>
      <c r="ANY580" s="14"/>
      <c r="ANZ580" s="14"/>
      <c r="AOA580" s="14"/>
      <c r="AOB580" s="14"/>
      <c r="AOC580" s="14"/>
      <c r="AOD580" s="14"/>
      <c r="AOE580" s="14"/>
      <c r="AOF580" s="14"/>
      <c r="AOG580" s="14"/>
      <c r="AOH580" s="14"/>
      <c r="AOI580" s="14"/>
      <c r="AOJ580" s="14"/>
      <c r="AOK580" s="14"/>
      <c r="AOL580" s="14"/>
      <c r="AOM580" s="14"/>
      <c r="AON580" s="14"/>
      <c r="AOO580" s="14"/>
      <c r="AOP580" s="14"/>
      <c r="AOQ580" s="14"/>
      <c r="AOR580" s="14"/>
      <c r="AOS580" s="14"/>
      <c r="AOT580" s="14"/>
      <c r="AOU580" s="14"/>
      <c r="AOV580" s="14"/>
      <c r="AOW580" s="14"/>
      <c r="AOX580" s="14"/>
      <c r="AOY580" s="14"/>
      <c r="AOZ580" s="14"/>
      <c r="APA580" s="14"/>
      <c r="APB580" s="14"/>
      <c r="APC580" s="14"/>
      <c r="APD580" s="14"/>
      <c r="APE580" s="14"/>
      <c r="APF580" s="14"/>
      <c r="APG580" s="14"/>
      <c r="APH580" s="14"/>
      <c r="API580" s="14"/>
      <c r="APJ580" s="14"/>
      <c r="APK580" s="14"/>
      <c r="APL580" s="14"/>
      <c r="APM580" s="14"/>
      <c r="APN580" s="14"/>
      <c r="APO580" s="14"/>
      <c r="APP580" s="14"/>
      <c r="APQ580" s="14"/>
      <c r="APR580" s="14"/>
      <c r="APS580" s="14"/>
      <c r="APT580" s="14"/>
      <c r="APU580" s="14"/>
      <c r="APV580" s="14"/>
      <c r="APW580" s="14"/>
      <c r="APX580" s="14"/>
      <c r="APY580" s="14"/>
      <c r="APZ580" s="14"/>
      <c r="AQA580" s="14"/>
      <c r="AQB580" s="14"/>
      <c r="AQC580" s="14"/>
      <c r="AQD580" s="14"/>
      <c r="AQE580" s="14"/>
      <c r="AQF580" s="14"/>
      <c r="AQG580" s="14"/>
      <c r="AQH580" s="14"/>
      <c r="AQI580" s="14"/>
      <c r="AQJ580" s="14"/>
      <c r="AQK580" s="14"/>
      <c r="AQL580" s="14"/>
      <c r="AQM580" s="14"/>
      <c r="AQN580" s="14"/>
      <c r="AQO580" s="14"/>
      <c r="AQP580" s="14"/>
      <c r="AQQ580" s="14"/>
      <c r="AQR580" s="14"/>
      <c r="AQS580" s="14"/>
      <c r="AQT580" s="14"/>
      <c r="AQU580" s="14"/>
      <c r="AQV580" s="14"/>
      <c r="AQW580" s="14"/>
      <c r="AQX580" s="14"/>
      <c r="AQY580" s="14"/>
      <c r="AQZ580" s="14"/>
      <c r="ARA580" s="14"/>
      <c r="ARB580" s="14"/>
      <c r="ARC580" s="14"/>
      <c r="ARD580" s="14"/>
      <c r="ARE580" s="14"/>
      <c r="ARF580" s="14"/>
      <c r="ARG580" s="14"/>
      <c r="ARH580" s="14"/>
      <c r="ARI580" s="14"/>
      <c r="ARJ580" s="14"/>
      <c r="ARK580" s="14"/>
      <c r="ARL580" s="14"/>
      <c r="ARM580" s="14"/>
      <c r="ARN580" s="14"/>
      <c r="ARO580" s="14"/>
      <c r="ARP580" s="14"/>
      <c r="ARQ580" s="14"/>
      <c r="ARR580" s="14"/>
      <c r="ARS580" s="14"/>
      <c r="ART580" s="14"/>
      <c r="ARU580" s="14"/>
      <c r="ARV580" s="14"/>
      <c r="ARW580" s="14"/>
      <c r="ARX580" s="14"/>
      <c r="ARY580" s="14"/>
      <c r="ARZ580" s="14"/>
      <c r="ASA580" s="14"/>
      <c r="ASB580" s="14"/>
      <c r="ASC580" s="14"/>
      <c r="ASD580" s="14"/>
      <c r="ASE580" s="14"/>
      <c r="ASF580" s="14"/>
      <c r="ASG580" s="14"/>
      <c r="ASH580" s="14"/>
      <c r="ASI580" s="14"/>
      <c r="ASJ580" s="14"/>
      <c r="ASK580" s="14"/>
      <c r="ASL580" s="14"/>
      <c r="ASM580" s="14"/>
      <c r="ASN580" s="14"/>
      <c r="ASO580" s="14"/>
      <c r="ASP580" s="14"/>
      <c r="ASQ580" s="14"/>
      <c r="ASR580" s="14"/>
      <c r="ASS580" s="14"/>
      <c r="AST580" s="14"/>
      <c r="ASU580" s="14"/>
      <c r="ASV580" s="14"/>
      <c r="ASW580" s="14"/>
      <c r="ASX580" s="14"/>
      <c r="ASY580" s="14"/>
      <c r="ASZ580" s="14"/>
      <c r="ATA580" s="14"/>
      <c r="ATB580" s="14"/>
      <c r="ATC580" s="14"/>
      <c r="ATD580" s="14"/>
    </row>
    <row r="581" spans="63:1200">
      <c r="BK581" s="14" t="str">
        <f t="shared" si="2123"/>
        <v/>
      </c>
      <c r="ABO581" s="14"/>
      <c r="ABP581" s="14"/>
      <c r="ABQ581" s="14"/>
      <c r="ABR581" s="14"/>
      <c r="ABS581" s="14"/>
      <c r="ABT581" s="14"/>
      <c r="ABU581" s="14"/>
      <c r="ABV581" s="14"/>
      <c r="ABW581" s="14"/>
      <c r="ABX581" s="14"/>
      <c r="ABY581" s="14"/>
      <c r="ABZ581" s="14"/>
      <c r="ACA581" s="14"/>
      <c r="ACB581" s="14"/>
      <c r="ACC581" s="14"/>
      <c r="ACD581" s="14"/>
      <c r="ACE581" s="14"/>
      <c r="ACF581" s="14"/>
      <c r="ACG581" s="14"/>
      <c r="ACH581" s="14"/>
      <c r="ACI581" s="14"/>
      <c r="ACJ581" s="14"/>
      <c r="ACK581" s="14"/>
      <c r="ACL581" s="14"/>
      <c r="ACM581" s="14"/>
      <c r="ACN581" s="14"/>
      <c r="ACO581" s="14"/>
      <c r="ACP581" s="14"/>
      <c r="ACQ581" s="14"/>
      <c r="ACR581" s="14"/>
      <c r="ACS581" s="14"/>
      <c r="ACT581" s="14"/>
      <c r="ACU581" s="14"/>
      <c r="ACV581" s="14"/>
      <c r="ACW581" s="14"/>
      <c r="ACX581" s="14"/>
      <c r="ACY581" s="14"/>
      <c r="ACZ581" s="14"/>
      <c r="ADA581" s="14"/>
      <c r="ADB581" s="14"/>
      <c r="ADC581" s="14"/>
      <c r="ADD581" s="14"/>
      <c r="ADE581" s="14"/>
      <c r="ADF581" s="14"/>
      <c r="ADG581" s="14"/>
      <c r="ADH581" s="14"/>
      <c r="ADI581" s="14"/>
      <c r="ADJ581" s="14"/>
      <c r="ADK581" s="14"/>
      <c r="ADL581" s="14"/>
      <c r="ADM581" s="14"/>
      <c r="ADN581" s="14"/>
      <c r="ADO581" s="14"/>
      <c r="ADP581" s="14"/>
      <c r="ADQ581" s="14"/>
      <c r="ADR581" s="14"/>
      <c r="ADS581" s="14"/>
      <c r="ADT581" s="14"/>
      <c r="ADU581" s="14"/>
      <c r="ADV581" s="14"/>
      <c r="ADW581" s="14"/>
      <c r="ADX581" s="14"/>
      <c r="ADY581" s="14"/>
      <c r="ADZ581" s="14"/>
      <c r="AEA581" s="14"/>
      <c r="AEB581" s="14"/>
      <c r="AEC581" s="14"/>
      <c r="AED581" s="14"/>
      <c r="AEE581" s="14"/>
      <c r="AEF581" s="14"/>
      <c r="AEG581" s="14"/>
      <c r="AEH581" s="14"/>
      <c r="AEI581" s="14"/>
      <c r="AEJ581" s="14"/>
      <c r="AEK581" s="14"/>
      <c r="AEL581" s="14"/>
      <c r="AEM581" s="14"/>
      <c r="AEN581" s="14"/>
      <c r="AEO581" s="14"/>
      <c r="AEP581" s="14"/>
      <c r="AEQ581" s="14"/>
      <c r="AER581" s="14"/>
      <c r="AES581" s="14"/>
      <c r="AET581" s="14"/>
      <c r="AEU581" s="14"/>
      <c r="AEV581" s="14"/>
      <c r="AEW581" s="14"/>
      <c r="AEX581" s="14"/>
      <c r="AEY581" s="14"/>
      <c r="AEZ581" s="14"/>
      <c r="AFA581" s="14"/>
      <c r="AFB581" s="14"/>
      <c r="AFC581" s="14"/>
      <c r="AFD581" s="14"/>
      <c r="AFE581" s="14"/>
      <c r="AFF581" s="14"/>
      <c r="AFG581" s="14"/>
      <c r="AFH581" s="14"/>
      <c r="AFI581" s="14"/>
      <c r="AFJ581" s="14"/>
      <c r="AFK581" s="14"/>
      <c r="AFL581" s="14"/>
      <c r="AFM581" s="14"/>
      <c r="AFN581" s="14"/>
      <c r="AFO581" s="14"/>
      <c r="AFP581" s="14"/>
      <c r="AFQ581" s="14"/>
      <c r="AFR581" s="14"/>
      <c r="AFS581" s="14"/>
      <c r="AFT581" s="14"/>
      <c r="AFU581" s="14"/>
      <c r="AFV581" s="14"/>
      <c r="AFW581" s="14"/>
      <c r="AFX581" s="14"/>
      <c r="AFY581" s="14"/>
      <c r="AFZ581" s="14"/>
      <c r="AGA581" s="14"/>
      <c r="AGB581" s="14"/>
      <c r="AGC581" s="14"/>
      <c r="AGD581" s="14"/>
      <c r="AGE581" s="14"/>
      <c r="AGF581" s="14"/>
      <c r="AGG581" s="14"/>
      <c r="AGH581" s="14"/>
      <c r="AGI581" s="14"/>
      <c r="AGJ581" s="14"/>
      <c r="AGK581" s="14"/>
      <c r="AGL581" s="14"/>
      <c r="AGM581" s="14"/>
      <c r="AGN581" s="14"/>
      <c r="AGO581" s="14"/>
      <c r="AGP581" s="14"/>
      <c r="AGQ581" s="14"/>
      <c r="AGR581" s="14"/>
      <c r="AGS581" s="14"/>
      <c r="AGT581" s="14"/>
      <c r="AGU581" s="14"/>
      <c r="AGV581" s="14"/>
      <c r="AGW581" s="14"/>
      <c r="AGX581" s="14"/>
      <c r="AGY581" s="14"/>
      <c r="AGZ581" s="14"/>
      <c r="AHA581" s="14"/>
      <c r="AHB581" s="14"/>
      <c r="AHC581" s="14"/>
      <c r="AHD581" s="14"/>
      <c r="AHE581" s="14"/>
      <c r="AHF581" s="14"/>
      <c r="AHG581" s="14"/>
      <c r="AHH581" s="14"/>
      <c r="AHI581" s="14"/>
      <c r="AHJ581" s="14"/>
      <c r="AHK581" s="14"/>
      <c r="AHL581" s="14"/>
      <c r="AHM581" s="14"/>
      <c r="AHN581" s="14"/>
      <c r="AHO581" s="14"/>
      <c r="AHP581" s="14"/>
      <c r="AHQ581" s="14"/>
      <c r="AHR581" s="14"/>
      <c r="AHS581" s="14"/>
      <c r="AHT581" s="14"/>
      <c r="AHU581" s="14"/>
      <c r="AHV581" s="14"/>
      <c r="AHW581" s="14"/>
      <c r="AHX581" s="14"/>
      <c r="AHY581" s="14"/>
      <c r="AHZ581" s="14"/>
      <c r="AIA581" s="14"/>
      <c r="AIB581" s="14"/>
      <c r="AIC581" s="14"/>
      <c r="AID581" s="14"/>
      <c r="AIE581" s="14"/>
      <c r="AIF581" s="14"/>
      <c r="AIG581" s="14"/>
      <c r="AIH581" s="14"/>
      <c r="AII581" s="14"/>
      <c r="AIJ581" s="14"/>
      <c r="AIK581" s="14"/>
      <c r="AIL581" s="14"/>
      <c r="AIM581" s="14"/>
      <c r="AIN581" s="14"/>
      <c r="AIO581" s="14"/>
      <c r="AIP581" s="14"/>
      <c r="AIQ581" s="14"/>
      <c r="AIR581" s="14"/>
      <c r="AIS581" s="14"/>
      <c r="AIT581" s="14"/>
      <c r="AIU581" s="14"/>
      <c r="AIV581" s="14"/>
      <c r="AIW581" s="14"/>
      <c r="AIX581" s="14"/>
      <c r="AIY581" s="14"/>
      <c r="AIZ581" s="14"/>
      <c r="AJA581" s="14"/>
      <c r="AJB581" s="14"/>
      <c r="AJC581" s="14"/>
      <c r="AJD581" s="14"/>
      <c r="AJE581" s="14"/>
      <c r="AJF581" s="14"/>
      <c r="AJG581" s="14"/>
      <c r="AJH581" s="14"/>
      <c r="AJI581" s="14"/>
      <c r="AJJ581" s="14"/>
      <c r="AJK581" s="14"/>
      <c r="AJL581" s="14"/>
      <c r="AJM581" s="14"/>
      <c r="AJN581" s="14"/>
      <c r="AJO581" s="14"/>
      <c r="AJP581" s="14"/>
      <c r="AJQ581" s="14"/>
      <c r="AJR581" s="14"/>
      <c r="AJS581" s="14"/>
      <c r="AJT581" s="14"/>
      <c r="AJU581" s="14"/>
      <c r="AJV581" s="14"/>
      <c r="AJW581" s="14"/>
      <c r="AJX581" s="14"/>
      <c r="AJY581" s="14"/>
      <c r="AJZ581" s="14"/>
      <c r="AKA581" s="14"/>
      <c r="AKB581" s="14"/>
      <c r="AKC581" s="14"/>
      <c r="AKD581" s="14"/>
      <c r="AKE581" s="14"/>
      <c r="AKF581" s="14"/>
      <c r="AKG581" s="14"/>
      <c r="AKH581" s="14"/>
      <c r="AKI581" s="14"/>
      <c r="AKJ581" s="14"/>
      <c r="AKK581" s="14"/>
      <c r="AKL581" s="14"/>
      <c r="AKM581" s="14"/>
      <c r="AKN581" s="14"/>
      <c r="AKO581" s="14"/>
      <c r="AKP581" s="14"/>
      <c r="AKQ581" s="14"/>
      <c r="AKR581" s="14"/>
      <c r="AKS581" s="14"/>
      <c r="AKT581" s="14"/>
      <c r="AKU581" s="14"/>
      <c r="AKV581" s="14"/>
      <c r="AKW581" s="14"/>
      <c r="AKX581" s="14"/>
      <c r="AKY581" s="14"/>
      <c r="AKZ581" s="14"/>
      <c r="ALA581" s="14"/>
      <c r="ALB581" s="14"/>
      <c r="ALC581" s="14"/>
      <c r="ALD581" s="14"/>
      <c r="ALE581" s="14"/>
      <c r="ALF581" s="14"/>
      <c r="ALG581" s="14"/>
      <c r="ALH581" s="14"/>
      <c r="ALI581" s="14"/>
      <c r="ALJ581" s="14"/>
      <c r="ALK581" s="14"/>
      <c r="ALL581" s="14"/>
      <c r="ALM581" s="14"/>
      <c r="ALN581" s="14"/>
      <c r="ALO581" s="14"/>
      <c r="ALP581" s="14"/>
      <c r="ALQ581" s="14"/>
      <c r="ALR581" s="14"/>
      <c r="ALS581" s="14"/>
      <c r="ALT581" s="14"/>
      <c r="ALU581" s="14"/>
      <c r="ALV581" s="14"/>
      <c r="ALW581" s="14"/>
      <c r="ALX581" s="14"/>
      <c r="ALY581" s="14"/>
      <c r="ALZ581" s="14"/>
      <c r="AMA581" s="14"/>
      <c r="AMB581" s="14"/>
      <c r="AMC581" s="14"/>
      <c r="AMD581" s="14"/>
      <c r="AME581" s="14"/>
      <c r="AMF581" s="14"/>
      <c r="AMG581" s="14"/>
      <c r="AMH581" s="14"/>
      <c r="AMI581" s="14"/>
      <c r="AMJ581" s="14"/>
      <c r="AMK581" s="14"/>
      <c r="AML581" s="14"/>
      <c r="AMM581" s="14"/>
      <c r="AMN581" s="14"/>
      <c r="AMO581" s="14"/>
      <c r="AMP581" s="14"/>
      <c r="AMQ581" s="14"/>
      <c r="AMR581" s="14"/>
      <c r="AMS581" s="14"/>
      <c r="AMT581" s="14"/>
      <c r="AMU581" s="14"/>
      <c r="AMV581" s="14"/>
      <c r="AMW581" s="14"/>
      <c r="AMX581" s="14"/>
      <c r="AMY581" s="14"/>
      <c r="AMZ581" s="14"/>
      <c r="ANA581" s="14"/>
      <c r="ANB581" s="14"/>
      <c r="ANC581" s="14"/>
      <c r="AND581" s="14"/>
      <c r="ANE581" s="14"/>
      <c r="ANF581" s="14"/>
      <c r="ANG581" s="14"/>
      <c r="ANH581" s="14"/>
      <c r="ANI581" s="14"/>
      <c r="ANJ581" s="14"/>
      <c r="ANK581" s="14"/>
      <c r="ANL581" s="14"/>
      <c r="ANM581" s="14"/>
      <c r="ANN581" s="14"/>
      <c r="ANO581" s="14"/>
      <c r="ANP581" s="14"/>
      <c r="ANQ581" s="14"/>
      <c r="ANR581" s="14"/>
      <c r="ANS581" s="14"/>
      <c r="ANT581" s="14"/>
      <c r="ANU581" s="14"/>
      <c r="ANV581" s="14"/>
      <c r="ANW581" s="14"/>
      <c r="ANX581" s="14"/>
      <c r="ANY581" s="14"/>
      <c r="ANZ581" s="14"/>
      <c r="AOA581" s="14"/>
      <c r="AOB581" s="14"/>
      <c r="AOC581" s="14"/>
      <c r="AOD581" s="14"/>
      <c r="AOE581" s="14"/>
      <c r="AOF581" s="14"/>
      <c r="AOG581" s="14"/>
      <c r="AOH581" s="14"/>
      <c r="AOI581" s="14"/>
      <c r="AOJ581" s="14"/>
      <c r="AOK581" s="14"/>
      <c r="AOL581" s="14"/>
      <c r="AOM581" s="14"/>
      <c r="AON581" s="14"/>
      <c r="AOO581" s="14"/>
      <c r="AOP581" s="14"/>
      <c r="AOQ581" s="14"/>
      <c r="AOR581" s="14"/>
      <c r="AOS581" s="14"/>
      <c r="AOT581" s="14"/>
      <c r="AOU581" s="14"/>
      <c r="AOV581" s="14"/>
      <c r="AOW581" s="14"/>
      <c r="AOX581" s="14"/>
      <c r="AOY581" s="14"/>
      <c r="AOZ581" s="14"/>
      <c r="APA581" s="14"/>
      <c r="APB581" s="14"/>
      <c r="APC581" s="14"/>
      <c r="APD581" s="14"/>
      <c r="APE581" s="14"/>
      <c r="APF581" s="14"/>
      <c r="APG581" s="14"/>
      <c r="APH581" s="14"/>
      <c r="API581" s="14"/>
      <c r="APJ581" s="14"/>
      <c r="APK581" s="14"/>
      <c r="APL581" s="14"/>
      <c r="APM581" s="14"/>
      <c r="APN581" s="14"/>
      <c r="APO581" s="14"/>
      <c r="APP581" s="14"/>
      <c r="APQ581" s="14"/>
      <c r="APR581" s="14"/>
      <c r="APS581" s="14"/>
      <c r="APT581" s="14"/>
      <c r="APU581" s="14"/>
      <c r="APV581" s="14"/>
      <c r="APW581" s="14"/>
      <c r="APX581" s="14"/>
      <c r="APY581" s="14"/>
      <c r="APZ581" s="14"/>
      <c r="AQA581" s="14"/>
      <c r="AQB581" s="14"/>
      <c r="AQC581" s="14"/>
      <c r="AQD581" s="14"/>
      <c r="AQE581" s="14"/>
      <c r="AQF581" s="14"/>
      <c r="AQG581" s="14"/>
      <c r="AQH581" s="14"/>
      <c r="AQI581" s="14"/>
      <c r="AQJ581" s="14"/>
      <c r="AQK581" s="14"/>
      <c r="AQL581" s="14"/>
      <c r="AQM581" s="14"/>
      <c r="AQN581" s="14"/>
      <c r="AQO581" s="14"/>
      <c r="AQP581" s="14"/>
      <c r="AQQ581" s="14"/>
      <c r="AQR581" s="14"/>
      <c r="AQS581" s="14"/>
      <c r="AQT581" s="14"/>
      <c r="AQU581" s="14"/>
      <c r="AQV581" s="14"/>
      <c r="AQW581" s="14"/>
      <c r="AQX581" s="14"/>
      <c r="AQY581" s="14"/>
      <c r="AQZ581" s="14"/>
      <c r="ARA581" s="14"/>
      <c r="ARB581" s="14"/>
      <c r="ARC581" s="14"/>
      <c r="ARD581" s="14"/>
      <c r="ARE581" s="14"/>
      <c r="ARF581" s="14"/>
      <c r="ARG581" s="14"/>
      <c r="ARH581" s="14"/>
      <c r="ARI581" s="14"/>
      <c r="ARJ581" s="14"/>
      <c r="ARK581" s="14"/>
      <c r="ARL581" s="14"/>
      <c r="ARM581" s="14"/>
      <c r="ARN581" s="14"/>
      <c r="ARO581" s="14"/>
      <c r="ARP581" s="14"/>
      <c r="ARQ581" s="14"/>
      <c r="ARR581" s="14"/>
      <c r="ARS581" s="14"/>
      <c r="ART581" s="14"/>
      <c r="ARU581" s="14"/>
      <c r="ARV581" s="14"/>
      <c r="ARW581" s="14"/>
      <c r="ARX581" s="14"/>
      <c r="ARY581" s="14"/>
      <c r="ARZ581" s="14"/>
      <c r="ASA581" s="14"/>
      <c r="ASB581" s="14"/>
      <c r="ASC581" s="14"/>
      <c r="ASD581" s="14"/>
      <c r="ASE581" s="14"/>
      <c r="ASF581" s="14"/>
      <c r="ASG581" s="14"/>
      <c r="ASH581" s="14"/>
      <c r="ASI581" s="14"/>
      <c r="ASJ581" s="14"/>
      <c r="ASK581" s="14"/>
      <c r="ASL581" s="14"/>
      <c r="ASM581" s="14"/>
      <c r="ASN581" s="14"/>
      <c r="ASO581" s="14"/>
      <c r="ASP581" s="14"/>
      <c r="ASQ581" s="14"/>
      <c r="ASR581" s="14"/>
      <c r="ASS581" s="14"/>
      <c r="AST581" s="14"/>
      <c r="ASU581" s="14"/>
      <c r="ASV581" s="14"/>
      <c r="ASW581" s="14"/>
      <c r="ASX581" s="14"/>
      <c r="ASY581" s="14"/>
      <c r="ASZ581" s="14"/>
      <c r="ATA581" s="14"/>
      <c r="ATB581" s="14"/>
      <c r="ATC581" s="14"/>
      <c r="ATD581" s="14"/>
    </row>
    <row r="582" spans="63:1200">
      <c r="BK582" s="14" t="str">
        <f t="shared" si="2123"/>
        <v/>
      </c>
      <c r="ABO582" s="14"/>
      <c r="ABP582" s="14"/>
      <c r="ABQ582" s="14"/>
      <c r="ABR582" s="14"/>
      <c r="ABS582" s="14"/>
      <c r="ABT582" s="14"/>
      <c r="ABU582" s="14"/>
      <c r="ABV582" s="14"/>
      <c r="ABW582" s="14"/>
      <c r="ABX582" s="14"/>
      <c r="ABY582" s="14"/>
      <c r="ABZ582" s="14"/>
      <c r="ACA582" s="14"/>
      <c r="ACB582" s="14"/>
      <c r="ACC582" s="14"/>
      <c r="ACD582" s="14"/>
      <c r="ACE582" s="14"/>
      <c r="ACF582" s="14"/>
      <c r="ACG582" s="14"/>
      <c r="ACH582" s="14"/>
      <c r="ACI582" s="14"/>
      <c r="ACJ582" s="14"/>
      <c r="ACK582" s="14"/>
      <c r="ACL582" s="14"/>
      <c r="ACM582" s="14"/>
      <c r="ACN582" s="14"/>
      <c r="ACO582" s="14"/>
      <c r="ACP582" s="14"/>
      <c r="ACQ582" s="14"/>
      <c r="ACR582" s="14"/>
      <c r="ACS582" s="14"/>
      <c r="ACT582" s="14"/>
      <c r="ACU582" s="14"/>
      <c r="ACV582" s="14"/>
      <c r="ACW582" s="14"/>
      <c r="ACX582" s="14"/>
      <c r="ACY582" s="14"/>
      <c r="ACZ582" s="14"/>
      <c r="ADA582" s="14"/>
      <c r="ADB582" s="14"/>
      <c r="ADC582" s="14"/>
      <c r="ADD582" s="14"/>
      <c r="ADE582" s="14"/>
      <c r="ADF582" s="14"/>
      <c r="ADG582" s="14"/>
      <c r="ADH582" s="14"/>
      <c r="ADI582" s="14"/>
      <c r="ADJ582" s="14"/>
      <c r="ADK582" s="14"/>
      <c r="ADL582" s="14"/>
      <c r="ADM582" s="14"/>
      <c r="ADN582" s="14"/>
      <c r="ADO582" s="14"/>
      <c r="ADP582" s="14"/>
      <c r="ADQ582" s="14"/>
      <c r="ADR582" s="14"/>
      <c r="ADS582" s="14"/>
      <c r="ADT582" s="14"/>
      <c r="ADU582" s="14"/>
      <c r="ADV582" s="14"/>
      <c r="ADW582" s="14"/>
      <c r="ADX582" s="14"/>
      <c r="ADY582" s="14"/>
      <c r="ADZ582" s="14"/>
      <c r="AEA582" s="14"/>
      <c r="AEB582" s="14"/>
      <c r="AEC582" s="14"/>
      <c r="AED582" s="14"/>
      <c r="AEE582" s="14"/>
      <c r="AEF582" s="14"/>
      <c r="AEG582" s="14"/>
      <c r="AEH582" s="14"/>
      <c r="AEI582" s="14"/>
      <c r="AEJ582" s="14"/>
      <c r="AEK582" s="14"/>
      <c r="AEL582" s="14"/>
      <c r="AEM582" s="14"/>
      <c r="AEN582" s="14"/>
      <c r="AEO582" s="14"/>
      <c r="AEP582" s="14"/>
      <c r="AEQ582" s="14"/>
      <c r="AER582" s="14"/>
      <c r="AES582" s="14"/>
      <c r="AET582" s="14"/>
      <c r="AEU582" s="14"/>
      <c r="AEV582" s="14"/>
      <c r="AEW582" s="14"/>
      <c r="AEX582" s="14"/>
      <c r="AEY582" s="14"/>
      <c r="AEZ582" s="14"/>
      <c r="AFA582" s="14"/>
      <c r="AFB582" s="14"/>
      <c r="AFC582" s="14"/>
      <c r="AFD582" s="14"/>
      <c r="AFE582" s="14"/>
      <c r="AFF582" s="14"/>
      <c r="AFG582" s="14"/>
      <c r="AFH582" s="14"/>
      <c r="AFI582" s="14"/>
      <c r="AFJ582" s="14"/>
      <c r="AFK582" s="14"/>
      <c r="AFL582" s="14"/>
      <c r="AFM582" s="14"/>
      <c r="AFN582" s="14"/>
      <c r="AFO582" s="14"/>
      <c r="AFP582" s="14"/>
      <c r="AFQ582" s="14"/>
      <c r="AFR582" s="14"/>
      <c r="AFS582" s="14"/>
      <c r="AFT582" s="14"/>
      <c r="AFU582" s="14"/>
      <c r="AFV582" s="14"/>
      <c r="AFW582" s="14"/>
      <c r="AFX582" s="14"/>
      <c r="AFY582" s="14"/>
      <c r="AFZ582" s="14"/>
      <c r="AGA582" s="14"/>
      <c r="AGB582" s="14"/>
      <c r="AGC582" s="14"/>
      <c r="AGD582" s="14"/>
      <c r="AGE582" s="14"/>
      <c r="AGF582" s="14"/>
      <c r="AGG582" s="14"/>
      <c r="AGH582" s="14"/>
      <c r="AGI582" s="14"/>
      <c r="AGJ582" s="14"/>
      <c r="AGK582" s="14"/>
      <c r="AGL582" s="14"/>
      <c r="AGM582" s="14"/>
      <c r="AGN582" s="14"/>
      <c r="AGO582" s="14"/>
      <c r="AGP582" s="14"/>
      <c r="AGQ582" s="14"/>
      <c r="AGR582" s="14"/>
      <c r="AGS582" s="14"/>
      <c r="AGT582" s="14"/>
      <c r="AGU582" s="14"/>
      <c r="AGV582" s="14"/>
      <c r="AGW582" s="14"/>
      <c r="AGX582" s="14"/>
      <c r="AGY582" s="14"/>
      <c r="AGZ582" s="14"/>
      <c r="AHA582" s="14"/>
      <c r="AHB582" s="14"/>
      <c r="AHC582" s="14"/>
      <c r="AHD582" s="14"/>
      <c r="AHE582" s="14"/>
      <c r="AHF582" s="14"/>
      <c r="AHG582" s="14"/>
      <c r="AHH582" s="14"/>
      <c r="AHI582" s="14"/>
      <c r="AHJ582" s="14"/>
      <c r="AHK582" s="14"/>
      <c r="AHL582" s="14"/>
      <c r="AHM582" s="14"/>
      <c r="AHN582" s="14"/>
      <c r="AHO582" s="14"/>
      <c r="AHP582" s="14"/>
      <c r="AHQ582" s="14"/>
      <c r="AHR582" s="14"/>
      <c r="AHS582" s="14"/>
      <c r="AHT582" s="14"/>
      <c r="AHU582" s="14"/>
      <c r="AHV582" s="14"/>
      <c r="AHW582" s="14"/>
      <c r="AHX582" s="14"/>
      <c r="AHY582" s="14"/>
      <c r="AHZ582" s="14"/>
      <c r="AIA582" s="14"/>
      <c r="AIB582" s="14"/>
      <c r="AIC582" s="14"/>
      <c r="AID582" s="14"/>
      <c r="AIE582" s="14"/>
      <c r="AIF582" s="14"/>
      <c r="AIG582" s="14"/>
      <c r="AIH582" s="14"/>
      <c r="AII582" s="14"/>
      <c r="AIJ582" s="14"/>
      <c r="AIK582" s="14"/>
      <c r="AIL582" s="14"/>
      <c r="AIM582" s="14"/>
      <c r="AIN582" s="14"/>
      <c r="AIO582" s="14"/>
      <c r="AIP582" s="14"/>
      <c r="AIQ582" s="14"/>
      <c r="AIR582" s="14"/>
      <c r="AIS582" s="14"/>
      <c r="AIT582" s="14"/>
      <c r="AIU582" s="14"/>
      <c r="AIV582" s="14"/>
      <c r="AIW582" s="14"/>
      <c r="AIX582" s="14"/>
      <c r="AIY582" s="14"/>
      <c r="AIZ582" s="14"/>
      <c r="AJA582" s="14"/>
      <c r="AJB582" s="14"/>
      <c r="AJC582" s="14"/>
      <c r="AJD582" s="14"/>
      <c r="AJE582" s="14"/>
      <c r="AJF582" s="14"/>
      <c r="AJG582" s="14"/>
      <c r="AJH582" s="14"/>
      <c r="AJI582" s="14"/>
      <c r="AJJ582" s="14"/>
      <c r="AJK582" s="14"/>
      <c r="AJL582" s="14"/>
      <c r="AJM582" s="14"/>
      <c r="AJN582" s="14"/>
      <c r="AJO582" s="14"/>
      <c r="AJP582" s="14"/>
      <c r="AJQ582" s="14"/>
      <c r="AJR582" s="14"/>
      <c r="AJS582" s="14"/>
      <c r="AJT582" s="14"/>
      <c r="AJU582" s="14"/>
      <c r="AJV582" s="14"/>
      <c r="AJW582" s="14"/>
      <c r="AJX582" s="14"/>
      <c r="AJY582" s="14"/>
      <c r="AJZ582" s="14"/>
      <c r="AKA582" s="14"/>
      <c r="AKB582" s="14"/>
      <c r="AKC582" s="14"/>
      <c r="AKD582" s="14"/>
      <c r="AKE582" s="14"/>
      <c r="AKF582" s="14"/>
      <c r="AKG582" s="14"/>
      <c r="AKH582" s="14"/>
      <c r="AKI582" s="14"/>
      <c r="AKJ582" s="14"/>
      <c r="AKK582" s="14"/>
      <c r="AKL582" s="14"/>
      <c r="AKM582" s="14"/>
      <c r="AKN582" s="14"/>
      <c r="AKO582" s="14"/>
      <c r="AKP582" s="14"/>
      <c r="AKQ582" s="14"/>
      <c r="AKR582" s="14"/>
      <c r="AKS582" s="14"/>
      <c r="AKT582" s="14"/>
      <c r="AKU582" s="14"/>
      <c r="AKV582" s="14"/>
      <c r="AKW582" s="14"/>
      <c r="AKX582" s="14"/>
      <c r="AKY582" s="14"/>
      <c r="AKZ582" s="14"/>
      <c r="ALA582" s="14"/>
      <c r="ALB582" s="14"/>
      <c r="ALC582" s="14"/>
      <c r="ALD582" s="14"/>
      <c r="ALE582" s="14"/>
      <c r="ALF582" s="14"/>
      <c r="ALG582" s="14"/>
      <c r="ALH582" s="14"/>
      <c r="ALI582" s="14"/>
      <c r="ALJ582" s="14"/>
      <c r="ALK582" s="14"/>
      <c r="ALL582" s="14"/>
      <c r="ALM582" s="14"/>
      <c r="ALN582" s="14"/>
      <c r="ALO582" s="14"/>
      <c r="ALP582" s="14"/>
      <c r="ALQ582" s="14"/>
      <c r="ALR582" s="14"/>
      <c r="ALS582" s="14"/>
      <c r="ALT582" s="14"/>
      <c r="ALU582" s="14"/>
      <c r="ALV582" s="14"/>
      <c r="ALW582" s="14"/>
      <c r="ALX582" s="14"/>
      <c r="ALY582" s="14"/>
      <c r="ALZ582" s="14"/>
      <c r="AMA582" s="14"/>
      <c r="AMB582" s="14"/>
      <c r="AMC582" s="14"/>
      <c r="AMD582" s="14"/>
      <c r="AME582" s="14"/>
      <c r="AMF582" s="14"/>
      <c r="AMG582" s="14"/>
      <c r="AMH582" s="14"/>
      <c r="AMI582" s="14"/>
      <c r="AMJ582" s="14"/>
      <c r="AMK582" s="14"/>
      <c r="AML582" s="14"/>
      <c r="AMM582" s="14"/>
      <c r="AMN582" s="14"/>
      <c r="AMO582" s="14"/>
      <c r="AMP582" s="14"/>
      <c r="AMQ582" s="14"/>
      <c r="AMR582" s="14"/>
      <c r="AMS582" s="14"/>
      <c r="AMT582" s="14"/>
      <c r="AMU582" s="14"/>
      <c r="AMV582" s="14"/>
      <c r="AMW582" s="14"/>
      <c r="AMX582" s="14"/>
      <c r="AMY582" s="14"/>
      <c r="AMZ582" s="14"/>
      <c r="ANA582" s="14"/>
      <c r="ANB582" s="14"/>
      <c r="ANC582" s="14"/>
      <c r="AND582" s="14"/>
      <c r="ANE582" s="14"/>
      <c r="ANF582" s="14"/>
      <c r="ANG582" s="14"/>
      <c r="ANH582" s="14"/>
      <c r="ANI582" s="14"/>
      <c r="ANJ582" s="14"/>
      <c r="ANK582" s="14"/>
      <c r="ANL582" s="14"/>
      <c r="ANM582" s="14"/>
      <c r="ANN582" s="14"/>
      <c r="ANO582" s="14"/>
      <c r="ANP582" s="14"/>
      <c r="ANQ582" s="14"/>
      <c r="ANR582" s="14"/>
      <c r="ANS582" s="14"/>
      <c r="ANT582" s="14"/>
      <c r="ANU582" s="14"/>
      <c r="ANV582" s="14"/>
      <c r="ANW582" s="14"/>
      <c r="ANX582" s="14"/>
      <c r="ANY582" s="14"/>
      <c r="ANZ582" s="14"/>
      <c r="AOA582" s="14"/>
      <c r="AOB582" s="14"/>
      <c r="AOC582" s="14"/>
      <c r="AOD582" s="14"/>
      <c r="AOE582" s="14"/>
      <c r="AOF582" s="14"/>
      <c r="AOG582" s="14"/>
      <c r="AOH582" s="14"/>
      <c r="AOI582" s="14"/>
      <c r="AOJ582" s="14"/>
      <c r="AOK582" s="14"/>
      <c r="AOL582" s="14"/>
      <c r="AOM582" s="14"/>
      <c r="AON582" s="14"/>
      <c r="AOO582" s="14"/>
      <c r="AOP582" s="14"/>
      <c r="AOQ582" s="14"/>
      <c r="AOR582" s="14"/>
      <c r="AOS582" s="14"/>
      <c r="AOT582" s="14"/>
      <c r="AOU582" s="14"/>
      <c r="AOV582" s="14"/>
      <c r="AOW582" s="14"/>
      <c r="AOX582" s="14"/>
      <c r="AOY582" s="14"/>
      <c r="AOZ582" s="14"/>
      <c r="APA582" s="14"/>
      <c r="APB582" s="14"/>
      <c r="APC582" s="14"/>
      <c r="APD582" s="14"/>
      <c r="APE582" s="14"/>
      <c r="APF582" s="14"/>
      <c r="APG582" s="14"/>
      <c r="APH582" s="14"/>
      <c r="API582" s="14"/>
      <c r="APJ582" s="14"/>
      <c r="APK582" s="14"/>
      <c r="APL582" s="14"/>
      <c r="APM582" s="14"/>
      <c r="APN582" s="14"/>
      <c r="APO582" s="14"/>
      <c r="APP582" s="14"/>
      <c r="APQ582" s="14"/>
      <c r="APR582" s="14"/>
      <c r="APS582" s="14"/>
      <c r="APT582" s="14"/>
      <c r="APU582" s="14"/>
      <c r="APV582" s="14"/>
      <c r="APW582" s="14"/>
      <c r="APX582" s="14"/>
      <c r="APY582" s="14"/>
      <c r="APZ582" s="14"/>
      <c r="AQA582" s="14"/>
      <c r="AQB582" s="14"/>
      <c r="AQC582" s="14"/>
      <c r="AQD582" s="14"/>
      <c r="AQE582" s="14"/>
      <c r="AQF582" s="14"/>
      <c r="AQG582" s="14"/>
      <c r="AQH582" s="14"/>
      <c r="AQI582" s="14"/>
      <c r="AQJ582" s="14"/>
      <c r="AQK582" s="14"/>
      <c r="AQL582" s="14"/>
      <c r="AQM582" s="14"/>
      <c r="AQN582" s="14"/>
      <c r="AQO582" s="14"/>
      <c r="AQP582" s="14"/>
      <c r="AQQ582" s="14"/>
      <c r="AQR582" s="14"/>
      <c r="AQS582" s="14"/>
      <c r="AQT582" s="14"/>
      <c r="AQU582" s="14"/>
      <c r="AQV582" s="14"/>
      <c r="AQW582" s="14"/>
      <c r="AQX582" s="14"/>
      <c r="AQY582" s="14"/>
      <c r="AQZ582" s="14"/>
      <c r="ARA582" s="14"/>
      <c r="ARB582" s="14"/>
      <c r="ARC582" s="14"/>
      <c r="ARD582" s="14"/>
      <c r="ARE582" s="14"/>
      <c r="ARF582" s="14"/>
      <c r="ARG582" s="14"/>
      <c r="ARH582" s="14"/>
      <c r="ARI582" s="14"/>
      <c r="ARJ582" s="14"/>
      <c r="ARK582" s="14"/>
      <c r="ARL582" s="14"/>
      <c r="ARM582" s="14"/>
      <c r="ARN582" s="14"/>
      <c r="ARO582" s="14"/>
      <c r="ARP582" s="14"/>
      <c r="ARQ582" s="14"/>
      <c r="ARR582" s="14"/>
      <c r="ARS582" s="14"/>
      <c r="ART582" s="14"/>
      <c r="ARU582" s="14"/>
      <c r="ARV582" s="14"/>
      <c r="ARW582" s="14"/>
      <c r="ARX582" s="14"/>
      <c r="ARY582" s="14"/>
      <c r="ARZ582" s="14"/>
      <c r="ASA582" s="14"/>
      <c r="ASB582" s="14"/>
      <c r="ASC582" s="14"/>
      <c r="ASD582" s="14"/>
      <c r="ASE582" s="14"/>
      <c r="ASF582" s="14"/>
      <c r="ASG582" s="14"/>
      <c r="ASH582" s="14"/>
      <c r="ASI582" s="14"/>
      <c r="ASJ582" s="14"/>
      <c r="ASK582" s="14"/>
      <c r="ASL582" s="14"/>
      <c r="ASM582" s="14"/>
      <c r="ASN582" s="14"/>
      <c r="ASO582" s="14"/>
      <c r="ASP582" s="14"/>
      <c r="ASQ582" s="14"/>
      <c r="ASR582" s="14"/>
      <c r="ASS582" s="14"/>
      <c r="AST582" s="14"/>
      <c r="ASU582" s="14"/>
      <c r="ASV582" s="14"/>
      <c r="ASW582" s="14"/>
      <c r="ASX582" s="14"/>
      <c r="ASY582" s="14"/>
      <c r="ASZ582" s="14"/>
      <c r="ATA582" s="14"/>
      <c r="ATB582" s="14"/>
      <c r="ATC582" s="14"/>
      <c r="ATD582" s="14"/>
    </row>
    <row r="583" spans="63:1200">
      <c r="BK583" s="14" t="str">
        <f t="shared" si="2123"/>
        <v/>
      </c>
      <c r="ABO583" s="14"/>
      <c r="ABP583" s="14"/>
      <c r="ABQ583" s="14"/>
      <c r="ABR583" s="14"/>
      <c r="ABS583" s="14"/>
      <c r="ABT583" s="14"/>
      <c r="ABU583" s="14"/>
      <c r="ABV583" s="14"/>
      <c r="ABW583" s="14"/>
      <c r="ABX583" s="14"/>
      <c r="ABY583" s="14"/>
      <c r="ABZ583" s="14"/>
      <c r="ACA583" s="14"/>
      <c r="ACB583" s="14"/>
      <c r="ACC583" s="14"/>
      <c r="ACD583" s="14"/>
      <c r="ACE583" s="14"/>
      <c r="ACF583" s="14"/>
      <c r="ACG583" s="14"/>
      <c r="ACH583" s="14"/>
      <c r="ACI583" s="14"/>
      <c r="ACJ583" s="14"/>
      <c r="ACK583" s="14"/>
      <c r="ACL583" s="14"/>
      <c r="ACM583" s="14"/>
      <c r="ACN583" s="14"/>
      <c r="ACO583" s="14"/>
      <c r="ACP583" s="14"/>
      <c r="ACQ583" s="14"/>
      <c r="ACR583" s="14"/>
      <c r="ACS583" s="14"/>
      <c r="ACT583" s="14"/>
      <c r="ACU583" s="14"/>
      <c r="ACV583" s="14"/>
      <c r="ACW583" s="14"/>
      <c r="ACX583" s="14"/>
      <c r="ACY583" s="14"/>
      <c r="ACZ583" s="14"/>
      <c r="ADA583" s="14"/>
      <c r="ADB583" s="14"/>
      <c r="ADC583" s="14"/>
      <c r="ADD583" s="14"/>
      <c r="ADE583" s="14"/>
      <c r="ADF583" s="14"/>
      <c r="ADG583" s="14"/>
      <c r="ADH583" s="14"/>
      <c r="ADI583" s="14"/>
      <c r="ADJ583" s="14"/>
      <c r="ADK583" s="14"/>
      <c r="ADL583" s="14"/>
      <c r="ADM583" s="14"/>
      <c r="ADN583" s="14"/>
      <c r="ADO583" s="14"/>
      <c r="ADP583" s="14"/>
      <c r="ADQ583" s="14"/>
      <c r="ADR583" s="14"/>
      <c r="ADS583" s="14"/>
      <c r="ADT583" s="14"/>
      <c r="ADU583" s="14"/>
      <c r="ADV583" s="14"/>
      <c r="ADW583" s="14"/>
      <c r="ADX583" s="14"/>
      <c r="ADY583" s="14"/>
      <c r="ADZ583" s="14"/>
      <c r="AEA583" s="14"/>
      <c r="AEB583" s="14"/>
      <c r="AEC583" s="14"/>
      <c r="AED583" s="14"/>
      <c r="AEE583" s="14"/>
      <c r="AEF583" s="14"/>
      <c r="AEG583" s="14"/>
      <c r="AEH583" s="14"/>
      <c r="AEI583" s="14"/>
      <c r="AEJ583" s="14"/>
      <c r="AEK583" s="14"/>
      <c r="AEL583" s="14"/>
      <c r="AEM583" s="14"/>
      <c r="AEN583" s="14"/>
      <c r="AEO583" s="14"/>
      <c r="AEP583" s="14"/>
      <c r="AEQ583" s="14"/>
      <c r="AER583" s="14"/>
      <c r="AES583" s="14"/>
      <c r="AET583" s="14"/>
      <c r="AEU583" s="14"/>
      <c r="AEV583" s="14"/>
      <c r="AEW583" s="14"/>
      <c r="AEX583" s="14"/>
      <c r="AEY583" s="14"/>
      <c r="AEZ583" s="14"/>
      <c r="AFA583" s="14"/>
      <c r="AFB583" s="14"/>
      <c r="AFC583" s="14"/>
      <c r="AFD583" s="14"/>
      <c r="AFE583" s="14"/>
      <c r="AFF583" s="14"/>
      <c r="AFG583" s="14"/>
      <c r="AFH583" s="14"/>
      <c r="AFI583" s="14"/>
      <c r="AFJ583" s="14"/>
      <c r="AFK583" s="14"/>
      <c r="AFL583" s="14"/>
      <c r="AFM583" s="14"/>
      <c r="AFN583" s="14"/>
      <c r="AFO583" s="14"/>
      <c r="AFP583" s="14"/>
      <c r="AFQ583" s="14"/>
      <c r="AFR583" s="14"/>
      <c r="AFS583" s="14"/>
      <c r="AFT583" s="14"/>
      <c r="AFU583" s="14"/>
      <c r="AFV583" s="14"/>
      <c r="AFW583" s="14"/>
      <c r="AFX583" s="14"/>
      <c r="AFY583" s="14"/>
      <c r="AFZ583" s="14"/>
      <c r="AGA583" s="14"/>
      <c r="AGB583" s="14"/>
      <c r="AGC583" s="14"/>
      <c r="AGD583" s="14"/>
      <c r="AGE583" s="14"/>
      <c r="AGF583" s="14"/>
      <c r="AGG583" s="14"/>
      <c r="AGH583" s="14"/>
      <c r="AGI583" s="14"/>
      <c r="AGJ583" s="14"/>
      <c r="AGK583" s="14"/>
      <c r="AGL583" s="14"/>
      <c r="AGM583" s="14"/>
      <c r="AGN583" s="14"/>
      <c r="AGO583" s="14"/>
      <c r="AGP583" s="14"/>
      <c r="AGQ583" s="14"/>
      <c r="AGR583" s="14"/>
      <c r="AGS583" s="14"/>
      <c r="AGT583" s="14"/>
      <c r="AGU583" s="14"/>
      <c r="AGV583" s="14"/>
      <c r="AGW583" s="14"/>
      <c r="AGX583" s="14"/>
      <c r="AGY583" s="14"/>
      <c r="AGZ583" s="14"/>
      <c r="AHA583" s="14"/>
      <c r="AHB583" s="14"/>
      <c r="AHC583" s="14"/>
      <c r="AHD583" s="14"/>
      <c r="AHE583" s="14"/>
      <c r="AHF583" s="14"/>
      <c r="AHG583" s="14"/>
      <c r="AHH583" s="14"/>
      <c r="AHI583" s="14"/>
      <c r="AHJ583" s="14"/>
      <c r="AHK583" s="14"/>
      <c r="AHL583" s="14"/>
      <c r="AHM583" s="14"/>
      <c r="AHN583" s="14"/>
      <c r="AHO583" s="14"/>
      <c r="AHP583" s="14"/>
      <c r="AHQ583" s="14"/>
      <c r="AHR583" s="14"/>
      <c r="AHS583" s="14"/>
      <c r="AHT583" s="14"/>
      <c r="AHU583" s="14"/>
      <c r="AHV583" s="14"/>
      <c r="AHW583" s="14"/>
      <c r="AHX583" s="14"/>
      <c r="AHY583" s="14"/>
      <c r="AHZ583" s="14"/>
      <c r="AIA583" s="14"/>
      <c r="AIB583" s="14"/>
      <c r="AIC583" s="14"/>
      <c r="AID583" s="14"/>
      <c r="AIE583" s="14"/>
      <c r="AIF583" s="14"/>
      <c r="AIG583" s="14"/>
      <c r="AIH583" s="14"/>
      <c r="AII583" s="14"/>
      <c r="AIJ583" s="14"/>
      <c r="AIK583" s="14"/>
      <c r="AIL583" s="14"/>
      <c r="AIM583" s="14"/>
      <c r="AIN583" s="14"/>
      <c r="AIO583" s="14"/>
      <c r="AIP583" s="14"/>
      <c r="AIQ583" s="14"/>
      <c r="AIR583" s="14"/>
      <c r="AIS583" s="14"/>
      <c r="AIT583" s="14"/>
      <c r="AIU583" s="14"/>
      <c r="AIV583" s="14"/>
      <c r="AIW583" s="14"/>
      <c r="AIX583" s="14"/>
      <c r="AIY583" s="14"/>
      <c r="AIZ583" s="14"/>
      <c r="AJA583" s="14"/>
      <c r="AJB583" s="14"/>
      <c r="AJC583" s="14"/>
      <c r="AJD583" s="14"/>
      <c r="AJE583" s="14"/>
      <c r="AJF583" s="14"/>
      <c r="AJG583" s="14"/>
      <c r="AJH583" s="14"/>
      <c r="AJI583" s="14"/>
      <c r="AJJ583" s="14"/>
      <c r="AJK583" s="14"/>
      <c r="AJL583" s="14"/>
      <c r="AJM583" s="14"/>
      <c r="AJN583" s="14"/>
      <c r="AJO583" s="14"/>
      <c r="AJP583" s="14"/>
      <c r="AJQ583" s="14"/>
      <c r="AJR583" s="14"/>
      <c r="AJS583" s="14"/>
      <c r="AJT583" s="14"/>
      <c r="AJU583" s="14"/>
      <c r="AJV583" s="14"/>
      <c r="AJW583" s="14"/>
      <c r="AJX583" s="14"/>
      <c r="AJY583" s="14"/>
      <c r="AJZ583" s="14"/>
      <c r="AKA583" s="14"/>
      <c r="AKB583" s="14"/>
      <c r="AKC583" s="14"/>
      <c r="AKD583" s="14"/>
      <c r="AKE583" s="14"/>
      <c r="AKF583" s="14"/>
      <c r="AKG583" s="14"/>
      <c r="AKH583" s="14"/>
      <c r="AKI583" s="14"/>
      <c r="AKJ583" s="14"/>
      <c r="AKK583" s="14"/>
      <c r="AKL583" s="14"/>
      <c r="AKM583" s="14"/>
      <c r="AKN583" s="14"/>
      <c r="AKO583" s="14"/>
      <c r="AKP583" s="14"/>
      <c r="AKQ583" s="14"/>
      <c r="AKR583" s="14"/>
      <c r="AKS583" s="14"/>
      <c r="AKT583" s="14"/>
      <c r="AKU583" s="14"/>
      <c r="AKV583" s="14"/>
      <c r="AKW583" s="14"/>
      <c r="AKX583" s="14"/>
      <c r="AKY583" s="14"/>
      <c r="AKZ583" s="14"/>
      <c r="ALA583" s="14"/>
      <c r="ALB583" s="14"/>
      <c r="ALC583" s="14"/>
      <c r="ALD583" s="14"/>
      <c r="ALE583" s="14"/>
      <c r="ALF583" s="14"/>
      <c r="ALG583" s="14"/>
      <c r="ALH583" s="14"/>
      <c r="ALI583" s="14"/>
      <c r="ALJ583" s="14"/>
      <c r="ALK583" s="14"/>
      <c r="ALL583" s="14"/>
      <c r="ALM583" s="14"/>
      <c r="ALN583" s="14"/>
      <c r="ALO583" s="14"/>
      <c r="ALP583" s="14"/>
      <c r="ALQ583" s="14"/>
      <c r="ALR583" s="14"/>
      <c r="ALS583" s="14"/>
      <c r="ALT583" s="14"/>
      <c r="ALU583" s="14"/>
      <c r="ALV583" s="14"/>
      <c r="ALW583" s="14"/>
      <c r="ALX583" s="14"/>
      <c r="ALY583" s="14"/>
      <c r="ALZ583" s="14"/>
      <c r="AMA583" s="14"/>
      <c r="AMB583" s="14"/>
      <c r="AMC583" s="14"/>
      <c r="AMD583" s="14"/>
      <c r="AME583" s="14"/>
      <c r="AMF583" s="14"/>
      <c r="AMG583" s="14"/>
      <c r="AMH583" s="14"/>
      <c r="AMI583" s="14"/>
      <c r="AMJ583" s="14"/>
      <c r="AMK583" s="14"/>
      <c r="AML583" s="14"/>
      <c r="AMM583" s="14"/>
      <c r="AMN583" s="14"/>
      <c r="AMO583" s="14"/>
      <c r="AMP583" s="14"/>
      <c r="AMQ583" s="14"/>
      <c r="AMR583" s="14"/>
      <c r="AMS583" s="14"/>
      <c r="AMT583" s="14"/>
      <c r="AMU583" s="14"/>
      <c r="AMV583" s="14"/>
      <c r="AMW583" s="14"/>
      <c r="AMX583" s="14"/>
      <c r="AMY583" s="14"/>
      <c r="AMZ583" s="14"/>
      <c r="ANA583" s="14"/>
      <c r="ANB583" s="14"/>
      <c r="ANC583" s="14"/>
      <c r="AND583" s="14"/>
      <c r="ANE583" s="14"/>
      <c r="ANF583" s="14"/>
      <c r="ANG583" s="14"/>
      <c r="ANH583" s="14"/>
      <c r="ANI583" s="14"/>
      <c r="ANJ583" s="14"/>
      <c r="ANK583" s="14"/>
      <c r="ANL583" s="14"/>
      <c r="ANM583" s="14"/>
      <c r="ANN583" s="14"/>
      <c r="ANO583" s="14"/>
      <c r="ANP583" s="14"/>
      <c r="ANQ583" s="14"/>
      <c r="ANR583" s="14"/>
      <c r="ANS583" s="14"/>
      <c r="ANT583" s="14"/>
      <c r="ANU583" s="14"/>
      <c r="ANV583" s="14"/>
      <c r="ANW583" s="14"/>
      <c r="ANX583" s="14"/>
      <c r="ANY583" s="14"/>
      <c r="ANZ583" s="14"/>
      <c r="AOA583" s="14"/>
      <c r="AOB583" s="14"/>
      <c r="AOC583" s="14"/>
      <c r="AOD583" s="14"/>
      <c r="AOE583" s="14"/>
      <c r="AOF583" s="14"/>
      <c r="AOG583" s="14"/>
      <c r="AOH583" s="14"/>
      <c r="AOI583" s="14"/>
      <c r="AOJ583" s="14"/>
      <c r="AOK583" s="14"/>
      <c r="AOL583" s="14"/>
      <c r="AOM583" s="14"/>
      <c r="AON583" s="14"/>
      <c r="AOO583" s="14"/>
      <c r="AOP583" s="14"/>
      <c r="AOQ583" s="14"/>
      <c r="AOR583" s="14"/>
      <c r="AOS583" s="14"/>
      <c r="AOT583" s="14"/>
      <c r="AOU583" s="14"/>
      <c r="AOV583" s="14"/>
      <c r="AOW583" s="14"/>
      <c r="AOX583" s="14"/>
      <c r="AOY583" s="14"/>
      <c r="AOZ583" s="14"/>
      <c r="APA583" s="14"/>
      <c r="APB583" s="14"/>
      <c r="APC583" s="14"/>
      <c r="APD583" s="14"/>
      <c r="APE583" s="14"/>
      <c r="APF583" s="14"/>
      <c r="APG583" s="14"/>
      <c r="APH583" s="14"/>
      <c r="API583" s="14"/>
      <c r="APJ583" s="14"/>
      <c r="APK583" s="14"/>
      <c r="APL583" s="14"/>
      <c r="APM583" s="14"/>
      <c r="APN583" s="14"/>
      <c r="APO583" s="14"/>
      <c r="APP583" s="14"/>
      <c r="APQ583" s="14"/>
      <c r="APR583" s="14"/>
      <c r="APS583" s="14"/>
      <c r="APT583" s="14"/>
      <c r="APU583" s="14"/>
      <c r="APV583" s="14"/>
      <c r="APW583" s="14"/>
      <c r="APX583" s="14"/>
      <c r="APY583" s="14"/>
      <c r="APZ583" s="14"/>
      <c r="AQA583" s="14"/>
      <c r="AQB583" s="14"/>
      <c r="AQC583" s="14"/>
      <c r="AQD583" s="14"/>
      <c r="AQE583" s="14"/>
      <c r="AQF583" s="14"/>
      <c r="AQG583" s="14"/>
      <c r="AQH583" s="14"/>
      <c r="AQI583" s="14"/>
      <c r="AQJ583" s="14"/>
      <c r="AQK583" s="14"/>
      <c r="AQL583" s="14"/>
      <c r="AQM583" s="14"/>
      <c r="AQN583" s="14"/>
      <c r="AQO583" s="14"/>
      <c r="AQP583" s="14"/>
      <c r="AQQ583" s="14"/>
      <c r="AQR583" s="14"/>
      <c r="AQS583" s="14"/>
      <c r="AQT583" s="14"/>
      <c r="AQU583" s="14"/>
      <c r="AQV583" s="14"/>
      <c r="AQW583" s="14"/>
      <c r="AQX583" s="14"/>
      <c r="AQY583" s="14"/>
      <c r="AQZ583" s="14"/>
      <c r="ARA583" s="14"/>
      <c r="ARB583" s="14"/>
      <c r="ARC583" s="14"/>
      <c r="ARD583" s="14"/>
      <c r="ARE583" s="14"/>
      <c r="ARF583" s="14"/>
      <c r="ARG583" s="14"/>
      <c r="ARH583" s="14"/>
      <c r="ARI583" s="14"/>
      <c r="ARJ583" s="14"/>
      <c r="ARK583" s="14"/>
      <c r="ARL583" s="14"/>
      <c r="ARM583" s="14"/>
      <c r="ARN583" s="14"/>
      <c r="ARO583" s="14"/>
      <c r="ARP583" s="14"/>
      <c r="ARQ583" s="14"/>
      <c r="ARR583" s="14"/>
      <c r="ARS583" s="14"/>
      <c r="ART583" s="14"/>
      <c r="ARU583" s="14"/>
      <c r="ARV583" s="14"/>
      <c r="ARW583" s="14"/>
      <c r="ARX583" s="14"/>
      <c r="ARY583" s="14"/>
      <c r="ARZ583" s="14"/>
      <c r="ASA583" s="14"/>
      <c r="ASB583" s="14"/>
      <c r="ASC583" s="14"/>
      <c r="ASD583" s="14"/>
      <c r="ASE583" s="14"/>
      <c r="ASF583" s="14"/>
      <c r="ASG583" s="14"/>
      <c r="ASH583" s="14"/>
      <c r="ASI583" s="14"/>
      <c r="ASJ583" s="14"/>
      <c r="ASK583" s="14"/>
      <c r="ASL583" s="14"/>
      <c r="ASM583" s="14"/>
      <c r="ASN583" s="14"/>
      <c r="ASO583" s="14"/>
      <c r="ASP583" s="14"/>
      <c r="ASQ583" s="14"/>
      <c r="ASR583" s="14"/>
      <c r="ASS583" s="14"/>
      <c r="AST583" s="14"/>
      <c r="ASU583" s="14"/>
      <c r="ASV583" s="14"/>
      <c r="ASW583" s="14"/>
      <c r="ASX583" s="14"/>
      <c r="ASY583" s="14"/>
      <c r="ASZ583" s="14"/>
      <c r="ATA583" s="14"/>
      <c r="ATB583" s="14"/>
      <c r="ATC583" s="14"/>
      <c r="ATD583" s="14"/>
    </row>
    <row r="584" spans="63:1200">
      <c r="BK584" s="14" t="str">
        <f t="shared" si="2123"/>
        <v/>
      </c>
      <c r="ABO584" s="14"/>
      <c r="ABP584" s="14"/>
      <c r="ABQ584" s="14"/>
      <c r="ABR584" s="14"/>
      <c r="ABS584" s="14"/>
      <c r="ABT584" s="14"/>
      <c r="ABU584" s="14"/>
      <c r="ABV584" s="14"/>
      <c r="ABW584" s="14"/>
      <c r="ABX584" s="14"/>
      <c r="ABY584" s="14"/>
      <c r="ABZ584" s="14"/>
      <c r="ACA584" s="14"/>
      <c r="ACB584" s="14"/>
      <c r="ACC584" s="14"/>
      <c r="ACD584" s="14"/>
      <c r="ACE584" s="14"/>
      <c r="ACF584" s="14"/>
      <c r="ACG584" s="14"/>
      <c r="ACH584" s="14"/>
      <c r="ACI584" s="14"/>
      <c r="ACJ584" s="14"/>
      <c r="ACK584" s="14"/>
      <c r="ACL584" s="14"/>
      <c r="ACM584" s="14"/>
      <c r="ACN584" s="14"/>
      <c r="ACO584" s="14"/>
      <c r="ACP584" s="14"/>
      <c r="ACQ584" s="14"/>
      <c r="ACR584" s="14"/>
      <c r="ACS584" s="14"/>
      <c r="ACT584" s="14"/>
      <c r="ACU584" s="14"/>
      <c r="ACV584" s="14"/>
      <c r="ACW584" s="14"/>
      <c r="ACX584" s="14"/>
      <c r="ACY584" s="14"/>
      <c r="ACZ584" s="14"/>
      <c r="ADA584" s="14"/>
      <c r="ADB584" s="14"/>
      <c r="ADC584" s="14"/>
      <c r="ADD584" s="14"/>
      <c r="ADE584" s="14"/>
      <c r="ADF584" s="14"/>
      <c r="ADG584" s="14"/>
      <c r="ADH584" s="14"/>
      <c r="ADI584" s="14"/>
      <c r="ADJ584" s="14"/>
      <c r="ADK584" s="14"/>
      <c r="ADL584" s="14"/>
      <c r="ADM584" s="14"/>
      <c r="ADN584" s="14"/>
      <c r="ADO584" s="14"/>
      <c r="ADP584" s="14"/>
      <c r="ADQ584" s="14"/>
      <c r="ADR584" s="14"/>
      <c r="ADS584" s="14"/>
      <c r="ADT584" s="14"/>
      <c r="ADU584" s="14"/>
      <c r="ADV584" s="14"/>
      <c r="ADW584" s="14"/>
      <c r="ADX584" s="14"/>
      <c r="ADY584" s="14"/>
      <c r="ADZ584" s="14"/>
      <c r="AEA584" s="14"/>
      <c r="AEB584" s="14"/>
      <c r="AEC584" s="14"/>
      <c r="AED584" s="14"/>
      <c r="AEE584" s="14"/>
      <c r="AEF584" s="14"/>
      <c r="AEG584" s="14"/>
      <c r="AEH584" s="14"/>
      <c r="AEI584" s="14"/>
      <c r="AEJ584" s="14"/>
      <c r="AEK584" s="14"/>
      <c r="AEL584" s="14"/>
      <c r="AEM584" s="14"/>
      <c r="AEN584" s="14"/>
      <c r="AEO584" s="14"/>
      <c r="AEP584" s="14"/>
      <c r="AEQ584" s="14"/>
      <c r="AER584" s="14"/>
      <c r="AES584" s="14"/>
      <c r="AET584" s="14"/>
      <c r="AEU584" s="14"/>
      <c r="AEV584" s="14"/>
      <c r="AEW584" s="14"/>
      <c r="AEX584" s="14"/>
      <c r="AEY584" s="14"/>
      <c r="AEZ584" s="14"/>
      <c r="AFA584" s="14"/>
      <c r="AFB584" s="14"/>
      <c r="AFC584" s="14"/>
      <c r="AFD584" s="14"/>
      <c r="AFE584" s="14"/>
      <c r="AFF584" s="14"/>
      <c r="AFG584" s="14"/>
      <c r="AFH584" s="14"/>
      <c r="AFI584" s="14"/>
      <c r="AFJ584" s="14"/>
      <c r="AFK584" s="14"/>
      <c r="AFL584" s="14"/>
      <c r="AFM584" s="14"/>
      <c r="AFN584" s="14"/>
      <c r="AFO584" s="14"/>
      <c r="AFP584" s="14"/>
      <c r="AFQ584" s="14"/>
      <c r="AFR584" s="14"/>
      <c r="AFS584" s="14"/>
      <c r="AFT584" s="14"/>
      <c r="AFU584" s="14"/>
      <c r="AFV584" s="14"/>
      <c r="AFW584" s="14"/>
      <c r="AFX584" s="14"/>
      <c r="AFY584" s="14"/>
      <c r="AFZ584" s="14"/>
      <c r="AGA584" s="14"/>
      <c r="AGB584" s="14"/>
      <c r="AGC584" s="14"/>
      <c r="AGD584" s="14"/>
      <c r="AGE584" s="14"/>
      <c r="AGF584" s="14"/>
      <c r="AGG584" s="14"/>
      <c r="AGH584" s="14"/>
      <c r="AGI584" s="14"/>
      <c r="AGJ584" s="14"/>
      <c r="AGK584" s="14"/>
      <c r="AGL584" s="14"/>
      <c r="AGM584" s="14"/>
      <c r="AGN584" s="14"/>
      <c r="AGO584" s="14"/>
      <c r="AGP584" s="14"/>
      <c r="AGQ584" s="14"/>
      <c r="AGR584" s="14"/>
      <c r="AGS584" s="14"/>
      <c r="AGT584" s="14"/>
      <c r="AGU584" s="14"/>
      <c r="AGV584" s="14"/>
      <c r="AGW584" s="14"/>
      <c r="AGX584" s="14"/>
      <c r="AGY584" s="14"/>
      <c r="AGZ584" s="14"/>
      <c r="AHA584" s="14"/>
      <c r="AHB584" s="14"/>
      <c r="AHC584" s="14"/>
      <c r="AHD584" s="14"/>
      <c r="AHE584" s="14"/>
      <c r="AHF584" s="14"/>
      <c r="AHG584" s="14"/>
      <c r="AHH584" s="14"/>
      <c r="AHI584" s="14"/>
      <c r="AHJ584" s="14"/>
      <c r="AHK584" s="14"/>
      <c r="AHL584" s="14"/>
      <c r="AHM584" s="14"/>
      <c r="AHN584" s="14"/>
      <c r="AHO584" s="14"/>
      <c r="AHP584" s="14"/>
      <c r="AHQ584" s="14"/>
      <c r="AHR584" s="14"/>
      <c r="AHS584" s="14"/>
      <c r="AHT584" s="14"/>
      <c r="AHU584" s="14"/>
      <c r="AHV584" s="14"/>
      <c r="AHW584" s="14"/>
      <c r="AHX584" s="14"/>
      <c r="AHY584" s="14"/>
      <c r="AHZ584" s="14"/>
      <c r="AIA584" s="14"/>
      <c r="AIB584" s="14"/>
      <c r="AIC584" s="14"/>
      <c r="AID584" s="14"/>
      <c r="AIE584" s="14"/>
      <c r="AIF584" s="14"/>
      <c r="AIG584" s="14"/>
      <c r="AIH584" s="14"/>
      <c r="AII584" s="14"/>
      <c r="AIJ584" s="14"/>
      <c r="AIK584" s="14"/>
      <c r="AIL584" s="14"/>
      <c r="AIM584" s="14"/>
      <c r="AIN584" s="14"/>
      <c r="AIO584" s="14"/>
      <c r="AIP584" s="14"/>
      <c r="AIQ584" s="14"/>
      <c r="AIR584" s="14"/>
      <c r="AIS584" s="14"/>
      <c r="AIT584" s="14"/>
      <c r="AIU584" s="14"/>
      <c r="AIV584" s="14"/>
      <c r="AIW584" s="14"/>
      <c r="AIX584" s="14"/>
      <c r="AIY584" s="14"/>
      <c r="AIZ584" s="14"/>
      <c r="AJA584" s="14"/>
      <c r="AJB584" s="14"/>
      <c r="AJC584" s="14"/>
      <c r="AJD584" s="14"/>
      <c r="AJE584" s="14"/>
      <c r="AJF584" s="14"/>
      <c r="AJG584" s="14"/>
      <c r="AJH584" s="14"/>
      <c r="AJI584" s="14"/>
      <c r="AJJ584" s="14"/>
      <c r="AJK584" s="14"/>
      <c r="AJL584" s="14"/>
      <c r="AJM584" s="14"/>
      <c r="AJN584" s="14"/>
      <c r="AJO584" s="14"/>
      <c r="AJP584" s="14"/>
      <c r="AJQ584" s="14"/>
      <c r="AJR584" s="14"/>
      <c r="AJS584" s="14"/>
      <c r="AJT584" s="14"/>
      <c r="AJU584" s="14"/>
      <c r="AJV584" s="14"/>
      <c r="AJW584" s="14"/>
      <c r="AJX584" s="14"/>
      <c r="AJY584" s="14"/>
      <c r="AJZ584" s="14"/>
      <c r="AKA584" s="14"/>
      <c r="AKB584" s="14"/>
      <c r="AKC584" s="14"/>
      <c r="AKD584" s="14"/>
      <c r="AKE584" s="14"/>
      <c r="AKF584" s="14"/>
      <c r="AKG584" s="14"/>
      <c r="AKH584" s="14"/>
      <c r="AKI584" s="14"/>
      <c r="AKJ584" s="14"/>
      <c r="AKK584" s="14"/>
      <c r="AKL584" s="14"/>
      <c r="AKM584" s="14"/>
      <c r="AKN584" s="14"/>
      <c r="AKO584" s="14"/>
      <c r="AKP584" s="14"/>
      <c r="AKQ584" s="14"/>
      <c r="AKR584" s="14"/>
      <c r="AKS584" s="14"/>
      <c r="AKT584" s="14"/>
      <c r="AKU584" s="14"/>
      <c r="AKV584" s="14"/>
      <c r="AKW584" s="14"/>
      <c r="AKX584" s="14"/>
      <c r="AKY584" s="14"/>
      <c r="AKZ584" s="14"/>
      <c r="ALA584" s="14"/>
      <c r="ALB584" s="14"/>
      <c r="ALC584" s="14"/>
      <c r="ALD584" s="14"/>
      <c r="ALE584" s="14"/>
      <c r="ALF584" s="14"/>
      <c r="ALG584" s="14"/>
      <c r="ALH584" s="14"/>
      <c r="ALI584" s="14"/>
      <c r="ALJ584" s="14"/>
      <c r="ALK584" s="14"/>
      <c r="ALL584" s="14"/>
      <c r="ALM584" s="14"/>
      <c r="ALN584" s="14"/>
      <c r="ALO584" s="14"/>
      <c r="ALP584" s="14"/>
      <c r="ALQ584" s="14"/>
      <c r="ALR584" s="14"/>
      <c r="ALS584" s="14"/>
      <c r="ALT584" s="14"/>
      <c r="ALU584" s="14"/>
      <c r="ALV584" s="14"/>
      <c r="ALW584" s="14"/>
      <c r="ALX584" s="14"/>
      <c r="ALY584" s="14"/>
      <c r="ALZ584" s="14"/>
      <c r="AMA584" s="14"/>
      <c r="AMB584" s="14"/>
      <c r="AMC584" s="14"/>
      <c r="AMD584" s="14"/>
      <c r="AME584" s="14"/>
      <c r="AMF584" s="14"/>
      <c r="AMG584" s="14"/>
      <c r="AMH584" s="14"/>
      <c r="AMI584" s="14"/>
      <c r="AMJ584" s="14"/>
      <c r="AMK584" s="14"/>
      <c r="AML584" s="14"/>
      <c r="AMM584" s="14"/>
      <c r="AMN584" s="14"/>
      <c r="AMO584" s="14"/>
      <c r="AMP584" s="14"/>
      <c r="AMQ584" s="14"/>
      <c r="AMR584" s="14"/>
      <c r="AMS584" s="14"/>
      <c r="AMT584" s="14"/>
      <c r="AMU584" s="14"/>
      <c r="AMV584" s="14"/>
      <c r="AMW584" s="14"/>
      <c r="AMX584" s="14"/>
      <c r="AMY584" s="14"/>
      <c r="AMZ584" s="14"/>
      <c r="ANA584" s="14"/>
      <c r="ANB584" s="14"/>
      <c r="ANC584" s="14"/>
      <c r="AND584" s="14"/>
      <c r="ANE584" s="14"/>
      <c r="ANF584" s="14"/>
      <c r="ANG584" s="14"/>
      <c r="ANH584" s="14"/>
      <c r="ANI584" s="14"/>
      <c r="ANJ584" s="14"/>
      <c r="ANK584" s="14"/>
      <c r="ANL584" s="14"/>
      <c r="ANM584" s="14"/>
      <c r="ANN584" s="14"/>
      <c r="ANO584" s="14"/>
      <c r="ANP584" s="14"/>
      <c r="ANQ584" s="14"/>
      <c r="ANR584" s="14"/>
      <c r="ANS584" s="14"/>
      <c r="ANT584" s="14"/>
      <c r="ANU584" s="14"/>
      <c r="ANV584" s="14"/>
      <c r="ANW584" s="14"/>
      <c r="ANX584" s="14"/>
      <c r="ANY584" s="14"/>
      <c r="ANZ584" s="14"/>
      <c r="AOA584" s="14"/>
      <c r="AOB584" s="14"/>
      <c r="AOC584" s="14"/>
      <c r="AOD584" s="14"/>
      <c r="AOE584" s="14"/>
      <c r="AOF584" s="14"/>
      <c r="AOG584" s="14"/>
      <c r="AOH584" s="14"/>
      <c r="AOI584" s="14"/>
      <c r="AOJ584" s="14"/>
      <c r="AOK584" s="14"/>
      <c r="AOL584" s="14"/>
      <c r="AOM584" s="14"/>
      <c r="AON584" s="14"/>
      <c r="AOO584" s="14"/>
      <c r="AOP584" s="14"/>
      <c r="AOQ584" s="14"/>
      <c r="AOR584" s="14"/>
      <c r="AOS584" s="14"/>
      <c r="AOT584" s="14"/>
      <c r="AOU584" s="14"/>
      <c r="AOV584" s="14"/>
      <c r="AOW584" s="14"/>
      <c r="AOX584" s="14"/>
      <c r="AOY584" s="14"/>
      <c r="AOZ584" s="14"/>
      <c r="APA584" s="14"/>
      <c r="APB584" s="14"/>
      <c r="APC584" s="14"/>
      <c r="APD584" s="14"/>
      <c r="APE584" s="14"/>
      <c r="APF584" s="14"/>
      <c r="APG584" s="14"/>
      <c r="APH584" s="14"/>
      <c r="API584" s="14"/>
      <c r="APJ584" s="14"/>
      <c r="APK584" s="14"/>
      <c r="APL584" s="14"/>
      <c r="APM584" s="14"/>
      <c r="APN584" s="14"/>
      <c r="APO584" s="14"/>
      <c r="APP584" s="14"/>
      <c r="APQ584" s="14"/>
      <c r="APR584" s="14"/>
      <c r="APS584" s="14"/>
      <c r="APT584" s="14"/>
      <c r="APU584" s="14"/>
      <c r="APV584" s="14"/>
      <c r="APW584" s="14"/>
      <c r="APX584" s="14"/>
      <c r="APY584" s="14"/>
      <c r="APZ584" s="14"/>
      <c r="AQA584" s="14"/>
      <c r="AQB584" s="14"/>
      <c r="AQC584" s="14"/>
      <c r="AQD584" s="14"/>
      <c r="AQE584" s="14"/>
      <c r="AQF584" s="14"/>
      <c r="AQG584" s="14"/>
      <c r="AQH584" s="14"/>
      <c r="AQI584" s="14"/>
      <c r="AQJ584" s="14"/>
      <c r="AQK584" s="14"/>
      <c r="AQL584" s="14"/>
      <c r="AQM584" s="14"/>
      <c r="AQN584" s="14"/>
      <c r="AQO584" s="14"/>
      <c r="AQP584" s="14"/>
      <c r="AQQ584" s="14"/>
      <c r="AQR584" s="14"/>
      <c r="AQS584" s="14"/>
      <c r="AQT584" s="14"/>
      <c r="AQU584" s="14"/>
      <c r="AQV584" s="14"/>
      <c r="AQW584" s="14"/>
      <c r="AQX584" s="14"/>
      <c r="AQY584" s="14"/>
      <c r="AQZ584" s="14"/>
      <c r="ARA584" s="14"/>
      <c r="ARB584" s="14"/>
      <c r="ARC584" s="14"/>
      <c r="ARD584" s="14"/>
      <c r="ARE584" s="14"/>
      <c r="ARF584" s="14"/>
      <c r="ARG584" s="14"/>
      <c r="ARH584" s="14"/>
      <c r="ARI584" s="14"/>
      <c r="ARJ584" s="14"/>
      <c r="ARK584" s="14"/>
      <c r="ARL584" s="14"/>
      <c r="ARM584" s="14"/>
      <c r="ARN584" s="14"/>
      <c r="ARO584" s="14"/>
      <c r="ARP584" s="14"/>
      <c r="ARQ584" s="14"/>
      <c r="ARR584" s="14"/>
      <c r="ARS584" s="14"/>
      <c r="ART584" s="14"/>
      <c r="ARU584" s="14"/>
      <c r="ARV584" s="14"/>
      <c r="ARW584" s="14"/>
      <c r="ARX584" s="14"/>
      <c r="ARY584" s="14"/>
      <c r="ARZ584" s="14"/>
      <c r="ASA584" s="14"/>
      <c r="ASB584" s="14"/>
      <c r="ASC584" s="14"/>
      <c r="ASD584" s="14"/>
      <c r="ASE584" s="14"/>
      <c r="ASF584" s="14"/>
      <c r="ASG584" s="14"/>
      <c r="ASH584" s="14"/>
      <c r="ASI584" s="14"/>
      <c r="ASJ584" s="14"/>
      <c r="ASK584" s="14"/>
      <c r="ASL584" s="14"/>
      <c r="ASM584" s="14"/>
      <c r="ASN584" s="14"/>
      <c r="ASO584" s="14"/>
      <c r="ASP584" s="14"/>
      <c r="ASQ584" s="14"/>
      <c r="ASR584" s="14"/>
      <c r="ASS584" s="14"/>
      <c r="AST584" s="14"/>
      <c r="ASU584" s="14"/>
      <c r="ASV584" s="14"/>
      <c r="ASW584" s="14"/>
      <c r="ASX584" s="14"/>
      <c r="ASY584" s="14"/>
      <c r="ASZ584" s="14"/>
      <c r="ATA584" s="14"/>
      <c r="ATB584" s="14"/>
      <c r="ATC584" s="14"/>
      <c r="ATD584" s="14"/>
    </row>
    <row r="585" spans="63:1200">
      <c r="BK585" s="14" t="str">
        <f t="shared" si="2123"/>
        <v/>
      </c>
      <c r="ABO585" s="14"/>
      <c r="ABP585" s="14"/>
      <c r="ABQ585" s="14"/>
      <c r="ABR585" s="14"/>
      <c r="ABS585" s="14"/>
      <c r="ABT585" s="14"/>
      <c r="ABU585" s="14"/>
      <c r="ABV585" s="14"/>
      <c r="ABW585" s="14"/>
      <c r="ABX585" s="14"/>
      <c r="ABY585" s="14"/>
      <c r="ABZ585" s="14"/>
      <c r="ACA585" s="14"/>
      <c r="ACB585" s="14"/>
      <c r="ACC585" s="14"/>
      <c r="ACD585" s="14"/>
      <c r="ACE585" s="14"/>
      <c r="ACF585" s="14"/>
      <c r="ACG585" s="14"/>
      <c r="ACH585" s="14"/>
      <c r="ACI585" s="14"/>
      <c r="ACJ585" s="14"/>
      <c r="ACK585" s="14"/>
      <c r="ACL585" s="14"/>
      <c r="ACM585" s="14"/>
      <c r="ACN585" s="14"/>
      <c r="ACO585" s="14"/>
      <c r="ACP585" s="14"/>
      <c r="ACQ585" s="14"/>
      <c r="ACR585" s="14"/>
      <c r="ACS585" s="14"/>
      <c r="ACT585" s="14"/>
      <c r="ACU585" s="14"/>
      <c r="ACV585" s="14"/>
      <c r="ACW585" s="14"/>
      <c r="ACX585" s="14"/>
      <c r="ACY585" s="14"/>
      <c r="ACZ585" s="14"/>
      <c r="ADA585" s="14"/>
      <c r="ADB585" s="14"/>
      <c r="ADC585" s="14"/>
      <c r="ADD585" s="14"/>
      <c r="ADE585" s="14"/>
      <c r="ADF585" s="14"/>
      <c r="ADG585" s="14"/>
      <c r="ADH585" s="14"/>
      <c r="ADI585" s="14"/>
      <c r="ADJ585" s="14"/>
      <c r="ADK585" s="14"/>
      <c r="ADL585" s="14"/>
      <c r="ADM585" s="14"/>
      <c r="ADN585" s="14"/>
      <c r="ADO585" s="14"/>
      <c r="ADP585" s="14"/>
      <c r="ADQ585" s="14"/>
      <c r="ADR585" s="14"/>
      <c r="ADS585" s="14"/>
      <c r="ADT585" s="14"/>
      <c r="ADU585" s="14"/>
      <c r="ADV585" s="14"/>
      <c r="ADW585" s="14"/>
      <c r="ADX585" s="14"/>
      <c r="ADY585" s="14"/>
      <c r="ADZ585" s="14"/>
      <c r="AEA585" s="14"/>
      <c r="AEB585" s="14"/>
      <c r="AEC585" s="14"/>
      <c r="AED585" s="14"/>
      <c r="AEE585" s="14"/>
      <c r="AEF585" s="14"/>
      <c r="AEG585" s="14"/>
      <c r="AEH585" s="14"/>
      <c r="AEI585" s="14"/>
      <c r="AEJ585" s="14"/>
      <c r="AEK585" s="14"/>
      <c r="AEL585" s="14"/>
      <c r="AEM585" s="14"/>
      <c r="AEN585" s="14"/>
      <c r="AEO585" s="14"/>
      <c r="AEP585" s="14"/>
      <c r="AEQ585" s="14"/>
      <c r="AER585" s="14"/>
      <c r="AES585" s="14"/>
      <c r="AET585" s="14"/>
      <c r="AEU585" s="14"/>
      <c r="AEV585" s="14"/>
      <c r="AEW585" s="14"/>
      <c r="AEX585" s="14"/>
      <c r="AEY585" s="14"/>
      <c r="AEZ585" s="14"/>
      <c r="AFA585" s="14"/>
      <c r="AFB585" s="14"/>
      <c r="AFC585" s="14"/>
      <c r="AFD585" s="14"/>
      <c r="AFE585" s="14"/>
      <c r="AFF585" s="14"/>
      <c r="AFG585" s="14"/>
      <c r="AFH585" s="14"/>
      <c r="AFI585" s="14"/>
      <c r="AFJ585" s="14"/>
      <c r="AFK585" s="14"/>
      <c r="AFL585" s="14"/>
      <c r="AFM585" s="14"/>
      <c r="AFN585" s="14"/>
      <c r="AFO585" s="14"/>
      <c r="AFP585" s="14"/>
      <c r="AFQ585" s="14"/>
      <c r="AFR585" s="14"/>
      <c r="AFS585" s="14"/>
      <c r="AFT585" s="14"/>
      <c r="AFU585" s="14"/>
      <c r="AFV585" s="14"/>
      <c r="AFW585" s="14"/>
      <c r="AFX585" s="14"/>
      <c r="AFY585" s="14"/>
      <c r="AFZ585" s="14"/>
      <c r="AGA585" s="14"/>
      <c r="AGB585" s="14"/>
      <c r="AGC585" s="14"/>
      <c r="AGD585" s="14"/>
      <c r="AGE585" s="14"/>
      <c r="AGF585" s="14"/>
      <c r="AGG585" s="14"/>
      <c r="AGH585" s="14"/>
      <c r="AGI585" s="14"/>
      <c r="AGJ585" s="14"/>
      <c r="AGK585" s="14"/>
      <c r="AGL585" s="14"/>
      <c r="AGM585" s="14"/>
      <c r="AGN585" s="14"/>
      <c r="AGO585" s="14"/>
      <c r="AGP585" s="14"/>
      <c r="AGQ585" s="14"/>
      <c r="AGR585" s="14"/>
      <c r="AGS585" s="14"/>
      <c r="AGT585" s="14"/>
      <c r="AGU585" s="14"/>
      <c r="AGV585" s="14"/>
      <c r="AGW585" s="14"/>
      <c r="AGX585" s="14"/>
      <c r="AGY585" s="14"/>
      <c r="AGZ585" s="14"/>
      <c r="AHA585" s="14"/>
      <c r="AHB585" s="14"/>
      <c r="AHC585" s="14"/>
      <c r="AHD585" s="14"/>
      <c r="AHE585" s="14"/>
      <c r="AHF585" s="14"/>
      <c r="AHG585" s="14"/>
      <c r="AHH585" s="14"/>
      <c r="AHI585" s="14"/>
      <c r="AHJ585" s="14"/>
      <c r="AHK585" s="14"/>
      <c r="AHL585" s="14"/>
      <c r="AHM585" s="14"/>
      <c r="AHN585" s="14"/>
      <c r="AHO585" s="14"/>
      <c r="AHP585" s="14"/>
      <c r="AHQ585" s="14"/>
      <c r="AHR585" s="14"/>
      <c r="AHS585" s="14"/>
      <c r="AHT585" s="14"/>
      <c r="AHU585" s="14"/>
      <c r="AHV585" s="14"/>
      <c r="AHW585" s="14"/>
      <c r="AHX585" s="14"/>
      <c r="AHY585" s="14"/>
      <c r="AHZ585" s="14"/>
      <c r="AIA585" s="14"/>
      <c r="AIB585" s="14"/>
      <c r="AIC585" s="14"/>
      <c r="AID585" s="14"/>
      <c r="AIE585" s="14"/>
      <c r="AIF585" s="14"/>
      <c r="AIG585" s="14"/>
      <c r="AIH585" s="14"/>
      <c r="AII585" s="14"/>
      <c r="AIJ585" s="14"/>
      <c r="AIK585" s="14"/>
      <c r="AIL585" s="14"/>
      <c r="AIM585" s="14"/>
      <c r="AIN585" s="14"/>
      <c r="AIO585" s="14"/>
      <c r="AIP585" s="14"/>
      <c r="AIQ585" s="14"/>
      <c r="AIR585" s="14"/>
      <c r="AIS585" s="14"/>
      <c r="AIT585" s="14"/>
      <c r="AIU585" s="14"/>
      <c r="AIV585" s="14"/>
      <c r="AIW585" s="14"/>
      <c r="AIX585" s="14"/>
      <c r="AIY585" s="14"/>
      <c r="AIZ585" s="14"/>
      <c r="AJA585" s="14"/>
      <c r="AJB585" s="14"/>
      <c r="AJC585" s="14"/>
      <c r="AJD585" s="14"/>
      <c r="AJE585" s="14"/>
      <c r="AJF585" s="14"/>
      <c r="AJG585" s="14"/>
      <c r="AJH585" s="14"/>
      <c r="AJI585" s="14"/>
      <c r="AJJ585" s="14"/>
      <c r="AJK585" s="14"/>
      <c r="AJL585" s="14"/>
      <c r="AJM585" s="14"/>
      <c r="AJN585" s="14"/>
      <c r="AJO585" s="14"/>
      <c r="AJP585" s="14"/>
      <c r="AJQ585" s="14"/>
      <c r="AJR585" s="14"/>
      <c r="AJS585" s="14"/>
      <c r="AJT585" s="14"/>
      <c r="AJU585" s="14"/>
      <c r="AJV585" s="14"/>
      <c r="AJW585" s="14"/>
      <c r="AJX585" s="14"/>
      <c r="AJY585" s="14"/>
      <c r="AJZ585" s="14"/>
      <c r="AKA585" s="14"/>
      <c r="AKB585" s="14"/>
      <c r="AKC585" s="14"/>
      <c r="AKD585" s="14"/>
      <c r="AKE585" s="14"/>
      <c r="AKF585" s="14"/>
      <c r="AKG585" s="14"/>
      <c r="AKH585" s="14"/>
      <c r="AKI585" s="14"/>
      <c r="AKJ585" s="14"/>
      <c r="AKK585" s="14"/>
      <c r="AKL585" s="14"/>
      <c r="AKM585" s="14"/>
      <c r="AKN585" s="14"/>
      <c r="AKO585" s="14"/>
      <c r="AKP585" s="14"/>
      <c r="AKQ585" s="14"/>
      <c r="AKR585" s="14"/>
      <c r="AKS585" s="14"/>
      <c r="AKT585" s="14"/>
      <c r="AKU585" s="14"/>
      <c r="AKV585" s="14"/>
      <c r="AKW585" s="14"/>
      <c r="AKX585" s="14"/>
      <c r="AKY585" s="14"/>
      <c r="AKZ585" s="14"/>
      <c r="ALA585" s="14"/>
      <c r="ALB585" s="14"/>
      <c r="ALC585" s="14"/>
      <c r="ALD585" s="14"/>
      <c r="ALE585" s="14"/>
      <c r="ALF585" s="14"/>
      <c r="ALG585" s="14"/>
      <c r="ALH585" s="14"/>
      <c r="ALI585" s="14"/>
      <c r="ALJ585" s="14"/>
      <c r="ALK585" s="14"/>
      <c r="ALL585" s="14"/>
      <c r="ALM585" s="14"/>
      <c r="ALN585" s="14"/>
      <c r="ALO585" s="14"/>
      <c r="ALP585" s="14"/>
      <c r="ALQ585" s="14"/>
      <c r="ALR585" s="14"/>
      <c r="ALS585" s="14"/>
      <c r="ALT585" s="14"/>
      <c r="ALU585" s="14"/>
      <c r="ALV585" s="14"/>
      <c r="ALW585" s="14"/>
      <c r="ALX585" s="14"/>
      <c r="ALY585" s="14"/>
      <c r="ALZ585" s="14"/>
      <c r="AMA585" s="14"/>
      <c r="AMB585" s="14"/>
      <c r="AMC585" s="14"/>
      <c r="AMD585" s="14"/>
      <c r="AME585" s="14"/>
      <c r="AMF585" s="14"/>
      <c r="AMG585" s="14"/>
      <c r="AMH585" s="14"/>
      <c r="AMI585" s="14"/>
      <c r="AMJ585" s="14"/>
      <c r="AMK585" s="14"/>
      <c r="AML585" s="14"/>
      <c r="AMM585" s="14"/>
      <c r="AMN585" s="14"/>
      <c r="AMO585" s="14"/>
      <c r="AMP585" s="14"/>
      <c r="AMQ585" s="14"/>
      <c r="AMR585" s="14"/>
      <c r="AMS585" s="14"/>
      <c r="AMT585" s="14"/>
      <c r="AMU585" s="14"/>
      <c r="AMV585" s="14"/>
      <c r="AMW585" s="14"/>
      <c r="AMX585" s="14"/>
      <c r="AMY585" s="14"/>
      <c r="AMZ585" s="14"/>
      <c r="ANA585" s="14"/>
      <c r="ANB585" s="14"/>
      <c r="ANC585" s="14"/>
      <c r="AND585" s="14"/>
      <c r="ANE585" s="14"/>
      <c r="ANF585" s="14"/>
      <c r="ANG585" s="14"/>
      <c r="ANH585" s="14"/>
      <c r="ANI585" s="14"/>
      <c r="ANJ585" s="14"/>
      <c r="ANK585" s="14"/>
      <c r="ANL585" s="14"/>
      <c r="ANM585" s="14"/>
      <c r="ANN585" s="14"/>
      <c r="ANO585" s="14"/>
      <c r="ANP585" s="14"/>
      <c r="ANQ585" s="14"/>
      <c r="ANR585" s="14"/>
      <c r="ANS585" s="14"/>
      <c r="ANT585" s="14"/>
      <c r="ANU585" s="14"/>
      <c r="ANV585" s="14"/>
      <c r="ANW585" s="14"/>
      <c r="ANX585" s="14"/>
      <c r="ANY585" s="14"/>
      <c r="ANZ585" s="14"/>
      <c r="AOA585" s="14"/>
      <c r="AOB585" s="14"/>
      <c r="AOC585" s="14"/>
      <c r="AOD585" s="14"/>
      <c r="AOE585" s="14"/>
      <c r="AOF585" s="14"/>
      <c r="AOG585" s="14"/>
      <c r="AOH585" s="14"/>
      <c r="AOI585" s="14"/>
      <c r="AOJ585" s="14"/>
      <c r="AOK585" s="14"/>
      <c r="AOL585" s="14"/>
      <c r="AOM585" s="14"/>
      <c r="AON585" s="14"/>
      <c r="AOO585" s="14"/>
      <c r="AOP585" s="14"/>
      <c r="AOQ585" s="14"/>
      <c r="AOR585" s="14"/>
      <c r="AOS585" s="14"/>
      <c r="AOT585" s="14"/>
      <c r="AOU585" s="14"/>
      <c r="AOV585" s="14"/>
      <c r="AOW585" s="14"/>
      <c r="AOX585" s="14"/>
      <c r="AOY585" s="14"/>
      <c r="AOZ585" s="14"/>
      <c r="APA585" s="14"/>
      <c r="APB585" s="14"/>
      <c r="APC585" s="14"/>
      <c r="APD585" s="14"/>
      <c r="APE585" s="14"/>
      <c r="APF585" s="14"/>
      <c r="APG585" s="14"/>
      <c r="APH585" s="14"/>
      <c r="API585" s="14"/>
      <c r="APJ585" s="14"/>
      <c r="APK585" s="14"/>
      <c r="APL585" s="14"/>
      <c r="APM585" s="14"/>
      <c r="APN585" s="14"/>
      <c r="APO585" s="14"/>
      <c r="APP585" s="14"/>
      <c r="APQ585" s="14"/>
      <c r="APR585" s="14"/>
      <c r="APS585" s="14"/>
      <c r="APT585" s="14"/>
      <c r="APU585" s="14"/>
      <c r="APV585" s="14"/>
      <c r="APW585" s="14"/>
      <c r="APX585" s="14"/>
      <c r="APY585" s="14"/>
      <c r="APZ585" s="14"/>
      <c r="AQA585" s="14"/>
      <c r="AQB585" s="14"/>
      <c r="AQC585" s="14"/>
      <c r="AQD585" s="14"/>
      <c r="AQE585" s="14"/>
      <c r="AQF585" s="14"/>
      <c r="AQG585" s="14"/>
      <c r="AQH585" s="14"/>
      <c r="AQI585" s="14"/>
      <c r="AQJ585" s="14"/>
      <c r="AQK585" s="14"/>
      <c r="AQL585" s="14"/>
      <c r="AQM585" s="14"/>
      <c r="AQN585" s="14"/>
      <c r="AQO585" s="14"/>
      <c r="AQP585" s="14"/>
      <c r="AQQ585" s="14"/>
      <c r="AQR585" s="14"/>
      <c r="AQS585" s="14"/>
      <c r="AQT585" s="14"/>
      <c r="AQU585" s="14"/>
      <c r="AQV585" s="14"/>
      <c r="AQW585" s="14"/>
      <c r="AQX585" s="14"/>
      <c r="AQY585" s="14"/>
      <c r="AQZ585" s="14"/>
      <c r="ARA585" s="14"/>
      <c r="ARB585" s="14"/>
      <c r="ARC585" s="14"/>
      <c r="ARD585" s="14"/>
      <c r="ARE585" s="14"/>
      <c r="ARF585" s="14"/>
      <c r="ARG585" s="14"/>
      <c r="ARH585" s="14"/>
      <c r="ARI585" s="14"/>
      <c r="ARJ585" s="14"/>
      <c r="ARK585" s="14"/>
      <c r="ARL585" s="14"/>
      <c r="ARM585" s="14"/>
      <c r="ARN585" s="14"/>
      <c r="ARO585" s="14"/>
      <c r="ARP585" s="14"/>
      <c r="ARQ585" s="14"/>
      <c r="ARR585" s="14"/>
      <c r="ARS585" s="14"/>
      <c r="ART585" s="14"/>
      <c r="ARU585" s="14"/>
      <c r="ARV585" s="14"/>
      <c r="ARW585" s="14"/>
      <c r="ARX585" s="14"/>
      <c r="ARY585" s="14"/>
      <c r="ARZ585" s="14"/>
      <c r="ASA585" s="14"/>
      <c r="ASB585" s="14"/>
      <c r="ASC585" s="14"/>
      <c r="ASD585" s="14"/>
      <c r="ASE585" s="14"/>
      <c r="ASF585" s="14"/>
      <c r="ASG585" s="14"/>
      <c r="ASH585" s="14"/>
      <c r="ASI585" s="14"/>
      <c r="ASJ585" s="14"/>
      <c r="ASK585" s="14"/>
      <c r="ASL585" s="14"/>
      <c r="ASM585" s="14"/>
      <c r="ASN585" s="14"/>
      <c r="ASO585" s="14"/>
      <c r="ASP585" s="14"/>
      <c r="ASQ585" s="14"/>
      <c r="ASR585" s="14"/>
      <c r="ASS585" s="14"/>
      <c r="AST585" s="14"/>
      <c r="ASU585" s="14"/>
      <c r="ASV585" s="14"/>
      <c r="ASW585" s="14"/>
      <c r="ASX585" s="14"/>
      <c r="ASY585" s="14"/>
      <c r="ASZ585" s="14"/>
      <c r="ATA585" s="14"/>
      <c r="ATB585" s="14"/>
      <c r="ATC585" s="14"/>
      <c r="ATD585" s="14"/>
    </row>
    <row r="586" spans="63:1200">
      <c r="BK586" s="14" t="str">
        <f t="shared" si="2123"/>
        <v/>
      </c>
      <c r="ABO586" s="14"/>
      <c r="ABP586" s="14"/>
      <c r="ABQ586" s="14"/>
      <c r="ABR586" s="14"/>
      <c r="ABS586" s="14"/>
      <c r="ABT586" s="14"/>
      <c r="ABU586" s="14"/>
      <c r="ABV586" s="14"/>
      <c r="ABW586" s="14"/>
      <c r="ABX586" s="14"/>
      <c r="ABY586" s="14"/>
      <c r="ABZ586" s="14"/>
      <c r="ACA586" s="14"/>
      <c r="ACB586" s="14"/>
      <c r="ACC586" s="14"/>
      <c r="ACD586" s="14"/>
      <c r="ACE586" s="14"/>
      <c r="ACF586" s="14"/>
      <c r="ACG586" s="14"/>
      <c r="ACH586" s="14"/>
      <c r="ACI586" s="14"/>
      <c r="ACJ586" s="14"/>
      <c r="ACK586" s="14"/>
      <c r="ACL586" s="14"/>
      <c r="ACM586" s="14"/>
      <c r="ACN586" s="14"/>
      <c r="ACO586" s="14"/>
      <c r="ACP586" s="14"/>
      <c r="ACQ586" s="14"/>
      <c r="ACR586" s="14"/>
      <c r="ACS586" s="14"/>
      <c r="ACT586" s="14"/>
      <c r="ACU586" s="14"/>
      <c r="ACV586" s="14"/>
      <c r="ACW586" s="14"/>
      <c r="ACX586" s="14"/>
      <c r="ACY586" s="14"/>
      <c r="ACZ586" s="14"/>
      <c r="ADA586" s="14"/>
      <c r="ADB586" s="14"/>
      <c r="ADC586" s="14"/>
      <c r="ADD586" s="14"/>
      <c r="ADE586" s="14"/>
      <c r="ADF586" s="14"/>
      <c r="ADG586" s="14"/>
      <c r="ADH586" s="14"/>
      <c r="ADI586" s="14"/>
      <c r="ADJ586" s="14"/>
      <c r="ADK586" s="14"/>
      <c r="ADL586" s="14"/>
      <c r="ADM586" s="14"/>
      <c r="ADN586" s="14"/>
      <c r="ADO586" s="14"/>
      <c r="ADP586" s="14"/>
      <c r="ADQ586" s="14"/>
      <c r="ADR586" s="14"/>
      <c r="ADS586" s="14"/>
      <c r="ADT586" s="14"/>
      <c r="ADU586" s="14"/>
      <c r="ADV586" s="14"/>
      <c r="ADW586" s="14"/>
      <c r="ADX586" s="14"/>
      <c r="ADY586" s="14"/>
      <c r="ADZ586" s="14"/>
      <c r="AEA586" s="14"/>
      <c r="AEB586" s="14"/>
      <c r="AEC586" s="14"/>
      <c r="AED586" s="14"/>
      <c r="AEE586" s="14"/>
      <c r="AEF586" s="14"/>
      <c r="AEG586" s="14"/>
      <c r="AEH586" s="14"/>
      <c r="AEI586" s="14"/>
      <c r="AEJ586" s="14"/>
      <c r="AEK586" s="14"/>
      <c r="AEL586" s="14"/>
      <c r="AEM586" s="14"/>
      <c r="AEN586" s="14"/>
      <c r="AEO586" s="14"/>
      <c r="AEP586" s="14"/>
      <c r="AEQ586" s="14"/>
      <c r="AER586" s="14"/>
      <c r="AES586" s="14"/>
      <c r="AET586" s="14"/>
      <c r="AEU586" s="14"/>
      <c r="AEV586" s="14"/>
      <c r="AEW586" s="14"/>
      <c r="AEX586" s="14"/>
      <c r="AEY586" s="14"/>
      <c r="AEZ586" s="14"/>
      <c r="AFA586" s="14"/>
      <c r="AFB586" s="14"/>
      <c r="AFC586" s="14"/>
      <c r="AFD586" s="14"/>
      <c r="AFE586" s="14"/>
      <c r="AFF586" s="14"/>
      <c r="AFG586" s="14"/>
      <c r="AFH586" s="14"/>
      <c r="AFI586" s="14"/>
      <c r="AFJ586" s="14"/>
      <c r="AFK586" s="14"/>
      <c r="AFL586" s="14"/>
      <c r="AFM586" s="14"/>
      <c r="AFN586" s="14"/>
      <c r="AFO586" s="14"/>
      <c r="AFP586" s="14"/>
      <c r="AFQ586" s="14"/>
      <c r="AFR586" s="14"/>
      <c r="AFS586" s="14"/>
      <c r="AFT586" s="14"/>
      <c r="AFU586" s="14"/>
      <c r="AFV586" s="14"/>
      <c r="AFW586" s="14"/>
      <c r="AFX586" s="14"/>
      <c r="AFY586" s="14"/>
      <c r="AFZ586" s="14"/>
      <c r="AGA586" s="14"/>
      <c r="AGB586" s="14"/>
      <c r="AGC586" s="14"/>
      <c r="AGD586" s="14"/>
      <c r="AGE586" s="14"/>
      <c r="AGF586" s="14"/>
      <c r="AGG586" s="14"/>
      <c r="AGH586" s="14"/>
      <c r="AGI586" s="14"/>
      <c r="AGJ586" s="14"/>
      <c r="AGK586" s="14"/>
      <c r="AGL586" s="14"/>
      <c r="AGM586" s="14"/>
      <c r="AGN586" s="14"/>
      <c r="AGO586" s="14"/>
      <c r="AGP586" s="14"/>
      <c r="AGQ586" s="14"/>
      <c r="AGR586" s="14"/>
      <c r="AGS586" s="14"/>
      <c r="AGT586" s="14"/>
      <c r="AGU586" s="14"/>
      <c r="AGV586" s="14"/>
      <c r="AGW586" s="14"/>
      <c r="AGX586" s="14"/>
      <c r="AGY586" s="14"/>
      <c r="AGZ586" s="14"/>
      <c r="AHA586" s="14"/>
      <c r="AHB586" s="14"/>
      <c r="AHC586" s="14"/>
      <c r="AHD586" s="14"/>
      <c r="AHE586" s="14"/>
      <c r="AHF586" s="14"/>
      <c r="AHG586" s="14"/>
      <c r="AHH586" s="14"/>
      <c r="AHI586" s="14"/>
      <c r="AHJ586" s="14"/>
      <c r="AHK586" s="14"/>
      <c r="AHL586" s="14"/>
      <c r="AHM586" s="14"/>
      <c r="AHN586" s="14"/>
      <c r="AHO586" s="14"/>
      <c r="AHP586" s="14"/>
      <c r="AHQ586" s="14"/>
      <c r="AHR586" s="14"/>
      <c r="AHS586" s="14"/>
      <c r="AHT586" s="14"/>
      <c r="AHU586" s="14"/>
      <c r="AHV586" s="14"/>
      <c r="AHW586" s="14"/>
      <c r="AHX586" s="14"/>
      <c r="AHY586" s="14"/>
      <c r="AHZ586" s="14"/>
      <c r="AIA586" s="14"/>
      <c r="AIB586" s="14"/>
      <c r="AIC586" s="14"/>
      <c r="AID586" s="14"/>
      <c r="AIE586" s="14"/>
      <c r="AIF586" s="14"/>
      <c r="AIG586" s="14"/>
      <c r="AIH586" s="14"/>
      <c r="AII586" s="14"/>
      <c r="AIJ586" s="14"/>
      <c r="AIK586" s="14"/>
      <c r="AIL586" s="14"/>
      <c r="AIM586" s="14"/>
      <c r="AIN586" s="14"/>
      <c r="AIO586" s="14"/>
      <c r="AIP586" s="14"/>
      <c r="AIQ586" s="14"/>
      <c r="AIR586" s="14"/>
      <c r="AIS586" s="14"/>
      <c r="AIT586" s="14"/>
      <c r="AIU586" s="14"/>
      <c r="AIV586" s="14"/>
      <c r="AIW586" s="14"/>
      <c r="AIX586" s="14"/>
      <c r="AIY586" s="14"/>
      <c r="AIZ586" s="14"/>
      <c r="AJA586" s="14"/>
      <c r="AJB586" s="14"/>
      <c r="AJC586" s="14"/>
      <c r="AJD586" s="14"/>
      <c r="AJE586" s="14"/>
      <c r="AJF586" s="14"/>
      <c r="AJG586" s="14"/>
      <c r="AJH586" s="14"/>
      <c r="AJI586" s="14"/>
      <c r="AJJ586" s="14"/>
      <c r="AJK586" s="14"/>
      <c r="AJL586" s="14"/>
      <c r="AJM586" s="14"/>
      <c r="AJN586" s="14"/>
      <c r="AJO586" s="14"/>
      <c r="AJP586" s="14"/>
      <c r="AJQ586" s="14"/>
      <c r="AJR586" s="14"/>
      <c r="AJS586" s="14"/>
      <c r="AJT586" s="14"/>
      <c r="AJU586" s="14"/>
      <c r="AJV586" s="14"/>
      <c r="AJW586" s="14"/>
      <c r="AJX586" s="14"/>
      <c r="AJY586" s="14"/>
      <c r="AJZ586" s="14"/>
      <c r="AKA586" s="14"/>
      <c r="AKB586" s="14"/>
      <c r="AKC586" s="14"/>
      <c r="AKD586" s="14"/>
      <c r="AKE586" s="14"/>
      <c r="AKF586" s="14"/>
      <c r="AKG586" s="14"/>
      <c r="AKH586" s="14"/>
      <c r="AKI586" s="14"/>
      <c r="AKJ586" s="14"/>
      <c r="AKK586" s="14"/>
      <c r="AKL586" s="14"/>
      <c r="AKM586" s="14"/>
      <c r="AKN586" s="14"/>
      <c r="AKO586" s="14"/>
      <c r="AKP586" s="14"/>
      <c r="AKQ586" s="14"/>
      <c r="AKR586" s="14"/>
      <c r="AKS586" s="14"/>
      <c r="AKT586" s="14"/>
      <c r="AKU586" s="14"/>
      <c r="AKV586" s="14"/>
      <c r="AKW586" s="14"/>
      <c r="AKX586" s="14"/>
      <c r="AKY586" s="14"/>
      <c r="AKZ586" s="14"/>
      <c r="ALA586" s="14"/>
      <c r="ALB586" s="14"/>
      <c r="ALC586" s="14"/>
      <c r="ALD586" s="14"/>
      <c r="ALE586" s="14"/>
      <c r="ALF586" s="14"/>
      <c r="ALG586" s="14"/>
      <c r="ALH586" s="14"/>
      <c r="ALI586" s="14"/>
      <c r="ALJ586" s="14"/>
      <c r="ALK586" s="14"/>
      <c r="ALL586" s="14"/>
      <c r="ALM586" s="14"/>
      <c r="ALN586" s="14"/>
      <c r="ALO586" s="14"/>
      <c r="ALP586" s="14"/>
      <c r="ALQ586" s="14"/>
      <c r="ALR586" s="14"/>
      <c r="ALS586" s="14"/>
      <c r="ALT586" s="14"/>
      <c r="ALU586" s="14"/>
      <c r="ALV586" s="14"/>
      <c r="ALW586" s="14"/>
      <c r="ALX586" s="14"/>
      <c r="ALY586" s="14"/>
      <c r="ALZ586" s="14"/>
      <c r="AMA586" s="14"/>
      <c r="AMB586" s="14"/>
      <c r="AMC586" s="14"/>
      <c r="AMD586" s="14"/>
      <c r="AME586" s="14"/>
      <c r="AMF586" s="14"/>
      <c r="AMG586" s="14"/>
      <c r="AMH586" s="14"/>
      <c r="AMI586" s="14"/>
      <c r="AMJ586" s="14"/>
      <c r="AMK586" s="14"/>
      <c r="AML586" s="14"/>
      <c r="AMM586" s="14"/>
      <c r="AMN586" s="14"/>
      <c r="AMO586" s="14"/>
      <c r="AMP586" s="14"/>
      <c r="AMQ586" s="14"/>
      <c r="AMR586" s="14"/>
      <c r="AMS586" s="14"/>
      <c r="AMT586" s="14"/>
      <c r="AMU586" s="14"/>
      <c r="AMV586" s="14"/>
      <c r="AMW586" s="14"/>
      <c r="AMX586" s="14"/>
      <c r="AMY586" s="14"/>
      <c r="AMZ586" s="14"/>
      <c r="ANA586" s="14"/>
      <c r="ANB586" s="14"/>
      <c r="ANC586" s="14"/>
      <c r="AND586" s="14"/>
      <c r="ANE586" s="14"/>
      <c r="ANF586" s="14"/>
      <c r="ANG586" s="14"/>
      <c r="ANH586" s="14"/>
      <c r="ANI586" s="14"/>
      <c r="ANJ586" s="14"/>
      <c r="ANK586" s="14"/>
      <c r="ANL586" s="14"/>
      <c r="ANM586" s="14"/>
      <c r="ANN586" s="14"/>
      <c r="ANO586" s="14"/>
      <c r="ANP586" s="14"/>
      <c r="ANQ586" s="14"/>
      <c r="ANR586" s="14"/>
      <c r="ANS586" s="14"/>
      <c r="ANT586" s="14"/>
      <c r="ANU586" s="14"/>
      <c r="ANV586" s="14"/>
      <c r="ANW586" s="14"/>
      <c r="ANX586" s="14"/>
      <c r="ANY586" s="14"/>
      <c r="ANZ586" s="14"/>
      <c r="AOA586" s="14"/>
      <c r="AOB586" s="14"/>
      <c r="AOC586" s="14"/>
      <c r="AOD586" s="14"/>
      <c r="AOE586" s="14"/>
      <c r="AOF586" s="14"/>
      <c r="AOG586" s="14"/>
      <c r="AOH586" s="14"/>
      <c r="AOI586" s="14"/>
      <c r="AOJ586" s="14"/>
      <c r="AOK586" s="14"/>
      <c r="AOL586" s="14"/>
      <c r="AOM586" s="14"/>
      <c r="AON586" s="14"/>
      <c r="AOO586" s="14"/>
      <c r="AOP586" s="14"/>
      <c r="AOQ586" s="14"/>
      <c r="AOR586" s="14"/>
      <c r="AOS586" s="14"/>
      <c r="AOT586" s="14"/>
      <c r="AOU586" s="14"/>
      <c r="AOV586" s="14"/>
      <c r="AOW586" s="14"/>
      <c r="AOX586" s="14"/>
      <c r="AOY586" s="14"/>
      <c r="AOZ586" s="14"/>
      <c r="APA586" s="14"/>
      <c r="APB586" s="14"/>
      <c r="APC586" s="14"/>
      <c r="APD586" s="14"/>
      <c r="APE586" s="14"/>
      <c r="APF586" s="14"/>
      <c r="APG586" s="14"/>
      <c r="APH586" s="14"/>
      <c r="API586" s="14"/>
      <c r="APJ586" s="14"/>
      <c r="APK586" s="14"/>
      <c r="APL586" s="14"/>
      <c r="APM586" s="14"/>
      <c r="APN586" s="14"/>
      <c r="APO586" s="14"/>
      <c r="APP586" s="14"/>
      <c r="APQ586" s="14"/>
      <c r="APR586" s="14"/>
      <c r="APS586" s="14"/>
      <c r="APT586" s="14"/>
      <c r="APU586" s="14"/>
      <c r="APV586" s="14"/>
      <c r="APW586" s="14"/>
      <c r="APX586" s="14"/>
      <c r="APY586" s="14"/>
      <c r="APZ586" s="14"/>
      <c r="AQA586" s="14"/>
      <c r="AQB586" s="14"/>
      <c r="AQC586" s="14"/>
      <c r="AQD586" s="14"/>
      <c r="AQE586" s="14"/>
      <c r="AQF586" s="14"/>
      <c r="AQG586" s="14"/>
      <c r="AQH586" s="14"/>
      <c r="AQI586" s="14"/>
      <c r="AQJ586" s="14"/>
      <c r="AQK586" s="14"/>
      <c r="AQL586" s="14"/>
      <c r="AQM586" s="14"/>
      <c r="AQN586" s="14"/>
      <c r="AQO586" s="14"/>
      <c r="AQP586" s="14"/>
      <c r="AQQ586" s="14"/>
      <c r="AQR586" s="14"/>
      <c r="AQS586" s="14"/>
      <c r="AQT586" s="14"/>
      <c r="AQU586" s="14"/>
      <c r="AQV586" s="14"/>
      <c r="AQW586" s="14"/>
      <c r="AQX586" s="14"/>
      <c r="AQY586" s="14"/>
      <c r="AQZ586" s="14"/>
      <c r="ARA586" s="14"/>
      <c r="ARB586" s="14"/>
      <c r="ARC586" s="14"/>
      <c r="ARD586" s="14"/>
      <c r="ARE586" s="14"/>
      <c r="ARF586" s="14"/>
      <c r="ARG586" s="14"/>
      <c r="ARH586" s="14"/>
      <c r="ARI586" s="14"/>
      <c r="ARJ586" s="14"/>
      <c r="ARK586" s="14"/>
      <c r="ARL586" s="14"/>
      <c r="ARM586" s="14"/>
      <c r="ARN586" s="14"/>
      <c r="ARO586" s="14"/>
      <c r="ARP586" s="14"/>
      <c r="ARQ586" s="14"/>
      <c r="ARR586" s="14"/>
      <c r="ARS586" s="14"/>
      <c r="ART586" s="14"/>
      <c r="ARU586" s="14"/>
      <c r="ARV586" s="14"/>
      <c r="ARW586" s="14"/>
      <c r="ARX586" s="14"/>
      <c r="ARY586" s="14"/>
      <c r="ARZ586" s="14"/>
      <c r="ASA586" s="14"/>
      <c r="ASB586" s="14"/>
      <c r="ASC586" s="14"/>
      <c r="ASD586" s="14"/>
      <c r="ASE586" s="14"/>
      <c r="ASF586" s="14"/>
      <c r="ASG586" s="14"/>
      <c r="ASH586" s="14"/>
      <c r="ASI586" s="14"/>
      <c r="ASJ586" s="14"/>
      <c r="ASK586" s="14"/>
      <c r="ASL586" s="14"/>
      <c r="ASM586" s="14"/>
      <c r="ASN586" s="14"/>
      <c r="ASO586" s="14"/>
      <c r="ASP586" s="14"/>
      <c r="ASQ586" s="14"/>
      <c r="ASR586" s="14"/>
      <c r="ASS586" s="14"/>
      <c r="AST586" s="14"/>
      <c r="ASU586" s="14"/>
      <c r="ASV586" s="14"/>
      <c r="ASW586" s="14"/>
      <c r="ASX586" s="14"/>
      <c r="ASY586" s="14"/>
      <c r="ASZ586" s="14"/>
      <c r="ATA586" s="14"/>
      <c r="ATB586" s="14"/>
      <c r="ATC586" s="14"/>
      <c r="ATD586" s="14"/>
    </row>
    <row r="587" spans="63:1200">
      <c r="BK587" s="14" t="str">
        <f t="shared" si="2123"/>
        <v/>
      </c>
      <c r="ABO587" s="14"/>
      <c r="ABP587" s="14"/>
      <c r="ABQ587" s="14"/>
      <c r="ABR587" s="14"/>
      <c r="ABS587" s="14"/>
      <c r="ABT587" s="14"/>
      <c r="ABU587" s="14"/>
      <c r="ABV587" s="14"/>
      <c r="ABW587" s="14"/>
      <c r="ABX587" s="14"/>
      <c r="ABY587" s="14"/>
      <c r="ABZ587" s="14"/>
      <c r="ACA587" s="14"/>
      <c r="ACB587" s="14"/>
      <c r="ACC587" s="14"/>
      <c r="ACD587" s="14"/>
      <c r="ACE587" s="14"/>
      <c r="ACF587" s="14"/>
      <c r="ACG587" s="14"/>
      <c r="ACH587" s="14"/>
      <c r="ACI587" s="14"/>
      <c r="ACJ587" s="14"/>
      <c r="ACK587" s="14"/>
      <c r="ACL587" s="14"/>
      <c r="ACM587" s="14"/>
      <c r="ACN587" s="14"/>
      <c r="ACO587" s="14"/>
      <c r="ACP587" s="14"/>
      <c r="ACQ587" s="14"/>
      <c r="ACR587" s="14"/>
      <c r="ACS587" s="14"/>
      <c r="ACT587" s="14"/>
      <c r="ACU587" s="14"/>
      <c r="ACV587" s="14"/>
      <c r="ACW587" s="14"/>
      <c r="ACX587" s="14"/>
      <c r="ACY587" s="14"/>
      <c r="ACZ587" s="14"/>
      <c r="ADA587" s="14"/>
      <c r="ADB587" s="14"/>
      <c r="ADC587" s="14"/>
      <c r="ADD587" s="14"/>
      <c r="ADE587" s="14"/>
      <c r="ADF587" s="14"/>
      <c r="ADG587" s="14"/>
      <c r="ADH587" s="14"/>
      <c r="ADI587" s="14"/>
      <c r="ADJ587" s="14"/>
      <c r="ADK587" s="14"/>
      <c r="ADL587" s="14"/>
      <c r="ADM587" s="14"/>
      <c r="ADN587" s="14"/>
      <c r="ADO587" s="14"/>
      <c r="ADP587" s="14"/>
      <c r="ADQ587" s="14"/>
      <c r="ADR587" s="14"/>
      <c r="ADS587" s="14"/>
      <c r="ADT587" s="14"/>
      <c r="ADU587" s="14"/>
      <c r="ADV587" s="14"/>
      <c r="ADW587" s="14"/>
      <c r="ADX587" s="14"/>
      <c r="ADY587" s="14"/>
      <c r="ADZ587" s="14"/>
      <c r="AEA587" s="14"/>
      <c r="AEB587" s="14"/>
      <c r="AEC587" s="14"/>
      <c r="AED587" s="14"/>
      <c r="AEE587" s="14"/>
      <c r="AEF587" s="14"/>
      <c r="AEG587" s="14"/>
      <c r="AEH587" s="14"/>
      <c r="AEI587" s="14"/>
      <c r="AEJ587" s="14"/>
      <c r="AEK587" s="14"/>
      <c r="AEL587" s="14"/>
      <c r="AEM587" s="14"/>
      <c r="AEN587" s="14"/>
      <c r="AEO587" s="14"/>
      <c r="AEP587" s="14"/>
      <c r="AEQ587" s="14"/>
      <c r="AER587" s="14"/>
      <c r="AES587" s="14"/>
      <c r="AET587" s="14"/>
      <c r="AEU587" s="14"/>
      <c r="AEV587" s="14"/>
      <c r="AEW587" s="14"/>
      <c r="AEX587" s="14"/>
      <c r="AEY587" s="14"/>
      <c r="AEZ587" s="14"/>
      <c r="AFA587" s="14"/>
      <c r="AFB587" s="14"/>
      <c r="AFC587" s="14"/>
      <c r="AFD587" s="14"/>
      <c r="AFE587" s="14"/>
      <c r="AFF587" s="14"/>
      <c r="AFG587" s="14"/>
      <c r="AFH587" s="14"/>
      <c r="AFI587" s="14"/>
      <c r="AFJ587" s="14"/>
      <c r="AFK587" s="14"/>
      <c r="AFL587" s="14"/>
      <c r="AFM587" s="14"/>
      <c r="AFN587" s="14"/>
      <c r="AFO587" s="14"/>
      <c r="AFP587" s="14"/>
      <c r="AFQ587" s="14"/>
      <c r="AFR587" s="14"/>
      <c r="AFS587" s="14"/>
      <c r="AFT587" s="14"/>
      <c r="AFU587" s="14"/>
      <c r="AFV587" s="14"/>
      <c r="AFW587" s="14"/>
      <c r="AFX587" s="14"/>
      <c r="AFY587" s="14"/>
      <c r="AFZ587" s="14"/>
      <c r="AGA587" s="14"/>
      <c r="AGB587" s="14"/>
      <c r="AGC587" s="14"/>
      <c r="AGD587" s="14"/>
      <c r="AGE587" s="14"/>
      <c r="AGF587" s="14"/>
      <c r="AGG587" s="14"/>
      <c r="AGH587" s="14"/>
      <c r="AGI587" s="14"/>
      <c r="AGJ587" s="14"/>
      <c r="AGK587" s="14"/>
      <c r="AGL587" s="14"/>
      <c r="AGM587" s="14"/>
      <c r="AGN587" s="14"/>
      <c r="AGO587" s="14"/>
      <c r="AGP587" s="14"/>
      <c r="AGQ587" s="14"/>
      <c r="AGR587" s="14"/>
      <c r="AGS587" s="14"/>
      <c r="AGT587" s="14"/>
      <c r="AGU587" s="14"/>
      <c r="AGV587" s="14"/>
      <c r="AGW587" s="14"/>
      <c r="AGX587" s="14"/>
      <c r="AGY587" s="14"/>
      <c r="AGZ587" s="14"/>
      <c r="AHA587" s="14"/>
      <c r="AHB587" s="14"/>
      <c r="AHC587" s="14"/>
      <c r="AHD587" s="14"/>
      <c r="AHE587" s="14"/>
      <c r="AHF587" s="14"/>
      <c r="AHG587" s="14"/>
      <c r="AHH587" s="14"/>
      <c r="AHI587" s="14"/>
      <c r="AHJ587" s="14"/>
      <c r="AHK587" s="14"/>
      <c r="AHL587" s="14"/>
      <c r="AHM587" s="14"/>
      <c r="AHN587" s="14"/>
      <c r="AHO587" s="14"/>
      <c r="AHP587" s="14"/>
      <c r="AHQ587" s="14"/>
      <c r="AHR587" s="14"/>
      <c r="AHS587" s="14"/>
      <c r="AHT587" s="14"/>
      <c r="AHU587" s="14"/>
      <c r="AHV587" s="14"/>
      <c r="AHW587" s="14"/>
      <c r="AHX587" s="14"/>
      <c r="AHY587" s="14"/>
      <c r="AHZ587" s="14"/>
      <c r="AIA587" s="14"/>
      <c r="AIB587" s="14"/>
      <c r="AIC587" s="14"/>
      <c r="AID587" s="14"/>
      <c r="AIE587" s="14"/>
      <c r="AIF587" s="14"/>
      <c r="AIG587" s="14"/>
      <c r="AIH587" s="14"/>
      <c r="AII587" s="14"/>
      <c r="AIJ587" s="14"/>
      <c r="AIK587" s="14"/>
      <c r="AIL587" s="14"/>
      <c r="AIM587" s="14"/>
      <c r="AIN587" s="14"/>
      <c r="AIO587" s="14"/>
      <c r="AIP587" s="14"/>
      <c r="AIQ587" s="14"/>
      <c r="AIR587" s="14"/>
      <c r="AIS587" s="14"/>
      <c r="AIT587" s="14"/>
      <c r="AIU587" s="14"/>
      <c r="AIV587" s="14"/>
      <c r="AIW587" s="14"/>
      <c r="AIX587" s="14"/>
      <c r="AIY587" s="14"/>
      <c r="AIZ587" s="14"/>
      <c r="AJA587" s="14"/>
      <c r="AJB587" s="14"/>
      <c r="AJC587" s="14"/>
      <c r="AJD587" s="14"/>
      <c r="AJE587" s="14"/>
      <c r="AJF587" s="14"/>
      <c r="AJG587" s="14"/>
      <c r="AJH587" s="14"/>
      <c r="AJI587" s="14"/>
      <c r="AJJ587" s="14"/>
      <c r="AJK587" s="14"/>
      <c r="AJL587" s="14"/>
      <c r="AJM587" s="14"/>
      <c r="AJN587" s="14"/>
      <c r="AJO587" s="14"/>
      <c r="AJP587" s="14"/>
      <c r="AJQ587" s="14"/>
      <c r="AJR587" s="14"/>
      <c r="AJS587" s="14"/>
      <c r="AJT587" s="14"/>
      <c r="AJU587" s="14"/>
      <c r="AJV587" s="14"/>
      <c r="AJW587" s="14"/>
      <c r="AJX587" s="14"/>
      <c r="AJY587" s="14"/>
      <c r="AJZ587" s="14"/>
      <c r="AKA587" s="14"/>
      <c r="AKB587" s="14"/>
      <c r="AKC587" s="14"/>
      <c r="AKD587" s="14"/>
      <c r="AKE587" s="14"/>
      <c r="AKF587" s="14"/>
      <c r="AKG587" s="14"/>
      <c r="AKH587" s="14"/>
      <c r="AKI587" s="14"/>
      <c r="AKJ587" s="14"/>
      <c r="AKK587" s="14"/>
      <c r="AKL587" s="14"/>
      <c r="AKM587" s="14"/>
      <c r="AKN587" s="14"/>
      <c r="AKO587" s="14"/>
      <c r="AKP587" s="14"/>
      <c r="AKQ587" s="14"/>
      <c r="AKR587" s="14"/>
      <c r="AKS587" s="14"/>
      <c r="AKT587" s="14"/>
      <c r="AKU587" s="14"/>
      <c r="AKV587" s="14"/>
      <c r="AKW587" s="14"/>
      <c r="AKX587" s="14"/>
      <c r="AKY587" s="14"/>
      <c r="AKZ587" s="14"/>
      <c r="ALA587" s="14"/>
      <c r="ALB587" s="14"/>
      <c r="ALC587" s="14"/>
      <c r="ALD587" s="14"/>
      <c r="ALE587" s="14"/>
      <c r="ALF587" s="14"/>
      <c r="ALG587" s="14"/>
      <c r="ALH587" s="14"/>
      <c r="ALI587" s="14"/>
      <c r="ALJ587" s="14"/>
      <c r="ALK587" s="14"/>
      <c r="ALL587" s="14"/>
      <c r="ALM587" s="14"/>
      <c r="ALN587" s="14"/>
      <c r="ALO587" s="14"/>
      <c r="ALP587" s="14"/>
      <c r="ALQ587" s="14"/>
      <c r="ALR587" s="14"/>
      <c r="ALS587" s="14"/>
      <c r="ALT587" s="14"/>
      <c r="ALU587" s="14"/>
      <c r="ALV587" s="14"/>
      <c r="ALW587" s="14"/>
      <c r="ALX587" s="14"/>
      <c r="ALY587" s="14"/>
      <c r="ALZ587" s="14"/>
      <c r="AMA587" s="14"/>
      <c r="AMB587" s="14"/>
      <c r="AMC587" s="14"/>
      <c r="AMD587" s="14"/>
      <c r="AME587" s="14"/>
      <c r="AMF587" s="14"/>
      <c r="AMG587" s="14"/>
      <c r="AMH587" s="14"/>
      <c r="AMI587" s="14"/>
      <c r="AMJ587" s="14"/>
      <c r="AMK587" s="14"/>
      <c r="AML587" s="14"/>
      <c r="AMM587" s="14"/>
      <c r="AMN587" s="14"/>
      <c r="AMO587" s="14"/>
      <c r="AMP587" s="14"/>
      <c r="AMQ587" s="14"/>
      <c r="AMR587" s="14"/>
      <c r="AMS587" s="14"/>
      <c r="AMT587" s="14"/>
      <c r="AMU587" s="14"/>
      <c r="AMV587" s="14"/>
      <c r="AMW587" s="14"/>
      <c r="AMX587" s="14"/>
      <c r="AMY587" s="14"/>
      <c r="AMZ587" s="14"/>
      <c r="ANA587" s="14"/>
      <c r="ANB587" s="14"/>
      <c r="ANC587" s="14"/>
      <c r="AND587" s="14"/>
      <c r="ANE587" s="14"/>
      <c r="ANF587" s="14"/>
      <c r="ANG587" s="14"/>
      <c r="ANH587" s="14"/>
      <c r="ANI587" s="14"/>
      <c r="ANJ587" s="14"/>
      <c r="ANK587" s="14"/>
      <c r="ANL587" s="14"/>
      <c r="ANM587" s="14"/>
      <c r="ANN587" s="14"/>
      <c r="ANO587" s="14"/>
      <c r="ANP587" s="14"/>
      <c r="ANQ587" s="14"/>
      <c r="ANR587" s="14"/>
      <c r="ANS587" s="14"/>
      <c r="ANT587" s="14"/>
      <c r="ANU587" s="14"/>
      <c r="ANV587" s="14"/>
      <c r="ANW587" s="14"/>
      <c r="ANX587" s="14"/>
      <c r="ANY587" s="14"/>
      <c r="ANZ587" s="14"/>
      <c r="AOA587" s="14"/>
      <c r="AOB587" s="14"/>
      <c r="AOC587" s="14"/>
      <c r="AOD587" s="14"/>
      <c r="AOE587" s="14"/>
      <c r="AOF587" s="14"/>
      <c r="AOG587" s="14"/>
      <c r="AOH587" s="14"/>
      <c r="AOI587" s="14"/>
      <c r="AOJ587" s="14"/>
      <c r="AOK587" s="14"/>
      <c r="AOL587" s="14"/>
      <c r="AOM587" s="14"/>
      <c r="AON587" s="14"/>
      <c r="AOO587" s="14"/>
      <c r="AOP587" s="14"/>
      <c r="AOQ587" s="14"/>
      <c r="AOR587" s="14"/>
      <c r="AOS587" s="14"/>
      <c r="AOT587" s="14"/>
      <c r="AOU587" s="14"/>
      <c r="AOV587" s="14"/>
      <c r="AOW587" s="14"/>
      <c r="AOX587" s="14"/>
      <c r="AOY587" s="14"/>
      <c r="AOZ587" s="14"/>
      <c r="APA587" s="14"/>
      <c r="APB587" s="14"/>
      <c r="APC587" s="14"/>
      <c r="APD587" s="14"/>
      <c r="APE587" s="14"/>
      <c r="APF587" s="14"/>
      <c r="APG587" s="14"/>
      <c r="APH587" s="14"/>
      <c r="API587" s="14"/>
      <c r="APJ587" s="14"/>
      <c r="APK587" s="14"/>
      <c r="APL587" s="14"/>
      <c r="APM587" s="14"/>
      <c r="APN587" s="14"/>
      <c r="APO587" s="14"/>
      <c r="APP587" s="14"/>
      <c r="APQ587" s="14"/>
      <c r="APR587" s="14"/>
      <c r="APS587" s="14"/>
      <c r="APT587" s="14"/>
      <c r="APU587" s="14"/>
      <c r="APV587" s="14"/>
      <c r="APW587" s="14"/>
      <c r="APX587" s="14"/>
      <c r="APY587" s="14"/>
      <c r="APZ587" s="14"/>
      <c r="AQA587" s="14"/>
      <c r="AQB587" s="14"/>
      <c r="AQC587" s="14"/>
      <c r="AQD587" s="14"/>
      <c r="AQE587" s="14"/>
      <c r="AQF587" s="14"/>
      <c r="AQG587" s="14"/>
      <c r="AQH587" s="14"/>
      <c r="AQI587" s="14"/>
      <c r="AQJ587" s="14"/>
      <c r="AQK587" s="14"/>
      <c r="AQL587" s="14"/>
      <c r="AQM587" s="14"/>
      <c r="AQN587" s="14"/>
      <c r="AQO587" s="14"/>
      <c r="AQP587" s="14"/>
      <c r="AQQ587" s="14"/>
      <c r="AQR587" s="14"/>
      <c r="AQS587" s="14"/>
      <c r="AQT587" s="14"/>
      <c r="AQU587" s="14"/>
      <c r="AQV587" s="14"/>
      <c r="AQW587" s="14"/>
      <c r="AQX587" s="14"/>
      <c r="AQY587" s="14"/>
      <c r="AQZ587" s="14"/>
      <c r="ARA587" s="14"/>
      <c r="ARB587" s="14"/>
      <c r="ARC587" s="14"/>
      <c r="ARD587" s="14"/>
      <c r="ARE587" s="14"/>
      <c r="ARF587" s="14"/>
      <c r="ARG587" s="14"/>
      <c r="ARH587" s="14"/>
      <c r="ARI587" s="14"/>
      <c r="ARJ587" s="14"/>
      <c r="ARK587" s="14"/>
      <c r="ARL587" s="14"/>
      <c r="ARM587" s="14"/>
      <c r="ARN587" s="14"/>
      <c r="ARO587" s="14"/>
      <c r="ARP587" s="14"/>
      <c r="ARQ587" s="14"/>
      <c r="ARR587" s="14"/>
      <c r="ARS587" s="14"/>
      <c r="ART587" s="14"/>
      <c r="ARU587" s="14"/>
      <c r="ARV587" s="14"/>
      <c r="ARW587" s="14"/>
      <c r="ARX587" s="14"/>
      <c r="ARY587" s="14"/>
      <c r="ARZ587" s="14"/>
      <c r="ASA587" s="14"/>
      <c r="ASB587" s="14"/>
      <c r="ASC587" s="14"/>
      <c r="ASD587" s="14"/>
      <c r="ASE587" s="14"/>
      <c r="ASF587" s="14"/>
      <c r="ASG587" s="14"/>
      <c r="ASH587" s="14"/>
      <c r="ASI587" s="14"/>
      <c r="ASJ587" s="14"/>
      <c r="ASK587" s="14"/>
      <c r="ASL587" s="14"/>
      <c r="ASM587" s="14"/>
      <c r="ASN587" s="14"/>
      <c r="ASO587" s="14"/>
      <c r="ASP587" s="14"/>
      <c r="ASQ587" s="14"/>
      <c r="ASR587" s="14"/>
      <c r="ASS587" s="14"/>
      <c r="AST587" s="14"/>
      <c r="ASU587" s="14"/>
      <c r="ASV587" s="14"/>
      <c r="ASW587" s="14"/>
      <c r="ASX587" s="14"/>
      <c r="ASY587" s="14"/>
      <c r="ASZ587" s="14"/>
      <c r="ATA587" s="14"/>
      <c r="ATB587" s="14"/>
      <c r="ATC587" s="14"/>
      <c r="ATD587" s="14"/>
    </row>
    <row r="588" spans="63:1200">
      <c r="BK588" s="14" t="str">
        <f t="shared" si="2123"/>
        <v/>
      </c>
      <c r="ABO588" s="14"/>
      <c r="ABP588" s="14"/>
      <c r="ABQ588" s="14"/>
      <c r="ABR588" s="14"/>
      <c r="ABS588" s="14"/>
      <c r="ABT588" s="14"/>
      <c r="ABU588" s="14"/>
      <c r="ABV588" s="14"/>
      <c r="ABW588" s="14"/>
      <c r="ABX588" s="14"/>
      <c r="ABY588" s="14"/>
      <c r="ABZ588" s="14"/>
      <c r="ACA588" s="14"/>
      <c r="ACB588" s="14"/>
      <c r="ACC588" s="14"/>
      <c r="ACD588" s="14"/>
      <c r="ACE588" s="14"/>
      <c r="ACF588" s="14"/>
      <c r="ACG588" s="14"/>
      <c r="ACH588" s="14"/>
      <c r="ACI588" s="14"/>
      <c r="ACJ588" s="14"/>
      <c r="ACK588" s="14"/>
      <c r="ACL588" s="14"/>
      <c r="ACM588" s="14"/>
      <c r="ACN588" s="14"/>
      <c r="ACO588" s="14"/>
      <c r="ACP588" s="14"/>
      <c r="ACQ588" s="14"/>
      <c r="ACR588" s="14"/>
      <c r="ACS588" s="14"/>
      <c r="ACT588" s="14"/>
      <c r="ACU588" s="14"/>
      <c r="ACV588" s="14"/>
      <c r="ACW588" s="14"/>
      <c r="ACX588" s="14"/>
      <c r="ACY588" s="14"/>
      <c r="ACZ588" s="14"/>
      <c r="ADA588" s="14"/>
      <c r="ADB588" s="14"/>
      <c r="ADC588" s="14"/>
      <c r="ADD588" s="14"/>
      <c r="ADE588" s="14"/>
      <c r="ADF588" s="14"/>
      <c r="ADG588" s="14"/>
      <c r="ADH588" s="14"/>
      <c r="ADI588" s="14"/>
      <c r="ADJ588" s="14"/>
      <c r="ADK588" s="14"/>
      <c r="ADL588" s="14"/>
      <c r="ADM588" s="14"/>
      <c r="ADN588" s="14"/>
      <c r="ADO588" s="14"/>
      <c r="ADP588" s="14"/>
      <c r="ADQ588" s="14"/>
      <c r="ADR588" s="14"/>
      <c r="ADS588" s="14"/>
      <c r="ADT588" s="14"/>
      <c r="ADU588" s="14"/>
      <c r="ADV588" s="14"/>
      <c r="ADW588" s="14"/>
      <c r="ADX588" s="14"/>
      <c r="ADY588" s="14"/>
      <c r="ADZ588" s="14"/>
      <c r="AEA588" s="14"/>
      <c r="AEB588" s="14"/>
      <c r="AEC588" s="14"/>
      <c r="AED588" s="14"/>
      <c r="AEE588" s="14"/>
      <c r="AEF588" s="14"/>
      <c r="AEG588" s="14"/>
      <c r="AEH588" s="14"/>
      <c r="AEI588" s="14"/>
      <c r="AEJ588" s="14"/>
      <c r="AEK588" s="14"/>
      <c r="AEL588" s="14"/>
      <c r="AEM588" s="14"/>
      <c r="AEN588" s="14"/>
      <c r="AEO588" s="14"/>
      <c r="AEP588" s="14"/>
      <c r="AEQ588" s="14"/>
      <c r="AER588" s="14"/>
      <c r="AES588" s="14"/>
      <c r="AET588" s="14"/>
      <c r="AEU588" s="14"/>
      <c r="AEV588" s="14"/>
      <c r="AEW588" s="14"/>
      <c r="AEX588" s="14"/>
      <c r="AEY588" s="14"/>
      <c r="AEZ588" s="14"/>
      <c r="AFA588" s="14"/>
      <c r="AFB588" s="14"/>
      <c r="AFC588" s="14"/>
      <c r="AFD588" s="14"/>
      <c r="AFE588" s="14"/>
      <c r="AFF588" s="14"/>
      <c r="AFG588" s="14"/>
      <c r="AFH588" s="14"/>
      <c r="AFI588" s="14"/>
      <c r="AFJ588" s="14"/>
      <c r="AFK588" s="14"/>
      <c r="AFL588" s="14"/>
      <c r="AFM588" s="14"/>
      <c r="AFN588" s="14"/>
      <c r="AFO588" s="14"/>
      <c r="AFP588" s="14"/>
      <c r="AFQ588" s="14"/>
      <c r="AFR588" s="14"/>
      <c r="AFS588" s="14"/>
      <c r="AFT588" s="14"/>
      <c r="AFU588" s="14"/>
      <c r="AFV588" s="14"/>
      <c r="AFW588" s="14"/>
      <c r="AFX588" s="14"/>
      <c r="AFY588" s="14"/>
      <c r="AFZ588" s="14"/>
      <c r="AGA588" s="14"/>
      <c r="AGB588" s="14"/>
      <c r="AGC588" s="14"/>
      <c r="AGD588" s="14"/>
      <c r="AGE588" s="14"/>
      <c r="AGF588" s="14"/>
      <c r="AGG588" s="14"/>
      <c r="AGH588" s="14"/>
      <c r="AGI588" s="14"/>
      <c r="AGJ588" s="14"/>
      <c r="AGK588" s="14"/>
      <c r="AGL588" s="14"/>
      <c r="AGM588" s="14"/>
      <c r="AGN588" s="14"/>
      <c r="AGO588" s="14"/>
      <c r="AGP588" s="14"/>
      <c r="AGQ588" s="14"/>
      <c r="AGR588" s="14"/>
      <c r="AGS588" s="14"/>
      <c r="AGT588" s="14"/>
      <c r="AGU588" s="14"/>
      <c r="AGV588" s="14"/>
      <c r="AGW588" s="14"/>
      <c r="AGX588" s="14"/>
      <c r="AGY588" s="14"/>
      <c r="AGZ588" s="14"/>
      <c r="AHA588" s="14"/>
      <c r="AHB588" s="14"/>
      <c r="AHC588" s="14"/>
      <c r="AHD588" s="14"/>
      <c r="AHE588" s="14"/>
      <c r="AHF588" s="14"/>
      <c r="AHG588" s="14"/>
      <c r="AHH588" s="14"/>
      <c r="AHI588" s="14"/>
      <c r="AHJ588" s="14"/>
      <c r="AHK588" s="14"/>
      <c r="AHL588" s="14"/>
      <c r="AHM588" s="14"/>
      <c r="AHN588" s="14"/>
      <c r="AHO588" s="14"/>
      <c r="AHP588" s="14"/>
      <c r="AHQ588" s="14"/>
      <c r="AHR588" s="14"/>
      <c r="AHS588" s="14"/>
      <c r="AHT588" s="14"/>
      <c r="AHU588" s="14"/>
      <c r="AHV588" s="14"/>
      <c r="AHW588" s="14"/>
      <c r="AHX588" s="14"/>
      <c r="AHY588" s="14"/>
      <c r="AHZ588" s="14"/>
      <c r="AIA588" s="14"/>
      <c r="AIB588" s="14"/>
      <c r="AIC588" s="14"/>
      <c r="AID588" s="14"/>
      <c r="AIE588" s="14"/>
      <c r="AIF588" s="14"/>
      <c r="AIG588" s="14"/>
      <c r="AIH588" s="14"/>
      <c r="AII588" s="14"/>
      <c r="AIJ588" s="14"/>
      <c r="AIK588" s="14"/>
      <c r="AIL588" s="14"/>
      <c r="AIM588" s="14"/>
      <c r="AIN588" s="14"/>
      <c r="AIO588" s="14"/>
      <c r="AIP588" s="14"/>
      <c r="AIQ588" s="14"/>
      <c r="AIR588" s="14"/>
      <c r="AIS588" s="14"/>
      <c r="AIT588" s="14"/>
      <c r="AIU588" s="14"/>
      <c r="AIV588" s="14"/>
      <c r="AIW588" s="14"/>
      <c r="AIX588" s="14"/>
      <c r="AIY588" s="14"/>
      <c r="AIZ588" s="14"/>
      <c r="AJA588" s="14"/>
      <c r="AJB588" s="14"/>
      <c r="AJC588" s="14"/>
      <c r="AJD588" s="14"/>
      <c r="AJE588" s="14"/>
      <c r="AJF588" s="14"/>
      <c r="AJG588" s="14"/>
      <c r="AJH588" s="14"/>
      <c r="AJI588" s="14"/>
      <c r="AJJ588" s="14"/>
      <c r="AJK588" s="14"/>
      <c r="AJL588" s="14"/>
      <c r="AJM588" s="14"/>
      <c r="AJN588" s="14"/>
      <c r="AJO588" s="14"/>
      <c r="AJP588" s="14"/>
      <c r="AJQ588" s="14"/>
      <c r="AJR588" s="14"/>
      <c r="AJS588" s="14"/>
      <c r="AJT588" s="14"/>
      <c r="AJU588" s="14"/>
      <c r="AJV588" s="14"/>
      <c r="AJW588" s="14"/>
      <c r="AJX588" s="14"/>
      <c r="AJY588" s="14"/>
      <c r="AJZ588" s="14"/>
      <c r="AKA588" s="14"/>
      <c r="AKB588" s="14"/>
      <c r="AKC588" s="14"/>
      <c r="AKD588" s="14"/>
      <c r="AKE588" s="14"/>
      <c r="AKF588" s="14"/>
      <c r="AKG588" s="14"/>
      <c r="AKH588" s="14"/>
      <c r="AKI588" s="14"/>
      <c r="AKJ588" s="14"/>
      <c r="AKK588" s="14"/>
      <c r="AKL588" s="14"/>
      <c r="AKM588" s="14"/>
      <c r="AKN588" s="14"/>
      <c r="AKO588" s="14"/>
      <c r="AKP588" s="14"/>
      <c r="AKQ588" s="14"/>
      <c r="AKR588" s="14"/>
      <c r="AKS588" s="14"/>
      <c r="AKT588" s="14"/>
      <c r="AKU588" s="14"/>
      <c r="AKV588" s="14"/>
      <c r="AKW588" s="14"/>
      <c r="AKX588" s="14"/>
      <c r="AKY588" s="14"/>
      <c r="AKZ588" s="14"/>
      <c r="ALA588" s="14"/>
      <c r="ALB588" s="14"/>
      <c r="ALC588" s="14"/>
      <c r="ALD588" s="14"/>
      <c r="ALE588" s="14"/>
      <c r="ALF588" s="14"/>
      <c r="ALG588" s="14"/>
      <c r="ALH588" s="14"/>
      <c r="ALI588" s="14"/>
      <c r="ALJ588" s="14"/>
      <c r="ALK588" s="14"/>
      <c r="ALL588" s="14"/>
      <c r="ALM588" s="14"/>
      <c r="ALN588" s="14"/>
      <c r="ALO588" s="14"/>
      <c r="ALP588" s="14"/>
      <c r="ALQ588" s="14"/>
      <c r="ALR588" s="14"/>
      <c r="ALS588" s="14"/>
      <c r="ALT588" s="14"/>
      <c r="ALU588" s="14"/>
      <c r="ALV588" s="14"/>
      <c r="ALW588" s="14"/>
      <c r="ALX588" s="14"/>
      <c r="ALY588" s="14"/>
      <c r="ALZ588" s="14"/>
      <c r="AMA588" s="14"/>
      <c r="AMB588" s="14"/>
      <c r="AMC588" s="14"/>
      <c r="AMD588" s="14"/>
      <c r="AME588" s="14"/>
      <c r="AMF588" s="14"/>
      <c r="AMG588" s="14"/>
      <c r="AMH588" s="14"/>
      <c r="AMI588" s="14"/>
      <c r="AMJ588" s="14"/>
      <c r="AMK588" s="14"/>
      <c r="AML588" s="14"/>
      <c r="AMM588" s="14"/>
      <c r="AMN588" s="14"/>
      <c r="AMO588" s="14"/>
      <c r="AMP588" s="14"/>
      <c r="AMQ588" s="14"/>
      <c r="AMR588" s="14"/>
      <c r="AMS588" s="14"/>
      <c r="AMT588" s="14"/>
      <c r="AMU588" s="14"/>
      <c r="AMV588" s="14"/>
      <c r="AMW588" s="14"/>
      <c r="AMX588" s="14"/>
      <c r="AMY588" s="14"/>
      <c r="AMZ588" s="14"/>
      <c r="ANA588" s="14"/>
      <c r="ANB588" s="14"/>
      <c r="ANC588" s="14"/>
      <c r="AND588" s="14"/>
      <c r="ANE588" s="14"/>
      <c r="ANF588" s="14"/>
      <c r="ANG588" s="14"/>
      <c r="ANH588" s="14"/>
      <c r="ANI588" s="14"/>
      <c r="ANJ588" s="14"/>
      <c r="ANK588" s="14"/>
      <c r="ANL588" s="14"/>
      <c r="ANM588" s="14"/>
      <c r="ANN588" s="14"/>
      <c r="ANO588" s="14"/>
      <c r="ANP588" s="14"/>
      <c r="ANQ588" s="14"/>
      <c r="ANR588" s="14"/>
      <c r="ANS588" s="14"/>
      <c r="ANT588" s="14"/>
      <c r="ANU588" s="14"/>
      <c r="ANV588" s="14"/>
      <c r="ANW588" s="14"/>
      <c r="ANX588" s="14"/>
      <c r="ANY588" s="14"/>
      <c r="ANZ588" s="14"/>
      <c r="AOA588" s="14"/>
      <c r="AOB588" s="14"/>
      <c r="AOC588" s="14"/>
      <c r="AOD588" s="14"/>
      <c r="AOE588" s="14"/>
      <c r="AOF588" s="14"/>
      <c r="AOG588" s="14"/>
      <c r="AOH588" s="14"/>
      <c r="AOI588" s="14"/>
      <c r="AOJ588" s="14"/>
      <c r="AOK588" s="14"/>
      <c r="AOL588" s="14"/>
      <c r="AOM588" s="14"/>
      <c r="AON588" s="14"/>
      <c r="AOO588" s="14"/>
      <c r="AOP588" s="14"/>
      <c r="AOQ588" s="14"/>
      <c r="AOR588" s="14"/>
      <c r="AOS588" s="14"/>
      <c r="AOT588" s="14"/>
      <c r="AOU588" s="14"/>
      <c r="AOV588" s="14"/>
      <c r="AOW588" s="14"/>
      <c r="AOX588" s="14"/>
      <c r="AOY588" s="14"/>
      <c r="AOZ588" s="14"/>
      <c r="APA588" s="14"/>
      <c r="APB588" s="14"/>
      <c r="APC588" s="14"/>
      <c r="APD588" s="14"/>
      <c r="APE588" s="14"/>
      <c r="APF588" s="14"/>
      <c r="APG588" s="14"/>
      <c r="APH588" s="14"/>
      <c r="API588" s="14"/>
      <c r="APJ588" s="14"/>
      <c r="APK588" s="14"/>
      <c r="APL588" s="14"/>
      <c r="APM588" s="14"/>
      <c r="APN588" s="14"/>
      <c r="APO588" s="14"/>
      <c r="APP588" s="14"/>
      <c r="APQ588" s="14"/>
      <c r="APR588" s="14"/>
      <c r="APS588" s="14"/>
      <c r="APT588" s="14"/>
      <c r="APU588" s="14"/>
      <c r="APV588" s="14"/>
      <c r="APW588" s="14"/>
      <c r="APX588" s="14"/>
      <c r="APY588" s="14"/>
      <c r="APZ588" s="14"/>
      <c r="AQA588" s="14"/>
      <c r="AQB588" s="14"/>
      <c r="AQC588" s="14"/>
      <c r="AQD588" s="14"/>
      <c r="AQE588" s="14"/>
      <c r="AQF588" s="14"/>
      <c r="AQG588" s="14"/>
      <c r="AQH588" s="14"/>
      <c r="AQI588" s="14"/>
      <c r="AQJ588" s="14"/>
      <c r="AQK588" s="14"/>
      <c r="AQL588" s="14"/>
      <c r="AQM588" s="14"/>
      <c r="AQN588" s="14"/>
      <c r="AQO588" s="14"/>
      <c r="AQP588" s="14"/>
      <c r="AQQ588" s="14"/>
      <c r="AQR588" s="14"/>
      <c r="AQS588" s="14"/>
      <c r="AQT588" s="14"/>
      <c r="AQU588" s="14"/>
      <c r="AQV588" s="14"/>
      <c r="AQW588" s="14"/>
      <c r="AQX588" s="14"/>
      <c r="AQY588" s="14"/>
      <c r="AQZ588" s="14"/>
      <c r="ARA588" s="14"/>
      <c r="ARB588" s="14"/>
      <c r="ARC588" s="14"/>
      <c r="ARD588" s="14"/>
      <c r="ARE588" s="14"/>
      <c r="ARF588" s="14"/>
      <c r="ARG588" s="14"/>
      <c r="ARH588" s="14"/>
      <c r="ARI588" s="14"/>
      <c r="ARJ588" s="14"/>
      <c r="ARK588" s="14"/>
      <c r="ARL588" s="14"/>
      <c r="ARM588" s="14"/>
      <c r="ARN588" s="14"/>
      <c r="ARO588" s="14"/>
      <c r="ARP588" s="14"/>
      <c r="ARQ588" s="14"/>
      <c r="ARR588" s="14"/>
      <c r="ARS588" s="14"/>
      <c r="ART588" s="14"/>
      <c r="ARU588" s="14"/>
      <c r="ARV588" s="14"/>
      <c r="ARW588" s="14"/>
      <c r="ARX588" s="14"/>
      <c r="ARY588" s="14"/>
      <c r="ARZ588" s="14"/>
      <c r="ASA588" s="14"/>
      <c r="ASB588" s="14"/>
      <c r="ASC588" s="14"/>
      <c r="ASD588" s="14"/>
      <c r="ASE588" s="14"/>
      <c r="ASF588" s="14"/>
      <c r="ASG588" s="14"/>
      <c r="ASH588" s="14"/>
      <c r="ASI588" s="14"/>
      <c r="ASJ588" s="14"/>
      <c r="ASK588" s="14"/>
      <c r="ASL588" s="14"/>
      <c r="ASM588" s="14"/>
      <c r="ASN588" s="14"/>
      <c r="ASO588" s="14"/>
      <c r="ASP588" s="14"/>
      <c r="ASQ588" s="14"/>
      <c r="ASR588" s="14"/>
      <c r="ASS588" s="14"/>
      <c r="AST588" s="14"/>
      <c r="ASU588" s="14"/>
      <c r="ASV588" s="14"/>
      <c r="ASW588" s="14"/>
      <c r="ASX588" s="14"/>
      <c r="ASY588" s="14"/>
      <c r="ASZ588" s="14"/>
      <c r="ATA588" s="14"/>
      <c r="ATB588" s="14"/>
      <c r="ATC588" s="14"/>
      <c r="ATD588" s="14"/>
    </row>
    <row r="589" spans="63:1200">
      <c r="BK589" s="14" t="str">
        <f t="shared" si="2123"/>
        <v/>
      </c>
      <c r="ABO589" s="14"/>
      <c r="ABP589" s="14"/>
      <c r="ABQ589" s="14"/>
      <c r="ABR589" s="14"/>
      <c r="ABS589" s="14"/>
      <c r="ABT589" s="14"/>
      <c r="ABU589" s="14"/>
      <c r="ABV589" s="14"/>
      <c r="ABW589" s="14"/>
      <c r="ABX589" s="14"/>
      <c r="ABY589" s="14"/>
      <c r="ABZ589" s="14"/>
      <c r="ACA589" s="14"/>
      <c r="ACB589" s="14"/>
      <c r="ACC589" s="14"/>
      <c r="ACD589" s="14"/>
      <c r="ACE589" s="14"/>
      <c r="ACF589" s="14"/>
      <c r="ACG589" s="14"/>
      <c r="ACH589" s="14"/>
      <c r="ACI589" s="14"/>
      <c r="ACJ589" s="14"/>
      <c r="ACK589" s="14"/>
      <c r="ACL589" s="14"/>
      <c r="ACM589" s="14"/>
      <c r="ACN589" s="14"/>
      <c r="ACO589" s="14"/>
      <c r="ACP589" s="14"/>
      <c r="ACQ589" s="14"/>
      <c r="ACR589" s="14"/>
      <c r="ACS589" s="14"/>
      <c r="ACT589" s="14"/>
      <c r="ACU589" s="14"/>
      <c r="ACV589" s="14"/>
      <c r="ACW589" s="14"/>
      <c r="ACX589" s="14"/>
      <c r="ACY589" s="14"/>
      <c r="ACZ589" s="14"/>
      <c r="ADA589" s="14"/>
      <c r="ADB589" s="14"/>
      <c r="ADC589" s="14"/>
      <c r="ADD589" s="14"/>
      <c r="ADE589" s="14"/>
      <c r="ADF589" s="14"/>
      <c r="ADG589" s="14"/>
      <c r="ADH589" s="14"/>
      <c r="ADI589" s="14"/>
      <c r="ADJ589" s="14"/>
      <c r="ADK589" s="14"/>
      <c r="ADL589" s="14"/>
      <c r="ADM589" s="14"/>
      <c r="ADN589" s="14"/>
      <c r="ADO589" s="14"/>
      <c r="ADP589" s="14"/>
      <c r="ADQ589" s="14"/>
      <c r="ADR589" s="14"/>
      <c r="ADS589" s="14"/>
      <c r="ADT589" s="14"/>
      <c r="ADU589" s="14"/>
      <c r="ADV589" s="14"/>
      <c r="ADW589" s="14"/>
      <c r="ADX589" s="14"/>
      <c r="ADY589" s="14"/>
      <c r="ADZ589" s="14"/>
      <c r="AEA589" s="14"/>
      <c r="AEB589" s="14"/>
      <c r="AEC589" s="14"/>
      <c r="AED589" s="14"/>
      <c r="AEE589" s="14"/>
      <c r="AEF589" s="14"/>
      <c r="AEG589" s="14"/>
      <c r="AEH589" s="14"/>
      <c r="AEI589" s="14"/>
      <c r="AEJ589" s="14"/>
      <c r="AEK589" s="14"/>
      <c r="AEL589" s="14"/>
      <c r="AEM589" s="14"/>
      <c r="AEN589" s="14"/>
      <c r="AEO589" s="14"/>
      <c r="AEP589" s="14"/>
      <c r="AEQ589" s="14"/>
      <c r="AER589" s="14"/>
      <c r="AES589" s="14"/>
      <c r="AET589" s="14"/>
      <c r="AEU589" s="14"/>
      <c r="AEV589" s="14"/>
      <c r="AEW589" s="14"/>
      <c r="AEX589" s="14"/>
      <c r="AEY589" s="14"/>
      <c r="AEZ589" s="14"/>
      <c r="AFA589" s="14"/>
      <c r="AFB589" s="14"/>
      <c r="AFC589" s="14"/>
      <c r="AFD589" s="14"/>
      <c r="AFE589" s="14"/>
      <c r="AFF589" s="14"/>
      <c r="AFG589" s="14"/>
      <c r="AFH589" s="14"/>
      <c r="AFI589" s="14"/>
      <c r="AFJ589" s="14"/>
      <c r="AFK589" s="14"/>
      <c r="AFL589" s="14"/>
      <c r="AFM589" s="14"/>
      <c r="AFN589" s="14"/>
      <c r="AFO589" s="14"/>
      <c r="AFP589" s="14"/>
      <c r="AFQ589" s="14"/>
      <c r="AFR589" s="14"/>
      <c r="AFS589" s="14"/>
      <c r="AFT589" s="14"/>
      <c r="AFU589" s="14"/>
      <c r="AFV589" s="14"/>
      <c r="AFW589" s="14"/>
      <c r="AFX589" s="14"/>
      <c r="AFY589" s="14"/>
      <c r="AFZ589" s="14"/>
      <c r="AGA589" s="14"/>
      <c r="AGB589" s="14"/>
      <c r="AGC589" s="14"/>
      <c r="AGD589" s="14"/>
      <c r="AGE589" s="14"/>
      <c r="AGF589" s="14"/>
      <c r="AGG589" s="14"/>
      <c r="AGH589" s="14"/>
      <c r="AGI589" s="14"/>
      <c r="AGJ589" s="14"/>
      <c r="AGK589" s="14"/>
      <c r="AGL589" s="14"/>
      <c r="AGM589" s="14"/>
      <c r="AGN589" s="14"/>
      <c r="AGO589" s="14"/>
      <c r="AGP589" s="14"/>
      <c r="AGQ589" s="14"/>
      <c r="AGR589" s="14"/>
      <c r="AGS589" s="14"/>
      <c r="AGT589" s="14"/>
      <c r="AGU589" s="14"/>
      <c r="AGV589" s="14"/>
      <c r="AGW589" s="14"/>
      <c r="AGX589" s="14"/>
      <c r="AGY589" s="14"/>
      <c r="AGZ589" s="14"/>
      <c r="AHA589" s="14"/>
      <c r="AHB589" s="14"/>
      <c r="AHC589" s="14"/>
      <c r="AHD589" s="14"/>
      <c r="AHE589" s="14"/>
      <c r="AHF589" s="14"/>
      <c r="AHG589" s="14"/>
      <c r="AHH589" s="14"/>
      <c r="AHI589" s="14"/>
      <c r="AHJ589" s="14"/>
      <c r="AHK589" s="14"/>
      <c r="AHL589" s="14"/>
      <c r="AHM589" s="14"/>
      <c r="AHN589" s="14"/>
      <c r="AHO589" s="14"/>
      <c r="AHP589" s="14"/>
      <c r="AHQ589" s="14"/>
      <c r="AHR589" s="14"/>
      <c r="AHS589" s="14"/>
      <c r="AHT589" s="14"/>
      <c r="AHU589" s="14"/>
      <c r="AHV589" s="14"/>
      <c r="AHW589" s="14"/>
      <c r="AHX589" s="14"/>
      <c r="AHY589" s="14"/>
      <c r="AHZ589" s="14"/>
      <c r="AIA589" s="14"/>
      <c r="AIB589" s="14"/>
      <c r="AIC589" s="14"/>
      <c r="AID589" s="14"/>
      <c r="AIE589" s="14"/>
      <c r="AIF589" s="14"/>
      <c r="AIG589" s="14"/>
      <c r="AIH589" s="14"/>
      <c r="AII589" s="14"/>
      <c r="AIJ589" s="14"/>
      <c r="AIK589" s="14"/>
      <c r="AIL589" s="14"/>
      <c r="AIM589" s="14"/>
      <c r="AIN589" s="14"/>
      <c r="AIO589" s="14"/>
      <c r="AIP589" s="14"/>
      <c r="AIQ589" s="14"/>
      <c r="AIR589" s="14"/>
      <c r="AIS589" s="14"/>
      <c r="AIT589" s="14"/>
      <c r="AIU589" s="14"/>
      <c r="AIV589" s="14"/>
      <c r="AIW589" s="14"/>
      <c r="AIX589" s="14"/>
      <c r="AIY589" s="14"/>
      <c r="AIZ589" s="14"/>
      <c r="AJA589" s="14"/>
      <c r="AJB589" s="14"/>
      <c r="AJC589" s="14"/>
      <c r="AJD589" s="14"/>
      <c r="AJE589" s="14"/>
      <c r="AJF589" s="14"/>
      <c r="AJG589" s="14"/>
      <c r="AJH589" s="14"/>
      <c r="AJI589" s="14"/>
      <c r="AJJ589" s="14"/>
      <c r="AJK589" s="14"/>
      <c r="AJL589" s="14"/>
      <c r="AJM589" s="14"/>
      <c r="AJN589" s="14"/>
      <c r="AJO589" s="14"/>
      <c r="AJP589" s="14"/>
      <c r="AJQ589" s="14"/>
      <c r="AJR589" s="14"/>
      <c r="AJS589" s="14"/>
      <c r="AJT589" s="14"/>
      <c r="AJU589" s="14"/>
      <c r="AJV589" s="14"/>
      <c r="AJW589" s="14"/>
      <c r="AJX589" s="14"/>
      <c r="AJY589" s="14"/>
      <c r="AJZ589" s="14"/>
      <c r="AKA589" s="14"/>
      <c r="AKB589" s="14"/>
      <c r="AKC589" s="14"/>
      <c r="AKD589" s="14"/>
      <c r="AKE589" s="14"/>
      <c r="AKF589" s="14"/>
      <c r="AKG589" s="14"/>
      <c r="AKH589" s="14"/>
      <c r="AKI589" s="14"/>
      <c r="AKJ589" s="14"/>
      <c r="AKK589" s="14"/>
      <c r="AKL589" s="14"/>
      <c r="AKM589" s="14"/>
      <c r="AKN589" s="14"/>
      <c r="AKO589" s="14"/>
      <c r="AKP589" s="14"/>
      <c r="AKQ589" s="14"/>
      <c r="AKR589" s="14"/>
      <c r="AKS589" s="14"/>
      <c r="AKT589" s="14"/>
      <c r="AKU589" s="14"/>
      <c r="AKV589" s="14"/>
      <c r="AKW589" s="14"/>
      <c r="AKX589" s="14"/>
      <c r="AKY589" s="14"/>
      <c r="AKZ589" s="14"/>
      <c r="ALA589" s="14"/>
      <c r="ALB589" s="14"/>
      <c r="ALC589" s="14"/>
      <c r="ALD589" s="14"/>
      <c r="ALE589" s="14"/>
      <c r="ALF589" s="14"/>
      <c r="ALG589" s="14"/>
      <c r="ALH589" s="14"/>
      <c r="ALI589" s="14"/>
      <c r="ALJ589" s="14"/>
      <c r="ALK589" s="14"/>
      <c r="ALL589" s="14"/>
      <c r="ALM589" s="14"/>
      <c r="ALN589" s="14"/>
      <c r="ALO589" s="14"/>
      <c r="ALP589" s="14"/>
      <c r="ALQ589" s="14"/>
      <c r="ALR589" s="14"/>
      <c r="ALS589" s="14"/>
      <c r="ALT589" s="14"/>
      <c r="ALU589" s="14"/>
      <c r="ALV589" s="14"/>
      <c r="ALW589" s="14"/>
      <c r="ALX589" s="14"/>
      <c r="ALY589" s="14"/>
      <c r="ALZ589" s="14"/>
      <c r="AMA589" s="14"/>
      <c r="AMB589" s="14"/>
      <c r="AMC589" s="14"/>
      <c r="AMD589" s="14"/>
      <c r="AME589" s="14"/>
      <c r="AMF589" s="14"/>
      <c r="AMG589" s="14"/>
      <c r="AMH589" s="14"/>
      <c r="AMI589" s="14"/>
      <c r="AMJ589" s="14"/>
      <c r="AMK589" s="14"/>
      <c r="AML589" s="14"/>
      <c r="AMM589" s="14"/>
      <c r="AMN589" s="14"/>
      <c r="AMO589" s="14"/>
      <c r="AMP589" s="14"/>
      <c r="AMQ589" s="14"/>
      <c r="AMR589" s="14"/>
      <c r="AMS589" s="14"/>
      <c r="AMT589" s="14"/>
      <c r="AMU589" s="14"/>
      <c r="AMV589" s="14"/>
      <c r="AMW589" s="14"/>
      <c r="AMX589" s="14"/>
      <c r="AMY589" s="14"/>
      <c r="AMZ589" s="14"/>
      <c r="ANA589" s="14"/>
      <c r="ANB589" s="14"/>
      <c r="ANC589" s="14"/>
      <c r="AND589" s="14"/>
      <c r="ANE589" s="14"/>
      <c r="ANF589" s="14"/>
      <c r="ANG589" s="14"/>
      <c r="ANH589" s="14"/>
      <c r="ANI589" s="14"/>
      <c r="ANJ589" s="14"/>
      <c r="ANK589" s="14"/>
      <c r="ANL589" s="14"/>
      <c r="ANM589" s="14"/>
      <c r="ANN589" s="14"/>
      <c r="ANO589" s="14"/>
      <c r="ANP589" s="14"/>
      <c r="ANQ589" s="14"/>
      <c r="ANR589" s="14"/>
      <c r="ANS589" s="14"/>
      <c r="ANT589" s="14"/>
      <c r="ANU589" s="14"/>
      <c r="ANV589" s="14"/>
      <c r="ANW589" s="14"/>
      <c r="ANX589" s="14"/>
      <c r="ANY589" s="14"/>
      <c r="ANZ589" s="14"/>
      <c r="AOA589" s="14"/>
      <c r="AOB589" s="14"/>
      <c r="AOC589" s="14"/>
      <c r="AOD589" s="14"/>
      <c r="AOE589" s="14"/>
      <c r="AOF589" s="14"/>
      <c r="AOG589" s="14"/>
      <c r="AOH589" s="14"/>
      <c r="AOI589" s="14"/>
      <c r="AOJ589" s="14"/>
      <c r="AOK589" s="14"/>
      <c r="AOL589" s="14"/>
      <c r="AOM589" s="14"/>
      <c r="AON589" s="14"/>
      <c r="AOO589" s="14"/>
      <c r="AOP589" s="14"/>
      <c r="AOQ589" s="14"/>
      <c r="AOR589" s="14"/>
      <c r="AOS589" s="14"/>
      <c r="AOT589" s="14"/>
      <c r="AOU589" s="14"/>
      <c r="AOV589" s="14"/>
      <c r="AOW589" s="14"/>
      <c r="AOX589" s="14"/>
      <c r="AOY589" s="14"/>
      <c r="AOZ589" s="14"/>
      <c r="APA589" s="14"/>
      <c r="APB589" s="14"/>
      <c r="APC589" s="14"/>
      <c r="APD589" s="14"/>
      <c r="APE589" s="14"/>
      <c r="APF589" s="14"/>
      <c r="APG589" s="14"/>
      <c r="APH589" s="14"/>
      <c r="API589" s="14"/>
      <c r="APJ589" s="14"/>
      <c r="APK589" s="14"/>
      <c r="APL589" s="14"/>
      <c r="APM589" s="14"/>
      <c r="APN589" s="14"/>
      <c r="APO589" s="14"/>
      <c r="APP589" s="14"/>
      <c r="APQ589" s="14"/>
      <c r="APR589" s="14"/>
      <c r="APS589" s="14"/>
      <c r="APT589" s="14"/>
      <c r="APU589" s="14"/>
      <c r="APV589" s="14"/>
      <c r="APW589" s="14"/>
      <c r="APX589" s="14"/>
      <c r="APY589" s="14"/>
      <c r="APZ589" s="14"/>
      <c r="AQA589" s="14"/>
      <c r="AQB589" s="14"/>
      <c r="AQC589" s="14"/>
      <c r="AQD589" s="14"/>
      <c r="AQE589" s="14"/>
      <c r="AQF589" s="14"/>
      <c r="AQG589" s="14"/>
      <c r="AQH589" s="14"/>
      <c r="AQI589" s="14"/>
      <c r="AQJ589" s="14"/>
      <c r="AQK589" s="14"/>
      <c r="AQL589" s="14"/>
      <c r="AQM589" s="14"/>
      <c r="AQN589" s="14"/>
      <c r="AQO589" s="14"/>
      <c r="AQP589" s="14"/>
      <c r="AQQ589" s="14"/>
      <c r="AQR589" s="14"/>
      <c r="AQS589" s="14"/>
      <c r="AQT589" s="14"/>
      <c r="AQU589" s="14"/>
      <c r="AQV589" s="14"/>
      <c r="AQW589" s="14"/>
      <c r="AQX589" s="14"/>
      <c r="AQY589" s="14"/>
      <c r="AQZ589" s="14"/>
      <c r="ARA589" s="14"/>
      <c r="ARB589" s="14"/>
      <c r="ARC589" s="14"/>
      <c r="ARD589" s="14"/>
      <c r="ARE589" s="14"/>
      <c r="ARF589" s="14"/>
      <c r="ARG589" s="14"/>
      <c r="ARH589" s="14"/>
      <c r="ARI589" s="14"/>
      <c r="ARJ589" s="14"/>
      <c r="ARK589" s="14"/>
      <c r="ARL589" s="14"/>
      <c r="ARM589" s="14"/>
      <c r="ARN589" s="14"/>
      <c r="ARO589" s="14"/>
      <c r="ARP589" s="14"/>
      <c r="ARQ589" s="14"/>
      <c r="ARR589" s="14"/>
      <c r="ARS589" s="14"/>
      <c r="ART589" s="14"/>
      <c r="ARU589" s="14"/>
      <c r="ARV589" s="14"/>
      <c r="ARW589" s="14"/>
      <c r="ARX589" s="14"/>
      <c r="ARY589" s="14"/>
      <c r="ARZ589" s="14"/>
      <c r="ASA589" s="14"/>
      <c r="ASB589" s="14"/>
      <c r="ASC589" s="14"/>
      <c r="ASD589" s="14"/>
      <c r="ASE589" s="14"/>
      <c r="ASF589" s="14"/>
      <c r="ASG589" s="14"/>
      <c r="ASH589" s="14"/>
      <c r="ASI589" s="14"/>
      <c r="ASJ589" s="14"/>
      <c r="ASK589" s="14"/>
      <c r="ASL589" s="14"/>
      <c r="ASM589" s="14"/>
      <c r="ASN589" s="14"/>
      <c r="ASO589" s="14"/>
      <c r="ASP589" s="14"/>
      <c r="ASQ589" s="14"/>
      <c r="ASR589" s="14"/>
      <c r="ASS589" s="14"/>
      <c r="AST589" s="14"/>
      <c r="ASU589" s="14"/>
      <c r="ASV589" s="14"/>
      <c r="ASW589" s="14"/>
      <c r="ASX589" s="14"/>
      <c r="ASY589" s="14"/>
      <c r="ASZ589" s="14"/>
      <c r="ATA589" s="14"/>
      <c r="ATB589" s="14"/>
      <c r="ATC589" s="14"/>
      <c r="ATD589" s="14"/>
    </row>
    <row r="590" spans="63:1200">
      <c r="BK590" s="14" t="str">
        <f t="shared" si="2123"/>
        <v/>
      </c>
      <c r="ABO590" s="14"/>
      <c r="ABP590" s="14"/>
      <c r="ABQ590" s="14"/>
      <c r="ABR590" s="14"/>
      <c r="ABS590" s="14"/>
      <c r="ABT590" s="14"/>
      <c r="ABU590" s="14"/>
      <c r="ABV590" s="14"/>
      <c r="ABW590" s="14"/>
      <c r="ABX590" s="14"/>
      <c r="ABY590" s="14"/>
      <c r="ABZ590" s="14"/>
      <c r="ACA590" s="14"/>
      <c r="ACB590" s="14"/>
      <c r="ACC590" s="14"/>
      <c r="ACD590" s="14"/>
      <c r="ACE590" s="14"/>
      <c r="ACF590" s="14"/>
      <c r="ACG590" s="14"/>
      <c r="ACH590" s="14"/>
      <c r="ACI590" s="14"/>
      <c r="ACJ590" s="14"/>
      <c r="ACK590" s="14"/>
      <c r="ACL590" s="14"/>
      <c r="ACM590" s="14"/>
      <c r="ACN590" s="14"/>
      <c r="ACO590" s="14"/>
      <c r="ACP590" s="14"/>
      <c r="ACQ590" s="14"/>
      <c r="ACR590" s="14"/>
      <c r="ACS590" s="14"/>
      <c r="ACT590" s="14"/>
      <c r="ACU590" s="14"/>
      <c r="ACV590" s="14"/>
      <c r="ACW590" s="14"/>
      <c r="ACX590" s="14"/>
      <c r="ACY590" s="14"/>
      <c r="ACZ590" s="14"/>
      <c r="ADA590" s="14"/>
      <c r="ADB590" s="14"/>
      <c r="ADC590" s="14"/>
      <c r="ADD590" s="14"/>
      <c r="ADE590" s="14"/>
      <c r="ADF590" s="14"/>
      <c r="ADG590" s="14"/>
      <c r="ADH590" s="14"/>
      <c r="ADI590" s="14"/>
      <c r="ADJ590" s="14"/>
      <c r="ADK590" s="14"/>
      <c r="ADL590" s="14"/>
      <c r="ADM590" s="14"/>
      <c r="ADN590" s="14"/>
      <c r="ADO590" s="14"/>
      <c r="ADP590" s="14"/>
      <c r="ADQ590" s="14"/>
      <c r="ADR590" s="14"/>
      <c r="ADS590" s="14"/>
      <c r="ADT590" s="14"/>
      <c r="ADU590" s="14"/>
      <c r="ADV590" s="14"/>
      <c r="ADW590" s="14"/>
      <c r="ADX590" s="14"/>
      <c r="ADY590" s="14"/>
      <c r="ADZ590" s="14"/>
      <c r="AEA590" s="14"/>
      <c r="AEB590" s="14"/>
      <c r="AEC590" s="14"/>
      <c r="AED590" s="14"/>
      <c r="AEE590" s="14"/>
      <c r="AEF590" s="14"/>
      <c r="AEG590" s="14"/>
      <c r="AEH590" s="14"/>
      <c r="AEI590" s="14"/>
      <c r="AEJ590" s="14"/>
      <c r="AEK590" s="14"/>
      <c r="AEL590" s="14"/>
      <c r="AEM590" s="14"/>
      <c r="AEN590" s="14"/>
      <c r="AEO590" s="14"/>
      <c r="AEP590" s="14"/>
      <c r="AEQ590" s="14"/>
      <c r="AER590" s="14"/>
      <c r="AES590" s="14"/>
      <c r="AET590" s="14"/>
      <c r="AEU590" s="14"/>
      <c r="AEV590" s="14"/>
      <c r="AEW590" s="14"/>
      <c r="AEX590" s="14"/>
      <c r="AEY590" s="14"/>
      <c r="AEZ590" s="14"/>
      <c r="AFA590" s="14"/>
      <c r="AFB590" s="14"/>
      <c r="AFC590" s="14"/>
      <c r="AFD590" s="14"/>
      <c r="AFE590" s="14"/>
      <c r="AFF590" s="14"/>
      <c r="AFG590" s="14"/>
      <c r="AFH590" s="14"/>
      <c r="AFI590" s="14"/>
      <c r="AFJ590" s="14"/>
      <c r="AFK590" s="14"/>
      <c r="AFL590" s="14"/>
      <c r="AFM590" s="14"/>
      <c r="AFN590" s="14"/>
      <c r="AFO590" s="14"/>
      <c r="AFP590" s="14"/>
      <c r="AFQ590" s="14"/>
      <c r="AFR590" s="14"/>
      <c r="AFS590" s="14"/>
      <c r="AFT590" s="14"/>
      <c r="AFU590" s="14"/>
      <c r="AFV590" s="14"/>
      <c r="AFW590" s="14"/>
      <c r="AFX590" s="14"/>
      <c r="AFY590" s="14"/>
      <c r="AFZ590" s="14"/>
      <c r="AGA590" s="14"/>
      <c r="AGB590" s="14"/>
      <c r="AGC590" s="14"/>
      <c r="AGD590" s="14"/>
      <c r="AGE590" s="14"/>
      <c r="AGF590" s="14"/>
      <c r="AGG590" s="14"/>
      <c r="AGH590" s="14"/>
      <c r="AGI590" s="14"/>
      <c r="AGJ590" s="14"/>
      <c r="AGK590" s="14"/>
      <c r="AGL590" s="14"/>
      <c r="AGM590" s="14"/>
      <c r="AGN590" s="14"/>
      <c r="AGO590" s="14"/>
      <c r="AGP590" s="14"/>
      <c r="AGQ590" s="14"/>
      <c r="AGR590" s="14"/>
      <c r="AGS590" s="14"/>
      <c r="AGT590" s="14"/>
      <c r="AGU590" s="14"/>
      <c r="AGV590" s="14"/>
      <c r="AGW590" s="14"/>
      <c r="AGX590" s="14"/>
      <c r="AGY590" s="14"/>
      <c r="AGZ590" s="14"/>
      <c r="AHA590" s="14"/>
      <c r="AHB590" s="14"/>
      <c r="AHC590" s="14"/>
      <c r="AHD590" s="14"/>
      <c r="AHE590" s="14"/>
      <c r="AHF590" s="14"/>
      <c r="AHG590" s="14"/>
      <c r="AHH590" s="14"/>
      <c r="AHI590" s="14"/>
      <c r="AHJ590" s="14"/>
      <c r="AHK590" s="14"/>
      <c r="AHL590" s="14"/>
      <c r="AHM590" s="14"/>
      <c r="AHN590" s="14"/>
      <c r="AHO590" s="14"/>
      <c r="AHP590" s="14"/>
      <c r="AHQ590" s="14"/>
      <c r="AHR590" s="14"/>
      <c r="AHS590" s="14"/>
      <c r="AHT590" s="14"/>
      <c r="AHU590" s="14"/>
      <c r="AHV590" s="14"/>
      <c r="AHW590" s="14"/>
      <c r="AHX590" s="14"/>
      <c r="AHY590" s="14"/>
      <c r="AHZ590" s="14"/>
      <c r="AIA590" s="14"/>
      <c r="AIB590" s="14"/>
      <c r="AIC590" s="14"/>
      <c r="AID590" s="14"/>
      <c r="AIE590" s="14"/>
      <c r="AIF590" s="14"/>
      <c r="AIG590" s="14"/>
      <c r="AIH590" s="14"/>
      <c r="AII590" s="14"/>
      <c r="AIJ590" s="14"/>
      <c r="AIK590" s="14"/>
      <c r="AIL590" s="14"/>
      <c r="AIM590" s="14"/>
      <c r="AIN590" s="14"/>
      <c r="AIO590" s="14"/>
      <c r="AIP590" s="14"/>
      <c r="AIQ590" s="14"/>
      <c r="AIR590" s="14"/>
      <c r="AIS590" s="14"/>
      <c r="AIT590" s="14"/>
      <c r="AIU590" s="14"/>
      <c r="AIV590" s="14"/>
      <c r="AIW590" s="14"/>
      <c r="AIX590" s="14"/>
      <c r="AIY590" s="14"/>
      <c r="AIZ590" s="14"/>
      <c r="AJA590" s="14"/>
      <c r="AJB590" s="14"/>
      <c r="AJC590" s="14"/>
      <c r="AJD590" s="14"/>
      <c r="AJE590" s="14"/>
      <c r="AJF590" s="14"/>
      <c r="AJG590" s="14"/>
      <c r="AJH590" s="14"/>
      <c r="AJI590" s="14"/>
      <c r="AJJ590" s="14"/>
      <c r="AJK590" s="14"/>
      <c r="AJL590" s="14"/>
      <c r="AJM590" s="14"/>
      <c r="AJN590" s="14"/>
      <c r="AJO590" s="14"/>
      <c r="AJP590" s="14"/>
      <c r="AJQ590" s="14"/>
      <c r="AJR590" s="14"/>
      <c r="AJS590" s="14"/>
      <c r="AJT590" s="14"/>
      <c r="AJU590" s="14"/>
      <c r="AJV590" s="14"/>
      <c r="AJW590" s="14"/>
      <c r="AJX590" s="14"/>
      <c r="AJY590" s="14"/>
      <c r="AJZ590" s="14"/>
      <c r="AKA590" s="14"/>
      <c r="AKB590" s="14"/>
      <c r="AKC590" s="14"/>
      <c r="AKD590" s="14"/>
      <c r="AKE590" s="14"/>
      <c r="AKF590" s="14"/>
      <c r="AKG590" s="14"/>
      <c r="AKH590" s="14"/>
      <c r="AKI590" s="14"/>
      <c r="AKJ590" s="14"/>
      <c r="AKK590" s="14"/>
      <c r="AKL590" s="14"/>
      <c r="AKM590" s="14"/>
      <c r="AKN590" s="14"/>
      <c r="AKO590" s="14"/>
      <c r="AKP590" s="14"/>
      <c r="AKQ590" s="14"/>
      <c r="AKR590" s="14"/>
      <c r="AKS590" s="14"/>
      <c r="AKT590" s="14"/>
      <c r="AKU590" s="14"/>
      <c r="AKV590" s="14"/>
      <c r="AKW590" s="14"/>
      <c r="AKX590" s="14"/>
      <c r="AKY590" s="14"/>
      <c r="AKZ590" s="14"/>
      <c r="ALA590" s="14"/>
      <c r="ALB590" s="14"/>
      <c r="ALC590" s="14"/>
      <c r="ALD590" s="14"/>
      <c r="ALE590" s="14"/>
      <c r="ALF590" s="14"/>
      <c r="ALG590" s="14"/>
      <c r="ALH590" s="14"/>
      <c r="ALI590" s="14"/>
      <c r="ALJ590" s="14"/>
      <c r="ALK590" s="14"/>
      <c r="ALL590" s="14"/>
      <c r="ALM590" s="14"/>
      <c r="ALN590" s="14"/>
      <c r="ALO590" s="14"/>
      <c r="ALP590" s="14"/>
      <c r="ALQ590" s="14"/>
      <c r="ALR590" s="14"/>
      <c r="ALS590" s="14"/>
      <c r="ALT590" s="14"/>
      <c r="ALU590" s="14"/>
      <c r="ALV590" s="14"/>
      <c r="ALW590" s="14"/>
      <c r="ALX590" s="14"/>
      <c r="ALY590" s="14"/>
      <c r="ALZ590" s="14"/>
      <c r="AMA590" s="14"/>
      <c r="AMB590" s="14"/>
      <c r="AMC590" s="14"/>
      <c r="AMD590" s="14"/>
      <c r="AME590" s="14"/>
      <c r="AMF590" s="14"/>
      <c r="AMG590" s="14"/>
      <c r="AMH590" s="14"/>
      <c r="AMI590" s="14"/>
      <c r="AMJ590" s="14"/>
      <c r="AMK590" s="14"/>
      <c r="AML590" s="14"/>
      <c r="AMM590" s="14"/>
      <c r="AMN590" s="14"/>
      <c r="AMO590" s="14"/>
      <c r="AMP590" s="14"/>
      <c r="AMQ590" s="14"/>
      <c r="AMR590" s="14"/>
      <c r="AMS590" s="14"/>
      <c r="AMT590" s="14"/>
      <c r="AMU590" s="14"/>
      <c r="AMV590" s="14"/>
      <c r="AMW590" s="14"/>
      <c r="AMX590" s="14"/>
      <c r="AMY590" s="14"/>
      <c r="AMZ590" s="14"/>
      <c r="ANA590" s="14"/>
      <c r="ANB590" s="14"/>
      <c r="ANC590" s="14"/>
      <c r="AND590" s="14"/>
      <c r="ANE590" s="14"/>
      <c r="ANF590" s="14"/>
      <c r="ANG590" s="14"/>
      <c r="ANH590" s="14"/>
      <c r="ANI590" s="14"/>
      <c r="ANJ590" s="14"/>
      <c r="ANK590" s="14"/>
      <c r="ANL590" s="14"/>
      <c r="ANM590" s="14"/>
      <c r="ANN590" s="14"/>
      <c r="ANO590" s="14"/>
      <c r="ANP590" s="14"/>
      <c r="ANQ590" s="14"/>
      <c r="ANR590" s="14"/>
      <c r="ANS590" s="14"/>
      <c r="ANT590" s="14"/>
      <c r="ANU590" s="14"/>
      <c r="ANV590" s="14"/>
      <c r="ANW590" s="14"/>
      <c r="ANX590" s="14"/>
      <c r="ANY590" s="14"/>
      <c r="ANZ590" s="14"/>
      <c r="AOA590" s="14"/>
      <c r="AOB590" s="14"/>
      <c r="AOC590" s="14"/>
      <c r="AOD590" s="14"/>
      <c r="AOE590" s="14"/>
      <c r="AOF590" s="14"/>
      <c r="AOG590" s="14"/>
      <c r="AOH590" s="14"/>
      <c r="AOI590" s="14"/>
      <c r="AOJ590" s="14"/>
      <c r="AOK590" s="14"/>
      <c r="AOL590" s="14"/>
      <c r="AOM590" s="14"/>
      <c r="AON590" s="14"/>
      <c r="AOO590" s="14"/>
      <c r="AOP590" s="14"/>
      <c r="AOQ590" s="14"/>
      <c r="AOR590" s="14"/>
      <c r="AOS590" s="14"/>
      <c r="AOT590" s="14"/>
      <c r="AOU590" s="14"/>
      <c r="AOV590" s="14"/>
      <c r="AOW590" s="14"/>
      <c r="AOX590" s="14"/>
      <c r="AOY590" s="14"/>
      <c r="AOZ590" s="14"/>
      <c r="APA590" s="14"/>
      <c r="APB590" s="14"/>
      <c r="APC590" s="14"/>
      <c r="APD590" s="14"/>
      <c r="APE590" s="14"/>
      <c r="APF590" s="14"/>
      <c r="APG590" s="14"/>
      <c r="APH590" s="14"/>
      <c r="API590" s="14"/>
      <c r="APJ590" s="14"/>
      <c r="APK590" s="14"/>
      <c r="APL590" s="14"/>
      <c r="APM590" s="14"/>
      <c r="APN590" s="14"/>
      <c r="APO590" s="14"/>
      <c r="APP590" s="14"/>
      <c r="APQ590" s="14"/>
      <c r="APR590" s="14"/>
      <c r="APS590" s="14"/>
      <c r="APT590" s="14"/>
      <c r="APU590" s="14"/>
      <c r="APV590" s="14"/>
      <c r="APW590" s="14"/>
      <c r="APX590" s="14"/>
      <c r="APY590" s="14"/>
      <c r="APZ590" s="14"/>
      <c r="AQA590" s="14"/>
      <c r="AQB590" s="14"/>
      <c r="AQC590" s="14"/>
      <c r="AQD590" s="14"/>
      <c r="AQE590" s="14"/>
      <c r="AQF590" s="14"/>
      <c r="AQG590" s="14"/>
      <c r="AQH590" s="14"/>
      <c r="AQI590" s="14"/>
      <c r="AQJ590" s="14"/>
      <c r="AQK590" s="14"/>
      <c r="AQL590" s="14"/>
      <c r="AQM590" s="14"/>
      <c r="AQN590" s="14"/>
      <c r="AQO590" s="14"/>
      <c r="AQP590" s="14"/>
      <c r="AQQ590" s="14"/>
      <c r="AQR590" s="14"/>
      <c r="AQS590" s="14"/>
      <c r="AQT590" s="14"/>
      <c r="AQU590" s="14"/>
      <c r="AQV590" s="14"/>
      <c r="AQW590" s="14"/>
      <c r="AQX590" s="14"/>
      <c r="AQY590" s="14"/>
      <c r="AQZ590" s="14"/>
      <c r="ARA590" s="14"/>
      <c r="ARB590" s="14"/>
      <c r="ARC590" s="14"/>
      <c r="ARD590" s="14"/>
      <c r="ARE590" s="14"/>
      <c r="ARF590" s="14"/>
      <c r="ARG590" s="14"/>
      <c r="ARH590" s="14"/>
      <c r="ARI590" s="14"/>
      <c r="ARJ590" s="14"/>
      <c r="ARK590" s="14"/>
      <c r="ARL590" s="14"/>
      <c r="ARM590" s="14"/>
      <c r="ARN590" s="14"/>
      <c r="ARO590" s="14"/>
      <c r="ARP590" s="14"/>
      <c r="ARQ590" s="14"/>
      <c r="ARR590" s="14"/>
      <c r="ARS590" s="14"/>
      <c r="ART590" s="14"/>
      <c r="ARU590" s="14"/>
      <c r="ARV590" s="14"/>
      <c r="ARW590" s="14"/>
      <c r="ARX590" s="14"/>
      <c r="ARY590" s="14"/>
      <c r="ARZ590" s="14"/>
      <c r="ASA590" s="14"/>
      <c r="ASB590" s="14"/>
      <c r="ASC590" s="14"/>
      <c r="ASD590" s="14"/>
      <c r="ASE590" s="14"/>
      <c r="ASF590" s="14"/>
      <c r="ASG590" s="14"/>
      <c r="ASH590" s="14"/>
      <c r="ASI590" s="14"/>
      <c r="ASJ590" s="14"/>
      <c r="ASK590" s="14"/>
      <c r="ASL590" s="14"/>
      <c r="ASM590" s="14"/>
      <c r="ASN590" s="14"/>
      <c r="ASO590" s="14"/>
      <c r="ASP590" s="14"/>
      <c r="ASQ590" s="14"/>
      <c r="ASR590" s="14"/>
      <c r="ASS590" s="14"/>
      <c r="AST590" s="14"/>
      <c r="ASU590" s="14"/>
      <c r="ASV590" s="14"/>
      <c r="ASW590" s="14"/>
      <c r="ASX590" s="14"/>
      <c r="ASY590" s="14"/>
      <c r="ASZ590" s="14"/>
      <c r="ATA590" s="14"/>
      <c r="ATB590" s="14"/>
      <c r="ATC590" s="14"/>
      <c r="ATD590" s="14"/>
    </row>
    <row r="591" spans="63:1200">
      <c r="BK591" s="14" t="str">
        <f t="shared" si="2123"/>
        <v/>
      </c>
      <c r="ABO591" s="14"/>
      <c r="ABP591" s="14"/>
      <c r="ABQ591" s="14"/>
      <c r="ABR591" s="14"/>
      <c r="ABS591" s="14"/>
      <c r="ABT591" s="14"/>
      <c r="ABU591" s="14"/>
      <c r="ABV591" s="14"/>
      <c r="ABW591" s="14"/>
      <c r="ABX591" s="14"/>
      <c r="ABY591" s="14"/>
      <c r="ABZ591" s="14"/>
      <c r="ACA591" s="14"/>
      <c r="ACB591" s="14"/>
      <c r="ACC591" s="14"/>
      <c r="ACD591" s="14"/>
      <c r="ACE591" s="14"/>
      <c r="ACF591" s="14"/>
      <c r="ACG591" s="14"/>
      <c r="ACH591" s="14"/>
      <c r="ACI591" s="14"/>
      <c r="ACJ591" s="14"/>
      <c r="ACK591" s="14"/>
      <c r="ACL591" s="14"/>
      <c r="ACM591" s="14"/>
      <c r="ACN591" s="14"/>
      <c r="ACO591" s="14"/>
      <c r="ACP591" s="14"/>
      <c r="ACQ591" s="14"/>
      <c r="ACR591" s="14"/>
      <c r="ACS591" s="14"/>
      <c r="ACT591" s="14"/>
      <c r="ACU591" s="14"/>
      <c r="ACV591" s="14"/>
      <c r="ACW591" s="14"/>
      <c r="ACX591" s="14"/>
      <c r="ACY591" s="14"/>
      <c r="ACZ591" s="14"/>
      <c r="ADA591" s="14"/>
      <c r="ADB591" s="14"/>
      <c r="ADC591" s="14"/>
      <c r="ADD591" s="14"/>
      <c r="ADE591" s="14"/>
      <c r="ADF591" s="14"/>
      <c r="ADG591" s="14"/>
      <c r="ADH591" s="14"/>
      <c r="ADI591" s="14"/>
      <c r="ADJ591" s="14"/>
      <c r="ADK591" s="14"/>
      <c r="ADL591" s="14"/>
      <c r="ADM591" s="14"/>
      <c r="ADN591" s="14"/>
      <c r="ADO591" s="14"/>
      <c r="ADP591" s="14"/>
      <c r="ADQ591" s="14"/>
      <c r="ADR591" s="14"/>
      <c r="ADS591" s="14"/>
      <c r="ADT591" s="14"/>
      <c r="ADU591" s="14"/>
      <c r="ADV591" s="14"/>
      <c r="ADW591" s="14"/>
      <c r="ADX591" s="14"/>
      <c r="ADY591" s="14"/>
      <c r="ADZ591" s="14"/>
      <c r="AEA591" s="14"/>
      <c r="AEB591" s="14"/>
      <c r="AEC591" s="14"/>
      <c r="AED591" s="14"/>
      <c r="AEE591" s="14"/>
      <c r="AEF591" s="14"/>
      <c r="AEG591" s="14"/>
      <c r="AEH591" s="14"/>
      <c r="AEI591" s="14"/>
      <c r="AEJ591" s="14"/>
      <c r="AEK591" s="14"/>
      <c r="AEL591" s="14"/>
      <c r="AEM591" s="14"/>
      <c r="AEN591" s="14"/>
      <c r="AEO591" s="14"/>
      <c r="AEP591" s="14"/>
      <c r="AEQ591" s="14"/>
      <c r="AER591" s="14"/>
      <c r="AES591" s="14"/>
      <c r="AET591" s="14"/>
      <c r="AEU591" s="14"/>
      <c r="AEV591" s="14"/>
      <c r="AEW591" s="14"/>
      <c r="AEX591" s="14"/>
      <c r="AEY591" s="14"/>
      <c r="AEZ591" s="14"/>
      <c r="AFA591" s="14"/>
      <c r="AFB591" s="14"/>
      <c r="AFC591" s="14"/>
      <c r="AFD591" s="14"/>
      <c r="AFE591" s="14"/>
      <c r="AFF591" s="14"/>
      <c r="AFG591" s="14"/>
      <c r="AFH591" s="14"/>
      <c r="AFI591" s="14"/>
      <c r="AFJ591" s="14"/>
      <c r="AFK591" s="14"/>
      <c r="AFL591" s="14"/>
      <c r="AFM591" s="14"/>
      <c r="AFN591" s="14"/>
      <c r="AFO591" s="14"/>
      <c r="AFP591" s="14"/>
      <c r="AFQ591" s="14"/>
      <c r="AFR591" s="14"/>
      <c r="AFS591" s="14"/>
      <c r="AFT591" s="14"/>
      <c r="AFU591" s="14"/>
      <c r="AFV591" s="14"/>
      <c r="AFW591" s="14"/>
      <c r="AFX591" s="14"/>
      <c r="AFY591" s="14"/>
      <c r="AFZ591" s="14"/>
      <c r="AGA591" s="14"/>
      <c r="AGB591" s="14"/>
      <c r="AGC591" s="14"/>
      <c r="AGD591" s="14"/>
      <c r="AGE591" s="14"/>
      <c r="AGF591" s="14"/>
      <c r="AGG591" s="14"/>
      <c r="AGH591" s="14"/>
      <c r="AGI591" s="14"/>
      <c r="AGJ591" s="14"/>
      <c r="AGK591" s="14"/>
      <c r="AGL591" s="14"/>
      <c r="AGM591" s="14"/>
      <c r="AGN591" s="14"/>
      <c r="AGO591" s="14"/>
      <c r="AGP591" s="14"/>
      <c r="AGQ591" s="14"/>
      <c r="AGR591" s="14"/>
      <c r="AGS591" s="14"/>
      <c r="AGT591" s="14"/>
      <c r="AGU591" s="14"/>
      <c r="AGV591" s="14"/>
      <c r="AGW591" s="14"/>
      <c r="AGX591" s="14"/>
      <c r="AGY591" s="14"/>
      <c r="AGZ591" s="14"/>
      <c r="AHA591" s="14"/>
      <c r="AHB591" s="14"/>
      <c r="AHC591" s="14"/>
      <c r="AHD591" s="14"/>
      <c r="AHE591" s="14"/>
      <c r="AHF591" s="14"/>
      <c r="AHG591" s="14"/>
      <c r="AHH591" s="14"/>
      <c r="AHI591" s="14"/>
      <c r="AHJ591" s="14"/>
      <c r="AHK591" s="14"/>
      <c r="AHL591" s="14"/>
      <c r="AHM591" s="14"/>
      <c r="AHN591" s="14"/>
      <c r="AHO591" s="14"/>
      <c r="AHP591" s="14"/>
      <c r="AHQ591" s="14"/>
      <c r="AHR591" s="14"/>
      <c r="AHS591" s="14"/>
      <c r="AHT591" s="14"/>
      <c r="AHU591" s="14"/>
      <c r="AHV591" s="14"/>
      <c r="AHW591" s="14"/>
      <c r="AHX591" s="14"/>
      <c r="AHY591" s="14"/>
      <c r="AHZ591" s="14"/>
      <c r="AIA591" s="14"/>
      <c r="AIB591" s="14"/>
      <c r="AIC591" s="14"/>
      <c r="AID591" s="14"/>
      <c r="AIE591" s="14"/>
      <c r="AIF591" s="14"/>
      <c r="AIG591" s="14"/>
      <c r="AIH591" s="14"/>
      <c r="AII591" s="14"/>
      <c r="AIJ591" s="14"/>
      <c r="AIK591" s="14"/>
      <c r="AIL591" s="14"/>
      <c r="AIM591" s="14"/>
      <c r="AIN591" s="14"/>
      <c r="AIO591" s="14"/>
      <c r="AIP591" s="14"/>
      <c r="AIQ591" s="14"/>
      <c r="AIR591" s="14"/>
      <c r="AIS591" s="14"/>
      <c r="AIT591" s="14"/>
      <c r="AIU591" s="14"/>
      <c r="AIV591" s="14"/>
      <c r="AIW591" s="14"/>
      <c r="AIX591" s="14"/>
      <c r="AIY591" s="14"/>
      <c r="AIZ591" s="14"/>
      <c r="AJA591" s="14"/>
      <c r="AJB591" s="14"/>
      <c r="AJC591" s="14"/>
      <c r="AJD591" s="14"/>
      <c r="AJE591" s="14"/>
      <c r="AJF591" s="14"/>
      <c r="AJG591" s="14"/>
      <c r="AJH591" s="14"/>
      <c r="AJI591" s="14"/>
      <c r="AJJ591" s="14"/>
      <c r="AJK591" s="14"/>
      <c r="AJL591" s="14"/>
      <c r="AJM591" s="14"/>
      <c r="AJN591" s="14"/>
      <c r="AJO591" s="14"/>
      <c r="AJP591" s="14"/>
      <c r="AJQ591" s="14"/>
      <c r="AJR591" s="14"/>
      <c r="AJS591" s="14"/>
      <c r="AJT591" s="14"/>
      <c r="AJU591" s="14"/>
      <c r="AJV591" s="14"/>
      <c r="AJW591" s="14"/>
      <c r="AJX591" s="14"/>
      <c r="AJY591" s="14"/>
      <c r="AJZ591" s="14"/>
      <c r="AKA591" s="14"/>
      <c r="AKB591" s="14"/>
      <c r="AKC591" s="14"/>
      <c r="AKD591" s="14"/>
      <c r="AKE591" s="14"/>
      <c r="AKF591" s="14"/>
      <c r="AKG591" s="14"/>
      <c r="AKH591" s="14"/>
      <c r="AKI591" s="14"/>
      <c r="AKJ591" s="14"/>
      <c r="AKK591" s="14"/>
      <c r="AKL591" s="14"/>
      <c r="AKM591" s="14"/>
      <c r="AKN591" s="14"/>
      <c r="AKO591" s="14"/>
      <c r="AKP591" s="14"/>
      <c r="AKQ591" s="14"/>
      <c r="AKR591" s="14"/>
      <c r="AKS591" s="14"/>
      <c r="AKT591" s="14"/>
      <c r="AKU591" s="14"/>
      <c r="AKV591" s="14"/>
      <c r="AKW591" s="14"/>
      <c r="AKX591" s="14"/>
      <c r="AKY591" s="14"/>
      <c r="AKZ591" s="14"/>
      <c r="ALA591" s="14"/>
      <c r="ALB591" s="14"/>
      <c r="ALC591" s="14"/>
      <c r="ALD591" s="14"/>
      <c r="ALE591" s="14"/>
      <c r="ALF591" s="14"/>
      <c r="ALG591" s="14"/>
      <c r="ALH591" s="14"/>
      <c r="ALI591" s="14"/>
      <c r="ALJ591" s="14"/>
      <c r="ALK591" s="14"/>
      <c r="ALL591" s="14"/>
      <c r="ALM591" s="14"/>
      <c r="ALN591" s="14"/>
      <c r="ALO591" s="14"/>
      <c r="ALP591" s="14"/>
      <c r="ALQ591" s="14"/>
      <c r="ALR591" s="14"/>
      <c r="ALS591" s="14"/>
      <c r="ALT591" s="14"/>
      <c r="ALU591" s="14"/>
      <c r="ALV591" s="14"/>
      <c r="ALW591" s="14"/>
      <c r="ALX591" s="14"/>
      <c r="ALY591" s="14"/>
      <c r="ALZ591" s="14"/>
      <c r="AMA591" s="14"/>
      <c r="AMB591" s="14"/>
      <c r="AMC591" s="14"/>
      <c r="AMD591" s="14"/>
      <c r="AME591" s="14"/>
      <c r="AMF591" s="14"/>
      <c r="AMG591" s="14"/>
      <c r="AMH591" s="14"/>
      <c r="AMI591" s="14"/>
      <c r="AMJ591" s="14"/>
      <c r="AMK591" s="14"/>
      <c r="AML591" s="14"/>
      <c r="AMM591" s="14"/>
      <c r="AMN591" s="14"/>
      <c r="AMO591" s="14"/>
      <c r="AMP591" s="14"/>
      <c r="AMQ591" s="14"/>
      <c r="AMR591" s="14"/>
      <c r="AMS591" s="14"/>
      <c r="AMT591" s="14"/>
      <c r="AMU591" s="14"/>
      <c r="AMV591" s="14"/>
      <c r="AMW591" s="14"/>
      <c r="AMX591" s="14"/>
      <c r="AMY591" s="14"/>
      <c r="AMZ591" s="14"/>
      <c r="ANA591" s="14"/>
      <c r="ANB591" s="14"/>
      <c r="ANC591" s="14"/>
      <c r="AND591" s="14"/>
      <c r="ANE591" s="14"/>
      <c r="ANF591" s="14"/>
      <c r="ANG591" s="14"/>
      <c r="ANH591" s="14"/>
      <c r="ANI591" s="14"/>
      <c r="ANJ591" s="14"/>
      <c r="ANK591" s="14"/>
      <c r="ANL591" s="14"/>
      <c r="ANM591" s="14"/>
      <c r="ANN591" s="14"/>
      <c r="ANO591" s="14"/>
      <c r="ANP591" s="14"/>
      <c r="ANQ591" s="14"/>
      <c r="ANR591" s="14"/>
      <c r="ANS591" s="14"/>
      <c r="ANT591" s="14"/>
      <c r="ANU591" s="14"/>
      <c r="ANV591" s="14"/>
      <c r="ANW591" s="14"/>
      <c r="ANX591" s="14"/>
      <c r="ANY591" s="14"/>
      <c r="ANZ591" s="14"/>
      <c r="AOA591" s="14"/>
      <c r="AOB591" s="14"/>
      <c r="AOC591" s="14"/>
      <c r="AOD591" s="14"/>
      <c r="AOE591" s="14"/>
      <c r="AOF591" s="14"/>
      <c r="AOG591" s="14"/>
      <c r="AOH591" s="14"/>
      <c r="AOI591" s="14"/>
      <c r="AOJ591" s="14"/>
      <c r="AOK591" s="14"/>
      <c r="AOL591" s="14"/>
      <c r="AOM591" s="14"/>
      <c r="AON591" s="14"/>
      <c r="AOO591" s="14"/>
      <c r="AOP591" s="14"/>
      <c r="AOQ591" s="14"/>
      <c r="AOR591" s="14"/>
      <c r="AOS591" s="14"/>
      <c r="AOT591" s="14"/>
      <c r="AOU591" s="14"/>
      <c r="AOV591" s="14"/>
      <c r="AOW591" s="14"/>
      <c r="AOX591" s="14"/>
      <c r="AOY591" s="14"/>
      <c r="AOZ591" s="14"/>
      <c r="APA591" s="14"/>
      <c r="APB591" s="14"/>
      <c r="APC591" s="14"/>
      <c r="APD591" s="14"/>
      <c r="APE591" s="14"/>
      <c r="APF591" s="14"/>
      <c r="APG591" s="14"/>
      <c r="APH591" s="14"/>
      <c r="API591" s="14"/>
      <c r="APJ591" s="14"/>
      <c r="APK591" s="14"/>
      <c r="APL591" s="14"/>
      <c r="APM591" s="14"/>
      <c r="APN591" s="14"/>
      <c r="APO591" s="14"/>
      <c r="APP591" s="14"/>
      <c r="APQ591" s="14"/>
      <c r="APR591" s="14"/>
      <c r="APS591" s="14"/>
      <c r="APT591" s="14"/>
      <c r="APU591" s="14"/>
      <c r="APV591" s="14"/>
      <c r="APW591" s="14"/>
      <c r="APX591" s="14"/>
      <c r="APY591" s="14"/>
      <c r="APZ591" s="14"/>
      <c r="AQA591" s="14"/>
      <c r="AQB591" s="14"/>
      <c r="AQC591" s="14"/>
      <c r="AQD591" s="14"/>
      <c r="AQE591" s="14"/>
      <c r="AQF591" s="14"/>
      <c r="AQG591" s="14"/>
      <c r="AQH591" s="14"/>
      <c r="AQI591" s="14"/>
      <c r="AQJ591" s="14"/>
      <c r="AQK591" s="14"/>
      <c r="AQL591" s="14"/>
      <c r="AQM591" s="14"/>
      <c r="AQN591" s="14"/>
      <c r="AQO591" s="14"/>
      <c r="AQP591" s="14"/>
      <c r="AQQ591" s="14"/>
      <c r="AQR591" s="14"/>
      <c r="AQS591" s="14"/>
      <c r="AQT591" s="14"/>
      <c r="AQU591" s="14"/>
      <c r="AQV591" s="14"/>
      <c r="AQW591" s="14"/>
      <c r="AQX591" s="14"/>
      <c r="AQY591" s="14"/>
      <c r="AQZ591" s="14"/>
      <c r="ARA591" s="14"/>
      <c r="ARB591" s="14"/>
      <c r="ARC591" s="14"/>
      <c r="ARD591" s="14"/>
      <c r="ARE591" s="14"/>
      <c r="ARF591" s="14"/>
      <c r="ARG591" s="14"/>
      <c r="ARH591" s="14"/>
      <c r="ARI591" s="14"/>
      <c r="ARJ591" s="14"/>
      <c r="ARK591" s="14"/>
      <c r="ARL591" s="14"/>
      <c r="ARM591" s="14"/>
      <c r="ARN591" s="14"/>
      <c r="ARO591" s="14"/>
      <c r="ARP591" s="14"/>
      <c r="ARQ591" s="14"/>
      <c r="ARR591" s="14"/>
      <c r="ARS591" s="14"/>
      <c r="ART591" s="14"/>
      <c r="ARU591" s="14"/>
      <c r="ARV591" s="14"/>
      <c r="ARW591" s="14"/>
      <c r="ARX591" s="14"/>
      <c r="ARY591" s="14"/>
      <c r="ARZ591" s="14"/>
      <c r="ASA591" s="14"/>
      <c r="ASB591" s="14"/>
      <c r="ASC591" s="14"/>
      <c r="ASD591" s="14"/>
      <c r="ASE591" s="14"/>
      <c r="ASF591" s="14"/>
      <c r="ASG591" s="14"/>
      <c r="ASH591" s="14"/>
      <c r="ASI591" s="14"/>
      <c r="ASJ591" s="14"/>
      <c r="ASK591" s="14"/>
      <c r="ASL591" s="14"/>
      <c r="ASM591" s="14"/>
      <c r="ASN591" s="14"/>
      <c r="ASO591" s="14"/>
      <c r="ASP591" s="14"/>
      <c r="ASQ591" s="14"/>
      <c r="ASR591" s="14"/>
      <c r="ASS591" s="14"/>
      <c r="AST591" s="14"/>
      <c r="ASU591" s="14"/>
      <c r="ASV591" s="14"/>
      <c r="ASW591" s="14"/>
      <c r="ASX591" s="14"/>
      <c r="ASY591" s="14"/>
      <c r="ASZ591" s="14"/>
      <c r="ATA591" s="14"/>
      <c r="ATB591" s="14"/>
      <c r="ATC591" s="14"/>
      <c r="ATD591" s="14"/>
    </row>
    <row r="592" spans="63:1200">
      <c r="BK592" s="14" t="str">
        <f t="shared" si="2123"/>
        <v/>
      </c>
      <c r="ABO592" s="14"/>
      <c r="ABP592" s="14"/>
      <c r="ABQ592" s="14"/>
      <c r="ABR592" s="14"/>
      <c r="ABS592" s="14"/>
      <c r="ABT592" s="14"/>
      <c r="ABU592" s="14"/>
      <c r="ABV592" s="14"/>
      <c r="ABW592" s="14"/>
      <c r="ABX592" s="14"/>
      <c r="ABY592" s="14"/>
      <c r="ABZ592" s="14"/>
      <c r="ACA592" s="14"/>
      <c r="ACB592" s="14"/>
      <c r="ACC592" s="14"/>
      <c r="ACD592" s="14"/>
      <c r="ACE592" s="14"/>
      <c r="ACF592" s="14"/>
      <c r="ACG592" s="14"/>
      <c r="ACH592" s="14"/>
      <c r="ACI592" s="14"/>
      <c r="ACJ592" s="14"/>
      <c r="ACK592" s="14"/>
      <c r="ACL592" s="14"/>
      <c r="ACM592" s="14"/>
      <c r="ACN592" s="14"/>
      <c r="ACO592" s="14"/>
      <c r="ACP592" s="14"/>
      <c r="ACQ592" s="14"/>
      <c r="ACR592" s="14"/>
      <c r="ACS592" s="14"/>
      <c r="ACT592" s="14"/>
      <c r="ACU592" s="14"/>
      <c r="ACV592" s="14"/>
      <c r="ACW592" s="14"/>
      <c r="ACX592" s="14"/>
      <c r="ACY592" s="14"/>
      <c r="ACZ592" s="14"/>
      <c r="ADA592" s="14"/>
      <c r="ADB592" s="14"/>
      <c r="ADC592" s="14"/>
      <c r="ADD592" s="14"/>
      <c r="ADE592" s="14"/>
      <c r="ADF592" s="14"/>
      <c r="ADG592" s="14"/>
      <c r="ADH592" s="14"/>
      <c r="ADI592" s="14"/>
      <c r="ADJ592" s="14"/>
      <c r="ADK592" s="14"/>
      <c r="ADL592" s="14"/>
      <c r="ADM592" s="14"/>
      <c r="ADN592" s="14"/>
      <c r="ADO592" s="14"/>
      <c r="ADP592" s="14"/>
      <c r="ADQ592" s="14"/>
      <c r="ADR592" s="14"/>
      <c r="ADS592" s="14"/>
      <c r="ADT592" s="14"/>
      <c r="ADU592" s="14"/>
      <c r="ADV592" s="14"/>
      <c r="ADW592" s="14"/>
      <c r="ADX592" s="14"/>
      <c r="ADY592" s="14"/>
      <c r="ADZ592" s="14"/>
      <c r="AEA592" s="14"/>
      <c r="AEB592" s="14"/>
      <c r="AEC592" s="14"/>
      <c r="AED592" s="14"/>
      <c r="AEE592" s="14"/>
      <c r="AEF592" s="14"/>
      <c r="AEG592" s="14"/>
      <c r="AEH592" s="14"/>
      <c r="AEI592" s="14"/>
      <c r="AEJ592" s="14"/>
      <c r="AEK592" s="14"/>
      <c r="AEL592" s="14"/>
      <c r="AEM592" s="14"/>
      <c r="AEN592" s="14"/>
      <c r="AEO592" s="14"/>
      <c r="AEP592" s="14"/>
      <c r="AEQ592" s="14"/>
      <c r="AER592" s="14"/>
      <c r="AES592" s="14"/>
      <c r="AET592" s="14"/>
      <c r="AEU592" s="14"/>
      <c r="AEV592" s="14"/>
      <c r="AEW592" s="14"/>
      <c r="AEX592" s="14"/>
      <c r="AEY592" s="14"/>
      <c r="AEZ592" s="14"/>
      <c r="AFA592" s="14"/>
      <c r="AFB592" s="14"/>
      <c r="AFC592" s="14"/>
      <c r="AFD592" s="14"/>
      <c r="AFE592" s="14"/>
      <c r="AFF592" s="14"/>
      <c r="AFG592" s="14"/>
      <c r="AFH592" s="14"/>
      <c r="AFI592" s="14"/>
      <c r="AFJ592" s="14"/>
      <c r="AFK592" s="14"/>
      <c r="AFL592" s="14"/>
      <c r="AFM592" s="14"/>
      <c r="AFN592" s="14"/>
      <c r="AFO592" s="14"/>
      <c r="AFP592" s="14"/>
      <c r="AFQ592" s="14"/>
      <c r="AFR592" s="14"/>
      <c r="AFS592" s="14"/>
      <c r="AFT592" s="14"/>
      <c r="AFU592" s="14"/>
      <c r="AFV592" s="14"/>
      <c r="AFW592" s="14"/>
      <c r="AFX592" s="14"/>
      <c r="AFY592" s="14"/>
      <c r="AFZ592" s="14"/>
      <c r="AGA592" s="14"/>
      <c r="AGB592" s="14"/>
      <c r="AGC592" s="14"/>
      <c r="AGD592" s="14"/>
      <c r="AGE592" s="14"/>
      <c r="AGF592" s="14"/>
      <c r="AGG592" s="14"/>
      <c r="AGH592" s="14"/>
      <c r="AGI592" s="14"/>
      <c r="AGJ592" s="14"/>
      <c r="AGK592" s="14"/>
      <c r="AGL592" s="14"/>
      <c r="AGM592" s="14"/>
      <c r="AGN592" s="14"/>
      <c r="AGO592" s="14"/>
      <c r="AGP592" s="14"/>
      <c r="AGQ592" s="14"/>
      <c r="AGR592" s="14"/>
      <c r="AGS592" s="14"/>
      <c r="AGT592" s="14"/>
      <c r="AGU592" s="14"/>
      <c r="AGV592" s="14"/>
      <c r="AGW592" s="14"/>
      <c r="AGX592" s="14"/>
      <c r="AGY592" s="14"/>
      <c r="AGZ592" s="14"/>
      <c r="AHA592" s="14"/>
      <c r="AHB592" s="14"/>
      <c r="AHC592" s="14"/>
      <c r="AHD592" s="14"/>
      <c r="AHE592" s="14"/>
      <c r="AHF592" s="14"/>
      <c r="AHG592" s="14"/>
      <c r="AHH592" s="14"/>
      <c r="AHI592" s="14"/>
      <c r="AHJ592" s="14"/>
      <c r="AHK592" s="14"/>
      <c r="AHL592" s="14"/>
      <c r="AHM592" s="14"/>
      <c r="AHN592" s="14"/>
      <c r="AHO592" s="14"/>
      <c r="AHP592" s="14"/>
      <c r="AHQ592" s="14"/>
      <c r="AHR592" s="14"/>
      <c r="AHS592" s="14"/>
      <c r="AHT592" s="14"/>
      <c r="AHU592" s="14"/>
      <c r="AHV592" s="14"/>
      <c r="AHW592" s="14"/>
      <c r="AHX592" s="14"/>
      <c r="AHY592" s="14"/>
      <c r="AHZ592" s="14"/>
      <c r="AIA592" s="14"/>
      <c r="AIB592" s="14"/>
      <c r="AIC592" s="14"/>
      <c r="AID592" s="14"/>
      <c r="AIE592" s="14"/>
      <c r="AIF592" s="14"/>
      <c r="AIG592" s="14"/>
      <c r="AIH592" s="14"/>
      <c r="AII592" s="14"/>
      <c r="AIJ592" s="14"/>
      <c r="AIK592" s="14"/>
      <c r="AIL592" s="14"/>
      <c r="AIM592" s="14"/>
      <c r="AIN592" s="14"/>
      <c r="AIO592" s="14"/>
      <c r="AIP592" s="14"/>
      <c r="AIQ592" s="14"/>
      <c r="AIR592" s="14"/>
      <c r="AIS592" s="14"/>
      <c r="AIT592" s="14"/>
      <c r="AIU592" s="14"/>
      <c r="AIV592" s="14"/>
      <c r="AIW592" s="14"/>
      <c r="AIX592" s="14"/>
      <c r="AIY592" s="14"/>
      <c r="AIZ592" s="14"/>
      <c r="AJA592" s="14"/>
      <c r="AJB592" s="14"/>
      <c r="AJC592" s="14"/>
      <c r="AJD592" s="14"/>
      <c r="AJE592" s="14"/>
      <c r="AJF592" s="14"/>
      <c r="AJG592" s="14"/>
      <c r="AJH592" s="14"/>
      <c r="AJI592" s="14"/>
      <c r="AJJ592" s="14"/>
      <c r="AJK592" s="14"/>
      <c r="AJL592" s="14"/>
      <c r="AJM592" s="14"/>
      <c r="AJN592" s="14"/>
      <c r="AJO592" s="14"/>
      <c r="AJP592" s="14"/>
      <c r="AJQ592" s="14"/>
      <c r="AJR592" s="14"/>
      <c r="AJS592" s="14"/>
      <c r="AJT592" s="14"/>
      <c r="AJU592" s="14"/>
      <c r="AJV592" s="14"/>
      <c r="AJW592" s="14"/>
      <c r="AJX592" s="14"/>
      <c r="AJY592" s="14"/>
      <c r="AJZ592" s="14"/>
      <c r="AKA592" s="14"/>
      <c r="AKB592" s="14"/>
      <c r="AKC592" s="14"/>
      <c r="AKD592" s="14"/>
      <c r="AKE592" s="14"/>
      <c r="AKF592" s="14"/>
      <c r="AKG592" s="14"/>
      <c r="AKH592" s="14"/>
      <c r="AKI592" s="14"/>
      <c r="AKJ592" s="14"/>
      <c r="AKK592" s="14"/>
      <c r="AKL592" s="14"/>
      <c r="AKM592" s="14"/>
      <c r="AKN592" s="14"/>
      <c r="AKO592" s="14"/>
      <c r="AKP592" s="14"/>
      <c r="AKQ592" s="14"/>
      <c r="AKR592" s="14"/>
      <c r="AKS592" s="14"/>
      <c r="AKT592" s="14"/>
      <c r="AKU592" s="14"/>
      <c r="AKV592" s="14"/>
      <c r="AKW592" s="14"/>
      <c r="AKX592" s="14"/>
      <c r="AKY592" s="14"/>
      <c r="AKZ592" s="14"/>
      <c r="ALA592" s="14"/>
      <c r="ALB592" s="14"/>
      <c r="ALC592" s="14"/>
      <c r="ALD592" s="14"/>
      <c r="ALE592" s="14"/>
      <c r="ALF592" s="14"/>
      <c r="ALG592" s="14"/>
      <c r="ALH592" s="14"/>
      <c r="ALI592" s="14"/>
      <c r="ALJ592" s="14"/>
      <c r="ALK592" s="14"/>
      <c r="ALL592" s="14"/>
      <c r="ALM592" s="14"/>
      <c r="ALN592" s="14"/>
      <c r="ALO592" s="14"/>
      <c r="ALP592" s="14"/>
      <c r="ALQ592" s="14"/>
      <c r="ALR592" s="14"/>
      <c r="ALS592" s="14"/>
      <c r="ALT592" s="14"/>
      <c r="ALU592" s="14"/>
      <c r="ALV592" s="14"/>
      <c r="ALW592" s="14"/>
      <c r="ALX592" s="14"/>
      <c r="ALY592" s="14"/>
      <c r="ALZ592" s="14"/>
      <c r="AMA592" s="14"/>
      <c r="AMB592" s="14"/>
      <c r="AMC592" s="14"/>
      <c r="AMD592" s="14"/>
      <c r="AME592" s="14"/>
      <c r="AMF592" s="14"/>
      <c r="AMG592" s="14"/>
      <c r="AMH592" s="14"/>
      <c r="AMI592" s="14"/>
      <c r="AMJ592" s="14"/>
      <c r="AMK592" s="14"/>
      <c r="AML592" s="14"/>
      <c r="AMM592" s="14"/>
      <c r="AMN592" s="14"/>
      <c r="AMO592" s="14"/>
      <c r="AMP592" s="14"/>
      <c r="AMQ592" s="14"/>
      <c r="AMR592" s="14"/>
      <c r="AMS592" s="14"/>
      <c r="AMT592" s="14"/>
      <c r="AMU592" s="14"/>
      <c r="AMV592" s="14"/>
      <c r="AMW592" s="14"/>
      <c r="AMX592" s="14"/>
      <c r="AMY592" s="14"/>
      <c r="AMZ592" s="14"/>
      <c r="ANA592" s="14"/>
      <c r="ANB592" s="14"/>
      <c r="ANC592" s="14"/>
      <c r="AND592" s="14"/>
      <c r="ANE592" s="14"/>
      <c r="ANF592" s="14"/>
      <c r="ANG592" s="14"/>
      <c r="ANH592" s="14"/>
      <c r="ANI592" s="14"/>
      <c r="ANJ592" s="14"/>
      <c r="ANK592" s="14"/>
      <c r="ANL592" s="14"/>
      <c r="ANM592" s="14"/>
      <c r="ANN592" s="14"/>
      <c r="ANO592" s="14"/>
      <c r="ANP592" s="14"/>
      <c r="ANQ592" s="14"/>
      <c r="ANR592" s="14"/>
      <c r="ANS592" s="14"/>
      <c r="ANT592" s="14"/>
      <c r="ANU592" s="14"/>
      <c r="ANV592" s="14"/>
      <c r="ANW592" s="14"/>
      <c r="ANX592" s="14"/>
      <c r="ANY592" s="14"/>
      <c r="ANZ592" s="14"/>
      <c r="AOA592" s="14"/>
      <c r="AOB592" s="14"/>
      <c r="AOC592" s="14"/>
      <c r="AOD592" s="14"/>
      <c r="AOE592" s="14"/>
      <c r="AOF592" s="14"/>
      <c r="AOG592" s="14"/>
      <c r="AOH592" s="14"/>
      <c r="AOI592" s="14"/>
      <c r="AOJ592" s="14"/>
      <c r="AOK592" s="14"/>
      <c r="AOL592" s="14"/>
      <c r="AOM592" s="14"/>
      <c r="AON592" s="14"/>
      <c r="AOO592" s="14"/>
      <c r="AOP592" s="14"/>
      <c r="AOQ592" s="14"/>
      <c r="AOR592" s="14"/>
      <c r="AOS592" s="14"/>
      <c r="AOT592" s="14"/>
      <c r="AOU592" s="14"/>
      <c r="AOV592" s="14"/>
      <c r="AOW592" s="14"/>
      <c r="AOX592" s="14"/>
      <c r="AOY592" s="14"/>
      <c r="AOZ592" s="14"/>
      <c r="APA592" s="14"/>
      <c r="APB592" s="14"/>
      <c r="APC592" s="14"/>
      <c r="APD592" s="14"/>
      <c r="APE592" s="14"/>
      <c r="APF592" s="14"/>
      <c r="APG592" s="14"/>
      <c r="APH592" s="14"/>
      <c r="API592" s="14"/>
      <c r="APJ592" s="14"/>
      <c r="APK592" s="14"/>
      <c r="APL592" s="14"/>
      <c r="APM592" s="14"/>
      <c r="APN592" s="14"/>
      <c r="APO592" s="14"/>
      <c r="APP592" s="14"/>
      <c r="APQ592" s="14"/>
      <c r="APR592" s="14"/>
      <c r="APS592" s="14"/>
      <c r="APT592" s="14"/>
      <c r="APU592" s="14"/>
      <c r="APV592" s="14"/>
      <c r="APW592" s="14"/>
      <c r="APX592" s="14"/>
      <c r="APY592" s="14"/>
      <c r="APZ592" s="14"/>
      <c r="AQA592" s="14"/>
      <c r="AQB592" s="14"/>
      <c r="AQC592" s="14"/>
      <c r="AQD592" s="14"/>
      <c r="AQE592" s="14"/>
      <c r="AQF592" s="14"/>
      <c r="AQG592" s="14"/>
      <c r="AQH592" s="14"/>
      <c r="AQI592" s="14"/>
      <c r="AQJ592" s="14"/>
      <c r="AQK592" s="14"/>
      <c r="AQL592" s="14"/>
      <c r="AQM592" s="14"/>
      <c r="AQN592" s="14"/>
      <c r="AQO592" s="14"/>
      <c r="AQP592" s="14"/>
      <c r="AQQ592" s="14"/>
      <c r="AQR592" s="14"/>
      <c r="AQS592" s="14"/>
      <c r="AQT592" s="14"/>
      <c r="AQU592" s="14"/>
      <c r="AQV592" s="14"/>
      <c r="AQW592" s="14"/>
      <c r="AQX592" s="14"/>
      <c r="AQY592" s="14"/>
      <c r="AQZ592" s="14"/>
      <c r="ARA592" s="14"/>
      <c r="ARB592" s="14"/>
      <c r="ARC592" s="14"/>
      <c r="ARD592" s="14"/>
      <c r="ARE592" s="14"/>
      <c r="ARF592" s="14"/>
      <c r="ARG592" s="14"/>
      <c r="ARH592" s="14"/>
      <c r="ARI592" s="14"/>
      <c r="ARJ592" s="14"/>
      <c r="ARK592" s="14"/>
      <c r="ARL592" s="14"/>
      <c r="ARM592" s="14"/>
      <c r="ARN592" s="14"/>
      <c r="ARO592" s="14"/>
      <c r="ARP592" s="14"/>
      <c r="ARQ592" s="14"/>
      <c r="ARR592" s="14"/>
      <c r="ARS592" s="14"/>
      <c r="ART592" s="14"/>
      <c r="ARU592" s="14"/>
      <c r="ARV592" s="14"/>
      <c r="ARW592" s="14"/>
      <c r="ARX592" s="14"/>
      <c r="ARY592" s="14"/>
      <c r="ARZ592" s="14"/>
      <c r="ASA592" s="14"/>
      <c r="ASB592" s="14"/>
      <c r="ASC592" s="14"/>
      <c r="ASD592" s="14"/>
      <c r="ASE592" s="14"/>
      <c r="ASF592" s="14"/>
      <c r="ASG592" s="14"/>
      <c r="ASH592" s="14"/>
      <c r="ASI592" s="14"/>
      <c r="ASJ592" s="14"/>
      <c r="ASK592" s="14"/>
      <c r="ASL592" s="14"/>
      <c r="ASM592" s="14"/>
      <c r="ASN592" s="14"/>
      <c r="ASO592" s="14"/>
      <c r="ASP592" s="14"/>
      <c r="ASQ592" s="14"/>
      <c r="ASR592" s="14"/>
      <c r="ASS592" s="14"/>
      <c r="AST592" s="14"/>
      <c r="ASU592" s="14"/>
      <c r="ASV592" s="14"/>
      <c r="ASW592" s="14"/>
      <c r="ASX592" s="14"/>
      <c r="ASY592" s="14"/>
      <c r="ASZ592" s="14"/>
      <c r="ATA592" s="14"/>
      <c r="ATB592" s="14"/>
      <c r="ATC592" s="14"/>
      <c r="ATD592" s="14"/>
    </row>
    <row r="593" spans="63:1200">
      <c r="BK593" s="14" t="str">
        <f t="shared" si="2123"/>
        <v/>
      </c>
      <c r="ABO593" s="14"/>
      <c r="ABP593" s="14"/>
      <c r="ABQ593" s="14"/>
      <c r="ABR593" s="14"/>
      <c r="ABS593" s="14"/>
      <c r="ABT593" s="14"/>
      <c r="ABU593" s="14"/>
      <c r="ABV593" s="14"/>
      <c r="ABW593" s="14"/>
      <c r="ABX593" s="14"/>
      <c r="ABY593" s="14"/>
      <c r="ABZ593" s="14"/>
      <c r="ACA593" s="14"/>
      <c r="ACB593" s="14"/>
      <c r="ACC593" s="14"/>
      <c r="ACD593" s="14"/>
      <c r="ACE593" s="14"/>
      <c r="ACF593" s="14"/>
      <c r="ACG593" s="14"/>
      <c r="ACH593" s="14"/>
      <c r="ACI593" s="14"/>
      <c r="ACJ593" s="14"/>
      <c r="ACK593" s="14"/>
      <c r="ACL593" s="14"/>
      <c r="ACM593" s="14"/>
      <c r="ACN593" s="14"/>
      <c r="ACO593" s="14"/>
      <c r="ACP593" s="14"/>
      <c r="ACQ593" s="14"/>
      <c r="ACR593" s="14"/>
      <c r="ACS593" s="14"/>
      <c r="ACT593" s="14"/>
      <c r="ACU593" s="14"/>
      <c r="ACV593" s="14"/>
      <c r="ACW593" s="14"/>
      <c r="ACX593" s="14"/>
      <c r="ACY593" s="14"/>
      <c r="ACZ593" s="14"/>
      <c r="ADA593" s="14"/>
      <c r="ADB593" s="14"/>
      <c r="ADC593" s="14"/>
      <c r="ADD593" s="14"/>
      <c r="ADE593" s="14"/>
      <c r="ADF593" s="14"/>
      <c r="ADG593" s="14"/>
      <c r="ADH593" s="14"/>
      <c r="ADI593" s="14"/>
      <c r="ADJ593" s="14"/>
      <c r="ADK593" s="14"/>
      <c r="ADL593" s="14"/>
      <c r="ADM593" s="14"/>
      <c r="ADN593" s="14"/>
      <c r="ADO593" s="14"/>
      <c r="ADP593" s="14"/>
      <c r="ADQ593" s="14"/>
      <c r="ADR593" s="14"/>
      <c r="ADS593" s="14"/>
      <c r="ADT593" s="14"/>
      <c r="ADU593" s="14"/>
      <c r="ADV593" s="14"/>
      <c r="ADW593" s="14"/>
      <c r="ADX593" s="14"/>
      <c r="ADY593" s="14"/>
      <c r="ADZ593" s="14"/>
      <c r="AEA593" s="14"/>
      <c r="AEB593" s="14"/>
      <c r="AEC593" s="14"/>
      <c r="AED593" s="14"/>
      <c r="AEE593" s="14"/>
      <c r="AEF593" s="14"/>
      <c r="AEG593" s="14"/>
      <c r="AEH593" s="14"/>
      <c r="AEI593" s="14"/>
      <c r="AEJ593" s="14"/>
      <c r="AEK593" s="14"/>
      <c r="AEL593" s="14"/>
      <c r="AEM593" s="14"/>
      <c r="AEN593" s="14"/>
      <c r="AEO593" s="14"/>
      <c r="AEP593" s="14"/>
      <c r="AEQ593" s="14"/>
      <c r="AER593" s="14"/>
      <c r="AES593" s="14"/>
      <c r="AET593" s="14"/>
      <c r="AEU593" s="14"/>
      <c r="AEV593" s="14"/>
      <c r="AEW593" s="14"/>
      <c r="AEX593" s="14"/>
      <c r="AEY593" s="14"/>
      <c r="AEZ593" s="14"/>
      <c r="AFA593" s="14"/>
      <c r="AFB593" s="14"/>
      <c r="AFC593" s="14"/>
      <c r="AFD593" s="14"/>
      <c r="AFE593" s="14"/>
      <c r="AFF593" s="14"/>
      <c r="AFG593" s="14"/>
      <c r="AFH593" s="14"/>
      <c r="AFI593" s="14"/>
      <c r="AFJ593" s="14"/>
      <c r="AFK593" s="14"/>
      <c r="AFL593" s="14"/>
      <c r="AFM593" s="14"/>
      <c r="AFN593" s="14"/>
      <c r="AFO593" s="14"/>
      <c r="AFP593" s="14"/>
      <c r="AFQ593" s="14"/>
      <c r="AFR593" s="14"/>
      <c r="AFS593" s="14"/>
      <c r="AFT593" s="14"/>
      <c r="AFU593" s="14"/>
      <c r="AFV593" s="14"/>
      <c r="AFW593" s="14"/>
      <c r="AFX593" s="14"/>
      <c r="AFY593" s="14"/>
      <c r="AFZ593" s="14"/>
      <c r="AGA593" s="14"/>
      <c r="AGB593" s="14"/>
      <c r="AGC593" s="14"/>
      <c r="AGD593" s="14"/>
      <c r="AGE593" s="14"/>
      <c r="AGF593" s="14"/>
      <c r="AGG593" s="14"/>
      <c r="AGH593" s="14"/>
      <c r="AGI593" s="14"/>
      <c r="AGJ593" s="14"/>
      <c r="AGK593" s="14"/>
      <c r="AGL593" s="14"/>
      <c r="AGM593" s="14"/>
      <c r="AGN593" s="14"/>
      <c r="AGO593" s="14"/>
      <c r="AGP593" s="14"/>
      <c r="AGQ593" s="14"/>
      <c r="AGR593" s="14"/>
      <c r="AGS593" s="14"/>
      <c r="AGT593" s="14"/>
      <c r="AGU593" s="14"/>
      <c r="AGV593" s="14"/>
      <c r="AGW593" s="14"/>
      <c r="AGX593" s="14"/>
      <c r="AGY593" s="14"/>
      <c r="AGZ593" s="14"/>
      <c r="AHA593" s="14"/>
      <c r="AHB593" s="14"/>
      <c r="AHC593" s="14"/>
      <c r="AHD593" s="14"/>
      <c r="AHE593" s="14"/>
      <c r="AHF593" s="14"/>
      <c r="AHG593" s="14"/>
      <c r="AHH593" s="14"/>
      <c r="AHI593" s="14"/>
      <c r="AHJ593" s="14"/>
      <c r="AHK593" s="14"/>
      <c r="AHL593" s="14"/>
      <c r="AHM593" s="14"/>
      <c r="AHN593" s="14"/>
      <c r="AHO593" s="14"/>
      <c r="AHP593" s="14"/>
      <c r="AHQ593" s="14"/>
      <c r="AHR593" s="14"/>
      <c r="AHS593" s="14"/>
      <c r="AHT593" s="14"/>
      <c r="AHU593" s="14"/>
      <c r="AHV593" s="14"/>
      <c r="AHW593" s="14"/>
      <c r="AHX593" s="14"/>
      <c r="AHY593" s="14"/>
      <c r="AHZ593" s="14"/>
      <c r="AIA593" s="14"/>
      <c r="AIB593" s="14"/>
      <c r="AIC593" s="14"/>
      <c r="AID593" s="14"/>
      <c r="AIE593" s="14"/>
      <c r="AIF593" s="14"/>
      <c r="AIG593" s="14"/>
      <c r="AIH593" s="14"/>
      <c r="AII593" s="14"/>
      <c r="AIJ593" s="14"/>
      <c r="AIK593" s="14"/>
      <c r="AIL593" s="14"/>
      <c r="AIM593" s="14"/>
      <c r="AIN593" s="14"/>
      <c r="AIO593" s="14"/>
      <c r="AIP593" s="14"/>
      <c r="AIQ593" s="14"/>
      <c r="AIR593" s="14"/>
      <c r="AIS593" s="14"/>
      <c r="AIT593" s="14"/>
      <c r="AIU593" s="14"/>
      <c r="AIV593" s="14"/>
      <c r="AIW593" s="14"/>
      <c r="AIX593" s="14"/>
      <c r="AIY593" s="14"/>
      <c r="AIZ593" s="14"/>
      <c r="AJA593" s="14"/>
      <c r="AJB593" s="14"/>
      <c r="AJC593" s="14"/>
      <c r="AJD593" s="14"/>
      <c r="AJE593" s="14"/>
      <c r="AJF593" s="14"/>
      <c r="AJG593" s="14"/>
      <c r="AJH593" s="14"/>
      <c r="AJI593" s="14"/>
      <c r="AJJ593" s="14"/>
      <c r="AJK593" s="14"/>
      <c r="AJL593" s="14"/>
      <c r="AJM593" s="14"/>
      <c r="AJN593" s="14"/>
      <c r="AJO593" s="14"/>
      <c r="AJP593" s="14"/>
      <c r="AJQ593" s="14"/>
      <c r="AJR593" s="14"/>
      <c r="AJS593" s="14"/>
      <c r="AJT593" s="14"/>
      <c r="AJU593" s="14"/>
      <c r="AJV593" s="14"/>
      <c r="AJW593" s="14"/>
      <c r="AJX593" s="14"/>
      <c r="AJY593" s="14"/>
      <c r="AJZ593" s="14"/>
      <c r="AKA593" s="14"/>
      <c r="AKB593" s="14"/>
      <c r="AKC593" s="14"/>
      <c r="AKD593" s="14"/>
      <c r="AKE593" s="14"/>
      <c r="AKF593" s="14"/>
      <c r="AKG593" s="14"/>
      <c r="AKH593" s="14"/>
      <c r="AKI593" s="14"/>
      <c r="AKJ593" s="14"/>
      <c r="AKK593" s="14"/>
      <c r="AKL593" s="14"/>
      <c r="AKM593" s="14"/>
      <c r="AKN593" s="14"/>
      <c r="AKO593" s="14"/>
      <c r="AKP593" s="14"/>
      <c r="AKQ593" s="14"/>
      <c r="AKR593" s="14"/>
      <c r="AKS593" s="14"/>
      <c r="AKT593" s="14"/>
      <c r="AKU593" s="14"/>
      <c r="AKV593" s="14"/>
      <c r="AKW593" s="14"/>
      <c r="AKX593" s="14"/>
      <c r="AKY593" s="14"/>
      <c r="AKZ593" s="14"/>
      <c r="ALA593" s="14"/>
      <c r="ALB593" s="14"/>
      <c r="ALC593" s="14"/>
      <c r="ALD593" s="14"/>
      <c r="ALE593" s="14"/>
      <c r="ALF593" s="14"/>
      <c r="ALG593" s="14"/>
      <c r="ALH593" s="14"/>
      <c r="ALI593" s="14"/>
      <c r="ALJ593" s="14"/>
      <c r="ALK593" s="14"/>
      <c r="ALL593" s="14"/>
      <c r="ALM593" s="14"/>
      <c r="ALN593" s="14"/>
      <c r="ALO593" s="14"/>
      <c r="ALP593" s="14"/>
      <c r="ALQ593" s="14"/>
      <c r="ALR593" s="14"/>
      <c r="ALS593" s="14"/>
      <c r="ALT593" s="14"/>
      <c r="ALU593" s="14"/>
      <c r="ALV593" s="14"/>
      <c r="ALW593" s="14"/>
      <c r="ALX593" s="14"/>
      <c r="ALY593" s="14"/>
      <c r="ALZ593" s="14"/>
      <c r="AMA593" s="14"/>
      <c r="AMB593" s="14"/>
      <c r="AMC593" s="14"/>
      <c r="AMD593" s="14"/>
      <c r="AME593" s="14"/>
      <c r="AMF593" s="14"/>
      <c r="AMG593" s="14"/>
      <c r="AMH593" s="14"/>
      <c r="AMI593" s="14"/>
      <c r="AMJ593" s="14"/>
      <c r="AMK593" s="14"/>
      <c r="AML593" s="14"/>
      <c r="AMM593" s="14"/>
      <c r="AMN593" s="14"/>
      <c r="AMO593" s="14"/>
      <c r="AMP593" s="14"/>
      <c r="AMQ593" s="14"/>
      <c r="AMR593" s="14"/>
      <c r="AMS593" s="14"/>
      <c r="AMT593" s="14"/>
      <c r="AMU593" s="14"/>
      <c r="AMV593" s="14"/>
      <c r="AMW593" s="14"/>
      <c r="AMX593" s="14"/>
      <c r="AMY593" s="14"/>
      <c r="AMZ593" s="14"/>
      <c r="ANA593" s="14"/>
      <c r="ANB593" s="14"/>
      <c r="ANC593" s="14"/>
      <c r="AND593" s="14"/>
      <c r="ANE593" s="14"/>
      <c r="ANF593" s="14"/>
      <c r="ANG593" s="14"/>
      <c r="ANH593" s="14"/>
      <c r="ANI593" s="14"/>
      <c r="ANJ593" s="14"/>
      <c r="ANK593" s="14"/>
      <c r="ANL593" s="14"/>
      <c r="ANM593" s="14"/>
      <c r="ANN593" s="14"/>
      <c r="ANO593" s="14"/>
      <c r="ANP593" s="14"/>
      <c r="ANQ593" s="14"/>
      <c r="ANR593" s="14"/>
      <c r="ANS593" s="14"/>
      <c r="ANT593" s="14"/>
      <c r="ANU593" s="14"/>
      <c r="ANV593" s="14"/>
      <c r="ANW593" s="14"/>
      <c r="ANX593" s="14"/>
      <c r="ANY593" s="14"/>
      <c r="ANZ593" s="14"/>
      <c r="AOA593" s="14"/>
      <c r="AOB593" s="14"/>
      <c r="AOC593" s="14"/>
      <c r="AOD593" s="14"/>
      <c r="AOE593" s="14"/>
      <c r="AOF593" s="14"/>
      <c r="AOG593" s="14"/>
      <c r="AOH593" s="14"/>
      <c r="AOI593" s="14"/>
      <c r="AOJ593" s="14"/>
      <c r="AOK593" s="14"/>
      <c r="AOL593" s="14"/>
      <c r="AOM593" s="14"/>
      <c r="AON593" s="14"/>
      <c r="AOO593" s="14"/>
      <c r="AOP593" s="14"/>
      <c r="AOQ593" s="14"/>
      <c r="AOR593" s="14"/>
      <c r="AOS593" s="14"/>
      <c r="AOT593" s="14"/>
      <c r="AOU593" s="14"/>
      <c r="AOV593" s="14"/>
      <c r="AOW593" s="14"/>
      <c r="AOX593" s="14"/>
      <c r="AOY593" s="14"/>
      <c r="AOZ593" s="14"/>
      <c r="APA593" s="14"/>
      <c r="APB593" s="14"/>
      <c r="APC593" s="14"/>
      <c r="APD593" s="14"/>
      <c r="APE593" s="14"/>
      <c r="APF593" s="14"/>
      <c r="APG593" s="14"/>
      <c r="APH593" s="14"/>
      <c r="API593" s="14"/>
      <c r="APJ593" s="14"/>
      <c r="APK593" s="14"/>
      <c r="APL593" s="14"/>
      <c r="APM593" s="14"/>
      <c r="APN593" s="14"/>
      <c r="APO593" s="14"/>
      <c r="APP593" s="14"/>
      <c r="APQ593" s="14"/>
      <c r="APR593" s="14"/>
      <c r="APS593" s="14"/>
      <c r="APT593" s="14"/>
      <c r="APU593" s="14"/>
      <c r="APV593" s="14"/>
      <c r="APW593" s="14"/>
      <c r="APX593" s="14"/>
      <c r="APY593" s="14"/>
      <c r="APZ593" s="14"/>
      <c r="AQA593" s="14"/>
      <c r="AQB593" s="14"/>
      <c r="AQC593" s="14"/>
      <c r="AQD593" s="14"/>
      <c r="AQE593" s="14"/>
      <c r="AQF593" s="14"/>
      <c r="AQG593" s="14"/>
      <c r="AQH593" s="14"/>
      <c r="AQI593" s="14"/>
      <c r="AQJ593" s="14"/>
      <c r="AQK593" s="14"/>
      <c r="AQL593" s="14"/>
      <c r="AQM593" s="14"/>
      <c r="AQN593" s="14"/>
      <c r="AQO593" s="14"/>
      <c r="AQP593" s="14"/>
      <c r="AQQ593" s="14"/>
      <c r="AQR593" s="14"/>
      <c r="AQS593" s="14"/>
      <c r="AQT593" s="14"/>
      <c r="AQU593" s="14"/>
      <c r="AQV593" s="14"/>
      <c r="AQW593" s="14"/>
      <c r="AQX593" s="14"/>
      <c r="AQY593" s="14"/>
      <c r="AQZ593" s="14"/>
      <c r="ARA593" s="14"/>
      <c r="ARB593" s="14"/>
      <c r="ARC593" s="14"/>
      <c r="ARD593" s="14"/>
      <c r="ARE593" s="14"/>
      <c r="ARF593" s="14"/>
      <c r="ARG593" s="14"/>
      <c r="ARH593" s="14"/>
      <c r="ARI593" s="14"/>
      <c r="ARJ593" s="14"/>
      <c r="ARK593" s="14"/>
      <c r="ARL593" s="14"/>
      <c r="ARM593" s="14"/>
      <c r="ARN593" s="14"/>
      <c r="ARO593" s="14"/>
      <c r="ARP593" s="14"/>
      <c r="ARQ593" s="14"/>
      <c r="ARR593" s="14"/>
      <c r="ARS593" s="14"/>
      <c r="ART593" s="14"/>
      <c r="ARU593" s="14"/>
      <c r="ARV593" s="14"/>
      <c r="ARW593" s="14"/>
      <c r="ARX593" s="14"/>
      <c r="ARY593" s="14"/>
      <c r="ARZ593" s="14"/>
      <c r="ASA593" s="14"/>
      <c r="ASB593" s="14"/>
      <c r="ASC593" s="14"/>
      <c r="ASD593" s="14"/>
      <c r="ASE593" s="14"/>
      <c r="ASF593" s="14"/>
      <c r="ASG593" s="14"/>
      <c r="ASH593" s="14"/>
      <c r="ASI593" s="14"/>
      <c r="ASJ593" s="14"/>
      <c r="ASK593" s="14"/>
      <c r="ASL593" s="14"/>
      <c r="ASM593" s="14"/>
      <c r="ASN593" s="14"/>
      <c r="ASO593" s="14"/>
      <c r="ASP593" s="14"/>
      <c r="ASQ593" s="14"/>
      <c r="ASR593" s="14"/>
      <c r="ASS593" s="14"/>
      <c r="AST593" s="14"/>
      <c r="ASU593" s="14"/>
      <c r="ASV593" s="14"/>
      <c r="ASW593" s="14"/>
      <c r="ASX593" s="14"/>
      <c r="ASY593" s="14"/>
      <c r="ASZ593" s="14"/>
      <c r="ATA593" s="14"/>
      <c r="ATB593" s="14"/>
      <c r="ATC593" s="14"/>
      <c r="ATD593" s="14"/>
    </row>
    <row r="594" spans="63:1200">
      <c r="BK594" s="14" t="str">
        <f t="shared" si="2123"/>
        <v/>
      </c>
      <c r="ABO594" s="14"/>
      <c r="ABP594" s="14"/>
      <c r="ABQ594" s="14"/>
      <c r="ABR594" s="14"/>
      <c r="ABS594" s="14"/>
      <c r="ABT594" s="14"/>
      <c r="ABU594" s="14"/>
      <c r="ABV594" s="14"/>
      <c r="ABW594" s="14"/>
      <c r="ABX594" s="14"/>
      <c r="ABY594" s="14"/>
      <c r="ABZ594" s="14"/>
      <c r="ACA594" s="14"/>
      <c r="ACB594" s="14"/>
      <c r="ACC594" s="14"/>
      <c r="ACD594" s="14"/>
      <c r="ACE594" s="14"/>
      <c r="ACF594" s="14"/>
      <c r="ACG594" s="14"/>
      <c r="ACH594" s="14"/>
      <c r="ACI594" s="14"/>
      <c r="ACJ594" s="14"/>
      <c r="ACK594" s="14"/>
      <c r="ACL594" s="14"/>
      <c r="ACM594" s="14"/>
      <c r="ACN594" s="14"/>
      <c r="ACO594" s="14"/>
      <c r="ACP594" s="14"/>
      <c r="ACQ594" s="14"/>
      <c r="ACR594" s="14"/>
      <c r="ACS594" s="14"/>
      <c r="ACT594" s="14"/>
      <c r="ACU594" s="14"/>
      <c r="ACV594" s="14"/>
      <c r="ACW594" s="14"/>
      <c r="ACX594" s="14"/>
      <c r="ACY594" s="14"/>
      <c r="ACZ594" s="14"/>
      <c r="ADA594" s="14"/>
      <c r="ADB594" s="14"/>
      <c r="ADC594" s="14"/>
      <c r="ADD594" s="14"/>
      <c r="ADE594" s="14"/>
      <c r="ADF594" s="14"/>
      <c r="ADG594" s="14"/>
      <c r="ADH594" s="14"/>
      <c r="ADI594" s="14"/>
      <c r="ADJ594" s="14"/>
      <c r="ADK594" s="14"/>
      <c r="ADL594" s="14"/>
      <c r="ADM594" s="14"/>
      <c r="ADN594" s="14"/>
      <c r="ADO594" s="14"/>
      <c r="ADP594" s="14"/>
      <c r="ADQ594" s="14"/>
      <c r="ADR594" s="14"/>
      <c r="ADS594" s="14"/>
      <c r="ADT594" s="14"/>
      <c r="ADU594" s="14"/>
      <c r="ADV594" s="14"/>
      <c r="ADW594" s="14"/>
      <c r="ADX594" s="14"/>
      <c r="ADY594" s="14"/>
      <c r="ADZ594" s="14"/>
      <c r="AEA594" s="14"/>
      <c r="AEB594" s="14"/>
      <c r="AEC594" s="14"/>
      <c r="AED594" s="14"/>
      <c r="AEE594" s="14"/>
      <c r="AEF594" s="14"/>
      <c r="AEG594" s="14"/>
      <c r="AEH594" s="14"/>
      <c r="AEI594" s="14"/>
      <c r="AEJ594" s="14"/>
      <c r="AEK594" s="14"/>
      <c r="AEL594" s="14"/>
      <c r="AEM594" s="14"/>
      <c r="AEN594" s="14"/>
      <c r="AEO594" s="14"/>
      <c r="AEP594" s="14"/>
      <c r="AEQ594" s="14"/>
      <c r="AER594" s="14"/>
      <c r="AES594" s="14"/>
      <c r="AET594" s="14"/>
      <c r="AEU594" s="14"/>
      <c r="AEV594" s="14"/>
      <c r="AEW594" s="14"/>
      <c r="AEX594" s="14"/>
      <c r="AEY594" s="14"/>
      <c r="AEZ594" s="14"/>
      <c r="AFA594" s="14"/>
      <c r="AFB594" s="14"/>
      <c r="AFC594" s="14"/>
      <c r="AFD594" s="14"/>
      <c r="AFE594" s="14"/>
      <c r="AFF594" s="14"/>
      <c r="AFG594" s="14"/>
      <c r="AFH594" s="14"/>
      <c r="AFI594" s="14"/>
      <c r="AFJ594" s="14"/>
      <c r="AFK594" s="14"/>
      <c r="AFL594" s="14"/>
      <c r="AFM594" s="14"/>
      <c r="AFN594" s="14"/>
      <c r="AFO594" s="14"/>
      <c r="AFP594" s="14"/>
      <c r="AFQ594" s="14"/>
      <c r="AFR594" s="14"/>
      <c r="AFS594" s="14"/>
      <c r="AFT594" s="14"/>
      <c r="AFU594" s="14"/>
      <c r="AFV594" s="14"/>
      <c r="AFW594" s="14"/>
      <c r="AFX594" s="14"/>
      <c r="AFY594" s="14"/>
      <c r="AFZ594" s="14"/>
      <c r="AGA594" s="14"/>
      <c r="AGB594" s="14"/>
      <c r="AGC594" s="14"/>
      <c r="AGD594" s="14"/>
      <c r="AGE594" s="14"/>
      <c r="AGF594" s="14"/>
      <c r="AGG594" s="14"/>
      <c r="AGH594" s="14"/>
      <c r="AGI594" s="14"/>
      <c r="AGJ594" s="14"/>
      <c r="AGK594" s="14"/>
      <c r="AGL594" s="14"/>
      <c r="AGM594" s="14"/>
      <c r="AGN594" s="14"/>
      <c r="AGO594" s="14"/>
      <c r="AGP594" s="14"/>
      <c r="AGQ594" s="14"/>
      <c r="AGR594" s="14"/>
      <c r="AGS594" s="14"/>
      <c r="AGT594" s="14"/>
      <c r="AGU594" s="14"/>
      <c r="AGV594" s="14"/>
      <c r="AGW594" s="14"/>
      <c r="AGX594" s="14"/>
      <c r="AGY594" s="14"/>
      <c r="AGZ594" s="14"/>
      <c r="AHA594" s="14"/>
      <c r="AHB594" s="14"/>
      <c r="AHC594" s="14"/>
      <c r="AHD594" s="14"/>
      <c r="AHE594" s="14"/>
      <c r="AHF594" s="14"/>
      <c r="AHG594" s="14"/>
      <c r="AHH594" s="14"/>
      <c r="AHI594" s="14"/>
      <c r="AHJ594" s="14"/>
      <c r="AHK594" s="14"/>
      <c r="AHL594" s="14"/>
      <c r="AHM594" s="14"/>
      <c r="AHN594" s="14"/>
      <c r="AHO594" s="14"/>
      <c r="AHP594" s="14"/>
      <c r="AHQ594" s="14"/>
      <c r="AHR594" s="14"/>
      <c r="AHS594" s="14"/>
      <c r="AHT594" s="14"/>
      <c r="AHU594" s="14"/>
      <c r="AHV594" s="14"/>
      <c r="AHW594" s="14"/>
      <c r="AHX594" s="14"/>
      <c r="AHY594" s="14"/>
      <c r="AHZ594" s="14"/>
      <c r="AIA594" s="14"/>
      <c r="AIB594" s="14"/>
      <c r="AIC594" s="14"/>
      <c r="AID594" s="14"/>
      <c r="AIE594" s="14"/>
      <c r="AIF594" s="14"/>
      <c r="AIG594" s="14"/>
      <c r="AIH594" s="14"/>
      <c r="AII594" s="14"/>
      <c r="AIJ594" s="14"/>
      <c r="AIK594" s="14"/>
      <c r="AIL594" s="14"/>
      <c r="AIM594" s="14"/>
      <c r="AIN594" s="14"/>
      <c r="AIO594" s="14"/>
      <c r="AIP594" s="14"/>
      <c r="AIQ594" s="14"/>
      <c r="AIR594" s="14"/>
      <c r="AIS594" s="14"/>
      <c r="AIT594" s="14"/>
      <c r="AIU594" s="14"/>
      <c r="AIV594" s="14"/>
      <c r="AIW594" s="14"/>
      <c r="AIX594" s="14"/>
      <c r="AIY594" s="14"/>
      <c r="AIZ594" s="14"/>
      <c r="AJA594" s="14"/>
      <c r="AJB594" s="14"/>
      <c r="AJC594" s="14"/>
      <c r="AJD594" s="14"/>
      <c r="AJE594" s="14"/>
      <c r="AJF594" s="14"/>
      <c r="AJG594" s="14"/>
      <c r="AJH594" s="14"/>
      <c r="AJI594" s="14"/>
      <c r="AJJ594" s="14"/>
      <c r="AJK594" s="14"/>
      <c r="AJL594" s="14"/>
      <c r="AJM594" s="14"/>
      <c r="AJN594" s="14"/>
      <c r="AJO594" s="14"/>
      <c r="AJP594" s="14"/>
      <c r="AJQ594" s="14"/>
      <c r="AJR594" s="14"/>
      <c r="AJS594" s="14"/>
      <c r="AJT594" s="14"/>
      <c r="AJU594" s="14"/>
      <c r="AJV594" s="14"/>
      <c r="AJW594" s="14"/>
      <c r="AJX594" s="14"/>
      <c r="AJY594" s="14"/>
      <c r="AJZ594" s="14"/>
      <c r="AKA594" s="14"/>
      <c r="AKB594" s="14"/>
      <c r="AKC594" s="14"/>
      <c r="AKD594" s="14"/>
      <c r="AKE594" s="14"/>
      <c r="AKF594" s="14"/>
      <c r="AKG594" s="14"/>
      <c r="AKH594" s="14"/>
      <c r="AKI594" s="14"/>
      <c r="AKJ594" s="14"/>
      <c r="AKK594" s="14"/>
      <c r="AKL594" s="14"/>
      <c r="AKM594" s="14"/>
      <c r="AKN594" s="14"/>
      <c r="AKO594" s="14"/>
      <c r="AKP594" s="14"/>
      <c r="AKQ594" s="14"/>
      <c r="AKR594" s="14"/>
      <c r="AKS594" s="14"/>
      <c r="AKT594" s="14"/>
      <c r="AKU594" s="14"/>
      <c r="AKV594" s="14"/>
      <c r="AKW594" s="14"/>
      <c r="AKX594" s="14"/>
      <c r="AKY594" s="14"/>
      <c r="AKZ594" s="14"/>
      <c r="ALA594" s="14"/>
      <c r="ALB594" s="14"/>
      <c r="ALC594" s="14"/>
      <c r="ALD594" s="14"/>
      <c r="ALE594" s="14"/>
      <c r="ALF594" s="14"/>
      <c r="ALG594" s="14"/>
      <c r="ALH594" s="14"/>
      <c r="ALI594" s="14"/>
      <c r="ALJ594" s="14"/>
      <c r="ALK594" s="14"/>
      <c r="ALL594" s="14"/>
      <c r="ALM594" s="14"/>
      <c r="ALN594" s="14"/>
      <c r="ALO594" s="14"/>
      <c r="ALP594" s="14"/>
      <c r="ALQ594" s="14"/>
      <c r="ALR594" s="14"/>
      <c r="ALS594" s="14"/>
      <c r="ALT594" s="14"/>
      <c r="ALU594" s="14"/>
      <c r="ALV594" s="14"/>
      <c r="ALW594" s="14"/>
      <c r="ALX594" s="14"/>
      <c r="ALY594" s="14"/>
      <c r="ALZ594" s="14"/>
      <c r="AMA594" s="14"/>
      <c r="AMB594" s="14"/>
      <c r="AMC594" s="14"/>
      <c r="AMD594" s="14"/>
      <c r="AME594" s="14"/>
      <c r="AMF594" s="14"/>
      <c r="AMG594" s="14"/>
      <c r="AMH594" s="14"/>
      <c r="AMI594" s="14"/>
      <c r="AMJ594" s="14"/>
      <c r="AMK594" s="14"/>
      <c r="AML594" s="14"/>
      <c r="AMM594" s="14"/>
      <c r="AMN594" s="14"/>
      <c r="AMO594" s="14"/>
      <c r="AMP594" s="14"/>
      <c r="AMQ594" s="14"/>
      <c r="AMR594" s="14"/>
      <c r="AMS594" s="14"/>
      <c r="AMT594" s="14"/>
      <c r="AMU594" s="14"/>
      <c r="AMV594" s="14"/>
      <c r="AMW594" s="14"/>
      <c r="AMX594" s="14"/>
      <c r="AMY594" s="14"/>
      <c r="AMZ594" s="14"/>
      <c r="ANA594" s="14"/>
      <c r="ANB594" s="14"/>
      <c r="ANC594" s="14"/>
      <c r="AND594" s="14"/>
      <c r="ANE594" s="14"/>
      <c r="ANF594" s="14"/>
      <c r="ANG594" s="14"/>
      <c r="ANH594" s="14"/>
      <c r="ANI594" s="14"/>
      <c r="ANJ594" s="14"/>
      <c r="ANK594" s="14"/>
      <c r="ANL594" s="14"/>
      <c r="ANM594" s="14"/>
      <c r="ANN594" s="14"/>
      <c r="ANO594" s="14"/>
      <c r="ANP594" s="14"/>
      <c r="ANQ594" s="14"/>
      <c r="ANR594" s="14"/>
      <c r="ANS594" s="14"/>
      <c r="ANT594" s="14"/>
      <c r="ANU594" s="14"/>
      <c r="ANV594" s="14"/>
      <c r="ANW594" s="14"/>
      <c r="ANX594" s="14"/>
      <c r="ANY594" s="14"/>
      <c r="ANZ594" s="14"/>
      <c r="AOA594" s="14"/>
      <c r="AOB594" s="14"/>
      <c r="AOC594" s="14"/>
      <c r="AOD594" s="14"/>
      <c r="AOE594" s="14"/>
      <c r="AOF594" s="14"/>
      <c r="AOG594" s="14"/>
      <c r="AOH594" s="14"/>
      <c r="AOI594" s="14"/>
      <c r="AOJ594" s="14"/>
      <c r="AOK594" s="14"/>
      <c r="AOL594" s="14"/>
      <c r="AOM594" s="14"/>
      <c r="AON594" s="14"/>
      <c r="AOO594" s="14"/>
      <c r="AOP594" s="14"/>
      <c r="AOQ594" s="14"/>
      <c r="AOR594" s="14"/>
      <c r="AOS594" s="14"/>
      <c r="AOT594" s="14"/>
      <c r="AOU594" s="14"/>
      <c r="AOV594" s="14"/>
      <c r="AOW594" s="14"/>
      <c r="AOX594" s="14"/>
      <c r="AOY594" s="14"/>
      <c r="AOZ594" s="14"/>
      <c r="APA594" s="14"/>
      <c r="APB594" s="14"/>
      <c r="APC594" s="14"/>
      <c r="APD594" s="14"/>
      <c r="APE594" s="14"/>
      <c r="APF594" s="14"/>
      <c r="APG594" s="14"/>
      <c r="APH594" s="14"/>
      <c r="API594" s="14"/>
      <c r="APJ594" s="14"/>
      <c r="APK594" s="14"/>
      <c r="APL594" s="14"/>
      <c r="APM594" s="14"/>
      <c r="APN594" s="14"/>
      <c r="APO594" s="14"/>
      <c r="APP594" s="14"/>
      <c r="APQ594" s="14"/>
      <c r="APR594" s="14"/>
      <c r="APS594" s="14"/>
      <c r="APT594" s="14"/>
      <c r="APU594" s="14"/>
      <c r="APV594" s="14"/>
      <c r="APW594" s="14"/>
      <c r="APX594" s="14"/>
      <c r="APY594" s="14"/>
      <c r="APZ594" s="14"/>
      <c r="AQA594" s="14"/>
      <c r="AQB594" s="14"/>
      <c r="AQC594" s="14"/>
      <c r="AQD594" s="14"/>
      <c r="AQE594" s="14"/>
      <c r="AQF594" s="14"/>
      <c r="AQG594" s="14"/>
      <c r="AQH594" s="14"/>
      <c r="AQI594" s="14"/>
      <c r="AQJ594" s="14"/>
      <c r="AQK594" s="14"/>
      <c r="AQL594" s="14"/>
      <c r="AQM594" s="14"/>
      <c r="AQN594" s="14"/>
      <c r="AQO594" s="14"/>
      <c r="AQP594" s="14"/>
      <c r="AQQ594" s="14"/>
      <c r="AQR594" s="14"/>
      <c r="AQS594" s="14"/>
      <c r="AQT594" s="14"/>
      <c r="AQU594" s="14"/>
      <c r="AQV594" s="14"/>
      <c r="AQW594" s="14"/>
      <c r="AQX594" s="14"/>
      <c r="AQY594" s="14"/>
      <c r="AQZ594" s="14"/>
      <c r="ARA594" s="14"/>
      <c r="ARB594" s="14"/>
      <c r="ARC594" s="14"/>
      <c r="ARD594" s="14"/>
      <c r="ARE594" s="14"/>
      <c r="ARF594" s="14"/>
      <c r="ARG594" s="14"/>
      <c r="ARH594" s="14"/>
      <c r="ARI594" s="14"/>
      <c r="ARJ594" s="14"/>
      <c r="ARK594" s="14"/>
      <c r="ARL594" s="14"/>
      <c r="ARM594" s="14"/>
      <c r="ARN594" s="14"/>
      <c r="ARO594" s="14"/>
      <c r="ARP594" s="14"/>
      <c r="ARQ594" s="14"/>
      <c r="ARR594" s="14"/>
      <c r="ARS594" s="14"/>
      <c r="ART594" s="14"/>
      <c r="ARU594" s="14"/>
      <c r="ARV594" s="14"/>
      <c r="ARW594" s="14"/>
      <c r="ARX594" s="14"/>
      <c r="ARY594" s="14"/>
      <c r="ARZ594" s="14"/>
      <c r="ASA594" s="14"/>
      <c r="ASB594" s="14"/>
      <c r="ASC594" s="14"/>
      <c r="ASD594" s="14"/>
      <c r="ASE594" s="14"/>
      <c r="ASF594" s="14"/>
      <c r="ASG594" s="14"/>
      <c r="ASH594" s="14"/>
      <c r="ASI594" s="14"/>
      <c r="ASJ594" s="14"/>
      <c r="ASK594" s="14"/>
      <c r="ASL594" s="14"/>
      <c r="ASM594" s="14"/>
      <c r="ASN594" s="14"/>
      <c r="ASO594" s="14"/>
      <c r="ASP594" s="14"/>
      <c r="ASQ594" s="14"/>
      <c r="ASR594" s="14"/>
      <c r="ASS594" s="14"/>
      <c r="AST594" s="14"/>
      <c r="ASU594" s="14"/>
      <c r="ASV594" s="14"/>
      <c r="ASW594" s="14"/>
      <c r="ASX594" s="14"/>
      <c r="ASY594" s="14"/>
      <c r="ASZ594" s="14"/>
      <c r="ATA594" s="14"/>
      <c r="ATB594" s="14"/>
      <c r="ATC594" s="14"/>
      <c r="ATD594" s="14"/>
    </row>
    <row r="595" spans="63:1200">
      <c r="BK595" s="14" t="str">
        <f t="shared" si="2123"/>
        <v/>
      </c>
      <c r="ABO595" s="14"/>
      <c r="ABP595" s="14"/>
      <c r="ABQ595" s="14"/>
      <c r="ABR595" s="14"/>
      <c r="ABS595" s="14"/>
      <c r="ABT595" s="14"/>
      <c r="ABU595" s="14"/>
      <c r="ABV595" s="14"/>
      <c r="ABW595" s="14"/>
      <c r="ABX595" s="14"/>
      <c r="ABY595" s="14"/>
      <c r="ABZ595" s="14"/>
      <c r="ACA595" s="14"/>
      <c r="ACB595" s="14"/>
      <c r="ACC595" s="14"/>
      <c r="ACD595" s="14"/>
      <c r="ACE595" s="14"/>
      <c r="ACF595" s="14"/>
      <c r="ACG595" s="14"/>
      <c r="ACH595" s="14"/>
      <c r="ACI595" s="14"/>
      <c r="ACJ595" s="14"/>
      <c r="ACK595" s="14"/>
      <c r="ACL595" s="14"/>
      <c r="ACM595" s="14"/>
      <c r="ACN595" s="14"/>
      <c r="ACO595" s="14"/>
      <c r="ACP595" s="14"/>
      <c r="ACQ595" s="14"/>
      <c r="ACR595" s="14"/>
      <c r="ACS595" s="14"/>
      <c r="ACT595" s="14"/>
      <c r="ACU595" s="14"/>
      <c r="ACV595" s="14"/>
      <c r="ACW595" s="14"/>
      <c r="ACX595" s="14"/>
      <c r="ACY595" s="14"/>
      <c r="ACZ595" s="14"/>
      <c r="ADA595" s="14"/>
      <c r="ADB595" s="14"/>
      <c r="ADC595" s="14"/>
      <c r="ADD595" s="14"/>
      <c r="ADE595" s="14"/>
      <c r="ADF595" s="14"/>
      <c r="ADG595" s="14"/>
      <c r="ADH595" s="14"/>
      <c r="ADI595" s="14"/>
      <c r="ADJ595" s="14"/>
      <c r="ADK595" s="14"/>
      <c r="ADL595" s="14"/>
      <c r="ADM595" s="14"/>
      <c r="ADN595" s="14"/>
      <c r="ADO595" s="14"/>
      <c r="ADP595" s="14"/>
      <c r="ADQ595" s="14"/>
      <c r="ADR595" s="14"/>
      <c r="ADS595" s="14"/>
      <c r="ADT595" s="14"/>
      <c r="ADU595" s="14"/>
      <c r="ADV595" s="14"/>
      <c r="ADW595" s="14"/>
      <c r="ADX595" s="14"/>
      <c r="ADY595" s="14"/>
      <c r="ADZ595" s="14"/>
      <c r="AEA595" s="14"/>
      <c r="AEB595" s="14"/>
      <c r="AEC595" s="14"/>
      <c r="AED595" s="14"/>
      <c r="AEE595" s="14"/>
      <c r="AEF595" s="14"/>
      <c r="AEG595" s="14"/>
      <c r="AEH595" s="14"/>
      <c r="AEI595" s="14"/>
      <c r="AEJ595" s="14"/>
      <c r="AEK595" s="14"/>
      <c r="AEL595" s="14"/>
      <c r="AEM595" s="14"/>
      <c r="AEN595" s="14"/>
      <c r="AEO595" s="14"/>
      <c r="AEP595" s="14"/>
      <c r="AEQ595" s="14"/>
      <c r="AER595" s="14"/>
      <c r="AES595" s="14"/>
      <c r="AET595" s="14"/>
      <c r="AEU595" s="14"/>
      <c r="AEV595" s="14"/>
      <c r="AEW595" s="14"/>
      <c r="AEX595" s="14"/>
      <c r="AEY595" s="14"/>
      <c r="AEZ595" s="14"/>
      <c r="AFA595" s="14"/>
      <c r="AFB595" s="14"/>
      <c r="AFC595" s="14"/>
      <c r="AFD595" s="14"/>
      <c r="AFE595" s="14"/>
      <c r="AFF595" s="14"/>
      <c r="AFG595" s="14"/>
      <c r="AFH595" s="14"/>
      <c r="AFI595" s="14"/>
      <c r="AFJ595" s="14"/>
      <c r="AFK595" s="14"/>
      <c r="AFL595" s="14"/>
      <c r="AFM595" s="14"/>
      <c r="AFN595" s="14"/>
      <c r="AFO595" s="14"/>
      <c r="AFP595" s="14"/>
      <c r="AFQ595" s="14"/>
      <c r="AFR595" s="14"/>
      <c r="AFS595" s="14"/>
      <c r="AFT595" s="14"/>
      <c r="AFU595" s="14"/>
      <c r="AFV595" s="14"/>
      <c r="AFW595" s="14"/>
      <c r="AFX595" s="14"/>
      <c r="AFY595" s="14"/>
      <c r="AFZ595" s="14"/>
      <c r="AGA595" s="14"/>
      <c r="AGB595" s="14"/>
      <c r="AGC595" s="14"/>
      <c r="AGD595" s="14"/>
      <c r="AGE595" s="14"/>
      <c r="AGF595" s="14"/>
      <c r="AGG595" s="14"/>
      <c r="AGH595" s="14"/>
      <c r="AGI595" s="14"/>
      <c r="AGJ595" s="14"/>
      <c r="AGK595" s="14"/>
      <c r="AGL595" s="14"/>
      <c r="AGM595" s="14"/>
      <c r="AGN595" s="14"/>
      <c r="AGO595" s="14"/>
      <c r="AGP595" s="14"/>
      <c r="AGQ595" s="14"/>
      <c r="AGR595" s="14"/>
      <c r="AGS595" s="14"/>
      <c r="AGT595" s="14"/>
      <c r="AGU595" s="14"/>
      <c r="AGV595" s="14"/>
      <c r="AGW595" s="14"/>
      <c r="AGX595" s="14"/>
      <c r="AGY595" s="14"/>
      <c r="AGZ595" s="14"/>
      <c r="AHA595" s="14"/>
      <c r="AHB595" s="14"/>
      <c r="AHC595" s="14"/>
      <c r="AHD595" s="14"/>
      <c r="AHE595" s="14"/>
      <c r="AHF595" s="14"/>
      <c r="AHG595" s="14"/>
      <c r="AHH595" s="14"/>
      <c r="AHI595" s="14"/>
      <c r="AHJ595" s="14"/>
      <c r="AHK595" s="14"/>
      <c r="AHL595" s="14"/>
      <c r="AHM595" s="14"/>
      <c r="AHN595" s="14"/>
      <c r="AHO595" s="14"/>
      <c r="AHP595" s="14"/>
      <c r="AHQ595" s="14"/>
      <c r="AHR595" s="14"/>
      <c r="AHS595" s="14"/>
      <c r="AHT595" s="14"/>
      <c r="AHU595" s="14"/>
      <c r="AHV595" s="14"/>
      <c r="AHW595" s="14"/>
      <c r="AHX595" s="14"/>
      <c r="AHY595" s="14"/>
      <c r="AHZ595" s="14"/>
      <c r="AIA595" s="14"/>
      <c r="AIB595" s="14"/>
      <c r="AIC595" s="14"/>
      <c r="AID595" s="14"/>
      <c r="AIE595" s="14"/>
      <c r="AIF595" s="14"/>
      <c r="AIG595" s="14"/>
      <c r="AIH595" s="14"/>
      <c r="AII595" s="14"/>
      <c r="AIJ595" s="14"/>
      <c r="AIK595" s="14"/>
      <c r="AIL595" s="14"/>
      <c r="AIM595" s="14"/>
      <c r="AIN595" s="14"/>
      <c r="AIO595" s="14"/>
      <c r="AIP595" s="14"/>
      <c r="AIQ595" s="14"/>
      <c r="AIR595" s="14"/>
      <c r="AIS595" s="14"/>
      <c r="AIT595" s="14"/>
      <c r="AIU595" s="14"/>
      <c r="AIV595" s="14"/>
      <c r="AIW595" s="14"/>
      <c r="AIX595" s="14"/>
      <c r="AIY595" s="14"/>
      <c r="AIZ595" s="14"/>
      <c r="AJA595" s="14"/>
      <c r="AJB595" s="14"/>
      <c r="AJC595" s="14"/>
      <c r="AJD595" s="14"/>
      <c r="AJE595" s="14"/>
      <c r="AJF595" s="14"/>
      <c r="AJG595" s="14"/>
      <c r="AJH595" s="14"/>
      <c r="AJI595" s="14"/>
      <c r="AJJ595" s="14"/>
      <c r="AJK595" s="14"/>
      <c r="AJL595" s="14"/>
      <c r="AJM595" s="14"/>
      <c r="AJN595" s="14"/>
      <c r="AJO595" s="14"/>
      <c r="AJP595" s="14"/>
      <c r="AJQ595" s="14"/>
      <c r="AJR595" s="14"/>
      <c r="AJS595" s="14"/>
      <c r="AJT595" s="14"/>
      <c r="AJU595" s="14"/>
      <c r="AJV595" s="14"/>
      <c r="AJW595" s="14"/>
      <c r="AJX595" s="14"/>
      <c r="AJY595" s="14"/>
      <c r="AJZ595" s="14"/>
      <c r="AKA595" s="14"/>
      <c r="AKB595" s="14"/>
      <c r="AKC595" s="14"/>
      <c r="AKD595" s="14"/>
      <c r="AKE595" s="14"/>
      <c r="AKF595" s="14"/>
      <c r="AKG595" s="14"/>
      <c r="AKH595" s="14"/>
      <c r="AKI595" s="14"/>
      <c r="AKJ595" s="14"/>
      <c r="AKK595" s="14"/>
      <c r="AKL595" s="14"/>
      <c r="AKM595" s="14"/>
      <c r="AKN595" s="14"/>
      <c r="AKO595" s="14"/>
      <c r="AKP595" s="14"/>
      <c r="AKQ595" s="14"/>
      <c r="AKR595" s="14"/>
      <c r="AKS595" s="14"/>
      <c r="AKT595" s="14"/>
      <c r="AKU595" s="14"/>
      <c r="AKV595" s="14"/>
      <c r="AKW595" s="14"/>
      <c r="AKX595" s="14"/>
      <c r="AKY595" s="14"/>
      <c r="AKZ595" s="14"/>
      <c r="ALA595" s="14"/>
      <c r="ALB595" s="14"/>
      <c r="ALC595" s="14"/>
      <c r="ALD595" s="14"/>
      <c r="ALE595" s="14"/>
      <c r="ALF595" s="14"/>
      <c r="ALG595" s="14"/>
      <c r="ALH595" s="14"/>
      <c r="ALI595" s="14"/>
      <c r="ALJ595" s="14"/>
      <c r="ALK595" s="14"/>
      <c r="ALL595" s="14"/>
      <c r="ALM595" s="14"/>
      <c r="ALN595" s="14"/>
      <c r="ALO595" s="14"/>
      <c r="ALP595" s="14"/>
      <c r="ALQ595" s="14"/>
      <c r="ALR595" s="14"/>
      <c r="ALS595" s="14"/>
      <c r="ALT595" s="14"/>
      <c r="ALU595" s="14"/>
      <c r="ALV595" s="14"/>
      <c r="ALW595" s="14"/>
      <c r="ALX595" s="14"/>
      <c r="ALY595" s="14"/>
      <c r="ALZ595" s="14"/>
      <c r="AMA595" s="14"/>
      <c r="AMB595" s="14"/>
      <c r="AMC595" s="14"/>
      <c r="AMD595" s="14"/>
      <c r="AME595" s="14"/>
      <c r="AMF595" s="14"/>
      <c r="AMG595" s="14"/>
      <c r="AMH595" s="14"/>
      <c r="AMI595" s="14"/>
      <c r="AMJ595" s="14"/>
      <c r="AMK595" s="14"/>
      <c r="AML595" s="14"/>
      <c r="AMM595" s="14"/>
      <c r="AMN595" s="14"/>
      <c r="AMO595" s="14"/>
      <c r="AMP595" s="14"/>
      <c r="AMQ595" s="14"/>
      <c r="AMR595" s="14"/>
      <c r="AMS595" s="14"/>
      <c r="AMT595" s="14"/>
      <c r="AMU595" s="14"/>
      <c r="AMV595" s="14"/>
      <c r="AMW595" s="14"/>
      <c r="AMX595" s="14"/>
      <c r="AMY595" s="14"/>
      <c r="AMZ595" s="14"/>
      <c r="ANA595" s="14"/>
      <c r="ANB595" s="14"/>
      <c r="ANC595" s="14"/>
      <c r="AND595" s="14"/>
      <c r="ANE595" s="14"/>
      <c r="ANF595" s="14"/>
      <c r="ANG595" s="14"/>
      <c r="ANH595" s="14"/>
      <c r="ANI595" s="14"/>
      <c r="ANJ595" s="14"/>
      <c r="ANK595" s="14"/>
      <c r="ANL595" s="14"/>
      <c r="ANM595" s="14"/>
      <c r="ANN595" s="14"/>
      <c r="ANO595" s="14"/>
      <c r="ANP595" s="14"/>
      <c r="ANQ595" s="14"/>
      <c r="ANR595" s="14"/>
      <c r="ANS595" s="14"/>
      <c r="ANT595" s="14"/>
      <c r="ANU595" s="14"/>
      <c r="ANV595" s="14"/>
      <c r="ANW595" s="14"/>
      <c r="ANX595" s="14"/>
      <c r="ANY595" s="14"/>
      <c r="ANZ595" s="14"/>
      <c r="AOA595" s="14"/>
      <c r="AOB595" s="14"/>
      <c r="AOC595" s="14"/>
      <c r="AOD595" s="14"/>
      <c r="AOE595" s="14"/>
      <c r="AOF595" s="14"/>
      <c r="AOG595" s="14"/>
      <c r="AOH595" s="14"/>
      <c r="AOI595" s="14"/>
      <c r="AOJ595" s="14"/>
      <c r="AOK595" s="14"/>
      <c r="AOL595" s="14"/>
      <c r="AOM595" s="14"/>
      <c r="AON595" s="14"/>
      <c r="AOO595" s="14"/>
      <c r="AOP595" s="14"/>
      <c r="AOQ595" s="14"/>
      <c r="AOR595" s="14"/>
      <c r="AOS595" s="14"/>
      <c r="AOT595" s="14"/>
      <c r="AOU595" s="14"/>
      <c r="AOV595" s="14"/>
      <c r="AOW595" s="14"/>
      <c r="AOX595" s="14"/>
      <c r="AOY595" s="14"/>
      <c r="AOZ595" s="14"/>
      <c r="APA595" s="14"/>
      <c r="APB595" s="14"/>
      <c r="APC595" s="14"/>
      <c r="APD595" s="14"/>
      <c r="APE595" s="14"/>
      <c r="APF595" s="14"/>
      <c r="APG595" s="14"/>
      <c r="APH595" s="14"/>
      <c r="API595" s="14"/>
      <c r="APJ595" s="14"/>
      <c r="APK595" s="14"/>
      <c r="APL595" s="14"/>
      <c r="APM595" s="14"/>
      <c r="APN595" s="14"/>
      <c r="APO595" s="14"/>
      <c r="APP595" s="14"/>
      <c r="APQ595" s="14"/>
      <c r="APR595" s="14"/>
      <c r="APS595" s="14"/>
      <c r="APT595" s="14"/>
      <c r="APU595" s="14"/>
      <c r="APV595" s="14"/>
      <c r="APW595" s="14"/>
      <c r="APX595" s="14"/>
      <c r="APY595" s="14"/>
      <c r="APZ595" s="14"/>
      <c r="AQA595" s="14"/>
      <c r="AQB595" s="14"/>
      <c r="AQC595" s="14"/>
      <c r="AQD595" s="14"/>
      <c r="AQE595" s="14"/>
      <c r="AQF595" s="14"/>
      <c r="AQG595" s="14"/>
      <c r="AQH595" s="14"/>
      <c r="AQI595" s="14"/>
      <c r="AQJ595" s="14"/>
      <c r="AQK595" s="14"/>
      <c r="AQL595" s="14"/>
      <c r="AQM595" s="14"/>
      <c r="AQN595" s="14"/>
      <c r="AQO595" s="14"/>
      <c r="AQP595" s="14"/>
      <c r="AQQ595" s="14"/>
      <c r="AQR595" s="14"/>
      <c r="AQS595" s="14"/>
      <c r="AQT595" s="14"/>
      <c r="AQU595" s="14"/>
      <c r="AQV595" s="14"/>
      <c r="AQW595" s="14"/>
      <c r="AQX595" s="14"/>
      <c r="AQY595" s="14"/>
      <c r="AQZ595" s="14"/>
      <c r="ARA595" s="14"/>
      <c r="ARB595" s="14"/>
      <c r="ARC595" s="14"/>
      <c r="ARD595" s="14"/>
      <c r="ARE595" s="14"/>
      <c r="ARF595" s="14"/>
      <c r="ARG595" s="14"/>
      <c r="ARH595" s="14"/>
      <c r="ARI595" s="14"/>
      <c r="ARJ595" s="14"/>
      <c r="ARK595" s="14"/>
      <c r="ARL595" s="14"/>
      <c r="ARM595" s="14"/>
      <c r="ARN595" s="14"/>
      <c r="ARO595" s="14"/>
      <c r="ARP595" s="14"/>
      <c r="ARQ595" s="14"/>
      <c r="ARR595" s="14"/>
      <c r="ARS595" s="14"/>
      <c r="ART595" s="14"/>
      <c r="ARU595" s="14"/>
      <c r="ARV595" s="14"/>
      <c r="ARW595" s="14"/>
      <c r="ARX595" s="14"/>
      <c r="ARY595" s="14"/>
      <c r="ARZ595" s="14"/>
      <c r="ASA595" s="14"/>
      <c r="ASB595" s="14"/>
      <c r="ASC595" s="14"/>
      <c r="ASD595" s="14"/>
      <c r="ASE595" s="14"/>
      <c r="ASF595" s="14"/>
      <c r="ASG595" s="14"/>
      <c r="ASH595" s="14"/>
      <c r="ASI595" s="14"/>
      <c r="ASJ595" s="14"/>
      <c r="ASK595" s="14"/>
      <c r="ASL595" s="14"/>
      <c r="ASM595" s="14"/>
      <c r="ASN595" s="14"/>
      <c r="ASO595" s="14"/>
      <c r="ASP595" s="14"/>
      <c r="ASQ595" s="14"/>
      <c r="ASR595" s="14"/>
      <c r="ASS595" s="14"/>
      <c r="AST595" s="14"/>
      <c r="ASU595" s="14"/>
      <c r="ASV595" s="14"/>
      <c r="ASW595" s="14"/>
      <c r="ASX595" s="14"/>
      <c r="ASY595" s="14"/>
      <c r="ASZ595" s="14"/>
      <c r="ATA595" s="14"/>
      <c r="ATB595" s="14"/>
      <c r="ATC595" s="14"/>
      <c r="ATD595" s="14"/>
    </row>
    <row r="596" spans="63:1200">
      <c r="BK596" s="14" t="str">
        <f t="shared" si="2123"/>
        <v/>
      </c>
      <c r="ABO596" s="14"/>
      <c r="ABP596" s="14"/>
      <c r="ABQ596" s="14"/>
      <c r="ABR596" s="14"/>
      <c r="ABS596" s="14"/>
      <c r="ABT596" s="14"/>
      <c r="ABU596" s="14"/>
      <c r="ABV596" s="14"/>
      <c r="ABW596" s="14"/>
      <c r="ABX596" s="14"/>
      <c r="ABY596" s="14"/>
      <c r="ABZ596" s="14"/>
      <c r="ACA596" s="14"/>
      <c r="ACB596" s="14"/>
      <c r="ACC596" s="14"/>
      <c r="ACD596" s="14"/>
      <c r="ACE596" s="14"/>
      <c r="ACF596" s="14"/>
      <c r="ACG596" s="14"/>
      <c r="ACH596" s="14"/>
      <c r="ACI596" s="14"/>
      <c r="ACJ596" s="14"/>
      <c r="ACK596" s="14"/>
      <c r="ACL596" s="14"/>
      <c r="ACM596" s="14"/>
      <c r="ACN596" s="14"/>
      <c r="ACO596" s="14"/>
      <c r="ACP596" s="14"/>
      <c r="ACQ596" s="14"/>
      <c r="ACR596" s="14"/>
      <c r="ACS596" s="14"/>
      <c r="ACT596" s="14"/>
      <c r="ACU596" s="14"/>
      <c r="ACV596" s="14"/>
      <c r="ACW596" s="14"/>
      <c r="ACX596" s="14"/>
      <c r="ACY596" s="14"/>
      <c r="ACZ596" s="14"/>
      <c r="ADA596" s="14"/>
      <c r="ADB596" s="14"/>
      <c r="ADC596" s="14"/>
      <c r="ADD596" s="14"/>
      <c r="ADE596" s="14"/>
      <c r="ADF596" s="14"/>
      <c r="ADG596" s="14"/>
      <c r="ADH596" s="14"/>
      <c r="ADI596" s="14"/>
      <c r="ADJ596" s="14"/>
      <c r="ADK596" s="14"/>
      <c r="ADL596" s="14"/>
      <c r="ADM596" s="14"/>
      <c r="ADN596" s="14"/>
      <c r="ADO596" s="14"/>
      <c r="ADP596" s="14"/>
      <c r="ADQ596" s="14"/>
      <c r="ADR596" s="14"/>
      <c r="ADS596" s="14"/>
      <c r="ADT596" s="14"/>
      <c r="ADU596" s="14"/>
      <c r="ADV596" s="14"/>
      <c r="ADW596" s="14"/>
      <c r="ADX596" s="14"/>
      <c r="ADY596" s="14"/>
      <c r="ADZ596" s="14"/>
      <c r="AEA596" s="14"/>
      <c r="AEB596" s="14"/>
      <c r="AEC596" s="14"/>
      <c r="AED596" s="14"/>
      <c r="AEE596" s="14"/>
      <c r="AEF596" s="14"/>
      <c r="AEG596" s="14"/>
      <c r="AEH596" s="14"/>
      <c r="AEI596" s="14"/>
      <c r="AEJ596" s="14"/>
      <c r="AEK596" s="14"/>
      <c r="AEL596" s="14"/>
      <c r="AEM596" s="14"/>
      <c r="AEN596" s="14"/>
      <c r="AEO596" s="14"/>
      <c r="AEP596" s="14"/>
      <c r="AEQ596" s="14"/>
      <c r="AER596" s="14"/>
      <c r="AES596" s="14"/>
      <c r="AET596" s="14"/>
      <c r="AEU596" s="14"/>
      <c r="AEV596" s="14"/>
      <c r="AEW596" s="14"/>
      <c r="AEX596" s="14"/>
      <c r="AEY596" s="14"/>
      <c r="AEZ596" s="14"/>
      <c r="AFA596" s="14"/>
      <c r="AFB596" s="14"/>
      <c r="AFC596" s="14"/>
      <c r="AFD596" s="14"/>
      <c r="AFE596" s="14"/>
      <c r="AFF596" s="14"/>
      <c r="AFG596" s="14"/>
      <c r="AFH596" s="14"/>
      <c r="AFI596" s="14"/>
      <c r="AFJ596" s="14"/>
      <c r="AFK596" s="14"/>
      <c r="AFL596" s="14"/>
      <c r="AFM596" s="14"/>
      <c r="AFN596" s="14"/>
      <c r="AFO596" s="14"/>
      <c r="AFP596" s="14"/>
      <c r="AFQ596" s="14"/>
      <c r="AFR596" s="14"/>
      <c r="AFS596" s="14"/>
      <c r="AFT596" s="14"/>
      <c r="AFU596" s="14"/>
      <c r="AFV596" s="14"/>
      <c r="AFW596" s="14"/>
      <c r="AFX596" s="14"/>
      <c r="AFY596" s="14"/>
      <c r="AFZ596" s="14"/>
      <c r="AGA596" s="14"/>
      <c r="AGB596" s="14"/>
      <c r="AGC596" s="14"/>
      <c r="AGD596" s="14"/>
      <c r="AGE596" s="14"/>
      <c r="AGF596" s="14"/>
      <c r="AGG596" s="14"/>
      <c r="AGH596" s="14"/>
      <c r="AGI596" s="14"/>
      <c r="AGJ596" s="14"/>
      <c r="AGK596" s="14"/>
      <c r="AGL596" s="14"/>
      <c r="AGM596" s="14"/>
      <c r="AGN596" s="14"/>
      <c r="AGO596" s="14"/>
      <c r="AGP596" s="14"/>
      <c r="AGQ596" s="14"/>
      <c r="AGR596" s="14"/>
      <c r="AGS596" s="14"/>
      <c r="AGT596" s="14"/>
      <c r="AGU596" s="14"/>
      <c r="AGV596" s="14"/>
      <c r="AGW596" s="14"/>
      <c r="AGX596" s="14"/>
      <c r="AGY596" s="14"/>
      <c r="AGZ596" s="14"/>
      <c r="AHA596" s="14"/>
      <c r="AHB596" s="14"/>
      <c r="AHC596" s="14"/>
      <c r="AHD596" s="14"/>
      <c r="AHE596" s="14"/>
      <c r="AHF596" s="14"/>
      <c r="AHG596" s="14"/>
      <c r="AHH596" s="14"/>
      <c r="AHI596" s="14"/>
      <c r="AHJ596" s="14"/>
      <c r="AHK596" s="14"/>
      <c r="AHL596" s="14"/>
      <c r="AHM596" s="14"/>
      <c r="AHN596" s="14"/>
      <c r="AHO596" s="14"/>
      <c r="AHP596" s="14"/>
      <c r="AHQ596" s="14"/>
      <c r="AHR596" s="14"/>
      <c r="AHS596" s="14"/>
      <c r="AHT596" s="14"/>
      <c r="AHU596" s="14"/>
      <c r="AHV596" s="14"/>
      <c r="AHW596" s="14"/>
      <c r="AHX596" s="14"/>
      <c r="AHY596" s="14"/>
      <c r="AHZ596" s="14"/>
      <c r="AIA596" s="14"/>
      <c r="AIB596" s="14"/>
      <c r="AIC596" s="14"/>
      <c r="AID596" s="14"/>
      <c r="AIE596" s="14"/>
      <c r="AIF596" s="14"/>
      <c r="AIG596" s="14"/>
      <c r="AIH596" s="14"/>
      <c r="AII596" s="14"/>
      <c r="AIJ596" s="14"/>
      <c r="AIK596" s="14"/>
      <c r="AIL596" s="14"/>
      <c r="AIM596" s="14"/>
      <c r="AIN596" s="14"/>
      <c r="AIO596" s="14"/>
      <c r="AIP596" s="14"/>
      <c r="AIQ596" s="14"/>
      <c r="AIR596" s="14"/>
      <c r="AIS596" s="14"/>
      <c r="AIT596" s="14"/>
      <c r="AIU596" s="14"/>
      <c r="AIV596" s="14"/>
      <c r="AIW596" s="14"/>
      <c r="AIX596" s="14"/>
      <c r="AIY596" s="14"/>
      <c r="AIZ596" s="14"/>
      <c r="AJA596" s="14"/>
      <c r="AJB596" s="14"/>
      <c r="AJC596" s="14"/>
      <c r="AJD596" s="14"/>
      <c r="AJE596" s="14"/>
      <c r="AJF596" s="14"/>
      <c r="AJG596" s="14"/>
      <c r="AJH596" s="14"/>
      <c r="AJI596" s="14"/>
      <c r="AJJ596" s="14"/>
      <c r="AJK596" s="14"/>
      <c r="AJL596" s="14"/>
      <c r="AJM596" s="14"/>
      <c r="AJN596" s="14"/>
      <c r="AJO596" s="14"/>
      <c r="AJP596" s="14"/>
      <c r="AJQ596" s="14"/>
      <c r="AJR596" s="14"/>
      <c r="AJS596" s="14"/>
      <c r="AJT596" s="14"/>
      <c r="AJU596" s="14"/>
      <c r="AJV596" s="14"/>
      <c r="AJW596" s="14"/>
      <c r="AJX596" s="14"/>
      <c r="AJY596" s="14"/>
      <c r="AJZ596" s="14"/>
      <c r="AKA596" s="14"/>
      <c r="AKB596" s="14"/>
      <c r="AKC596" s="14"/>
      <c r="AKD596" s="14"/>
      <c r="AKE596" s="14"/>
      <c r="AKF596" s="14"/>
      <c r="AKG596" s="14"/>
      <c r="AKH596" s="14"/>
      <c r="AKI596" s="14"/>
      <c r="AKJ596" s="14"/>
      <c r="AKK596" s="14"/>
      <c r="AKL596" s="14"/>
      <c r="AKM596" s="14"/>
      <c r="AKN596" s="14"/>
      <c r="AKO596" s="14"/>
      <c r="AKP596" s="14"/>
      <c r="AKQ596" s="14"/>
      <c r="AKR596" s="14"/>
      <c r="AKS596" s="14"/>
      <c r="AKT596" s="14"/>
      <c r="AKU596" s="14"/>
      <c r="AKV596" s="14"/>
      <c r="AKW596" s="14"/>
      <c r="AKX596" s="14"/>
      <c r="AKY596" s="14"/>
      <c r="AKZ596" s="14"/>
      <c r="ALA596" s="14"/>
      <c r="ALB596" s="14"/>
      <c r="ALC596" s="14"/>
      <c r="ALD596" s="14"/>
      <c r="ALE596" s="14"/>
      <c r="ALF596" s="14"/>
      <c r="ALG596" s="14"/>
      <c r="ALH596" s="14"/>
      <c r="ALI596" s="14"/>
      <c r="ALJ596" s="14"/>
      <c r="ALK596" s="14"/>
      <c r="ALL596" s="14"/>
      <c r="ALM596" s="14"/>
      <c r="ALN596" s="14"/>
      <c r="ALO596" s="14"/>
      <c r="ALP596" s="14"/>
      <c r="ALQ596" s="14"/>
      <c r="ALR596" s="14"/>
      <c r="ALS596" s="14"/>
      <c r="ALT596" s="14"/>
      <c r="ALU596" s="14"/>
      <c r="ALV596" s="14"/>
      <c r="ALW596" s="14"/>
      <c r="ALX596" s="14"/>
      <c r="ALY596" s="14"/>
      <c r="ALZ596" s="14"/>
      <c r="AMA596" s="14"/>
      <c r="AMB596" s="14"/>
      <c r="AMC596" s="14"/>
      <c r="AMD596" s="14"/>
      <c r="AME596" s="14"/>
      <c r="AMF596" s="14"/>
      <c r="AMG596" s="14"/>
      <c r="AMH596" s="14"/>
      <c r="AMI596" s="14"/>
      <c r="AMJ596" s="14"/>
      <c r="AMK596" s="14"/>
      <c r="AML596" s="14"/>
      <c r="AMM596" s="14"/>
      <c r="AMN596" s="14"/>
      <c r="AMO596" s="14"/>
      <c r="AMP596" s="14"/>
      <c r="AMQ596" s="14"/>
      <c r="AMR596" s="14"/>
      <c r="AMS596" s="14"/>
      <c r="AMT596" s="14"/>
      <c r="AMU596" s="14"/>
      <c r="AMV596" s="14"/>
      <c r="AMW596" s="14"/>
      <c r="AMX596" s="14"/>
      <c r="AMY596" s="14"/>
      <c r="AMZ596" s="14"/>
      <c r="ANA596" s="14"/>
      <c r="ANB596" s="14"/>
      <c r="ANC596" s="14"/>
      <c r="AND596" s="14"/>
      <c r="ANE596" s="14"/>
      <c r="ANF596" s="14"/>
      <c r="ANG596" s="14"/>
      <c r="ANH596" s="14"/>
      <c r="ANI596" s="14"/>
      <c r="ANJ596" s="14"/>
      <c r="ANK596" s="14"/>
      <c r="ANL596" s="14"/>
      <c r="ANM596" s="14"/>
      <c r="ANN596" s="14"/>
      <c r="ANO596" s="14"/>
      <c r="ANP596" s="14"/>
      <c r="ANQ596" s="14"/>
      <c r="ANR596" s="14"/>
      <c r="ANS596" s="14"/>
      <c r="ANT596" s="14"/>
      <c r="ANU596" s="14"/>
      <c r="ANV596" s="14"/>
      <c r="ANW596" s="14"/>
      <c r="ANX596" s="14"/>
      <c r="ANY596" s="14"/>
      <c r="ANZ596" s="14"/>
      <c r="AOA596" s="14"/>
      <c r="AOB596" s="14"/>
      <c r="AOC596" s="14"/>
      <c r="AOD596" s="14"/>
      <c r="AOE596" s="14"/>
      <c r="AOF596" s="14"/>
      <c r="AOG596" s="14"/>
      <c r="AOH596" s="14"/>
      <c r="AOI596" s="14"/>
      <c r="AOJ596" s="14"/>
      <c r="AOK596" s="14"/>
      <c r="AOL596" s="14"/>
      <c r="AOM596" s="14"/>
      <c r="AON596" s="14"/>
      <c r="AOO596" s="14"/>
      <c r="AOP596" s="14"/>
      <c r="AOQ596" s="14"/>
      <c r="AOR596" s="14"/>
      <c r="AOS596" s="14"/>
      <c r="AOT596" s="14"/>
      <c r="AOU596" s="14"/>
      <c r="AOV596" s="14"/>
      <c r="AOW596" s="14"/>
      <c r="AOX596" s="14"/>
      <c r="AOY596" s="14"/>
      <c r="AOZ596" s="14"/>
      <c r="APA596" s="14"/>
      <c r="APB596" s="14"/>
      <c r="APC596" s="14"/>
      <c r="APD596" s="14"/>
      <c r="APE596" s="14"/>
      <c r="APF596" s="14"/>
      <c r="APG596" s="14"/>
      <c r="APH596" s="14"/>
      <c r="API596" s="14"/>
      <c r="APJ596" s="14"/>
      <c r="APK596" s="14"/>
      <c r="APL596" s="14"/>
      <c r="APM596" s="14"/>
      <c r="APN596" s="14"/>
      <c r="APO596" s="14"/>
      <c r="APP596" s="14"/>
      <c r="APQ596" s="14"/>
      <c r="APR596" s="14"/>
      <c r="APS596" s="14"/>
      <c r="APT596" s="14"/>
      <c r="APU596" s="14"/>
      <c r="APV596" s="14"/>
      <c r="APW596" s="14"/>
      <c r="APX596" s="14"/>
      <c r="APY596" s="14"/>
      <c r="APZ596" s="14"/>
      <c r="AQA596" s="14"/>
      <c r="AQB596" s="14"/>
      <c r="AQC596" s="14"/>
      <c r="AQD596" s="14"/>
      <c r="AQE596" s="14"/>
      <c r="AQF596" s="14"/>
      <c r="AQG596" s="14"/>
      <c r="AQH596" s="14"/>
      <c r="AQI596" s="14"/>
      <c r="AQJ596" s="14"/>
      <c r="AQK596" s="14"/>
      <c r="AQL596" s="14"/>
      <c r="AQM596" s="14"/>
      <c r="AQN596" s="14"/>
      <c r="AQO596" s="14"/>
      <c r="AQP596" s="14"/>
      <c r="AQQ596" s="14"/>
      <c r="AQR596" s="14"/>
      <c r="AQS596" s="14"/>
      <c r="AQT596" s="14"/>
      <c r="AQU596" s="14"/>
      <c r="AQV596" s="14"/>
      <c r="AQW596" s="14"/>
      <c r="AQX596" s="14"/>
      <c r="AQY596" s="14"/>
      <c r="AQZ596" s="14"/>
      <c r="ARA596" s="14"/>
      <c r="ARB596" s="14"/>
      <c r="ARC596" s="14"/>
      <c r="ARD596" s="14"/>
      <c r="ARE596" s="14"/>
      <c r="ARF596" s="14"/>
      <c r="ARG596" s="14"/>
      <c r="ARH596" s="14"/>
      <c r="ARI596" s="14"/>
      <c r="ARJ596" s="14"/>
      <c r="ARK596" s="14"/>
      <c r="ARL596" s="14"/>
      <c r="ARM596" s="14"/>
      <c r="ARN596" s="14"/>
      <c r="ARO596" s="14"/>
      <c r="ARP596" s="14"/>
      <c r="ARQ596" s="14"/>
      <c r="ARR596" s="14"/>
      <c r="ARS596" s="14"/>
      <c r="ART596" s="14"/>
      <c r="ARU596" s="14"/>
      <c r="ARV596" s="14"/>
      <c r="ARW596" s="14"/>
      <c r="ARX596" s="14"/>
      <c r="ARY596" s="14"/>
      <c r="ARZ596" s="14"/>
      <c r="ASA596" s="14"/>
      <c r="ASB596" s="14"/>
      <c r="ASC596" s="14"/>
      <c r="ASD596" s="14"/>
      <c r="ASE596" s="14"/>
      <c r="ASF596" s="14"/>
      <c r="ASG596" s="14"/>
      <c r="ASH596" s="14"/>
      <c r="ASI596" s="14"/>
      <c r="ASJ596" s="14"/>
      <c r="ASK596" s="14"/>
      <c r="ASL596" s="14"/>
      <c r="ASM596" s="14"/>
      <c r="ASN596" s="14"/>
      <c r="ASO596" s="14"/>
      <c r="ASP596" s="14"/>
      <c r="ASQ596" s="14"/>
      <c r="ASR596" s="14"/>
      <c r="ASS596" s="14"/>
      <c r="AST596" s="14"/>
      <c r="ASU596" s="14"/>
      <c r="ASV596" s="14"/>
      <c r="ASW596" s="14"/>
      <c r="ASX596" s="14"/>
      <c r="ASY596" s="14"/>
      <c r="ASZ596" s="14"/>
      <c r="ATA596" s="14"/>
      <c r="ATB596" s="14"/>
      <c r="ATC596" s="14"/>
      <c r="ATD596" s="14"/>
    </row>
    <row r="597" spans="63:1200">
      <c r="BK597" s="14" t="str">
        <f t="shared" si="2123"/>
        <v/>
      </c>
      <c r="ABO597" s="14"/>
      <c r="ABP597" s="14"/>
      <c r="ABQ597" s="14"/>
      <c r="ABR597" s="14"/>
      <c r="ABS597" s="14"/>
      <c r="ABT597" s="14"/>
      <c r="ABU597" s="14"/>
      <c r="ABV597" s="14"/>
      <c r="ABW597" s="14"/>
      <c r="ABX597" s="14"/>
      <c r="ABY597" s="14"/>
      <c r="ABZ597" s="14"/>
      <c r="ACA597" s="14"/>
      <c r="ACB597" s="14"/>
      <c r="ACC597" s="14"/>
      <c r="ACD597" s="14"/>
      <c r="ACE597" s="14"/>
      <c r="ACF597" s="14"/>
      <c r="ACG597" s="14"/>
      <c r="ACH597" s="14"/>
      <c r="ACI597" s="14"/>
      <c r="ACJ597" s="14"/>
      <c r="ACK597" s="14"/>
      <c r="ACL597" s="14"/>
      <c r="ACM597" s="14"/>
      <c r="ACN597" s="14"/>
      <c r="ACO597" s="14"/>
      <c r="ACP597" s="14"/>
      <c r="ACQ597" s="14"/>
      <c r="ACR597" s="14"/>
      <c r="ACS597" s="14"/>
      <c r="ACT597" s="14"/>
      <c r="ACU597" s="14"/>
      <c r="ACV597" s="14"/>
      <c r="ACW597" s="14"/>
      <c r="ACX597" s="14"/>
      <c r="ACY597" s="14"/>
      <c r="ACZ597" s="14"/>
      <c r="ADA597" s="14"/>
      <c r="ADB597" s="14"/>
      <c r="ADC597" s="14"/>
      <c r="ADD597" s="14"/>
      <c r="ADE597" s="14"/>
      <c r="ADF597" s="14"/>
      <c r="ADG597" s="14"/>
      <c r="ADH597" s="14"/>
      <c r="ADI597" s="14"/>
      <c r="ADJ597" s="14"/>
      <c r="ADK597" s="14"/>
      <c r="ADL597" s="14"/>
      <c r="ADM597" s="14"/>
      <c r="ADN597" s="14"/>
      <c r="ADO597" s="14"/>
      <c r="ADP597" s="14"/>
      <c r="ADQ597" s="14"/>
      <c r="ADR597" s="14"/>
      <c r="ADS597" s="14"/>
      <c r="ADT597" s="14"/>
      <c r="ADU597" s="14"/>
      <c r="ADV597" s="14"/>
      <c r="ADW597" s="14"/>
      <c r="ADX597" s="14"/>
      <c r="ADY597" s="14"/>
      <c r="ADZ597" s="14"/>
      <c r="AEA597" s="14"/>
      <c r="AEB597" s="14"/>
      <c r="AEC597" s="14"/>
      <c r="AED597" s="14"/>
      <c r="AEE597" s="14"/>
      <c r="AEF597" s="14"/>
      <c r="AEG597" s="14"/>
      <c r="AEH597" s="14"/>
      <c r="AEI597" s="14"/>
      <c r="AEJ597" s="14"/>
      <c r="AEK597" s="14"/>
      <c r="AEL597" s="14"/>
      <c r="AEM597" s="14"/>
      <c r="AEN597" s="14"/>
      <c r="AEO597" s="14"/>
      <c r="AEP597" s="14"/>
      <c r="AEQ597" s="14"/>
      <c r="AER597" s="14"/>
      <c r="AES597" s="14"/>
      <c r="AET597" s="14"/>
      <c r="AEU597" s="14"/>
      <c r="AEV597" s="14"/>
      <c r="AEW597" s="14"/>
      <c r="AEX597" s="14"/>
      <c r="AEY597" s="14"/>
      <c r="AEZ597" s="14"/>
      <c r="AFA597" s="14"/>
      <c r="AFB597" s="14"/>
      <c r="AFC597" s="14"/>
      <c r="AFD597" s="14"/>
      <c r="AFE597" s="14"/>
      <c r="AFF597" s="14"/>
      <c r="AFG597" s="14"/>
      <c r="AFH597" s="14"/>
      <c r="AFI597" s="14"/>
      <c r="AFJ597" s="14"/>
      <c r="AFK597" s="14"/>
      <c r="AFL597" s="14"/>
      <c r="AFM597" s="14"/>
      <c r="AFN597" s="14"/>
      <c r="AFO597" s="14"/>
      <c r="AFP597" s="14"/>
      <c r="AFQ597" s="14"/>
      <c r="AFR597" s="14"/>
      <c r="AFS597" s="14"/>
      <c r="AFT597" s="14"/>
      <c r="AFU597" s="14"/>
      <c r="AFV597" s="14"/>
      <c r="AFW597" s="14"/>
      <c r="AFX597" s="14"/>
      <c r="AFY597" s="14"/>
      <c r="AFZ597" s="14"/>
      <c r="AGA597" s="14"/>
      <c r="AGB597" s="14"/>
      <c r="AGC597" s="14"/>
      <c r="AGD597" s="14"/>
      <c r="AGE597" s="14"/>
      <c r="AGF597" s="14"/>
      <c r="AGG597" s="14"/>
      <c r="AGH597" s="14"/>
      <c r="AGI597" s="14"/>
      <c r="AGJ597" s="14"/>
      <c r="AGK597" s="14"/>
      <c r="AGL597" s="14"/>
      <c r="AGM597" s="14"/>
      <c r="AGN597" s="14"/>
      <c r="AGO597" s="14"/>
      <c r="AGP597" s="14"/>
      <c r="AGQ597" s="14"/>
      <c r="AGR597" s="14"/>
      <c r="AGS597" s="14"/>
      <c r="AGT597" s="14"/>
      <c r="AGU597" s="14"/>
      <c r="AGV597" s="14"/>
      <c r="AGW597" s="14"/>
      <c r="AGX597" s="14"/>
      <c r="AGY597" s="14"/>
      <c r="AGZ597" s="14"/>
      <c r="AHA597" s="14"/>
      <c r="AHB597" s="14"/>
      <c r="AHC597" s="14"/>
      <c r="AHD597" s="14"/>
      <c r="AHE597" s="14"/>
      <c r="AHF597" s="14"/>
      <c r="AHG597" s="14"/>
      <c r="AHH597" s="14"/>
      <c r="AHI597" s="14"/>
      <c r="AHJ597" s="14"/>
      <c r="AHK597" s="14"/>
      <c r="AHL597" s="14"/>
      <c r="AHM597" s="14"/>
      <c r="AHN597" s="14"/>
      <c r="AHO597" s="14"/>
      <c r="AHP597" s="14"/>
      <c r="AHQ597" s="14"/>
      <c r="AHR597" s="14"/>
      <c r="AHS597" s="14"/>
      <c r="AHT597" s="14"/>
      <c r="AHU597" s="14"/>
      <c r="AHV597" s="14"/>
      <c r="AHW597" s="14"/>
      <c r="AHX597" s="14"/>
      <c r="AHY597" s="14"/>
      <c r="AHZ597" s="14"/>
      <c r="AIA597" s="14"/>
      <c r="AIB597" s="14"/>
      <c r="AIC597" s="14"/>
      <c r="AID597" s="14"/>
      <c r="AIE597" s="14"/>
      <c r="AIF597" s="14"/>
      <c r="AIG597" s="14"/>
      <c r="AIH597" s="14"/>
      <c r="AII597" s="14"/>
      <c r="AIJ597" s="14"/>
      <c r="AIK597" s="14"/>
      <c r="AIL597" s="14"/>
      <c r="AIM597" s="14"/>
      <c r="AIN597" s="14"/>
      <c r="AIO597" s="14"/>
      <c r="AIP597" s="14"/>
      <c r="AIQ597" s="14"/>
      <c r="AIR597" s="14"/>
      <c r="AIS597" s="14"/>
      <c r="AIT597" s="14"/>
      <c r="AIU597" s="14"/>
      <c r="AIV597" s="14"/>
      <c r="AIW597" s="14"/>
      <c r="AIX597" s="14"/>
      <c r="AIY597" s="14"/>
      <c r="AIZ597" s="14"/>
      <c r="AJA597" s="14"/>
      <c r="AJB597" s="14"/>
      <c r="AJC597" s="14"/>
      <c r="AJD597" s="14"/>
      <c r="AJE597" s="14"/>
      <c r="AJF597" s="14"/>
      <c r="AJG597" s="14"/>
      <c r="AJH597" s="14"/>
      <c r="AJI597" s="14"/>
      <c r="AJJ597" s="14"/>
      <c r="AJK597" s="14"/>
      <c r="AJL597" s="14"/>
      <c r="AJM597" s="14"/>
      <c r="AJN597" s="14"/>
      <c r="AJO597" s="14"/>
      <c r="AJP597" s="14"/>
      <c r="AJQ597" s="14"/>
      <c r="AJR597" s="14"/>
      <c r="AJS597" s="14"/>
      <c r="AJT597" s="14"/>
      <c r="AJU597" s="14"/>
      <c r="AJV597" s="14"/>
      <c r="AJW597" s="14"/>
      <c r="AJX597" s="14"/>
      <c r="AJY597" s="14"/>
      <c r="AJZ597" s="14"/>
      <c r="AKA597" s="14"/>
      <c r="AKB597" s="14"/>
      <c r="AKC597" s="14"/>
      <c r="AKD597" s="14"/>
      <c r="AKE597" s="14"/>
      <c r="AKF597" s="14"/>
      <c r="AKG597" s="14"/>
      <c r="AKH597" s="14"/>
      <c r="AKI597" s="14"/>
      <c r="AKJ597" s="14"/>
      <c r="AKK597" s="14"/>
      <c r="AKL597" s="14"/>
      <c r="AKM597" s="14"/>
      <c r="AKN597" s="14"/>
      <c r="AKO597" s="14"/>
      <c r="AKP597" s="14"/>
      <c r="AKQ597" s="14"/>
      <c r="AKR597" s="14"/>
      <c r="AKS597" s="14"/>
      <c r="AKT597" s="14"/>
      <c r="AKU597" s="14"/>
      <c r="AKV597" s="14"/>
      <c r="AKW597" s="14"/>
      <c r="AKX597" s="14"/>
      <c r="AKY597" s="14"/>
      <c r="AKZ597" s="14"/>
      <c r="ALA597" s="14"/>
      <c r="ALB597" s="14"/>
      <c r="ALC597" s="14"/>
      <c r="ALD597" s="14"/>
      <c r="ALE597" s="14"/>
      <c r="ALF597" s="14"/>
      <c r="ALG597" s="14"/>
      <c r="ALH597" s="14"/>
      <c r="ALI597" s="14"/>
      <c r="ALJ597" s="14"/>
      <c r="ALK597" s="14"/>
      <c r="ALL597" s="14"/>
      <c r="ALM597" s="14"/>
      <c r="ALN597" s="14"/>
      <c r="ALO597" s="14"/>
      <c r="ALP597" s="14"/>
      <c r="ALQ597" s="14"/>
      <c r="ALR597" s="14"/>
      <c r="ALS597" s="14"/>
      <c r="ALT597" s="14"/>
      <c r="ALU597" s="14"/>
      <c r="ALV597" s="14"/>
      <c r="ALW597" s="14"/>
      <c r="ALX597" s="14"/>
      <c r="ALY597" s="14"/>
      <c r="ALZ597" s="14"/>
      <c r="AMA597" s="14"/>
      <c r="AMB597" s="14"/>
      <c r="AMC597" s="14"/>
      <c r="AMD597" s="14"/>
      <c r="AME597" s="14"/>
      <c r="AMF597" s="14"/>
      <c r="AMG597" s="14"/>
      <c r="AMH597" s="14"/>
      <c r="AMI597" s="14"/>
      <c r="AMJ597" s="14"/>
      <c r="AMK597" s="14"/>
      <c r="AML597" s="14"/>
      <c r="AMM597" s="14"/>
      <c r="AMN597" s="14"/>
      <c r="AMO597" s="14"/>
      <c r="AMP597" s="14"/>
      <c r="AMQ597" s="14"/>
      <c r="AMR597" s="14"/>
      <c r="AMS597" s="14"/>
      <c r="AMT597" s="14"/>
      <c r="AMU597" s="14"/>
      <c r="AMV597" s="14"/>
      <c r="AMW597" s="14"/>
      <c r="AMX597" s="14"/>
      <c r="AMY597" s="14"/>
      <c r="AMZ597" s="14"/>
      <c r="ANA597" s="14"/>
      <c r="ANB597" s="14"/>
      <c r="ANC597" s="14"/>
      <c r="AND597" s="14"/>
      <c r="ANE597" s="14"/>
      <c r="ANF597" s="14"/>
      <c r="ANG597" s="14"/>
      <c r="ANH597" s="14"/>
      <c r="ANI597" s="14"/>
      <c r="ANJ597" s="14"/>
      <c r="ANK597" s="14"/>
      <c r="ANL597" s="14"/>
      <c r="ANM597" s="14"/>
      <c r="ANN597" s="14"/>
      <c r="ANO597" s="14"/>
      <c r="ANP597" s="14"/>
      <c r="ANQ597" s="14"/>
      <c r="ANR597" s="14"/>
      <c r="ANS597" s="14"/>
      <c r="ANT597" s="14"/>
      <c r="ANU597" s="14"/>
      <c r="ANV597" s="14"/>
      <c r="ANW597" s="14"/>
      <c r="ANX597" s="14"/>
      <c r="ANY597" s="14"/>
      <c r="ANZ597" s="14"/>
      <c r="AOA597" s="14"/>
      <c r="AOB597" s="14"/>
      <c r="AOC597" s="14"/>
      <c r="AOD597" s="14"/>
      <c r="AOE597" s="14"/>
      <c r="AOF597" s="14"/>
      <c r="AOG597" s="14"/>
      <c r="AOH597" s="14"/>
      <c r="AOI597" s="14"/>
      <c r="AOJ597" s="14"/>
      <c r="AOK597" s="14"/>
      <c r="AOL597" s="14"/>
      <c r="AOM597" s="14"/>
      <c r="AON597" s="14"/>
      <c r="AOO597" s="14"/>
      <c r="AOP597" s="14"/>
      <c r="AOQ597" s="14"/>
      <c r="AOR597" s="14"/>
      <c r="AOS597" s="14"/>
      <c r="AOT597" s="14"/>
      <c r="AOU597" s="14"/>
      <c r="AOV597" s="14"/>
      <c r="AOW597" s="14"/>
      <c r="AOX597" s="14"/>
      <c r="AOY597" s="14"/>
      <c r="AOZ597" s="14"/>
      <c r="APA597" s="14"/>
      <c r="APB597" s="14"/>
      <c r="APC597" s="14"/>
      <c r="APD597" s="14"/>
      <c r="APE597" s="14"/>
      <c r="APF597" s="14"/>
      <c r="APG597" s="14"/>
      <c r="APH597" s="14"/>
      <c r="API597" s="14"/>
      <c r="APJ597" s="14"/>
      <c r="APK597" s="14"/>
      <c r="APL597" s="14"/>
      <c r="APM597" s="14"/>
      <c r="APN597" s="14"/>
      <c r="APO597" s="14"/>
      <c r="APP597" s="14"/>
      <c r="APQ597" s="14"/>
      <c r="APR597" s="14"/>
      <c r="APS597" s="14"/>
      <c r="APT597" s="14"/>
      <c r="APU597" s="14"/>
      <c r="APV597" s="14"/>
      <c r="APW597" s="14"/>
      <c r="APX597" s="14"/>
      <c r="APY597" s="14"/>
      <c r="APZ597" s="14"/>
      <c r="AQA597" s="14"/>
      <c r="AQB597" s="14"/>
      <c r="AQC597" s="14"/>
      <c r="AQD597" s="14"/>
      <c r="AQE597" s="14"/>
      <c r="AQF597" s="14"/>
      <c r="AQG597" s="14"/>
      <c r="AQH597" s="14"/>
      <c r="AQI597" s="14"/>
      <c r="AQJ597" s="14"/>
      <c r="AQK597" s="14"/>
      <c r="AQL597" s="14"/>
      <c r="AQM597" s="14"/>
      <c r="AQN597" s="14"/>
      <c r="AQO597" s="14"/>
      <c r="AQP597" s="14"/>
      <c r="AQQ597" s="14"/>
      <c r="AQR597" s="14"/>
      <c r="AQS597" s="14"/>
      <c r="AQT597" s="14"/>
      <c r="AQU597" s="14"/>
      <c r="AQV597" s="14"/>
      <c r="AQW597" s="14"/>
      <c r="AQX597" s="14"/>
      <c r="AQY597" s="14"/>
      <c r="AQZ597" s="14"/>
      <c r="ARA597" s="14"/>
      <c r="ARB597" s="14"/>
      <c r="ARC597" s="14"/>
      <c r="ARD597" s="14"/>
      <c r="ARE597" s="14"/>
      <c r="ARF597" s="14"/>
      <c r="ARG597" s="14"/>
      <c r="ARH597" s="14"/>
      <c r="ARI597" s="14"/>
      <c r="ARJ597" s="14"/>
      <c r="ARK597" s="14"/>
      <c r="ARL597" s="14"/>
      <c r="ARM597" s="14"/>
      <c r="ARN597" s="14"/>
      <c r="ARO597" s="14"/>
      <c r="ARP597" s="14"/>
      <c r="ARQ597" s="14"/>
      <c r="ARR597" s="14"/>
      <c r="ARS597" s="14"/>
      <c r="ART597" s="14"/>
      <c r="ARU597" s="14"/>
      <c r="ARV597" s="14"/>
      <c r="ARW597" s="14"/>
      <c r="ARX597" s="14"/>
      <c r="ARY597" s="14"/>
      <c r="ARZ597" s="14"/>
      <c r="ASA597" s="14"/>
      <c r="ASB597" s="14"/>
      <c r="ASC597" s="14"/>
      <c r="ASD597" s="14"/>
      <c r="ASE597" s="14"/>
      <c r="ASF597" s="14"/>
      <c r="ASG597" s="14"/>
      <c r="ASH597" s="14"/>
      <c r="ASI597" s="14"/>
      <c r="ASJ597" s="14"/>
      <c r="ASK597" s="14"/>
      <c r="ASL597" s="14"/>
      <c r="ASM597" s="14"/>
      <c r="ASN597" s="14"/>
      <c r="ASO597" s="14"/>
      <c r="ASP597" s="14"/>
      <c r="ASQ597" s="14"/>
      <c r="ASR597" s="14"/>
      <c r="ASS597" s="14"/>
      <c r="AST597" s="14"/>
      <c r="ASU597" s="14"/>
      <c r="ASV597" s="14"/>
      <c r="ASW597" s="14"/>
      <c r="ASX597" s="14"/>
      <c r="ASY597" s="14"/>
      <c r="ASZ597" s="14"/>
      <c r="ATA597" s="14"/>
      <c r="ATB597" s="14"/>
      <c r="ATC597" s="14"/>
      <c r="ATD597" s="14"/>
    </row>
    <row r="598" spans="63:1200">
      <c r="BK598" s="14" t="str">
        <f t="shared" si="2123"/>
        <v/>
      </c>
      <c r="ABO598" s="14"/>
      <c r="ABP598" s="14"/>
      <c r="ABQ598" s="14"/>
      <c r="ABR598" s="14"/>
      <c r="ABS598" s="14"/>
      <c r="ABT598" s="14"/>
      <c r="ABU598" s="14"/>
      <c r="ABV598" s="14"/>
      <c r="ABW598" s="14"/>
      <c r="ABX598" s="14"/>
      <c r="ABY598" s="14"/>
      <c r="ABZ598" s="14"/>
      <c r="ACA598" s="14"/>
      <c r="ACB598" s="14"/>
      <c r="ACC598" s="14"/>
      <c r="ACD598" s="14"/>
      <c r="ACE598" s="14"/>
      <c r="ACF598" s="14"/>
      <c r="ACG598" s="14"/>
      <c r="ACH598" s="14"/>
      <c r="ACI598" s="14"/>
      <c r="ACJ598" s="14"/>
      <c r="ACK598" s="14"/>
      <c r="ACL598" s="14"/>
      <c r="ACM598" s="14"/>
      <c r="ACN598" s="14"/>
      <c r="ACO598" s="14"/>
      <c r="ACP598" s="14"/>
      <c r="ACQ598" s="14"/>
      <c r="ACR598" s="14"/>
      <c r="ACS598" s="14"/>
      <c r="ACT598" s="14"/>
      <c r="ACU598" s="14"/>
      <c r="ACV598" s="14"/>
      <c r="ACW598" s="14"/>
      <c r="ACX598" s="14"/>
      <c r="ACY598" s="14"/>
      <c r="ACZ598" s="14"/>
      <c r="ADA598" s="14"/>
      <c r="ADB598" s="14"/>
      <c r="ADC598" s="14"/>
      <c r="ADD598" s="14"/>
      <c r="ADE598" s="14"/>
      <c r="ADF598" s="14"/>
      <c r="ADG598" s="14"/>
      <c r="ADH598" s="14"/>
      <c r="ADI598" s="14"/>
      <c r="ADJ598" s="14"/>
      <c r="ADK598" s="14"/>
      <c r="ADL598" s="14"/>
      <c r="ADM598" s="14"/>
      <c r="ADN598" s="14"/>
      <c r="ADO598" s="14"/>
      <c r="ADP598" s="14"/>
      <c r="ADQ598" s="14"/>
      <c r="ADR598" s="14"/>
      <c r="ADS598" s="14"/>
      <c r="ADT598" s="14"/>
      <c r="ADU598" s="14"/>
      <c r="ADV598" s="14"/>
      <c r="ADW598" s="14"/>
      <c r="ADX598" s="14"/>
      <c r="ADY598" s="14"/>
      <c r="ADZ598" s="14"/>
      <c r="AEA598" s="14"/>
      <c r="AEB598" s="14"/>
      <c r="AEC598" s="14"/>
      <c r="AED598" s="14"/>
      <c r="AEE598" s="14"/>
      <c r="AEF598" s="14"/>
      <c r="AEG598" s="14"/>
      <c r="AEH598" s="14"/>
      <c r="AEI598" s="14"/>
      <c r="AEJ598" s="14"/>
      <c r="AEK598" s="14"/>
      <c r="AEL598" s="14"/>
      <c r="AEM598" s="14"/>
      <c r="AEN598" s="14"/>
      <c r="AEO598" s="14"/>
      <c r="AEP598" s="14"/>
      <c r="AEQ598" s="14"/>
      <c r="AER598" s="14"/>
      <c r="AES598" s="14"/>
      <c r="AET598" s="14"/>
      <c r="AEU598" s="14"/>
      <c r="AEV598" s="14"/>
      <c r="AEW598" s="14"/>
      <c r="AEX598" s="14"/>
      <c r="AEY598" s="14"/>
      <c r="AEZ598" s="14"/>
      <c r="AFA598" s="14"/>
      <c r="AFB598" s="14"/>
      <c r="AFC598" s="14"/>
      <c r="AFD598" s="14"/>
      <c r="AFE598" s="14"/>
      <c r="AFF598" s="14"/>
      <c r="AFG598" s="14"/>
      <c r="AFH598" s="14"/>
      <c r="AFI598" s="14"/>
      <c r="AFJ598" s="14"/>
      <c r="AFK598" s="14"/>
      <c r="AFL598" s="14"/>
      <c r="AFM598" s="14"/>
      <c r="AFN598" s="14"/>
      <c r="AFO598" s="14"/>
      <c r="AFP598" s="14"/>
      <c r="AFQ598" s="14"/>
      <c r="AFR598" s="14"/>
      <c r="AFS598" s="14"/>
      <c r="AFT598" s="14"/>
      <c r="AFU598" s="14"/>
      <c r="AFV598" s="14"/>
      <c r="AFW598" s="14"/>
      <c r="AFX598" s="14"/>
      <c r="AFY598" s="14"/>
      <c r="AFZ598" s="14"/>
      <c r="AGA598" s="14"/>
      <c r="AGB598" s="14"/>
      <c r="AGC598" s="14"/>
      <c r="AGD598" s="14"/>
      <c r="AGE598" s="14"/>
      <c r="AGF598" s="14"/>
      <c r="AGG598" s="14"/>
      <c r="AGH598" s="14"/>
      <c r="AGI598" s="14"/>
      <c r="AGJ598" s="14"/>
      <c r="AGK598" s="14"/>
      <c r="AGL598" s="14"/>
      <c r="AGM598" s="14"/>
      <c r="AGN598" s="14"/>
      <c r="AGO598" s="14"/>
      <c r="AGP598" s="14"/>
      <c r="AGQ598" s="14"/>
      <c r="AGR598" s="14"/>
      <c r="AGS598" s="14"/>
      <c r="AGT598" s="14"/>
      <c r="AGU598" s="14"/>
      <c r="AGV598" s="14"/>
      <c r="AGW598" s="14"/>
      <c r="AGX598" s="14"/>
      <c r="AGY598" s="14"/>
      <c r="AGZ598" s="14"/>
      <c r="AHA598" s="14"/>
      <c r="AHB598" s="14"/>
      <c r="AHC598" s="14"/>
      <c r="AHD598" s="14"/>
      <c r="AHE598" s="14"/>
      <c r="AHF598" s="14"/>
      <c r="AHG598" s="14"/>
      <c r="AHH598" s="14"/>
      <c r="AHI598" s="14"/>
      <c r="AHJ598" s="14"/>
      <c r="AHK598" s="14"/>
      <c r="AHL598" s="14"/>
      <c r="AHM598" s="14"/>
      <c r="AHN598" s="14"/>
      <c r="AHO598" s="14"/>
      <c r="AHP598" s="14"/>
      <c r="AHQ598" s="14"/>
      <c r="AHR598" s="14"/>
      <c r="AHS598" s="14"/>
      <c r="AHT598" s="14"/>
      <c r="AHU598" s="14"/>
      <c r="AHV598" s="14"/>
      <c r="AHW598" s="14"/>
      <c r="AHX598" s="14"/>
      <c r="AHY598" s="14"/>
      <c r="AHZ598" s="14"/>
      <c r="AIA598" s="14"/>
      <c r="AIB598" s="14"/>
      <c r="AIC598" s="14"/>
      <c r="AID598" s="14"/>
      <c r="AIE598" s="14"/>
      <c r="AIF598" s="14"/>
      <c r="AIG598" s="14"/>
      <c r="AIH598" s="14"/>
      <c r="AII598" s="14"/>
      <c r="AIJ598" s="14"/>
      <c r="AIK598" s="14"/>
      <c r="AIL598" s="14"/>
      <c r="AIM598" s="14"/>
      <c r="AIN598" s="14"/>
      <c r="AIO598" s="14"/>
      <c r="AIP598" s="14"/>
      <c r="AIQ598" s="14"/>
      <c r="AIR598" s="14"/>
      <c r="AIS598" s="14"/>
      <c r="AIT598" s="14"/>
      <c r="AIU598" s="14"/>
      <c r="AIV598" s="14"/>
      <c r="AIW598" s="14"/>
      <c r="AIX598" s="14"/>
      <c r="AIY598" s="14"/>
      <c r="AIZ598" s="14"/>
      <c r="AJA598" s="14"/>
      <c r="AJB598" s="14"/>
      <c r="AJC598" s="14"/>
      <c r="AJD598" s="14"/>
      <c r="AJE598" s="14"/>
      <c r="AJF598" s="14"/>
      <c r="AJG598" s="14"/>
      <c r="AJH598" s="14"/>
      <c r="AJI598" s="14"/>
      <c r="AJJ598" s="14"/>
      <c r="AJK598" s="14"/>
      <c r="AJL598" s="14"/>
      <c r="AJM598" s="14"/>
      <c r="AJN598" s="14"/>
      <c r="AJO598" s="14"/>
      <c r="AJP598" s="14"/>
      <c r="AJQ598" s="14"/>
      <c r="AJR598" s="14"/>
      <c r="AJS598" s="14"/>
      <c r="AJT598" s="14"/>
      <c r="AJU598" s="14"/>
      <c r="AJV598" s="14"/>
      <c r="AJW598" s="14"/>
      <c r="AJX598" s="14"/>
      <c r="AJY598" s="14"/>
      <c r="AJZ598" s="14"/>
      <c r="AKA598" s="14"/>
      <c r="AKB598" s="14"/>
      <c r="AKC598" s="14"/>
      <c r="AKD598" s="14"/>
      <c r="AKE598" s="14"/>
      <c r="AKF598" s="14"/>
      <c r="AKG598" s="14"/>
      <c r="AKH598" s="14"/>
      <c r="AKI598" s="14"/>
      <c r="AKJ598" s="14"/>
      <c r="AKK598" s="14"/>
      <c r="AKL598" s="14"/>
      <c r="AKM598" s="14"/>
      <c r="AKN598" s="14"/>
      <c r="AKO598" s="14"/>
      <c r="AKP598" s="14"/>
      <c r="AKQ598" s="14"/>
      <c r="AKR598" s="14"/>
      <c r="AKS598" s="14"/>
      <c r="AKT598" s="14"/>
      <c r="AKU598" s="14"/>
      <c r="AKV598" s="14"/>
      <c r="AKW598" s="14"/>
      <c r="AKX598" s="14"/>
      <c r="AKY598" s="14"/>
      <c r="AKZ598" s="14"/>
      <c r="ALA598" s="14"/>
      <c r="ALB598" s="14"/>
      <c r="ALC598" s="14"/>
      <c r="ALD598" s="14"/>
      <c r="ALE598" s="14"/>
      <c r="ALF598" s="14"/>
      <c r="ALG598" s="14"/>
      <c r="ALH598" s="14"/>
      <c r="ALI598" s="14"/>
      <c r="ALJ598" s="14"/>
      <c r="ALK598" s="14"/>
      <c r="ALL598" s="14"/>
      <c r="ALM598" s="14"/>
      <c r="ALN598" s="14"/>
      <c r="ALO598" s="14"/>
      <c r="ALP598" s="14"/>
      <c r="ALQ598" s="14"/>
      <c r="ALR598" s="14"/>
      <c r="ALS598" s="14"/>
      <c r="ALT598" s="14"/>
      <c r="ALU598" s="14"/>
      <c r="ALV598" s="14"/>
      <c r="ALW598" s="14"/>
      <c r="ALX598" s="14"/>
      <c r="ALY598" s="14"/>
      <c r="ALZ598" s="14"/>
      <c r="AMA598" s="14"/>
      <c r="AMB598" s="14"/>
      <c r="AMC598" s="14"/>
      <c r="AMD598" s="14"/>
      <c r="AME598" s="14"/>
      <c r="AMF598" s="14"/>
      <c r="AMG598" s="14"/>
      <c r="AMH598" s="14"/>
      <c r="AMI598" s="14"/>
      <c r="AMJ598" s="14"/>
      <c r="AMK598" s="14"/>
      <c r="AML598" s="14"/>
      <c r="AMM598" s="14"/>
      <c r="AMN598" s="14"/>
      <c r="AMO598" s="14"/>
      <c r="AMP598" s="14"/>
      <c r="AMQ598" s="14"/>
      <c r="AMR598" s="14"/>
      <c r="AMS598" s="14"/>
      <c r="AMT598" s="14"/>
      <c r="AMU598" s="14"/>
      <c r="AMV598" s="14"/>
      <c r="AMW598" s="14"/>
      <c r="AMX598" s="14"/>
      <c r="AMY598" s="14"/>
      <c r="AMZ598" s="14"/>
      <c r="ANA598" s="14"/>
      <c r="ANB598" s="14"/>
      <c r="ANC598" s="14"/>
      <c r="AND598" s="14"/>
      <c r="ANE598" s="14"/>
      <c r="ANF598" s="14"/>
      <c r="ANG598" s="14"/>
      <c r="ANH598" s="14"/>
      <c r="ANI598" s="14"/>
      <c r="ANJ598" s="14"/>
      <c r="ANK598" s="14"/>
      <c r="ANL598" s="14"/>
      <c r="ANM598" s="14"/>
      <c r="ANN598" s="14"/>
      <c r="ANO598" s="14"/>
      <c r="ANP598" s="14"/>
      <c r="ANQ598" s="14"/>
      <c r="ANR598" s="14"/>
      <c r="ANS598" s="14"/>
      <c r="ANT598" s="14"/>
      <c r="ANU598" s="14"/>
      <c r="ANV598" s="14"/>
      <c r="ANW598" s="14"/>
      <c r="ANX598" s="14"/>
      <c r="ANY598" s="14"/>
      <c r="ANZ598" s="14"/>
      <c r="AOA598" s="14"/>
      <c r="AOB598" s="14"/>
      <c r="AOC598" s="14"/>
      <c r="AOD598" s="14"/>
      <c r="AOE598" s="14"/>
      <c r="AOF598" s="14"/>
      <c r="AOG598" s="14"/>
      <c r="AOH598" s="14"/>
      <c r="AOI598" s="14"/>
      <c r="AOJ598" s="14"/>
      <c r="AOK598" s="14"/>
      <c r="AOL598" s="14"/>
      <c r="AOM598" s="14"/>
      <c r="AON598" s="14"/>
      <c r="AOO598" s="14"/>
      <c r="AOP598" s="14"/>
      <c r="AOQ598" s="14"/>
      <c r="AOR598" s="14"/>
      <c r="AOS598" s="14"/>
      <c r="AOT598" s="14"/>
      <c r="AOU598" s="14"/>
      <c r="AOV598" s="14"/>
      <c r="AOW598" s="14"/>
      <c r="AOX598" s="14"/>
      <c r="AOY598" s="14"/>
      <c r="AOZ598" s="14"/>
      <c r="APA598" s="14"/>
      <c r="APB598" s="14"/>
      <c r="APC598" s="14"/>
      <c r="APD598" s="14"/>
      <c r="APE598" s="14"/>
      <c r="APF598" s="14"/>
      <c r="APG598" s="14"/>
      <c r="APH598" s="14"/>
      <c r="API598" s="14"/>
      <c r="APJ598" s="14"/>
      <c r="APK598" s="14"/>
      <c r="APL598" s="14"/>
      <c r="APM598" s="14"/>
      <c r="APN598" s="14"/>
      <c r="APO598" s="14"/>
      <c r="APP598" s="14"/>
      <c r="APQ598" s="14"/>
      <c r="APR598" s="14"/>
      <c r="APS598" s="14"/>
      <c r="APT598" s="14"/>
      <c r="APU598" s="14"/>
      <c r="APV598" s="14"/>
      <c r="APW598" s="14"/>
      <c r="APX598" s="14"/>
      <c r="APY598" s="14"/>
      <c r="APZ598" s="14"/>
      <c r="AQA598" s="14"/>
      <c r="AQB598" s="14"/>
      <c r="AQC598" s="14"/>
      <c r="AQD598" s="14"/>
      <c r="AQE598" s="14"/>
      <c r="AQF598" s="14"/>
      <c r="AQG598" s="14"/>
      <c r="AQH598" s="14"/>
      <c r="AQI598" s="14"/>
      <c r="AQJ598" s="14"/>
      <c r="AQK598" s="14"/>
      <c r="AQL598" s="14"/>
      <c r="AQM598" s="14"/>
      <c r="AQN598" s="14"/>
      <c r="AQO598" s="14"/>
      <c r="AQP598" s="14"/>
      <c r="AQQ598" s="14"/>
      <c r="AQR598" s="14"/>
      <c r="AQS598" s="14"/>
      <c r="AQT598" s="14"/>
      <c r="AQU598" s="14"/>
      <c r="AQV598" s="14"/>
      <c r="AQW598" s="14"/>
      <c r="AQX598" s="14"/>
      <c r="AQY598" s="14"/>
      <c r="AQZ598" s="14"/>
      <c r="ARA598" s="14"/>
      <c r="ARB598" s="14"/>
      <c r="ARC598" s="14"/>
      <c r="ARD598" s="14"/>
      <c r="ARE598" s="14"/>
      <c r="ARF598" s="14"/>
      <c r="ARG598" s="14"/>
      <c r="ARH598" s="14"/>
      <c r="ARI598" s="14"/>
      <c r="ARJ598" s="14"/>
      <c r="ARK598" s="14"/>
      <c r="ARL598" s="14"/>
      <c r="ARM598" s="14"/>
      <c r="ARN598" s="14"/>
      <c r="ARO598" s="14"/>
      <c r="ARP598" s="14"/>
      <c r="ARQ598" s="14"/>
      <c r="ARR598" s="14"/>
      <c r="ARS598" s="14"/>
      <c r="ART598" s="14"/>
      <c r="ARU598" s="14"/>
      <c r="ARV598" s="14"/>
      <c r="ARW598" s="14"/>
      <c r="ARX598" s="14"/>
      <c r="ARY598" s="14"/>
      <c r="ARZ598" s="14"/>
      <c r="ASA598" s="14"/>
      <c r="ASB598" s="14"/>
      <c r="ASC598" s="14"/>
      <c r="ASD598" s="14"/>
      <c r="ASE598" s="14"/>
      <c r="ASF598" s="14"/>
      <c r="ASG598" s="14"/>
      <c r="ASH598" s="14"/>
      <c r="ASI598" s="14"/>
      <c r="ASJ598" s="14"/>
      <c r="ASK598" s="14"/>
      <c r="ASL598" s="14"/>
      <c r="ASM598" s="14"/>
      <c r="ASN598" s="14"/>
      <c r="ASO598" s="14"/>
      <c r="ASP598" s="14"/>
      <c r="ASQ598" s="14"/>
      <c r="ASR598" s="14"/>
      <c r="ASS598" s="14"/>
      <c r="AST598" s="14"/>
      <c r="ASU598" s="14"/>
      <c r="ASV598" s="14"/>
      <c r="ASW598" s="14"/>
      <c r="ASX598" s="14"/>
      <c r="ASY598" s="14"/>
      <c r="ASZ598" s="14"/>
      <c r="ATA598" s="14"/>
      <c r="ATB598" s="14"/>
      <c r="ATC598" s="14"/>
      <c r="ATD598" s="14"/>
    </row>
    <row r="599" spans="63:1200">
      <c r="BK599" s="14" t="str">
        <f t="shared" si="2123"/>
        <v/>
      </c>
      <c r="ABO599" s="14"/>
      <c r="ABP599" s="14"/>
      <c r="ABQ599" s="14"/>
      <c r="ABR599" s="14"/>
      <c r="ABS599" s="14"/>
      <c r="ABT599" s="14"/>
      <c r="ABU599" s="14"/>
      <c r="ABV599" s="14"/>
      <c r="ABW599" s="14"/>
      <c r="ABX599" s="14"/>
      <c r="ABY599" s="14"/>
      <c r="ABZ599" s="14"/>
      <c r="ACA599" s="14"/>
      <c r="ACB599" s="14"/>
      <c r="ACC599" s="14"/>
      <c r="ACD599" s="14"/>
      <c r="ACE599" s="14"/>
      <c r="ACF599" s="14"/>
      <c r="ACG599" s="14"/>
      <c r="ACH599" s="14"/>
      <c r="ACI599" s="14"/>
      <c r="ACJ599" s="14"/>
      <c r="ACK599" s="14"/>
      <c r="ACL599" s="14"/>
      <c r="ACM599" s="14"/>
      <c r="ACN599" s="14"/>
      <c r="ACO599" s="14"/>
      <c r="ACP599" s="14"/>
      <c r="ACQ599" s="14"/>
      <c r="ACR599" s="14"/>
      <c r="ACS599" s="14"/>
      <c r="ACT599" s="14"/>
      <c r="ACU599" s="14"/>
      <c r="ACV599" s="14"/>
      <c r="ACW599" s="14"/>
      <c r="ACX599" s="14"/>
      <c r="ACY599" s="14"/>
      <c r="ACZ599" s="14"/>
      <c r="ADA599" s="14"/>
      <c r="ADB599" s="14"/>
      <c r="ADC599" s="14"/>
      <c r="ADD599" s="14"/>
      <c r="ADE599" s="14"/>
      <c r="ADF599" s="14"/>
      <c r="ADG599" s="14"/>
      <c r="ADH599" s="14"/>
      <c r="ADI599" s="14"/>
      <c r="ADJ599" s="14"/>
      <c r="ADK599" s="14"/>
      <c r="ADL599" s="14"/>
      <c r="ADM599" s="14"/>
      <c r="ADN599" s="14"/>
      <c r="ADO599" s="14"/>
      <c r="ADP599" s="14"/>
      <c r="ADQ599" s="14"/>
      <c r="ADR599" s="14"/>
      <c r="ADS599" s="14"/>
      <c r="ADT599" s="14"/>
      <c r="ADU599" s="14"/>
      <c r="ADV599" s="14"/>
      <c r="ADW599" s="14"/>
      <c r="ADX599" s="14"/>
      <c r="ADY599" s="14"/>
      <c r="ADZ599" s="14"/>
      <c r="AEA599" s="14"/>
      <c r="AEB599" s="14"/>
      <c r="AEC599" s="14"/>
      <c r="AED599" s="14"/>
      <c r="AEE599" s="14"/>
      <c r="AEF599" s="14"/>
      <c r="AEG599" s="14"/>
      <c r="AEH599" s="14"/>
      <c r="AEI599" s="14"/>
      <c r="AEJ599" s="14"/>
      <c r="AEK599" s="14"/>
      <c r="AEL599" s="14"/>
      <c r="AEM599" s="14"/>
      <c r="AEN599" s="14"/>
      <c r="AEO599" s="14"/>
      <c r="AEP599" s="14"/>
      <c r="AEQ599" s="14"/>
      <c r="AER599" s="14"/>
      <c r="AES599" s="14"/>
      <c r="AET599" s="14"/>
      <c r="AEU599" s="14"/>
      <c r="AEV599" s="14"/>
      <c r="AEW599" s="14"/>
      <c r="AEX599" s="14"/>
      <c r="AEY599" s="14"/>
      <c r="AEZ599" s="14"/>
      <c r="AFA599" s="14"/>
      <c r="AFB599" s="14"/>
      <c r="AFC599" s="14"/>
      <c r="AFD599" s="14"/>
      <c r="AFE599" s="14"/>
      <c r="AFF599" s="14"/>
      <c r="AFG599" s="14"/>
      <c r="AFH599" s="14"/>
      <c r="AFI599" s="14"/>
      <c r="AFJ599" s="14"/>
      <c r="AFK599" s="14"/>
      <c r="AFL599" s="14"/>
      <c r="AFM599" s="14"/>
      <c r="AFN599" s="14"/>
      <c r="AFO599" s="14"/>
      <c r="AFP599" s="14"/>
      <c r="AFQ599" s="14"/>
      <c r="AFR599" s="14"/>
      <c r="AFS599" s="14"/>
      <c r="AFT599" s="14"/>
      <c r="AFU599" s="14"/>
      <c r="AFV599" s="14"/>
      <c r="AFW599" s="14"/>
      <c r="AFX599" s="14"/>
      <c r="AFY599" s="14"/>
      <c r="AFZ599" s="14"/>
      <c r="AGA599" s="14"/>
      <c r="AGB599" s="14"/>
      <c r="AGC599" s="14"/>
      <c r="AGD599" s="14"/>
      <c r="AGE599" s="14"/>
      <c r="AGF599" s="14"/>
      <c r="AGG599" s="14"/>
      <c r="AGH599" s="14"/>
      <c r="AGI599" s="14"/>
      <c r="AGJ599" s="14"/>
      <c r="AGK599" s="14"/>
      <c r="AGL599" s="14"/>
      <c r="AGM599" s="14"/>
      <c r="AGN599" s="14"/>
      <c r="AGO599" s="14"/>
      <c r="AGP599" s="14"/>
      <c r="AGQ599" s="14"/>
      <c r="AGR599" s="14"/>
      <c r="AGS599" s="14"/>
      <c r="AGT599" s="14"/>
      <c r="AGU599" s="14"/>
      <c r="AGV599" s="14"/>
      <c r="AGW599" s="14"/>
      <c r="AGX599" s="14"/>
      <c r="AGY599" s="14"/>
      <c r="AGZ599" s="14"/>
      <c r="AHA599" s="14"/>
      <c r="AHB599" s="14"/>
      <c r="AHC599" s="14"/>
      <c r="AHD599" s="14"/>
      <c r="AHE599" s="14"/>
      <c r="AHF599" s="14"/>
      <c r="AHG599" s="14"/>
      <c r="AHH599" s="14"/>
      <c r="AHI599" s="14"/>
      <c r="AHJ599" s="14"/>
      <c r="AHK599" s="14"/>
      <c r="AHL599" s="14"/>
      <c r="AHM599" s="14"/>
      <c r="AHN599" s="14"/>
      <c r="AHO599" s="14"/>
      <c r="AHP599" s="14"/>
      <c r="AHQ599" s="14"/>
      <c r="AHR599" s="14"/>
      <c r="AHS599" s="14"/>
      <c r="AHT599" s="14"/>
      <c r="AHU599" s="14"/>
      <c r="AHV599" s="14"/>
      <c r="AHW599" s="14"/>
      <c r="AHX599" s="14"/>
      <c r="AHY599" s="14"/>
      <c r="AHZ599" s="14"/>
      <c r="AIA599" s="14"/>
      <c r="AIB599" s="14"/>
      <c r="AIC599" s="14"/>
      <c r="AID599" s="14"/>
      <c r="AIE599" s="14"/>
      <c r="AIF599" s="14"/>
      <c r="AIG599" s="14"/>
      <c r="AIH599" s="14"/>
      <c r="AII599" s="14"/>
      <c r="AIJ599" s="14"/>
      <c r="AIK599" s="14"/>
      <c r="AIL599" s="14"/>
      <c r="AIM599" s="14"/>
      <c r="AIN599" s="14"/>
      <c r="AIO599" s="14"/>
      <c r="AIP599" s="14"/>
      <c r="AIQ599" s="14"/>
      <c r="AIR599" s="14"/>
      <c r="AIS599" s="14"/>
      <c r="AIT599" s="14"/>
      <c r="AIU599" s="14"/>
      <c r="AIV599" s="14"/>
      <c r="AIW599" s="14"/>
      <c r="AIX599" s="14"/>
      <c r="AIY599" s="14"/>
      <c r="AIZ599" s="14"/>
      <c r="AJA599" s="14"/>
      <c r="AJB599" s="14"/>
      <c r="AJC599" s="14"/>
      <c r="AJD599" s="14"/>
      <c r="AJE599" s="14"/>
      <c r="AJF599" s="14"/>
      <c r="AJG599" s="14"/>
      <c r="AJH599" s="14"/>
      <c r="AJI599" s="14"/>
      <c r="AJJ599" s="14"/>
      <c r="AJK599" s="14"/>
      <c r="AJL599" s="14"/>
      <c r="AJM599" s="14"/>
      <c r="AJN599" s="14"/>
      <c r="AJO599" s="14"/>
      <c r="AJP599" s="14"/>
      <c r="AJQ599" s="14"/>
      <c r="AJR599" s="14"/>
      <c r="AJS599" s="14"/>
      <c r="AJT599" s="14"/>
      <c r="AJU599" s="14"/>
      <c r="AJV599" s="14"/>
      <c r="AJW599" s="14"/>
      <c r="AJX599" s="14"/>
      <c r="AJY599" s="14"/>
      <c r="AJZ599" s="14"/>
      <c r="AKA599" s="14"/>
      <c r="AKB599" s="14"/>
      <c r="AKC599" s="14"/>
      <c r="AKD599" s="14"/>
      <c r="AKE599" s="14"/>
      <c r="AKF599" s="14"/>
      <c r="AKG599" s="14"/>
      <c r="AKH599" s="14"/>
      <c r="AKI599" s="14"/>
      <c r="AKJ599" s="14"/>
      <c r="AKK599" s="14"/>
      <c r="AKL599" s="14"/>
      <c r="AKM599" s="14"/>
      <c r="AKN599" s="14"/>
      <c r="AKO599" s="14"/>
      <c r="AKP599" s="14"/>
      <c r="AKQ599" s="14"/>
      <c r="AKR599" s="14"/>
      <c r="AKS599" s="14"/>
      <c r="AKT599" s="14"/>
      <c r="AKU599" s="14"/>
      <c r="AKV599" s="14"/>
      <c r="AKW599" s="14"/>
      <c r="AKX599" s="14"/>
      <c r="AKY599" s="14"/>
      <c r="AKZ599" s="14"/>
      <c r="ALA599" s="14"/>
      <c r="ALB599" s="14"/>
      <c r="ALC599" s="14"/>
      <c r="ALD599" s="14"/>
      <c r="ALE599" s="14"/>
      <c r="ALF599" s="14"/>
      <c r="ALG599" s="14"/>
      <c r="ALH599" s="14"/>
      <c r="ALI599" s="14"/>
      <c r="ALJ599" s="14"/>
      <c r="ALK599" s="14"/>
      <c r="ALL599" s="14"/>
      <c r="ALM599" s="14"/>
      <c r="ALN599" s="14"/>
      <c r="ALO599" s="14"/>
      <c r="ALP599" s="14"/>
      <c r="ALQ599" s="14"/>
      <c r="ALR599" s="14"/>
      <c r="ALS599" s="14"/>
      <c r="ALT599" s="14"/>
      <c r="ALU599" s="14"/>
      <c r="ALV599" s="14"/>
      <c r="ALW599" s="14"/>
      <c r="ALX599" s="14"/>
      <c r="ALY599" s="14"/>
      <c r="ALZ599" s="14"/>
      <c r="AMA599" s="14"/>
      <c r="AMB599" s="14"/>
      <c r="AMC599" s="14"/>
      <c r="AMD599" s="14"/>
      <c r="AME599" s="14"/>
      <c r="AMF599" s="14"/>
      <c r="AMG599" s="14"/>
      <c r="AMH599" s="14"/>
      <c r="AMI599" s="14"/>
      <c r="AMJ599" s="14"/>
      <c r="AMK599" s="14"/>
      <c r="AML599" s="14"/>
      <c r="AMM599" s="14"/>
      <c r="AMN599" s="14"/>
      <c r="AMO599" s="14"/>
      <c r="AMP599" s="14"/>
      <c r="AMQ599" s="14"/>
      <c r="AMR599" s="14"/>
      <c r="AMS599" s="14"/>
      <c r="AMT599" s="14"/>
      <c r="AMU599" s="14"/>
      <c r="AMV599" s="14"/>
      <c r="AMW599" s="14"/>
      <c r="AMX599" s="14"/>
      <c r="AMY599" s="14"/>
      <c r="AMZ599" s="14"/>
      <c r="ANA599" s="14"/>
      <c r="ANB599" s="14"/>
      <c r="ANC599" s="14"/>
      <c r="AND599" s="14"/>
      <c r="ANE599" s="14"/>
      <c r="ANF599" s="14"/>
      <c r="ANG599" s="14"/>
      <c r="ANH599" s="14"/>
      <c r="ANI599" s="14"/>
      <c r="ANJ599" s="14"/>
      <c r="ANK599" s="14"/>
      <c r="ANL599" s="14"/>
      <c r="ANM599" s="14"/>
      <c r="ANN599" s="14"/>
      <c r="ANO599" s="14"/>
      <c r="ANP599" s="14"/>
      <c r="ANQ599" s="14"/>
      <c r="ANR599" s="14"/>
      <c r="ANS599" s="14"/>
      <c r="ANT599" s="14"/>
      <c r="ANU599" s="14"/>
      <c r="ANV599" s="14"/>
      <c r="ANW599" s="14"/>
      <c r="ANX599" s="14"/>
      <c r="ANY599" s="14"/>
      <c r="ANZ599" s="14"/>
      <c r="AOA599" s="14"/>
      <c r="AOB599" s="14"/>
      <c r="AOC599" s="14"/>
      <c r="AOD599" s="14"/>
      <c r="AOE599" s="14"/>
      <c r="AOF599" s="14"/>
      <c r="AOG599" s="14"/>
      <c r="AOH599" s="14"/>
      <c r="AOI599" s="14"/>
      <c r="AOJ599" s="14"/>
      <c r="AOK599" s="14"/>
      <c r="AOL599" s="14"/>
      <c r="AOM599" s="14"/>
      <c r="AON599" s="14"/>
      <c r="AOO599" s="14"/>
      <c r="AOP599" s="14"/>
      <c r="AOQ599" s="14"/>
      <c r="AOR599" s="14"/>
      <c r="AOS599" s="14"/>
      <c r="AOT599" s="14"/>
      <c r="AOU599" s="14"/>
      <c r="AOV599" s="14"/>
      <c r="AOW599" s="14"/>
      <c r="AOX599" s="14"/>
      <c r="AOY599" s="14"/>
      <c r="AOZ599" s="14"/>
      <c r="APA599" s="14"/>
      <c r="APB599" s="14"/>
      <c r="APC599" s="14"/>
      <c r="APD599" s="14"/>
      <c r="APE599" s="14"/>
      <c r="APF599" s="14"/>
      <c r="APG599" s="14"/>
      <c r="APH599" s="14"/>
      <c r="API599" s="14"/>
      <c r="APJ599" s="14"/>
      <c r="APK599" s="14"/>
      <c r="APL599" s="14"/>
      <c r="APM599" s="14"/>
      <c r="APN599" s="14"/>
      <c r="APO599" s="14"/>
      <c r="APP599" s="14"/>
      <c r="APQ599" s="14"/>
      <c r="APR599" s="14"/>
      <c r="APS599" s="14"/>
      <c r="APT599" s="14"/>
      <c r="APU599" s="14"/>
      <c r="APV599" s="14"/>
      <c r="APW599" s="14"/>
      <c r="APX599" s="14"/>
      <c r="APY599" s="14"/>
      <c r="APZ599" s="14"/>
      <c r="AQA599" s="14"/>
      <c r="AQB599" s="14"/>
      <c r="AQC599" s="14"/>
      <c r="AQD599" s="14"/>
      <c r="AQE599" s="14"/>
      <c r="AQF599" s="14"/>
      <c r="AQG599" s="14"/>
      <c r="AQH599" s="14"/>
      <c r="AQI599" s="14"/>
      <c r="AQJ599" s="14"/>
      <c r="AQK599" s="14"/>
      <c r="AQL599" s="14"/>
      <c r="AQM599" s="14"/>
      <c r="AQN599" s="14"/>
      <c r="AQO599" s="14"/>
      <c r="AQP599" s="14"/>
      <c r="AQQ599" s="14"/>
      <c r="AQR599" s="14"/>
      <c r="AQS599" s="14"/>
      <c r="AQT599" s="14"/>
      <c r="AQU599" s="14"/>
      <c r="AQV599" s="14"/>
      <c r="AQW599" s="14"/>
      <c r="AQX599" s="14"/>
      <c r="AQY599" s="14"/>
      <c r="AQZ599" s="14"/>
      <c r="ARA599" s="14"/>
      <c r="ARB599" s="14"/>
      <c r="ARC599" s="14"/>
      <c r="ARD599" s="14"/>
      <c r="ARE599" s="14"/>
      <c r="ARF599" s="14"/>
      <c r="ARG599" s="14"/>
      <c r="ARH599" s="14"/>
      <c r="ARI599" s="14"/>
      <c r="ARJ599" s="14"/>
      <c r="ARK599" s="14"/>
      <c r="ARL599" s="14"/>
      <c r="ARM599" s="14"/>
      <c r="ARN599" s="14"/>
      <c r="ARO599" s="14"/>
      <c r="ARP599" s="14"/>
      <c r="ARQ599" s="14"/>
      <c r="ARR599" s="14"/>
      <c r="ARS599" s="14"/>
      <c r="ART599" s="14"/>
      <c r="ARU599" s="14"/>
      <c r="ARV599" s="14"/>
      <c r="ARW599" s="14"/>
      <c r="ARX599" s="14"/>
      <c r="ARY599" s="14"/>
      <c r="ARZ599" s="14"/>
      <c r="ASA599" s="14"/>
      <c r="ASB599" s="14"/>
      <c r="ASC599" s="14"/>
      <c r="ASD599" s="14"/>
      <c r="ASE599" s="14"/>
      <c r="ASF599" s="14"/>
      <c r="ASG599" s="14"/>
      <c r="ASH599" s="14"/>
      <c r="ASI599" s="14"/>
      <c r="ASJ599" s="14"/>
      <c r="ASK599" s="14"/>
      <c r="ASL599" s="14"/>
      <c r="ASM599" s="14"/>
      <c r="ASN599" s="14"/>
      <c r="ASO599" s="14"/>
      <c r="ASP599" s="14"/>
      <c r="ASQ599" s="14"/>
      <c r="ASR599" s="14"/>
      <c r="ASS599" s="14"/>
      <c r="AST599" s="14"/>
      <c r="ASU599" s="14"/>
      <c r="ASV599" s="14"/>
      <c r="ASW599" s="14"/>
      <c r="ASX599" s="14"/>
      <c r="ASY599" s="14"/>
      <c r="ASZ599" s="14"/>
      <c r="ATA599" s="14"/>
      <c r="ATB599" s="14"/>
      <c r="ATC599" s="14"/>
      <c r="ATD599" s="14"/>
    </row>
    <row r="600" spans="63:1200">
      <c r="BK600" s="14" t="str">
        <f t="shared" si="2123"/>
        <v/>
      </c>
      <c r="ABO600" s="14"/>
      <c r="ABP600" s="14"/>
      <c r="ABQ600" s="14"/>
      <c r="ABR600" s="14"/>
      <c r="ABS600" s="14"/>
      <c r="ABT600" s="14"/>
      <c r="ABU600" s="14"/>
      <c r="ABV600" s="14"/>
      <c r="ABW600" s="14"/>
      <c r="ABX600" s="14"/>
      <c r="ABY600" s="14"/>
      <c r="ABZ600" s="14"/>
      <c r="ACA600" s="14"/>
      <c r="ACB600" s="14"/>
      <c r="ACC600" s="14"/>
      <c r="ACD600" s="14"/>
      <c r="ACE600" s="14"/>
      <c r="ACF600" s="14"/>
      <c r="ACG600" s="14"/>
      <c r="ACH600" s="14"/>
      <c r="ACI600" s="14"/>
      <c r="ACJ600" s="14"/>
      <c r="ACK600" s="14"/>
      <c r="ACL600" s="14"/>
      <c r="ACM600" s="14"/>
      <c r="ACN600" s="14"/>
      <c r="ACO600" s="14"/>
      <c r="ACP600" s="14"/>
      <c r="ACQ600" s="14"/>
      <c r="ACR600" s="14"/>
      <c r="ACS600" s="14"/>
      <c r="ACT600" s="14"/>
      <c r="ACU600" s="14"/>
      <c r="ACV600" s="14"/>
      <c r="ACW600" s="14"/>
      <c r="ACX600" s="14"/>
      <c r="ACY600" s="14"/>
      <c r="ACZ600" s="14"/>
      <c r="ADA600" s="14"/>
      <c r="ADB600" s="14"/>
      <c r="ADC600" s="14"/>
      <c r="ADD600" s="14"/>
      <c r="ADE600" s="14"/>
      <c r="ADF600" s="14"/>
      <c r="ADG600" s="14"/>
      <c r="ADH600" s="14"/>
      <c r="ADI600" s="14"/>
      <c r="ADJ600" s="14"/>
      <c r="ADK600" s="14"/>
      <c r="ADL600" s="14"/>
      <c r="ADM600" s="14"/>
      <c r="ADN600" s="14"/>
      <c r="ADO600" s="14"/>
      <c r="ADP600" s="14"/>
      <c r="ADQ600" s="14"/>
      <c r="ADR600" s="14"/>
      <c r="ADS600" s="14"/>
      <c r="ADT600" s="14"/>
      <c r="ADU600" s="14"/>
      <c r="ADV600" s="14"/>
      <c r="ADW600" s="14"/>
      <c r="ADX600" s="14"/>
      <c r="ADY600" s="14"/>
      <c r="ADZ600" s="14"/>
      <c r="AEA600" s="14"/>
      <c r="AEB600" s="14"/>
      <c r="AEC600" s="14"/>
      <c r="AED600" s="14"/>
      <c r="AEE600" s="14"/>
      <c r="AEF600" s="14"/>
      <c r="AEG600" s="14"/>
      <c r="AEH600" s="14"/>
      <c r="AEI600" s="14"/>
      <c r="AEJ600" s="14"/>
      <c r="AEK600" s="14"/>
      <c r="AEL600" s="14"/>
      <c r="AEM600" s="14"/>
      <c r="AEN600" s="14"/>
      <c r="AEO600" s="14"/>
      <c r="AEP600" s="14"/>
      <c r="AEQ600" s="14"/>
      <c r="AER600" s="14"/>
      <c r="AES600" s="14"/>
      <c r="AET600" s="14"/>
      <c r="AEU600" s="14"/>
      <c r="AEV600" s="14"/>
      <c r="AEW600" s="14"/>
      <c r="AEX600" s="14"/>
      <c r="AEY600" s="14"/>
      <c r="AEZ600" s="14"/>
      <c r="AFA600" s="14"/>
      <c r="AFB600" s="14"/>
      <c r="AFC600" s="14"/>
      <c r="AFD600" s="14"/>
      <c r="AFE600" s="14"/>
      <c r="AFF600" s="14"/>
      <c r="AFG600" s="14"/>
      <c r="AFH600" s="14"/>
      <c r="AFI600" s="14"/>
      <c r="AFJ600" s="14"/>
      <c r="AFK600" s="14"/>
      <c r="AFL600" s="14"/>
      <c r="AFM600" s="14"/>
      <c r="AFN600" s="14"/>
      <c r="AFO600" s="14"/>
      <c r="AFP600" s="14"/>
      <c r="AFQ600" s="14"/>
      <c r="AFR600" s="14"/>
      <c r="AFS600" s="14"/>
      <c r="AFT600" s="14"/>
      <c r="AFU600" s="14"/>
      <c r="AFV600" s="14"/>
      <c r="AFW600" s="14"/>
      <c r="AFX600" s="14"/>
      <c r="AFY600" s="14"/>
      <c r="AFZ600" s="14"/>
      <c r="AGA600" s="14"/>
      <c r="AGB600" s="14"/>
      <c r="AGC600" s="14"/>
      <c r="AGD600" s="14"/>
      <c r="AGE600" s="14"/>
      <c r="AGF600" s="14"/>
      <c r="AGG600" s="14"/>
      <c r="AGH600" s="14"/>
      <c r="AGI600" s="14"/>
      <c r="AGJ600" s="14"/>
      <c r="AGK600" s="14"/>
      <c r="AGL600" s="14"/>
      <c r="AGM600" s="14"/>
      <c r="AGN600" s="14"/>
      <c r="AGO600" s="14"/>
      <c r="AGP600" s="14"/>
      <c r="AGQ600" s="14"/>
      <c r="AGR600" s="14"/>
      <c r="AGS600" s="14"/>
      <c r="AGT600" s="14"/>
      <c r="AGU600" s="14"/>
      <c r="AGV600" s="14"/>
      <c r="AGW600" s="14"/>
      <c r="AGX600" s="14"/>
      <c r="AGY600" s="14"/>
      <c r="AGZ600" s="14"/>
      <c r="AHA600" s="14"/>
      <c r="AHB600" s="14"/>
      <c r="AHC600" s="14"/>
      <c r="AHD600" s="14"/>
      <c r="AHE600" s="14"/>
      <c r="AHF600" s="14"/>
      <c r="AHG600" s="14"/>
      <c r="AHH600" s="14"/>
      <c r="AHI600" s="14"/>
      <c r="AHJ600" s="14"/>
      <c r="AHK600" s="14"/>
      <c r="AHL600" s="14"/>
      <c r="AHM600" s="14"/>
      <c r="AHN600" s="14"/>
      <c r="AHO600" s="14"/>
      <c r="AHP600" s="14"/>
      <c r="AHQ600" s="14"/>
      <c r="AHR600" s="14"/>
      <c r="AHS600" s="14"/>
      <c r="AHT600" s="14"/>
      <c r="AHU600" s="14"/>
      <c r="AHV600" s="14"/>
      <c r="AHW600" s="14"/>
      <c r="AHX600" s="14"/>
      <c r="AHY600" s="14"/>
      <c r="AHZ600" s="14"/>
      <c r="AIA600" s="14"/>
      <c r="AIB600" s="14"/>
      <c r="AIC600" s="14"/>
      <c r="AID600" s="14"/>
      <c r="AIE600" s="14"/>
      <c r="AIF600" s="14"/>
      <c r="AIG600" s="14"/>
      <c r="AIH600" s="14"/>
      <c r="AII600" s="14"/>
      <c r="AIJ600" s="14"/>
      <c r="AIK600" s="14"/>
      <c r="AIL600" s="14"/>
      <c r="AIM600" s="14"/>
      <c r="AIN600" s="14"/>
      <c r="AIO600" s="14"/>
      <c r="AIP600" s="14"/>
      <c r="AIQ600" s="14"/>
      <c r="AIR600" s="14"/>
      <c r="AIS600" s="14"/>
      <c r="AIT600" s="14"/>
      <c r="AIU600" s="14"/>
      <c r="AIV600" s="14"/>
      <c r="AIW600" s="14"/>
      <c r="AIX600" s="14"/>
      <c r="AIY600" s="14"/>
      <c r="AIZ600" s="14"/>
      <c r="AJA600" s="14"/>
      <c r="AJB600" s="14"/>
      <c r="AJC600" s="14"/>
      <c r="AJD600" s="14"/>
      <c r="AJE600" s="14"/>
      <c r="AJF600" s="14"/>
      <c r="AJG600" s="14"/>
      <c r="AJH600" s="14"/>
      <c r="AJI600" s="14"/>
      <c r="AJJ600" s="14"/>
      <c r="AJK600" s="14"/>
      <c r="AJL600" s="14"/>
      <c r="AJM600" s="14"/>
      <c r="AJN600" s="14"/>
      <c r="AJO600" s="14"/>
      <c r="AJP600" s="14"/>
      <c r="AJQ600" s="14"/>
      <c r="AJR600" s="14"/>
      <c r="AJS600" s="14"/>
      <c r="AJT600" s="14"/>
      <c r="AJU600" s="14"/>
      <c r="AJV600" s="14"/>
      <c r="AJW600" s="14"/>
      <c r="AJX600" s="14"/>
      <c r="AJY600" s="14"/>
      <c r="AJZ600" s="14"/>
      <c r="AKA600" s="14"/>
      <c r="AKB600" s="14"/>
      <c r="AKC600" s="14"/>
      <c r="AKD600" s="14"/>
      <c r="AKE600" s="14"/>
      <c r="AKF600" s="14"/>
      <c r="AKG600" s="14"/>
      <c r="AKH600" s="14"/>
      <c r="AKI600" s="14"/>
      <c r="AKJ600" s="14"/>
      <c r="AKK600" s="14"/>
      <c r="AKL600" s="14"/>
      <c r="AKM600" s="14"/>
      <c r="AKN600" s="14"/>
      <c r="AKO600" s="14"/>
      <c r="AKP600" s="14"/>
      <c r="AKQ600" s="14"/>
      <c r="AKR600" s="14"/>
      <c r="AKS600" s="14"/>
      <c r="AKT600" s="14"/>
      <c r="AKU600" s="14"/>
      <c r="AKV600" s="14"/>
      <c r="AKW600" s="14"/>
      <c r="AKX600" s="14"/>
      <c r="AKY600" s="14"/>
      <c r="AKZ600" s="14"/>
      <c r="ALA600" s="14"/>
      <c r="ALB600" s="14"/>
      <c r="ALC600" s="14"/>
      <c r="ALD600" s="14"/>
      <c r="ALE600" s="14"/>
      <c r="ALF600" s="14"/>
      <c r="ALG600" s="14"/>
      <c r="ALH600" s="14"/>
      <c r="ALI600" s="14"/>
      <c r="ALJ600" s="14"/>
      <c r="ALK600" s="14"/>
      <c r="ALL600" s="14"/>
      <c r="ALM600" s="14"/>
      <c r="ALN600" s="14"/>
      <c r="ALO600" s="14"/>
      <c r="ALP600" s="14"/>
      <c r="ALQ600" s="14"/>
      <c r="ALR600" s="14"/>
      <c r="ALS600" s="14"/>
      <c r="ALT600" s="14"/>
      <c r="ALU600" s="14"/>
      <c r="ALV600" s="14"/>
      <c r="ALW600" s="14"/>
      <c r="ALX600" s="14"/>
      <c r="ALY600" s="14"/>
      <c r="ALZ600" s="14"/>
      <c r="AMA600" s="14"/>
      <c r="AMB600" s="14"/>
      <c r="AMC600" s="14"/>
      <c r="AMD600" s="14"/>
      <c r="AME600" s="14"/>
      <c r="AMF600" s="14"/>
      <c r="AMG600" s="14"/>
      <c r="AMH600" s="14"/>
      <c r="AMI600" s="14"/>
      <c r="AMJ600" s="14"/>
      <c r="AMK600" s="14"/>
      <c r="AML600" s="14"/>
      <c r="AMM600" s="14"/>
      <c r="AMN600" s="14"/>
      <c r="AMO600" s="14"/>
      <c r="AMP600" s="14"/>
      <c r="AMQ600" s="14"/>
      <c r="AMR600" s="14"/>
      <c r="AMS600" s="14"/>
      <c r="AMT600" s="14"/>
      <c r="AMU600" s="14"/>
      <c r="AMV600" s="14"/>
      <c r="AMW600" s="14"/>
      <c r="AMX600" s="14"/>
      <c r="AMY600" s="14"/>
      <c r="AMZ600" s="14"/>
      <c r="ANA600" s="14"/>
      <c r="ANB600" s="14"/>
      <c r="ANC600" s="14"/>
      <c r="AND600" s="14"/>
      <c r="ANE600" s="14"/>
      <c r="ANF600" s="14"/>
      <c r="ANG600" s="14"/>
      <c r="ANH600" s="14"/>
      <c r="ANI600" s="14"/>
      <c r="ANJ600" s="14"/>
      <c r="ANK600" s="14"/>
      <c r="ANL600" s="14"/>
      <c r="ANM600" s="14"/>
      <c r="ANN600" s="14"/>
      <c r="ANO600" s="14"/>
      <c r="ANP600" s="14"/>
      <c r="ANQ600" s="14"/>
      <c r="ANR600" s="14"/>
      <c r="ANS600" s="14"/>
      <c r="ANT600" s="14"/>
      <c r="ANU600" s="14"/>
      <c r="ANV600" s="14"/>
      <c r="ANW600" s="14"/>
      <c r="ANX600" s="14"/>
      <c r="ANY600" s="14"/>
      <c r="ANZ600" s="14"/>
      <c r="AOA600" s="14"/>
      <c r="AOB600" s="14"/>
      <c r="AOC600" s="14"/>
      <c r="AOD600" s="14"/>
      <c r="AOE600" s="14"/>
      <c r="AOF600" s="14"/>
      <c r="AOG600" s="14"/>
      <c r="AOH600" s="14"/>
      <c r="AOI600" s="14"/>
      <c r="AOJ600" s="14"/>
      <c r="AOK600" s="14"/>
      <c r="AOL600" s="14"/>
      <c r="AOM600" s="14"/>
      <c r="AON600" s="14"/>
      <c r="AOO600" s="14"/>
      <c r="AOP600" s="14"/>
      <c r="AOQ600" s="14"/>
      <c r="AOR600" s="14"/>
      <c r="AOS600" s="14"/>
      <c r="AOT600" s="14"/>
      <c r="AOU600" s="14"/>
      <c r="AOV600" s="14"/>
      <c r="AOW600" s="14"/>
      <c r="AOX600" s="14"/>
      <c r="AOY600" s="14"/>
      <c r="AOZ600" s="14"/>
      <c r="APA600" s="14"/>
      <c r="APB600" s="14"/>
      <c r="APC600" s="14"/>
      <c r="APD600" s="14"/>
      <c r="APE600" s="14"/>
      <c r="APF600" s="14"/>
      <c r="APG600" s="14"/>
      <c r="APH600" s="14"/>
      <c r="API600" s="14"/>
      <c r="APJ600" s="14"/>
      <c r="APK600" s="14"/>
      <c r="APL600" s="14"/>
      <c r="APM600" s="14"/>
      <c r="APN600" s="14"/>
      <c r="APO600" s="14"/>
      <c r="APP600" s="14"/>
      <c r="APQ600" s="14"/>
      <c r="APR600" s="14"/>
      <c r="APS600" s="14"/>
      <c r="APT600" s="14"/>
      <c r="APU600" s="14"/>
      <c r="APV600" s="14"/>
      <c r="APW600" s="14"/>
      <c r="APX600" s="14"/>
      <c r="APY600" s="14"/>
      <c r="APZ600" s="14"/>
      <c r="AQA600" s="14"/>
      <c r="AQB600" s="14"/>
      <c r="AQC600" s="14"/>
      <c r="AQD600" s="14"/>
      <c r="AQE600" s="14"/>
      <c r="AQF600" s="14"/>
      <c r="AQG600" s="14"/>
      <c r="AQH600" s="14"/>
      <c r="AQI600" s="14"/>
      <c r="AQJ600" s="14"/>
      <c r="AQK600" s="14"/>
      <c r="AQL600" s="14"/>
      <c r="AQM600" s="14"/>
      <c r="AQN600" s="14"/>
      <c r="AQO600" s="14"/>
      <c r="AQP600" s="14"/>
      <c r="AQQ600" s="14"/>
      <c r="AQR600" s="14"/>
      <c r="AQS600" s="14"/>
      <c r="AQT600" s="14"/>
      <c r="AQU600" s="14"/>
      <c r="AQV600" s="14"/>
      <c r="AQW600" s="14"/>
      <c r="AQX600" s="14"/>
      <c r="AQY600" s="14"/>
      <c r="AQZ600" s="14"/>
      <c r="ARA600" s="14"/>
      <c r="ARB600" s="14"/>
      <c r="ARC600" s="14"/>
      <c r="ARD600" s="14"/>
      <c r="ARE600" s="14"/>
      <c r="ARF600" s="14"/>
      <c r="ARG600" s="14"/>
      <c r="ARH600" s="14"/>
      <c r="ARI600" s="14"/>
      <c r="ARJ600" s="14"/>
      <c r="ARK600" s="14"/>
      <c r="ARL600" s="14"/>
      <c r="ARM600" s="14"/>
      <c r="ARN600" s="14"/>
      <c r="ARO600" s="14"/>
      <c r="ARP600" s="14"/>
      <c r="ARQ600" s="14"/>
      <c r="ARR600" s="14"/>
      <c r="ARS600" s="14"/>
      <c r="ART600" s="14"/>
      <c r="ARU600" s="14"/>
      <c r="ARV600" s="14"/>
      <c r="ARW600" s="14"/>
      <c r="ARX600" s="14"/>
      <c r="ARY600" s="14"/>
      <c r="ARZ600" s="14"/>
      <c r="ASA600" s="14"/>
      <c r="ASB600" s="14"/>
      <c r="ASC600" s="14"/>
      <c r="ASD600" s="14"/>
      <c r="ASE600" s="14"/>
      <c r="ASF600" s="14"/>
      <c r="ASG600" s="14"/>
      <c r="ASH600" s="14"/>
      <c r="ASI600" s="14"/>
      <c r="ASJ600" s="14"/>
      <c r="ASK600" s="14"/>
      <c r="ASL600" s="14"/>
      <c r="ASM600" s="14"/>
      <c r="ASN600" s="14"/>
      <c r="ASO600" s="14"/>
      <c r="ASP600" s="14"/>
      <c r="ASQ600" s="14"/>
      <c r="ASR600" s="14"/>
      <c r="ASS600" s="14"/>
      <c r="AST600" s="14"/>
      <c r="ASU600" s="14"/>
      <c r="ASV600" s="14"/>
      <c r="ASW600" s="14"/>
      <c r="ASX600" s="14"/>
      <c r="ASY600" s="14"/>
      <c r="ASZ600" s="14"/>
      <c r="ATA600" s="14"/>
      <c r="ATB600" s="14"/>
      <c r="ATC600" s="14"/>
      <c r="ATD600" s="14"/>
    </row>
    <row r="601" spans="63:1200">
      <c r="BK601" s="14" t="str">
        <f t="shared" si="2123"/>
        <v/>
      </c>
      <c r="ABO601" s="14"/>
      <c r="ABP601" s="14"/>
      <c r="ABQ601" s="14"/>
      <c r="ABR601" s="14"/>
      <c r="ABS601" s="14"/>
      <c r="ABT601" s="14"/>
      <c r="ABU601" s="14"/>
      <c r="ABV601" s="14"/>
      <c r="ABW601" s="14"/>
      <c r="ABX601" s="14"/>
      <c r="ABY601" s="14"/>
      <c r="ABZ601" s="14"/>
      <c r="ACA601" s="14"/>
      <c r="ACB601" s="14"/>
      <c r="ACC601" s="14"/>
      <c r="ACD601" s="14"/>
      <c r="ACE601" s="14"/>
      <c r="ACF601" s="14"/>
      <c r="ACG601" s="14"/>
      <c r="ACH601" s="14"/>
      <c r="ACI601" s="14"/>
      <c r="ACJ601" s="14"/>
      <c r="ACK601" s="14"/>
      <c r="ACL601" s="14"/>
      <c r="ACM601" s="14"/>
      <c r="ACN601" s="14"/>
      <c r="ACO601" s="14"/>
      <c r="ACP601" s="14"/>
      <c r="ACQ601" s="14"/>
      <c r="ACR601" s="14"/>
      <c r="ACS601" s="14"/>
      <c r="ACT601" s="14"/>
      <c r="ACU601" s="14"/>
      <c r="ACV601" s="14"/>
      <c r="ACW601" s="14"/>
      <c r="ACX601" s="14"/>
      <c r="ACY601" s="14"/>
      <c r="ACZ601" s="14"/>
      <c r="ADA601" s="14"/>
      <c r="ADB601" s="14"/>
      <c r="ADC601" s="14"/>
      <c r="ADD601" s="14"/>
      <c r="ADE601" s="14"/>
      <c r="ADF601" s="14"/>
      <c r="ADG601" s="14"/>
      <c r="ADH601" s="14"/>
      <c r="ADI601" s="14"/>
      <c r="ADJ601" s="14"/>
      <c r="ADK601" s="14"/>
      <c r="ADL601" s="14"/>
      <c r="ADM601" s="14"/>
      <c r="ADN601" s="14"/>
      <c r="ADO601" s="14"/>
      <c r="ADP601" s="14"/>
      <c r="ADQ601" s="14"/>
      <c r="ADR601" s="14"/>
      <c r="ADS601" s="14"/>
      <c r="ADT601" s="14"/>
      <c r="ADU601" s="14"/>
      <c r="ADV601" s="14"/>
      <c r="ADW601" s="14"/>
      <c r="ADX601" s="14"/>
      <c r="ADY601" s="14"/>
      <c r="ADZ601" s="14"/>
      <c r="AEA601" s="14"/>
      <c r="AEB601" s="14"/>
      <c r="AEC601" s="14"/>
      <c r="AED601" s="14"/>
      <c r="AEE601" s="14"/>
      <c r="AEF601" s="14"/>
      <c r="AEG601" s="14"/>
      <c r="AEH601" s="14"/>
      <c r="AEI601" s="14"/>
      <c r="AEJ601" s="14"/>
      <c r="AEK601" s="14"/>
      <c r="AEL601" s="14"/>
      <c r="AEM601" s="14"/>
      <c r="AEN601" s="14"/>
      <c r="AEO601" s="14"/>
      <c r="AEP601" s="14"/>
      <c r="AEQ601" s="14"/>
      <c r="AER601" s="14"/>
      <c r="AES601" s="14"/>
      <c r="AET601" s="14"/>
      <c r="AEU601" s="14"/>
      <c r="AEV601" s="14"/>
      <c r="AEW601" s="14"/>
      <c r="AEX601" s="14"/>
      <c r="AEY601" s="14"/>
      <c r="AEZ601" s="14"/>
      <c r="AFA601" s="14"/>
      <c r="AFB601" s="14"/>
      <c r="AFC601" s="14"/>
      <c r="AFD601" s="14"/>
      <c r="AFE601" s="14"/>
      <c r="AFF601" s="14"/>
      <c r="AFG601" s="14"/>
      <c r="AFH601" s="14"/>
      <c r="AFI601" s="14"/>
      <c r="AFJ601" s="14"/>
      <c r="AFK601" s="14"/>
      <c r="AFL601" s="14"/>
      <c r="AFM601" s="14"/>
      <c r="AFN601" s="14"/>
      <c r="AFO601" s="14"/>
      <c r="AFP601" s="14"/>
      <c r="AFQ601" s="14"/>
      <c r="AFR601" s="14"/>
      <c r="AFS601" s="14"/>
      <c r="AFT601" s="14"/>
      <c r="AFU601" s="14"/>
      <c r="AFV601" s="14"/>
      <c r="AFW601" s="14"/>
      <c r="AFX601" s="14"/>
      <c r="AFY601" s="14"/>
      <c r="AFZ601" s="14"/>
      <c r="AGA601" s="14"/>
      <c r="AGB601" s="14"/>
      <c r="AGC601" s="14"/>
      <c r="AGD601" s="14"/>
      <c r="AGE601" s="14"/>
      <c r="AGF601" s="14"/>
      <c r="AGG601" s="14"/>
      <c r="AGH601" s="14"/>
      <c r="AGI601" s="14"/>
      <c r="AGJ601" s="14"/>
      <c r="AGK601" s="14"/>
      <c r="AGL601" s="14"/>
      <c r="AGM601" s="14"/>
      <c r="AGN601" s="14"/>
      <c r="AGO601" s="14"/>
      <c r="AGP601" s="14"/>
      <c r="AGQ601" s="14"/>
      <c r="AGR601" s="14"/>
      <c r="AGS601" s="14"/>
      <c r="AGT601" s="14"/>
      <c r="AGU601" s="14"/>
      <c r="AGV601" s="14"/>
      <c r="AGW601" s="14"/>
      <c r="AGX601" s="14"/>
      <c r="AGY601" s="14"/>
      <c r="AGZ601" s="14"/>
      <c r="AHA601" s="14"/>
      <c r="AHB601" s="14"/>
      <c r="AHC601" s="14"/>
      <c r="AHD601" s="14"/>
      <c r="AHE601" s="14"/>
      <c r="AHF601" s="14"/>
      <c r="AHG601" s="14"/>
      <c r="AHH601" s="14"/>
      <c r="AHI601" s="14"/>
      <c r="AHJ601" s="14"/>
      <c r="AHK601" s="14"/>
      <c r="AHL601" s="14"/>
      <c r="AHM601" s="14"/>
      <c r="AHN601" s="14"/>
      <c r="AHO601" s="14"/>
      <c r="AHP601" s="14"/>
      <c r="AHQ601" s="14"/>
      <c r="AHR601" s="14"/>
      <c r="AHS601" s="14"/>
      <c r="AHT601" s="14"/>
      <c r="AHU601" s="14"/>
      <c r="AHV601" s="14"/>
      <c r="AHW601" s="14"/>
      <c r="AHX601" s="14"/>
      <c r="AHY601" s="14"/>
      <c r="AHZ601" s="14"/>
      <c r="AIA601" s="14"/>
      <c r="AIB601" s="14"/>
      <c r="AIC601" s="14"/>
      <c r="AID601" s="14"/>
      <c r="AIE601" s="14"/>
      <c r="AIF601" s="14"/>
      <c r="AIG601" s="14"/>
      <c r="AIH601" s="14"/>
      <c r="AII601" s="14"/>
      <c r="AIJ601" s="14"/>
      <c r="AIK601" s="14"/>
      <c r="AIL601" s="14"/>
      <c r="AIM601" s="14"/>
      <c r="AIN601" s="14"/>
      <c r="AIO601" s="14"/>
      <c r="AIP601" s="14"/>
      <c r="AIQ601" s="14"/>
      <c r="AIR601" s="14"/>
      <c r="AIS601" s="14"/>
      <c r="AIT601" s="14"/>
      <c r="AIU601" s="14"/>
      <c r="AIV601" s="14"/>
      <c r="AIW601" s="14"/>
      <c r="AIX601" s="14"/>
      <c r="AIY601" s="14"/>
      <c r="AIZ601" s="14"/>
      <c r="AJA601" s="14"/>
      <c r="AJB601" s="14"/>
      <c r="AJC601" s="14"/>
      <c r="AJD601" s="14"/>
      <c r="AJE601" s="14"/>
      <c r="AJF601" s="14"/>
      <c r="AJG601" s="14"/>
      <c r="AJH601" s="14"/>
      <c r="AJI601" s="14"/>
      <c r="AJJ601" s="14"/>
      <c r="AJK601" s="14"/>
      <c r="AJL601" s="14"/>
      <c r="AJM601" s="14"/>
      <c r="AJN601" s="14"/>
      <c r="AJO601" s="14"/>
      <c r="AJP601" s="14"/>
      <c r="AJQ601" s="14"/>
      <c r="AJR601" s="14"/>
      <c r="AJS601" s="14"/>
      <c r="AJT601" s="14"/>
      <c r="AJU601" s="14"/>
      <c r="AJV601" s="14"/>
      <c r="AJW601" s="14"/>
      <c r="AJX601" s="14"/>
      <c r="AJY601" s="14"/>
      <c r="AJZ601" s="14"/>
      <c r="AKA601" s="14"/>
      <c r="AKB601" s="14"/>
      <c r="AKC601" s="14"/>
      <c r="AKD601" s="14"/>
      <c r="AKE601" s="14"/>
      <c r="AKF601" s="14"/>
      <c r="AKG601" s="14"/>
      <c r="AKH601" s="14"/>
      <c r="AKI601" s="14"/>
      <c r="AKJ601" s="14"/>
      <c r="AKK601" s="14"/>
      <c r="AKL601" s="14"/>
      <c r="AKM601" s="14"/>
      <c r="AKN601" s="14"/>
      <c r="AKO601" s="14"/>
      <c r="AKP601" s="14"/>
      <c r="AKQ601" s="14"/>
      <c r="AKR601" s="14"/>
      <c r="AKS601" s="14"/>
      <c r="AKT601" s="14"/>
      <c r="AKU601" s="14"/>
      <c r="AKV601" s="14"/>
      <c r="AKW601" s="14"/>
      <c r="AKX601" s="14"/>
      <c r="AKY601" s="14"/>
      <c r="AKZ601" s="14"/>
      <c r="ALA601" s="14"/>
      <c r="ALB601" s="14"/>
      <c r="ALC601" s="14"/>
      <c r="ALD601" s="14"/>
      <c r="ALE601" s="14"/>
      <c r="ALF601" s="14"/>
      <c r="ALG601" s="14"/>
      <c r="ALH601" s="14"/>
      <c r="ALI601" s="14"/>
      <c r="ALJ601" s="14"/>
      <c r="ALK601" s="14"/>
      <c r="ALL601" s="14"/>
      <c r="ALM601" s="14"/>
      <c r="ALN601" s="14"/>
      <c r="ALO601" s="14"/>
      <c r="ALP601" s="14"/>
      <c r="ALQ601" s="14"/>
      <c r="ALR601" s="14"/>
      <c r="ALS601" s="14"/>
      <c r="ALT601" s="14"/>
      <c r="ALU601" s="14"/>
      <c r="ALV601" s="14"/>
      <c r="ALW601" s="14"/>
      <c r="ALX601" s="14"/>
      <c r="ALY601" s="14"/>
      <c r="ALZ601" s="14"/>
      <c r="AMA601" s="14"/>
      <c r="AMB601" s="14"/>
      <c r="AMC601" s="14"/>
      <c r="AMD601" s="14"/>
      <c r="AME601" s="14"/>
      <c r="AMF601" s="14"/>
      <c r="AMG601" s="14"/>
      <c r="AMH601" s="14"/>
      <c r="AMI601" s="14"/>
      <c r="AMJ601" s="14"/>
      <c r="AMK601" s="14"/>
      <c r="AML601" s="14"/>
      <c r="AMM601" s="14"/>
      <c r="AMN601" s="14"/>
      <c r="AMO601" s="14"/>
      <c r="AMP601" s="14"/>
      <c r="AMQ601" s="14"/>
      <c r="AMR601" s="14"/>
      <c r="AMS601" s="14"/>
      <c r="AMT601" s="14"/>
      <c r="AMU601" s="14"/>
      <c r="AMV601" s="14"/>
      <c r="AMW601" s="14"/>
      <c r="AMX601" s="14"/>
      <c r="AMY601" s="14"/>
      <c r="AMZ601" s="14"/>
      <c r="ANA601" s="14"/>
      <c r="ANB601" s="14"/>
      <c r="ANC601" s="14"/>
      <c r="AND601" s="14"/>
      <c r="ANE601" s="14"/>
      <c r="ANF601" s="14"/>
      <c r="ANG601" s="14"/>
      <c r="ANH601" s="14"/>
      <c r="ANI601" s="14"/>
      <c r="ANJ601" s="14"/>
      <c r="ANK601" s="14"/>
      <c r="ANL601" s="14"/>
      <c r="ANM601" s="14"/>
      <c r="ANN601" s="14"/>
      <c r="ANO601" s="14"/>
      <c r="ANP601" s="14"/>
      <c r="ANQ601" s="14"/>
      <c r="ANR601" s="14"/>
      <c r="ANS601" s="14"/>
      <c r="ANT601" s="14"/>
      <c r="ANU601" s="14"/>
      <c r="ANV601" s="14"/>
      <c r="ANW601" s="14"/>
      <c r="ANX601" s="14"/>
      <c r="ANY601" s="14"/>
      <c r="ANZ601" s="14"/>
      <c r="AOA601" s="14"/>
      <c r="AOB601" s="14"/>
      <c r="AOC601" s="14"/>
      <c r="AOD601" s="14"/>
      <c r="AOE601" s="14"/>
      <c r="AOF601" s="14"/>
      <c r="AOG601" s="14"/>
      <c r="AOH601" s="14"/>
      <c r="AOI601" s="14"/>
      <c r="AOJ601" s="14"/>
      <c r="AOK601" s="14"/>
      <c r="AOL601" s="14"/>
      <c r="AOM601" s="14"/>
      <c r="AON601" s="14"/>
      <c r="AOO601" s="14"/>
      <c r="AOP601" s="14"/>
      <c r="AOQ601" s="14"/>
      <c r="AOR601" s="14"/>
      <c r="AOS601" s="14"/>
      <c r="AOT601" s="14"/>
      <c r="AOU601" s="14"/>
      <c r="AOV601" s="14"/>
      <c r="AOW601" s="14"/>
      <c r="AOX601" s="14"/>
      <c r="AOY601" s="14"/>
      <c r="AOZ601" s="14"/>
      <c r="APA601" s="14"/>
      <c r="APB601" s="14"/>
      <c r="APC601" s="14"/>
      <c r="APD601" s="14"/>
      <c r="APE601" s="14"/>
      <c r="APF601" s="14"/>
      <c r="APG601" s="14"/>
      <c r="APH601" s="14"/>
      <c r="API601" s="14"/>
      <c r="APJ601" s="14"/>
      <c r="APK601" s="14"/>
      <c r="APL601" s="14"/>
      <c r="APM601" s="14"/>
      <c r="APN601" s="14"/>
      <c r="APO601" s="14"/>
      <c r="APP601" s="14"/>
      <c r="APQ601" s="14"/>
      <c r="APR601" s="14"/>
      <c r="APS601" s="14"/>
      <c r="APT601" s="14"/>
      <c r="APU601" s="14"/>
      <c r="APV601" s="14"/>
      <c r="APW601" s="14"/>
      <c r="APX601" s="14"/>
      <c r="APY601" s="14"/>
      <c r="APZ601" s="14"/>
      <c r="AQA601" s="14"/>
      <c r="AQB601" s="14"/>
      <c r="AQC601" s="14"/>
      <c r="AQD601" s="14"/>
      <c r="AQE601" s="14"/>
      <c r="AQF601" s="14"/>
      <c r="AQG601" s="14"/>
      <c r="AQH601" s="14"/>
      <c r="AQI601" s="14"/>
      <c r="AQJ601" s="14"/>
      <c r="AQK601" s="14"/>
      <c r="AQL601" s="14"/>
      <c r="AQM601" s="14"/>
      <c r="AQN601" s="14"/>
      <c r="AQO601" s="14"/>
      <c r="AQP601" s="14"/>
      <c r="AQQ601" s="14"/>
      <c r="AQR601" s="14"/>
      <c r="AQS601" s="14"/>
      <c r="AQT601" s="14"/>
      <c r="AQU601" s="14"/>
      <c r="AQV601" s="14"/>
      <c r="AQW601" s="14"/>
      <c r="AQX601" s="14"/>
      <c r="AQY601" s="14"/>
      <c r="AQZ601" s="14"/>
      <c r="ARA601" s="14"/>
      <c r="ARB601" s="14"/>
      <c r="ARC601" s="14"/>
      <c r="ARD601" s="14"/>
      <c r="ARE601" s="14"/>
      <c r="ARF601" s="14"/>
      <c r="ARG601" s="14"/>
      <c r="ARH601" s="14"/>
      <c r="ARI601" s="14"/>
      <c r="ARJ601" s="14"/>
      <c r="ARK601" s="14"/>
      <c r="ARL601" s="14"/>
      <c r="ARM601" s="14"/>
      <c r="ARN601" s="14"/>
      <c r="ARO601" s="14"/>
      <c r="ARP601" s="14"/>
      <c r="ARQ601" s="14"/>
      <c r="ARR601" s="14"/>
      <c r="ARS601" s="14"/>
      <c r="ART601" s="14"/>
      <c r="ARU601" s="14"/>
      <c r="ARV601" s="14"/>
      <c r="ARW601" s="14"/>
      <c r="ARX601" s="14"/>
      <c r="ARY601" s="14"/>
      <c r="ARZ601" s="14"/>
      <c r="ASA601" s="14"/>
      <c r="ASB601" s="14"/>
      <c r="ASC601" s="14"/>
      <c r="ASD601" s="14"/>
      <c r="ASE601" s="14"/>
      <c r="ASF601" s="14"/>
      <c r="ASG601" s="14"/>
      <c r="ASH601" s="14"/>
      <c r="ASI601" s="14"/>
      <c r="ASJ601" s="14"/>
      <c r="ASK601" s="14"/>
      <c r="ASL601" s="14"/>
      <c r="ASM601" s="14"/>
      <c r="ASN601" s="14"/>
      <c r="ASO601" s="14"/>
      <c r="ASP601" s="14"/>
      <c r="ASQ601" s="14"/>
      <c r="ASR601" s="14"/>
      <c r="ASS601" s="14"/>
      <c r="AST601" s="14"/>
      <c r="ASU601" s="14"/>
      <c r="ASV601" s="14"/>
      <c r="ASW601" s="14"/>
      <c r="ASX601" s="14"/>
      <c r="ASY601" s="14"/>
      <c r="ASZ601" s="14"/>
      <c r="ATA601" s="14"/>
      <c r="ATB601" s="14"/>
      <c r="ATC601" s="14"/>
      <c r="ATD601" s="14"/>
    </row>
    <row r="602" spans="63:1200">
      <c r="BK602" s="14" t="str">
        <f t="shared" si="2123"/>
        <v/>
      </c>
      <c r="ABO602" s="14"/>
      <c r="ABP602" s="14"/>
      <c r="ABQ602" s="14"/>
      <c r="ABR602" s="14"/>
      <c r="ABS602" s="14"/>
      <c r="ABT602" s="14"/>
      <c r="ABU602" s="14"/>
      <c r="ABV602" s="14"/>
      <c r="ABW602" s="14"/>
      <c r="ABX602" s="14"/>
      <c r="ABY602" s="14"/>
      <c r="ABZ602" s="14"/>
      <c r="ACA602" s="14"/>
      <c r="ACB602" s="14"/>
      <c r="ACC602" s="14"/>
      <c r="ACD602" s="14"/>
      <c r="ACE602" s="14"/>
      <c r="ACF602" s="14"/>
      <c r="ACG602" s="14"/>
      <c r="ACH602" s="14"/>
      <c r="ACI602" s="14"/>
      <c r="ACJ602" s="14"/>
      <c r="ACK602" s="14"/>
      <c r="ACL602" s="14"/>
      <c r="ACM602" s="14"/>
      <c r="ACN602" s="14"/>
      <c r="ACO602" s="14"/>
      <c r="ACP602" s="14"/>
      <c r="ACQ602" s="14"/>
      <c r="ACR602" s="14"/>
      <c r="ACS602" s="14"/>
      <c r="ACT602" s="14"/>
      <c r="ACU602" s="14"/>
      <c r="ACV602" s="14"/>
      <c r="ACW602" s="14"/>
      <c r="ACX602" s="14"/>
      <c r="ACY602" s="14"/>
      <c r="ACZ602" s="14"/>
      <c r="ADA602" s="14"/>
      <c r="ADB602" s="14"/>
      <c r="ADC602" s="14"/>
      <c r="ADD602" s="14"/>
      <c r="ADE602" s="14"/>
      <c r="ADF602" s="14"/>
      <c r="ADG602" s="14"/>
      <c r="ADH602" s="14"/>
      <c r="ADI602" s="14"/>
      <c r="ADJ602" s="14"/>
      <c r="ADK602" s="14"/>
      <c r="ADL602" s="14"/>
      <c r="ADM602" s="14"/>
      <c r="ADN602" s="14"/>
      <c r="ADO602" s="14"/>
      <c r="ADP602" s="14"/>
      <c r="ADQ602" s="14"/>
      <c r="ADR602" s="14"/>
      <c r="ADS602" s="14"/>
      <c r="ADT602" s="14"/>
      <c r="ADU602" s="14"/>
      <c r="ADV602" s="14"/>
      <c r="ADW602" s="14"/>
      <c r="ADX602" s="14"/>
      <c r="ADY602" s="14"/>
      <c r="ADZ602" s="14"/>
      <c r="AEA602" s="14"/>
      <c r="AEB602" s="14"/>
      <c r="AEC602" s="14"/>
      <c r="AED602" s="14"/>
      <c r="AEE602" s="14"/>
      <c r="AEF602" s="14"/>
      <c r="AEG602" s="14"/>
      <c r="AEH602" s="14"/>
      <c r="AEI602" s="14"/>
      <c r="AEJ602" s="14"/>
      <c r="AEK602" s="14"/>
      <c r="AEL602" s="14"/>
      <c r="AEM602" s="14"/>
      <c r="AEN602" s="14"/>
      <c r="AEO602" s="14"/>
      <c r="AEP602" s="14"/>
      <c r="AEQ602" s="14"/>
      <c r="AER602" s="14"/>
      <c r="AES602" s="14"/>
      <c r="AET602" s="14"/>
      <c r="AEU602" s="14"/>
      <c r="AEV602" s="14"/>
      <c r="AEW602" s="14"/>
      <c r="AEX602" s="14"/>
      <c r="AEY602" s="14"/>
      <c r="AEZ602" s="14"/>
      <c r="AFA602" s="14"/>
      <c r="AFB602" s="14"/>
      <c r="AFC602" s="14"/>
      <c r="AFD602" s="14"/>
      <c r="AFE602" s="14"/>
      <c r="AFF602" s="14"/>
      <c r="AFG602" s="14"/>
      <c r="AFH602" s="14"/>
      <c r="AFI602" s="14"/>
      <c r="AFJ602" s="14"/>
      <c r="AFK602" s="14"/>
      <c r="AFL602" s="14"/>
      <c r="AFM602" s="14"/>
      <c r="AFN602" s="14"/>
      <c r="AFO602" s="14"/>
      <c r="AFP602" s="14"/>
      <c r="AFQ602" s="14"/>
      <c r="AFR602" s="14"/>
      <c r="AFS602" s="14"/>
      <c r="AFT602" s="14"/>
      <c r="AFU602" s="14"/>
      <c r="AFV602" s="14"/>
      <c r="AFW602" s="14"/>
      <c r="AFX602" s="14"/>
      <c r="AFY602" s="14"/>
      <c r="AFZ602" s="14"/>
      <c r="AGA602" s="14"/>
      <c r="AGB602" s="14"/>
      <c r="AGC602" s="14"/>
      <c r="AGD602" s="14"/>
      <c r="AGE602" s="14"/>
      <c r="AGF602" s="14"/>
      <c r="AGG602" s="14"/>
      <c r="AGH602" s="14"/>
      <c r="AGI602" s="14"/>
      <c r="AGJ602" s="14"/>
      <c r="AGK602" s="14"/>
      <c r="AGL602" s="14"/>
      <c r="AGM602" s="14"/>
      <c r="AGN602" s="14"/>
      <c r="AGO602" s="14"/>
      <c r="AGP602" s="14"/>
      <c r="AGQ602" s="14"/>
      <c r="AGR602" s="14"/>
      <c r="AGS602" s="14"/>
      <c r="AGT602" s="14"/>
      <c r="AGU602" s="14"/>
      <c r="AGV602" s="14"/>
      <c r="AGW602" s="14"/>
      <c r="AGX602" s="14"/>
      <c r="AGY602" s="14"/>
      <c r="AGZ602" s="14"/>
      <c r="AHA602" s="14"/>
      <c r="AHB602" s="14"/>
      <c r="AHC602" s="14"/>
      <c r="AHD602" s="14"/>
      <c r="AHE602" s="14"/>
      <c r="AHF602" s="14"/>
      <c r="AHG602" s="14"/>
      <c r="AHH602" s="14"/>
      <c r="AHI602" s="14"/>
      <c r="AHJ602" s="14"/>
      <c r="AHK602" s="14"/>
      <c r="AHL602" s="14"/>
      <c r="AHM602" s="14"/>
      <c r="AHN602" s="14"/>
      <c r="AHO602" s="14"/>
      <c r="AHP602" s="14"/>
      <c r="AHQ602" s="14"/>
      <c r="AHR602" s="14"/>
      <c r="AHS602" s="14"/>
      <c r="AHT602" s="14"/>
      <c r="AHU602" s="14"/>
      <c r="AHV602" s="14"/>
      <c r="AHW602" s="14"/>
      <c r="AHX602" s="14"/>
      <c r="AHY602" s="14"/>
      <c r="AHZ602" s="14"/>
      <c r="AIA602" s="14"/>
      <c r="AIB602" s="14"/>
      <c r="AIC602" s="14"/>
      <c r="AID602" s="14"/>
      <c r="AIE602" s="14"/>
      <c r="AIF602" s="14"/>
      <c r="AIG602" s="14"/>
      <c r="AIH602" s="14"/>
      <c r="AII602" s="14"/>
      <c r="AIJ602" s="14"/>
      <c r="AIK602" s="14"/>
      <c r="AIL602" s="14"/>
      <c r="AIM602" s="14"/>
      <c r="AIN602" s="14"/>
      <c r="AIO602" s="14"/>
      <c r="AIP602" s="14"/>
      <c r="AIQ602" s="14"/>
      <c r="AIR602" s="14"/>
      <c r="AIS602" s="14"/>
      <c r="AIT602" s="14"/>
      <c r="AIU602" s="14"/>
      <c r="AIV602" s="14"/>
      <c r="AIW602" s="14"/>
      <c r="AIX602" s="14"/>
      <c r="AIY602" s="14"/>
      <c r="AIZ602" s="14"/>
      <c r="AJA602" s="14"/>
      <c r="AJB602" s="14"/>
      <c r="AJC602" s="14"/>
      <c r="AJD602" s="14"/>
      <c r="AJE602" s="14"/>
      <c r="AJF602" s="14"/>
      <c r="AJG602" s="14"/>
      <c r="AJH602" s="14"/>
      <c r="AJI602" s="14"/>
      <c r="AJJ602" s="14"/>
      <c r="AJK602" s="14"/>
      <c r="AJL602" s="14"/>
      <c r="AJM602" s="14"/>
      <c r="AJN602" s="14"/>
      <c r="AJO602" s="14"/>
      <c r="AJP602" s="14"/>
      <c r="AJQ602" s="14"/>
      <c r="AJR602" s="14"/>
      <c r="AJS602" s="14"/>
      <c r="AJT602" s="14"/>
      <c r="AJU602" s="14"/>
      <c r="AJV602" s="14"/>
      <c r="AJW602" s="14"/>
      <c r="AJX602" s="14"/>
      <c r="AJY602" s="14"/>
      <c r="AJZ602" s="14"/>
      <c r="AKA602" s="14"/>
      <c r="AKB602" s="14"/>
      <c r="AKC602" s="14"/>
      <c r="AKD602" s="14"/>
      <c r="AKE602" s="14"/>
      <c r="AKF602" s="14"/>
      <c r="AKG602" s="14"/>
      <c r="AKH602" s="14"/>
      <c r="AKI602" s="14"/>
      <c r="AKJ602" s="14"/>
      <c r="AKK602" s="14"/>
      <c r="AKL602" s="14"/>
      <c r="AKM602" s="14"/>
      <c r="AKN602" s="14"/>
      <c r="AKO602" s="14"/>
      <c r="AKP602" s="14"/>
      <c r="AKQ602" s="14"/>
      <c r="AKR602" s="14"/>
      <c r="AKS602" s="14"/>
      <c r="AKT602" s="14"/>
      <c r="AKU602" s="14"/>
      <c r="AKV602" s="14"/>
      <c r="AKW602" s="14"/>
      <c r="AKX602" s="14"/>
      <c r="AKY602" s="14"/>
      <c r="AKZ602" s="14"/>
      <c r="ALA602" s="14"/>
      <c r="ALB602" s="14"/>
      <c r="ALC602" s="14"/>
      <c r="ALD602" s="14"/>
      <c r="ALE602" s="14"/>
      <c r="ALF602" s="14"/>
      <c r="ALG602" s="14"/>
      <c r="ALH602" s="14"/>
      <c r="ALI602" s="14"/>
      <c r="ALJ602" s="14"/>
      <c r="ALK602" s="14"/>
      <c r="ALL602" s="14"/>
      <c r="ALM602" s="14"/>
      <c r="ALN602" s="14"/>
      <c r="ALO602" s="14"/>
      <c r="ALP602" s="14"/>
      <c r="ALQ602" s="14"/>
      <c r="ALR602" s="14"/>
      <c r="ALS602" s="14"/>
      <c r="ALT602" s="14"/>
      <c r="ALU602" s="14"/>
      <c r="ALV602" s="14"/>
      <c r="ALW602" s="14"/>
      <c r="ALX602" s="14"/>
      <c r="ALY602" s="14"/>
      <c r="ALZ602" s="14"/>
      <c r="AMA602" s="14"/>
      <c r="AMB602" s="14"/>
      <c r="AMC602" s="14"/>
      <c r="AMD602" s="14"/>
      <c r="AME602" s="14"/>
      <c r="AMF602" s="14"/>
      <c r="AMG602" s="14"/>
      <c r="AMH602" s="14"/>
      <c r="AMI602" s="14"/>
      <c r="AMJ602" s="14"/>
      <c r="AMK602" s="14"/>
      <c r="AML602" s="14"/>
      <c r="AMM602" s="14"/>
      <c r="AMN602" s="14"/>
      <c r="AMO602" s="14"/>
      <c r="AMP602" s="14"/>
      <c r="AMQ602" s="14"/>
      <c r="AMR602" s="14"/>
      <c r="AMS602" s="14"/>
      <c r="AMT602" s="14"/>
      <c r="AMU602" s="14"/>
      <c r="AMV602" s="14"/>
      <c r="AMW602" s="14"/>
      <c r="AMX602" s="14"/>
      <c r="AMY602" s="14"/>
      <c r="AMZ602" s="14"/>
      <c r="ANA602" s="14"/>
      <c r="ANB602" s="14"/>
      <c r="ANC602" s="14"/>
      <c r="AND602" s="14"/>
      <c r="ANE602" s="14"/>
      <c r="ANF602" s="14"/>
      <c r="ANG602" s="14"/>
      <c r="ANH602" s="14"/>
      <c r="ANI602" s="14"/>
      <c r="ANJ602" s="14"/>
      <c r="ANK602" s="14"/>
      <c r="ANL602" s="14"/>
      <c r="ANM602" s="14"/>
      <c r="ANN602" s="14"/>
      <c r="ANO602" s="14"/>
      <c r="ANP602" s="14"/>
      <c r="ANQ602" s="14"/>
      <c r="ANR602" s="14"/>
      <c r="ANS602" s="14"/>
      <c r="ANT602" s="14"/>
      <c r="ANU602" s="14"/>
      <c r="ANV602" s="14"/>
      <c r="ANW602" s="14"/>
      <c r="ANX602" s="14"/>
      <c r="ANY602" s="14"/>
      <c r="ANZ602" s="14"/>
      <c r="AOA602" s="14"/>
      <c r="AOB602" s="14"/>
      <c r="AOC602" s="14"/>
      <c r="AOD602" s="14"/>
      <c r="AOE602" s="14"/>
      <c r="AOF602" s="14"/>
      <c r="AOG602" s="14"/>
      <c r="AOH602" s="14"/>
      <c r="AOI602" s="14"/>
      <c r="AOJ602" s="14"/>
      <c r="AOK602" s="14"/>
      <c r="AOL602" s="14"/>
      <c r="AOM602" s="14"/>
      <c r="AON602" s="14"/>
      <c r="AOO602" s="14"/>
      <c r="AOP602" s="14"/>
      <c r="AOQ602" s="14"/>
      <c r="AOR602" s="14"/>
      <c r="AOS602" s="14"/>
      <c r="AOT602" s="14"/>
      <c r="AOU602" s="14"/>
      <c r="AOV602" s="14"/>
      <c r="AOW602" s="14"/>
      <c r="AOX602" s="14"/>
      <c r="AOY602" s="14"/>
      <c r="AOZ602" s="14"/>
      <c r="APA602" s="14"/>
      <c r="APB602" s="14"/>
      <c r="APC602" s="14"/>
      <c r="APD602" s="14"/>
      <c r="APE602" s="14"/>
      <c r="APF602" s="14"/>
      <c r="APG602" s="14"/>
      <c r="APH602" s="14"/>
      <c r="API602" s="14"/>
      <c r="APJ602" s="14"/>
      <c r="APK602" s="14"/>
      <c r="APL602" s="14"/>
      <c r="APM602" s="14"/>
      <c r="APN602" s="14"/>
      <c r="APO602" s="14"/>
      <c r="APP602" s="14"/>
      <c r="APQ602" s="14"/>
      <c r="APR602" s="14"/>
      <c r="APS602" s="14"/>
      <c r="APT602" s="14"/>
      <c r="APU602" s="14"/>
      <c r="APV602" s="14"/>
      <c r="APW602" s="14"/>
      <c r="APX602" s="14"/>
      <c r="APY602" s="14"/>
      <c r="APZ602" s="14"/>
      <c r="AQA602" s="14"/>
      <c r="AQB602" s="14"/>
      <c r="AQC602" s="14"/>
      <c r="AQD602" s="14"/>
      <c r="AQE602" s="14"/>
      <c r="AQF602" s="14"/>
      <c r="AQG602" s="14"/>
      <c r="AQH602" s="14"/>
      <c r="AQI602" s="14"/>
      <c r="AQJ602" s="14"/>
      <c r="AQK602" s="14"/>
      <c r="AQL602" s="14"/>
      <c r="AQM602" s="14"/>
      <c r="AQN602" s="14"/>
      <c r="AQO602" s="14"/>
      <c r="AQP602" s="14"/>
      <c r="AQQ602" s="14"/>
      <c r="AQR602" s="14"/>
      <c r="AQS602" s="14"/>
      <c r="AQT602" s="14"/>
      <c r="AQU602" s="14"/>
      <c r="AQV602" s="14"/>
      <c r="AQW602" s="14"/>
      <c r="AQX602" s="14"/>
      <c r="AQY602" s="14"/>
      <c r="AQZ602" s="14"/>
      <c r="ARA602" s="14"/>
      <c r="ARB602" s="14"/>
      <c r="ARC602" s="14"/>
      <c r="ARD602" s="14"/>
      <c r="ARE602" s="14"/>
      <c r="ARF602" s="14"/>
      <c r="ARG602" s="14"/>
      <c r="ARH602" s="14"/>
      <c r="ARI602" s="14"/>
      <c r="ARJ602" s="14"/>
      <c r="ARK602" s="14"/>
      <c r="ARL602" s="14"/>
      <c r="ARM602" s="14"/>
      <c r="ARN602" s="14"/>
      <c r="ARO602" s="14"/>
      <c r="ARP602" s="14"/>
      <c r="ARQ602" s="14"/>
      <c r="ARR602" s="14"/>
      <c r="ARS602" s="14"/>
      <c r="ART602" s="14"/>
      <c r="ARU602" s="14"/>
      <c r="ARV602" s="14"/>
      <c r="ARW602" s="14"/>
      <c r="ARX602" s="14"/>
      <c r="ARY602" s="14"/>
      <c r="ARZ602" s="14"/>
      <c r="ASA602" s="14"/>
      <c r="ASB602" s="14"/>
      <c r="ASC602" s="14"/>
      <c r="ASD602" s="14"/>
      <c r="ASE602" s="14"/>
      <c r="ASF602" s="14"/>
      <c r="ASG602" s="14"/>
      <c r="ASH602" s="14"/>
      <c r="ASI602" s="14"/>
      <c r="ASJ602" s="14"/>
      <c r="ASK602" s="14"/>
      <c r="ASL602" s="14"/>
      <c r="ASM602" s="14"/>
      <c r="ASN602" s="14"/>
      <c r="ASO602" s="14"/>
      <c r="ASP602" s="14"/>
      <c r="ASQ602" s="14"/>
      <c r="ASR602" s="14"/>
      <c r="ASS602" s="14"/>
      <c r="AST602" s="14"/>
      <c r="ASU602" s="14"/>
      <c r="ASV602" s="14"/>
      <c r="ASW602" s="14"/>
      <c r="ASX602" s="14"/>
      <c r="ASY602" s="14"/>
      <c r="ASZ602" s="14"/>
      <c r="ATA602" s="14"/>
      <c r="ATB602" s="14"/>
      <c r="ATC602" s="14"/>
      <c r="ATD602" s="14"/>
    </row>
    <row r="603" spans="63:1200">
      <c r="BK603" s="14" t="str">
        <f t="shared" si="2123"/>
        <v/>
      </c>
      <c r="ABO603" s="14"/>
      <c r="ABP603" s="14"/>
      <c r="ABQ603" s="14"/>
      <c r="ABR603" s="14"/>
      <c r="ABS603" s="14"/>
      <c r="ABT603" s="14"/>
      <c r="ABU603" s="14"/>
      <c r="ABV603" s="14"/>
      <c r="ABW603" s="14"/>
      <c r="ABX603" s="14"/>
      <c r="ABY603" s="14"/>
      <c r="ABZ603" s="14"/>
      <c r="ACA603" s="14"/>
      <c r="ACB603" s="14"/>
      <c r="ACC603" s="14"/>
      <c r="ACD603" s="14"/>
      <c r="ACE603" s="14"/>
      <c r="ACF603" s="14"/>
      <c r="ACG603" s="14"/>
      <c r="ACH603" s="14"/>
      <c r="ACI603" s="14"/>
      <c r="ACJ603" s="14"/>
      <c r="ACK603" s="14"/>
      <c r="ACL603" s="14"/>
      <c r="ACM603" s="14"/>
      <c r="ACN603" s="14"/>
      <c r="ACO603" s="14"/>
      <c r="ACP603" s="14"/>
      <c r="ACQ603" s="14"/>
      <c r="ACR603" s="14"/>
      <c r="ACS603" s="14"/>
      <c r="ACT603" s="14"/>
      <c r="ACU603" s="14"/>
      <c r="ACV603" s="14"/>
      <c r="ACW603" s="14"/>
      <c r="ACX603" s="14"/>
      <c r="ACY603" s="14"/>
      <c r="ACZ603" s="14"/>
      <c r="ADA603" s="14"/>
      <c r="ADB603" s="14"/>
      <c r="ADC603" s="14"/>
      <c r="ADD603" s="14"/>
      <c r="ADE603" s="14"/>
      <c r="ADF603" s="14"/>
      <c r="ADG603" s="14"/>
      <c r="ADH603" s="14"/>
      <c r="ADI603" s="14"/>
      <c r="ADJ603" s="14"/>
      <c r="ADK603" s="14"/>
      <c r="ADL603" s="14"/>
      <c r="ADM603" s="14"/>
      <c r="ADN603" s="14"/>
      <c r="ADO603" s="14"/>
      <c r="ADP603" s="14"/>
      <c r="ADQ603" s="14"/>
      <c r="ADR603" s="14"/>
      <c r="ADS603" s="14"/>
      <c r="ADT603" s="14"/>
      <c r="ADU603" s="14"/>
      <c r="ADV603" s="14"/>
      <c r="ADW603" s="14"/>
      <c r="ADX603" s="14"/>
      <c r="ADY603" s="14"/>
      <c r="ADZ603" s="14"/>
      <c r="AEA603" s="14"/>
      <c r="AEB603" s="14"/>
      <c r="AEC603" s="14"/>
      <c r="AED603" s="14"/>
      <c r="AEE603" s="14"/>
      <c r="AEF603" s="14"/>
      <c r="AEG603" s="14"/>
      <c r="AEH603" s="14"/>
      <c r="AEI603" s="14"/>
      <c r="AEJ603" s="14"/>
      <c r="AEK603" s="14"/>
      <c r="AEL603" s="14"/>
      <c r="AEM603" s="14"/>
      <c r="AEN603" s="14"/>
      <c r="AEO603" s="14"/>
      <c r="AEP603" s="14"/>
      <c r="AEQ603" s="14"/>
      <c r="AER603" s="14"/>
      <c r="AES603" s="14"/>
      <c r="AET603" s="14"/>
      <c r="AEU603" s="14"/>
      <c r="AEV603" s="14"/>
      <c r="AEW603" s="14"/>
      <c r="AEX603" s="14"/>
      <c r="AEY603" s="14"/>
      <c r="AEZ603" s="14"/>
      <c r="AFA603" s="14"/>
      <c r="AFB603" s="14"/>
      <c r="AFC603" s="14"/>
      <c r="AFD603" s="14"/>
      <c r="AFE603" s="14"/>
      <c r="AFF603" s="14"/>
      <c r="AFG603" s="14"/>
      <c r="AFH603" s="14"/>
      <c r="AFI603" s="14"/>
      <c r="AFJ603" s="14"/>
      <c r="AFK603" s="14"/>
      <c r="AFL603" s="14"/>
      <c r="AFM603" s="14"/>
      <c r="AFN603" s="14"/>
      <c r="AFO603" s="14"/>
      <c r="AFP603" s="14"/>
      <c r="AFQ603" s="14"/>
      <c r="AFR603" s="14"/>
      <c r="AFS603" s="14"/>
      <c r="AFT603" s="14"/>
      <c r="AFU603" s="14"/>
      <c r="AFV603" s="14"/>
      <c r="AFW603" s="14"/>
      <c r="AFX603" s="14"/>
      <c r="AFY603" s="14"/>
      <c r="AFZ603" s="14"/>
      <c r="AGA603" s="14"/>
      <c r="AGB603" s="14"/>
      <c r="AGC603" s="14"/>
      <c r="AGD603" s="14"/>
      <c r="AGE603" s="14"/>
      <c r="AGF603" s="14"/>
      <c r="AGG603" s="14"/>
      <c r="AGH603" s="14"/>
      <c r="AGI603" s="14"/>
      <c r="AGJ603" s="14"/>
      <c r="AGK603" s="14"/>
      <c r="AGL603" s="14"/>
      <c r="AGM603" s="14"/>
      <c r="AGN603" s="14"/>
      <c r="AGO603" s="14"/>
      <c r="AGP603" s="14"/>
      <c r="AGQ603" s="14"/>
      <c r="AGR603" s="14"/>
      <c r="AGS603" s="14"/>
      <c r="AGT603" s="14"/>
      <c r="AGU603" s="14"/>
      <c r="AGV603" s="14"/>
      <c r="AGW603" s="14"/>
      <c r="AGX603" s="14"/>
      <c r="AGY603" s="14"/>
      <c r="AGZ603" s="14"/>
      <c r="AHA603" s="14"/>
      <c r="AHB603" s="14"/>
      <c r="AHC603" s="14"/>
      <c r="AHD603" s="14"/>
      <c r="AHE603" s="14"/>
      <c r="AHF603" s="14"/>
      <c r="AHG603" s="14"/>
      <c r="AHH603" s="14"/>
      <c r="AHI603" s="14"/>
      <c r="AHJ603" s="14"/>
      <c r="AHK603" s="14"/>
      <c r="AHL603" s="14"/>
      <c r="AHM603" s="14"/>
      <c r="AHN603" s="14"/>
      <c r="AHO603" s="14"/>
      <c r="AHP603" s="14"/>
      <c r="AHQ603" s="14"/>
      <c r="AHR603" s="14"/>
      <c r="AHS603" s="14"/>
      <c r="AHT603" s="14"/>
      <c r="AHU603" s="14"/>
      <c r="AHV603" s="14"/>
      <c r="AHW603" s="14"/>
      <c r="AHX603" s="14"/>
      <c r="AHY603" s="14"/>
      <c r="AHZ603" s="14"/>
      <c r="AIA603" s="14"/>
      <c r="AIB603" s="14"/>
      <c r="AIC603" s="14"/>
      <c r="AID603" s="14"/>
      <c r="AIE603" s="14"/>
      <c r="AIF603" s="14"/>
      <c r="AIG603" s="14"/>
      <c r="AIH603" s="14"/>
      <c r="AII603" s="14"/>
      <c r="AIJ603" s="14"/>
      <c r="AIK603" s="14"/>
      <c r="AIL603" s="14"/>
      <c r="AIM603" s="14"/>
      <c r="AIN603" s="14"/>
      <c r="AIO603" s="14"/>
      <c r="AIP603" s="14"/>
      <c r="AIQ603" s="14"/>
      <c r="AIR603" s="14"/>
      <c r="AIS603" s="14"/>
      <c r="AIT603" s="14"/>
      <c r="AIU603" s="14"/>
      <c r="AIV603" s="14"/>
      <c r="AIW603" s="14"/>
      <c r="AIX603" s="14"/>
      <c r="AIY603" s="14"/>
      <c r="AIZ603" s="14"/>
      <c r="AJA603" s="14"/>
      <c r="AJB603" s="14"/>
      <c r="AJC603" s="14"/>
      <c r="AJD603" s="14"/>
      <c r="AJE603" s="14"/>
      <c r="AJF603" s="14"/>
      <c r="AJG603" s="14"/>
      <c r="AJH603" s="14"/>
      <c r="AJI603" s="14"/>
      <c r="AJJ603" s="14"/>
      <c r="AJK603" s="14"/>
      <c r="AJL603" s="14"/>
      <c r="AJM603" s="14"/>
      <c r="AJN603" s="14"/>
      <c r="AJO603" s="14"/>
      <c r="AJP603" s="14"/>
      <c r="AJQ603" s="14"/>
      <c r="AJR603" s="14"/>
      <c r="AJS603" s="14"/>
      <c r="AJT603" s="14"/>
      <c r="AJU603" s="14"/>
      <c r="AJV603" s="14"/>
      <c r="AJW603" s="14"/>
      <c r="AJX603" s="14"/>
      <c r="AJY603" s="14"/>
      <c r="AJZ603" s="14"/>
      <c r="AKA603" s="14"/>
      <c r="AKB603" s="14"/>
      <c r="AKC603" s="14"/>
      <c r="AKD603" s="14"/>
      <c r="AKE603" s="14"/>
      <c r="AKF603" s="14"/>
      <c r="AKG603" s="14"/>
      <c r="AKH603" s="14"/>
      <c r="AKI603" s="14"/>
      <c r="AKJ603" s="14"/>
      <c r="AKK603" s="14"/>
      <c r="AKL603" s="14"/>
      <c r="AKM603" s="14"/>
      <c r="AKN603" s="14"/>
      <c r="AKO603" s="14"/>
      <c r="AKP603" s="14"/>
      <c r="AKQ603" s="14"/>
      <c r="AKR603" s="14"/>
      <c r="AKS603" s="14"/>
      <c r="AKT603" s="14"/>
      <c r="AKU603" s="14"/>
      <c r="AKV603" s="14"/>
      <c r="AKW603" s="14"/>
      <c r="AKX603" s="14"/>
      <c r="AKY603" s="14"/>
      <c r="AKZ603" s="14"/>
      <c r="ALA603" s="14"/>
      <c r="ALB603" s="14"/>
      <c r="ALC603" s="14"/>
      <c r="ALD603" s="14"/>
      <c r="ALE603" s="14"/>
      <c r="ALF603" s="14"/>
      <c r="ALG603" s="14"/>
      <c r="ALH603" s="14"/>
      <c r="ALI603" s="14"/>
      <c r="ALJ603" s="14"/>
      <c r="ALK603" s="14"/>
      <c r="ALL603" s="14"/>
      <c r="ALM603" s="14"/>
      <c r="ALN603" s="14"/>
      <c r="ALO603" s="14"/>
      <c r="ALP603" s="14"/>
      <c r="ALQ603" s="14"/>
      <c r="ALR603" s="14"/>
      <c r="ALS603" s="14"/>
      <c r="ALT603" s="14"/>
      <c r="ALU603" s="14"/>
      <c r="ALV603" s="14"/>
      <c r="ALW603" s="14"/>
      <c r="ALX603" s="14"/>
      <c r="ALY603" s="14"/>
      <c r="ALZ603" s="14"/>
      <c r="AMA603" s="14"/>
      <c r="AMB603" s="14"/>
      <c r="AMC603" s="14"/>
      <c r="AMD603" s="14"/>
      <c r="AME603" s="14"/>
      <c r="AMF603" s="14"/>
      <c r="AMG603" s="14"/>
      <c r="AMH603" s="14"/>
      <c r="AMI603" s="14"/>
      <c r="AMJ603" s="14"/>
      <c r="AMK603" s="14"/>
      <c r="AML603" s="14"/>
      <c r="AMM603" s="14"/>
      <c r="AMN603" s="14"/>
      <c r="AMO603" s="14"/>
      <c r="AMP603" s="14"/>
      <c r="AMQ603" s="14"/>
      <c r="AMR603" s="14"/>
      <c r="AMS603" s="14"/>
      <c r="AMT603" s="14"/>
      <c r="AMU603" s="14"/>
      <c r="AMV603" s="14"/>
      <c r="AMW603" s="14"/>
      <c r="AMX603" s="14"/>
      <c r="AMY603" s="14"/>
      <c r="AMZ603" s="14"/>
      <c r="ANA603" s="14"/>
      <c r="ANB603" s="14"/>
      <c r="ANC603" s="14"/>
      <c r="AND603" s="14"/>
      <c r="ANE603" s="14"/>
      <c r="ANF603" s="14"/>
      <c r="ANG603" s="14"/>
      <c r="ANH603" s="14"/>
      <c r="ANI603" s="14"/>
      <c r="ANJ603" s="14"/>
      <c r="ANK603" s="14"/>
      <c r="ANL603" s="14"/>
      <c r="ANM603" s="14"/>
      <c r="ANN603" s="14"/>
      <c r="ANO603" s="14"/>
      <c r="ANP603" s="14"/>
      <c r="ANQ603" s="14"/>
      <c r="ANR603" s="14"/>
      <c r="ANS603" s="14"/>
      <c r="ANT603" s="14"/>
      <c r="ANU603" s="14"/>
      <c r="ANV603" s="14"/>
      <c r="ANW603" s="14"/>
      <c r="ANX603" s="14"/>
      <c r="ANY603" s="14"/>
      <c r="ANZ603" s="14"/>
      <c r="AOA603" s="14"/>
      <c r="AOB603" s="14"/>
      <c r="AOC603" s="14"/>
      <c r="AOD603" s="14"/>
      <c r="AOE603" s="14"/>
      <c r="AOF603" s="14"/>
      <c r="AOG603" s="14"/>
      <c r="AOH603" s="14"/>
      <c r="AOI603" s="14"/>
      <c r="AOJ603" s="14"/>
      <c r="AOK603" s="14"/>
      <c r="AOL603" s="14"/>
      <c r="AOM603" s="14"/>
      <c r="AON603" s="14"/>
      <c r="AOO603" s="14"/>
      <c r="AOP603" s="14"/>
      <c r="AOQ603" s="14"/>
      <c r="AOR603" s="14"/>
      <c r="AOS603" s="14"/>
      <c r="AOT603" s="14"/>
      <c r="AOU603" s="14"/>
      <c r="AOV603" s="14"/>
      <c r="AOW603" s="14"/>
      <c r="AOX603" s="14"/>
      <c r="AOY603" s="14"/>
      <c r="AOZ603" s="14"/>
      <c r="APA603" s="14"/>
      <c r="APB603" s="14"/>
      <c r="APC603" s="14"/>
      <c r="APD603" s="14"/>
      <c r="APE603" s="14"/>
      <c r="APF603" s="14"/>
      <c r="APG603" s="14"/>
      <c r="APH603" s="14"/>
      <c r="API603" s="14"/>
      <c r="APJ603" s="14"/>
      <c r="APK603" s="14"/>
      <c r="APL603" s="14"/>
      <c r="APM603" s="14"/>
      <c r="APN603" s="14"/>
      <c r="APO603" s="14"/>
      <c r="APP603" s="14"/>
      <c r="APQ603" s="14"/>
      <c r="APR603" s="14"/>
      <c r="APS603" s="14"/>
      <c r="APT603" s="14"/>
      <c r="APU603" s="14"/>
      <c r="APV603" s="14"/>
      <c r="APW603" s="14"/>
      <c r="APX603" s="14"/>
      <c r="APY603" s="14"/>
      <c r="APZ603" s="14"/>
      <c r="AQA603" s="14"/>
      <c r="AQB603" s="14"/>
      <c r="AQC603" s="14"/>
      <c r="AQD603" s="14"/>
      <c r="AQE603" s="14"/>
      <c r="AQF603" s="14"/>
      <c r="AQG603" s="14"/>
      <c r="AQH603" s="14"/>
      <c r="AQI603" s="14"/>
      <c r="AQJ603" s="14"/>
      <c r="AQK603" s="14"/>
      <c r="AQL603" s="14"/>
      <c r="AQM603" s="14"/>
      <c r="AQN603" s="14"/>
      <c r="AQO603" s="14"/>
      <c r="AQP603" s="14"/>
      <c r="AQQ603" s="14"/>
      <c r="AQR603" s="14"/>
      <c r="AQS603" s="14"/>
      <c r="AQT603" s="14"/>
      <c r="AQU603" s="14"/>
      <c r="AQV603" s="14"/>
      <c r="AQW603" s="14"/>
      <c r="AQX603" s="14"/>
      <c r="AQY603" s="14"/>
      <c r="AQZ603" s="14"/>
      <c r="ARA603" s="14"/>
      <c r="ARB603" s="14"/>
      <c r="ARC603" s="14"/>
      <c r="ARD603" s="14"/>
      <c r="ARE603" s="14"/>
      <c r="ARF603" s="14"/>
      <c r="ARG603" s="14"/>
      <c r="ARH603" s="14"/>
      <c r="ARI603" s="14"/>
      <c r="ARJ603" s="14"/>
      <c r="ARK603" s="14"/>
      <c r="ARL603" s="14"/>
      <c r="ARM603" s="14"/>
      <c r="ARN603" s="14"/>
      <c r="ARO603" s="14"/>
      <c r="ARP603" s="14"/>
      <c r="ARQ603" s="14"/>
      <c r="ARR603" s="14"/>
      <c r="ARS603" s="14"/>
      <c r="ART603" s="14"/>
      <c r="ARU603" s="14"/>
      <c r="ARV603" s="14"/>
      <c r="ARW603" s="14"/>
      <c r="ARX603" s="14"/>
      <c r="ARY603" s="14"/>
      <c r="ARZ603" s="14"/>
      <c r="ASA603" s="14"/>
      <c r="ASB603" s="14"/>
      <c r="ASC603" s="14"/>
      <c r="ASD603" s="14"/>
      <c r="ASE603" s="14"/>
      <c r="ASF603" s="14"/>
      <c r="ASG603" s="14"/>
      <c r="ASH603" s="14"/>
      <c r="ASI603" s="14"/>
      <c r="ASJ603" s="14"/>
      <c r="ASK603" s="14"/>
      <c r="ASL603" s="14"/>
      <c r="ASM603" s="14"/>
      <c r="ASN603" s="14"/>
      <c r="ASO603" s="14"/>
      <c r="ASP603" s="14"/>
      <c r="ASQ603" s="14"/>
      <c r="ASR603" s="14"/>
      <c r="ASS603" s="14"/>
      <c r="AST603" s="14"/>
      <c r="ASU603" s="14"/>
      <c r="ASV603" s="14"/>
      <c r="ASW603" s="14"/>
      <c r="ASX603" s="14"/>
      <c r="ASY603" s="14"/>
      <c r="ASZ603" s="14"/>
      <c r="ATA603" s="14"/>
      <c r="ATB603" s="14"/>
      <c r="ATC603" s="14"/>
      <c r="ATD603" s="14"/>
    </row>
    <row r="604" spans="63:1200">
      <c r="BK604" s="14" t="str">
        <f t="shared" si="2123"/>
        <v/>
      </c>
      <c r="ABO604" s="14"/>
      <c r="ABP604" s="14"/>
      <c r="ABQ604" s="14"/>
      <c r="ABR604" s="14"/>
      <c r="ABS604" s="14"/>
      <c r="ABT604" s="14"/>
      <c r="ABU604" s="14"/>
      <c r="ABV604" s="14"/>
      <c r="ABW604" s="14"/>
      <c r="ABX604" s="14"/>
      <c r="ABY604" s="14"/>
      <c r="ABZ604" s="14"/>
      <c r="ACA604" s="14"/>
      <c r="ACB604" s="14"/>
      <c r="ACC604" s="14"/>
      <c r="ACD604" s="14"/>
      <c r="ACE604" s="14"/>
      <c r="ACF604" s="14"/>
      <c r="ACG604" s="14"/>
      <c r="ACH604" s="14"/>
      <c r="ACI604" s="14"/>
      <c r="ACJ604" s="14"/>
      <c r="ACK604" s="14"/>
      <c r="ACL604" s="14"/>
      <c r="ACM604" s="14"/>
      <c r="ACN604" s="14"/>
      <c r="ACO604" s="14"/>
      <c r="ACP604" s="14"/>
      <c r="ACQ604" s="14"/>
      <c r="ACR604" s="14"/>
      <c r="ACS604" s="14"/>
      <c r="ACT604" s="14"/>
      <c r="ACU604" s="14"/>
      <c r="ACV604" s="14"/>
      <c r="ACW604" s="14"/>
      <c r="ACX604" s="14"/>
      <c r="ACY604" s="14"/>
      <c r="ACZ604" s="14"/>
      <c r="ADA604" s="14"/>
      <c r="ADB604" s="14"/>
      <c r="ADC604" s="14"/>
      <c r="ADD604" s="14"/>
      <c r="ADE604" s="14"/>
      <c r="ADF604" s="14"/>
      <c r="ADG604" s="14"/>
      <c r="ADH604" s="14"/>
      <c r="ADI604" s="14"/>
      <c r="ADJ604" s="14"/>
      <c r="ADK604" s="14"/>
      <c r="ADL604" s="14"/>
      <c r="ADM604" s="14"/>
      <c r="ADN604" s="14"/>
      <c r="ADO604" s="14"/>
      <c r="ADP604" s="14"/>
      <c r="ADQ604" s="14"/>
      <c r="ADR604" s="14"/>
      <c r="ADS604" s="14"/>
      <c r="ADT604" s="14"/>
      <c r="ADU604" s="14"/>
      <c r="ADV604" s="14"/>
      <c r="ADW604" s="14"/>
      <c r="ADX604" s="14"/>
      <c r="ADY604" s="14"/>
      <c r="ADZ604" s="14"/>
      <c r="AEA604" s="14"/>
      <c r="AEB604" s="14"/>
      <c r="AEC604" s="14"/>
      <c r="AED604" s="14"/>
      <c r="AEE604" s="14"/>
      <c r="AEF604" s="14"/>
      <c r="AEG604" s="14"/>
      <c r="AEH604" s="14"/>
      <c r="AEI604" s="14"/>
      <c r="AEJ604" s="14"/>
      <c r="AEK604" s="14"/>
      <c r="AEL604" s="14"/>
      <c r="AEM604" s="14"/>
      <c r="AEN604" s="14"/>
      <c r="AEO604" s="14"/>
      <c r="AEP604" s="14"/>
      <c r="AEQ604" s="14"/>
      <c r="AER604" s="14"/>
      <c r="AES604" s="14"/>
      <c r="AET604" s="14"/>
      <c r="AEU604" s="14"/>
      <c r="AEV604" s="14"/>
      <c r="AEW604" s="14"/>
      <c r="AEX604" s="14"/>
      <c r="AEY604" s="14"/>
      <c r="AEZ604" s="14"/>
      <c r="AFA604" s="14"/>
      <c r="AFB604" s="14"/>
      <c r="AFC604" s="14"/>
      <c r="AFD604" s="14"/>
      <c r="AFE604" s="14"/>
      <c r="AFF604" s="14"/>
      <c r="AFG604" s="14"/>
      <c r="AFH604" s="14"/>
      <c r="AFI604" s="14"/>
      <c r="AFJ604" s="14"/>
      <c r="AFK604" s="14"/>
      <c r="AFL604" s="14"/>
      <c r="AFM604" s="14"/>
      <c r="AFN604" s="14"/>
      <c r="AFO604" s="14"/>
      <c r="AFP604" s="14"/>
      <c r="AFQ604" s="14"/>
      <c r="AFR604" s="14"/>
      <c r="AFS604" s="14"/>
      <c r="AFT604" s="14"/>
      <c r="AFU604" s="14"/>
      <c r="AFV604" s="14"/>
      <c r="AFW604" s="14"/>
      <c r="AFX604" s="14"/>
      <c r="AFY604" s="14"/>
      <c r="AFZ604" s="14"/>
      <c r="AGA604" s="14"/>
      <c r="AGB604" s="14"/>
      <c r="AGC604" s="14"/>
      <c r="AGD604" s="14"/>
      <c r="AGE604" s="14"/>
      <c r="AGF604" s="14"/>
      <c r="AGG604" s="14"/>
      <c r="AGH604" s="14"/>
      <c r="AGI604" s="14"/>
      <c r="AGJ604" s="14"/>
      <c r="AGK604" s="14"/>
      <c r="AGL604" s="14"/>
      <c r="AGM604" s="14"/>
      <c r="AGN604" s="14"/>
      <c r="AGO604" s="14"/>
      <c r="AGP604" s="14"/>
      <c r="AGQ604" s="14"/>
      <c r="AGR604" s="14"/>
      <c r="AGS604" s="14"/>
      <c r="AGT604" s="14"/>
      <c r="AGU604" s="14"/>
      <c r="AGV604" s="14"/>
      <c r="AGW604" s="14"/>
      <c r="AGX604" s="14"/>
      <c r="AGY604" s="14"/>
      <c r="AGZ604" s="14"/>
      <c r="AHA604" s="14"/>
      <c r="AHB604" s="14"/>
      <c r="AHC604" s="14"/>
      <c r="AHD604" s="14"/>
      <c r="AHE604" s="14"/>
      <c r="AHF604" s="14"/>
      <c r="AHG604" s="14"/>
      <c r="AHH604" s="14"/>
      <c r="AHI604" s="14"/>
      <c r="AHJ604" s="14"/>
      <c r="AHK604" s="14"/>
      <c r="AHL604" s="14"/>
      <c r="AHM604" s="14"/>
      <c r="AHN604" s="14"/>
      <c r="AHO604" s="14"/>
      <c r="AHP604" s="14"/>
      <c r="AHQ604" s="14"/>
      <c r="AHR604" s="14"/>
      <c r="AHS604" s="14"/>
      <c r="AHT604" s="14"/>
      <c r="AHU604" s="14"/>
      <c r="AHV604" s="14"/>
      <c r="AHW604" s="14"/>
      <c r="AHX604" s="14"/>
      <c r="AHY604" s="14"/>
      <c r="AHZ604" s="14"/>
      <c r="AIA604" s="14"/>
      <c r="AIB604" s="14"/>
      <c r="AIC604" s="14"/>
      <c r="AID604" s="14"/>
      <c r="AIE604" s="14"/>
      <c r="AIF604" s="14"/>
      <c r="AIG604" s="14"/>
      <c r="AIH604" s="14"/>
      <c r="AII604" s="14"/>
      <c r="AIJ604" s="14"/>
      <c r="AIK604" s="14"/>
      <c r="AIL604" s="14"/>
      <c r="AIM604" s="14"/>
      <c r="AIN604" s="14"/>
      <c r="AIO604" s="14"/>
      <c r="AIP604" s="14"/>
      <c r="AIQ604" s="14"/>
      <c r="AIR604" s="14"/>
      <c r="AIS604" s="14"/>
      <c r="AIT604" s="14"/>
      <c r="AIU604" s="14"/>
      <c r="AIV604" s="14"/>
      <c r="AIW604" s="14"/>
      <c r="AIX604" s="14"/>
      <c r="AIY604" s="14"/>
      <c r="AIZ604" s="14"/>
      <c r="AJA604" s="14"/>
      <c r="AJB604" s="14"/>
      <c r="AJC604" s="14"/>
      <c r="AJD604" s="14"/>
      <c r="AJE604" s="14"/>
      <c r="AJF604" s="14"/>
      <c r="AJG604" s="14"/>
      <c r="AJH604" s="14"/>
      <c r="AJI604" s="14"/>
      <c r="AJJ604" s="14"/>
      <c r="AJK604" s="14"/>
      <c r="AJL604" s="14"/>
      <c r="AJM604" s="14"/>
      <c r="AJN604" s="14"/>
      <c r="AJO604" s="14"/>
      <c r="AJP604" s="14"/>
      <c r="AJQ604" s="14"/>
      <c r="AJR604" s="14"/>
      <c r="AJS604" s="14"/>
      <c r="AJT604" s="14"/>
      <c r="AJU604" s="14"/>
      <c r="AJV604" s="14"/>
      <c r="AJW604" s="14"/>
      <c r="AJX604" s="14"/>
      <c r="AJY604" s="14"/>
      <c r="AJZ604" s="14"/>
      <c r="AKA604" s="14"/>
      <c r="AKB604" s="14"/>
      <c r="AKC604" s="14"/>
      <c r="AKD604" s="14"/>
      <c r="AKE604" s="14"/>
      <c r="AKF604" s="14"/>
      <c r="AKG604" s="14"/>
      <c r="AKH604" s="14"/>
      <c r="AKI604" s="14"/>
      <c r="AKJ604" s="14"/>
      <c r="AKK604" s="14"/>
      <c r="AKL604" s="14"/>
      <c r="AKM604" s="14"/>
      <c r="AKN604" s="14"/>
      <c r="AKO604" s="14"/>
      <c r="AKP604" s="14"/>
      <c r="AKQ604" s="14"/>
      <c r="AKR604" s="14"/>
      <c r="AKS604" s="14"/>
      <c r="AKT604" s="14"/>
      <c r="AKU604" s="14"/>
      <c r="AKV604" s="14"/>
      <c r="AKW604" s="14"/>
      <c r="AKX604" s="14"/>
      <c r="AKY604" s="14"/>
      <c r="AKZ604" s="14"/>
      <c r="ALA604" s="14"/>
      <c r="ALB604" s="14"/>
      <c r="ALC604" s="14"/>
      <c r="ALD604" s="14"/>
      <c r="ALE604" s="14"/>
      <c r="ALF604" s="14"/>
      <c r="ALG604" s="14"/>
      <c r="ALH604" s="14"/>
      <c r="ALI604" s="14"/>
      <c r="ALJ604" s="14"/>
      <c r="ALK604" s="14"/>
      <c r="ALL604" s="14"/>
      <c r="ALM604" s="14"/>
      <c r="ALN604" s="14"/>
      <c r="ALO604" s="14"/>
      <c r="ALP604" s="14"/>
      <c r="ALQ604" s="14"/>
      <c r="ALR604" s="14"/>
      <c r="ALS604" s="14"/>
      <c r="ALT604" s="14"/>
      <c r="ALU604" s="14"/>
      <c r="ALV604" s="14"/>
      <c r="ALW604" s="14"/>
      <c r="ALX604" s="14"/>
      <c r="ALY604" s="14"/>
      <c r="ALZ604" s="14"/>
      <c r="AMA604" s="14"/>
      <c r="AMB604" s="14"/>
      <c r="AMC604" s="14"/>
      <c r="AMD604" s="14"/>
      <c r="AME604" s="14"/>
      <c r="AMF604" s="14"/>
      <c r="AMG604" s="14"/>
      <c r="AMH604" s="14"/>
      <c r="AMI604" s="14"/>
      <c r="AMJ604" s="14"/>
      <c r="AMK604" s="14"/>
      <c r="AML604" s="14"/>
      <c r="AMM604" s="14"/>
      <c r="AMN604" s="14"/>
      <c r="AMO604" s="14"/>
      <c r="AMP604" s="14"/>
      <c r="AMQ604" s="14"/>
      <c r="AMR604" s="14"/>
      <c r="AMS604" s="14"/>
      <c r="AMT604" s="14"/>
      <c r="AMU604" s="14"/>
      <c r="AMV604" s="14"/>
      <c r="AMW604" s="14"/>
      <c r="AMX604" s="14"/>
      <c r="AMY604" s="14"/>
      <c r="AMZ604" s="14"/>
      <c r="ANA604" s="14"/>
      <c r="ANB604" s="14"/>
      <c r="ANC604" s="14"/>
      <c r="AND604" s="14"/>
      <c r="ANE604" s="14"/>
      <c r="ANF604" s="14"/>
      <c r="ANG604" s="14"/>
      <c r="ANH604" s="14"/>
      <c r="ANI604" s="14"/>
      <c r="ANJ604" s="14"/>
      <c r="ANK604" s="14"/>
      <c r="ANL604" s="14"/>
      <c r="ANM604" s="14"/>
      <c r="ANN604" s="14"/>
      <c r="ANO604" s="14"/>
      <c r="ANP604" s="14"/>
      <c r="ANQ604" s="14"/>
      <c r="ANR604" s="14"/>
      <c r="ANS604" s="14"/>
      <c r="ANT604" s="14"/>
      <c r="ANU604" s="14"/>
      <c r="ANV604" s="14"/>
      <c r="ANW604" s="14"/>
      <c r="ANX604" s="14"/>
      <c r="ANY604" s="14"/>
      <c r="ANZ604" s="14"/>
      <c r="AOA604" s="14"/>
      <c r="AOB604" s="14"/>
      <c r="AOC604" s="14"/>
      <c r="AOD604" s="14"/>
      <c r="AOE604" s="14"/>
      <c r="AOF604" s="14"/>
      <c r="AOG604" s="14"/>
      <c r="AOH604" s="14"/>
      <c r="AOI604" s="14"/>
      <c r="AOJ604" s="14"/>
      <c r="AOK604" s="14"/>
      <c r="AOL604" s="14"/>
      <c r="AOM604" s="14"/>
      <c r="AON604" s="14"/>
      <c r="AOO604" s="14"/>
      <c r="AOP604" s="14"/>
      <c r="AOQ604" s="14"/>
      <c r="AOR604" s="14"/>
      <c r="AOS604" s="14"/>
      <c r="AOT604" s="14"/>
      <c r="AOU604" s="14"/>
      <c r="AOV604" s="14"/>
      <c r="AOW604" s="14"/>
      <c r="AOX604" s="14"/>
      <c r="AOY604" s="14"/>
      <c r="AOZ604" s="14"/>
      <c r="APA604" s="14"/>
      <c r="APB604" s="14"/>
      <c r="APC604" s="14"/>
      <c r="APD604" s="14"/>
      <c r="APE604" s="14"/>
      <c r="APF604" s="14"/>
      <c r="APG604" s="14"/>
      <c r="APH604" s="14"/>
      <c r="API604" s="14"/>
      <c r="APJ604" s="14"/>
      <c r="APK604" s="14"/>
      <c r="APL604" s="14"/>
      <c r="APM604" s="14"/>
      <c r="APN604" s="14"/>
      <c r="APO604" s="14"/>
      <c r="APP604" s="14"/>
      <c r="APQ604" s="14"/>
      <c r="APR604" s="14"/>
      <c r="APS604" s="14"/>
      <c r="APT604" s="14"/>
      <c r="APU604" s="14"/>
      <c r="APV604" s="14"/>
      <c r="APW604" s="14"/>
      <c r="APX604" s="14"/>
      <c r="APY604" s="14"/>
      <c r="APZ604" s="14"/>
      <c r="AQA604" s="14"/>
      <c r="AQB604" s="14"/>
      <c r="AQC604" s="14"/>
      <c r="AQD604" s="14"/>
      <c r="AQE604" s="14"/>
      <c r="AQF604" s="14"/>
      <c r="AQG604" s="14"/>
      <c r="AQH604" s="14"/>
      <c r="AQI604" s="14"/>
      <c r="AQJ604" s="14"/>
      <c r="AQK604" s="14"/>
      <c r="AQL604" s="14"/>
      <c r="AQM604" s="14"/>
      <c r="AQN604" s="14"/>
      <c r="AQO604" s="14"/>
      <c r="AQP604" s="14"/>
      <c r="AQQ604" s="14"/>
      <c r="AQR604" s="14"/>
      <c r="AQS604" s="14"/>
      <c r="AQT604" s="14"/>
      <c r="AQU604" s="14"/>
      <c r="AQV604" s="14"/>
      <c r="AQW604" s="14"/>
      <c r="AQX604" s="14"/>
      <c r="AQY604" s="14"/>
      <c r="AQZ604" s="14"/>
      <c r="ARA604" s="14"/>
      <c r="ARB604" s="14"/>
      <c r="ARC604" s="14"/>
      <c r="ARD604" s="14"/>
      <c r="ARE604" s="14"/>
      <c r="ARF604" s="14"/>
      <c r="ARG604" s="14"/>
      <c r="ARH604" s="14"/>
      <c r="ARI604" s="14"/>
      <c r="ARJ604" s="14"/>
      <c r="ARK604" s="14"/>
      <c r="ARL604" s="14"/>
      <c r="ARM604" s="14"/>
      <c r="ARN604" s="14"/>
      <c r="ARO604" s="14"/>
      <c r="ARP604" s="14"/>
      <c r="ARQ604" s="14"/>
      <c r="ARR604" s="14"/>
      <c r="ARS604" s="14"/>
      <c r="ART604" s="14"/>
      <c r="ARU604" s="14"/>
      <c r="ARV604" s="14"/>
      <c r="ARW604" s="14"/>
      <c r="ARX604" s="14"/>
      <c r="ARY604" s="14"/>
      <c r="ARZ604" s="14"/>
      <c r="ASA604" s="14"/>
      <c r="ASB604" s="14"/>
      <c r="ASC604" s="14"/>
      <c r="ASD604" s="14"/>
      <c r="ASE604" s="14"/>
      <c r="ASF604" s="14"/>
      <c r="ASG604" s="14"/>
      <c r="ASH604" s="14"/>
      <c r="ASI604" s="14"/>
      <c r="ASJ604" s="14"/>
      <c r="ASK604" s="14"/>
      <c r="ASL604" s="14"/>
      <c r="ASM604" s="14"/>
      <c r="ASN604" s="14"/>
      <c r="ASO604" s="14"/>
      <c r="ASP604" s="14"/>
      <c r="ASQ604" s="14"/>
      <c r="ASR604" s="14"/>
      <c r="ASS604" s="14"/>
      <c r="AST604" s="14"/>
      <c r="ASU604" s="14"/>
      <c r="ASV604" s="14"/>
      <c r="ASW604" s="14"/>
      <c r="ASX604" s="14"/>
      <c r="ASY604" s="14"/>
      <c r="ASZ604" s="14"/>
      <c r="ATA604" s="14"/>
      <c r="ATB604" s="14"/>
      <c r="ATC604" s="14"/>
      <c r="ATD604" s="14"/>
    </row>
    <row r="605" spans="63:1200">
      <c r="BK605" s="14" t="str">
        <f t="shared" si="2123"/>
        <v/>
      </c>
      <c r="ABO605" s="14"/>
      <c r="ABP605" s="14"/>
      <c r="ABQ605" s="14"/>
      <c r="ABR605" s="14"/>
      <c r="ABS605" s="14"/>
      <c r="ABT605" s="14"/>
      <c r="ABU605" s="14"/>
      <c r="ABV605" s="14"/>
      <c r="ABW605" s="14"/>
      <c r="ABX605" s="14"/>
      <c r="ABY605" s="14"/>
      <c r="ABZ605" s="14"/>
      <c r="ACA605" s="14"/>
      <c r="ACB605" s="14"/>
      <c r="ACC605" s="14"/>
      <c r="ACD605" s="14"/>
      <c r="ACE605" s="14"/>
      <c r="ACF605" s="14"/>
      <c r="ACG605" s="14"/>
      <c r="ACH605" s="14"/>
      <c r="ACI605" s="14"/>
      <c r="ACJ605" s="14"/>
      <c r="ACK605" s="14"/>
      <c r="ACL605" s="14"/>
      <c r="ACM605" s="14"/>
      <c r="ACN605" s="14"/>
      <c r="ACO605" s="14"/>
      <c r="ACP605" s="14"/>
      <c r="ACQ605" s="14"/>
      <c r="ACR605" s="14"/>
      <c r="ACS605" s="14"/>
      <c r="ACT605" s="14"/>
      <c r="ACU605" s="14"/>
      <c r="ACV605" s="14"/>
      <c r="ACW605" s="14"/>
      <c r="ACX605" s="14"/>
      <c r="ACY605" s="14"/>
      <c r="ACZ605" s="14"/>
      <c r="ADA605" s="14"/>
      <c r="ADB605" s="14"/>
      <c r="ADC605" s="14"/>
      <c r="ADD605" s="14"/>
      <c r="ADE605" s="14"/>
      <c r="ADF605" s="14"/>
      <c r="ADG605" s="14"/>
      <c r="ADH605" s="14"/>
      <c r="ADI605" s="14"/>
      <c r="ADJ605" s="14"/>
      <c r="ADK605" s="14"/>
      <c r="ADL605" s="14"/>
      <c r="ADM605" s="14"/>
      <c r="ADN605" s="14"/>
      <c r="ADO605" s="14"/>
      <c r="ADP605" s="14"/>
      <c r="ADQ605" s="14"/>
      <c r="ADR605" s="14"/>
      <c r="ADS605" s="14"/>
      <c r="ADT605" s="14"/>
      <c r="ADU605" s="14"/>
      <c r="ADV605" s="14"/>
      <c r="ADW605" s="14"/>
      <c r="ADX605" s="14"/>
      <c r="ADY605" s="14"/>
      <c r="ADZ605" s="14"/>
      <c r="AEA605" s="14"/>
      <c r="AEB605" s="14"/>
      <c r="AEC605" s="14"/>
      <c r="AED605" s="14"/>
      <c r="AEE605" s="14"/>
      <c r="AEF605" s="14"/>
      <c r="AEG605" s="14"/>
      <c r="AEH605" s="14"/>
      <c r="AEI605" s="14"/>
      <c r="AEJ605" s="14"/>
      <c r="AEK605" s="14"/>
      <c r="AEL605" s="14"/>
      <c r="AEM605" s="14"/>
      <c r="AEN605" s="14"/>
      <c r="AEO605" s="14"/>
      <c r="AEP605" s="14"/>
      <c r="AEQ605" s="14"/>
      <c r="AER605" s="14"/>
      <c r="AES605" s="14"/>
      <c r="AET605" s="14"/>
      <c r="AEU605" s="14"/>
      <c r="AEV605" s="14"/>
      <c r="AEW605" s="14"/>
      <c r="AEX605" s="14"/>
      <c r="AEY605" s="14"/>
      <c r="AEZ605" s="14"/>
      <c r="AFA605" s="14"/>
      <c r="AFB605" s="14"/>
      <c r="AFC605" s="14"/>
      <c r="AFD605" s="14"/>
      <c r="AFE605" s="14"/>
      <c r="AFF605" s="14"/>
      <c r="AFG605" s="14"/>
      <c r="AFH605" s="14"/>
      <c r="AFI605" s="14"/>
      <c r="AFJ605" s="14"/>
      <c r="AFK605" s="14"/>
      <c r="AFL605" s="14"/>
      <c r="AFM605" s="14"/>
      <c r="AFN605" s="14"/>
      <c r="AFO605" s="14"/>
      <c r="AFP605" s="14"/>
      <c r="AFQ605" s="14"/>
      <c r="AFR605" s="14"/>
      <c r="AFS605" s="14"/>
      <c r="AFT605" s="14"/>
      <c r="AFU605" s="14"/>
      <c r="AFV605" s="14"/>
      <c r="AFW605" s="14"/>
      <c r="AFX605" s="14"/>
      <c r="AFY605" s="14"/>
      <c r="AFZ605" s="14"/>
      <c r="AGA605" s="14"/>
      <c r="AGB605" s="14"/>
      <c r="AGC605" s="14"/>
      <c r="AGD605" s="14"/>
      <c r="AGE605" s="14"/>
      <c r="AGF605" s="14"/>
      <c r="AGG605" s="14"/>
      <c r="AGH605" s="14"/>
      <c r="AGI605" s="14"/>
      <c r="AGJ605" s="14"/>
      <c r="AGK605" s="14"/>
      <c r="AGL605" s="14"/>
      <c r="AGM605" s="14"/>
      <c r="AGN605" s="14"/>
      <c r="AGO605" s="14"/>
      <c r="AGP605" s="14"/>
      <c r="AGQ605" s="14"/>
      <c r="AGR605" s="14"/>
      <c r="AGS605" s="14"/>
      <c r="AGT605" s="14"/>
      <c r="AGU605" s="14"/>
      <c r="AGV605" s="14"/>
      <c r="AGW605" s="14"/>
      <c r="AGX605" s="14"/>
      <c r="AGY605" s="14"/>
      <c r="AGZ605" s="14"/>
      <c r="AHA605" s="14"/>
      <c r="AHB605" s="14"/>
      <c r="AHC605" s="14"/>
      <c r="AHD605" s="14"/>
      <c r="AHE605" s="14"/>
      <c r="AHF605" s="14"/>
      <c r="AHG605" s="14"/>
      <c r="AHH605" s="14"/>
      <c r="AHI605" s="14"/>
      <c r="AHJ605" s="14"/>
      <c r="AHK605" s="14"/>
      <c r="AHL605" s="14"/>
      <c r="AHM605" s="14"/>
      <c r="AHN605" s="14"/>
      <c r="AHO605" s="14"/>
      <c r="AHP605" s="14"/>
      <c r="AHQ605" s="14"/>
      <c r="AHR605" s="14"/>
      <c r="AHS605" s="14"/>
      <c r="AHT605" s="14"/>
      <c r="AHU605" s="14"/>
      <c r="AHV605" s="14"/>
      <c r="AHW605" s="14"/>
      <c r="AHX605" s="14"/>
      <c r="AHY605" s="14"/>
      <c r="AHZ605" s="14"/>
      <c r="AIA605" s="14"/>
      <c r="AIB605" s="14"/>
      <c r="AIC605" s="14"/>
      <c r="AID605" s="14"/>
      <c r="AIE605" s="14"/>
      <c r="AIF605" s="14"/>
      <c r="AIG605" s="14"/>
      <c r="AIH605" s="14"/>
      <c r="AII605" s="14"/>
      <c r="AIJ605" s="14"/>
      <c r="AIK605" s="14"/>
      <c r="AIL605" s="14"/>
      <c r="AIM605" s="14"/>
      <c r="AIN605" s="14"/>
      <c r="AIO605" s="14"/>
      <c r="AIP605" s="14"/>
      <c r="AIQ605" s="14"/>
      <c r="AIR605" s="14"/>
      <c r="AIS605" s="14"/>
      <c r="AIT605" s="14"/>
      <c r="AIU605" s="14"/>
      <c r="AIV605" s="14"/>
      <c r="AIW605" s="14"/>
      <c r="AIX605" s="14"/>
      <c r="AIY605" s="14"/>
      <c r="AIZ605" s="14"/>
      <c r="AJA605" s="14"/>
      <c r="AJB605" s="14"/>
      <c r="AJC605" s="14"/>
      <c r="AJD605" s="14"/>
      <c r="AJE605" s="14"/>
      <c r="AJF605" s="14"/>
      <c r="AJG605" s="14"/>
      <c r="AJH605" s="14"/>
      <c r="AJI605" s="14"/>
      <c r="AJJ605" s="14"/>
      <c r="AJK605" s="14"/>
      <c r="AJL605" s="14"/>
      <c r="AJM605" s="14"/>
      <c r="AJN605" s="14"/>
      <c r="AJO605" s="14"/>
      <c r="AJP605" s="14"/>
      <c r="AJQ605" s="14"/>
      <c r="AJR605" s="14"/>
      <c r="AJS605" s="14"/>
      <c r="AJT605" s="14"/>
      <c r="AJU605" s="14"/>
      <c r="AJV605" s="14"/>
      <c r="AJW605" s="14"/>
      <c r="AJX605" s="14"/>
      <c r="AJY605" s="14"/>
      <c r="AJZ605" s="14"/>
      <c r="AKA605" s="14"/>
      <c r="AKB605" s="14"/>
      <c r="AKC605" s="14"/>
      <c r="AKD605" s="14"/>
      <c r="AKE605" s="14"/>
      <c r="AKF605" s="14"/>
      <c r="AKG605" s="14"/>
      <c r="AKH605" s="14"/>
      <c r="AKI605" s="14"/>
      <c r="AKJ605" s="14"/>
      <c r="AKK605" s="14"/>
      <c r="AKL605" s="14"/>
      <c r="AKM605" s="14"/>
      <c r="AKN605" s="14"/>
      <c r="AKO605" s="14"/>
      <c r="AKP605" s="14"/>
      <c r="AKQ605" s="14"/>
      <c r="AKR605" s="14"/>
      <c r="AKS605" s="14"/>
      <c r="AKT605" s="14"/>
      <c r="AKU605" s="14"/>
      <c r="AKV605" s="14"/>
      <c r="AKW605" s="14"/>
      <c r="AKX605" s="14"/>
      <c r="AKY605" s="14"/>
      <c r="AKZ605" s="14"/>
      <c r="ALA605" s="14"/>
      <c r="ALB605" s="14"/>
      <c r="ALC605" s="14"/>
      <c r="ALD605" s="14"/>
      <c r="ALE605" s="14"/>
      <c r="ALF605" s="14"/>
      <c r="ALG605" s="14"/>
      <c r="ALH605" s="14"/>
      <c r="ALI605" s="14"/>
      <c r="ALJ605" s="14"/>
      <c r="ALK605" s="14"/>
      <c r="ALL605" s="14"/>
      <c r="ALM605" s="14"/>
      <c r="ALN605" s="14"/>
      <c r="ALO605" s="14"/>
      <c r="ALP605" s="14"/>
      <c r="ALQ605" s="14"/>
      <c r="ALR605" s="14"/>
      <c r="ALS605" s="14"/>
      <c r="ALT605" s="14"/>
      <c r="ALU605" s="14"/>
      <c r="ALV605" s="14"/>
      <c r="ALW605" s="14"/>
      <c r="ALX605" s="14"/>
      <c r="ALY605" s="14"/>
      <c r="ALZ605" s="14"/>
      <c r="AMA605" s="14"/>
      <c r="AMB605" s="14"/>
      <c r="AMC605" s="14"/>
      <c r="AMD605" s="14"/>
      <c r="AME605" s="14"/>
      <c r="AMF605" s="14"/>
      <c r="AMG605" s="14"/>
      <c r="AMH605" s="14"/>
      <c r="AMI605" s="14"/>
      <c r="AMJ605" s="14"/>
      <c r="AMK605" s="14"/>
      <c r="AML605" s="14"/>
      <c r="AMM605" s="14"/>
      <c r="AMN605" s="14"/>
      <c r="AMO605" s="14"/>
      <c r="AMP605" s="14"/>
      <c r="AMQ605" s="14"/>
      <c r="AMR605" s="14"/>
      <c r="AMS605" s="14"/>
      <c r="AMT605" s="14"/>
      <c r="AMU605" s="14"/>
      <c r="AMV605" s="14"/>
      <c r="AMW605" s="14"/>
      <c r="AMX605" s="14"/>
      <c r="AMY605" s="14"/>
      <c r="AMZ605" s="14"/>
      <c r="ANA605" s="14"/>
      <c r="ANB605" s="14"/>
      <c r="ANC605" s="14"/>
      <c r="AND605" s="14"/>
      <c r="ANE605" s="14"/>
      <c r="ANF605" s="14"/>
      <c r="ANG605" s="14"/>
      <c r="ANH605" s="14"/>
      <c r="ANI605" s="14"/>
      <c r="ANJ605" s="14"/>
      <c r="ANK605" s="14"/>
      <c r="ANL605" s="14"/>
      <c r="ANM605" s="14"/>
      <c r="ANN605" s="14"/>
      <c r="ANO605" s="14"/>
      <c r="ANP605" s="14"/>
      <c r="ANQ605" s="14"/>
      <c r="ANR605" s="14"/>
      <c r="ANS605" s="14"/>
      <c r="ANT605" s="14"/>
      <c r="ANU605" s="14"/>
      <c r="ANV605" s="14"/>
      <c r="ANW605" s="14"/>
      <c r="ANX605" s="14"/>
      <c r="ANY605" s="14"/>
      <c r="ANZ605" s="14"/>
      <c r="AOA605" s="14"/>
      <c r="AOB605" s="14"/>
      <c r="AOC605" s="14"/>
      <c r="AOD605" s="14"/>
      <c r="AOE605" s="14"/>
      <c r="AOF605" s="14"/>
      <c r="AOG605" s="14"/>
      <c r="AOH605" s="14"/>
      <c r="AOI605" s="14"/>
      <c r="AOJ605" s="14"/>
      <c r="AOK605" s="14"/>
      <c r="AOL605" s="14"/>
      <c r="AOM605" s="14"/>
      <c r="AON605" s="14"/>
      <c r="AOO605" s="14"/>
      <c r="AOP605" s="14"/>
      <c r="AOQ605" s="14"/>
      <c r="AOR605" s="14"/>
      <c r="AOS605" s="14"/>
      <c r="AOT605" s="14"/>
      <c r="AOU605" s="14"/>
      <c r="AOV605" s="14"/>
      <c r="AOW605" s="14"/>
      <c r="AOX605" s="14"/>
      <c r="AOY605" s="14"/>
      <c r="AOZ605" s="14"/>
      <c r="APA605" s="14"/>
      <c r="APB605" s="14"/>
      <c r="APC605" s="14"/>
      <c r="APD605" s="14"/>
      <c r="APE605" s="14"/>
      <c r="APF605" s="14"/>
      <c r="APG605" s="14"/>
      <c r="APH605" s="14"/>
      <c r="API605" s="14"/>
      <c r="APJ605" s="14"/>
      <c r="APK605" s="14"/>
      <c r="APL605" s="14"/>
      <c r="APM605" s="14"/>
      <c r="APN605" s="14"/>
      <c r="APO605" s="14"/>
      <c r="APP605" s="14"/>
      <c r="APQ605" s="14"/>
      <c r="APR605" s="14"/>
      <c r="APS605" s="14"/>
      <c r="APT605" s="14"/>
      <c r="APU605" s="14"/>
      <c r="APV605" s="14"/>
      <c r="APW605" s="14"/>
      <c r="APX605" s="14"/>
      <c r="APY605" s="14"/>
      <c r="APZ605" s="14"/>
      <c r="AQA605" s="14"/>
      <c r="AQB605" s="14"/>
      <c r="AQC605" s="14"/>
      <c r="AQD605" s="14"/>
      <c r="AQE605" s="14"/>
      <c r="AQF605" s="14"/>
      <c r="AQG605" s="14"/>
      <c r="AQH605" s="14"/>
      <c r="AQI605" s="14"/>
      <c r="AQJ605" s="14"/>
      <c r="AQK605" s="14"/>
      <c r="AQL605" s="14"/>
      <c r="AQM605" s="14"/>
      <c r="AQN605" s="14"/>
      <c r="AQO605" s="14"/>
      <c r="AQP605" s="14"/>
      <c r="AQQ605" s="14"/>
      <c r="AQR605" s="14"/>
      <c r="AQS605" s="14"/>
      <c r="AQT605" s="14"/>
      <c r="AQU605" s="14"/>
      <c r="AQV605" s="14"/>
      <c r="AQW605" s="14"/>
      <c r="AQX605" s="14"/>
      <c r="AQY605" s="14"/>
      <c r="AQZ605" s="14"/>
      <c r="ARA605" s="14"/>
      <c r="ARB605" s="14"/>
      <c r="ARC605" s="14"/>
      <c r="ARD605" s="14"/>
      <c r="ARE605" s="14"/>
      <c r="ARF605" s="14"/>
      <c r="ARG605" s="14"/>
      <c r="ARH605" s="14"/>
      <c r="ARI605" s="14"/>
      <c r="ARJ605" s="14"/>
      <c r="ARK605" s="14"/>
      <c r="ARL605" s="14"/>
      <c r="ARM605" s="14"/>
      <c r="ARN605" s="14"/>
      <c r="ARO605" s="14"/>
      <c r="ARP605" s="14"/>
      <c r="ARQ605" s="14"/>
      <c r="ARR605" s="14"/>
      <c r="ARS605" s="14"/>
      <c r="ART605" s="14"/>
      <c r="ARU605" s="14"/>
      <c r="ARV605" s="14"/>
      <c r="ARW605" s="14"/>
      <c r="ARX605" s="14"/>
      <c r="ARY605" s="14"/>
      <c r="ARZ605" s="14"/>
      <c r="ASA605" s="14"/>
      <c r="ASB605" s="14"/>
      <c r="ASC605" s="14"/>
      <c r="ASD605" s="14"/>
      <c r="ASE605" s="14"/>
      <c r="ASF605" s="14"/>
      <c r="ASG605" s="14"/>
      <c r="ASH605" s="14"/>
      <c r="ASI605" s="14"/>
      <c r="ASJ605" s="14"/>
      <c r="ASK605" s="14"/>
      <c r="ASL605" s="14"/>
      <c r="ASM605" s="14"/>
      <c r="ASN605" s="14"/>
      <c r="ASO605" s="14"/>
      <c r="ASP605" s="14"/>
      <c r="ASQ605" s="14"/>
      <c r="ASR605" s="14"/>
      <c r="ASS605" s="14"/>
      <c r="AST605" s="14"/>
      <c r="ASU605" s="14"/>
      <c r="ASV605" s="14"/>
      <c r="ASW605" s="14"/>
      <c r="ASX605" s="14"/>
      <c r="ASY605" s="14"/>
      <c r="ASZ605" s="14"/>
      <c r="ATA605" s="14"/>
      <c r="ATB605" s="14"/>
      <c r="ATC605" s="14"/>
      <c r="ATD605" s="14"/>
    </row>
    <row r="606" spans="63:1200">
      <c r="BK606" s="14" t="str">
        <f t="shared" si="2123"/>
        <v/>
      </c>
      <c r="ABO606" s="14"/>
      <c r="ABP606" s="14"/>
      <c r="ABQ606" s="14"/>
      <c r="ABR606" s="14"/>
      <c r="ABS606" s="14"/>
      <c r="ABT606" s="14"/>
      <c r="ABU606" s="14"/>
      <c r="ABV606" s="14"/>
      <c r="ABW606" s="14"/>
      <c r="ABX606" s="14"/>
      <c r="ABY606" s="14"/>
      <c r="ABZ606" s="14"/>
      <c r="ACA606" s="14"/>
      <c r="ACB606" s="14"/>
      <c r="ACC606" s="14"/>
      <c r="ACD606" s="14"/>
      <c r="ACE606" s="14"/>
      <c r="ACF606" s="14"/>
      <c r="ACG606" s="14"/>
      <c r="ACH606" s="14"/>
      <c r="ACI606" s="14"/>
      <c r="ACJ606" s="14"/>
      <c r="ACK606" s="14"/>
      <c r="ACL606" s="14"/>
      <c r="ACM606" s="14"/>
      <c r="ACN606" s="14"/>
      <c r="ACO606" s="14"/>
      <c r="ACP606" s="14"/>
      <c r="ACQ606" s="14"/>
      <c r="ACR606" s="14"/>
      <c r="ACS606" s="14"/>
      <c r="ACT606" s="14"/>
      <c r="ACU606" s="14"/>
      <c r="ACV606" s="14"/>
      <c r="ACW606" s="14"/>
      <c r="ACX606" s="14"/>
      <c r="ACY606" s="14"/>
      <c r="ACZ606" s="14"/>
      <c r="ADA606" s="14"/>
      <c r="ADB606" s="14"/>
      <c r="ADC606" s="14"/>
      <c r="ADD606" s="14"/>
      <c r="ADE606" s="14"/>
      <c r="ADF606" s="14"/>
      <c r="ADG606" s="14"/>
      <c r="ADH606" s="14"/>
      <c r="ADI606" s="14"/>
      <c r="ADJ606" s="14"/>
      <c r="ADK606" s="14"/>
      <c r="ADL606" s="14"/>
      <c r="ADM606" s="14"/>
      <c r="ADN606" s="14"/>
      <c r="ADO606" s="14"/>
      <c r="ADP606" s="14"/>
      <c r="ADQ606" s="14"/>
      <c r="ADR606" s="14"/>
      <c r="ADS606" s="14"/>
      <c r="ADT606" s="14"/>
      <c r="ADU606" s="14"/>
      <c r="ADV606" s="14"/>
      <c r="ADW606" s="14"/>
      <c r="ADX606" s="14"/>
      <c r="ADY606" s="14"/>
      <c r="ADZ606" s="14"/>
      <c r="AEA606" s="14"/>
      <c r="AEB606" s="14"/>
      <c r="AEC606" s="14"/>
      <c r="AED606" s="14"/>
      <c r="AEE606" s="14"/>
      <c r="AEF606" s="14"/>
      <c r="AEG606" s="14"/>
      <c r="AEH606" s="14"/>
      <c r="AEI606" s="14"/>
      <c r="AEJ606" s="14"/>
      <c r="AEK606" s="14"/>
      <c r="AEL606" s="14"/>
      <c r="AEM606" s="14"/>
      <c r="AEN606" s="14"/>
      <c r="AEO606" s="14"/>
      <c r="AEP606" s="14"/>
      <c r="AEQ606" s="14"/>
      <c r="AER606" s="14"/>
      <c r="AES606" s="14"/>
      <c r="AET606" s="14"/>
      <c r="AEU606" s="14"/>
      <c r="AEV606" s="14"/>
      <c r="AEW606" s="14"/>
      <c r="AEX606" s="14"/>
      <c r="AEY606" s="14"/>
      <c r="AEZ606" s="14"/>
      <c r="AFA606" s="14"/>
      <c r="AFB606" s="14"/>
      <c r="AFC606" s="14"/>
      <c r="AFD606" s="14"/>
      <c r="AFE606" s="14"/>
      <c r="AFF606" s="14"/>
      <c r="AFG606" s="14"/>
      <c r="AFH606" s="14"/>
      <c r="AFI606" s="14"/>
      <c r="AFJ606" s="14"/>
      <c r="AFK606" s="14"/>
      <c r="AFL606" s="14"/>
      <c r="AFM606" s="14"/>
      <c r="AFN606" s="14"/>
      <c r="AFO606" s="14"/>
      <c r="AFP606" s="14"/>
      <c r="AFQ606" s="14"/>
      <c r="AFR606" s="14"/>
      <c r="AFS606" s="14"/>
      <c r="AFT606" s="14"/>
      <c r="AFU606" s="14"/>
      <c r="AFV606" s="14"/>
      <c r="AFW606" s="14"/>
      <c r="AFX606" s="14"/>
      <c r="AFY606" s="14"/>
      <c r="AFZ606" s="14"/>
      <c r="AGA606" s="14"/>
      <c r="AGB606" s="14"/>
      <c r="AGC606" s="14"/>
      <c r="AGD606" s="14"/>
      <c r="AGE606" s="14"/>
      <c r="AGF606" s="14"/>
      <c r="AGG606" s="14"/>
      <c r="AGH606" s="14"/>
      <c r="AGI606" s="14"/>
      <c r="AGJ606" s="14"/>
      <c r="AGK606" s="14"/>
      <c r="AGL606" s="14"/>
      <c r="AGM606" s="14"/>
      <c r="AGN606" s="14"/>
      <c r="AGO606" s="14"/>
      <c r="AGP606" s="14"/>
      <c r="AGQ606" s="14"/>
      <c r="AGR606" s="14"/>
      <c r="AGS606" s="14"/>
      <c r="AGT606" s="14"/>
      <c r="AGU606" s="14"/>
      <c r="AGV606" s="14"/>
      <c r="AGW606" s="14"/>
      <c r="AGX606" s="14"/>
      <c r="AGY606" s="14"/>
      <c r="AGZ606" s="14"/>
      <c r="AHA606" s="14"/>
      <c r="AHB606" s="14"/>
      <c r="AHC606" s="14"/>
      <c r="AHD606" s="14"/>
      <c r="AHE606" s="14"/>
      <c r="AHF606" s="14"/>
      <c r="AHG606" s="14"/>
      <c r="AHH606" s="14"/>
      <c r="AHI606" s="14"/>
      <c r="AHJ606" s="14"/>
      <c r="AHK606" s="14"/>
      <c r="AHL606" s="14"/>
      <c r="AHM606" s="14"/>
      <c r="AHN606" s="14"/>
      <c r="AHO606" s="14"/>
      <c r="AHP606" s="14"/>
      <c r="AHQ606" s="14"/>
      <c r="AHR606" s="14"/>
      <c r="AHS606" s="14"/>
      <c r="AHT606" s="14"/>
      <c r="AHU606" s="14"/>
      <c r="AHV606" s="14"/>
      <c r="AHW606" s="14"/>
      <c r="AHX606" s="14"/>
      <c r="AHY606" s="14"/>
      <c r="AHZ606" s="14"/>
      <c r="AIA606" s="14"/>
      <c r="AIB606" s="14"/>
      <c r="AIC606" s="14"/>
      <c r="AID606" s="14"/>
      <c r="AIE606" s="14"/>
      <c r="AIF606" s="14"/>
      <c r="AIG606" s="14"/>
      <c r="AIH606" s="14"/>
      <c r="AII606" s="14"/>
      <c r="AIJ606" s="14"/>
      <c r="AIK606" s="14"/>
      <c r="AIL606" s="14"/>
      <c r="AIM606" s="14"/>
      <c r="AIN606" s="14"/>
      <c r="AIO606" s="14"/>
      <c r="AIP606" s="14"/>
      <c r="AIQ606" s="14"/>
      <c r="AIR606" s="14"/>
      <c r="AIS606" s="14"/>
      <c r="AIT606" s="14"/>
      <c r="AIU606" s="14"/>
      <c r="AIV606" s="14"/>
      <c r="AIW606" s="14"/>
      <c r="AIX606" s="14"/>
      <c r="AIY606" s="14"/>
      <c r="AIZ606" s="14"/>
      <c r="AJA606" s="14"/>
      <c r="AJB606" s="14"/>
      <c r="AJC606" s="14"/>
      <c r="AJD606" s="14"/>
      <c r="AJE606" s="14"/>
      <c r="AJF606" s="14"/>
      <c r="AJG606" s="14"/>
      <c r="AJH606" s="14"/>
      <c r="AJI606" s="14"/>
      <c r="AJJ606" s="14"/>
      <c r="AJK606" s="14"/>
      <c r="AJL606" s="14"/>
      <c r="AJM606" s="14"/>
      <c r="AJN606" s="14"/>
      <c r="AJO606" s="14"/>
      <c r="AJP606" s="14"/>
      <c r="AJQ606" s="14"/>
      <c r="AJR606" s="14"/>
      <c r="AJS606" s="14"/>
      <c r="AJT606" s="14"/>
      <c r="AJU606" s="14"/>
      <c r="AJV606" s="14"/>
      <c r="AJW606" s="14"/>
      <c r="AJX606" s="14"/>
      <c r="AJY606" s="14"/>
      <c r="AJZ606" s="14"/>
      <c r="AKA606" s="14"/>
      <c r="AKB606" s="14"/>
      <c r="AKC606" s="14"/>
      <c r="AKD606" s="14"/>
      <c r="AKE606" s="14"/>
      <c r="AKF606" s="14"/>
      <c r="AKG606" s="14"/>
      <c r="AKH606" s="14"/>
      <c r="AKI606" s="14"/>
      <c r="AKJ606" s="14"/>
      <c r="AKK606" s="14"/>
      <c r="AKL606" s="14"/>
      <c r="AKM606" s="14"/>
      <c r="AKN606" s="14"/>
      <c r="AKO606" s="14"/>
      <c r="AKP606" s="14"/>
      <c r="AKQ606" s="14"/>
      <c r="AKR606" s="14"/>
      <c r="AKS606" s="14"/>
      <c r="AKT606" s="14"/>
      <c r="AKU606" s="14"/>
      <c r="AKV606" s="14"/>
      <c r="AKW606" s="14"/>
      <c r="AKX606" s="14"/>
      <c r="AKY606" s="14"/>
      <c r="AKZ606" s="14"/>
      <c r="ALA606" s="14"/>
      <c r="ALB606" s="14"/>
      <c r="ALC606" s="14"/>
      <c r="ALD606" s="14"/>
      <c r="ALE606" s="14"/>
      <c r="ALF606" s="14"/>
      <c r="ALG606" s="14"/>
      <c r="ALH606" s="14"/>
      <c r="ALI606" s="14"/>
      <c r="ALJ606" s="14"/>
      <c r="ALK606" s="14"/>
      <c r="ALL606" s="14"/>
      <c r="ALM606" s="14"/>
      <c r="ALN606" s="14"/>
      <c r="ALO606" s="14"/>
      <c r="ALP606" s="14"/>
      <c r="ALQ606" s="14"/>
      <c r="ALR606" s="14"/>
      <c r="ALS606" s="14"/>
      <c r="ALT606" s="14"/>
      <c r="ALU606" s="14"/>
      <c r="ALV606" s="14"/>
      <c r="ALW606" s="14"/>
      <c r="ALX606" s="14"/>
      <c r="ALY606" s="14"/>
      <c r="ALZ606" s="14"/>
      <c r="AMA606" s="14"/>
      <c r="AMB606" s="14"/>
      <c r="AMC606" s="14"/>
      <c r="AMD606" s="14"/>
      <c r="AME606" s="14"/>
      <c r="AMF606" s="14"/>
      <c r="AMG606" s="14"/>
      <c r="AMH606" s="14"/>
      <c r="AMI606" s="14"/>
      <c r="AMJ606" s="14"/>
      <c r="AMK606" s="14"/>
      <c r="AML606" s="14"/>
      <c r="AMM606" s="14"/>
      <c r="AMN606" s="14"/>
      <c r="AMO606" s="14"/>
      <c r="AMP606" s="14"/>
      <c r="AMQ606" s="14"/>
      <c r="AMR606" s="14"/>
      <c r="AMS606" s="14"/>
      <c r="AMT606" s="14"/>
      <c r="AMU606" s="14"/>
      <c r="AMV606" s="14"/>
      <c r="AMW606" s="14"/>
      <c r="AMX606" s="14"/>
      <c r="AMY606" s="14"/>
      <c r="AMZ606" s="14"/>
      <c r="ANA606" s="14"/>
      <c r="ANB606" s="14"/>
      <c r="ANC606" s="14"/>
      <c r="AND606" s="14"/>
      <c r="ANE606" s="14"/>
      <c r="ANF606" s="14"/>
      <c r="ANG606" s="14"/>
      <c r="ANH606" s="14"/>
      <c r="ANI606" s="14"/>
      <c r="ANJ606" s="14"/>
      <c r="ANK606" s="14"/>
      <c r="ANL606" s="14"/>
      <c r="ANM606" s="14"/>
      <c r="ANN606" s="14"/>
      <c r="ANO606" s="14"/>
      <c r="ANP606" s="14"/>
      <c r="ANQ606" s="14"/>
      <c r="ANR606" s="14"/>
      <c r="ANS606" s="14"/>
      <c r="ANT606" s="14"/>
      <c r="ANU606" s="14"/>
      <c r="ANV606" s="14"/>
      <c r="ANW606" s="14"/>
      <c r="ANX606" s="14"/>
      <c r="ANY606" s="14"/>
      <c r="ANZ606" s="14"/>
      <c r="AOA606" s="14"/>
      <c r="AOB606" s="14"/>
      <c r="AOC606" s="14"/>
      <c r="AOD606" s="14"/>
      <c r="AOE606" s="14"/>
      <c r="AOF606" s="14"/>
      <c r="AOG606" s="14"/>
      <c r="AOH606" s="14"/>
      <c r="AOI606" s="14"/>
      <c r="AOJ606" s="14"/>
      <c r="AOK606" s="14"/>
      <c r="AOL606" s="14"/>
      <c r="AOM606" s="14"/>
      <c r="AON606" s="14"/>
      <c r="AOO606" s="14"/>
      <c r="AOP606" s="14"/>
      <c r="AOQ606" s="14"/>
      <c r="AOR606" s="14"/>
      <c r="AOS606" s="14"/>
      <c r="AOT606" s="14"/>
      <c r="AOU606" s="14"/>
      <c r="AOV606" s="14"/>
      <c r="AOW606" s="14"/>
      <c r="AOX606" s="14"/>
      <c r="AOY606" s="14"/>
      <c r="AOZ606" s="14"/>
      <c r="APA606" s="14"/>
      <c r="APB606" s="14"/>
      <c r="APC606" s="14"/>
      <c r="APD606" s="14"/>
      <c r="APE606" s="14"/>
      <c r="APF606" s="14"/>
      <c r="APG606" s="14"/>
      <c r="APH606" s="14"/>
      <c r="API606" s="14"/>
      <c r="APJ606" s="14"/>
      <c r="APK606" s="14"/>
      <c r="APL606" s="14"/>
      <c r="APM606" s="14"/>
      <c r="APN606" s="14"/>
      <c r="APO606" s="14"/>
      <c r="APP606" s="14"/>
      <c r="APQ606" s="14"/>
      <c r="APR606" s="14"/>
      <c r="APS606" s="14"/>
      <c r="APT606" s="14"/>
      <c r="APU606" s="14"/>
      <c r="APV606" s="14"/>
      <c r="APW606" s="14"/>
      <c r="APX606" s="14"/>
      <c r="APY606" s="14"/>
      <c r="APZ606" s="14"/>
      <c r="AQA606" s="14"/>
      <c r="AQB606" s="14"/>
      <c r="AQC606" s="14"/>
      <c r="AQD606" s="14"/>
      <c r="AQE606" s="14"/>
      <c r="AQF606" s="14"/>
      <c r="AQG606" s="14"/>
      <c r="AQH606" s="14"/>
      <c r="AQI606" s="14"/>
      <c r="AQJ606" s="14"/>
      <c r="AQK606" s="14"/>
      <c r="AQL606" s="14"/>
      <c r="AQM606" s="14"/>
      <c r="AQN606" s="14"/>
      <c r="AQO606" s="14"/>
      <c r="AQP606" s="14"/>
      <c r="AQQ606" s="14"/>
      <c r="AQR606" s="14"/>
      <c r="AQS606" s="14"/>
      <c r="AQT606" s="14"/>
      <c r="AQU606" s="14"/>
      <c r="AQV606" s="14"/>
      <c r="AQW606" s="14"/>
      <c r="AQX606" s="14"/>
      <c r="AQY606" s="14"/>
      <c r="AQZ606" s="14"/>
      <c r="ARA606" s="14"/>
      <c r="ARB606" s="14"/>
      <c r="ARC606" s="14"/>
      <c r="ARD606" s="14"/>
      <c r="ARE606" s="14"/>
      <c r="ARF606" s="14"/>
      <c r="ARG606" s="14"/>
      <c r="ARH606" s="14"/>
      <c r="ARI606" s="14"/>
      <c r="ARJ606" s="14"/>
      <c r="ARK606" s="14"/>
      <c r="ARL606" s="14"/>
      <c r="ARM606" s="14"/>
      <c r="ARN606" s="14"/>
      <c r="ARO606" s="14"/>
      <c r="ARP606" s="14"/>
      <c r="ARQ606" s="14"/>
      <c r="ARR606" s="14"/>
      <c r="ARS606" s="14"/>
      <c r="ART606" s="14"/>
      <c r="ARU606" s="14"/>
      <c r="ARV606" s="14"/>
      <c r="ARW606" s="14"/>
      <c r="ARX606" s="14"/>
      <c r="ARY606" s="14"/>
      <c r="ARZ606" s="14"/>
      <c r="ASA606" s="14"/>
      <c r="ASB606" s="14"/>
      <c r="ASC606" s="14"/>
      <c r="ASD606" s="14"/>
      <c r="ASE606" s="14"/>
      <c r="ASF606" s="14"/>
      <c r="ASG606" s="14"/>
      <c r="ASH606" s="14"/>
      <c r="ASI606" s="14"/>
      <c r="ASJ606" s="14"/>
      <c r="ASK606" s="14"/>
      <c r="ASL606" s="14"/>
      <c r="ASM606" s="14"/>
      <c r="ASN606" s="14"/>
      <c r="ASO606" s="14"/>
      <c r="ASP606" s="14"/>
      <c r="ASQ606" s="14"/>
      <c r="ASR606" s="14"/>
      <c r="ASS606" s="14"/>
      <c r="AST606" s="14"/>
      <c r="ASU606" s="14"/>
      <c r="ASV606" s="14"/>
      <c r="ASW606" s="14"/>
      <c r="ASX606" s="14"/>
      <c r="ASY606" s="14"/>
      <c r="ASZ606" s="14"/>
      <c r="ATA606" s="14"/>
      <c r="ATB606" s="14"/>
      <c r="ATC606" s="14"/>
      <c r="ATD606" s="14"/>
    </row>
    <row r="607" spans="63:1200">
      <c r="BK607" s="14" t="str">
        <f t="shared" si="2123"/>
        <v/>
      </c>
      <c r="ABO607" s="14"/>
      <c r="ABP607" s="14"/>
      <c r="ABQ607" s="14"/>
      <c r="ABR607" s="14"/>
      <c r="ABS607" s="14"/>
      <c r="ABT607" s="14"/>
      <c r="ABU607" s="14"/>
      <c r="ABV607" s="14"/>
      <c r="ABW607" s="14"/>
      <c r="ABX607" s="14"/>
      <c r="ABY607" s="14"/>
      <c r="ABZ607" s="14"/>
      <c r="ACA607" s="14"/>
      <c r="ACB607" s="14"/>
      <c r="ACC607" s="14"/>
      <c r="ACD607" s="14"/>
      <c r="ACE607" s="14"/>
      <c r="ACF607" s="14"/>
      <c r="ACG607" s="14"/>
      <c r="ACH607" s="14"/>
      <c r="ACI607" s="14"/>
      <c r="ACJ607" s="14"/>
      <c r="ACK607" s="14"/>
      <c r="ACL607" s="14"/>
      <c r="ACM607" s="14"/>
      <c r="ACN607" s="14"/>
      <c r="ACO607" s="14"/>
      <c r="ACP607" s="14"/>
      <c r="ACQ607" s="14"/>
      <c r="ACR607" s="14"/>
      <c r="ACS607" s="14"/>
      <c r="ACT607" s="14"/>
      <c r="ACU607" s="14"/>
      <c r="ACV607" s="14"/>
      <c r="ACW607" s="14"/>
      <c r="ACX607" s="14"/>
      <c r="ACY607" s="14"/>
      <c r="ACZ607" s="14"/>
      <c r="ADA607" s="14"/>
      <c r="ADB607" s="14"/>
      <c r="ADC607" s="14"/>
      <c r="ADD607" s="14"/>
      <c r="ADE607" s="14"/>
      <c r="ADF607" s="14"/>
      <c r="ADG607" s="14"/>
      <c r="ADH607" s="14"/>
      <c r="ADI607" s="14"/>
      <c r="ADJ607" s="14"/>
      <c r="ADK607" s="14"/>
      <c r="ADL607" s="14"/>
      <c r="ADM607" s="14"/>
      <c r="ADN607" s="14"/>
      <c r="ADO607" s="14"/>
      <c r="ADP607" s="14"/>
      <c r="ADQ607" s="14"/>
      <c r="ADR607" s="14"/>
      <c r="ADS607" s="14"/>
      <c r="ADT607" s="14"/>
      <c r="ADU607" s="14"/>
      <c r="ADV607" s="14"/>
      <c r="ADW607" s="14"/>
      <c r="ADX607" s="14"/>
      <c r="ADY607" s="14"/>
      <c r="ADZ607" s="14"/>
      <c r="AEA607" s="14"/>
      <c r="AEB607" s="14"/>
      <c r="AEC607" s="14"/>
      <c r="AED607" s="14"/>
      <c r="AEE607" s="14"/>
      <c r="AEF607" s="14"/>
      <c r="AEG607" s="14"/>
      <c r="AEH607" s="14"/>
      <c r="AEI607" s="14"/>
      <c r="AEJ607" s="14"/>
      <c r="AEK607" s="14"/>
      <c r="AEL607" s="14"/>
      <c r="AEM607" s="14"/>
      <c r="AEN607" s="14"/>
      <c r="AEO607" s="14"/>
      <c r="AEP607" s="14"/>
      <c r="AEQ607" s="14"/>
      <c r="AER607" s="14"/>
      <c r="AES607" s="14"/>
      <c r="AET607" s="14"/>
      <c r="AEU607" s="14"/>
      <c r="AEV607" s="14"/>
      <c r="AEW607" s="14"/>
      <c r="AEX607" s="14"/>
      <c r="AEY607" s="14"/>
      <c r="AEZ607" s="14"/>
      <c r="AFA607" s="14"/>
      <c r="AFB607" s="14"/>
      <c r="AFC607" s="14"/>
      <c r="AFD607" s="14"/>
      <c r="AFE607" s="14"/>
      <c r="AFF607" s="14"/>
      <c r="AFG607" s="14"/>
      <c r="AFH607" s="14"/>
      <c r="AFI607" s="14"/>
      <c r="AFJ607" s="14"/>
      <c r="AFK607" s="14"/>
      <c r="AFL607" s="14"/>
      <c r="AFM607" s="14"/>
      <c r="AFN607" s="14"/>
      <c r="AFO607" s="14"/>
      <c r="AFP607" s="14"/>
      <c r="AFQ607" s="14"/>
      <c r="AFR607" s="14"/>
      <c r="AFS607" s="14"/>
      <c r="AFT607" s="14"/>
      <c r="AFU607" s="14"/>
      <c r="AFV607" s="14"/>
      <c r="AFW607" s="14"/>
      <c r="AFX607" s="14"/>
      <c r="AFY607" s="14"/>
      <c r="AFZ607" s="14"/>
      <c r="AGA607" s="14"/>
      <c r="AGB607" s="14"/>
      <c r="AGC607" s="14"/>
      <c r="AGD607" s="14"/>
      <c r="AGE607" s="14"/>
      <c r="AGF607" s="14"/>
      <c r="AGG607" s="14"/>
      <c r="AGH607" s="14"/>
      <c r="AGI607" s="14"/>
      <c r="AGJ607" s="14"/>
      <c r="AGK607" s="14"/>
      <c r="AGL607" s="14"/>
      <c r="AGM607" s="14"/>
      <c r="AGN607" s="14"/>
      <c r="AGO607" s="14"/>
      <c r="AGP607" s="14"/>
      <c r="AGQ607" s="14"/>
      <c r="AGR607" s="14"/>
      <c r="AGS607" s="14"/>
      <c r="AGT607" s="14"/>
      <c r="AGU607" s="14"/>
      <c r="AGV607" s="14"/>
      <c r="AGW607" s="14"/>
      <c r="AGX607" s="14"/>
      <c r="AGY607" s="14"/>
      <c r="AGZ607" s="14"/>
      <c r="AHA607" s="14"/>
      <c r="AHB607" s="14"/>
      <c r="AHC607" s="14"/>
      <c r="AHD607" s="14"/>
      <c r="AHE607" s="14"/>
      <c r="AHF607" s="14"/>
      <c r="AHG607" s="14"/>
      <c r="AHH607" s="14"/>
      <c r="AHI607" s="14"/>
      <c r="AHJ607" s="14"/>
      <c r="AHK607" s="14"/>
      <c r="AHL607" s="14"/>
      <c r="AHM607" s="14"/>
      <c r="AHN607" s="14"/>
      <c r="AHO607" s="14"/>
      <c r="AHP607" s="14"/>
      <c r="AHQ607" s="14"/>
      <c r="AHR607" s="14"/>
      <c r="AHS607" s="14"/>
      <c r="AHT607" s="14"/>
      <c r="AHU607" s="14"/>
      <c r="AHV607" s="14"/>
      <c r="AHW607" s="14"/>
      <c r="AHX607" s="14"/>
      <c r="AHY607" s="14"/>
      <c r="AHZ607" s="14"/>
      <c r="AIA607" s="14"/>
      <c r="AIB607" s="14"/>
      <c r="AIC607" s="14"/>
      <c r="AID607" s="14"/>
      <c r="AIE607" s="14"/>
      <c r="AIF607" s="14"/>
      <c r="AIG607" s="14"/>
      <c r="AIH607" s="14"/>
      <c r="AII607" s="14"/>
      <c r="AIJ607" s="14"/>
      <c r="AIK607" s="14"/>
      <c r="AIL607" s="14"/>
      <c r="AIM607" s="14"/>
      <c r="AIN607" s="14"/>
      <c r="AIO607" s="14"/>
      <c r="AIP607" s="14"/>
      <c r="AIQ607" s="14"/>
      <c r="AIR607" s="14"/>
      <c r="AIS607" s="14"/>
      <c r="AIT607" s="14"/>
      <c r="AIU607" s="14"/>
      <c r="AIV607" s="14"/>
      <c r="AIW607" s="14"/>
      <c r="AIX607" s="14"/>
      <c r="AIY607" s="14"/>
      <c r="AIZ607" s="14"/>
      <c r="AJA607" s="14"/>
      <c r="AJB607" s="14"/>
      <c r="AJC607" s="14"/>
      <c r="AJD607" s="14"/>
      <c r="AJE607" s="14"/>
      <c r="AJF607" s="14"/>
      <c r="AJG607" s="14"/>
      <c r="AJH607" s="14"/>
      <c r="AJI607" s="14"/>
      <c r="AJJ607" s="14"/>
      <c r="AJK607" s="14"/>
      <c r="AJL607" s="14"/>
      <c r="AJM607" s="14"/>
      <c r="AJN607" s="14"/>
      <c r="AJO607" s="14"/>
      <c r="AJP607" s="14"/>
      <c r="AJQ607" s="14"/>
      <c r="AJR607" s="14"/>
      <c r="AJS607" s="14"/>
      <c r="AJT607" s="14"/>
      <c r="AJU607" s="14"/>
      <c r="AJV607" s="14"/>
      <c r="AJW607" s="14"/>
      <c r="AJX607" s="14"/>
      <c r="AJY607" s="14"/>
      <c r="AJZ607" s="14"/>
      <c r="AKA607" s="14"/>
      <c r="AKB607" s="14"/>
      <c r="AKC607" s="14"/>
      <c r="AKD607" s="14"/>
      <c r="AKE607" s="14"/>
      <c r="AKF607" s="14"/>
      <c r="AKG607" s="14"/>
      <c r="AKH607" s="14"/>
      <c r="AKI607" s="14"/>
      <c r="AKJ607" s="14"/>
      <c r="AKK607" s="14"/>
      <c r="AKL607" s="14"/>
      <c r="AKM607" s="14"/>
      <c r="AKN607" s="14"/>
      <c r="AKO607" s="14"/>
      <c r="AKP607" s="14"/>
      <c r="AKQ607" s="14"/>
      <c r="AKR607" s="14"/>
      <c r="AKS607" s="14"/>
      <c r="AKT607" s="14"/>
      <c r="AKU607" s="14"/>
      <c r="AKV607" s="14"/>
      <c r="AKW607" s="14"/>
      <c r="AKX607" s="14"/>
      <c r="AKY607" s="14"/>
      <c r="AKZ607" s="14"/>
      <c r="ALA607" s="14"/>
      <c r="ALB607" s="14"/>
      <c r="ALC607" s="14"/>
      <c r="ALD607" s="14"/>
      <c r="ALE607" s="14"/>
      <c r="ALF607" s="14"/>
      <c r="ALG607" s="14"/>
      <c r="ALH607" s="14"/>
      <c r="ALI607" s="14"/>
      <c r="ALJ607" s="14"/>
      <c r="ALK607" s="14"/>
      <c r="ALL607" s="14"/>
      <c r="ALM607" s="14"/>
      <c r="ALN607" s="14"/>
      <c r="ALO607" s="14"/>
      <c r="ALP607" s="14"/>
      <c r="ALQ607" s="14"/>
      <c r="ALR607" s="14"/>
      <c r="ALS607" s="14"/>
      <c r="ALT607" s="14"/>
      <c r="ALU607" s="14"/>
      <c r="ALV607" s="14"/>
      <c r="ALW607" s="14"/>
      <c r="ALX607" s="14"/>
      <c r="ALY607" s="14"/>
      <c r="ALZ607" s="14"/>
      <c r="AMA607" s="14"/>
      <c r="AMB607" s="14"/>
      <c r="AMC607" s="14"/>
      <c r="AMD607" s="14"/>
      <c r="AME607" s="14"/>
      <c r="AMF607" s="14"/>
      <c r="AMG607" s="14"/>
      <c r="AMH607" s="14"/>
      <c r="AMI607" s="14"/>
      <c r="AMJ607" s="14"/>
      <c r="AMK607" s="14"/>
      <c r="AML607" s="14"/>
      <c r="AMM607" s="14"/>
      <c r="AMN607" s="14"/>
      <c r="AMO607" s="14"/>
      <c r="AMP607" s="14"/>
      <c r="AMQ607" s="14"/>
      <c r="AMR607" s="14"/>
      <c r="AMS607" s="14"/>
      <c r="AMT607" s="14"/>
      <c r="AMU607" s="14"/>
      <c r="AMV607" s="14"/>
      <c r="AMW607" s="14"/>
      <c r="AMX607" s="14"/>
      <c r="AMY607" s="14"/>
      <c r="AMZ607" s="14"/>
      <c r="ANA607" s="14"/>
      <c r="ANB607" s="14"/>
      <c r="ANC607" s="14"/>
      <c r="AND607" s="14"/>
      <c r="ANE607" s="14"/>
      <c r="ANF607" s="14"/>
      <c r="ANG607" s="14"/>
      <c r="ANH607" s="14"/>
      <c r="ANI607" s="14"/>
      <c r="ANJ607" s="14"/>
      <c r="ANK607" s="14"/>
      <c r="ANL607" s="14"/>
      <c r="ANM607" s="14"/>
      <c r="ANN607" s="14"/>
      <c r="ANO607" s="14"/>
      <c r="ANP607" s="14"/>
      <c r="ANQ607" s="14"/>
      <c r="ANR607" s="14"/>
      <c r="ANS607" s="14"/>
      <c r="ANT607" s="14"/>
      <c r="ANU607" s="14"/>
      <c r="ANV607" s="14"/>
      <c r="ANW607" s="14"/>
      <c r="ANX607" s="14"/>
      <c r="ANY607" s="14"/>
      <c r="ANZ607" s="14"/>
      <c r="AOA607" s="14"/>
      <c r="AOB607" s="14"/>
      <c r="AOC607" s="14"/>
      <c r="AOD607" s="14"/>
      <c r="AOE607" s="14"/>
      <c r="AOF607" s="14"/>
      <c r="AOG607" s="14"/>
      <c r="AOH607" s="14"/>
      <c r="AOI607" s="14"/>
      <c r="AOJ607" s="14"/>
      <c r="AOK607" s="14"/>
      <c r="AOL607" s="14"/>
      <c r="AOM607" s="14"/>
      <c r="AON607" s="14"/>
      <c r="AOO607" s="14"/>
      <c r="AOP607" s="14"/>
      <c r="AOQ607" s="14"/>
      <c r="AOR607" s="14"/>
      <c r="AOS607" s="14"/>
      <c r="AOT607" s="14"/>
      <c r="AOU607" s="14"/>
      <c r="AOV607" s="14"/>
      <c r="AOW607" s="14"/>
      <c r="AOX607" s="14"/>
      <c r="AOY607" s="14"/>
      <c r="AOZ607" s="14"/>
      <c r="APA607" s="14"/>
      <c r="APB607" s="14"/>
      <c r="APC607" s="14"/>
      <c r="APD607" s="14"/>
      <c r="APE607" s="14"/>
      <c r="APF607" s="14"/>
      <c r="APG607" s="14"/>
      <c r="APH607" s="14"/>
      <c r="API607" s="14"/>
      <c r="APJ607" s="14"/>
      <c r="APK607" s="14"/>
      <c r="APL607" s="14"/>
      <c r="APM607" s="14"/>
      <c r="APN607" s="14"/>
      <c r="APO607" s="14"/>
      <c r="APP607" s="14"/>
      <c r="APQ607" s="14"/>
      <c r="APR607" s="14"/>
      <c r="APS607" s="14"/>
      <c r="APT607" s="14"/>
      <c r="APU607" s="14"/>
      <c r="APV607" s="14"/>
      <c r="APW607" s="14"/>
      <c r="APX607" s="14"/>
      <c r="APY607" s="14"/>
      <c r="APZ607" s="14"/>
      <c r="AQA607" s="14"/>
      <c r="AQB607" s="14"/>
      <c r="AQC607" s="14"/>
      <c r="AQD607" s="14"/>
      <c r="AQE607" s="14"/>
      <c r="AQF607" s="14"/>
      <c r="AQG607" s="14"/>
      <c r="AQH607" s="14"/>
      <c r="AQI607" s="14"/>
      <c r="AQJ607" s="14"/>
      <c r="AQK607" s="14"/>
      <c r="AQL607" s="14"/>
      <c r="AQM607" s="14"/>
      <c r="AQN607" s="14"/>
      <c r="AQO607" s="14"/>
      <c r="AQP607" s="14"/>
      <c r="AQQ607" s="14"/>
      <c r="AQR607" s="14"/>
      <c r="AQS607" s="14"/>
      <c r="AQT607" s="14"/>
      <c r="AQU607" s="14"/>
      <c r="AQV607" s="14"/>
      <c r="AQW607" s="14"/>
      <c r="AQX607" s="14"/>
      <c r="AQY607" s="14"/>
      <c r="AQZ607" s="14"/>
      <c r="ARA607" s="14"/>
      <c r="ARB607" s="14"/>
      <c r="ARC607" s="14"/>
      <c r="ARD607" s="14"/>
      <c r="ARE607" s="14"/>
      <c r="ARF607" s="14"/>
      <c r="ARG607" s="14"/>
      <c r="ARH607" s="14"/>
      <c r="ARI607" s="14"/>
      <c r="ARJ607" s="14"/>
      <c r="ARK607" s="14"/>
      <c r="ARL607" s="14"/>
      <c r="ARM607" s="14"/>
      <c r="ARN607" s="14"/>
      <c r="ARO607" s="14"/>
      <c r="ARP607" s="14"/>
      <c r="ARQ607" s="14"/>
      <c r="ARR607" s="14"/>
      <c r="ARS607" s="14"/>
      <c r="ART607" s="14"/>
      <c r="ARU607" s="14"/>
      <c r="ARV607" s="14"/>
      <c r="ARW607" s="14"/>
      <c r="ARX607" s="14"/>
      <c r="ARY607" s="14"/>
      <c r="ARZ607" s="14"/>
      <c r="ASA607" s="14"/>
      <c r="ASB607" s="14"/>
      <c r="ASC607" s="14"/>
      <c r="ASD607" s="14"/>
      <c r="ASE607" s="14"/>
      <c r="ASF607" s="14"/>
      <c r="ASG607" s="14"/>
      <c r="ASH607" s="14"/>
      <c r="ASI607" s="14"/>
      <c r="ASJ607" s="14"/>
      <c r="ASK607" s="14"/>
      <c r="ASL607" s="14"/>
      <c r="ASM607" s="14"/>
      <c r="ASN607" s="14"/>
      <c r="ASO607" s="14"/>
      <c r="ASP607" s="14"/>
      <c r="ASQ607" s="14"/>
      <c r="ASR607" s="14"/>
      <c r="ASS607" s="14"/>
      <c r="AST607" s="14"/>
      <c r="ASU607" s="14"/>
      <c r="ASV607" s="14"/>
      <c r="ASW607" s="14"/>
      <c r="ASX607" s="14"/>
      <c r="ASY607" s="14"/>
      <c r="ASZ607" s="14"/>
      <c r="ATA607" s="14"/>
      <c r="ATB607" s="14"/>
      <c r="ATC607" s="14"/>
      <c r="ATD607" s="14"/>
    </row>
    <row r="608" spans="63:1200">
      <c r="BK608" s="14" t="str">
        <f t="shared" si="2123"/>
        <v/>
      </c>
      <c r="ABO608" s="14"/>
      <c r="ABP608" s="14"/>
      <c r="ABQ608" s="14"/>
      <c r="ABR608" s="14"/>
      <c r="ABS608" s="14"/>
      <c r="ABT608" s="14"/>
      <c r="ABU608" s="14"/>
      <c r="ABV608" s="14"/>
      <c r="ABW608" s="14"/>
      <c r="ABX608" s="14"/>
      <c r="ABY608" s="14"/>
      <c r="ABZ608" s="14"/>
      <c r="ACA608" s="14"/>
      <c r="ACB608" s="14"/>
      <c r="ACC608" s="14"/>
      <c r="ACD608" s="14"/>
      <c r="ACE608" s="14"/>
      <c r="ACF608" s="14"/>
      <c r="ACG608" s="14"/>
      <c r="ACH608" s="14"/>
      <c r="ACI608" s="14"/>
      <c r="ACJ608" s="14"/>
      <c r="ACK608" s="14"/>
      <c r="ACL608" s="14"/>
      <c r="ACM608" s="14"/>
      <c r="ACN608" s="14"/>
      <c r="ACO608" s="14"/>
      <c r="ACP608" s="14"/>
      <c r="ACQ608" s="14"/>
      <c r="ACR608" s="14"/>
      <c r="ACS608" s="14"/>
      <c r="ACT608" s="14"/>
      <c r="ACU608" s="14"/>
      <c r="ACV608" s="14"/>
      <c r="ACW608" s="14"/>
      <c r="ACX608" s="14"/>
      <c r="ACY608" s="14"/>
      <c r="ACZ608" s="14"/>
      <c r="ADA608" s="14"/>
      <c r="ADB608" s="14"/>
      <c r="ADC608" s="14"/>
      <c r="ADD608" s="14"/>
      <c r="ADE608" s="14"/>
      <c r="ADF608" s="14"/>
      <c r="ADG608" s="14"/>
      <c r="ADH608" s="14"/>
      <c r="ADI608" s="14"/>
      <c r="ADJ608" s="14"/>
      <c r="ADK608" s="14"/>
      <c r="ADL608" s="14"/>
      <c r="ADM608" s="14"/>
      <c r="ADN608" s="14"/>
      <c r="ADO608" s="14"/>
      <c r="ADP608" s="14"/>
      <c r="ADQ608" s="14"/>
      <c r="ADR608" s="14"/>
      <c r="ADS608" s="14"/>
      <c r="ADT608" s="14"/>
      <c r="ADU608" s="14"/>
      <c r="ADV608" s="14"/>
      <c r="ADW608" s="14"/>
      <c r="ADX608" s="14"/>
      <c r="ADY608" s="14"/>
      <c r="ADZ608" s="14"/>
      <c r="AEA608" s="14"/>
      <c r="AEB608" s="14"/>
      <c r="AEC608" s="14"/>
      <c r="AED608" s="14"/>
      <c r="AEE608" s="14"/>
      <c r="AEF608" s="14"/>
      <c r="AEG608" s="14"/>
      <c r="AEH608" s="14"/>
      <c r="AEI608" s="14"/>
      <c r="AEJ608" s="14"/>
      <c r="AEK608" s="14"/>
      <c r="AEL608" s="14"/>
      <c r="AEM608" s="14"/>
      <c r="AEN608" s="14"/>
      <c r="AEO608" s="14"/>
      <c r="AEP608" s="14"/>
      <c r="AEQ608" s="14"/>
      <c r="AER608" s="14"/>
      <c r="AES608" s="14"/>
      <c r="AET608" s="14"/>
      <c r="AEU608" s="14"/>
      <c r="AEV608" s="14"/>
      <c r="AEW608" s="14"/>
      <c r="AEX608" s="14"/>
      <c r="AEY608" s="14"/>
      <c r="AEZ608" s="14"/>
      <c r="AFA608" s="14"/>
      <c r="AFB608" s="14"/>
      <c r="AFC608" s="14"/>
      <c r="AFD608" s="14"/>
      <c r="AFE608" s="14"/>
      <c r="AFF608" s="14"/>
      <c r="AFG608" s="14"/>
      <c r="AFH608" s="14"/>
      <c r="AFI608" s="14"/>
      <c r="AFJ608" s="14"/>
      <c r="AFK608" s="14"/>
      <c r="AFL608" s="14"/>
      <c r="AFM608" s="14"/>
      <c r="AFN608" s="14"/>
      <c r="AFO608" s="14"/>
      <c r="AFP608" s="14"/>
      <c r="AFQ608" s="14"/>
      <c r="AFR608" s="14"/>
      <c r="AFS608" s="14"/>
      <c r="AFT608" s="14"/>
      <c r="AFU608" s="14"/>
      <c r="AFV608" s="14"/>
      <c r="AFW608" s="14"/>
      <c r="AFX608" s="14"/>
      <c r="AFY608" s="14"/>
      <c r="AFZ608" s="14"/>
      <c r="AGA608" s="14"/>
      <c r="AGB608" s="14"/>
      <c r="AGC608" s="14"/>
      <c r="AGD608" s="14"/>
      <c r="AGE608" s="14"/>
      <c r="AGF608" s="14"/>
      <c r="AGG608" s="14"/>
      <c r="AGH608" s="14"/>
      <c r="AGI608" s="14"/>
      <c r="AGJ608" s="14"/>
      <c r="AGK608" s="14"/>
      <c r="AGL608" s="14"/>
      <c r="AGM608" s="14"/>
      <c r="AGN608" s="14"/>
      <c r="AGO608" s="14"/>
      <c r="AGP608" s="14"/>
      <c r="AGQ608" s="14"/>
      <c r="AGR608" s="14"/>
      <c r="AGS608" s="14"/>
      <c r="AGT608" s="14"/>
      <c r="AGU608" s="14"/>
      <c r="AGV608" s="14"/>
      <c r="AGW608" s="14"/>
      <c r="AGX608" s="14"/>
      <c r="AGY608" s="14"/>
      <c r="AGZ608" s="14"/>
      <c r="AHA608" s="14"/>
      <c r="AHB608" s="14"/>
      <c r="AHC608" s="14"/>
      <c r="AHD608" s="14"/>
      <c r="AHE608" s="14"/>
      <c r="AHF608" s="14"/>
      <c r="AHG608" s="14"/>
      <c r="AHH608" s="14"/>
      <c r="AHI608" s="14"/>
      <c r="AHJ608" s="14"/>
      <c r="AHK608" s="14"/>
      <c r="AHL608" s="14"/>
      <c r="AHM608" s="14"/>
      <c r="AHN608" s="14"/>
      <c r="AHO608" s="14"/>
      <c r="AHP608" s="14"/>
      <c r="AHQ608" s="14"/>
      <c r="AHR608" s="14"/>
      <c r="AHS608" s="14"/>
      <c r="AHT608" s="14"/>
      <c r="AHU608" s="14"/>
      <c r="AHV608" s="14"/>
      <c r="AHW608" s="14"/>
      <c r="AHX608" s="14"/>
      <c r="AHY608" s="14"/>
      <c r="AHZ608" s="14"/>
      <c r="AIA608" s="14"/>
      <c r="AIB608" s="14"/>
      <c r="AIC608" s="14"/>
      <c r="AID608" s="14"/>
      <c r="AIE608" s="14"/>
      <c r="AIF608" s="14"/>
      <c r="AIG608" s="14"/>
      <c r="AIH608" s="14"/>
      <c r="AII608" s="14"/>
      <c r="AIJ608" s="14"/>
      <c r="AIK608" s="14"/>
      <c r="AIL608" s="14"/>
      <c r="AIM608" s="14"/>
      <c r="AIN608" s="14"/>
      <c r="AIO608" s="14"/>
      <c r="AIP608" s="14"/>
      <c r="AIQ608" s="14"/>
      <c r="AIR608" s="14"/>
      <c r="AIS608" s="14"/>
      <c r="AIT608" s="14"/>
      <c r="AIU608" s="14"/>
      <c r="AIV608" s="14"/>
      <c r="AIW608" s="14"/>
      <c r="AIX608" s="14"/>
      <c r="AIY608" s="14"/>
      <c r="AIZ608" s="14"/>
      <c r="AJA608" s="14"/>
      <c r="AJB608" s="14"/>
      <c r="AJC608" s="14"/>
      <c r="AJD608" s="14"/>
      <c r="AJE608" s="14"/>
      <c r="AJF608" s="14"/>
      <c r="AJG608" s="14"/>
      <c r="AJH608" s="14"/>
      <c r="AJI608" s="14"/>
      <c r="AJJ608" s="14"/>
      <c r="AJK608" s="14"/>
      <c r="AJL608" s="14"/>
      <c r="AJM608" s="14"/>
      <c r="AJN608" s="14"/>
      <c r="AJO608" s="14"/>
      <c r="AJP608" s="14"/>
      <c r="AJQ608" s="14"/>
      <c r="AJR608" s="14"/>
      <c r="AJS608" s="14"/>
      <c r="AJT608" s="14"/>
      <c r="AJU608" s="14"/>
      <c r="AJV608" s="14"/>
      <c r="AJW608" s="14"/>
      <c r="AJX608" s="14"/>
      <c r="AJY608" s="14"/>
      <c r="AJZ608" s="14"/>
      <c r="AKA608" s="14"/>
      <c r="AKB608" s="14"/>
      <c r="AKC608" s="14"/>
      <c r="AKD608" s="14"/>
      <c r="AKE608" s="14"/>
      <c r="AKF608" s="14"/>
      <c r="AKG608" s="14"/>
      <c r="AKH608" s="14"/>
      <c r="AKI608" s="14"/>
      <c r="AKJ608" s="14"/>
      <c r="AKK608" s="14"/>
      <c r="AKL608" s="14"/>
      <c r="AKM608" s="14"/>
      <c r="AKN608" s="14"/>
      <c r="AKO608" s="14"/>
      <c r="AKP608" s="14"/>
      <c r="AKQ608" s="14"/>
      <c r="AKR608" s="14"/>
      <c r="AKS608" s="14"/>
      <c r="AKT608" s="14"/>
      <c r="AKU608" s="14"/>
      <c r="AKV608" s="14"/>
      <c r="AKW608" s="14"/>
      <c r="AKX608" s="14"/>
      <c r="AKY608" s="14"/>
      <c r="AKZ608" s="14"/>
      <c r="ALA608" s="14"/>
      <c r="ALB608" s="14"/>
      <c r="ALC608" s="14"/>
      <c r="ALD608" s="14"/>
      <c r="ALE608" s="14"/>
      <c r="ALF608" s="14"/>
      <c r="ALG608" s="14"/>
      <c r="ALH608" s="14"/>
      <c r="ALI608" s="14"/>
      <c r="ALJ608" s="14"/>
      <c r="ALK608" s="14"/>
      <c r="ALL608" s="14"/>
      <c r="ALM608" s="14"/>
      <c r="ALN608" s="14"/>
      <c r="ALO608" s="14"/>
      <c r="ALP608" s="14"/>
      <c r="ALQ608" s="14"/>
      <c r="ALR608" s="14"/>
      <c r="ALS608" s="14"/>
      <c r="ALT608" s="14"/>
      <c r="ALU608" s="14"/>
      <c r="ALV608" s="14"/>
      <c r="ALW608" s="14"/>
      <c r="ALX608" s="14"/>
      <c r="ALY608" s="14"/>
      <c r="ALZ608" s="14"/>
      <c r="AMA608" s="14"/>
      <c r="AMB608" s="14"/>
      <c r="AMC608" s="14"/>
      <c r="AMD608" s="14"/>
      <c r="AME608" s="14"/>
      <c r="AMF608" s="14"/>
      <c r="AMG608" s="14"/>
      <c r="AMH608" s="14"/>
      <c r="AMI608" s="14"/>
      <c r="AMJ608" s="14"/>
      <c r="AMK608" s="14"/>
      <c r="AML608" s="14"/>
      <c r="AMM608" s="14"/>
      <c r="AMN608" s="14"/>
      <c r="AMO608" s="14"/>
      <c r="AMP608" s="14"/>
      <c r="AMQ608" s="14"/>
      <c r="AMR608" s="14"/>
      <c r="AMS608" s="14"/>
      <c r="AMT608" s="14"/>
      <c r="AMU608" s="14"/>
      <c r="AMV608" s="14"/>
      <c r="AMW608" s="14"/>
      <c r="AMX608" s="14"/>
      <c r="AMY608" s="14"/>
      <c r="AMZ608" s="14"/>
      <c r="ANA608" s="14"/>
      <c r="ANB608" s="14"/>
      <c r="ANC608" s="14"/>
      <c r="AND608" s="14"/>
      <c r="ANE608" s="14"/>
      <c r="ANF608" s="14"/>
      <c r="ANG608" s="14"/>
      <c r="ANH608" s="14"/>
      <c r="ANI608" s="14"/>
      <c r="ANJ608" s="14"/>
      <c r="ANK608" s="14"/>
      <c r="ANL608" s="14"/>
      <c r="ANM608" s="14"/>
      <c r="ANN608" s="14"/>
      <c r="ANO608" s="14"/>
      <c r="ANP608" s="14"/>
      <c r="ANQ608" s="14"/>
      <c r="ANR608" s="14"/>
      <c r="ANS608" s="14"/>
      <c r="ANT608" s="14"/>
      <c r="ANU608" s="14"/>
      <c r="ANV608" s="14"/>
      <c r="ANW608" s="14"/>
      <c r="ANX608" s="14"/>
      <c r="ANY608" s="14"/>
      <c r="ANZ608" s="14"/>
      <c r="AOA608" s="14"/>
      <c r="AOB608" s="14"/>
      <c r="AOC608" s="14"/>
      <c r="AOD608" s="14"/>
      <c r="AOE608" s="14"/>
      <c r="AOF608" s="14"/>
      <c r="AOG608" s="14"/>
      <c r="AOH608" s="14"/>
      <c r="AOI608" s="14"/>
      <c r="AOJ608" s="14"/>
      <c r="AOK608" s="14"/>
      <c r="AOL608" s="14"/>
      <c r="AOM608" s="14"/>
      <c r="AON608" s="14"/>
      <c r="AOO608" s="14"/>
      <c r="AOP608" s="14"/>
      <c r="AOQ608" s="14"/>
      <c r="AOR608" s="14"/>
      <c r="AOS608" s="14"/>
      <c r="AOT608" s="14"/>
      <c r="AOU608" s="14"/>
      <c r="AOV608" s="14"/>
      <c r="AOW608" s="14"/>
      <c r="AOX608" s="14"/>
      <c r="AOY608" s="14"/>
      <c r="AOZ608" s="14"/>
      <c r="APA608" s="14"/>
      <c r="APB608" s="14"/>
      <c r="APC608" s="14"/>
      <c r="APD608" s="14"/>
      <c r="APE608" s="14"/>
      <c r="APF608" s="14"/>
      <c r="APG608" s="14"/>
      <c r="APH608" s="14"/>
      <c r="API608" s="14"/>
      <c r="APJ608" s="14"/>
      <c r="APK608" s="14"/>
      <c r="APL608" s="14"/>
      <c r="APM608" s="14"/>
      <c r="APN608" s="14"/>
      <c r="APO608" s="14"/>
      <c r="APP608" s="14"/>
      <c r="APQ608" s="14"/>
      <c r="APR608" s="14"/>
      <c r="APS608" s="14"/>
      <c r="APT608" s="14"/>
      <c r="APU608" s="14"/>
      <c r="APV608" s="14"/>
      <c r="APW608" s="14"/>
      <c r="APX608" s="14"/>
      <c r="APY608" s="14"/>
      <c r="APZ608" s="14"/>
      <c r="AQA608" s="14"/>
      <c r="AQB608" s="14"/>
      <c r="AQC608" s="14"/>
      <c r="AQD608" s="14"/>
      <c r="AQE608" s="14"/>
      <c r="AQF608" s="14"/>
      <c r="AQG608" s="14"/>
      <c r="AQH608" s="14"/>
      <c r="AQI608" s="14"/>
      <c r="AQJ608" s="14"/>
      <c r="AQK608" s="14"/>
      <c r="AQL608" s="14"/>
      <c r="AQM608" s="14"/>
      <c r="AQN608" s="14"/>
      <c r="AQO608" s="14"/>
      <c r="AQP608" s="14"/>
      <c r="AQQ608" s="14"/>
      <c r="AQR608" s="14"/>
      <c r="AQS608" s="14"/>
      <c r="AQT608" s="14"/>
      <c r="AQU608" s="14"/>
      <c r="AQV608" s="14"/>
      <c r="AQW608" s="14"/>
      <c r="AQX608" s="14"/>
      <c r="AQY608" s="14"/>
      <c r="AQZ608" s="14"/>
      <c r="ARA608" s="14"/>
      <c r="ARB608" s="14"/>
      <c r="ARC608" s="14"/>
      <c r="ARD608" s="14"/>
      <c r="ARE608" s="14"/>
      <c r="ARF608" s="14"/>
      <c r="ARG608" s="14"/>
      <c r="ARH608" s="14"/>
      <c r="ARI608" s="14"/>
      <c r="ARJ608" s="14"/>
      <c r="ARK608" s="14"/>
      <c r="ARL608" s="14"/>
      <c r="ARM608" s="14"/>
      <c r="ARN608" s="14"/>
      <c r="ARO608" s="14"/>
      <c r="ARP608" s="14"/>
      <c r="ARQ608" s="14"/>
      <c r="ARR608" s="14"/>
      <c r="ARS608" s="14"/>
      <c r="ART608" s="14"/>
      <c r="ARU608" s="14"/>
      <c r="ARV608" s="14"/>
      <c r="ARW608" s="14"/>
      <c r="ARX608" s="14"/>
      <c r="ARY608" s="14"/>
      <c r="ARZ608" s="14"/>
      <c r="ASA608" s="14"/>
      <c r="ASB608" s="14"/>
      <c r="ASC608" s="14"/>
      <c r="ASD608" s="14"/>
      <c r="ASE608" s="14"/>
      <c r="ASF608" s="14"/>
      <c r="ASG608" s="14"/>
      <c r="ASH608" s="14"/>
      <c r="ASI608" s="14"/>
      <c r="ASJ608" s="14"/>
      <c r="ASK608" s="14"/>
      <c r="ASL608" s="14"/>
      <c r="ASM608" s="14"/>
      <c r="ASN608" s="14"/>
      <c r="ASO608" s="14"/>
      <c r="ASP608" s="14"/>
      <c r="ASQ608" s="14"/>
      <c r="ASR608" s="14"/>
      <c r="ASS608" s="14"/>
      <c r="AST608" s="14"/>
      <c r="ASU608" s="14"/>
      <c r="ASV608" s="14"/>
      <c r="ASW608" s="14"/>
      <c r="ASX608" s="14"/>
      <c r="ASY608" s="14"/>
      <c r="ASZ608" s="14"/>
      <c r="ATA608" s="14"/>
      <c r="ATB608" s="14"/>
      <c r="ATC608" s="14"/>
      <c r="ATD608" s="14"/>
    </row>
    <row r="609" spans="63:1200">
      <c r="BK609" s="14" t="str">
        <f t="shared" si="2123"/>
        <v/>
      </c>
      <c r="ABO609" s="14"/>
      <c r="ABP609" s="14"/>
      <c r="ABQ609" s="14"/>
      <c r="ABR609" s="14"/>
      <c r="ABS609" s="14"/>
      <c r="ABT609" s="14"/>
      <c r="ABU609" s="14"/>
      <c r="ABV609" s="14"/>
      <c r="ABW609" s="14"/>
      <c r="ABX609" s="14"/>
      <c r="ABY609" s="14"/>
      <c r="ABZ609" s="14"/>
      <c r="ACA609" s="14"/>
      <c r="ACB609" s="14"/>
      <c r="ACC609" s="14"/>
      <c r="ACD609" s="14"/>
      <c r="ACE609" s="14"/>
      <c r="ACF609" s="14"/>
      <c r="ACG609" s="14"/>
      <c r="ACH609" s="14"/>
      <c r="ACI609" s="14"/>
      <c r="ACJ609" s="14"/>
      <c r="ACK609" s="14"/>
      <c r="ACL609" s="14"/>
      <c r="ACM609" s="14"/>
      <c r="ACN609" s="14"/>
      <c r="ACO609" s="14"/>
      <c r="ACP609" s="14"/>
      <c r="ACQ609" s="14"/>
      <c r="ACR609" s="14"/>
      <c r="ACS609" s="14"/>
      <c r="ACT609" s="14"/>
      <c r="ACU609" s="14"/>
      <c r="ACV609" s="14"/>
      <c r="ACW609" s="14"/>
      <c r="ACX609" s="14"/>
      <c r="ACY609" s="14"/>
      <c r="ACZ609" s="14"/>
      <c r="ADA609" s="14"/>
      <c r="ADB609" s="14"/>
      <c r="ADC609" s="14"/>
      <c r="ADD609" s="14"/>
      <c r="ADE609" s="14"/>
      <c r="ADF609" s="14"/>
      <c r="ADG609" s="14"/>
      <c r="ADH609" s="14"/>
      <c r="ADI609" s="14"/>
      <c r="ADJ609" s="14"/>
      <c r="ADK609" s="14"/>
      <c r="ADL609" s="14"/>
      <c r="ADM609" s="14"/>
      <c r="ADN609" s="14"/>
      <c r="ADO609" s="14"/>
      <c r="ADP609" s="14"/>
      <c r="ADQ609" s="14"/>
      <c r="ADR609" s="14"/>
      <c r="ADS609" s="14"/>
      <c r="ADT609" s="14"/>
      <c r="ADU609" s="14"/>
      <c r="ADV609" s="14"/>
      <c r="ADW609" s="14"/>
      <c r="ADX609" s="14"/>
      <c r="ADY609" s="14"/>
      <c r="ADZ609" s="14"/>
      <c r="AEA609" s="14"/>
      <c r="AEB609" s="14"/>
      <c r="AEC609" s="14"/>
      <c r="AED609" s="14"/>
      <c r="AEE609" s="14"/>
      <c r="AEF609" s="14"/>
      <c r="AEG609" s="14"/>
      <c r="AEH609" s="14"/>
      <c r="AEI609" s="14"/>
      <c r="AEJ609" s="14"/>
      <c r="AEK609" s="14"/>
      <c r="AEL609" s="14"/>
      <c r="AEM609" s="14"/>
      <c r="AEN609" s="14"/>
      <c r="AEO609" s="14"/>
      <c r="AEP609" s="14"/>
      <c r="AEQ609" s="14"/>
      <c r="AER609" s="14"/>
      <c r="AES609" s="14"/>
      <c r="AET609" s="14"/>
      <c r="AEU609" s="14"/>
      <c r="AEV609" s="14"/>
      <c r="AEW609" s="14"/>
      <c r="AEX609" s="14"/>
      <c r="AEY609" s="14"/>
      <c r="AEZ609" s="14"/>
      <c r="AFA609" s="14"/>
      <c r="AFB609" s="14"/>
      <c r="AFC609" s="14"/>
      <c r="AFD609" s="14"/>
      <c r="AFE609" s="14"/>
      <c r="AFF609" s="14"/>
      <c r="AFG609" s="14"/>
      <c r="AFH609" s="14"/>
      <c r="AFI609" s="14"/>
      <c r="AFJ609" s="14"/>
      <c r="AFK609" s="14"/>
      <c r="AFL609" s="14"/>
      <c r="AFM609" s="14"/>
      <c r="AFN609" s="14"/>
      <c r="AFO609" s="14"/>
      <c r="AFP609" s="14"/>
      <c r="AFQ609" s="14"/>
      <c r="AFR609" s="14"/>
      <c r="AFS609" s="14"/>
      <c r="AFT609" s="14"/>
      <c r="AFU609" s="14"/>
      <c r="AFV609" s="14"/>
      <c r="AFW609" s="14"/>
      <c r="AFX609" s="14"/>
      <c r="AFY609" s="14"/>
      <c r="AFZ609" s="14"/>
      <c r="AGA609" s="14"/>
      <c r="AGB609" s="14"/>
      <c r="AGC609" s="14"/>
      <c r="AGD609" s="14"/>
      <c r="AGE609" s="14"/>
      <c r="AGF609" s="14"/>
      <c r="AGG609" s="14"/>
      <c r="AGH609" s="14"/>
      <c r="AGI609" s="14"/>
      <c r="AGJ609" s="14"/>
      <c r="AGK609" s="14"/>
      <c r="AGL609" s="14"/>
      <c r="AGM609" s="14"/>
      <c r="AGN609" s="14"/>
      <c r="AGO609" s="14"/>
      <c r="AGP609" s="14"/>
      <c r="AGQ609" s="14"/>
      <c r="AGR609" s="14"/>
      <c r="AGS609" s="14"/>
      <c r="AGT609" s="14"/>
      <c r="AGU609" s="14"/>
      <c r="AGV609" s="14"/>
      <c r="AGW609" s="14"/>
      <c r="AGX609" s="14"/>
      <c r="AGY609" s="14"/>
      <c r="AGZ609" s="14"/>
      <c r="AHA609" s="14"/>
      <c r="AHB609" s="14"/>
      <c r="AHC609" s="14"/>
      <c r="AHD609" s="14"/>
      <c r="AHE609" s="14"/>
      <c r="AHF609" s="14"/>
      <c r="AHG609" s="14"/>
      <c r="AHH609" s="14"/>
      <c r="AHI609" s="14"/>
      <c r="AHJ609" s="14"/>
      <c r="AHK609" s="14"/>
      <c r="AHL609" s="14"/>
      <c r="AHM609" s="14"/>
      <c r="AHN609" s="14"/>
      <c r="AHO609" s="14"/>
      <c r="AHP609" s="14"/>
      <c r="AHQ609" s="14"/>
      <c r="AHR609" s="14"/>
      <c r="AHS609" s="14"/>
      <c r="AHT609" s="14"/>
      <c r="AHU609" s="14"/>
      <c r="AHV609" s="14"/>
      <c r="AHW609" s="14"/>
      <c r="AHX609" s="14"/>
      <c r="AHY609" s="14"/>
      <c r="AHZ609" s="14"/>
      <c r="AIA609" s="14"/>
      <c r="AIB609" s="14"/>
      <c r="AIC609" s="14"/>
      <c r="AID609" s="14"/>
      <c r="AIE609" s="14"/>
      <c r="AIF609" s="14"/>
      <c r="AIG609" s="14"/>
      <c r="AIH609" s="14"/>
      <c r="AII609" s="14"/>
      <c r="AIJ609" s="14"/>
      <c r="AIK609" s="14"/>
      <c r="AIL609" s="14"/>
      <c r="AIM609" s="14"/>
      <c r="AIN609" s="14"/>
      <c r="AIO609" s="14"/>
      <c r="AIP609" s="14"/>
      <c r="AIQ609" s="14"/>
      <c r="AIR609" s="14"/>
      <c r="AIS609" s="14"/>
      <c r="AIT609" s="14"/>
      <c r="AIU609" s="14"/>
      <c r="AIV609" s="14"/>
      <c r="AIW609" s="14"/>
      <c r="AIX609" s="14"/>
      <c r="AIY609" s="14"/>
      <c r="AIZ609" s="14"/>
      <c r="AJA609" s="14"/>
      <c r="AJB609" s="14"/>
      <c r="AJC609" s="14"/>
      <c r="AJD609" s="14"/>
      <c r="AJE609" s="14"/>
      <c r="AJF609" s="14"/>
      <c r="AJG609" s="14"/>
      <c r="AJH609" s="14"/>
      <c r="AJI609" s="14"/>
      <c r="AJJ609" s="14"/>
      <c r="AJK609" s="14"/>
      <c r="AJL609" s="14"/>
      <c r="AJM609" s="14"/>
      <c r="AJN609" s="14"/>
      <c r="AJO609" s="14"/>
      <c r="AJP609" s="14"/>
      <c r="AJQ609" s="14"/>
      <c r="AJR609" s="14"/>
      <c r="AJS609" s="14"/>
      <c r="AJT609" s="14"/>
      <c r="AJU609" s="14"/>
      <c r="AJV609" s="14"/>
      <c r="AJW609" s="14"/>
      <c r="AJX609" s="14"/>
      <c r="AJY609" s="14"/>
      <c r="AJZ609" s="14"/>
      <c r="AKA609" s="14"/>
      <c r="AKB609" s="14"/>
      <c r="AKC609" s="14"/>
      <c r="AKD609" s="14"/>
      <c r="AKE609" s="14"/>
      <c r="AKF609" s="14"/>
      <c r="AKG609" s="14"/>
      <c r="AKH609" s="14"/>
      <c r="AKI609" s="14"/>
      <c r="AKJ609" s="14"/>
      <c r="AKK609" s="14"/>
      <c r="AKL609" s="14"/>
      <c r="AKM609" s="14"/>
      <c r="AKN609" s="14"/>
      <c r="AKO609" s="14"/>
      <c r="AKP609" s="14"/>
      <c r="AKQ609" s="14"/>
      <c r="AKR609" s="14"/>
      <c r="AKS609" s="14"/>
      <c r="AKT609" s="14"/>
      <c r="AKU609" s="14"/>
      <c r="AKV609" s="14"/>
      <c r="AKW609" s="14"/>
      <c r="AKX609" s="14"/>
      <c r="AKY609" s="14"/>
      <c r="AKZ609" s="14"/>
      <c r="ALA609" s="14"/>
      <c r="ALB609" s="14"/>
      <c r="ALC609" s="14"/>
      <c r="ALD609" s="14"/>
      <c r="ALE609" s="14"/>
      <c r="ALF609" s="14"/>
      <c r="ALG609" s="14"/>
      <c r="ALH609" s="14"/>
      <c r="ALI609" s="14"/>
      <c r="ALJ609" s="14"/>
      <c r="ALK609" s="14"/>
      <c r="ALL609" s="14"/>
      <c r="ALM609" s="14"/>
      <c r="ALN609" s="14"/>
      <c r="ALO609" s="14"/>
      <c r="ALP609" s="14"/>
      <c r="ALQ609" s="14"/>
      <c r="ALR609" s="14"/>
      <c r="ALS609" s="14"/>
      <c r="ALT609" s="14"/>
      <c r="ALU609" s="14"/>
      <c r="ALV609" s="14"/>
      <c r="ALW609" s="14"/>
      <c r="ALX609" s="14"/>
      <c r="ALY609" s="14"/>
      <c r="ALZ609" s="14"/>
      <c r="AMA609" s="14"/>
      <c r="AMB609" s="14"/>
      <c r="AMC609" s="14"/>
      <c r="AMD609" s="14"/>
      <c r="AME609" s="14"/>
      <c r="AMF609" s="14"/>
      <c r="AMG609" s="14"/>
      <c r="AMH609" s="14"/>
      <c r="AMI609" s="14"/>
      <c r="AMJ609" s="14"/>
      <c r="AMK609" s="14"/>
      <c r="AML609" s="14"/>
      <c r="AMM609" s="14"/>
      <c r="AMN609" s="14"/>
      <c r="AMO609" s="14"/>
      <c r="AMP609" s="14"/>
      <c r="AMQ609" s="14"/>
      <c r="AMR609" s="14"/>
      <c r="AMS609" s="14"/>
      <c r="AMT609" s="14"/>
      <c r="AMU609" s="14"/>
      <c r="AMV609" s="14"/>
      <c r="AMW609" s="14"/>
      <c r="AMX609" s="14"/>
      <c r="AMY609" s="14"/>
      <c r="AMZ609" s="14"/>
      <c r="ANA609" s="14"/>
      <c r="ANB609" s="14"/>
      <c r="ANC609" s="14"/>
      <c r="AND609" s="14"/>
      <c r="ANE609" s="14"/>
      <c r="ANF609" s="14"/>
      <c r="ANG609" s="14"/>
      <c r="ANH609" s="14"/>
      <c r="ANI609" s="14"/>
      <c r="ANJ609" s="14"/>
      <c r="ANK609" s="14"/>
      <c r="ANL609" s="14"/>
      <c r="ANM609" s="14"/>
      <c r="ANN609" s="14"/>
      <c r="ANO609" s="14"/>
      <c r="ANP609" s="14"/>
      <c r="ANQ609" s="14"/>
      <c r="ANR609" s="14"/>
      <c r="ANS609" s="14"/>
      <c r="ANT609" s="14"/>
      <c r="ANU609" s="14"/>
      <c r="ANV609" s="14"/>
      <c r="ANW609" s="14"/>
      <c r="ANX609" s="14"/>
      <c r="ANY609" s="14"/>
      <c r="ANZ609" s="14"/>
      <c r="AOA609" s="14"/>
      <c r="AOB609" s="14"/>
      <c r="AOC609" s="14"/>
      <c r="AOD609" s="14"/>
      <c r="AOE609" s="14"/>
      <c r="AOF609" s="14"/>
      <c r="AOG609" s="14"/>
      <c r="AOH609" s="14"/>
      <c r="AOI609" s="14"/>
      <c r="AOJ609" s="14"/>
      <c r="AOK609" s="14"/>
      <c r="AOL609" s="14"/>
      <c r="AOM609" s="14"/>
      <c r="AON609" s="14"/>
      <c r="AOO609" s="14"/>
      <c r="AOP609" s="14"/>
      <c r="AOQ609" s="14"/>
      <c r="AOR609" s="14"/>
      <c r="AOS609" s="14"/>
      <c r="AOT609" s="14"/>
      <c r="AOU609" s="14"/>
      <c r="AOV609" s="14"/>
      <c r="AOW609" s="14"/>
      <c r="AOX609" s="14"/>
      <c r="AOY609" s="14"/>
      <c r="AOZ609" s="14"/>
      <c r="APA609" s="14"/>
      <c r="APB609" s="14"/>
      <c r="APC609" s="14"/>
      <c r="APD609" s="14"/>
      <c r="APE609" s="14"/>
      <c r="APF609" s="14"/>
      <c r="APG609" s="14"/>
      <c r="APH609" s="14"/>
      <c r="API609" s="14"/>
      <c r="APJ609" s="14"/>
      <c r="APK609" s="14"/>
      <c r="APL609" s="14"/>
      <c r="APM609" s="14"/>
      <c r="APN609" s="14"/>
      <c r="APO609" s="14"/>
      <c r="APP609" s="14"/>
      <c r="APQ609" s="14"/>
      <c r="APR609" s="14"/>
      <c r="APS609" s="14"/>
      <c r="APT609" s="14"/>
      <c r="APU609" s="14"/>
      <c r="APV609" s="14"/>
      <c r="APW609" s="14"/>
      <c r="APX609" s="14"/>
      <c r="APY609" s="14"/>
      <c r="APZ609" s="14"/>
      <c r="AQA609" s="14"/>
      <c r="AQB609" s="14"/>
      <c r="AQC609" s="14"/>
      <c r="AQD609" s="14"/>
      <c r="AQE609" s="14"/>
      <c r="AQF609" s="14"/>
      <c r="AQG609" s="14"/>
      <c r="AQH609" s="14"/>
      <c r="AQI609" s="14"/>
      <c r="AQJ609" s="14"/>
      <c r="AQK609" s="14"/>
      <c r="AQL609" s="14"/>
      <c r="AQM609" s="14"/>
      <c r="AQN609" s="14"/>
      <c r="AQO609" s="14"/>
      <c r="AQP609" s="14"/>
      <c r="AQQ609" s="14"/>
      <c r="AQR609" s="14"/>
      <c r="AQS609" s="14"/>
      <c r="AQT609" s="14"/>
      <c r="AQU609" s="14"/>
      <c r="AQV609" s="14"/>
      <c r="AQW609" s="14"/>
      <c r="AQX609" s="14"/>
      <c r="AQY609" s="14"/>
      <c r="AQZ609" s="14"/>
      <c r="ARA609" s="14"/>
      <c r="ARB609" s="14"/>
      <c r="ARC609" s="14"/>
      <c r="ARD609" s="14"/>
      <c r="ARE609" s="14"/>
      <c r="ARF609" s="14"/>
      <c r="ARG609" s="14"/>
      <c r="ARH609" s="14"/>
      <c r="ARI609" s="14"/>
      <c r="ARJ609" s="14"/>
      <c r="ARK609" s="14"/>
      <c r="ARL609" s="14"/>
      <c r="ARM609" s="14"/>
      <c r="ARN609" s="14"/>
      <c r="ARO609" s="14"/>
      <c r="ARP609" s="14"/>
      <c r="ARQ609" s="14"/>
      <c r="ARR609" s="14"/>
      <c r="ARS609" s="14"/>
      <c r="ART609" s="14"/>
      <c r="ARU609" s="14"/>
      <c r="ARV609" s="14"/>
      <c r="ARW609" s="14"/>
      <c r="ARX609" s="14"/>
      <c r="ARY609" s="14"/>
      <c r="ARZ609" s="14"/>
      <c r="ASA609" s="14"/>
      <c r="ASB609" s="14"/>
      <c r="ASC609" s="14"/>
      <c r="ASD609" s="14"/>
      <c r="ASE609" s="14"/>
      <c r="ASF609" s="14"/>
      <c r="ASG609" s="14"/>
      <c r="ASH609" s="14"/>
      <c r="ASI609" s="14"/>
      <c r="ASJ609" s="14"/>
      <c r="ASK609" s="14"/>
      <c r="ASL609" s="14"/>
      <c r="ASM609" s="14"/>
      <c r="ASN609" s="14"/>
      <c r="ASO609" s="14"/>
      <c r="ASP609" s="14"/>
      <c r="ASQ609" s="14"/>
      <c r="ASR609" s="14"/>
      <c r="ASS609" s="14"/>
      <c r="AST609" s="14"/>
      <c r="ASU609" s="14"/>
      <c r="ASV609" s="14"/>
      <c r="ASW609" s="14"/>
      <c r="ASX609" s="14"/>
      <c r="ASY609" s="14"/>
      <c r="ASZ609" s="14"/>
      <c r="ATA609" s="14"/>
      <c r="ATB609" s="14"/>
      <c r="ATC609" s="14"/>
      <c r="ATD609" s="14"/>
    </row>
    <row r="610" spans="63:1200">
      <c r="BK610" s="14" t="str">
        <f t="shared" si="2123"/>
        <v/>
      </c>
      <c r="ABO610" s="14"/>
      <c r="ABP610" s="14"/>
      <c r="ABQ610" s="14"/>
      <c r="ABR610" s="14"/>
      <c r="ABS610" s="14"/>
      <c r="ABT610" s="14"/>
      <c r="ABU610" s="14"/>
      <c r="ABV610" s="14"/>
      <c r="ABW610" s="14"/>
      <c r="ABX610" s="14"/>
      <c r="ABY610" s="14"/>
      <c r="ABZ610" s="14"/>
      <c r="ACA610" s="14"/>
      <c r="ACB610" s="14"/>
      <c r="ACC610" s="14"/>
      <c r="ACD610" s="14"/>
      <c r="ACE610" s="14"/>
      <c r="ACF610" s="14"/>
      <c r="ACG610" s="14"/>
      <c r="ACH610" s="14"/>
      <c r="ACI610" s="14"/>
      <c r="ACJ610" s="14"/>
      <c r="ACK610" s="14"/>
      <c r="ACL610" s="14"/>
      <c r="ACM610" s="14"/>
      <c r="ACN610" s="14"/>
      <c r="ACO610" s="14"/>
      <c r="ACP610" s="14"/>
      <c r="ACQ610" s="14"/>
      <c r="ACR610" s="14"/>
      <c r="ACS610" s="14"/>
      <c r="ACT610" s="14"/>
      <c r="ACU610" s="14"/>
      <c r="ACV610" s="14"/>
      <c r="ACW610" s="14"/>
      <c r="ACX610" s="14"/>
      <c r="ACY610" s="14"/>
      <c r="ACZ610" s="14"/>
      <c r="ADA610" s="14"/>
      <c r="ADB610" s="14"/>
      <c r="ADC610" s="14"/>
      <c r="ADD610" s="14"/>
      <c r="ADE610" s="14"/>
      <c r="ADF610" s="14"/>
      <c r="ADG610" s="14"/>
      <c r="ADH610" s="14"/>
      <c r="ADI610" s="14"/>
      <c r="ADJ610" s="14"/>
      <c r="ADK610" s="14"/>
      <c r="ADL610" s="14"/>
      <c r="ADM610" s="14"/>
      <c r="ADN610" s="14"/>
      <c r="ADO610" s="14"/>
      <c r="ADP610" s="14"/>
      <c r="ADQ610" s="14"/>
      <c r="ADR610" s="14"/>
      <c r="ADS610" s="14"/>
      <c r="ADT610" s="14"/>
      <c r="ADU610" s="14"/>
      <c r="ADV610" s="14"/>
      <c r="ADW610" s="14"/>
      <c r="ADX610" s="14"/>
      <c r="ADY610" s="14"/>
      <c r="ADZ610" s="14"/>
      <c r="AEA610" s="14"/>
      <c r="AEB610" s="14"/>
      <c r="AEC610" s="14"/>
      <c r="AED610" s="14"/>
      <c r="AEE610" s="14"/>
      <c r="AEF610" s="14"/>
      <c r="AEG610" s="14"/>
      <c r="AEH610" s="14"/>
      <c r="AEI610" s="14"/>
      <c r="AEJ610" s="14"/>
      <c r="AEK610" s="14"/>
      <c r="AEL610" s="14"/>
      <c r="AEM610" s="14"/>
      <c r="AEN610" s="14"/>
      <c r="AEO610" s="14"/>
      <c r="AEP610" s="14"/>
      <c r="AEQ610" s="14"/>
      <c r="AER610" s="14"/>
      <c r="AES610" s="14"/>
      <c r="AET610" s="14"/>
      <c r="AEU610" s="14"/>
      <c r="AEV610" s="14"/>
      <c r="AEW610" s="14"/>
      <c r="AEX610" s="14"/>
      <c r="AEY610" s="14"/>
      <c r="AEZ610" s="14"/>
      <c r="AFA610" s="14"/>
      <c r="AFB610" s="14"/>
      <c r="AFC610" s="14"/>
      <c r="AFD610" s="14"/>
      <c r="AFE610" s="14"/>
      <c r="AFF610" s="14"/>
      <c r="AFG610" s="14"/>
      <c r="AFH610" s="14"/>
      <c r="AFI610" s="14"/>
      <c r="AFJ610" s="14"/>
      <c r="AFK610" s="14"/>
      <c r="AFL610" s="14"/>
      <c r="AFM610" s="14"/>
      <c r="AFN610" s="14"/>
      <c r="AFO610" s="14"/>
      <c r="AFP610" s="14"/>
      <c r="AFQ610" s="14"/>
      <c r="AFR610" s="14"/>
      <c r="AFS610" s="14"/>
      <c r="AFT610" s="14"/>
      <c r="AFU610" s="14"/>
      <c r="AFV610" s="14"/>
      <c r="AFW610" s="14"/>
      <c r="AFX610" s="14"/>
      <c r="AFY610" s="14"/>
      <c r="AFZ610" s="14"/>
      <c r="AGA610" s="14"/>
      <c r="AGB610" s="14"/>
      <c r="AGC610" s="14"/>
      <c r="AGD610" s="14"/>
      <c r="AGE610" s="14"/>
      <c r="AGF610" s="14"/>
      <c r="AGG610" s="14"/>
      <c r="AGH610" s="14"/>
      <c r="AGI610" s="14"/>
      <c r="AGJ610" s="14"/>
      <c r="AGK610" s="14"/>
      <c r="AGL610" s="14"/>
      <c r="AGM610" s="14"/>
      <c r="AGN610" s="14"/>
      <c r="AGO610" s="14"/>
      <c r="AGP610" s="14"/>
      <c r="AGQ610" s="14"/>
      <c r="AGR610" s="14"/>
      <c r="AGS610" s="14"/>
      <c r="AGT610" s="14"/>
      <c r="AGU610" s="14"/>
      <c r="AGV610" s="14"/>
      <c r="AGW610" s="14"/>
      <c r="AGX610" s="14"/>
      <c r="AGY610" s="14"/>
      <c r="AGZ610" s="14"/>
      <c r="AHA610" s="14"/>
      <c r="AHB610" s="14"/>
      <c r="AHC610" s="14"/>
      <c r="AHD610" s="14"/>
      <c r="AHE610" s="14"/>
      <c r="AHF610" s="14"/>
      <c r="AHG610" s="14"/>
      <c r="AHH610" s="14"/>
      <c r="AHI610" s="14"/>
      <c r="AHJ610" s="14"/>
      <c r="AHK610" s="14"/>
      <c r="AHL610" s="14"/>
      <c r="AHM610" s="14"/>
      <c r="AHN610" s="14"/>
      <c r="AHO610" s="14"/>
      <c r="AHP610" s="14"/>
      <c r="AHQ610" s="14"/>
      <c r="AHR610" s="14"/>
      <c r="AHS610" s="14"/>
      <c r="AHT610" s="14"/>
      <c r="AHU610" s="14"/>
      <c r="AHV610" s="14"/>
      <c r="AHW610" s="14"/>
      <c r="AHX610" s="14"/>
      <c r="AHY610" s="14"/>
      <c r="AHZ610" s="14"/>
      <c r="AIA610" s="14"/>
      <c r="AIB610" s="14"/>
      <c r="AIC610" s="14"/>
      <c r="AID610" s="14"/>
      <c r="AIE610" s="14"/>
      <c r="AIF610" s="14"/>
      <c r="AIG610" s="14"/>
      <c r="AIH610" s="14"/>
      <c r="AII610" s="14"/>
      <c r="AIJ610" s="14"/>
      <c r="AIK610" s="14"/>
      <c r="AIL610" s="14"/>
      <c r="AIM610" s="14"/>
      <c r="AIN610" s="14"/>
      <c r="AIO610" s="14"/>
      <c r="AIP610" s="14"/>
      <c r="AIQ610" s="14"/>
      <c r="AIR610" s="14"/>
      <c r="AIS610" s="14"/>
      <c r="AIT610" s="14"/>
      <c r="AIU610" s="14"/>
      <c r="AIV610" s="14"/>
      <c r="AIW610" s="14"/>
      <c r="AIX610" s="14"/>
      <c r="AIY610" s="14"/>
      <c r="AIZ610" s="14"/>
      <c r="AJA610" s="14"/>
      <c r="AJB610" s="14"/>
      <c r="AJC610" s="14"/>
      <c r="AJD610" s="14"/>
      <c r="AJE610" s="14"/>
      <c r="AJF610" s="14"/>
      <c r="AJG610" s="14"/>
      <c r="AJH610" s="14"/>
      <c r="AJI610" s="14"/>
      <c r="AJJ610" s="14"/>
      <c r="AJK610" s="14"/>
      <c r="AJL610" s="14"/>
      <c r="AJM610" s="14"/>
      <c r="AJN610" s="14"/>
      <c r="AJO610" s="14"/>
      <c r="AJP610" s="14"/>
      <c r="AJQ610" s="14"/>
      <c r="AJR610" s="14"/>
      <c r="AJS610" s="14"/>
      <c r="AJT610" s="14"/>
      <c r="AJU610" s="14"/>
      <c r="AJV610" s="14"/>
      <c r="AJW610" s="14"/>
      <c r="AJX610" s="14"/>
      <c r="AJY610" s="14"/>
      <c r="AJZ610" s="14"/>
      <c r="AKA610" s="14"/>
      <c r="AKB610" s="14"/>
      <c r="AKC610" s="14"/>
      <c r="AKD610" s="14"/>
      <c r="AKE610" s="14"/>
      <c r="AKF610" s="14"/>
      <c r="AKG610" s="14"/>
      <c r="AKH610" s="14"/>
      <c r="AKI610" s="14"/>
      <c r="AKJ610" s="14"/>
      <c r="AKK610" s="14"/>
      <c r="AKL610" s="14"/>
      <c r="AKM610" s="14"/>
      <c r="AKN610" s="14"/>
      <c r="AKO610" s="14"/>
      <c r="AKP610" s="14"/>
      <c r="AKQ610" s="14"/>
      <c r="AKR610" s="14"/>
      <c r="AKS610" s="14"/>
      <c r="AKT610" s="14"/>
      <c r="AKU610" s="14"/>
      <c r="AKV610" s="14"/>
      <c r="AKW610" s="14"/>
      <c r="AKX610" s="14"/>
      <c r="AKY610" s="14"/>
      <c r="AKZ610" s="14"/>
      <c r="ALA610" s="14"/>
      <c r="ALB610" s="14"/>
      <c r="ALC610" s="14"/>
      <c r="ALD610" s="14"/>
      <c r="ALE610" s="14"/>
      <c r="ALF610" s="14"/>
      <c r="ALG610" s="14"/>
      <c r="ALH610" s="14"/>
      <c r="ALI610" s="14"/>
      <c r="ALJ610" s="14"/>
      <c r="ALK610" s="14"/>
      <c r="ALL610" s="14"/>
      <c r="ALM610" s="14"/>
      <c r="ALN610" s="14"/>
      <c r="ALO610" s="14"/>
      <c r="ALP610" s="14"/>
      <c r="ALQ610" s="14"/>
      <c r="ALR610" s="14"/>
      <c r="ALS610" s="14"/>
      <c r="ALT610" s="14"/>
      <c r="ALU610" s="14"/>
      <c r="ALV610" s="14"/>
      <c r="ALW610" s="14"/>
      <c r="ALX610" s="14"/>
      <c r="ALY610" s="14"/>
      <c r="ALZ610" s="14"/>
      <c r="AMA610" s="14"/>
      <c r="AMB610" s="14"/>
      <c r="AMC610" s="14"/>
      <c r="AMD610" s="14"/>
      <c r="AME610" s="14"/>
      <c r="AMF610" s="14"/>
      <c r="AMG610" s="14"/>
      <c r="AMH610" s="14"/>
      <c r="AMI610" s="14"/>
      <c r="AMJ610" s="14"/>
      <c r="AMK610" s="14"/>
      <c r="AML610" s="14"/>
      <c r="AMM610" s="14"/>
      <c r="AMN610" s="14"/>
      <c r="AMO610" s="14"/>
      <c r="AMP610" s="14"/>
      <c r="AMQ610" s="14"/>
      <c r="AMR610" s="14"/>
      <c r="AMS610" s="14"/>
      <c r="AMT610" s="14"/>
      <c r="AMU610" s="14"/>
      <c r="AMV610" s="14"/>
      <c r="AMW610" s="14"/>
      <c r="AMX610" s="14"/>
      <c r="AMY610" s="14"/>
      <c r="AMZ610" s="14"/>
      <c r="ANA610" s="14"/>
      <c r="ANB610" s="14"/>
      <c r="ANC610" s="14"/>
      <c r="AND610" s="14"/>
      <c r="ANE610" s="14"/>
      <c r="ANF610" s="14"/>
      <c r="ANG610" s="14"/>
      <c r="ANH610" s="14"/>
      <c r="ANI610" s="14"/>
      <c r="ANJ610" s="14"/>
      <c r="ANK610" s="14"/>
      <c r="ANL610" s="14"/>
      <c r="ANM610" s="14"/>
      <c r="ANN610" s="14"/>
      <c r="ANO610" s="14"/>
      <c r="ANP610" s="14"/>
      <c r="ANQ610" s="14"/>
      <c r="ANR610" s="14"/>
      <c r="ANS610" s="14"/>
      <c r="ANT610" s="14"/>
      <c r="ANU610" s="14"/>
      <c r="ANV610" s="14"/>
      <c r="ANW610" s="14"/>
      <c r="ANX610" s="14"/>
      <c r="ANY610" s="14"/>
      <c r="ANZ610" s="14"/>
      <c r="AOA610" s="14"/>
      <c r="AOB610" s="14"/>
      <c r="AOC610" s="14"/>
      <c r="AOD610" s="14"/>
      <c r="AOE610" s="14"/>
      <c r="AOF610" s="14"/>
      <c r="AOG610" s="14"/>
      <c r="AOH610" s="14"/>
      <c r="AOI610" s="14"/>
      <c r="AOJ610" s="14"/>
      <c r="AOK610" s="14"/>
      <c r="AOL610" s="14"/>
      <c r="AOM610" s="14"/>
      <c r="AON610" s="14"/>
      <c r="AOO610" s="14"/>
      <c r="AOP610" s="14"/>
      <c r="AOQ610" s="14"/>
      <c r="AOR610" s="14"/>
      <c r="AOS610" s="14"/>
      <c r="AOT610" s="14"/>
      <c r="AOU610" s="14"/>
      <c r="AOV610" s="14"/>
      <c r="AOW610" s="14"/>
      <c r="AOX610" s="14"/>
      <c r="AOY610" s="14"/>
      <c r="AOZ610" s="14"/>
      <c r="APA610" s="14"/>
      <c r="APB610" s="14"/>
      <c r="APC610" s="14"/>
      <c r="APD610" s="14"/>
      <c r="APE610" s="14"/>
      <c r="APF610" s="14"/>
      <c r="APG610" s="14"/>
      <c r="APH610" s="14"/>
      <c r="API610" s="14"/>
      <c r="APJ610" s="14"/>
      <c r="APK610" s="14"/>
      <c r="APL610" s="14"/>
      <c r="APM610" s="14"/>
      <c r="APN610" s="14"/>
      <c r="APO610" s="14"/>
      <c r="APP610" s="14"/>
      <c r="APQ610" s="14"/>
      <c r="APR610" s="14"/>
      <c r="APS610" s="14"/>
      <c r="APT610" s="14"/>
      <c r="APU610" s="14"/>
      <c r="APV610" s="14"/>
      <c r="APW610" s="14"/>
      <c r="APX610" s="14"/>
      <c r="APY610" s="14"/>
      <c r="APZ610" s="14"/>
      <c r="AQA610" s="14"/>
      <c r="AQB610" s="14"/>
      <c r="AQC610" s="14"/>
      <c r="AQD610" s="14"/>
      <c r="AQE610" s="14"/>
      <c r="AQF610" s="14"/>
      <c r="AQG610" s="14"/>
      <c r="AQH610" s="14"/>
      <c r="AQI610" s="14"/>
      <c r="AQJ610" s="14"/>
      <c r="AQK610" s="14"/>
      <c r="AQL610" s="14"/>
      <c r="AQM610" s="14"/>
      <c r="AQN610" s="14"/>
      <c r="AQO610" s="14"/>
      <c r="AQP610" s="14"/>
      <c r="AQQ610" s="14"/>
      <c r="AQR610" s="14"/>
      <c r="AQS610" s="14"/>
      <c r="AQT610" s="14"/>
      <c r="AQU610" s="14"/>
      <c r="AQV610" s="14"/>
      <c r="AQW610" s="14"/>
      <c r="AQX610" s="14"/>
      <c r="AQY610" s="14"/>
      <c r="AQZ610" s="14"/>
      <c r="ARA610" s="14"/>
      <c r="ARB610" s="14"/>
      <c r="ARC610" s="14"/>
      <c r="ARD610" s="14"/>
      <c r="ARE610" s="14"/>
      <c r="ARF610" s="14"/>
      <c r="ARG610" s="14"/>
      <c r="ARH610" s="14"/>
      <c r="ARI610" s="14"/>
      <c r="ARJ610" s="14"/>
      <c r="ARK610" s="14"/>
      <c r="ARL610" s="14"/>
      <c r="ARM610" s="14"/>
      <c r="ARN610" s="14"/>
      <c r="ARO610" s="14"/>
      <c r="ARP610" s="14"/>
      <c r="ARQ610" s="14"/>
      <c r="ARR610" s="14"/>
      <c r="ARS610" s="14"/>
      <c r="ART610" s="14"/>
      <c r="ARU610" s="14"/>
      <c r="ARV610" s="14"/>
      <c r="ARW610" s="14"/>
      <c r="ARX610" s="14"/>
      <c r="ARY610" s="14"/>
      <c r="ARZ610" s="14"/>
      <c r="ASA610" s="14"/>
      <c r="ASB610" s="14"/>
      <c r="ASC610" s="14"/>
      <c r="ASD610" s="14"/>
      <c r="ASE610" s="14"/>
      <c r="ASF610" s="14"/>
      <c r="ASG610" s="14"/>
      <c r="ASH610" s="14"/>
      <c r="ASI610" s="14"/>
      <c r="ASJ610" s="14"/>
      <c r="ASK610" s="14"/>
      <c r="ASL610" s="14"/>
      <c r="ASM610" s="14"/>
      <c r="ASN610" s="14"/>
      <c r="ASO610" s="14"/>
      <c r="ASP610" s="14"/>
      <c r="ASQ610" s="14"/>
      <c r="ASR610" s="14"/>
      <c r="ASS610" s="14"/>
      <c r="AST610" s="14"/>
      <c r="ASU610" s="14"/>
      <c r="ASV610" s="14"/>
      <c r="ASW610" s="14"/>
      <c r="ASX610" s="14"/>
      <c r="ASY610" s="14"/>
      <c r="ASZ610" s="14"/>
      <c r="ATA610" s="14"/>
      <c r="ATB610" s="14"/>
      <c r="ATC610" s="14"/>
      <c r="ATD610" s="14"/>
    </row>
    <row r="611" spans="63:1200">
      <c r="BK611" s="14" t="str">
        <f t="shared" si="2123"/>
        <v/>
      </c>
      <c r="ABO611" s="14"/>
      <c r="ABP611" s="14"/>
      <c r="ABQ611" s="14"/>
      <c r="ABR611" s="14"/>
      <c r="ABS611" s="14"/>
      <c r="ABT611" s="14"/>
      <c r="ABU611" s="14"/>
      <c r="ABV611" s="14"/>
      <c r="ABW611" s="14"/>
      <c r="ABX611" s="14"/>
      <c r="ABY611" s="14"/>
      <c r="ABZ611" s="14"/>
      <c r="ACA611" s="14"/>
      <c r="ACB611" s="14"/>
      <c r="ACC611" s="14"/>
      <c r="ACD611" s="14"/>
      <c r="ACE611" s="14"/>
      <c r="ACF611" s="14"/>
      <c r="ACG611" s="14"/>
      <c r="ACH611" s="14"/>
      <c r="ACI611" s="14"/>
      <c r="ACJ611" s="14"/>
      <c r="ACK611" s="14"/>
      <c r="ACL611" s="14"/>
      <c r="ACM611" s="14"/>
      <c r="ACN611" s="14"/>
      <c r="ACO611" s="14"/>
      <c r="ACP611" s="14"/>
      <c r="ACQ611" s="14"/>
      <c r="ACR611" s="14"/>
      <c r="ACS611" s="14"/>
      <c r="ACT611" s="14"/>
      <c r="ACU611" s="14"/>
      <c r="ACV611" s="14"/>
      <c r="ACW611" s="14"/>
      <c r="ACX611" s="14"/>
      <c r="ACY611" s="14"/>
      <c r="ACZ611" s="14"/>
      <c r="ADA611" s="14"/>
      <c r="ADB611" s="14"/>
      <c r="ADC611" s="14"/>
      <c r="ADD611" s="14"/>
      <c r="ADE611" s="14"/>
      <c r="ADF611" s="14"/>
      <c r="ADG611" s="14"/>
      <c r="ADH611" s="14"/>
      <c r="ADI611" s="14"/>
      <c r="ADJ611" s="14"/>
      <c r="ADK611" s="14"/>
      <c r="ADL611" s="14"/>
      <c r="ADM611" s="14"/>
      <c r="ADN611" s="14"/>
      <c r="ADO611" s="14"/>
      <c r="ADP611" s="14"/>
      <c r="ADQ611" s="14"/>
      <c r="ADR611" s="14"/>
      <c r="ADS611" s="14"/>
      <c r="ADT611" s="14"/>
      <c r="ADU611" s="14"/>
      <c r="ADV611" s="14"/>
      <c r="ADW611" s="14"/>
      <c r="ADX611" s="14"/>
      <c r="ADY611" s="14"/>
      <c r="ADZ611" s="14"/>
      <c r="AEA611" s="14"/>
      <c r="AEB611" s="14"/>
      <c r="AEC611" s="14"/>
      <c r="AED611" s="14"/>
      <c r="AEE611" s="14"/>
      <c r="AEF611" s="14"/>
      <c r="AEG611" s="14"/>
      <c r="AEH611" s="14"/>
      <c r="AEI611" s="14"/>
      <c r="AEJ611" s="14"/>
      <c r="AEK611" s="14"/>
      <c r="AEL611" s="14"/>
      <c r="AEM611" s="14"/>
      <c r="AEN611" s="14"/>
      <c r="AEO611" s="14"/>
      <c r="AEP611" s="14"/>
      <c r="AEQ611" s="14"/>
      <c r="AER611" s="14"/>
      <c r="AES611" s="14"/>
      <c r="AET611" s="14"/>
      <c r="AEU611" s="14"/>
      <c r="AEV611" s="14"/>
      <c r="AEW611" s="14"/>
      <c r="AEX611" s="14"/>
      <c r="AEY611" s="14"/>
      <c r="AEZ611" s="14"/>
      <c r="AFA611" s="14"/>
      <c r="AFB611" s="14"/>
      <c r="AFC611" s="14"/>
      <c r="AFD611" s="14"/>
      <c r="AFE611" s="14"/>
      <c r="AFF611" s="14"/>
      <c r="AFG611" s="14"/>
      <c r="AFH611" s="14"/>
      <c r="AFI611" s="14"/>
      <c r="AFJ611" s="14"/>
      <c r="AFK611" s="14"/>
      <c r="AFL611" s="14"/>
      <c r="AFM611" s="14"/>
      <c r="AFN611" s="14"/>
      <c r="AFO611" s="14"/>
      <c r="AFP611" s="14"/>
      <c r="AFQ611" s="14"/>
      <c r="AFR611" s="14"/>
      <c r="AFS611" s="14"/>
      <c r="AFT611" s="14"/>
      <c r="AFU611" s="14"/>
      <c r="AFV611" s="14"/>
      <c r="AFW611" s="14"/>
      <c r="AFX611" s="14"/>
      <c r="AFY611" s="14"/>
      <c r="AFZ611" s="14"/>
      <c r="AGA611" s="14"/>
      <c r="AGB611" s="14"/>
      <c r="AGC611" s="14"/>
      <c r="AGD611" s="14"/>
      <c r="AGE611" s="14"/>
      <c r="AGF611" s="14"/>
      <c r="AGG611" s="14"/>
      <c r="AGH611" s="14"/>
      <c r="AGI611" s="14"/>
      <c r="AGJ611" s="14"/>
      <c r="AGK611" s="14"/>
      <c r="AGL611" s="14"/>
      <c r="AGM611" s="14"/>
      <c r="AGN611" s="14"/>
      <c r="AGO611" s="14"/>
      <c r="AGP611" s="14"/>
      <c r="AGQ611" s="14"/>
      <c r="AGR611" s="14"/>
      <c r="AGS611" s="14"/>
      <c r="AGT611" s="14"/>
      <c r="AGU611" s="14"/>
      <c r="AGV611" s="14"/>
      <c r="AGW611" s="14"/>
      <c r="AGX611" s="14"/>
      <c r="AGY611" s="14"/>
      <c r="AGZ611" s="14"/>
      <c r="AHA611" s="14"/>
      <c r="AHB611" s="14"/>
      <c r="AHC611" s="14"/>
      <c r="AHD611" s="14"/>
      <c r="AHE611" s="14"/>
      <c r="AHF611" s="14"/>
      <c r="AHG611" s="14"/>
      <c r="AHH611" s="14"/>
      <c r="AHI611" s="14"/>
      <c r="AHJ611" s="14"/>
      <c r="AHK611" s="14"/>
      <c r="AHL611" s="14"/>
      <c r="AHM611" s="14"/>
      <c r="AHN611" s="14"/>
      <c r="AHO611" s="14"/>
      <c r="AHP611" s="14"/>
      <c r="AHQ611" s="14"/>
      <c r="AHR611" s="14"/>
      <c r="AHS611" s="14"/>
      <c r="AHT611" s="14"/>
      <c r="AHU611" s="14"/>
      <c r="AHV611" s="14"/>
      <c r="AHW611" s="14"/>
      <c r="AHX611" s="14"/>
      <c r="AHY611" s="14"/>
      <c r="AHZ611" s="14"/>
      <c r="AIA611" s="14"/>
      <c r="AIB611" s="14"/>
      <c r="AIC611" s="14"/>
      <c r="AID611" s="14"/>
      <c r="AIE611" s="14"/>
      <c r="AIF611" s="14"/>
      <c r="AIG611" s="14"/>
      <c r="AIH611" s="14"/>
      <c r="AII611" s="14"/>
      <c r="AIJ611" s="14"/>
      <c r="AIK611" s="14"/>
      <c r="AIL611" s="14"/>
      <c r="AIM611" s="14"/>
      <c r="AIN611" s="14"/>
      <c r="AIO611" s="14"/>
      <c r="AIP611" s="14"/>
      <c r="AIQ611" s="14"/>
      <c r="AIR611" s="14"/>
      <c r="AIS611" s="14"/>
      <c r="AIT611" s="14"/>
      <c r="AIU611" s="14"/>
      <c r="AIV611" s="14"/>
      <c r="AIW611" s="14"/>
      <c r="AIX611" s="14"/>
      <c r="AIY611" s="14"/>
      <c r="AIZ611" s="14"/>
      <c r="AJA611" s="14"/>
      <c r="AJB611" s="14"/>
      <c r="AJC611" s="14"/>
      <c r="AJD611" s="14"/>
      <c r="AJE611" s="14"/>
      <c r="AJF611" s="14"/>
      <c r="AJG611" s="14"/>
      <c r="AJH611" s="14"/>
      <c r="AJI611" s="14"/>
      <c r="AJJ611" s="14"/>
      <c r="AJK611" s="14"/>
      <c r="AJL611" s="14"/>
      <c r="AJM611" s="14"/>
      <c r="AJN611" s="14"/>
      <c r="AJO611" s="14"/>
      <c r="AJP611" s="14"/>
      <c r="AJQ611" s="14"/>
      <c r="AJR611" s="14"/>
      <c r="AJS611" s="14"/>
      <c r="AJT611" s="14"/>
      <c r="AJU611" s="14"/>
      <c r="AJV611" s="14"/>
      <c r="AJW611" s="14"/>
      <c r="AJX611" s="14"/>
      <c r="AJY611" s="14"/>
      <c r="AJZ611" s="14"/>
      <c r="AKA611" s="14"/>
      <c r="AKB611" s="14"/>
      <c r="AKC611" s="14"/>
      <c r="AKD611" s="14"/>
      <c r="AKE611" s="14"/>
      <c r="AKF611" s="14"/>
      <c r="AKG611" s="14"/>
      <c r="AKH611" s="14"/>
      <c r="AKI611" s="14"/>
      <c r="AKJ611" s="14"/>
      <c r="AKK611" s="14"/>
      <c r="AKL611" s="14"/>
      <c r="AKM611" s="14"/>
      <c r="AKN611" s="14"/>
      <c r="AKO611" s="14"/>
      <c r="AKP611" s="14"/>
      <c r="AKQ611" s="14"/>
      <c r="AKR611" s="14"/>
      <c r="AKS611" s="14"/>
      <c r="AKT611" s="14"/>
      <c r="AKU611" s="14"/>
      <c r="AKV611" s="14"/>
      <c r="AKW611" s="14"/>
      <c r="AKX611" s="14"/>
      <c r="AKY611" s="14"/>
      <c r="AKZ611" s="14"/>
      <c r="ALA611" s="14"/>
      <c r="ALB611" s="14"/>
      <c r="ALC611" s="14"/>
      <c r="ALD611" s="14"/>
      <c r="ALE611" s="14"/>
      <c r="ALF611" s="14"/>
      <c r="ALG611" s="14"/>
      <c r="ALH611" s="14"/>
      <c r="ALI611" s="14"/>
      <c r="ALJ611" s="14"/>
      <c r="ALK611" s="14"/>
      <c r="ALL611" s="14"/>
      <c r="ALM611" s="14"/>
      <c r="ALN611" s="14"/>
      <c r="ALO611" s="14"/>
      <c r="ALP611" s="14"/>
      <c r="ALQ611" s="14"/>
      <c r="ALR611" s="14"/>
      <c r="ALS611" s="14"/>
      <c r="ALT611" s="14"/>
      <c r="ALU611" s="14"/>
      <c r="ALV611" s="14"/>
      <c r="ALW611" s="14"/>
      <c r="ALX611" s="14"/>
      <c r="ALY611" s="14"/>
      <c r="ALZ611" s="14"/>
      <c r="AMA611" s="14"/>
      <c r="AMB611" s="14"/>
      <c r="AMC611" s="14"/>
      <c r="AMD611" s="14"/>
      <c r="AME611" s="14"/>
      <c r="AMF611" s="14"/>
      <c r="AMG611" s="14"/>
      <c r="AMH611" s="14"/>
      <c r="AMI611" s="14"/>
      <c r="AMJ611" s="14"/>
      <c r="AMK611" s="14"/>
      <c r="AML611" s="14"/>
      <c r="AMM611" s="14"/>
      <c r="AMN611" s="14"/>
      <c r="AMO611" s="14"/>
      <c r="AMP611" s="14"/>
      <c r="AMQ611" s="14"/>
      <c r="AMR611" s="14"/>
      <c r="AMS611" s="14"/>
      <c r="AMT611" s="14"/>
      <c r="AMU611" s="14"/>
      <c r="AMV611" s="14"/>
      <c r="AMW611" s="14"/>
      <c r="AMX611" s="14"/>
      <c r="AMY611" s="14"/>
      <c r="AMZ611" s="14"/>
      <c r="ANA611" s="14"/>
      <c r="ANB611" s="14"/>
      <c r="ANC611" s="14"/>
      <c r="AND611" s="14"/>
      <c r="ANE611" s="14"/>
      <c r="ANF611" s="14"/>
      <c r="ANG611" s="14"/>
      <c r="ANH611" s="14"/>
      <c r="ANI611" s="14"/>
      <c r="ANJ611" s="14"/>
      <c r="ANK611" s="14"/>
      <c r="ANL611" s="14"/>
      <c r="ANM611" s="14"/>
      <c r="ANN611" s="14"/>
      <c r="ANO611" s="14"/>
      <c r="ANP611" s="14"/>
      <c r="ANQ611" s="14"/>
      <c r="ANR611" s="14"/>
      <c r="ANS611" s="14"/>
      <c r="ANT611" s="14"/>
      <c r="ANU611" s="14"/>
      <c r="ANV611" s="14"/>
      <c r="ANW611" s="14"/>
      <c r="ANX611" s="14"/>
      <c r="ANY611" s="14"/>
      <c r="ANZ611" s="14"/>
      <c r="AOA611" s="14"/>
      <c r="AOB611" s="14"/>
      <c r="AOC611" s="14"/>
      <c r="AOD611" s="14"/>
      <c r="AOE611" s="14"/>
      <c r="AOF611" s="14"/>
      <c r="AOG611" s="14"/>
      <c r="AOH611" s="14"/>
      <c r="AOI611" s="14"/>
      <c r="AOJ611" s="14"/>
      <c r="AOK611" s="14"/>
      <c r="AOL611" s="14"/>
      <c r="AOM611" s="14"/>
      <c r="AON611" s="14"/>
      <c r="AOO611" s="14"/>
      <c r="AOP611" s="14"/>
      <c r="AOQ611" s="14"/>
      <c r="AOR611" s="14"/>
      <c r="AOS611" s="14"/>
      <c r="AOT611" s="14"/>
      <c r="AOU611" s="14"/>
      <c r="AOV611" s="14"/>
      <c r="AOW611" s="14"/>
      <c r="AOX611" s="14"/>
      <c r="AOY611" s="14"/>
      <c r="AOZ611" s="14"/>
      <c r="APA611" s="14"/>
      <c r="APB611" s="14"/>
      <c r="APC611" s="14"/>
      <c r="APD611" s="14"/>
      <c r="APE611" s="14"/>
      <c r="APF611" s="14"/>
      <c r="APG611" s="14"/>
      <c r="APH611" s="14"/>
      <c r="API611" s="14"/>
      <c r="APJ611" s="14"/>
      <c r="APK611" s="14"/>
      <c r="APL611" s="14"/>
      <c r="APM611" s="14"/>
      <c r="APN611" s="14"/>
      <c r="APO611" s="14"/>
      <c r="APP611" s="14"/>
      <c r="APQ611" s="14"/>
      <c r="APR611" s="14"/>
      <c r="APS611" s="14"/>
      <c r="APT611" s="14"/>
      <c r="APU611" s="14"/>
      <c r="APV611" s="14"/>
      <c r="APW611" s="14"/>
      <c r="APX611" s="14"/>
      <c r="APY611" s="14"/>
      <c r="APZ611" s="14"/>
      <c r="AQA611" s="14"/>
      <c r="AQB611" s="14"/>
      <c r="AQC611" s="14"/>
      <c r="AQD611" s="14"/>
      <c r="AQE611" s="14"/>
      <c r="AQF611" s="14"/>
      <c r="AQG611" s="14"/>
      <c r="AQH611" s="14"/>
      <c r="AQI611" s="14"/>
      <c r="AQJ611" s="14"/>
      <c r="AQK611" s="14"/>
      <c r="AQL611" s="14"/>
      <c r="AQM611" s="14"/>
      <c r="AQN611" s="14"/>
      <c r="AQO611" s="14"/>
      <c r="AQP611" s="14"/>
      <c r="AQQ611" s="14"/>
      <c r="AQR611" s="14"/>
      <c r="AQS611" s="14"/>
      <c r="AQT611" s="14"/>
      <c r="AQU611" s="14"/>
      <c r="AQV611" s="14"/>
      <c r="AQW611" s="14"/>
      <c r="AQX611" s="14"/>
      <c r="AQY611" s="14"/>
      <c r="AQZ611" s="14"/>
      <c r="ARA611" s="14"/>
      <c r="ARB611" s="14"/>
      <c r="ARC611" s="14"/>
      <c r="ARD611" s="14"/>
      <c r="ARE611" s="14"/>
      <c r="ARF611" s="14"/>
      <c r="ARG611" s="14"/>
      <c r="ARH611" s="14"/>
      <c r="ARI611" s="14"/>
      <c r="ARJ611" s="14"/>
      <c r="ARK611" s="14"/>
      <c r="ARL611" s="14"/>
      <c r="ARM611" s="14"/>
      <c r="ARN611" s="14"/>
      <c r="ARO611" s="14"/>
      <c r="ARP611" s="14"/>
      <c r="ARQ611" s="14"/>
      <c r="ARR611" s="14"/>
      <c r="ARS611" s="14"/>
      <c r="ART611" s="14"/>
      <c r="ARU611" s="14"/>
      <c r="ARV611" s="14"/>
      <c r="ARW611" s="14"/>
      <c r="ARX611" s="14"/>
      <c r="ARY611" s="14"/>
      <c r="ARZ611" s="14"/>
      <c r="ASA611" s="14"/>
      <c r="ASB611" s="14"/>
      <c r="ASC611" s="14"/>
      <c r="ASD611" s="14"/>
      <c r="ASE611" s="14"/>
      <c r="ASF611" s="14"/>
      <c r="ASG611" s="14"/>
      <c r="ASH611" s="14"/>
      <c r="ASI611" s="14"/>
      <c r="ASJ611" s="14"/>
      <c r="ASK611" s="14"/>
      <c r="ASL611" s="14"/>
      <c r="ASM611" s="14"/>
      <c r="ASN611" s="14"/>
      <c r="ASO611" s="14"/>
      <c r="ASP611" s="14"/>
      <c r="ASQ611" s="14"/>
      <c r="ASR611" s="14"/>
      <c r="ASS611" s="14"/>
      <c r="AST611" s="14"/>
      <c r="ASU611" s="14"/>
      <c r="ASV611" s="14"/>
      <c r="ASW611" s="14"/>
      <c r="ASX611" s="14"/>
      <c r="ASY611" s="14"/>
      <c r="ASZ611" s="14"/>
      <c r="ATA611" s="14"/>
      <c r="ATB611" s="14"/>
      <c r="ATC611" s="14"/>
      <c r="ATD611" s="14"/>
    </row>
    <row r="612" spans="63:1200">
      <c r="BK612" s="14" t="str">
        <f t="shared" si="2123"/>
        <v/>
      </c>
      <c r="ABO612" s="14"/>
      <c r="ABP612" s="14"/>
      <c r="ABQ612" s="14"/>
      <c r="ABR612" s="14"/>
      <c r="ABS612" s="14"/>
      <c r="ABT612" s="14"/>
      <c r="ABU612" s="14"/>
      <c r="ABV612" s="14"/>
      <c r="ABW612" s="14"/>
      <c r="ABX612" s="14"/>
      <c r="ABY612" s="14"/>
      <c r="ABZ612" s="14"/>
      <c r="ACA612" s="14"/>
      <c r="ACB612" s="14"/>
      <c r="ACC612" s="14"/>
      <c r="ACD612" s="14"/>
      <c r="ACE612" s="14"/>
      <c r="ACF612" s="14"/>
      <c r="ACG612" s="14"/>
      <c r="ACH612" s="14"/>
      <c r="ACI612" s="14"/>
      <c r="ACJ612" s="14"/>
      <c r="ACK612" s="14"/>
      <c r="ACL612" s="14"/>
      <c r="ACM612" s="14"/>
      <c r="ACN612" s="14"/>
      <c r="ACO612" s="14"/>
      <c r="ACP612" s="14"/>
      <c r="ACQ612" s="14"/>
      <c r="ACR612" s="14"/>
      <c r="ACS612" s="14"/>
      <c r="ACT612" s="14"/>
      <c r="ACU612" s="14"/>
      <c r="ACV612" s="14"/>
      <c r="ACW612" s="14"/>
      <c r="ACX612" s="14"/>
      <c r="ACY612" s="14"/>
      <c r="ACZ612" s="14"/>
      <c r="ADA612" s="14"/>
      <c r="ADB612" s="14"/>
      <c r="ADC612" s="14"/>
      <c r="ADD612" s="14"/>
      <c r="ADE612" s="14"/>
      <c r="ADF612" s="14"/>
      <c r="ADG612" s="14"/>
      <c r="ADH612" s="14"/>
      <c r="ADI612" s="14"/>
      <c r="ADJ612" s="14"/>
      <c r="ADK612" s="14"/>
      <c r="ADL612" s="14"/>
      <c r="ADM612" s="14"/>
      <c r="ADN612" s="14"/>
      <c r="ADO612" s="14"/>
      <c r="ADP612" s="14"/>
      <c r="ADQ612" s="14"/>
      <c r="ADR612" s="14"/>
      <c r="ADS612" s="14"/>
      <c r="ADT612" s="14"/>
      <c r="ADU612" s="14"/>
      <c r="ADV612" s="14"/>
      <c r="ADW612" s="14"/>
      <c r="ADX612" s="14"/>
      <c r="ADY612" s="14"/>
      <c r="ADZ612" s="14"/>
      <c r="AEA612" s="14"/>
      <c r="AEB612" s="14"/>
      <c r="AEC612" s="14"/>
      <c r="AED612" s="14"/>
      <c r="AEE612" s="14"/>
      <c r="AEF612" s="14"/>
      <c r="AEG612" s="14"/>
      <c r="AEH612" s="14"/>
      <c r="AEI612" s="14"/>
      <c r="AEJ612" s="14"/>
      <c r="AEK612" s="14"/>
      <c r="AEL612" s="14"/>
      <c r="AEM612" s="14"/>
      <c r="AEN612" s="14"/>
      <c r="AEO612" s="14"/>
      <c r="AEP612" s="14"/>
      <c r="AEQ612" s="14"/>
      <c r="AER612" s="14"/>
      <c r="AES612" s="14"/>
      <c r="AET612" s="14"/>
      <c r="AEU612" s="14"/>
      <c r="AEV612" s="14"/>
      <c r="AEW612" s="14"/>
      <c r="AEX612" s="14"/>
      <c r="AEY612" s="14"/>
      <c r="AEZ612" s="14"/>
      <c r="AFA612" s="14"/>
      <c r="AFB612" s="14"/>
      <c r="AFC612" s="14"/>
      <c r="AFD612" s="14"/>
      <c r="AFE612" s="14"/>
      <c r="AFF612" s="14"/>
      <c r="AFG612" s="14"/>
      <c r="AFH612" s="14"/>
      <c r="AFI612" s="14"/>
      <c r="AFJ612" s="14"/>
      <c r="AFK612" s="14"/>
      <c r="AFL612" s="14"/>
      <c r="AFM612" s="14"/>
      <c r="AFN612" s="14"/>
      <c r="AFO612" s="14"/>
      <c r="AFP612" s="14"/>
      <c r="AFQ612" s="14"/>
      <c r="AFR612" s="14"/>
      <c r="AFS612" s="14"/>
      <c r="AFT612" s="14"/>
      <c r="AFU612" s="14"/>
      <c r="AFV612" s="14"/>
      <c r="AFW612" s="14"/>
      <c r="AFX612" s="14"/>
      <c r="AFY612" s="14"/>
      <c r="AFZ612" s="14"/>
      <c r="AGA612" s="14"/>
      <c r="AGB612" s="14"/>
      <c r="AGC612" s="14"/>
      <c r="AGD612" s="14"/>
      <c r="AGE612" s="14"/>
      <c r="AGF612" s="14"/>
      <c r="AGG612" s="14"/>
      <c r="AGH612" s="14"/>
      <c r="AGI612" s="14"/>
      <c r="AGJ612" s="14"/>
      <c r="AGK612" s="14"/>
      <c r="AGL612" s="14"/>
      <c r="AGM612" s="14"/>
      <c r="AGN612" s="14"/>
      <c r="AGO612" s="14"/>
      <c r="AGP612" s="14"/>
      <c r="AGQ612" s="14"/>
      <c r="AGR612" s="14"/>
      <c r="AGS612" s="14"/>
      <c r="AGT612" s="14"/>
      <c r="AGU612" s="14"/>
      <c r="AGV612" s="14"/>
      <c r="AGW612" s="14"/>
      <c r="AGX612" s="14"/>
      <c r="AGY612" s="14"/>
      <c r="AGZ612" s="14"/>
      <c r="AHA612" s="14"/>
      <c r="AHB612" s="14"/>
      <c r="AHC612" s="14"/>
      <c r="AHD612" s="14"/>
      <c r="AHE612" s="14"/>
      <c r="AHF612" s="14"/>
      <c r="AHG612" s="14"/>
      <c r="AHH612" s="14"/>
      <c r="AHI612" s="14"/>
      <c r="AHJ612" s="14"/>
      <c r="AHK612" s="14"/>
      <c r="AHL612" s="14"/>
      <c r="AHM612" s="14"/>
      <c r="AHN612" s="14"/>
      <c r="AHO612" s="14"/>
      <c r="AHP612" s="14"/>
      <c r="AHQ612" s="14"/>
      <c r="AHR612" s="14"/>
      <c r="AHS612" s="14"/>
      <c r="AHT612" s="14"/>
      <c r="AHU612" s="14"/>
      <c r="AHV612" s="14"/>
      <c r="AHW612" s="14"/>
      <c r="AHX612" s="14"/>
      <c r="AHY612" s="14"/>
      <c r="AHZ612" s="14"/>
      <c r="AIA612" s="14"/>
      <c r="AIB612" s="14"/>
      <c r="AIC612" s="14"/>
      <c r="AID612" s="14"/>
      <c r="AIE612" s="14"/>
      <c r="AIF612" s="14"/>
      <c r="AIG612" s="14"/>
      <c r="AIH612" s="14"/>
      <c r="AII612" s="14"/>
      <c r="AIJ612" s="14"/>
      <c r="AIK612" s="14"/>
      <c r="AIL612" s="14"/>
      <c r="AIM612" s="14"/>
      <c r="AIN612" s="14"/>
      <c r="AIO612" s="14"/>
      <c r="AIP612" s="14"/>
      <c r="AIQ612" s="14"/>
      <c r="AIR612" s="14"/>
      <c r="AIS612" s="14"/>
      <c r="AIT612" s="14"/>
      <c r="AIU612" s="14"/>
      <c r="AIV612" s="14"/>
      <c r="AIW612" s="14"/>
      <c r="AIX612" s="14"/>
      <c r="AIY612" s="14"/>
      <c r="AIZ612" s="14"/>
      <c r="AJA612" s="14"/>
      <c r="AJB612" s="14"/>
      <c r="AJC612" s="14"/>
      <c r="AJD612" s="14"/>
      <c r="AJE612" s="14"/>
      <c r="AJF612" s="14"/>
      <c r="AJG612" s="14"/>
      <c r="AJH612" s="14"/>
      <c r="AJI612" s="14"/>
      <c r="AJJ612" s="14"/>
      <c r="AJK612" s="14"/>
      <c r="AJL612" s="14"/>
      <c r="AJM612" s="14"/>
      <c r="AJN612" s="14"/>
      <c r="AJO612" s="14"/>
      <c r="AJP612" s="14"/>
      <c r="AJQ612" s="14"/>
      <c r="AJR612" s="14"/>
      <c r="AJS612" s="14"/>
      <c r="AJT612" s="14"/>
      <c r="AJU612" s="14"/>
      <c r="AJV612" s="14"/>
      <c r="AJW612" s="14"/>
      <c r="AJX612" s="14"/>
      <c r="AJY612" s="14"/>
      <c r="AJZ612" s="14"/>
      <c r="AKA612" s="14"/>
      <c r="AKB612" s="14"/>
      <c r="AKC612" s="14"/>
      <c r="AKD612" s="14"/>
      <c r="AKE612" s="14"/>
      <c r="AKF612" s="14"/>
      <c r="AKG612" s="14"/>
      <c r="AKH612" s="14"/>
      <c r="AKI612" s="14"/>
      <c r="AKJ612" s="14"/>
      <c r="AKK612" s="14"/>
      <c r="AKL612" s="14"/>
      <c r="AKM612" s="14"/>
      <c r="AKN612" s="14"/>
      <c r="AKO612" s="14"/>
      <c r="AKP612" s="14"/>
      <c r="AKQ612" s="14"/>
      <c r="AKR612" s="14"/>
      <c r="AKS612" s="14"/>
      <c r="AKT612" s="14"/>
      <c r="AKU612" s="14"/>
      <c r="AKV612" s="14"/>
      <c r="AKW612" s="14"/>
      <c r="AKX612" s="14"/>
      <c r="AKY612" s="14"/>
      <c r="AKZ612" s="14"/>
      <c r="ALA612" s="14"/>
      <c r="ALB612" s="14"/>
      <c r="ALC612" s="14"/>
      <c r="ALD612" s="14"/>
      <c r="ALE612" s="14"/>
      <c r="ALF612" s="14"/>
      <c r="ALG612" s="14"/>
      <c r="ALH612" s="14"/>
      <c r="ALI612" s="14"/>
      <c r="ALJ612" s="14"/>
      <c r="ALK612" s="14"/>
      <c r="ALL612" s="14"/>
      <c r="ALM612" s="14"/>
      <c r="ALN612" s="14"/>
      <c r="ALO612" s="14"/>
      <c r="ALP612" s="14"/>
      <c r="ALQ612" s="14"/>
      <c r="ALR612" s="14"/>
      <c r="ALS612" s="14"/>
      <c r="ALT612" s="14"/>
      <c r="ALU612" s="14"/>
      <c r="ALV612" s="14"/>
      <c r="ALW612" s="14"/>
      <c r="ALX612" s="14"/>
      <c r="ALY612" s="14"/>
      <c r="ALZ612" s="14"/>
      <c r="AMA612" s="14"/>
      <c r="AMB612" s="14"/>
      <c r="AMC612" s="14"/>
      <c r="AMD612" s="14"/>
      <c r="AME612" s="14"/>
      <c r="AMF612" s="14"/>
      <c r="AMG612" s="14"/>
      <c r="AMH612" s="14"/>
      <c r="AMI612" s="14"/>
      <c r="AMJ612" s="14"/>
      <c r="AMK612" s="14"/>
      <c r="AML612" s="14"/>
      <c r="AMM612" s="14"/>
      <c r="AMN612" s="14"/>
      <c r="AMO612" s="14"/>
      <c r="AMP612" s="14"/>
      <c r="AMQ612" s="14"/>
      <c r="AMR612" s="14"/>
      <c r="AMS612" s="14"/>
      <c r="AMT612" s="14"/>
      <c r="AMU612" s="14"/>
      <c r="AMV612" s="14"/>
      <c r="AMW612" s="14"/>
      <c r="AMX612" s="14"/>
      <c r="AMY612" s="14"/>
      <c r="AMZ612" s="14"/>
      <c r="ANA612" s="14"/>
      <c r="ANB612" s="14"/>
      <c r="ANC612" s="14"/>
      <c r="AND612" s="14"/>
      <c r="ANE612" s="14"/>
      <c r="ANF612" s="14"/>
      <c r="ANG612" s="14"/>
      <c r="ANH612" s="14"/>
      <c r="ANI612" s="14"/>
      <c r="ANJ612" s="14"/>
      <c r="ANK612" s="14"/>
      <c r="ANL612" s="14"/>
      <c r="ANM612" s="14"/>
      <c r="ANN612" s="14"/>
      <c r="ANO612" s="14"/>
      <c r="ANP612" s="14"/>
      <c r="ANQ612" s="14"/>
      <c r="ANR612" s="14"/>
      <c r="ANS612" s="14"/>
      <c r="ANT612" s="14"/>
      <c r="ANU612" s="14"/>
      <c r="ANV612" s="14"/>
      <c r="ANW612" s="14"/>
      <c r="ANX612" s="14"/>
      <c r="ANY612" s="14"/>
      <c r="ANZ612" s="14"/>
      <c r="AOA612" s="14"/>
      <c r="AOB612" s="14"/>
      <c r="AOC612" s="14"/>
      <c r="AOD612" s="14"/>
      <c r="AOE612" s="14"/>
      <c r="AOF612" s="14"/>
      <c r="AOG612" s="14"/>
      <c r="AOH612" s="14"/>
      <c r="AOI612" s="14"/>
      <c r="AOJ612" s="14"/>
      <c r="AOK612" s="14"/>
      <c r="AOL612" s="14"/>
      <c r="AOM612" s="14"/>
      <c r="AON612" s="14"/>
      <c r="AOO612" s="14"/>
      <c r="AOP612" s="14"/>
      <c r="AOQ612" s="14"/>
      <c r="AOR612" s="14"/>
      <c r="AOS612" s="14"/>
      <c r="AOT612" s="14"/>
      <c r="AOU612" s="14"/>
      <c r="AOV612" s="14"/>
      <c r="AOW612" s="14"/>
      <c r="AOX612" s="14"/>
      <c r="AOY612" s="14"/>
      <c r="AOZ612" s="14"/>
      <c r="APA612" s="14"/>
      <c r="APB612" s="14"/>
      <c r="APC612" s="14"/>
      <c r="APD612" s="14"/>
      <c r="APE612" s="14"/>
      <c r="APF612" s="14"/>
      <c r="APG612" s="14"/>
      <c r="APH612" s="14"/>
      <c r="API612" s="14"/>
      <c r="APJ612" s="14"/>
      <c r="APK612" s="14"/>
      <c r="APL612" s="14"/>
      <c r="APM612" s="14"/>
      <c r="APN612" s="14"/>
      <c r="APO612" s="14"/>
      <c r="APP612" s="14"/>
      <c r="APQ612" s="14"/>
      <c r="APR612" s="14"/>
      <c r="APS612" s="14"/>
      <c r="APT612" s="14"/>
      <c r="APU612" s="14"/>
      <c r="APV612" s="14"/>
      <c r="APW612" s="14"/>
      <c r="APX612" s="14"/>
      <c r="APY612" s="14"/>
      <c r="APZ612" s="14"/>
      <c r="AQA612" s="14"/>
      <c r="AQB612" s="14"/>
      <c r="AQC612" s="14"/>
      <c r="AQD612" s="14"/>
      <c r="AQE612" s="14"/>
      <c r="AQF612" s="14"/>
      <c r="AQG612" s="14"/>
      <c r="AQH612" s="14"/>
      <c r="AQI612" s="14"/>
      <c r="AQJ612" s="14"/>
      <c r="AQK612" s="14"/>
      <c r="AQL612" s="14"/>
      <c r="AQM612" s="14"/>
      <c r="AQN612" s="14"/>
      <c r="AQO612" s="14"/>
      <c r="AQP612" s="14"/>
      <c r="AQQ612" s="14"/>
      <c r="AQR612" s="14"/>
      <c r="AQS612" s="14"/>
      <c r="AQT612" s="14"/>
      <c r="AQU612" s="14"/>
      <c r="AQV612" s="14"/>
      <c r="AQW612" s="14"/>
      <c r="AQX612" s="14"/>
      <c r="AQY612" s="14"/>
      <c r="AQZ612" s="14"/>
      <c r="ARA612" s="14"/>
      <c r="ARB612" s="14"/>
      <c r="ARC612" s="14"/>
      <c r="ARD612" s="14"/>
      <c r="ARE612" s="14"/>
      <c r="ARF612" s="14"/>
      <c r="ARG612" s="14"/>
      <c r="ARH612" s="14"/>
      <c r="ARI612" s="14"/>
      <c r="ARJ612" s="14"/>
      <c r="ARK612" s="14"/>
      <c r="ARL612" s="14"/>
      <c r="ARM612" s="14"/>
      <c r="ARN612" s="14"/>
      <c r="ARO612" s="14"/>
      <c r="ARP612" s="14"/>
      <c r="ARQ612" s="14"/>
      <c r="ARR612" s="14"/>
      <c r="ARS612" s="14"/>
      <c r="ART612" s="14"/>
      <c r="ARU612" s="14"/>
      <c r="ARV612" s="14"/>
      <c r="ARW612" s="14"/>
      <c r="ARX612" s="14"/>
      <c r="ARY612" s="14"/>
      <c r="ARZ612" s="14"/>
      <c r="ASA612" s="14"/>
      <c r="ASB612" s="14"/>
      <c r="ASC612" s="14"/>
      <c r="ASD612" s="14"/>
      <c r="ASE612" s="14"/>
      <c r="ASF612" s="14"/>
      <c r="ASG612" s="14"/>
      <c r="ASH612" s="14"/>
      <c r="ASI612" s="14"/>
      <c r="ASJ612" s="14"/>
      <c r="ASK612" s="14"/>
      <c r="ASL612" s="14"/>
      <c r="ASM612" s="14"/>
      <c r="ASN612" s="14"/>
      <c r="ASO612" s="14"/>
      <c r="ASP612" s="14"/>
      <c r="ASQ612" s="14"/>
      <c r="ASR612" s="14"/>
      <c r="ASS612" s="14"/>
      <c r="AST612" s="14"/>
      <c r="ASU612" s="14"/>
      <c r="ASV612" s="14"/>
      <c r="ASW612" s="14"/>
      <c r="ASX612" s="14"/>
      <c r="ASY612" s="14"/>
      <c r="ASZ612" s="14"/>
      <c r="ATA612" s="14"/>
      <c r="ATB612" s="14"/>
      <c r="ATC612" s="14"/>
      <c r="ATD612" s="14"/>
    </row>
    <row r="613" spans="63:1200">
      <c r="BK613" s="14" t="str">
        <f t="shared" si="2123"/>
        <v/>
      </c>
      <c r="ABO613" s="14"/>
      <c r="ABP613" s="14"/>
      <c r="ABQ613" s="14"/>
      <c r="ABR613" s="14"/>
      <c r="ABS613" s="14"/>
      <c r="ABT613" s="14"/>
      <c r="ABU613" s="14"/>
      <c r="ABV613" s="14"/>
      <c r="ABW613" s="14"/>
      <c r="ABX613" s="14"/>
      <c r="ABY613" s="14"/>
      <c r="ABZ613" s="14"/>
      <c r="ACA613" s="14"/>
      <c r="ACB613" s="14"/>
      <c r="ACC613" s="14"/>
      <c r="ACD613" s="14"/>
      <c r="ACE613" s="14"/>
      <c r="ACF613" s="14"/>
      <c r="ACG613" s="14"/>
      <c r="ACH613" s="14"/>
      <c r="ACI613" s="14"/>
      <c r="ACJ613" s="14"/>
      <c r="ACK613" s="14"/>
      <c r="ACL613" s="14"/>
      <c r="ACM613" s="14"/>
      <c r="ACN613" s="14"/>
      <c r="ACO613" s="14"/>
      <c r="ACP613" s="14"/>
      <c r="ACQ613" s="14"/>
      <c r="ACR613" s="14"/>
      <c r="ACS613" s="14"/>
      <c r="ACT613" s="14"/>
      <c r="ACU613" s="14"/>
      <c r="ACV613" s="14"/>
      <c r="ACW613" s="14"/>
      <c r="ACX613" s="14"/>
      <c r="ACY613" s="14"/>
      <c r="ACZ613" s="14"/>
      <c r="ADA613" s="14"/>
      <c r="ADB613" s="14"/>
      <c r="ADC613" s="14"/>
      <c r="ADD613" s="14"/>
      <c r="ADE613" s="14"/>
      <c r="ADF613" s="14"/>
      <c r="ADG613" s="14"/>
      <c r="ADH613" s="14"/>
      <c r="ADI613" s="14"/>
      <c r="ADJ613" s="14"/>
      <c r="ADK613" s="14"/>
      <c r="ADL613" s="14"/>
      <c r="ADM613" s="14"/>
      <c r="ADN613" s="14"/>
      <c r="ADO613" s="14"/>
      <c r="ADP613" s="14"/>
      <c r="ADQ613" s="14"/>
      <c r="ADR613" s="14"/>
      <c r="ADS613" s="14"/>
      <c r="ADT613" s="14"/>
      <c r="ADU613" s="14"/>
      <c r="ADV613" s="14"/>
      <c r="ADW613" s="14"/>
      <c r="ADX613" s="14"/>
      <c r="ADY613" s="14"/>
      <c r="ADZ613" s="14"/>
      <c r="AEA613" s="14"/>
      <c r="AEB613" s="14"/>
      <c r="AEC613" s="14"/>
      <c r="AED613" s="14"/>
      <c r="AEE613" s="14"/>
      <c r="AEF613" s="14"/>
      <c r="AEG613" s="14"/>
      <c r="AEH613" s="14"/>
      <c r="AEI613" s="14"/>
      <c r="AEJ613" s="14"/>
      <c r="AEK613" s="14"/>
      <c r="AEL613" s="14"/>
      <c r="AEM613" s="14"/>
      <c r="AEN613" s="14"/>
      <c r="AEO613" s="14"/>
      <c r="AEP613" s="14"/>
      <c r="AEQ613" s="14"/>
      <c r="AER613" s="14"/>
      <c r="AES613" s="14"/>
      <c r="AET613" s="14"/>
      <c r="AEU613" s="14"/>
      <c r="AEV613" s="14"/>
      <c r="AEW613" s="14"/>
      <c r="AEX613" s="14"/>
      <c r="AEY613" s="14"/>
      <c r="AEZ613" s="14"/>
      <c r="AFA613" s="14"/>
      <c r="AFB613" s="14"/>
      <c r="AFC613" s="14"/>
      <c r="AFD613" s="14"/>
      <c r="AFE613" s="14"/>
      <c r="AFF613" s="14"/>
      <c r="AFG613" s="14"/>
      <c r="AFH613" s="14"/>
      <c r="AFI613" s="14"/>
      <c r="AFJ613" s="14"/>
      <c r="AFK613" s="14"/>
      <c r="AFL613" s="14"/>
      <c r="AFM613" s="14"/>
      <c r="AFN613" s="14"/>
      <c r="AFO613" s="14"/>
      <c r="AFP613" s="14"/>
      <c r="AFQ613" s="14"/>
      <c r="AFR613" s="14"/>
      <c r="AFS613" s="14"/>
      <c r="AFT613" s="14"/>
      <c r="AFU613" s="14"/>
      <c r="AFV613" s="14"/>
      <c r="AFW613" s="14"/>
      <c r="AFX613" s="14"/>
      <c r="AFY613" s="14"/>
      <c r="AFZ613" s="14"/>
      <c r="AGA613" s="14"/>
      <c r="AGB613" s="14"/>
      <c r="AGC613" s="14"/>
      <c r="AGD613" s="14"/>
      <c r="AGE613" s="14"/>
      <c r="AGF613" s="14"/>
      <c r="AGG613" s="14"/>
      <c r="AGH613" s="14"/>
      <c r="AGI613" s="14"/>
      <c r="AGJ613" s="14"/>
      <c r="AGK613" s="14"/>
      <c r="AGL613" s="14"/>
      <c r="AGM613" s="14"/>
      <c r="AGN613" s="14"/>
      <c r="AGO613" s="14"/>
      <c r="AGP613" s="14"/>
      <c r="AGQ613" s="14"/>
      <c r="AGR613" s="14"/>
      <c r="AGS613" s="14"/>
      <c r="AGT613" s="14"/>
      <c r="AGU613" s="14"/>
      <c r="AGV613" s="14"/>
      <c r="AGW613" s="14"/>
      <c r="AGX613" s="14"/>
      <c r="AGY613" s="14"/>
      <c r="AGZ613" s="14"/>
      <c r="AHA613" s="14"/>
      <c r="AHB613" s="14"/>
      <c r="AHC613" s="14"/>
      <c r="AHD613" s="14"/>
      <c r="AHE613" s="14"/>
      <c r="AHF613" s="14"/>
      <c r="AHG613" s="14"/>
      <c r="AHH613" s="14"/>
      <c r="AHI613" s="14"/>
      <c r="AHJ613" s="14"/>
      <c r="AHK613" s="14"/>
      <c r="AHL613" s="14"/>
      <c r="AHM613" s="14"/>
      <c r="AHN613" s="14"/>
      <c r="AHO613" s="14"/>
      <c r="AHP613" s="14"/>
      <c r="AHQ613" s="14"/>
      <c r="AHR613" s="14"/>
      <c r="AHS613" s="14"/>
      <c r="AHT613" s="14"/>
      <c r="AHU613" s="14"/>
      <c r="AHV613" s="14"/>
      <c r="AHW613" s="14"/>
      <c r="AHX613" s="14"/>
      <c r="AHY613" s="14"/>
      <c r="AHZ613" s="14"/>
      <c r="AIA613" s="14"/>
      <c r="AIB613" s="14"/>
      <c r="AIC613" s="14"/>
      <c r="AID613" s="14"/>
      <c r="AIE613" s="14"/>
      <c r="AIF613" s="14"/>
      <c r="AIG613" s="14"/>
      <c r="AIH613" s="14"/>
      <c r="AII613" s="14"/>
      <c r="AIJ613" s="14"/>
      <c r="AIK613" s="14"/>
      <c r="AIL613" s="14"/>
      <c r="AIM613" s="14"/>
      <c r="AIN613" s="14"/>
      <c r="AIO613" s="14"/>
      <c r="AIP613" s="14"/>
      <c r="AIQ613" s="14"/>
      <c r="AIR613" s="14"/>
      <c r="AIS613" s="14"/>
      <c r="AIT613" s="14"/>
      <c r="AIU613" s="14"/>
      <c r="AIV613" s="14"/>
      <c r="AIW613" s="14"/>
      <c r="AIX613" s="14"/>
      <c r="AIY613" s="14"/>
      <c r="AIZ613" s="14"/>
      <c r="AJA613" s="14"/>
      <c r="AJB613" s="14"/>
      <c r="AJC613" s="14"/>
      <c r="AJD613" s="14"/>
      <c r="AJE613" s="14"/>
      <c r="AJF613" s="14"/>
      <c r="AJG613" s="14"/>
      <c r="AJH613" s="14"/>
      <c r="AJI613" s="14"/>
      <c r="AJJ613" s="14"/>
      <c r="AJK613" s="14"/>
      <c r="AJL613" s="14"/>
      <c r="AJM613" s="14"/>
      <c r="AJN613" s="14"/>
      <c r="AJO613" s="14"/>
      <c r="AJP613" s="14"/>
      <c r="AJQ613" s="14"/>
      <c r="AJR613" s="14"/>
      <c r="AJS613" s="14"/>
      <c r="AJT613" s="14"/>
      <c r="AJU613" s="14"/>
      <c r="AJV613" s="14"/>
      <c r="AJW613" s="14"/>
      <c r="AJX613" s="14"/>
      <c r="AJY613" s="14"/>
      <c r="AJZ613" s="14"/>
      <c r="AKA613" s="14"/>
      <c r="AKB613" s="14"/>
      <c r="AKC613" s="14"/>
      <c r="AKD613" s="14"/>
      <c r="AKE613" s="14"/>
      <c r="AKF613" s="14"/>
      <c r="AKG613" s="14"/>
      <c r="AKH613" s="14"/>
      <c r="AKI613" s="14"/>
      <c r="AKJ613" s="14"/>
      <c r="AKK613" s="14"/>
      <c r="AKL613" s="14"/>
      <c r="AKM613" s="14"/>
      <c r="AKN613" s="14"/>
      <c r="AKO613" s="14"/>
      <c r="AKP613" s="14"/>
      <c r="AKQ613" s="14"/>
      <c r="AKR613" s="14"/>
      <c r="AKS613" s="14"/>
      <c r="AKT613" s="14"/>
      <c r="AKU613" s="14"/>
      <c r="AKV613" s="14"/>
      <c r="AKW613" s="14"/>
      <c r="AKX613" s="14"/>
      <c r="AKY613" s="14"/>
      <c r="AKZ613" s="14"/>
      <c r="ALA613" s="14"/>
      <c r="ALB613" s="14"/>
      <c r="ALC613" s="14"/>
      <c r="ALD613" s="14"/>
      <c r="ALE613" s="14"/>
      <c r="ALF613" s="14"/>
      <c r="ALG613" s="14"/>
      <c r="ALH613" s="14"/>
      <c r="ALI613" s="14"/>
      <c r="ALJ613" s="14"/>
      <c r="ALK613" s="14"/>
      <c r="ALL613" s="14"/>
      <c r="ALM613" s="14"/>
      <c r="ALN613" s="14"/>
      <c r="ALO613" s="14"/>
      <c r="ALP613" s="14"/>
      <c r="ALQ613" s="14"/>
      <c r="ALR613" s="14"/>
      <c r="ALS613" s="14"/>
      <c r="ALT613" s="14"/>
      <c r="ALU613" s="14"/>
      <c r="ALV613" s="14"/>
      <c r="ALW613" s="14"/>
      <c r="ALX613" s="14"/>
      <c r="ALY613" s="14"/>
      <c r="ALZ613" s="14"/>
      <c r="AMA613" s="14"/>
      <c r="AMB613" s="14"/>
      <c r="AMC613" s="14"/>
      <c r="AMD613" s="14"/>
      <c r="AME613" s="14"/>
      <c r="AMF613" s="14"/>
      <c r="AMG613" s="14"/>
      <c r="AMH613" s="14"/>
      <c r="AMI613" s="14"/>
      <c r="AMJ613" s="14"/>
      <c r="AMK613" s="14"/>
      <c r="AML613" s="14"/>
      <c r="AMM613" s="14"/>
      <c r="AMN613" s="14"/>
      <c r="AMO613" s="14"/>
      <c r="AMP613" s="14"/>
      <c r="AMQ613" s="14"/>
      <c r="AMR613" s="14"/>
      <c r="AMS613" s="14"/>
      <c r="AMT613" s="14"/>
      <c r="AMU613" s="14"/>
      <c r="AMV613" s="14"/>
      <c r="AMW613" s="14"/>
      <c r="AMX613" s="14"/>
      <c r="AMY613" s="14"/>
      <c r="AMZ613" s="14"/>
      <c r="ANA613" s="14"/>
      <c r="ANB613" s="14"/>
      <c r="ANC613" s="14"/>
      <c r="AND613" s="14"/>
      <c r="ANE613" s="14"/>
      <c r="ANF613" s="14"/>
      <c r="ANG613" s="14"/>
      <c r="ANH613" s="14"/>
      <c r="ANI613" s="14"/>
      <c r="ANJ613" s="14"/>
      <c r="ANK613" s="14"/>
      <c r="ANL613" s="14"/>
      <c r="ANM613" s="14"/>
      <c r="ANN613" s="14"/>
      <c r="ANO613" s="14"/>
      <c r="ANP613" s="14"/>
      <c r="ANQ613" s="14"/>
      <c r="ANR613" s="14"/>
      <c r="ANS613" s="14"/>
      <c r="ANT613" s="14"/>
      <c r="ANU613" s="14"/>
      <c r="ANV613" s="14"/>
      <c r="ANW613" s="14"/>
      <c r="ANX613" s="14"/>
      <c r="ANY613" s="14"/>
      <c r="ANZ613" s="14"/>
      <c r="AOA613" s="14"/>
      <c r="AOB613" s="14"/>
      <c r="AOC613" s="14"/>
      <c r="AOD613" s="14"/>
      <c r="AOE613" s="14"/>
      <c r="AOF613" s="14"/>
      <c r="AOG613" s="14"/>
      <c r="AOH613" s="14"/>
      <c r="AOI613" s="14"/>
      <c r="AOJ613" s="14"/>
      <c r="AOK613" s="14"/>
      <c r="AOL613" s="14"/>
      <c r="AOM613" s="14"/>
      <c r="AON613" s="14"/>
      <c r="AOO613" s="14"/>
      <c r="AOP613" s="14"/>
      <c r="AOQ613" s="14"/>
      <c r="AOR613" s="14"/>
      <c r="AOS613" s="14"/>
      <c r="AOT613" s="14"/>
      <c r="AOU613" s="14"/>
      <c r="AOV613" s="14"/>
      <c r="AOW613" s="14"/>
      <c r="AOX613" s="14"/>
      <c r="AOY613" s="14"/>
      <c r="AOZ613" s="14"/>
      <c r="APA613" s="14"/>
      <c r="APB613" s="14"/>
      <c r="APC613" s="14"/>
      <c r="APD613" s="14"/>
      <c r="APE613" s="14"/>
      <c r="APF613" s="14"/>
      <c r="APG613" s="14"/>
      <c r="APH613" s="14"/>
      <c r="API613" s="14"/>
      <c r="APJ613" s="14"/>
      <c r="APK613" s="14"/>
      <c r="APL613" s="14"/>
      <c r="APM613" s="14"/>
      <c r="APN613" s="14"/>
      <c r="APO613" s="14"/>
      <c r="APP613" s="14"/>
      <c r="APQ613" s="14"/>
      <c r="APR613" s="14"/>
      <c r="APS613" s="14"/>
      <c r="APT613" s="14"/>
      <c r="APU613" s="14"/>
      <c r="APV613" s="14"/>
      <c r="APW613" s="14"/>
      <c r="APX613" s="14"/>
      <c r="APY613" s="14"/>
      <c r="APZ613" s="14"/>
      <c r="AQA613" s="14"/>
      <c r="AQB613" s="14"/>
      <c r="AQC613" s="14"/>
      <c r="AQD613" s="14"/>
      <c r="AQE613" s="14"/>
      <c r="AQF613" s="14"/>
      <c r="AQG613" s="14"/>
      <c r="AQH613" s="14"/>
      <c r="AQI613" s="14"/>
      <c r="AQJ613" s="14"/>
      <c r="AQK613" s="14"/>
      <c r="AQL613" s="14"/>
      <c r="AQM613" s="14"/>
      <c r="AQN613" s="14"/>
      <c r="AQO613" s="14"/>
      <c r="AQP613" s="14"/>
      <c r="AQQ613" s="14"/>
      <c r="AQR613" s="14"/>
      <c r="AQS613" s="14"/>
      <c r="AQT613" s="14"/>
      <c r="AQU613" s="14"/>
      <c r="AQV613" s="14"/>
      <c r="AQW613" s="14"/>
      <c r="AQX613" s="14"/>
      <c r="AQY613" s="14"/>
      <c r="AQZ613" s="14"/>
      <c r="ARA613" s="14"/>
      <c r="ARB613" s="14"/>
      <c r="ARC613" s="14"/>
      <c r="ARD613" s="14"/>
      <c r="ARE613" s="14"/>
      <c r="ARF613" s="14"/>
      <c r="ARG613" s="14"/>
      <c r="ARH613" s="14"/>
      <c r="ARI613" s="14"/>
      <c r="ARJ613" s="14"/>
      <c r="ARK613" s="14"/>
      <c r="ARL613" s="14"/>
      <c r="ARM613" s="14"/>
      <c r="ARN613" s="14"/>
      <c r="ARO613" s="14"/>
      <c r="ARP613" s="14"/>
      <c r="ARQ613" s="14"/>
      <c r="ARR613" s="14"/>
      <c r="ARS613" s="14"/>
      <c r="ART613" s="14"/>
      <c r="ARU613" s="14"/>
      <c r="ARV613" s="14"/>
      <c r="ARW613" s="14"/>
      <c r="ARX613" s="14"/>
      <c r="ARY613" s="14"/>
      <c r="ARZ613" s="14"/>
      <c r="ASA613" s="14"/>
      <c r="ASB613" s="14"/>
      <c r="ASC613" s="14"/>
      <c r="ASD613" s="14"/>
      <c r="ASE613" s="14"/>
      <c r="ASF613" s="14"/>
      <c r="ASG613" s="14"/>
      <c r="ASH613" s="14"/>
      <c r="ASI613" s="14"/>
      <c r="ASJ613" s="14"/>
      <c r="ASK613" s="14"/>
      <c r="ASL613" s="14"/>
      <c r="ASM613" s="14"/>
      <c r="ASN613" s="14"/>
      <c r="ASO613" s="14"/>
      <c r="ASP613" s="14"/>
      <c r="ASQ613" s="14"/>
      <c r="ASR613" s="14"/>
      <c r="ASS613" s="14"/>
      <c r="AST613" s="14"/>
      <c r="ASU613" s="14"/>
      <c r="ASV613" s="14"/>
      <c r="ASW613" s="14"/>
      <c r="ASX613" s="14"/>
      <c r="ASY613" s="14"/>
      <c r="ASZ613" s="14"/>
      <c r="ATA613" s="14"/>
      <c r="ATB613" s="14"/>
      <c r="ATC613" s="14"/>
      <c r="ATD613" s="14"/>
    </row>
    <row r="614" spans="63:1200">
      <c r="BK614" s="14" t="str">
        <f t="shared" si="2123"/>
        <v/>
      </c>
      <c r="ABO614" s="14"/>
      <c r="ABP614" s="14"/>
      <c r="ABQ614" s="14"/>
      <c r="ABR614" s="14"/>
      <c r="ABS614" s="14"/>
      <c r="ABT614" s="14"/>
      <c r="ABU614" s="14"/>
      <c r="ABV614" s="14"/>
      <c r="ABW614" s="14"/>
      <c r="ABX614" s="14"/>
      <c r="ABY614" s="14"/>
      <c r="ABZ614" s="14"/>
      <c r="ACA614" s="14"/>
      <c r="ACB614" s="14"/>
      <c r="ACC614" s="14"/>
      <c r="ACD614" s="14"/>
      <c r="ACE614" s="14"/>
      <c r="ACF614" s="14"/>
      <c r="ACG614" s="14"/>
      <c r="ACH614" s="14"/>
      <c r="ACI614" s="14"/>
      <c r="ACJ614" s="14"/>
      <c r="ACK614" s="14"/>
      <c r="ACL614" s="14"/>
      <c r="ACM614" s="14"/>
      <c r="ACN614" s="14"/>
      <c r="ACO614" s="14"/>
      <c r="ACP614" s="14"/>
      <c r="ACQ614" s="14"/>
      <c r="ACR614" s="14"/>
      <c r="ACS614" s="14"/>
      <c r="ACT614" s="14"/>
      <c r="ACU614" s="14"/>
      <c r="ACV614" s="14"/>
      <c r="ACW614" s="14"/>
      <c r="ACX614" s="14"/>
      <c r="ACY614" s="14"/>
      <c r="ACZ614" s="14"/>
      <c r="ADA614" s="14"/>
      <c r="ADB614" s="14"/>
      <c r="ADC614" s="14"/>
      <c r="ADD614" s="14"/>
      <c r="ADE614" s="14"/>
      <c r="ADF614" s="14"/>
      <c r="ADG614" s="14"/>
      <c r="ADH614" s="14"/>
      <c r="ADI614" s="14"/>
      <c r="ADJ614" s="14"/>
      <c r="ADK614" s="14"/>
      <c r="ADL614" s="14"/>
      <c r="ADM614" s="14"/>
      <c r="ADN614" s="14"/>
      <c r="ADO614" s="14"/>
      <c r="ADP614" s="14"/>
      <c r="ADQ614" s="14"/>
      <c r="ADR614" s="14"/>
      <c r="ADS614" s="14"/>
      <c r="ADT614" s="14"/>
      <c r="ADU614" s="14"/>
      <c r="ADV614" s="14"/>
      <c r="ADW614" s="14"/>
      <c r="ADX614" s="14"/>
      <c r="ADY614" s="14"/>
      <c r="ADZ614" s="14"/>
      <c r="AEA614" s="14"/>
      <c r="AEB614" s="14"/>
      <c r="AEC614" s="14"/>
      <c r="AED614" s="14"/>
      <c r="AEE614" s="14"/>
      <c r="AEF614" s="14"/>
      <c r="AEG614" s="14"/>
      <c r="AEH614" s="14"/>
      <c r="AEI614" s="14"/>
      <c r="AEJ614" s="14"/>
      <c r="AEK614" s="14"/>
      <c r="AEL614" s="14"/>
      <c r="AEM614" s="14"/>
      <c r="AEN614" s="14"/>
      <c r="AEO614" s="14"/>
      <c r="AEP614" s="14"/>
      <c r="AEQ614" s="14"/>
      <c r="AER614" s="14"/>
      <c r="AES614" s="14"/>
      <c r="AET614" s="14"/>
      <c r="AEU614" s="14"/>
      <c r="AEV614" s="14"/>
      <c r="AEW614" s="14"/>
      <c r="AEX614" s="14"/>
      <c r="AEY614" s="14"/>
      <c r="AEZ614" s="14"/>
      <c r="AFA614" s="14"/>
      <c r="AFB614" s="14"/>
      <c r="AFC614" s="14"/>
      <c r="AFD614" s="14"/>
      <c r="AFE614" s="14"/>
      <c r="AFF614" s="14"/>
      <c r="AFG614" s="14"/>
      <c r="AFH614" s="14"/>
      <c r="AFI614" s="14"/>
      <c r="AFJ614" s="14"/>
      <c r="AFK614" s="14"/>
      <c r="AFL614" s="14"/>
      <c r="AFM614" s="14"/>
      <c r="AFN614" s="14"/>
      <c r="AFO614" s="14"/>
      <c r="AFP614" s="14"/>
      <c r="AFQ614" s="14"/>
      <c r="AFR614" s="14"/>
      <c r="AFS614" s="14"/>
      <c r="AFT614" s="14"/>
      <c r="AFU614" s="14"/>
      <c r="AFV614" s="14"/>
      <c r="AFW614" s="14"/>
      <c r="AFX614" s="14"/>
      <c r="AFY614" s="14"/>
      <c r="AFZ614" s="14"/>
      <c r="AGA614" s="14"/>
      <c r="AGB614" s="14"/>
      <c r="AGC614" s="14"/>
      <c r="AGD614" s="14"/>
      <c r="AGE614" s="14"/>
      <c r="AGF614" s="14"/>
      <c r="AGG614" s="14"/>
      <c r="AGH614" s="14"/>
      <c r="AGI614" s="14"/>
      <c r="AGJ614" s="14"/>
      <c r="AGK614" s="14"/>
      <c r="AGL614" s="14"/>
      <c r="AGM614" s="14"/>
      <c r="AGN614" s="14"/>
      <c r="AGO614" s="14"/>
      <c r="AGP614" s="14"/>
      <c r="AGQ614" s="14"/>
      <c r="AGR614" s="14"/>
      <c r="AGS614" s="14"/>
      <c r="AGT614" s="14"/>
      <c r="AGU614" s="14"/>
      <c r="AGV614" s="14"/>
      <c r="AGW614" s="14"/>
      <c r="AGX614" s="14"/>
      <c r="AGY614" s="14"/>
      <c r="AGZ614" s="14"/>
      <c r="AHA614" s="14"/>
      <c r="AHB614" s="14"/>
      <c r="AHC614" s="14"/>
      <c r="AHD614" s="14"/>
      <c r="AHE614" s="14"/>
      <c r="AHF614" s="14"/>
      <c r="AHG614" s="14"/>
      <c r="AHH614" s="14"/>
      <c r="AHI614" s="14"/>
      <c r="AHJ614" s="14"/>
      <c r="AHK614" s="14"/>
      <c r="AHL614" s="14"/>
      <c r="AHM614" s="14"/>
      <c r="AHN614" s="14"/>
      <c r="AHO614" s="14"/>
      <c r="AHP614" s="14"/>
      <c r="AHQ614" s="14"/>
      <c r="AHR614" s="14"/>
      <c r="AHS614" s="14"/>
      <c r="AHT614" s="14"/>
      <c r="AHU614" s="14"/>
      <c r="AHV614" s="14"/>
      <c r="AHW614" s="14"/>
      <c r="AHX614" s="14"/>
      <c r="AHY614" s="14"/>
      <c r="AHZ614" s="14"/>
      <c r="AIA614" s="14"/>
      <c r="AIB614" s="14"/>
      <c r="AIC614" s="14"/>
      <c r="AID614" s="14"/>
      <c r="AIE614" s="14"/>
      <c r="AIF614" s="14"/>
      <c r="AIG614" s="14"/>
      <c r="AIH614" s="14"/>
      <c r="AII614" s="14"/>
      <c r="AIJ614" s="14"/>
      <c r="AIK614" s="14"/>
      <c r="AIL614" s="14"/>
      <c r="AIM614" s="14"/>
      <c r="AIN614" s="14"/>
      <c r="AIO614" s="14"/>
      <c r="AIP614" s="14"/>
      <c r="AIQ614" s="14"/>
      <c r="AIR614" s="14"/>
      <c r="AIS614" s="14"/>
      <c r="AIT614" s="14"/>
      <c r="AIU614" s="14"/>
      <c r="AIV614" s="14"/>
      <c r="AIW614" s="14"/>
      <c r="AIX614" s="14"/>
      <c r="AIY614" s="14"/>
      <c r="AIZ614" s="14"/>
      <c r="AJA614" s="14"/>
      <c r="AJB614" s="14"/>
      <c r="AJC614" s="14"/>
      <c r="AJD614" s="14"/>
      <c r="AJE614" s="14"/>
      <c r="AJF614" s="14"/>
      <c r="AJG614" s="14"/>
      <c r="AJH614" s="14"/>
      <c r="AJI614" s="14"/>
      <c r="AJJ614" s="14"/>
      <c r="AJK614" s="14"/>
      <c r="AJL614" s="14"/>
      <c r="AJM614" s="14"/>
      <c r="AJN614" s="14"/>
      <c r="AJO614" s="14"/>
      <c r="AJP614" s="14"/>
      <c r="AJQ614" s="14"/>
      <c r="AJR614" s="14"/>
      <c r="AJS614" s="14"/>
      <c r="AJT614" s="14"/>
      <c r="AJU614" s="14"/>
      <c r="AJV614" s="14"/>
      <c r="AJW614" s="14"/>
      <c r="AJX614" s="14"/>
      <c r="AJY614" s="14"/>
      <c r="AJZ614" s="14"/>
      <c r="AKA614" s="14"/>
      <c r="AKB614" s="14"/>
      <c r="AKC614" s="14"/>
      <c r="AKD614" s="14"/>
      <c r="AKE614" s="14"/>
      <c r="AKF614" s="14"/>
      <c r="AKG614" s="14"/>
      <c r="AKH614" s="14"/>
      <c r="AKI614" s="14"/>
      <c r="AKJ614" s="14"/>
      <c r="AKK614" s="14"/>
      <c r="AKL614" s="14"/>
      <c r="AKM614" s="14"/>
      <c r="AKN614" s="14"/>
      <c r="AKO614" s="14"/>
      <c r="AKP614" s="14"/>
      <c r="AKQ614" s="14"/>
      <c r="AKR614" s="14"/>
      <c r="AKS614" s="14"/>
      <c r="AKT614" s="14"/>
      <c r="AKU614" s="14"/>
      <c r="AKV614" s="14"/>
      <c r="AKW614" s="14"/>
      <c r="AKX614" s="14"/>
      <c r="AKY614" s="14"/>
      <c r="AKZ614" s="14"/>
      <c r="ALA614" s="14"/>
      <c r="ALB614" s="14"/>
      <c r="ALC614" s="14"/>
      <c r="ALD614" s="14"/>
      <c r="ALE614" s="14"/>
      <c r="ALF614" s="14"/>
      <c r="ALG614" s="14"/>
      <c r="ALH614" s="14"/>
      <c r="ALI614" s="14"/>
      <c r="ALJ614" s="14"/>
      <c r="ALK614" s="14"/>
      <c r="ALL614" s="14"/>
      <c r="ALM614" s="14"/>
      <c r="ALN614" s="14"/>
      <c r="ALO614" s="14"/>
      <c r="ALP614" s="14"/>
      <c r="ALQ614" s="14"/>
      <c r="ALR614" s="14"/>
      <c r="ALS614" s="14"/>
      <c r="ALT614" s="14"/>
      <c r="ALU614" s="14"/>
      <c r="ALV614" s="14"/>
      <c r="ALW614" s="14"/>
      <c r="ALX614" s="14"/>
      <c r="ALY614" s="14"/>
      <c r="ALZ614" s="14"/>
      <c r="AMA614" s="14"/>
      <c r="AMB614" s="14"/>
      <c r="AMC614" s="14"/>
      <c r="AMD614" s="14"/>
      <c r="AME614" s="14"/>
      <c r="AMF614" s="14"/>
      <c r="AMG614" s="14"/>
      <c r="AMH614" s="14"/>
      <c r="AMI614" s="14"/>
      <c r="AMJ614" s="14"/>
      <c r="AMK614" s="14"/>
      <c r="AML614" s="14"/>
      <c r="AMM614" s="14"/>
      <c r="AMN614" s="14"/>
      <c r="AMO614" s="14"/>
      <c r="AMP614" s="14"/>
      <c r="AMQ614" s="14"/>
      <c r="AMR614" s="14"/>
      <c r="AMS614" s="14"/>
      <c r="AMT614" s="14"/>
      <c r="AMU614" s="14"/>
      <c r="AMV614" s="14"/>
      <c r="AMW614" s="14"/>
      <c r="AMX614" s="14"/>
      <c r="AMY614" s="14"/>
      <c r="AMZ614" s="14"/>
      <c r="ANA614" s="14"/>
      <c r="ANB614" s="14"/>
      <c r="ANC614" s="14"/>
      <c r="AND614" s="14"/>
      <c r="ANE614" s="14"/>
      <c r="ANF614" s="14"/>
      <c r="ANG614" s="14"/>
      <c r="ANH614" s="14"/>
      <c r="ANI614" s="14"/>
      <c r="ANJ614" s="14"/>
      <c r="ANK614" s="14"/>
      <c r="ANL614" s="14"/>
      <c r="ANM614" s="14"/>
      <c r="ANN614" s="14"/>
      <c r="ANO614" s="14"/>
      <c r="ANP614" s="14"/>
      <c r="ANQ614" s="14"/>
      <c r="ANR614" s="14"/>
      <c r="ANS614" s="14"/>
      <c r="ANT614" s="14"/>
      <c r="ANU614" s="14"/>
      <c r="ANV614" s="14"/>
      <c r="ANW614" s="14"/>
      <c r="ANX614" s="14"/>
      <c r="ANY614" s="14"/>
      <c r="ANZ614" s="14"/>
      <c r="AOA614" s="14"/>
      <c r="AOB614" s="14"/>
      <c r="AOC614" s="14"/>
      <c r="AOD614" s="14"/>
      <c r="AOE614" s="14"/>
      <c r="AOF614" s="14"/>
      <c r="AOG614" s="14"/>
      <c r="AOH614" s="14"/>
      <c r="AOI614" s="14"/>
      <c r="AOJ614" s="14"/>
      <c r="AOK614" s="14"/>
      <c r="AOL614" s="14"/>
      <c r="AOM614" s="14"/>
      <c r="AON614" s="14"/>
      <c r="AOO614" s="14"/>
      <c r="AOP614" s="14"/>
      <c r="AOQ614" s="14"/>
      <c r="AOR614" s="14"/>
      <c r="AOS614" s="14"/>
      <c r="AOT614" s="14"/>
      <c r="AOU614" s="14"/>
      <c r="AOV614" s="14"/>
      <c r="AOW614" s="14"/>
      <c r="AOX614" s="14"/>
      <c r="AOY614" s="14"/>
      <c r="AOZ614" s="14"/>
      <c r="APA614" s="14"/>
      <c r="APB614" s="14"/>
      <c r="APC614" s="14"/>
      <c r="APD614" s="14"/>
      <c r="APE614" s="14"/>
      <c r="APF614" s="14"/>
      <c r="APG614" s="14"/>
      <c r="APH614" s="14"/>
      <c r="API614" s="14"/>
      <c r="APJ614" s="14"/>
      <c r="APK614" s="14"/>
      <c r="APL614" s="14"/>
      <c r="APM614" s="14"/>
      <c r="APN614" s="14"/>
      <c r="APO614" s="14"/>
      <c r="APP614" s="14"/>
      <c r="APQ614" s="14"/>
      <c r="APR614" s="14"/>
      <c r="APS614" s="14"/>
      <c r="APT614" s="14"/>
      <c r="APU614" s="14"/>
      <c r="APV614" s="14"/>
      <c r="APW614" s="14"/>
      <c r="APX614" s="14"/>
      <c r="APY614" s="14"/>
      <c r="APZ614" s="14"/>
      <c r="AQA614" s="14"/>
      <c r="AQB614" s="14"/>
      <c r="AQC614" s="14"/>
      <c r="AQD614" s="14"/>
      <c r="AQE614" s="14"/>
      <c r="AQF614" s="14"/>
      <c r="AQG614" s="14"/>
      <c r="AQH614" s="14"/>
      <c r="AQI614" s="14"/>
      <c r="AQJ614" s="14"/>
      <c r="AQK614" s="14"/>
      <c r="AQL614" s="14"/>
      <c r="AQM614" s="14"/>
      <c r="AQN614" s="14"/>
      <c r="AQO614" s="14"/>
      <c r="AQP614" s="14"/>
      <c r="AQQ614" s="14"/>
      <c r="AQR614" s="14"/>
      <c r="AQS614" s="14"/>
      <c r="AQT614" s="14"/>
      <c r="AQU614" s="14"/>
      <c r="AQV614" s="14"/>
      <c r="AQW614" s="14"/>
      <c r="AQX614" s="14"/>
      <c r="AQY614" s="14"/>
      <c r="AQZ614" s="14"/>
      <c r="ARA614" s="14"/>
      <c r="ARB614" s="14"/>
      <c r="ARC614" s="14"/>
      <c r="ARD614" s="14"/>
      <c r="ARE614" s="14"/>
      <c r="ARF614" s="14"/>
      <c r="ARG614" s="14"/>
      <c r="ARH614" s="14"/>
      <c r="ARI614" s="14"/>
      <c r="ARJ614" s="14"/>
      <c r="ARK614" s="14"/>
      <c r="ARL614" s="14"/>
      <c r="ARM614" s="14"/>
      <c r="ARN614" s="14"/>
      <c r="ARO614" s="14"/>
      <c r="ARP614" s="14"/>
      <c r="ARQ614" s="14"/>
      <c r="ARR614" s="14"/>
      <c r="ARS614" s="14"/>
      <c r="ART614" s="14"/>
      <c r="ARU614" s="14"/>
      <c r="ARV614" s="14"/>
      <c r="ARW614" s="14"/>
      <c r="ARX614" s="14"/>
      <c r="ARY614" s="14"/>
      <c r="ARZ614" s="14"/>
      <c r="ASA614" s="14"/>
      <c r="ASB614" s="14"/>
      <c r="ASC614" s="14"/>
      <c r="ASD614" s="14"/>
      <c r="ASE614" s="14"/>
      <c r="ASF614" s="14"/>
      <c r="ASG614" s="14"/>
      <c r="ASH614" s="14"/>
      <c r="ASI614" s="14"/>
      <c r="ASJ614" s="14"/>
      <c r="ASK614" s="14"/>
      <c r="ASL614" s="14"/>
      <c r="ASM614" s="14"/>
      <c r="ASN614" s="14"/>
      <c r="ASO614" s="14"/>
      <c r="ASP614" s="14"/>
      <c r="ASQ614" s="14"/>
      <c r="ASR614" s="14"/>
      <c r="ASS614" s="14"/>
      <c r="AST614" s="14"/>
      <c r="ASU614" s="14"/>
      <c r="ASV614" s="14"/>
      <c r="ASW614" s="14"/>
      <c r="ASX614" s="14"/>
      <c r="ASY614" s="14"/>
      <c r="ASZ614" s="14"/>
      <c r="ATA614" s="14"/>
      <c r="ATB614" s="14"/>
      <c r="ATC614" s="14"/>
      <c r="ATD614" s="14"/>
    </row>
    <row r="615" spans="63:1200">
      <c r="BK615" s="14" t="str">
        <f t="shared" si="2123"/>
        <v/>
      </c>
      <c r="ABO615" s="14"/>
      <c r="ABP615" s="14"/>
      <c r="ABQ615" s="14"/>
      <c r="ABR615" s="14"/>
      <c r="ABS615" s="14"/>
      <c r="ABT615" s="14"/>
      <c r="ABU615" s="14"/>
      <c r="ABV615" s="14"/>
      <c r="ABW615" s="14"/>
      <c r="ABX615" s="14"/>
      <c r="ABY615" s="14"/>
      <c r="ABZ615" s="14"/>
      <c r="ACA615" s="14"/>
      <c r="ACB615" s="14"/>
      <c r="ACC615" s="14"/>
      <c r="ACD615" s="14"/>
      <c r="ACE615" s="14"/>
      <c r="ACF615" s="14"/>
      <c r="ACG615" s="14"/>
      <c r="ACH615" s="14"/>
      <c r="ACI615" s="14"/>
      <c r="ACJ615" s="14"/>
      <c r="ACK615" s="14"/>
      <c r="ACL615" s="14"/>
      <c r="ACM615" s="14"/>
      <c r="ACN615" s="14"/>
      <c r="ACO615" s="14"/>
      <c r="ACP615" s="14"/>
      <c r="ACQ615" s="14"/>
      <c r="ACR615" s="14"/>
      <c r="ACS615" s="14"/>
      <c r="ACT615" s="14"/>
      <c r="ACU615" s="14"/>
      <c r="ACV615" s="14"/>
      <c r="ACW615" s="14"/>
      <c r="ACX615" s="14"/>
      <c r="ACY615" s="14"/>
      <c r="ACZ615" s="14"/>
      <c r="ADA615" s="14"/>
      <c r="ADB615" s="14"/>
      <c r="ADC615" s="14"/>
      <c r="ADD615" s="14"/>
      <c r="ADE615" s="14"/>
      <c r="ADF615" s="14"/>
      <c r="ADG615" s="14"/>
      <c r="ADH615" s="14"/>
      <c r="ADI615" s="14"/>
      <c r="ADJ615" s="14"/>
      <c r="ADK615" s="14"/>
      <c r="ADL615" s="14"/>
      <c r="ADM615" s="14"/>
      <c r="ADN615" s="14"/>
      <c r="ADO615" s="14"/>
      <c r="ADP615" s="14"/>
      <c r="ADQ615" s="14"/>
      <c r="ADR615" s="14"/>
      <c r="ADS615" s="14"/>
      <c r="ADT615" s="14"/>
      <c r="ADU615" s="14"/>
      <c r="ADV615" s="14"/>
      <c r="ADW615" s="14"/>
      <c r="ADX615" s="14"/>
      <c r="ADY615" s="14"/>
      <c r="ADZ615" s="14"/>
      <c r="AEA615" s="14"/>
      <c r="AEB615" s="14"/>
      <c r="AEC615" s="14"/>
      <c r="AED615" s="14"/>
      <c r="AEE615" s="14"/>
      <c r="AEF615" s="14"/>
      <c r="AEG615" s="14"/>
      <c r="AEH615" s="14"/>
      <c r="AEI615" s="14"/>
      <c r="AEJ615" s="14"/>
      <c r="AEK615" s="14"/>
      <c r="AEL615" s="14"/>
      <c r="AEM615" s="14"/>
      <c r="AEN615" s="14"/>
      <c r="AEO615" s="14"/>
      <c r="AEP615" s="14"/>
      <c r="AEQ615" s="14"/>
      <c r="AER615" s="14"/>
      <c r="AES615" s="14"/>
      <c r="AET615" s="14"/>
      <c r="AEU615" s="14"/>
      <c r="AEV615" s="14"/>
      <c r="AEW615" s="14"/>
      <c r="AEX615" s="14"/>
      <c r="AEY615" s="14"/>
      <c r="AEZ615" s="14"/>
      <c r="AFA615" s="14"/>
      <c r="AFB615" s="14"/>
      <c r="AFC615" s="14"/>
      <c r="AFD615" s="14"/>
      <c r="AFE615" s="14"/>
      <c r="AFF615" s="14"/>
      <c r="AFG615" s="14"/>
      <c r="AFH615" s="14"/>
      <c r="AFI615" s="14"/>
      <c r="AFJ615" s="14"/>
      <c r="AFK615" s="14"/>
      <c r="AFL615" s="14"/>
      <c r="AFM615" s="14"/>
      <c r="AFN615" s="14"/>
      <c r="AFO615" s="14"/>
      <c r="AFP615" s="14"/>
      <c r="AFQ615" s="14"/>
      <c r="AFR615" s="14"/>
      <c r="AFS615" s="14"/>
      <c r="AFT615" s="14"/>
      <c r="AFU615" s="14"/>
      <c r="AFV615" s="14"/>
      <c r="AFW615" s="14"/>
      <c r="AFX615" s="14"/>
      <c r="AFY615" s="14"/>
      <c r="AFZ615" s="14"/>
      <c r="AGA615" s="14"/>
      <c r="AGB615" s="14"/>
      <c r="AGC615" s="14"/>
      <c r="AGD615" s="14"/>
      <c r="AGE615" s="14"/>
      <c r="AGF615" s="14"/>
      <c r="AGG615" s="14"/>
      <c r="AGH615" s="14"/>
      <c r="AGI615" s="14"/>
      <c r="AGJ615" s="14"/>
      <c r="AGK615" s="14"/>
      <c r="AGL615" s="14"/>
      <c r="AGM615" s="14"/>
      <c r="AGN615" s="14"/>
      <c r="AGO615" s="14"/>
      <c r="AGP615" s="14"/>
      <c r="AGQ615" s="14"/>
      <c r="AGR615" s="14"/>
      <c r="AGS615" s="14"/>
      <c r="AGT615" s="14"/>
      <c r="AGU615" s="14"/>
      <c r="AGV615" s="14"/>
      <c r="AGW615" s="14"/>
      <c r="AGX615" s="14"/>
      <c r="AGY615" s="14"/>
      <c r="AGZ615" s="14"/>
      <c r="AHA615" s="14"/>
      <c r="AHB615" s="14"/>
      <c r="AHC615" s="14"/>
      <c r="AHD615" s="14"/>
      <c r="AHE615" s="14"/>
      <c r="AHF615" s="14"/>
      <c r="AHG615" s="14"/>
      <c r="AHH615" s="14"/>
      <c r="AHI615" s="14"/>
      <c r="AHJ615" s="14"/>
      <c r="AHK615" s="14"/>
      <c r="AHL615" s="14"/>
      <c r="AHM615" s="14"/>
      <c r="AHN615" s="14"/>
      <c r="AHO615" s="14"/>
      <c r="AHP615" s="14"/>
      <c r="AHQ615" s="14"/>
      <c r="AHR615" s="14"/>
      <c r="AHS615" s="14"/>
      <c r="AHT615" s="14"/>
      <c r="AHU615" s="14"/>
      <c r="AHV615" s="14"/>
      <c r="AHW615" s="14"/>
      <c r="AHX615" s="14"/>
      <c r="AHY615" s="14"/>
      <c r="AHZ615" s="14"/>
      <c r="AIA615" s="14"/>
      <c r="AIB615" s="14"/>
      <c r="AIC615" s="14"/>
      <c r="AID615" s="14"/>
      <c r="AIE615" s="14"/>
      <c r="AIF615" s="14"/>
      <c r="AIG615" s="14"/>
      <c r="AIH615" s="14"/>
      <c r="AII615" s="14"/>
      <c r="AIJ615" s="14"/>
      <c r="AIK615" s="14"/>
      <c r="AIL615" s="14"/>
      <c r="AIM615" s="14"/>
      <c r="AIN615" s="14"/>
      <c r="AIO615" s="14"/>
      <c r="AIP615" s="14"/>
      <c r="AIQ615" s="14"/>
      <c r="AIR615" s="14"/>
      <c r="AIS615" s="14"/>
      <c r="AIT615" s="14"/>
      <c r="AIU615" s="14"/>
      <c r="AIV615" s="14"/>
      <c r="AIW615" s="14"/>
      <c r="AIX615" s="14"/>
      <c r="AIY615" s="14"/>
      <c r="AIZ615" s="14"/>
      <c r="AJA615" s="14"/>
      <c r="AJB615" s="14"/>
      <c r="AJC615" s="14"/>
      <c r="AJD615" s="14"/>
      <c r="AJE615" s="14"/>
      <c r="AJF615" s="14"/>
      <c r="AJG615" s="14"/>
      <c r="AJH615" s="14"/>
      <c r="AJI615" s="14"/>
      <c r="AJJ615" s="14"/>
      <c r="AJK615" s="14"/>
      <c r="AJL615" s="14"/>
      <c r="AJM615" s="14"/>
      <c r="AJN615" s="14"/>
      <c r="AJO615" s="14"/>
      <c r="AJP615" s="14"/>
      <c r="AJQ615" s="14"/>
      <c r="AJR615" s="14"/>
      <c r="AJS615" s="14"/>
      <c r="AJT615" s="14"/>
      <c r="AJU615" s="14"/>
      <c r="AJV615" s="14"/>
      <c r="AJW615" s="14"/>
      <c r="AJX615" s="14"/>
      <c r="AJY615" s="14"/>
      <c r="AJZ615" s="14"/>
      <c r="AKA615" s="14"/>
      <c r="AKB615" s="14"/>
      <c r="AKC615" s="14"/>
      <c r="AKD615" s="14"/>
      <c r="AKE615" s="14"/>
      <c r="AKF615" s="14"/>
      <c r="AKG615" s="14"/>
      <c r="AKH615" s="14"/>
      <c r="AKI615" s="14"/>
      <c r="AKJ615" s="14"/>
      <c r="AKK615" s="14"/>
      <c r="AKL615" s="14"/>
      <c r="AKM615" s="14"/>
      <c r="AKN615" s="14"/>
      <c r="AKO615" s="14"/>
      <c r="AKP615" s="14"/>
      <c r="AKQ615" s="14"/>
      <c r="AKR615" s="14"/>
      <c r="AKS615" s="14"/>
      <c r="AKT615" s="14"/>
      <c r="AKU615" s="14"/>
      <c r="AKV615" s="14"/>
      <c r="AKW615" s="14"/>
      <c r="AKX615" s="14"/>
      <c r="AKY615" s="14"/>
      <c r="AKZ615" s="14"/>
      <c r="ALA615" s="14"/>
      <c r="ALB615" s="14"/>
      <c r="ALC615" s="14"/>
      <c r="ALD615" s="14"/>
      <c r="ALE615" s="14"/>
      <c r="ALF615" s="14"/>
      <c r="ALG615" s="14"/>
      <c r="ALH615" s="14"/>
      <c r="ALI615" s="14"/>
      <c r="ALJ615" s="14"/>
      <c r="ALK615" s="14"/>
      <c r="ALL615" s="14"/>
      <c r="ALM615" s="14"/>
      <c r="ALN615" s="14"/>
      <c r="ALO615" s="14"/>
      <c r="ALP615" s="14"/>
      <c r="ALQ615" s="14"/>
      <c r="ALR615" s="14"/>
      <c r="ALS615" s="14"/>
      <c r="ALT615" s="14"/>
      <c r="ALU615" s="14"/>
      <c r="ALV615" s="14"/>
      <c r="ALW615" s="14"/>
      <c r="ALX615" s="14"/>
      <c r="ALY615" s="14"/>
      <c r="ALZ615" s="14"/>
      <c r="AMA615" s="14"/>
      <c r="AMB615" s="14"/>
      <c r="AMC615" s="14"/>
      <c r="AMD615" s="14"/>
      <c r="AME615" s="14"/>
      <c r="AMF615" s="14"/>
      <c r="AMG615" s="14"/>
      <c r="AMH615" s="14"/>
      <c r="AMI615" s="14"/>
      <c r="AMJ615" s="14"/>
      <c r="AMK615" s="14"/>
      <c r="AML615" s="14"/>
      <c r="AMM615" s="14"/>
      <c r="AMN615" s="14"/>
      <c r="AMO615" s="14"/>
      <c r="AMP615" s="14"/>
      <c r="AMQ615" s="14"/>
      <c r="AMR615" s="14"/>
      <c r="AMS615" s="14"/>
      <c r="AMT615" s="14"/>
      <c r="AMU615" s="14"/>
      <c r="AMV615" s="14"/>
      <c r="AMW615" s="14"/>
      <c r="AMX615" s="14"/>
      <c r="AMY615" s="14"/>
      <c r="AMZ615" s="14"/>
      <c r="ANA615" s="14"/>
      <c r="ANB615" s="14"/>
      <c r="ANC615" s="14"/>
      <c r="AND615" s="14"/>
      <c r="ANE615" s="14"/>
      <c r="ANF615" s="14"/>
      <c r="ANG615" s="14"/>
      <c r="ANH615" s="14"/>
      <c r="ANI615" s="14"/>
      <c r="ANJ615" s="14"/>
      <c r="ANK615" s="14"/>
      <c r="ANL615" s="14"/>
      <c r="ANM615" s="14"/>
      <c r="ANN615" s="14"/>
      <c r="ANO615" s="14"/>
      <c r="ANP615" s="14"/>
      <c r="ANQ615" s="14"/>
      <c r="ANR615" s="14"/>
      <c r="ANS615" s="14"/>
      <c r="ANT615" s="14"/>
      <c r="ANU615" s="14"/>
      <c r="ANV615" s="14"/>
      <c r="ANW615" s="14"/>
      <c r="ANX615" s="14"/>
      <c r="ANY615" s="14"/>
      <c r="ANZ615" s="14"/>
      <c r="AOA615" s="14"/>
      <c r="AOB615" s="14"/>
      <c r="AOC615" s="14"/>
      <c r="AOD615" s="14"/>
      <c r="AOE615" s="14"/>
      <c r="AOF615" s="14"/>
      <c r="AOG615" s="14"/>
      <c r="AOH615" s="14"/>
      <c r="AOI615" s="14"/>
      <c r="AOJ615" s="14"/>
      <c r="AOK615" s="14"/>
      <c r="AOL615" s="14"/>
      <c r="AOM615" s="14"/>
      <c r="AON615" s="14"/>
      <c r="AOO615" s="14"/>
      <c r="AOP615" s="14"/>
      <c r="AOQ615" s="14"/>
      <c r="AOR615" s="14"/>
      <c r="AOS615" s="14"/>
      <c r="AOT615" s="14"/>
      <c r="AOU615" s="14"/>
      <c r="AOV615" s="14"/>
      <c r="AOW615" s="14"/>
      <c r="AOX615" s="14"/>
      <c r="AOY615" s="14"/>
      <c r="AOZ615" s="14"/>
      <c r="APA615" s="14"/>
      <c r="APB615" s="14"/>
      <c r="APC615" s="14"/>
      <c r="APD615" s="14"/>
      <c r="APE615" s="14"/>
      <c r="APF615" s="14"/>
      <c r="APG615" s="14"/>
      <c r="APH615" s="14"/>
      <c r="API615" s="14"/>
      <c r="APJ615" s="14"/>
      <c r="APK615" s="14"/>
      <c r="APL615" s="14"/>
      <c r="APM615" s="14"/>
      <c r="APN615" s="14"/>
      <c r="APO615" s="14"/>
      <c r="APP615" s="14"/>
      <c r="APQ615" s="14"/>
      <c r="APR615" s="14"/>
      <c r="APS615" s="14"/>
      <c r="APT615" s="14"/>
      <c r="APU615" s="14"/>
      <c r="APV615" s="14"/>
      <c r="APW615" s="14"/>
      <c r="APX615" s="14"/>
      <c r="APY615" s="14"/>
      <c r="APZ615" s="14"/>
      <c r="AQA615" s="14"/>
      <c r="AQB615" s="14"/>
      <c r="AQC615" s="14"/>
      <c r="AQD615" s="14"/>
      <c r="AQE615" s="14"/>
      <c r="AQF615" s="14"/>
      <c r="AQG615" s="14"/>
      <c r="AQH615" s="14"/>
      <c r="AQI615" s="14"/>
      <c r="AQJ615" s="14"/>
      <c r="AQK615" s="14"/>
      <c r="AQL615" s="14"/>
      <c r="AQM615" s="14"/>
      <c r="AQN615" s="14"/>
      <c r="AQO615" s="14"/>
      <c r="AQP615" s="14"/>
      <c r="AQQ615" s="14"/>
      <c r="AQR615" s="14"/>
      <c r="AQS615" s="14"/>
      <c r="AQT615" s="14"/>
      <c r="AQU615" s="14"/>
      <c r="AQV615" s="14"/>
      <c r="AQW615" s="14"/>
      <c r="AQX615" s="14"/>
      <c r="AQY615" s="14"/>
      <c r="AQZ615" s="14"/>
      <c r="ARA615" s="14"/>
      <c r="ARB615" s="14"/>
      <c r="ARC615" s="14"/>
      <c r="ARD615" s="14"/>
      <c r="ARE615" s="14"/>
      <c r="ARF615" s="14"/>
      <c r="ARG615" s="14"/>
      <c r="ARH615" s="14"/>
      <c r="ARI615" s="14"/>
      <c r="ARJ615" s="14"/>
      <c r="ARK615" s="14"/>
      <c r="ARL615" s="14"/>
      <c r="ARM615" s="14"/>
      <c r="ARN615" s="14"/>
      <c r="ARO615" s="14"/>
      <c r="ARP615" s="14"/>
      <c r="ARQ615" s="14"/>
      <c r="ARR615" s="14"/>
      <c r="ARS615" s="14"/>
      <c r="ART615" s="14"/>
      <c r="ARU615" s="14"/>
      <c r="ARV615" s="14"/>
      <c r="ARW615" s="14"/>
      <c r="ARX615" s="14"/>
      <c r="ARY615" s="14"/>
      <c r="ARZ615" s="14"/>
      <c r="ASA615" s="14"/>
      <c r="ASB615" s="14"/>
      <c r="ASC615" s="14"/>
      <c r="ASD615" s="14"/>
      <c r="ASE615" s="14"/>
      <c r="ASF615" s="14"/>
      <c r="ASG615" s="14"/>
      <c r="ASH615" s="14"/>
      <c r="ASI615" s="14"/>
      <c r="ASJ615" s="14"/>
      <c r="ASK615" s="14"/>
      <c r="ASL615" s="14"/>
      <c r="ASM615" s="14"/>
      <c r="ASN615" s="14"/>
      <c r="ASO615" s="14"/>
      <c r="ASP615" s="14"/>
      <c r="ASQ615" s="14"/>
      <c r="ASR615" s="14"/>
      <c r="ASS615" s="14"/>
      <c r="AST615" s="14"/>
      <c r="ASU615" s="14"/>
      <c r="ASV615" s="14"/>
      <c r="ASW615" s="14"/>
      <c r="ASX615" s="14"/>
      <c r="ASY615" s="14"/>
      <c r="ASZ615" s="14"/>
      <c r="ATA615" s="14"/>
      <c r="ATB615" s="14"/>
      <c r="ATC615" s="14"/>
      <c r="ATD615" s="14"/>
    </row>
    <row r="616" spans="63:1200">
      <c r="BK616" s="14" t="str">
        <f t="shared" si="2123"/>
        <v/>
      </c>
      <c r="ABO616" s="14"/>
      <c r="ABP616" s="14"/>
      <c r="ABQ616" s="14"/>
      <c r="ABR616" s="14"/>
      <c r="ABS616" s="14"/>
      <c r="ABT616" s="14"/>
      <c r="ABU616" s="14"/>
      <c r="ABV616" s="14"/>
      <c r="ABW616" s="14"/>
      <c r="ABX616" s="14"/>
      <c r="ABY616" s="14"/>
      <c r="ABZ616" s="14"/>
      <c r="ACA616" s="14"/>
      <c r="ACB616" s="14"/>
      <c r="ACC616" s="14"/>
      <c r="ACD616" s="14"/>
      <c r="ACE616" s="14"/>
      <c r="ACF616" s="14"/>
      <c r="ACG616" s="14"/>
      <c r="ACH616" s="14"/>
      <c r="ACI616" s="14"/>
      <c r="ACJ616" s="14"/>
      <c r="ACK616" s="14"/>
      <c r="ACL616" s="14"/>
      <c r="ACM616" s="14"/>
      <c r="ACN616" s="14"/>
      <c r="ACO616" s="14"/>
      <c r="ACP616" s="14"/>
      <c r="ACQ616" s="14"/>
      <c r="ACR616" s="14"/>
      <c r="ACS616" s="14"/>
      <c r="ACT616" s="14"/>
      <c r="ACU616" s="14"/>
      <c r="ACV616" s="14"/>
      <c r="ACW616" s="14"/>
      <c r="ACX616" s="14"/>
      <c r="ACY616" s="14"/>
      <c r="ACZ616" s="14"/>
      <c r="ADA616" s="14"/>
      <c r="ADB616" s="14"/>
      <c r="ADC616" s="14"/>
      <c r="ADD616" s="14"/>
      <c r="ADE616" s="14"/>
      <c r="ADF616" s="14"/>
      <c r="ADG616" s="14"/>
      <c r="ADH616" s="14"/>
      <c r="ADI616" s="14"/>
      <c r="ADJ616" s="14"/>
      <c r="ADK616" s="14"/>
      <c r="ADL616" s="14"/>
      <c r="ADM616" s="14"/>
      <c r="ADN616" s="14"/>
      <c r="ADO616" s="14"/>
      <c r="ADP616" s="14"/>
      <c r="ADQ616" s="14"/>
      <c r="ADR616" s="14"/>
      <c r="ADS616" s="14"/>
      <c r="ADT616" s="14"/>
      <c r="ADU616" s="14"/>
      <c r="ADV616" s="14"/>
      <c r="ADW616" s="14"/>
      <c r="ADX616" s="14"/>
      <c r="ADY616" s="14"/>
      <c r="ADZ616" s="14"/>
      <c r="AEA616" s="14"/>
      <c r="AEB616" s="14"/>
      <c r="AEC616" s="14"/>
      <c r="AED616" s="14"/>
      <c r="AEE616" s="14"/>
      <c r="AEF616" s="14"/>
      <c r="AEG616" s="14"/>
      <c r="AEH616" s="14"/>
      <c r="AEI616" s="14"/>
      <c r="AEJ616" s="14"/>
      <c r="AEK616" s="14"/>
      <c r="AEL616" s="14"/>
      <c r="AEM616" s="14"/>
      <c r="AEN616" s="14"/>
      <c r="AEO616" s="14"/>
      <c r="AEP616" s="14"/>
      <c r="AEQ616" s="14"/>
      <c r="AER616" s="14"/>
      <c r="AES616" s="14"/>
      <c r="AET616" s="14"/>
      <c r="AEU616" s="14"/>
      <c r="AEV616" s="14"/>
      <c r="AEW616" s="14"/>
      <c r="AEX616" s="14"/>
      <c r="AEY616" s="14"/>
      <c r="AEZ616" s="14"/>
      <c r="AFA616" s="14"/>
      <c r="AFB616" s="14"/>
      <c r="AFC616" s="14"/>
      <c r="AFD616" s="14"/>
      <c r="AFE616" s="14"/>
      <c r="AFF616" s="14"/>
      <c r="AFG616" s="14"/>
      <c r="AFH616" s="14"/>
      <c r="AFI616" s="14"/>
      <c r="AFJ616" s="14"/>
      <c r="AFK616" s="14"/>
      <c r="AFL616" s="14"/>
      <c r="AFM616" s="14"/>
      <c r="AFN616" s="14"/>
      <c r="AFO616" s="14"/>
      <c r="AFP616" s="14"/>
      <c r="AFQ616" s="14"/>
      <c r="AFR616" s="14"/>
      <c r="AFS616" s="14"/>
      <c r="AFT616" s="14"/>
      <c r="AFU616" s="14"/>
      <c r="AFV616" s="14"/>
      <c r="AFW616" s="14"/>
      <c r="AFX616" s="14"/>
      <c r="AFY616" s="14"/>
      <c r="AFZ616" s="14"/>
      <c r="AGA616" s="14"/>
      <c r="AGB616" s="14"/>
      <c r="AGC616" s="14"/>
      <c r="AGD616" s="14"/>
      <c r="AGE616" s="14"/>
      <c r="AGF616" s="14"/>
      <c r="AGG616" s="14"/>
      <c r="AGH616" s="14"/>
      <c r="AGI616" s="14"/>
      <c r="AGJ616" s="14"/>
      <c r="AGK616" s="14"/>
      <c r="AGL616" s="14"/>
      <c r="AGM616" s="14"/>
      <c r="AGN616" s="14"/>
      <c r="AGO616" s="14"/>
      <c r="AGP616" s="14"/>
      <c r="AGQ616" s="14"/>
      <c r="AGR616" s="14"/>
      <c r="AGS616" s="14"/>
      <c r="AGT616" s="14"/>
      <c r="AGU616" s="14"/>
      <c r="AGV616" s="14"/>
      <c r="AGW616" s="14"/>
      <c r="AGX616" s="14"/>
      <c r="AGY616" s="14"/>
      <c r="AGZ616" s="14"/>
      <c r="AHA616" s="14"/>
      <c r="AHB616" s="14"/>
      <c r="AHC616" s="14"/>
      <c r="AHD616" s="14"/>
      <c r="AHE616" s="14"/>
      <c r="AHF616" s="14"/>
      <c r="AHG616" s="14"/>
      <c r="AHH616" s="14"/>
      <c r="AHI616" s="14"/>
      <c r="AHJ616" s="14"/>
      <c r="AHK616" s="14"/>
      <c r="AHL616" s="14"/>
      <c r="AHM616" s="14"/>
      <c r="AHN616" s="14"/>
      <c r="AHO616" s="14"/>
      <c r="AHP616" s="14"/>
      <c r="AHQ616" s="14"/>
      <c r="AHR616" s="14"/>
      <c r="AHS616" s="14"/>
      <c r="AHT616" s="14"/>
      <c r="AHU616" s="14"/>
      <c r="AHV616" s="14"/>
      <c r="AHW616" s="14"/>
      <c r="AHX616" s="14"/>
      <c r="AHY616" s="14"/>
      <c r="AHZ616" s="14"/>
      <c r="AIA616" s="14"/>
      <c r="AIB616" s="14"/>
      <c r="AIC616" s="14"/>
      <c r="AID616" s="14"/>
      <c r="AIE616" s="14"/>
      <c r="AIF616" s="14"/>
      <c r="AIG616" s="14"/>
      <c r="AIH616" s="14"/>
      <c r="AII616" s="14"/>
      <c r="AIJ616" s="14"/>
      <c r="AIK616" s="14"/>
      <c r="AIL616" s="14"/>
      <c r="AIM616" s="14"/>
      <c r="AIN616" s="14"/>
      <c r="AIO616" s="14"/>
      <c r="AIP616" s="14"/>
      <c r="AIQ616" s="14"/>
      <c r="AIR616" s="14"/>
      <c r="AIS616" s="14"/>
      <c r="AIT616" s="14"/>
      <c r="AIU616" s="14"/>
      <c r="AIV616" s="14"/>
      <c r="AIW616" s="14"/>
      <c r="AIX616" s="14"/>
      <c r="AIY616" s="14"/>
      <c r="AIZ616" s="14"/>
      <c r="AJA616" s="14"/>
      <c r="AJB616" s="14"/>
      <c r="AJC616" s="14"/>
      <c r="AJD616" s="14"/>
      <c r="AJE616" s="14"/>
      <c r="AJF616" s="14"/>
      <c r="AJG616" s="14"/>
      <c r="AJH616" s="14"/>
      <c r="AJI616" s="14"/>
      <c r="AJJ616" s="14"/>
      <c r="AJK616" s="14"/>
      <c r="AJL616" s="14"/>
      <c r="AJM616" s="14"/>
      <c r="AJN616" s="14"/>
      <c r="AJO616" s="14"/>
      <c r="AJP616" s="14"/>
      <c r="AJQ616" s="14"/>
      <c r="AJR616" s="14"/>
      <c r="AJS616" s="14"/>
      <c r="AJT616" s="14"/>
      <c r="AJU616" s="14"/>
      <c r="AJV616" s="14"/>
      <c r="AJW616" s="14"/>
      <c r="AJX616" s="14"/>
      <c r="AJY616" s="14"/>
      <c r="AJZ616" s="14"/>
      <c r="AKA616" s="14"/>
      <c r="AKB616" s="14"/>
      <c r="AKC616" s="14"/>
      <c r="AKD616" s="14"/>
      <c r="AKE616" s="14"/>
      <c r="AKF616" s="14"/>
      <c r="AKG616" s="14"/>
      <c r="AKH616" s="14"/>
      <c r="AKI616" s="14"/>
      <c r="AKJ616" s="14"/>
      <c r="AKK616" s="14"/>
      <c r="AKL616" s="14"/>
      <c r="AKM616" s="14"/>
      <c r="AKN616" s="14"/>
      <c r="AKO616" s="14"/>
      <c r="AKP616" s="14"/>
      <c r="AKQ616" s="14"/>
      <c r="AKR616" s="14"/>
      <c r="AKS616" s="14"/>
      <c r="AKT616" s="14"/>
      <c r="AKU616" s="14"/>
      <c r="AKV616" s="14"/>
      <c r="AKW616" s="14"/>
      <c r="AKX616" s="14"/>
      <c r="AKY616" s="14"/>
      <c r="AKZ616" s="14"/>
      <c r="ALA616" s="14"/>
      <c r="ALB616" s="14"/>
      <c r="ALC616" s="14"/>
      <c r="ALD616" s="14"/>
      <c r="ALE616" s="14"/>
      <c r="ALF616" s="14"/>
      <c r="ALG616" s="14"/>
      <c r="ALH616" s="14"/>
      <c r="ALI616" s="14"/>
      <c r="ALJ616" s="14"/>
      <c r="ALK616" s="14"/>
      <c r="ALL616" s="14"/>
      <c r="ALM616" s="14"/>
      <c r="ALN616" s="14"/>
      <c r="ALO616" s="14"/>
      <c r="ALP616" s="14"/>
      <c r="ALQ616" s="14"/>
      <c r="ALR616" s="14"/>
      <c r="ALS616" s="14"/>
      <c r="ALT616" s="14"/>
      <c r="ALU616" s="14"/>
      <c r="ALV616" s="14"/>
      <c r="ALW616" s="14"/>
      <c r="ALX616" s="14"/>
      <c r="ALY616" s="14"/>
      <c r="ALZ616" s="14"/>
      <c r="AMA616" s="14"/>
      <c r="AMB616" s="14"/>
      <c r="AMC616" s="14"/>
      <c r="AMD616" s="14"/>
      <c r="AME616" s="14"/>
      <c r="AMF616" s="14"/>
      <c r="AMG616" s="14"/>
      <c r="AMH616" s="14"/>
      <c r="AMI616" s="14"/>
      <c r="AMJ616" s="14"/>
      <c r="AMK616" s="14"/>
      <c r="AML616" s="14"/>
      <c r="AMM616" s="14"/>
      <c r="AMN616" s="14"/>
      <c r="AMO616" s="14"/>
      <c r="AMP616" s="14"/>
      <c r="AMQ616" s="14"/>
      <c r="AMR616" s="14"/>
      <c r="AMS616" s="14"/>
      <c r="AMT616" s="14"/>
      <c r="AMU616" s="14"/>
      <c r="AMV616" s="14"/>
      <c r="AMW616" s="14"/>
      <c r="AMX616" s="14"/>
      <c r="AMY616" s="14"/>
      <c r="AMZ616" s="14"/>
      <c r="ANA616" s="14"/>
      <c r="ANB616" s="14"/>
      <c r="ANC616" s="14"/>
      <c r="AND616" s="14"/>
      <c r="ANE616" s="14"/>
      <c r="ANF616" s="14"/>
      <c r="ANG616" s="14"/>
      <c r="ANH616" s="14"/>
      <c r="ANI616" s="14"/>
      <c r="ANJ616" s="14"/>
      <c r="ANK616" s="14"/>
      <c r="ANL616" s="14"/>
      <c r="ANM616" s="14"/>
      <c r="ANN616" s="14"/>
      <c r="ANO616" s="14"/>
      <c r="ANP616" s="14"/>
      <c r="ANQ616" s="14"/>
      <c r="ANR616" s="14"/>
      <c r="ANS616" s="14"/>
      <c r="ANT616" s="14"/>
      <c r="ANU616" s="14"/>
      <c r="ANV616" s="14"/>
      <c r="ANW616" s="14"/>
      <c r="ANX616" s="14"/>
      <c r="ANY616" s="14"/>
      <c r="ANZ616" s="14"/>
      <c r="AOA616" s="14"/>
      <c r="AOB616" s="14"/>
      <c r="AOC616" s="14"/>
      <c r="AOD616" s="14"/>
      <c r="AOE616" s="14"/>
      <c r="AOF616" s="14"/>
      <c r="AOG616" s="14"/>
      <c r="AOH616" s="14"/>
      <c r="AOI616" s="14"/>
      <c r="AOJ616" s="14"/>
      <c r="AOK616" s="14"/>
      <c r="AOL616" s="14"/>
      <c r="AOM616" s="14"/>
      <c r="AON616" s="14"/>
      <c r="AOO616" s="14"/>
      <c r="AOP616" s="14"/>
      <c r="AOQ616" s="14"/>
      <c r="AOR616" s="14"/>
      <c r="AOS616" s="14"/>
      <c r="AOT616" s="14"/>
      <c r="AOU616" s="14"/>
      <c r="AOV616" s="14"/>
      <c r="AOW616" s="14"/>
      <c r="AOX616" s="14"/>
      <c r="AOY616" s="14"/>
      <c r="AOZ616" s="14"/>
      <c r="APA616" s="14"/>
      <c r="APB616" s="14"/>
      <c r="APC616" s="14"/>
      <c r="APD616" s="14"/>
      <c r="APE616" s="14"/>
      <c r="APF616" s="14"/>
      <c r="APG616" s="14"/>
      <c r="APH616" s="14"/>
      <c r="API616" s="14"/>
      <c r="APJ616" s="14"/>
      <c r="APK616" s="14"/>
      <c r="APL616" s="14"/>
      <c r="APM616" s="14"/>
      <c r="APN616" s="14"/>
      <c r="APO616" s="14"/>
      <c r="APP616" s="14"/>
      <c r="APQ616" s="14"/>
      <c r="APR616" s="14"/>
      <c r="APS616" s="14"/>
      <c r="APT616" s="14"/>
      <c r="APU616" s="14"/>
      <c r="APV616" s="14"/>
      <c r="APW616" s="14"/>
      <c r="APX616" s="14"/>
      <c r="APY616" s="14"/>
      <c r="APZ616" s="14"/>
      <c r="AQA616" s="14"/>
      <c r="AQB616" s="14"/>
      <c r="AQC616" s="14"/>
      <c r="AQD616" s="14"/>
      <c r="AQE616" s="14"/>
      <c r="AQF616" s="14"/>
      <c r="AQG616" s="14"/>
      <c r="AQH616" s="14"/>
      <c r="AQI616" s="14"/>
      <c r="AQJ616" s="14"/>
      <c r="AQK616" s="14"/>
      <c r="AQL616" s="14"/>
      <c r="AQM616" s="14"/>
      <c r="AQN616" s="14"/>
      <c r="AQO616" s="14"/>
      <c r="AQP616" s="14"/>
      <c r="AQQ616" s="14"/>
      <c r="AQR616" s="14"/>
      <c r="AQS616" s="14"/>
      <c r="AQT616" s="14"/>
      <c r="AQU616" s="14"/>
      <c r="AQV616" s="14"/>
      <c r="AQW616" s="14"/>
      <c r="AQX616" s="14"/>
      <c r="AQY616" s="14"/>
      <c r="AQZ616" s="14"/>
      <c r="ARA616" s="14"/>
      <c r="ARB616" s="14"/>
      <c r="ARC616" s="14"/>
      <c r="ARD616" s="14"/>
      <c r="ARE616" s="14"/>
      <c r="ARF616" s="14"/>
      <c r="ARG616" s="14"/>
      <c r="ARH616" s="14"/>
      <c r="ARI616" s="14"/>
      <c r="ARJ616" s="14"/>
      <c r="ARK616" s="14"/>
      <c r="ARL616" s="14"/>
      <c r="ARM616" s="14"/>
      <c r="ARN616" s="14"/>
      <c r="ARO616" s="14"/>
      <c r="ARP616" s="14"/>
      <c r="ARQ616" s="14"/>
      <c r="ARR616" s="14"/>
      <c r="ARS616" s="14"/>
      <c r="ART616" s="14"/>
      <c r="ARU616" s="14"/>
      <c r="ARV616" s="14"/>
      <c r="ARW616" s="14"/>
      <c r="ARX616" s="14"/>
      <c r="ARY616" s="14"/>
      <c r="ARZ616" s="14"/>
      <c r="ASA616" s="14"/>
      <c r="ASB616" s="14"/>
      <c r="ASC616" s="14"/>
      <c r="ASD616" s="14"/>
      <c r="ASE616" s="14"/>
      <c r="ASF616" s="14"/>
      <c r="ASG616" s="14"/>
      <c r="ASH616" s="14"/>
      <c r="ASI616" s="14"/>
      <c r="ASJ616" s="14"/>
      <c r="ASK616" s="14"/>
      <c r="ASL616" s="14"/>
      <c r="ASM616" s="14"/>
      <c r="ASN616" s="14"/>
      <c r="ASO616" s="14"/>
      <c r="ASP616" s="14"/>
      <c r="ASQ616" s="14"/>
      <c r="ASR616" s="14"/>
      <c r="ASS616" s="14"/>
      <c r="AST616" s="14"/>
      <c r="ASU616" s="14"/>
      <c r="ASV616" s="14"/>
      <c r="ASW616" s="14"/>
      <c r="ASX616" s="14"/>
      <c r="ASY616" s="14"/>
      <c r="ASZ616" s="14"/>
      <c r="ATA616" s="14"/>
      <c r="ATB616" s="14"/>
      <c r="ATC616" s="14"/>
      <c r="ATD616" s="14"/>
    </row>
    <row r="617" spans="63:1200">
      <c r="BK617" s="14" t="str">
        <f t="shared" si="2123"/>
        <v/>
      </c>
      <c r="ABO617" s="14"/>
      <c r="ABP617" s="14"/>
      <c r="ABQ617" s="14"/>
      <c r="ABR617" s="14"/>
      <c r="ABS617" s="14"/>
      <c r="ABT617" s="14"/>
      <c r="ABU617" s="14"/>
      <c r="ABV617" s="14"/>
      <c r="ABW617" s="14"/>
      <c r="ABX617" s="14"/>
      <c r="ABY617" s="14"/>
      <c r="ABZ617" s="14"/>
      <c r="ACA617" s="14"/>
      <c r="ACB617" s="14"/>
      <c r="ACC617" s="14"/>
      <c r="ACD617" s="14"/>
      <c r="ACE617" s="14"/>
      <c r="ACF617" s="14"/>
      <c r="ACG617" s="14"/>
      <c r="ACH617" s="14"/>
      <c r="ACI617" s="14"/>
      <c r="ACJ617" s="14"/>
      <c r="ACK617" s="14"/>
      <c r="ACL617" s="14"/>
      <c r="ACM617" s="14"/>
      <c r="ACN617" s="14"/>
      <c r="ACO617" s="14"/>
      <c r="ACP617" s="14"/>
      <c r="ACQ617" s="14"/>
      <c r="ACR617" s="14"/>
      <c r="ACS617" s="14"/>
      <c r="ACT617" s="14"/>
      <c r="ACU617" s="14"/>
      <c r="ACV617" s="14"/>
      <c r="ACW617" s="14"/>
      <c r="ACX617" s="14"/>
      <c r="ACY617" s="14"/>
      <c r="ACZ617" s="14"/>
      <c r="ADA617" s="14"/>
      <c r="ADB617" s="14"/>
      <c r="ADC617" s="14"/>
      <c r="ADD617" s="14"/>
      <c r="ADE617" s="14"/>
      <c r="ADF617" s="14"/>
      <c r="ADG617" s="14"/>
      <c r="ADH617" s="14"/>
      <c r="ADI617" s="14"/>
      <c r="ADJ617" s="14"/>
      <c r="ADK617" s="14"/>
      <c r="ADL617" s="14"/>
      <c r="ADM617" s="14"/>
      <c r="ADN617" s="14"/>
      <c r="ADO617" s="14"/>
      <c r="ADP617" s="14"/>
      <c r="ADQ617" s="14"/>
      <c r="ADR617" s="14"/>
      <c r="ADS617" s="14"/>
      <c r="ADT617" s="14"/>
      <c r="ADU617" s="14"/>
      <c r="ADV617" s="14"/>
      <c r="ADW617" s="14"/>
      <c r="ADX617" s="14"/>
      <c r="ADY617" s="14"/>
      <c r="ADZ617" s="14"/>
      <c r="AEA617" s="14"/>
      <c r="AEB617" s="14"/>
      <c r="AEC617" s="14"/>
      <c r="AED617" s="14"/>
      <c r="AEE617" s="14"/>
      <c r="AEF617" s="14"/>
      <c r="AEG617" s="14"/>
      <c r="AEH617" s="14"/>
      <c r="AEI617" s="14"/>
      <c r="AEJ617" s="14"/>
      <c r="AEK617" s="14"/>
      <c r="AEL617" s="14"/>
      <c r="AEM617" s="14"/>
      <c r="AEN617" s="14"/>
      <c r="AEO617" s="14"/>
      <c r="AEP617" s="14"/>
      <c r="AEQ617" s="14"/>
      <c r="AER617" s="14"/>
      <c r="AES617" s="14"/>
      <c r="AET617" s="14"/>
      <c r="AEU617" s="14"/>
      <c r="AEV617" s="14"/>
      <c r="AEW617" s="14"/>
      <c r="AEX617" s="14"/>
      <c r="AEY617" s="14"/>
      <c r="AEZ617" s="14"/>
      <c r="AFA617" s="14"/>
      <c r="AFB617" s="14"/>
      <c r="AFC617" s="14"/>
      <c r="AFD617" s="14"/>
      <c r="AFE617" s="14"/>
      <c r="AFF617" s="14"/>
      <c r="AFG617" s="14"/>
      <c r="AFH617" s="14"/>
      <c r="AFI617" s="14"/>
      <c r="AFJ617" s="14"/>
      <c r="AFK617" s="14"/>
      <c r="AFL617" s="14"/>
      <c r="AFM617" s="14"/>
      <c r="AFN617" s="14"/>
      <c r="AFO617" s="14"/>
      <c r="AFP617" s="14"/>
      <c r="AFQ617" s="14"/>
      <c r="AFR617" s="14"/>
      <c r="AFS617" s="14"/>
      <c r="AFT617" s="14"/>
      <c r="AFU617" s="14"/>
      <c r="AFV617" s="14"/>
      <c r="AFW617" s="14"/>
      <c r="AFX617" s="14"/>
      <c r="AFY617" s="14"/>
      <c r="AFZ617" s="14"/>
      <c r="AGA617" s="14"/>
      <c r="AGB617" s="14"/>
      <c r="AGC617" s="14"/>
      <c r="AGD617" s="14"/>
      <c r="AGE617" s="14"/>
      <c r="AGF617" s="14"/>
      <c r="AGG617" s="14"/>
      <c r="AGH617" s="14"/>
      <c r="AGI617" s="14"/>
      <c r="AGJ617" s="14"/>
      <c r="AGK617" s="14"/>
      <c r="AGL617" s="14"/>
      <c r="AGM617" s="14"/>
      <c r="AGN617" s="14"/>
      <c r="AGO617" s="14"/>
      <c r="AGP617" s="14"/>
      <c r="AGQ617" s="14"/>
      <c r="AGR617" s="14"/>
      <c r="AGS617" s="14"/>
      <c r="AGT617" s="14"/>
      <c r="AGU617" s="14"/>
      <c r="AGV617" s="14"/>
      <c r="AGW617" s="14"/>
      <c r="AGX617" s="14"/>
      <c r="AGY617" s="14"/>
      <c r="AGZ617" s="14"/>
      <c r="AHA617" s="14"/>
      <c r="AHB617" s="14"/>
      <c r="AHC617" s="14"/>
      <c r="AHD617" s="14"/>
      <c r="AHE617" s="14"/>
      <c r="AHF617" s="14"/>
      <c r="AHG617" s="14"/>
      <c r="AHH617" s="14"/>
      <c r="AHI617" s="14"/>
      <c r="AHJ617" s="14"/>
      <c r="AHK617" s="14"/>
      <c r="AHL617" s="14"/>
      <c r="AHM617" s="14"/>
      <c r="AHN617" s="14"/>
      <c r="AHO617" s="14"/>
      <c r="AHP617" s="14"/>
      <c r="AHQ617" s="14"/>
      <c r="AHR617" s="14"/>
      <c r="AHS617" s="14"/>
      <c r="AHT617" s="14"/>
      <c r="AHU617" s="14"/>
      <c r="AHV617" s="14"/>
      <c r="AHW617" s="14"/>
      <c r="AHX617" s="14"/>
      <c r="AHY617" s="14"/>
      <c r="AHZ617" s="14"/>
      <c r="AIA617" s="14"/>
      <c r="AIB617" s="14"/>
      <c r="AIC617" s="14"/>
      <c r="AID617" s="14"/>
      <c r="AIE617" s="14"/>
      <c r="AIF617" s="14"/>
      <c r="AIG617" s="14"/>
      <c r="AIH617" s="14"/>
      <c r="AII617" s="14"/>
      <c r="AIJ617" s="14"/>
      <c r="AIK617" s="14"/>
      <c r="AIL617" s="14"/>
      <c r="AIM617" s="14"/>
      <c r="AIN617" s="14"/>
      <c r="AIO617" s="14"/>
      <c r="AIP617" s="14"/>
      <c r="AIQ617" s="14"/>
      <c r="AIR617" s="14"/>
      <c r="AIS617" s="14"/>
      <c r="AIT617" s="14"/>
      <c r="AIU617" s="14"/>
      <c r="AIV617" s="14"/>
      <c r="AIW617" s="14"/>
      <c r="AIX617" s="14"/>
      <c r="AIY617" s="14"/>
      <c r="AIZ617" s="14"/>
      <c r="AJA617" s="14"/>
      <c r="AJB617" s="14"/>
      <c r="AJC617" s="14"/>
      <c r="AJD617" s="14"/>
      <c r="AJE617" s="14"/>
      <c r="AJF617" s="14"/>
      <c r="AJG617" s="14"/>
      <c r="AJH617" s="14"/>
      <c r="AJI617" s="14"/>
      <c r="AJJ617" s="14"/>
      <c r="AJK617" s="14"/>
      <c r="AJL617" s="14"/>
      <c r="AJM617" s="14"/>
      <c r="AJN617" s="14"/>
      <c r="AJO617" s="14"/>
      <c r="AJP617" s="14"/>
      <c r="AJQ617" s="14"/>
      <c r="AJR617" s="14"/>
      <c r="AJS617" s="14"/>
      <c r="AJT617" s="14"/>
      <c r="AJU617" s="14"/>
      <c r="AJV617" s="14"/>
      <c r="AJW617" s="14"/>
      <c r="AJX617" s="14"/>
      <c r="AJY617" s="14"/>
      <c r="AJZ617" s="14"/>
      <c r="AKA617" s="14"/>
      <c r="AKB617" s="14"/>
      <c r="AKC617" s="14"/>
      <c r="AKD617" s="14"/>
      <c r="AKE617" s="14"/>
      <c r="AKF617" s="14"/>
      <c r="AKG617" s="14"/>
      <c r="AKH617" s="14"/>
      <c r="AKI617" s="14"/>
      <c r="AKJ617" s="14"/>
      <c r="AKK617" s="14"/>
      <c r="AKL617" s="14"/>
      <c r="AKM617" s="14"/>
      <c r="AKN617" s="14"/>
      <c r="AKO617" s="14"/>
      <c r="AKP617" s="14"/>
      <c r="AKQ617" s="14"/>
      <c r="AKR617" s="14"/>
      <c r="AKS617" s="14"/>
      <c r="AKT617" s="14"/>
      <c r="AKU617" s="14"/>
      <c r="AKV617" s="14"/>
      <c r="AKW617" s="14"/>
      <c r="AKX617" s="14"/>
      <c r="AKY617" s="14"/>
      <c r="AKZ617" s="14"/>
      <c r="ALA617" s="14"/>
      <c r="ALB617" s="14"/>
      <c r="ALC617" s="14"/>
      <c r="ALD617" s="14"/>
      <c r="ALE617" s="14"/>
      <c r="ALF617" s="14"/>
      <c r="ALG617" s="14"/>
      <c r="ALH617" s="14"/>
      <c r="ALI617" s="14"/>
      <c r="ALJ617" s="14"/>
      <c r="ALK617" s="14"/>
      <c r="ALL617" s="14"/>
      <c r="ALM617" s="14"/>
      <c r="ALN617" s="14"/>
      <c r="ALO617" s="14"/>
      <c r="ALP617" s="14"/>
      <c r="ALQ617" s="14"/>
      <c r="ALR617" s="14"/>
      <c r="ALS617" s="14"/>
      <c r="ALT617" s="14"/>
      <c r="ALU617" s="14"/>
      <c r="ALV617" s="14"/>
      <c r="ALW617" s="14"/>
      <c r="ALX617" s="14"/>
      <c r="ALY617" s="14"/>
      <c r="ALZ617" s="14"/>
      <c r="AMA617" s="14"/>
      <c r="AMB617" s="14"/>
      <c r="AMC617" s="14"/>
      <c r="AMD617" s="14"/>
      <c r="AME617" s="14"/>
      <c r="AMF617" s="14"/>
      <c r="AMG617" s="14"/>
      <c r="AMH617" s="14"/>
      <c r="AMI617" s="14"/>
      <c r="AMJ617" s="14"/>
      <c r="AMK617" s="14"/>
      <c r="AML617" s="14"/>
      <c r="AMM617" s="14"/>
      <c r="AMN617" s="14"/>
      <c r="AMO617" s="14"/>
      <c r="AMP617" s="14"/>
      <c r="AMQ617" s="14"/>
      <c r="AMR617" s="14"/>
      <c r="AMS617" s="14"/>
      <c r="AMT617" s="14"/>
      <c r="AMU617" s="14"/>
      <c r="AMV617" s="14"/>
      <c r="AMW617" s="14"/>
      <c r="AMX617" s="14"/>
      <c r="AMY617" s="14"/>
      <c r="AMZ617" s="14"/>
      <c r="ANA617" s="14"/>
      <c r="ANB617" s="14"/>
      <c r="ANC617" s="14"/>
      <c r="AND617" s="14"/>
      <c r="ANE617" s="14"/>
      <c r="ANF617" s="14"/>
      <c r="ANG617" s="14"/>
      <c r="ANH617" s="14"/>
      <c r="ANI617" s="14"/>
      <c r="ANJ617" s="14"/>
      <c r="ANK617" s="14"/>
      <c r="ANL617" s="14"/>
      <c r="ANM617" s="14"/>
      <c r="ANN617" s="14"/>
      <c r="ANO617" s="14"/>
      <c r="ANP617" s="14"/>
      <c r="ANQ617" s="14"/>
      <c r="ANR617" s="14"/>
      <c r="ANS617" s="14"/>
      <c r="ANT617" s="14"/>
      <c r="ANU617" s="14"/>
      <c r="ANV617" s="14"/>
      <c r="ANW617" s="14"/>
      <c r="ANX617" s="14"/>
      <c r="ANY617" s="14"/>
      <c r="ANZ617" s="14"/>
      <c r="AOA617" s="14"/>
      <c r="AOB617" s="14"/>
      <c r="AOC617" s="14"/>
      <c r="AOD617" s="14"/>
      <c r="AOE617" s="14"/>
      <c r="AOF617" s="14"/>
      <c r="AOG617" s="14"/>
      <c r="AOH617" s="14"/>
      <c r="AOI617" s="14"/>
      <c r="AOJ617" s="14"/>
      <c r="AOK617" s="14"/>
      <c r="AOL617" s="14"/>
      <c r="AOM617" s="14"/>
      <c r="AON617" s="14"/>
      <c r="AOO617" s="14"/>
      <c r="AOP617" s="14"/>
      <c r="AOQ617" s="14"/>
      <c r="AOR617" s="14"/>
      <c r="AOS617" s="14"/>
      <c r="AOT617" s="14"/>
      <c r="AOU617" s="14"/>
      <c r="AOV617" s="14"/>
      <c r="AOW617" s="14"/>
      <c r="AOX617" s="14"/>
      <c r="AOY617" s="14"/>
      <c r="AOZ617" s="14"/>
      <c r="APA617" s="14"/>
      <c r="APB617" s="14"/>
      <c r="APC617" s="14"/>
      <c r="APD617" s="14"/>
      <c r="APE617" s="14"/>
      <c r="APF617" s="14"/>
      <c r="APG617" s="14"/>
      <c r="APH617" s="14"/>
      <c r="API617" s="14"/>
      <c r="APJ617" s="14"/>
      <c r="APK617" s="14"/>
      <c r="APL617" s="14"/>
      <c r="APM617" s="14"/>
      <c r="APN617" s="14"/>
      <c r="APO617" s="14"/>
      <c r="APP617" s="14"/>
      <c r="APQ617" s="14"/>
      <c r="APR617" s="14"/>
      <c r="APS617" s="14"/>
      <c r="APT617" s="14"/>
      <c r="APU617" s="14"/>
      <c r="APV617" s="14"/>
      <c r="APW617" s="14"/>
      <c r="APX617" s="14"/>
      <c r="APY617" s="14"/>
      <c r="APZ617" s="14"/>
      <c r="AQA617" s="14"/>
      <c r="AQB617" s="14"/>
      <c r="AQC617" s="14"/>
      <c r="AQD617" s="14"/>
      <c r="AQE617" s="14"/>
      <c r="AQF617" s="14"/>
      <c r="AQG617" s="14"/>
      <c r="AQH617" s="14"/>
      <c r="AQI617" s="14"/>
      <c r="AQJ617" s="14"/>
      <c r="AQK617" s="14"/>
      <c r="AQL617" s="14"/>
      <c r="AQM617" s="14"/>
      <c r="AQN617" s="14"/>
      <c r="AQO617" s="14"/>
      <c r="AQP617" s="14"/>
      <c r="AQQ617" s="14"/>
      <c r="AQR617" s="14"/>
      <c r="AQS617" s="14"/>
      <c r="AQT617" s="14"/>
      <c r="AQU617" s="14"/>
      <c r="AQV617" s="14"/>
      <c r="AQW617" s="14"/>
      <c r="AQX617" s="14"/>
      <c r="AQY617" s="14"/>
      <c r="AQZ617" s="14"/>
      <c r="ARA617" s="14"/>
      <c r="ARB617" s="14"/>
      <c r="ARC617" s="14"/>
      <c r="ARD617" s="14"/>
      <c r="ARE617" s="14"/>
      <c r="ARF617" s="14"/>
      <c r="ARG617" s="14"/>
      <c r="ARH617" s="14"/>
      <c r="ARI617" s="14"/>
      <c r="ARJ617" s="14"/>
      <c r="ARK617" s="14"/>
      <c r="ARL617" s="14"/>
      <c r="ARM617" s="14"/>
      <c r="ARN617" s="14"/>
      <c r="ARO617" s="14"/>
      <c r="ARP617" s="14"/>
      <c r="ARQ617" s="14"/>
      <c r="ARR617" s="14"/>
      <c r="ARS617" s="14"/>
      <c r="ART617" s="14"/>
      <c r="ARU617" s="14"/>
      <c r="ARV617" s="14"/>
      <c r="ARW617" s="14"/>
      <c r="ARX617" s="14"/>
      <c r="ARY617" s="14"/>
      <c r="ARZ617" s="14"/>
      <c r="ASA617" s="14"/>
      <c r="ASB617" s="14"/>
      <c r="ASC617" s="14"/>
      <c r="ASD617" s="14"/>
      <c r="ASE617" s="14"/>
      <c r="ASF617" s="14"/>
      <c r="ASG617" s="14"/>
      <c r="ASH617" s="14"/>
      <c r="ASI617" s="14"/>
      <c r="ASJ617" s="14"/>
      <c r="ASK617" s="14"/>
      <c r="ASL617" s="14"/>
      <c r="ASM617" s="14"/>
      <c r="ASN617" s="14"/>
      <c r="ASO617" s="14"/>
      <c r="ASP617" s="14"/>
      <c r="ASQ617" s="14"/>
      <c r="ASR617" s="14"/>
      <c r="ASS617" s="14"/>
      <c r="AST617" s="14"/>
      <c r="ASU617" s="14"/>
      <c r="ASV617" s="14"/>
      <c r="ASW617" s="14"/>
      <c r="ASX617" s="14"/>
      <c r="ASY617" s="14"/>
      <c r="ASZ617" s="14"/>
      <c r="ATA617" s="14"/>
      <c r="ATB617" s="14"/>
      <c r="ATC617" s="14"/>
      <c r="ATD617" s="14"/>
    </row>
    <row r="618" spans="63:1200">
      <c r="BK618" s="14" t="str">
        <f t="shared" si="2123"/>
        <v/>
      </c>
      <c r="ABO618" s="14"/>
      <c r="ABP618" s="14"/>
      <c r="ABQ618" s="14"/>
      <c r="ABR618" s="14"/>
      <c r="ABS618" s="14"/>
      <c r="ABT618" s="14"/>
      <c r="ABU618" s="14"/>
      <c r="ABV618" s="14"/>
      <c r="ABW618" s="14"/>
      <c r="ABX618" s="14"/>
      <c r="ABY618" s="14"/>
      <c r="ABZ618" s="14"/>
      <c r="ACA618" s="14"/>
      <c r="ACB618" s="14"/>
      <c r="ACC618" s="14"/>
      <c r="ACD618" s="14"/>
      <c r="ACE618" s="14"/>
      <c r="ACF618" s="14"/>
      <c r="ACG618" s="14"/>
      <c r="ACH618" s="14"/>
      <c r="ACI618" s="14"/>
      <c r="ACJ618" s="14"/>
      <c r="ACK618" s="14"/>
      <c r="ACL618" s="14"/>
      <c r="ACM618" s="14"/>
      <c r="ACN618" s="14"/>
      <c r="ACO618" s="14"/>
      <c r="ACP618" s="14"/>
      <c r="ACQ618" s="14"/>
      <c r="ACR618" s="14"/>
      <c r="ACS618" s="14"/>
      <c r="ACT618" s="14"/>
      <c r="ACU618" s="14"/>
      <c r="ACV618" s="14"/>
      <c r="ACW618" s="14"/>
      <c r="ACX618" s="14"/>
      <c r="ACY618" s="14"/>
      <c r="ACZ618" s="14"/>
      <c r="ADA618" s="14"/>
      <c r="ADB618" s="14"/>
      <c r="ADC618" s="14"/>
      <c r="ADD618" s="14"/>
      <c r="ADE618" s="14"/>
      <c r="ADF618" s="14"/>
      <c r="ADG618" s="14"/>
      <c r="ADH618" s="14"/>
      <c r="ADI618" s="14"/>
      <c r="ADJ618" s="14"/>
      <c r="ADK618" s="14"/>
      <c r="ADL618" s="14"/>
      <c r="ADM618" s="14"/>
      <c r="ADN618" s="14"/>
      <c r="ADO618" s="14"/>
      <c r="ADP618" s="14"/>
      <c r="ADQ618" s="14"/>
      <c r="ADR618" s="14"/>
      <c r="ADS618" s="14"/>
      <c r="ADT618" s="14"/>
      <c r="ADU618" s="14"/>
      <c r="ADV618" s="14"/>
      <c r="ADW618" s="14"/>
      <c r="ADX618" s="14"/>
      <c r="ADY618" s="14"/>
      <c r="ADZ618" s="14"/>
      <c r="AEA618" s="14"/>
      <c r="AEB618" s="14"/>
      <c r="AEC618" s="14"/>
      <c r="AED618" s="14"/>
      <c r="AEE618" s="14"/>
      <c r="AEF618" s="14"/>
      <c r="AEG618" s="14"/>
      <c r="AEH618" s="14"/>
      <c r="AEI618" s="14"/>
      <c r="AEJ618" s="14"/>
      <c r="AEK618" s="14"/>
      <c r="AEL618" s="14"/>
      <c r="AEM618" s="14"/>
      <c r="AEN618" s="14"/>
      <c r="AEO618" s="14"/>
      <c r="AEP618" s="14"/>
      <c r="AEQ618" s="14"/>
      <c r="AER618" s="14"/>
      <c r="AES618" s="14"/>
      <c r="AET618" s="14"/>
      <c r="AEU618" s="14"/>
      <c r="AEV618" s="14"/>
      <c r="AEW618" s="14"/>
      <c r="AEX618" s="14"/>
      <c r="AEY618" s="14"/>
      <c r="AEZ618" s="14"/>
      <c r="AFA618" s="14"/>
      <c r="AFB618" s="14"/>
      <c r="AFC618" s="14"/>
      <c r="AFD618" s="14"/>
      <c r="AFE618" s="14"/>
      <c r="AFF618" s="14"/>
      <c r="AFG618" s="14"/>
      <c r="AFH618" s="14"/>
      <c r="AFI618" s="14"/>
      <c r="AFJ618" s="14"/>
      <c r="AFK618" s="14"/>
      <c r="AFL618" s="14"/>
      <c r="AFM618" s="14"/>
      <c r="AFN618" s="14"/>
      <c r="AFO618" s="14"/>
      <c r="AFP618" s="14"/>
      <c r="AFQ618" s="14"/>
      <c r="AFR618" s="14"/>
      <c r="AFS618" s="14"/>
      <c r="AFT618" s="14"/>
      <c r="AFU618" s="14"/>
      <c r="AFV618" s="14"/>
      <c r="AFW618" s="14"/>
      <c r="AFX618" s="14"/>
      <c r="AFY618" s="14"/>
      <c r="AFZ618" s="14"/>
      <c r="AGA618" s="14"/>
      <c r="AGB618" s="14"/>
      <c r="AGC618" s="14"/>
      <c r="AGD618" s="14"/>
      <c r="AGE618" s="14"/>
      <c r="AGF618" s="14"/>
      <c r="AGG618" s="14"/>
      <c r="AGH618" s="14"/>
      <c r="AGI618" s="14"/>
      <c r="AGJ618" s="14"/>
      <c r="AGK618" s="14"/>
      <c r="AGL618" s="14"/>
      <c r="AGM618" s="14"/>
      <c r="AGN618" s="14"/>
      <c r="AGO618" s="14"/>
      <c r="AGP618" s="14"/>
      <c r="AGQ618" s="14"/>
      <c r="AGR618" s="14"/>
      <c r="AGS618" s="14"/>
      <c r="AGT618" s="14"/>
      <c r="AGU618" s="14"/>
      <c r="AGV618" s="14"/>
      <c r="AGW618" s="14"/>
      <c r="AGX618" s="14"/>
      <c r="AGY618" s="14"/>
      <c r="AGZ618" s="14"/>
      <c r="AHA618" s="14"/>
      <c r="AHB618" s="14"/>
      <c r="AHC618" s="14"/>
      <c r="AHD618" s="14"/>
      <c r="AHE618" s="14"/>
      <c r="AHF618" s="14"/>
      <c r="AHG618" s="14"/>
      <c r="AHH618" s="14"/>
      <c r="AHI618" s="14"/>
      <c r="AHJ618" s="14"/>
      <c r="AHK618" s="14"/>
      <c r="AHL618" s="14"/>
      <c r="AHM618" s="14"/>
      <c r="AHN618" s="14"/>
      <c r="AHO618" s="14"/>
      <c r="AHP618" s="14"/>
      <c r="AHQ618" s="14"/>
      <c r="AHR618" s="14"/>
      <c r="AHS618" s="14"/>
      <c r="AHT618" s="14"/>
      <c r="AHU618" s="14"/>
      <c r="AHV618" s="14"/>
      <c r="AHW618" s="14"/>
      <c r="AHX618" s="14"/>
      <c r="AHY618" s="14"/>
      <c r="AHZ618" s="14"/>
      <c r="AIA618" s="14"/>
      <c r="AIB618" s="14"/>
      <c r="AIC618" s="14"/>
      <c r="AID618" s="14"/>
      <c r="AIE618" s="14"/>
      <c r="AIF618" s="14"/>
      <c r="AIG618" s="14"/>
      <c r="AIH618" s="14"/>
      <c r="AII618" s="14"/>
      <c r="AIJ618" s="14"/>
      <c r="AIK618" s="14"/>
      <c r="AIL618" s="14"/>
      <c r="AIM618" s="14"/>
      <c r="AIN618" s="14"/>
      <c r="AIO618" s="14"/>
      <c r="AIP618" s="14"/>
      <c r="AIQ618" s="14"/>
      <c r="AIR618" s="14"/>
      <c r="AIS618" s="14"/>
      <c r="AIT618" s="14"/>
      <c r="AIU618" s="14"/>
      <c r="AIV618" s="14"/>
      <c r="AIW618" s="14"/>
      <c r="AIX618" s="14"/>
      <c r="AIY618" s="14"/>
      <c r="AIZ618" s="14"/>
      <c r="AJA618" s="14"/>
      <c r="AJB618" s="14"/>
      <c r="AJC618" s="14"/>
      <c r="AJD618" s="14"/>
      <c r="AJE618" s="14"/>
      <c r="AJF618" s="14"/>
      <c r="AJG618" s="14"/>
      <c r="AJH618" s="14"/>
      <c r="AJI618" s="14"/>
      <c r="AJJ618" s="14"/>
      <c r="AJK618" s="14"/>
      <c r="AJL618" s="14"/>
      <c r="AJM618" s="14"/>
      <c r="AJN618" s="14"/>
      <c r="AJO618" s="14"/>
      <c r="AJP618" s="14"/>
      <c r="AJQ618" s="14"/>
      <c r="AJR618" s="14"/>
      <c r="AJS618" s="14"/>
      <c r="AJT618" s="14"/>
      <c r="AJU618" s="14"/>
      <c r="AJV618" s="14"/>
      <c r="AJW618" s="14"/>
      <c r="AJX618" s="14"/>
      <c r="AJY618" s="14"/>
      <c r="AJZ618" s="14"/>
      <c r="AKA618" s="14"/>
      <c r="AKB618" s="14"/>
      <c r="AKC618" s="14"/>
      <c r="AKD618" s="14"/>
      <c r="AKE618" s="14"/>
      <c r="AKF618" s="14"/>
      <c r="AKG618" s="14"/>
      <c r="AKH618" s="14"/>
      <c r="AKI618" s="14"/>
      <c r="AKJ618" s="14"/>
      <c r="AKK618" s="14"/>
      <c r="AKL618" s="14"/>
      <c r="AKM618" s="14"/>
      <c r="AKN618" s="14"/>
      <c r="AKO618" s="14"/>
      <c r="AKP618" s="14"/>
      <c r="AKQ618" s="14"/>
      <c r="AKR618" s="14"/>
      <c r="AKS618" s="14"/>
      <c r="AKT618" s="14"/>
      <c r="AKU618" s="14"/>
      <c r="AKV618" s="14"/>
      <c r="AKW618" s="14"/>
      <c r="AKX618" s="14"/>
      <c r="AKY618" s="14"/>
      <c r="AKZ618" s="14"/>
      <c r="ALA618" s="14"/>
      <c r="ALB618" s="14"/>
      <c r="ALC618" s="14"/>
      <c r="ALD618" s="14"/>
      <c r="ALE618" s="14"/>
      <c r="ALF618" s="14"/>
      <c r="ALG618" s="14"/>
      <c r="ALH618" s="14"/>
      <c r="ALI618" s="14"/>
      <c r="ALJ618" s="14"/>
      <c r="ALK618" s="14"/>
      <c r="ALL618" s="14"/>
      <c r="ALM618" s="14"/>
      <c r="ALN618" s="14"/>
      <c r="ALO618" s="14"/>
      <c r="ALP618" s="14"/>
      <c r="ALQ618" s="14"/>
      <c r="ALR618" s="14"/>
      <c r="ALS618" s="14"/>
      <c r="ALT618" s="14"/>
      <c r="ALU618" s="14"/>
      <c r="ALV618" s="14"/>
      <c r="ALW618" s="14"/>
      <c r="ALX618" s="14"/>
      <c r="ALY618" s="14"/>
      <c r="ALZ618" s="14"/>
      <c r="AMA618" s="14"/>
      <c r="AMB618" s="14"/>
      <c r="AMC618" s="14"/>
      <c r="AMD618" s="14"/>
      <c r="AME618" s="14"/>
      <c r="AMF618" s="14"/>
      <c r="AMG618" s="14"/>
      <c r="AMH618" s="14"/>
      <c r="AMI618" s="14"/>
      <c r="AMJ618" s="14"/>
      <c r="AMK618" s="14"/>
      <c r="AML618" s="14"/>
      <c r="AMM618" s="14"/>
      <c r="AMN618" s="14"/>
      <c r="AMO618" s="14"/>
      <c r="AMP618" s="14"/>
      <c r="AMQ618" s="14"/>
      <c r="AMR618" s="14"/>
      <c r="AMS618" s="14"/>
      <c r="AMT618" s="14"/>
      <c r="AMU618" s="14"/>
      <c r="AMV618" s="14"/>
      <c r="AMW618" s="14"/>
      <c r="AMX618" s="14"/>
      <c r="AMY618" s="14"/>
      <c r="AMZ618" s="14"/>
      <c r="ANA618" s="14"/>
      <c r="ANB618" s="14"/>
      <c r="ANC618" s="14"/>
      <c r="AND618" s="14"/>
      <c r="ANE618" s="14"/>
      <c r="ANF618" s="14"/>
      <c r="ANG618" s="14"/>
      <c r="ANH618" s="14"/>
      <c r="ANI618" s="14"/>
      <c r="ANJ618" s="14"/>
      <c r="ANK618" s="14"/>
      <c r="ANL618" s="14"/>
      <c r="ANM618" s="14"/>
      <c r="ANN618" s="14"/>
      <c r="ANO618" s="14"/>
      <c r="ANP618" s="14"/>
      <c r="ANQ618" s="14"/>
      <c r="ANR618" s="14"/>
      <c r="ANS618" s="14"/>
      <c r="ANT618" s="14"/>
      <c r="ANU618" s="14"/>
      <c r="ANV618" s="14"/>
      <c r="ANW618" s="14"/>
      <c r="ANX618" s="14"/>
      <c r="ANY618" s="14"/>
      <c r="ANZ618" s="14"/>
      <c r="AOA618" s="14"/>
      <c r="AOB618" s="14"/>
      <c r="AOC618" s="14"/>
      <c r="AOD618" s="14"/>
      <c r="AOE618" s="14"/>
      <c r="AOF618" s="14"/>
      <c r="AOG618" s="14"/>
      <c r="AOH618" s="14"/>
      <c r="AOI618" s="14"/>
      <c r="AOJ618" s="14"/>
      <c r="AOK618" s="14"/>
      <c r="AOL618" s="14"/>
      <c r="AOM618" s="14"/>
      <c r="AON618" s="14"/>
      <c r="AOO618" s="14"/>
      <c r="AOP618" s="14"/>
      <c r="AOQ618" s="14"/>
      <c r="AOR618" s="14"/>
      <c r="AOS618" s="14"/>
      <c r="AOT618" s="14"/>
      <c r="AOU618" s="14"/>
      <c r="AOV618" s="14"/>
      <c r="AOW618" s="14"/>
      <c r="AOX618" s="14"/>
      <c r="AOY618" s="14"/>
      <c r="AOZ618" s="14"/>
      <c r="APA618" s="14"/>
      <c r="APB618" s="14"/>
      <c r="APC618" s="14"/>
      <c r="APD618" s="14"/>
      <c r="APE618" s="14"/>
      <c r="APF618" s="14"/>
      <c r="APG618" s="14"/>
      <c r="APH618" s="14"/>
      <c r="API618" s="14"/>
      <c r="APJ618" s="14"/>
      <c r="APK618" s="14"/>
      <c r="APL618" s="14"/>
      <c r="APM618" s="14"/>
      <c r="APN618" s="14"/>
      <c r="APO618" s="14"/>
      <c r="APP618" s="14"/>
      <c r="APQ618" s="14"/>
      <c r="APR618" s="14"/>
      <c r="APS618" s="14"/>
      <c r="APT618" s="14"/>
      <c r="APU618" s="14"/>
      <c r="APV618" s="14"/>
      <c r="APW618" s="14"/>
      <c r="APX618" s="14"/>
      <c r="APY618" s="14"/>
      <c r="APZ618" s="14"/>
      <c r="AQA618" s="14"/>
      <c r="AQB618" s="14"/>
      <c r="AQC618" s="14"/>
      <c r="AQD618" s="14"/>
      <c r="AQE618" s="14"/>
      <c r="AQF618" s="14"/>
      <c r="AQG618" s="14"/>
      <c r="AQH618" s="14"/>
      <c r="AQI618" s="14"/>
      <c r="AQJ618" s="14"/>
      <c r="AQK618" s="14"/>
      <c r="AQL618" s="14"/>
      <c r="AQM618" s="14"/>
      <c r="AQN618" s="14"/>
      <c r="AQO618" s="14"/>
      <c r="AQP618" s="14"/>
      <c r="AQQ618" s="14"/>
      <c r="AQR618" s="14"/>
      <c r="AQS618" s="14"/>
      <c r="AQT618" s="14"/>
      <c r="AQU618" s="14"/>
      <c r="AQV618" s="14"/>
      <c r="AQW618" s="14"/>
      <c r="AQX618" s="14"/>
      <c r="AQY618" s="14"/>
      <c r="AQZ618" s="14"/>
      <c r="ARA618" s="14"/>
      <c r="ARB618" s="14"/>
      <c r="ARC618" s="14"/>
      <c r="ARD618" s="14"/>
      <c r="ARE618" s="14"/>
      <c r="ARF618" s="14"/>
      <c r="ARG618" s="14"/>
      <c r="ARH618" s="14"/>
      <c r="ARI618" s="14"/>
      <c r="ARJ618" s="14"/>
      <c r="ARK618" s="14"/>
      <c r="ARL618" s="14"/>
      <c r="ARM618" s="14"/>
      <c r="ARN618" s="14"/>
      <c r="ARO618" s="14"/>
      <c r="ARP618" s="14"/>
      <c r="ARQ618" s="14"/>
      <c r="ARR618" s="14"/>
      <c r="ARS618" s="14"/>
      <c r="ART618" s="14"/>
      <c r="ARU618" s="14"/>
      <c r="ARV618" s="14"/>
      <c r="ARW618" s="14"/>
      <c r="ARX618" s="14"/>
      <c r="ARY618" s="14"/>
      <c r="ARZ618" s="14"/>
      <c r="ASA618" s="14"/>
      <c r="ASB618" s="14"/>
      <c r="ASC618" s="14"/>
      <c r="ASD618" s="14"/>
      <c r="ASE618" s="14"/>
      <c r="ASF618" s="14"/>
      <c r="ASG618" s="14"/>
      <c r="ASH618" s="14"/>
      <c r="ASI618" s="14"/>
      <c r="ASJ618" s="14"/>
      <c r="ASK618" s="14"/>
      <c r="ASL618" s="14"/>
      <c r="ASM618" s="14"/>
      <c r="ASN618" s="14"/>
      <c r="ASO618" s="14"/>
      <c r="ASP618" s="14"/>
      <c r="ASQ618" s="14"/>
      <c r="ASR618" s="14"/>
      <c r="ASS618" s="14"/>
      <c r="AST618" s="14"/>
      <c r="ASU618" s="14"/>
      <c r="ASV618" s="14"/>
      <c r="ASW618" s="14"/>
      <c r="ASX618" s="14"/>
      <c r="ASY618" s="14"/>
      <c r="ASZ618" s="14"/>
      <c r="ATA618" s="14"/>
      <c r="ATB618" s="14"/>
      <c r="ATC618" s="14"/>
      <c r="ATD618" s="14"/>
    </row>
    <row r="619" spans="63:1200">
      <c r="BK619" s="14" t="str">
        <f t="shared" si="2123"/>
        <v/>
      </c>
      <c r="ABO619" s="14"/>
      <c r="ABP619" s="14"/>
      <c r="ABQ619" s="14"/>
      <c r="ABR619" s="14"/>
      <c r="ABS619" s="14"/>
      <c r="ABT619" s="14"/>
      <c r="ABU619" s="14"/>
      <c r="ABV619" s="14"/>
      <c r="ABW619" s="14"/>
      <c r="ABX619" s="14"/>
      <c r="ABY619" s="14"/>
      <c r="ABZ619" s="14"/>
      <c r="ACA619" s="14"/>
      <c r="ACB619" s="14"/>
      <c r="ACC619" s="14"/>
      <c r="ACD619" s="14"/>
      <c r="ACE619" s="14"/>
      <c r="ACF619" s="14"/>
      <c r="ACG619" s="14"/>
      <c r="ACH619" s="14"/>
      <c r="ACI619" s="14"/>
      <c r="ACJ619" s="14"/>
      <c r="ACK619" s="14"/>
      <c r="ACL619" s="14"/>
      <c r="ACM619" s="14"/>
      <c r="ACN619" s="14"/>
      <c r="ACO619" s="14"/>
      <c r="ACP619" s="14"/>
      <c r="ACQ619" s="14"/>
      <c r="ACR619" s="14"/>
      <c r="ACS619" s="14"/>
      <c r="ACT619" s="14"/>
      <c r="ACU619" s="14"/>
      <c r="ACV619" s="14"/>
      <c r="ACW619" s="14"/>
      <c r="ACX619" s="14"/>
      <c r="ACY619" s="14"/>
      <c r="ACZ619" s="14"/>
      <c r="ADA619" s="14"/>
      <c r="ADB619" s="14"/>
      <c r="ADC619" s="14"/>
      <c r="ADD619" s="14"/>
      <c r="ADE619" s="14"/>
      <c r="ADF619" s="14"/>
      <c r="ADG619" s="14"/>
      <c r="ADH619" s="14"/>
      <c r="ADI619" s="14"/>
      <c r="ADJ619" s="14"/>
      <c r="ADK619" s="14"/>
      <c r="ADL619" s="14"/>
      <c r="ADM619" s="14"/>
      <c r="ADN619" s="14"/>
      <c r="ADO619" s="14"/>
      <c r="ADP619" s="14"/>
      <c r="ADQ619" s="14"/>
      <c r="ADR619" s="14"/>
      <c r="ADS619" s="14"/>
      <c r="ADT619" s="14"/>
      <c r="ADU619" s="14"/>
      <c r="ADV619" s="14"/>
      <c r="ADW619" s="14"/>
      <c r="ADX619" s="14"/>
      <c r="ADY619" s="14"/>
      <c r="ADZ619" s="14"/>
      <c r="AEA619" s="14"/>
      <c r="AEB619" s="14"/>
      <c r="AEC619" s="14"/>
      <c r="AED619" s="14"/>
      <c r="AEE619" s="14"/>
      <c r="AEF619" s="14"/>
      <c r="AEG619" s="14"/>
      <c r="AEH619" s="14"/>
      <c r="AEI619" s="14"/>
      <c r="AEJ619" s="14"/>
      <c r="AEK619" s="14"/>
      <c r="AEL619" s="14"/>
      <c r="AEM619" s="14"/>
      <c r="AEN619" s="14"/>
      <c r="AEO619" s="14"/>
      <c r="AEP619" s="14"/>
      <c r="AEQ619" s="14"/>
      <c r="AER619" s="14"/>
      <c r="AES619" s="14"/>
      <c r="AET619" s="14"/>
      <c r="AEU619" s="14"/>
      <c r="AEV619" s="14"/>
      <c r="AEW619" s="14"/>
      <c r="AEX619" s="14"/>
      <c r="AEY619" s="14"/>
      <c r="AEZ619" s="14"/>
      <c r="AFA619" s="14"/>
      <c r="AFB619" s="14"/>
      <c r="AFC619" s="14"/>
      <c r="AFD619" s="14"/>
      <c r="AFE619" s="14"/>
      <c r="AFF619" s="14"/>
      <c r="AFG619" s="14"/>
      <c r="AFH619" s="14"/>
      <c r="AFI619" s="14"/>
      <c r="AFJ619" s="14"/>
      <c r="AFK619" s="14"/>
      <c r="AFL619" s="14"/>
      <c r="AFM619" s="14"/>
      <c r="AFN619" s="14"/>
      <c r="AFO619" s="14"/>
      <c r="AFP619" s="14"/>
      <c r="AFQ619" s="14"/>
      <c r="AFR619" s="14"/>
      <c r="AFS619" s="14"/>
      <c r="AFT619" s="14"/>
      <c r="AFU619" s="14"/>
      <c r="AFV619" s="14"/>
      <c r="AFW619" s="14"/>
      <c r="AFX619" s="14"/>
      <c r="AFY619" s="14"/>
      <c r="AFZ619" s="14"/>
      <c r="AGA619" s="14"/>
      <c r="AGB619" s="14"/>
      <c r="AGC619" s="14"/>
      <c r="AGD619" s="14"/>
      <c r="AGE619" s="14"/>
      <c r="AGF619" s="14"/>
      <c r="AGG619" s="14"/>
      <c r="AGH619" s="14"/>
      <c r="AGI619" s="14"/>
      <c r="AGJ619" s="14"/>
      <c r="AGK619" s="14"/>
      <c r="AGL619" s="14"/>
      <c r="AGM619" s="14"/>
      <c r="AGN619" s="14"/>
      <c r="AGO619" s="14"/>
      <c r="AGP619" s="14"/>
      <c r="AGQ619" s="14"/>
      <c r="AGR619" s="14"/>
      <c r="AGS619" s="14"/>
      <c r="AGT619" s="14"/>
      <c r="AGU619" s="14"/>
      <c r="AGV619" s="14"/>
      <c r="AGW619" s="14"/>
      <c r="AGX619" s="14"/>
      <c r="AGY619" s="14"/>
      <c r="AGZ619" s="14"/>
      <c r="AHA619" s="14"/>
      <c r="AHB619" s="14"/>
      <c r="AHC619" s="14"/>
      <c r="AHD619" s="14"/>
      <c r="AHE619" s="14"/>
      <c r="AHF619" s="14"/>
      <c r="AHG619" s="14"/>
      <c r="AHH619" s="14"/>
      <c r="AHI619" s="14"/>
      <c r="AHJ619" s="14"/>
      <c r="AHK619" s="14"/>
      <c r="AHL619" s="14"/>
      <c r="AHM619" s="14"/>
      <c r="AHN619" s="14"/>
      <c r="AHO619" s="14"/>
      <c r="AHP619" s="14"/>
      <c r="AHQ619" s="14"/>
      <c r="AHR619" s="14"/>
      <c r="AHS619" s="14"/>
      <c r="AHT619" s="14"/>
      <c r="AHU619" s="14"/>
      <c r="AHV619" s="14"/>
      <c r="AHW619" s="14"/>
      <c r="AHX619" s="14"/>
      <c r="AHY619" s="14"/>
      <c r="AHZ619" s="14"/>
      <c r="AIA619" s="14"/>
      <c r="AIB619" s="14"/>
      <c r="AIC619" s="14"/>
      <c r="AID619" s="14"/>
      <c r="AIE619" s="14"/>
      <c r="AIF619" s="14"/>
      <c r="AIG619" s="14"/>
      <c r="AIH619" s="14"/>
      <c r="AII619" s="14"/>
      <c r="AIJ619" s="14"/>
      <c r="AIK619" s="14"/>
      <c r="AIL619" s="14"/>
      <c r="AIM619" s="14"/>
      <c r="AIN619" s="14"/>
      <c r="AIO619" s="14"/>
      <c r="AIP619" s="14"/>
      <c r="AIQ619" s="14"/>
      <c r="AIR619" s="14"/>
      <c r="AIS619" s="14"/>
      <c r="AIT619" s="14"/>
      <c r="AIU619" s="14"/>
      <c r="AIV619" s="14"/>
      <c r="AIW619" s="14"/>
      <c r="AIX619" s="14"/>
      <c r="AIY619" s="14"/>
      <c r="AIZ619" s="14"/>
      <c r="AJA619" s="14"/>
      <c r="AJB619" s="14"/>
      <c r="AJC619" s="14"/>
      <c r="AJD619" s="14"/>
      <c r="AJE619" s="14"/>
      <c r="AJF619" s="14"/>
      <c r="AJG619" s="14"/>
      <c r="AJH619" s="14"/>
      <c r="AJI619" s="14"/>
      <c r="AJJ619" s="14"/>
      <c r="AJK619" s="14"/>
      <c r="AJL619" s="14"/>
      <c r="AJM619" s="14"/>
      <c r="AJN619" s="14"/>
      <c r="AJO619" s="14"/>
      <c r="AJP619" s="14"/>
      <c r="AJQ619" s="14"/>
      <c r="AJR619" s="14"/>
      <c r="AJS619" s="14"/>
      <c r="AJT619" s="14"/>
      <c r="AJU619" s="14"/>
      <c r="AJV619" s="14"/>
      <c r="AJW619" s="14"/>
      <c r="AJX619" s="14"/>
      <c r="AJY619" s="14"/>
      <c r="AJZ619" s="14"/>
      <c r="AKA619" s="14"/>
      <c r="AKB619" s="14"/>
      <c r="AKC619" s="14"/>
      <c r="AKD619" s="14"/>
      <c r="AKE619" s="14"/>
      <c r="AKF619" s="14"/>
      <c r="AKG619" s="14"/>
      <c r="AKH619" s="14"/>
      <c r="AKI619" s="14"/>
      <c r="AKJ619" s="14"/>
      <c r="AKK619" s="14"/>
      <c r="AKL619" s="14"/>
      <c r="AKM619" s="14"/>
      <c r="AKN619" s="14"/>
      <c r="AKO619" s="14"/>
      <c r="AKP619" s="14"/>
      <c r="AKQ619" s="14"/>
      <c r="AKR619" s="14"/>
      <c r="AKS619" s="14"/>
      <c r="AKT619" s="14"/>
      <c r="AKU619" s="14"/>
      <c r="AKV619" s="14"/>
      <c r="AKW619" s="14"/>
      <c r="AKX619" s="14"/>
      <c r="AKY619" s="14"/>
      <c r="AKZ619" s="14"/>
      <c r="ALA619" s="14"/>
      <c r="ALB619" s="14"/>
      <c r="ALC619" s="14"/>
      <c r="ALD619" s="14"/>
      <c r="ALE619" s="14"/>
      <c r="ALF619" s="14"/>
      <c r="ALG619" s="14"/>
      <c r="ALH619" s="14"/>
      <c r="ALI619" s="14"/>
      <c r="ALJ619" s="14"/>
      <c r="ALK619" s="14"/>
      <c r="ALL619" s="14"/>
      <c r="ALM619" s="14"/>
      <c r="ALN619" s="14"/>
      <c r="ALO619" s="14"/>
      <c r="ALP619" s="14"/>
      <c r="ALQ619" s="14"/>
      <c r="ALR619" s="14"/>
      <c r="ALS619" s="14"/>
      <c r="ALT619" s="14"/>
      <c r="ALU619" s="14"/>
      <c r="ALV619" s="14"/>
      <c r="ALW619" s="14"/>
      <c r="ALX619" s="14"/>
      <c r="ALY619" s="14"/>
      <c r="ALZ619" s="14"/>
      <c r="AMA619" s="14"/>
      <c r="AMB619" s="14"/>
      <c r="AMC619" s="14"/>
      <c r="AMD619" s="14"/>
      <c r="AME619" s="14"/>
      <c r="AMF619" s="14"/>
      <c r="AMG619" s="14"/>
      <c r="AMH619" s="14"/>
      <c r="AMI619" s="14"/>
      <c r="AMJ619" s="14"/>
      <c r="AMK619" s="14"/>
      <c r="AML619" s="14"/>
      <c r="AMM619" s="14"/>
      <c r="AMN619" s="14"/>
      <c r="AMO619" s="14"/>
      <c r="AMP619" s="14"/>
      <c r="AMQ619" s="14"/>
      <c r="AMR619" s="14"/>
      <c r="AMS619" s="14"/>
      <c r="AMT619" s="14"/>
      <c r="AMU619" s="14"/>
      <c r="AMV619" s="14"/>
      <c r="AMW619" s="14"/>
      <c r="AMX619" s="14"/>
      <c r="AMY619" s="14"/>
      <c r="AMZ619" s="14"/>
      <c r="ANA619" s="14"/>
      <c r="ANB619" s="14"/>
      <c r="ANC619" s="14"/>
      <c r="AND619" s="14"/>
      <c r="ANE619" s="14"/>
      <c r="ANF619" s="14"/>
      <c r="ANG619" s="14"/>
      <c r="ANH619" s="14"/>
      <c r="ANI619" s="14"/>
      <c r="ANJ619" s="14"/>
      <c r="ANK619" s="14"/>
      <c r="ANL619" s="14"/>
      <c r="ANM619" s="14"/>
      <c r="ANN619" s="14"/>
      <c r="ANO619" s="14"/>
      <c r="ANP619" s="14"/>
      <c r="ANQ619" s="14"/>
      <c r="ANR619" s="14"/>
      <c r="ANS619" s="14"/>
      <c r="ANT619" s="14"/>
      <c r="ANU619" s="14"/>
      <c r="ANV619" s="14"/>
      <c r="ANW619" s="14"/>
      <c r="ANX619" s="14"/>
      <c r="ANY619" s="14"/>
      <c r="ANZ619" s="14"/>
      <c r="AOA619" s="14"/>
      <c r="AOB619" s="14"/>
      <c r="AOC619" s="14"/>
      <c r="AOD619" s="14"/>
      <c r="AOE619" s="14"/>
      <c r="AOF619" s="14"/>
      <c r="AOG619" s="14"/>
      <c r="AOH619" s="14"/>
      <c r="AOI619" s="14"/>
      <c r="AOJ619" s="14"/>
      <c r="AOK619" s="14"/>
      <c r="AOL619" s="14"/>
      <c r="AOM619" s="14"/>
      <c r="AON619" s="14"/>
      <c r="AOO619" s="14"/>
      <c r="AOP619" s="14"/>
      <c r="AOQ619" s="14"/>
      <c r="AOR619" s="14"/>
      <c r="AOS619" s="14"/>
      <c r="AOT619" s="14"/>
      <c r="AOU619" s="14"/>
      <c r="AOV619" s="14"/>
      <c r="AOW619" s="14"/>
      <c r="AOX619" s="14"/>
      <c r="AOY619" s="14"/>
      <c r="AOZ619" s="14"/>
      <c r="APA619" s="14"/>
      <c r="APB619" s="14"/>
      <c r="APC619" s="14"/>
      <c r="APD619" s="14"/>
      <c r="APE619" s="14"/>
      <c r="APF619" s="14"/>
      <c r="APG619" s="14"/>
      <c r="APH619" s="14"/>
      <c r="API619" s="14"/>
      <c r="APJ619" s="14"/>
      <c r="APK619" s="14"/>
      <c r="APL619" s="14"/>
      <c r="APM619" s="14"/>
      <c r="APN619" s="14"/>
      <c r="APO619" s="14"/>
      <c r="APP619" s="14"/>
      <c r="APQ619" s="14"/>
      <c r="APR619" s="14"/>
      <c r="APS619" s="14"/>
      <c r="APT619" s="14"/>
      <c r="APU619" s="14"/>
      <c r="APV619" s="14"/>
      <c r="APW619" s="14"/>
      <c r="APX619" s="14"/>
      <c r="APY619" s="14"/>
      <c r="APZ619" s="14"/>
      <c r="AQA619" s="14"/>
      <c r="AQB619" s="14"/>
      <c r="AQC619" s="14"/>
      <c r="AQD619" s="14"/>
      <c r="AQE619" s="14"/>
      <c r="AQF619" s="14"/>
      <c r="AQG619" s="14"/>
      <c r="AQH619" s="14"/>
      <c r="AQI619" s="14"/>
      <c r="AQJ619" s="14"/>
      <c r="AQK619" s="14"/>
      <c r="AQL619" s="14"/>
      <c r="AQM619" s="14"/>
      <c r="AQN619" s="14"/>
      <c r="AQO619" s="14"/>
      <c r="AQP619" s="14"/>
      <c r="AQQ619" s="14"/>
      <c r="AQR619" s="14"/>
      <c r="AQS619" s="14"/>
      <c r="AQT619" s="14"/>
      <c r="AQU619" s="14"/>
      <c r="AQV619" s="14"/>
      <c r="AQW619" s="14"/>
      <c r="AQX619" s="14"/>
      <c r="AQY619" s="14"/>
      <c r="AQZ619" s="14"/>
      <c r="ARA619" s="14"/>
      <c r="ARB619" s="14"/>
      <c r="ARC619" s="14"/>
      <c r="ARD619" s="14"/>
      <c r="ARE619" s="14"/>
      <c r="ARF619" s="14"/>
      <c r="ARG619" s="14"/>
      <c r="ARH619" s="14"/>
      <c r="ARI619" s="14"/>
      <c r="ARJ619" s="14"/>
      <c r="ARK619" s="14"/>
      <c r="ARL619" s="14"/>
      <c r="ARM619" s="14"/>
      <c r="ARN619" s="14"/>
      <c r="ARO619" s="14"/>
      <c r="ARP619" s="14"/>
      <c r="ARQ619" s="14"/>
      <c r="ARR619" s="14"/>
      <c r="ARS619" s="14"/>
      <c r="ART619" s="14"/>
      <c r="ARU619" s="14"/>
      <c r="ARV619" s="14"/>
      <c r="ARW619" s="14"/>
      <c r="ARX619" s="14"/>
      <c r="ARY619" s="14"/>
      <c r="ARZ619" s="14"/>
      <c r="ASA619" s="14"/>
      <c r="ASB619" s="14"/>
      <c r="ASC619" s="14"/>
      <c r="ASD619" s="14"/>
      <c r="ASE619" s="14"/>
      <c r="ASF619" s="14"/>
      <c r="ASG619" s="14"/>
      <c r="ASH619" s="14"/>
      <c r="ASI619" s="14"/>
      <c r="ASJ619" s="14"/>
      <c r="ASK619" s="14"/>
      <c r="ASL619" s="14"/>
      <c r="ASM619" s="14"/>
      <c r="ASN619" s="14"/>
      <c r="ASO619" s="14"/>
      <c r="ASP619" s="14"/>
      <c r="ASQ619" s="14"/>
      <c r="ASR619" s="14"/>
      <c r="ASS619" s="14"/>
      <c r="AST619" s="14"/>
      <c r="ASU619" s="14"/>
      <c r="ASV619" s="14"/>
      <c r="ASW619" s="14"/>
      <c r="ASX619" s="14"/>
      <c r="ASY619" s="14"/>
      <c r="ASZ619" s="14"/>
      <c r="ATA619" s="14"/>
      <c r="ATB619" s="14"/>
      <c r="ATC619" s="14"/>
      <c r="ATD619" s="14"/>
    </row>
    <row r="620" spans="63:1200">
      <c r="BK620" s="14" t="str">
        <f t="shared" si="2123"/>
        <v/>
      </c>
      <c r="ABO620" s="14"/>
      <c r="ABP620" s="14"/>
      <c r="ABQ620" s="14"/>
      <c r="ABR620" s="14"/>
      <c r="ABS620" s="14"/>
      <c r="ABT620" s="14"/>
      <c r="ABU620" s="14"/>
      <c r="ABV620" s="14"/>
      <c r="ABW620" s="14"/>
      <c r="ABX620" s="14"/>
      <c r="ABY620" s="14"/>
      <c r="ABZ620" s="14"/>
      <c r="ACA620" s="14"/>
      <c r="ACB620" s="14"/>
      <c r="ACC620" s="14"/>
      <c r="ACD620" s="14"/>
      <c r="ACE620" s="14"/>
      <c r="ACF620" s="14"/>
      <c r="ACG620" s="14"/>
      <c r="ACH620" s="14"/>
      <c r="ACI620" s="14"/>
      <c r="ACJ620" s="14"/>
      <c r="ACK620" s="14"/>
      <c r="ACL620" s="14"/>
      <c r="ACM620" s="14"/>
      <c r="ACN620" s="14"/>
      <c r="ACO620" s="14"/>
      <c r="ACP620" s="14"/>
      <c r="ACQ620" s="14"/>
      <c r="ACR620" s="14"/>
      <c r="ACS620" s="14"/>
      <c r="ACT620" s="14"/>
      <c r="ACU620" s="14"/>
      <c r="ACV620" s="14"/>
      <c r="ACW620" s="14"/>
      <c r="ACX620" s="14"/>
      <c r="ACY620" s="14"/>
      <c r="ACZ620" s="14"/>
      <c r="ADA620" s="14"/>
      <c r="ADB620" s="14"/>
      <c r="ADC620" s="14"/>
      <c r="ADD620" s="14"/>
      <c r="ADE620" s="14"/>
      <c r="ADF620" s="14"/>
      <c r="ADG620" s="14"/>
      <c r="ADH620" s="14"/>
      <c r="ADI620" s="14"/>
      <c r="ADJ620" s="14"/>
      <c r="ADK620" s="14"/>
      <c r="ADL620" s="14"/>
      <c r="ADM620" s="14"/>
      <c r="ADN620" s="14"/>
      <c r="ADO620" s="14"/>
      <c r="ADP620" s="14"/>
      <c r="ADQ620" s="14"/>
      <c r="ADR620" s="14"/>
      <c r="ADS620" s="14"/>
      <c r="ADT620" s="14"/>
      <c r="ADU620" s="14"/>
      <c r="ADV620" s="14"/>
      <c r="ADW620" s="14"/>
      <c r="ADX620" s="14"/>
      <c r="ADY620" s="14"/>
      <c r="ADZ620" s="14"/>
      <c r="AEA620" s="14"/>
      <c r="AEB620" s="14"/>
      <c r="AEC620" s="14"/>
      <c r="AED620" s="14"/>
      <c r="AEE620" s="14"/>
      <c r="AEF620" s="14"/>
      <c r="AEG620" s="14"/>
      <c r="AEH620" s="14"/>
      <c r="AEI620" s="14"/>
      <c r="AEJ620" s="14"/>
      <c r="AEK620" s="14"/>
      <c r="AEL620" s="14"/>
      <c r="AEM620" s="14"/>
      <c r="AEN620" s="14"/>
      <c r="AEO620" s="14"/>
      <c r="AEP620" s="14"/>
      <c r="AEQ620" s="14"/>
      <c r="AER620" s="14"/>
      <c r="AES620" s="14"/>
      <c r="AET620" s="14"/>
      <c r="AEU620" s="14"/>
      <c r="AEV620" s="14"/>
      <c r="AEW620" s="14"/>
      <c r="AEX620" s="14"/>
      <c r="AEY620" s="14"/>
      <c r="AEZ620" s="14"/>
      <c r="AFA620" s="14"/>
      <c r="AFB620" s="14"/>
      <c r="AFC620" s="14"/>
      <c r="AFD620" s="14"/>
      <c r="AFE620" s="14"/>
      <c r="AFF620" s="14"/>
      <c r="AFG620" s="14"/>
      <c r="AFH620" s="14"/>
      <c r="AFI620" s="14"/>
      <c r="AFJ620" s="14"/>
      <c r="AFK620" s="14"/>
      <c r="AFL620" s="14"/>
      <c r="AFM620" s="14"/>
      <c r="AFN620" s="14"/>
      <c r="AFO620" s="14"/>
      <c r="AFP620" s="14"/>
      <c r="AFQ620" s="14"/>
      <c r="AFR620" s="14"/>
      <c r="AFS620" s="14"/>
      <c r="AFT620" s="14"/>
      <c r="AFU620" s="14"/>
      <c r="AFV620" s="14"/>
      <c r="AFW620" s="14"/>
      <c r="AFX620" s="14"/>
      <c r="AFY620" s="14"/>
      <c r="AFZ620" s="14"/>
      <c r="AGA620" s="14"/>
      <c r="AGB620" s="14"/>
      <c r="AGC620" s="14"/>
      <c r="AGD620" s="14"/>
      <c r="AGE620" s="14"/>
      <c r="AGF620" s="14"/>
      <c r="AGG620" s="14"/>
      <c r="AGH620" s="14"/>
      <c r="AGI620" s="14"/>
      <c r="AGJ620" s="14"/>
      <c r="AGK620" s="14"/>
      <c r="AGL620" s="14"/>
      <c r="AGM620" s="14"/>
      <c r="AGN620" s="14"/>
      <c r="AGO620" s="14"/>
      <c r="AGP620" s="14"/>
      <c r="AGQ620" s="14"/>
      <c r="AGR620" s="14"/>
      <c r="AGS620" s="14"/>
      <c r="AGT620" s="14"/>
      <c r="AGU620" s="14"/>
      <c r="AGV620" s="14"/>
      <c r="AGW620" s="14"/>
      <c r="AGX620" s="14"/>
      <c r="AGY620" s="14"/>
      <c r="AGZ620" s="14"/>
      <c r="AHA620" s="14"/>
      <c r="AHB620" s="14"/>
      <c r="AHC620" s="14"/>
      <c r="AHD620" s="14"/>
      <c r="AHE620" s="14"/>
      <c r="AHF620" s="14"/>
      <c r="AHG620" s="14"/>
      <c r="AHH620" s="14"/>
      <c r="AHI620" s="14"/>
      <c r="AHJ620" s="14"/>
      <c r="AHK620" s="14"/>
      <c r="AHL620" s="14"/>
      <c r="AHM620" s="14"/>
      <c r="AHN620" s="14"/>
      <c r="AHO620" s="14"/>
      <c r="AHP620" s="14"/>
      <c r="AHQ620" s="14"/>
      <c r="AHR620" s="14"/>
      <c r="AHS620" s="14"/>
      <c r="AHT620" s="14"/>
      <c r="AHU620" s="14"/>
      <c r="AHV620" s="14"/>
      <c r="AHW620" s="14"/>
      <c r="AHX620" s="14"/>
      <c r="AHY620" s="14"/>
      <c r="AHZ620" s="14"/>
      <c r="AIA620" s="14"/>
      <c r="AIB620" s="14"/>
      <c r="AIC620" s="14"/>
      <c r="AID620" s="14"/>
      <c r="AIE620" s="14"/>
      <c r="AIF620" s="14"/>
      <c r="AIG620" s="14"/>
      <c r="AIH620" s="14"/>
      <c r="AII620" s="14"/>
      <c r="AIJ620" s="14"/>
      <c r="AIK620" s="14"/>
      <c r="AIL620" s="14"/>
      <c r="AIM620" s="14"/>
      <c r="AIN620" s="14"/>
      <c r="AIO620" s="14"/>
      <c r="AIP620" s="14"/>
      <c r="AIQ620" s="14"/>
      <c r="AIR620" s="14"/>
      <c r="AIS620" s="14"/>
      <c r="AIT620" s="14"/>
      <c r="AIU620" s="14"/>
      <c r="AIV620" s="14"/>
      <c r="AIW620" s="14"/>
      <c r="AIX620" s="14"/>
      <c r="AIY620" s="14"/>
      <c r="AIZ620" s="14"/>
      <c r="AJA620" s="14"/>
      <c r="AJB620" s="14"/>
      <c r="AJC620" s="14"/>
      <c r="AJD620" s="14"/>
      <c r="AJE620" s="14"/>
      <c r="AJF620" s="14"/>
      <c r="AJG620" s="14"/>
      <c r="AJH620" s="14"/>
      <c r="AJI620" s="14"/>
      <c r="AJJ620" s="14"/>
      <c r="AJK620" s="14"/>
      <c r="AJL620" s="14"/>
      <c r="AJM620" s="14"/>
      <c r="AJN620" s="14"/>
      <c r="AJO620" s="14"/>
      <c r="AJP620" s="14"/>
      <c r="AJQ620" s="14"/>
      <c r="AJR620" s="14"/>
      <c r="AJS620" s="14"/>
      <c r="AJT620" s="14"/>
      <c r="AJU620" s="14"/>
      <c r="AJV620" s="14"/>
      <c r="AJW620" s="14"/>
      <c r="AJX620" s="14"/>
      <c r="AJY620" s="14"/>
      <c r="AJZ620" s="14"/>
      <c r="AKA620" s="14"/>
      <c r="AKB620" s="14"/>
      <c r="AKC620" s="14"/>
      <c r="AKD620" s="14"/>
      <c r="AKE620" s="14"/>
      <c r="AKF620" s="14"/>
      <c r="AKG620" s="14"/>
      <c r="AKH620" s="14"/>
      <c r="AKI620" s="14"/>
      <c r="AKJ620" s="14"/>
      <c r="AKK620" s="14"/>
      <c r="AKL620" s="14"/>
      <c r="AKM620" s="14"/>
      <c r="AKN620" s="14"/>
      <c r="AKO620" s="14"/>
      <c r="AKP620" s="14"/>
      <c r="AKQ620" s="14"/>
      <c r="AKR620" s="14"/>
      <c r="AKS620" s="14"/>
      <c r="AKT620" s="14"/>
      <c r="AKU620" s="14"/>
      <c r="AKV620" s="14"/>
      <c r="AKW620" s="14"/>
      <c r="AKX620" s="14"/>
      <c r="AKY620" s="14"/>
      <c r="AKZ620" s="14"/>
      <c r="ALA620" s="14"/>
      <c r="ALB620" s="14"/>
      <c r="ALC620" s="14"/>
      <c r="ALD620" s="14"/>
      <c r="ALE620" s="14"/>
      <c r="ALF620" s="14"/>
      <c r="ALG620" s="14"/>
      <c r="ALH620" s="14"/>
      <c r="ALI620" s="14"/>
      <c r="ALJ620" s="14"/>
      <c r="ALK620" s="14"/>
      <c r="ALL620" s="14"/>
      <c r="ALM620" s="14"/>
      <c r="ALN620" s="14"/>
      <c r="ALO620" s="14"/>
      <c r="ALP620" s="14"/>
      <c r="ALQ620" s="14"/>
      <c r="ALR620" s="14"/>
      <c r="ALS620" s="14"/>
      <c r="ALT620" s="14"/>
      <c r="ALU620" s="14"/>
      <c r="ALV620" s="14"/>
      <c r="ALW620" s="14"/>
      <c r="ALX620" s="14"/>
      <c r="ALY620" s="14"/>
      <c r="ALZ620" s="14"/>
      <c r="AMA620" s="14"/>
      <c r="AMB620" s="14"/>
      <c r="AMC620" s="14"/>
      <c r="AMD620" s="14"/>
      <c r="AME620" s="14"/>
      <c r="AMF620" s="14"/>
      <c r="AMG620" s="14"/>
      <c r="AMH620" s="14"/>
      <c r="AMI620" s="14"/>
      <c r="AMJ620" s="14"/>
      <c r="AMK620" s="14"/>
      <c r="AML620" s="14"/>
      <c r="AMM620" s="14"/>
      <c r="AMN620" s="14"/>
      <c r="AMO620" s="14"/>
      <c r="AMP620" s="14"/>
      <c r="AMQ620" s="14"/>
      <c r="AMR620" s="14"/>
      <c r="AMS620" s="14"/>
      <c r="AMT620" s="14"/>
      <c r="AMU620" s="14"/>
      <c r="AMV620" s="14"/>
      <c r="AMW620" s="14"/>
      <c r="AMX620" s="14"/>
      <c r="AMY620" s="14"/>
      <c r="AMZ620" s="14"/>
      <c r="ANA620" s="14"/>
      <c r="ANB620" s="14"/>
      <c r="ANC620" s="14"/>
      <c r="AND620" s="14"/>
      <c r="ANE620" s="14"/>
      <c r="ANF620" s="14"/>
      <c r="ANG620" s="14"/>
      <c r="ANH620" s="14"/>
      <c r="ANI620" s="14"/>
      <c r="ANJ620" s="14"/>
      <c r="ANK620" s="14"/>
      <c r="ANL620" s="14"/>
      <c r="ANM620" s="14"/>
      <c r="ANN620" s="14"/>
      <c r="ANO620" s="14"/>
      <c r="ANP620" s="14"/>
      <c r="ANQ620" s="14"/>
      <c r="ANR620" s="14"/>
      <c r="ANS620" s="14"/>
      <c r="ANT620" s="14"/>
      <c r="ANU620" s="14"/>
      <c r="ANV620" s="14"/>
      <c r="ANW620" s="14"/>
      <c r="ANX620" s="14"/>
      <c r="ANY620" s="14"/>
      <c r="ANZ620" s="14"/>
      <c r="AOA620" s="14"/>
      <c r="AOB620" s="14"/>
      <c r="AOC620" s="14"/>
      <c r="AOD620" s="14"/>
      <c r="AOE620" s="14"/>
      <c r="AOF620" s="14"/>
      <c r="AOG620" s="14"/>
      <c r="AOH620" s="14"/>
      <c r="AOI620" s="14"/>
      <c r="AOJ620" s="14"/>
      <c r="AOK620" s="14"/>
      <c r="AOL620" s="14"/>
      <c r="AOM620" s="14"/>
      <c r="AON620" s="14"/>
      <c r="AOO620" s="14"/>
      <c r="AOP620" s="14"/>
      <c r="AOQ620" s="14"/>
      <c r="AOR620" s="14"/>
      <c r="AOS620" s="14"/>
      <c r="AOT620" s="14"/>
      <c r="AOU620" s="14"/>
      <c r="AOV620" s="14"/>
      <c r="AOW620" s="14"/>
      <c r="AOX620" s="14"/>
      <c r="AOY620" s="14"/>
      <c r="AOZ620" s="14"/>
      <c r="APA620" s="14"/>
      <c r="APB620" s="14"/>
      <c r="APC620" s="14"/>
      <c r="APD620" s="14"/>
      <c r="APE620" s="14"/>
      <c r="APF620" s="14"/>
      <c r="APG620" s="14"/>
      <c r="APH620" s="14"/>
      <c r="API620" s="14"/>
      <c r="APJ620" s="14"/>
      <c r="APK620" s="14"/>
      <c r="APL620" s="14"/>
      <c r="APM620" s="14"/>
      <c r="APN620" s="14"/>
      <c r="APO620" s="14"/>
      <c r="APP620" s="14"/>
      <c r="APQ620" s="14"/>
      <c r="APR620" s="14"/>
      <c r="APS620" s="14"/>
      <c r="APT620" s="14"/>
      <c r="APU620" s="14"/>
      <c r="APV620" s="14"/>
      <c r="APW620" s="14"/>
      <c r="APX620" s="14"/>
      <c r="APY620" s="14"/>
      <c r="APZ620" s="14"/>
      <c r="AQA620" s="14"/>
      <c r="AQB620" s="14"/>
      <c r="AQC620" s="14"/>
      <c r="AQD620" s="14"/>
      <c r="AQE620" s="14"/>
      <c r="AQF620" s="14"/>
      <c r="AQG620" s="14"/>
      <c r="AQH620" s="14"/>
      <c r="AQI620" s="14"/>
      <c r="AQJ620" s="14"/>
      <c r="AQK620" s="14"/>
      <c r="AQL620" s="14"/>
      <c r="AQM620" s="14"/>
      <c r="AQN620" s="14"/>
      <c r="AQO620" s="14"/>
      <c r="AQP620" s="14"/>
      <c r="AQQ620" s="14"/>
      <c r="AQR620" s="14"/>
      <c r="AQS620" s="14"/>
      <c r="AQT620" s="14"/>
      <c r="AQU620" s="14"/>
      <c r="AQV620" s="14"/>
      <c r="AQW620" s="14"/>
      <c r="AQX620" s="14"/>
      <c r="AQY620" s="14"/>
      <c r="AQZ620" s="14"/>
      <c r="ARA620" s="14"/>
      <c r="ARB620" s="14"/>
      <c r="ARC620" s="14"/>
      <c r="ARD620" s="14"/>
      <c r="ARE620" s="14"/>
      <c r="ARF620" s="14"/>
      <c r="ARG620" s="14"/>
      <c r="ARH620" s="14"/>
      <c r="ARI620" s="14"/>
      <c r="ARJ620" s="14"/>
      <c r="ARK620" s="14"/>
      <c r="ARL620" s="14"/>
      <c r="ARM620" s="14"/>
      <c r="ARN620" s="14"/>
      <c r="ARO620" s="14"/>
      <c r="ARP620" s="14"/>
      <c r="ARQ620" s="14"/>
      <c r="ARR620" s="14"/>
      <c r="ARS620" s="14"/>
      <c r="ART620" s="14"/>
      <c r="ARU620" s="14"/>
      <c r="ARV620" s="14"/>
      <c r="ARW620" s="14"/>
      <c r="ARX620" s="14"/>
      <c r="ARY620" s="14"/>
      <c r="ARZ620" s="14"/>
      <c r="ASA620" s="14"/>
      <c r="ASB620" s="14"/>
      <c r="ASC620" s="14"/>
      <c r="ASD620" s="14"/>
      <c r="ASE620" s="14"/>
      <c r="ASF620" s="14"/>
      <c r="ASG620" s="14"/>
      <c r="ASH620" s="14"/>
      <c r="ASI620" s="14"/>
      <c r="ASJ620" s="14"/>
      <c r="ASK620" s="14"/>
      <c r="ASL620" s="14"/>
      <c r="ASM620" s="14"/>
      <c r="ASN620" s="14"/>
      <c r="ASO620" s="14"/>
      <c r="ASP620" s="14"/>
      <c r="ASQ620" s="14"/>
      <c r="ASR620" s="14"/>
      <c r="ASS620" s="14"/>
      <c r="AST620" s="14"/>
      <c r="ASU620" s="14"/>
      <c r="ASV620" s="14"/>
      <c r="ASW620" s="14"/>
      <c r="ASX620" s="14"/>
      <c r="ASY620" s="14"/>
      <c r="ASZ620" s="14"/>
      <c r="ATA620" s="14"/>
      <c r="ATB620" s="14"/>
      <c r="ATC620" s="14"/>
      <c r="ATD620" s="14"/>
    </row>
    <row r="621" spans="63:1200">
      <c r="BK621" s="14" t="str">
        <f t="shared" si="2123"/>
        <v/>
      </c>
      <c r="ABO621" s="14"/>
      <c r="ABP621" s="14"/>
      <c r="ABQ621" s="14"/>
      <c r="ABR621" s="14"/>
      <c r="ABS621" s="14"/>
      <c r="ABT621" s="14"/>
      <c r="ABU621" s="14"/>
      <c r="ABV621" s="14"/>
      <c r="ABW621" s="14"/>
      <c r="ABX621" s="14"/>
      <c r="ABY621" s="14"/>
      <c r="ABZ621" s="14"/>
      <c r="ACA621" s="14"/>
      <c r="ACB621" s="14"/>
      <c r="ACC621" s="14"/>
      <c r="ACD621" s="14"/>
      <c r="ACE621" s="14"/>
      <c r="ACF621" s="14"/>
      <c r="ACG621" s="14"/>
      <c r="ACH621" s="14"/>
      <c r="ACI621" s="14"/>
      <c r="ACJ621" s="14"/>
      <c r="ACK621" s="14"/>
      <c r="ACL621" s="14"/>
      <c r="ACM621" s="14"/>
      <c r="ACN621" s="14"/>
      <c r="ACO621" s="14"/>
      <c r="ACP621" s="14"/>
      <c r="ACQ621" s="14"/>
      <c r="ACR621" s="14"/>
      <c r="ACS621" s="14"/>
      <c r="ACT621" s="14"/>
      <c r="ACU621" s="14"/>
      <c r="ACV621" s="14"/>
      <c r="ACW621" s="14"/>
      <c r="ACX621" s="14"/>
      <c r="ACY621" s="14"/>
      <c r="ACZ621" s="14"/>
      <c r="ADA621" s="14"/>
      <c r="ADB621" s="14"/>
      <c r="ADC621" s="14"/>
      <c r="ADD621" s="14"/>
      <c r="ADE621" s="14"/>
      <c r="ADF621" s="14"/>
      <c r="ADG621" s="14"/>
      <c r="ADH621" s="14"/>
      <c r="ADI621" s="14"/>
      <c r="ADJ621" s="14"/>
      <c r="ADK621" s="14"/>
      <c r="ADL621" s="14"/>
      <c r="ADM621" s="14"/>
      <c r="ADN621" s="14"/>
      <c r="ADO621" s="14"/>
      <c r="ADP621" s="14"/>
      <c r="ADQ621" s="14"/>
      <c r="ADR621" s="14"/>
      <c r="ADS621" s="14"/>
      <c r="ADT621" s="14"/>
      <c r="ADU621" s="14"/>
      <c r="ADV621" s="14"/>
      <c r="ADW621" s="14"/>
      <c r="ADX621" s="14"/>
      <c r="ADY621" s="14"/>
      <c r="ADZ621" s="14"/>
      <c r="AEA621" s="14"/>
      <c r="AEB621" s="14"/>
      <c r="AEC621" s="14"/>
      <c r="AED621" s="14"/>
      <c r="AEE621" s="14"/>
      <c r="AEF621" s="14"/>
      <c r="AEG621" s="14"/>
      <c r="AEH621" s="14"/>
      <c r="AEI621" s="14"/>
      <c r="AEJ621" s="14"/>
      <c r="AEK621" s="14"/>
      <c r="AEL621" s="14"/>
      <c r="AEM621" s="14"/>
      <c r="AEN621" s="14"/>
      <c r="AEO621" s="14"/>
      <c r="AEP621" s="14"/>
      <c r="AEQ621" s="14"/>
      <c r="AER621" s="14"/>
      <c r="AES621" s="14"/>
      <c r="AET621" s="14"/>
      <c r="AEU621" s="14"/>
      <c r="AEV621" s="14"/>
      <c r="AEW621" s="14"/>
      <c r="AEX621" s="14"/>
      <c r="AEY621" s="14"/>
      <c r="AEZ621" s="14"/>
      <c r="AFA621" s="14"/>
      <c r="AFB621" s="14"/>
      <c r="AFC621" s="14"/>
      <c r="AFD621" s="14"/>
      <c r="AFE621" s="14"/>
      <c r="AFF621" s="14"/>
      <c r="AFG621" s="14"/>
      <c r="AFH621" s="14"/>
      <c r="AFI621" s="14"/>
      <c r="AFJ621" s="14"/>
      <c r="AFK621" s="14"/>
      <c r="AFL621" s="14"/>
      <c r="AFM621" s="14"/>
      <c r="AFN621" s="14"/>
      <c r="AFO621" s="14"/>
      <c r="AFP621" s="14"/>
      <c r="AFQ621" s="14"/>
      <c r="AFR621" s="14"/>
      <c r="AFS621" s="14"/>
      <c r="AFT621" s="14"/>
      <c r="AFU621" s="14"/>
      <c r="AFV621" s="14"/>
      <c r="AFW621" s="14"/>
      <c r="AFX621" s="14"/>
      <c r="AFY621" s="14"/>
      <c r="AFZ621" s="14"/>
      <c r="AGA621" s="14"/>
      <c r="AGB621" s="14"/>
      <c r="AGC621" s="14"/>
      <c r="AGD621" s="14"/>
      <c r="AGE621" s="14"/>
      <c r="AGF621" s="14"/>
      <c r="AGG621" s="14"/>
      <c r="AGH621" s="14"/>
      <c r="AGI621" s="14"/>
      <c r="AGJ621" s="14"/>
      <c r="AGK621" s="14"/>
      <c r="AGL621" s="14"/>
      <c r="AGM621" s="14"/>
      <c r="AGN621" s="14"/>
      <c r="AGO621" s="14"/>
      <c r="AGP621" s="14"/>
      <c r="AGQ621" s="14"/>
      <c r="AGR621" s="14"/>
      <c r="AGS621" s="14"/>
      <c r="AGT621" s="14"/>
      <c r="AGU621" s="14"/>
      <c r="AGV621" s="14"/>
      <c r="AGW621" s="14"/>
      <c r="AGX621" s="14"/>
      <c r="AGY621" s="14"/>
      <c r="AGZ621" s="14"/>
      <c r="AHA621" s="14"/>
      <c r="AHB621" s="14"/>
      <c r="AHC621" s="14"/>
      <c r="AHD621" s="14"/>
      <c r="AHE621" s="14"/>
      <c r="AHF621" s="14"/>
      <c r="AHG621" s="14"/>
      <c r="AHH621" s="14"/>
      <c r="AHI621" s="14"/>
      <c r="AHJ621" s="14"/>
      <c r="AHK621" s="14"/>
      <c r="AHL621" s="14"/>
      <c r="AHM621" s="14"/>
      <c r="AHN621" s="14"/>
      <c r="AHO621" s="14"/>
      <c r="AHP621" s="14"/>
      <c r="AHQ621" s="14"/>
      <c r="AHR621" s="14"/>
      <c r="AHS621" s="14"/>
      <c r="AHT621" s="14"/>
      <c r="AHU621" s="14"/>
      <c r="AHV621" s="14"/>
      <c r="AHW621" s="14"/>
      <c r="AHX621" s="14"/>
      <c r="AHY621" s="14"/>
      <c r="AHZ621" s="14"/>
      <c r="AIA621" s="14"/>
      <c r="AIB621" s="14"/>
      <c r="AIC621" s="14"/>
      <c r="AID621" s="14"/>
      <c r="AIE621" s="14"/>
      <c r="AIF621" s="14"/>
      <c r="AIG621" s="14"/>
      <c r="AIH621" s="14"/>
      <c r="AII621" s="14"/>
      <c r="AIJ621" s="14"/>
      <c r="AIK621" s="14"/>
      <c r="AIL621" s="14"/>
      <c r="AIM621" s="14"/>
      <c r="AIN621" s="14"/>
      <c r="AIO621" s="14"/>
      <c r="AIP621" s="14"/>
      <c r="AIQ621" s="14"/>
      <c r="AIR621" s="14"/>
      <c r="AIS621" s="14"/>
      <c r="AIT621" s="14"/>
      <c r="AIU621" s="14"/>
      <c r="AIV621" s="14"/>
      <c r="AIW621" s="14"/>
      <c r="AIX621" s="14"/>
      <c r="AIY621" s="14"/>
      <c r="AIZ621" s="14"/>
      <c r="AJA621" s="14"/>
      <c r="AJB621" s="14"/>
      <c r="AJC621" s="14"/>
      <c r="AJD621" s="14"/>
      <c r="AJE621" s="14"/>
      <c r="AJF621" s="14"/>
      <c r="AJG621" s="14"/>
      <c r="AJH621" s="14"/>
      <c r="AJI621" s="14"/>
      <c r="AJJ621" s="14"/>
      <c r="AJK621" s="14"/>
      <c r="AJL621" s="14"/>
      <c r="AJM621" s="14"/>
      <c r="AJN621" s="14"/>
      <c r="AJO621" s="14"/>
      <c r="AJP621" s="14"/>
      <c r="AJQ621" s="14"/>
      <c r="AJR621" s="14"/>
      <c r="AJS621" s="14"/>
      <c r="AJT621" s="14"/>
      <c r="AJU621" s="14"/>
      <c r="AJV621" s="14"/>
      <c r="AJW621" s="14"/>
      <c r="AJX621" s="14"/>
      <c r="AJY621" s="14"/>
      <c r="AJZ621" s="14"/>
      <c r="AKA621" s="14"/>
      <c r="AKB621" s="14"/>
      <c r="AKC621" s="14"/>
      <c r="AKD621" s="14"/>
      <c r="AKE621" s="14"/>
      <c r="AKF621" s="14"/>
      <c r="AKG621" s="14"/>
      <c r="AKH621" s="14"/>
      <c r="AKI621" s="14"/>
      <c r="AKJ621" s="14"/>
      <c r="AKK621" s="14"/>
      <c r="AKL621" s="14"/>
      <c r="AKM621" s="14"/>
      <c r="AKN621" s="14"/>
      <c r="AKO621" s="14"/>
      <c r="AKP621" s="14"/>
      <c r="AKQ621" s="14"/>
      <c r="AKR621" s="14"/>
      <c r="AKS621" s="14"/>
      <c r="AKT621" s="14"/>
      <c r="AKU621" s="14"/>
      <c r="AKV621" s="14"/>
      <c r="AKW621" s="14"/>
      <c r="AKX621" s="14"/>
      <c r="AKY621" s="14"/>
      <c r="AKZ621" s="14"/>
      <c r="ALA621" s="14"/>
      <c r="ALB621" s="14"/>
      <c r="ALC621" s="14"/>
      <c r="ALD621" s="14"/>
      <c r="ALE621" s="14"/>
      <c r="ALF621" s="14"/>
      <c r="ALG621" s="14"/>
      <c r="ALH621" s="14"/>
      <c r="ALI621" s="14"/>
      <c r="ALJ621" s="14"/>
      <c r="ALK621" s="14"/>
      <c r="ALL621" s="14"/>
      <c r="ALM621" s="14"/>
      <c r="ALN621" s="14"/>
      <c r="ALO621" s="14"/>
      <c r="ALP621" s="14"/>
      <c r="ALQ621" s="14"/>
      <c r="ALR621" s="14"/>
      <c r="ALS621" s="14"/>
      <c r="ALT621" s="14"/>
      <c r="ALU621" s="14"/>
      <c r="ALV621" s="14"/>
      <c r="ALW621" s="14"/>
      <c r="ALX621" s="14"/>
      <c r="ALY621" s="14"/>
      <c r="ALZ621" s="14"/>
      <c r="AMA621" s="14"/>
      <c r="AMB621" s="14"/>
      <c r="AMC621" s="14"/>
      <c r="AMD621" s="14"/>
      <c r="AME621" s="14"/>
      <c r="AMF621" s="14"/>
      <c r="AMG621" s="14"/>
      <c r="AMH621" s="14"/>
      <c r="AMI621" s="14"/>
      <c r="AMJ621" s="14"/>
      <c r="AMK621" s="14"/>
      <c r="AML621" s="14"/>
      <c r="AMM621" s="14"/>
      <c r="AMN621" s="14"/>
      <c r="AMO621" s="14"/>
      <c r="AMP621" s="14"/>
      <c r="AMQ621" s="14"/>
      <c r="AMR621" s="14"/>
      <c r="AMS621" s="14"/>
      <c r="AMT621" s="14"/>
      <c r="AMU621" s="14"/>
      <c r="AMV621" s="14"/>
      <c r="AMW621" s="14"/>
      <c r="AMX621" s="14"/>
      <c r="AMY621" s="14"/>
      <c r="AMZ621" s="14"/>
      <c r="ANA621" s="14"/>
      <c r="ANB621" s="14"/>
      <c r="ANC621" s="14"/>
      <c r="AND621" s="14"/>
      <c r="ANE621" s="14"/>
      <c r="ANF621" s="14"/>
      <c r="ANG621" s="14"/>
      <c r="ANH621" s="14"/>
      <c r="ANI621" s="14"/>
      <c r="ANJ621" s="14"/>
      <c r="ANK621" s="14"/>
      <c r="ANL621" s="14"/>
      <c r="ANM621" s="14"/>
      <c r="ANN621" s="14"/>
      <c r="ANO621" s="14"/>
      <c r="ANP621" s="14"/>
      <c r="ANQ621" s="14"/>
      <c r="ANR621" s="14"/>
      <c r="ANS621" s="14"/>
      <c r="ANT621" s="14"/>
      <c r="ANU621" s="14"/>
      <c r="ANV621" s="14"/>
      <c r="ANW621" s="14"/>
      <c r="ANX621" s="14"/>
      <c r="ANY621" s="14"/>
      <c r="ANZ621" s="14"/>
      <c r="AOA621" s="14"/>
      <c r="AOB621" s="14"/>
      <c r="AOC621" s="14"/>
      <c r="AOD621" s="14"/>
      <c r="AOE621" s="14"/>
      <c r="AOF621" s="14"/>
      <c r="AOG621" s="14"/>
      <c r="AOH621" s="14"/>
      <c r="AOI621" s="14"/>
      <c r="AOJ621" s="14"/>
      <c r="AOK621" s="14"/>
      <c r="AOL621" s="14"/>
      <c r="AOM621" s="14"/>
      <c r="AON621" s="14"/>
      <c r="AOO621" s="14"/>
      <c r="AOP621" s="14"/>
      <c r="AOQ621" s="14"/>
      <c r="AOR621" s="14"/>
      <c r="AOS621" s="14"/>
      <c r="AOT621" s="14"/>
      <c r="AOU621" s="14"/>
      <c r="AOV621" s="14"/>
      <c r="AOW621" s="14"/>
      <c r="AOX621" s="14"/>
      <c r="AOY621" s="14"/>
      <c r="AOZ621" s="14"/>
      <c r="APA621" s="14"/>
      <c r="APB621" s="14"/>
      <c r="APC621" s="14"/>
      <c r="APD621" s="14"/>
      <c r="APE621" s="14"/>
      <c r="APF621" s="14"/>
      <c r="APG621" s="14"/>
      <c r="APH621" s="14"/>
      <c r="API621" s="14"/>
      <c r="APJ621" s="14"/>
      <c r="APK621" s="14"/>
      <c r="APL621" s="14"/>
      <c r="APM621" s="14"/>
      <c r="APN621" s="14"/>
      <c r="APO621" s="14"/>
      <c r="APP621" s="14"/>
      <c r="APQ621" s="14"/>
      <c r="APR621" s="14"/>
      <c r="APS621" s="14"/>
      <c r="APT621" s="14"/>
      <c r="APU621" s="14"/>
      <c r="APV621" s="14"/>
      <c r="APW621" s="14"/>
      <c r="APX621" s="14"/>
      <c r="APY621" s="14"/>
      <c r="APZ621" s="14"/>
      <c r="AQA621" s="14"/>
      <c r="AQB621" s="14"/>
      <c r="AQC621" s="14"/>
      <c r="AQD621" s="14"/>
      <c r="AQE621" s="14"/>
      <c r="AQF621" s="14"/>
      <c r="AQG621" s="14"/>
      <c r="AQH621" s="14"/>
      <c r="AQI621" s="14"/>
      <c r="AQJ621" s="14"/>
      <c r="AQK621" s="14"/>
      <c r="AQL621" s="14"/>
      <c r="AQM621" s="14"/>
      <c r="AQN621" s="14"/>
      <c r="AQO621" s="14"/>
      <c r="AQP621" s="14"/>
      <c r="AQQ621" s="14"/>
      <c r="AQR621" s="14"/>
      <c r="AQS621" s="14"/>
      <c r="AQT621" s="14"/>
      <c r="AQU621" s="14"/>
      <c r="AQV621" s="14"/>
      <c r="AQW621" s="14"/>
      <c r="AQX621" s="14"/>
      <c r="AQY621" s="14"/>
      <c r="AQZ621" s="14"/>
      <c r="ARA621" s="14"/>
      <c r="ARB621" s="14"/>
      <c r="ARC621" s="14"/>
      <c r="ARD621" s="14"/>
      <c r="ARE621" s="14"/>
      <c r="ARF621" s="14"/>
      <c r="ARG621" s="14"/>
      <c r="ARH621" s="14"/>
      <c r="ARI621" s="14"/>
      <c r="ARJ621" s="14"/>
      <c r="ARK621" s="14"/>
      <c r="ARL621" s="14"/>
      <c r="ARM621" s="14"/>
      <c r="ARN621" s="14"/>
      <c r="ARO621" s="14"/>
      <c r="ARP621" s="14"/>
      <c r="ARQ621" s="14"/>
      <c r="ARR621" s="14"/>
      <c r="ARS621" s="14"/>
      <c r="ART621" s="14"/>
      <c r="ARU621" s="14"/>
      <c r="ARV621" s="14"/>
      <c r="ARW621" s="14"/>
      <c r="ARX621" s="14"/>
      <c r="ARY621" s="14"/>
      <c r="ARZ621" s="14"/>
      <c r="ASA621" s="14"/>
      <c r="ASB621" s="14"/>
      <c r="ASC621" s="14"/>
      <c r="ASD621" s="14"/>
      <c r="ASE621" s="14"/>
      <c r="ASF621" s="14"/>
      <c r="ASG621" s="14"/>
      <c r="ASH621" s="14"/>
      <c r="ASI621" s="14"/>
      <c r="ASJ621" s="14"/>
      <c r="ASK621" s="14"/>
      <c r="ASL621" s="14"/>
      <c r="ASM621" s="14"/>
      <c r="ASN621" s="14"/>
      <c r="ASO621" s="14"/>
      <c r="ASP621" s="14"/>
      <c r="ASQ621" s="14"/>
      <c r="ASR621" s="14"/>
      <c r="ASS621" s="14"/>
      <c r="AST621" s="14"/>
      <c r="ASU621" s="14"/>
      <c r="ASV621" s="14"/>
      <c r="ASW621" s="14"/>
      <c r="ASX621" s="14"/>
      <c r="ASY621" s="14"/>
      <c r="ASZ621" s="14"/>
      <c r="ATA621" s="14"/>
      <c r="ATB621" s="14"/>
      <c r="ATC621" s="14"/>
      <c r="ATD621" s="14"/>
    </row>
    <row r="622" spans="63:1200">
      <c r="BK622" s="14" t="str">
        <f t="shared" si="2123"/>
        <v/>
      </c>
      <c r="ABO622" s="14"/>
      <c r="ABP622" s="14"/>
      <c r="ABQ622" s="14"/>
      <c r="ABR622" s="14"/>
      <c r="ABS622" s="14"/>
      <c r="ABT622" s="14"/>
      <c r="ABU622" s="14"/>
      <c r="ABV622" s="14"/>
      <c r="ABW622" s="14"/>
      <c r="ABX622" s="14"/>
      <c r="ABY622" s="14"/>
      <c r="ABZ622" s="14"/>
      <c r="ACA622" s="14"/>
      <c r="ACB622" s="14"/>
      <c r="ACC622" s="14"/>
      <c r="ACD622" s="14"/>
      <c r="ACE622" s="14"/>
      <c r="ACF622" s="14"/>
      <c r="ACG622" s="14"/>
      <c r="ACH622" s="14"/>
      <c r="ACI622" s="14"/>
      <c r="ACJ622" s="14"/>
      <c r="ACK622" s="14"/>
      <c r="ACL622" s="14"/>
      <c r="ACM622" s="14"/>
      <c r="ACN622" s="14"/>
      <c r="ACO622" s="14"/>
      <c r="ACP622" s="14"/>
      <c r="ACQ622" s="14"/>
      <c r="ACR622" s="14"/>
      <c r="ACS622" s="14"/>
      <c r="ACT622" s="14"/>
      <c r="ACU622" s="14"/>
      <c r="ACV622" s="14"/>
      <c r="ACW622" s="14"/>
      <c r="ACX622" s="14"/>
      <c r="ACY622" s="14"/>
      <c r="ACZ622" s="14"/>
      <c r="ADA622" s="14"/>
      <c r="ADB622" s="14"/>
      <c r="ADC622" s="14"/>
      <c r="ADD622" s="14"/>
      <c r="ADE622" s="14"/>
      <c r="ADF622" s="14"/>
      <c r="ADG622" s="14"/>
      <c r="ADH622" s="14"/>
      <c r="ADI622" s="14"/>
      <c r="ADJ622" s="14"/>
      <c r="ADK622" s="14"/>
      <c r="ADL622" s="14"/>
      <c r="ADM622" s="14"/>
      <c r="ADN622" s="14"/>
      <c r="ADO622" s="14"/>
      <c r="ADP622" s="14"/>
      <c r="ADQ622" s="14"/>
      <c r="ADR622" s="14"/>
      <c r="ADS622" s="14"/>
      <c r="ADT622" s="14"/>
      <c r="ADU622" s="14"/>
      <c r="ADV622" s="14"/>
      <c r="ADW622" s="14"/>
      <c r="ADX622" s="14"/>
      <c r="ADY622" s="14"/>
      <c r="ADZ622" s="14"/>
      <c r="AEA622" s="14"/>
      <c r="AEB622" s="14"/>
      <c r="AEC622" s="14"/>
      <c r="AED622" s="14"/>
      <c r="AEE622" s="14"/>
      <c r="AEF622" s="14"/>
      <c r="AEG622" s="14"/>
      <c r="AEH622" s="14"/>
      <c r="AEI622" s="14"/>
      <c r="AEJ622" s="14"/>
      <c r="AEK622" s="14"/>
      <c r="AEL622" s="14"/>
      <c r="AEM622" s="14"/>
      <c r="AEN622" s="14"/>
      <c r="AEO622" s="14"/>
      <c r="AEP622" s="14"/>
      <c r="AEQ622" s="14"/>
      <c r="AER622" s="14"/>
      <c r="AES622" s="14"/>
      <c r="AET622" s="14"/>
      <c r="AEU622" s="14"/>
      <c r="AEV622" s="14"/>
      <c r="AEW622" s="14"/>
      <c r="AEX622" s="14"/>
      <c r="AEY622" s="14"/>
      <c r="AEZ622" s="14"/>
      <c r="AFA622" s="14"/>
      <c r="AFB622" s="14"/>
      <c r="AFC622" s="14"/>
      <c r="AFD622" s="14"/>
      <c r="AFE622" s="14"/>
      <c r="AFF622" s="14"/>
      <c r="AFG622" s="14"/>
      <c r="AFH622" s="14"/>
      <c r="AFI622" s="14"/>
      <c r="AFJ622" s="14"/>
      <c r="AFK622" s="14"/>
      <c r="AFL622" s="14"/>
      <c r="AFM622" s="14"/>
      <c r="AFN622" s="14"/>
      <c r="AFO622" s="14"/>
      <c r="AFP622" s="14"/>
      <c r="AFQ622" s="14"/>
      <c r="AFR622" s="14"/>
      <c r="AFS622" s="14"/>
      <c r="AFT622" s="14"/>
      <c r="AFU622" s="14"/>
      <c r="AFV622" s="14"/>
      <c r="AFW622" s="14"/>
      <c r="AFX622" s="14"/>
      <c r="AFY622" s="14"/>
      <c r="AFZ622" s="14"/>
      <c r="AGA622" s="14"/>
      <c r="AGB622" s="14"/>
      <c r="AGC622" s="14"/>
      <c r="AGD622" s="14"/>
      <c r="AGE622" s="14"/>
      <c r="AGF622" s="14"/>
      <c r="AGG622" s="14"/>
      <c r="AGH622" s="14"/>
      <c r="AGI622" s="14"/>
      <c r="AGJ622" s="14"/>
      <c r="AGK622" s="14"/>
      <c r="AGL622" s="14"/>
      <c r="AGM622" s="14"/>
      <c r="AGN622" s="14"/>
      <c r="AGO622" s="14"/>
      <c r="AGP622" s="14"/>
      <c r="AGQ622" s="14"/>
      <c r="AGR622" s="14"/>
      <c r="AGS622" s="14"/>
      <c r="AGT622" s="14"/>
      <c r="AGU622" s="14"/>
      <c r="AGV622" s="14"/>
      <c r="AGW622" s="14"/>
      <c r="AGX622" s="14"/>
      <c r="AGY622" s="14"/>
      <c r="AGZ622" s="14"/>
      <c r="AHA622" s="14"/>
      <c r="AHB622" s="14"/>
      <c r="AHC622" s="14"/>
      <c r="AHD622" s="14"/>
      <c r="AHE622" s="14"/>
      <c r="AHF622" s="14"/>
      <c r="AHG622" s="14"/>
      <c r="AHH622" s="14"/>
      <c r="AHI622" s="14"/>
      <c r="AHJ622" s="14"/>
      <c r="AHK622" s="14"/>
      <c r="AHL622" s="14"/>
      <c r="AHM622" s="14"/>
      <c r="AHN622" s="14"/>
      <c r="AHO622" s="14"/>
      <c r="AHP622" s="14"/>
      <c r="AHQ622" s="14"/>
      <c r="AHR622" s="14"/>
      <c r="AHS622" s="14"/>
      <c r="AHT622" s="14"/>
      <c r="AHU622" s="14"/>
      <c r="AHV622" s="14"/>
      <c r="AHW622" s="14"/>
      <c r="AHX622" s="14"/>
      <c r="AHY622" s="14"/>
      <c r="AHZ622" s="14"/>
      <c r="AIA622" s="14"/>
      <c r="AIB622" s="14"/>
      <c r="AIC622" s="14"/>
      <c r="AID622" s="14"/>
      <c r="AIE622" s="14"/>
      <c r="AIF622" s="14"/>
      <c r="AIG622" s="14"/>
      <c r="AIH622" s="14"/>
      <c r="AII622" s="14"/>
      <c r="AIJ622" s="14"/>
      <c r="AIK622" s="14"/>
      <c r="AIL622" s="14"/>
      <c r="AIM622" s="14"/>
      <c r="AIN622" s="14"/>
      <c r="AIO622" s="14"/>
      <c r="AIP622" s="14"/>
      <c r="AIQ622" s="14"/>
      <c r="AIR622" s="14"/>
      <c r="AIS622" s="14"/>
      <c r="AIT622" s="14"/>
      <c r="AIU622" s="14"/>
      <c r="AIV622" s="14"/>
      <c r="AIW622" s="14"/>
      <c r="AIX622" s="14"/>
      <c r="AIY622" s="14"/>
      <c r="AIZ622" s="14"/>
      <c r="AJA622" s="14"/>
      <c r="AJB622" s="14"/>
      <c r="AJC622" s="14"/>
      <c r="AJD622" s="14"/>
      <c r="AJE622" s="14"/>
      <c r="AJF622" s="14"/>
      <c r="AJG622" s="14"/>
      <c r="AJH622" s="14"/>
      <c r="AJI622" s="14"/>
      <c r="AJJ622" s="14"/>
      <c r="AJK622" s="14"/>
      <c r="AJL622" s="14"/>
      <c r="AJM622" s="14"/>
      <c r="AJN622" s="14"/>
      <c r="AJO622" s="14"/>
      <c r="AJP622" s="14"/>
      <c r="AJQ622" s="14"/>
      <c r="AJR622" s="14"/>
      <c r="AJS622" s="14"/>
      <c r="AJT622" s="14"/>
      <c r="AJU622" s="14"/>
      <c r="AJV622" s="14"/>
      <c r="AJW622" s="14"/>
      <c r="AJX622" s="14"/>
      <c r="AJY622" s="14"/>
      <c r="AJZ622" s="14"/>
      <c r="AKA622" s="14"/>
      <c r="AKB622" s="14"/>
      <c r="AKC622" s="14"/>
      <c r="AKD622" s="14"/>
      <c r="AKE622" s="14"/>
      <c r="AKF622" s="14"/>
      <c r="AKG622" s="14"/>
      <c r="AKH622" s="14"/>
      <c r="AKI622" s="14"/>
      <c r="AKJ622" s="14"/>
      <c r="AKK622" s="14"/>
      <c r="AKL622" s="14"/>
      <c r="AKM622" s="14"/>
      <c r="AKN622" s="14"/>
      <c r="AKO622" s="14"/>
      <c r="AKP622" s="14"/>
      <c r="AKQ622" s="14"/>
      <c r="AKR622" s="14"/>
      <c r="AKS622" s="14"/>
      <c r="AKT622" s="14"/>
      <c r="AKU622" s="14"/>
      <c r="AKV622" s="14"/>
      <c r="AKW622" s="14"/>
      <c r="AKX622" s="14"/>
      <c r="AKY622" s="14"/>
      <c r="AKZ622" s="14"/>
      <c r="ALA622" s="14"/>
      <c r="ALB622" s="14"/>
      <c r="ALC622" s="14"/>
      <c r="ALD622" s="14"/>
      <c r="ALE622" s="14"/>
      <c r="ALF622" s="14"/>
      <c r="ALG622" s="14"/>
      <c r="ALH622" s="14"/>
      <c r="ALI622" s="14"/>
      <c r="ALJ622" s="14"/>
      <c r="ALK622" s="14"/>
      <c r="ALL622" s="14"/>
      <c r="ALM622" s="14"/>
      <c r="ALN622" s="14"/>
      <c r="ALO622" s="14"/>
      <c r="ALP622" s="14"/>
      <c r="ALQ622" s="14"/>
      <c r="ALR622" s="14"/>
      <c r="ALS622" s="14"/>
      <c r="ALT622" s="14"/>
      <c r="ALU622" s="14"/>
      <c r="ALV622" s="14"/>
      <c r="ALW622" s="14"/>
      <c r="ALX622" s="14"/>
      <c r="ALY622" s="14"/>
      <c r="ALZ622" s="14"/>
      <c r="AMA622" s="14"/>
      <c r="AMB622" s="14"/>
      <c r="AMC622" s="14"/>
      <c r="AMD622" s="14"/>
      <c r="AME622" s="14"/>
      <c r="AMF622" s="14"/>
      <c r="AMG622" s="14"/>
      <c r="AMH622" s="14"/>
      <c r="AMI622" s="14"/>
      <c r="AMJ622" s="14"/>
      <c r="AMK622" s="14"/>
      <c r="AML622" s="14"/>
      <c r="AMM622" s="14"/>
      <c r="AMN622" s="14"/>
      <c r="AMO622" s="14"/>
      <c r="AMP622" s="14"/>
      <c r="AMQ622" s="14"/>
      <c r="AMR622" s="14"/>
      <c r="AMS622" s="14"/>
      <c r="AMT622" s="14"/>
      <c r="AMU622" s="14"/>
      <c r="AMV622" s="14"/>
      <c r="AMW622" s="14"/>
      <c r="AMX622" s="14"/>
      <c r="AMY622" s="14"/>
      <c r="AMZ622" s="14"/>
      <c r="ANA622" s="14"/>
      <c r="ANB622" s="14"/>
      <c r="ANC622" s="14"/>
      <c r="AND622" s="14"/>
      <c r="ANE622" s="14"/>
      <c r="ANF622" s="14"/>
      <c r="ANG622" s="14"/>
      <c r="ANH622" s="14"/>
      <c r="ANI622" s="14"/>
      <c r="ANJ622" s="14"/>
      <c r="ANK622" s="14"/>
      <c r="ANL622" s="14"/>
      <c r="ANM622" s="14"/>
      <c r="ANN622" s="14"/>
      <c r="ANO622" s="14"/>
      <c r="ANP622" s="14"/>
      <c r="ANQ622" s="14"/>
      <c r="ANR622" s="14"/>
      <c r="ANS622" s="14"/>
      <c r="ANT622" s="14"/>
      <c r="ANU622" s="14"/>
      <c r="ANV622" s="14"/>
      <c r="ANW622" s="14"/>
      <c r="ANX622" s="14"/>
      <c r="ANY622" s="14"/>
      <c r="ANZ622" s="14"/>
      <c r="AOA622" s="14"/>
      <c r="AOB622" s="14"/>
      <c r="AOC622" s="14"/>
      <c r="AOD622" s="14"/>
      <c r="AOE622" s="14"/>
      <c r="AOF622" s="14"/>
      <c r="AOG622" s="14"/>
      <c r="AOH622" s="14"/>
      <c r="AOI622" s="14"/>
      <c r="AOJ622" s="14"/>
      <c r="AOK622" s="14"/>
      <c r="AOL622" s="14"/>
      <c r="AOM622" s="14"/>
      <c r="AON622" s="14"/>
      <c r="AOO622" s="14"/>
      <c r="AOP622" s="14"/>
      <c r="AOQ622" s="14"/>
      <c r="AOR622" s="14"/>
      <c r="AOS622" s="14"/>
      <c r="AOT622" s="14"/>
      <c r="AOU622" s="14"/>
      <c r="AOV622" s="14"/>
      <c r="AOW622" s="14"/>
      <c r="AOX622" s="14"/>
      <c r="AOY622" s="14"/>
      <c r="AOZ622" s="14"/>
      <c r="APA622" s="14"/>
      <c r="APB622" s="14"/>
      <c r="APC622" s="14"/>
      <c r="APD622" s="14"/>
      <c r="APE622" s="14"/>
      <c r="APF622" s="14"/>
      <c r="APG622" s="14"/>
      <c r="APH622" s="14"/>
      <c r="API622" s="14"/>
      <c r="APJ622" s="14"/>
      <c r="APK622" s="14"/>
      <c r="APL622" s="14"/>
      <c r="APM622" s="14"/>
      <c r="APN622" s="14"/>
      <c r="APO622" s="14"/>
      <c r="APP622" s="14"/>
      <c r="APQ622" s="14"/>
      <c r="APR622" s="14"/>
      <c r="APS622" s="14"/>
      <c r="APT622" s="14"/>
      <c r="APU622" s="14"/>
      <c r="APV622" s="14"/>
      <c r="APW622" s="14"/>
      <c r="APX622" s="14"/>
      <c r="APY622" s="14"/>
      <c r="APZ622" s="14"/>
      <c r="AQA622" s="14"/>
      <c r="AQB622" s="14"/>
      <c r="AQC622" s="14"/>
      <c r="AQD622" s="14"/>
      <c r="AQE622" s="14"/>
      <c r="AQF622" s="14"/>
      <c r="AQG622" s="14"/>
      <c r="AQH622" s="14"/>
      <c r="AQI622" s="14"/>
      <c r="AQJ622" s="14"/>
      <c r="AQK622" s="14"/>
      <c r="AQL622" s="14"/>
      <c r="AQM622" s="14"/>
      <c r="AQN622" s="14"/>
      <c r="AQO622" s="14"/>
      <c r="AQP622" s="14"/>
      <c r="AQQ622" s="14"/>
      <c r="AQR622" s="14"/>
      <c r="AQS622" s="14"/>
      <c r="AQT622" s="14"/>
      <c r="AQU622" s="14"/>
      <c r="AQV622" s="14"/>
      <c r="AQW622" s="14"/>
      <c r="AQX622" s="14"/>
      <c r="AQY622" s="14"/>
      <c r="AQZ622" s="14"/>
      <c r="ARA622" s="14"/>
      <c r="ARB622" s="14"/>
      <c r="ARC622" s="14"/>
      <c r="ARD622" s="14"/>
      <c r="ARE622" s="14"/>
      <c r="ARF622" s="14"/>
      <c r="ARG622" s="14"/>
      <c r="ARH622" s="14"/>
      <c r="ARI622" s="14"/>
      <c r="ARJ622" s="14"/>
      <c r="ARK622" s="14"/>
      <c r="ARL622" s="14"/>
      <c r="ARM622" s="14"/>
      <c r="ARN622" s="14"/>
      <c r="ARO622" s="14"/>
      <c r="ARP622" s="14"/>
      <c r="ARQ622" s="14"/>
      <c r="ARR622" s="14"/>
      <c r="ARS622" s="14"/>
      <c r="ART622" s="14"/>
      <c r="ARU622" s="14"/>
      <c r="ARV622" s="14"/>
      <c r="ARW622" s="14"/>
      <c r="ARX622" s="14"/>
      <c r="ARY622" s="14"/>
      <c r="ARZ622" s="14"/>
      <c r="ASA622" s="14"/>
      <c r="ASB622" s="14"/>
      <c r="ASC622" s="14"/>
      <c r="ASD622" s="14"/>
      <c r="ASE622" s="14"/>
      <c r="ASF622" s="14"/>
      <c r="ASG622" s="14"/>
      <c r="ASH622" s="14"/>
      <c r="ASI622" s="14"/>
      <c r="ASJ622" s="14"/>
      <c r="ASK622" s="14"/>
      <c r="ASL622" s="14"/>
      <c r="ASM622" s="14"/>
      <c r="ASN622" s="14"/>
      <c r="ASO622" s="14"/>
      <c r="ASP622" s="14"/>
      <c r="ASQ622" s="14"/>
      <c r="ASR622" s="14"/>
      <c r="ASS622" s="14"/>
      <c r="AST622" s="14"/>
      <c r="ASU622" s="14"/>
      <c r="ASV622" s="14"/>
      <c r="ASW622" s="14"/>
      <c r="ASX622" s="14"/>
      <c r="ASY622" s="14"/>
      <c r="ASZ622" s="14"/>
      <c r="ATA622" s="14"/>
      <c r="ATB622" s="14"/>
      <c r="ATC622" s="14"/>
      <c r="ATD622" s="14"/>
    </row>
    <row r="623" spans="63:1200">
      <c r="BK623" s="14" t="str">
        <f t="shared" si="2123"/>
        <v/>
      </c>
      <c r="ABO623" s="14"/>
      <c r="ABP623" s="14"/>
      <c r="ABQ623" s="14"/>
      <c r="ABR623" s="14"/>
      <c r="ABS623" s="14"/>
      <c r="ABT623" s="14"/>
      <c r="ABU623" s="14"/>
      <c r="ABV623" s="14"/>
      <c r="ABW623" s="14"/>
      <c r="ABX623" s="14"/>
      <c r="ABY623" s="14"/>
      <c r="ABZ623" s="14"/>
      <c r="ACA623" s="14"/>
      <c r="ACB623" s="14"/>
      <c r="ACC623" s="14"/>
      <c r="ACD623" s="14"/>
      <c r="ACE623" s="14"/>
      <c r="ACF623" s="14"/>
      <c r="ACG623" s="14"/>
      <c r="ACH623" s="14"/>
      <c r="ACI623" s="14"/>
      <c r="ACJ623" s="14"/>
      <c r="ACK623" s="14"/>
      <c r="ACL623" s="14"/>
      <c r="ACM623" s="14"/>
      <c r="ACN623" s="14"/>
      <c r="ACO623" s="14"/>
      <c r="ACP623" s="14"/>
      <c r="ACQ623" s="14"/>
      <c r="ACR623" s="14"/>
      <c r="ACS623" s="14"/>
      <c r="ACT623" s="14"/>
      <c r="ACU623" s="14"/>
      <c r="ACV623" s="14"/>
      <c r="ACW623" s="14"/>
      <c r="ACX623" s="14"/>
      <c r="ACY623" s="14"/>
      <c r="ACZ623" s="14"/>
      <c r="ADA623" s="14"/>
      <c r="ADB623" s="14"/>
      <c r="ADC623" s="14"/>
      <c r="ADD623" s="14"/>
      <c r="ADE623" s="14"/>
      <c r="ADF623" s="14"/>
      <c r="ADG623" s="14"/>
      <c r="ADH623" s="14"/>
      <c r="ADI623" s="14"/>
      <c r="ADJ623" s="14"/>
      <c r="ADK623" s="14"/>
      <c r="ADL623" s="14"/>
      <c r="ADM623" s="14"/>
      <c r="ADN623" s="14"/>
      <c r="ADO623" s="14"/>
      <c r="ADP623" s="14"/>
      <c r="ADQ623" s="14"/>
      <c r="ADR623" s="14"/>
      <c r="ADS623" s="14"/>
      <c r="ADT623" s="14"/>
      <c r="ADU623" s="14"/>
      <c r="ADV623" s="14"/>
      <c r="ADW623" s="14"/>
      <c r="ADX623" s="14"/>
      <c r="ADY623" s="14"/>
      <c r="ADZ623" s="14"/>
      <c r="AEA623" s="14"/>
      <c r="AEB623" s="14"/>
      <c r="AEC623" s="14"/>
      <c r="AED623" s="14"/>
      <c r="AEE623" s="14"/>
      <c r="AEF623" s="14"/>
      <c r="AEG623" s="14"/>
      <c r="AEH623" s="14"/>
      <c r="AEI623" s="14"/>
      <c r="AEJ623" s="14"/>
      <c r="AEK623" s="14"/>
      <c r="AEL623" s="14"/>
      <c r="AEM623" s="14"/>
      <c r="AEN623" s="14"/>
      <c r="AEO623" s="14"/>
      <c r="AEP623" s="14"/>
      <c r="AEQ623" s="14"/>
      <c r="AER623" s="14"/>
      <c r="AES623" s="14"/>
      <c r="AET623" s="14"/>
      <c r="AEU623" s="14"/>
      <c r="AEV623" s="14"/>
      <c r="AEW623" s="14"/>
      <c r="AEX623" s="14"/>
      <c r="AEY623" s="14"/>
      <c r="AEZ623" s="14"/>
      <c r="AFA623" s="14"/>
      <c r="AFB623" s="14"/>
      <c r="AFC623" s="14"/>
      <c r="AFD623" s="14"/>
      <c r="AFE623" s="14"/>
      <c r="AFF623" s="14"/>
      <c r="AFG623" s="14"/>
      <c r="AFH623" s="14"/>
      <c r="AFI623" s="14"/>
      <c r="AFJ623" s="14"/>
      <c r="AFK623" s="14"/>
      <c r="AFL623" s="14"/>
      <c r="AFM623" s="14"/>
      <c r="AFN623" s="14"/>
      <c r="AFO623" s="14"/>
      <c r="AFP623" s="14"/>
      <c r="AFQ623" s="14"/>
      <c r="AFR623" s="14"/>
      <c r="AFS623" s="14"/>
      <c r="AFT623" s="14"/>
      <c r="AFU623" s="14"/>
      <c r="AFV623" s="14"/>
      <c r="AFW623" s="14"/>
      <c r="AFX623" s="14"/>
      <c r="AFY623" s="14"/>
      <c r="AFZ623" s="14"/>
      <c r="AGA623" s="14"/>
      <c r="AGB623" s="14"/>
      <c r="AGC623" s="14"/>
      <c r="AGD623" s="14"/>
      <c r="AGE623" s="14"/>
      <c r="AGF623" s="14"/>
      <c r="AGG623" s="14"/>
      <c r="AGH623" s="14"/>
      <c r="AGI623" s="14"/>
      <c r="AGJ623" s="14"/>
      <c r="AGK623" s="14"/>
      <c r="AGL623" s="14"/>
      <c r="AGM623" s="14"/>
      <c r="AGN623" s="14"/>
      <c r="AGO623" s="14"/>
      <c r="AGP623" s="14"/>
      <c r="AGQ623" s="14"/>
      <c r="AGR623" s="14"/>
      <c r="AGS623" s="14"/>
      <c r="AGT623" s="14"/>
      <c r="AGU623" s="14"/>
      <c r="AGV623" s="14"/>
      <c r="AGW623" s="14"/>
      <c r="AGX623" s="14"/>
      <c r="AGY623" s="14"/>
      <c r="AGZ623" s="14"/>
      <c r="AHA623" s="14"/>
      <c r="AHB623" s="14"/>
      <c r="AHC623" s="14"/>
      <c r="AHD623" s="14"/>
      <c r="AHE623" s="14"/>
      <c r="AHF623" s="14"/>
      <c r="AHG623" s="14"/>
      <c r="AHH623" s="14"/>
      <c r="AHI623" s="14"/>
      <c r="AHJ623" s="14"/>
      <c r="AHK623" s="14"/>
      <c r="AHL623" s="14"/>
      <c r="AHM623" s="14"/>
      <c r="AHN623" s="14"/>
      <c r="AHO623" s="14"/>
      <c r="AHP623" s="14"/>
      <c r="AHQ623" s="14"/>
      <c r="AHR623" s="14"/>
      <c r="AHS623" s="14"/>
      <c r="AHT623" s="14"/>
      <c r="AHU623" s="14"/>
      <c r="AHV623" s="14"/>
      <c r="AHW623" s="14"/>
      <c r="AHX623" s="14"/>
      <c r="AHY623" s="14"/>
      <c r="AHZ623" s="14"/>
      <c r="AIA623" s="14"/>
      <c r="AIB623" s="14"/>
      <c r="AIC623" s="14"/>
      <c r="AID623" s="14"/>
      <c r="AIE623" s="14"/>
      <c r="AIF623" s="14"/>
      <c r="AIG623" s="14"/>
      <c r="AIH623" s="14"/>
      <c r="AII623" s="14"/>
      <c r="AIJ623" s="14"/>
      <c r="AIK623" s="14"/>
      <c r="AIL623" s="14"/>
      <c r="AIM623" s="14"/>
      <c r="AIN623" s="14"/>
      <c r="AIO623" s="14"/>
      <c r="AIP623" s="14"/>
      <c r="AIQ623" s="14"/>
      <c r="AIR623" s="14"/>
      <c r="AIS623" s="14"/>
      <c r="AIT623" s="14"/>
      <c r="AIU623" s="14"/>
      <c r="AIV623" s="14"/>
      <c r="AIW623" s="14"/>
      <c r="AIX623" s="14"/>
      <c r="AIY623" s="14"/>
      <c r="AIZ623" s="14"/>
      <c r="AJA623" s="14"/>
      <c r="AJB623" s="14"/>
      <c r="AJC623" s="14"/>
      <c r="AJD623" s="14"/>
      <c r="AJE623" s="14"/>
      <c r="AJF623" s="14"/>
      <c r="AJG623" s="14"/>
      <c r="AJH623" s="14"/>
      <c r="AJI623" s="14"/>
      <c r="AJJ623" s="14"/>
      <c r="AJK623" s="14"/>
      <c r="AJL623" s="14"/>
      <c r="AJM623" s="14"/>
      <c r="AJN623" s="14"/>
      <c r="AJO623" s="14"/>
      <c r="AJP623" s="14"/>
      <c r="AJQ623" s="14"/>
      <c r="AJR623" s="14"/>
      <c r="AJS623" s="14"/>
      <c r="AJT623" s="14"/>
      <c r="AJU623" s="14"/>
      <c r="AJV623" s="14"/>
      <c r="AJW623" s="14"/>
      <c r="AJX623" s="14"/>
      <c r="AJY623" s="14"/>
      <c r="AJZ623" s="14"/>
      <c r="AKA623" s="14"/>
      <c r="AKB623" s="14"/>
      <c r="AKC623" s="14"/>
      <c r="AKD623" s="14"/>
      <c r="AKE623" s="14"/>
      <c r="AKF623" s="14"/>
      <c r="AKG623" s="14"/>
      <c r="AKH623" s="14"/>
      <c r="AKI623" s="14"/>
      <c r="AKJ623" s="14"/>
      <c r="AKK623" s="14"/>
      <c r="AKL623" s="14"/>
      <c r="AKM623" s="14"/>
      <c r="AKN623" s="14"/>
      <c r="AKO623" s="14"/>
      <c r="AKP623" s="14"/>
      <c r="AKQ623" s="14"/>
      <c r="AKR623" s="14"/>
      <c r="AKS623" s="14"/>
      <c r="AKT623" s="14"/>
      <c r="AKU623" s="14"/>
      <c r="AKV623" s="14"/>
      <c r="AKW623" s="14"/>
      <c r="AKX623" s="14"/>
      <c r="AKY623" s="14"/>
      <c r="AKZ623" s="14"/>
      <c r="ALA623" s="14"/>
      <c r="ALB623" s="14"/>
      <c r="ALC623" s="14"/>
      <c r="ALD623" s="14"/>
      <c r="ALE623" s="14"/>
      <c r="ALF623" s="14"/>
      <c r="ALG623" s="14"/>
      <c r="ALH623" s="14"/>
      <c r="ALI623" s="14"/>
      <c r="ALJ623" s="14"/>
      <c r="ALK623" s="14"/>
      <c r="ALL623" s="14"/>
      <c r="ALM623" s="14"/>
      <c r="ALN623" s="14"/>
      <c r="ALO623" s="14"/>
      <c r="ALP623" s="14"/>
      <c r="ALQ623" s="14"/>
      <c r="ALR623" s="14"/>
      <c r="ALS623" s="14"/>
      <c r="ALT623" s="14"/>
      <c r="ALU623" s="14"/>
      <c r="ALV623" s="14"/>
      <c r="ALW623" s="14"/>
      <c r="ALX623" s="14"/>
      <c r="ALY623" s="14"/>
      <c r="ALZ623" s="14"/>
      <c r="AMA623" s="14"/>
      <c r="AMB623" s="14"/>
      <c r="AMC623" s="14"/>
      <c r="AMD623" s="14"/>
      <c r="AME623" s="14"/>
      <c r="AMF623" s="14"/>
      <c r="AMG623" s="14"/>
      <c r="AMH623" s="14"/>
      <c r="AMI623" s="14"/>
      <c r="AMJ623" s="14"/>
      <c r="AMK623" s="14"/>
      <c r="AML623" s="14"/>
      <c r="AMM623" s="14"/>
      <c r="AMN623" s="14"/>
      <c r="AMO623" s="14"/>
      <c r="AMP623" s="14"/>
      <c r="AMQ623" s="14"/>
      <c r="AMR623" s="14"/>
      <c r="AMS623" s="14"/>
      <c r="AMT623" s="14"/>
      <c r="AMU623" s="14"/>
      <c r="AMV623" s="14"/>
      <c r="AMW623" s="14"/>
      <c r="AMX623" s="14"/>
      <c r="AMY623" s="14"/>
      <c r="AMZ623" s="14"/>
      <c r="ANA623" s="14"/>
      <c r="ANB623" s="14"/>
      <c r="ANC623" s="14"/>
      <c r="AND623" s="14"/>
      <c r="ANE623" s="14"/>
      <c r="ANF623" s="14"/>
      <c r="ANG623" s="14"/>
      <c r="ANH623" s="14"/>
      <c r="ANI623" s="14"/>
      <c r="ANJ623" s="14"/>
      <c r="ANK623" s="14"/>
      <c r="ANL623" s="14"/>
      <c r="ANM623" s="14"/>
      <c r="ANN623" s="14"/>
      <c r="ANO623" s="14"/>
      <c r="ANP623" s="14"/>
      <c r="ANQ623" s="14"/>
      <c r="ANR623" s="14"/>
      <c r="ANS623" s="14"/>
      <c r="ANT623" s="14"/>
      <c r="ANU623" s="14"/>
      <c r="ANV623" s="14"/>
      <c r="ANW623" s="14"/>
      <c r="ANX623" s="14"/>
      <c r="ANY623" s="14"/>
      <c r="ANZ623" s="14"/>
      <c r="AOA623" s="14"/>
      <c r="AOB623" s="14"/>
      <c r="AOC623" s="14"/>
      <c r="AOD623" s="14"/>
      <c r="AOE623" s="14"/>
      <c r="AOF623" s="14"/>
      <c r="AOG623" s="14"/>
      <c r="AOH623" s="14"/>
      <c r="AOI623" s="14"/>
      <c r="AOJ623" s="14"/>
      <c r="AOK623" s="14"/>
      <c r="AOL623" s="14"/>
      <c r="AOM623" s="14"/>
      <c r="AON623" s="14"/>
      <c r="AOO623" s="14"/>
      <c r="AOP623" s="14"/>
      <c r="AOQ623" s="14"/>
      <c r="AOR623" s="14"/>
      <c r="AOS623" s="14"/>
      <c r="AOT623" s="14"/>
      <c r="AOU623" s="14"/>
      <c r="AOV623" s="14"/>
      <c r="AOW623" s="14"/>
      <c r="AOX623" s="14"/>
      <c r="AOY623" s="14"/>
      <c r="AOZ623" s="14"/>
      <c r="APA623" s="14"/>
      <c r="APB623" s="14"/>
      <c r="APC623" s="14"/>
      <c r="APD623" s="14"/>
      <c r="APE623" s="14"/>
      <c r="APF623" s="14"/>
      <c r="APG623" s="14"/>
      <c r="APH623" s="14"/>
      <c r="API623" s="14"/>
      <c r="APJ623" s="14"/>
      <c r="APK623" s="14"/>
      <c r="APL623" s="14"/>
      <c r="APM623" s="14"/>
      <c r="APN623" s="14"/>
      <c r="APO623" s="14"/>
      <c r="APP623" s="14"/>
      <c r="APQ623" s="14"/>
      <c r="APR623" s="14"/>
      <c r="APS623" s="14"/>
      <c r="APT623" s="14"/>
      <c r="APU623" s="14"/>
      <c r="APV623" s="14"/>
      <c r="APW623" s="14"/>
      <c r="APX623" s="14"/>
      <c r="APY623" s="14"/>
      <c r="APZ623" s="14"/>
      <c r="AQA623" s="14"/>
      <c r="AQB623" s="14"/>
      <c r="AQC623" s="14"/>
      <c r="AQD623" s="14"/>
      <c r="AQE623" s="14"/>
      <c r="AQF623" s="14"/>
      <c r="AQG623" s="14"/>
      <c r="AQH623" s="14"/>
      <c r="AQI623" s="14"/>
      <c r="AQJ623" s="14"/>
      <c r="AQK623" s="14"/>
      <c r="AQL623" s="14"/>
      <c r="AQM623" s="14"/>
      <c r="AQN623" s="14"/>
      <c r="AQO623" s="14"/>
      <c r="AQP623" s="14"/>
      <c r="AQQ623" s="14"/>
      <c r="AQR623" s="14"/>
      <c r="AQS623" s="14"/>
      <c r="AQT623" s="14"/>
      <c r="AQU623" s="14"/>
      <c r="AQV623" s="14"/>
      <c r="AQW623" s="14"/>
      <c r="AQX623" s="14"/>
      <c r="AQY623" s="14"/>
      <c r="AQZ623" s="14"/>
      <c r="ARA623" s="14"/>
      <c r="ARB623" s="14"/>
      <c r="ARC623" s="14"/>
      <c r="ARD623" s="14"/>
      <c r="ARE623" s="14"/>
      <c r="ARF623" s="14"/>
      <c r="ARG623" s="14"/>
      <c r="ARH623" s="14"/>
      <c r="ARI623" s="14"/>
      <c r="ARJ623" s="14"/>
      <c r="ARK623" s="14"/>
      <c r="ARL623" s="14"/>
      <c r="ARM623" s="14"/>
      <c r="ARN623" s="14"/>
      <c r="ARO623" s="14"/>
      <c r="ARP623" s="14"/>
      <c r="ARQ623" s="14"/>
      <c r="ARR623" s="14"/>
      <c r="ARS623" s="14"/>
      <c r="ART623" s="14"/>
      <c r="ARU623" s="14"/>
      <c r="ARV623" s="14"/>
      <c r="ARW623" s="14"/>
      <c r="ARX623" s="14"/>
      <c r="ARY623" s="14"/>
      <c r="ARZ623" s="14"/>
      <c r="ASA623" s="14"/>
      <c r="ASB623" s="14"/>
      <c r="ASC623" s="14"/>
      <c r="ASD623" s="14"/>
      <c r="ASE623" s="14"/>
      <c r="ASF623" s="14"/>
      <c r="ASG623" s="14"/>
      <c r="ASH623" s="14"/>
      <c r="ASI623" s="14"/>
      <c r="ASJ623" s="14"/>
      <c r="ASK623" s="14"/>
      <c r="ASL623" s="14"/>
      <c r="ASM623" s="14"/>
      <c r="ASN623" s="14"/>
      <c r="ASO623" s="14"/>
      <c r="ASP623" s="14"/>
      <c r="ASQ623" s="14"/>
      <c r="ASR623" s="14"/>
      <c r="ASS623" s="14"/>
      <c r="AST623" s="14"/>
      <c r="ASU623" s="14"/>
      <c r="ASV623" s="14"/>
      <c r="ASW623" s="14"/>
      <c r="ASX623" s="14"/>
      <c r="ASY623" s="14"/>
      <c r="ASZ623" s="14"/>
      <c r="ATA623" s="14"/>
      <c r="ATB623" s="14"/>
      <c r="ATC623" s="14"/>
      <c r="ATD623" s="14"/>
    </row>
    <row r="624" spans="63:1200">
      <c r="BK624" s="14" t="str">
        <f t="shared" si="2123"/>
        <v/>
      </c>
      <c r="ABO624" s="14"/>
      <c r="ABP624" s="14"/>
      <c r="ABQ624" s="14"/>
      <c r="ABR624" s="14"/>
      <c r="ABS624" s="14"/>
      <c r="ABT624" s="14"/>
      <c r="ABU624" s="14"/>
      <c r="ABV624" s="14"/>
      <c r="ABW624" s="14"/>
      <c r="ABX624" s="14"/>
      <c r="ABY624" s="14"/>
      <c r="ABZ624" s="14"/>
      <c r="ACA624" s="14"/>
      <c r="ACB624" s="14"/>
      <c r="ACC624" s="14"/>
      <c r="ACD624" s="14"/>
      <c r="ACE624" s="14"/>
      <c r="ACF624" s="14"/>
      <c r="ACG624" s="14"/>
      <c r="ACH624" s="14"/>
      <c r="ACI624" s="14"/>
      <c r="ACJ624" s="14"/>
      <c r="ACK624" s="14"/>
      <c r="ACL624" s="14"/>
      <c r="ACM624" s="14"/>
      <c r="ACN624" s="14"/>
      <c r="ACO624" s="14"/>
      <c r="ACP624" s="14"/>
      <c r="ACQ624" s="14"/>
      <c r="ACR624" s="14"/>
      <c r="ACS624" s="14"/>
      <c r="ACT624" s="14"/>
      <c r="ACU624" s="14"/>
      <c r="ACV624" s="14"/>
      <c r="ACW624" s="14"/>
      <c r="ACX624" s="14"/>
      <c r="ACY624" s="14"/>
      <c r="ACZ624" s="14"/>
      <c r="ADA624" s="14"/>
      <c r="ADB624" s="14"/>
      <c r="ADC624" s="14"/>
      <c r="ADD624" s="14"/>
      <c r="ADE624" s="14"/>
      <c r="ADF624" s="14"/>
      <c r="ADG624" s="14"/>
      <c r="ADH624" s="14"/>
      <c r="ADI624" s="14"/>
      <c r="ADJ624" s="14"/>
      <c r="ADK624" s="14"/>
      <c r="ADL624" s="14"/>
      <c r="ADM624" s="14"/>
      <c r="ADN624" s="14"/>
      <c r="ADO624" s="14"/>
      <c r="ADP624" s="14"/>
      <c r="ADQ624" s="14"/>
      <c r="ADR624" s="14"/>
      <c r="ADS624" s="14"/>
      <c r="ADT624" s="14"/>
      <c r="ADU624" s="14"/>
      <c r="ADV624" s="14"/>
      <c r="ADW624" s="14"/>
      <c r="ADX624" s="14"/>
      <c r="ADY624" s="14"/>
      <c r="ADZ624" s="14"/>
      <c r="AEA624" s="14"/>
      <c r="AEB624" s="14"/>
      <c r="AEC624" s="14"/>
      <c r="AED624" s="14"/>
      <c r="AEE624" s="14"/>
      <c r="AEF624" s="14"/>
      <c r="AEG624" s="14"/>
      <c r="AEH624" s="14"/>
      <c r="AEI624" s="14"/>
      <c r="AEJ624" s="14"/>
      <c r="AEK624" s="14"/>
      <c r="AEL624" s="14"/>
      <c r="AEM624" s="14"/>
      <c r="AEN624" s="14"/>
      <c r="AEO624" s="14"/>
      <c r="AEP624" s="14"/>
      <c r="AEQ624" s="14"/>
      <c r="AER624" s="14"/>
      <c r="AES624" s="14"/>
      <c r="AET624" s="14"/>
      <c r="AEU624" s="14"/>
      <c r="AEV624" s="14"/>
      <c r="AEW624" s="14"/>
      <c r="AEX624" s="14"/>
      <c r="AEY624" s="14"/>
      <c r="AEZ624" s="14"/>
      <c r="AFA624" s="14"/>
      <c r="AFB624" s="14"/>
      <c r="AFC624" s="14"/>
      <c r="AFD624" s="14"/>
      <c r="AFE624" s="14"/>
      <c r="AFF624" s="14"/>
      <c r="AFG624" s="14"/>
      <c r="AFH624" s="14"/>
      <c r="AFI624" s="14"/>
      <c r="AFJ624" s="14"/>
      <c r="AFK624" s="14"/>
      <c r="AFL624" s="14"/>
      <c r="AFM624" s="14"/>
      <c r="AFN624" s="14"/>
      <c r="AFO624" s="14"/>
      <c r="AFP624" s="14"/>
      <c r="AFQ624" s="14"/>
      <c r="AFR624" s="14"/>
      <c r="AFS624" s="14"/>
      <c r="AFT624" s="14"/>
      <c r="AFU624" s="14"/>
      <c r="AFV624" s="14"/>
      <c r="AFW624" s="14"/>
      <c r="AFX624" s="14"/>
      <c r="AFY624" s="14"/>
      <c r="AFZ624" s="14"/>
      <c r="AGA624" s="14"/>
      <c r="AGB624" s="14"/>
      <c r="AGC624" s="14"/>
      <c r="AGD624" s="14"/>
      <c r="AGE624" s="14"/>
      <c r="AGF624" s="14"/>
      <c r="AGG624" s="14"/>
      <c r="AGH624" s="14"/>
      <c r="AGI624" s="14"/>
      <c r="AGJ624" s="14"/>
      <c r="AGK624" s="14"/>
      <c r="AGL624" s="14"/>
      <c r="AGM624" s="14"/>
      <c r="AGN624" s="14"/>
      <c r="AGO624" s="14"/>
      <c r="AGP624" s="14"/>
      <c r="AGQ624" s="14"/>
      <c r="AGR624" s="14"/>
      <c r="AGS624" s="14"/>
      <c r="AGT624" s="14"/>
      <c r="AGU624" s="14"/>
      <c r="AGV624" s="14"/>
      <c r="AGW624" s="14"/>
      <c r="AGX624" s="14"/>
      <c r="AGY624" s="14"/>
      <c r="AGZ624" s="14"/>
      <c r="AHA624" s="14"/>
      <c r="AHB624" s="14"/>
      <c r="AHC624" s="14"/>
      <c r="AHD624" s="14"/>
      <c r="AHE624" s="14"/>
      <c r="AHF624" s="14"/>
      <c r="AHG624" s="14"/>
      <c r="AHH624" s="14"/>
      <c r="AHI624" s="14"/>
      <c r="AHJ624" s="14"/>
      <c r="AHK624" s="14"/>
      <c r="AHL624" s="14"/>
      <c r="AHM624" s="14"/>
      <c r="AHN624" s="14"/>
      <c r="AHO624" s="14"/>
      <c r="AHP624" s="14"/>
      <c r="AHQ624" s="14"/>
      <c r="AHR624" s="14"/>
      <c r="AHS624" s="14"/>
      <c r="AHT624" s="14"/>
      <c r="AHU624" s="14"/>
      <c r="AHV624" s="14"/>
      <c r="AHW624" s="14"/>
      <c r="AHX624" s="14"/>
      <c r="AHY624" s="14"/>
      <c r="AHZ624" s="14"/>
      <c r="AIA624" s="14"/>
      <c r="AIB624" s="14"/>
      <c r="AIC624" s="14"/>
      <c r="AID624" s="14"/>
      <c r="AIE624" s="14"/>
      <c r="AIF624" s="14"/>
      <c r="AIG624" s="14"/>
      <c r="AIH624" s="14"/>
      <c r="AII624" s="14"/>
      <c r="AIJ624" s="14"/>
      <c r="AIK624" s="14"/>
      <c r="AIL624" s="14"/>
      <c r="AIM624" s="14"/>
      <c r="AIN624" s="14"/>
      <c r="AIO624" s="14"/>
      <c r="AIP624" s="14"/>
      <c r="AIQ624" s="14"/>
      <c r="AIR624" s="14"/>
      <c r="AIS624" s="14"/>
      <c r="AIT624" s="14"/>
      <c r="AIU624" s="14"/>
      <c r="AIV624" s="14"/>
      <c r="AIW624" s="14"/>
      <c r="AIX624" s="14"/>
      <c r="AIY624" s="14"/>
      <c r="AIZ624" s="14"/>
      <c r="AJA624" s="14"/>
      <c r="AJB624" s="14"/>
      <c r="AJC624" s="14"/>
      <c r="AJD624" s="14"/>
      <c r="AJE624" s="14"/>
      <c r="AJF624" s="14"/>
      <c r="AJG624" s="14"/>
      <c r="AJH624" s="14"/>
      <c r="AJI624" s="14"/>
      <c r="AJJ624" s="14"/>
      <c r="AJK624" s="14"/>
      <c r="AJL624" s="14"/>
      <c r="AJM624" s="14"/>
      <c r="AJN624" s="14"/>
      <c r="AJO624" s="14"/>
      <c r="AJP624" s="14"/>
      <c r="AJQ624" s="14"/>
      <c r="AJR624" s="14"/>
      <c r="AJS624" s="14"/>
      <c r="AJT624" s="14"/>
      <c r="AJU624" s="14"/>
      <c r="AJV624" s="14"/>
      <c r="AJW624" s="14"/>
      <c r="AJX624" s="14"/>
      <c r="AJY624" s="14"/>
      <c r="AJZ624" s="14"/>
      <c r="AKA624" s="14"/>
      <c r="AKB624" s="14"/>
      <c r="AKC624" s="14"/>
      <c r="AKD624" s="14"/>
      <c r="AKE624" s="14"/>
      <c r="AKF624" s="14"/>
      <c r="AKG624" s="14"/>
      <c r="AKH624" s="14"/>
      <c r="AKI624" s="14"/>
      <c r="AKJ624" s="14"/>
      <c r="AKK624" s="14"/>
      <c r="AKL624" s="14"/>
      <c r="AKM624" s="14"/>
      <c r="AKN624" s="14"/>
      <c r="AKO624" s="14"/>
      <c r="AKP624" s="14"/>
      <c r="AKQ624" s="14"/>
      <c r="AKR624" s="14"/>
      <c r="AKS624" s="14"/>
      <c r="AKT624" s="14"/>
      <c r="AKU624" s="14"/>
      <c r="AKV624" s="14"/>
      <c r="AKW624" s="14"/>
      <c r="AKX624" s="14"/>
      <c r="AKY624" s="14"/>
      <c r="AKZ624" s="14"/>
      <c r="ALA624" s="14"/>
      <c r="ALB624" s="14"/>
      <c r="ALC624" s="14"/>
      <c r="ALD624" s="14"/>
      <c r="ALE624" s="14"/>
      <c r="ALF624" s="14"/>
      <c r="ALG624" s="14"/>
      <c r="ALH624" s="14"/>
      <c r="ALI624" s="14"/>
      <c r="ALJ624" s="14"/>
      <c r="ALK624" s="14"/>
      <c r="ALL624" s="14"/>
      <c r="ALM624" s="14"/>
      <c r="ALN624" s="14"/>
      <c r="ALO624" s="14"/>
      <c r="ALP624" s="14"/>
      <c r="ALQ624" s="14"/>
      <c r="ALR624" s="14"/>
      <c r="ALS624" s="14"/>
      <c r="ALT624" s="14"/>
      <c r="ALU624" s="14"/>
      <c r="ALV624" s="14"/>
      <c r="ALW624" s="14"/>
      <c r="ALX624" s="14"/>
      <c r="ALY624" s="14"/>
      <c r="ALZ624" s="14"/>
      <c r="AMA624" s="14"/>
      <c r="AMB624" s="14"/>
      <c r="AMC624" s="14"/>
      <c r="AMD624" s="14"/>
      <c r="AME624" s="14"/>
      <c r="AMF624" s="14"/>
      <c r="AMG624" s="14"/>
      <c r="AMH624" s="14"/>
      <c r="AMI624" s="14"/>
      <c r="AMJ624" s="14"/>
      <c r="AMK624" s="14"/>
      <c r="AML624" s="14"/>
      <c r="AMM624" s="14"/>
      <c r="AMN624" s="14"/>
      <c r="AMO624" s="14"/>
      <c r="AMP624" s="14"/>
      <c r="AMQ624" s="14"/>
      <c r="AMR624" s="14"/>
      <c r="AMS624" s="14"/>
      <c r="AMT624" s="14"/>
      <c r="AMU624" s="14"/>
      <c r="AMV624" s="14"/>
      <c r="AMW624" s="14"/>
      <c r="AMX624" s="14"/>
      <c r="AMY624" s="14"/>
      <c r="AMZ624" s="14"/>
      <c r="ANA624" s="14"/>
      <c r="ANB624" s="14"/>
      <c r="ANC624" s="14"/>
      <c r="AND624" s="14"/>
      <c r="ANE624" s="14"/>
      <c r="ANF624" s="14"/>
      <c r="ANG624" s="14"/>
      <c r="ANH624" s="14"/>
      <c r="ANI624" s="14"/>
      <c r="ANJ624" s="14"/>
      <c r="ANK624" s="14"/>
      <c r="ANL624" s="14"/>
      <c r="ANM624" s="14"/>
      <c r="ANN624" s="14"/>
      <c r="ANO624" s="14"/>
      <c r="ANP624" s="14"/>
      <c r="ANQ624" s="14"/>
      <c r="ANR624" s="14"/>
      <c r="ANS624" s="14"/>
      <c r="ANT624" s="14"/>
      <c r="ANU624" s="14"/>
      <c r="ANV624" s="14"/>
      <c r="ANW624" s="14"/>
      <c r="ANX624" s="14"/>
      <c r="ANY624" s="14"/>
      <c r="ANZ624" s="14"/>
      <c r="AOA624" s="14"/>
      <c r="AOB624" s="14"/>
      <c r="AOC624" s="14"/>
      <c r="AOD624" s="14"/>
      <c r="AOE624" s="14"/>
      <c r="AOF624" s="14"/>
      <c r="AOG624" s="14"/>
      <c r="AOH624" s="14"/>
      <c r="AOI624" s="14"/>
      <c r="AOJ624" s="14"/>
      <c r="AOK624" s="14"/>
      <c r="AOL624" s="14"/>
      <c r="AOM624" s="14"/>
      <c r="AON624" s="14"/>
      <c r="AOO624" s="14"/>
      <c r="AOP624" s="14"/>
      <c r="AOQ624" s="14"/>
      <c r="AOR624" s="14"/>
      <c r="AOS624" s="14"/>
      <c r="AOT624" s="14"/>
      <c r="AOU624" s="14"/>
      <c r="AOV624" s="14"/>
      <c r="AOW624" s="14"/>
      <c r="AOX624" s="14"/>
      <c r="AOY624" s="14"/>
      <c r="AOZ624" s="14"/>
      <c r="APA624" s="14"/>
      <c r="APB624" s="14"/>
      <c r="APC624" s="14"/>
      <c r="APD624" s="14"/>
      <c r="APE624" s="14"/>
      <c r="APF624" s="14"/>
      <c r="APG624" s="14"/>
      <c r="APH624" s="14"/>
      <c r="API624" s="14"/>
      <c r="APJ624" s="14"/>
      <c r="APK624" s="14"/>
      <c r="APL624" s="14"/>
      <c r="APM624" s="14"/>
      <c r="APN624" s="14"/>
      <c r="APO624" s="14"/>
      <c r="APP624" s="14"/>
      <c r="APQ624" s="14"/>
      <c r="APR624" s="14"/>
      <c r="APS624" s="14"/>
      <c r="APT624" s="14"/>
      <c r="APU624" s="14"/>
      <c r="APV624" s="14"/>
      <c r="APW624" s="14"/>
      <c r="APX624" s="14"/>
      <c r="APY624" s="14"/>
      <c r="APZ624" s="14"/>
      <c r="AQA624" s="14"/>
      <c r="AQB624" s="14"/>
      <c r="AQC624" s="14"/>
      <c r="AQD624" s="14"/>
      <c r="AQE624" s="14"/>
      <c r="AQF624" s="14"/>
      <c r="AQG624" s="14"/>
      <c r="AQH624" s="14"/>
      <c r="AQI624" s="14"/>
      <c r="AQJ624" s="14"/>
      <c r="AQK624" s="14"/>
      <c r="AQL624" s="14"/>
      <c r="AQM624" s="14"/>
      <c r="AQN624" s="14"/>
      <c r="AQO624" s="14"/>
      <c r="AQP624" s="14"/>
      <c r="AQQ624" s="14"/>
      <c r="AQR624" s="14"/>
      <c r="AQS624" s="14"/>
      <c r="AQT624" s="14"/>
      <c r="AQU624" s="14"/>
      <c r="AQV624" s="14"/>
      <c r="AQW624" s="14"/>
      <c r="AQX624" s="14"/>
      <c r="AQY624" s="14"/>
      <c r="AQZ624" s="14"/>
      <c r="ARA624" s="14"/>
      <c r="ARB624" s="14"/>
      <c r="ARC624" s="14"/>
      <c r="ARD624" s="14"/>
      <c r="ARE624" s="14"/>
      <c r="ARF624" s="14"/>
      <c r="ARG624" s="14"/>
      <c r="ARH624" s="14"/>
      <c r="ARI624" s="14"/>
      <c r="ARJ624" s="14"/>
      <c r="ARK624" s="14"/>
      <c r="ARL624" s="14"/>
      <c r="ARM624" s="14"/>
      <c r="ARN624" s="14"/>
      <c r="ARO624" s="14"/>
      <c r="ARP624" s="14"/>
      <c r="ARQ624" s="14"/>
      <c r="ARR624" s="14"/>
      <c r="ARS624" s="14"/>
      <c r="ART624" s="14"/>
      <c r="ARU624" s="14"/>
      <c r="ARV624" s="14"/>
      <c r="ARW624" s="14"/>
      <c r="ARX624" s="14"/>
      <c r="ARY624" s="14"/>
      <c r="ARZ624" s="14"/>
      <c r="ASA624" s="14"/>
      <c r="ASB624" s="14"/>
      <c r="ASC624" s="14"/>
      <c r="ASD624" s="14"/>
      <c r="ASE624" s="14"/>
      <c r="ASF624" s="14"/>
      <c r="ASG624" s="14"/>
      <c r="ASH624" s="14"/>
      <c r="ASI624" s="14"/>
      <c r="ASJ624" s="14"/>
      <c r="ASK624" s="14"/>
      <c r="ASL624" s="14"/>
      <c r="ASM624" s="14"/>
      <c r="ASN624" s="14"/>
      <c r="ASO624" s="14"/>
      <c r="ASP624" s="14"/>
      <c r="ASQ624" s="14"/>
      <c r="ASR624" s="14"/>
      <c r="ASS624" s="14"/>
      <c r="AST624" s="14"/>
      <c r="ASU624" s="14"/>
      <c r="ASV624" s="14"/>
      <c r="ASW624" s="14"/>
      <c r="ASX624" s="14"/>
      <c r="ASY624" s="14"/>
      <c r="ASZ624" s="14"/>
      <c r="ATA624" s="14"/>
      <c r="ATB624" s="14"/>
      <c r="ATC624" s="14"/>
      <c r="ATD624" s="14"/>
    </row>
    <row r="625" spans="63:1200">
      <c r="BK625" s="14" t="str">
        <f t="shared" si="2123"/>
        <v/>
      </c>
      <c r="ABO625" s="14"/>
      <c r="ABP625" s="14"/>
      <c r="ABQ625" s="14"/>
      <c r="ABR625" s="14"/>
      <c r="ABS625" s="14"/>
      <c r="ABT625" s="14"/>
      <c r="ABU625" s="14"/>
      <c r="ABV625" s="14"/>
      <c r="ABW625" s="14"/>
      <c r="ABX625" s="14"/>
      <c r="ABY625" s="14"/>
      <c r="ABZ625" s="14"/>
      <c r="ACA625" s="14"/>
      <c r="ACB625" s="14"/>
      <c r="ACC625" s="14"/>
      <c r="ACD625" s="14"/>
      <c r="ACE625" s="14"/>
      <c r="ACF625" s="14"/>
      <c r="ACG625" s="14"/>
      <c r="ACH625" s="14"/>
      <c r="ACI625" s="14"/>
      <c r="ACJ625" s="14"/>
      <c r="ACK625" s="14"/>
      <c r="ACL625" s="14"/>
      <c r="ACM625" s="14"/>
      <c r="ACN625" s="14"/>
      <c r="ACO625" s="14"/>
      <c r="ACP625" s="14"/>
      <c r="ACQ625" s="14"/>
      <c r="ACR625" s="14"/>
      <c r="ACS625" s="14"/>
      <c r="ACT625" s="14"/>
      <c r="ACU625" s="14"/>
      <c r="ACV625" s="14"/>
      <c r="ACW625" s="14"/>
      <c r="ACX625" s="14"/>
      <c r="ACY625" s="14"/>
      <c r="ACZ625" s="14"/>
      <c r="ADA625" s="14"/>
      <c r="ADB625" s="14"/>
      <c r="ADC625" s="14"/>
      <c r="ADD625" s="14"/>
      <c r="ADE625" s="14"/>
      <c r="ADF625" s="14"/>
      <c r="ADG625" s="14"/>
      <c r="ADH625" s="14"/>
      <c r="ADI625" s="14"/>
      <c r="ADJ625" s="14"/>
      <c r="ADK625" s="14"/>
      <c r="ADL625" s="14"/>
      <c r="ADM625" s="14"/>
      <c r="ADN625" s="14"/>
      <c r="ADO625" s="14"/>
      <c r="ADP625" s="14"/>
      <c r="ADQ625" s="14"/>
      <c r="ADR625" s="14"/>
      <c r="ADS625" s="14"/>
      <c r="ADT625" s="14"/>
      <c r="ADU625" s="14"/>
      <c r="ADV625" s="14"/>
      <c r="ADW625" s="14"/>
      <c r="ADX625" s="14"/>
      <c r="ADY625" s="14"/>
      <c r="ADZ625" s="14"/>
      <c r="AEA625" s="14"/>
      <c r="AEB625" s="14"/>
      <c r="AEC625" s="14"/>
      <c r="AED625" s="14"/>
      <c r="AEE625" s="14"/>
      <c r="AEF625" s="14"/>
      <c r="AEG625" s="14"/>
      <c r="AEH625" s="14"/>
      <c r="AEI625" s="14"/>
      <c r="AEJ625" s="14"/>
      <c r="AEK625" s="14"/>
      <c r="AEL625" s="14"/>
      <c r="AEM625" s="14"/>
      <c r="AEN625" s="14"/>
      <c r="AEO625" s="14"/>
      <c r="AEP625" s="14"/>
      <c r="AEQ625" s="14"/>
      <c r="AER625" s="14"/>
      <c r="AES625" s="14"/>
      <c r="AET625" s="14"/>
      <c r="AEU625" s="14"/>
      <c r="AEV625" s="14"/>
      <c r="AEW625" s="14"/>
      <c r="AEX625" s="14"/>
      <c r="AEY625" s="14"/>
      <c r="AEZ625" s="14"/>
      <c r="AFA625" s="14"/>
      <c r="AFB625" s="14"/>
      <c r="AFC625" s="14"/>
      <c r="AFD625" s="14"/>
      <c r="AFE625" s="14"/>
      <c r="AFF625" s="14"/>
      <c r="AFG625" s="14"/>
      <c r="AFH625" s="14"/>
      <c r="AFI625" s="14"/>
      <c r="AFJ625" s="14"/>
      <c r="AFK625" s="14"/>
      <c r="AFL625" s="14"/>
      <c r="AFM625" s="14"/>
      <c r="AFN625" s="14"/>
      <c r="AFO625" s="14"/>
      <c r="AFP625" s="14"/>
      <c r="AFQ625" s="14"/>
      <c r="AFR625" s="14"/>
      <c r="AFS625" s="14"/>
      <c r="AFT625" s="14"/>
      <c r="AFU625" s="14"/>
      <c r="AFV625" s="14"/>
      <c r="AFW625" s="14"/>
      <c r="AFX625" s="14"/>
      <c r="AFY625" s="14"/>
      <c r="AFZ625" s="14"/>
      <c r="AGA625" s="14"/>
      <c r="AGB625" s="14"/>
      <c r="AGC625" s="14"/>
      <c r="AGD625" s="14"/>
      <c r="AGE625" s="14"/>
      <c r="AGF625" s="14"/>
      <c r="AGG625" s="14"/>
      <c r="AGH625" s="14"/>
      <c r="AGI625" s="14"/>
      <c r="AGJ625" s="14"/>
      <c r="AGK625" s="14"/>
      <c r="AGL625" s="14"/>
      <c r="AGM625" s="14"/>
      <c r="AGN625" s="14"/>
      <c r="AGO625" s="14"/>
      <c r="AGP625" s="14"/>
      <c r="AGQ625" s="14"/>
      <c r="AGR625" s="14"/>
      <c r="AGS625" s="14"/>
      <c r="AGT625" s="14"/>
      <c r="AGU625" s="14"/>
      <c r="AGV625" s="14"/>
      <c r="AGW625" s="14"/>
      <c r="AGX625" s="14"/>
      <c r="AGY625" s="14"/>
      <c r="AGZ625" s="14"/>
      <c r="AHA625" s="14"/>
      <c r="AHB625" s="14"/>
      <c r="AHC625" s="14"/>
      <c r="AHD625" s="14"/>
      <c r="AHE625" s="14"/>
      <c r="AHF625" s="14"/>
      <c r="AHG625" s="14"/>
      <c r="AHH625" s="14"/>
      <c r="AHI625" s="14"/>
      <c r="AHJ625" s="14"/>
      <c r="AHK625" s="14"/>
      <c r="AHL625" s="14"/>
      <c r="AHM625" s="14"/>
      <c r="AHN625" s="14"/>
      <c r="AHO625" s="14"/>
      <c r="AHP625" s="14"/>
      <c r="AHQ625" s="14"/>
      <c r="AHR625" s="14"/>
      <c r="AHS625" s="14"/>
      <c r="AHT625" s="14"/>
      <c r="AHU625" s="14"/>
      <c r="AHV625" s="14"/>
      <c r="AHW625" s="14"/>
      <c r="AHX625" s="14"/>
      <c r="AHY625" s="14"/>
      <c r="AHZ625" s="14"/>
      <c r="AIA625" s="14"/>
      <c r="AIB625" s="14"/>
      <c r="AIC625" s="14"/>
      <c r="AID625" s="14"/>
      <c r="AIE625" s="14"/>
      <c r="AIF625" s="14"/>
      <c r="AIG625" s="14"/>
      <c r="AIH625" s="14"/>
      <c r="AII625" s="14"/>
      <c r="AIJ625" s="14"/>
      <c r="AIK625" s="14"/>
      <c r="AIL625" s="14"/>
      <c r="AIM625" s="14"/>
      <c r="AIN625" s="14"/>
      <c r="AIO625" s="14"/>
      <c r="AIP625" s="14"/>
      <c r="AIQ625" s="14"/>
      <c r="AIR625" s="14"/>
      <c r="AIS625" s="14"/>
      <c r="AIT625" s="14"/>
      <c r="AIU625" s="14"/>
      <c r="AIV625" s="14"/>
      <c r="AIW625" s="14"/>
      <c r="AIX625" s="14"/>
      <c r="AIY625" s="14"/>
      <c r="AIZ625" s="14"/>
      <c r="AJA625" s="14"/>
      <c r="AJB625" s="14"/>
      <c r="AJC625" s="14"/>
      <c r="AJD625" s="14"/>
      <c r="AJE625" s="14"/>
      <c r="AJF625" s="14"/>
      <c r="AJG625" s="14"/>
      <c r="AJH625" s="14"/>
      <c r="AJI625" s="14"/>
      <c r="AJJ625" s="14"/>
      <c r="AJK625" s="14"/>
      <c r="AJL625" s="14"/>
      <c r="AJM625" s="14"/>
      <c r="AJN625" s="14"/>
      <c r="AJO625" s="14"/>
      <c r="AJP625" s="14"/>
      <c r="AJQ625" s="14"/>
      <c r="AJR625" s="14"/>
      <c r="AJS625" s="14"/>
      <c r="AJT625" s="14"/>
      <c r="AJU625" s="14"/>
      <c r="AJV625" s="14"/>
      <c r="AJW625" s="14"/>
      <c r="AJX625" s="14"/>
      <c r="AJY625" s="14"/>
      <c r="AJZ625" s="14"/>
      <c r="AKA625" s="14"/>
      <c r="AKB625" s="14"/>
      <c r="AKC625" s="14"/>
      <c r="AKD625" s="14"/>
      <c r="AKE625" s="14"/>
      <c r="AKF625" s="14"/>
      <c r="AKG625" s="14"/>
      <c r="AKH625" s="14"/>
      <c r="AKI625" s="14"/>
      <c r="AKJ625" s="14"/>
      <c r="AKK625" s="14"/>
      <c r="AKL625" s="14"/>
      <c r="AKM625" s="14"/>
      <c r="AKN625" s="14"/>
      <c r="AKO625" s="14"/>
      <c r="AKP625" s="14"/>
      <c r="AKQ625" s="14"/>
      <c r="AKR625" s="14"/>
      <c r="AKS625" s="14"/>
      <c r="AKT625" s="14"/>
      <c r="AKU625" s="14"/>
      <c r="AKV625" s="14"/>
      <c r="AKW625" s="14"/>
      <c r="AKX625" s="14"/>
      <c r="AKY625" s="14"/>
      <c r="AKZ625" s="14"/>
      <c r="ALA625" s="14"/>
      <c r="ALB625" s="14"/>
      <c r="ALC625" s="14"/>
      <c r="ALD625" s="14"/>
      <c r="ALE625" s="14"/>
      <c r="ALF625" s="14"/>
      <c r="ALG625" s="14"/>
      <c r="ALH625" s="14"/>
      <c r="ALI625" s="14"/>
      <c r="ALJ625" s="14"/>
      <c r="ALK625" s="14"/>
      <c r="ALL625" s="14"/>
      <c r="ALM625" s="14"/>
      <c r="ALN625" s="14"/>
      <c r="ALO625" s="14"/>
      <c r="ALP625" s="14"/>
      <c r="ALQ625" s="14"/>
      <c r="ALR625" s="14"/>
      <c r="ALS625" s="14"/>
      <c r="ALT625" s="14"/>
      <c r="ALU625" s="14"/>
      <c r="ALV625" s="14"/>
      <c r="ALW625" s="14"/>
      <c r="ALX625" s="14"/>
      <c r="ALY625" s="14"/>
      <c r="ALZ625" s="14"/>
      <c r="AMA625" s="14"/>
      <c r="AMB625" s="14"/>
      <c r="AMC625" s="14"/>
      <c r="AMD625" s="14"/>
      <c r="AME625" s="14"/>
      <c r="AMF625" s="14"/>
      <c r="AMG625" s="14"/>
      <c r="AMH625" s="14"/>
      <c r="AMI625" s="14"/>
      <c r="AMJ625" s="14"/>
      <c r="AMK625" s="14"/>
      <c r="AML625" s="14"/>
      <c r="AMM625" s="14"/>
      <c r="AMN625" s="14"/>
      <c r="AMO625" s="14"/>
      <c r="AMP625" s="14"/>
      <c r="AMQ625" s="14"/>
      <c r="AMR625" s="14"/>
      <c r="AMS625" s="14"/>
      <c r="AMT625" s="14"/>
      <c r="AMU625" s="14"/>
      <c r="AMV625" s="14"/>
      <c r="AMW625" s="14"/>
      <c r="AMX625" s="14"/>
      <c r="AMY625" s="14"/>
      <c r="AMZ625" s="14"/>
      <c r="ANA625" s="14"/>
      <c r="ANB625" s="14"/>
      <c r="ANC625" s="14"/>
      <c r="AND625" s="14"/>
      <c r="ANE625" s="14"/>
      <c r="ANF625" s="14"/>
      <c r="ANG625" s="14"/>
      <c r="ANH625" s="14"/>
      <c r="ANI625" s="14"/>
      <c r="ANJ625" s="14"/>
      <c r="ANK625" s="14"/>
      <c r="ANL625" s="14"/>
      <c r="ANM625" s="14"/>
      <c r="ANN625" s="14"/>
      <c r="ANO625" s="14"/>
      <c r="ANP625" s="14"/>
      <c r="ANQ625" s="14"/>
      <c r="ANR625" s="14"/>
      <c r="ANS625" s="14"/>
      <c r="ANT625" s="14"/>
      <c r="ANU625" s="14"/>
      <c r="ANV625" s="14"/>
      <c r="ANW625" s="14"/>
      <c r="ANX625" s="14"/>
      <c r="ANY625" s="14"/>
      <c r="ANZ625" s="14"/>
      <c r="AOA625" s="14"/>
      <c r="AOB625" s="14"/>
      <c r="AOC625" s="14"/>
      <c r="AOD625" s="14"/>
      <c r="AOE625" s="14"/>
      <c r="AOF625" s="14"/>
      <c r="AOG625" s="14"/>
      <c r="AOH625" s="14"/>
      <c r="AOI625" s="14"/>
      <c r="AOJ625" s="14"/>
      <c r="AOK625" s="14"/>
      <c r="AOL625" s="14"/>
      <c r="AOM625" s="14"/>
      <c r="AON625" s="14"/>
      <c r="AOO625" s="14"/>
      <c r="AOP625" s="14"/>
      <c r="AOQ625" s="14"/>
      <c r="AOR625" s="14"/>
      <c r="AOS625" s="14"/>
      <c r="AOT625" s="14"/>
      <c r="AOU625" s="14"/>
      <c r="AOV625" s="14"/>
      <c r="AOW625" s="14"/>
      <c r="AOX625" s="14"/>
      <c r="AOY625" s="14"/>
      <c r="AOZ625" s="14"/>
      <c r="APA625" s="14"/>
      <c r="APB625" s="14"/>
      <c r="APC625" s="14"/>
      <c r="APD625" s="14"/>
      <c r="APE625" s="14"/>
      <c r="APF625" s="14"/>
      <c r="APG625" s="14"/>
      <c r="APH625" s="14"/>
      <c r="API625" s="14"/>
      <c r="APJ625" s="14"/>
      <c r="APK625" s="14"/>
      <c r="APL625" s="14"/>
      <c r="APM625" s="14"/>
      <c r="APN625" s="14"/>
      <c r="APO625" s="14"/>
      <c r="APP625" s="14"/>
      <c r="APQ625" s="14"/>
      <c r="APR625" s="14"/>
      <c r="APS625" s="14"/>
      <c r="APT625" s="14"/>
      <c r="APU625" s="14"/>
      <c r="APV625" s="14"/>
      <c r="APW625" s="14"/>
      <c r="APX625" s="14"/>
      <c r="APY625" s="14"/>
      <c r="APZ625" s="14"/>
      <c r="AQA625" s="14"/>
      <c r="AQB625" s="14"/>
      <c r="AQC625" s="14"/>
      <c r="AQD625" s="14"/>
      <c r="AQE625" s="14"/>
      <c r="AQF625" s="14"/>
      <c r="AQG625" s="14"/>
      <c r="AQH625" s="14"/>
      <c r="AQI625" s="14"/>
      <c r="AQJ625" s="14"/>
      <c r="AQK625" s="14"/>
      <c r="AQL625" s="14"/>
      <c r="AQM625" s="14"/>
      <c r="AQN625" s="14"/>
      <c r="AQO625" s="14"/>
      <c r="AQP625" s="14"/>
      <c r="AQQ625" s="14"/>
      <c r="AQR625" s="14"/>
      <c r="AQS625" s="14"/>
      <c r="AQT625" s="14"/>
      <c r="AQU625" s="14"/>
      <c r="AQV625" s="14"/>
      <c r="AQW625" s="14"/>
      <c r="AQX625" s="14"/>
      <c r="AQY625" s="14"/>
      <c r="AQZ625" s="14"/>
      <c r="ARA625" s="14"/>
      <c r="ARB625" s="14"/>
      <c r="ARC625" s="14"/>
      <c r="ARD625" s="14"/>
      <c r="ARE625" s="14"/>
      <c r="ARF625" s="14"/>
      <c r="ARG625" s="14"/>
      <c r="ARH625" s="14"/>
      <c r="ARI625" s="14"/>
      <c r="ARJ625" s="14"/>
      <c r="ARK625" s="14"/>
      <c r="ARL625" s="14"/>
      <c r="ARM625" s="14"/>
      <c r="ARN625" s="14"/>
      <c r="ARO625" s="14"/>
      <c r="ARP625" s="14"/>
      <c r="ARQ625" s="14"/>
      <c r="ARR625" s="14"/>
      <c r="ARS625" s="14"/>
      <c r="ART625" s="14"/>
      <c r="ARU625" s="14"/>
      <c r="ARV625" s="14"/>
      <c r="ARW625" s="14"/>
      <c r="ARX625" s="14"/>
      <c r="ARY625" s="14"/>
      <c r="ARZ625" s="14"/>
      <c r="ASA625" s="14"/>
      <c r="ASB625" s="14"/>
      <c r="ASC625" s="14"/>
      <c r="ASD625" s="14"/>
      <c r="ASE625" s="14"/>
      <c r="ASF625" s="14"/>
      <c r="ASG625" s="14"/>
      <c r="ASH625" s="14"/>
      <c r="ASI625" s="14"/>
      <c r="ASJ625" s="14"/>
      <c r="ASK625" s="14"/>
      <c r="ASL625" s="14"/>
      <c r="ASM625" s="14"/>
      <c r="ASN625" s="14"/>
      <c r="ASO625" s="14"/>
      <c r="ASP625" s="14"/>
      <c r="ASQ625" s="14"/>
      <c r="ASR625" s="14"/>
      <c r="ASS625" s="14"/>
      <c r="AST625" s="14"/>
      <c r="ASU625" s="14"/>
      <c r="ASV625" s="14"/>
      <c r="ASW625" s="14"/>
      <c r="ASX625" s="14"/>
      <c r="ASY625" s="14"/>
      <c r="ASZ625" s="14"/>
      <c r="ATA625" s="14"/>
      <c r="ATB625" s="14"/>
      <c r="ATC625" s="14"/>
      <c r="ATD625" s="14"/>
    </row>
    <row r="626" spans="63:1200">
      <c r="BK626" s="14" t="str">
        <f t="shared" si="2123"/>
        <v/>
      </c>
      <c r="ABO626" s="14"/>
      <c r="ABP626" s="14"/>
      <c r="ABQ626" s="14"/>
      <c r="ABR626" s="14"/>
      <c r="ABS626" s="14"/>
      <c r="ABT626" s="14"/>
      <c r="ABU626" s="14"/>
      <c r="ABV626" s="14"/>
      <c r="ABW626" s="14"/>
      <c r="ABX626" s="14"/>
      <c r="ABY626" s="14"/>
      <c r="ABZ626" s="14"/>
      <c r="ACA626" s="14"/>
      <c r="ACB626" s="14"/>
      <c r="ACC626" s="14"/>
      <c r="ACD626" s="14"/>
      <c r="ACE626" s="14"/>
      <c r="ACF626" s="14"/>
      <c r="ACG626" s="14"/>
      <c r="ACH626" s="14"/>
      <c r="ACI626" s="14"/>
      <c r="ACJ626" s="14"/>
      <c r="ACK626" s="14"/>
      <c r="ACL626" s="14"/>
      <c r="ACM626" s="14"/>
      <c r="ACN626" s="14"/>
      <c r="ACO626" s="14"/>
      <c r="ACP626" s="14"/>
      <c r="ACQ626" s="14"/>
      <c r="ACR626" s="14"/>
      <c r="ACS626" s="14"/>
      <c r="ACT626" s="14"/>
      <c r="ACU626" s="14"/>
      <c r="ACV626" s="14"/>
      <c r="ACW626" s="14"/>
      <c r="ACX626" s="14"/>
      <c r="ACY626" s="14"/>
      <c r="ACZ626" s="14"/>
      <c r="ADA626" s="14"/>
      <c r="ADB626" s="14"/>
      <c r="ADC626" s="14"/>
      <c r="ADD626" s="14"/>
      <c r="ADE626" s="14"/>
      <c r="ADF626" s="14"/>
      <c r="ADG626" s="14"/>
      <c r="ADH626" s="14"/>
      <c r="ADI626" s="14"/>
      <c r="ADJ626" s="14"/>
      <c r="ADK626" s="14"/>
      <c r="ADL626" s="14"/>
      <c r="ADM626" s="14"/>
      <c r="ADN626" s="14"/>
      <c r="ADO626" s="14"/>
      <c r="ADP626" s="14"/>
      <c r="ADQ626" s="14"/>
      <c r="ADR626" s="14"/>
      <c r="ADS626" s="14"/>
      <c r="ADT626" s="14"/>
      <c r="ADU626" s="14"/>
      <c r="ADV626" s="14"/>
      <c r="ADW626" s="14"/>
      <c r="ADX626" s="14"/>
      <c r="ADY626" s="14"/>
      <c r="ADZ626" s="14"/>
      <c r="AEA626" s="14"/>
      <c r="AEB626" s="14"/>
      <c r="AEC626" s="14"/>
      <c r="AED626" s="14"/>
      <c r="AEE626" s="14"/>
      <c r="AEF626" s="14"/>
      <c r="AEG626" s="14"/>
      <c r="AEH626" s="14"/>
      <c r="AEI626" s="14"/>
      <c r="AEJ626" s="14"/>
      <c r="AEK626" s="14"/>
      <c r="AEL626" s="14"/>
      <c r="AEM626" s="14"/>
      <c r="AEN626" s="14"/>
      <c r="AEO626" s="14"/>
      <c r="AEP626" s="14"/>
      <c r="AEQ626" s="14"/>
      <c r="AER626" s="14"/>
      <c r="AES626" s="14"/>
      <c r="AET626" s="14"/>
      <c r="AEU626" s="14"/>
      <c r="AEV626" s="14"/>
      <c r="AEW626" s="14"/>
      <c r="AEX626" s="14"/>
      <c r="AEY626" s="14"/>
      <c r="AEZ626" s="14"/>
      <c r="AFA626" s="14"/>
      <c r="AFB626" s="14"/>
      <c r="AFC626" s="14"/>
      <c r="AFD626" s="14"/>
      <c r="AFE626" s="14"/>
      <c r="AFF626" s="14"/>
      <c r="AFG626" s="14"/>
      <c r="AFH626" s="14"/>
      <c r="AFI626" s="14"/>
      <c r="AFJ626" s="14"/>
      <c r="AFK626" s="14"/>
      <c r="AFL626" s="14"/>
      <c r="AFM626" s="14"/>
      <c r="AFN626" s="14"/>
      <c r="AFO626" s="14"/>
      <c r="AFP626" s="14"/>
      <c r="AFQ626" s="14"/>
      <c r="AFR626" s="14"/>
      <c r="AFS626" s="14"/>
      <c r="AFT626" s="14"/>
      <c r="AFU626" s="14"/>
      <c r="AFV626" s="14"/>
      <c r="AFW626" s="14"/>
      <c r="AFX626" s="14"/>
      <c r="AFY626" s="14"/>
      <c r="AFZ626" s="14"/>
      <c r="AGA626" s="14"/>
      <c r="AGB626" s="14"/>
      <c r="AGC626" s="14"/>
      <c r="AGD626" s="14"/>
      <c r="AGE626" s="14"/>
      <c r="AGF626" s="14"/>
      <c r="AGG626" s="14"/>
      <c r="AGH626" s="14"/>
      <c r="AGI626" s="14"/>
      <c r="AGJ626" s="14"/>
      <c r="AGK626" s="14"/>
      <c r="AGL626" s="14"/>
      <c r="AGM626" s="14"/>
      <c r="AGN626" s="14"/>
      <c r="AGO626" s="14"/>
      <c r="AGP626" s="14"/>
      <c r="AGQ626" s="14"/>
      <c r="AGR626" s="14"/>
      <c r="AGS626" s="14"/>
      <c r="AGT626" s="14"/>
      <c r="AGU626" s="14"/>
      <c r="AGV626" s="14"/>
      <c r="AGW626" s="14"/>
      <c r="AGX626" s="14"/>
      <c r="AGY626" s="14"/>
      <c r="AGZ626" s="14"/>
      <c r="AHA626" s="14"/>
      <c r="AHB626" s="14"/>
      <c r="AHC626" s="14"/>
      <c r="AHD626" s="14"/>
      <c r="AHE626" s="14"/>
      <c r="AHF626" s="14"/>
      <c r="AHG626" s="14"/>
      <c r="AHH626" s="14"/>
      <c r="AHI626" s="14"/>
      <c r="AHJ626" s="14"/>
      <c r="AHK626" s="14"/>
      <c r="AHL626" s="14"/>
      <c r="AHM626" s="14"/>
      <c r="AHN626" s="14"/>
      <c r="AHO626" s="14"/>
      <c r="AHP626" s="14"/>
      <c r="AHQ626" s="14"/>
      <c r="AHR626" s="14"/>
      <c r="AHS626" s="14"/>
      <c r="AHT626" s="14"/>
      <c r="AHU626" s="14"/>
      <c r="AHV626" s="14"/>
      <c r="AHW626" s="14"/>
      <c r="AHX626" s="14"/>
      <c r="AHY626" s="14"/>
      <c r="AHZ626" s="14"/>
      <c r="AIA626" s="14"/>
      <c r="AIB626" s="14"/>
      <c r="AIC626" s="14"/>
      <c r="AID626" s="14"/>
      <c r="AIE626" s="14"/>
      <c r="AIF626" s="14"/>
      <c r="AIG626" s="14"/>
      <c r="AIH626" s="14"/>
      <c r="AII626" s="14"/>
      <c r="AIJ626" s="14"/>
      <c r="AIK626" s="14"/>
      <c r="AIL626" s="14"/>
      <c r="AIM626" s="14"/>
      <c r="AIN626" s="14"/>
      <c r="AIO626" s="14"/>
      <c r="AIP626" s="14"/>
      <c r="AIQ626" s="14"/>
      <c r="AIR626" s="14"/>
      <c r="AIS626" s="14"/>
      <c r="AIT626" s="14"/>
      <c r="AIU626" s="14"/>
      <c r="AIV626" s="14"/>
      <c r="AIW626" s="14"/>
      <c r="AIX626" s="14"/>
      <c r="AIY626" s="14"/>
      <c r="AIZ626" s="14"/>
      <c r="AJA626" s="14"/>
      <c r="AJB626" s="14"/>
      <c r="AJC626" s="14"/>
      <c r="AJD626" s="14"/>
      <c r="AJE626" s="14"/>
      <c r="AJF626" s="14"/>
      <c r="AJG626" s="14"/>
      <c r="AJH626" s="14"/>
      <c r="AJI626" s="14"/>
      <c r="AJJ626" s="14"/>
      <c r="AJK626" s="14"/>
      <c r="AJL626" s="14"/>
      <c r="AJM626" s="14"/>
      <c r="AJN626" s="14"/>
      <c r="AJO626" s="14"/>
      <c r="AJP626" s="14"/>
      <c r="AJQ626" s="14"/>
      <c r="AJR626" s="14"/>
      <c r="AJS626" s="14"/>
      <c r="AJT626" s="14"/>
      <c r="AJU626" s="14"/>
      <c r="AJV626" s="14"/>
      <c r="AJW626" s="14"/>
      <c r="AJX626" s="14"/>
      <c r="AJY626" s="14"/>
      <c r="AJZ626" s="14"/>
      <c r="AKA626" s="14"/>
      <c r="AKB626" s="14"/>
      <c r="AKC626" s="14"/>
      <c r="AKD626" s="14"/>
      <c r="AKE626" s="14"/>
      <c r="AKF626" s="14"/>
      <c r="AKG626" s="14"/>
      <c r="AKH626" s="14"/>
      <c r="AKI626" s="14"/>
      <c r="AKJ626" s="14"/>
      <c r="AKK626" s="14"/>
      <c r="AKL626" s="14"/>
      <c r="AKM626" s="14"/>
      <c r="AKN626" s="14"/>
      <c r="AKO626" s="14"/>
      <c r="AKP626" s="14"/>
      <c r="AKQ626" s="14"/>
      <c r="AKR626" s="14"/>
      <c r="AKS626" s="14"/>
      <c r="AKT626" s="14"/>
      <c r="AKU626" s="14"/>
      <c r="AKV626" s="14"/>
      <c r="AKW626" s="14"/>
      <c r="AKX626" s="14"/>
      <c r="AKY626" s="14"/>
      <c r="AKZ626" s="14"/>
      <c r="ALA626" s="14"/>
      <c r="ALB626" s="14"/>
      <c r="ALC626" s="14"/>
      <c r="ALD626" s="14"/>
      <c r="ALE626" s="14"/>
      <c r="ALF626" s="14"/>
      <c r="ALG626" s="14"/>
      <c r="ALH626" s="14"/>
      <c r="ALI626" s="14"/>
      <c r="ALJ626" s="14"/>
      <c r="ALK626" s="14"/>
      <c r="ALL626" s="14"/>
      <c r="ALM626" s="14"/>
      <c r="ALN626" s="14"/>
      <c r="ALO626" s="14"/>
      <c r="ALP626" s="14"/>
      <c r="ALQ626" s="14"/>
      <c r="ALR626" s="14"/>
      <c r="ALS626" s="14"/>
      <c r="ALT626" s="14"/>
      <c r="ALU626" s="14"/>
      <c r="ALV626" s="14"/>
      <c r="ALW626" s="14"/>
      <c r="ALX626" s="14"/>
      <c r="ALY626" s="14"/>
      <c r="ALZ626" s="14"/>
      <c r="AMA626" s="14"/>
      <c r="AMB626" s="14"/>
      <c r="AMC626" s="14"/>
      <c r="AMD626" s="14"/>
      <c r="AME626" s="14"/>
      <c r="AMF626" s="14"/>
      <c r="AMG626" s="14"/>
      <c r="AMH626" s="14"/>
      <c r="AMI626" s="14"/>
      <c r="AMJ626" s="14"/>
      <c r="AMK626" s="14"/>
      <c r="AML626" s="14"/>
      <c r="AMM626" s="14"/>
      <c r="AMN626" s="14"/>
      <c r="AMO626" s="14"/>
      <c r="AMP626" s="14"/>
      <c r="AMQ626" s="14"/>
      <c r="AMR626" s="14"/>
      <c r="AMS626" s="14"/>
      <c r="AMT626" s="14"/>
      <c r="AMU626" s="14"/>
      <c r="AMV626" s="14"/>
      <c r="AMW626" s="14"/>
      <c r="AMX626" s="14"/>
      <c r="AMY626" s="14"/>
      <c r="AMZ626" s="14"/>
      <c r="ANA626" s="14"/>
      <c r="ANB626" s="14"/>
      <c r="ANC626" s="14"/>
      <c r="AND626" s="14"/>
      <c r="ANE626" s="14"/>
      <c r="ANF626" s="14"/>
      <c r="ANG626" s="14"/>
      <c r="ANH626" s="14"/>
      <c r="ANI626" s="14"/>
      <c r="ANJ626" s="14"/>
      <c r="ANK626" s="14"/>
      <c r="ANL626" s="14"/>
      <c r="ANM626" s="14"/>
      <c r="ANN626" s="14"/>
      <c r="ANO626" s="14"/>
      <c r="ANP626" s="14"/>
      <c r="ANQ626" s="14"/>
      <c r="ANR626" s="14"/>
      <c r="ANS626" s="14"/>
      <c r="ANT626" s="14"/>
      <c r="ANU626" s="14"/>
      <c r="ANV626" s="14"/>
      <c r="ANW626" s="14"/>
      <c r="ANX626" s="14"/>
      <c r="ANY626" s="14"/>
      <c r="ANZ626" s="14"/>
      <c r="AOA626" s="14"/>
      <c r="AOB626" s="14"/>
      <c r="AOC626" s="14"/>
      <c r="AOD626" s="14"/>
      <c r="AOE626" s="14"/>
      <c r="AOF626" s="14"/>
      <c r="AOG626" s="14"/>
      <c r="AOH626" s="14"/>
      <c r="AOI626" s="14"/>
      <c r="AOJ626" s="14"/>
      <c r="AOK626" s="14"/>
      <c r="AOL626" s="14"/>
      <c r="AOM626" s="14"/>
      <c r="AON626" s="14"/>
      <c r="AOO626" s="14"/>
      <c r="AOP626" s="14"/>
      <c r="AOQ626" s="14"/>
      <c r="AOR626" s="14"/>
      <c r="AOS626" s="14"/>
      <c r="AOT626" s="14"/>
      <c r="AOU626" s="14"/>
      <c r="AOV626" s="14"/>
      <c r="AOW626" s="14"/>
      <c r="AOX626" s="14"/>
      <c r="AOY626" s="14"/>
      <c r="AOZ626" s="14"/>
      <c r="APA626" s="14"/>
      <c r="APB626" s="14"/>
      <c r="APC626" s="14"/>
      <c r="APD626" s="14"/>
      <c r="APE626" s="14"/>
      <c r="APF626" s="14"/>
      <c r="APG626" s="14"/>
      <c r="APH626" s="14"/>
      <c r="API626" s="14"/>
      <c r="APJ626" s="14"/>
      <c r="APK626" s="14"/>
      <c r="APL626" s="14"/>
      <c r="APM626" s="14"/>
      <c r="APN626" s="14"/>
      <c r="APO626" s="14"/>
      <c r="APP626" s="14"/>
      <c r="APQ626" s="14"/>
      <c r="APR626" s="14"/>
      <c r="APS626" s="14"/>
      <c r="APT626" s="14"/>
      <c r="APU626" s="14"/>
      <c r="APV626" s="14"/>
      <c r="APW626" s="14"/>
      <c r="APX626" s="14"/>
      <c r="APY626" s="14"/>
      <c r="APZ626" s="14"/>
      <c r="AQA626" s="14"/>
      <c r="AQB626" s="14"/>
      <c r="AQC626" s="14"/>
      <c r="AQD626" s="14"/>
      <c r="AQE626" s="14"/>
      <c r="AQF626" s="14"/>
      <c r="AQG626" s="14"/>
      <c r="AQH626" s="14"/>
      <c r="AQI626" s="14"/>
      <c r="AQJ626" s="14"/>
      <c r="AQK626" s="14"/>
      <c r="AQL626" s="14"/>
      <c r="AQM626" s="14"/>
      <c r="AQN626" s="14"/>
      <c r="AQO626" s="14"/>
      <c r="AQP626" s="14"/>
      <c r="AQQ626" s="14"/>
      <c r="AQR626" s="14"/>
      <c r="AQS626" s="14"/>
      <c r="AQT626" s="14"/>
      <c r="AQU626" s="14"/>
      <c r="AQV626" s="14"/>
      <c r="AQW626" s="14"/>
      <c r="AQX626" s="14"/>
      <c r="AQY626" s="14"/>
      <c r="AQZ626" s="14"/>
      <c r="ARA626" s="14"/>
      <c r="ARB626" s="14"/>
      <c r="ARC626" s="14"/>
      <c r="ARD626" s="14"/>
      <c r="ARE626" s="14"/>
      <c r="ARF626" s="14"/>
      <c r="ARG626" s="14"/>
      <c r="ARH626" s="14"/>
      <c r="ARI626" s="14"/>
      <c r="ARJ626" s="14"/>
      <c r="ARK626" s="14"/>
      <c r="ARL626" s="14"/>
      <c r="ARM626" s="14"/>
      <c r="ARN626" s="14"/>
      <c r="ARO626" s="14"/>
      <c r="ARP626" s="14"/>
      <c r="ARQ626" s="14"/>
      <c r="ARR626" s="14"/>
      <c r="ARS626" s="14"/>
      <c r="ART626" s="14"/>
      <c r="ARU626" s="14"/>
      <c r="ARV626" s="14"/>
      <c r="ARW626" s="14"/>
      <c r="ARX626" s="14"/>
      <c r="ARY626" s="14"/>
      <c r="ARZ626" s="14"/>
      <c r="ASA626" s="14"/>
      <c r="ASB626" s="14"/>
      <c r="ASC626" s="14"/>
      <c r="ASD626" s="14"/>
      <c r="ASE626" s="14"/>
      <c r="ASF626" s="14"/>
      <c r="ASG626" s="14"/>
      <c r="ASH626" s="14"/>
      <c r="ASI626" s="14"/>
      <c r="ASJ626" s="14"/>
      <c r="ASK626" s="14"/>
      <c r="ASL626" s="14"/>
      <c r="ASM626" s="14"/>
      <c r="ASN626" s="14"/>
      <c r="ASO626" s="14"/>
      <c r="ASP626" s="14"/>
      <c r="ASQ626" s="14"/>
      <c r="ASR626" s="14"/>
      <c r="ASS626" s="14"/>
      <c r="AST626" s="14"/>
      <c r="ASU626" s="14"/>
      <c r="ASV626" s="14"/>
      <c r="ASW626" s="14"/>
      <c r="ASX626" s="14"/>
      <c r="ASY626" s="14"/>
      <c r="ASZ626" s="14"/>
      <c r="ATA626" s="14"/>
      <c r="ATB626" s="14"/>
      <c r="ATC626" s="14"/>
      <c r="ATD626" s="14"/>
    </row>
    <row r="627" spans="63:1200">
      <c r="BK627" s="14" t="str">
        <f t="shared" si="2123"/>
        <v/>
      </c>
      <c r="ABO627" s="14"/>
      <c r="ABP627" s="14"/>
      <c r="ABQ627" s="14"/>
      <c r="ABR627" s="14"/>
      <c r="ABS627" s="14"/>
      <c r="ABT627" s="14"/>
      <c r="ABU627" s="14"/>
      <c r="ABV627" s="14"/>
      <c r="ABW627" s="14"/>
      <c r="ABX627" s="14"/>
      <c r="ABY627" s="14"/>
      <c r="ABZ627" s="14"/>
      <c r="ACA627" s="14"/>
      <c r="ACB627" s="14"/>
      <c r="ACC627" s="14"/>
      <c r="ACD627" s="14"/>
      <c r="ACE627" s="14"/>
      <c r="ACF627" s="14"/>
      <c r="ACG627" s="14"/>
      <c r="ACH627" s="14"/>
      <c r="ACI627" s="14"/>
      <c r="ACJ627" s="14"/>
      <c r="ACK627" s="14"/>
      <c r="ACL627" s="14"/>
      <c r="ACM627" s="14"/>
      <c r="ACN627" s="14"/>
      <c r="ACO627" s="14"/>
      <c r="ACP627" s="14"/>
      <c r="ACQ627" s="14"/>
      <c r="ACR627" s="14"/>
      <c r="ACS627" s="14"/>
      <c r="ACT627" s="14"/>
      <c r="ACU627" s="14"/>
      <c r="ACV627" s="14"/>
      <c r="ACW627" s="14"/>
      <c r="ACX627" s="14"/>
      <c r="ACY627" s="14"/>
      <c r="ACZ627" s="14"/>
      <c r="ADA627" s="14"/>
      <c r="ADB627" s="14"/>
      <c r="ADC627" s="14"/>
      <c r="ADD627" s="14"/>
      <c r="ADE627" s="14"/>
      <c r="ADF627" s="14"/>
      <c r="ADG627" s="14"/>
      <c r="ADH627" s="14"/>
      <c r="ADI627" s="14"/>
      <c r="ADJ627" s="14"/>
      <c r="ADK627" s="14"/>
      <c r="ADL627" s="14"/>
      <c r="ADM627" s="14"/>
      <c r="ADN627" s="14"/>
      <c r="ADO627" s="14"/>
      <c r="ADP627" s="14"/>
      <c r="ADQ627" s="14"/>
      <c r="ADR627" s="14"/>
      <c r="ADS627" s="14"/>
      <c r="ADT627" s="14"/>
      <c r="ADU627" s="14"/>
      <c r="ADV627" s="14"/>
      <c r="ADW627" s="14"/>
      <c r="ADX627" s="14"/>
      <c r="ADY627" s="14"/>
      <c r="ADZ627" s="14"/>
      <c r="AEA627" s="14"/>
      <c r="AEB627" s="14"/>
      <c r="AEC627" s="14"/>
      <c r="AED627" s="14"/>
      <c r="AEE627" s="14"/>
      <c r="AEF627" s="14"/>
      <c r="AEG627" s="14"/>
      <c r="AEH627" s="14"/>
      <c r="AEI627" s="14"/>
      <c r="AEJ627" s="14"/>
      <c r="AEK627" s="14"/>
      <c r="AEL627" s="14"/>
      <c r="AEM627" s="14"/>
      <c r="AEN627" s="14"/>
      <c r="AEO627" s="14"/>
      <c r="AEP627" s="14"/>
      <c r="AEQ627" s="14"/>
      <c r="AER627" s="14"/>
      <c r="AES627" s="14"/>
      <c r="AET627" s="14"/>
      <c r="AEU627" s="14"/>
      <c r="AEV627" s="14"/>
      <c r="AEW627" s="14"/>
      <c r="AEX627" s="14"/>
      <c r="AEY627" s="14"/>
      <c r="AEZ627" s="14"/>
      <c r="AFA627" s="14"/>
      <c r="AFB627" s="14"/>
      <c r="AFC627" s="14"/>
      <c r="AFD627" s="14"/>
      <c r="AFE627" s="14"/>
      <c r="AFF627" s="14"/>
      <c r="AFG627" s="14"/>
      <c r="AFH627" s="14"/>
      <c r="AFI627" s="14"/>
      <c r="AFJ627" s="14"/>
      <c r="AFK627" s="14"/>
      <c r="AFL627" s="14"/>
      <c r="AFM627" s="14"/>
      <c r="AFN627" s="14"/>
      <c r="AFO627" s="14"/>
      <c r="AFP627" s="14"/>
      <c r="AFQ627" s="14"/>
      <c r="AFR627" s="14"/>
      <c r="AFS627" s="14"/>
      <c r="AFT627" s="14"/>
      <c r="AFU627" s="14"/>
      <c r="AFV627" s="14"/>
      <c r="AFW627" s="14"/>
      <c r="AFX627" s="14"/>
      <c r="AFY627" s="14"/>
      <c r="AFZ627" s="14"/>
      <c r="AGA627" s="14"/>
      <c r="AGB627" s="14"/>
      <c r="AGC627" s="14"/>
      <c r="AGD627" s="14"/>
      <c r="AGE627" s="14"/>
      <c r="AGF627" s="14"/>
      <c r="AGG627" s="14"/>
      <c r="AGH627" s="14"/>
      <c r="AGI627" s="14"/>
      <c r="AGJ627" s="14"/>
      <c r="AGK627" s="14"/>
      <c r="AGL627" s="14"/>
      <c r="AGM627" s="14"/>
      <c r="AGN627" s="14"/>
      <c r="AGO627" s="14"/>
      <c r="AGP627" s="14"/>
      <c r="AGQ627" s="14"/>
      <c r="AGR627" s="14"/>
      <c r="AGS627" s="14"/>
      <c r="AGT627" s="14"/>
      <c r="AGU627" s="14"/>
      <c r="AGV627" s="14"/>
      <c r="AGW627" s="14"/>
      <c r="AGX627" s="14"/>
      <c r="AGY627" s="14"/>
      <c r="AGZ627" s="14"/>
      <c r="AHA627" s="14"/>
      <c r="AHB627" s="14"/>
      <c r="AHC627" s="14"/>
      <c r="AHD627" s="14"/>
      <c r="AHE627" s="14"/>
      <c r="AHF627" s="14"/>
      <c r="AHG627" s="14"/>
      <c r="AHH627" s="14"/>
      <c r="AHI627" s="14"/>
      <c r="AHJ627" s="14"/>
      <c r="AHK627" s="14"/>
      <c r="AHL627" s="14"/>
      <c r="AHM627" s="14"/>
      <c r="AHN627" s="14"/>
      <c r="AHO627" s="14"/>
      <c r="AHP627" s="14"/>
      <c r="AHQ627" s="14"/>
      <c r="AHR627" s="14"/>
      <c r="AHS627" s="14"/>
      <c r="AHT627" s="14"/>
      <c r="AHU627" s="14"/>
      <c r="AHV627" s="14"/>
      <c r="AHW627" s="14"/>
      <c r="AHX627" s="14"/>
      <c r="AHY627" s="14"/>
      <c r="AHZ627" s="14"/>
      <c r="AIA627" s="14"/>
      <c r="AIB627" s="14"/>
      <c r="AIC627" s="14"/>
      <c r="AID627" s="14"/>
      <c r="AIE627" s="14"/>
      <c r="AIF627" s="14"/>
      <c r="AIG627" s="14"/>
      <c r="AIH627" s="14"/>
      <c r="AII627" s="14"/>
      <c r="AIJ627" s="14"/>
      <c r="AIK627" s="14"/>
      <c r="AIL627" s="14"/>
      <c r="AIM627" s="14"/>
      <c r="AIN627" s="14"/>
      <c r="AIO627" s="14"/>
      <c r="AIP627" s="14"/>
      <c r="AIQ627" s="14"/>
      <c r="AIR627" s="14"/>
      <c r="AIS627" s="14"/>
      <c r="AIT627" s="14"/>
      <c r="AIU627" s="14"/>
      <c r="AIV627" s="14"/>
      <c r="AIW627" s="14"/>
      <c r="AIX627" s="14"/>
      <c r="AIY627" s="14"/>
      <c r="AIZ627" s="14"/>
      <c r="AJA627" s="14"/>
      <c r="AJB627" s="14"/>
      <c r="AJC627" s="14"/>
      <c r="AJD627" s="14"/>
      <c r="AJE627" s="14"/>
      <c r="AJF627" s="14"/>
      <c r="AJG627" s="14"/>
      <c r="AJH627" s="14"/>
      <c r="AJI627" s="14"/>
      <c r="AJJ627" s="14"/>
      <c r="AJK627" s="14"/>
      <c r="AJL627" s="14"/>
      <c r="AJM627" s="14"/>
      <c r="AJN627" s="14"/>
      <c r="AJO627" s="14"/>
      <c r="AJP627" s="14"/>
      <c r="AJQ627" s="14"/>
      <c r="AJR627" s="14"/>
      <c r="AJS627" s="14"/>
      <c r="AJT627" s="14"/>
      <c r="AJU627" s="14"/>
      <c r="AJV627" s="14"/>
      <c r="AJW627" s="14"/>
      <c r="AJX627" s="14"/>
      <c r="AJY627" s="14"/>
      <c r="AJZ627" s="14"/>
      <c r="AKA627" s="14"/>
      <c r="AKB627" s="14"/>
      <c r="AKC627" s="14"/>
      <c r="AKD627" s="14"/>
      <c r="AKE627" s="14"/>
      <c r="AKF627" s="14"/>
      <c r="AKG627" s="14"/>
      <c r="AKH627" s="14"/>
      <c r="AKI627" s="14"/>
      <c r="AKJ627" s="14"/>
      <c r="AKK627" s="14"/>
      <c r="AKL627" s="14"/>
      <c r="AKM627" s="14"/>
      <c r="AKN627" s="14"/>
      <c r="AKO627" s="14"/>
      <c r="AKP627" s="14"/>
      <c r="AKQ627" s="14"/>
      <c r="AKR627" s="14"/>
      <c r="AKS627" s="14"/>
      <c r="AKT627" s="14"/>
      <c r="AKU627" s="14"/>
      <c r="AKV627" s="14"/>
      <c r="AKW627" s="14"/>
      <c r="AKX627" s="14"/>
      <c r="AKY627" s="14"/>
      <c r="AKZ627" s="14"/>
      <c r="ALA627" s="14"/>
      <c r="ALB627" s="14"/>
      <c r="ALC627" s="14"/>
      <c r="ALD627" s="14"/>
      <c r="ALE627" s="14"/>
      <c r="ALF627" s="14"/>
      <c r="ALG627" s="14"/>
      <c r="ALH627" s="14"/>
      <c r="ALI627" s="14"/>
      <c r="ALJ627" s="14"/>
      <c r="ALK627" s="14"/>
      <c r="ALL627" s="14"/>
      <c r="ALM627" s="14"/>
      <c r="ALN627" s="14"/>
      <c r="ALO627" s="14"/>
      <c r="ALP627" s="14"/>
      <c r="ALQ627" s="14"/>
      <c r="ALR627" s="14"/>
      <c r="ALS627" s="14"/>
      <c r="ALT627" s="14"/>
      <c r="ALU627" s="14"/>
      <c r="ALV627" s="14"/>
      <c r="ALW627" s="14"/>
      <c r="ALX627" s="14"/>
      <c r="ALY627" s="14"/>
      <c r="ALZ627" s="14"/>
      <c r="AMA627" s="14"/>
      <c r="AMB627" s="14"/>
      <c r="AMC627" s="14"/>
      <c r="AMD627" s="14"/>
      <c r="AME627" s="14"/>
      <c r="AMF627" s="14"/>
      <c r="AMG627" s="14"/>
      <c r="AMH627" s="14"/>
      <c r="AMI627" s="14"/>
      <c r="AMJ627" s="14"/>
      <c r="AMK627" s="14"/>
      <c r="AML627" s="14"/>
      <c r="AMM627" s="14"/>
      <c r="AMN627" s="14"/>
      <c r="AMO627" s="14"/>
      <c r="AMP627" s="14"/>
      <c r="AMQ627" s="14"/>
      <c r="AMR627" s="14"/>
      <c r="AMS627" s="14"/>
      <c r="AMT627" s="14"/>
      <c r="AMU627" s="14"/>
      <c r="AMV627" s="14"/>
      <c r="AMW627" s="14"/>
      <c r="AMX627" s="14"/>
      <c r="AMY627" s="14"/>
      <c r="AMZ627" s="14"/>
      <c r="ANA627" s="14"/>
      <c r="ANB627" s="14"/>
      <c r="ANC627" s="14"/>
      <c r="AND627" s="14"/>
      <c r="ANE627" s="14"/>
      <c r="ANF627" s="14"/>
      <c r="ANG627" s="14"/>
      <c r="ANH627" s="14"/>
      <c r="ANI627" s="14"/>
      <c r="ANJ627" s="14"/>
      <c r="ANK627" s="14"/>
      <c r="ANL627" s="14"/>
      <c r="ANM627" s="14"/>
      <c r="ANN627" s="14"/>
      <c r="ANO627" s="14"/>
      <c r="ANP627" s="14"/>
      <c r="ANQ627" s="14"/>
      <c r="ANR627" s="14"/>
      <c r="ANS627" s="14"/>
      <c r="ANT627" s="14"/>
      <c r="ANU627" s="14"/>
      <c r="ANV627" s="14"/>
      <c r="ANW627" s="14"/>
      <c r="ANX627" s="14"/>
      <c r="ANY627" s="14"/>
      <c r="ANZ627" s="14"/>
      <c r="AOA627" s="14"/>
      <c r="AOB627" s="14"/>
      <c r="AOC627" s="14"/>
      <c r="AOD627" s="14"/>
      <c r="AOE627" s="14"/>
      <c r="AOF627" s="14"/>
      <c r="AOG627" s="14"/>
      <c r="AOH627" s="14"/>
      <c r="AOI627" s="14"/>
      <c r="AOJ627" s="14"/>
      <c r="AOK627" s="14"/>
      <c r="AOL627" s="14"/>
      <c r="AOM627" s="14"/>
      <c r="AON627" s="14"/>
      <c r="AOO627" s="14"/>
      <c r="AOP627" s="14"/>
      <c r="AOQ627" s="14"/>
      <c r="AOR627" s="14"/>
      <c r="AOS627" s="14"/>
      <c r="AOT627" s="14"/>
      <c r="AOU627" s="14"/>
      <c r="AOV627" s="14"/>
      <c r="AOW627" s="14"/>
      <c r="AOX627" s="14"/>
      <c r="AOY627" s="14"/>
      <c r="AOZ627" s="14"/>
      <c r="APA627" s="14"/>
      <c r="APB627" s="14"/>
      <c r="APC627" s="14"/>
      <c r="APD627" s="14"/>
      <c r="APE627" s="14"/>
      <c r="APF627" s="14"/>
      <c r="APG627" s="14"/>
      <c r="APH627" s="14"/>
      <c r="API627" s="14"/>
      <c r="APJ627" s="14"/>
      <c r="APK627" s="14"/>
      <c r="APL627" s="14"/>
      <c r="APM627" s="14"/>
      <c r="APN627" s="14"/>
      <c r="APO627" s="14"/>
      <c r="APP627" s="14"/>
      <c r="APQ627" s="14"/>
      <c r="APR627" s="14"/>
      <c r="APS627" s="14"/>
      <c r="APT627" s="14"/>
      <c r="APU627" s="14"/>
      <c r="APV627" s="14"/>
      <c r="APW627" s="14"/>
      <c r="APX627" s="14"/>
      <c r="APY627" s="14"/>
      <c r="APZ627" s="14"/>
      <c r="AQA627" s="14"/>
      <c r="AQB627" s="14"/>
      <c r="AQC627" s="14"/>
      <c r="AQD627" s="14"/>
      <c r="AQE627" s="14"/>
      <c r="AQF627" s="14"/>
      <c r="AQG627" s="14"/>
      <c r="AQH627" s="14"/>
      <c r="AQI627" s="14"/>
      <c r="AQJ627" s="14"/>
      <c r="AQK627" s="14"/>
      <c r="AQL627" s="14"/>
      <c r="AQM627" s="14"/>
      <c r="AQN627" s="14"/>
      <c r="AQO627" s="14"/>
      <c r="AQP627" s="14"/>
      <c r="AQQ627" s="14"/>
      <c r="AQR627" s="14"/>
      <c r="AQS627" s="14"/>
      <c r="AQT627" s="14"/>
      <c r="AQU627" s="14"/>
      <c r="AQV627" s="14"/>
      <c r="AQW627" s="14"/>
      <c r="AQX627" s="14"/>
      <c r="AQY627" s="14"/>
      <c r="AQZ627" s="14"/>
      <c r="ARA627" s="14"/>
      <c r="ARB627" s="14"/>
      <c r="ARC627" s="14"/>
      <c r="ARD627" s="14"/>
      <c r="ARE627" s="14"/>
      <c r="ARF627" s="14"/>
      <c r="ARG627" s="14"/>
      <c r="ARH627" s="14"/>
      <c r="ARI627" s="14"/>
      <c r="ARJ627" s="14"/>
      <c r="ARK627" s="14"/>
      <c r="ARL627" s="14"/>
      <c r="ARM627" s="14"/>
      <c r="ARN627" s="14"/>
      <c r="ARO627" s="14"/>
      <c r="ARP627" s="14"/>
      <c r="ARQ627" s="14"/>
      <c r="ARR627" s="14"/>
      <c r="ARS627" s="14"/>
      <c r="ART627" s="14"/>
      <c r="ARU627" s="14"/>
      <c r="ARV627" s="14"/>
      <c r="ARW627" s="14"/>
      <c r="ARX627" s="14"/>
      <c r="ARY627" s="14"/>
      <c r="ARZ627" s="14"/>
      <c r="ASA627" s="14"/>
      <c r="ASB627" s="14"/>
      <c r="ASC627" s="14"/>
      <c r="ASD627" s="14"/>
      <c r="ASE627" s="14"/>
      <c r="ASF627" s="14"/>
      <c r="ASG627" s="14"/>
      <c r="ASH627" s="14"/>
      <c r="ASI627" s="14"/>
      <c r="ASJ627" s="14"/>
      <c r="ASK627" s="14"/>
      <c r="ASL627" s="14"/>
      <c r="ASM627" s="14"/>
      <c r="ASN627" s="14"/>
      <c r="ASO627" s="14"/>
      <c r="ASP627" s="14"/>
      <c r="ASQ627" s="14"/>
      <c r="ASR627" s="14"/>
      <c r="ASS627" s="14"/>
      <c r="AST627" s="14"/>
      <c r="ASU627" s="14"/>
      <c r="ASV627" s="14"/>
      <c r="ASW627" s="14"/>
      <c r="ASX627" s="14"/>
      <c r="ASY627" s="14"/>
      <c r="ASZ627" s="14"/>
      <c r="ATA627" s="14"/>
      <c r="ATB627" s="14"/>
      <c r="ATC627" s="14"/>
      <c r="ATD627" s="14"/>
    </row>
    <row r="628" spans="63:1200">
      <c r="BK628" s="14" t="str">
        <f t="shared" si="2123"/>
        <v/>
      </c>
      <c r="ABO628" s="14"/>
      <c r="ABP628" s="14"/>
      <c r="ABQ628" s="14"/>
      <c r="ABR628" s="14"/>
      <c r="ABS628" s="14"/>
      <c r="ABT628" s="14"/>
      <c r="ABU628" s="14"/>
      <c r="ABV628" s="14"/>
      <c r="ABW628" s="14"/>
      <c r="ABX628" s="14"/>
      <c r="ABY628" s="14"/>
      <c r="ABZ628" s="14"/>
      <c r="ACA628" s="14"/>
      <c r="ACB628" s="14"/>
      <c r="ACC628" s="14"/>
      <c r="ACD628" s="14"/>
      <c r="ACE628" s="14"/>
      <c r="ACF628" s="14"/>
      <c r="ACG628" s="14"/>
      <c r="ACH628" s="14"/>
      <c r="ACI628" s="14"/>
      <c r="ACJ628" s="14"/>
      <c r="ACK628" s="14"/>
      <c r="ACL628" s="14"/>
      <c r="ACM628" s="14"/>
      <c r="ACN628" s="14"/>
      <c r="ACO628" s="14"/>
      <c r="ACP628" s="14"/>
      <c r="ACQ628" s="14"/>
      <c r="ACR628" s="14"/>
      <c r="ACS628" s="14"/>
      <c r="ACT628" s="14"/>
      <c r="ACU628" s="14"/>
      <c r="ACV628" s="14"/>
      <c r="ACW628" s="14"/>
      <c r="ACX628" s="14"/>
      <c r="ACY628" s="14"/>
      <c r="ACZ628" s="14"/>
      <c r="ADA628" s="14"/>
      <c r="ADB628" s="14"/>
      <c r="ADC628" s="14"/>
      <c r="ADD628" s="14"/>
      <c r="ADE628" s="14"/>
      <c r="ADF628" s="14"/>
      <c r="ADG628" s="14"/>
      <c r="ADH628" s="14"/>
      <c r="ADI628" s="14"/>
      <c r="ADJ628" s="14"/>
      <c r="ADK628" s="14"/>
      <c r="ADL628" s="14"/>
      <c r="ADM628" s="14"/>
      <c r="ADN628" s="14"/>
      <c r="ADO628" s="14"/>
      <c r="ADP628" s="14"/>
      <c r="ADQ628" s="14"/>
      <c r="ADR628" s="14"/>
      <c r="ADS628" s="14"/>
      <c r="ADT628" s="14"/>
      <c r="ADU628" s="14"/>
      <c r="ADV628" s="14"/>
      <c r="ADW628" s="14"/>
      <c r="ADX628" s="14"/>
      <c r="ADY628" s="14"/>
      <c r="ADZ628" s="14"/>
      <c r="AEA628" s="14"/>
      <c r="AEB628" s="14"/>
      <c r="AEC628" s="14"/>
      <c r="AED628" s="14"/>
      <c r="AEE628" s="14"/>
      <c r="AEF628" s="14"/>
      <c r="AEG628" s="14"/>
      <c r="AEH628" s="14"/>
      <c r="AEI628" s="14"/>
      <c r="AEJ628" s="14"/>
      <c r="AEK628" s="14"/>
      <c r="AEL628" s="14"/>
      <c r="AEM628" s="14"/>
      <c r="AEN628" s="14"/>
      <c r="AEO628" s="14"/>
      <c r="AEP628" s="14"/>
      <c r="AEQ628" s="14"/>
      <c r="AER628" s="14"/>
      <c r="AES628" s="14"/>
      <c r="AET628" s="14"/>
      <c r="AEU628" s="14"/>
      <c r="AEV628" s="14"/>
      <c r="AEW628" s="14"/>
      <c r="AEX628" s="14"/>
      <c r="AEY628" s="14"/>
      <c r="AEZ628" s="14"/>
      <c r="AFA628" s="14"/>
      <c r="AFB628" s="14"/>
      <c r="AFC628" s="14"/>
      <c r="AFD628" s="14"/>
      <c r="AFE628" s="14"/>
      <c r="AFF628" s="14"/>
      <c r="AFG628" s="14"/>
      <c r="AFH628" s="14"/>
      <c r="AFI628" s="14"/>
      <c r="AFJ628" s="14"/>
      <c r="AFK628" s="14"/>
      <c r="AFL628" s="14"/>
      <c r="AFM628" s="14"/>
      <c r="AFN628" s="14"/>
      <c r="AFO628" s="14"/>
      <c r="AFP628" s="14"/>
      <c r="AFQ628" s="14"/>
      <c r="AFR628" s="14"/>
      <c r="AFS628" s="14"/>
      <c r="AFT628" s="14"/>
      <c r="AFU628" s="14"/>
      <c r="AFV628" s="14"/>
      <c r="AFW628" s="14"/>
      <c r="AFX628" s="14"/>
      <c r="AFY628" s="14"/>
      <c r="AFZ628" s="14"/>
      <c r="AGA628" s="14"/>
      <c r="AGB628" s="14"/>
      <c r="AGC628" s="14"/>
      <c r="AGD628" s="14"/>
      <c r="AGE628" s="14"/>
      <c r="AGF628" s="14"/>
      <c r="AGG628" s="14"/>
      <c r="AGH628" s="14"/>
      <c r="AGI628" s="14"/>
      <c r="AGJ628" s="14"/>
      <c r="AGK628" s="14"/>
      <c r="AGL628" s="14"/>
      <c r="AGM628" s="14"/>
      <c r="AGN628" s="14"/>
      <c r="AGO628" s="14"/>
      <c r="AGP628" s="14"/>
      <c r="AGQ628" s="14"/>
      <c r="AGR628" s="14"/>
      <c r="AGS628" s="14"/>
      <c r="AGT628" s="14"/>
      <c r="AGU628" s="14"/>
      <c r="AGV628" s="14"/>
      <c r="AGW628" s="14"/>
      <c r="AGX628" s="14"/>
      <c r="AGY628" s="14"/>
      <c r="AGZ628" s="14"/>
      <c r="AHA628" s="14"/>
      <c r="AHB628" s="14"/>
      <c r="AHC628" s="14"/>
      <c r="AHD628" s="14"/>
      <c r="AHE628" s="14"/>
      <c r="AHF628" s="14"/>
      <c r="AHG628" s="14"/>
      <c r="AHH628" s="14"/>
      <c r="AHI628" s="14"/>
      <c r="AHJ628" s="14"/>
      <c r="AHK628" s="14"/>
      <c r="AHL628" s="14"/>
      <c r="AHM628" s="14"/>
      <c r="AHN628" s="14"/>
      <c r="AHO628" s="14"/>
      <c r="AHP628" s="14"/>
      <c r="AHQ628" s="14"/>
      <c r="AHR628" s="14"/>
      <c r="AHS628" s="14"/>
      <c r="AHT628" s="14"/>
      <c r="AHU628" s="14"/>
      <c r="AHV628" s="14"/>
      <c r="AHW628" s="14"/>
      <c r="AHX628" s="14"/>
      <c r="AHY628" s="14"/>
      <c r="AHZ628" s="14"/>
      <c r="AIA628" s="14"/>
      <c r="AIB628" s="14"/>
      <c r="AIC628" s="14"/>
      <c r="AID628" s="14"/>
      <c r="AIE628" s="14"/>
      <c r="AIF628" s="14"/>
      <c r="AIG628" s="14"/>
      <c r="AIH628" s="14"/>
      <c r="AII628" s="14"/>
      <c r="AIJ628" s="14"/>
      <c r="AIK628" s="14"/>
      <c r="AIL628" s="14"/>
      <c r="AIM628" s="14"/>
      <c r="AIN628" s="14"/>
      <c r="AIO628" s="14"/>
      <c r="AIP628" s="14"/>
      <c r="AIQ628" s="14"/>
      <c r="AIR628" s="14"/>
      <c r="AIS628" s="14"/>
      <c r="AIT628" s="14"/>
      <c r="AIU628" s="14"/>
      <c r="AIV628" s="14"/>
      <c r="AIW628" s="14"/>
      <c r="AIX628" s="14"/>
      <c r="AIY628" s="14"/>
      <c r="AIZ628" s="14"/>
      <c r="AJA628" s="14"/>
      <c r="AJB628" s="14"/>
      <c r="AJC628" s="14"/>
      <c r="AJD628" s="14"/>
      <c r="AJE628" s="14"/>
      <c r="AJF628" s="14"/>
      <c r="AJG628" s="14"/>
      <c r="AJH628" s="14"/>
      <c r="AJI628" s="14"/>
      <c r="AJJ628" s="14"/>
      <c r="AJK628" s="14"/>
      <c r="AJL628" s="14"/>
      <c r="AJM628" s="14"/>
      <c r="AJN628" s="14"/>
      <c r="AJO628" s="14"/>
      <c r="AJP628" s="14"/>
      <c r="AJQ628" s="14"/>
      <c r="AJR628" s="14"/>
      <c r="AJS628" s="14"/>
      <c r="AJT628" s="14"/>
      <c r="AJU628" s="14"/>
      <c r="AJV628" s="14"/>
      <c r="AJW628" s="14"/>
      <c r="AJX628" s="14"/>
      <c r="AJY628" s="14"/>
      <c r="AJZ628" s="14"/>
      <c r="AKA628" s="14"/>
      <c r="AKB628" s="14"/>
      <c r="AKC628" s="14"/>
      <c r="AKD628" s="14"/>
      <c r="AKE628" s="14"/>
      <c r="AKF628" s="14"/>
      <c r="AKG628" s="14"/>
      <c r="AKH628" s="14"/>
      <c r="AKI628" s="14"/>
      <c r="AKJ628" s="14"/>
      <c r="AKK628" s="14"/>
      <c r="AKL628" s="14"/>
      <c r="AKM628" s="14"/>
      <c r="AKN628" s="14"/>
      <c r="AKO628" s="14"/>
      <c r="AKP628" s="14"/>
      <c r="AKQ628" s="14"/>
      <c r="AKR628" s="14"/>
      <c r="AKS628" s="14"/>
      <c r="AKT628" s="14"/>
      <c r="AKU628" s="14"/>
      <c r="AKV628" s="14"/>
      <c r="AKW628" s="14"/>
      <c r="AKX628" s="14"/>
      <c r="AKY628" s="14"/>
      <c r="AKZ628" s="14"/>
      <c r="ALA628" s="14"/>
      <c r="ALB628" s="14"/>
      <c r="ALC628" s="14"/>
      <c r="ALD628" s="14"/>
      <c r="ALE628" s="14"/>
      <c r="ALF628" s="14"/>
      <c r="ALG628" s="14"/>
      <c r="ALH628" s="14"/>
      <c r="ALI628" s="14"/>
      <c r="ALJ628" s="14"/>
      <c r="ALK628" s="14"/>
      <c r="ALL628" s="14"/>
      <c r="ALM628" s="14"/>
      <c r="ALN628" s="14"/>
      <c r="ALO628" s="14"/>
      <c r="ALP628" s="14"/>
      <c r="ALQ628" s="14"/>
      <c r="ALR628" s="14"/>
      <c r="ALS628" s="14"/>
      <c r="ALT628" s="14"/>
      <c r="ALU628" s="14"/>
      <c r="ALV628" s="14"/>
      <c r="ALW628" s="14"/>
      <c r="ALX628" s="14"/>
      <c r="ALY628" s="14"/>
      <c r="ALZ628" s="14"/>
      <c r="AMA628" s="14"/>
      <c r="AMB628" s="14"/>
      <c r="AMC628" s="14"/>
      <c r="AMD628" s="14"/>
      <c r="AME628" s="14"/>
      <c r="AMF628" s="14"/>
      <c r="AMG628" s="14"/>
      <c r="AMH628" s="14"/>
      <c r="AMI628" s="14"/>
      <c r="AMJ628" s="14"/>
      <c r="AMK628" s="14"/>
      <c r="AML628" s="14"/>
      <c r="AMM628" s="14"/>
      <c r="AMN628" s="14"/>
      <c r="AMO628" s="14"/>
      <c r="AMP628" s="14"/>
      <c r="AMQ628" s="14"/>
      <c r="AMR628" s="14"/>
      <c r="AMS628" s="14"/>
      <c r="AMT628" s="14"/>
      <c r="AMU628" s="14"/>
      <c r="AMV628" s="14"/>
      <c r="AMW628" s="14"/>
      <c r="AMX628" s="14"/>
      <c r="AMY628" s="14"/>
      <c r="AMZ628" s="14"/>
      <c r="ANA628" s="14"/>
      <c r="ANB628" s="14"/>
      <c r="ANC628" s="14"/>
      <c r="AND628" s="14"/>
      <c r="ANE628" s="14"/>
      <c r="ANF628" s="14"/>
      <c r="ANG628" s="14"/>
      <c r="ANH628" s="14"/>
      <c r="ANI628" s="14"/>
      <c r="ANJ628" s="14"/>
      <c r="ANK628" s="14"/>
      <c r="ANL628" s="14"/>
      <c r="ANM628" s="14"/>
      <c r="ANN628" s="14"/>
      <c r="ANO628" s="14"/>
      <c r="ANP628" s="14"/>
      <c r="ANQ628" s="14"/>
      <c r="ANR628" s="14"/>
      <c r="ANS628" s="14"/>
      <c r="ANT628" s="14"/>
      <c r="ANU628" s="14"/>
      <c r="ANV628" s="14"/>
      <c r="ANW628" s="14"/>
      <c r="ANX628" s="14"/>
      <c r="ANY628" s="14"/>
      <c r="ANZ628" s="14"/>
      <c r="AOA628" s="14"/>
      <c r="AOB628" s="14"/>
      <c r="AOC628" s="14"/>
      <c r="AOD628" s="14"/>
      <c r="AOE628" s="14"/>
      <c r="AOF628" s="14"/>
      <c r="AOG628" s="14"/>
      <c r="AOH628" s="14"/>
      <c r="AOI628" s="14"/>
      <c r="AOJ628" s="14"/>
      <c r="AOK628" s="14"/>
      <c r="AOL628" s="14"/>
      <c r="AOM628" s="14"/>
      <c r="AON628" s="14"/>
      <c r="AOO628" s="14"/>
      <c r="AOP628" s="14"/>
      <c r="AOQ628" s="14"/>
      <c r="AOR628" s="14"/>
      <c r="AOS628" s="14"/>
      <c r="AOT628" s="14"/>
      <c r="AOU628" s="14"/>
      <c r="AOV628" s="14"/>
      <c r="AOW628" s="14"/>
      <c r="AOX628" s="14"/>
      <c r="AOY628" s="14"/>
      <c r="AOZ628" s="14"/>
      <c r="APA628" s="14"/>
      <c r="APB628" s="14"/>
      <c r="APC628" s="14"/>
      <c r="APD628" s="14"/>
      <c r="APE628" s="14"/>
      <c r="APF628" s="14"/>
      <c r="APG628" s="14"/>
      <c r="APH628" s="14"/>
      <c r="API628" s="14"/>
      <c r="APJ628" s="14"/>
      <c r="APK628" s="14"/>
      <c r="APL628" s="14"/>
      <c r="APM628" s="14"/>
      <c r="APN628" s="14"/>
      <c r="APO628" s="14"/>
      <c r="APP628" s="14"/>
      <c r="APQ628" s="14"/>
      <c r="APR628" s="14"/>
      <c r="APS628" s="14"/>
      <c r="APT628" s="14"/>
      <c r="APU628" s="14"/>
      <c r="APV628" s="14"/>
      <c r="APW628" s="14"/>
      <c r="APX628" s="14"/>
      <c r="APY628" s="14"/>
      <c r="APZ628" s="14"/>
      <c r="AQA628" s="14"/>
      <c r="AQB628" s="14"/>
      <c r="AQC628" s="14"/>
      <c r="AQD628" s="14"/>
      <c r="AQE628" s="14"/>
      <c r="AQF628" s="14"/>
      <c r="AQG628" s="14"/>
      <c r="AQH628" s="14"/>
      <c r="AQI628" s="14"/>
      <c r="AQJ628" s="14"/>
      <c r="AQK628" s="14"/>
      <c r="AQL628" s="14"/>
      <c r="AQM628" s="14"/>
      <c r="AQN628" s="14"/>
      <c r="AQO628" s="14"/>
      <c r="AQP628" s="14"/>
      <c r="AQQ628" s="14"/>
      <c r="AQR628" s="14"/>
      <c r="AQS628" s="14"/>
      <c r="AQT628" s="14"/>
      <c r="AQU628" s="14"/>
      <c r="AQV628" s="14"/>
      <c r="AQW628" s="14"/>
      <c r="AQX628" s="14"/>
      <c r="AQY628" s="14"/>
      <c r="AQZ628" s="14"/>
      <c r="ARA628" s="14"/>
      <c r="ARB628" s="14"/>
      <c r="ARC628" s="14"/>
      <c r="ARD628" s="14"/>
      <c r="ARE628" s="14"/>
      <c r="ARF628" s="14"/>
      <c r="ARG628" s="14"/>
      <c r="ARH628" s="14"/>
      <c r="ARI628" s="14"/>
      <c r="ARJ628" s="14"/>
      <c r="ARK628" s="14"/>
      <c r="ARL628" s="14"/>
      <c r="ARM628" s="14"/>
      <c r="ARN628" s="14"/>
      <c r="ARO628" s="14"/>
      <c r="ARP628" s="14"/>
      <c r="ARQ628" s="14"/>
      <c r="ARR628" s="14"/>
      <c r="ARS628" s="14"/>
      <c r="ART628" s="14"/>
      <c r="ARU628" s="14"/>
      <c r="ARV628" s="14"/>
      <c r="ARW628" s="14"/>
      <c r="ARX628" s="14"/>
      <c r="ARY628" s="14"/>
      <c r="ARZ628" s="14"/>
      <c r="ASA628" s="14"/>
      <c r="ASB628" s="14"/>
      <c r="ASC628" s="14"/>
      <c r="ASD628" s="14"/>
      <c r="ASE628" s="14"/>
      <c r="ASF628" s="14"/>
      <c r="ASG628" s="14"/>
      <c r="ASH628" s="14"/>
      <c r="ASI628" s="14"/>
      <c r="ASJ628" s="14"/>
      <c r="ASK628" s="14"/>
      <c r="ASL628" s="14"/>
      <c r="ASM628" s="14"/>
      <c r="ASN628" s="14"/>
      <c r="ASO628" s="14"/>
      <c r="ASP628" s="14"/>
      <c r="ASQ628" s="14"/>
      <c r="ASR628" s="14"/>
      <c r="ASS628" s="14"/>
      <c r="AST628" s="14"/>
      <c r="ASU628" s="14"/>
      <c r="ASV628" s="14"/>
      <c r="ASW628" s="14"/>
      <c r="ASX628" s="14"/>
      <c r="ASY628" s="14"/>
      <c r="ASZ628" s="14"/>
      <c r="ATA628" s="14"/>
      <c r="ATB628" s="14"/>
      <c r="ATC628" s="14"/>
      <c r="ATD628" s="14"/>
    </row>
    <row r="629" spans="63:1200">
      <c r="BK629" s="14" t="str">
        <f t="shared" si="2123"/>
        <v/>
      </c>
      <c r="ABO629" s="14"/>
      <c r="ABP629" s="14"/>
      <c r="ABQ629" s="14"/>
      <c r="ABR629" s="14"/>
      <c r="ABS629" s="14"/>
      <c r="ABT629" s="14"/>
      <c r="ABU629" s="14"/>
      <c r="ABV629" s="14"/>
      <c r="ABW629" s="14"/>
      <c r="ABX629" s="14"/>
      <c r="ABY629" s="14"/>
      <c r="ABZ629" s="14"/>
      <c r="ACA629" s="14"/>
      <c r="ACB629" s="14"/>
      <c r="ACC629" s="14"/>
      <c r="ACD629" s="14"/>
      <c r="ACE629" s="14"/>
      <c r="ACF629" s="14"/>
      <c r="ACG629" s="14"/>
      <c r="ACH629" s="14"/>
      <c r="ACI629" s="14"/>
      <c r="ACJ629" s="14"/>
      <c r="ACK629" s="14"/>
      <c r="ACL629" s="14"/>
      <c r="ACM629" s="14"/>
      <c r="ACN629" s="14"/>
      <c r="ACO629" s="14"/>
      <c r="ACP629" s="14"/>
      <c r="ACQ629" s="14"/>
      <c r="ACR629" s="14"/>
      <c r="ACS629" s="14"/>
      <c r="ACT629" s="14"/>
      <c r="ACU629" s="14"/>
      <c r="ACV629" s="14"/>
      <c r="ACW629" s="14"/>
      <c r="ACX629" s="14"/>
      <c r="ACY629" s="14"/>
      <c r="ACZ629" s="14"/>
      <c r="ADA629" s="14"/>
      <c r="ADB629" s="14"/>
      <c r="ADC629" s="14"/>
      <c r="ADD629" s="14"/>
      <c r="ADE629" s="14"/>
      <c r="ADF629" s="14"/>
      <c r="ADG629" s="14"/>
      <c r="ADH629" s="14"/>
      <c r="ADI629" s="14"/>
      <c r="ADJ629" s="14"/>
      <c r="ADK629" s="14"/>
      <c r="ADL629" s="14"/>
      <c r="ADM629" s="14"/>
      <c r="ADN629" s="14"/>
      <c r="ADO629" s="14"/>
      <c r="ADP629" s="14"/>
      <c r="ADQ629" s="14"/>
      <c r="ADR629" s="14"/>
      <c r="ADS629" s="14"/>
      <c r="ADT629" s="14"/>
      <c r="ADU629" s="14"/>
      <c r="ADV629" s="14"/>
      <c r="ADW629" s="14"/>
      <c r="ADX629" s="14"/>
      <c r="ADY629" s="14"/>
      <c r="ADZ629" s="14"/>
      <c r="AEA629" s="14"/>
      <c r="AEB629" s="14"/>
      <c r="AEC629" s="14"/>
      <c r="AED629" s="14"/>
      <c r="AEE629" s="14"/>
      <c r="AEF629" s="14"/>
      <c r="AEG629" s="14"/>
      <c r="AEH629" s="14"/>
      <c r="AEI629" s="14"/>
      <c r="AEJ629" s="14"/>
      <c r="AEK629" s="14"/>
      <c r="AEL629" s="14"/>
      <c r="AEM629" s="14"/>
      <c r="AEN629" s="14"/>
      <c r="AEO629" s="14"/>
      <c r="AEP629" s="14"/>
      <c r="AEQ629" s="14"/>
      <c r="AER629" s="14"/>
      <c r="AES629" s="14"/>
      <c r="AET629" s="14"/>
      <c r="AEU629" s="14"/>
      <c r="AEV629" s="14"/>
      <c r="AEW629" s="14"/>
      <c r="AEX629" s="14"/>
      <c r="AEY629" s="14"/>
      <c r="AEZ629" s="14"/>
      <c r="AFA629" s="14"/>
      <c r="AFB629" s="14"/>
      <c r="AFC629" s="14"/>
      <c r="AFD629" s="14"/>
      <c r="AFE629" s="14"/>
      <c r="AFF629" s="14"/>
      <c r="AFG629" s="14"/>
      <c r="AFH629" s="14"/>
      <c r="AFI629" s="14"/>
      <c r="AFJ629" s="14"/>
      <c r="AFK629" s="14"/>
      <c r="AFL629" s="14"/>
      <c r="AFM629" s="14"/>
      <c r="AFN629" s="14"/>
      <c r="AFO629" s="14"/>
      <c r="AFP629" s="14"/>
      <c r="AFQ629" s="14"/>
      <c r="AFR629" s="14"/>
      <c r="AFS629" s="14"/>
      <c r="AFT629" s="14"/>
      <c r="AFU629" s="14"/>
      <c r="AFV629" s="14"/>
      <c r="AFW629" s="14"/>
      <c r="AFX629" s="14"/>
      <c r="AFY629" s="14"/>
      <c r="AFZ629" s="14"/>
      <c r="AGA629" s="14"/>
      <c r="AGB629" s="14"/>
      <c r="AGC629" s="14"/>
      <c r="AGD629" s="14"/>
      <c r="AGE629" s="14"/>
      <c r="AGF629" s="14"/>
      <c r="AGG629" s="14"/>
      <c r="AGH629" s="14"/>
      <c r="AGI629" s="14"/>
      <c r="AGJ629" s="14"/>
      <c r="AGK629" s="14"/>
      <c r="AGL629" s="14"/>
      <c r="AGM629" s="14"/>
      <c r="AGN629" s="14"/>
      <c r="AGO629" s="14"/>
      <c r="AGP629" s="14"/>
      <c r="AGQ629" s="14"/>
      <c r="AGR629" s="14"/>
      <c r="AGS629" s="14"/>
      <c r="AGT629" s="14"/>
      <c r="AGU629" s="14"/>
      <c r="AGV629" s="14"/>
      <c r="AGW629" s="14"/>
      <c r="AGX629" s="14"/>
      <c r="AGY629" s="14"/>
      <c r="AGZ629" s="14"/>
      <c r="AHA629" s="14"/>
      <c r="AHB629" s="14"/>
      <c r="AHC629" s="14"/>
      <c r="AHD629" s="14"/>
      <c r="AHE629" s="14"/>
      <c r="AHF629" s="14"/>
      <c r="AHG629" s="14"/>
      <c r="AHH629" s="14"/>
      <c r="AHI629" s="14"/>
      <c r="AHJ629" s="14"/>
      <c r="AHK629" s="14"/>
      <c r="AHL629" s="14"/>
      <c r="AHM629" s="14"/>
      <c r="AHN629" s="14"/>
      <c r="AHO629" s="14"/>
      <c r="AHP629" s="14"/>
      <c r="AHQ629" s="14"/>
      <c r="AHR629" s="14"/>
      <c r="AHS629" s="14"/>
      <c r="AHT629" s="14"/>
      <c r="AHU629" s="14"/>
      <c r="AHV629" s="14"/>
      <c r="AHW629" s="14"/>
      <c r="AHX629" s="14"/>
      <c r="AHY629" s="14"/>
      <c r="AHZ629" s="14"/>
      <c r="AIA629" s="14"/>
      <c r="AIB629" s="14"/>
      <c r="AIC629" s="14"/>
      <c r="AID629" s="14"/>
      <c r="AIE629" s="14"/>
      <c r="AIF629" s="14"/>
      <c r="AIG629" s="14"/>
      <c r="AIH629" s="14"/>
      <c r="AII629" s="14"/>
      <c r="AIJ629" s="14"/>
      <c r="AIK629" s="14"/>
      <c r="AIL629" s="14"/>
      <c r="AIM629" s="14"/>
      <c r="AIN629" s="14"/>
      <c r="AIO629" s="14"/>
      <c r="AIP629" s="14"/>
      <c r="AIQ629" s="14"/>
      <c r="AIR629" s="14"/>
      <c r="AIS629" s="14"/>
      <c r="AIT629" s="14"/>
      <c r="AIU629" s="14"/>
      <c r="AIV629" s="14"/>
      <c r="AIW629" s="14"/>
      <c r="AIX629" s="14"/>
      <c r="AIY629" s="14"/>
      <c r="AIZ629" s="14"/>
      <c r="AJA629" s="14"/>
      <c r="AJB629" s="14"/>
      <c r="AJC629" s="14"/>
      <c r="AJD629" s="14"/>
      <c r="AJE629" s="14"/>
      <c r="AJF629" s="14"/>
      <c r="AJG629" s="14"/>
      <c r="AJH629" s="14"/>
      <c r="AJI629" s="14"/>
      <c r="AJJ629" s="14"/>
      <c r="AJK629" s="14"/>
      <c r="AJL629" s="14"/>
      <c r="AJM629" s="14"/>
      <c r="AJN629" s="14"/>
      <c r="AJO629" s="14"/>
      <c r="AJP629" s="14"/>
      <c r="AJQ629" s="14"/>
      <c r="AJR629" s="14"/>
      <c r="AJS629" s="14"/>
      <c r="AJT629" s="14"/>
      <c r="AJU629" s="14"/>
      <c r="AJV629" s="14"/>
      <c r="AJW629" s="14"/>
      <c r="AJX629" s="14"/>
      <c r="AJY629" s="14"/>
      <c r="AJZ629" s="14"/>
      <c r="AKA629" s="14"/>
      <c r="AKB629" s="14"/>
      <c r="AKC629" s="14"/>
      <c r="AKD629" s="14"/>
      <c r="AKE629" s="14"/>
      <c r="AKF629" s="14"/>
      <c r="AKG629" s="14"/>
      <c r="AKH629" s="14"/>
      <c r="AKI629" s="14"/>
      <c r="AKJ629" s="14"/>
      <c r="AKK629" s="14"/>
      <c r="AKL629" s="14"/>
      <c r="AKM629" s="14"/>
      <c r="AKN629" s="14"/>
      <c r="AKO629" s="14"/>
      <c r="AKP629" s="14"/>
      <c r="AKQ629" s="14"/>
      <c r="AKR629" s="14"/>
      <c r="AKS629" s="14"/>
      <c r="AKT629" s="14"/>
      <c r="AKU629" s="14"/>
      <c r="AKV629" s="14"/>
      <c r="AKW629" s="14"/>
      <c r="AKX629" s="14"/>
      <c r="AKY629" s="14"/>
      <c r="AKZ629" s="14"/>
      <c r="ALA629" s="14"/>
      <c r="ALB629" s="14"/>
      <c r="ALC629" s="14"/>
      <c r="ALD629" s="14"/>
      <c r="ALE629" s="14"/>
      <c r="ALF629" s="14"/>
      <c r="ALG629" s="14"/>
      <c r="ALH629" s="14"/>
      <c r="ALI629" s="14"/>
      <c r="ALJ629" s="14"/>
      <c r="ALK629" s="14"/>
      <c r="ALL629" s="14"/>
      <c r="ALM629" s="14"/>
      <c r="ALN629" s="14"/>
      <c r="ALO629" s="14"/>
      <c r="ALP629" s="14"/>
      <c r="ALQ629" s="14"/>
      <c r="ALR629" s="14"/>
      <c r="ALS629" s="14"/>
      <c r="ALT629" s="14"/>
      <c r="ALU629" s="14"/>
      <c r="ALV629" s="14"/>
      <c r="ALW629" s="14"/>
      <c r="ALX629" s="14"/>
      <c r="ALY629" s="14"/>
      <c r="ALZ629" s="14"/>
      <c r="AMA629" s="14"/>
      <c r="AMB629" s="14"/>
      <c r="AMC629" s="14"/>
      <c r="AMD629" s="14"/>
      <c r="AME629" s="14"/>
      <c r="AMF629" s="14"/>
      <c r="AMG629" s="14"/>
      <c r="AMH629" s="14"/>
      <c r="AMI629" s="14"/>
      <c r="AMJ629" s="14"/>
      <c r="AMK629" s="14"/>
      <c r="AML629" s="14"/>
      <c r="AMM629" s="14"/>
      <c r="AMN629" s="14"/>
      <c r="AMO629" s="14"/>
      <c r="AMP629" s="14"/>
      <c r="AMQ629" s="14"/>
      <c r="AMR629" s="14"/>
      <c r="AMS629" s="14"/>
      <c r="AMT629" s="14"/>
      <c r="AMU629" s="14"/>
      <c r="AMV629" s="14"/>
      <c r="AMW629" s="14"/>
      <c r="AMX629" s="14"/>
      <c r="AMY629" s="14"/>
      <c r="AMZ629" s="14"/>
      <c r="ANA629" s="14"/>
      <c r="ANB629" s="14"/>
      <c r="ANC629" s="14"/>
      <c r="AND629" s="14"/>
      <c r="ANE629" s="14"/>
      <c r="ANF629" s="14"/>
      <c r="ANG629" s="14"/>
      <c r="ANH629" s="14"/>
      <c r="ANI629" s="14"/>
      <c r="ANJ629" s="14"/>
      <c r="ANK629" s="14"/>
      <c r="ANL629" s="14"/>
      <c r="ANM629" s="14"/>
      <c r="ANN629" s="14"/>
      <c r="ANO629" s="14"/>
      <c r="ANP629" s="14"/>
      <c r="ANQ629" s="14"/>
      <c r="ANR629" s="14"/>
      <c r="ANS629" s="14"/>
      <c r="ANT629" s="14"/>
      <c r="ANU629" s="14"/>
      <c r="ANV629" s="14"/>
      <c r="ANW629" s="14"/>
      <c r="ANX629" s="14"/>
      <c r="ANY629" s="14"/>
      <c r="ANZ629" s="14"/>
      <c r="AOA629" s="14"/>
      <c r="AOB629" s="14"/>
      <c r="AOC629" s="14"/>
      <c r="AOD629" s="14"/>
      <c r="AOE629" s="14"/>
      <c r="AOF629" s="14"/>
      <c r="AOG629" s="14"/>
      <c r="AOH629" s="14"/>
      <c r="AOI629" s="14"/>
      <c r="AOJ629" s="14"/>
      <c r="AOK629" s="14"/>
      <c r="AOL629" s="14"/>
      <c r="AOM629" s="14"/>
      <c r="AON629" s="14"/>
      <c r="AOO629" s="14"/>
      <c r="AOP629" s="14"/>
      <c r="AOQ629" s="14"/>
      <c r="AOR629" s="14"/>
      <c r="AOS629" s="14"/>
      <c r="AOT629" s="14"/>
      <c r="AOU629" s="14"/>
      <c r="AOV629" s="14"/>
      <c r="AOW629" s="14"/>
      <c r="AOX629" s="14"/>
      <c r="AOY629" s="14"/>
      <c r="AOZ629" s="14"/>
      <c r="APA629" s="14"/>
      <c r="APB629" s="14"/>
      <c r="APC629" s="14"/>
      <c r="APD629" s="14"/>
      <c r="APE629" s="14"/>
      <c r="APF629" s="14"/>
      <c r="APG629" s="14"/>
      <c r="APH629" s="14"/>
      <c r="API629" s="14"/>
      <c r="APJ629" s="14"/>
      <c r="APK629" s="14"/>
      <c r="APL629" s="14"/>
      <c r="APM629" s="14"/>
      <c r="APN629" s="14"/>
      <c r="APO629" s="14"/>
      <c r="APP629" s="14"/>
      <c r="APQ629" s="14"/>
      <c r="APR629" s="14"/>
      <c r="APS629" s="14"/>
      <c r="APT629" s="14"/>
      <c r="APU629" s="14"/>
      <c r="APV629" s="14"/>
      <c r="APW629" s="14"/>
      <c r="APX629" s="14"/>
      <c r="APY629" s="14"/>
      <c r="APZ629" s="14"/>
      <c r="AQA629" s="14"/>
      <c r="AQB629" s="14"/>
      <c r="AQC629" s="14"/>
      <c r="AQD629" s="14"/>
      <c r="AQE629" s="14"/>
      <c r="AQF629" s="14"/>
      <c r="AQG629" s="14"/>
      <c r="AQH629" s="14"/>
      <c r="AQI629" s="14"/>
      <c r="AQJ629" s="14"/>
      <c r="AQK629" s="14"/>
      <c r="AQL629" s="14"/>
      <c r="AQM629" s="14"/>
      <c r="AQN629" s="14"/>
      <c r="AQO629" s="14"/>
      <c r="AQP629" s="14"/>
      <c r="AQQ629" s="14"/>
      <c r="AQR629" s="14"/>
      <c r="AQS629" s="14"/>
      <c r="AQT629" s="14"/>
      <c r="AQU629" s="14"/>
      <c r="AQV629" s="14"/>
      <c r="AQW629" s="14"/>
      <c r="AQX629" s="14"/>
      <c r="AQY629" s="14"/>
      <c r="AQZ629" s="14"/>
      <c r="ARA629" s="14"/>
      <c r="ARB629" s="14"/>
      <c r="ARC629" s="14"/>
      <c r="ARD629" s="14"/>
      <c r="ARE629" s="14"/>
      <c r="ARF629" s="14"/>
      <c r="ARG629" s="14"/>
      <c r="ARH629" s="14"/>
      <c r="ARI629" s="14"/>
      <c r="ARJ629" s="14"/>
      <c r="ARK629" s="14"/>
      <c r="ARL629" s="14"/>
      <c r="ARM629" s="14"/>
      <c r="ARN629" s="14"/>
      <c r="ARO629" s="14"/>
      <c r="ARP629" s="14"/>
      <c r="ARQ629" s="14"/>
      <c r="ARR629" s="14"/>
      <c r="ARS629" s="14"/>
      <c r="ART629" s="14"/>
      <c r="ARU629" s="14"/>
      <c r="ARV629" s="14"/>
      <c r="ARW629" s="14"/>
      <c r="ARX629" s="14"/>
      <c r="ARY629" s="14"/>
      <c r="ARZ629" s="14"/>
      <c r="ASA629" s="14"/>
      <c r="ASB629" s="14"/>
      <c r="ASC629" s="14"/>
      <c r="ASD629" s="14"/>
      <c r="ASE629" s="14"/>
      <c r="ASF629" s="14"/>
      <c r="ASG629" s="14"/>
      <c r="ASH629" s="14"/>
      <c r="ASI629" s="14"/>
      <c r="ASJ629" s="14"/>
      <c r="ASK629" s="14"/>
      <c r="ASL629" s="14"/>
      <c r="ASM629" s="14"/>
      <c r="ASN629" s="14"/>
      <c r="ASO629" s="14"/>
      <c r="ASP629" s="14"/>
      <c r="ASQ629" s="14"/>
      <c r="ASR629" s="14"/>
      <c r="ASS629" s="14"/>
      <c r="AST629" s="14"/>
      <c r="ASU629" s="14"/>
      <c r="ASV629" s="14"/>
      <c r="ASW629" s="14"/>
      <c r="ASX629" s="14"/>
      <c r="ASY629" s="14"/>
      <c r="ASZ629" s="14"/>
      <c r="ATA629" s="14"/>
      <c r="ATB629" s="14"/>
      <c r="ATC629" s="14"/>
      <c r="ATD629" s="14"/>
    </row>
    <row r="630" spans="63:1200">
      <c r="BK630" s="14" t="str">
        <f t="shared" si="2123"/>
        <v/>
      </c>
      <c r="ABO630" s="14"/>
      <c r="ABP630" s="14"/>
      <c r="ABQ630" s="14"/>
      <c r="ABR630" s="14"/>
      <c r="ABS630" s="14"/>
      <c r="ABT630" s="14"/>
      <c r="ABU630" s="14"/>
      <c r="ABV630" s="14"/>
      <c r="ABW630" s="14"/>
      <c r="ABX630" s="14"/>
      <c r="ABY630" s="14"/>
      <c r="ABZ630" s="14"/>
      <c r="ACA630" s="14"/>
      <c r="ACB630" s="14"/>
      <c r="ACC630" s="14"/>
      <c r="ACD630" s="14"/>
      <c r="ACE630" s="14"/>
      <c r="ACF630" s="14"/>
      <c r="ACG630" s="14"/>
      <c r="ACH630" s="14"/>
      <c r="ACI630" s="14"/>
      <c r="ACJ630" s="14"/>
      <c r="ACK630" s="14"/>
      <c r="ACL630" s="14"/>
      <c r="ACM630" s="14"/>
      <c r="ACN630" s="14"/>
      <c r="ACO630" s="14"/>
      <c r="ACP630" s="14"/>
      <c r="ACQ630" s="14"/>
      <c r="ACR630" s="14"/>
      <c r="ACS630" s="14"/>
      <c r="ACT630" s="14"/>
      <c r="ACU630" s="14"/>
      <c r="ACV630" s="14"/>
      <c r="ACW630" s="14"/>
      <c r="ACX630" s="14"/>
      <c r="ACY630" s="14"/>
      <c r="ACZ630" s="14"/>
      <c r="ADA630" s="14"/>
      <c r="ADB630" s="14"/>
      <c r="ADC630" s="14"/>
      <c r="ADD630" s="14"/>
      <c r="ADE630" s="14"/>
      <c r="ADF630" s="14"/>
      <c r="ADG630" s="14"/>
      <c r="ADH630" s="14"/>
      <c r="ADI630" s="14"/>
      <c r="ADJ630" s="14"/>
      <c r="ADK630" s="14"/>
      <c r="ADL630" s="14"/>
      <c r="ADM630" s="14"/>
      <c r="ADN630" s="14"/>
      <c r="ADO630" s="14"/>
      <c r="ADP630" s="14"/>
      <c r="ADQ630" s="14"/>
      <c r="ADR630" s="14"/>
      <c r="ADS630" s="14"/>
      <c r="ADT630" s="14"/>
      <c r="ADU630" s="14"/>
      <c r="ADV630" s="14"/>
      <c r="ADW630" s="14"/>
      <c r="ADX630" s="14"/>
      <c r="ADY630" s="14"/>
      <c r="ADZ630" s="14"/>
      <c r="AEA630" s="14"/>
      <c r="AEB630" s="14"/>
      <c r="AEC630" s="14"/>
      <c r="AED630" s="14"/>
      <c r="AEE630" s="14"/>
      <c r="AEF630" s="14"/>
      <c r="AEG630" s="14"/>
      <c r="AEH630" s="14"/>
      <c r="AEI630" s="14"/>
      <c r="AEJ630" s="14"/>
      <c r="AEK630" s="14"/>
      <c r="AEL630" s="14"/>
      <c r="AEM630" s="14"/>
      <c r="AEN630" s="14"/>
      <c r="AEO630" s="14"/>
      <c r="AEP630" s="14"/>
      <c r="AEQ630" s="14"/>
      <c r="AER630" s="14"/>
      <c r="AES630" s="14"/>
      <c r="AET630" s="14"/>
      <c r="AEU630" s="14"/>
      <c r="AEV630" s="14"/>
      <c r="AEW630" s="14"/>
      <c r="AEX630" s="14"/>
      <c r="AEY630" s="14"/>
      <c r="AEZ630" s="14"/>
      <c r="AFA630" s="14"/>
      <c r="AFB630" s="14"/>
      <c r="AFC630" s="14"/>
      <c r="AFD630" s="14"/>
      <c r="AFE630" s="14"/>
      <c r="AFF630" s="14"/>
      <c r="AFG630" s="14"/>
      <c r="AFH630" s="14"/>
      <c r="AFI630" s="14"/>
      <c r="AFJ630" s="14"/>
      <c r="AFK630" s="14"/>
      <c r="AFL630" s="14"/>
      <c r="AFM630" s="14"/>
      <c r="AFN630" s="14"/>
      <c r="AFO630" s="14"/>
      <c r="AFP630" s="14"/>
      <c r="AFQ630" s="14"/>
      <c r="AFR630" s="14"/>
      <c r="AFS630" s="14"/>
      <c r="AFT630" s="14"/>
      <c r="AFU630" s="14"/>
      <c r="AFV630" s="14"/>
      <c r="AFW630" s="14"/>
      <c r="AFX630" s="14"/>
      <c r="AFY630" s="14"/>
      <c r="AFZ630" s="14"/>
      <c r="AGA630" s="14"/>
      <c r="AGB630" s="14"/>
      <c r="AGC630" s="14"/>
      <c r="AGD630" s="14"/>
      <c r="AGE630" s="14"/>
      <c r="AGF630" s="14"/>
      <c r="AGG630" s="14"/>
      <c r="AGH630" s="14"/>
      <c r="AGI630" s="14"/>
      <c r="AGJ630" s="14"/>
      <c r="AGK630" s="14"/>
      <c r="AGL630" s="14"/>
      <c r="AGM630" s="14"/>
      <c r="AGN630" s="14"/>
      <c r="AGO630" s="14"/>
      <c r="AGP630" s="14"/>
      <c r="AGQ630" s="14"/>
      <c r="AGR630" s="14"/>
      <c r="AGS630" s="14"/>
      <c r="AGT630" s="14"/>
      <c r="AGU630" s="14"/>
      <c r="AGV630" s="14"/>
      <c r="AGW630" s="14"/>
      <c r="AGX630" s="14"/>
      <c r="AGY630" s="14"/>
      <c r="AGZ630" s="14"/>
      <c r="AHA630" s="14"/>
      <c r="AHB630" s="14"/>
      <c r="AHC630" s="14"/>
      <c r="AHD630" s="14"/>
      <c r="AHE630" s="14"/>
      <c r="AHF630" s="14"/>
      <c r="AHG630" s="14"/>
      <c r="AHH630" s="14"/>
      <c r="AHI630" s="14"/>
      <c r="AHJ630" s="14"/>
      <c r="AHK630" s="14"/>
      <c r="AHL630" s="14"/>
      <c r="AHM630" s="14"/>
      <c r="AHN630" s="14"/>
      <c r="AHO630" s="14"/>
      <c r="AHP630" s="14"/>
      <c r="AHQ630" s="14"/>
      <c r="AHR630" s="14"/>
      <c r="AHS630" s="14"/>
      <c r="AHT630" s="14"/>
      <c r="AHU630" s="14"/>
      <c r="AHV630" s="14"/>
      <c r="AHW630" s="14"/>
      <c r="AHX630" s="14"/>
      <c r="AHY630" s="14"/>
      <c r="AHZ630" s="14"/>
      <c r="AIA630" s="14"/>
      <c r="AIB630" s="14"/>
      <c r="AIC630" s="14"/>
      <c r="AID630" s="14"/>
      <c r="AIE630" s="14"/>
      <c r="AIF630" s="14"/>
      <c r="AIG630" s="14"/>
      <c r="AIH630" s="14"/>
      <c r="AII630" s="14"/>
      <c r="AIJ630" s="14"/>
      <c r="AIK630" s="14"/>
      <c r="AIL630" s="14"/>
      <c r="AIM630" s="14"/>
      <c r="AIN630" s="14"/>
      <c r="AIO630" s="14"/>
      <c r="AIP630" s="14"/>
      <c r="AIQ630" s="14"/>
      <c r="AIR630" s="14"/>
      <c r="AIS630" s="14"/>
      <c r="AIT630" s="14"/>
      <c r="AIU630" s="14"/>
      <c r="AIV630" s="14"/>
      <c r="AIW630" s="14"/>
      <c r="AIX630" s="14"/>
      <c r="AIY630" s="14"/>
      <c r="AIZ630" s="14"/>
      <c r="AJA630" s="14"/>
      <c r="AJB630" s="14"/>
      <c r="AJC630" s="14"/>
      <c r="AJD630" s="14"/>
      <c r="AJE630" s="14"/>
      <c r="AJF630" s="14"/>
      <c r="AJG630" s="14"/>
      <c r="AJH630" s="14"/>
      <c r="AJI630" s="14"/>
      <c r="AJJ630" s="14"/>
      <c r="AJK630" s="14"/>
      <c r="AJL630" s="14"/>
      <c r="AJM630" s="14"/>
      <c r="AJN630" s="14"/>
      <c r="AJO630" s="14"/>
      <c r="AJP630" s="14"/>
      <c r="AJQ630" s="14"/>
      <c r="AJR630" s="14"/>
      <c r="AJS630" s="14"/>
      <c r="AJT630" s="14"/>
      <c r="AJU630" s="14"/>
      <c r="AJV630" s="14"/>
      <c r="AJW630" s="14"/>
      <c r="AJX630" s="14"/>
      <c r="AJY630" s="14"/>
      <c r="AJZ630" s="14"/>
      <c r="AKA630" s="14"/>
      <c r="AKB630" s="14"/>
      <c r="AKC630" s="14"/>
      <c r="AKD630" s="14"/>
      <c r="AKE630" s="14"/>
      <c r="AKF630" s="14"/>
      <c r="AKG630" s="14"/>
      <c r="AKH630" s="14"/>
      <c r="AKI630" s="14"/>
      <c r="AKJ630" s="14"/>
      <c r="AKK630" s="14"/>
      <c r="AKL630" s="14"/>
      <c r="AKM630" s="14"/>
      <c r="AKN630" s="14"/>
      <c r="AKO630" s="14"/>
      <c r="AKP630" s="14"/>
      <c r="AKQ630" s="14"/>
      <c r="AKR630" s="14"/>
      <c r="AKS630" s="14"/>
      <c r="AKT630" s="14"/>
      <c r="AKU630" s="14"/>
      <c r="AKV630" s="14"/>
      <c r="AKW630" s="14"/>
      <c r="AKX630" s="14"/>
      <c r="AKY630" s="14"/>
      <c r="AKZ630" s="14"/>
      <c r="ALA630" s="14"/>
      <c r="ALB630" s="14"/>
      <c r="ALC630" s="14"/>
      <c r="ALD630" s="14"/>
      <c r="ALE630" s="14"/>
      <c r="ALF630" s="14"/>
      <c r="ALG630" s="14"/>
      <c r="ALH630" s="14"/>
      <c r="ALI630" s="14"/>
      <c r="ALJ630" s="14"/>
      <c r="ALK630" s="14"/>
      <c r="ALL630" s="14"/>
      <c r="ALM630" s="14"/>
      <c r="ALN630" s="14"/>
      <c r="ALO630" s="14"/>
      <c r="ALP630" s="14"/>
      <c r="ALQ630" s="14"/>
      <c r="ALR630" s="14"/>
      <c r="ALS630" s="14"/>
      <c r="ALT630" s="14"/>
      <c r="ALU630" s="14"/>
      <c r="ALV630" s="14"/>
      <c r="ALW630" s="14"/>
      <c r="ALX630" s="14"/>
      <c r="ALY630" s="14"/>
      <c r="ALZ630" s="14"/>
      <c r="AMA630" s="14"/>
      <c r="AMB630" s="14"/>
      <c r="AMC630" s="14"/>
      <c r="AMD630" s="14"/>
      <c r="AME630" s="14"/>
      <c r="AMF630" s="14"/>
      <c r="AMG630" s="14"/>
      <c r="AMH630" s="14"/>
      <c r="AMI630" s="14"/>
      <c r="AMJ630" s="14"/>
      <c r="AMK630" s="14"/>
      <c r="AML630" s="14"/>
      <c r="AMM630" s="14"/>
      <c r="AMN630" s="14"/>
      <c r="AMO630" s="14"/>
      <c r="AMP630" s="14"/>
      <c r="AMQ630" s="14"/>
      <c r="AMR630" s="14"/>
      <c r="AMS630" s="14"/>
      <c r="AMT630" s="14"/>
      <c r="AMU630" s="14"/>
      <c r="AMV630" s="14"/>
      <c r="AMW630" s="14"/>
      <c r="AMX630" s="14"/>
      <c r="AMY630" s="14"/>
      <c r="AMZ630" s="14"/>
      <c r="ANA630" s="14"/>
      <c r="ANB630" s="14"/>
      <c r="ANC630" s="14"/>
      <c r="AND630" s="14"/>
      <c r="ANE630" s="14"/>
      <c r="ANF630" s="14"/>
      <c r="ANG630" s="14"/>
      <c r="ANH630" s="14"/>
      <c r="ANI630" s="14"/>
      <c r="ANJ630" s="14"/>
      <c r="ANK630" s="14"/>
      <c r="ANL630" s="14"/>
      <c r="ANM630" s="14"/>
      <c r="ANN630" s="14"/>
      <c r="ANO630" s="14"/>
      <c r="ANP630" s="14"/>
      <c r="ANQ630" s="14"/>
      <c r="ANR630" s="14"/>
      <c r="ANS630" s="14"/>
      <c r="ANT630" s="14"/>
      <c r="ANU630" s="14"/>
      <c r="ANV630" s="14"/>
      <c r="ANW630" s="14"/>
      <c r="ANX630" s="14"/>
      <c r="ANY630" s="14"/>
      <c r="ANZ630" s="14"/>
      <c r="AOA630" s="14"/>
      <c r="AOB630" s="14"/>
      <c r="AOC630" s="14"/>
      <c r="AOD630" s="14"/>
      <c r="AOE630" s="14"/>
      <c r="AOF630" s="14"/>
      <c r="AOG630" s="14"/>
      <c r="AOH630" s="14"/>
      <c r="AOI630" s="14"/>
      <c r="AOJ630" s="14"/>
      <c r="AOK630" s="14"/>
      <c r="AOL630" s="14"/>
      <c r="AOM630" s="14"/>
      <c r="AON630" s="14"/>
      <c r="AOO630" s="14"/>
      <c r="AOP630" s="14"/>
      <c r="AOQ630" s="14"/>
      <c r="AOR630" s="14"/>
      <c r="AOS630" s="14"/>
      <c r="AOT630" s="14"/>
      <c r="AOU630" s="14"/>
      <c r="AOV630" s="14"/>
      <c r="AOW630" s="14"/>
      <c r="AOX630" s="14"/>
      <c r="AOY630" s="14"/>
      <c r="AOZ630" s="14"/>
      <c r="APA630" s="14"/>
      <c r="APB630" s="14"/>
      <c r="APC630" s="14"/>
      <c r="APD630" s="14"/>
      <c r="APE630" s="14"/>
      <c r="APF630" s="14"/>
      <c r="APG630" s="14"/>
      <c r="APH630" s="14"/>
      <c r="API630" s="14"/>
      <c r="APJ630" s="14"/>
      <c r="APK630" s="14"/>
      <c r="APL630" s="14"/>
      <c r="APM630" s="14"/>
      <c r="APN630" s="14"/>
      <c r="APO630" s="14"/>
      <c r="APP630" s="14"/>
      <c r="APQ630" s="14"/>
      <c r="APR630" s="14"/>
      <c r="APS630" s="14"/>
      <c r="APT630" s="14"/>
      <c r="APU630" s="14"/>
      <c r="APV630" s="14"/>
      <c r="APW630" s="14"/>
      <c r="APX630" s="14"/>
      <c r="APY630" s="14"/>
      <c r="APZ630" s="14"/>
      <c r="AQA630" s="14"/>
      <c r="AQB630" s="14"/>
      <c r="AQC630" s="14"/>
      <c r="AQD630" s="14"/>
      <c r="AQE630" s="14"/>
      <c r="AQF630" s="14"/>
      <c r="AQG630" s="14"/>
      <c r="AQH630" s="14"/>
      <c r="AQI630" s="14"/>
      <c r="AQJ630" s="14"/>
      <c r="AQK630" s="14"/>
      <c r="AQL630" s="14"/>
      <c r="AQM630" s="14"/>
      <c r="AQN630" s="14"/>
      <c r="AQO630" s="14"/>
      <c r="AQP630" s="14"/>
      <c r="AQQ630" s="14"/>
      <c r="AQR630" s="14"/>
      <c r="AQS630" s="14"/>
      <c r="AQT630" s="14"/>
      <c r="AQU630" s="14"/>
      <c r="AQV630" s="14"/>
      <c r="AQW630" s="14"/>
      <c r="AQX630" s="14"/>
      <c r="AQY630" s="14"/>
      <c r="AQZ630" s="14"/>
      <c r="ARA630" s="14"/>
      <c r="ARB630" s="14"/>
      <c r="ARC630" s="14"/>
      <c r="ARD630" s="14"/>
      <c r="ARE630" s="14"/>
      <c r="ARF630" s="14"/>
      <c r="ARG630" s="14"/>
      <c r="ARH630" s="14"/>
      <c r="ARI630" s="14"/>
      <c r="ARJ630" s="14"/>
      <c r="ARK630" s="14"/>
      <c r="ARL630" s="14"/>
      <c r="ARM630" s="14"/>
      <c r="ARN630" s="14"/>
      <c r="ARO630" s="14"/>
      <c r="ARP630" s="14"/>
      <c r="ARQ630" s="14"/>
      <c r="ARR630" s="14"/>
      <c r="ARS630" s="14"/>
      <c r="ART630" s="14"/>
      <c r="ARU630" s="14"/>
      <c r="ARV630" s="14"/>
      <c r="ARW630" s="14"/>
      <c r="ARX630" s="14"/>
      <c r="ARY630" s="14"/>
      <c r="ARZ630" s="14"/>
      <c r="ASA630" s="14"/>
      <c r="ASB630" s="14"/>
      <c r="ASC630" s="14"/>
      <c r="ASD630" s="14"/>
      <c r="ASE630" s="14"/>
      <c r="ASF630" s="14"/>
      <c r="ASG630" s="14"/>
      <c r="ASH630" s="14"/>
      <c r="ASI630" s="14"/>
      <c r="ASJ630" s="14"/>
      <c r="ASK630" s="14"/>
      <c r="ASL630" s="14"/>
      <c r="ASM630" s="14"/>
      <c r="ASN630" s="14"/>
      <c r="ASO630" s="14"/>
      <c r="ASP630" s="14"/>
      <c r="ASQ630" s="14"/>
      <c r="ASR630" s="14"/>
      <c r="ASS630" s="14"/>
      <c r="AST630" s="14"/>
      <c r="ASU630" s="14"/>
      <c r="ASV630" s="14"/>
      <c r="ASW630" s="14"/>
      <c r="ASX630" s="14"/>
      <c r="ASY630" s="14"/>
      <c r="ASZ630" s="14"/>
      <c r="ATA630" s="14"/>
      <c r="ATB630" s="14"/>
      <c r="ATC630" s="14"/>
      <c r="ATD630" s="14"/>
    </row>
    <row r="631" spans="63:1200">
      <c r="BK631" s="14" t="str">
        <f t="shared" si="2123"/>
        <v/>
      </c>
      <c r="ABO631" s="14"/>
      <c r="ABP631" s="14"/>
      <c r="ABQ631" s="14"/>
      <c r="ABR631" s="14"/>
      <c r="ABS631" s="14"/>
      <c r="ABT631" s="14"/>
      <c r="ABU631" s="14"/>
      <c r="ABV631" s="14"/>
      <c r="ABW631" s="14"/>
      <c r="ABX631" s="14"/>
      <c r="ABY631" s="14"/>
      <c r="ABZ631" s="14"/>
      <c r="ACA631" s="14"/>
      <c r="ACB631" s="14"/>
      <c r="ACC631" s="14"/>
      <c r="ACD631" s="14"/>
      <c r="ACE631" s="14"/>
      <c r="ACF631" s="14"/>
      <c r="ACG631" s="14"/>
      <c r="ACH631" s="14"/>
      <c r="ACI631" s="14"/>
      <c r="ACJ631" s="14"/>
      <c r="ACK631" s="14"/>
      <c r="ACL631" s="14"/>
      <c r="ACM631" s="14"/>
      <c r="ACN631" s="14"/>
      <c r="ACO631" s="14"/>
      <c r="ACP631" s="14"/>
      <c r="ACQ631" s="14"/>
      <c r="ACR631" s="14"/>
      <c r="ACS631" s="14"/>
      <c r="ACT631" s="14"/>
      <c r="ACU631" s="14"/>
      <c r="ACV631" s="14"/>
      <c r="ACW631" s="14"/>
      <c r="ACX631" s="14"/>
      <c r="ACY631" s="14"/>
      <c r="ACZ631" s="14"/>
      <c r="ADA631" s="14"/>
      <c r="ADB631" s="14"/>
      <c r="ADC631" s="14"/>
      <c r="ADD631" s="14"/>
      <c r="ADE631" s="14"/>
      <c r="ADF631" s="14"/>
      <c r="ADG631" s="14"/>
      <c r="ADH631" s="14"/>
      <c r="ADI631" s="14"/>
      <c r="ADJ631" s="14"/>
      <c r="ADK631" s="14"/>
      <c r="ADL631" s="14"/>
      <c r="ADM631" s="14"/>
      <c r="ADN631" s="14"/>
      <c r="ADO631" s="14"/>
      <c r="ADP631" s="14"/>
      <c r="ADQ631" s="14"/>
      <c r="ADR631" s="14"/>
      <c r="ADS631" s="14"/>
      <c r="ADT631" s="14"/>
      <c r="ADU631" s="14"/>
      <c r="ADV631" s="14"/>
      <c r="ADW631" s="14"/>
      <c r="ADX631" s="14"/>
      <c r="ADY631" s="14"/>
      <c r="ADZ631" s="14"/>
      <c r="AEA631" s="14"/>
      <c r="AEB631" s="14"/>
      <c r="AEC631" s="14"/>
      <c r="AED631" s="14"/>
      <c r="AEE631" s="14"/>
      <c r="AEF631" s="14"/>
      <c r="AEG631" s="14"/>
      <c r="AEH631" s="14"/>
      <c r="AEI631" s="14"/>
      <c r="AEJ631" s="14"/>
      <c r="AEK631" s="14"/>
      <c r="AEL631" s="14"/>
      <c r="AEM631" s="14"/>
      <c r="AEN631" s="14"/>
      <c r="AEO631" s="14"/>
      <c r="AEP631" s="14"/>
      <c r="AEQ631" s="14"/>
      <c r="AER631" s="14"/>
      <c r="AES631" s="14"/>
      <c r="AET631" s="14"/>
      <c r="AEU631" s="14"/>
      <c r="AEV631" s="14"/>
      <c r="AEW631" s="14"/>
      <c r="AEX631" s="14"/>
      <c r="AEY631" s="14"/>
      <c r="AEZ631" s="14"/>
      <c r="AFA631" s="14"/>
      <c r="AFB631" s="14"/>
      <c r="AFC631" s="14"/>
      <c r="AFD631" s="14"/>
      <c r="AFE631" s="14"/>
      <c r="AFF631" s="14"/>
      <c r="AFG631" s="14"/>
      <c r="AFH631" s="14"/>
      <c r="AFI631" s="14"/>
      <c r="AFJ631" s="14"/>
      <c r="AFK631" s="14"/>
      <c r="AFL631" s="14"/>
      <c r="AFM631" s="14"/>
      <c r="AFN631" s="14"/>
      <c r="AFO631" s="14"/>
      <c r="AFP631" s="14"/>
      <c r="AFQ631" s="14"/>
      <c r="AFR631" s="14"/>
      <c r="AFS631" s="14"/>
      <c r="AFT631" s="14"/>
      <c r="AFU631" s="14"/>
      <c r="AFV631" s="14"/>
      <c r="AFW631" s="14"/>
      <c r="AFX631" s="14"/>
      <c r="AFY631" s="14"/>
      <c r="AFZ631" s="14"/>
      <c r="AGA631" s="14"/>
      <c r="AGB631" s="14"/>
      <c r="AGC631" s="14"/>
      <c r="AGD631" s="14"/>
      <c r="AGE631" s="14"/>
      <c r="AGF631" s="14"/>
      <c r="AGG631" s="14"/>
      <c r="AGH631" s="14"/>
      <c r="AGI631" s="14"/>
      <c r="AGJ631" s="14"/>
      <c r="AGK631" s="14"/>
      <c r="AGL631" s="14"/>
      <c r="AGM631" s="14"/>
      <c r="AGN631" s="14"/>
      <c r="AGO631" s="14"/>
      <c r="AGP631" s="14"/>
      <c r="AGQ631" s="14"/>
      <c r="AGR631" s="14"/>
      <c r="AGS631" s="14"/>
      <c r="AGT631" s="14"/>
      <c r="AGU631" s="14"/>
      <c r="AGV631" s="14"/>
      <c r="AGW631" s="14"/>
      <c r="AGX631" s="14"/>
      <c r="AGY631" s="14"/>
      <c r="AGZ631" s="14"/>
      <c r="AHA631" s="14"/>
      <c r="AHB631" s="14"/>
      <c r="AHC631" s="14"/>
      <c r="AHD631" s="14"/>
      <c r="AHE631" s="14"/>
      <c r="AHF631" s="14"/>
      <c r="AHG631" s="14"/>
      <c r="AHH631" s="14"/>
      <c r="AHI631" s="14"/>
      <c r="AHJ631" s="14"/>
      <c r="AHK631" s="14"/>
      <c r="AHL631" s="14"/>
      <c r="AHM631" s="14"/>
      <c r="AHN631" s="14"/>
      <c r="AHO631" s="14"/>
      <c r="AHP631" s="14"/>
      <c r="AHQ631" s="14"/>
      <c r="AHR631" s="14"/>
      <c r="AHS631" s="14"/>
      <c r="AHT631" s="14"/>
      <c r="AHU631" s="14"/>
      <c r="AHV631" s="14"/>
      <c r="AHW631" s="14"/>
      <c r="AHX631" s="14"/>
      <c r="AHY631" s="14"/>
      <c r="AHZ631" s="14"/>
      <c r="AIA631" s="14"/>
      <c r="AIB631" s="14"/>
      <c r="AIC631" s="14"/>
      <c r="AID631" s="14"/>
      <c r="AIE631" s="14"/>
      <c r="AIF631" s="14"/>
      <c r="AIG631" s="14"/>
      <c r="AIH631" s="14"/>
      <c r="AII631" s="14"/>
      <c r="AIJ631" s="14"/>
      <c r="AIK631" s="14"/>
      <c r="AIL631" s="14"/>
      <c r="AIM631" s="14"/>
      <c r="AIN631" s="14"/>
      <c r="AIO631" s="14"/>
      <c r="AIP631" s="14"/>
      <c r="AIQ631" s="14"/>
      <c r="AIR631" s="14"/>
      <c r="AIS631" s="14"/>
      <c r="AIT631" s="14"/>
      <c r="AIU631" s="14"/>
      <c r="AIV631" s="14"/>
      <c r="AIW631" s="14"/>
      <c r="AIX631" s="14"/>
      <c r="AIY631" s="14"/>
      <c r="AIZ631" s="14"/>
      <c r="AJA631" s="14"/>
      <c r="AJB631" s="14"/>
      <c r="AJC631" s="14"/>
      <c r="AJD631" s="14"/>
      <c r="AJE631" s="14"/>
      <c r="AJF631" s="14"/>
      <c r="AJG631" s="14"/>
      <c r="AJH631" s="14"/>
      <c r="AJI631" s="14"/>
      <c r="AJJ631" s="14"/>
      <c r="AJK631" s="14"/>
      <c r="AJL631" s="14"/>
      <c r="AJM631" s="14"/>
      <c r="AJN631" s="14"/>
      <c r="AJO631" s="14"/>
      <c r="AJP631" s="14"/>
      <c r="AJQ631" s="14"/>
      <c r="AJR631" s="14"/>
      <c r="AJS631" s="14"/>
      <c r="AJT631" s="14"/>
      <c r="AJU631" s="14"/>
      <c r="AJV631" s="14"/>
      <c r="AJW631" s="14"/>
      <c r="AJX631" s="14"/>
      <c r="AJY631" s="14"/>
      <c r="AJZ631" s="14"/>
      <c r="AKA631" s="14"/>
      <c r="AKB631" s="14"/>
      <c r="AKC631" s="14"/>
      <c r="AKD631" s="14"/>
      <c r="AKE631" s="14"/>
      <c r="AKF631" s="14"/>
      <c r="AKG631" s="14"/>
      <c r="AKH631" s="14"/>
      <c r="AKI631" s="14"/>
      <c r="AKJ631" s="14"/>
      <c r="AKK631" s="14"/>
      <c r="AKL631" s="14"/>
      <c r="AKM631" s="14"/>
      <c r="AKN631" s="14"/>
      <c r="AKO631" s="14"/>
      <c r="AKP631" s="14"/>
      <c r="AKQ631" s="14"/>
      <c r="AKR631" s="14"/>
      <c r="AKS631" s="14"/>
      <c r="AKT631" s="14"/>
      <c r="AKU631" s="14"/>
      <c r="AKV631" s="14"/>
      <c r="AKW631" s="14"/>
      <c r="AKX631" s="14"/>
      <c r="AKY631" s="14"/>
      <c r="AKZ631" s="14"/>
      <c r="ALA631" s="14"/>
      <c r="ALB631" s="14"/>
      <c r="ALC631" s="14"/>
      <c r="ALD631" s="14"/>
      <c r="ALE631" s="14"/>
      <c r="ALF631" s="14"/>
      <c r="ALG631" s="14"/>
      <c r="ALH631" s="14"/>
      <c r="ALI631" s="14"/>
      <c r="ALJ631" s="14"/>
      <c r="ALK631" s="14"/>
      <c r="ALL631" s="14"/>
      <c r="ALM631" s="14"/>
      <c r="ALN631" s="14"/>
      <c r="ALO631" s="14"/>
      <c r="ALP631" s="14"/>
      <c r="ALQ631" s="14"/>
      <c r="ALR631" s="14"/>
      <c r="ALS631" s="14"/>
      <c r="ALT631" s="14"/>
      <c r="ALU631" s="14"/>
      <c r="ALV631" s="14"/>
      <c r="ALW631" s="14"/>
      <c r="ALX631" s="14"/>
      <c r="ALY631" s="14"/>
      <c r="ALZ631" s="14"/>
      <c r="AMA631" s="14"/>
      <c r="AMB631" s="14"/>
      <c r="AMC631" s="14"/>
      <c r="AMD631" s="14"/>
      <c r="AME631" s="14"/>
      <c r="AMF631" s="14"/>
      <c r="AMG631" s="14"/>
      <c r="AMH631" s="14"/>
      <c r="AMI631" s="14"/>
      <c r="AMJ631" s="14"/>
      <c r="AMK631" s="14"/>
      <c r="AML631" s="14"/>
      <c r="AMM631" s="14"/>
      <c r="AMN631" s="14"/>
      <c r="AMO631" s="14"/>
      <c r="AMP631" s="14"/>
      <c r="AMQ631" s="14"/>
      <c r="AMR631" s="14"/>
      <c r="AMS631" s="14"/>
      <c r="AMT631" s="14"/>
      <c r="AMU631" s="14"/>
      <c r="AMV631" s="14"/>
      <c r="AMW631" s="14"/>
      <c r="AMX631" s="14"/>
      <c r="AMY631" s="14"/>
      <c r="AMZ631" s="14"/>
      <c r="ANA631" s="14"/>
      <c r="ANB631" s="14"/>
      <c r="ANC631" s="14"/>
      <c r="AND631" s="14"/>
      <c r="ANE631" s="14"/>
      <c r="ANF631" s="14"/>
      <c r="ANG631" s="14"/>
      <c r="ANH631" s="14"/>
      <c r="ANI631" s="14"/>
      <c r="ANJ631" s="14"/>
      <c r="ANK631" s="14"/>
      <c r="ANL631" s="14"/>
      <c r="ANM631" s="14"/>
      <c r="ANN631" s="14"/>
      <c r="ANO631" s="14"/>
      <c r="ANP631" s="14"/>
      <c r="ANQ631" s="14"/>
      <c r="ANR631" s="14"/>
      <c r="ANS631" s="14"/>
      <c r="ANT631" s="14"/>
      <c r="ANU631" s="14"/>
      <c r="ANV631" s="14"/>
      <c r="ANW631" s="14"/>
      <c r="ANX631" s="14"/>
      <c r="ANY631" s="14"/>
      <c r="ANZ631" s="14"/>
      <c r="AOA631" s="14"/>
      <c r="AOB631" s="14"/>
      <c r="AOC631" s="14"/>
      <c r="AOD631" s="14"/>
      <c r="AOE631" s="14"/>
      <c r="AOF631" s="14"/>
      <c r="AOG631" s="14"/>
      <c r="AOH631" s="14"/>
      <c r="AOI631" s="14"/>
      <c r="AOJ631" s="14"/>
      <c r="AOK631" s="14"/>
      <c r="AOL631" s="14"/>
      <c r="AOM631" s="14"/>
      <c r="AON631" s="14"/>
      <c r="AOO631" s="14"/>
      <c r="AOP631" s="14"/>
      <c r="AOQ631" s="14"/>
      <c r="AOR631" s="14"/>
      <c r="AOS631" s="14"/>
      <c r="AOT631" s="14"/>
      <c r="AOU631" s="14"/>
      <c r="AOV631" s="14"/>
      <c r="AOW631" s="14"/>
      <c r="AOX631" s="14"/>
      <c r="AOY631" s="14"/>
      <c r="AOZ631" s="14"/>
      <c r="APA631" s="14"/>
      <c r="APB631" s="14"/>
      <c r="APC631" s="14"/>
      <c r="APD631" s="14"/>
      <c r="APE631" s="14"/>
      <c r="APF631" s="14"/>
      <c r="APG631" s="14"/>
      <c r="APH631" s="14"/>
      <c r="API631" s="14"/>
      <c r="APJ631" s="14"/>
      <c r="APK631" s="14"/>
      <c r="APL631" s="14"/>
      <c r="APM631" s="14"/>
      <c r="APN631" s="14"/>
      <c r="APO631" s="14"/>
      <c r="APP631" s="14"/>
      <c r="APQ631" s="14"/>
      <c r="APR631" s="14"/>
      <c r="APS631" s="14"/>
      <c r="APT631" s="14"/>
      <c r="APU631" s="14"/>
      <c r="APV631" s="14"/>
      <c r="APW631" s="14"/>
      <c r="APX631" s="14"/>
      <c r="APY631" s="14"/>
      <c r="APZ631" s="14"/>
      <c r="AQA631" s="14"/>
      <c r="AQB631" s="14"/>
      <c r="AQC631" s="14"/>
      <c r="AQD631" s="14"/>
      <c r="AQE631" s="14"/>
      <c r="AQF631" s="14"/>
      <c r="AQG631" s="14"/>
      <c r="AQH631" s="14"/>
      <c r="AQI631" s="14"/>
      <c r="AQJ631" s="14"/>
      <c r="AQK631" s="14"/>
      <c r="AQL631" s="14"/>
      <c r="AQM631" s="14"/>
      <c r="AQN631" s="14"/>
      <c r="AQO631" s="14"/>
      <c r="AQP631" s="14"/>
      <c r="AQQ631" s="14"/>
      <c r="AQR631" s="14"/>
      <c r="AQS631" s="14"/>
      <c r="AQT631" s="14"/>
      <c r="AQU631" s="14"/>
      <c r="AQV631" s="14"/>
      <c r="AQW631" s="14"/>
      <c r="AQX631" s="14"/>
      <c r="AQY631" s="14"/>
      <c r="AQZ631" s="14"/>
      <c r="ARA631" s="14"/>
      <c r="ARB631" s="14"/>
      <c r="ARC631" s="14"/>
      <c r="ARD631" s="14"/>
      <c r="ARE631" s="14"/>
      <c r="ARF631" s="14"/>
      <c r="ARG631" s="14"/>
      <c r="ARH631" s="14"/>
      <c r="ARI631" s="14"/>
      <c r="ARJ631" s="14"/>
      <c r="ARK631" s="14"/>
      <c r="ARL631" s="14"/>
      <c r="ARM631" s="14"/>
      <c r="ARN631" s="14"/>
      <c r="ARO631" s="14"/>
      <c r="ARP631" s="14"/>
      <c r="ARQ631" s="14"/>
      <c r="ARR631" s="14"/>
      <c r="ARS631" s="14"/>
      <c r="ART631" s="14"/>
      <c r="ARU631" s="14"/>
      <c r="ARV631" s="14"/>
      <c r="ARW631" s="14"/>
      <c r="ARX631" s="14"/>
      <c r="ARY631" s="14"/>
      <c r="ARZ631" s="14"/>
      <c r="ASA631" s="14"/>
      <c r="ASB631" s="14"/>
      <c r="ASC631" s="14"/>
      <c r="ASD631" s="14"/>
      <c r="ASE631" s="14"/>
      <c r="ASF631" s="14"/>
      <c r="ASG631" s="14"/>
      <c r="ASH631" s="14"/>
      <c r="ASI631" s="14"/>
      <c r="ASJ631" s="14"/>
      <c r="ASK631" s="14"/>
      <c r="ASL631" s="14"/>
      <c r="ASM631" s="14"/>
      <c r="ASN631" s="14"/>
      <c r="ASO631" s="14"/>
      <c r="ASP631" s="14"/>
      <c r="ASQ631" s="14"/>
      <c r="ASR631" s="14"/>
      <c r="ASS631" s="14"/>
      <c r="AST631" s="14"/>
      <c r="ASU631" s="14"/>
      <c r="ASV631" s="14"/>
      <c r="ASW631" s="14"/>
      <c r="ASX631" s="14"/>
      <c r="ASY631" s="14"/>
      <c r="ASZ631" s="14"/>
      <c r="ATA631" s="14"/>
      <c r="ATB631" s="14"/>
      <c r="ATC631" s="14"/>
      <c r="ATD631" s="14"/>
    </row>
    <row r="632" spans="63:1200">
      <c r="BK632" s="14" t="str">
        <f t="shared" si="2123"/>
        <v/>
      </c>
      <c r="ABO632" s="14"/>
      <c r="ABP632" s="14"/>
      <c r="ABQ632" s="14"/>
      <c r="ABR632" s="14"/>
      <c r="ABS632" s="14"/>
      <c r="ABT632" s="14"/>
      <c r="ABU632" s="14"/>
      <c r="ABV632" s="14"/>
      <c r="ABW632" s="14"/>
      <c r="ABX632" s="14"/>
      <c r="ABY632" s="14"/>
      <c r="ABZ632" s="14"/>
      <c r="ACA632" s="14"/>
      <c r="ACB632" s="14"/>
      <c r="ACC632" s="14"/>
      <c r="ACD632" s="14"/>
      <c r="ACE632" s="14"/>
      <c r="ACF632" s="14"/>
      <c r="ACG632" s="14"/>
      <c r="ACH632" s="14"/>
      <c r="ACI632" s="14"/>
      <c r="ACJ632" s="14"/>
      <c r="ACK632" s="14"/>
      <c r="ACL632" s="14"/>
      <c r="ACM632" s="14"/>
      <c r="ACN632" s="14"/>
      <c r="ACO632" s="14"/>
      <c r="ACP632" s="14"/>
      <c r="ACQ632" s="14"/>
      <c r="ACR632" s="14"/>
      <c r="ACS632" s="14"/>
      <c r="ACT632" s="14"/>
      <c r="ACU632" s="14"/>
      <c r="ACV632" s="14"/>
      <c r="ACW632" s="14"/>
      <c r="ACX632" s="14"/>
      <c r="ACY632" s="14"/>
      <c r="ACZ632" s="14"/>
      <c r="ADA632" s="14"/>
      <c r="ADB632" s="14"/>
      <c r="ADC632" s="14"/>
      <c r="ADD632" s="14"/>
      <c r="ADE632" s="14"/>
      <c r="ADF632" s="14"/>
      <c r="ADG632" s="14"/>
      <c r="ADH632" s="14"/>
      <c r="ADI632" s="14"/>
      <c r="ADJ632" s="14"/>
      <c r="ADK632" s="14"/>
      <c r="ADL632" s="14"/>
      <c r="ADM632" s="14"/>
      <c r="ADN632" s="14"/>
      <c r="ADO632" s="14"/>
      <c r="ADP632" s="14"/>
      <c r="ADQ632" s="14"/>
      <c r="ADR632" s="14"/>
      <c r="ADS632" s="14"/>
      <c r="ADT632" s="14"/>
      <c r="ADU632" s="14"/>
      <c r="ADV632" s="14"/>
      <c r="ADW632" s="14"/>
      <c r="ADX632" s="14"/>
      <c r="ADY632" s="14"/>
      <c r="ADZ632" s="14"/>
      <c r="AEA632" s="14"/>
      <c r="AEB632" s="14"/>
      <c r="AEC632" s="14"/>
      <c r="AED632" s="14"/>
      <c r="AEE632" s="14"/>
      <c r="AEF632" s="14"/>
      <c r="AEG632" s="14"/>
      <c r="AEH632" s="14"/>
      <c r="AEI632" s="14"/>
      <c r="AEJ632" s="14"/>
      <c r="AEK632" s="14"/>
      <c r="AEL632" s="14"/>
      <c r="AEM632" s="14"/>
      <c r="AEN632" s="14"/>
      <c r="AEO632" s="14"/>
      <c r="AEP632" s="14"/>
      <c r="AEQ632" s="14"/>
      <c r="AER632" s="14"/>
      <c r="AES632" s="14"/>
      <c r="AET632" s="14"/>
      <c r="AEU632" s="14"/>
      <c r="AEV632" s="14"/>
      <c r="AEW632" s="14"/>
      <c r="AEX632" s="14"/>
      <c r="AEY632" s="14"/>
      <c r="AEZ632" s="14"/>
      <c r="AFA632" s="14"/>
      <c r="AFB632" s="14"/>
      <c r="AFC632" s="14"/>
      <c r="AFD632" s="14"/>
      <c r="AFE632" s="14"/>
      <c r="AFF632" s="14"/>
      <c r="AFG632" s="14"/>
      <c r="AFH632" s="14"/>
      <c r="AFI632" s="14"/>
      <c r="AFJ632" s="14"/>
      <c r="AFK632" s="14"/>
      <c r="AFL632" s="14"/>
      <c r="AFM632" s="14"/>
      <c r="AFN632" s="14"/>
      <c r="AFO632" s="14"/>
      <c r="AFP632" s="14"/>
      <c r="AFQ632" s="14"/>
      <c r="AFR632" s="14"/>
      <c r="AFS632" s="14"/>
      <c r="AFT632" s="14"/>
      <c r="AFU632" s="14"/>
      <c r="AFV632" s="14"/>
      <c r="AFW632" s="14"/>
      <c r="AFX632" s="14"/>
      <c r="AFY632" s="14"/>
      <c r="AFZ632" s="14"/>
      <c r="AGA632" s="14"/>
      <c r="AGB632" s="14"/>
      <c r="AGC632" s="14"/>
      <c r="AGD632" s="14"/>
      <c r="AGE632" s="14"/>
      <c r="AGF632" s="14"/>
      <c r="AGG632" s="14"/>
      <c r="AGH632" s="14"/>
      <c r="AGI632" s="14"/>
      <c r="AGJ632" s="14"/>
      <c r="AGK632" s="14"/>
      <c r="AGL632" s="14"/>
      <c r="AGM632" s="14"/>
      <c r="AGN632" s="14"/>
      <c r="AGO632" s="14"/>
      <c r="AGP632" s="14"/>
      <c r="AGQ632" s="14"/>
      <c r="AGR632" s="14"/>
      <c r="AGS632" s="14"/>
      <c r="AGT632" s="14"/>
      <c r="AGU632" s="14"/>
      <c r="AGV632" s="14"/>
      <c r="AGW632" s="14"/>
      <c r="AGX632" s="14"/>
      <c r="AGY632" s="14"/>
      <c r="AGZ632" s="14"/>
      <c r="AHA632" s="14"/>
      <c r="AHB632" s="14"/>
      <c r="AHC632" s="14"/>
      <c r="AHD632" s="14"/>
      <c r="AHE632" s="14"/>
      <c r="AHF632" s="14"/>
      <c r="AHG632" s="14"/>
      <c r="AHH632" s="14"/>
      <c r="AHI632" s="14"/>
      <c r="AHJ632" s="14"/>
      <c r="AHK632" s="14"/>
      <c r="AHL632" s="14"/>
      <c r="AHM632" s="14"/>
      <c r="AHN632" s="14"/>
      <c r="AHO632" s="14"/>
      <c r="AHP632" s="14"/>
      <c r="AHQ632" s="14"/>
      <c r="AHR632" s="14"/>
      <c r="AHS632" s="14"/>
      <c r="AHT632" s="14"/>
      <c r="AHU632" s="14"/>
      <c r="AHV632" s="14"/>
      <c r="AHW632" s="14"/>
      <c r="AHX632" s="14"/>
      <c r="AHY632" s="14"/>
      <c r="AHZ632" s="14"/>
      <c r="AIA632" s="14"/>
      <c r="AIB632" s="14"/>
      <c r="AIC632" s="14"/>
      <c r="AID632" s="14"/>
      <c r="AIE632" s="14"/>
      <c r="AIF632" s="14"/>
      <c r="AIG632" s="14"/>
      <c r="AIH632" s="14"/>
      <c r="AII632" s="14"/>
      <c r="AIJ632" s="14"/>
      <c r="AIK632" s="14"/>
      <c r="AIL632" s="14"/>
      <c r="AIM632" s="14"/>
      <c r="AIN632" s="14"/>
      <c r="AIO632" s="14"/>
      <c r="AIP632" s="14"/>
      <c r="AIQ632" s="14"/>
      <c r="AIR632" s="14"/>
      <c r="AIS632" s="14"/>
      <c r="AIT632" s="14"/>
      <c r="AIU632" s="14"/>
      <c r="AIV632" s="14"/>
      <c r="AIW632" s="14"/>
      <c r="AIX632" s="14"/>
      <c r="AIY632" s="14"/>
      <c r="AIZ632" s="14"/>
      <c r="AJA632" s="14"/>
      <c r="AJB632" s="14"/>
      <c r="AJC632" s="14"/>
      <c r="AJD632" s="14"/>
      <c r="AJE632" s="14"/>
      <c r="AJF632" s="14"/>
      <c r="AJG632" s="14"/>
      <c r="AJH632" s="14"/>
      <c r="AJI632" s="14"/>
      <c r="AJJ632" s="14"/>
      <c r="AJK632" s="14"/>
      <c r="AJL632" s="14"/>
      <c r="AJM632" s="14"/>
      <c r="AJN632" s="14"/>
      <c r="AJO632" s="14"/>
      <c r="AJP632" s="14"/>
      <c r="AJQ632" s="14"/>
      <c r="AJR632" s="14"/>
      <c r="AJS632" s="14"/>
      <c r="AJT632" s="14"/>
      <c r="AJU632" s="14"/>
      <c r="AJV632" s="14"/>
      <c r="AJW632" s="14"/>
      <c r="AJX632" s="14"/>
      <c r="AJY632" s="14"/>
      <c r="AJZ632" s="14"/>
      <c r="AKA632" s="14"/>
      <c r="AKB632" s="14"/>
      <c r="AKC632" s="14"/>
      <c r="AKD632" s="14"/>
      <c r="AKE632" s="14"/>
      <c r="AKF632" s="14"/>
      <c r="AKG632" s="14"/>
      <c r="AKH632" s="14"/>
      <c r="AKI632" s="14"/>
      <c r="AKJ632" s="14"/>
      <c r="AKK632" s="14"/>
      <c r="AKL632" s="14"/>
      <c r="AKM632" s="14"/>
      <c r="AKN632" s="14"/>
      <c r="AKO632" s="14"/>
      <c r="AKP632" s="14"/>
      <c r="AKQ632" s="14"/>
      <c r="AKR632" s="14"/>
      <c r="AKS632" s="14"/>
      <c r="AKT632" s="14"/>
      <c r="AKU632" s="14"/>
      <c r="AKV632" s="14"/>
      <c r="AKW632" s="14"/>
      <c r="AKX632" s="14"/>
      <c r="AKY632" s="14"/>
      <c r="AKZ632" s="14"/>
      <c r="ALA632" s="14"/>
      <c r="ALB632" s="14"/>
      <c r="ALC632" s="14"/>
      <c r="ALD632" s="14"/>
      <c r="ALE632" s="14"/>
      <c r="ALF632" s="14"/>
      <c r="ALG632" s="14"/>
      <c r="ALH632" s="14"/>
      <c r="ALI632" s="14"/>
      <c r="ALJ632" s="14"/>
      <c r="ALK632" s="14"/>
      <c r="ALL632" s="14"/>
      <c r="ALM632" s="14"/>
      <c r="ALN632" s="14"/>
      <c r="ALO632" s="14"/>
      <c r="ALP632" s="14"/>
      <c r="ALQ632" s="14"/>
      <c r="ALR632" s="14"/>
      <c r="ALS632" s="14"/>
      <c r="ALT632" s="14"/>
      <c r="ALU632" s="14"/>
      <c r="ALV632" s="14"/>
      <c r="ALW632" s="14"/>
      <c r="ALX632" s="14"/>
      <c r="ALY632" s="14"/>
      <c r="ALZ632" s="14"/>
      <c r="AMA632" s="14"/>
      <c r="AMB632" s="14"/>
      <c r="AMC632" s="14"/>
      <c r="AMD632" s="14"/>
      <c r="AME632" s="14"/>
      <c r="AMF632" s="14"/>
      <c r="AMG632" s="14"/>
      <c r="AMH632" s="14"/>
      <c r="AMI632" s="14"/>
      <c r="AMJ632" s="14"/>
      <c r="AMK632" s="14"/>
      <c r="AML632" s="14"/>
      <c r="AMM632" s="14"/>
      <c r="AMN632" s="14"/>
      <c r="AMO632" s="14"/>
      <c r="AMP632" s="14"/>
      <c r="AMQ632" s="14"/>
      <c r="AMR632" s="14"/>
      <c r="AMS632" s="14"/>
      <c r="AMT632" s="14"/>
      <c r="AMU632" s="14"/>
      <c r="AMV632" s="14"/>
      <c r="AMW632" s="14"/>
      <c r="AMX632" s="14"/>
      <c r="AMY632" s="14"/>
      <c r="AMZ632" s="14"/>
      <c r="ANA632" s="14"/>
      <c r="ANB632" s="14"/>
      <c r="ANC632" s="14"/>
      <c r="AND632" s="14"/>
      <c r="ANE632" s="14"/>
      <c r="ANF632" s="14"/>
      <c r="ANG632" s="14"/>
      <c r="ANH632" s="14"/>
      <c r="ANI632" s="14"/>
      <c r="ANJ632" s="14"/>
      <c r="ANK632" s="14"/>
      <c r="ANL632" s="14"/>
      <c r="ANM632" s="14"/>
      <c r="ANN632" s="14"/>
      <c r="ANO632" s="14"/>
      <c r="ANP632" s="14"/>
      <c r="ANQ632" s="14"/>
      <c r="ANR632" s="14"/>
      <c r="ANS632" s="14"/>
      <c r="ANT632" s="14"/>
      <c r="ANU632" s="14"/>
      <c r="ANV632" s="14"/>
      <c r="ANW632" s="14"/>
      <c r="ANX632" s="14"/>
      <c r="ANY632" s="14"/>
      <c r="ANZ632" s="14"/>
      <c r="AOA632" s="14"/>
      <c r="AOB632" s="14"/>
      <c r="AOC632" s="14"/>
      <c r="AOD632" s="14"/>
      <c r="AOE632" s="14"/>
      <c r="AOF632" s="14"/>
      <c r="AOG632" s="14"/>
      <c r="AOH632" s="14"/>
      <c r="AOI632" s="14"/>
      <c r="AOJ632" s="14"/>
      <c r="AOK632" s="14"/>
      <c r="AOL632" s="14"/>
      <c r="AOM632" s="14"/>
      <c r="AON632" s="14"/>
      <c r="AOO632" s="14"/>
      <c r="AOP632" s="14"/>
      <c r="AOQ632" s="14"/>
      <c r="AOR632" s="14"/>
      <c r="AOS632" s="14"/>
      <c r="AOT632" s="14"/>
      <c r="AOU632" s="14"/>
      <c r="AOV632" s="14"/>
      <c r="AOW632" s="14"/>
      <c r="AOX632" s="14"/>
      <c r="AOY632" s="14"/>
      <c r="AOZ632" s="14"/>
      <c r="APA632" s="14"/>
      <c r="APB632" s="14"/>
      <c r="APC632" s="14"/>
      <c r="APD632" s="14"/>
      <c r="APE632" s="14"/>
      <c r="APF632" s="14"/>
      <c r="APG632" s="14"/>
      <c r="APH632" s="14"/>
      <c r="API632" s="14"/>
      <c r="APJ632" s="14"/>
      <c r="APK632" s="14"/>
      <c r="APL632" s="14"/>
      <c r="APM632" s="14"/>
      <c r="APN632" s="14"/>
      <c r="APO632" s="14"/>
      <c r="APP632" s="14"/>
      <c r="APQ632" s="14"/>
      <c r="APR632" s="14"/>
      <c r="APS632" s="14"/>
      <c r="APT632" s="14"/>
      <c r="APU632" s="14"/>
      <c r="APV632" s="14"/>
      <c r="APW632" s="14"/>
      <c r="APX632" s="14"/>
      <c r="APY632" s="14"/>
      <c r="APZ632" s="14"/>
      <c r="AQA632" s="14"/>
      <c r="AQB632" s="14"/>
      <c r="AQC632" s="14"/>
      <c r="AQD632" s="14"/>
      <c r="AQE632" s="14"/>
      <c r="AQF632" s="14"/>
      <c r="AQG632" s="14"/>
      <c r="AQH632" s="14"/>
      <c r="AQI632" s="14"/>
      <c r="AQJ632" s="14"/>
      <c r="AQK632" s="14"/>
      <c r="AQL632" s="14"/>
      <c r="AQM632" s="14"/>
      <c r="AQN632" s="14"/>
      <c r="AQO632" s="14"/>
      <c r="AQP632" s="14"/>
      <c r="AQQ632" s="14"/>
      <c r="AQR632" s="14"/>
      <c r="AQS632" s="14"/>
      <c r="AQT632" s="14"/>
      <c r="AQU632" s="14"/>
      <c r="AQV632" s="14"/>
      <c r="AQW632" s="14"/>
      <c r="AQX632" s="14"/>
      <c r="AQY632" s="14"/>
      <c r="AQZ632" s="14"/>
      <c r="ARA632" s="14"/>
      <c r="ARB632" s="14"/>
      <c r="ARC632" s="14"/>
      <c r="ARD632" s="14"/>
      <c r="ARE632" s="14"/>
      <c r="ARF632" s="14"/>
      <c r="ARG632" s="14"/>
      <c r="ARH632" s="14"/>
      <c r="ARI632" s="14"/>
      <c r="ARJ632" s="14"/>
      <c r="ARK632" s="14"/>
      <c r="ARL632" s="14"/>
      <c r="ARM632" s="14"/>
      <c r="ARN632" s="14"/>
      <c r="ARO632" s="14"/>
      <c r="ARP632" s="14"/>
      <c r="ARQ632" s="14"/>
      <c r="ARR632" s="14"/>
      <c r="ARS632" s="14"/>
      <c r="ART632" s="14"/>
      <c r="ARU632" s="14"/>
      <c r="ARV632" s="14"/>
      <c r="ARW632" s="14"/>
      <c r="ARX632" s="14"/>
      <c r="ARY632" s="14"/>
      <c r="ARZ632" s="14"/>
      <c r="ASA632" s="14"/>
      <c r="ASB632" s="14"/>
      <c r="ASC632" s="14"/>
      <c r="ASD632" s="14"/>
      <c r="ASE632" s="14"/>
      <c r="ASF632" s="14"/>
      <c r="ASG632" s="14"/>
      <c r="ASH632" s="14"/>
      <c r="ASI632" s="14"/>
      <c r="ASJ632" s="14"/>
      <c r="ASK632" s="14"/>
      <c r="ASL632" s="14"/>
      <c r="ASM632" s="14"/>
      <c r="ASN632" s="14"/>
      <c r="ASO632" s="14"/>
      <c r="ASP632" s="14"/>
      <c r="ASQ632" s="14"/>
      <c r="ASR632" s="14"/>
      <c r="ASS632" s="14"/>
      <c r="AST632" s="14"/>
      <c r="ASU632" s="14"/>
      <c r="ASV632" s="14"/>
      <c r="ASW632" s="14"/>
      <c r="ASX632" s="14"/>
      <c r="ASY632" s="14"/>
      <c r="ASZ632" s="14"/>
      <c r="ATA632" s="14"/>
      <c r="ATB632" s="14"/>
      <c r="ATC632" s="14"/>
      <c r="ATD632" s="14"/>
    </row>
    <row r="633" spans="63:1200">
      <c r="BK633" s="14" t="str">
        <f t="shared" si="2123"/>
        <v/>
      </c>
      <c r="ABO633" s="14"/>
      <c r="ABP633" s="14"/>
      <c r="ABQ633" s="14"/>
      <c r="ABR633" s="14"/>
      <c r="ABS633" s="14"/>
      <c r="ABT633" s="14"/>
      <c r="ABU633" s="14"/>
      <c r="ABV633" s="14"/>
      <c r="ABW633" s="14"/>
      <c r="ABX633" s="14"/>
      <c r="ABY633" s="14"/>
      <c r="ABZ633" s="14"/>
      <c r="ACA633" s="14"/>
      <c r="ACB633" s="14"/>
      <c r="ACC633" s="14"/>
      <c r="ACD633" s="14"/>
      <c r="ACE633" s="14"/>
      <c r="ACF633" s="14"/>
      <c r="ACG633" s="14"/>
      <c r="ACH633" s="14"/>
      <c r="ACI633" s="14"/>
      <c r="ACJ633" s="14"/>
      <c r="ACK633" s="14"/>
      <c r="ACL633" s="14"/>
      <c r="ACM633" s="14"/>
      <c r="ACN633" s="14"/>
      <c r="ACO633" s="14"/>
      <c r="ACP633" s="14"/>
      <c r="ACQ633" s="14"/>
      <c r="ACR633" s="14"/>
      <c r="ACS633" s="14"/>
      <c r="ACT633" s="14"/>
      <c r="ACU633" s="14"/>
      <c r="ACV633" s="14"/>
      <c r="ACW633" s="14"/>
      <c r="ACX633" s="14"/>
      <c r="ACY633" s="14"/>
      <c r="ACZ633" s="14"/>
      <c r="ADA633" s="14"/>
      <c r="ADB633" s="14"/>
      <c r="ADC633" s="14"/>
      <c r="ADD633" s="14"/>
      <c r="ADE633" s="14"/>
      <c r="ADF633" s="14"/>
      <c r="ADG633" s="14"/>
      <c r="ADH633" s="14"/>
      <c r="ADI633" s="14"/>
      <c r="ADJ633" s="14"/>
      <c r="ADK633" s="14"/>
      <c r="ADL633" s="14"/>
      <c r="ADM633" s="14"/>
      <c r="ADN633" s="14"/>
      <c r="ADO633" s="14"/>
      <c r="ADP633" s="14"/>
      <c r="ADQ633" s="14"/>
      <c r="ADR633" s="14"/>
      <c r="ADS633" s="14"/>
      <c r="ADT633" s="14"/>
      <c r="ADU633" s="14"/>
      <c r="ADV633" s="14"/>
      <c r="ADW633" s="14"/>
      <c r="ADX633" s="14"/>
      <c r="ADY633" s="14"/>
      <c r="ADZ633" s="14"/>
      <c r="AEA633" s="14"/>
      <c r="AEB633" s="14"/>
      <c r="AEC633" s="14"/>
      <c r="AED633" s="14"/>
      <c r="AEE633" s="14"/>
      <c r="AEF633" s="14"/>
      <c r="AEG633" s="14"/>
      <c r="AEH633" s="14"/>
      <c r="AEI633" s="14"/>
      <c r="AEJ633" s="14"/>
      <c r="AEK633" s="14"/>
      <c r="AEL633" s="14"/>
      <c r="AEM633" s="14"/>
      <c r="AEN633" s="14"/>
      <c r="AEO633" s="14"/>
      <c r="AEP633" s="14"/>
      <c r="AEQ633" s="14"/>
      <c r="AER633" s="14"/>
      <c r="AES633" s="14"/>
      <c r="AET633" s="14"/>
      <c r="AEU633" s="14"/>
      <c r="AEV633" s="14"/>
      <c r="AEW633" s="14"/>
      <c r="AEX633" s="14"/>
      <c r="AEY633" s="14"/>
      <c r="AEZ633" s="14"/>
      <c r="AFA633" s="14"/>
      <c r="AFB633" s="14"/>
      <c r="AFC633" s="14"/>
      <c r="AFD633" s="14"/>
      <c r="AFE633" s="14"/>
      <c r="AFF633" s="14"/>
      <c r="AFG633" s="14"/>
      <c r="AFH633" s="14"/>
      <c r="AFI633" s="14"/>
      <c r="AFJ633" s="14"/>
      <c r="AFK633" s="14"/>
      <c r="AFL633" s="14"/>
      <c r="AFM633" s="14"/>
      <c r="AFN633" s="14"/>
      <c r="AFO633" s="14"/>
      <c r="AFP633" s="14"/>
      <c r="AFQ633" s="14"/>
      <c r="AFR633" s="14"/>
      <c r="AFS633" s="14"/>
      <c r="AFT633" s="14"/>
      <c r="AFU633" s="14"/>
      <c r="AFV633" s="14"/>
      <c r="AFW633" s="14"/>
      <c r="AFX633" s="14"/>
      <c r="AFY633" s="14"/>
      <c r="AFZ633" s="14"/>
      <c r="AGA633" s="14"/>
      <c r="AGB633" s="14"/>
      <c r="AGC633" s="14"/>
      <c r="AGD633" s="14"/>
      <c r="AGE633" s="14"/>
      <c r="AGF633" s="14"/>
      <c r="AGG633" s="14"/>
      <c r="AGH633" s="14"/>
      <c r="AGI633" s="14"/>
      <c r="AGJ633" s="14"/>
      <c r="AGK633" s="14"/>
      <c r="AGL633" s="14"/>
      <c r="AGM633" s="14"/>
      <c r="AGN633" s="14"/>
      <c r="AGO633" s="14"/>
      <c r="AGP633" s="14"/>
      <c r="AGQ633" s="14"/>
      <c r="AGR633" s="14"/>
      <c r="AGS633" s="14"/>
      <c r="AGT633" s="14"/>
      <c r="AGU633" s="14"/>
      <c r="AGV633" s="14"/>
      <c r="AGW633" s="14"/>
      <c r="AGX633" s="14"/>
      <c r="AGY633" s="14"/>
      <c r="AGZ633" s="14"/>
      <c r="AHA633" s="14"/>
      <c r="AHB633" s="14"/>
      <c r="AHC633" s="14"/>
      <c r="AHD633" s="14"/>
      <c r="AHE633" s="14"/>
      <c r="AHF633" s="14"/>
      <c r="AHG633" s="14"/>
      <c r="AHH633" s="14"/>
      <c r="AHI633" s="14"/>
      <c r="AHJ633" s="14"/>
      <c r="AHK633" s="14"/>
      <c r="AHL633" s="14"/>
      <c r="AHM633" s="14"/>
      <c r="AHN633" s="14"/>
      <c r="AHO633" s="14"/>
      <c r="AHP633" s="14"/>
      <c r="AHQ633" s="14"/>
      <c r="AHR633" s="14"/>
      <c r="AHS633" s="14"/>
      <c r="AHT633" s="14"/>
      <c r="AHU633" s="14"/>
      <c r="AHV633" s="14"/>
      <c r="AHW633" s="14"/>
      <c r="AHX633" s="14"/>
      <c r="AHY633" s="14"/>
      <c r="AHZ633" s="14"/>
      <c r="AIA633" s="14"/>
      <c r="AIB633" s="14"/>
      <c r="AIC633" s="14"/>
      <c r="AID633" s="14"/>
      <c r="AIE633" s="14"/>
      <c r="AIF633" s="14"/>
      <c r="AIG633" s="14"/>
      <c r="AIH633" s="14"/>
      <c r="AII633" s="14"/>
      <c r="AIJ633" s="14"/>
      <c r="AIK633" s="14"/>
      <c r="AIL633" s="14"/>
      <c r="AIM633" s="14"/>
      <c r="AIN633" s="14"/>
      <c r="AIO633" s="14"/>
      <c r="AIP633" s="14"/>
      <c r="AIQ633" s="14"/>
      <c r="AIR633" s="14"/>
      <c r="AIS633" s="14"/>
      <c r="AIT633" s="14"/>
      <c r="AIU633" s="14"/>
      <c r="AIV633" s="14"/>
      <c r="AIW633" s="14"/>
      <c r="AIX633" s="14"/>
      <c r="AIY633" s="14"/>
      <c r="AIZ633" s="14"/>
      <c r="AJA633" s="14"/>
      <c r="AJB633" s="14"/>
      <c r="AJC633" s="14"/>
      <c r="AJD633" s="14"/>
      <c r="AJE633" s="14"/>
      <c r="AJF633" s="14"/>
      <c r="AJG633" s="14"/>
      <c r="AJH633" s="14"/>
      <c r="AJI633" s="14"/>
      <c r="AJJ633" s="14"/>
      <c r="AJK633" s="14"/>
      <c r="AJL633" s="14"/>
      <c r="AJM633" s="14"/>
      <c r="AJN633" s="14"/>
      <c r="AJO633" s="14"/>
      <c r="AJP633" s="14"/>
      <c r="AJQ633" s="14"/>
      <c r="AJR633" s="14"/>
      <c r="AJS633" s="14"/>
      <c r="AJT633" s="14"/>
      <c r="AJU633" s="14"/>
      <c r="AJV633" s="14"/>
      <c r="AJW633" s="14"/>
      <c r="AJX633" s="14"/>
      <c r="AJY633" s="14"/>
      <c r="AJZ633" s="14"/>
      <c r="AKA633" s="14"/>
      <c r="AKB633" s="14"/>
      <c r="AKC633" s="14"/>
      <c r="AKD633" s="14"/>
      <c r="AKE633" s="14"/>
      <c r="AKF633" s="14"/>
      <c r="AKG633" s="14"/>
      <c r="AKH633" s="14"/>
      <c r="AKI633" s="14"/>
      <c r="AKJ633" s="14"/>
      <c r="AKK633" s="14"/>
      <c r="AKL633" s="14"/>
      <c r="AKM633" s="14"/>
      <c r="AKN633" s="14"/>
      <c r="AKO633" s="14"/>
      <c r="AKP633" s="14"/>
      <c r="AKQ633" s="14"/>
      <c r="AKR633" s="14"/>
      <c r="AKS633" s="14"/>
      <c r="AKT633" s="14"/>
      <c r="AKU633" s="14"/>
      <c r="AKV633" s="14"/>
      <c r="AKW633" s="14"/>
      <c r="AKX633" s="14"/>
      <c r="AKY633" s="14"/>
      <c r="AKZ633" s="14"/>
      <c r="ALA633" s="14"/>
      <c r="ALB633" s="14"/>
      <c r="ALC633" s="14"/>
      <c r="ALD633" s="14"/>
      <c r="ALE633" s="14"/>
      <c r="ALF633" s="14"/>
      <c r="ALG633" s="14"/>
      <c r="ALH633" s="14"/>
      <c r="ALI633" s="14"/>
      <c r="ALJ633" s="14"/>
      <c r="ALK633" s="14"/>
      <c r="ALL633" s="14"/>
      <c r="ALM633" s="14"/>
      <c r="ALN633" s="14"/>
      <c r="ALO633" s="14"/>
      <c r="ALP633" s="14"/>
      <c r="ALQ633" s="14"/>
      <c r="ALR633" s="14"/>
      <c r="ALS633" s="14"/>
      <c r="ALT633" s="14"/>
      <c r="ALU633" s="14"/>
      <c r="ALV633" s="14"/>
      <c r="ALW633" s="14"/>
      <c r="ALX633" s="14"/>
      <c r="ALY633" s="14"/>
      <c r="ALZ633" s="14"/>
      <c r="AMA633" s="14"/>
      <c r="AMB633" s="14"/>
      <c r="AMC633" s="14"/>
      <c r="AMD633" s="14"/>
      <c r="AME633" s="14"/>
      <c r="AMF633" s="14"/>
      <c r="AMG633" s="14"/>
      <c r="AMH633" s="14"/>
      <c r="AMI633" s="14"/>
      <c r="AMJ633" s="14"/>
      <c r="AMK633" s="14"/>
      <c r="AML633" s="14"/>
      <c r="AMM633" s="14"/>
      <c r="AMN633" s="14"/>
      <c r="AMO633" s="14"/>
      <c r="AMP633" s="14"/>
      <c r="AMQ633" s="14"/>
      <c r="AMR633" s="14"/>
      <c r="AMS633" s="14"/>
      <c r="AMT633" s="14"/>
      <c r="AMU633" s="14"/>
      <c r="AMV633" s="14"/>
      <c r="AMW633" s="14"/>
      <c r="AMX633" s="14"/>
      <c r="AMY633" s="14"/>
      <c r="AMZ633" s="14"/>
      <c r="ANA633" s="14"/>
      <c r="ANB633" s="14"/>
      <c r="ANC633" s="14"/>
      <c r="AND633" s="14"/>
      <c r="ANE633" s="14"/>
      <c r="ANF633" s="14"/>
      <c r="ANG633" s="14"/>
      <c r="ANH633" s="14"/>
      <c r="ANI633" s="14"/>
      <c r="ANJ633" s="14"/>
      <c r="ANK633" s="14"/>
      <c r="ANL633" s="14"/>
      <c r="ANM633" s="14"/>
      <c r="ANN633" s="14"/>
      <c r="ANO633" s="14"/>
      <c r="ANP633" s="14"/>
      <c r="ANQ633" s="14"/>
      <c r="ANR633" s="14"/>
      <c r="ANS633" s="14"/>
      <c r="ANT633" s="14"/>
      <c r="ANU633" s="14"/>
      <c r="ANV633" s="14"/>
      <c r="ANW633" s="14"/>
      <c r="ANX633" s="14"/>
      <c r="ANY633" s="14"/>
      <c r="ANZ633" s="14"/>
      <c r="AOA633" s="14"/>
      <c r="AOB633" s="14"/>
      <c r="AOC633" s="14"/>
      <c r="AOD633" s="14"/>
      <c r="AOE633" s="14"/>
      <c r="AOF633" s="14"/>
      <c r="AOG633" s="14"/>
      <c r="AOH633" s="14"/>
      <c r="AOI633" s="14"/>
      <c r="AOJ633" s="14"/>
      <c r="AOK633" s="14"/>
      <c r="AOL633" s="14"/>
      <c r="AOM633" s="14"/>
      <c r="AON633" s="14"/>
      <c r="AOO633" s="14"/>
      <c r="AOP633" s="14"/>
      <c r="AOQ633" s="14"/>
      <c r="AOR633" s="14"/>
      <c r="AOS633" s="14"/>
      <c r="AOT633" s="14"/>
      <c r="AOU633" s="14"/>
      <c r="AOV633" s="14"/>
      <c r="AOW633" s="14"/>
      <c r="AOX633" s="14"/>
      <c r="AOY633" s="14"/>
      <c r="AOZ633" s="14"/>
      <c r="APA633" s="14"/>
      <c r="APB633" s="14"/>
      <c r="APC633" s="14"/>
      <c r="APD633" s="14"/>
      <c r="APE633" s="14"/>
      <c r="APF633" s="14"/>
      <c r="APG633" s="14"/>
      <c r="APH633" s="14"/>
      <c r="API633" s="14"/>
      <c r="APJ633" s="14"/>
      <c r="APK633" s="14"/>
      <c r="APL633" s="14"/>
      <c r="APM633" s="14"/>
      <c r="APN633" s="14"/>
      <c r="APO633" s="14"/>
      <c r="APP633" s="14"/>
      <c r="APQ633" s="14"/>
      <c r="APR633" s="14"/>
      <c r="APS633" s="14"/>
      <c r="APT633" s="14"/>
      <c r="APU633" s="14"/>
      <c r="APV633" s="14"/>
      <c r="APW633" s="14"/>
      <c r="APX633" s="14"/>
      <c r="APY633" s="14"/>
      <c r="APZ633" s="14"/>
      <c r="AQA633" s="14"/>
      <c r="AQB633" s="14"/>
      <c r="AQC633" s="14"/>
      <c r="AQD633" s="14"/>
      <c r="AQE633" s="14"/>
      <c r="AQF633" s="14"/>
      <c r="AQG633" s="14"/>
      <c r="AQH633" s="14"/>
      <c r="AQI633" s="14"/>
      <c r="AQJ633" s="14"/>
      <c r="AQK633" s="14"/>
      <c r="AQL633" s="14"/>
      <c r="AQM633" s="14"/>
      <c r="AQN633" s="14"/>
      <c r="AQO633" s="14"/>
      <c r="AQP633" s="14"/>
      <c r="AQQ633" s="14"/>
      <c r="AQR633" s="14"/>
      <c r="AQS633" s="14"/>
      <c r="AQT633" s="14"/>
      <c r="AQU633" s="14"/>
      <c r="AQV633" s="14"/>
      <c r="AQW633" s="14"/>
      <c r="AQX633" s="14"/>
      <c r="AQY633" s="14"/>
      <c r="AQZ633" s="14"/>
      <c r="ARA633" s="14"/>
      <c r="ARB633" s="14"/>
      <c r="ARC633" s="14"/>
      <c r="ARD633" s="14"/>
      <c r="ARE633" s="14"/>
      <c r="ARF633" s="14"/>
      <c r="ARG633" s="14"/>
      <c r="ARH633" s="14"/>
      <c r="ARI633" s="14"/>
      <c r="ARJ633" s="14"/>
      <c r="ARK633" s="14"/>
      <c r="ARL633" s="14"/>
      <c r="ARM633" s="14"/>
      <c r="ARN633" s="14"/>
      <c r="ARO633" s="14"/>
      <c r="ARP633" s="14"/>
      <c r="ARQ633" s="14"/>
      <c r="ARR633" s="14"/>
      <c r="ARS633" s="14"/>
      <c r="ART633" s="14"/>
      <c r="ARU633" s="14"/>
      <c r="ARV633" s="14"/>
      <c r="ARW633" s="14"/>
      <c r="ARX633" s="14"/>
      <c r="ARY633" s="14"/>
      <c r="ARZ633" s="14"/>
      <c r="ASA633" s="14"/>
      <c r="ASB633" s="14"/>
      <c r="ASC633" s="14"/>
      <c r="ASD633" s="14"/>
      <c r="ASE633" s="14"/>
      <c r="ASF633" s="14"/>
      <c r="ASG633" s="14"/>
      <c r="ASH633" s="14"/>
      <c r="ASI633" s="14"/>
      <c r="ASJ633" s="14"/>
      <c r="ASK633" s="14"/>
      <c r="ASL633" s="14"/>
      <c r="ASM633" s="14"/>
      <c r="ASN633" s="14"/>
      <c r="ASO633" s="14"/>
      <c r="ASP633" s="14"/>
      <c r="ASQ633" s="14"/>
      <c r="ASR633" s="14"/>
      <c r="ASS633" s="14"/>
      <c r="AST633" s="14"/>
      <c r="ASU633" s="14"/>
      <c r="ASV633" s="14"/>
      <c r="ASW633" s="14"/>
      <c r="ASX633" s="14"/>
      <c r="ASY633" s="14"/>
      <c r="ASZ633" s="14"/>
      <c r="ATA633" s="14"/>
      <c r="ATB633" s="14"/>
      <c r="ATC633" s="14"/>
      <c r="ATD633" s="14"/>
    </row>
    <row r="634" spans="63:1200">
      <c r="BK634" s="14" t="str">
        <f t="shared" si="2123"/>
        <v/>
      </c>
      <c r="ABO634" s="14"/>
      <c r="ABP634" s="14"/>
      <c r="ABQ634" s="14"/>
      <c r="ABR634" s="14"/>
      <c r="ABS634" s="14"/>
      <c r="ABT634" s="14"/>
      <c r="ABU634" s="14"/>
      <c r="ABV634" s="14"/>
      <c r="ABW634" s="14"/>
      <c r="ABX634" s="14"/>
      <c r="ABY634" s="14"/>
      <c r="ABZ634" s="14"/>
      <c r="ACA634" s="14"/>
      <c r="ACB634" s="14"/>
      <c r="ACC634" s="14"/>
      <c r="ACD634" s="14"/>
      <c r="ACE634" s="14"/>
      <c r="ACF634" s="14"/>
      <c r="ACG634" s="14"/>
      <c r="ACH634" s="14"/>
      <c r="ACI634" s="14"/>
      <c r="ACJ634" s="14"/>
      <c r="ACK634" s="14"/>
      <c r="ACL634" s="14"/>
      <c r="ACM634" s="14"/>
      <c r="ACN634" s="14"/>
      <c r="ACO634" s="14"/>
      <c r="ACP634" s="14"/>
      <c r="ACQ634" s="14"/>
      <c r="ACR634" s="14"/>
      <c r="ACS634" s="14"/>
      <c r="ACT634" s="14"/>
      <c r="ACU634" s="14"/>
      <c r="ACV634" s="14"/>
      <c r="ACW634" s="14"/>
      <c r="ACX634" s="14"/>
      <c r="ACY634" s="14"/>
      <c r="ACZ634" s="14"/>
      <c r="ADA634" s="14"/>
      <c r="ADB634" s="14"/>
      <c r="ADC634" s="14"/>
      <c r="ADD634" s="14"/>
      <c r="ADE634" s="14"/>
      <c r="ADF634" s="14"/>
      <c r="ADG634" s="14"/>
      <c r="ADH634" s="14"/>
      <c r="ADI634" s="14"/>
      <c r="ADJ634" s="14"/>
      <c r="ADK634" s="14"/>
      <c r="ADL634" s="14"/>
      <c r="ADM634" s="14"/>
      <c r="ADN634" s="14"/>
      <c r="ADO634" s="14"/>
      <c r="ADP634" s="14"/>
      <c r="ADQ634" s="14"/>
      <c r="ADR634" s="14"/>
      <c r="ADS634" s="14"/>
      <c r="ADT634" s="14"/>
      <c r="ADU634" s="14"/>
      <c r="ADV634" s="14"/>
      <c r="ADW634" s="14"/>
      <c r="ADX634" s="14"/>
      <c r="ADY634" s="14"/>
      <c r="ADZ634" s="14"/>
      <c r="AEA634" s="14"/>
      <c r="AEB634" s="14"/>
      <c r="AEC634" s="14"/>
      <c r="AED634" s="14"/>
      <c r="AEE634" s="14"/>
      <c r="AEF634" s="14"/>
      <c r="AEG634" s="14"/>
      <c r="AEH634" s="14"/>
      <c r="AEI634" s="14"/>
      <c r="AEJ634" s="14"/>
      <c r="AEK634" s="14"/>
      <c r="AEL634" s="14"/>
      <c r="AEM634" s="14"/>
      <c r="AEN634" s="14"/>
      <c r="AEO634" s="14"/>
      <c r="AEP634" s="14"/>
      <c r="AEQ634" s="14"/>
      <c r="AER634" s="14"/>
      <c r="AES634" s="14"/>
      <c r="AET634" s="14"/>
      <c r="AEU634" s="14"/>
      <c r="AEV634" s="14"/>
      <c r="AEW634" s="14"/>
      <c r="AEX634" s="14"/>
      <c r="AEY634" s="14"/>
      <c r="AEZ634" s="14"/>
      <c r="AFA634" s="14"/>
      <c r="AFB634" s="14"/>
      <c r="AFC634" s="14"/>
      <c r="AFD634" s="14"/>
      <c r="AFE634" s="14"/>
      <c r="AFF634" s="14"/>
      <c r="AFG634" s="14"/>
      <c r="AFH634" s="14"/>
      <c r="AFI634" s="14"/>
      <c r="AFJ634" s="14"/>
      <c r="AFK634" s="14"/>
      <c r="AFL634" s="14"/>
      <c r="AFM634" s="14"/>
      <c r="AFN634" s="14"/>
      <c r="AFO634" s="14"/>
      <c r="AFP634" s="14"/>
      <c r="AFQ634" s="14"/>
      <c r="AFR634" s="14"/>
      <c r="AFS634" s="14"/>
      <c r="AFT634" s="14"/>
      <c r="AFU634" s="14"/>
      <c r="AFV634" s="14"/>
      <c r="AFW634" s="14"/>
      <c r="AFX634" s="14"/>
      <c r="AFY634" s="14"/>
      <c r="AFZ634" s="14"/>
      <c r="AGA634" s="14"/>
      <c r="AGB634" s="14"/>
      <c r="AGC634" s="14"/>
      <c r="AGD634" s="14"/>
      <c r="AGE634" s="14"/>
      <c r="AGF634" s="14"/>
      <c r="AGG634" s="14"/>
      <c r="AGH634" s="14"/>
      <c r="AGI634" s="14"/>
      <c r="AGJ634" s="14"/>
      <c r="AGK634" s="14"/>
      <c r="AGL634" s="14"/>
      <c r="AGM634" s="14"/>
      <c r="AGN634" s="14"/>
      <c r="AGO634" s="14"/>
      <c r="AGP634" s="14"/>
      <c r="AGQ634" s="14"/>
      <c r="AGR634" s="14"/>
      <c r="AGS634" s="14"/>
      <c r="AGT634" s="14"/>
      <c r="AGU634" s="14"/>
      <c r="AGV634" s="14"/>
      <c r="AGW634" s="14"/>
      <c r="AGX634" s="14"/>
      <c r="AGY634" s="14"/>
      <c r="AGZ634" s="14"/>
      <c r="AHA634" s="14"/>
      <c r="AHB634" s="14"/>
      <c r="AHC634" s="14"/>
      <c r="AHD634" s="14"/>
      <c r="AHE634" s="14"/>
      <c r="AHF634" s="14"/>
      <c r="AHG634" s="14"/>
      <c r="AHH634" s="14"/>
      <c r="AHI634" s="14"/>
      <c r="AHJ634" s="14"/>
      <c r="AHK634" s="14"/>
      <c r="AHL634" s="14"/>
      <c r="AHM634" s="14"/>
      <c r="AHN634" s="14"/>
      <c r="AHO634" s="14"/>
      <c r="AHP634" s="14"/>
      <c r="AHQ634" s="14"/>
      <c r="AHR634" s="14"/>
      <c r="AHS634" s="14"/>
      <c r="AHT634" s="14"/>
      <c r="AHU634" s="14"/>
      <c r="AHV634" s="14"/>
      <c r="AHW634" s="14"/>
      <c r="AHX634" s="14"/>
      <c r="AHY634" s="14"/>
      <c r="AHZ634" s="14"/>
      <c r="AIA634" s="14"/>
      <c r="AIB634" s="14"/>
      <c r="AIC634" s="14"/>
      <c r="AID634" s="14"/>
      <c r="AIE634" s="14"/>
      <c r="AIF634" s="14"/>
      <c r="AIG634" s="14"/>
      <c r="AIH634" s="14"/>
      <c r="AII634" s="14"/>
      <c r="AIJ634" s="14"/>
      <c r="AIK634" s="14"/>
      <c r="AIL634" s="14"/>
      <c r="AIM634" s="14"/>
      <c r="AIN634" s="14"/>
      <c r="AIO634" s="14"/>
      <c r="AIP634" s="14"/>
      <c r="AIQ634" s="14"/>
      <c r="AIR634" s="14"/>
      <c r="AIS634" s="14"/>
      <c r="AIT634" s="14"/>
      <c r="AIU634" s="14"/>
      <c r="AIV634" s="14"/>
      <c r="AIW634" s="14"/>
      <c r="AIX634" s="14"/>
      <c r="AIY634" s="14"/>
      <c r="AIZ634" s="14"/>
      <c r="AJA634" s="14"/>
      <c r="AJB634" s="14"/>
      <c r="AJC634" s="14"/>
      <c r="AJD634" s="14"/>
      <c r="AJE634" s="14"/>
      <c r="AJF634" s="14"/>
      <c r="AJG634" s="14"/>
      <c r="AJH634" s="14"/>
      <c r="AJI634" s="14"/>
      <c r="AJJ634" s="14"/>
      <c r="AJK634" s="14"/>
      <c r="AJL634" s="14"/>
      <c r="AJM634" s="14"/>
      <c r="AJN634" s="14"/>
      <c r="AJO634" s="14"/>
      <c r="AJP634" s="14"/>
      <c r="AJQ634" s="14"/>
      <c r="AJR634" s="14"/>
      <c r="AJS634" s="14"/>
      <c r="AJT634" s="14"/>
      <c r="AJU634" s="14"/>
      <c r="AJV634" s="14"/>
      <c r="AJW634" s="14"/>
      <c r="AJX634" s="14"/>
      <c r="AJY634" s="14"/>
      <c r="AJZ634" s="14"/>
      <c r="AKA634" s="14"/>
      <c r="AKB634" s="14"/>
      <c r="AKC634" s="14"/>
      <c r="AKD634" s="14"/>
      <c r="AKE634" s="14"/>
      <c r="AKF634" s="14"/>
      <c r="AKG634" s="14"/>
      <c r="AKH634" s="14"/>
      <c r="AKI634" s="14"/>
      <c r="AKJ634" s="14"/>
      <c r="AKK634" s="14"/>
      <c r="AKL634" s="14"/>
      <c r="AKM634" s="14"/>
      <c r="AKN634" s="14"/>
      <c r="AKO634" s="14"/>
      <c r="AKP634" s="14"/>
      <c r="AKQ634" s="14"/>
      <c r="AKR634" s="14"/>
      <c r="AKS634" s="14"/>
      <c r="AKT634" s="14"/>
      <c r="AKU634" s="14"/>
      <c r="AKV634" s="14"/>
      <c r="AKW634" s="14"/>
      <c r="AKX634" s="14"/>
      <c r="AKY634" s="14"/>
      <c r="AKZ634" s="14"/>
      <c r="ALA634" s="14"/>
      <c r="ALB634" s="14"/>
      <c r="ALC634" s="14"/>
      <c r="ALD634" s="14"/>
      <c r="ALE634" s="14"/>
      <c r="ALF634" s="14"/>
      <c r="ALG634" s="14"/>
      <c r="ALH634" s="14"/>
      <c r="ALI634" s="14"/>
      <c r="ALJ634" s="14"/>
      <c r="ALK634" s="14"/>
      <c r="ALL634" s="14"/>
      <c r="ALM634" s="14"/>
      <c r="ALN634" s="14"/>
      <c r="ALO634" s="14"/>
      <c r="ALP634" s="14"/>
      <c r="ALQ634" s="14"/>
      <c r="ALR634" s="14"/>
      <c r="ALS634" s="14"/>
      <c r="ALT634" s="14"/>
      <c r="ALU634" s="14"/>
      <c r="ALV634" s="14"/>
      <c r="ALW634" s="14"/>
      <c r="ALX634" s="14"/>
      <c r="ALY634" s="14"/>
      <c r="ALZ634" s="14"/>
      <c r="AMA634" s="14"/>
      <c r="AMB634" s="14"/>
      <c r="AMC634" s="14"/>
      <c r="AMD634" s="14"/>
      <c r="AME634" s="14"/>
      <c r="AMF634" s="14"/>
      <c r="AMG634" s="14"/>
      <c r="AMH634" s="14"/>
      <c r="AMI634" s="14"/>
      <c r="AMJ634" s="14"/>
      <c r="AMK634" s="14"/>
      <c r="AML634" s="14"/>
      <c r="AMM634" s="14"/>
      <c r="AMN634" s="14"/>
      <c r="AMO634" s="14"/>
      <c r="AMP634" s="14"/>
      <c r="AMQ634" s="14"/>
      <c r="AMR634" s="14"/>
      <c r="AMS634" s="14"/>
      <c r="AMT634" s="14"/>
      <c r="AMU634" s="14"/>
      <c r="AMV634" s="14"/>
      <c r="AMW634" s="14"/>
      <c r="AMX634" s="14"/>
      <c r="AMY634" s="14"/>
      <c r="AMZ634" s="14"/>
      <c r="ANA634" s="14"/>
      <c r="ANB634" s="14"/>
      <c r="ANC634" s="14"/>
      <c r="AND634" s="14"/>
      <c r="ANE634" s="14"/>
      <c r="ANF634" s="14"/>
      <c r="ANG634" s="14"/>
      <c r="ANH634" s="14"/>
      <c r="ANI634" s="14"/>
      <c r="ANJ634" s="14"/>
      <c r="ANK634" s="14"/>
      <c r="ANL634" s="14"/>
      <c r="ANM634" s="14"/>
      <c r="ANN634" s="14"/>
      <c r="ANO634" s="14"/>
      <c r="ANP634" s="14"/>
      <c r="ANQ634" s="14"/>
      <c r="ANR634" s="14"/>
      <c r="ANS634" s="14"/>
      <c r="ANT634" s="14"/>
      <c r="ANU634" s="14"/>
      <c r="ANV634" s="14"/>
      <c r="ANW634" s="14"/>
      <c r="ANX634" s="14"/>
      <c r="ANY634" s="14"/>
      <c r="ANZ634" s="14"/>
      <c r="AOA634" s="14"/>
      <c r="AOB634" s="14"/>
      <c r="AOC634" s="14"/>
      <c r="AOD634" s="14"/>
      <c r="AOE634" s="14"/>
      <c r="AOF634" s="14"/>
      <c r="AOG634" s="14"/>
      <c r="AOH634" s="14"/>
      <c r="AOI634" s="14"/>
      <c r="AOJ634" s="14"/>
      <c r="AOK634" s="14"/>
      <c r="AOL634" s="14"/>
      <c r="AOM634" s="14"/>
      <c r="AON634" s="14"/>
      <c r="AOO634" s="14"/>
      <c r="AOP634" s="14"/>
      <c r="AOQ634" s="14"/>
      <c r="AOR634" s="14"/>
      <c r="AOS634" s="14"/>
      <c r="AOT634" s="14"/>
      <c r="AOU634" s="14"/>
      <c r="AOV634" s="14"/>
      <c r="AOW634" s="14"/>
      <c r="AOX634" s="14"/>
      <c r="AOY634" s="14"/>
      <c r="AOZ634" s="14"/>
      <c r="APA634" s="14"/>
      <c r="APB634" s="14"/>
      <c r="APC634" s="14"/>
      <c r="APD634" s="14"/>
      <c r="APE634" s="14"/>
      <c r="APF634" s="14"/>
      <c r="APG634" s="14"/>
      <c r="APH634" s="14"/>
      <c r="API634" s="14"/>
      <c r="APJ634" s="14"/>
      <c r="APK634" s="14"/>
      <c r="APL634" s="14"/>
      <c r="APM634" s="14"/>
      <c r="APN634" s="14"/>
      <c r="APO634" s="14"/>
      <c r="APP634" s="14"/>
      <c r="APQ634" s="14"/>
      <c r="APR634" s="14"/>
      <c r="APS634" s="14"/>
      <c r="APT634" s="14"/>
      <c r="APU634" s="14"/>
      <c r="APV634" s="14"/>
      <c r="APW634" s="14"/>
      <c r="APX634" s="14"/>
      <c r="APY634" s="14"/>
      <c r="APZ634" s="14"/>
      <c r="AQA634" s="14"/>
      <c r="AQB634" s="14"/>
      <c r="AQC634" s="14"/>
      <c r="AQD634" s="14"/>
      <c r="AQE634" s="14"/>
      <c r="AQF634" s="14"/>
      <c r="AQG634" s="14"/>
      <c r="AQH634" s="14"/>
      <c r="AQI634" s="14"/>
      <c r="AQJ634" s="14"/>
      <c r="AQK634" s="14"/>
      <c r="AQL634" s="14"/>
      <c r="AQM634" s="14"/>
      <c r="AQN634" s="14"/>
      <c r="AQO634" s="14"/>
      <c r="AQP634" s="14"/>
      <c r="AQQ634" s="14"/>
      <c r="AQR634" s="14"/>
      <c r="AQS634" s="14"/>
      <c r="AQT634" s="14"/>
      <c r="AQU634" s="14"/>
      <c r="AQV634" s="14"/>
      <c r="AQW634" s="14"/>
      <c r="AQX634" s="14"/>
      <c r="AQY634" s="14"/>
      <c r="AQZ634" s="14"/>
      <c r="ARA634" s="14"/>
      <c r="ARB634" s="14"/>
      <c r="ARC634" s="14"/>
      <c r="ARD634" s="14"/>
      <c r="ARE634" s="14"/>
      <c r="ARF634" s="14"/>
      <c r="ARG634" s="14"/>
      <c r="ARH634" s="14"/>
      <c r="ARI634" s="14"/>
      <c r="ARJ634" s="14"/>
      <c r="ARK634" s="14"/>
      <c r="ARL634" s="14"/>
      <c r="ARM634" s="14"/>
      <c r="ARN634" s="14"/>
      <c r="ARO634" s="14"/>
      <c r="ARP634" s="14"/>
      <c r="ARQ634" s="14"/>
      <c r="ARR634" s="14"/>
      <c r="ARS634" s="14"/>
      <c r="ART634" s="14"/>
      <c r="ARU634" s="14"/>
      <c r="ARV634" s="14"/>
      <c r="ARW634" s="14"/>
      <c r="ARX634" s="14"/>
      <c r="ARY634" s="14"/>
      <c r="ARZ634" s="14"/>
      <c r="ASA634" s="14"/>
      <c r="ASB634" s="14"/>
      <c r="ASC634" s="14"/>
      <c r="ASD634" s="14"/>
      <c r="ASE634" s="14"/>
      <c r="ASF634" s="14"/>
      <c r="ASG634" s="14"/>
      <c r="ASH634" s="14"/>
      <c r="ASI634" s="14"/>
      <c r="ASJ634" s="14"/>
      <c r="ASK634" s="14"/>
      <c r="ASL634" s="14"/>
      <c r="ASM634" s="14"/>
      <c r="ASN634" s="14"/>
      <c r="ASO634" s="14"/>
      <c r="ASP634" s="14"/>
      <c r="ASQ634" s="14"/>
      <c r="ASR634" s="14"/>
      <c r="ASS634" s="14"/>
      <c r="AST634" s="14"/>
      <c r="ASU634" s="14"/>
      <c r="ASV634" s="14"/>
      <c r="ASW634" s="14"/>
      <c r="ASX634" s="14"/>
      <c r="ASY634" s="14"/>
      <c r="ASZ634" s="14"/>
      <c r="ATA634" s="14"/>
      <c r="ATB634" s="14"/>
      <c r="ATC634" s="14"/>
      <c r="ATD634" s="14"/>
    </row>
    <row r="635" spans="63:1200">
      <c r="BK635" s="14" t="str">
        <f t="shared" si="2123"/>
        <v/>
      </c>
      <c r="ABO635" s="14"/>
      <c r="ABP635" s="14"/>
      <c r="ABQ635" s="14"/>
      <c r="ABR635" s="14"/>
      <c r="ABS635" s="14"/>
      <c r="ABT635" s="14"/>
      <c r="ABU635" s="14"/>
      <c r="ABV635" s="14"/>
      <c r="ABW635" s="14"/>
      <c r="ABX635" s="14"/>
      <c r="ABY635" s="14"/>
      <c r="ABZ635" s="14"/>
      <c r="ACA635" s="14"/>
      <c r="ACB635" s="14"/>
      <c r="ACC635" s="14"/>
      <c r="ACD635" s="14"/>
      <c r="ACE635" s="14"/>
      <c r="ACF635" s="14"/>
      <c r="ACG635" s="14"/>
      <c r="ACH635" s="14"/>
      <c r="ACI635" s="14"/>
      <c r="ACJ635" s="14"/>
      <c r="ACK635" s="14"/>
      <c r="ACL635" s="14"/>
      <c r="ACM635" s="14"/>
      <c r="ACN635" s="14"/>
      <c r="ACO635" s="14"/>
      <c r="ACP635" s="14"/>
      <c r="ACQ635" s="14"/>
      <c r="ACR635" s="14"/>
      <c r="ACS635" s="14"/>
      <c r="ACT635" s="14"/>
      <c r="ACU635" s="14"/>
      <c r="ACV635" s="14"/>
      <c r="ACW635" s="14"/>
      <c r="ACX635" s="14"/>
      <c r="ACY635" s="14"/>
      <c r="ACZ635" s="14"/>
      <c r="ADA635" s="14"/>
      <c r="ADB635" s="14"/>
      <c r="ADC635" s="14"/>
      <c r="ADD635" s="14"/>
      <c r="ADE635" s="14"/>
      <c r="ADF635" s="14"/>
      <c r="ADG635" s="14"/>
      <c r="ADH635" s="14"/>
      <c r="ADI635" s="14"/>
      <c r="ADJ635" s="14"/>
      <c r="ADK635" s="14"/>
      <c r="ADL635" s="14"/>
      <c r="ADM635" s="14"/>
      <c r="ADN635" s="14"/>
      <c r="ADO635" s="14"/>
      <c r="ADP635" s="14"/>
      <c r="ADQ635" s="14"/>
      <c r="ADR635" s="14"/>
      <c r="ADS635" s="14"/>
      <c r="ADT635" s="14"/>
      <c r="ADU635" s="14"/>
      <c r="ADV635" s="14"/>
      <c r="ADW635" s="14"/>
      <c r="ADX635" s="14"/>
      <c r="ADY635" s="14"/>
      <c r="ADZ635" s="14"/>
      <c r="AEA635" s="14"/>
      <c r="AEB635" s="14"/>
      <c r="AEC635" s="14"/>
      <c r="AED635" s="14"/>
      <c r="AEE635" s="14"/>
      <c r="AEF635" s="14"/>
      <c r="AEG635" s="14"/>
      <c r="AEH635" s="14"/>
      <c r="AEI635" s="14"/>
      <c r="AEJ635" s="14"/>
      <c r="AEK635" s="14"/>
      <c r="AEL635" s="14"/>
      <c r="AEM635" s="14"/>
      <c r="AEN635" s="14"/>
      <c r="AEO635" s="14"/>
      <c r="AEP635" s="14"/>
      <c r="AEQ635" s="14"/>
      <c r="AER635" s="14"/>
      <c r="AES635" s="14"/>
      <c r="AET635" s="14"/>
      <c r="AEU635" s="14"/>
      <c r="AEV635" s="14"/>
      <c r="AEW635" s="14"/>
      <c r="AEX635" s="14"/>
      <c r="AEY635" s="14"/>
      <c r="AEZ635" s="14"/>
      <c r="AFA635" s="14"/>
      <c r="AFB635" s="14"/>
      <c r="AFC635" s="14"/>
      <c r="AFD635" s="14"/>
      <c r="AFE635" s="14"/>
      <c r="AFF635" s="14"/>
      <c r="AFG635" s="14"/>
      <c r="AFH635" s="14"/>
      <c r="AFI635" s="14"/>
      <c r="AFJ635" s="14"/>
      <c r="AFK635" s="14"/>
      <c r="AFL635" s="14"/>
      <c r="AFM635" s="14"/>
      <c r="AFN635" s="14"/>
      <c r="AFO635" s="14"/>
      <c r="AFP635" s="14"/>
      <c r="AFQ635" s="14"/>
      <c r="AFR635" s="14"/>
      <c r="AFS635" s="14"/>
      <c r="AFT635" s="14"/>
      <c r="AFU635" s="14"/>
      <c r="AFV635" s="14"/>
      <c r="AFW635" s="14"/>
      <c r="AFX635" s="14"/>
      <c r="AFY635" s="14"/>
      <c r="AFZ635" s="14"/>
      <c r="AGA635" s="14"/>
      <c r="AGB635" s="14"/>
      <c r="AGC635" s="14"/>
      <c r="AGD635" s="14"/>
      <c r="AGE635" s="14"/>
      <c r="AGF635" s="14"/>
      <c r="AGG635" s="14"/>
      <c r="AGH635" s="14"/>
      <c r="AGI635" s="14"/>
      <c r="AGJ635" s="14"/>
      <c r="AGK635" s="14"/>
      <c r="AGL635" s="14"/>
      <c r="AGM635" s="14"/>
      <c r="AGN635" s="14"/>
      <c r="AGO635" s="14"/>
      <c r="AGP635" s="14"/>
      <c r="AGQ635" s="14"/>
      <c r="AGR635" s="14"/>
      <c r="AGS635" s="14"/>
      <c r="AGT635" s="14"/>
      <c r="AGU635" s="14"/>
      <c r="AGV635" s="14"/>
      <c r="AGW635" s="14"/>
      <c r="AGX635" s="14"/>
      <c r="AGY635" s="14"/>
      <c r="AGZ635" s="14"/>
      <c r="AHA635" s="14"/>
      <c r="AHB635" s="14"/>
      <c r="AHC635" s="14"/>
      <c r="AHD635" s="14"/>
      <c r="AHE635" s="14"/>
      <c r="AHF635" s="14"/>
      <c r="AHG635" s="14"/>
      <c r="AHH635" s="14"/>
      <c r="AHI635" s="14"/>
      <c r="AHJ635" s="14"/>
      <c r="AHK635" s="14"/>
      <c r="AHL635" s="14"/>
      <c r="AHM635" s="14"/>
      <c r="AHN635" s="14"/>
      <c r="AHO635" s="14"/>
      <c r="AHP635" s="14"/>
      <c r="AHQ635" s="14"/>
      <c r="AHR635" s="14"/>
      <c r="AHS635" s="14"/>
      <c r="AHT635" s="14"/>
      <c r="AHU635" s="14"/>
      <c r="AHV635" s="14"/>
      <c r="AHW635" s="14"/>
      <c r="AHX635" s="14"/>
      <c r="AHY635" s="14"/>
      <c r="AHZ635" s="14"/>
      <c r="AIA635" s="14"/>
      <c r="AIB635" s="14"/>
      <c r="AIC635" s="14"/>
      <c r="AID635" s="14"/>
      <c r="AIE635" s="14"/>
      <c r="AIF635" s="14"/>
      <c r="AIG635" s="14"/>
      <c r="AIH635" s="14"/>
      <c r="AII635" s="14"/>
      <c r="AIJ635" s="14"/>
      <c r="AIK635" s="14"/>
      <c r="AIL635" s="14"/>
      <c r="AIM635" s="14"/>
      <c r="AIN635" s="14"/>
      <c r="AIO635" s="14"/>
      <c r="AIP635" s="14"/>
      <c r="AIQ635" s="14"/>
      <c r="AIR635" s="14"/>
      <c r="AIS635" s="14"/>
      <c r="AIT635" s="14"/>
      <c r="AIU635" s="14"/>
      <c r="AIV635" s="14"/>
      <c r="AIW635" s="14"/>
      <c r="AIX635" s="14"/>
      <c r="AIY635" s="14"/>
      <c r="AIZ635" s="14"/>
      <c r="AJA635" s="14"/>
      <c r="AJB635" s="14"/>
      <c r="AJC635" s="14"/>
      <c r="AJD635" s="14"/>
      <c r="AJE635" s="14"/>
      <c r="AJF635" s="14"/>
      <c r="AJG635" s="14"/>
      <c r="AJH635" s="14"/>
      <c r="AJI635" s="14"/>
      <c r="AJJ635" s="14"/>
      <c r="AJK635" s="14"/>
      <c r="AJL635" s="14"/>
      <c r="AJM635" s="14"/>
      <c r="AJN635" s="14"/>
      <c r="AJO635" s="14"/>
      <c r="AJP635" s="14"/>
      <c r="AJQ635" s="14"/>
      <c r="AJR635" s="14"/>
      <c r="AJS635" s="14"/>
      <c r="AJT635" s="14"/>
      <c r="AJU635" s="14"/>
      <c r="AJV635" s="14"/>
      <c r="AJW635" s="14"/>
      <c r="AJX635" s="14"/>
      <c r="AJY635" s="14"/>
      <c r="AJZ635" s="14"/>
      <c r="AKA635" s="14"/>
      <c r="AKB635" s="14"/>
      <c r="AKC635" s="14"/>
      <c r="AKD635" s="14"/>
      <c r="AKE635" s="14"/>
      <c r="AKF635" s="14"/>
      <c r="AKG635" s="14"/>
      <c r="AKH635" s="14"/>
      <c r="AKI635" s="14"/>
      <c r="AKJ635" s="14"/>
      <c r="AKK635" s="14"/>
      <c r="AKL635" s="14"/>
      <c r="AKM635" s="14"/>
      <c r="AKN635" s="14"/>
      <c r="AKO635" s="14"/>
      <c r="AKP635" s="14"/>
      <c r="AKQ635" s="14"/>
      <c r="AKR635" s="14"/>
      <c r="AKS635" s="14"/>
      <c r="AKT635" s="14"/>
      <c r="AKU635" s="14"/>
      <c r="AKV635" s="14"/>
      <c r="AKW635" s="14"/>
      <c r="AKX635" s="14"/>
      <c r="AKY635" s="14"/>
      <c r="AKZ635" s="14"/>
      <c r="ALA635" s="14"/>
      <c r="ALB635" s="14"/>
      <c r="ALC635" s="14"/>
      <c r="ALD635" s="14"/>
      <c r="ALE635" s="14"/>
      <c r="ALF635" s="14"/>
      <c r="ALG635" s="14"/>
      <c r="ALH635" s="14"/>
      <c r="ALI635" s="14"/>
      <c r="ALJ635" s="14"/>
      <c r="ALK635" s="14"/>
      <c r="ALL635" s="14"/>
      <c r="ALM635" s="14"/>
      <c r="ALN635" s="14"/>
      <c r="ALO635" s="14"/>
      <c r="ALP635" s="14"/>
      <c r="ALQ635" s="14"/>
      <c r="ALR635" s="14"/>
      <c r="ALS635" s="14"/>
      <c r="ALT635" s="14"/>
      <c r="ALU635" s="14"/>
      <c r="ALV635" s="14"/>
      <c r="ALW635" s="14"/>
      <c r="ALX635" s="14"/>
      <c r="ALY635" s="14"/>
      <c r="ALZ635" s="14"/>
      <c r="AMA635" s="14"/>
      <c r="AMB635" s="14"/>
      <c r="AMC635" s="14"/>
      <c r="AMD635" s="14"/>
      <c r="AME635" s="14"/>
      <c r="AMF635" s="14"/>
      <c r="AMG635" s="14"/>
      <c r="AMH635" s="14"/>
      <c r="AMI635" s="14"/>
      <c r="AMJ635" s="14"/>
      <c r="AMK635" s="14"/>
      <c r="AML635" s="14"/>
      <c r="AMM635" s="14"/>
      <c r="AMN635" s="14"/>
      <c r="AMO635" s="14"/>
      <c r="AMP635" s="14"/>
      <c r="AMQ635" s="14"/>
      <c r="AMR635" s="14"/>
      <c r="AMS635" s="14"/>
      <c r="AMT635" s="14"/>
      <c r="AMU635" s="14"/>
      <c r="AMV635" s="14"/>
      <c r="AMW635" s="14"/>
      <c r="AMX635" s="14"/>
      <c r="AMY635" s="14"/>
      <c r="AMZ635" s="14"/>
      <c r="ANA635" s="14"/>
      <c r="ANB635" s="14"/>
      <c r="ANC635" s="14"/>
      <c r="AND635" s="14"/>
      <c r="ANE635" s="14"/>
      <c r="ANF635" s="14"/>
      <c r="ANG635" s="14"/>
      <c r="ANH635" s="14"/>
      <c r="ANI635" s="14"/>
      <c r="ANJ635" s="14"/>
      <c r="ANK635" s="14"/>
      <c r="ANL635" s="14"/>
      <c r="ANM635" s="14"/>
      <c r="ANN635" s="14"/>
      <c r="ANO635" s="14"/>
      <c r="ANP635" s="14"/>
      <c r="ANQ635" s="14"/>
      <c r="ANR635" s="14"/>
      <c r="ANS635" s="14"/>
      <c r="ANT635" s="14"/>
      <c r="ANU635" s="14"/>
      <c r="ANV635" s="14"/>
      <c r="ANW635" s="14"/>
      <c r="ANX635" s="14"/>
      <c r="ANY635" s="14"/>
      <c r="ANZ635" s="14"/>
      <c r="AOA635" s="14"/>
      <c r="AOB635" s="14"/>
      <c r="AOC635" s="14"/>
      <c r="AOD635" s="14"/>
      <c r="AOE635" s="14"/>
      <c r="AOF635" s="14"/>
      <c r="AOG635" s="14"/>
      <c r="AOH635" s="14"/>
      <c r="AOI635" s="14"/>
      <c r="AOJ635" s="14"/>
      <c r="AOK635" s="14"/>
      <c r="AOL635" s="14"/>
      <c r="AOM635" s="14"/>
      <c r="AON635" s="14"/>
      <c r="AOO635" s="14"/>
      <c r="AOP635" s="14"/>
      <c r="AOQ635" s="14"/>
      <c r="AOR635" s="14"/>
      <c r="AOS635" s="14"/>
      <c r="AOT635" s="14"/>
      <c r="AOU635" s="14"/>
      <c r="AOV635" s="14"/>
      <c r="AOW635" s="14"/>
      <c r="AOX635" s="14"/>
      <c r="AOY635" s="14"/>
      <c r="AOZ635" s="14"/>
      <c r="APA635" s="14"/>
      <c r="APB635" s="14"/>
      <c r="APC635" s="14"/>
      <c r="APD635" s="14"/>
      <c r="APE635" s="14"/>
      <c r="APF635" s="14"/>
      <c r="APG635" s="14"/>
      <c r="APH635" s="14"/>
      <c r="API635" s="14"/>
      <c r="APJ635" s="14"/>
      <c r="APK635" s="14"/>
      <c r="APL635" s="14"/>
      <c r="APM635" s="14"/>
      <c r="APN635" s="14"/>
      <c r="APO635" s="14"/>
      <c r="APP635" s="14"/>
      <c r="APQ635" s="14"/>
      <c r="APR635" s="14"/>
      <c r="APS635" s="14"/>
      <c r="APT635" s="14"/>
      <c r="APU635" s="14"/>
      <c r="APV635" s="14"/>
      <c r="APW635" s="14"/>
      <c r="APX635" s="14"/>
      <c r="APY635" s="14"/>
      <c r="APZ635" s="14"/>
      <c r="AQA635" s="14"/>
      <c r="AQB635" s="14"/>
      <c r="AQC635" s="14"/>
      <c r="AQD635" s="14"/>
      <c r="AQE635" s="14"/>
      <c r="AQF635" s="14"/>
      <c r="AQG635" s="14"/>
      <c r="AQH635" s="14"/>
      <c r="AQI635" s="14"/>
      <c r="AQJ635" s="14"/>
      <c r="AQK635" s="14"/>
      <c r="AQL635" s="14"/>
      <c r="AQM635" s="14"/>
      <c r="AQN635" s="14"/>
      <c r="AQO635" s="14"/>
      <c r="AQP635" s="14"/>
      <c r="AQQ635" s="14"/>
      <c r="AQR635" s="14"/>
      <c r="AQS635" s="14"/>
      <c r="AQT635" s="14"/>
      <c r="AQU635" s="14"/>
      <c r="AQV635" s="14"/>
      <c r="AQW635" s="14"/>
      <c r="AQX635" s="14"/>
      <c r="AQY635" s="14"/>
      <c r="AQZ635" s="14"/>
      <c r="ARA635" s="14"/>
      <c r="ARB635" s="14"/>
      <c r="ARC635" s="14"/>
      <c r="ARD635" s="14"/>
      <c r="ARE635" s="14"/>
      <c r="ARF635" s="14"/>
      <c r="ARG635" s="14"/>
      <c r="ARH635" s="14"/>
      <c r="ARI635" s="14"/>
      <c r="ARJ635" s="14"/>
      <c r="ARK635" s="14"/>
      <c r="ARL635" s="14"/>
      <c r="ARM635" s="14"/>
      <c r="ARN635" s="14"/>
      <c r="ARO635" s="14"/>
      <c r="ARP635" s="14"/>
      <c r="ARQ635" s="14"/>
      <c r="ARR635" s="14"/>
      <c r="ARS635" s="14"/>
      <c r="ART635" s="14"/>
      <c r="ARU635" s="14"/>
      <c r="ARV635" s="14"/>
      <c r="ARW635" s="14"/>
      <c r="ARX635" s="14"/>
      <c r="ARY635" s="14"/>
      <c r="ARZ635" s="14"/>
      <c r="ASA635" s="14"/>
      <c r="ASB635" s="14"/>
      <c r="ASC635" s="14"/>
      <c r="ASD635" s="14"/>
      <c r="ASE635" s="14"/>
      <c r="ASF635" s="14"/>
      <c r="ASG635" s="14"/>
      <c r="ASH635" s="14"/>
      <c r="ASI635" s="14"/>
      <c r="ASJ635" s="14"/>
      <c r="ASK635" s="14"/>
      <c r="ASL635" s="14"/>
      <c r="ASM635" s="14"/>
      <c r="ASN635" s="14"/>
      <c r="ASO635" s="14"/>
      <c r="ASP635" s="14"/>
      <c r="ASQ635" s="14"/>
      <c r="ASR635" s="14"/>
      <c r="ASS635" s="14"/>
      <c r="AST635" s="14"/>
      <c r="ASU635" s="14"/>
      <c r="ASV635" s="14"/>
      <c r="ASW635" s="14"/>
      <c r="ASX635" s="14"/>
      <c r="ASY635" s="14"/>
      <c r="ASZ635" s="14"/>
      <c r="ATA635" s="14"/>
      <c r="ATB635" s="14"/>
      <c r="ATC635" s="14"/>
      <c r="ATD635" s="14"/>
    </row>
    <row r="636" spans="63:1200">
      <c r="BK636" s="14" t="str">
        <f t="shared" si="2123"/>
        <v/>
      </c>
      <c r="ABO636" s="14"/>
      <c r="ABP636" s="14"/>
      <c r="ABQ636" s="14"/>
      <c r="ABR636" s="14"/>
      <c r="ABS636" s="14"/>
      <c r="ABT636" s="14"/>
      <c r="ABU636" s="14"/>
      <c r="ABV636" s="14"/>
      <c r="ABW636" s="14"/>
      <c r="ABX636" s="14"/>
      <c r="ABY636" s="14"/>
      <c r="ABZ636" s="14"/>
      <c r="ACA636" s="14"/>
      <c r="ACB636" s="14"/>
      <c r="ACC636" s="14"/>
      <c r="ACD636" s="14"/>
      <c r="ACE636" s="14"/>
      <c r="ACF636" s="14"/>
      <c r="ACG636" s="14"/>
      <c r="ACH636" s="14"/>
      <c r="ACI636" s="14"/>
      <c r="ACJ636" s="14"/>
      <c r="ACK636" s="14"/>
      <c r="ACL636" s="14"/>
      <c r="ACM636" s="14"/>
      <c r="ACN636" s="14"/>
      <c r="ACO636" s="14"/>
      <c r="ACP636" s="14"/>
      <c r="ACQ636" s="14"/>
      <c r="ACR636" s="14"/>
      <c r="ACS636" s="14"/>
      <c r="ACT636" s="14"/>
      <c r="ACU636" s="14"/>
      <c r="ACV636" s="14"/>
      <c r="ACW636" s="14"/>
      <c r="ACX636" s="14"/>
      <c r="ACY636" s="14"/>
      <c r="ACZ636" s="14"/>
      <c r="ADA636" s="14"/>
      <c r="ADB636" s="14"/>
      <c r="ADC636" s="14"/>
      <c r="ADD636" s="14"/>
      <c r="ADE636" s="14"/>
      <c r="ADF636" s="14"/>
      <c r="ADG636" s="14"/>
      <c r="ADH636" s="14"/>
      <c r="ADI636" s="14"/>
      <c r="ADJ636" s="14"/>
      <c r="ADK636" s="14"/>
      <c r="ADL636" s="14"/>
      <c r="ADM636" s="14"/>
      <c r="ADN636" s="14"/>
      <c r="ADO636" s="14"/>
      <c r="ADP636" s="14"/>
      <c r="ADQ636" s="14"/>
      <c r="ADR636" s="14"/>
      <c r="ADS636" s="14"/>
      <c r="ADT636" s="14"/>
      <c r="ADU636" s="14"/>
      <c r="ADV636" s="14"/>
      <c r="ADW636" s="14"/>
      <c r="ADX636" s="14"/>
      <c r="ADY636" s="14"/>
      <c r="ADZ636" s="14"/>
      <c r="AEA636" s="14"/>
      <c r="AEB636" s="14"/>
      <c r="AEC636" s="14"/>
      <c r="AED636" s="14"/>
      <c r="AEE636" s="14"/>
      <c r="AEF636" s="14"/>
      <c r="AEG636" s="14"/>
      <c r="AEH636" s="14"/>
      <c r="AEI636" s="14"/>
      <c r="AEJ636" s="14"/>
      <c r="AEK636" s="14"/>
      <c r="AEL636" s="14"/>
      <c r="AEM636" s="14"/>
      <c r="AEN636" s="14"/>
      <c r="AEO636" s="14"/>
      <c r="AEP636" s="14"/>
      <c r="AEQ636" s="14"/>
      <c r="AER636" s="14"/>
      <c r="AES636" s="14"/>
      <c r="AET636" s="14"/>
      <c r="AEU636" s="14"/>
      <c r="AEV636" s="14"/>
      <c r="AEW636" s="14"/>
      <c r="AEX636" s="14"/>
      <c r="AEY636" s="14"/>
      <c r="AEZ636" s="14"/>
      <c r="AFA636" s="14"/>
      <c r="AFB636" s="14"/>
      <c r="AFC636" s="14"/>
      <c r="AFD636" s="14"/>
      <c r="AFE636" s="14"/>
      <c r="AFF636" s="14"/>
      <c r="AFG636" s="14"/>
      <c r="AFH636" s="14"/>
      <c r="AFI636" s="14"/>
      <c r="AFJ636" s="14"/>
      <c r="AFK636" s="14"/>
      <c r="AFL636" s="14"/>
      <c r="AFM636" s="14"/>
      <c r="AFN636" s="14"/>
      <c r="AFO636" s="14"/>
      <c r="AFP636" s="14"/>
      <c r="AFQ636" s="14"/>
      <c r="AFR636" s="14"/>
      <c r="AFS636" s="14"/>
      <c r="AFT636" s="14"/>
      <c r="AFU636" s="14"/>
      <c r="AFV636" s="14"/>
      <c r="AFW636" s="14"/>
      <c r="AFX636" s="14"/>
      <c r="AFY636" s="14"/>
      <c r="AFZ636" s="14"/>
      <c r="AGA636" s="14"/>
      <c r="AGB636" s="14"/>
      <c r="AGC636" s="14"/>
      <c r="AGD636" s="14"/>
      <c r="AGE636" s="14"/>
      <c r="AGF636" s="14"/>
      <c r="AGG636" s="14"/>
      <c r="AGH636" s="14"/>
      <c r="AGI636" s="14"/>
      <c r="AGJ636" s="14"/>
      <c r="AGK636" s="14"/>
      <c r="AGL636" s="14"/>
      <c r="AGM636" s="14"/>
      <c r="AGN636" s="14"/>
      <c r="AGO636" s="14"/>
      <c r="AGP636" s="14"/>
      <c r="AGQ636" s="14"/>
      <c r="AGR636" s="14"/>
      <c r="AGS636" s="14"/>
      <c r="AGT636" s="14"/>
      <c r="AGU636" s="14"/>
      <c r="AGV636" s="14"/>
      <c r="AGW636" s="14"/>
      <c r="AGX636" s="14"/>
      <c r="AGY636" s="14"/>
      <c r="AGZ636" s="14"/>
      <c r="AHA636" s="14"/>
      <c r="AHB636" s="14"/>
      <c r="AHC636" s="14"/>
      <c r="AHD636" s="14"/>
      <c r="AHE636" s="14"/>
      <c r="AHF636" s="14"/>
      <c r="AHG636" s="14"/>
      <c r="AHH636" s="14"/>
      <c r="AHI636" s="14"/>
      <c r="AHJ636" s="14"/>
      <c r="AHK636" s="14"/>
      <c r="AHL636" s="14"/>
      <c r="AHM636" s="14"/>
      <c r="AHN636" s="14"/>
      <c r="AHO636" s="14"/>
      <c r="AHP636" s="14"/>
      <c r="AHQ636" s="14"/>
      <c r="AHR636" s="14"/>
      <c r="AHS636" s="14"/>
      <c r="AHT636" s="14"/>
      <c r="AHU636" s="14"/>
      <c r="AHV636" s="14"/>
      <c r="AHW636" s="14"/>
      <c r="AHX636" s="14"/>
      <c r="AHY636" s="14"/>
      <c r="AHZ636" s="14"/>
      <c r="AIA636" s="14"/>
      <c r="AIB636" s="14"/>
      <c r="AIC636" s="14"/>
      <c r="AID636" s="14"/>
      <c r="AIE636" s="14"/>
      <c r="AIF636" s="14"/>
      <c r="AIG636" s="14"/>
      <c r="AIH636" s="14"/>
      <c r="AII636" s="14"/>
      <c r="AIJ636" s="14"/>
      <c r="AIK636" s="14"/>
      <c r="AIL636" s="14"/>
      <c r="AIM636" s="14"/>
      <c r="AIN636" s="14"/>
      <c r="AIO636" s="14"/>
      <c r="AIP636" s="14"/>
      <c r="AIQ636" s="14"/>
      <c r="AIR636" s="14"/>
      <c r="AIS636" s="14"/>
      <c r="AIT636" s="14"/>
      <c r="AIU636" s="14"/>
      <c r="AIV636" s="14"/>
      <c r="AIW636" s="14"/>
      <c r="AIX636" s="14"/>
      <c r="AIY636" s="14"/>
      <c r="AIZ636" s="14"/>
      <c r="AJA636" s="14"/>
      <c r="AJB636" s="14"/>
      <c r="AJC636" s="14"/>
      <c r="AJD636" s="14"/>
      <c r="AJE636" s="14"/>
      <c r="AJF636" s="14"/>
      <c r="AJG636" s="14"/>
      <c r="AJH636" s="14"/>
      <c r="AJI636" s="14"/>
      <c r="AJJ636" s="14"/>
      <c r="AJK636" s="14"/>
      <c r="AJL636" s="14"/>
      <c r="AJM636" s="14"/>
      <c r="AJN636" s="14"/>
      <c r="AJO636" s="14"/>
      <c r="AJP636" s="14"/>
      <c r="AJQ636" s="14"/>
      <c r="AJR636" s="14"/>
      <c r="AJS636" s="14"/>
      <c r="AJT636" s="14"/>
      <c r="AJU636" s="14"/>
      <c r="AJV636" s="14"/>
      <c r="AJW636" s="14"/>
      <c r="AJX636" s="14"/>
      <c r="AJY636" s="14"/>
      <c r="AJZ636" s="14"/>
      <c r="AKA636" s="14"/>
      <c r="AKB636" s="14"/>
      <c r="AKC636" s="14"/>
      <c r="AKD636" s="14"/>
      <c r="AKE636" s="14"/>
      <c r="AKF636" s="14"/>
      <c r="AKG636" s="14"/>
      <c r="AKH636" s="14"/>
      <c r="AKI636" s="14"/>
      <c r="AKJ636" s="14"/>
      <c r="AKK636" s="14"/>
      <c r="AKL636" s="14"/>
      <c r="AKM636" s="14"/>
      <c r="AKN636" s="14"/>
      <c r="AKO636" s="14"/>
      <c r="AKP636" s="14"/>
      <c r="AKQ636" s="14"/>
      <c r="AKR636" s="14"/>
      <c r="AKS636" s="14"/>
      <c r="AKT636" s="14"/>
      <c r="AKU636" s="14"/>
      <c r="AKV636" s="14"/>
      <c r="AKW636" s="14"/>
      <c r="AKX636" s="14"/>
      <c r="AKY636" s="14"/>
      <c r="AKZ636" s="14"/>
      <c r="ALA636" s="14"/>
      <c r="ALB636" s="14"/>
      <c r="ALC636" s="14"/>
      <c r="ALD636" s="14"/>
      <c r="ALE636" s="14"/>
      <c r="ALF636" s="14"/>
      <c r="ALG636" s="14"/>
      <c r="ALH636" s="14"/>
      <c r="ALI636" s="14"/>
      <c r="ALJ636" s="14"/>
      <c r="ALK636" s="14"/>
      <c r="ALL636" s="14"/>
      <c r="ALM636" s="14"/>
      <c r="ALN636" s="14"/>
      <c r="ALO636" s="14"/>
      <c r="ALP636" s="14"/>
      <c r="ALQ636" s="14"/>
      <c r="ALR636" s="14"/>
      <c r="ALS636" s="14"/>
      <c r="ALT636" s="14"/>
      <c r="ALU636" s="14"/>
      <c r="ALV636" s="14"/>
      <c r="ALW636" s="14"/>
      <c r="ALX636" s="14"/>
      <c r="ALY636" s="14"/>
      <c r="ALZ636" s="14"/>
      <c r="AMA636" s="14"/>
      <c r="AMB636" s="14"/>
      <c r="AMC636" s="14"/>
      <c r="AMD636" s="14"/>
      <c r="AME636" s="14"/>
      <c r="AMF636" s="14"/>
      <c r="AMG636" s="14"/>
      <c r="AMH636" s="14"/>
      <c r="AMI636" s="14"/>
      <c r="AMJ636" s="14"/>
      <c r="AMK636" s="14"/>
      <c r="AML636" s="14"/>
      <c r="AMM636" s="14"/>
      <c r="AMN636" s="14"/>
      <c r="AMO636" s="14"/>
      <c r="AMP636" s="14"/>
      <c r="AMQ636" s="14"/>
      <c r="AMR636" s="14"/>
      <c r="AMS636" s="14"/>
      <c r="AMT636" s="14"/>
      <c r="AMU636" s="14"/>
      <c r="AMV636" s="14"/>
      <c r="AMW636" s="14"/>
      <c r="AMX636" s="14"/>
      <c r="AMY636" s="14"/>
      <c r="AMZ636" s="14"/>
      <c r="ANA636" s="14"/>
      <c r="ANB636" s="14"/>
      <c r="ANC636" s="14"/>
      <c r="AND636" s="14"/>
      <c r="ANE636" s="14"/>
      <c r="ANF636" s="14"/>
      <c r="ANG636" s="14"/>
      <c r="ANH636" s="14"/>
      <c r="ANI636" s="14"/>
      <c r="ANJ636" s="14"/>
      <c r="ANK636" s="14"/>
      <c r="ANL636" s="14"/>
      <c r="ANM636" s="14"/>
      <c r="ANN636" s="14"/>
      <c r="ANO636" s="14"/>
      <c r="ANP636" s="14"/>
      <c r="ANQ636" s="14"/>
      <c r="ANR636" s="14"/>
      <c r="ANS636" s="14"/>
      <c r="ANT636" s="14"/>
      <c r="ANU636" s="14"/>
      <c r="ANV636" s="14"/>
      <c r="ANW636" s="14"/>
      <c r="ANX636" s="14"/>
      <c r="ANY636" s="14"/>
      <c r="ANZ636" s="14"/>
      <c r="AOA636" s="14"/>
      <c r="AOB636" s="14"/>
      <c r="AOC636" s="14"/>
      <c r="AOD636" s="14"/>
      <c r="AOE636" s="14"/>
      <c r="AOF636" s="14"/>
      <c r="AOG636" s="14"/>
      <c r="AOH636" s="14"/>
      <c r="AOI636" s="14"/>
      <c r="AOJ636" s="14"/>
      <c r="AOK636" s="14"/>
      <c r="AOL636" s="14"/>
      <c r="AOM636" s="14"/>
      <c r="AON636" s="14"/>
      <c r="AOO636" s="14"/>
      <c r="AOP636" s="14"/>
      <c r="AOQ636" s="14"/>
      <c r="AOR636" s="14"/>
      <c r="AOS636" s="14"/>
      <c r="AOT636" s="14"/>
      <c r="AOU636" s="14"/>
      <c r="AOV636" s="14"/>
      <c r="AOW636" s="14"/>
      <c r="AOX636" s="14"/>
      <c r="AOY636" s="14"/>
      <c r="AOZ636" s="14"/>
      <c r="APA636" s="14"/>
      <c r="APB636" s="14"/>
      <c r="APC636" s="14"/>
      <c r="APD636" s="14"/>
      <c r="APE636" s="14"/>
      <c r="APF636" s="14"/>
      <c r="APG636" s="14"/>
      <c r="APH636" s="14"/>
      <c r="API636" s="14"/>
      <c r="APJ636" s="14"/>
      <c r="APK636" s="14"/>
      <c r="APL636" s="14"/>
      <c r="APM636" s="14"/>
      <c r="APN636" s="14"/>
      <c r="APO636" s="14"/>
      <c r="APP636" s="14"/>
      <c r="APQ636" s="14"/>
      <c r="APR636" s="14"/>
      <c r="APS636" s="14"/>
      <c r="APT636" s="14"/>
      <c r="APU636" s="14"/>
      <c r="APV636" s="14"/>
      <c r="APW636" s="14"/>
      <c r="APX636" s="14"/>
      <c r="APY636" s="14"/>
      <c r="APZ636" s="14"/>
      <c r="AQA636" s="14"/>
      <c r="AQB636" s="14"/>
      <c r="AQC636" s="14"/>
      <c r="AQD636" s="14"/>
      <c r="AQE636" s="14"/>
      <c r="AQF636" s="14"/>
      <c r="AQG636" s="14"/>
      <c r="AQH636" s="14"/>
      <c r="AQI636" s="14"/>
      <c r="AQJ636" s="14"/>
      <c r="AQK636" s="14"/>
      <c r="AQL636" s="14"/>
      <c r="AQM636" s="14"/>
      <c r="AQN636" s="14"/>
      <c r="AQO636" s="14"/>
      <c r="AQP636" s="14"/>
      <c r="AQQ636" s="14"/>
      <c r="AQR636" s="14"/>
      <c r="AQS636" s="14"/>
      <c r="AQT636" s="14"/>
      <c r="AQU636" s="14"/>
      <c r="AQV636" s="14"/>
      <c r="AQW636" s="14"/>
      <c r="AQX636" s="14"/>
      <c r="AQY636" s="14"/>
      <c r="AQZ636" s="14"/>
      <c r="ARA636" s="14"/>
      <c r="ARB636" s="14"/>
      <c r="ARC636" s="14"/>
      <c r="ARD636" s="14"/>
      <c r="ARE636" s="14"/>
      <c r="ARF636" s="14"/>
      <c r="ARG636" s="14"/>
      <c r="ARH636" s="14"/>
      <c r="ARI636" s="14"/>
      <c r="ARJ636" s="14"/>
      <c r="ARK636" s="14"/>
      <c r="ARL636" s="14"/>
      <c r="ARM636" s="14"/>
      <c r="ARN636" s="14"/>
      <c r="ARO636" s="14"/>
      <c r="ARP636" s="14"/>
      <c r="ARQ636" s="14"/>
      <c r="ARR636" s="14"/>
      <c r="ARS636" s="14"/>
      <c r="ART636" s="14"/>
      <c r="ARU636" s="14"/>
      <c r="ARV636" s="14"/>
      <c r="ARW636" s="14"/>
      <c r="ARX636" s="14"/>
      <c r="ARY636" s="14"/>
      <c r="ARZ636" s="14"/>
      <c r="ASA636" s="14"/>
      <c r="ASB636" s="14"/>
      <c r="ASC636" s="14"/>
      <c r="ASD636" s="14"/>
      <c r="ASE636" s="14"/>
      <c r="ASF636" s="14"/>
      <c r="ASG636" s="14"/>
      <c r="ASH636" s="14"/>
      <c r="ASI636" s="14"/>
      <c r="ASJ636" s="14"/>
      <c r="ASK636" s="14"/>
      <c r="ASL636" s="14"/>
      <c r="ASM636" s="14"/>
      <c r="ASN636" s="14"/>
      <c r="ASO636" s="14"/>
      <c r="ASP636" s="14"/>
      <c r="ASQ636" s="14"/>
      <c r="ASR636" s="14"/>
      <c r="ASS636" s="14"/>
      <c r="AST636" s="14"/>
      <c r="ASU636" s="14"/>
      <c r="ASV636" s="14"/>
      <c r="ASW636" s="14"/>
      <c r="ASX636" s="14"/>
      <c r="ASY636" s="14"/>
      <c r="ASZ636" s="14"/>
      <c r="ATA636" s="14"/>
      <c r="ATB636" s="14"/>
      <c r="ATC636" s="14"/>
      <c r="ATD636" s="14"/>
    </row>
    <row r="637" spans="63:1200">
      <c r="BK637" s="14" t="str">
        <f t="shared" si="2123"/>
        <v/>
      </c>
      <c r="ABO637" s="14"/>
      <c r="ABP637" s="14"/>
      <c r="ABQ637" s="14"/>
      <c r="ABR637" s="14"/>
      <c r="ABS637" s="14"/>
      <c r="ABT637" s="14"/>
      <c r="ABU637" s="14"/>
      <c r="ABV637" s="14"/>
      <c r="ABW637" s="14"/>
      <c r="ABX637" s="14"/>
      <c r="ABY637" s="14"/>
      <c r="ABZ637" s="14"/>
      <c r="ACA637" s="14"/>
      <c r="ACB637" s="14"/>
      <c r="ACC637" s="14"/>
      <c r="ACD637" s="14"/>
      <c r="ACE637" s="14"/>
      <c r="ACF637" s="14"/>
      <c r="ACG637" s="14"/>
      <c r="ACH637" s="14"/>
      <c r="ACI637" s="14"/>
      <c r="ACJ637" s="14"/>
      <c r="ACK637" s="14"/>
      <c r="ACL637" s="14"/>
      <c r="ACM637" s="14"/>
      <c r="ACN637" s="14"/>
      <c r="ACO637" s="14"/>
      <c r="ACP637" s="14"/>
      <c r="ACQ637" s="14"/>
      <c r="ACR637" s="14"/>
      <c r="ACS637" s="14"/>
      <c r="ACT637" s="14"/>
      <c r="ACU637" s="14"/>
      <c r="ACV637" s="14"/>
      <c r="ACW637" s="14"/>
      <c r="ACX637" s="14"/>
      <c r="ACY637" s="14"/>
      <c r="ACZ637" s="14"/>
      <c r="ADA637" s="14"/>
      <c r="ADB637" s="14"/>
      <c r="ADC637" s="14"/>
      <c r="ADD637" s="14"/>
      <c r="ADE637" s="14"/>
      <c r="ADF637" s="14"/>
      <c r="ADG637" s="14"/>
      <c r="ADH637" s="14"/>
      <c r="ADI637" s="14"/>
      <c r="ADJ637" s="14"/>
      <c r="ADK637" s="14"/>
      <c r="ADL637" s="14"/>
      <c r="ADM637" s="14"/>
      <c r="ADN637" s="14"/>
      <c r="ADO637" s="14"/>
      <c r="ADP637" s="14"/>
      <c r="ADQ637" s="14"/>
      <c r="ADR637" s="14"/>
      <c r="ADS637" s="14"/>
      <c r="ADT637" s="14"/>
      <c r="ADU637" s="14"/>
      <c r="ADV637" s="14"/>
      <c r="ADW637" s="14"/>
      <c r="ADX637" s="14"/>
      <c r="ADY637" s="14"/>
      <c r="ADZ637" s="14"/>
      <c r="AEA637" s="14"/>
      <c r="AEB637" s="14"/>
      <c r="AEC637" s="14"/>
      <c r="AED637" s="14"/>
      <c r="AEE637" s="14"/>
      <c r="AEF637" s="14"/>
      <c r="AEG637" s="14"/>
      <c r="AEH637" s="14"/>
      <c r="AEI637" s="14"/>
      <c r="AEJ637" s="14"/>
      <c r="AEK637" s="14"/>
      <c r="AEL637" s="14"/>
      <c r="AEM637" s="14"/>
      <c r="AEN637" s="14"/>
      <c r="AEO637" s="14"/>
      <c r="AEP637" s="14"/>
      <c r="AEQ637" s="14"/>
      <c r="AER637" s="14"/>
      <c r="AES637" s="14"/>
      <c r="AET637" s="14"/>
      <c r="AEU637" s="14"/>
      <c r="AEV637" s="14"/>
      <c r="AEW637" s="14"/>
      <c r="AEX637" s="14"/>
      <c r="AEY637" s="14"/>
      <c r="AEZ637" s="14"/>
      <c r="AFA637" s="14"/>
      <c r="AFB637" s="14"/>
      <c r="AFC637" s="14"/>
      <c r="AFD637" s="14"/>
      <c r="AFE637" s="14"/>
      <c r="AFF637" s="14"/>
      <c r="AFG637" s="14"/>
      <c r="AFH637" s="14"/>
      <c r="AFI637" s="14"/>
      <c r="AFJ637" s="14"/>
      <c r="AFK637" s="14"/>
      <c r="AFL637" s="14"/>
      <c r="AFM637" s="14"/>
      <c r="AFN637" s="14"/>
      <c r="AFO637" s="14"/>
      <c r="AFP637" s="14"/>
      <c r="AFQ637" s="14"/>
      <c r="AFR637" s="14"/>
      <c r="AFS637" s="14"/>
      <c r="AFT637" s="14"/>
      <c r="AFU637" s="14"/>
      <c r="AFV637" s="14"/>
      <c r="AFW637" s="14"/>
      <c r="AFX637" s="14"/>
      <c r="AFY637" s="14"/>
      <c r="AFZ637" s="14"/>
      <c r="AGA637" s="14"/>
      <c r="AGB637" s="14"/>
      <c r="AGC637" s="14"/>
      <c r="AGD637" s="14"/>
      <c r="AGE637" s="14"/>
      <c r="AGF637" s="14"/>
      <c r="AGG637" s="14"/>
      <c r="AGH637" s="14"/>
      <c r="AGI637" s="14"/>
      <c r="AGJ637" s="14"/>
      <c r="AGK637" s="14"/>
      <c r="AGL637" s="14"/>
      <c r="AGM637" s="14"/>
      <c r="AGN637" s="14"/>
      <c r="AGO637" s="14"/>
      <c r="AGP637" s="14"/>
      <c r="AGQ637" s="14"/>
      <c r="AGR637" s="14"/>
      <c r="AGS637" s="14"/>
      <c r="AGT637" s="14"/>
      <c r="AGU637" s="14"/>
      <c r="AGV637" s="14"/>
      <c r="AGW637" s="14"/>
      <c r="AGX637" s="14"/>
      <c r="AGY637" s="14"/>
      <c r="AGZ637" s="14"/>
      <c r="AHA637" s="14"/>
      <c r="AHB637" s="14"/>
      <c r="AHC637" s="14"/>
      <c r="AHD637" s="14"/>
      <c r="AHE637" s="14"/>
      <c r="AHF637" s="14"/>
      <c r="AHG637" s="14"/>
      <c r="AHH637" s="14"/>
      <c r="AHI637" s="14"/>
      <c r="AHJ637" s="14"/>
      <c r="AHK637" s="14"/>
      <c r="AHL637" s="14"/>
      <c r="AHM637" s="14"/>
      <c r="AHN637" s="14"/>
      <c r="AHO637" s="14"/>
      <c r="AHP637" s="14"/>
      <c r="AHQ637" s="14"/>
      <c r="AHR637" s="14"/>
      <c r="AHS637" s="14"/>
      <c r="AHT637" s="14"/>
      <c r="AHU637" s="14"/>
      <c r="AHV637" s="14"/>
      <c r="AHW637" s="14"/>
      <c r="AHX637" s="14"/>
      <c r="AHY637" s="14"/>
      <c r="AHZ637" s="14"/>
      <c r="AIA637" s="14"/>
      <c r="AIB637" s="14"/>
      <c r="AIC637" s="14"/>
      <c r="AID637" s="14"/>
      <c r="AIE637" s="14"/>
      <c r="AIF637" s="14"/>
      <c r="AIG637" s="14"/>
      <c r="AIH637" s="14"/>
      <c r="AII637" s="14"/>
      <c r="AIJ637" s="14"/>
      <c r="AIK637" s="14"/>
      <c r="AIL637" s="14"/>
      <c r="AIM637" s="14"/>
      <c r="AIN637" s="14"/>
      <c r="AIO637" s="14"/>
      <c r="AIP637" s="14"/>
      <c r="AIQ637" s="14"/>
      <c r="AIR637" s="14"/>
      <c r="AIS637" s="14"/>
      <c r="AIT637" s="14"/>
      <c r="AIU637" s="14"/>
      <c r="AIV637" s="14"/>
      <c r="AIW637" s="14"/>
      <c r="AIX637" s="14"/>
      <c r="AIY637" s="14"/>
      <c r="AIZ637" s="14"/>
      <c r="AJA637" s="14"/>
      <c r="AJB637" s="14"/>
      <c r="AJC637" s="14"/>
      <c r="AJD637" s="14"/>
      <c r="AJE637" s="14"/>
      <c r="AJF637" s="14"/>
      <c r="AJG637" s="14"/>
      <c r="AJH637" s="14"/>
      <c r="AJI637" s="14"/>
      <c r="AJJ637" s="14"/>
      <c r="AJK637" s="14"/>
      <c r="AJL637" s="14"/>
      <c r="AJM637" s="14"/>
      <c r="AJN637" s="14"/>
      <c r="AJO637" s="14"/>
      <c r="AJP637" s="14"/>
      <c r="AJQ637" s="14"/>
      <c r="AJR637" s="14"/>
      <c r="AJS637" s="14"/>
      <c r="AJT637" s="14"/>
      <c r="AJU637" s="14"/>
      <c r="AJV637" s="14"/>
      <c r="AJW637" s="14"/>
      <c r="AJX637" s="14"/>
      <c r="AJY637" s="14"/>
      <c r="AJZ637" s="14"/>
      <c r="AKA637" s="14"/>
      <c r="AKB637" s="14"/>
      <c r="AKC637" s="14"/>
      <c r="AKD637" s="14"/>
      <c r="AKE637" s="14"/>
      <c r="AKF637" s="14"/>
      <c r="AKG637" s="14"/>
      <c r="AKH637" s="14"/>
      <c r="AKI637" s="14"/>
      <c r="AKJ637" s="14"/>
      <c r="AKK637" s="14"/>
      <c r="AKL637" s="14"/>
      <c r="AKM637" s="14"/>
      <c r="AKN637" s="14"/>
      <c r="AKO637" s="14"/>
      <c r="AKP637" s="14"/>
      <c r="AKQ637" s="14"/>
      <c r="AKR637" s="14"/>
      <c r="AKS637" s="14"/>
      <c r="AKT637" s="14"/>
      <c r="AKU637" s="14"/>
      <c r="AKV637" s="14"/>
      <c r="AKW637" s="14"/>
      <c r="AKX637" s="14"/>
      <c r="AKY637" s="14"/>
      <c r="AKZ637" s="14"/>
      <c r="ALA637" s="14"/>
      <c r="ALB637" s="14"/>
      <c r="ALC637" s="14"/>
      <c r="ALD637" s="14"/>
      <c r="ALE637" s="14"/>
      <c r="ALF637" s="14"/>
      <c r="ALG637" s="14"/>
      <c r="ALH637" s="14"/>
      <c r="ALI637" s="14"/>
      <c r="ALJ637" s="14"/>
      <c r="ALK637" s="14"/>
      <c r="ALL637" s="14"/>
      <c r="ALM637" s="14"/>
      <c r="ALN637" s="14"/>
      <c r="ALO637" s="14"/>
      <c r="ALP637" s="14"/>
      <c r="ALQ637" s="14"/>
      <c r="ALR637" s="14"/>
      <c r="ALS637" s="14"/>
      <c r="ALT637" s="14"/>
      <c r="ALU637" s="14"/>
      <c r="ALV637" s="14"/>
      <c r="ALW637" s="14"/>
      <c r="ALX637" s="14"/>
      <c r="ALY637" s="14"/>
      <c r="ALZ637" s="14"/>
      <c r="AMA637" s="14"/>
      <c r="AMB637" s="14"/>
      <c r="AMC637" s="14"/>
      <c r="AMD637" s="14"/>
      <c r="AME637" s="14"/>
      <c r="AMF637" s="14"/>
      <c r="AMG637" s="14"/>
      <c r="AMH637" s="14"/>
      <c r="AMI637" s="14"/>
      <c r="AMJ637" s="14"/>
      <c r="AMK637" s="14"/>
      <c r="AML637" s="14"/>
      <c r="AMM637" s="14"/>
      <c r="AMN637" s="14"/>
      <c r="AMO637" s="14"/>
      <c r="AMP637" s="14"/>
      <c r="AMQ637" s="14"/>
      <c r="AMR637" s="14"/>
      <c r="AMS637" s="14"/>
      <c r="AMT637" s="14"/>
      <c r="AMU637" s="14"/>
      <c r="AMV637" s="14"/>
      <c r="AMW637" s="14"/>
      <c r="AMX637" s="14"/>
      <c r="AMY637" s="14"/>
      <c r="AMZ637" s="14"/>
      <c r="ANA637" s="14"/>
      <c r="ANB637" s="14"/>
      <c r="ANC637" s="14"/>
      <c r="AND637" s="14"/>
      <c r="ANE637" s="14"/>
      <c r="ANF637" s="14"/>
      <c r="ANG637" s="14"/>
      <c r="ANH637" s="14"/>
      <c r="ANI637" s="14"/>
      <c r="ANJ637" s="14"/>
      <c r="ANK637" s="14"/>
      <c r="ANL637" s="14"/>
      <c r="ANM637" s="14"/>
      <c r="ANN637" s="14"/>
      <c r="ANO637" s="14"/>
      <c r="ANP637" s="14"/>
      <c r="ANQ637" s="14"/>
      <c r="ANR637" s="14"/>
      <c r="ANS637" s="14"/>
      <c r="ANT637" s="14"/>
      <c r="ANU637" s="14"/>
      <c r="ANV637" s="14"/>
      <c r="ANW637" s="14"/>
      <c r="ANX637" s="14"/>
      <c r="ANY637" s="14"/>
      <c r="ANZ637" s="14"/>
      <c r="AOA637" s="14"/>
      <c r="AOB637" s="14"/>
      <c r="AOC637" s="14"/>
      <c r="AOD637" s="14"/>
      <c r="AOE637" s="14"/>
      <c r="AOF637" s="14"/>
      <c r="AOG637" s="14"/>
      <c r="AOH637" s="14"/>
      <c r="AOI637" s="14"/>
      <c r="AOJ637" s="14"/>
      <c r="AOK637" s="14"/>
      <c r="AOL637" s="14"/>
      <c r="AOM637" s="14"/>
      <c r="AON637" s="14"/>
      <c r="AOO637" s="14"/>
      <c r="AOP637" s="14"/>
      <c r="AOQ637" s="14"/>
      <c r="AOR637" s="14"/>
      <c r="AOS637" s="14"/>
      <c r="AOT637" s="14"/>
      <c r="AOU637" s="14"/>
      <c r="AOV637" s="14"/>
      <c r="AOW637" s="14"/>
      <c r="AOX637" s="14"/>
      <c r="AOY637" s="14"/>
      <c r="AOZ637" s="14"/>
      <c r="APA637" s="14"/>
      <c r="APB637" s="14"/>
      <c r="APC637" s="14"/>
      <c r="APD637" s="14"/>
      <c r="APE637" s="14"/>
      <c r="APF637" s="14"/>
      <c r="APG637" s="14"/>
      <c r="APH637" s="14"/>
      <c r="API637" s="14"/>
      <c r="APJ637" s="14"/>
      <c r="APK637" s="14"/>
      <c r="APL637" s="14"/>
      <c r="APM637" s="14"/>
      <c r="APN637" s="14"/>
      <c r="APO637" s="14"/>
      <c r="APP637" s="14"/>
      <c r="APQ637" s="14"/>
      <c r="APR637" s="14"/>
      <c r="APS637" s="14"/>
      <c r="APT637" s="14"/>
      <c r="APU637" s="14"/>
      <c r="APV637" s="14"/>
      <c r="APW637" s="14"/>
      <c r="APX637" s="14"/>
      <c r="APY637" s="14"/>
      <c r="APZ637" s="14"/>
      <c r="AQA637" s="14"/>
      <c r="AQB637" s="14"/>
      <c r="AQC637" s="14"/>
      <c r="AQD637" s="14"/>
      <c r="AQE637" s="14"/>
      <c r="AQF637" s="14"/>
      <c r="AQG637" s="14"/>
      <c r="AQH637" s="14"/>
      <c r="AQI637" s="14"/>
      <c r="AQJ637" s="14"/>
      <c r="AQK637" s="14"/>
      <c r="AQL637" s="14"/>
      <c r="AQM637" s="14"/>
      <c r="AQN637" s="14"/>
      <c r="AQO637" s="14"/>
      <c r="AQP637" s="14"/>
      <c r="AQQ637" s="14"/>
      <c r="AQR637" s="14"/>
      <c r="AQS637" s="14"/>
      <c r="AQT637" s="14"/>
      <c r="AQU637" s="14"/>
      <c r="AQV637" s="14"/>
      <c r="AQW637" s="14"/>
      <c r="AQX637" s="14"/>
      <c r="AQY637" s="14"/>
      <c r="AQZ637" s="14"/>
      <c r="ARA637" s="14"/>
      <c r="ARB637" s="14"/>
      <c r="ARC637" s="14"/>
      <c r="ARD637" s="14"/>
      <c r="ARE637" s="14"/>
      <c r="ARF637" s="14"/>
      <c r="ARG637" s="14"/>
      <c r="ARH637" s="14"/>
      <c r="ARI637" s="14"/>
      <c r="ARJ637" s="14"/>
      <c r="ARK637" s="14"/>
      <c r="ARL637" s="14"/>
      <c r="ARM637" s="14"/>
      <c r="ARN637" s="14"/>
      <c r="ARO637" s="14"/>
      <c r="ARP637" s="14"/>
      <c r="ARQ637" s="14"/>
      <c r="ARR637" s="14"/>
      <c r="ARS637" s="14"/>
      <c r="ART637" s="14"/>
      <c r="ARU637" s="14"/>
      <c r="ARV637" s="14"/>
      <c r="ARW637" s="14"/>
      <c r="ARX637" s="14"/>
      <c r="ARY637" s="14"/>
      <c r="ARZ637" s="14"/>
      <c r="ASA637" s="14"/>
      <c r="ASB637" s="14"/>
      <c r="ASC637" s="14"/>
      <c r="ASD637" s="14"/>
      <c r="ASE637" s="14"/>
      <c r="ASF637" s="14"/>
      <c r="ASG637" s="14"/>
      <c r="ASH637" s="14"/>
      <c r="ASI637" s="14"/>
      <c r="ASJ637" s="14"/>
      <c r="ASK637" s="14"/>
      <c r="ASL637" s="14"/>
      <c r="ASM637" s="14"/>
      <c r="ASN637" s="14"/>
      <c r="ASO637" s="14"/>
      <c r="ASP637" s="14"/>
      <c r="ASQ637" s="14"/>
      <c r="ASR637" s="14"/>
      <c r="ASS637" s="14"/>
      <c r="AST637" s="14"/>
      <c r="ASU637" s="14"/>
      <c r="ASV637" s="14"/>
      <c r="ASW637" s="14"/>
      <c r="ASX637" s="14"/>
      <c r="ASY637" s="14"/>
      <c r="ASZ637" s="14"/>
      <c r="ATA637" s="14"/>
      <c r="ATB637" s="14"/>
      <c r="ATC637" s="14"/>
      <c r="ATD637" s="14"/>
    </row>
    <row r="638" spans="63:1200">
      <c r="BK638" s="14" t="str">
        <f t="shared" si="2123"/>
        <v/>
      </c>
      <c r="ABO638" s="14"/>
      <c r="ABP638" s="14"/>
      <c r="ABQ638" s="14"/>
      <c r="ABR638" s="14"/>
      <c r="ABS638" s="14"/>
      <c r="ABT638" s="14"/>
      <c r="ABU638" s="14"/>
      <c r="ABV638" s="14"/>
      <c r="ABW638" s="14"/>
      <c r="ABX638" s="14"/>
      <c r="ABY638" s="14"/>
      <c r="ABZ638" s="14"/>
      <c r="ACA638" s="14"/>
      <c r="ACB638" s="14"/>
      <c r="ACC638" s="14"/>
      <c r="ACD638" s="14"/>
      <c r="ACE638" s="14"/>
      <c r="ACF638" s="14"/>
      <c r="ACG638" s="14"/>
      <c r="ACH638" s="14"/>
      <c r="ACI638" s="14"/>
      <c r="ACJ638" s="14"/>
      <c r="ACK638" s="14"/>
      <c r="ACL638" s="14"/>
      <c r="ACM638" s="14"/>
      <c r="ACN638" s="14"/>
      <c r="ACO638" s="14"/>
      <c r="ACP638" s="14"/>
      <c r="ACQ638" s="14"/>
      <c r="ACR638" s="14"/>
      <c r="ACS638" s="14"/>
      <c r="ACT638" s="14"/>
      <c r="ACU638" s="14"/>
      <c r="ACV638" s="14"/>
      <c r="ACW638" s="14"/>
      <c r="ACX638" s="14"/>
      <c r="ACY638" s="14"/>
      <c r="ACZ638" s="14"/>
      <c r="ADA638" s="14"/>
      <c r="ADB638" s="14"/>
      <c r="ADC638" s="14"/>
      <c r="ADD638" s="14"/>
      <c r="ADE638" s="14"/>
      <c r="ADF638" s="14"/>
      <c r="ADG638" s="14"/>
      <c r="ADH638" s="14"/>
      <c r="ADI638" s="14"/>
      <c r="ADJ638" s="14"/>
      <c r="ADK638" s="14"/>
      <c r="ADL638" s="14"/>
      <c r="ADM638" s="14"/>
      <c r="ADN638" s="14"/>
      <c r="ADO638" s="14"/>
      <c r="ADP638" s="14"/>
      <c r="ADQ638" s="14"/>
      <c r="ADR638" s="14"/>
      <c r="ADS638" s="14"/>
      <c r="ADT638" s="14"/>
      <c r="ADU638" s="14"/>
      <c r="ADV638" s="14"/>
      <c r="ADW638" s="14"/>
      <c r="ADX638" s="14"/>
      <c r="ADY638" s="14"/>
      <c r="ADZ638" s="14"/>
      <c r="AEA638" s="14"/>
      <c r="AEB638" s="14"/>
      <c r="AEC638" s="14"/>
      <c r="AED638" s="14"/>
      <c r="AEE638" s="14"/>
      <c r="AEF638" s="14"/>
      <c r="AEG638" s="14"/>
      <c r="AEH638" s="14"/>
      <c r="AEI638" s="14"/>
      <c r="AEJ638" s="14"/>
      <c r="AEK638" s="14"/>
      <c r="AEL638" s="14"/>
      <c r="AEM638" s="14"/>
      <c r="AEN638" s="14"/>
      <c r="AEO638" s="14"/>
      <c r="AEP638" s="14"/>
      <c r="AEQ638" s="14"/>
      <c r="AER638" s="14"/>
      <c r="AES638" s="14"/>
      <c r="AET638" s="14"/>
      <c r="AEU638" s="14"/>
      <c r="AEV638" s="14"/>
      <c r="AEW638" s="14"/>
      <c r="AEX638" s="14"/>
      <c r="AEY638" s="14"/>
      <c r="AEZ638" s="14"/>
      <c r="AFA638" s="14"/>
      <c r="AFB638" s="14"/>
      <c r="AFC638" s="14"/>
      <c r="AFD638" s="14"/>
      <c r="AFE638" s="14"/>
      <c r="AFF638" s="14"/>
      <c r="AFG638" s="14"/>
      <c r="AFH638" s="14"/>
      <c r="AFI638" s="14"/>
      <c r="AFJ638" s="14"/>
      <c r="AFK638" s="14"/>
      <c r="AFL638" s="14"/>
      <c r="AFM638" s="14"/>
      <c r="AFN638" s="14"/>
      <c r="AFO638" s="14"/>
      <c r="AFP638" s="14"/>
      <c r="AFQ638" s="14"/>
      <c r="AFR638" s="14"/>
      <c r="AFS638" s="14"/>
      <c r="AFT638" s="14"/>
      <c r="AFU638" s="14"/>
      <c r="AFV638" s="14"/>
      <c r="AFW638" s="14"/>
      <c r="AFX638" s="14"/>
      <c r="AFY638" s="14"/>
      <c r="AFZ638" s="14"/>
      <c r="AGA638" s="14"/>
      <c r="AGB638" s="14"/>
      <c r="AGC638" s="14"/>
      <c r="AGD638" s="14"/>
      <c r="AGE638" s="14"/>
      <c r="AGF638" s="14"/>
      <c r="AGG638" s="14"/>
      <c r="AGH638" s="14"/>
      <c r="AGI638" s="14"/>
      <c r="AGJ638" s="14"/>
      <c r="AGK638" s="14"/>
      <c r="AGL638" s="14"/>
      <c r="AGM638" s="14"/>
      <c r="AGN638" s="14"/>
      <c r="AGO638" s="14"/>
      <c r="AGP638" s="14"/>
      <c r="AGQ638" s="14"/>
      <c r="AGR638" s="14"/>
      <c r="AGS638" s="14"/>
      <c r="AGT638" s="14"/>
      <c r="AGU638" s="14"/>
      <c r="AGV638" s="14"/>
      <c r="AGW638" s="14"/>
      <c r="AGX638" s="14"/>
      <c r="AGY638" s="14"/>
      <c r="AGZ638" s="14"/>
      <c r="AHA638" s="14"/>
      <c r="AHB638" s="14"/>
      <c r="AHC638" s="14"/>
      <c r="AHD638" s="14"/>
      <c r="AHE638" s="14"/>
      <c r="AHF638" s="14"/>
      <c r="AHG638" s="14"/>
      <c r="AHH638" s="14"/>
      <c r="AHI638" s="14"/>
      <c r="AHJ638" s="14"/>
      <c r="AHK638" s="14"/>
      <c r="AHL638" s="14"/>
      <c r="AHM638" s="14"/>
      <c r="AHN638" s="14"/>
      <c r="AHO638" s="14"/>
      <c r="AHP638" s="14"/>
      <c r="AHQ638" s="14"/>
      <c r="AHR638" s="14"/>
      <c r="AHS638" s="14"/>
      <c r="AHT638" s="14"/>
      <c r="AHU638" s="14"/>
      <c r="AHV638" s="14"/>
      <c r="AHW638" s="14"/>
      <c r="AHX638" s="14"/>
      <c r="AHY638" s="14"/>
      <c r="AHZ638" s="14"/>
      <c r="AIA638" s="14"/>
      <c r="AIB638" s="14"/>
      <c r="AIC638" s="14"/>
      <c r="AID638" s="14"/>
      <c r="AIE638" s="14"/>
      <c r="AIF638" s="14"/>
      <c r="AIG638" s="14"/>
      <c r="AIH638" s="14"/>
      <c r="AII638" s="14"/>
      <c r="AIJ638" s="14"/>
      <c r="AIK638" s="14"/>
      <c r="AIL638" s="14"/>
      <c r="AIM638" s="14"/>
      <c r="AIN638" s="14"/>
      <c r="AIO638" s="14"/>
      <c r="AIP638" s="14"/>
      <c r="AIQ638" s="14"/>
      <c r="AIR638" s="14"/>
      <c r="AIS638" s="14"/>
      <c r="AIT638" s="14"/>
      <c r="AIU638" s="14"/>
      <c r="AIV638" s="14"/>
      <c r="AIW638" s="14"/>
      <c r="AIX638" s="14"/>
      <c r="AIY638" s="14"/>
      <c r="AIZ638" s="14"/>
      <c r="AJA638" s="14"/>
      <c r="AJB638" s="14"/>
      <c r="AJC638" s="14"/>
      <c r="AJD638" s="14"/>
      <c r="AJE638" s="14"/>
      <c r="AJF638" s="14"/>
      <c r="AJG638" s="14"/>
      <c r="AJH638" s="14"/>
      <c r="AJI638" s="14"/>
      <c r="AJJ638" s="14"/>
      <c r="AJK638" s="14"/>
      <c r="AJL638" s="14"/>
      <c r="AJM638" s="14"/>
      <c r="AJN638" s="14"/>
      <c r="AJO638" s="14"/>
      <c r="AJP638" s="14"/>
      <c r="AJQ638" s="14"/>
      <c r="AJR638" s="14"/>
      <c r="AJS638" s="14"/>
      <c r="AJT638" s="14"/>
      <c r="AJU638" s="14"/>
      <c r="AJV638" s="14"/>
      <c r="AJW638" s="14"/>
      <c r="AJX638" s="14"/>
      <c r="AJY638" s="14"/>
      <c r="AJZ638" s="14"/>
      <c r="AKA638" s="14"/>
      <c r="AKB638" s="14"/>
      <c r="AKC638" s="14"/>
      <c r="AKD638" s="14"/>
      <c r="AKE638" s="14"/>
      <c r="AKF638" s="14"/>
      <c r="AKG638" s="14"/>
      <c r="AKH638" s="14"/>
      <c r="AKI638" s="14"/>
      <c r="AKJ638" s="14"/>
      <c r="AKK638" s="14"/>
      <c r="AKL638" s="14"/>
      <c r="AKM638" s="14"/>
      <c r="AKN638" s="14"/>
      <c r="AKO638" s="14"/>
      <c r="AKP638" s="14"/>
      <c r="AKQ638" s="14"/>
      <c r="AKR638" s="14"/>
      <c r="AKS638" s="14"/>
      <c r="AKT638" s="14"/>
      <c r="AKU638" s="14"/>
      <c r="AKV638" s="14"/>
      <c r="AKW638" s="14"/>
      <c r="AKX638" s="14"/>
      <c r="AKY638" s="14"/>
      <c r="AKZ638" s="14"/>
      <c r="ALA638" s="14"/>
      <c r="ALB638" s="14"/>
      <c r="ALC638" s="14"/>
      <c r="ALD638" s="14"/>
      <c r="ALE638" s="14"/>
      <c r="ALF638" s="14"/>
      <c r="ALG638" s="14"/>
      <c r="ALH638" s="14"/>
      <c r="ALI638" s="14"/>
      <c r="ALJ638" s="14"/>
      <c r="ALK638" s="14"/>
      <c r="ALL638" s="14"/>
      <c r="ALM638" s="14"/>
      <c r="ALN638" s="14"/>
      <c r="ALO638" s="14"/>
      <c r="ALP638" s="14"/>
      <c r="ALQ638" s="14"/>
      <c r="ALR638" s="14"/>
      <c r="ALS638" s="14"/>
      <c r="ALT638" s="14"/>
      <c r="ALU638" s="14"/>
      <c r="ALV638" s="14"/>
      <c r="ALW638" s="14"/>
      <c r="ALX638" s="14"/>
      <c r="ALY638" s="14"/>
      <c r="ALZ638" s="14"/>
      <c r="AMA638" s="14"/>
      <c r="AMB638" s="14"/>
      <c r="AMC638" s="14"/>
      <c r="AMD638" s="14"/>
      <c r="AME638" s="14"/>
      <c r="AMF638" s="14"/>
      <c r="AMG638" s="14"/>
      <c r="AMH638" s="14"/>
      <c r="AMI638" s="14"/>
      <c r="AMJ638" s="14"/>
      <c r="AMK638" s="14"/>
      <c r="AML638" s="14"/>
      <c r="AMM638" s="14"/>
      <c r="AMN638" s="14"/>
      <c r="AMO638" s="14"/>
      <c r="AMP638" s="14"/>
      <c r="AMQ638" s="14"/>
      <c r="AMR638" s="14"/>
      <c r="AMS638" s="14"/>
      <c r="AMT638" s="14"/>
      <c r="AMU638" s="14"/>
      <c r="AMV638" s="14"/>
      <c r="AMW638" s="14"/>
      <c r="AMX638" s="14"/>
      <c r="AMY638" s="14"/>
      <c r="AMZ638" s="14"/>
      <c r="ANA638" s="14"/>
      <c r="ANB638" s="14"/>
      <c r="ANC638" s="14"/>
      <c r="AND638" s="14"/>
      <c r="ANE638" s="14"/>
      <c r="ANF638" s="14"/>
      <c r="ANG638" s="14"/>
      <c r="ANH638" s="14"/>
      <c r="ANI638" s="14"/>
      <c r="ANJ638" s="14"/>
      <c r="ANK638" s="14"/>
      <c r="ANL638" s="14"/>
      <c r="ANM638" s="14"/>
      <c r="ANN638" s="14"/>
      <c r="ANO638" s="14"/>
      <c r="ANP638" s="14"/>
      <c r="ANQ638" s="14"/>
      <c r="ANR638" s="14"/>
      <c r="ANS638" s="14"/>
      <c r="ANT638" s="14"/>
      <c r="ANU638" s="14"/>
      <c r="ANV638" s="14"/>
      <c r="ANW638" s="14"/>
      <c r="ANX638" s="14"/>
      <c r="ANY638" s="14"/>
      <c r="ANZ638" s="14"/>
      <c r="AOA638" s="14"/>
      <c r="AOB638" s="14"/>
      <c r="AOC638" s="14"/>
      <c r="AOD638" s="14"/>
      <c r="AOE638" s="14"/>
      <c r="AOF638" s="14"/>
      <c r="AOG638" s="14"/>
      <c r="AOH638" s="14"/>
      <c r="AOI638" s="14"/>
      <c r="AOJ638" s="14"/>
      <c r="AOK638" s="14"/>
      <c r="AOL638" s="14"/>
      <c r="AOM638" s="14"/>
      <c r="AON638" s="14"/>
      <c r="AOO638" s="14"/>
      <c r="AOP638" s="14"/>
      <c r="AOQ638" s="14"/>
      <c r="AOR638" s="14"/>
      <c r="AOS638" s="14"/>
      <c r="AOT638" s="14"/>
      <c r="AOU638" s="14"/>
      <c r="AOV638" s="14"/>
      <c r="AOW638" s="14"/>
      <c r="AOX638" s="14"/>
      <c r="AOY638" s="14"/>
      <c r="AOZ638" s="14"/>
      <c r="APA638" s="14"/>
      <c r="APB638" s="14"/>
      <c r="APC638" s="14"/>
      <c r="APD638" s="14"/>
      <c r="APE638" s="14"/>
      <c r="APF638" s="14"/>
      <c r="APG638" s="14"/>
      <c r="APH638" s="14"/>
      <c r="API638" s="14"/>
      <c r="APJ638" s="14"/>
      <c r="APK638" s="14"/>
      <c r="APL638" s="14"/>
      <c r="APM638" s="14"/>
      <c r="APN638" s="14"/>
      <c r="APO638" s="14"/>
      <c r="APP638" s="14"/>
      <c r="APQ638" s="14"/>
      <c r="APR638" s="14"/>
      <c r="APS638" s="14"/>
      <c r="APT638" s="14"/>
      <c r="APU638" s="14"/>
      <c r="APV638" s="14"/>
      <c r="APW638" s="14"/>
      <c r="APX638" s="14"/>
      <c r="APY638" s="14"/>
      <c r="APZ638" s="14"/>
      <c r="AQA638" s="14"/>
      <c r="AQB638" s="14"/>
      <c r="AQC638" s="14"/>
      <c r="AQD638" s="14"/>
      <c r="AQE638" s="14"/>
      <c r="AQF638" s="14"/>
      <c r="AQG638" s="14"/>
      <c r="AQH638" s="14"/>
      <c r="AQI638" s="14"/>
      <c r="AQJ638" s="14"/>
      <c r="AQK638" s="14"/>
      <c r="AQL638" s="14"/>
      <c r="AQM638" s="14"/>
      <c r="AQN638" s="14"/>
      <c r="AQO638" s="14"/>
      <c r="AQP638" s="14"/>
      <c r="AQQ638" s="14"/>
      <c r="AQR638" s="14"/>
      <c r="AQS638" s="14"/>
      <c r="AQT638" s="14"/>
      <c r="AQU638" s="14"/>
      <c r="AQV638" s="14"/>
      <c r="AQW638" s="14"/>
      <c r="AQX638" s="14"/>
      <c r="AQY638" s="14"/>
      <c r="AQZ638" s="14"/>
      <c r="ARA638" s="14"/>
      <c r="ARB638" s="14"/>
      <c r="ARC638" s="14"/>
      <c r="ARD638" s="14"/>
      <c r="ARE638" s="14"/>
      <c r="ARF638" s="14"/>
      <c r="ARG638" s="14"/>
      <c r="ARH638" s="14"/>
      <c r="ARI638" s="14"/>
      <c r="ARJ638" s="14"/>
      <c r="ARK638" s="14"/>
      <c r="ARL638" s="14"/>
      <c r="ARM638" s="14"/>
      <c r="ARN638" s="14"/>
      <c r="ARO638" s="14"/>
      <c r="ARP638" s="14"/>
      <c r="ARQ638" s="14"/>
      <c r="ARR638" s="14"/>
      <c r="ARS638" s="14"/>
      <c r="ART638" s="14"/>
      <c r="ARU638" s="14"/>
      <c r="ARV638" s="14"/>
      <c r="ARW638" s="14"/>
      <c r="ARX638" s="14"/>
      <c r="ARY638" s="14"/>
      <c r="ARZ638" s="14"/>
      <c r="ASA638" s="14"/>
      <c r="ASB638" s="14"/>
      <c r="ASC638" s="14"/>
      <c r="ASD638" s="14"/>
      <c r="ASE638" s="14"/>
      <c r="ASF638" s="14"/>
      <c r="ASG638" s="14"/>
      <c r="ASH638" s="14"/>
      <c r="ASI638" s="14"/>
      <c r="ASJ638" s="14"/>
      <c r="ASK638" s="14"/>
      <c r="ASL638" s="14"/>
      <c r="ASM638" s="14"/>
      <c r="ASN638" s="14"/>
      <c r="ASO638" s="14"/>
      <c r="ASP638" s="14"/>
      <c r="ASQ638" s="14"/>
      <c r="ASR638" s="14"/>
      <c r="ASS638" s="14"/>
      <c r="AST638" s="14"/>
      <c r="ASU638" s="14"/>
      <c r="ASV638" s="14"/>
      <c r="ASW638" s="14"/>
      <c r="ASX638" s="14"/>
      <c r="ASY638" s="14"/>
      <c r="ASZ638" s="14"/>
      <c r="ATA638" s="14"/>
      <c r="ATB638" s="14"/>
      <c r="ATC638" s="14"/>
      <c r="ATD638" s="14"/>
    </row>
    <row r="639" spans="63:1200">
      <c r="BK639" s="14" t="str">
        <f t="shared" si="2123"/>
        <v/>
      </c>
      <c r="ABO639" s="14"/>
      <c r="ABP639" s="14"/>
      <c r="ABQ639" s="14"/>
      <c r="ABR639" s="14"/>
      <c r="ABS639" s="14"/>
      <c r="ABT639" s="14"/>
      <c r="ABU639" s="14"/>
      <c r="ABV639" s="14"/>
      <c r="ABW639" s="14"/>
      <c r="ABX639" s="14"/>
      <c r="ABY639" s="14"/>
      <c r="ABZ639" s="14"/>
      <c r="ACA639" s="14"/>
      <c r="ACB639" s="14"/>
      <c r="ACC639" s="14"/>
      <c r="ACD639" s="14"/>
      <c r="ACE639" s="14"/>
      <c r="ACF639" s="14"/>
      <c r="ACG639" s="14"/>
      <c r="ACH639" s="14"/>
      <c r="ACI639" s="14"/>
      <c r="ACJ639" s="14"/>
      <c r="ACK639" s="14"/>
      <c r="ACL639" s="14"/>
      <c r="ACM639" s="14"/>
      <c r="ACN639" s="14"/>
      <c r="ACO639" s="14"/>
      <c r="ACP639" s="14"/>
      <c r="ACQ639" s="14"/>
      <c r="ACR639" s="14"/>
      <c r="ACS639" s="14"/>
      <c r="ACT639" s="14"/>
      <c r="ACU639" s="14"/>
      <c r="ACV639" s="14"/>
      <c r="ACW639" s="14"/>
      <c r="ACX639" s="14"/>
      <c r="ACY639" s="14"/>
      <c r="ACZ639" s="14"/>
      <c r="ADA639" s="14"/>
      <c r="ADB639" s="14"/>
      <c r="ADC639" s="14"/>
      <c r="ADD639" s="14"/>
      <c r="ADE639" s="14"/>
      <c r="ADF639" s="14"/>
      <c r="ADG639" s="14"/>
      <c r="ADH639" s="14"/>
      <c r="ADI639" s="14"/>
      <c r="ADJ639" s="14"/>
      <c r="ADK639" s="14"/>
      <c r="ADL639" s="14"/>
      <c r="ADM639" s="14"/>
      <c r="ADN639" s="14"/>
      <c r="ADO639" s="14"/>
      <c r="ADP639" s="14"/>
      <c r="ADQ639" s="14"/>
      <c r="ADR639" s="14"/>
      <c r="ADS639" s="14"/>
      <c r="ADT639" s="14"/>
      <c r="ADU639" s="14"/>
      <c r="ADV639" s="14"/>
      <c r="ADW639" s="14"/>
      <c r="ADX639" s="14"/>
      <c r="ADY639" s="14"/>
      <c r="ADZ639" s="14"/>
      <c r="AEA639" s="14"/>
      <c r="AEB639" s="14"/>
      <c r="AEC639" s="14"/>
      <c r="AED639" s="14"/>
      <c r="AEE639" s="14"/>
      <c r="AEF639" s="14"/>
      <c r="AEG639" s="14"/>
      <c r="AEH639" s="14"/>
      <c r="AEI639" s="14"/>
      <c r="AEJ639" s="14"/>
      <c r="AEK639" s="14"/>
      <c r="AEL639" s="14"/>
      <c r="AEM639" s="14"/>
      <c r="AEN639" s="14"/>
      <c r="AEO639" s="14"/>
      <c r="AEP639" s="14"/>
      <c r="AEQ639" s="14"/>
      <c r="AER639" s="14"/>
      <c r="AES639" s="14"/>
      <c r="AET639" s="14"/>
      <c r="AEU639" s="14"/>
      <c r="AEV639" s="14"/>
      <c r="AEW639" s="14"/>
      <c r="AEX639" s="14"/>
      <c r="AEY639" s="14"/>
      <c r="AEZ639" s="14"/>
      <c r="AFA639" s="14"/>
      <c r="AFB639" s="14"/>
      <c r="AFC639" s="14"/>
      <c r="AFD639" s="14"/>
      <c r="AFE639" s="14"/>
      <c r="AFF639" s="14"/>
      <c r="AFG639" s="14"/>
      <c r="AFH639" s="14"/>
      <c r="AFI639" s="14"/>
      <c r="AFJ639" s="14"/>
      <c r="AFK639" s="14"/>
      <c r="AFL639" s="14"/>
      <c r="AFM639" s="14"/>
      <c r="AFN639" s="14"/>
      <c r="AFO639" s="14"/>
      <c r="AFP639" s="14"/>
      <c r="AFQ639" s="14"/>
      <c r="AFR639" s="14"/>
      <c r="AFS639" s="14"/>
      <c r="AFT639" s="14"/>
      <c r="AFU639" s="14"/>
      <c r="AFV639" s="14"/>
      <c r="AFW639" s="14"/>
      <c r="AFX639" s="14"/>
      <c r="AFY639" s="14"/>
      <c r="AFZ639" s="14"/>
      <c r="AGA639" s="14"/>
      <c r="AGB639" s="14"/>
      <c r="AGC639" s="14"/>
      <c r="AGD639" s="14"/>
      <c r="AGE639" s="14"/>
      <c r="AGF639" s="14"/>
      <c r="AGG639" s="14"/>
      <c r="AGH639" s="14"/>
      <c r="AGI639" s="14"/>
      <c r="AGJ639" s="14"/>
      <c r="AGK639" s="14"/>
      <c r="AGL639" s="14"/>
      <c r="AGM639" s="14"/>
      <c r="AGN639" s="14"/>
      <c r="AGO639" s="14"/>
      <c r="AGP639" s="14"/>
      <c r="AGQ639" s="14"/>
      <c r="AGR639" s="14"/>
      <c r="AGS639" s="14"/>
      <c r="AGT639" s="14"/>
      <c r="AGU639" s="14"/>
      <c r="AGV639" s="14"/>
      <c r="AGW639" s="14"/>
      <c r="AGX639" s="14"/>
      <c r="AGY639" s="14"/>
      <c r="AGZ639" s="14"/>
      <c r="AHA639" s="14"/>
      <c r="AHB639" s="14"/>
      <c r="AHC639" s="14"/>
      <c r="AHD639" s="14"/>
      <c r="AHE639" s="14"/>
      <c r="AHF639" s="14"/>
      <c r="AHG639" s="14"/>
      <c r="AHH639" s="14"/>
      <c r="AHI639" s="14"/>
      <c r="AHJ639" s="14"/>
      <c r="AHK639" s="14"/>
      <c r="AHL639" s="14"/>
      <c r="AHM639" s="14"/>
      <c r="AHN639" s="14"/>
      <c r="AHO639" s="14"/>
      <c r="AHP639" s="14"/>
      <c r="AHQ639" s="14"/>
      <c r="AHR639" s="14"/>
      <c r="AHS639" s="14"/>
      <c r="AHT639" s="14"/>
      <c r="AHU639" s="14"/>
      <c r="AHV639" s="14"/>
      <c r="AHW639" s="14"/>
      <c r="AHX639" s="14"/>
      <c r="AHY639" s="14"/>
      <c r="AHZ639" s="14"/>
      <c r="AIA639" s="14"/>
      <c r="AIB639" s="14"/>
      <c r="AIC639" s="14"/>
      <c r="AID639" s="14"/>
      <c r="AIE639" s="14"/>
      <c r="AIF639" s="14"/>
      <c r="AIG639" s="14"/>
      <c r="AIH639" s="14"/>
      <c r="AII639" s="14"/>
      <c r="AIJ639" s="14"/>
      <c r="AIK639" s="14"/>
      <c r="AIL639" s="14"/>
      <c r="AIM639" s="14"/>
      <c r="AIN639" s="14"/>
      <c r="AIO639" s="14"/>
      <c r="AIP639" s="14"/>
      <c r="AIQ639" s="14"/>
      <c r="AIR639" s="14"/>
      <c r="AIS639" s="14"/>
      <c r="AIT639" s="14"/>
      <c r="AIU639" s="14"/>
      <c r="AIV639" s="14"/>
      <c r="AIW639" s="14"/>
      <c r="AIX639" s="14"/>
      <c r="AIY639" s="14"/>
      <c r="AIZ639" s="14"/>
      <c r="AJA639" s="14"/>
      <c r="AJB639" s="14"/>
      <c r="AJC639" s="14"/>
      <c r="AJD639" s="14"/>
      <c r="AJE639" s="14"/>
      <c r="AJF639" s="14"/>
      <c r="AJG639" s="14"/>
      <c r="AJH639" s="14"/>
      <c r="AJI639" s="14"/>
      <c r="AJJ639" s="14"/>
      <c r="AJK639" s="14"/>
      <c r="AJL639" s="14"/>
      <c r="AJM639" s="14"/>
      <c r="AJN639" s="14"/>
      <c r="AJO639" s="14"/>
      <c r="AJP639" s="14"/>
      <c r="AJQ639" s="14"/>
      <c r="AJR639" s="14"/>
      <c r="AJS639" s="14"/>
      <c r="AJT639" s="14"/>
      <c r="AJU639" s="14"/>
      <c r="AJV639" s="14"/>
      <c r="AJW639" s="14"/>
      <c r="AJX639" s="14"/>
      <c r="AJY639" s="14"/>
      <c r="AJZ639" s="14"/>
      <c r="AKA639" s="14"/>
      <c r="AKB639" s="14"/>
      <c r="AKC639" s="14"/>
      <c r="AKD639" s="14"/>
      <c r="AKE639" s="14"/>
      <c r="AKF639" s="14"/>
      <c r="AKG639" s="14"/>
      <c r="AKH639" s="14"/>
      <c r="AKI639" s="14"/>
      <c r="AKJ639" s="14"/>
      <c r="AKK639" s="14"/>
      <c r="AKL639" s="14"/>
      <c r="AKM639" s="14"/>
      <c r="AKN639" s="14"/>
      <c r="AKO639" s="14"/>
      <c r="AKP639" s="14"/>
      <c r="AKQ639" s="14"/>
      <c r="AKR639" s="14"/>
      <c r="AKS639" s="14"/>
      <c r="AKT639" s="14"/>
      <c r="AKU639" s="14"/>
      <c r="AKV639" s="14"/>
      <c r="AKW639" s="14"/>
      <c r="AKX639" s="14"/>
      <c r="AKY639" s="14"/>
      <c r="AKZ639" s="14"/>
      <c r="ALA639" s="14"/>
      <c r="ALB639" s="14"/>
      <c r="ALC639" s="14"/>
      <c r="ALD639" s="14"/>
      <c r="ALE639" s="14"/>
      <c r="ALF639" s="14"/>
      <c r="ALG639" s="14"/>
      <c r="ALH639" s="14"/>
      <c r="ALI639" s="14"/>
      <c r="ALJ639" s="14"/>
      <c r="ALK639" s="14"/>
      <c r="ALL639" s="14"/>
      <c r="ALM639" s="14"/>
      <c r="ALN639" s="14"/>
      <c r="ALO639" s="14"/>
      <c r="ALP639" s="14"/>
      <c r="ALQ639" s="14"/>
      <c r="ALR639" s="14"/>
      <c r="ALS639" s="14"/>
      <c r="ALT639" s="14"/>
      <c r="ALU639" s="14"/>
      <c r="ALV639" s="14"/>
      <c r="ALW639" s="14"/>
      <c r="ALX639" s="14"/>
      <c r="ALY639" s="14"/>
      <c r="ALZ639" s="14"/>
      <c r="AMA639" s="14"/>
      <c r="AMB639" s="14"/>
      <c r="AMC639" s="14"/>
      <c r="AMD639" s="14"/>
      <c r="AME639" s="14"/>
      <c r="AMF639" s="14"/>
      <c r="AMG639" s="14"/>
      <c r="AMH639" s="14"/>
      <c r="AMI639" s="14"/>
      <c r="AMJ639" s="14"/>
      <c r="AMK639" s="14"/>
      <c r="AML639" s="14"/>
      <c r="AMM639" s="14"/>
      <c r="AMN639" s="14"/>
      <c r="AMO639" s="14"/>
      <c r="AMP639" s="14"/>
      <c r="AMQ639" s="14"/>
      <c r="AMR639" s="14"/>
      <c r="AMS639" s="14"/>
      <c r="AMT639" s="14"/>
      <c r="AMU639" s="14"/>
      <c r="AMV639" s="14"/>
      <c r="AMW639" s="14"/>
      <c r="AMX639" s="14"/>
      <c r="AMY639" s="14"/>
      <c r="AMZ639" s="14"/>
      <c r="ANA639" s="14"/>
      <c r="ANB639" s="14"/>
      <c r="ANC639" s="14"/>
      <c r="AND639" s="14"/>
      <c r="ANE639" s="14"/>
      <c r="ANF639" s="14"/>
      <c r="ANG639" s="14"/>
      <c r="ANH639" s="14"/>
      <c r="ANI639" s="14"/>
      <c r="ANJ639" s="14"/>
      <c r="ANK639" s="14"/>
      <c r="ANL639" s="14"/>
      <c r="ANM639" s="14"/>
      <c r="ANN639" s="14"/>
      <c r="ANO639" s="14"/>
      <c r="ANP639" s="14"/>
      <c r="ANQ639" s="14"/>
      <c r="ANR639" s="14"/>
      <c r="ANS639" s="14"/>
      <c r="ANT639" s="14"/>
      <c r="ANU639" s="14"/>
      <c r="ANV639" s="14"/>
      <c r="ANW639" s="14"/>
      <c r="ANX639" s="14"/>
      <c r="ANY639" s="14"/>
      <c r="ANZ639" s="14"/>
      <c r="AOA639" s="14"/>
      <c r="AOB639" s="14"/>
      <c r="AOC639" s="14"/>
      <c r="AOD639" s="14"/>
      <c r="AOE639" s="14"/>
      <c r="AOF639" s="14"/>
      <c r="AOG639" s="14"/>
      <c r="AOH639" s="14"/>
      <c r="AOI639" s="14"/>
      <c r="AOJ639" s="14"/>
      <c r="AOK639" s="14"/>
      <c r="AOL639" s="14"/>
      <c r="AOM639" s="14"/>
      <c r="AON639" s="14"/>
      <c r="AOO639" s="14"/>
      <c r="AOP639" s="14"/>
      <c r="AOQ639" s="14"/>
      <c r="AOR639" s="14"/>
      <c r="AOS639" s="14"/>
      <c r="AOT639" s="14"/>
      <c r="AOU639" s="14"/>
      <c r="AOV639" s="14"/>
      <c r="AOW639" s="14"/>
      <c r="AOX639" s="14"/>
      <c r="AOY639" s="14"/>
      <c r="AOZ639" s="14"/>
      <c r="APA639" s="14"/>
      <c r="APB639" s="14"/>
      <c r="APC639" s="14"/>
      <c r="APD639" s="14"/>
      <c r="APE639" s="14"/>
      <c r="APF639" s="14"/>
      <c r="APG639" s="14"/>
      <c r="APH639" s="14"/>
      <c r="API639" s="14"/>
      <c r="APJ639" s="14"/>
      <c r="APK639" s="14"/>
      <c r="APL639" s="14"/>
      <c r="APM639" s="14"/>
      <c r="APN639" s="14"/>
      <c r="APO639" s="14"/>
      <c r="APP639" s="14"/>
      <c r="APQ639" s="14"/>
      <c r="APR639" s="14"/>
      <c r="APS639" s="14"/>
      <c r="APT639" s="14"/>
      <c r="APU639" s="14"/>
      <c r="APV639" s="14"/>
      <c r="APW639" s="14"/>
      <c r="APX639" s="14"/>
      <c r="APY639" s="14"/>
      <c r="APZ639" s="14"/>
      <c r="AQA639" s="14"/>
      <c r="AQB639" s="14"/>
      <c r="AQC639" s="14"/>
      <c r="AQD639" s="14"/>
      <c r="AQE639" s="14"/>
      <c r="AQF639" s="14"/>
      <c r="AQG639" s="14"/>
      <c r="AQH639" s="14"/>
      <c r="AQI639" s="14"/>
      <c r="AQJ639" s="14"/>
      <c r="AQK639" s="14"/>
      <c r="AQL639" s="14"/>
      <c r="AQM639" s="14"/>
      <c r="AQN639" s="14"/>
      <c r="AQO639" s="14"/>
      <c r="AQP639" s="14"/>
      <c r="AQQ639" s="14"/>
      <c r="AQR639" s="14"/>
      <c r="AQS639" s="14"/>
      <c r="AQT639" s="14"/>
      <c r="AQU639" s="14"/>
      <c r="AQV639" s="14"/>
      <c r="AQW639" s="14"/>
      <c r="AQX639" s="14"/>
      <c r="AQY639" s="14"/>
      <c r="AQZ639" s="14"/>
      <c r="ARA639" s="14"/>
      <c r="ARB639" s="14"/>
      <c r="ARC639" s="14"/>
      <c r="ARD639" s="14"/>
      <c r="ARE639" s="14"/>
      <c r="ARF639" s="14"/>
      <c r="ARG639" s="14"/>
      <c r="ARH639" s="14"/>
      <c r="ARI639" s="14"/>
      <c r="ARJ639" s="14"/>
      <c r="ARK639" s="14"/>
      <c r="ARL639" s="14"/>
      <c r="ARM639" s="14"/>
      <c r="ARN639" s="14"/>
      <c r="ARO639" s="14"/>
      <c r="ARP639" s="14"/>
      <c r="ARQ639" s="14"/>
      <c r="ARR639" s="14"/>
      <c r="ARS639" s="14"/>
      <c r="ART639" s="14"/>
      <c r="ARU639" s="14"/>
      <c r="ARV639" s="14"/>
      <c r="ARW639" s="14"/>
      <c r="ARX639" s="14"/>
      <c r="ARY639" s="14"/>
      <c r="ARZ639" s="14"/>
      <c r="ASA639" s="14"/>
      <c r="ASB639" s="14"/>
      <c r="ASC639" s="14"/>
      <c r="ASD639" s="14"/>
      <c r="ASE639" s="14"/>
      <c r="ASF639" s="14"/>
      <c r="ASG639" s="14"/>
      <c r="ASH639" s="14"/>
      <c r="ASI639" s="14"/>
      <c r="ASJ639" s="14"/>
      <c r="ASK639" s="14"/>
      <c r="ASL639" s="14"/>
      <c r="ASM639" s="14"/>
      <c r="ASN639" s="14"/>
      <c r="ASO639" s="14"/>
      <c r="ASP639" s="14"/>
      <c r="ASQ639" s="14"/>
      <c r="ASR639" s="14"/>
      <c r="ASS639" s="14"/>
      <c r="AST639" s="14"/>
      <c r="ASU639" s="14"/>
      <c r="ASV639" s="14"/>
      <c r="ASW639" s="14"/>
      <c r="ASX639" s="14"/>
      <c r="ASY639" s="14"/>
      <c r="ASZ639" s="14"/>
      <c r="ATA639" s="14"/>
      <c r="ATB639" s="14"/>
      <c r="ATC639" s="14"/>
      <c r="ATD639" s="14"/>
    </row>
    <row r="640" spans="63:1200">
      <c r="BK640" s="14" t="str">
        <f t="shared" si="2123"/>
        <v/>
      </c>
      <c r="ABO640" s="14"/>
      <c r="ABP640" s="14"/>
      <c r="ABQ640" s="14"/>
      <c r="ABR640" s="14"/>
      <c r="ABS640" s="14"/>
      <c r="ABT640" s="14"/>
      <c r="ABU640" s="14"/>
      <c r="ABV640" s="14"/>
      <c r="ABW640" s="14"/>
      <c r="ABX640" s="14"/>
      <c r="ABY640" s="14"/>
      <c r="ABZ640" s="14"/>
      <c r="ACA640" s="14"/>
      <c r="ACB640" s="14"/>
      <c r="ACC640" s="14"/>
      <c r="ACD640" s="14"/>
      <c r="ACE640" s="14"/>
      <c r="ACF640" s="14"/>
      <c r="ACG640" s="14"/>
      <c r="ACH640" s="14"/>
      <c r="ACI640" s="14"/>
      <c r="ACJ640" s="14"/>
      <c r="ACK640" s="14"/>
      <c r="ACL640" s="14"/>
      <c r="ACM640" s="14"/>
      <c r="ACN640" s="14"/>
      <c r="ACO640" s="14"/>
      <c r="ACP640" s="14"/>
      <c r="ACQ640" s="14"/>
      <c r="ACR640" s="14"/>
      <c r="ACS640" s="14"/>
      <c r="ACT640" s="14"/>
      <c r="ACU640" s="14"/>
      <c r="ACV640" s="14"/>
      <c r="ACW640" s="14"/>
      <c r="ACX640" s="14"/>
      <c r="ACY640" s="14"/>
      <c r="ACZ640" s="14"/>
      <c r="ADA640" s="14"/>
      <c r="ADB640" s="14"/>
      <c r="ADC640" s="14"/>
      <c r="ADD640" s="14"/>
      <c r="ADE640" s="14"/>
      <c r="ADF640" s="14"/>
      <c r="ADG640" s="14"/>
      <c r="ADH640" s="14"/>
      <c r="ADI640" s="14"/>
      <c r="ADJ640" s="14"/>
      <c r="ADK640" s="14"/>
      <c r="ADL640" s="14"/>
      <c r="ADM640" s="14"/>
      <c r="ADN640" s="14"/>
      <c r="ADO640" s="14"/>
      <c r="ADP640" s="14"/>
      <c r="ADQ640" s="14"/>
      <c r="ADR640" s="14"/>
      <c r="ADS640" s="14"/>
      <c r="ADT640" s="14"/>
      <c r="ADU640" s="14"/>
      <c r="ADV640" s="14"/>
      <c r="ADW640" s="14"/>
      <c r="ADX640" s="14"/>
      <c r="ADY640" s="14"/>
      <c r="ADZ640" s="14"/>
      <c r="AEA640" s="14"/>
      <c r="AEB640" s="14"/>
      <c r="AEC640" s="14"/>
      <c r="AED640" s="14"/>
      <c r="AEE640" s="14"/>
      <c r="AEF640" s="14"/>
      <c r="AEG640" s="14"/>
      <c r="AEH640" s="14"/>
      <c r="AEI640" s="14"/>
      <c r="AEJ640" s="14"/>
      <c r="AEK640" s="14"/>
      <c r="AEL640" s="14"/>
      <c r="AEM640" s="14"/>
      <c r="AEN640" s="14"/>
      <c r="AEO640" s="14"/>
      <c r="AEP640" s="14"/>
      <c r="AEQ640" s="14"/>
      <c r="AER640" s="14"/>
      <c r="AES640" s="14"/>
      <c r="AET640" s="14"/>
      <c r="AEU640" s="14"/>
      <c r="AEV640" s="14"/>
      <c r="AEW640" s="14"/>
      <c r="AEX640" s="14"/>
      <c r="AEY640" s="14"/>
      <c r="AEZ640" s="14"/>
      <c r="AFA640" s="14"/>
      <c r="AFB640" s="14"/>
      <c r="AFC640" s="14"/>
      <c r="AFD640" s="14"/>
      <c r="AFE640" s="14"/>
      <c r="AFF640" s="14"/>
      <c r="AFG640" s="14"/>
      <c r="AFH640" s="14"/>
      <c r="AFI640" s="14"/>
      <c r="AFJ640" s="14"/>
      <c r="AFK640" s="14"/>
      <c r="AFL640" s="14"/>
      <c r="AFM640" s="14"/>
      <c r="AFN640" s="14"/>
      <c r="AFO640" s="14"/>
      <c r="AFP640" s="14"/>
      <c r="AFQ640" s="14"/>
      <c r="AFR640" s="14"/>
      <c r="AFS640" s="14"/>
      <c r="AFT640" s="14"/>
      <c r="AFU640" s="14"/>
      <c r="AFV640" s="14"/>
      <c r="AFW640" s="14"/>
      <c r="AFX640" s="14"/>
      <c r="AFY640" s="14"/>
      <c r="AFZ640" s="14"/>
      <c r="AGA640" s="14"/>
      <c r="AGB640" s="14"/>
      <c r="AGC640" s="14"/>
      <c r="AGD640" s="14"/>
      <c r="AGE640" s="14"/>
      <c r="AGF640" s="14"/>
      <c r="AGG640" s="14"/>
      <c r="AGH640" s="14"/>
      <c r="AGI640" s="14"/>
      <c r="AGJ640" s="14"/>
      <c r="AGK640" s="14"/>
      <c r="AGL640" s="14"/>
      <c r="AGM640" s="14"/>
      <c r="AGN640" s="14"/>
      <c r="AGO640" s="14"/>
      <c r="AGP640" s="14"/>
      <c r="AGQ640" s="14"/>
      <c r="AGR640" s="14"/>
      <c r="AGS640" s="14"/>
      <c r="AGT640" s="14"/>
      <c r="AGU640" s="14"/>
      <c r="AGV640" s="14"/>
      <c r="AGW640" s="14"/>
      <c r="AGX640" s="14"/>
      <c r="AGY640" s="14"/>
      <c r="AGZ640" s="14"/>
      <c r="AHA640" s="14"/>
      <c r="AHB640" s="14"/>
      <c r="AHC640" s="14"/>
      <c r="AHD640" s="14"/>
      <c r="AHE640" s="14"/>
      <c r="AHF640" s="14"/>
      <c r="AHG640" s="14"/>
      <c r="AHH640" s="14"/>
      <c r="AHI640" s="14"/>
      <c r="AHJ640" s="14"/>
      <c r="AHK640" s="14"/>
      <c r="AHL640" s="14"/>
      <c r="AHM640" s="14"/>
      <c r="AHN640" s="14"/>
      <c r="AHO640" s="14"/>
      <c r="AHP640" s="14"/>
      <c r="AHQ640" s="14"/>
      <c r="AHR640" s="14"/>
      <c r="AHS640" s="14"/>
      <c r="AHT640" s="14"/>
      <c r="AHU640" s="14"/>
      <c r="AHV640" s="14"/>
      <c r="AHW640" s="14"/>
      <c r="AHX640" s="14"/>
      <c r="AHY640" s="14"/>
      <c r="AHZ640" s="14"/>
      <c r="AIA640" s="14"/>
      <c r="AIB640" s="14"/>
      <c r="AIC640" s="14"/>
      <c r="AID640" s="14"/>
      <c r="AIE640" s="14"/>
      <c r="AIF640" s="14"/>
      <c r="AIG640" s="14"/>
      <c r="AIH640" s="14"/>
      <c r="AII640" s="14"/>
      <c r="AIJ640" s="14"/>
      <c r="AIK640" s="14"/>
      <c r="AIL640" s="14"/>
      <c r="AIM640" s="14"/>
      <c r="AIN640" s="14"/>
      <c r="AIO640" s="14"/>
      <c r="AIP640" s="14"/>
      <c r="AIQ640" s="14"/>
      <c r="AIR640" s="14"/>
      <c r="AIS640" s="14"/>
      <c r="AIT640" s="14"/>
      <c r="AIU640" s="14"/>
      <c r="AIV640" s="14"/>
      <c r="AIW640" s="14"/>
      <c r="AIX640" s="14"/>
      <c r="AIY640" s="14"/>
      <c r="AIZ640" s="14"/>
      <c r="AJA640" s="14"/>
      <c r="AJB640" s="14"/>
      <c r="AJC640" s="14"/>
      <c r="AJD640" s="14"/>
      <c r="AJE640" s="14"/>
      <c r="AJF640" s="14"/>
      <c r="AJG640" s="14"/>
      <c r="AJH640" s="14"/>
      <c r="AJI640" s="14"/>
      <c r="AJJ640" s="14"/>
      <c r="AJK640" s="14"/>
      <c r="AJL640" s="14"/>
      <c r="AJM640" s="14"/>
      <c r="AJN640" s="14"/>
      <c r="AJO640" s="14"/>
      <c r="AJP640" s="14"/>
      <c r="AJQ640" s="14"/>
      <c r="AJR640" s="14"/>
      <c r="AJS640" s="14"/>
      <c r="AJT640" s="14"/>
      <c r="AJU640" s="14"/>
      <c r="AJV640" s="14"/>
      <c r="AJW640" s="14"/>
      <c r="AJX640" s="14"/>
      <c r="AJY640" s="14"/>
      <c r="AJZ640" s="14"/>
      <c r="AKA640" s="14"/>
      <c r="AKB640" s="14"/>
      <c r="AKC640" s="14"/>
      <c r="AKD640" s="14"/>
      <c r="AKE640" s="14"/>
      <c r="AKF640" s="14"/>
      <c r="AKG640" s="14"/>
      <c r="AKH640" s="14"/>
      <c r="AKI640" s="14"/>
      <c r="AKJ640" s="14"/>
      <c r="AKK640" s="14"/>
      <c r="AKL640" s="14"/>
      <c r="AKM640" s="14"/>
      <c r="AKN640" s="14"/>
      <c r="AKO640" s="14"/>
      <c r="AKP640" s="14"/>
      <c r="AKQ640" s="14"/>
      <c r="AKR640" s="14"/>
      <c r="AKS640" s="14"/>
      <c r="AKT640" s="14"/>
      <c r="AKU640" s="14"/>
      <c r="AKV640" s="14"/>
      <c r="AKW640" s="14"/>
      <c r="AKX640" s="14"/>
      <c r="AKY640" s="14"/>
      <c r="AKZ640" s="14"/>
      <c r="ALA640" s="14"/>
      <c r="ALB640" s="14"/>
      <c r="ALC640" s="14"/>
      <c r="ALD640" s="14"/>
      <c r="ALE640" s="14"/>
      <c r="ALF640" s="14"/>
      <c r="ALG640" s="14"/>
      <c r="ALH640" s="14"/>
      <c r="ALI640" s="14"/>
      <c r="ALJ640" s="14"/>
      <c r="ALK640" s="14"/>
      <c r="ALL640" s="14"/>
      <c r="ALM640" s="14"/>
      <c r="ALN640" s="14"/>
      <c r="ALO640" s="14"/>
      <c r="ALP640" s="14"/>
      <c r="ALQ640" s="14"/>
      <c r="ALR640" s="14"/>
      <c r="ALS640" s="14"/>
      <c r="ALT640" s="14"/>
      <c r="ALU640" s="14"/>
      <c r="ALV640" s="14"/>
      <c r="ALW640" s="14"/>
      <c r="ALX640" s="14"/>
      <c r="ALY640" s="14"/>
      <c r="ALZ640" s="14"/>
      <c r="AMA640" s="14"/>
      <c r="AMB640" s="14"/>
      <c r="AMC640" s="14"/>
      <c r="AMD640" s="14"/>
      <c r="AME640" s="14"/>
      <c r="AMF640" s="14"/>
      <c r="AMG640" s="14"/>
      <c r="AMH640" s="14"/>
      <c r="AMI640" s="14"/>
      <c r="AMJ640" s="14"/>
      <c r="AMK640" s="14"/>
      <c r="AML640" s="14"/>
      <c r="AMM640" s="14"/>
      <c r="AMN640" s="14"/>
      <c r="AMO640" s="14"/>
      <c r="AMP640" s="14"/>
      <c r="AMQ640" s="14"/>
      <c r="AMR640" s="14"/>
      <c r="AMS640" s="14"/>
      <c r="AMT640" s="14"/>
      <c r="AMU640" s="14"/>
      <c r="AMV640" s="14"/>
      <c r="AMW640" s="14"/>
      <c r="AMX640" s="14"/>
      <c r="AMY640" s="14"/>
      <c r="AMZ640" s="14"/>
      <c r="ANA640" s="14"/>
      <c r="ANB640" s="14"/>
      <c r="ANC640" s="14"/>
      <c r="AND640" s="14"/>
      <c r="ANE640" s="14"/>
      <c r="ANF640" s="14"/>
      <c r="ANG640" s="14"/>
      <c r="ANH640" s="14"/>
      <c r="ANI640" s="14"/>
      <c r="ANJ640" s="14"/>
      <c r="ANK640" s="14"/>
      <c r="ANL640" s="14"/>
      <c r="ANM640" s="14"/>
      <c r="ANN640" s="14"/>
      <c r="ANO640" s="14"/>
      <c r="ANP640" s="14"/>
      <c r="ANQ640" s="14"/>
      <c r="ANR640" s="14"/>
      <c r="ANS640" s="14"/>
      <c r="ANT640" s="14"/>
      <c r="ANU640" s="14"/>
      <c r="ANV640" s="14"/>
      <c r="ANW640" s="14"/>
      <c r="ANX640" s="14"/>
      <c r="ANY640" s="14"/>
      <c r="ANZ640" s="14"/>
      <c r="AOA640" s="14"/>
      <c r="AOB640" s="14"/>
      <c r="AOC640" s="14"/>
      <c r="AOD640" s="14"/>
      <c r="AOE640" s="14"/>
      <c r="AOF640" s="14"/>
      <c r="AOG640" s="14"/>
      <c r="AOH640" s="14"/>
      <c r="AOI640" s="14"/>
      <c r="AOJ640" s="14"/>
      <c r="AOK640" s="14"/>
      <c r="AOL640" s="14"/>
      <c r="AOM640" s="14"/>
      <c r="AON640" s="14"/>
      <c r="AOO640" s="14"/>
      <c r="AOP640" s="14"/>
      <c r="AOQ640" s="14"/>
      <c r="AOR640" s="14"/>
      <c r="AOS640" s="14"/>
      <c r="AOT640" s="14"/>
      <c r="AOU640" s="14"/>
      <c r="AOV640" s="14"/>
      <c r="AOW640" s="14"/>
      <c r="AOX640" s="14"/>
      <c r="AOY640" s="14"/>
      <c r="AOZ640" s="14"/>
      <c r="APA640" s="14"/>
      <c r="APB640" s="14"/>
      <c r="APC640" s="14"/>
      <c r="APD640" s="14"/>
      <c r="APE640" s="14"/>
      <c r="APF640" s="14"/>
      <c r="APG640" s="14"/>
      <c r="APH640" s="14"/>
      <c r="API640" s="14"/>
      <c r="APJ640" s="14"/>
      <c r="APK640" s="14"/>
      <c r="APL640" s="14"/>
      <c r="APM640" s="14"/>
      <c r="APN640" s="14"/>
      <c r="APO640" s="14"/>
      <c r="APP640" s="14"/>
      <c r="APQ640" s="14"/>
      <c r="APR640" s="14"/>
      <c r="APS640" s="14"/>
      <c r="APT640" s="14"/>
      <c r="APU640" s="14"/>
      <c r="APV640" s="14"/>
      <c r="APW640" s="14"/>
      <c r="APX640" s="14"/>
      <c r="APY640" s="14"/>
      <c r="APZ640" s="14"/>
      <c r="AQA640" s="14"/>
      <c r="AQB640" s="14"/>
      <c r="AQC640" s="14"/>
      <c r="AQD640" s="14"/>
      <c r="AQE640" s="14"/>
      <c r="AQF640" s="14"/>
      <c r="AQG640" s="14"/>
      <c r="AQH640" s="14"/>
      <c r="AQI640" s="14"/>
      <c r="AQJ640" s="14"/>
      <c r="AQK640" s="14"/>
      <c r="AQL640" s="14"/>
      <c r="AQM640" s="14"/>
      <c r="AQN640" s="14"/>
      <c r="AQO640" s="14"/>
      <c r="AQP640" s="14"/>
      <c r="AQQ640" s="14"/>
      <c r="AQR640" s="14"/>
      <c r="AQS640" s="14"/>
      <c r="AQT640" s="14"/>
      <c r="AQU640" s="14"/>
      <c r="AQV640" s="14"/>
      <c r="AQW640" s="14"/>
      <c r="AQX640" s="14"/>
      <c r="AQY640" s="14"/>
      <c r="AQZ640" s="14"/>
      <c r="ARA640" s="14"/>
      <c r="ARB640" s="14"/>
      <c r="ARC640" s="14"/>
      <c r="ARD640" s="14"/>
      <c r="ARE640" s="14"/>
      <c r="ARF640" s="14"/>
      <c r="ARG640" s="14"/>
      <c r="ARH640" s="14"/>
      <c r="ARI640" s="14"/>
      <c r="ARJ640" s="14"/>
      <c r="ARK640" s="14"/>
      <c r="ARL640" s="14"/>
      <c r="ARM640" s="14"/>
      <c r="ARN640" s="14"/>
      <c r="ARO640" s="14"/>
      <c r="ARP640" s="14"/>
      <c r="ARQ640" s="14"/>
      <c r="ARR640" s="14"/>
      <c r="ARS640" s="14"/>
      <c r="ART640" s="14"/>
      <c r="ARU640" s="14"/>
      <c r="ARV640" s="14"/>
      <c r="ARW640" s="14"/>
      <c r="ARX640" s="14"/>
      <c r="ARY640" s="14"/>
      <c r="ARZ640" s="14"/>
      <c r="ASA640" s="14"/>
      <c r="ASB640" s="14"/>
      <c r="ASC640" s="14"/>
      <c r="ASD640" s="14"/>
      <c r="ASE640" s="14"/>
      <c r="ASF640" s="14"/>
      <c r="ASG640" s="14"/>
      <c r="ASH640" s="14"/>
      <c r="ASI640" s="14"/>
      <c r="ASJ640" s="14"/>
      <c r="ASK640" s="14"/>
      <c r="ASL640" s="14"/>
      <c r="ASM640" s="14"/>
      <c r="ASN640" s="14"/>
      <c r="ASO640" s="14"/>
      <c r="ASP640" s="14"/>
      <c r="ASQ640" s="14"/>
      <c r="ASR640" s="14"/>
      <c r="ASS640" s="14"/>
      <c r="AST640" s="14"/>
      <c r="ASU640" s="14"/>
      <c r="ASV640" s="14"/>
      <c r="ASW640" s="14"/>
      <c r="ASX640" s="14"/>
      <c r="ASY640" s="14"/>
      <c r="ASZ640" s="14"/>
      <c r="ATA640" s="14"/>
      <c r="ATB640" s="14"/>
      <c r="ATC640" s="14"/>
      <c r="ATD640" s="14"/>
    </row>
    <row r="641" spans="63:1200">
      <c r="BK641" s="14" t="str">
        <f t="shared" si="2123"/>
        <v/>
      </c>
      <c r="ABO641" s="14"/>
      <c r="ABP641" s="14"/>
      <c r="ABQ641" s="14"/>
      <c r="ABR641" s="14"/>
      <c r="ABS641" s="14"/>
      <c r="ABT641" s="14"/>
      <c r="ABU641" s="14"/>
      <c r="ABV641" s="14"/>
      <c r="ABW641" s="14"/>
      <c r="ABX641" s="14"/>
      <c r="ABY641" s="14"/>
      <c r="ABZ641" s="14"/>
      <c r="ACA641" s="14"/>
      <c r="ACB641" s="14"/>
      <c r="ACC641" s="14"/>
      <c r="ACD641" s="14"/>
      <c r="ACE641" s="14"/>
      <c r="ACF641" s="14"/>
      <c r="ACG641" s="14"/>
      <c r="ACH641" s="14"/>
      <c r="ACI641" s="14"/>
      <c r="ACJ641" s="14"/>
      <c r="ACK641" s="14"/>
      <c r="ACL641" s="14"/>
      <c r="ACM641" s="14"/>
      <c r="ACN641" s="14"/>
      <c r="ACO641" s="14"/>
      <c r="ACP641" s="14"/>
      <c r="ACQ641" s="14"/>
      <c r="ACR641" s="14"/>
      <c r="ACS641" s="14"/>
      <c r="ACT641" s="14"/>
      <c r="ACU641" s="14"/>
      <c r="ACV641" s="14"/>
      <c r="ACW641" s="14"/>
      <c r="ACX641" s="14"/>
      <c r="ACY641" s="14"/>
      <c r="ACZ641" s="14"/>
      <c r="ADA641" s="14"/>
      <c r="ADB641" s="14"/>
      <c r="ADC641" s="14"/>
      <c r="ADD641" s="14"/>
      <c r="ADE641" s="14"/>
      <c r="ADF641" s="14"/>
      <c r="ADG641" s="14"/>
      <c r="ADH641" s="14"/>
      <c r="ADI641" s="14"/>
      <c r="ADJ641" s="14"/>
      <c r="ADK641" s="14"/>
      <c r="ADL641" s="14"/>
      <c r="ADM641" s="14"/>
      <c r="ADN641" s="14"/>
      <c r="ADO641" s="14"/>
      <c r="ADP641" s="14"/>
      <c r="ADQ641" s="14"/>
      <c r="ADR641" s="14"/>
      <c r="ADS641" s="14"/>
      <c r="ADT641" s="14"/>
      <c r="ADU641" s="14"/>
      <c r="ADV641" s="14"/>
      <c r="ADW641" s="14"/>
      <c r="ADX641" s="14"/>
      <c r="ADY641" s="14"/>
      <c r="ADZ641" s="14"/>
      <c r="AEA641" s="14"/>
      <c r="AEB641" s="14"/>
      <c r="AEC641" s="14"/>
      <c r="AED641" s="14"/>
      <c r="AEE641" s="14"/>
      <c r="AEF641" s="14"/>
      <c r="AEG641" s="14"/>
      <c r="AEH641" s="14"/>
      <c r="AEI641" s="14"/>
      <c r="AEJ641" s="14"/>
      <c r="AEK641" s="14"/>
      <c r="AEL641" s="14"/>
      <c r="AEM641" s="14"/>
      <c r="AEN641" s="14"/>
      <c r="AEO641" s="14"/>
      <c r="AEP641" s="14"/>
      <c r="AEQ641" s="14"/>
      <c r="AER641" s="14"/>
      <c r="AES641" s="14"/>
      <c r="AET641" s="14"/>
      <c r="AEU641" s="14"/>
      <c r="AEV641" s="14"/>
      <c r="AEW641" s="14"/>
      <c r="AEX641" s="14"/>
      <c r="AEY641" s="14"/>
      <c r="AEZ641" s="14"/>
      <c r="AFA641" s="14"/>
      <c r="AFB641" s="14"/>
      <c r="AFC641" s="14"/>
      <c r="AFD641" s="14"/>
      <c r="AFE641" s="14"/>
      <c r="AFF641" s="14"/>
      <c r="AFG641" s="14"/>
      <c r="AFH641" s="14"/>
      <c r="AFI641" s="14"/>
      <c r="AFJ641" s="14"/>
      <c r="AFK641" s="14"/>
      <c r="AFL641" s="14"/>
      <c r="AFM641" s="14"/>
      <c r="AFN641" s="14"/>
      <c r="AFO641" s="14"/>
      <c r="AFP641" s="14"/>
      <c r="AFQ641" s="14"/>
      <c r="AFR641" s="14"/>
      <c r="AFS641" s="14"/>
      <c r="AFT641" s="14"/>
      <c r="AFU641" s="14"/>
      <c r="AFV641" s="14"/>
      <c r="AFW641" s="14"/>
      <c r="AFX641" s="14"/>
      <c r="AFY641" s="14"/>
      <c r="AFZ641" s="14"/>
      <c r="AGA641" s="14"/>
      <c r="AGB641" s="14"/>
      <c r="AGC641" s="14"/>
      <c r="AGD641" s="14"/>
      <c r="AGE641" s="14"/>
      <c r="AGF641" s="14"/>
      <c r="AGG641" s="14"/>
      <c r="AGH641" s="14"/>
      <c r="AGI641" s="14"/>
      <c r="AGJ641" s="14"/>
      <c r="AGK641" s="14"/>
      <c r="AGL641" s="14"/>
      <c r="AGM641" s="14"/>
      <c r="AGN641" s="14"/>
      <c r="AGO641" s="14"/>
      <c r="AGP641" s="14"/>
      <c r="AGQ641" s="14"/>
      <c r="AGR641" s="14"/>
      <c r="AGS641" s="14"/>
      <c r="AGT641" s="14"/>
      <c r="AGU641" s="14"/>
      <c r="AGV641" s="14"/>
      <c r="AGW641" s="14"/>
      <c r="AGX641" s="14"/>
      <c r="AGY641" s="14"/>
      <c r="AGZ641" s="14"/>
      <c r="AHA641" s="14"/>
      <c r="AHB641" s="14"/>
      <c r="AHC641" s="14"/>
      <c r="AHD641" s="14"/>
      <c r="AHE641" s="14"/>
      <c r="AHF641" s="14"/>
      <c r="AHG641" s="14"/>
      <c r="AHH641" s="14"/>
      <c r="AHI641" s="14"/>
      <c r="AHJ641" s="14"/>
      <c r="AHK641" s="14"/>
      <c r="AHL641" s="14"/>
      <c r="AHM641" s="14"/>
      <c r="AHN641" s="14"/>
      <c r="AHO641" s="14"/>
      <c r="AHP641" s="14"/>
      <c r="AHQ641" s="14"/>
      <c r="AHR641" s="14"/>
      <c r="AHS641" s="14"/>
      <c r="AHT641" s="14"/>
      <c r="AHU641" s="14"/>
      <c r="AHV641" s="14"/>
      <c r="AHW641" s="14"/>
      <c r="AHX641" s="14"/>
      <c r="AHY641" s="14"/>
      <c r="AHZ641" s="14"/>
      <c r="AIA641" s="14"/>
      <c r="AIB641" s="14"/>
      <c r="AIC641" s="14"/>
      <c r="AID641" s="14"/>
      <c r="AIE641" s="14"/>
      <c r="AIF641" s="14"/>
      <c r="AIG641" s="14"/>
      <c r="AIH641" s="14"/>
      <c r="AII641" s="14"/>
      <c r="AIJ641" s="14"/>
      <c r="AIK641" s="14"/>
      <c r="AIL641" s="14"/>
      <c r="AIM641" s="14"/>
      <c r="AIN641" s="14"/>
      <c r="AIO641" s="14"/>
      <c r="AIP641" s="14"/>
      <c r="AIQ641" s="14"/>
      <c r="AIR641" s="14"/>
      <c r="AIS641" s="14"/>
      <c r="AIT641" s="14"/>
      <c r="AIU641" s="14"/>
      <c r="AIV641" s="14"/>
      <c r="AIW641" s="14"/>
      <c r="AIX641" s="14"/>
      <c r="AIY641" s="14"/>
      <c r="AIZ641" s="14"/>
      <c r="AJA641" s="14"/>
      <c r="AJB641" s="14"/>
      <c r="AJC641" s="14"/>
      <c r="AJD641" s="14"/>
      <c r="AJE641" s="14"/>
      <c r="AJF641" s="14"/>
      <c r="AJG641" s="14"/>
      <c r="AJH641" s="14"/>
      <c r="AJI641" s="14"/>
      <c r="AJJ641" s="14"/>
      <c r="AJK641" s="14"/>
      <c r="AJL641" s="14"/>
      <c r="AJM641" s="14"/>
      <c r="AJN641" s="14"/>
      <c r="AJO641" s="14"/>
      <c r="AJP641" s="14"/>
      <c r="AJQ641" s="14"/>
      <c r="AJR641" s="14"/>
      <c r="AJS641" s="14"/>
      <c r="AJT641" s="14"/>
      <c r="AJU641" s="14"/>
      <c r="AJV641" s="14"/>
      <c r="AJW641" s="14"/>
      <c r="AJX641" s="14"/>
      <c r="AJY641" s="14"/>
      <c r="AJZ641" s="14"/>
      <c r="AKA641" s="14"/>
      <c r="AKB641" s="14"/>
      <c r="AKC641" s="14"/>
      <c r="AKD641" s="14"/>
      <c r="AKE641" s="14"/>
      <c r="AKF641" s="14"/>
      <c r="AKG641" s="14"/>
      <c r="AKH641" s="14"/>
      <c r="AKI641" s="14"/>
      <c r="AKJ641" s="14"/>
      <c r="AKK641" s="14"/>
      <c r="AKL641" s="14"/>
      <c r="AKM641" s="14"/>
      <c r="AKN641" s="14"/>
      <c r="AKO641" s="14"/>
      <c r="AKP641" s="14"/>
      <c r="AKQ641" s="14"/>
      <c r="AKR641" s="14"/>
      <c r="AKS641" s="14"/>
      <c r="AKT641" s="14"/>
      <c r="AKU641" s="14"/>
      <c r="AKV641" s="14"/>
      <c r="AKW641" s="14"/>
      <c r="AKX641" s="14"/>
      <c r="AKY641" s="14"/>
      <c r="AKZ641" s="14"/>
      <c r="ALA641" s="14"/>
      <c r="ALB641" s="14"/>
      <c r="ALC641" s="14"/>
      <c r="ALD641" s="14"/>
      <c r="ALE641" s="14"/>
      <c r="ALF641" s="14"/>
      <c r="ALG641" s="14"/>
      <c r="ALH641" s="14"/>
      <c r="ALI641" s="14"/>
      <c r="ALJ641" s="14"/>
      <c r="ALK641" s="14"/>
      <c r="ALL641" s="14"/>
      <c r="ALM641" s="14"/>
      <c r="ALN641" s="14"/>
      <c r="ALO641" s="14"/>
      <c r="ALP641" s="14"/>
      <c r="ALQ641" s="14"/>
      <c r="ALR641" s="14"/>
      <c r="ALS641" s="14"/>
      <c r="ALT641" s="14"/>
      <c r="ALU641" s="14"/>
      <c r="ALV641" s="14"/>
      <c r="ALW641" s="14"/>
      <c r="ALX641" s="14"/>
      <c r="ALY641" s="14"/>
      <c r="ALZ641" s="14"/>
      <c r="AMA641" s="14"/>
      <c r="AMB641" s="14"/>
      <c r="AMC641" s="14"/>
      <c r="AMD641" s="14"/>
      <c r="AME641" s="14"/>
      <c r="AMF641" s="14"/>
      <c r="AMG641" s="14"/>
      <c r="AMH641" s="14"/>
      <c r="AMI641" s="14"/>
      <c r="AMJ641" s="14"/>
      <c r="AMK641" s="14"/>
      <c r="AML641" s="14"/>
      <c r="AMM641" s="14"/>
      <c r="AMN641" s="14"/>
      <c r="AMO641" s="14"/>
      <c r="AMP641" s="14"/>
      <c r="AMQ641" s="14"/>
      <c r="AMR641" s="14"/>
      <c r="AMS641" s="14"/>
      <c r="AMT641" s="14"/>
      <c r="AMU641" s="14"/>
      <c r="AMV641" s="14"/>
      <c r="AMW641" s="14"/>
      <c r="AMX641" s="14"/>
      <c r="AMY641" s="14"/>
      <c r="AMZ641" s="14"/>
      <c r="ANA641" s="14"/>
      <c r="ANB641" s="14"/>
      <c r="ANC641" s="14"/>
      <c r="AND641" s="14"/>
      <c r="ANE641" s="14"/>
      <c r="ANF641" s="14"/>
      <c r="ANG641" s="14"/>
      <c r="ANH641" s="14"/>
      <c r="ANI641" s="14"/>
      <c r="ANJ641" s="14"/>
      <c r="ANK641" s="14"/>
      <c r="ANL641" s="14"/>
      <c r="ANM641" s="14"/>
      <c r="ANN641" s="14"/>
      <c r="ANO641" s="14"/>
      <c r="ANP641" s="14"/>
      <c r="ANQ641" s="14"/>
      <c r="ANR641" s="14"/>
      <c r="ANS641" s="14"/>
      <c r="ANT641" s="14"/>
      <c r="ANU641" s="14"/>
      <c r="ANV641" s="14"/>
      <c r="ANW641" s="14"/>
      <c r="ANX641" s="14"/>
      <c r="ANY641" s="14"/>
      <c r="ANZ641" s="14"/>
      <c r="AOA641" s="14"/>
      <c r="AOB641" s="14"/>
      <c r="AOC641" s="14"/>
      <c r="AOD641" s="14"/>
      <c r="AOE641" s="14"/>
      <c r="AOF641" s="14"/>
      <c r="AOG641" s="14"/>
      <c r="AOH641" s="14"/>
      <c r="AOI641" s="14"/>
      <c r="AOJ641" s="14"/>
      <c r="AOK641" s="14"/>
      <c r="AOL641" s="14"/>
      <c r="AOM641" s="14"/>
      <c r="AON641" s="14"/>
      <c r="AOO641" s="14"/>
      <c r="AOP641" s="14"/>
      <c r="AOQ641" s="14"/>
      <c r="AOR641" s="14"/>
      <c r="AOS641" s="14"/>
      <c r="AOT641" s="14"/>
      <c r="AOU641" s="14"/>
      <c r="AOV641" s="14"/>
      <c r="AOW641" s="14"/>
      <c r="AOX641" s="14"/>
      <c r="AOY641" s="14"/>
      <c r="AOZ641" s="14"/>
      <c r="APA641" s="14"/>
      <c r="APB641" s="14"/>
      <c r="APC641" s="14"/>
      <c r="APD641" s="14"/>
      <c r="APE641" s="14"/>
      <c r="APF641" s="14"/>
      <c r="APG641" s="14"/>
      <c r="APH641" s="14"/>
      <c r="API641" s="14"/>
      <c r="APJ641" s="14"/>
      <c r="APK641" s="14"/>
      <c r="APL641" s="14"/>
      <c r="APM641" s="14"/>
      <c r="APN641" s="14"/>
      <c r="APO641" s="14"/>
      <c r="APP641" s="14"/>
      <c r="APQ641" s="14"/>
      <c r="APR641" s="14"/>
      <c r="APS641" s="14"/>
      <c r="APT641" s="14"/>
      <c r="APU641" s="14"/>
      <c r="APV641" s="14"/>
      <c r="APW641" s="14"/>
      <c r="APX641" s="14"/>
      <c r="APY641" s="14"/>
      <c r="APZ641" s="14"/>
      <c r="AQA641" s="14"/>
      <c r="AQB641" s="14"/>
      <c r="AQC641" s="14"/>
      <c r="AQD641" s="14"/>
      <c r="AQE641" s="14"/>
      <c r="AQF641" s="14"/>
      <c r="AQG641" s="14"/>
      <c r="AQH641" s="14"/>
      <c r="AQI641" s="14"/>
      <c r="AQJ641" s="14"/>
      <c r="AQK641" s="14"/>
      <c r="AQL641" s="14"/>
      <c r="AQM641" s="14"/>
      <c r="AQN641" s="14"/>
      <c r="AQO641" s="14"/>
      <c r="AQP641" s="14"/>
      <c r="AQQ641" s="14"/>
      <c r="AQR641" s="14"/>
      <c r="AQS641" s="14"/>
      <c r="AQT641" s="14"/>
      <c r="AQU641" s="14"/>
      <c r="AQV641" s="14"/>
      <c r="AQW641" s="14"/>
      <c r="AQX641" s="14"/>
      <c r="AQY641" s="14"/>
      <c r="AQZ641" s="14"/>
      <c r="ARA641" s="14"/>
      <c r="ARB641" s="14"/>
      <c r="ARC641" s="14"/>
      <c r="ARD641" s="14"/>
      <c r="ARE641" s="14"/>
      <c r="ARF641" s="14"/>
      <c r="ARG641" s="14"/>
      <c r="ARH641" s="14"/>
      <c r="ARI641" s="14"/>
      <c r="ARJ641" s="14"/>
      <c r="ARK641" s="14"/>
      <c r="ARL641" s="14"/>
      <c r="ARM641" s="14"/>
      <c r="ARN641" s="14"/>
      <c r="ARO641" s="14"/>
      <c r="ARP641" s="14"/>
      <c r="ARQ641" s="14"/>
      <c r="ARR641" s="14"/>
      <c r="ARS641" s="14"/>
      <c r="ART641" s="14"/>
      <c r="ARU641" s="14"/>
      <c r="ARV641" s="14"/>
      <c r="ARW641" s="14"/>
      <c r="ARX641" s="14"/>
      <c r="ARY641" s="14"/>
      <c r="ARZ641" s="14"/>
      <c r="ASA641" s="14"/>
      <c r="ASB641" s="14"/>
      <c r="ASC641" s="14"/>
      <c r="ASD641" s="14"/>
      <c r="ASE641" s="14"/>
      <c r="ASF641" s="14"/>
      <c r="ASG641" s="14"/>
      <c r="ASH641" s="14"/>
      <c r="ASI641" s="14"/>
      <c r="ASJ641" s="14"/>
      <c r="ASK641" s="14"/>
      <c r="ASL641" s="14"/>
      <c r="ASM641" s="14"/>
      <c r="ASN641" s="14"/>
      <c r="ASO641" s="14"/>
      <c r="ASP641" s="14"/>
      <c r="ASQ641" s="14"/>
      <c r="ASR641" s="14"/>
      <c r="ASS641" s="14"/>
      <c r="AST641" s="14"/>
      <c r="ASU641" s="14"/>
      <c r="ASV641" s="14"/>
      <c r="ASW641" s="14"/>
      <c r="ASX641" s="14"/>
      <c r="ASY641" s="14"/>
      <c r="ASZ641" s="14"/>
      <c r="ATA641" s="14"/>
      <c r="ATB641" s="14"/>
      <c r="ATC641" s="14"/>
      <c r="ATD641" s="14"/>
    </row>
    <row r="642" spans="63:1200">
      <c r="BK642" s="14" t="str">
        <f t="shared" si="2123"/>
        <v/>
      </c>
      <c r="ABO642" s="14"/>
      <c r="ABP642" s="14"/>
      <c r="ABQ642" s="14"/>
      <c r="ABR642" s="14"/>
      <c r="ABS642" s="14"/>
      <c r="ABT642" s="14"/>
      <c r="ABU642" s="14"/>
      <c r="ABV642" s="14"/>
      <c r="ABW642" s="14"/>
      <c r="ABX642" s="14"/>
      <c r="ABY642" s="14"/>
      <c r="ABZ642" s="14"/>
      <c r="ACA642" s="14"/>
      <c r="ACB642" s="14"/>
      <c r="ACC642" s="14"/>
      <c r="ACD642" s="14"/>
      <c r="ACE642" s="14"/>
      <c r="ACF642" s="14"/>
      <c r="ACG642" s="14"/>
      <c r="ACH642" s="14"/>
      <c r="ACI642" s="14"/>
      <c r="ACJ642" s="14"/>
      <c r="ACK642" s="14"/>
      <c r="ACL642" s="14"/>
      <c r="ACM642" s="14"/>
      <c r="ACN642" s="14"/>
      <c r="ACO642" s="14"/>
      <c r="ACP642" s="14"/>
      <c r="ACQ642" s="14"/>
      <c r="ACR642" s="14"/>
      <c r="ACS642" s="14"/>
      <c r="ACT642" s="14"/>
      <c r="ACU642" s="14"/>
      <c r="ACV642" s="14"/>
      <c r="ACW642" s="14"/>
      <c r="ACX642" s="14"/>
      <c r="ACY642" s="14"/>
      <c r="ACZ642" s="14"/>
      <c r="ADA642" s="14"/>
      <c r="ADB642" s="14"/>
      <c r="ADC642" s="14"/>
      <c r="ADD642" s="14"/>
      <c r="ADE642" s="14"/>
      <c r="ADF642" s="14"/>
      <c r="ADG642" s="14"/>
      <c r="ADH642" s="14"/>
      <c r="ADI642" s="14"/>
      <c r="ADJ642" s="14"/>
      <c r="ADK642" s="14"/>
      <c r="ADL642" s="14"/>
      <c r="ADM642" s="14"/>
      <c r="ADN642" s="14"/>
      <c r="ADO642" s="14"/>
      <c r="ADP642" s="14"/>
      <c r="ADQ642" s="14"/>
      <c r="ADR642" s="14"/>
      <c r="ADS642" s="14"/>
      <c r="ADT642" s="14"/>
      <c r="ADU642" s="14"/>
      <c r="ADV642" s="14"/>
      <c r="ADW642" s="14"/>
      <c r="ADX642" s="14"/>
      <c r="ADY642" s="14"/>
      <c r="ADZ642" s="14"/>
      <c r="AEA642" s="14"/>
      <c r="AEB642" s="14"/>
      <c r="AEC642" s="14"/>
      <c r="AED642" s="14"/>
      <c r="AEE642" s="14"/>
      <c r="AEF642" s="14"/>
      <c r="AEG642" s="14"/>
      <c r="AEH642" s="14"/>
      <c r="AEI642" s="14"/>
      <c r="AEJ642" s="14"/>
      <c r="AEK642" s="14"/>
      <c r="AEL642" s="14"/>
      <c r="AEM642" s="14"/>
      <c r="AEN642" s="14"/>
      <c r="AEO642" s="14"/>
      <c r="AEP642" s="14"/>
      <c r="AEQ642" s="14"/>
      <c r="AER642" s="14"/>
      <c r="AES642" s="14"/>
      <c r="AET642" s="14"/>
      <c r="AEU642" s="14"/>
      <c r="AEV642" s="14"/>
      <c r="AEW642" s="14"/>
      <c r="AEX642" s="14"/>
      <c r="AEY642" s="14"/>
      <c r="AEZ642" s="14"/>
      <c r="AFA642" s="14"/>
      <c r="AFB642" s="14"/>
      <c r="AFC642" s="14"/>
      <c r="AFD642" s="14"/>
      <c r="AFE642" s="14"/>
      <c r="AFF642" s="14"/>
      <c r="AFG642" s="14"/>
      <c r="AFH642" s="14"/>
      <c r="AFI642" s="14"/>
      <c r="AFJ642" s="14"/>
      <c r="AFK642" s="14"/>
      <c r="AFL642" s="14"/>
      <c r="AFM642" s="14"/>
      <c r="AFN642" s="14"/>
      <c r="AFO642" s="14"/>
      <c r="AFP642" s="14"/>
      <c r="AFQ642" s="14"/>
      <c r="AFR642" s="14"/>
      <c r="AFS642" s="14"/>
      <c r="AFT642" s="14"/>
      <c r="AFU642" s="14"/>
      <c r="AFV642" s="14"/>
      <c r="AFW642" s="14"/>
      <c r="AFX642" s="14"/>
      <c r="AFY642" s="14"/>
      <c r="AFZ642" s="14"/>
      <c r="AGA642" s="14"/>
      <c r="AGB642" s="14"/>
      <c r="AGC642" s="14"/>
      <c r="AGD642" s="14"/>
      <c r="AGE642" s="14"/>
      <c r="AGF642" s="14"/>
      <c r="AGG642" s="14"/>
      <c r="AGH642" s="14"/>
      <c r="AGI642" s="14"/>
      <c r="AGJ642" s="14"/>
      <c r="AGK642" s="14"/>
      <c r="AGL642" s="14"/>
      <c r="AGM642" s="14"/>
      <c r="AGN642" s="14"/>
      <c r="AGO642" s="14"/>
      <c r="AGP642" s="14"/>
      <c r="AGQ642" s="14"/>
      <c r="AGR642" s="14"/>
      <c r="AGS642" s="14"/>
      <c r="AGT642" s="14"/>
      <c r="AGU642" s="14"/>
      <c r="AGV642" s="14"/>
      <c r="AGW642" s="14"/>
      <c r="AGX642" s="14"/>
      <c r="AGY642" s="14"/>
      <c r="AGZ642" s="14"/>
      <c r="AHA642" s="14"/>
      <c r="AHB642" s="14"/>
      <c r="AHC642" s="14"/>
      <c r="AHD642" s="14"/>
      <c r="AHE642" s="14"/>
      <c r="AHF642" s="14"/>
      <c r="AHG642" s="14"/>
      <c r="AHH642" s="14"/>
      <c r="AHI642" s="14"/>
      <c r="AHJ642" s="14"/>
      <c r="AHK642" s="14"/>
      <c r="AHL642" s="14"/>
      <c r="AHM642" s="14"/>
      <c r="AHN642" s="14"/>
      <c r="AHO642" s="14"/>
      <c r="AHP642" s="14"/>
      <c r="AHQ642" s="14"/>
      <c r="AHR642" s="14"/>
      <c r="AHS642" s="14"/>
      <c r="AHT642" s="14"/>
      <c r="AHU642" s="14"/>
      <c r="AHV642" s="14"/>
      <c r="AHW642" s="14"/>
      <c r="AHX642" s="14"/>
      <c r="AHY642" s="14"/>
      <c r="AHZ642" s="14"/>
      <c r="AIA642" s="14"/>
      <c r="AIB642" s="14"/>
      <c r="AIC642" s="14"/>
      <c r="AID642" s="14"/>
      <c r="AIE642" s="14"/>
      <c r="AIF642" s="14"/>
      <c r="AIG642" s="14"/>
      <c r="AIH642" s="14"/>
      <c r="AII642" s="14"/>
      <c r="AIJ642" s="14"/>
      <c r="AIK642" s="14"/>
      <c r="AIL642" s="14"/>
      <c r="AIM642" s="14"/>
      <c r="AIN642" s="14"/>
      <c r="AIO642" s="14"/>
      <c r="AIP642" s="14"/>
      <c r="AIQ642" s="14"/>
      <c r="AIR642" s="14"/>
      <c r="AIS642" s="14"/>
      <c r="AIT642" s="14"/>
      <c r="AIU642" s="14"/>
      <c r="AIV642" s="14"/>
      <c r="AIW642" s="14"/>
      <c r="AIX642" s="14"/>
      <c r="AIY642" s="14"/>
      <c r="AIZ642" s="14"/>
      <c r="AJA642" s="14"/>
      <c r="AJB642" s="14"/>
      <c r="AJC642" s="14"/>
      <c r="AJD642" s="14"/>
      <c r="AJE642" s="14"/>
      <c r="AJF642" s="14"/>
      <c r="AJG642" s="14"/>
      <c r="AJH642" s="14"/>
      <c r="AJI642" s="14"/>
      <c r="AJJ642" s="14"/>
      <c r="AJK642" s="14"/>
      <c r="AJL642" s="14"/>
      <c r="AJM642" s="14"/>
      <c r="AJN642" s="14"/>
      <c r="AJO642" s="14"/>
      <c r="AJP642" s="14"/>
      <c r="AJQ642" s="14"/>
      <c r="AJR642" s="14"/>
      <c r="AJS642" s="14"/>
      <c r="AJT642" s="14"/>
      <c r="AJU642" s="14"/>
      <c r="AJV642" s="14"/>
      <c r="AJW642" s="14"/>
      <c r="AJX642" s="14"/>
      <c r="AJY642" s="14"/>
      <c r="AJZ642" s="14"/>
      <c r="AKA642" s="14"/>
      <c r="AKB642" s="14"/>
      <c r="AKC642" s="14"/>
      <c r="AKD642" s="14"/>
      <c r="AKE642" s="14"/>
      <c r="AKF642" s="14"/>
      <c r="AKG642" s="14"/>
      <c r="AKH642" s="14"/>
      <c r="AKI642" s="14"/>
      <c r="AKJ642" s="14"/>
      <c r="AKK642" s="14"/>
      <c r="AKL642" s="14"/>
      <c r="AKM642" s="14"/>
      <c r="AKN642" s="14"/>
      <c r="AKO642" s="14"/>
      <c r="AKP642" s="14"/>
      <c r="AKQ642" s="14"/>
      <c r="AKR642" s="14"/>
      <c r="AKS642" s="14"/>
      <c r="AKT642" s="14"/>
      <c r="AKU642" s="14"/>
      <c r="AKV642" s="14"/>
      <c r="AKW642" s="14"/>
      <c r="AKX642" s="14"/>
      <c r="AKY642" s="14"/>
      <c r="AKZ642" s="14"/>
      <c r="ALA642" s="14"/>
      <c r="ALB642" s="14"/>
      <c r="ALC642" s="14"/>
      <c r="ALD642" s="14"/>
      <c r="ALE642" s="14"/>
      <c r="ALF642" s="14"/>
      <c r="ALG642" s="14"/>
      <c r="ALH642" s="14"/>
      <c r="ALI642" s="14"/>
      <c r="ALJ642" s="14"/>
      <c r="ALK642" s="14"/>
      <c r="ALL642" s="14"/>
      <c r="ALM642" s="14"/>
      <c r="ALN642" s="14"/>
      <c r="ALO642" s="14"/>
      <c r="ALP642" s="14"/>
      <c r="ALQ642" s="14"/>
      <c r="ALR642" s="14"/>
      <c r="ALS642" s="14"/>
      <c r="ALT642" s="14"/>
      <c r="ALU642" s="14"/>
      <c r="ALV642" s="14"/>
      <c r="ALW642" s="14"/>
      <c r="ALX642" s="14"/>
      <c r="ALY642" s="14"/>
      <c r="ALZ642" s="14"/>
      <c r="AMA642" s="14"/>
      <c r="AMB642" s="14"/>
      <c r="AMC642" s="14"/>
      <c r="AMD642" s="14"/>
      <c r="AME642" s="14"/>
      <c r="AMF642" s="14"/>
      <c r="AMG642" s="14"/>
      <c r="AMH642" s="14"/>
      <c r="AMI642" s="14"/>
      <c r="AMJ642" s="14"/>
      <c r="AMK642" s="14"/>
      <c r="AML642" s="14"/>
      <c r="AMM642" s="14"/>
      <c r="AMN642" s="14"/>
      <c r="AMO642" s="14"/>
      <c r="AMP642" s="14"/>
      <c r="AMQ642" s="14"/>
      <c r="AMR642" s="14"/>
      <c r="AMS642" s="14"/>
      <c r="AMT642" s="14"/>
      <c r="AMU642" s="14"/>
      <c r="AMV642" s="14"/>
      <c r="AMW642" s="14"/>
      <c r="AMX642" s="14"/>
      <c r="AMY642" s="14"/>
      <c r="AMZ642" s="14"/>
      <c r="ANA642" s="14"/>
      <c r="ANB642" s="14"/>
      <c r="ANC642" s="14"/>
      <c r="AND642" s="14"/>
      <c r="ANE642" s="14"/>
      <c r="ANF642" s="14"/>
      <c r="ANG642" s="14"/>
      <c r="ANH642" s="14"/>
      <c r="ANI642" s="14"/>
      <c r="ANJ642" s="14"/>
      <c r="ANK642" s="14"/>
      <c r="ANL642" s="14"/>
      <c r="ANM642" s="14"/>
      <c r="ANN642" s="14"/>
      <c r="ANO642" s="14"/>
      <c r="ANP642" s="14"/>
      <c r="ANQ642" s="14"/>
      <c r="ANR642" s="14"/>
      <c r="ANS642" s="14"/>
      <c r="ANT642" s="14"/>
      <c r="ANU642" s="14"/>
      <c r="ANV642" s="14"/>
      <c r="ANW642" s="14"/>
      <c r="ANX642" s="14"/>
      <c r="ANY642" s="14"/>
      <c r="ANZ642" s="14"/>
      <c r="AOA642" s="14"/>
      <c r="AOB642" s="14"/>
      <c r="AOC642" s="14"/>
      <c r="AOD642" s="14"/>
      <c r="AOE642" s="14"/>
      <c r="AOF642" s="14"/>
      <c r="AOG642" s="14"/>
      <c r="AOH642" s="14"/>
      <c r="AOI642" s="14"/>
      <c r="AOJ642" s="14"/>
      <c r="AOK642" s="14"/>
      <c r="AOL642" s="14"/>
      <c r="AOM642" s="14"/>
      <c r="AON642" s="14"/>
      <c r="AOO642" s="14"/>
      <c r="AOP642" s="14"/>
      <c r="AOQ642" s="14"/>
      <c r="AOR642" s="14"/>
      <c r="AOS642" s="14"/>
      <c r="AOT642" s="14"/>
      <c r="AOU642" s="14"/>
      <c r="AOV642" s="14"/>
      <c r="AOW642" s="14"/>
      <c r="AOX642" s="14"/>
      <c r="AOY642" s="14"/>
      <c r="AOZ642" s="14"/>
      <c r="APA642" s="14"/>
      <c r="APB642" s="14"/>
      <c r="APC642" s="14"/>
      <c r="APD642" s="14"/>
      <c r="APE642" s="14"/>
      <c r="APF642" s="14"/>
      <c r="APG642" s="14"/>
      <c r="APH642" s="14"/>
      <c r="API642" s="14"/>
      <c r="APJ642" s="14"/>
      <c r="APK642" s="14"/>
      <c r="APL642" s="14"/>
      <c r="APM642" s="14"/>
      <c r="APN642" s="14"/>
      <c r="APO642" s="14"/>
      <c r="APP642" s="14"/>
      <c r="APQ642" s="14"/>
      <c r="APR642" s="14"/>
      <c r="APS642" s="14"/>
      <c r="APT642" s="14"/>
      <c r="APU642" s="14"/>
      <c r="APV642" s="14"/>
      <c r="APW642" s="14"/>
      <c r="APX642" s="14"/>
      <c r="APY642" s="14"/>
      <c r="APZ642" s="14"/>
      <c r="AQA642" s="14"/>
      <c r="AQB642" s="14"/>
      <c r="AQC642" s="14"/>
      <c r="AQD642" s="14"/>
      <c r="AQE642" s="14"/>
      <c r="AQF642" s="14"/>
      <c r="AQG642" s="14"/>
      <c r="AQH642" s="14"/>
      <c r="AQI642" s="14"/>
      <c r="AQJ642" s="14"/>
      <c r="AQK642" s="14"/>
      <c r="AQL642" s="14"/>
      <c r="AQM642" s="14"/>
      <c r="AQN642" s="14"/>
      <c r="AQO642" s="14"/>
      <c r="AQP642" s="14"/>
      <c r="AQQ642" s="14"/>
      <c r="AQR642" s="14"/>
      <c r="AQS642" s="14"/>
      <c r="AQT642" s="14"/>
      <c r="AQU642" s="14"/>
      <c r="AQV642" s="14"/>
      <c r="AQW642" s="14"/>
      <c r="AQX642" s="14"/>
      <c r="AQY642" s="14"/>
      <c r="AQZ642" s="14"/>
      <c r="ARA642" s="14"/>
      <c r="ARB642" s="14"/>
      <c r="ARC642" s="14"/>
      <c r="ARD642" s="14"/>
      <c r="ARE642" s="14"/>
      <c r="ARF642" s="14"/>
      <c r="ARG642" s="14"/>
      <c r="ARH642" s="14"/>
      <c r="ARI642" s="14"/>
      <c r="ARJ642" s="14"/>
      <c r="ARK642" s="14"/>
      <c r="ARL642" s="14"/>
      <c r="ARM642" s="14"/>
      <c r="ARN642" s="14"/>
      <c r="ARO642" s="14"/>
      <c r="ARP642" s="14"/>
      <c r="ARQ642" s="14"/>
      <c r="ARR642" s="14"/>
      <c r="ARS642" s="14"/>
      <c r="ART642" s="14"/>
      <c r="ARU642" s="14"/>
      <c r="ARV642" s="14"/>
      <c r="ARW642" s="14"/>
      <c r="ARX642" s="14"/>
      <c r="ARY642" s="14"/>
      <c r="ARZ642" s="14"/>
      <c r="ASA642" s="14"/>
      <c r="ASB642" s="14"/>
      <c r="ASC642" s="14"/>
      <c r="ASD642" s="14"/>
      <c r="ASE642" s="14"/>
      <c r="ASF642" s="14"/>
      <c r="ASG642" s="14"/>
      <c r="ASH642" s="14"/>
      <c r="ASI642" s="14"/>
      <c r="ASJ642" s="14"/>
      <c r="ASK642" s="14"/>
      <c r="ASL642" s="14"/>
      <c r="ASM642" s="14"/>
      <c r="ASN642" s="14"/>
      <c r="ASO642" s="14"/>
      <c r="ASP642" s="14"/>
      <c r="ASQ642" s="14"/>
      <c r="ASR642" s="14"/>
      <c r="ASS642" s="14"/>
      <c r="AST642" s="14"/>
      <c r="ASU642" s="14"/>
      <c r="ASV642" s="14"/>
      <c r="ASW642" s="14"/>
      <c r="ASX642" s="14"/>
      <c r="ASY642" s="14"/>
      <c r="ASZ642" s="14"/>
      <c r="ATA642" s="14"/>
      <c r="ATB642" s="14"/>
      <c r="ATC642" s="14"/>
      <c r="ATD642" s="14"/>
    </row>
    <row r="643" spans="63:1200">
      <c r="BK643" s="14" t="str">
        <f t="shared" ref="BK643:BK706" si="2124">IF(H643,IF(AND(NOT(BA643),AU643),AND(AC643=0,IF(CA643="",TRUE,NOT(CA643))),""),"")</f>
        <v/>
      </c>
      <c r="ABO643" s="14"/>
      <c r="ABP643" s="14"/>
      <c r="ABQ643" s="14"/>
      <c r="ABR643" s="14"/>
      <c r="ABS643" s="14"/>
      <c r="ABT643" s="14"/>
      <c r="ABU643" s="14"/>
      <c r="ABV643" s="14"/>
      <c r="ABW643" s="14"/>
      <c r="ABX643" s="14"/>
      <c r="ABY643" s="14"/>
      <c r="ABZ643" s="14"/>
      <c r="ACA643" s="14"/>
      <c r="ACB643" s="14"/>
      <c r="ACC643" s="14"/>
      <c r="ACD643" s="14"/>
      <c r="ACE643" s="14"/>
      <c r="ACF643" s="14"/>
      <c r="ACG643" s="14"/>
      <c r="ACH643" s="14"/>
      <c r="ACI643" s="14"/>
      <c r="ACJ643" s="14"/>
      <c r="ACK643" s="14"/>
      <c r="ACL643" s="14"/>
      <c r="ACM643" s="14"/>
      <c r="ACN643" s="14"/>
      <c r="ACO643" s="14"/>
      <c r="ACP643" s="14"/>
      <c r="ACQ643" s="14"/>
      <c r="ACR643" s="14"/>
      <c r="ACS643" s="14"/>
      <c r="ACT643" s="14"/>
      <c r="ACU643" s="14"/>
      <c r="ACV643" s="14"/>
      <c r="ACW643" s="14"/>
      <c r="ACX643" s="14"/>
      <c r="ACY643" s="14"/>
      <c r="ACZ643" s="14"/>
      <c r="ADA643" s="14"/>
      <c r="ADB643" s="14"/>
      <c r="ADC643" s="14"/>
      <c r="ADD643" s="14"/>
      <c r="ADE643" s="14"/>
      <c r="ADF643" s="14"/>
      <c r="ADG643" s="14"/>
      <c r="ADH643" s="14"/>
      <c r="ADI643" s="14"/>
      <c r="ADJ643" s="14"/>
      <c r="ADK643" s="14"/>
      <c r="ADL643" s="14"/>
      <c r="ADM643" s="14"/>
      <c r="ADN643" s="14"/>
      <c r="ADO643" s="14"/>
      <c r="ADP643" s="14"/>
      <c r="ADQ643" s="14"/>
      <c r="ADR643" s="14"/>
      <c r="ADS643" s="14"/>
      <c r="ADT643" s="14"/>
      <c r="ADU643" s="14"/>
      <c r="ADV643" s="14"/>
      <c r="ADW643" s="14"/>
      <c r="ADX643" s="14"/>
      <c r="ADY643" s="14"/>
      <c r="ADZ643" s="14"/>
      <c r="AEA643" s="14"/>
      <c r="AEB643" s="14"/>
      <c r="AEC643" s="14"/>
      <c r="AED643" s="14"/>
      <c r="AEE643" s="14"/>
      <c r="AEF643" s="14"/>
      <c r="AEG643" s="14"/>
      <c r="AEH643" s="14"/>
      <c r="AEI643" s="14"/>
      <c r="AEJ643" s="14"/>
      <c r="AEK643" s="14"/>
      <c r="AEL643" s="14"/>
      <c r="AEM643" s="14"/>
      <c r="AEN643" s="14"/>
      <c r="AEO643" s="14"/>
      <c r="AEP643" s="14"/>
      <c r="AEQ643" s="14"/>
      <c r="AER643" s="14"/>
      <c r="AES643" s="14"/>
      <c r="AET643" s="14"/>
      <c r="AEU643" s="14"/>
      <c r="AEV643" s="14"/>
      <c r="AEW643" s="14"/>
      <c r="AEX643" s="14"/>
      <c r="AEY643" s="14"/>
      <c r="AEZ643" s="14"/>
      <c r="AFA643" s="14"/>
      <c r="AFB643" s="14"/>
      <c r="AFC643" s="14"/>
      <c r="AFD643" s="14"/>
      <c r="AFE643" s="14"/>
      <c r="AFF643" s="14"/>
      <c r="AFG643" s="14"/>
      <c r="AFH643" s="14"/>
      <c r="AFI643" s="14"/>
      <c r="AFJ643" s="14"/>
      <c r="AFK643" s="14"/>
      <c r="AFL643" s="14"/>
      <c r="AFM643" s="14"/>
      <c r="AFN643" s="14"/>
      <c r="AFO643" s="14"/>
      <c r="AFP643" s="14"/>
      <c r="AFQ643" s="14"/>
      <c r="AFR643" s="14"/>
      <c r="AFS643" s="14"/>
      <c r="AFT643" s="14"/>
      <c r="AFU643" s="14"/>
      <c r="AFV643" s="14"/>
      <c r="AFW643" s="14"/>
      <c r="AFX643" s="14"/>
      <c r="AFY643" s="14"/>
      <c r="AFZ643" s="14"/>
      <c r="AGA643" s="14"/>
      <c r="AGB643" s="14"/>
      <c r="AGC643" s="14"/>
      <c r="AGD643" s="14"/>
      <c r="AGE643" s="14"/>
      <c r="AGF643" s="14"/>
      <c r="AGG643" s="14"/>
      <c r="AGH643" s="14"/>
      <c r="AGI643" s="14"/>
      <c r="AGJ643" s="14"/>
      <c r="AGK643" s="14"/>
      <c r="AGL643" s="14"/>
      <c r="AGM643" s="14"/>
      <c r="AGN643" s="14"/>
      <c r="AGO643" s="14"/>
      <c r="AGP643" s="14"/>
      <c r="AGQ643" s="14"/>
      <c r="AGR643" s="14"/>
      <c r="AGS643" s="14"/>
      <c r="AGT643" s="14"/>
      <c r="AGU643" s="14"/>
      <c r="AGV643" s="14"/>
      <c r="AGW643" s="14"/>
      <c r="AGX643" s="14"/>
      <c r="AGY643" s="14"/>
      <c r="AGZ643" s="14"/>
      <c r="AHA643" s="14"/>
      <c r="AHB643" s="14"/>
      <c r="AHC643" s="14"/>
      <c r="AHD643" s="14"/>
      <c r="AHE643" s="14"/>
      <c r="AHF643" s="14"/>
      <c r="AHG643" s="14"/>
      <c r="AHH643" s="14"/>
      <c r="AHI643" s="14"/>
      <c r="AHJ643" s="14"/>
      <c r="AHK643" s="14"/>
      <c r="AHL643" s="14"/>
      <c r="AHM643" s="14"/>
      <c r="AHN643" s="14"/>
      <c r="AHO643" s="14"/>
      <c r="AHP643" s="14"/>
      <c r="AHQ643" s="14"/>
      <c r="AHR643" s="14"/>
      <c r="AHS643" s="14"/>
      <c r="AHT643" s="14"/>
      <c r="AHU643" s="14"/>
      <c r="AHV643" s="14"/>
      <c r="AHW643" s="14"/>
      <c r="AHX643" s="14"/>
      <c r="AHY643" s="14"/>
      <c r="AHZ643" s="14"/>
      <c r="AIA643" s="14"/>
      <c r="AIB643" s="14"/>
      <c r="AIC643" s="14"/>
      <c r="AID643" s="14"/>
      <c r="AIE643" s="14"/>
      <c r="AIF643" s="14"/>
      <c r="AIG643" s="14"/>
      <c r="AIH643" s="14"/>
      <c r="AII643" s="14"/>
      <c r="AIJ643" s="14"/>
      <c r="AIK643" s="14"/>
      <c r="AIL643" s="14"/>
      <c r="AIM643" s="14"/>
      <c r="AIN643" s="14"/>
      <c r="AIO643" s="14"/>
      <c r="AIP643" s="14"/>
      <c r="AIQ643" s="14"/>
      <c r="AIR643" s="14"/>
      <c r="AIS643" s="14"/>
      <c r="AIT643" s="14"/>
      <c r="AIU643" s="14"/>
      <c r="AIV643" s="14"/>
      <c r="AIW643" s="14"/>
      <c r="AIX643" s="14"/>
      <c r="AIY643" s="14"/>
      <c r="AIZ643" s="14"/>
      <c r="AJA643" s="14"/>
      <c r="AJB643" s="14"/>
      <c r="AJC643" s="14"/>
      <c r="AJD643" s="14"/>
      <c r="AJE643" s="14"/>
      <c r="AJF643" s="14"/>
      <c r="AJG643" s="14"/>
      <c r="AJH643" s="14"/>
      <c r="AJI643" s="14"/>
      <c r="AJJ643" s="14"/>
      <c r="AJK643" s="14"/>
      <c r="AJL643" s="14"/>
      <c r="AJM643" s="14"/>
      <c r="AJN643" s="14"/>
      <c r="AJO643" s="14"/>
      <c r="AJP643" s="14"/>
      <c r="AJQ643" s="14"/>
      <c r="AJR643" s="14"/>
      <c r="AJS643" s="14"/>
      <c r="AJT643" s="14"/>
      <c r="AJU643" s="14"/>
      <c r="AJV643" s="14"/>
      <c r="AJW643" s="14"/>
      <c r="AJX643" s="14"/>
      <c r="AJY643" s="14"/>
      <c r="AJZ643" s="14"/>
      <c r="AKA643" s="14"/>
      <c r="AKB643" s="14"/>
      <c r="AKC643" s="14"/>
      <c r="AKD643" s="14"/>
      <c r="AKE643" s="14"/>
      <c r="AKF643" s="14"/>
      <c r="AKG643" s="14"/>
      <c r="AKH643" s="14"/>
      <c r="AKI643" s="14"/>
      <c r="AKJ643" s="14"/>
      <c r="AKK643" s="14"/>
      <c r="AKL643" s="14"/>
      <c r="AKM643" s="14"/>
      <c r="AKN643" s="14"/>
      <c r="AKO643" s="14"/>
      <c r="AKP643" s="14"/>
      <c r="AKQ643" s="14"/>
      <c r="AKR643" s="14"/>
      <c r="AKS643" s="14"/>
      <c r="AKT643" s="14"/>
      <c r="AKU643" s="14"/>
      <c r="AKV643" s="14"/>
      <c r="AKW643" s="14"/>
      <c r="AKX643" s="14"/>
      <c r="AKY643" s="14"/>
      <c r="AKZ643" s="14"/>
      <c r="ALA643" s="14"/>
      <c r="ALB643" s="14"/>
      <c r="ALC643" s="14"/>
      <c r="ALD643" s="14"/>
      <c r="ALE643" s="14"/>
      <c r="ALF643" s="14"/>
      <c r="ALG643" s="14"/>
      <c r="ALH643" s="14"/>
      <c r="ALI643" s="14"/>
      <c r="ALJ643" s="14"/>
      <c r="ALK643" s="14"/>
      <c r="ALL643" s="14"/>
      <c r="ALM643" s="14"/>
      <c r="ALN643" s="14"/>
      <c r="ALO643" s="14"/>
      <c r="ALP643" s="14"/>
      <c r="ALQ643" s="14"/>
      <c r="ALR643" s="14"/>
      <c r="ALS643" s="14"/>
      <c r="ALT643" s="14"/>
      <c r="ALU643" s="14"/>
      <c r="ALV643" s="14"/>
      <c r="ALW643" s="14"/>
      <c r="ALX643" s="14"/>
      <c r="ALY643" s="14"/>
      <c r="ALZ643" s="14"/>
      <c r="AMA643" s="14"/>
      <c r="AMB643" s="14"/>
      <c r="AMC643" s="14"/>
      <c r="AMD643" s="14"/>
      <c r="AME643" s="14"/>
      <c r="AMF643" s="14"/>
      <c r="AMG643" s="14"/>
      <c r="AMH643" s="14"/>
      <c r="AMI643" s="14"/>
      <c r="AMJ643" s="14"/>
      <c r="AMK643" s="14"/>
      <c r="AML643" s="14"/>
      <c r="AMM643" s="14"/>
      <c r="AMN643" s="14"/>
      <c r="AMO643" s="14"/>
      <c r="AMP643" s="14"/>
      <c r="AMQ643" s="14"/>
      <c r="AMR643" s="14"/>
      <c r="AMS643" s="14"/>
      <c r="AMT643" s="14"/>
      <c r="AMU643" s="14"/>
      <c r="AMV643" s="14"/>
      <c r="AMW643" s="14"/>
      <c r="AMX643" s="14"/>
      <c r="AMY643" s="14"/>
      <c r="AMZ643" s="14"/>
      <c r="ANA643" s="14"/>
      <c r="ANB643" s="14"/>
      <c r="ANC643" s="14"/>
      <c r="AND643" s="14"/>
      <c r="ANE643" s="14"/>
      <c r="ANF643" s="14"/>
      <c r="ANG643" s="14"/>
      <c r="ANH643" s="14"/>
      <c r="ANI643" s="14"/>
      <c r="ANJ643" s="14"/>
      <c r="ANK643" s="14"/>
      <c r="ANL643" s="14"/>
      <c r="ANM643" s="14"/>
      <c r="ANN643" s="14"/>
      <c r="ANO643" s="14"/>
      <c r="ANP643" s="14"/>
      <c r="ANQ643" s="14"/>
      <c r="ANR643" s="14"/>
      <c r="ANS643" s="14"/>
      <c r="ANT643" s="14"/>
      <c r="ANU643" s="14"/>
      <c r="ANV643" s="14"/>
      <c r="ANW643" s="14"/>
      <c r="ANX643" s="14"/>
      <c r="ANY643" s="14"/>
      <c r="ANZ643" s="14"/>
      <c r="AOA643" s="14"/>
      <c r="AOB643" s="14"/>
      <c r="AOC643" s="14"/>
      <c r="AOD643" s="14"/>
      <c r="AOE643" s="14"/>
      <c r="AOF643" s="14"/>
      <c r="AOG643" s="14"/>
      <c r="AOH643" s="14"/>
      <c r="AOI643" s="14"/>
      <c r="AOJ643" s="14"/>
      <c r="AOK643" s="14"/>
      <c r="AOL643" s="14"/>
      <c r="AOM643" s="14"/>
      <c r="AON643" s="14"/>
      <c r="AOO643" s="14"/>
      <c r="AOP643" s="14"/>
      <c r="AOQ643" s="14"/>
      <c r="AOR643" s="14"/>
      <c r="AOS643" s="14"/>
      <c r="AOT643" s="14"/>
      <c r="AOU643" s="14"/>
      <c r="AOV643" s="14"/>
      <c r="AOW643" s="14"/>
      <c r="AOX643" s="14"/>
      <c r="AOY643" s="14"/>
      <c r="AOZ643" s="14"/>
      <c r="APA643" s="14"/>
      <c r="APB643" s="14"/>
      <c r="APC643" s="14"/>
      <c r="APD643" s="14"/>
      <c r="APE643" s="14"/>
      <c r="APF643" s="14"/>
      <c r="APG643" s="14"/>
      <c r="APH643" s="14"/>
      <c r="API643" s="14"/>
      <c r="APJ643" s="14"/>
      <c r="APK643" s="14"/>
      <c r="APL643" s="14"/>
      <c r="APM643" s="14"/>
      <c r="APN643" s="14"/>
      <c r="APO643" s="14"/>
      <c r="APP643" s="14"/>
      <c r="APQ643" s="14"/>
      <c r="APR643" s="14"/>
      <c r="APS643" s="14"/>
      <c r="APT643" s="14"/>
      <c r="APU643" s="14"/>
      <c r="APV643" s="14"/>
      <c r="APW643" s="14"/>
      <c r="APX643" s="14"/>
      <c r="APY643" s="14"/>
      <c r="APZ643" s="14"/>
      <c r="AQA643" s="14"/>
      <c r="AQB643" s="14"/>
      <c r="AQC643" s="14"/>
      <c r="AQD643" s="14"/>
      <c r="AQE643" s="14"/>
      <c r="AQF643" s="14"/>
      <c r="AQG643" s="14"/>
      <c r="AQH643" s="14"/>
      <c r="AQI643" s="14"/>
      <c r="AQJ643" s="14"/>
      <c r="AQK643" s="14"/>
      <c r="AQL643" s="14"/>
      <c r="AQM643" s="14"/>
      <c r="AQN643" s="14"/>
      <c r="AQO643" s="14"/>
      <c r="AQP643" s="14"/>
      <c r="AQQ643" s="14"/>
      <c r="AQR643" s="14"/>
      <c r="AQS643" s="14"/>
      <c r="AQT643" s="14"/>
      <c r="AQU643" s="14"/>
      <c r="AQV643" s="14"/>
      <c r="AQW643" s="14"/>
      <c r="AQX643" s="14"/>
      <c r="AQY643" s="14"/>
      <c r="AQZ643" s="14"/>
      <c r="ARA643" s="14"/>
      <c r="ARB643" s="14"/>
      <c r="ARC643" s="14"/>
      <c r="ARD643" s="14"/>
      <c r="ARE643" s="14"/>
      <c r="ARF643" s="14"/>
      <c r="ARG643" s="14"/>
      <c r="ARH643" s="14"/>
      <c r="ARI643" s="14"/>
      <c r="ARJ643" s="14"/>
      <c r="ARK643" s="14"/>
      <c r="ARL643" s="14"/>
      <c r="ARM643" s="14"/>
      <c r="ARN643" s="14"/>
      <c r="ARO643" s="14"/>
      <c r="ARP643" s="14"/>
      <c r="ARQ643" s="14"/>
      <c r="ARR643" s="14"/>
      <c r="ARS643" s="14"/>
      <c r="ART643" s="14"/>
      <c r="ARU643" s="14"/>
      <c r="ARV643" s="14"/>
      <c r="ARW643" s="14"/>
      <c r="ARX643" s="14"/>
      <c r="ARY643" s="14"/>
      <c r="ARZ643" s="14"/>
      <c r="ASA643" s="14"/>
      <c r="ASB643" s="14"/>
      <c r="ASC643" s="14"/>
      <c r="ASD643" s="14"/>
      <c r="ASE643" s="14"/>
      <c r="ASF643" s="14"/>
      <c r="ASG643" s="14"/>
      <c r="ASH643" s="14"/>
      <c r="ASI643" s="14"/>
      <c r="ASJ643" s="14"/>
      <c r="ASK643" s="14"/>
      <c r="ASL643" s="14"/>
      <c r="ASM643" s="14"/>
      <c r="ASN643" s="14"/>
      <c r="ASO643" s="14"/>
      <c r="ASP643" s="14"/>
      <c r="ASQ643" s="14"/>
      <c r="ASR643" s="14"/>
      <c r="ASS643" s="14"/>
      <c r="AST643" s="14"/>
      <c r="ASU643" s="14"/>
      <c r="ASV643" s="14"/>
      <c r="ASW643" s="14"/>
      <c r="ASX643" s="14"/>
      <c r="ASY643" s="14"/>
      <c r="ASZ643" s="14"/>
      <c r="ATA643" s="14"/>
      <c r="ATB643" s="14"/>
      <c r="ATC643" s="14"/>
      <c r="ATD643" s="14"/>
    </row>
    <row r="644" spans="63:1200">
      <c r="BK644" s="14" t="str">
        <f t="shared" si="2124"/>
        <v/>
      </c>
      <c r="ABO644" s="14"/>
      <c r="ABP644" s="14"/>
      <c r="ABQ644" s="14"/>
      <c r="ABR644" s="14"/>
      <c r="ABS644" s="14"/>
      <c r="ABT644" s="14"/>
      <c r="ABU644" s="14"/>
      <c r="ABV644" s="14"/>
      <c r="ABW644" s="14"/>
      <c r="ABX644" s="14"/>
      <c r="ABY644" s="14"/>
      <c r="ABZ644" s="14"/>
      <c r="ACA644" s="14"/>
      <c r="ACB644" s="14"/>
      <c r="ACC644" s="14"/>
      <c r="ACD644" s="14"/>
      <c r="ACE644" s="14"/>
      <c r="ACF644" s="14"/>
      <c r="ACG644" s="14"/>
      <c r="ACH644" s="14"/>
      <c r="ACI644" s="14"/>
      <c r="ACJ644" s="14"/>
      <c r="ACK644" s="14"/>
      <c r="ACL644" s="14"/>
      <c r="ACM644" s="14"/>
      <c r="ACN644" s="14"/>
      <c r="ACO644" s="14"/>
      <c r="ACP644" s="14"/>
      <c r="ACQ644" s="14"/>
      <c r="ACR644" s="14"/>
      <c r="ACS644" s="14"/>
      <c r="ACT644" s="14"/>
      <c r="ACU644" s="14"/>
      <c r="ACV644" s="14"/>
      <c r="ACW644" s="14"/>
      <c r="ACX644" s="14"/>
      <c r="ACY644" s="14"/>
      <c r="ACZ644" s="14"/>
      <c r="ADA644" s="14"/>
      <c r="ADB644" s="14"/>
      <c r="ADC644" s="14"/>
      <c r="ADD644" s="14"/>
      <c r="ADE644" s="14"/>
      <c r="ADF644" s="14"/>
      <c r="ADG644" s="14"/>
      <c r="ADH644" s="14"/>
      <c r="ADI644" s="14"/>
      <c r="ADJ644" s="14"/>
      <c r="ADK644" s="14"/>
      <c r="ADL644" s="14"/>
      <c r="ADM644" s="14"/>
      <c r="ADN644" s="14"/>
      <c r="ADO644" s="14"/>
      <c r="ADP644" s="14"/>
      <c r="ADQ644" s="14"/>
      <c r="ADR644" s="14"/>
      <c r="ADS644" s="14"/>
      <c r="ADT644" s="14"/>
      <c r="ADU644" s="14"/>
      <c r="ADV644" s="14"/>
      <c r="ADW644" s="14"/>
      <c r="ADX644" s="14"/>
      <c r="ADY644" s="14"/>
      <c r="ADZ644" s="14"/>
      <c r="AEA644" s="14"/>
      <c r="AEB644" s="14"/>
      <c r="AEC644" s="14"/>
      <c r="AED644" s="14"/>
      <c r="AEE644" s="14"/>
      <c r="AEF644" s="14"/>
      <c r="AEG644" s="14"/>
      <c r="AEH644" s="14"/>
      <c r="AEI644" s="14"/>
      <c r="AEJ644" s="14"/>
      <c r="AEK644" s="14"/>
      <c r="AEL644" s="14"/>
      <c r="AEM644" s="14"/>
      <c r="AEN644" s="14"/>
      <c r="AEO644" s="14"/>
      <c r="AEP644" s="14"/>
      <c r="AEQ644" s="14"/>
      <c r="AER644" s="14"/>
      <c r="AES644" s="14"/>
      <c r="AET644" s="14"/>
      <c r="AEU644" s="14"/>
      <c r="AEV644" s="14"/>
      <c r="AEW644" s="14"/>
      <c r="AEX644" s="14"/>
      <c r="AEY644" s="14"/>
      <c r="AEZ644" s="14"/>
      <c r="AFA644" s="14"/>
      <c r="AFB644" s="14"/>
      <c r="AFC644" s="14"/>
      <c r="AFD644" s="14"/>
      <c r="AFE644" s="14"/>
      <c r="AFF644" s="14"/>
      <c r="AFG644" s="14"/>
      <c r="AFH644" s="14"/>
      <c r="AFI644" s="14"/>
      <c r="AFJ644" s="14"/>
      <c r="AFK644" s="14"/>
      <c r="AFL644" s="14"/>
      <c r="AFM644" s="14"/>
      <c r="AFN644" s="14"/>
      <c r="AFO644" s="14"/>
      <c r="AFP644" s="14"/>
      <c r="AFQ644" s="14"/>
      <c r="AFR644" s="14"/>
      <c r="AFS644" s="14"/>
      <c r="AFT644" s="14"/>
      <c r="AFU644" s="14"/>
      <c r="AFV644" s="14"/>
      <c r="AFW644" s="14"/>
      <c r="AFX644" s="14"/>
      <c r="AFY644" s="14"/>
      <c r="AFZ644" s="14"/>
      <c r="AGA644" s="14"/>
      <c r="AGB644" s="14"/>
      <c r="AGC644" s="14"/>
      <c r="AGD644" s="14"/>
      <c r="AGE644" s="14"/>
      <c r="AGF644" s="14"/>
      <c r="AGG644" s="14"/>
      <c r="AGH644" s="14"/>
      <c r="AGI644" s="14"/>
      <c r="AGJ644" s="14"/>
      <c r="AGK644" s="14"/>
      <c r="AGL644" s="14"/>
      <c r="AGM644" s="14"/>
      <c r="AGN644" s="14"/>
      <c r="AGO644" s="14"/>
      <c r="AGP644" s="14"/>
      <c r="AGQ644" s="14"/>
      <c r="AGR644" s="14"/>
      <c r="AGS644" s="14"/>
      <c r="AGT644" s="14"/>
      <c r="AGU644" s="14"/>
      <c r="AGV644" s="14"/>
      <c r="AGW644" s="14"/>
      <c r="AGX644" s="14"/>
      <c r="AGY644" s="14"/>
      <c r="AGZ644" s="14"/>
      <c r="AHA644" s="14"/>
      <c r="AHB644" s="14"/>
      <c r="AHC644" s="14"/>
      <c r="AHD644" s="14"/>
      <c r="AHE644" s="14"/>
      <c r="AHF644" s="14"/>
      <c r="AHG644" s="14"/>
      <c r="AHH644" s="14"/>
      <c r="AHI644" s="14"/>
      <c r="AHJ644" s="14"/>
      <c r="AHK644" s="14"/>
      <c r="AHL644" s="14"/>
      <c r="AHM644" s="14"/>
      <c r="AHN644" s="14"/>
      <c r="AHO644" s="14"/>
      <c r="AHP644" s="14"/>
      <c r="AHQ644" s="14"/>
      <c r="AHR644" s="14"/>
      <c r="AHS644" s="14"/>
      <c r="AHT644" s="14"/>
      <c r="AHU644" s="14"/>
      <c r="AHV644" s="14"/>
      <c r="AHW644" s="14"/>
      <c r="AHX644" s="14"/>
      <c r="AHY644" s="14"/>
      <c r="AHZ644" s="14"/>
      <c r="AIA644" s="14"/>
      <c r="AIB644" s="14"/>
      <c r="AIC644" s="14"/>
      <c r="AID644" s="14"/>
      <c r="AIE644" s="14"/>
      <c r="AIF644" s="14"/>
      <c r="AIG644" s="14"/>
      <c r="AIH644" s="14"/>
      <c r="AII644" s="14"/>
      <c r="AIJ644" s="14"/>
      <c r="AIK644" s="14"/>
      <c r="AIL644" s="14"/>
      <c r="AIM644" s="14"/>
      <c r="AIN644" s="14"/>
      <c r="AIO644" s="14"/>
      <c r="AIP644" s="14"/>
      <c r="AIQ644" s="14"/>
      <c r="AIR644" s="14"/>
      <c r="AIS644" s="14"/>
      <c r="AIT644" s="14"/>
      <c r="AIU644" s="14"/>
      <c r="AIV644" s="14"/>
      <c r="AIW644" s="14"/>
      <c r="AIX644" s="14"/>
      <c r="AIY644" s="14"/>
      <c r="AIZ644" s="14"/>
      <c r="AJA644" s="14"/>
      <c r="AJB644" s="14"/>
      <c r="AJC644" s="14"/>
      <c r="AJD644" s="14"/>
      <c r="AJE644" s="14"/>
      <c r="AJF644" s="14"/>
      <c r="AJG644" s="14"/>
      <c r="AJH644" s="14"/>
      <c r="AJI644" s="14"/>
      <c r="AJJ644" s="14"/>
      <c r="AJK644" s="14"/>
      <c r="AJL644" s="14"/>
      <c r="AJM644" s="14"/>
      <c r="AJN644" s="14"/>
      <c r="AJO644" s="14"/>
      <c r="AJP644" s="14"/>
      <c r="AJQ644" s="14"/>
      <c r="AJR644" s="14"/>
      <c r="AJS644" s="14"/>
      <c r="AJT644" s="14"/>
      <c r="AJU644" s="14"/>
      <c r="AJV644" s="14"/>
      <c r="AJW644" s="14"/>
      <c r="AJX644" s="14"/>
      <c r="AJY644" s="14"/>
      <c r="AJZ644" s="14"/>
      <c r="AKA644" s="14"/>
      <c r="AKB644" s="14"/>
      <c r="AKC644" s="14"/>
      <c r="AKD644" s="14"/>
      <c r="AKE644" s="14"/>
      <c r="AKF644" s="14"/>
      <c r="AKG644" s="14"/>
      <c r="AKH644" s="14"/>
      <c r="AKI644" s="14"/>
      <c r="AKJ644" s="14"/>
      <c r="AKK644" s="14"/>
      <c r="AKL644" s="14"/>
      <c r="AKM644" s="14"/>
      <c r="AKN644" s="14"/>
      <c r="AKO644" s="14"/>
      <c r="AKP644" s="14"/>
      <c r="AKQ644" s="14"/>
      <c r="AKR644" s="14"/>
      <c r="AKS644" s="14"/>
      <c r="AKT644" s="14"/>
      <c r="AKU644" s="14"/>
      <c r="AKV644" s="14"/>
      <c r="AKW644" s="14"/>
      <c r="AKX644" s="14"/>
      <c r="AKY644" s="14"/>
      <c r="AKZ644" s="14"/>
      <c r="ALA644" s="14"/>
      <c r="ALB644" s="14"/>
      <c r="ALC644" s="14"/>
      <c r="ALD644" s="14"/>
      <c r="ALE644" s="14"/>
      <c r="ALF644" s="14"/>
      <c r="ALG644" s="14"/>
      <c r="ALH644" s="14"/>
      <c r="ALI644" s="14"/>
      <c r="ALJ644" s="14"/>
      <c r="ALK644" s="14"/>
      <c r="ALL644" s="14"/>
      <c r="ALM644" s="14"/>
      <c r="ALN644" s="14"/>
      <c r="ALO644" s="14"/>
      <c r="ALP644" s="14"/>
      <c r="ALQ644" s="14"/>
      <c r="ALR644" s="14"/>
      <c r="ALS644" s="14"/>
      <c r="ALT644" s="14"/>
      <c r="ALU644" s="14"/>
      <c r="ALV644" s="14"/>
      <c r="ALW644" s="14"/>
      <c r="ALX644" s="14"/>
      <c r="ALY644" s="14"/>
      <c r="ALZ644" s="14"/>
      <c r="AMA644" s="14"/>
      <c r="AMB644" s="14"/>
      <c r="AMC644" s="14"/>
      <c r="AMD644" s="14"/>
      <c r="AME644" s="14"/>
      <c r="AMF644" s="14"/>
      <c r="AMG644" s="14"/>
      <c r="AMH644" s="14"/>
      <c r="AMI644" s="14"/>
      <c r="AMJ644" s="14"/>
      <c r="AMK644" s="14"/>
      <c r="AML644" s="14"/>
      <c r="AMM644" s="14"/>
      <c r="AMN644" s="14"/>
      <c r="AMO644" s="14"/>
      <c r="AMP644" s="14"/>
      <c r="AMQ644" s="14"/>
      <c r="AMR644" s="14"/>
      <c r="AMS644" s="14"/>
      <c r="AMT644" s="14"/>
      <c r="AMU644" s="14"/>
      <c r="AMV644" s="14"/>
      <c r="AMW644" s="14"/>
      <c r="AMX644" s="14"/>
      <c r="AMY644" s="14"/>
      <c r="AMZ644" s="14"/>
      <c r="ANA644" s="14"/>
      <c r="ANB644" s="14"/>
      <c r="ANC644" s="14"/>
      <c r="AND644" s="14"/>
      <c r="ANE644" s="14"/>
      <c r="ANF644" s="14"/>
      <c r="ANG644" s="14"/>
      <c r="ANH644" s="14"/>
      <c r="ANI644" s="14"/>
      <c r="ANJ644" s="14"/>
      <c r="ANK644" s="14"/>
      <c r="ANL644" s="14"/>
      <c r="ANM644" s="14"/>
      <c r="ANN644" s="14"/>
      <c r="ANO644" s="14"/>
      <c r="ANP644" s="14"/>
      <c r="ANQ644" s="14"/>
      <c r="ANR644" s="14"/>
      <c r="ANS644" s="14"/>
      <c r="ANT644" s="14"/>
      <c r="ANU644" s="14"/>
      <c r="ANV644" s="14"/>
      <c r="ANW644" s="14"/>
      <c r="ANX644" s="14"/>
      <c r="ANY644" s="14"/>
      <c r="ANZ644" s="14"/>
      <c r="AOA644" s="14"/>
      <c r="AOB644" s="14"/>
      <c r="AOC644" s="14"/>
      <c r="AOD644" s="14"/>
      <c r="AOE644" s="14"/>
      <c r="AOF644" s="14"/>
      <c r="AOG644" s="14"/>
      <c r="AOH644" s="14"/>
      <c r="AOI644" s="14"/>
      <c r="AOJ644" s="14"/>
      <c r="AOK644" s="14"/>
      <c r="AOL644" s="14"/>
      <c r="AOM644" s="14"/>
      <c r="AON644" s="14"/>
      <c r="AOO644" s="14"/>
      <c r="AOP644" s="14"/>
      <c r="AOQ644" s="14"/>
      <c r="AOR644" s="14"/>
      <c r="AOS644" s="14"/>
      <c r="AOT644" s="14"/>
      <c r="AOU644" s="14"/>
      <c r="AOV644" s="14"/>
      <c r="AOW644" s="14"/>
      <c r="AOX644" s="14"/>
      <c r="AOY644" s="14"/>
      <c r="AOZ644" s="14"/>
      <c r="APA644" s="14"/>
      <c r="APB644" s="14"/>
      <c r="APC644" s="14"/>
      <c r="APD644" s="14"/>
      <c r="APE644" s="14"/>
      <c r="APF644" s="14"/>
      <c r="APG644" s="14"/>
      <c r="APH644" s="14"/>
      <c r="API644" s="14"/>
      <c r="APJ644" s="14"/>
      <c r="APK644" s="14"/>
      <c r="APL644" s="14"/>
      <c r="APM644" s="14"/>
      <c r="APN644" s="14"/>
      <c r="APO644" s="14"/>
      <c r="APP644" s="14"/>
      <c r="APQ644" s="14"/>
      <c r="APR644" s="14"/>
      <c r="APS644" s="14"/>
      <c r="APT644" s="14"/>
      <c r="APU644" s="14"/>
      <c r="APV644" s="14"/>
      <c r="APW644" s="14"/>
      <c r="APX644" s="14"/>
      <c r="APY644" s="14"/>
      <c r="APZ644" s="14"/>
      <c r="AQA644" s="14"/>
      <c r="AQB644" s="14"/>
      <c r="AQC644" s="14"/>
      <c r="AQD644" s="14"/>
      <c r="AQE644" s="14"/>
      <c r="AQF644" s="14"/>
      <c r="AQG644" s="14"/>
      <c r="AQH644" s="14"/>
      <c r="AQI644" s="14"/>
      <c r="AQJ644" s="14"/>
      <c r="AQK644" s="14"/>
      <c r="AQL644" s="14"/>
      <c r="AQM644" s="14"/>
      <c r="AQN644" s="14"/>
      <c r="AQO644" s="14"/>
      <c r="AQP644" s="14"/>
      <c r="AQQ644" s="14"/>
      <c r="AQR644" s="14"/>
      <c r="AQS644" s="14"/>
      <c r="AQT644" s="14"/>
      <c r="AQU644" s="14"/>
      <c r="AQV644" s="14"/>
      <c r="AQW644" s="14"/>
      <c r="AQX644" s="14"/>
      <c r="AQY644" s="14"/>
      <c r="AQZ644" s="14"/>
      <c r="ARA644" s="14"/>
      <c r="ARB644" s="14"/>
      <c r="ARC644" s="14"/>
      <c r="ARD644" s="14"/>
      <c r="ARE644" s="14"/>
      <c r="ARF644" s="14"/>
      <c r="ARG644" s="14"/>
      <c r="ARH644" s="14"/>
      <c r="ARI644" s="14"/>
      <c r="ARJ644" s="14"/>
      <c r="ARK644" s="14"/>
      <c r="ARL644" s="14"/>
      <c r="ARM644" s="14"/>
      <c r="ARN644" s="14"/>
      <c r="ARO644" s="14"/>
      <c r="ARP644" s="14"/>
      <c r="ARQ644" s="14"/>
      <c r="ARR644" s="14"/>
      <c r="ARS644" s="14"/>
      <c r="ART644" s="14"/>
      <c r="ARU644" s="14"/>
      <c r="ARV644" s="14"/>
      <c r="ARW644" s="14"/>
      <c r="ARX644" s="14"/>
      <c r="ARY644" s="14"/>
      <c r="ARZ644" s="14"/>
      <c r="ASA644" s="14"/>
      <c r="ASB644" s="14"/>
      <c r="ASC644" s="14"/>
      <c r="ASD644" s="14"/>
      <c r="ASE644" s="14"/>
      <c r="ASF644" s="14"/>
      <c r="ASG644" s="14"/>
      <c r="ASH644" s="14"/>
      <c r="ASI644" s="14"/>
      <c r="ASJ644" s="14"/>
      <c r="ASK644" s="14"/>
      <c r="ASL644" s="14"/>
      <c r="ASM644" s="14"/>
      <c r="ASN644" s="14"/>
      <c r="ASO644" s="14"/>
      <c r="ASP644" s="14"/>
      <c r="ASQ644" s="14"/>
      <c r="ASR644" s="14"/>
      <c r="ASS644" s="14"/>
      <c r="AST644" s="14"/>
      <c r="ASU644" s="14"/>
      <c r="ASV644" s="14"/>
      <c r="ASW644" s="14"/>
      <c r="ASX644" s="14"/>
      <c r="ASY644" s="14"/>
      <c r="ASZ644" s="14"/>
      <c r="ATA644" s="14"/>
      <c r="ATB644" s="14"/>
      <c r="ATC644" s="14"/>
      <c r="ATD644" s="14"/>
    </row>
    <row r="645" spans="63:1200">
      <c r="BK645" s="14" t="str">
        <f t="shared" si="2124"/>
        <v/>
      </c>
      <c r="ABO645" s="14"/>
      <c r="ABP645" s="14"/>
      <c r="ABQ645" s="14"/>
      <c r="ABR645" s="14"/>
      <c r="ABS645" s="14"/>
      <c r="ABT645" s="14"/>
      <c r="ABU645" s="14"/>
      <c r="ABV645" s="14"/>
      <c r="ABW645" s="14"/>
      <c r="ABX645" s="14"/>
      <c r="ABY645" s="14"/>
      <c r="ABZ645" s="14"/>
      <c r="ACA645" s="14"/>
      <c r="ACB645" s="14"/>
      <c r="ACC645" s="14"/>
      <c r="ACD645" s="14"/>
      <c r="ACE645" s="14"/>
      <c r="ACF645" s="14"/>
      <c r="ACG645" s="14"/>
      <c r="ACH645" s="14"/>
      <c r="ACI645" s="14"/>
      <c r="ACJ645" s="14"/>
      <c r="ACK645" s="14"/>
      <c r="ACL645" s="14"/>
      <c r="ACM645" s="14"/>
      <c r="ACN645" s="14"/>
      <c r="ACO645" s="14"/>
      <c r="ACP645" s="14"/>
      <c r="ACQ645" s="14"/>
      <c r="ACR645" s="14"/>
      <c r="ACS645" s="14"/>
      <c r="ACT645" s="14"/>
      <c r="ACU645" s="14"/>
      <c r="ACV645" s="14"/>
      <c r="ACW645" s="14"/>
      <c r="ACX645" s="14"/>
      <c r="ACY645" s="14"/>
      <c r="ACZ645" s="14"/>
      <c r="ADA645" s="14"/>
      <c r="ADB645" s="14"/>
      <c r="ADC645" s="14"/>
      <c r="ADD645" s="14"/>
      <c r="ADE645" s="14"/>
      <c r="ADF645" s="14"/>
      <c r="ADG645" s="14"/>
      <c r="ADH645" s="14"/>
      <c r="ADI645" s="14"/>
      <c r="ADJ645" s="14"/>
      <c r="ADK645" s="14"/>
      <c r="ADL645" s="14"/>
      <c r="ADM645" s="14"/>
      <c r="ADN645" s="14"/>
      <c r="ADO645" s="14"/>
      <c r="ADP645" s="14"/>
      <c r="ADQ645" s="14"/>
      <c r="ADR645" s="14"/>
      <c r="ADS645" s="14"/>
      <c r="ADT645" s="14"/>
      <c r="ADU645" s="14"/>
      <c r="ADV645" s="14"/>
      <c r="ADW645" s="14"/>
      <c r="ADX645" s="14"/>
      <c r="ADY645" s="14"/>
      <c r="ADZ645" s="14"/>
      <c r="AEA645" s="14"/>
      <c r="AEB645" s="14"/>
      <c r="AEC645" s="14"/>
      <c r="AED645" s="14"/>
      <c r="AEE645" s="14"/>
      <c r="AEF645" s="14"/>
      <c r="AEG645" s="14"/>
      <c r="AEH645" s="14"/>
      <c r="AEI645" s="14"/>
      <c r="AEJ645" s="14"/>
      <c r="AEK645" s="14"/>
      <c r="AEL645" s="14"/>
      <c r="AEM645" s="14"/>
      <c r="AEN645" s="14"/>
      <c r="AEO645" s="14"/>
      <c r="AEP645" s="14"/>
      <c r="AEQ645" s="14"/>
      <c r="AER645" s="14"/>
      <c r="AES645" s="14"/>
      <c r="AET645" s="14"/>
      <c r="AEU645" s="14"/>
      <c r="AEV645" s="14"/>
      <c r="AEW645" s="14"/>
      <c r="AEX645" s="14"/>
      <c r="AEY645" s="14"/>
      <c r="AEZ645" s="14"/>
      <c r="AFA645" s="14"/>
      <c r="AFB645" s="14"/>
      <c r="AFC645" s="14"/>
      <c r="AFD645" s="14"/>
      <c r="AFE645" s="14"/>
      <c r="AFF645" s="14"/>
      <c r="AFG645" s="14"/>
      <c r="AFH645" s="14"/>
      <c r="AFI645" s="14"/>
      <c r="AFJ645" s="14"/>
      <c r="AFK645" s="14"/>
      <c r="AFL645" s="14"/>
      <c r="AFM645" s="14"/>
      <c r="AFN645" s="14"/>
      <c r="AFO645" s="14"/>
      <c r="AFP645" s="14"/>
      <c r="AFQ645" s="14"/>
      <c r="AFR645" s="14"/>
      <c r="AFS645" s="14"/>
      <c r="AFT645" s="14"/>
      <c r="AFU645" s="14"/>
      <c r="AFV645" s="14"/>
      <c r="AFW645" s="14"/>
      <c r="AFX645" s="14"/>
      <c r="AFY645" s="14"/>
      <c r="AFZ645" s="14"/>
      <c r="AGA645" s="14"/>
      <c r="AGB645" s="14"/>
      <c r="AGC645" s="14"/>
      <c r="AGD645" s="14"/>
      <c r="AGE645" s="14"/>
      <c r="AGF645" s="14"/>
      <c r="AGG645" s="14"/>
      <c r="AGH645" s="14"/>
      <c r="AGI645" s="14"/>
      <c r="AGJ645" s="14"/>
      <c r="AGK645" s="14"/>
      <c r="AGL645" s="14"/>
      <c r="AGM645" s="14"/>
      <c r="AGN645" s="14"/>
      <c r="AGO645" s="14"/>
      <c r="AGP645" s="14"/>
      <c r="AGQ645" s="14"/>
      <c r="AGR645" s="14"/>
      <c r="AGS645" s="14"/>
      <c r="AGT645" s="14"/>
      <c r="AGU645" s="14"/>
      <c r="AGV645" s="14"/>
      <c r="AGW645" s="14"/>
      <c r="AGX645" s="14"/>
      <c r="AGY645" s="14"/>
      <c r="AGZ645" s="14"/>
      <c r="AHA645" s="14"/>
      <c r="AHB645" s="14"/>
      <c r="AHC645" s="14"/>
      <c r="AHD645" s="14"/>
      <c r="AHE645" s="14"/>
      <c r="AHF645" s="14"/>
      <c r="AHG645" s="14"/>
      <c r="AHH645" s="14"/>
      <c r="AHI645" s="14"/>
      <c r="AHJ645" s="14"/>
      <c r="AHK645" s="14"/>
      <c r="AHL645" s="14"/>
      <c r="AHM645" s="14"/>
      <c r="AHN645" s="14"/>
      <c r="AHO645" s="14"/>
      <c r="AHP645" s="14"/>
      <c r="AHQ645" s="14"/>
      <c r="AHR645" s="14"/>
      <c r="AHS645" s="14"/>
      <c r="AHT645" s="14"/>
      <c r="AHU645" s="14"/>
      <c r="AHV645" s="14"/>
      <c r="AHW645" s="14"/>
      <c r="AHX645" s="14"/>
      <c r="AHY645" s="14"/>
      <c r="AHZ645" s="14"/>
      <c r="AIA645" s="14"/>
      <c r="AIB645" s="14"/>
      <c r="AIC645" s="14"/>
      <c r="AID645" s="14"/>
      <c r="AIE645" s="14"/>
      <c r="AIF645" s="14"/>
      <c r="AIG645" s="14"/>
      <c r="AIH645" s="14"/>
      <c r="AII645" s="14"/>
      <c r="AIJ645" s="14"/>
      <c r="AIK645" s="14"/>
      <c r="AIL645" s="14"/>
      <c r="AIM645" s="14"/>
      <c r="AIN645" s="14"/>
      <c r="AIO645" s="14"/>
      <c r="AIP645" s="14"/>
      <c r="AIQ645" s="14"/>
      <c r="AIR645" s="14"/>
      <c r="AIS645" s="14"/>
      <c r="AIT645" s="14"/>
      <c r="AIU645" s="14"/>
      <c r="AIV645" s="14"/>
      <c r="AIW645" s="14"/>
      <c r="AIX645" s="14"/>
      <c r="AIY645" s="14"/>
      <c r="AIZ645" s="14"/>
      <c r="AJA645" s="14"/>
      <c r="AJB645" s="14"/>
      <c r="AJC645" s="14"/>
      <c r="AJD645" s="14"/>
      <c r="AJE645" s="14"/>
      <c r="AJF645" s="14"/>
      <c r="AJG645" s="14"/>
      <c r="AJH645" s="14"/>
      <c r="AJI645" s="14"/>
      <c r="AJJ645" s="14"/>
      <c r="AJK645" s="14"/>
      <c r="AJL645" s="14"/>
      <c r="AJM645" s="14"/>
      <c r="AJN645" s="14"/>
      <c r="AJO645" s="14"/>
      <c r="AJP645" s="14"/>
      <c r="AJQ645" s="14"/>
      <c r="AJR645" s="14"/>
      <c r="AJS645" s="14"/>
      <c r="AJT645" s="14"/>
      <c r="AJU645" s="14"/>
      <c r="AJV645" s="14"/>
      <c r="AJW645" s="14"/>
      <c r="AJX645" s="14"/>
      <c r="AJY645" s="14"/>
      <c r="AJZ645" s="14"/>
      <c r="AKA645" s="14"/>
      <c r="AKB645" s="14"/>
      <c r="AKC645" s="14"/>
      <c r="AKD645" s="14"/>
      <c r="AKE645" s="14"/>
      <c r="AKF645" s="14"/>
      <c r="AKG645" s="14"/>
      <c r="AKH645" s="14"/>
      <c r="AKI645" s="14"/>
      <c r="AKJ645" s="14"/>
      <c r="AKK645" s="14"/>
      <c r="AKL645" s="14"/>
      <c r="AKM645" s="14"/>
      <c r="AKN645" s="14"/>
      <c r="AKO645" s="14"/>
      <c r="AKP645" s="14"/>
      <c r="AKQ645" s="14"/>
      <c r="AKR645" s="14"/>
      <c r="AKS645" s="14"/>
      <c r="AKT645" s="14"/>
      <c r="AKU645" s="14"/>
      <c r="AKV645" s="14"/>
      <c r="AKW645" s="14"/>
      <c r="AKX645" s="14"/>
      <c r="AKY645" s="14"/>
      <c r="AKZ645" s="14"/>
      <c r="ALA645" s="14"/>
      <c r="ALB645" s="14"/>
      <c r="ALC645" s="14"/>
      <c r="ALD645" s="14"/>
      <c r="ALE645" s="14"/>
      <c r="ALF645" s="14"/>
      <c r="ALG645" s="14"/>
      <c r="ALH645" s="14"/>
      <c r="ALI645" s="14"/>
      <c r="ALJ645" s="14"/>
      <c r="ALK645" s="14"/>
      <c r="ALL645" s="14"/>
      <c r="ALM645" s="14"/>
      <c r="ALN645" s="14"/>
      <c r="ALO645" s="14"/>
      <c r="ALP645" s="14"/>
      <c r="ALQ645" s="14"/>
      <c r="ALR645" s="14"/>
      <c r="ALS645" s="14"/>
      <c r="ALT645" s="14"/>
      <c r="ALU645" s="14"/>
      <c r="ALV645" s="14"/>
      <c r="ALW645" s="14"/>
      <c r="ALX645" s="14"/>
      <c r="ALY645" s="14"/>
      <c r="ALZ645" s="14"/>
      <c r="AMA645" s="14"/>
      <c r="AMB645" s="14"/>
      <c r="AMC645" s="14"/>
      <c r="AMD645" s="14"/>
      <c r="AME645" s="14"/>
      <c r="AMF645" s="14"/>
      <c r="AMG645" s="14"/>
      <c r="AMH645" s="14"/>
      <c r="AMI645" s="14"/>
      <c r="AMJ645" s="14"/>
      <c r="AMK645" s="14"/>
      <c r="AML645" s="14"/>
      <c r="AMM645" s="14"/>
      <c r="AMN645" s="14"/>
      <c r="AMO645" s="14"/>
      <c r="AMP645" s="14"/>
      <c r="AMQ645" s="14"/>
      <c r="AMR645" s="14"/>
      <c r="AMS645" s="14"/>
      <c r="AMT645" s="14"/>
      <c r="AMU645" s="14"/>
      <c r="AMV645" s="14"/>
      <c r="AMW645" s="14"/>
      <c r="AMX645" s="14"/>
      <c r="AMY645" s="14"/>
      <c r="AMZ645" s="14"/>
      <c r="ANA645" s="14"/>
      <c r="ANB645" s="14"/>
      <c r="ANC645" s="14"/>
      <c r="AND645" s="14"/>
      <c r="ANE645" s="14"/>
      <c r="ANF645" s="14"/>
      <c r="ANG645" s="14"/>
      <c r="ANH645" s="14"/>
      <c r="ANI645" s="14"/>
      <c r="ANJ645" s="14"/>
      <c r="ANK645" s="14"/>
      <c r="ANL645" s="14"/>
      <c r="ANM645" s="14"/>
      <c r="ANN645" s="14"/>
      <c r="ANO645" s="14"/>
      <c r="ANP645" s="14"/>
      <c r="ANQ645" s="14"/>
      <c r="ANR645" s="14"/>
      <c r="ANS645" s="14"/>
      <c r="ANT645" s="14"/>
      <c r="ANU645" s="14"/>
      <c r="ANV645" s="14"/>
      <c r="ANW645" s="14"/>
      <c r="ANX645" s="14"/>
      <c r="ANY645" s="14"/>
      <c r="ANZ645" s="14"/>
      <c r="AOA645" s="14"/>
      <c r="AOB645" s="14"/>
      <c r="AOC645" s="14"/>
      <c r="AOD645" s="14"/>
      <c r="AOE645" s="14"/>
      <c r="AOF645" s="14"/>
      <c r="AOG645" s="14"/>
      <c r="AOH645" s="14"/>
      <c r="AOI645" s="14"/>
      <c r="AOJ645" s="14"/>
      <c r="AOK645" s="14"/>
      <c r="AOL645" s="14"/>
      <c r="AOM645" s="14"/>
      <c r="AON645" s="14"/>
      <c r="AOO645" s="14"/>
      <c r="AOP645" s="14"/>
      <c r="AOQ645" s="14"/>
      <c r="AOR645" s="14"/>
      <c r="AOS645" s="14"/>
      <c r="AOT645" s="14"/>
      <c r="AOU645" s="14"/>
      <c r="AOV645" s="14"/>
      <c r="AOW645" s="14"/>
      <c r="AOX645" s="14"/>
      <c r="AOY645" s="14"/>
      <c r="AOZ645" s="14"/>
      <c r="APA645" s="14"/>
      <c r="APB645" s="14"/>
      <c r="APC645" s="14"/>
      <c r="APD645" s="14"/>
      <c r="APE645" s="14"/>
      <c r="APF645" s="14"/>
      <c r="APG645" s="14"/>
      <c r="APH645" s="14"/>
      <c r="API645" s="14"/>
      <c r="APJ645" s="14"/>
      <c r="APK645" s="14"/>
      <c r="APL645" s="14"/>
      <c r="APM645" s="14"/>
      <c r="APN645" s="14"/>
      <c r="APO645" s="14"/>
      <c r="APP645" s="14"/>
      <c r="APQ645" s="14"/>
      <c r="APR645" s="14"/>
      <c r="APS645" s="14"/>
      <c r="APT645" s="14"/>
      <c r="APU645" s="14"/>
      <c r="APV645" s="14"/>
      <c r="APW645" s="14"/>
      <c r="APX645" s="14"/>
      <c r="APY645" s="14"/>
      <c r="APZ645" s="14"/>
      <c r="AQA645" s="14"/>
      <c r="AQB645" s="14"/>
      <c r="AQC645" s="14"/>
      <c r="AQD645" s="14"/>
      <c r="AQE645" s="14"/>
      <c r="AQF645" s="14"/>
      <c r="AQG645" s="14"/>
      <c r="AQH645" s="14"/>
      <c r="AQI645" s="14"/>
      <c r="AQJ645" s="14"/>
      <c r="AQK645" s="14"/>
      <c r="AQL645" s="14"/>
      <c r="AQM645" s="14"/>
      <c r="AQN645" s="14"/>
      <c r="AQO645" s="14"/>
      <c r="AQP645" s="14"/>
      <c r="AQQ645" s="14"/>
      <c r="AQR645" s="14"/>
      <c r="AQS645" s="14"/>
      <c r="AQT645" s="14"/>
      <c r="AQU645" s="14"/>
      <c r="AQV645" s="14"/>
      <c r="AQW645" s="14"/>
      <c r="AQX645" s="14"/>
      <c r="AQY645" s="14"/>
      <c r="AQZ645" s="14"/>
      <c r="ARA645" s="14"/>
      <c r="ARB645" s="14"/>
      <c r="ARC645" s="14"/>
      <c r="ARD645" s="14"/>
      <c r="ARE645" s="14"/>
      <c r="ARF645" s="14"/>
      <c r="ARG645" s="14"/>
      <c r="ARH645" s="14"/>
      <c r="ARI645" s="14"/>
      <c r="ARJ645" s="14"/>
      <c r="ARK645" s="14"/>
      <c r="ARL645" s="14"/>
      <c r="ARM645" s="14"/>
      <c r="ARN645" s="14"/>
      <c r="ARO645" s="14"/>
      <c r="ARP645" s="14"/>
      <c r="ARQ645" s="14"/>
      <c r="ARR645" s="14"/>
      <c r="ARS645" s="14"/>
      <c r="ART645" s="14"/>
      <c r="ARU645" s="14"/>
      <c r="ARV645" s="14"/>
      <c r="ARW645" s="14"/>
      <c r="ARX645" s="14"/>
      <c r="ARY645" s="14"/>
      <c r="ARZ645" s="14"/>
      <c r="ASA645" s="14"/>
      <c r="ASB645" s="14"/>
      <c r="ASC645" s="14"/>
      <c r="ASD645" s="14"/>
      <c r="ASE645" s="14"/>
      <c r="ASF645" s="14"/>
      <c r="ASG645" s="14"/>
      <c r="ASH645" s="14"/>
      <c r="ASI645" s="14"/>
      <c r="ASJ645" s="14"/>
      <c r="ASK645" s="14"/>
      <c r="ASL645" s="14"/>
      <c r="ASM645" s="14"/>
      <c r="ASN645" s="14"/>
      <c r="ASO645" s="14"/>
      <c r="ASP645" s="14"/>
      <c r="ASQ645" s="14"/>
      <c r="ASR645" s="14"/>
      <c r="ASS645" s="14"/>
      <c r="AST645" s="14"/>
      <c r="ASU645" s="14"/>
      <c r="ASV645" s="14"/>
      <c r="ASW645" s="14"/>
      <c r="ASX645" s="14"/>
      <c r="ASY645" s="14"/>
      <c r="ASZ645" s="14"/>
      <c r="ATA645" s="14"/>
      <c r="ATB645" s="14"/>
      <c r="ATC645" s="14"/>
      <c r="ATD645" s="14"/>
    </row>
    <row r="646" spans="63:1200">
      <c r="BK646" s="14" t="str">
        <f t="shared" si="2124"/>
        <v/>
      </c>
      <c r="ABO646" s="14"/>
      <c r="ABP646" s="14"/>
      <c r="ABQ646" s="14"/>
      <c r="ABR646" s="14"/>
      <c r="ABS646" s="14"/>
      <c r="ABT646" s="14"/>
      <c r="ABU646" s="14"/>
      <c r="ABV646" s="14"/>
      <c r="ABW646" s="14"/>
      <c r="ABX646" s="14"/>
      <c r="ABY646" s="14"/>
      <c r="ABZ646" s="14"/>
      <c r="ACA646" s="14"/>
      <c r="ACB646" s="14"/>
      <c r="ACC646" s="14"/>
      <c r="ACD646" s="14"/>
      <c r="ACE646" s="14"/>
      <c r="ACF646" s="14"/>
      <c r="ACG646" s="14"/>
      <c r="ACH646" s="14"/>
      <c r="ACI646" s="14"/>
      <c r="ACJ646" s="14"/>
      <c r="ACK646" s="14"/>
      <c r="ACL646" s="14"/>
      <c r="ACM646" s="14"/>
      <c r="ACN646" s="14"/>
      <c r="ACO646" s="14"/>
      <c r="ACP646" s="14"/>
      <c r="ACQ646" s="14"/>
      <c r="ACR646" s="14"/>
      <c r="ACS646" s="14"/>
      <c r="ACT646" s="14"/>
      <c r="ACU646" s="14"/>
      <c r="ACV646" s="14"/>
      <c r="ACW646" s="14"/>
      <c r="ACX646" s="14"/>
      <c r="ACY646" s="14"/>
      <c r="ACZ646" s="14"/>
      <c r="ADA646" s="14"/>
      <c r="ADB646" s="14"/>
      <c r="ADC646" s="14"/>
      <c r="ADD646" s="14"/>
      <c r="ADE646" s="14"/>
      <c r="ADF646" s="14"/>
      <c r="ADG646" s="14"/>
      <c r="ADH646" s="14"/>
      <c r="ADI646" s="14"/>
      <c r="ADJ646" s="14"/>
      <c r="ADK646" s="14"/>
      <c r="ADL646" s="14"/>
      <c r="ADM646" s="14"/>
      <c r="ADN646" s="14"/>
      <c r="ADO646" s="14"/>
      <c r="ADP646" s="14"/>
      <c r="ADQ646" s="14"/>
      <c r="ADR646" s="14"/>
      <c r="ADS646" s="14"/>
      <c r="ADT646" s="14"/>
      <c r="ADU646" s="14"/>
      <c r="ADV646" s="14"/>
      <c r="ADW646" s="14"/>
      <c r="ADX646" s="14"/>
      <c r="ADY646" s="14"/>
      <c r="ADZ646" s="14"/>
      <c r="AEA646" s="14"/>
      <c r="AEB646" s="14"/>
      <c r="AEC646" s="14"/>
      <c r="AED646" s="14"/>
      <c r="AEE646" s="14"/>
      <c r="AEF646" s="14"/>
      <c r="AEG646" s="14"/>
      <c r="AEH646" s="14"/>
      <c r="AEI646" s="14"/>
      <c r="AEJ646" s="14"/>
      <c r="AEK646" s="14"/>
      <c r="AEL646" s="14"/>
      <c r="AEM646" s="14"/>
      <c r="AEN646" s="14"/>
      <c r="AEO646" s="14"/>
      <c r="AEP646" s="14"/>
      <c r="AEQ646" s="14"/>
      <c r="AER646" s="14"/>
      <c r="AES646" s="14"/>
      <c r="AET646" s="14"/>
      <c r="AEU646" s="14"/>
      <c r="AEV646" s="14"/>
      <c r="AEW646" s="14"/>
      <c r="AEX646" s="14"/>
      <c r="AEY646" s="14"/>
      <c r="AEZ646" s="14"/>
      <c r="AFA646" s="14"/>
      <c r="AFB646" s="14"/>
      <c r="AFC646" s="14"/>
      <c r="AFD646" s="14"/>
      <c r="AFE646" s="14"/>
      <c r="AFF646" s="14"/>
      <c r="AFG646" s="14"/>
      <c r="AFH646" s="14"/>
      <c r="AFI646" s="14"/>
      <c r="AFJ646" s="14"/>
      <c r="AFK646" s="14"/>
      <c r="AFL646" s="14"/>
      <c r="AFM646" s="14"/>
      <c r="AFN646" s="14"/>
      <c r="AFO646" s="14"/>
      <c r="AFP646" s="14"/>
      <c r="AFQ646" s="14"/>
      <c r="AFR646" s="14"/>
      <c r="AFS646" s="14"/>
      <c r="AFT646" s="14"/>
      <c r="AFU646" s="14"/>
      <c r="AFV646" s="14"/>
      <c r="AFW646" s="14"/>
      <c r="AFX646" s="14"/>
      <c r="AFY646" s="14"/>
      <c r="AFZ646" s="14"/>
      <c r="AGA646" s="14"/>
      <c r="AGB646" s="14"/>
      <c r="AGC646" s="14"/>
      <c r="AGD646" s="14"/>
      <c r="AGE646" s="14"/>
      <c r="AGF646" s="14"/>
      <c r="AGG646" s="14"/>
      <c r="AGH646" s="14"/>
      <c r="AGI646" s="14"/>
      <c r="AGJ646" s="14"/>
      <c r="AGK646" s="14"/>
      <c r="AGL646" s="14"/>
      <c r="AGM646" s="14"/>
      <c r="AGN646" s="14"/>
      <c r="AGO646" s="14"/>
      <c r="AGP646" s="14"/>
      <c r="AGQ646" s="14"/>
      <c r="AGR646" s="14"/>
      <c r="AGS646" s="14"/>
      <c r="AGT646" s="14"/>
      <c r="AGU646" s="14"/>
      <c r="AGV646" s="14"/>
      <c r="AGW646" s="14"/>
      <c r="AGX646" s="14"/>
      <c r="AGY646" s="14"/>
      <c r="AGZ646" s="14"/>
      <c r="AHA646" s="14"/>
      <c r="AHB646" s="14"/>
      <c r="AHC646" s="14"/>
      <c r="AHD646" s="14"/>
      <c r="AHE646" s="14"/>
      <c r="AHF646" s="14"/>
      <c r="AHG646" s="14"/>
      <c r="AHH646" s="14"/>
      <c r="AHI646" s="14"/>
      <c r="AHJ646" s="14"/>
      <c r="AHK646" s="14"/>
      <c r="AHL646" s="14"/>
      <c r="AHM646" s="14"/>
      <c r="AHN646" s="14"/>
      <c r="AHO646" s="14"/>
      <c r="AHP646" s="14"/>
      <c r="AHQ646" s="14"/>
      <c r="AHR646" s="14"/>
      <c r="AHS646" s="14"/>
      <c r="AHT646" s="14"/>
      <c r="AHU646" s="14"/>
      <c r="AHV646" s="14"/>
      <c r="AHW646" s="14"/>
      <c r="AHX646" s="14"/>
      <c r="AHY646" s="14"/>
      <c r="AHZ646" s="14"/>
      <c r="AIA646" s="14"/>
      <c r="AIB646" s="14"/>
      <c r="AIC646" s="14"/>
      <c r="AID646" s="14"/>
      <c r="AIE646" s="14"/>
      <c r="AIF646" s="14"/>
      <c r="AIG646" s="14"/>
      <c r="AIH646" s="14"/>
      <c r="AII646" s="14"/>
      <c r="AIJ646" s="14"/>
      <c r="AIK646" s="14"/>
      <c r="AIL646" s="14"/>
      <c r="AIM646" s="14"/>
      <c r="AIN646" s="14"/>
      <c r="AIO646" s="14"/>
      <c r="AIP646" s="14"/>
      <c r="AIQ646" s="14"/>
      <c r="AIR646" s="14"/>
      <c r="AIS646" s="14"/>
      <c r="AIT646" s="14"/>
      <c r="AIU646" s="14"/>
      <c r="AIV646" s="14"/>
      <c r="AIW646" s="14"/>
      <c r="AIX646" s="14"/>
      <c r="AIY646" s="14"/>
      <c r="AIZ646" s="14"/>
      <c r="AJA646" s="14"/>
      <c r="AJB646" s="14"/>
      <c r="AJC646" s="14"/>
      <c r="AJD646" s="14"/>
      <c r="AJE646" s="14"/>
      <c r="AJF646" s="14"/>
      <c r="AJG646" s="14"/>
      <c r="AJH646" s="14"/>
      <c r="AJI646" s="14"/>
      <c r="AJJ646" s="14"/>
      <c r="AJK646" s="14"/>
      <c r="AJL646" s="14"/>
      <c r="AJM646" s="14"/>
      <c r="AJN646" s="14"/>
      <c r="AJO646" s="14"/>
      <c r="AJP646" s="14"/>
      <c r="AJQ646" s="14"/>
      <c r="AJR646" s="14"/>
      <c r="AJS646" s="14"/>
      <c r="AJT646" s="14"/>
      <c r="AJU646" s="14"/>
      <c r="AJV646" s="14"/>
      <c r="AJW646" s="14"/>
      <c r="AJX646" s="14"/>
      <c r="AJY646" s="14"/>
      <c r="AJZ646" s="14"/>
      <c r="AKA646" s="14"/>
      <c r="AKB646" s="14"/>
      <c r="AKC646" s="14"/>
      <c r="AKD646" s="14"/>
      <c r="AKE646" s="14"/>
      <c r="AKF646" s="14"/>
      <c r="AKG646" s="14"/>
      <c r="AKH646" s="14"/>
      <c r="AKI646" s="14"/>
      <c r="AKJ646" s="14"/>
      <c r="AKK646" s="14"/>
      <c r="AKL646" s="14"/>
      <c r="AKM646" s="14"/>
      <c r="AKN646" s="14"/>
      <c r="AKO646" s="14"/>
      <c r="AKP646" s="14"/>
      <c r="AKQ646" s="14"/>
      <c r="AKR646" s="14"/>
      <c r="AKS646" s="14"/>
      <c r="AKT646" s="14"/>
      <c r="AKU646" s="14"/>
      <c r="AKV646" s="14"/>
      <c r="AKW646" s="14"/>
      <c r="AKX646" s="14"/>
      <c r="AKY646" s="14"/>
      <c r="AKZ646" s="14"/>
      <c r="ALA646" s="14"/>
      <c r="ALB646" s="14"/>
      <c r="ALC646" s="14"/>
      <c r="ALD646" s="14"/>
      <c r="ALE646" s="14"/>
      <c r="ALF646" s="14"/>
      <c r="ALG646" s="14"/>
      <c r="ALH646" s="14"/>
      <c r="ALI646" s="14"/>
      <c r="ALJ646" s="14"/>
      <c r="ALK646" s="14"/>
      <c r="ALL646" s="14"/>
      <c r="ALM646" s="14"/>
      <c r="ALN646" s="14"/>
      <c r="ALO646" s="14"/>
      <c r="ALP646" s="14"/>
      <c r="ALQ646" s="14"/>
      <c r="ALR646" s="14"/>
      <c r="ALS646" s="14"/>
      <c r="ALT646" s="14"/>
      <c r="ALU646" s="14"/>
      <c r="ALV646" s="14"/>
      <c r="ALW646" s="14"/>
      <c r="ALX646" s="14"/>
      <c r="ALY646" s="14"/>
      <c r="ALZ646" s="14"/>
      <c r="AMA646" s="14"/>
      <c r="AMB646" s="14"/>
      <c r="AMC646" s="14"/>
      <c r="AMD646" s="14"/>
      <c r="AME646" s="14"/>
      <c r="AMF646" s="14"/>
      <c r="AMG646" s="14"/>
      <c r="AMH646" s="14"/>
      <c r="AMI646" s="14"/>
      <c r="AMJ646" s="14"/>
      <c r="AMK646" s="14"/>
      <c r="AML646" s="14"/>
      <c r="AMM646" s="14"/>
      <c r="AMN646" s="14"/>
      <c r="AMO646" s="14"/>
      <c r="AMP646" s="14"/>
      <c r="AMQ646" s="14"/>
      <c r="AMR646" s="14"/>
      <c r="AMS646" s="14"/>
      <c r="AMT646" s="14"/>
      <c r="AMU646" s="14"/>
      <c r="AMV646" s="14"/>
      <c r="AMW646" s="14"/>
      <c r="AMX646" s="14"/>
      <c r="AMY646" s="14"/>
      <c r="AMZ646" s="14"/>
      <c r="ANA646" s="14"/>
      <c r="ANB646" s="14"/>
      <c r="ANC646" s="14"/>
      <c r="AND646" s="14"/>
      <c r="ANE646" s="14"/>
      <c r="ANF646" s="14"/>
      <c r="ANG646" s="14"/>
      <c r="ANH646" s="14"/>
      <c r="ANI646" s="14"/>
      <c r="ANJ646" s="14"/>
      <c r="ANK646" s="14"/>
      <c r="ANL646" s="14"/>
      <c r="ANM646" s="14"/>
      <c r="ANN646" s="14"/>
      <c r="ANO646" s="14"/>
      <c r="ANP646" s="14"/>
      <c r="ANQ646" s="14"/>
      <c r="ANR646" s="14"/>
      <c r="ANS646" s="14"/>
      <c r="ANT646" s="14"/>
      <c r="ANU646" s="14"/>
      <c r="ANV646" s="14"/>
      <c r="ANW646" s="14"/>
      <c r="ANX646" s="14"/>
      <c r="ANY646" s="14"/>
      <c r="ANZ646" s="14"/>
      <c r="AOA646" s="14"/>
      <c r="AOB646" s="14"/>
      <c r="AOC646" s="14"/>
      <c r="AOD646" s="14"/>
      <c r="AOE646" s="14"/>
      <c r="AOF646" s="14"/>
      <c r="AOG646" s="14"/>
      <c r="AOH646" s="14"/>
      <c r="AOI646" s="14"/>
      <c r="AOJ646" s="14"/>
      <c r="AOK646" s="14"/>
      <c r="AOL646" s="14"/>
      <c r="AOM646" s="14"/>
      <c r="AON646" s="14"/>
      <c r="AOO646" s="14"/>
      <c r="AOP646" s="14"/>
      <c r="AOQ646" s="14"/>
      <c r="AOR646" s="14"/>
      <c r="AOS646" s="14"/>
      <c r="AOT646" s="14"/>
      <c r="AOU646" s="14"/>
      <c r="AOV646" s="14"/>
      <c r="AOW646" s="14"/>
      <c r="AOX646" s="14"/>
      <c r="AOY646" s="14"/>
      <c r="AOZ646" s="14"/>
      <c r="APA646" s="14"/>
      <c r="APB646" s="14"/>
      <c r="APC646" s="14"/>
      <c r="APD646" s="14"/>
      <c r="APE646" s="14"/>
      <c r="APF646" s="14"/>
      <c r="APG646" s="14"/>
      <c r="APH646" s="14"/>
      <c r="API646" s="14"/>
      <c r="APJ646" s="14"/>
      <c r="APK646" s="14"/>
      <c r="APL646" s="14"/>
      <c r="APM646" s="14"/>
      <c r="APN646" s="14"/>
      <c r="APO646" s="14"/>
      <c r="APP646" s="14"/>
      <c r="APQ646" s="14"/>
      <c r="APR646" s="14"/>
      <c r="APS646" s="14"/>
      <c r="APT646" s="14"/>
      <c r="APU646" s="14"/>
      <c r="APV646" s="14"/>
      <c r="APW646" s="14"/>
      <c r="APX646" s="14"/>
      <c r="APY646" s="14"/>
      <c r="APZ646" s="14"/>
      <c r="AQA646" s="14"/>
      <c r="AQB646" s="14"/>
      <c r="AQC646" s="14"/>
      <c r="AQD646" s="14"/>
      <c r="AQE646" s="14"/>
      <c r="AQF646" s="14"/>
      <c r="AQG646" s="14"/>
      <c r="AQH646" s="14"/>
      <c r="AQI646" s="14"/>
      <c r="AQJ646" s="14"/>
      <c r="AQK646" s="14"/>
      <c r="AQL646" s="14"/>
      <c r="AQM646" s="14"/>
      <c r="AQN646" s="14"/>
      <c r="AQO646" s="14"/>
      <c r="AQP646" s="14"/>
      <c r="AQQ646" s="14"/>
      <c r="AQR646" s="14"/>
      <c r="AQS646" s="14"/>
      <c r="AQT646" s="14"/>
      <c r="AQU646" s="14"/>
      <c r="AQV646" s="14"/>
      <c r="AQW646" s="14"/>
      <c r="AQX646" s="14"/>
      <c r="AQY646" s="14"/>
      <c r="AQZ646" s="14"/>
      <c r="ARA646" s="14"/>
      <c r="ARB646" s="14"/>
      <c r="ARC646" s="14"/>
      <c r="ARD646" s="14"/>
      <c r="ARE646" s="14"/>
      <c r="ARF646" s="14"/>
      <c r="ARG646" s="14"/>
      <c r="ARH646" s="14"/>
      <c r="ARI646" s="14"/>
      <c r="ARJ646" s="14"/>
      <c r="ARK646" s="14"/>
      <c r="ARL646" s="14"/>
      <c r="ARM646" s="14"/>
      <c r="ARN646" s="14"/>
      <c r="ARO646" s="14"/>
      <c r="ARP646" s="14"/>
      <c r="ARQ646" s="14"/>
      <c r="ARR646" s="14"/>
      <c r="ARS646" s="14"/>
      <c r="ART646" s="14"/>
      <c r="ARU646" s="14"/>
      <c r="ARV646" s="14"/>
      <c r="ARW646" s="14"/>
      <c r="ARX646" s="14"/>
      <c r="ARY646" s="14"/>
      <c r="ARZ646" s="14"/>
      <c r="ASA646" s="14"/>
      <c r="ASB646" s="14"/>
      <c r="ASC646" s="14"/>
      <c r="ASD646" s="14"/>
      <c r="ASE646" s="14"/>
      <c r="ASF646" s="14"/>
      <c r="ASG646" s="14"/>
      <c r="ASH646" s="14"/>
      <c r="ASI646" s="14"/>
      <c r="ASJ646" s="14"/>
      <c r="ASK646" s="14"/>
      <c r="ASL646" s="14"/>
      <c r="ASM646" s="14"/>
      <c r="ASN646" s="14"/>
      <c r="ASO646" s="14"/>
      <c r="ASP646" s="14"/>
      <c r="ASQ646" s="14"/>
      <c r="ASR646" s="14"/>
      <c r="ASS646" s="14"/>
      <c r="AST646" s="14"/>
      <c r="ASU646" s="14"/>
      <c r="ASV646" s="14"/>
      <c r="ASW646" s="14"/>
      <c r="ASX646" s="14"/>
      <c r="ASY646" s="14"/>
      <c r="ASZ646" s="14"/>
      <c r="ATA646" s="14"/>
      <c r="ATB646" s="14"/>
      <c r="ATC646" s="14"/>
      <c r="ATD646" s="14"/>
    </row>
    <row r="647" spans="63:1200">
      <c r="BK647" s="14" t="str">
        <f t="shared" si="2124"/>
        <v/>
      </c>
      <c r="ABO647" s="14"/>
      <c r="ABP647" s="14"/>
      <c r="ABQ647" s="14"/>
      <c r="ABR647" s="14"/>
      <c r="ABS647" s="14"/>
      <c r="ABT647" s="14"/>
      <c r="ABU647" s="14"/>
      <c r="ABV647" s="14"/>
      <c r="ABW647" s="14"/>
      <c r="ABX647" s="14"/>
      <c r="ABY647" s="14"/>
      <c r="ABZ647" s="14"/>
      <c r="ACA647" s="14"/>
      <c r="ACB647" s="14"/>
      <c r="ACC647" s="14"/>
      <c r="ACD647" s="14"/>
      <c r="ACE647" s="14"/>
      <c r="ACF647" s="14"/>
      <c r="ACG647" s="14"/>
      <c r="ACH647" s="14"/>
      <c r="ACI647" s="14"/>
      <c r="ACJ647" s="14"/>
      <c r="ACK647" s="14"/>
      <c r="ACL647" s="14"/>
      <c r="ACM647" s="14"/>
      <c r="ACN647" s="14"/>
      <c r="ACO647" s="14"/>
      <c r="ACP647" s="14"/>
      <c r="ACQ647" s="14"/>
      <c r="ACR647" s="14"/>
      <c r="ACS647" s="14"/>
      <c r="ACT647" s="14"/>
      <c r="ACU647" s="14"/>
      <c r="ACV647" s="14"/>
      <c r="ACW647" s="14"/>
      <c r="ACX647" s="14"/>
      <c r="ACY647" s="14"/>
      <c r="ACZ647" s="14"/>
      <c r="ADA647" s="14"/>
      <c r="ADB647" s="14"/>
      <c r="ADC647" s="14"/>
      <c r="ADD647" s="14"/>
      <c r="ADE647" s="14"/>
      <c r="ADF647" s="14"/>
      <c r="ADG647" s="14"/>
      <c r="ADH647" s="14"/>
      <c r="ADI647" s="14"/>
      <c r="ADJ647" s="14"/>
      <c r="ADK647" s="14"/>
      <c r="ADL647" s="14"/>
      <c r="ADM647" s="14"/>
      <c r="ADN647" s="14"/>
      <c r="ADO647" s="14"/>
      <c r="ADP647" s="14"/>
      <c r="ADQ647" s="14"/>
      <c r="ADR647" s="14"/>
      <c r="ADS647" s="14"/>
      <c r="ADT647" s="14"/>
      <c r="ADU647" s="14"/>
      <c r="ADV647" s="14"/>
      <c r="ADW647" s="14"/>
      <c r="ADX647" s="14"/>
      <c r="ADY647" s="14"/>
      <c r="ADZ647" s="14"/>
      <c r="AEA647" s="14"/>
      <c r="AEB647" s="14"/>
      <c r="AEC647" s="14"/>
      <c r="AED647" s="14"/>
      <c r="AEE647" s="14"/>
      <c r="AEF647" s="14"/>
      <c r="AEG647" s="14"/>
      <c r="AEH647" s="14"/>
      <c r="AEI647" s="14"/>
      <c r="AEJ647" s="14"/>
      <c r="AEK647" s="14"/>
      <c r="AEL647" s="14"/>
      <c r="AEM647" s="14"/>
      <c r="AEN647" s="14"/>
      <c r="AEO647" s="14"/>
      <c r="AEP647" s="14"/>
      <c r="AEQ647" s="14"/>
      <c r="AER647" s="14"/>
      <c r="AES647" s="14"/>
      <c r="AET647" s="14"/>
      <c r="AEU647" s="14"/>
      <c r="AEV647" s="14"/>
      <c r="AEW647" s="14"/>
      <c r="AEX647" s="14"/>
      <c r="AEY647" s="14"/>
      <c r="AEZ647" s="14"/>
      <c r="AFA647" s="14"/>
      <c r="AFB647" s="14"/>
      <c r="AFC647" s="14"/>
      <c r="AFD647" s="14"/>
      <c r="AFE647" s="14"/>
      <c r="AFF647" s="14"/>
      <c r="AFG647" s="14"/>
      <c r="AFH647" s="14"/>
      <c r="AFI647" s="14"/>
      <c r="AFJ647" s="14"/>
      <c r="AFK647" s="14"/>
      <c r="AFL647" s="14"/>
      <c r="AFM647" s="14"/>
      <c r="AFN647" s="14"/>
      <c r="AFO647" s="14"/>
      <c r="AFP647" s="14"/>
      <c r="AFQ647" s="14"/>
      <c r="AFR647" s="14"/>
      <c r="AFS647" s="14"/>
      <c r="AFT647" s="14"/>
      <c r="AFU647" s="14"/>
      <c r="AFV647" s="14"/>
      <c r="AFW647" s="14"/>
      <c r="AFX647" s="14"/>
      <c r="AFY647" s="14"/>
      <c r="AFZ647" s="14"/>
      <c r="AGA647" s="14"/>
      <c r="AGB647" s="14"/>
      <c r="AGC647" s="14"/>
      <c r="AGD647" s="14"/>
      <c r="AGE647" s="14"/>
      <c r="AGF647" s="14"/>
      <c r="AGG647" s="14"/>
      <c r="AGH647" s="14"/>
      <c r="AGI647" s="14"/>
      <c r="AGJ647" s="14"/>
      <c r="AGK647" s="14"/>
      <c r="AGL647" s="14"/>
      <c r="AGM647" s="14"/>
      <c r="AGN647" s="14"/>
      <c r="AGO647" s="14"/>
      <c r="AGP647" s="14"/>
      <c r="AGQ647" s="14"/>
      <c r="AGR647" s="14"/>
      <c r="AGS647" s="14"/>
      <c r="AGT647" s="14"/>
      <c r="AGU647" s="14"/>
      <c r="AGV647" s="14"/>
      <c r="AGW647" s="14"/>
      <c r="AGX647" s="14"/>
      <c r="AGY647" s="14"/>
      <c r="AGZ647" s="14"/>
      <c r="AHA647" s="14"/>
      <c r="AHB647" s="14"/>
      <c r="AHC647" s="14"/>
      <c r="AHD647" s="14"/>
      <c r="AHE647" s="14"/>
      <c r="AHF647" s="14"/>
      <c r="AHG647" s="14"/>
      <c r="AHH647" s="14"/>
      <c r="AHI647" s="14"/>
      <c r="AHJ647" s="14"/>
      <c r="AHK647" s="14"/>
      <c r="AHL647" s="14"/>
      <c r="AHM647" s="14"/>
      <c r="AHN647" s="14"/>
      <c r="AHO647" s="14"/>
      <c r="AHP647" s="14"/>
      <c r="AHQ647" s="14"/>
      <c r="AHR647" s="14"/>
      <c r="AHS647" s="14"/>
      <c r="AHT647" s="14"/>
      <c r="AHU647" s="14"/>
      <c r="AHV647" s="14"/>
      <c r="AHW647" s="14"/>
      <c r="AHX647" s="14"/>
      <c r="AHY647" s="14"/>
      <c r="AHZ647" s="14"/>
      <c r="AIA647" s="14"/>
      <c r="AIB647" s="14"/>
      <c r="AIC647" s="14"/>
      <c r="AID647" s="14"/>
      <c r="AIE647" s="14"/>
      <c r="AIF647" s="14"/>
      <c r="AIG647" s="14"/>
      <c r="AIH647" s="14"/>
      <c r="AII647" s="14"/>
      <c r="AIJ647" s="14"/>
      <c r="AIK647" s="14"/>
      <c r="AIL647" s="14"/>
      <c r="AIM647" s="14"/>
      <c r="AIN647" s="14"/>
      <c r="AIO647" s="14"/>
      <c r="AIP647" s="14"/>
      <c r="AIQ647" s="14"/>
      <c r="AIR647" s="14"/>
      <c r="AIS647" s="14"/>
      <c r="AIT647" s="14"/>
      <c r="AIU647" s="14"/>
      <c r="AIV647" s="14"/>
      <c r="AIW647" s="14"/>
      <c r="AIX647" s="14"/>
      <c r="AIY647" s="14"/>
      <c r="AIZ647" s="14"/>
      <c r="AJA647" s="14"/>
      <c r="AJB647" s="14"/>
      <c r="AJC647" s="14"/>
      <c r="AJD647" s="14"/>
      <c r="AJE647" s="14"/>
      <c r="AJF647" s="14"/>
      <c r="AJG647" s="14"/>
      <c r="AJH647" s="14"/>
      <c r="AJI647" s="14"/>
      <c r="AJJ647" s="14"/>
      <c r="AJK647" s="14"/>
      <c r="AJL647" s="14"/>
      <c r="AJM647" s="14"/>
      <c r="AJN647" s="14"/>
      <c r="AJO647" s="14"/>
      <c r="AJP647" s="14"/>
      <c r="AJQ647" s="14"/>
      <c r="AJR647" s="14"/>
      <c r="AJS647" s="14"/>
      <c r="AJT647" s="14"/>
      <c r="AJU647" s="14"/>
      <c r="AJV647" s="14"/>
      <c r="AJW647" s="14"/>
      <c r="AJX647" s="14"/>
      <c r="AJY647" s="14"/>
      <c r="AJZ647" s="14"/>
      <c r="AKA647" s="14"/>
      <c r="AKB647" s="14"/>
      <c r="AKC647" s="14"/>
      <c r="AKD647" s="14"/>
      <c r="AKE647" s="14"/>
      <c r="AKF647" s="14"/>
      <c r="AKG647" s="14"/>
      <c r="AKH647" s="14"/>
      <c r="AKI647" s="14"/>
      <c r="AKJ647" s="14"/>
      <c r="AKK647" s="14"/>
      <c r="AKL647" s="14"/>
      <c r="AKM647" s="14"/>
      <c r="AKN647" s="14"/>
      <c r="AKO647" s="14"/>
      <c r="AKP647" s="14"/>
      <c r="AKQ647" s="14"/>
      <c r="AKR647" s="14"/>
      <c r="AKS647" s="14"/>
      <c r="AKT647" s="14"/>
      <c r="AKU647" s="14"/>
      <c r="AKV647" s="14"/>
      <c r="AKW647" s="14"/>
      <c r="AKX647" s="14"/>
      <c r="AKY647" s="14"/>
      <c r="AKZ647" s="14"/>
      <c r="ALA647" s="14"/>
      <c r="ALB647" s="14"/>
      <c r="ALC647" s="14"/>
      <c r="ALD647" s="14"/>
      <c r="ALE647" s="14"/>
      <c r="ALF647" s="14"/>
      <c r="ALG647" s="14"/>
      <c r="ALH647" s="14"/>
      <c r="ALI647" s="14"/>
      <c r="ALJ647" s="14"/>
      <c r="ALK647" s="14"/>
      <c r="ALL647" s="14"/>
      <c r="ALM647" s="14"/>
      <c r="ALN647" s="14"/>
      <c r="ALO647" s="14"/>
      <c r="ALP647" s="14"/>
      <c r="ALQ647" s="14"/>
      <c r="ALR647" s="14"/>
      <c r="ALS647" s="14"/>
      <c r="ALT647" s="14"/>
      <c r="ALU647" s="14"/>
      <c r="ALV647" s="14"/>
      <c r="ALW647" s="14"/>
      <c r="ALX647" s="14"/>
      <c r="ALY647" s="14"/>
      <c r="ALZ647" s="14"/>
      <c r="AMA647" s="14"/>
      <c r="AMB647" s="14"/>
      <c r="AMC647" s="14"/>
      <c r="AMD647" s="14"/>
      <c r="AME647" s="14"/>
      <c r="AMF647" s="14"/>
      <c r="AMG647" s="14"/>
      <c r="AMH647" s="14"/>
      <c r="AMI647" s="14"/>
      <c r="AMJ647" s="14"/>
      <c r="AMK647" s="14"/>
      <c r="AML647" s="14"/>
      <c r="AMM647" s="14"/>
      <c r="AMN647" s="14"/>
      <c r="AMO647" s="14"/>
      <c r="AMP647" s="14"/>
      <c r="AMQ647" s="14"/>
      <c r="AMR647" s="14"/>
      <c r="AMS647" s="14"/>
      <c r="AMT647" s="14"/>
      <c r="AMU647" s="14"/>
      <c r="AMV647" s="14"/>
      <c r="AMW647" s="14"/>
      <c r="AMX647" s="14"/>
      <c r="AMY647" s="14"/>
      <c r="AMZ647" s="14"/>
      <c r="ANA647" s="14"/>
      <c r="ANB647" s="14"/>
      <c r="ANC647" s="14"/>
      <c r="AND647" s="14"/>
      <c r="ANE647" s="14"/>
      <c r="ANF647" s="14"/>
      <c r="ANG647" s="14"/>
      <c r="ANH647" s="14"/>
      <c r="ANI647" s="14"/>
      <c r="ANJ647" s="14"/>
      <c r="ANK647" s="14"/>
      <c r="ANL647" s="14"/>
      <c r="ANM647" s="14"/>
      <c r="ANN647" s="14"/>
      <c r="ANO647" s="14"/>
      <c r="ANP647" s="14"/>
      <c r="ANQ647" s="14"/>
      <c r="ANR647" s="14"/>
      <c r="ANS647" s="14"/>
      <c r="ANT647" s="14"/>
      <c r="ANU647" s="14"/>
      <c r="ANV647" s="14"/>
      <c r="ANW647" s="14"/>
      <c r="ANX647" s="14"/>
      <c r="ANY647" s="14"/>
      <c r="ANZ647" s="14"/>
      <c r="AOA647" s="14"/>
      <c r="AOB647" s="14"/>
      <c r="AOC647" s="14"/>
      <c r="AOD647" s="14"/>
      <c r="AOE647" s="14"/>
      <c r="AOF647" s="14"/>
      <c r="AOG647" s="14"/>
      <c r="AOH647" s="14"/>
      <c r="AOI647" s="14"/>
      <c r="AOJ647" s="14"/>
      <c r="AOK647" s="14"/>
      <c r="AOL647" s="14"/>
      <c r="AOM647" s="14"/>
      <c r="AON647" s="14"/>
      <c r="AOO647" s="14"/>
      <c r="AOP647" s="14"/>
      <c r="AOQ647" s="14"/>
      <c r="AOR647" s="14"/>
      <c r="AOS647" s="14"/>
      <c r="AOT647" s="14"/>
      <c r="AOU647" s="14"/>
      <c r="AOV647" s="14"/>
      <c r="AOW647" s="14"/>
      <c r="AOX647" s="14"/>
      <c r="AOY647" s="14"/>
      <c r="AOZ647" s="14"/>
      <c r="APA647" s="14"/>
      <c r="APB647" s="14"/>
      <c r="APC647" s="14"/>
      <c r="APD647" s="14"/>
      <c r="APE647" s="14"/>
      <c r="APF647" s="14"/>
      <c r="APG647" s="14"/>
      <c r="APH647" s="14"/>
      <c r="API647" s="14"/>
      <c r="APJ647" s="14"/>
      <c r="APK647" s="14"/>
      <c r="APL647" s="14"/>
      <c r="APM647" s="14"/>
      <c r="APN647" s="14"/>
      <c r="APO647" s="14"/>
      <c r="APP647" s="14"/>
      <c r="APQ647" s="14"/>
      <c r="APR647" s="14"/>
      <c r="APS647" s="14"/>
      <c r="APT647" s="14"/>
      <c r="APU647" s="14"/>
      <c r="APV647" s="14"/>
      <c r="APW647" s="14"/>
      <c r="APX647" s="14"/>
      <c r="APY647" s="14"/>
      <c r="APZ647" s="14"/>
      <c r="AQA647" s="14"/>
      <c r="AQB647" s="14"/>
      <c r="AQC647" s="14"/>
      <c r="AQD647" s="14"/>
      <c r="AQE647" s="14"/>
      <c r="AQF647" s="14"/>
      <c r="AQG647" s="14"/>
      <c r="AQH647" s="14"/>
      <c r="AQI647" s="14"/>
      <c r="AQJ647" s="14"/>
      <c r="AQK647" s="14"/>
      <c r="AQL647" s="14"/>
      <c r="AQM647" s="14"/>
      <c r="AQN647" s="14"/>
      <c r="AQO647" s="14"/>
      <c r="AQP647" s="14"/>
      <c r="AQQ647" s="14"/>
      <c r="AQR647" s="14"/>
      <c r="AQS647" s="14"/>
      <c r="AQT647" s="14"/>
      <c r="AQU647" s="14"/>
      <c r="AQV647" s="14"/>
      <c r="AQW647" s="14"/>
      <c r="AQX647" s="14"/>
      <c r="AQY647" s="14"/>
      <c r="AQZ647" s="14"/>
      <c r="ARA647" s="14"/>
      <c r="ARB647" s="14"/>
      <c r="ARC647" s="14"/>
      <c r="ARD647" s="14"/>
      <c r="ARE647" s="14"/>
      <c r="ARF647" s="14"/>
      <c r="ARG647" s="14"/>
      <c r="ARH647" s="14"/>
      <c r="ARI647" s="14"/>
      <c r="ARJ647" s="14"/>
      <c r="ARK647" s="14"/>
      <c r="ARL647" s="14"/>
      <c r="ARM647" s="14"/>
      <c r="ARN647" s="14"/>
      <c r="ARO647" s="14"/>
      <c r="ARP647" s="14"/>
      <c r="ARQ647" s="14"/>
      <c r="ARR647" s="14"/>
      <c r="ARS647" s="14"/>
      <c r="ART647" s="14"/>
      <c r="ARU647" s="14"/>
      <c r="ARV647" s="14"/>
      <c r="ARW647" s="14"/>
      <c r="ARX647" s="14"/>
      <c r="ARY647" s="14"/>
      <c r="ARZ647" s="14"/>
      <c r="ASA647" s="14"/>
      <c r="ASB647" s="14"/>
      <c r="ASC647" s="14"/>
      <c r="ASD647" s="14"/>
      <c r="ASE647" s="14"/>
      <c r="ASF647" s="14"/>
      <c r="ASG647" s="14"/>
      <c r="ASH647" s="14"/>
      <c r="ASI647" s="14"/>
      <c r="ASJ647" s="14"/>
      <c r="ASK647" s="14"/>
      <c r="ASL647" s="14"/>
      <c r="ASM647" s="14"/>
      <c r="ASN647" s="14"/>
      <c r="ASO647" s="14"/>
      <c r="ASP647" s="14"/>
      <c r="ASQ647" s="14"/>
      <c r="ASR647" s="14"/>
      <c r="ASS647" s="14"/>
      <c r="AST647" s="14"/>
      <c r="ASU647" s="14"/>
      <c r="ASV647" s="14"/>
      <c r="ASW647" s="14"/>
      <c r="ASX647" s="14"/>
      <c r="ASY647" s="14"/>
      <c r="ASZ647" s="14"/>
      <c r="ATA647" s="14"/>
      <c r="ATB647" s="14"/>
      <c r="ATC647" s="14"/>
      <c r="ATD647" s="14"/>
    </row>
    <row r="648" spans="63:1200">
      <c r="BK648" s="14" t="str">
        <f t="shared" si="2124"/>
        <v/>
      </c>
      <c r="ABO648" s="14"/>
      <c r="ABP648" s="14"/>
      <c r="ABQ648" s="14"/>
      <c r="ABR648" s="14"/>
      <c r="ABS648" s="14"/>
      <c r="ABT648" s="14"/>
      <c r="ABU648" s="14"/>
      <c r="ABV648" s="14"/>
      <c r="ABW648" s="14"/>
      <c r="ABX648" s="14"/>
      <c r="ABY648" s="14"/>
      <c r="ABZ648" s="14"/>
      <c r="ACA648" s="14"/>
      <c r="ACB648" s="14"/>
      <c r="ACC648" s="14"/>
      <c r="ACD648" s="14"/>
      <c r="ACE648" s="14"/>
      <c r="ACF648" s="14"/>
      <c r="ACG648" s="14"/>
      <c r="ACH648" s="14"/>
      <c r="ACI648" s="14"/>
      <c r="ACJ648" s="14"/>
      <c r="ACK648" s="14"/>
      <c r="ACL648" s="14"/>
      <c r="ACM648" s="14"/>
      <c r="ACN648" s="14"/>
      <c r="ACO648" s="14"/>
      <c r="ACP648" s="14"/>
      <c r="ACQ648" s="14"/>
      <c r="ACR648" s="14"/>
      <c r="ACS648" s="14"/>
      <c r="ACT648" s="14"/>
      <c r="ACU648" s="14"/>
      <c r="ACV648" s="14"/>
      <c r="ACW648" s="14"/>
      <c r="ACX648" s="14"/>
      <c r="ACY648" s="14"/>
      <c r="ACZ648" s="14"/>
      <c r="ADA648" s="14"/>
      <c r="ADB648" s="14"/>
      <c r="ADC648" s="14"/>
      <c r="ADD648" s="14"/>
      <c r="ADE648" s="14"/>
      <c r="ADF648" s="14"/>
      <c r="ADG648" s="14"/>
      <c r="ADH648" s="14"/>
      <c r="ADI648" s="14"/>
      <c r="ADJ648" s="14"/>
      <c r="ADK648" s="14"/>
      <c r="ADL648" s="14"/>
      <c r="ADM648" s="14"/>
      <c r="ADN648" s="14"/>
      <c r="ADO648" s="14"/>
      <c r="ADP648" s="14"/>
      <c r="ADQ648" s="14"/>
      <c r="ADR648" s="14"/>
      <c r="ADS648" s="14"/>
      <c r="ADT648" s="14"/>
      <c r="ADU648" s="14"/>
      <c r="ADV648" s="14"/>
      <c r="ADW648" s="14"/>
      <c r="ADX648" s="14"/>
      <c r="ADY648" s="14"/>
      <c r="ADZ648" s="14"/>
      <c r="AEA648" s="14"/>
      <c r="AEB648" s="14"/>
      <c r="AEC648" s="14"/>
      <c r="AED648" s="14"/>
      <c r="AEE648" s="14"/>
      <c r="AEF648" s="14"/>
      <c r="AEG648" s="14"/>
      <c r="AEH648" s="14"/>
      <c r="AEI648" s="14"/>
      <c r="AEJ648" s="14"/>
      <c r="AEK648" s="14"/>
      <c r="AEL648" s="14"/>
      <c r="AEM648" s="14"/>
      <c r="AEN648" s="14"/>
      <c r="AEO648" s="14"/>
      <c r="AEP648" s="14"/>
      <c r="AEQ648" s="14"/>
      <c r="AER648" s="14"/>
      <c r="AES648" s="14"/>
      <c r="AET648" s="14"/>
      <c r="AEU648" s="14"/>
      <c r="AEV648" s="14"/>
      <c r="AEW648" s="14"/>
      <c r="AEX648" s="14"/>
      <c r="AEY648" s="14"/>
      <c r="AEZ648" s="14"/>
      <c r="AFA648" s="14"/>
      <c r="AFB648" s="14"/>
      <c r="AFC648" s="14"/>
      <c r="AFD648" s="14"/>
      <c r="AFE648" s="14"/>
      <c r="AFF648" s="14"/>
      <c r="AFG648" s="14"/>
      <c r="AFH648" s="14"/>
      <c r="AFI648" s="14"/>
      <c r="AFJ648" s="14"/>
      <c r="AFK648" s="14"/>
      <c r="AFL648" s="14"/>
      <c r="AFM648" s="14"/>
      <c r="AFN648" s="14"/>
      <c r="AFO648" s="14"/>
      <c r="AFP648" s="14"/>
      <c r="AFQ648" s="14"/>
      <c r="AFR648" s="14"/>
      <c r="AFS648" s="14"/>
      <c r="AFT648" s="14"/>
      <c r="AFU648" s="14"/>
      <c r="AFV648" s="14"/>
      <c r="AFW648" s="14"/>
      <c r="AFX648" s="14"/>
      <c r="AFY648" s="14"/>
      <c r="AFZ648" s="14"/>
      <c r="AGA648" s="14"/>
      <c r="AGB648" s="14"/>
      <c r="AGC648" s="14"/>
      <c r="AGD648" s="14"/>
      <c r="AGE648" s="14"/>
      <c r="AGF648" s="14"/>
      <c r="AGG648" s="14"/>
      <c r="AGH648" s="14"/>
      <c r="AGI648" s="14"/>
      <c r="AGJ648" s="14"/>
      <c r="AGK648" s="14"/>
      <c r="AGL648" s="14"/>
      <c r="AGM648" s="14"/>
      <c r="AGN648" s="14"/>
      <c r="AGO648" s="14"/>
      <c r="AGP648" s="14"/>
      <c r="AGQ648" s="14"/>
      <c r="AGR648" s="14"/>
      <c r="AGS648" s="14"/>
      <c r="AGT648" s="14"/>
      <c r="AGU648" s="14"/>
      <c r="AGV648" s="14"/>
      <c r="AGW648" s="14"/>
      <c r="AGX648" s="14"/>
      <c r="AGY648" s="14"/>
      <c r="AGZ648" s="14"/>
      <c r="AHA648" s="14"/>
      <c r="AHB648" s="14"/>
      <c r="AHC648" s="14"/>
      <c r="AHD648" s="14"/>
      <c r="AHE648" s="14"/>
      <c r="AHF648" s="14"/>
      <c r="AHG648" s="14"/>
      <c r="AHH648" s="14"/>
      <c r="AHI648" s="14"/>
      <c r="AHJ648" s="14"/>
      <c r="AHK648" s="14"/>
      <c r="AHL648" s="14"/>
      <c r="AHM648" s="14"/>
      <c r="AHN648" s="14"/>
      <c r="AHO648" s="14"/>
      <c r="AHP648" s="14"/>
      <c r="AHQ648" s="14"/>
      <c r="AHR648" s="14"/>
      <c r="AHS648" s="14"/>
      <c r="AHT648" s="14"/>
      <c r="AHU648" s="14"/>
      <c r="AHV648" s="14"/>
      <c r="AHW648" s="14"/>
      <c r="AHX648" s="14"/>
      <c r="AHY648" s="14"/>
      <c r="AHZ648" s="14"/>
      <c r="AIA648" s="14"/>
      <c r="AIB648" s="14"/>
      <c r="AIC648" s="14"/>
      <c r="AID648" s="14"/>
      <c r="AIE648" s="14"/>
      <c r="AIF648" s="14"/>
      <c r="AIG648" s="14"/>
      <c r="AIH648" s="14"/>
      <c r="AII648" s="14"/>
      <c r="AIJ648" s="14"/>
      <c r="AIK648" s="14"/>
      <c r="AIL648" s="14"/>
      <c r="AIM648" s="14"/>
      <c r="AIN648" s="14"/>
      <c r="AIO648" s="14"/>
      <c r="AIP648" s="14"/>
      <c r="AIQ648" s="14"/>
      <c r="AIR648" s="14"/>
      <c r="AIS648" s="14"/>
      <c r="AIT648" s="14"/>
      <c r="AIU648" s="14"/>
      <c r="AIV648" s="14"/>
      <c r="AIW648" s="14"/>
      <c r="AIX648" s="14"/>
      <c r="AIY648" s="14"/>
      <c r="AIZ648" s="14"/>
      <c r="AJA648" s="14"/>
      <c r="AJB648" s="14"/>
      <c r="AJC648" s="14"/>
      <c r="AJD648" s="14"/>
      <c r="AJE648" s="14"/>
      <c r="AJF648" s="14"/>
      <c r="AJG648" s="14"/>
      <c r="AJH648" s="14"/>
      <c r="AJI648" s="14"/>
      <c r="AJJ648" s="14"/>
      <c r="AJK648" s="14"/>
      <c r="AJL648" s="14"/>
      <c r="AJM648" s="14"/>
      <c r="AJN648" s="14"/>
      <c r="AJO648" s="14"/>
      <c r="AJP648" s="14"/>
      <c r="AJQ648" s="14"/>
      <c r="AJR648" s="14"/>
      <c r="AJS648" s="14"/>
      <c r="AJT648" s="14"/>
      <c r="AJU648" s="14"/>
      <c r="AJV648" s="14"/>
      <c r="AJW648" s="14"/>
      <c r="AJX648" s="14"/>
      <c r="AJY648" s="14"/>
      <c r="AJZ648" s="14"/>
      <c r="AKA648" s="14"/>
      <c r="AKB648" s="14"/>
      <c r="AKC648" s="14"/>
      <c r="AKD648" s="14"/>
      <c r="AKE648" s="14"/>
      <c r="AKF648" s="14"/>
      <c r="AKG648" s="14"/>
      <c r="AKH648" s="14"/>
      <c r="AKI648" s="14"/>
      <c r="AKJ648" s="14"/>
      <c r="AKK648" s="14"/>
      <c r="AKL648" s="14"/>
      <c r="AKM648" s="14"/>
      <c r="AKN648" s="14"/>
      <c r="AKO648" s="14"/>
      <c r="AKP648" s="14"/>
      <c r="AKQ648" s="14"/>
      <c r="AKR648" s="14"/>
      <c r="AKS648" s="14"/>
      <c r="AKT648" s="14"/>
      <c r="AKU648" s="14"/>
      <c r="AKV648" s="14"/>
      <c r="AKW648" s="14"/>
      <c r="AKX648" s="14"/>
      <c r="AKY648" s="14"/>
      <c r="AKZ648" s="14"/>
      <c r="ALA648" s="14"/>
      <c r="ALB648" s="14"/>
      <c r="ALC648" s="14"/>
      <c r="ALD648" s="14"/>
      <c r="ALE648" s="14"/>
      <c r="ALF648" s="14"/>
      <c r="ALG648" s="14"/>
      <c r="ALH648" s="14"/>
      <c r="ALI648" s="14"/>
      <c r="ALJ648" s="14"/>
      <c r="ALK648" s="14"/>
      <c r="ALL648" s="14"/>
      <c r="ALM648" s="14"/>
      <c r="ALN648" s="14"/>
      <c r="ALO648" s="14"/>
      <c r="ALP648" s="14"/>
      <c r="ALQ648" s="14"/>
      <c r="ALR648" s="14"/>
      <c r="ALS648" s="14"/>
      <c r="ALT648" s="14"/>
      <c r="ALU648" s="14"/>
      <c r="ALV648" s="14"/>
      <c r="ALW648" s="14"/>
      <c r="ALX648" s="14"/>
      <c r="ALY648" s="14"/>
      <c r="ALZ648" s="14"/>
      <c r="AMA648" s="14"/>
      <c r="AMB648" s="14"/>
      <c r="AMC648" s="14"/>
      <c r="AMD648" s="14"/>
      <c r="AME648" s="14"/>
      <c r="AMF648" s="14"/>
      <c r="AMG648" s="14"/>
      <c r="AMH648" s="14"/>
      <c r="AMI648" s="14"/>
      <c r="AMJ648" s="14"/>
      <c r="AMK648" s="14"/>
      <c r="AML648" s="14"/>
      <c r="AMM648" s="14"/>
      <c r="AMN648" s="14"/>
      <c r="AMO648" s="14"/>
      <c r="AMP648" s="14"/>
      <c r="AMQ648" s="14"/>
      <c r="AMR648" s="14"/>
      <c r="AMS648" s="14"/>
      <c r="AMT648" s="14"/>
      <c r="AMU648" s="14"/>
      <c r="AMV648" s="14"/>
      <c r="AMW648" s="14"/>
      <c r="AMX648" s="14"/>
      <c r="AMY648" s="14"/>
      <c r="AMZ648" s="14"/>
      <c r="ANA648" s="14"/>
      <c r="ANB648" s="14"/>
      <c r="ANC648" s="14"/>
      <c r="AND648" s="14"/>
      <c r="ANE648" s="14"/>
      <c r="ANF648" s="14"/>
      <c r="ANG648" s="14"/>
      <c r="ANH648" s="14"/>
      <c r="ANI648" s="14"/>
      <c r="ANJ648" s="14"/>
      <c r="ANK648" s="14"/>
      <c r="ANL648" s="14"/>
      <c r="ANM648" s="14"/>
      <c r="ANN648" s="14"/>
      <c r="ANO648" s="14"/>
      <c r="ANP648" s="14"/>
      <c r="ANQ648" s="14"/>
      <c r="ANR648" s="14"/>
      <c r="ANS648" s="14"/>
      <c r="ANT648" s="14"/>
      <c r="ANU648" s="14"/>
      <c r="ANV648" s="14"/>
      <c r="ANW648" s="14"/>
      <c r="ANX648" s="14"/>
      <c r="ANY648" s="14"/>
      <c r="ANZ648" s="14"/>
      <c r="AOA648" s="14"/>
      <c r="AOB648" s="14"/>
      <c r="AOC648" s="14"/>
      <c r="AOD648" s="14"/>
      <c r="AOE648" s="14"/>
      <c r="AOF648" s="14"/>
      <c r="AOG648" s="14"/>
      <c r="AOH648" s="14"/>
      <c r="AOI648" s="14"/>
      <c r="AOJ648" s="14"/>
      <c r="AOK648" s="14"/>
      <c r="AOL648" s="14"/>
      <c r="AOM648" s="14"/>
      <c r="AON648" s="14"/>
      <c r="AOO648" s="14"/>
      <c r="AOP648" s="14"/>
      <c r="AOQ648" s="14"/>
      <c r="AOR648" s="14"/>
      <c r="AOS648" s="14"/>
      <c r="AOT648" s="14"/>
      <c r="AOU648" s="14"/>
      <c r="AOV648" s="14"/>
      <c r="AOW648" s="14"/>
      <c r="AOX648" s="14"/>
      <c r="AOY648" s="14"/>
      <c r="AOZ648" s="14"/>
      <c r="APA648" s="14"/>
      <c r="APB648" s="14"/>
      <c r="APC648" s="14"/>
      <c r="APD648" s="14"/>
      <c r="APE648" s="14"/>
      <c r="APF648" s="14"/>
      <c r="APG648" s="14"/>
      <c r="APH648" s="14"/>
      <c r="API648" s="14"/>
      <c r="APJ648" s="14"/>
      <c r="APK648" s="14"/>
      <c r="APL648" s="14"/>
      <c r="APM648" s="14"/>
      <c r="APN648" s="14"/>
      <c r="APO648" s="14"/>
      <c r="APP648" s="14"/>
      <c r="APQ648" s="14"/>
      <c r="APR648" s="14"/>
      <c r="APS648" s="14"/>
      <c r="APT648" s="14"/>
      <c r="APU648" s="14"/>
      <c r="APV648" s="14"/>
      <c r="APW648" s="14"/>
      <c r="APX648" s="14"/>
      <c r="APY648" s="14"/>
      <c r="APZ648" s="14"/>
      <c r="AQA648" s="14"/>
      <c r="AQB648" s="14"/>
      <c r="AQC648" s="14"/>
      <c r="AQD648" s="14"/>
      <c r="AQE648" s="14"/>
      <c r="AQF648" s="14"/>
      <c r="AQG648" s="14"/>
      <c r="AQH648" s="14"/>
      <c r="AQI648" s="14"/>
      <c r="AQJ648" s="14"/>
      <c r="AQK648" s="14"/>
      <c r="AQL648" s="14"/>
      <c r="AQM648" s="14"/>
      <c r="AQN648" s="14"/>
      <c r="AQO648" s="14"/>
      <c r="AQP648" s="14"/>
      <c r="AQQ648" s="14"/>
      <c r="AQR648" s="14"/>
      <c r="AQS648" s="14"/>
      <c r="AQT648" s="14"/>
      <c r="AQU648" s="14"/>
      <c r="AQV648" s="14"/>
      <c r="AQW648" s="14"/>
      <c r="AQX648" s="14"/>
      <c r="AQY648" s="14"/>
      <c r="AQZ648" s="14"/>
      <c r="ARA648" s="14"/>
      <c r="ARB648" s="14"/>
      <c r="ARC648" s="14"/>
      <c r="ARD648" s="14"/>
      <c r="ARE648" s="14"/>
      <c r="ARF648" s="14"/>
      <c r="ARG648" s="14"/>
      <c r="ARH648" s="14"/>
      <c r="ARI648" s="14"/>
      <c r="ARJ648" s="14"/>
      <c r="ARK648" s="14"/>
      <c r="ARL648" s="14"/>
      <c r="ARM648" s="14"/>
      <c r="ARN648" s="14"/>
      <c r="ARO648" s="14"/>
      <c r="ARP648" s="14"/>
      <c r="ARQ648" s="14"/>
      <c r="ARR648" s="14"/>
      <c r="ARS648" s="14"/>
      <c r="ART648" s="14"/>
      <c r="ARU648" s="14"/>
      <c r="ARV648" s="14"/>
      <c r="ARW648" s="14"/>
      <c r="ARX648" s="14"/>
      <c r="ARY648" s="14"/>
      <c r="ARZ648" s="14"/>
      <c r="ASA648" s="14"/>
      <c r="ASB648" s="14"/>
      <c r="ASC648" s="14"/>
      <c r="ASD648" s="14"/>
      <c r="ASE648" s="14"/>
      <c r="ASF648" s="14"/>
      <c r="ASG648" s="14"/>
      <c r="ASH648" s="14"/>
      <c r="ASI648" s="14"/>
      <c r="ASJ648" s="14"/>
      <c r="ASK648" s="14"/>
      <c r="ASL648" s="14"/>
      <c r="ASM648" s="14"/>
      <c r="ASN648" s="14"/>
      <c r="ASO648" s="14"/>
      <c r="ASP648" s="14"/>
      <c r="ASQ648" s="14"/>
      <c r="ASR648" s="14"/>
      <c r="ASS648" s="14"/>
      <c r="AST648" s="14"/>
      <c r="ASU648" s="14"/>
      <c r="ASV648" s="14"/>
      <c r="ASW648" s="14"/>
      <c r="ASX648" s="14"/>
      <c r="ASY648" s="14"/>
      <c r="ASZ648" s="14"/>
      <c r="ATA648" s="14"/>
      <c r="ATB648" s="14"/>
      <c r="ATC648" s="14"/>
      <c r="ATD648" s="14"/>
    </row>
    <row r="649" spans="63:1200">
      <c r="BK649" s="14" t="str">
        <f t="shared" si="2124"/>
        <v/>
      </c>
      <c r="ABO649" s="14"/>
      <c r="ABP649" s="14"/>
      <c r="ABQ649" s="14"/>
      <c r="ABR649" s="14"/>
      <c r="ABS649" s="14"/>
      <c r="ABT649" s="14"/>
      <c r="ABU649" s="14"/>
      <c r="ABV649" s="14"/>
      <c r="ABW649" s="14"/>
      <c r="ABX649" s="14"/>
      <c r="ABY649" s="14"/>
      <c r="ABZ649" s="14"/>
      <c r="ACA649" s="14"/>
      <c r="ACB649" s="14"/>
      <c r="ACC649" s="14"/>
      <c r="ACD649" s="14"/>
      <c r="ACE649" s="14"/>
      <c r="ACF649" s="14"/>
      <c r="ACG649" s="14"/>
      <c r="ACH649" s="14"/>
      <c r="ACI649" s="14"/>
      <c r="ACJ649" s="14"/>
      <c r="ACK649" s="14"/>
      <c r="ACL649" s="14"/>
      <c r="ACM649" s="14"/>
      <c r="ACN649" s="14"/>
      <c r="ACO649" s="14"/>
      <c r="ACP649" s="14"/>
      <c r="ACQ649" s="14"/>
      <c r="ACR649" s="14"/>
      <c r="ACS649" s="14"/>
      <c r="ACT649" s="14"/>
      <c r="ACU649" s="14"/>
      <c r="ACV649" s="14"/>
      <c r="ACW649" s="14"/>
      <c r="ACX649" s="14"/>
      <c r="ACY649" s="14"/>
      <c r="ACZ649" s="14"/>
      <c r="ADA649" s="14"/>
      <c r="ADB649" s="14"/>
      <c r="ADC649" s="14"/>
      <c r="ADD649" s="14"/>
      <c r="ADE649" s="14"/>
      <c r="ADF649" s="14"/>
      <c r="ADG649" s="14"/>
      <c r="ADH649" s="14"/>
      <c r="ADI649" s="14"/>
      <c r="ADJ649" s="14"/>
      <c r="ADK649" s="14"/>
      <c r="ADL649" s="14"/>
      <c r="ADM649" s="14"/>
      <c r="ADN649" s="14"/>
      <c r="ADO649" s="14"/>
      <c r="ADP649" s="14"/>
      <c r="ADQ649" s="14"/>
      <c r="ADR649" s="14"/>
      <c r="ADS649" s="14"/>
      <c r="ADT649" s="14"/>
      <c r="ADU649" s="14"/>
      <c r="ADV649" s="14"/>
      <c r="ADW649" s="14"/>
      <c r="ADX649" s="14"/>
      <c r="ADY649" s="14"/>
      <c r="ADZ649" s="14"/>
      <c r="AEA649" s="14"/>
      <c r="AEB649" s="14"/>
      <c r="AEC649" s="14"/>
      <c r="AED649" s="14"/>
      <c r="AEE649" s="14"/>
      <c r="AEF649" s="14"/>
      <c r="AEG649" s="14"/>
      <c r="AEH649" s="14"/>
      <c r="AEI649" s="14"/>
      <c r="AEJ649" s="14"/>
      <c r="AEK649" s="14"/>
      <c r="AEL649" s="14"/>
      <c r="AEM649" s="14"/>
      <c r="AEN649" s="14"/>
      <c r="AEO649" s="14"/>
      <c r="AEP649" s="14"/>
      <c r="AEQ649" s="14"/>
      <c r="AER649" s="14"/>
      <c r="AES649" s="14"/>
      <c r="AET649" s="14"/>
      <c r="AEU649" s="14"/>
      <c r="AEV649" s="14"/>
      <c r="AEW649" s="14"/>
      <c r="AEX649" s="14"/>
      <c r="AEY649" s="14"/>
      <c r="AEZ649" s="14"/>
      <c r="AFA649" s="14"/>
      <c r="AFB649" s="14"/>
      <c r="AFC649" s="14"/>
      <c r="AFD649" s="14"/>
      <c r="AFE649" s="14"/>
      <c r="AFF649" s="14"/>
      <c r="AFG649" s="14"/>
      <c r="AFH649" s="14"/>
      <c r="AFI649" s="14"/>
      <c r="AFJ649" s="14"/>
      <c r="AFK649" s="14"/>
      <c r="AFL649" s="14"/>
      <c r="AFM649" s="14"/>
      <c r="AFN649" s="14"/>
      <c r="AFO649" s="14"/>
      <c r="AFP649" s="14"/>
      <c r="AFQ649" s="14"/>
      <c r="AFR649" s="14"/>
      <c r="AFS649" s="14"/>
      <c r="AFT649" s="14"/>
      <c r="AFU649" s="14"/>
      <c r="AFV649" s="14"/>
      <c r="AFW649" s="14"/>
      <c r="AFX649" s="14"/>
      <c r="AFY649" s="14"/>
      <c r="AFZ649" s="14"/>
      <c r="AGA649" s="14"/>
      <c r="AGB649" s="14"/>
      <c r="AGC649" s="14"/>
      <c r="AGD649" s="14"/>
      <c r="AGE649" s="14"/>
      <c r="AGF649" s="14"/>
      <c r="AGG649" s="14"/>
      <c r="AGH649" s="14"/>
      <c r="AGI649" s="14"/>
      <c r="AGJ649" s="14"/>
      <c r="AGK649" s="14"/>
      <c r="AGL649" s="14"/>
      <c r="AGM649" s="14"/>
      <c r="AGN649" s="14"/>
      <c r="AGO649" s="14"/>
      <c r="AGP649" s="14"/>
      <c r="AGQ649" s="14"/>
      <c r="AGR649" s="14"/>
      <c r="AGS649" s="14"/>
      <c r="AGT649" s="14"/>
      <c r="AGU649" s="14"/>
      <c r="AGV649" s="14"/>
      <c r="AGW649" s="14"/>
      <c r="AGX649" s="14"/>
      <c r="AGY649" s="14"/>
      <c r="AGZ649" s="14"/>
      <c r="AHA649" s="14"/>
      <c r="AHB649" s="14"/>
      <c r="AHC649" s="14"/>
      <c r="AHD649" s="14"/>
      <c r="AHE649" s="14"/>
      <c r="AHF649" s="14"/>
      <c r="AHG649" s="14"/>
      <c r="AHH649" s="14"/>
      <c r="AHI649" s="14"/>
      <c r="AHJ649" s="14"/>
      <c r="AHK649" s="14"/>
      <c r="AHL649" s="14"/>
      <c r="AHM649" s="14"/>
      <c r="AHN649" s="14"/>
      <c r="AHO649" s="14"/>
      <c r="AHP649" s="14"/>
      <c r="AHQ649" s="14"/>
      <c r="AHR649" s="14"/>
      <c r="AHS649" s="14"/>
      <c r="AHT649" s="14"/>
      <c r="AHU649" s="14"/>
      <c r="AHV649" s="14"/>
      <c r="AHW649" s="14"/>
      <c r="AHX649" s="14"/>
      <c r="AHY649" s="14"/>
      <c r="AHZ649" s="14"/>
      <c r="AIA649" s="14"/>
      <c r="AIB649" s="14"/>
      <c r="AIC649" s="14"/>
      <c r="AID649" s="14"/>
      <c r="AIE649" s="14"/>
      <c r="AIF649" s="14"/>
      <c r="AIG649" s="14"/>
      <c r="AIH649" s="14"/>
      <c r="AII649" s="14"/>
      <c r="AIJ649" s="14"/>
      <c r="AIK649" s="14"/>
      <c r="AIL649" s="14"/>
      <c r="AIM649" s="14"/>
      <c r="AIN649" s="14"/>
      <c r="AIO649" s="14"/>
      <c r="AIP649" s="14"/>
      <c r="AIQ649" s="14"/>
      <c r="AIR649" s="14"/>
      <c r="AIS649" s="14"/>
      <c r="AIT649" s="14"/>
      <c r="AIU649" s="14"/>
      <c r="AIV649" s="14"/>
      <c r="AIW649" s="14"/>
      <c r="AIX649" s="14"/>
      <c r="AIY649" s="14"/>
      <c r="AIZ649" s="14"/>
      <c r="AJA649" s="14"/>
      <c r="AJB649" s="14"/>
      <c r="AJC649" s="14"/>
      <c r="AJD649" s="14"/>
      <c r="AJE649" s="14"/>
      <c r="AJF649" s="14"/>
      <c r="AJG649" s="14"/>
      <c r="AJH649" s="14"/>
      <c r="AJI649" s="14"/>
      <c r="AJJ649" s="14"/>
      <c r="AJK649" s="14"/>
      <c r="AJL649" s="14"/>
      <c r="AJM649" s="14"/>
      <c r="AJN649" s="14"/>
      <c r="AJO649" s="14"/>
      <c r="AJP649" s="14"/>
      <c r="AJQ649" s="14"/>
      <c r="AJR649" s="14"/>
      <c r="AJS649" s="14"/>
      <c r="AJT649" s="14"/>
      <c r="AJU649" s="14"/>
      <c r="AJV649" s="14"/>
      <c r="AJW649" s="14"/>
      <c r="AJX649" s="14"/>
      <c r="AJY649" s="14"/>
      <c r="AJZ649" s="14"/>
      <c r="AKA649" s="14"/>
      <c r="AKB649" s="14"/>
      <c r="AKC649" s="14"/>
      <c r="AKD649" s="14"/>
      <c r="AKE649" s="14"/>
      <c r="AKF649" s="14"/>
      <c r="AKG649" s="14"/>
      <c r="AKH649" s="14"/>
      <c r="AKI649" s="14"/>
      <c r="AKJ649" s="14"/>
      <c r="AKK649" s="14"/>
      <c r="AKL649" s="14"/>
      <c r="AKM649" s="14"/>
      <c r="AKN649" s="14"/>
      <c r="AKO649" s="14"/>
      <c r="AKP649" s="14"/>
      <c r="AKQ649" s="14"/>
      <c r="AKR649" s="14"/>
      <c r="AKS649" s="14"/>
      <c r="AKT649" s="14"/>
      <c r="AKU649" s="14"/>
      <c r="AKV649" s="14"/>
      <c r="AKW649" s="14"/>
      <c r="AKX649" s="14"/>
      <c r="AKY649" s="14"/>
      <c r="AKZ649" s="14"/>
      <c r="ALA649" s="14"/>
      <c r="ALB649" s="14"/>
      <c r="ALC649" s="14"/>
      <c r="ALD649" s="14"/>
      <c r="ALE649" s="14"/>
      <c r="ALF649" s="14"/>
      <c r="ALG649" s="14"/>
      <c r="ALH649" s="14"/>
      <c r="ALI649" s="14"/>
      <c r="ALJ649" s="14"/>
      <c r="ALK649" s="14"/>
      <c r="ALL649" s="14"/>
      <c r="ALM649" s="14"/>
      <c r="ALN649" s="14"/>
      <c r="ALO649" s="14"/>
      <c r="ALP649" s="14"/>
      <c r="ALQ649" s="14"/>
      <c r="ALR649" s="14"/>
      <c r="ALS649" s="14"/>
      <c r="ALT649" s="14"/>
      <c r="ALU649" s="14"/>
      <c r="ALV649" s="14"/>
      <c r="ALW649" s="14"/>
      <c r="ALX649" s="14"/>
      <c r="ALY649" s="14"/>
      <c r="ALZ649" s="14"/>
      <c r="AMA649" s="14"/>
      <c r="AMB649" s="14"/>
      <c r="AMC649" s="14"/>
      <c r="AMD649" s="14"/>
      <c r="AME649" s="14"/>
      <c r="AMF649" s="14"/>
      <c r="AMG649" s="14"/>
      <c r="AMH649" s="14"/>
      <c r="AMI649" s="14"/>
      <c r="AMJ649" s="14"/>
      <c r="AMK649" s="14"/>
      <c r="AML649" s="14"/>
      <c r="AMM649" s="14"/>
      <c r="AMN649" s="14"/>
      <c r="AMO649" s="14"/>
      <c r="AMP649" s="14"/>
      <c r="AMQ649" s="14"/>
      <c r="AMR649" s="14"/>
      <c r="AMS649" s="14"/>
      <c r="AMT649" s="14"/>
      <c r="AMU649" s="14"/>
      <c r="AMV649" s="14"/>
      <c r="AMW649" s="14"/>
      <c r="AMX649" s="14"/>
      <c r="AMY649" s="14"/>
      <c r="AMZ649" s="14"/>
      <c r="ANA649" s="14"/>
      <c r="ANB649" s="14"/>
      <c r="ANC649" s="14"/>
      <c r="AND649" s="14"/>
      <c r="ANE649" s="14"/>
      <c r="ANF649" s="14"/>
      <c r="ANG649" s="14"/>
      <c r="ANH649" s="14"/>
      <c r="ANI649" s="14"/>
      <c r="ANJ649" s="14"/>
      <c r="ANK649" s="14"/>
      <c r="ANL649" s="14"/>
      <c r="ANM649" s="14"/>
      <c r="ANN649" s="14"/>
      <c r="ANO649" s="14"/>
      <c r="ANP649" s="14"/>
      <c r="ANQ649" s="14"/>
      <c r="ANR649" s="14"/>
      <c r="ANS649" s="14"/>
      <c r="ANT649" s="14"/>
      <c r="ANU649" s="14"/>
      <c r="ANV649" s="14"/>
      <c r="ANW649" s="14"/>
      <c r="ANX649" s="14"/>
      <c r="ANY649" s="14"/>
      <c r="ANZ649" s="14"/>
      <c r="AOA649" s="14"/>
      <c r="AOB649" s="14"/>
      <c r="AOC649" s="14"/>
      <c r="AOD649" s="14"/>
      <c r="AOE649" s="14"/>
      <c r="AOF649" s="14"/>
      <c r="AOG649" s="14"/>
      <c r="AOH649" s="14"/>
      <c r="AOI649" s="14"/>
      <c r="AOJ649" s="14"/>
      <c r="AOK649" s="14"/>
      <c r="AOL649" s="14"/>
      <c r="AOM649" s="14"/>
      <c r="AON649" s="14"/>
      <c r="AOO649" s="14"/>
      <c r="AOP649" s="14"/>
      <c r="AOQ649" s="14"/>
      <c r="AOR649" s="14"/>
      <c r="AOS649" s="14"/>
      <c r="AOT649" s="14"/>
      <c r="AOU649" s="14"/>
      <c r="AOV649" s="14"/>
      <c r="AOW649" s="14"/>
      <c r="AOX649" s="14"/>
      <c r="AOY649" s="14"/>
      <c r="AOZ649" s="14"/>
      <c r="APA649" s="14"/>
      <c r="APB649" s="14"/>
      <c r="APC649" s="14"/>
      <c r="APD649" s="14"/>
      <c r="APE649" s="14"/>
      <c r="APF649" s="14"/>
      <c r="APG649" s="14"/>
      <c r="APH649" s="14"/>
      <c r="API649" s="14"/>
      <c r="APJ649" s="14"/>
      <c r="APK649" s="14"/>
      <c r="APL649" s="14"/>
      <c r="APM649" s="14"/>
      <c r="APN649" s="14"/>
      <c r="APO649" s="14"/>
      <c r="APP649" s="14"/>
      <c r="APQ649" s="14"/>
      <c r="APR649" s="14"/>
      <c r="APS649" s="14"/>
      <c r="APT649" s="14"/>
      <c r="APU649" s="14"/>
      <c r="APV649" s="14"/>
      <c r="APW649" s="14"/>
      <c r="APX649" s="14"/>
      <c r="APY649" s="14"/>
      <c r="APZ649" s="14"/>
      <c r="AQA649" s="14"/>
      <c r="AQB649" s="14"/>
      <c r="AQC649" s="14"/>
      <c r="AQD649" s="14"/>
      <c r="AQE649" s="14"/>
      <c r="AQF649" s="14"/>
      <c r="AQG649" s="14"/>
      <c r="AQH649" s="14"/>
      <c r="AQI649" s="14"/>
      <c r="AQJ649" s="14"/>
      <c r="AQK649" s="14"/>
      <c r="AQL649" s="14"/>
      <c r="AQM649" s="14"/>
      <c r="AQN649" s="14"/>
      <c r="AQO649" s="14"/>
      <c r="AQP649" s="14"/>
      <c r="AQQ649" s="14"/>
      <c r="AQR649" s="14"/>
      <c r="AQS649" s="14"/>
      <c r="AQT649" s="14"/>
      <c r="AQU649" s="14"/>
      <c r="AQV649" s="14"/>
      <c r="AQW649" s="14"/>
      <c r="AQX649" s="14"/>
      <c r="AQY649" s="14"/>
      <c r="AQZ649" s="14"/>
      <c r="ARA649" s="14"/>
      <c r="ARB649" s="14"/>
      <c r="ARC649" s="14"/>
      <c r="ARD649" s="14"/>
      <c r="ARE649" s="14"/>
      <c r="ARF649" s="14"/>
      <c r="ARG649" s="14"/>
      <c r="ARH649" s="14"/>
      <c r="ARI649" s="14"/>
      <c r="ARJ649" s="14"/>
      <c r="ARK649" s="14"/>
      <c r="ARL649" s="14"/>
      <c r="ARM649" s="14"/>
      <c r="ARN649" s="14"/>
      <c r="ARO649" s="14"/>
      <c r="ARP649" s="14"/>
      <c r="ARQ649" s="14"/>
      <c r="ARR649" s="14"/>
      <c r="ARS649" s="14"/>
      <c r="ART649" s="14"/>
      <c r="ARU649" s="14"/>
      <c r="ARV649" s="14"/>
      <c r="ARW649" s="14"/>
      <c r="ARX649" s="14"/>
      <c r="ARY649" s="14"/>
      <c r="ARZ649" s="14"/>
      <c r="ASA649" s="14"/>
      <c r="ASB649" s="14"/>
      <c r="ASC649" s="14"/>
      <c r="ASD649" s="14"/>
      <c r="ASE649" s="14"/>
      <c r="ASF649" s="14"/>
      <c r="ASG649" s="14"/>
      <c r="ASH649" s="14"/>
      <c r="ASI649" s="14"/>
      <c r="ASJ649" s="14"/>
      <c r="ASK649" s="14"/>
      <c r="ASL649" s="14"/>
      <c r="ASM649" s="14"/>
      <c r="ASN649" s="14"/>
      <c r="ASO649" s="14"/>
      <c r="ASP649" s="14"/>
      <c r="ASQ649" s="14"/>
      <c r="ASR649" s="14"/>
      <c r="ASS649" s="14"/>
      <c r="AST649" s="14"/>
      <c r="ASU649" s="14"/>
      <c r="ASV649" s="14"/>
      <c r="ASW649" s="14"/>
      <c r="ASX649" s="14"/>
      <c r="ASY649" s="14"/>
      <c r="ASZ649" s="14"/>
      <c r="ATA649" s="14"/>
      <c r="ATB649" s="14"/>
      <c r="ATC649" s="14"/>
      <c r="ATD649" s="14"/>
    </row>
    <row r="650" spans="63:1200">
      <c r="BK650" s="14" t="str">
        <f t="shared" si="2124"/>
        <v/>
      </c>
      <c r="ABO650" s="14"/>
      <c r="ABP650" s="14"/>
      <c r="ABQ650" s="14"/>
      <c r="ABR650" s="14"/>
      <c r="ABS650" s="14"/>
      <c r="ABT650" s="14"/>
      <c r="ABU650" s="14"/>
      <c r="ABV650" s="14"/>
      <c r="ABW650" s="14"/>
      <c r="ABX650" s="14"/>
      <c r="ABY650" s="14"/>
      <c r="ABZ650" s="14"/>
      <c r="ACA650" s="14"/>
      <c r="ACB650" s="14"/>
      <c r="ACC650" s="14"/>
      <c r="ACD650" s="14"/>
      <c r="ACE650" s="14"/>
      <c r="ACF650" s="14"/>
      <c r="ACG650" s="14"/>
      <c r="ACH650" s="14"/>
      <c r="ACI650" s="14"/>
      <c r="ACJ650" s="14"/>
      <c r="ACK650" s="14"/>
      <c r="ACL650" s="14"/>
      <c r="ACM650" s="14"/>
      <c r="ACN650" s="14"/>
      <c r="ACO650" s="14"/>
      <c r="ACP650" s="14"/>
      <c r="ACQ650" s="14"/>
      <c r="ACR650" s="14"/>
      <c r="ACS650" s="14"/>
      <c r="ACT650" s="14"/>
      <c r="ACU650" s="14"/>
      <c r="ACV650" s="14"/>
      <c r="ACW650" s="14"/>
      <c r="ACX650" s="14"/>
      <c r="ACY650" s="14"/>
      <c r="ACZ650" s="14"/>
      <c r="ADA650" s="14"/>
      <c r="ADB650" s="14"/>
      <c r="ADC650" s="14"/>
      <c r="ADD650" s="14"/>
      <c r="ADE650" s="14"/>
      <c r="ADF650" s="14"/>
      <c r="ADG650" s="14"/>
      <c r="ADH650" s="14"/>
      <c r="ADI650" s="14"/>
      <c r="ADJ650" s="14"/>
      <c r="ADK650" s="14"/>
      <c r="ADL650" s="14"/>
      <c r="ADM650" s="14"/>
      <c r="ADN650" s="14"/>
      <c r="ADO650" s="14"/>
      <c r="ADP650" s="14"/>
      <c r="ADQ650" s="14"/>
      <c r="ADR650" s="14"/>
      <c r="ADS650" s="14"/>
      <c r="ADT650" s="14"/>
      <c r="ADU650" s="14"/>
      <c r="ADV650" s="14"/>
      <c r="ADW650" s="14"/>
      <c r="ADX650" s="14"/>
      <c r="ADY650" s="14"/>
      <c r="ADZ650" s="14"/>
      <c r="AEA650" s="14"/>
      <c r="AEB650" s="14"/>
      <c r="AEC650" s="14"/>
      <c r="AED650" s="14"/>
      <c r="AEE650" s="14"/>
      <c r="AEF650" s="14"/>
      <c r="AEG650" s="14"/>
      <c r="AEH650" s="14"/>
      <c r="AEI650" s="14"/>
      <c r="AEJ650" s="14"/>
      <c r="AEK650" s="14"/>
      <c r="AEL650" s="14"/>
      <c r="AEM650" s="14"/>
      <c r="AEN650" s="14"/>
      <c r="AEO650" s="14"/>
      <c r="AEP650" s="14"/>
      <c r="AEQ650" s="14"/>
      <c r="AER650" s="14"/>
      <c r="AES650" s="14"/>
      <c r="AET650" s="14"/>
      <c r="AEU650" s="14"/>
      <c r="AEV650" s="14"/>
      <c r="AEW650" s="14"/>
      <c r="AEX650" s="14"/>
      <c r="AEY650" s="14"/>
      <c r="AEZ650" s="14"/>
      <c r="AFA650" s="14"/>
      <c r="AFB650" s="14"/>
      <c r="AFC650" s="14"/>
      <c r="AFD650" s="14"/>
      <c r="AFE650" s="14"/>
      <c r="AFF650" s="14"/>
      <c r="AFG650" s="14"/>
      <c r="AFH650" s="14"/>
      <c r="AFI650" s="14"/>
      <c r="AFJ650" s="14"/>
      <c r="AFK650" s="14"/>
      <c r="AFL650" s="14"/>
      <c r="AFM650" s="14"/>
      <c r="AFN650" s="14"/>
      <c r="AFO650" s="14"/>
      <c r="AFP650" s="14"/>
      <c r="AFQ650" s="14"/>
      <c r="AFR650" s="14"/>
      <c r="AFS650" s="14"/>
      <c r="AFT650" s="14"/>
      <c r="AFU650" s="14"/>
      <c r="AFV650" s="14"/>
      <c r="AFW650" s="14"/>
      <c r="AFX650" s="14"/>
      <c r="AFY650" s="14"/>
      <c r="AFZ650" s="14"/>
      <c r="AGA650" s="14"/>
      <c r="AGB650" s="14"/>
      <c r="AGC650" s="14"/>
      <c r="AGD650" s="14"/>
      <c r="AGE650" s="14"/>
      <c r="AGF650" s="14"/>
      <c r="AGG650" s="14"/>
      <c r="AGH650" s="14"/>
      <c r="AGI650" s="14"/>
      <c r="AGJ650" s="14"/>
      <c r="AGK650" s="14"/>
      <c r="AGL650" s="14"/>
      <c r="AGM650" s="14"/>
      <c r="AGN650" s="14"/>
      <c r="AGO650" s="14"/>
      <c r="AGP650" s="14"/>
      <c r="AGQ650" s="14"/>
      <c r="AGR650" s="14"/>
      <c r="AGS650" s="14"/>
      <c r="AGT650" s="14"/>
      <c r="AGU650" s="14"/>
      <c r="AGV650" s="14"/>
      <c r="AGW650" s="14"/>
      <c r="AGX650" s="14"/>
      <c r="AGY650" s="14"/>
      <c r="AGZ650" s="14"/>
      <c r="AHA650" s="14"/>
      <c r="AHB650" s="14"/>
      <c r="AHC650" s="14"/>
      <c r="AHD650" s="14"/>
      <c r="AHE650" s="14"/>
      <c r="AHF650" s="14"/>
      <c r="AHG650" s="14"/>
      <c r="AHH650" s="14"/>
      <c r="AHI650" s="14"/>
      <c r="AHJ650" s="14"/>
      <c r="AHK650" s="14"/>
      <c r="AHL650" s="14"/>
      <c r="AHM650" s="14"/>
      <c r="AHN650" s="14"/>
      <c r="AHO650" s="14"/>
      <c r="AHP650" s="14"/>
      <c r="AHQ650" s="14"/>
      <c r="AHR650" s="14"/>
      <c r="AHS650" s="14"/>
      <c r="AHT650" s="14"/>
      <c r="AHU650" s="14"/>
      <c r="AHV650" s="14"/>
      <c r="AHW650" s="14"/>
      <c r="AHX650" s="14"/>
      <c r="AHY650" s="14"/>
      <c r="AHZ650" s="14"/>
      <c r="AIA650" s="14"/>
      <c r="AIB650" s="14"/>
      <c r="AIC650" s="14"/>
      <c r="AID650" s="14"/>
      <c r="AIE650" s="14"/>
      <c r="AIF650" s="14"/>
      <c r="AIG650" s="14"/>
      <c r="AIH650" s="14"/>
      <c r="AII650" s="14"/>
      <c r="AIJ650" s="14"/>
      <c r="AIK650" s="14"/>
      <c r="AIL650" s="14"/>
      <c r="AIM650" s="14"/>
      <c r="AIN650" s="14"/>
      <c r="AIO650" s="14"/>
      <c r="AIP650" s="14"/>
      <c r="AIQ650" s="14"/>
      <c r="AIR650" s="14"/>
      <c r="AIS650" s="14"/>
      <c r="AIT650" s="14"/>
      <c r="AIU650" s="14"/>
      <c r="AIV650" s="14"/>
      <c r="AIW650" s="14"/>
      <c r="AIX650" s="14"/>
      <c r="AIY650" s="14"/>
      <c r="AIZ650" s="14"/>
      <c r="AJA650" s="14"/>
      <c r="AJB650" s="14"/>
      <c r="AJC650" s="14"/>
      <c r="AJD650" s="14"/>
      <c r="AJE650" s="14"/>
      <c r="AJF650" s="14"/>
      <c r="AJG650" s="14"/>
      <c r="AJH650" s="14"/>
      <c r="AJI650" s="14"/>
      <c r="AJJ650" s="14"/>
      <c r="AJK650" s="14"/>
      <c r="AJL650" s="14"/>
      <c r="AJM650" s="14"/>
      <c r="AJN650" s="14"/>
      <c r="AJO650" s="14"/>
      <c r="AJP650" s="14"/>
      <c r="AJQ650" s="14"/>
      <c r="AJR650" s="14"/>
      <c r="AJS650" s="14"/>
      <c r="AJT650" s="14"/>
      <c r="AJU650" s="14"/>
      <c r="AJV650" s="14"/>
      <c r="AJW650" s="14"/>
      <c r="AJX650" s="14"/>
      <c r="AJY650" s="14"/>
      <c r="AJZ650" s="14"/>
      <c r="AKA650" s="14"/>
      <c r="AKB650" s="14"/>
      <c r="AKC650" s="14"/>
      <c r="AKD650" s="14"/>
      <c r="AKE650" s="14"/>
      <c r="AKF650" s="14"/>
      <c r="AKG650" s="14"/>
      <c r="AKH650" s="14"/>
      <c r="AKI650" s="14"/>
      <c r="AKJ650" s="14"/>
      <c r="AKK650" s="14"/>
      <c r="AKL650" s="14"/>
      <c r="AKM650" s="14"/>
      <c r="AKN650" s="14"/>
      <c r="AKO650" s="14"/>
      <c r="AKP650" s="14"/>
      <c r="AKQ650" s="14"/>
      <c r="AKR650" s="14"/>
      <c r="AKS650" s="14"/>
      <c r="AKT650" s="14"/>
      <c r="AKU650" s="14"/>
      <c r="AKV650" s="14"/>
      <c r="AKW650" s="14"/>
      <c r="AKX650" s="14"/>
      <c r="AKY650" s="14"/>
      <c r="AKZ650" s="14"/>
      <c r="ALA650" s="14"/>
      <c r="ALB650" s="14"/>
      <c r="ALC650" s="14"/>
      <c r="ALD650" s="14"/>
      <c r="ALE650" s="14"/>
      <c r="ALF650" s="14"/>
      <c r="ALG650" s="14"/>
      <c r="ALH650" s="14"/>
      <c r="ALI650" s="14"/>
      <c r="ALJ650" s="14"/>
      <c r="ALK650" s="14"/>
      <c r="ALL650" s="14"/>
      <c r="ALM650" s="14"/>
      <c r="ALN650" s="14"/>
      <c r="ALO650" s="14"/>
      <c r="ALP650" s="14"/>
      <c r="ALQ650" s="14"/>
      <c r="ALR650" s="14"/>
      <c r="ALS650" s="14"/>
      <c r="ALT650" s="14"/>
      <c r="ALU650" s="14"/>
      <c r="ALV650" s="14"/>
      <c r="ALW650" s="14"/>
      <c r="ALX650" s="14"/>
      <c r="ALY650" s="14"/>
      <c r="ALZ650" s="14"/>
      <c r="AMA650" s="14"/>
      <c r="AMB650" s="14"/>
      <c r="AMC650" s="14"/>
      <c r="AMD650" s="14"/>
      <c r="AME650" s="14"/>
      <c r="AMF650" s="14"/>
      <c r="AMG650" s="14"/>
      <c r="AMH650" s="14"/>
      <c r="AMI650" s="14"/>
      <c r="AMJ650" s="14"/>
      <c r="AMK650" s="14"/>
      <c r="AML650" s="14"/>
      <c r="AMM650" s="14"/>
      <c r="AMN650" s="14"/>
      <c r="AMO650" s="14"/>
      <c r="AMP650" s="14"/>
      <c r="AMQ650" s="14"/>
      <c r="AMR650" s="14"/>
      <c r="AMS650" s="14"/>
      <c r="AMT650" s="14"/>
      <c r="AMU650" s="14"/>
      <c r="AMV650" s="14"/>
      <c r="AMW650" s="14"/>
      <c r="AMX650" s="14"/>
      <c r="AMY650" s="14"/>
      <c r="AMZ650" s="14"/>
      <c r="ANA650" s="14"/>
      <c r="ANB650" s="14"/>
      <c r="ANC650" s="14"/>
      <c r="AND650" s="14"/>
      <c r="ANE650" s="14"/>
      <c r="ANF650" s="14"/>
      <c r="ANG650" s="14"/>
      <c r="ANH650" s="14"/>
      <c r="ANI650" s="14"/>
      <c r="ANJ650" s="14"/>
      <c r="ANK650" s="14"/>
      <c r="ANL650" s="14"/>
      <c r="ANM650" s="14"/>
      <c r="ANN650" s="14"/>
      <c r="ANO650" s="14"/>
      <c r="ANP650" s="14"/>
      <c r="ANQ650" s="14"/>
      <c r="ANR650" s="14"/>
      <c r="ANS650" s="14"/>
      <c r="ANT650" s="14"/>
      <c r="ANU650" s="14"/>
      <c r="ANV650" s="14"/>
      <c r="ANW650" s="14"/>
      <c r="ANX650" s="14"/>
      <c r="ANY650" s="14"/>
      <c r="ANZ650" s="14"/>
      <c r="AOA650" s="14"/>
      <c r="AOB650" s="14"/>
      <c r="AOC650" s="14"/>
      <c r="AOD650" s="14"/>
      <c r="AOE650" s="14"/>
      <c r="AOF650" s="14"/>
      <c r="AOG650" s="14"/>
      <c r="AOH650" s="14"/>
      <c r="AOI650" s="14"/>
      <c r="AOJ650" s="14"/>
      <c r="AOK650" s="14"/>
      <c r="AOL650" s="14"/>
      <c r="AOM650" s="14"/>
      <c r="AON650" s="14"/>
      <c r="AOO650" s="14"/>
      <c r="AOP650" s="14"/>
      <c r="AOQ650" s="14"/>
      <c r="AOR650" s="14"/>
      <c r="AOS650" s="14"/>
      <c r="AOT650" s="14"/>
      <c r="AOU650" s="14"/>
      <c r="AOV650" s="14"/>
      <c r="AOW650" s="14"/>
      <c r="AOX650" s="14"/>
      <c r="AOY650" s="14"/>
      <c r="AOZ650" s="14"/>
      <c r="APA650" s="14"/>
      <c r="APB650" s="14"/>
      <c r="APC650" s="14"/>
      <c r="APD650" s="14"/>
      <c r="APE650" s="14"/>
      <c r="APF650" s="14"/>
      <c r="APG650" s="14"/>
      <c r="APH650" s="14"/>
      <c r="API650" s="14"/>
      <c r="APJ650" s="14"/>
      <c r="APK650" s="14"/>
      <c r="APL650" s="14"/>
      <c r="APM650" s="14"/>
      <c r="APN650" s="14"/>
      <c r="APO650" s="14"/>
      <c r="APP650" s="14"/>
      <c r="APQ650" s="14"/>
      <c r="APR650" s="14"/>
      <c r="APS650" s="14"/>
      <c r="APT650" s="14"/>
      <c r="APU650" s="14"/>
      <c r="APV650" s="14"/>
      <c r="APW650" s="14"/>
      <c r="APX650" s="14"/>
      <c r="APY650" s="14"/>
      <c r="APZ650" s="14"/>
      <c r="AQA650" s="14"/>
      <c r="AQB650" s="14"/>
      <c r="AQC650" s="14"/>
      <c r="AQD650" s="14"/>
      <c r="AQE650" s="14"/>
      <c r="AQF650" s="14"/>
      <c r="AQG650" s="14"/>
      <c r="AQH650" s="14"/>
      <c r="AQI650" s="14"/>
      <c r="AQJ650" s="14"/>
      <c r="AQK650" s="14"/>
      <c r="AQL650" s="14"/>
      <c r="AQM650" s="14"/>
      <c r="AQN650" s="14"/>
      <c r="AQO650" s="14"/>
      <c r="AQP650" s="14"/>
      <c r="AQQ650" s="14"/>
      <c r="AQR650" s="14"/>
      <c r="AQS650" s="14"/>
      <c r="AQT650" s="14"/>
      <c r="AQU650" s="14"/>
      <c r="AQV650" s="14"/>
      <c r="AQW650" s="14"/>
      <c r="AQX650" s="14"/>
      <c r="AQY650" s="14"/>
      <c r="AQZ650" s="14"/>
      <c r="ARA650" s="14"/>
      <c r="ARB650" s="14"/>
      <c r="ARC650" s="14"/>
      <c r="ARD650" s="14"/>
      <c r="ARE650" s="14"/>
      <c r="ARF650" s="14"/>
      <c r="ARG650" s="14"/>
      <c r="ARH650" s="14"/>
      <c r="ARI650" s="14"/>
      <c r="ARJ650" s="14"/>
      <c r="ARK650" s="14"/>
      <c r="ARL650" s="14"/>
      <c r="ARM650" s="14"/>
      <c r="ARN650" s="14"/>
      <c r="ARO650" s="14"/>
      <c r="ARP650" s="14"/>
      <c r="ARQ650" s="14"/>
      <c r="ARR650" s="14"/>
      <c r="ARS650" s="14"/>
      <c r="ART650" s="14"/>
      <c r="ARU650" s="14"/>
      <c r="ARV650" s="14"/>
      <c r="ARW650" s="14"/>
      <c r="ARX650" s="14"/>
      <c r="ARY650" s="14"/>
      <c r="ARZ650" s="14"/>
      <c r="ASA650" s="14"/>
      <c r="ASB650" s="14"/>
      <c r="ASC650" s="14"/>
      <c r="ASD650" s="14"/>
      <c r="ASE650" s="14"/>
      <c r="ASF650" s="14"/>
      <c r="ASG650" s="14"/>
      <c r="ASH650" s="14"/>
      <c r="ASI650" s="14"/>
      <c r="ASJ650" s="14"/>
      <c r="ASK650" s="14"/>
      <c r="ASL650" s="14"/>
      <c r="ASM650" s="14"/>
      <c r="ASN650" s="14"/>
      <c r="ASO650" s="14"/>
      <c r="ASP650" s="14"/>
      <c r="ASQ650" s="14"/>
      <c r="ASR650" s="14"/>
      <c r="ASS650" s="14"/>
      <c r="AST650" s="14"/>
      <c r="ASU650" s="14"/>
      <c r="ASV650" s="14"/>
      <c r="ASW650" s="14"/>
      <c r="ASX650" s="14"/>
      <c r="ASY650" s="14"/>
      <c r="ASZ650" s="14"/>
      <c r="ATA650" s="14"/>
      <c r="ATB650" s="14"/>
      <c r="ATC650" s="14"/>
      <c r="ATD650" s="14"/>
    </row>
    <row r="651" spans="63:1200">
      <c r="BK651" s="14" t="str">
        <f t="shared" si="2124"/>
        <v/>
      </c>
      <c r="ABO651" s="14"/>
      <c r="ABP651" s="14"/>
      <c r="ABQ651" s="14"/>
      <c r="ABR651" s="14"/>
      <c r="ABS651" s="14"/>
      <c r="ABT651" s="14"/>
      <c r="ABU651" s="14"/>
      <c r="ABV651" s="14"/>
      <c r="ABW651" s="14"/>
      <c r="ABX651" s="14"/>
      <c r="ABY651" s="14"/>
      <c r="ABZ651" s="14"/>
      <c r="ACA651" s="14"/>
      <c r="ACB651" s="14"/>
      <c r="ACC651" s="14"/>
      <c r="ACD651" s="14"/>
      <c r="ACE651" s="14"/>
      <c r="ACF651" s="14"/>
      <c r="ACG651" s="14"/>
      <c r="ACH651" s="14"/>
      <c r="ACI651" s="14"/>
      <c r="ACJ651" s="14"/>
      <c r="ACK651" s="14"/>
      <c r="ACL651" s="14"/>
      <c r="ACM651" s="14"/>
      <c r="ACN651" s="14"/>
      <c r="ACO651" s="14"/>
      <c r="ACP651" s="14"/>
      <c r="ACQ651" s="14"/>
      <c r="ACR651" s="14"/>
      <c r="ACS651" s="14"/>
      <c r="ACT651" s="14"/>
      <c r="ACU651" s="14"/>
      <c r="ACV651" s="14"/>
      <c r="ACW651" s="14"/>
      <c r="ACX651" s="14"/>
      <c r="ACY651" s="14"/>
      <c r="ACZ651" s="14"/>
      <c r="ADA651" s="14"/>
      <c r="ADB651" s="14"/>
      <c r="ADC651" s="14"/>
      <c r="ADD651" s="14"/>
      <c r="ADE651" s="14"/>
      <c r="ADF651" s="14"/>
      <c r="ADG651" s="14"/>
      <c r="ADH651" s="14"/>
      <c r="ADI651" s="14"/>
      <c r="ADJ651" s="14"/>
      <c r="ADK651" s="14"/>
      <c r="ADL651" s="14"/>
      <c r="ADM651" s="14"/>
      <c r="ADN651" s="14"/>
      <c r="ADO651" s="14"/>
      <c r="ADP651" s="14"/>
      <c r="ADQ651" s="14"/>
      <c r="ADR651" s="14"/>
      <c r="ADS651" s="14"/>
      <c r="ADT651" s="14"/>
      <c r="ADU651" s="14"/>
      <c r="ADV651" s="14"/>
      <c r="ADW651" s="14"/>
      <c r="ADX651" s="14"/>
      <c r="ADY651" s="14"/>
      <c r="ADZ651" s="14"/>
      <c r="AEA651" s="14"/>
      <c r="AEB651" s="14"/>
      <c r="AEC651" s="14"/>
      <c r="AED651" s="14"/>
      <c r="AEE651" s="14"/>
      <c r="AEF651" s="14"/>
      <c r="AEG651" s="14"/>
      <c r="AEH651" s="14"/>
      <c r="AEI651" s="14"/>
      <c r="AEJ651" s="14"/>
      <c r="AEK651" s="14"/>
      <c r="AEL651" s="14"/>
      <c r="AEM651" s="14"/>
      <c r="AEN651" s="14"/>
      <c r="AEO651" s="14"/>
      <c r="AEP651" s="14"/>
      <c r="AEQ651" s="14"/>
      <c r="AER651" s="14"/>
      <c r="AES651" s="14"/>
      <c r="AET651" s="14"/>
      <c r="AEU651" s="14"/>
      <c r="AEV651" s="14"/>
      <c r="AEW651" s="14"/>
      <c r="AEX651" s="14"/>
      <c r="AEY651" s="14"/>
      <c r="AEZ651" s="14"/>
      <c r="AFA651" s="14"/>
      <c r="AFB651" s="14"/>
      <c r="AFC651" s="14"/>
      <c r="AFD651" s="14"/>
      <c r="AFE651" s="14"/>
      <c r="AFF651" s="14"/>
      <c r="AFG651" s="14"/>
      <c r="AFH651" s="14"/>
      <c r="AFI651" s="14"/>
      <c r="AFJ651" s="14"/>
      <c r="AFK651" s="14"/>
      <c r="AFL651" s="14"/>
      <c r="AFM651" s="14"/>
      <c r="AFN651" s="14"/>
      <c r="AFO651" s="14"/>
      <c r="AFP651" s="14"/>
      <c r="AFQ651" s="14"/>
      <c r="AFR651" s="14"/>
      <c r="AFS651" s="14"/>
      <c r="AFT651" s="14"/>
      <c r="AFU651" s="14"/>
      <c r="AFV651" s="14"/>
      <c r="AFW651" s="14"/>
      <c r="AFX651" s="14"/>
      <c r="AFY651" s="14"/>
      <c r="AFZ651" s="14"/>
      <c r="AGA651" s="14"/>
      <c r="AGB651" s="14"/>
      <c r="AGC651" s="14"/>
      <c r="AGD651" s="14"/>
      <c r="AGE651" s="14"/>
      <c r="AGF651" s="14"/>
      <c r="AGG651" s="14"/>
      <c r="AGH651" s="14"/>
      <c r="AGI651" s="14"/>
      <c r="AGJ651" s="14"/>
      <c r="AGK651" s="14"/>
      <c r="AGL651" s="14"/>
      <c r="AGM651" s="14"/>
      <c r="AGN651" s="14"/>
      <c r="AGO651" s="14"/>
      <c r="AGP651" s="14"/>
      <c r="AGQ651" s="14"/>
      <c r="AGR651" s="14"/>
      <c r="AGS651" s="14"/>
      <c r="AGT651" s="14"/>
      <c r="AGU651" s="14"/>
      <c r="AGV651" s="14"/>
      <c r="AGW651" s="14"/>
      <c r="AGX651" s="14"/>
      <c r="AGY651" s="14"/>
      <c r="AGZ651" s="14"/>
      <c r="AHA651" s="14"/>
      <c r="AHB651" s="14"/>
      <c r="AHC651" s="14"/>
      <c r="AHD651" s="14"/>
      <c r="AHE651" s="14"/>
      <c r="AHF651" s="14"/>
      <c r="AHG651" s="14"/>
      <c r="AHH651" s="14"/>
      <c r="AHI651" s="14"/>
      <c r="AHJ651" s="14"/>
      <c r="AHK651" s="14"/>
      <c r="AHL651" s="14"/>
      <c r="AHM651" s="14"/>
      <c r="AHN651" s="14"/>
      <c r="AHO651" s="14"/>
      <c r="AHP651" s="14"/>
      <c r="AHQ651" s="14"/>
      <c r="AHR651" s="14"/>
      <c r="AHS651" s="14"/>
      <c r="AHT651" s="14"/>
      <c r="AHU651" s="14"/>
      <c r="AHV651" s="14"/>
      <c r="AHW651" s="14"/>
      <c r="AHX651" s="14"/>
      <c r="AHY651" s="14"/>
      <c r="AHZ651" s="14"/>
      <c r="AIA651" s="14"/>
      <c r="AIB651" s="14"/>
      <c r="AIC651" s="14"/>
      <c r="AID651" s="14"/>
      <c r="AIE651" s="14"/>
      <c r="AIF651" s="14"/>
      <c r="AIG651" s="14"/>
      <c r="AIH651" s="14"/>
      <c r="AII651" s="14"/>
      <c r="AIJ651" s="14"/>
      <c r="AIK651" s="14"/>
      <c r="AIL651" s="14"/>
      <c r="AIM651" s="14"/>
      <c r="AIN651" s="14"/>
      <c r="AIO651" s="14"/>
      <c r="AIP651" s="14"/>
      <c r="AIQ651" s="14"/>
      <c r="AIR651" s="14"/>
      <c r="AIS651" s="14"/>
      <c r="AIT651" s="14"/>
      <c r="AIU651" s="14"/>
      <c r="AIV651" s="14"/>
      <c r="AIW651" s="14"/>
      <c r="AIX651" s="14"/>
      <c r="AIY651" s="14"/>
      <c r="AIZ651" s="14"/>
      <c r="AJA651" s="14"/>
      <c r="AJB651" s="14"/>
      <c r="AJC651" s="14"/>
      <c r="AJD651" s="14"/>
      <c r="AJE651" s="14"/>
      <c r="AJF651" s="14"/>
      <c r="AJG651" s="14"/>
      <c r="AJH651" s="14"/>
      <c r="AJI651" s="14"/>
      <c r="AJJ651" s="14"/>
      <c r="AJK651" s="14"/>
      <c r="AJL651" s="14"/>
      <c r="AJM651" s="14"/>
      <c r="AJN651" s="14"/>
      <c r="AJO651" s="14"/>
      <c r="AJP651" s="14"/>
      <c r="AJQ651" s="14"/>
      <c r="AJR651" s="14"/>
      <c r="AJS651" s="14"/>
      <c r="AJT651" s="14"/>
      <c r="AJU651" s="14"/>
      <c r="AJV651" s="14"/>
      <c r="AJW651" s="14"/>
      <c r="AJX651" s="14"/>
      <c r="AJY651" s="14"/>
      <c r="AJZ651" s="14"/>
      <c r="AKA651" s="14"/>
      <c r="AKB651" s="14"/>
      <c r="AKC651" s="14"/>
      <c r="AKD651" s="14"/>
      <c r="AKE651" s="14"/>
      <c r="AKF651" s="14"/>
      <c r="AKG651" s="14"/>
      <c r="AKH651" s="14"/>
      <c r="AKI651" s="14"/>
      <c r="AKJ651" s="14"/>
      <c r="AKK651" s="14"/>
      <c r="AKL651" s="14"/>
      <c r="AKM651" s="14"/>
      <c r="AKN651" s="14"/>
      <c r="AKO651" s="14"/>
      <c r="AKP651" s="14"/>
      <c r="AKQ651" s="14"/>
      <c r="AKR651" s="14"/>
      <c r="AKS651" s="14"/>
      <c r="AKT651" s="14"/>
      <c r="AKU651" s="14"/>
      <c r="AKV651" s="14"/>
      <c r="AKW651" s="14"/>
      <c r="AKX651" s="14"/>
      <c r="AKY651" s="14"/>
      <c r="AKZ651" s="14"/>
      <c r="ALA651" s="14"/>
      <c r="ALB651" s="14"/>
      <c r="ALC651" s="14"/>
      <c r="ALD651" s="14"/>
      <c r="ALE651" s="14"/>
      <c r="ALF651" s="14"/>
      <c r="ALG651" s="14"/>
      <c r="ALH651" s="14"/>
      <c r="ALI651" s="14"/>
      <c r="ALJ651" s="14"/>
      <c r="ALK651" s="14"/>
      <c r="ALL651" s="14"/>
      <c r="ALM651" s="14"/>
      <c r="ALN651" s="14"/>
      <c r="ALO651" s="14"/>
      <c r="ALP651" s="14"/>
      <c r="ALQ651" s="14"/>
      <c r="ALR651" s="14"/>
      <c r="ALS651" s="14"/>
      <c r="ALT651" s="14"/>
      <c r="ALU651" s="14"/>
      <c r="ALV651" s="14"/>
      <c r="ALW651" s="14"/>
      <c r="ALX651" s="14"/>
      <c r="ALY651" s="14"/>
      <c r="ALZ651" s="14"/>
      <c r="AMA651" s="14"/>
      <c r="AMB651" s="14"/>
      <c r="AMC651" s="14"/>
      <c r="AMD651" s="14"/>
      <c r="AME651" s="14"/>
      <c r="AMF651" s="14"/>
      <c r="AMG651" s="14"/>
      <c r="AMH651" s="14"/>
      <c r="AMI651" s="14"/>
      <c r="AMJ651" s="14"/>
      <c r="AMK651" s="14"/>
      <c r="AML651" s="14"/>
      <c r="AMM651" s="14"/>
      <c r="AMN651" s="14"/>
      <c r="AMO651" s="14"/>
      <c r="AMP651" s="14"/>
      <c r="AMQ651" s="14"/>
      <c r="AMR651" s="14"/>
      <c r="AMS651" s="14"/>
      <c r="AMT651" s="14"/>
      <c r="AMU651" s="14"/>
      <c r="AMV651" s="14"/>
      <c r="AMW651" s="14"/>
      <c r="AMX651" s="14"/>
      <c r="AMY651" s="14"/>
      <c r="AMZ651" s="14"/>
      <c r="ANA651" s="14"/>
      <c r="ANB651" s="14"/>
      <c r="ANC651" s="14"/>
      <c r="AND651" s="14"/>
      <c r="ANE651" s="14"/>
      <c r="ANF651" s="14"/>
      <c r="ANG651" s="14"/>
      <c r="ANH651" s="14"/>
      <c r="ANI651" s="14"/>
      <c r="ANJ651" s="14"/>
      <c r="ANK651" s="14"/>
      <c r="ANL651" s="14"/>
      <c r="ANM651" s="14"/>
      <c r="ANN651" s="14"/>
      <c r="ANO651" s="14"/>
      <c r="ANP651" s="14"/>
      <c r="ANQ651" s="14"/>
      <c r="ANR651" s="14"/>
      <c r="ANS651" s="14"/>
      <c r="ANT651" s="14"/>
      <c r="ANU651" s="14"/>
      <c r="ANV651" s="14"/>
      <c r="ANW651" s="14"/>
      <c r="ANX651" s="14"/>
      <c r="ANY651" s="14"/>
      <c r="ANZ651" s="14"/>
      <c r="AOA651" s="14"/>
      <c r="AOB651" s="14"/>
      <c r="AOC651" s="14"/>
      <c r="AOD651" s="14"/>
      <c r="AOE651" s="14"/>
      <c r="AOF651" s="14"/>
      <c r="AOG651" s="14"/>
      <c r="AOH651" s="14"/>
      <c r="AOI651" s="14"/>
      <c r="AOJ651" s="14"/>
      <c r="AOK651" s="14"/>
      <c r="AOL651" s="14"/>
      <c r="AOM651" s="14"/>
      <c r="AON651" s="14"/>
      <c r="AOO651" s="14"/>
      <c r="AOP651" s="14"/>
      <c r="AOQ651" s="14"/>
      <c r="AOR651" s="14"/>
      <c r="AOS651" s="14"/>
      <c r="AOT651" s="14"/>
      <c r="AOU651" s="14"/>
      <c r="AOV651" s="14"/>
      <c r="AOW651" s="14"/>
      <c r="AOX651" s="14"/>
      <c r="AOY651" s="14"/>
      <c r="AOZ651" s="14"/>
      <c r="APA651" s="14"/>
      <c r="APB651" s="14"/>
      <c r="APC651" s="14"/>
      <c r="APD651" s="14"/>
      <c r="APE651" s="14"/>
      <c r="APF651" s="14"/>
      <c r="APG651" s="14"/>
      <c r="APH651" s="14"/>
      <c r="API651" s="14"/>
      <c r="APJ651" s="14"/>
      <c r="APK651" s="14"/>
      <c r="APL651" s="14"/>
      <c r="APM651" s="14"/>
      <c r="APN651" s="14"/>
      <c r="APO651" s="14"/>
      <c r="APP651" s="14"/>
      <c r="APQ651" s="14"/>
      <c r="APR651" s="14"/>
      <c r="APS651" s="14"/>
      <c r="APT651" s="14"/>
      <c r="APU651" s="14"/>
      <c r="APV651" s="14"/>
      <c r="APW651" s="14"/>
      <c r="APX651" s="14"/>
      <c r="APY651" s="14"/>
      <c r="APZ651" s="14"/>
      <c r="AQA651" s="14"/>
      <c r="AQB651" s="14"/>
      <c r="AQC651" s="14"/>
      <c r="AQD651" s="14"/>
      <c r="AQE651" s="14"/>
      <c r="AQF651" s="14"/>
      <c r="AQG651" s="14"/>
      <c r="AQH651" s="14"/>
      <c r="AQI651" s="14"/>
      <c r="AQJ651" s="14"/>
      <c r="AQK651" s="14"/>
      <c r="AQL651" s="14"/>
      <c r="AQM651" s="14"/>
      <c r="AQN651" s="14"/>
      <c r="AQO651" s="14"/>
      <c r="AQP651" s="14"/>
      <c r="AQQ651" s="14"/>
      <c r="AQR651" s="14"/>
      <c r="AQS651" s="14"/>
      <c r="AQT651" s="14"/>
      <c r="AQU651" s="14"/>
      <c r="AQV651" s="14"/>
      <c r="AQW651" s="14"/>
      <c r="AQX651" s="14"/>
      <c r="AQY651" s="14"/>
      <c r="AQZ651" s="14"/>
      <c r="ARA651" s="14"/>
      <c r="ARB651" s="14"/>
      <c r="ARC651" s="14"/>
      <c r="ARD651" s="14"/>
      <c r="ARE651" s="14"/>
      <c r="ARF651" s="14"/>
      <c r="ARG651" s="14"/>
      <c r="ARH651" s="14"/>
      <c r="ARI651" s="14"/>
      <c r="ARJ651" s="14"/>
      <c r="ARK651" s="14"/>
      <c r="ARL651" s="14"/>
      <c r="ARM651" s="14"/>
      <c r="ARN651" s="14"/>
      <c r="ARO651" s="14"/>
      <c r="ARP651" s="14"/>
      <c r="ARQ651" s="14"/>
      <c r="ARR651" s="14"/>
      <c r="ARS651" s="14"/>
      <c r="ART651" s="14"/>
      <c r="ARU651" s="14"/>
      <c r="ARV651" s="14"/>
      <c r="ARW651" s="14"/>
      <c r="ARX651" s="14"/>
      <c r="ARY651" s="14"/>
      <c r="ARZ651" s="14"/>
      <c r="ASA651" s="14"/>
      <c r="ASB651" s="14"/>
      <c r="ASC651" s="14"/>
      <c r="ASD651" s="14"/>
      <c r="ASE651" s="14"/>
      <c r="ASF651" s="14"/>
      <c r="ASG651" s="14"/>
      <c r="ASH651" s="14"/>
      <c r="ASI651" s="14"/>
      <c r="ASJ651" s="14"/>
      <c r="ASK651" s="14"/>
      <c r="ASL651" s="14"/>
      <c r="ASM651" s="14"/>
      <c r="ASN651" s="14"/>
      <c r="ASO651" s="14"/>
      <c r="ASP651" s="14"/>
      <c r="ASQ651" s="14"/>
      <c r="ASR651" s="14"/>
      <c r="ASS651" s="14"/>
      <c r="AST651" s="14"/>
      <c r="ASU651" s="14"/>
      <c r="ASV651" s="14"/>
      <c r="ASW651" s="14"/>
      <c r="ASX651" s="14"/>
      <c r="ASY651" s="14"/>
      <c r="ASZ651" s="14"/>
      <c r="ATA651" s="14"/>
      <c r="ATB651" s="14"/>
      <c r="ATC651" s="14"/>
      <c r="ATD651" s="14"/>
    </row>
    <row r="652" spans="63:1200">
      <c r="BK652" s="14" t="str">
        <f t="shared" si="2124"/>
        <v/>
      </c>
      <c r="ABO652" s="14"/>
      <c r="ABP652" s="14"/>
      <c r="ABQ652" s="14"/>
      <c r="ABR652" s="14"/>
      <c r="ABS652" s="14"/>
      <c r="ABT652" s="14"/>
      <c r="ABU652" s="14"/>
      <c r="ABV652" s="14"/>
      <c r="ABW652" s="14"/>
      <c r="ABX652" s="14"/>
      <c r="ABY652" s="14"/>
      <c r="ABZ652" s="14"/>
      <c r="ACA652" s="14"/>
      <c r="ACB652" s="14"/>
      <c r="ACC652" s="14"/>
      <c r="ACD652" s="14"/>
      <c r="ACE652" s="14"/>
      <c r="ACF652" s="14"/>
      <c r="ACG652" s="14"/>
      <c r="ACH652" s="14"/>
      <c r="ACI652" s="14"/>
      <c r="ACJ652" s="14"/>
      <c r="ACK652" s="14"/>
      <c r="ACL652" s="14"/>
      <c r="ACM652" s="14"/>
      <c r="ACN652" s="14"/>
      <c r="ACO652" s="14"/>
      <c r="ACP652" s="14"/>
      <c r="ACQ652" s="14"/>
      <c r="ACR652" s="14"/>
      <c r="ACS652" s="14"/>
      <c r="ACT652" s="14"/>
      <c r="ACU652" s="14"/>
      <c r="ACV652" s="14"/>
      <c r="ACW652" s="14"/>
      <c r="ACX652" s="14"/>
      <c r="ACY652" s="14"/>
      <c r="ACZ652" s="14"/>
      <c r="ADA652" s="14"/>
      <c r="ADB652" s="14"/>
      <c r="ADC652" s="14"/>
      <c r="ADD652" s="14"/>
      <c r="ADE652" s="14"/>
      <c r="ADF652" s="14"/>
      <c r="ADG652" s="14"/>
      <c r="ADH652" s="14"/>
      <c r="ADI652" s="14"/>
      <c r="ADJ652" s="14"/>
      <c r="ADK652" s="14"/>
      <c r="ADL652" s="14"/>
      <c r="ADM652" s="14"/>
      <c r="ADN652" s="14"/>
      <c r="ADO652" s="14"/>
      <c r="ADP652" s="14"/>
      <c r="ADQ652" s="14"/>
      <c r="ADR652" s="14"/>
      <c r="ADS652" s="14"/>
      <c r="ADT652" s="14"/>
      <c r="ADU652" s="14"/>
      <c r="ADV652" s="14"/>
      <c r="ADW652" s="14"/>
      <c r="ADX652" s="14"/>
      <c r="ADY652" s="14"/>
      <c r="ADZ652" s="14"/>
      <c r="AEA652" s="14"/>
      <c r="AEB652" s="14"/>
      <c r="AEC652" s="14"/>
      <c r="AED652" s="14"/>
      <c r="AEE652" s="14"/>
      <c r="AEF652" s="14"/>
      <c r="AEG652" s="14"/>
      <c r="AEH652" s="14"/>
      <c r="AEI652" s="14"/>
      <c r="AEJ652" s="14"/>
      <c r="AEK652" s="14"/>
      <c r="AEL652" s="14"/>
      <c r="AEM652" s="14"/>
      <c r="AEN652" s="14"/>
      <c r="AEO652" s="14"/>
      <c r="AEP652" s="14"/>
      <c r="AEQ652" s="14"/>
      <c r="AER652" s="14"/>
      <c r="AES652" s="14"/>
      <c r="AET652" s="14"/>
      <c r="AEU652" s="14"/>
      <c r="AEV652" s="14"/>
      <c r="AEW652" s="14"/>
      <c r="AEX652" s="14"/>
      <c r="AEY652" s="14"/>
      <c r="AEZ652" s="14"/>
      <c r="AFA652" s="14"/>
      <c r="AFB652" s="14"/>
      <c r="AFC652" s="14"/>
      <c r="AFD652" s="14"/>
      <c r="AFE652" s="14"/>
      <c r="AFF652" s="14"/>
      <c r="AFG652" s="14"/>
      <c r="AFH652" s="14"/>
      <c r="AFI652" s="14"/>
      <c r="AFJ652" s="14"/>
      <c r="AFK652" s="14"/>
      <c r="AFL652" s="14"/>
      <c r="AFM652" s="14"/>
      <c r="AFN652" s="14"/>
      <c r="AFO652" s="14"/>
      <c r="AFP652" s="14"/>
      <c r="AFQ652" s="14"/>
      <c r="AFR652" s="14"/>
      <c r="AFS652" s="14"/>
      <c r="AFT652" s="14"/>
      <c r="AFU652" s="14"/>
      <c r="AFV652" s="14"/>
      <c r="AFW652" s="14"/>
      <c r="AFX652" s="14"/>
      <c r="AFY652" s="14"/>
      <c r="AFZ652" s="14"/>
      <c r="AGA652" s="14"/>
      <c r="AGB652" s="14"/>
      <c r="AGC652" s="14"/>
      <c r="AGD652" s="14"/>
      <c r="AGE652" s="14"/>
      <c r="AGF652" s="14"/>
      <c r="AGG652" s="14"/>
      <c r="AGH652" s="14"/>
      <c r="AGI652" s="14"/>
      <c r="AGJ652" s="14"/>
      <c r="AGK652" s="14"/>
      <c r="AGL652" s="14"/>
      <c r="AGM652" s="14"/>
      <c r="AGN652" s="14"/>
      <c r="AGO652" s="14"/>
      <c r="AGP652" s="14"/>
      <c r="AGQ652" s="14"/>
      <c r="AGR652" s="14"/>
      <c r="AGS652" s="14"/>
      <c r="AGT652" s="14"/>
      <c r="AGU652" s="14"/>
      <c r="AGV652" s="14"/>
      <c r="AGW652" s="14"/>
      <c r="AGX652" s="14"/>
      <c r="AGY652" s="14"/>
      <c r="AGZ652" s="14"/>
      <c r="AHA652" s="14"/>
      <c r="AHB652" s="14"/>
      <c r="AHC652" s="14"/>
      <c r="AHD652" s="14"/>
      <c r="AHE652" s="14"/>
      <c r="AHF652" s="14"/>
      <c r="AHG652" s="14"/>
      <c r="AHH652" s="14"/>
      <c r="AHI652" s="14"/>
      <c r="AHJ652" s="14"/>
      <c r="AHK652" s="14"/>
      <c r="AHL652" s="14"/>
      <c r="AHM652" s="14"/>
      <c r="AHN652" s="14"/>
      <c r="AHO652" s="14"/>
      <c r="AHP652" s="14"/>
      <c r="AHQ652" s="14"/>
      <c r="AHR652" s="14"/>
      <c r="AHS652" s="14"/>
      <c r="AHT652" s="14"/>
      <c r="AHU652" s="14"/>
      <c r="AHV652" s="14"/>
      <c r="AHW652" s="14"/>
      <c r="AHX652" s="14"/>
      <c r="AHY652" s="14"/>
      <c r="AHZ652" s="14"/>
      <c r="AIA652" s="14"/>
      <c r="AIB652" s="14"/>
      <c r="AIC652" s="14"/>
      <c r="AID652" s="14"/>
      <c r="AIE652" s="14"/>
      <c r="AIF652" s="14"/>
      <c r="AIG652" s="14"/>
      <c r="AIH652" s="14"/>
      <c r="AII652" s="14"/>
      <c r="AIJ652" s="14"/>
      <c r="AIK652" s="14"/>
      <c r="AIL652" s="14"/>
      <c r="AIM652" s="14"/>
      <c r="AIN652" s="14"/>
      <c r="AIO652" s="14"/>
      <c r="AIP652" s="14"/>
      <c r="AIQ652" s="14"/>
      <c r="AIR652" s="14"/>
      <c r="AIS652" s="14"/>
      <c r="AIT652" s="14"/>
      <c r="AIU652" s="14"/>
      <c r="AIV652" s="14"/>
      <c r="AIW652" s="14"/>
      <c r="AIX652" s="14"/>
      <c r="AIY652" s="14"/>
      <c r="AIZ652" s="14"/>
      <c r="AJA652" s="14"/>
      <c r="AJB652" s="14"/>
      <c r="AJC652" s="14"/>
      <c r="AJD652" s="14"/>
      <c r="AJE652" s="14"/>
      <c r="AJF652" s="14"/>
      <c r="AJG652" s="14"/>
      <c r="AJH652" s="14"/>
      <c r="AJI652" s="14"/>
      <c r="AJJ652" s="14"/>
      <c r="AJK652" s="14"/>
      <c r="AJL652" s="14"/>
      <c r="AJM652" s="14"/>
      <c r="AJN652" s="14"/>
      <c r="AJO652" s="14"/>
      <c r="AJP652" s="14"/>
      <c r="AJQ652" s="14"/>
      <c r="AJR652" s="14"/>
      <c r="AJS652" s="14"/>
      <c r="AJT652" s="14"/>
      <c r="AJU652" s="14"/>
      <c r="AJV652" s="14"/>
      <c r="AJW652" s="14"/>
      <c r="AJX652" s="14"/>
      <c r="AJY652" s="14"/>
      <c r="AJZ652" s="14"/>
      <c r="AKA652" s="14"/>
      <c r="AKB652" s="14"/>
      <c r="AKC652" s="14"/>
      <c r="AKD652" s="14"/>
      <c r="AKE652" s="14"/>
      <c r="AKF652" s="14"/>
      <c r="AKG652" s="14"/>
      <c r="AKH652" s="14"/>
      <c r="AKI652" s="14"/>
      <c r="AKJ652" s="14"/>
      <c r="AKK652" s="14"/>
      <c r="AKL652" s="14"/>
      <c r="AKM652" s="14"/>
      <c r="AKN652" s="14"/>
      <c r="AKO652" s="14"/>
      <c r="AKP652" s="14"/>
      <c r="AKQ652" s="14"/>
      <c r="AKR652" s="14"/>
      <c r="AKS652" s="14"/>
      <c r="AKT652" s="14"/>
      <c r="AKU652" s="14"/>
      <c r="AKV652" s="14"/>
      <c r="AKW652" s="14"/>
      <c r="AKX652" s="14"/>
      <c r="AKY652" s="14"/>
      <c r="AKZ652" s="14"/>
      <c r="ALA652" s="14"/>
      <c r="ALB652" s="14"/>
      <c r="ALC652" s="14"/>
      <c r="ALD652" s="14"/>
      <c r="ALE652" s="14"/>
      <c r="ALF652" s="14"/>
      <c r="ALG652" s="14"/>
      <c r="ALH652" s="14"/>
      <c r="ALI652" s="14"/>
      <c r="ALJ652" s="14"/>
      <c r="ALK652" s="14"/>
      <c r="ALL652" s="14"/>
      <c r="ALM652" s="14"/>
      <c r="ALN652" s="14"/>
      <c r="ALO652" s="14"/>
      <c r="ALP652" s="14"/>
      <c r="ALQ652" s="14"/>
      <c r="ALR652" s="14"/>
      <c r="ALS652" s="14"/>
      <c r="ALT652" s="14"/>
      <c r="ALU652" s="14"/>
      <c r="ALV652" s="14"/>
      <c r="ALW652" s="14"/>
      <c r="ALX652" s="14"/>
      <c r="ALY652" s="14"/>
      <c r="ALZ652" s="14"/>
      <c r="AMA652" s="14"/>
      <c r="AMB652" s="14"/>
      <c r="AMC652" s="14"/>
      <c r="AMD652" s="14"/>
      <c r="AME652" s="14"/>
      <c r="AMF652" s="14"/>
      <c r="AMG652" s="14"/>
      <c r="AMH652" s="14"/>
      <c r="AMI652" s="14"/>
      <c r="AMJ652" s="14"/>
      <c r="AMK652" s="14"/>
      <c r="AML652" s="14"/>
      <c r="AMM652" s="14"/>
      <c r="AMN652" s="14"/>
      <c r="AMO652" s="14"/>
      <c r="AMP652" s="14"/>
      <c r="AMQ652" s="14"/>
      <c r="AMR652" s="14"/>
      <c r="AMS652" s="14"/>
      <c r="AMT652" s="14"/>
      <c r="AMU652" s="14"/>
      <c r="AMV652" s="14"/>
      <c r="AMW652" s="14"/>
      <c r="AMX652" s="14"/>
      <c r="AMY652" s="14"/>
      <c r="AMZ652" s="14"/>
      <c r="ANA652" s="14"/>
      <c r="ANB652" s="14"/>
      <c r="ANC652" s="14"/>
      <c r="AND652" s="14"/>
      <c r="ANE652" s="14"/>
      <c r="ANF652" s="14"/>
      <c r="ANG652" s="14"/>
      <c r="ANH652" s="14"/>
      <c r="ANI652" s="14"/>
      <c r="ANJ652" s="14"/>
      <c r="ANK652" s="14"/>
      <c r="ANL652" s="14"/>
      <c r="ANM652" s="14"/>
      <c r="ANN652" s="14"/>
      <c r="ANO652" s="14"/>
      <c r="ANP652" s="14"/>
      <c r="ANQ652" s="14"/>
      <c r="ANR652" s="14"/>
      <c r="ANS652" s="14"/>
      <c r="ANT652" s="14"/>
      <c r="ANU652" s="14"/>
      <c r="ANV652" s="14"/>
      <c r="ANW652" s="14"/>
      <c r="ANX652" s="14"/>
      <c r="ANY652" s="14"/>
      <c r="ANZ652" s="14"/>
      <c r="AOA652" s="14"/>
      <c r="AOB652" s="14"/>
      <c r="AOC652" s="14"/>
      <c r="AOD652" s="14"/>
      <c r="AOE652" s="14"/>
      <c r="AOF652" s="14"/>
      <c r="AOG652" s="14"/>
      <c r="AOH652" s="14"/>
      <c r="AOI652" s="14"/>
      <c r="AOJ652" s="14"/>
      <c r="AOK652" s="14"/>
      <c r="AOL652" s="14"/>
      <c r="AOM652" s="14"/>
      <c r="AON652" s="14"/>
      <c r="AOO652" s="14"/>
      <c r="AOP652" s="14"/>
      <c r="AOQ652" s="14"/>
      <c r="AOR652" s="14"/>
      <c r="AOS652" s="14"/>
      <c r="AOT652" s="14"/>
      <c r="AOU652" s="14"/>
      <c r="AOV652" s="14"/>
      <c r="AOW652" s="14"/>
      <c r="AOX652" s="14"/>
      <c r="AOY652" s="14"/>
      <c r="AOZ652" s="14"/>
      <c r="APA652" s="14"/>
      <c r="APB652" s="14"/>
      <c r="APC652" s="14"/>
      <c r="APD652" s="14"/>
      <c r="APE652" s="14"/>
      <c r="APF652" s="14"/>
      <c r="APG652" s="14"/>
      <c r="APH652" s="14"/>
      <c r="API652" s="14"/>
      <c r="APJ652" s="14"/>
      <c r="APK652" s="14"/>
      <c r="APL652" s="14"/>
      <c r="APM652" s="14"/>
      <c r="APN652" s="14"/>
      <c r="APO652" s="14"/>
      <c r="APP652" s="14"/>
      <c r="APQ652" s="14"/>
      <c r="APR652" s="14"/>
      <c r="APS652" s="14"/>
      <c r="APT652" s="14"/>
      <c r="APU652" s="14"/>
      <c r="APV652" s="14"/>
      <c r="APW652" s="14"/>
      <c r="APX652" s="14"/>
      <c r="APY652" s="14"/>
      <c r="APZ652" s="14"/>
      <c r="AQA652" s="14"/>
      <c r="AQB652" s="14"/>
      <c r="AQC652" s="14"/>
      <c r="AQD652" s="14"/>
      <c r="AQE652" s="14"/>
      <c r="AQF652" s="14"/>
      <c r="AQG652" s="14"/>
      <c r="AQH652" s="14"/>
      <c r="AQI652" s="14"/>
      <c r="AQJ652" s="14"/>
      <c r="AQK652" s="14"/>
      <c r="AQL652" s="14"/>
      <c r="AQM652" s="14"/>
      <c r="AQN652" s="14"/>
      <c r="AQO652" s="14"/>
      <c r="AQP652" s="14"/>
      <c r="AQQ652" s="14"/>
      <c r="AQR652" s="14"/>
      <c r="AQS652" s="14"/>
      <c r="AQT652" s="14"/>
      <c r="AQU652" s="14"/>
      <c r="AQV652" s="14"/>
      <c r="AQW652" s="14"/>
      <c r="AQX652" s="14"/>
      <c r="AQY652" s="14"/>
      <c r="AQZ652" s="14"/>
      <c r="ARA652" s="14"/>
      <c r="ARB652" s="14"/>
      <c r="ARC652" s="14"/>
      <c r="ARD652" s="14"/>
      <c r="ARE652" s="14"/>
      <c r="ARF652" s="14"/>
      <c r="ARG652" s="14"/>
      <c r="ARH652" s="14"/>
      <c r="ARI652" s="14"/>
      <c r="ARJ652" s="14"/>
      <c r="ARK652" s="14"/>
      <c r="ARL652" s="14"/>
      <c r="ARM652" s="14"/>
      <c r="ARN652" s="14"/>
      <c r="ARO652" s="14"/>
      <c r="ARP652" s="14"/>
      <c r="ARQ652" s="14"/>
      <c r="ARR652" s="14"/>
      <c r="ARS652" s="14"/>
      <c r="ART652" s="14"/>
      <c r="ARU652" s="14"/>
      <c r="ARV652" s="14"/>
      <c r="ARW652" s="14"/>
      <c r="ARX652" s="14"/>
      <c r="ARY652" s="14"/>
      <c r="ARZ652" s="14"/>
      <c r="ASA652" s="14"/>
      <c r="ASB652" s="14"/>
      <c r="ASC652" s="14"/>
      <c r="ASD652" s="14"/>
      <c r="ASE652" s="14"/>
      <c r="ASF652" s="14"/>
      <c r="ASG652" s="14"/>
      <c r="ASH652" s="14"/>
      <c r="ASI652" s="14"/>
      <c r="ASJ652" s="14"/>
      <c r="ASK652" s="14"/>
      <c r="ASL652" s="14"/>
      <c r="ASM652" s="14"/>
      <c r="ASN652" s="14"/>
      <c r="ASO652" s="14"/>
      <c r="ASP652" s="14"/>
      <c r="ASQ652" s="14"/>
      <c r="ASR652" s="14"/>
      <c r="ASS652" s="14"/>
      <c r="AST652" s="14"/>
      <c r="ASU652" s="14"/>
      <c r="ASV652" s="14"/>
      <c r="ASW652" s="14"/>
      <c r="ASX652" s="14"/>
      <c r="ASY652" s="14"/>
      <c r="ASZ652" s="14"/>
      <c r="ATA652" s="14"/>
      <c r="ATB652" s="14"/>
      <c r="ATC652" s="14"/>
      <c r="ATD652" s="14"/>
    </row>
    <row r="653" spans="63:1200">
      <c r="BK653" s="14" t="str">
        <f t="shared" si="2124"/>
        <v/>
      </c>
      <c r="ABO653" s="14"/>
      <c r="ABP653" s="14"/>
      <c r="ABQ653" s="14"/>
      <c r="ABR653" s="14"/>
      <c r="ABS653" s="14"/>
      <c r="ABT653" s="14"/>
      <c r="ABU653" s="14"/>
      <c r="ABV653" s="14"/>
      <c r="ABW653" s="14"/>
      <c r="ABX653" s="14"/>
      <c r="ABY653" s="14"/>
      <c r="ABZ653" s="14"/>
      <c r="ACA653" s="14"/>
      <c r="ACB653" s="14"/>
      <c r="ACC653" s="14"/>
      <c r="ACD653" s="14"/>
      <c r="ACE653" s="14"/>
      <c r="ACF653" s="14"/>
      <c r="ACG653" s="14"/>
      <c r="ACH653" s="14"/>
      <c r="ACI653" s="14"/>
      <c r="ACJ653" s="14"/>
      <c r="ACK653" s="14"/>
      <c r="ACL653" s="14"/>
      <c r="ACM653" s="14"/>
      <c r="ACN653" s="14"/>
      <c r="ACO653" s="14"/>
      <c r="ACP653" s="14"/>
      <c r="ACQ653" s="14"/>
      <c r="ACR653" s="14"/>
      <c r="ACS653" s="14"/>
      <c r="ACT653" s="14"/>
      <c r="ACU653" s="14"/>
      <c r="ACV653" s="14"/>
      <c r="ACW653" s="14"/>
      <c r="ACX653" s="14"/>
      <c r="ACY653" s="14"/>
      <c r="ACZ653" s="14"/>
      <c r="ADA653" s="14"/>
      <c r="ADB653" s="14"/>
      <c r="ADC653" s="14"/>
      <c r="ADD653" s="14"/>
      <c r="ADE653" s="14"/>
      <c r="ADF653" s="14"/>
      <c r="ADG653" s="14"/>
      <c r="ADH653" s="14"/>
      <c r="ADI653" s="14"/>
      <c r="ADJ653" s="14"/>
      <c r="ADK653" s="14"/>
      <c r="ADL653" s="14"/>
      <c r="ADM653" s="14"/>
      <c r="ADN653" s="14"/>
      <c r="ADO653" s="14"/>
      <c r="ADP653" s="14"/>
      <c r="ADQ653" s="14"/>
      <c r="ADR653" s="14"/>
      <c r="ADS653" s="14"/>
      <c r="ADT653" s="14"/>
      <c r="ADU653" s="14"/>
      <c r="ADV653" s="14"/>
      <c r="ADW653" s="14"/>
      <c r="ADX653" s="14"/>
      <c r="ADY653" s="14"/>
      <c r="ADZ653" s="14"/>
      <c r="AEA653" s="14"/>
      <c r="AEB653" s="14"/>
      <c r="AEC653" s="14"/>
      <c r="AED653" s="14"/>
      <c r="AEE653" s="14"/>
      <c r="AEF653" s="14"/>
      <c r="AEG653" s="14"/>
      <c r="AEH653" s="14"/>
      <c r="AEI653" s="14"/>
      <c r="AEJ653" s="14"/>
      <c r="AEK653" s="14"/>
      <c r="AEL653" s="14"/>
      <c r="AEM653" s="14"/>
      <c r="AEN653" s="14"/>
      <c r="AEO653" s="14"/>
      <c r="AEP653" s="14"/>
      <c r="AEQ653" s="14"/>
      <c r="AER653" s="14"/>
      <c r="AES653" s="14"/>
      <c r="AET653" s="14"/>
      <c r="AEU653" s="14"/>
      <c r="AEV653" s="14"/>
      <c r="AEW653" s="14"/>
      <c r="AEX653" s="14"/>
      <c r="AEY653" s="14"/>
      <c r="AEZ653" s="14"/>
      <c r="AFA653" s="14"/>
      <c r="AFB653" s="14"/>
      <c r="AFC653" s="14"/>
      <c r="AFD653" s="14"/>
      <c r="AFE653" s="14"/>
      <c r="AFF653" s="14"/>
      <c r="AFG653" s="14"/>
      <c r="AFH653" s="14"/>
      <c r="AFI653" s="14"/>
      <c r="AFJ653" s="14"/>
      <c r="AFK653" s="14"/>
      <c r="AFL653" s="14"/>
      <c r="AFM653" s="14"/>
      <c r="AFN653" s="14"/>
      <c r="AFO653" s="14"/>
      <c r="AFP653" s="14"/>
      <c r="AFQ653" s="14"/>
      <c r="AFR653" s="14"/>
      <c r="AFS653" s="14"/>
      <c r="AFT653" s="14"/>
      <c r="AFU653" s="14"/>
      <c r="AFV653" s="14"/>
      <c r="AFW653" s="14"/>
      <c r="AFX653" s="14"/>
      <c r="AFY653" s="14"/>
      <c r="AFZ653" s="14"/>
      <c r="AGA653" s="14"/>
      <c r="AGB653" s="14"/>
      <c r="AGC653" s="14"/>
      <c r="AGD653" s="14"/>
      <c r="AGE653" s="14"/>
      <c r="AGF653" s="14"/>
      <c r="AGG653" s="14"/>
      <c r="AGH653" s="14"/>
      <c r="AGI653" s="14"/>
      <c r="AGJ653" s="14"/>
      <c r="AGK653" s="14"/>
      <c r="AGL653" s="14"/>
      <c r="AGM653" s="14"/>
      <c r="AGN653" s="14"/>
      <c r="AGO653" s="14"/>
      <c r="AGP653" s="14"/>
      <c r="AGQ653" s="14"/>
      <c r="AGR653" s="14"/>
      <c r="AGS653" s="14"/>
      <c r="AGT653" s="14"/>
      <c r="AGU653" s="14"/>
      <c r="AGV653" s="14"/>
      <c r="AGW653" s="14"/>
      <c r="AGX653" s="14"/>
      <c r="AGY653" s="14"/>
      <c r="AGZ653" s="14"/>
      <c r="AHA653" s="14"/>
      <c r="AHB653" s="14"/>
      <c r="AHC653" s="14"/>
      <c r="AHD653" s="14"/>
      <c r="AHE653" s="14"/>
      <c r="AHF653" s="14"/>
      <c r="AHG653" s="14"/>
      <c r="AHH653" s="14"/>
      <c r="AHI653" s="14"/>
      <c r="AHJ653" s="14"/>
      <c r="AHK653" s="14"/>
      <c r="AHL653" s="14"/>
      <c r="AHM653" s="14"/>
      <c r="AHN653" s="14"/>
      <c r="AHO653" s="14"/>
      <c r="AHP653" s="14"/>
      <c r="AHQ653" s="14"/>
      <c r="AHR653" s="14"/>
      <c r="AHS653" s="14"/>
      <c r="AHT653" s="14"/>
      <c r="AHU653" s="14"/>
      <c r="AHV653" s="14"/>
      <c r="AHW653" s="14"/>
      <c r="AHX653" s="14"/>
      <c r="AHY653" s="14"/>
      <c r="AHZ653" s="14"/>
      <c r="AIA653" s="14"/>
      <c r="AIB653" s="14"/>
      <c r="AIC653" s="14"/>
      <c r="AID653" s="14"/>
      <c r="AIE653" s="14"/>
      <c r="AIF653" s="14"/>
      <c r="AIG653" s="14"/>
      <c r="AIH653" s="14"/>
      <c r="AII653" s="14"/>
      <c r="AIJ653" s="14"/>
      <c r="AIK653" s="14"/>
      <c r="AIL653" s="14"/>
      <c r="AIM653" s="14"/>
      <c r="AIN653" s="14"/>
      <c r="AIO653" s="14"/>
      <c r="AIP653" s="14"/>
      <c r="AIQ653" s="14"/>
      <c r="AIR653" s="14"/>
      <c r="AIS653" s="14"/>
      <c r="AIT653" s="14"/>
      <c r="AIU653" s="14"/>
      <c r="AIV653" s="14"/>
      <c r="AIW653" s="14"/>
      <c r="AIX653" s="14"/>
      <c r="AIY653" s="14"/>
      <c r="AIZ653" s="14"/>
      <c r="AJA653" s="14"/>
      <c r="AJB653" s="14"/>
      <c r="AJC653" s="14"/>
      <c r="AJD653" s="14"/>
      <c r="AJE653" s="14"/>
      <c r="AJF653" s="14"/>
      <c r="AJG653" s="14"/>
      <c r="AJH653" s="14"/>
      <c r="AJI653" s="14"/>
      <c r="AJJ653" s="14"/>
      <c r="AJK653" s="14"/>
      <c r="AJL653" s="14"/>
      <c r="AJM653" s="14"/>
      <c r="AJN653" s="14"/>
      <c r="AJO653" s="14"/>
      <c r="AJP653" s="14"/>
      <c r="AJQ653" s="14"/>
      <c r="AJR653" s="14"/>
      <c r="AJS653" s="14"/>
      <c r="AJT653" s="14"/>
      <c r="AJU653" s="14"/>
      <c r="AJV653" s="14"/>
      <c r="AJW653" s="14"/>
      <c r="AJX653" s="14"/>
      <c r="AJY653" s="14"/>
      <c r="AJZ653" s="14"/>
      <c r="AKA653" s="14"/>
      <c r="AKB653" s="14"/>
      <c r="AKC653" s="14"/>
      <c r="AKD653" s="14"/>
      <c r="AKE653" s="14"/>
      <c r="AKF653" s="14"/>
      <c r="AKG653" s="14"/>
      <c r="AKH653" s="14"/>
      <c r="AKI653" s="14"/>
      <c r="AKJ653" s="14"/>
      <c r="AKK653" s="14"/>
      <c r="AKL653" s="14"/>
      <c r="AKM653" s="14"/>
      <c r="AKN653" s="14"/>
      <c r="AKO653" s="14"/>
      <c r="AKP653" s="14"/>
      <c r="AKQ653" s="14"/>
      <c r="AKR653" s="14"/>
      <c r="AKS653" s="14"/>
      <c r="AKT653" s="14"/>
      <c r="AKU653" s="14"/>
      <c r="AKV653" s="14"/>
      <c r="AKW653" s="14"/>
      <c r="AKX653" s="14"/>
      <c r="AKY653" s="14"/>
      <c r="AKZ653" s="14"/>
      <c r="ALA653" s="14"/>
      <c r="ALB653" s="14"/>
      <c r="ALC653" s="14"/>
      <c r="ALD653" s="14"/>
      <c r="ALE653" s="14"/>
      <c r="ALF653" s="14"/>
      <c r="ALG653" s="14"/>
      <c r="ALH653" s="14"/>
      <c r="ALI653" s="14"/>
      <c r="ALJ653" s="14"/>
      <c r="ALK653" s="14"/>
      <c r="ALL653" s="14"/>
      <c r="ALM653" s="14"/>
      <c r="ALN653" s="14"/>
      <c r="ALO653" s="14"/>
      <c r="ALP653" s="14"/>
      <c r="ALQ653" s="14"/>
      <c r="ALR653" s="14"/>
      <c r="ALS653" s="14"/>
      <c r="ALT653" s="14"/>
      <c r="ALU653" s="14"/>
      <c r="ALV653" s="14"/>
      <c r="ALW653" s="14"/>
      <c r="ALX653" s="14"/>
      <c r="ALY653" s="14"/>
      <c r="ALZ653" s="14"/>
      <c r="AMA653" s="14"/>
      <c r="AMB653" s="14"/>
      <c r="AMC653" s="14"/>
      <c r="AMD653" s="14"/>
      <c r="AME653" s="14"/>
      <c r="AMF653" s="14"/>
      <c r="AMG653" s="14"/>
      <c r="AMH653" s="14"/>
      <c r="AMI653" s="14"/>
      <c r="AMJ653" s="14"/>
      <c r="AMK653" s="14"/>
      <c r="AML653" s="14"/>
      <c r="AMM653" s="14"/>
      <c r="AMN653" s="14"/>
      <c r="AMO653" s="14"/>
      <c r="AMP653" s="14"/>
      <c r="AMQ653" s="14"/>
      <c r="AMR653" s="14"/>
      <c r="AMS653" s="14"/>
      <c r="AMT653" s="14"/>
      <c r="AMU653" s="14"/>
      <c r="AMV653" s="14"/>
      <c r="AMW653" s="14"/>
      <c r="AMX653" s="14"/>
      <c r="AMY653" s="14"/>
      <c r="AMZ653" s="14"/>
      <c r="ANA653" s="14"/>
      <c r="ANB653" s="14"/>
      <c r="ANC653" s="14"/>
      <c r="AND653" s="14"/>
      <c r="ANE653" s="14"/>
      <c r="ANF653" s="14"/>
      <c r="ANG653" s="14"/>
      <c r="ANH653" s="14"/>
      <c r="ANI653" s="14"/>
      <c r="ANJ653" s="14"/>
      <c r="ANK653" s="14"/>
      <c r="ANL653" s="14"/>
      <c r="ANM653" s="14"/>
      <c r="ANN653" s="14"/>
      <c r="ANO653" s="14"/>
      <c r="ANP653" s="14"/>
      <c r="ANQ653" s="14"/>
      <c r="ANR653" s="14"/>
      <c r="ANS653" s="14"/>
      <c r="ANT653" s="14"/>
      <c r="ANU653" s="14"/>
      <c r="ANV653" s="14"/>
      <c r="ANW653" s="14"/>
      <c r="ANX653" s="14"/>
      <c r="ANY653" s="14"/>
      <c r="ANZ653" s="14"/>
      <c r="AOA653" s="14"/>
      <c r="AOB653" s="14"/>
      <c r="AOC653" s="14"/>
      <c r="AOD653" s="14"/>
      <c r="AOE653" s="14"/>
      <c r="AOF653" s="14"/>
      <c r="AOG653" s="14"/>
      <c r="AOH653" s="14"/>
      <c r="AOI653" s="14"/>
      <c r="AOJ653" s="14"/>
      <c r="AOK653" s="14"/>
      <c r="AOL653" s="14"/>
      <c r="AOM653" s="14"/>
      <c r="AON653" s="14"/>
      <c r="AOO653" s="14"/>
      <c r="AOP653" s="14"/>
      <c r="AOQ653" s="14"/>
      <c r="AOR653" s="14"/>
      <c r="AOS653" s="14"/>
      <c r="AOT653" s="14"/>
      <c r="AOU653" s="14"/>
      <c r="AOV653" s="14"/>
      <c r="AOW653" s="14"/>
      <c r="AOX653" s="14"/>
      <c r="AOY653" s="14"/>
      <c r="AOZ653" s="14"/>
      <c r="APA653" s="14"/>
      <c r="APB653" s="14"/>
      <c r="APC653" s="14"/>
      <c r="APD653" s="14"/>
      <c r="APE653" s="14"/>
      <c r="APF653" s="14"/>
      <c r="APG653" s="14"/>
      <c r="APH653" s="14"/>
      <c r="API653" s="14"/>
      <c r="APJ653" s="14"/>
      <c r="APK653" s="14"/>
      <c r="APL653" s="14"/>
      <c r="APM653" s="14"/>
      <c r="APN653" s="14"/>
      <c r="APO653" s="14"/>
      <c r="APP653" s="14"/>
      <c r="APQ653" s="14"/>
      <c r="APR653" s="14"/>
      <c r="APS653" s="14"/>
      <c r="APT653" s="14"/>
      <c r="APU653" s="14"/>
      <c r="APV653" s="14"/>
      <c r="APW653" s="14"/>
      <c r="APX653" s="14"/>
      <c r="APY653" s="14"/>
      <c r="APZ653" s="14"/>
      <c r="AQA653" s="14"/>
      <c r="AQB653" s="14"/>
      <c r="AQC653" s="14"/>
      <c r="AQD653" s="14"/>
      <c r="AQE653" s="14"/>
      <c r="AQF653" s="14"/>
      <c r="AQG653" s="14"/>
      <c r="AQH653" s="14"/>
      <c r="AQI653" s="14"/>
      <c r="AQJ653" s="14"/>
      <c r="AQK653" s="14"/>
      <c r="AQL653" s="14"/>
      <c r="AQM653" s="14"/>
      <c r="AQN653" s="14"/>
      <c r="AQO653" s="14"/>
      <c r="AQP653" s="14"/>
      <c r="AQQ653" s="14"/>
      <c r="AQR653" s="14"/>
      <c r="AQS653" s="14"/>
      <c r="AQT653" s="14"/>
      <c r="AQU653" s="14"/>
      <c r="AQV653" s="14"/>
      <c r="AQW653" s="14"/>
      <c r="AQX653" s="14"/>
      <c r="AQY653" s="14"/>
      <c r="AQZ653" s="14"/>
      <c r="ARA653" s="14"/>
      <c r="ARB653" s="14"/>
      <c r="ARC653" s="14"/>
      <c r="ARD653" s="14"/>
      <c r="ARE653" s="14"/>
      <c r="ARF653" s="14"/>
      <c r="ARG653" s="14"/>
      <c r="ARH653" s="14"/>
      <c r="ARI653" s="14"/>
      <c r="ARJ653" s="14"/>
      <c r="ARK653" s="14"/>
      <c r="ARL653" s="14"/>
      <c r="ARM653" s="14"/>
      <c r="ARN653" s="14"/>
      <c r="ARO653" s="14"/>
      <c r="ARP653" s="14"/>
      <c r="ARQ653" s="14"/>
      <c r="ARR653" s="14"/>
      <c r="ARS653" s="14"/>
      <c r="ART653" s="14"/>
      <c r="ARU653" s="14"/>
      <c r="ARV653" s="14"/>
      <c r="ARW653" s="14"/>
      <c r="ARX653" s="14"/>
      <c r="ARY653" s="14"/>
      <c r="ARZ653" s="14"/>
      <c r="ASA653" s="14"/>
      <c r="ASB653" s="14"/>
      <c r="ASC653" s="14"/>
      <c r="ASD653" s="14"/>
      <c r="ASE653" s="14"/>
      <c r="ASF653" s="14"/>
      <c r="ASG653" s="14"/>
      <c r="ASH653" s="14"/>
      <c r="ASI653" s="14"/>
      <c r="ASJ653" s="14"/>
      <c r="ASK653" s="14"/>
      <c r="ASL653" s="14"/>
      <c r="ASM653" s="14"/>
      <c r="ASN653" s="14"/>
      <c r="ASO653" s="14"/>
      <c r="ASP653" s="14"/>
      <c r="ASQ653" s="14"/>
      <c r="ASR653" s="14"/>
      <c r="ASS653" s="14"/>
      <c r="AST653" s="14"/>
      <c r="ASU653" s="14"/>
      <c r="ASV653" s="14"/>
      <c r="ASW653" s="14"/>
      <c r="ASX653" s="14"/>
      <c r="ASY653" s="14"/>
      <c r="ASZ653" s="14"/>
      <c r="ATA653" s="14"/>
      <c r="ATB653" s="14"/>
      <c r="ATC653" s="14"/>
      <c r="ATD653" s="14"/>
    </row>
    <row r="654" spans="63:1200">
      <c r="BK654" s="14" t="str">
        <f t="shared" si="2124"/>
        <v/>
      </c>
      <c r="ABO654" s="14"/>
      <c r="ABP654" s="14"/>
      <c r="ABQ654" s="14"/>
      <c r="ABR654" s="14"/>
      <c r="ABS654" s="14"/>
      <c r="ABT654" s="14"/>
      <c r="ABU654" s="14"/>
      <c r="ABV654" s="14"/>
      <c r="ABW654" s="14"/>
      <c r="ABX654" s="14"/>
      <c r="ABY654" s="14"/>
      <c r="ABZ654" s="14"/>
      <c r="ACA654" s="14"/>
      <c r="ACB654" s="14"/>
      <c r="ACC654" s="14"/>
      <c r="ACD654" s="14"/>
      <c r="ACE654" s="14"/>
      <c r="ACF654" s="14"/>
      <c r="ACG654" s="14"/>
      <c r="ACH654" s="14"/>
      <c r="ACI654" s="14"/>
      <c r="ACJ654" s="14"/>
      <c r="ACK654" s="14"/>
      <c r="ACL654" s="14"/>
      <c r="ACM654" s="14"/>
      <c r="ACN654" s="14"/>
      <c r="ACO654" s="14"/>
      <c r="ACP654" s="14"/>
      <c r="ACQ654" s="14"/>
      <c r="ACR654" s="14"/>
      <c r="ACS654" s="14"/>
      <c r="ACT654" s="14"/>
      <c r="ACU654" s="14"/>
      <c r="ACV654" s="14"/>
      <c r="ACW654" s="14"/>
      <c r="ACX654" s="14"/>
      <c r="ACY654" s="14"/>
      <c r="ACZ654" s="14"/>
      <c r="ADA654" s="14"/>
      <c r="ADB654" s="14"/>
      <c r="ADC654" s="14"/>
      <c r="ADD654" s="14"/>
      <c r="ADE654" s="14"/>
      <c r="ADF654" s="14"/>
      <c r="ADG654" s="14"/>
      <c r="ADH654" s="14"/>
      <c r="ADI654" s="14"/>
      <c r="ADJ654" s="14"/>
      <c r="ADK654" s="14"/>
      <c r="ADL654" s="14"/>
      <c r="ADM654" s="14"/>
      <c r="ADN654" s="14"/>
      <c r="ADO654" s="14"/>
      <c r="ADP654" s="14"/>
      <c r="ADQ654" s="14"/>
      <c r="ADR654" s="14"/>
      <c r="ADS654" s="14"/>
      <c r="ADT654" s="14"/>
      <c r="ADU654" s="14"/>
      <c r="ADV654" s="14"/>
      <c r="ADW654" s="14"/>
      <c r="ADX654" s="14"/>
      <c r="ADY654" s="14"/>
      <c r="ADZ654" s="14"/>
      <c r="AEA654" s="14"/>
      <c r="AEB654" s="14"/>
      <c r="AEC654" s="14"/>
      <c r="AED654" s="14"/>
      <c r="AEE654" s="14"/>
      <c r="AEF654" s="14"/>
      <c r="AEG654" s="14"/>
      <c r="AEH654" s="14"/>
      <c r="AEI654" s="14"/>
      <c r="AEJ654" s="14"/>
      <c r="AEK654" s="14"/>
      <c r="AEL654" s="14"/>
      <c r="AEM654" s="14"/>
      <c r="AEN654" s="14"/>
      <c r="AEO654" s="14"/>
      <c r="AEP654" s="14"/>
      <c r="AEQ654" s="14"/>
      <c r="AER654" s="14"/>
      <c r="AES654" s="14"/>
      <c r="AET654" s="14"/>
      <c r="AEU654" s="14"/>
      <c r="AEV654" s="14"/>
      <c r="AEW654" s="14"/>
      <c r="AEX654" s="14"/>
      <c r="AEY654" s="14"/>
      <c r="AEZ654" s="14"/>
      <c r="AFA654" s="14"/>
      <c r="AFB654" s="14"/>
      <c r="AFC654" s="14"/>
      <c r="AFD654" s="14"/>
      <c r="AFE654" s="14"/>
      <c r="AFF654" s="14"/>
      <c r="AFG654" s="14"/>
      <c r="AFH654" s="14"/>
      <c r="AFI654" s="14"/>
      <c r="AFJ654" s="14"/>
      <c r="AFK654" s="14"/>
      <c r="AFL654" s="14"/>
      <c r="AFM654" s="14"/>
      <c r="AFN654" s="14"/>
      <c r="AFO654" s="14"/>
      <c r="AFP654" s="14"/>
      <c r="AFQ654" s="14"/>
      <c r="AFR654" s="14"/>
      <c r="AFS654" s="14"/>
      <c r="AFT654" s="14"/>
      <c r="AFU654" s="14"/>
      <c r="AFV654" s="14"/>
      <c r="AFW654" s="14"/>
      <c r="AFX654" s="14"/>
      <c r="AFY654" s="14"/>
      <c r="AFZ654" s="14"/>
      <c r="AGA654" s="14"/>
      <c r="AGB654" s="14"/>
      <c r="AGC654" s="14"/>
      <c r="AGD654" s="14"/>
      <c r="AGE654" s="14"/>
      <c r="AGF654" s="14"/>
      <c r="AGG654" s="14"/>
      <c r="AGH654" s="14"/>
      <c r="AGI654" s="14"/>
      <c r="AGJ654" s="14"/>
      <c r="AGK654" s="14"/>
      <c r="AGL654" s="14"/>
      <c r="AGM654" s="14"/>
      <c r="AGN654" s="14"/>
      <c r="AGO654" s="14"/>
      <c r="AGP654" s="14"/>
      <c r="AGQ654" s="14"/>
      <c r="AGR654" s="14"/>
      <c r="AGS654" s="14"/>
      <c r="AGT654" s="14"/>
      <c r="AGU654" s="14"/>
      <c r="AGV654" s="14"/>
      <c r="AGW654" s="14"/>
      <c r="AGX654" s="14"/>
      <c r="AGY654" s="14"/>
      <c r="AGZ654" s="14"/>
      <c r="AHA654" s="14"/>
      <c r="AHB654" s="14"/>
      <c r="AHC654" s="14"/>
      <c r="AHD654" s="14"/>
      <c r="AHE654" s="14"/>
      <c r="AHF654" s="14"/>
      <c r="AHG654" s="14"/>
      <c r="AHH654" s="14"/>
      <c r="AHI654" s="14"/>
      <c r="AHJ654" s="14"/>
      <c r="AHK654" s="14"/>
      <c r="AHL654" s="14"/>
      <c r="AHM654" s="14"/>
      <c r="AHN654" s="14"/>
      <c r="AHO654" s="14"/>
      <c r="AHP654" s="14"/>
      <c r="AHQ654" s="14"/>
      <c r="AHR654" s="14"/>
      <c r="AHS654" s="14"/>
      <c r="AHT654" s="14"/>
      <c r="AHU654" s="14"/>
      <c r="AHV654" s="14"/>
      <c r="AHW654" s="14"/>
      <c r="AHX654" s="14"/>
      <c r="AHY654" s="14"/>
      <c r="AHZ654" s="14"/>
      <c r="AIA654" s="14"/>
      <c r="AIB654" s="14"/>
      <c r="AIC654" s="14"/>
      <c r="AID654" s="14"/>
      <c r="AIE654" s="14"/>
      <c r="AIF654" s="14"/>
      <c r="AIG654" s="14"/>
      <c r="AIH654" s="14"/>
      <c r="AII654" s="14"/>
      <c r="AIJ654" s="14"/>
      <c r="AIK654" s="14"/>
      <c r="AIL654" s="14"/>
      <c r="AIM654" s="14"/>
      <c r="AIN654" s="14"/>
      <c r="AIO654" s="14"/>
      <c r="AIP654" s="14"/>
      <c r="AIQ654" s="14"/>
      <c r="AIR654" s="14"/>
      <c r="AIS654" s="14"/>
      <c r="AIT654" s="14"/>
      <c r="AIU654" s="14"/>
      <c r="AIV654" s="14"/>
      <c r="AIW654" s="14"/>
      <c r="AIX654" s="14"/>
      <c r="AIY654" s="14"/>
      <c r="AIZ654" s="14"/>
      <c r="AJA654" s="14"/>
      <c r="AJB654" s="14"/>
      <c r="AJC654" s="14"/>
      <c r="AJD654" s="14"/>
      <c r="AJE654" s="14"/>
      <c r="AJF654" s="14"/>
      <c r="AJG654" s="14"/>
      <c r="AJH654" s="14"/>
      <c r="AJI654" s="14"/>
      <c r="AJJ654" s="14"/>
      <c r="AJK654" s="14"/>
      <c r="AJL654" s="14"/>
      <c r="AJM654" s="14"/>
      <c r="AJN654" s="14"/>
      <c r="AJO654" s="14"/>
      <c r="AJP654" s="14"/>
      <c r="AJQ654" s="14"/>
      <c r="AJR654" s="14"/>
      <c r="AJS654" s="14"/>
      <c r="AJT654" s="14"/>
      <c r="AJU654" s="14"/>
      <c r="AJV654" s="14"/>
      <c r="AJW654" s="14"/>
      <c r="AJX654" s="14"/>
      <c r="AJY654" s="14"/>
      <c r="AJZ654" s="14"/>
      <c r="AKA654" s="14"/>
      <c r="AKB654" s="14"/>
      <c r="AKC654" s="14"/>
      <c r="AKD654" s="14"/>
      <c r="AKE654" s="14"/>
      <c r="AKF654" s="14"/>
      <c r="AKG654" s="14"/>
      <c r="AKH654" s="14"/>
      <c r="AKI654" s="14"/>
      <c r="AKJ654" s="14"/>
      <c r="AKK654" s="14"/>
      <c r="AKL654" s="14"/>
      <c r="AKM654" s="14"/>
      <c r="AKN654" s="14"/>
      <c r="AKO654" s="14"/>
      <c r="AKP654" s="14"/>
      <c r="AKQ654" s="14"/>
      <c r="AKR654" s="14"/>
      <c r="AKS654" s="14"/>
      <c r="AKT654" s="14"/>
      <c r="AKU654" s="14"/>
      <c r="AKV654" s="14"/>
      <c r="AKW654" s="14"/>
      <c r="AKX654" s="14"/>
      <c r="AKY654" s="14"/>
      <c r="AKZ654" s="14"/>
      <c r="ALA654" s="14"/>
      <c r="ALB654" s="14"/>
      <c r="ALC654" s="14"/>
      <c r="ALD654" s="14"/>
      <c r="ALE654" s="14"/>
      <c r="ALF654" s="14"/>
      <c r="ALG654" s="14"/>
      <c r="ALH654" s="14"/>
      <c r="ALI654" s="14"/>
      <c r="ALJ654" s="14"/>
      <c r="ALK654" s="14"/>
      <c r="ALL654" s="14"/>
      <c r="ALM654" s="14"/>
      <c r="ALN654" s="14"/>
      <c r="ALO654" s="14"/>
      <c r="ALP654" s="14"/>
      <c r="ALQ654" s="14"/>
      <c r="ALR654" s="14"/>
      <c r="ALS654" s="14"/>
      <c r="ALT654" s="14"/>
      <c r="ALU654" s="14"/>
      <c r="ALV654" s="14"/>
      <c r="ALW654" s="14"/>
      <c r="ALX654" s="14"/>
      <c r="ALY654" s="14"/>
      <c r="ALZ654" s="14"/>
      <c r="AMA654" s="14"/>
      <c r="AMB654" s="14"/>
      <c r="AMC654" s="14"/>
      <c r="AMD654" s="14"/>
      <c r="AME654" s="14"/>
      <c r="AMF654" s="14"/>
      <c r="AMG654" s="14"/>
      <c r="AMH654" s="14"/>
      <c r="AMI654" s="14"/>
      <c r="AMJ654" s="14"/>
      <c r="AMK654" s="14"/>
      <c r="AML654" s="14"/>
      <c r="AMM654" s="14"/>
      <c r="AMN654" s="14"/>
      <c r="AMO654" s="14"/>
      <c r="AMP654" s="14"/>
      <c r="AMQ654" s="14"/>
      <c r="AMR654" s="14"/>
      <c r="AMS654" s="14"/>
      <c r="AMT654" s="14"/>
      <c r="AMU654" s="14"/>
      <c r="AMV654" s="14"/>
      <c r="AMW654" s="14"/>
      <c r="AMX654" s="14"/>
      <c r="AMY654" s="14"/>
      <c r="AMZ654" s="14"/>
      <c r="ANA654" s="14"/>
      <c r="ANB654" s="14"/>
      <c r="ANC654" s="14"/>
      <c r="AND654" s="14"/>
      <c r="ANE654" s="14"/>
      <c r="ANF654" s="14"/>
      <c r="ANG654" s="14"/>
      <c r="ANH654" s="14"/>
      <c r="ANI654" s="14"/>
      <c r="ANJ654" s="14"/>
      <c r="ANK654" s="14"/>
      <c r="ANL654" s="14"/>
      <c r="ANM654" s="14"/>
      <c r="ANN654" s="14"/>
      <c r="ANO654" s="14"/>
      <c r="ANP654" s="14"/>
      <c r="ANQ654" s="14"/>
      <c r="ANR654" s="14"/>
      <c r="ANS654" s="14"/>
      <c r="ANT654" s="14"/>
      <c r="ANU654" s="14"/>
      <c r="ANV654" s="14"/>
      <c r="ANW654" s="14"/>
      <c r="ANX654" s="14"/>
      <c r="ANY654" s="14"/>
      <c r="ANZ654" s="14"/>
      <c r="AOA654" s="14"/>
      <c r="AOB654" s="14"/>
      <c r="AOC654" s="14"/>
      <c r="AOD654" s="14"/>
      <c r="AOE654" s="14"/>
      <c r="AOF654" s="14"/>
      <c r="AOG654" s="14"/>
      <c r="AOH654" s="14"/>
      <c r="AOI654" s="14"/>
      <c r="AOJ654" s="14"/>
      <c r="AOK654" s="14"/>
      <c r="AOL654" s="14"/>
      <c r="AOM654" s="14"/>
      <c r="AON654" s="14"/>
      <c r="AOO654" s="14"/>
      <c r="AOP654" s="14"/>
      <c r="AOQ654" s="14"/>
      <c r="AOR654" s="14"/>
      <c r="AOS654" s="14"/>
      <c r="AOT654" s="14"/>
      <c r="AOU654" s="14"/>
      <c r="AOV654" s="14"/>
      <c r="AOW654" s="14"/>
      <c r="AOX654" s="14"/>
      <c r="AOY654" s="14"/>
      <c r="AOZ654" s="14"/>
      <c r="APA654" s="14"/>
      <c r="APB654" s="14"/>
      <c r="APC654" s="14"/>
      <c r="APD654" s="14"/>
      <c r="APE654" s="14"/>
      <c r="APF654" s="14"/>
      <c r="APG654" s="14"/>
      <c r="APH654" s="14"/>
      <c r="API654" s="14"/>
      <c r="APJ654" s="14"/>
      <c r="APK654" s="14"/>
      <c r="APL654" s="14"/>
      <c r="APM654" s="14"/>
      <c r="APN654" s="14"/>
      <c r="APO654" s="14"/>
      <c r="APP654" s="14"/>
      <c r="APQ654" s="14"/>
      <c r="APR654" s="14"/>
      <c r="APS654" s="14"/>
      <c r="APT654" s="14"/>
      <c r="APU654" s="14"/>
      <c r="APV654" s="14"/>
      <c r="APW654" s="14"/>
      <c r="APX654" s="14"/>
      <c r="APY654" s="14"/>
      <c r="APZ654" s="14"/>
      <c r="AQA654" s="14"/>
      <c r="AQB654" s="14"/>
      <c r="AQC654" s="14"/>
      <c r="AQD654" s="14"/>
      <c r="AQE654" s="14"/>
      <c r="AQF654" s="14"/>
      <c r="AQG654" s="14"/>
      <c r="AQH654" s="14"/>
      <c r="AQI654" s="14"/>
      <c r="AQJ654" s="14"/>
      <c r="AQK654" s="14"/>
      <c r="AQL654" s="14"/>
      <c r="AQM654" s="14"/>
      <c r="AQN654" s="14"/>
      <c r="AQO654" s="14"/>
      <c r="AQP654" s="14"/>
      <c r="AQQ654" s="14"/>
      <c r="AQR654" s="14"/>
      <c r="AQS654" s="14"/>
      <c r="AQT654" s="14"/>
      <c r="AQU654" s="14"/>
      <c r="AQV654" s="14"/>
      <c r="AQW654" s="14"/>
      <c r="AQX654" s="14"/>
      <c r="AQY654" s="14"/>
      <c r="AQZ654" s="14"/>
      <c r="ARA654" s="14"/>
      <c r="ARB654" s="14"/>
      <c r="ARC654" s="14"/>
      <c r="ARD654" s="14"/>
      <c r="ARE654" s="14"/>
      <c r="ARF654" s="14"/>
      <c r="ARG654" s="14"/>
      <c r="ARH654" s="14"/>
      <c r="ARI654" s="14"/>
      <c r="ARJ654" s="14"/>
      <c r="ARK654" s="14"/>
      <c r="ARL654" s="14"/>
      <c r="ARM654" s="14"/>
      <c r="ARN654" s="14"/>
      <c r="ARO654" s="14"/>
      <c r="ARP654" s="14"/>
      <c r="ARQ654" s="14"/>
      <c r="ARR654" s="14"/>
      <c r="ARS654" s="14"/>
      <c r="ART654" s="14"/>
      <c r="ARU654" s="14"/>
      <c r="ARV654" s="14"/>
      <c r="ARW654" s="14"/>
      <c r="ARX654" s="14"/>
      <c r="ARY654" s="14"/>
      <c r="ARZ654" s="14"/>
      <c r="ASA654" s="14"/>
      <c r="ASB654" s="14"/>
      <c r="ASC654" s="14"/>
      <c r="ASD654" s="14"/>
      <c r="ASE654" s="14"/>
      <c r="ASF654" s="14"/>
      <c r="ASG654" s="14"/>
      <c r="ASH654" s="14"/>
      <c r="ASI654" s="14"/>
      <c r="ASJ654" s="14"/>
      <c r="ASK654" s="14"/>
      <c r="ASL654" s="14"/>
      <c r="ASM654" s="14"/>
      <c r="ASN654" s="14"/>
      <c r="ASO654" s="14"/>
      <c r="ASP654" s="14"/>
      <c r="ASQ654" s="14"/>
      <c r="ASR654" s="14"/>
      <c r="ASS654" s="14"/>
      <c r="AST654" s="14"/>
      <c r="ASU654" s="14"/>
      <c r="ASV654" s="14"/>
      <c r="ASW654" s="14"/>
      <c r="ASX654" s="14"/>
      <c r="ASY654" s="14"/>
      <c r="ASZ654" s="14"/>
      <c r="ATA654" s="14"/>
      <c r="ATB654" s="14"/>
      <c r="ATC654" s="14"/>
      <c r="ATD654" s="14"/>
    </row>
    <row r="655" spans="63:1200">
      <c r="BK655" s="14" t="str">
        <f t="shared" si="2124"/>
        <v/>
      </c>
      <c r="ABO655" s="14"/>
      <c r="ABP655" s="14"/>
      <c r="ABQ655" s="14"/>
      <c r="ABR655" s="14"/>
      <c r="ABS655" s="14"/>
      <c r="ABT655" s="14"/>
      <c r="ABU655" s="14"/>
      <c r="ABV655" s="14"/>
      <c r="ABW655" s="14"/>
      <c r="ABX655" s="14"/>
      <c r="ABY655" s="14"/>
      <c r="ABZ655" s="14"/>
      <c r="ACA655" s="14"/>
      <c r="ACB655" s="14"/>
      <c r="ACC655" s="14"/>
      <c r="ACD655" s="14"/>
      <c r="ACE655" s="14"/>
      <c r="ACF655" s="14"/>
      <c r="ACG655" s="14"/>
      <c r="ACH655" s="14"/>
      <c r="ACI655" s="14"/>
      <c r="ACJ655" s="14"/>
      <c r="ACK655" s="14"/>
      <c r="ACL655" s="14"/>
      <c r="ACM655" s="14"/>
      <c r="ACN655" s="14"/>
      <c r="ACO655" s="14"/>
      <c r="ACP655" s="14"/>
      <c r="ACQ655" s="14"/>
      <c r="ACR655" s="14"/>
      <c r="ACS655" s="14"/>
      <c r="ACT655" s="14"/>
      <c r="ACU655" s="14"/>
      <c r="ACV655" s="14"/>
      <c r="ACW655" s="14"/>
      <c r="ACX655" s="14"/>
      <c r="ACY655" s="14"/>
      <c r="ACZ655" s="14"/>
      <c r="ADA655" s="14"/>
      <c r="ADB655" s="14"/>
      <c r="ADC655" s="14"/>
      <c r="ADD655" s="14"/>
      <c r="ADE655" s="14"/>
      <c r="ADF655" s="14"/>
      <c r="ADG655" s="14"/>
      <c r="ADH655" s="14"/>
      <c r="ADI655" s="14"/>
      <c r="ADJ655" s="14"/>
      <c r="ADK655" s="14"/>
      <c r="ADL655" s="14"/>
      <c r="ADM655" s="14"/>
      <c r="ADN655" s="14"/>
      <c r="ADO655" s="14"/>
      <c r="ADP655" s="14"/>
      <c r="ADQ655" s="14"/>
      <c r="ADR655" s="14"/>
      <c r="ADS655" s="14"/>
      <c r="ADT655" s="14"/>
      <c r="ADU655" s="14"/>
      <c r="ADV655" s="14"/>
      <c r="ADW655" s="14"/>
      <c r="ADX655" s="14"/>
      <c r="ADY655" s="14"/>
      <c r="ADZ655" s="14"/>
      <c r="AEA655" s="14"/>
      <c r="AEB655" s="14"/>
      <c r="AEC655" s="14"/>
      <c r="AED655" s="14"/>
      <c r="AEE655" s="14"/>
      <c r="AEF655" s="14"/>
      <c r="AEG655" s="14"/>
      <c r="AEH655" s="14"/>
      <c r="AEI655" s="14"/>
      <c r="AEJ655" s="14"/>
      <c r="AEK655" s="14"/>
      <c r="AEL655" s="14"/>
      <c r="AEM655" s="14"/>
      <c r="AEN655" s="14"/>
      <c r="AEO655" s="14"/>
      <c r="AEP655" s="14"/>
      <c r="AEQ655" s="14"/>
      <c r="AER655" s="14"/>
      <c r="AES655" s="14"/>
      <c r="AET655" s="14"/>
      <c r="AEU655" s="14"/>
      <c r="AEV655" s="14"/>
      <c r="AEW655" s="14"/>
      <c r="AEX655" s="14"/>
      <c r="AEY655" s="14"/>
      <c r="AEZ655" s="14"/>
      <c r="AFA655" s="14"/>
      <c r="AFB655" s="14"/>
      <c r="AFC655" s="14"/>
      <c r="AFD655" s="14"/>
      <c r="AFE655" s="14"/>
      <c r="AFF655" s="14"/>
      <c r="AFG655" s="14"/>
      <c r="AFH655" s="14"/>
      <c r="AFI655" s="14"/>
      <c r="AFJ655" s="14"/>
      <c r="AFK655" s="14"/>
      <c r="AFL655" s="14"/>
      <c r="AFM655" s="14"/>
      <c r="AFN655" s="14"/>
      <c r="AFO655" s="14"/>
      <c r="AFP655" s="14"/>
      <c r="AFQ655" s="14"/>
      <c r="AFR655" s="14"/>
      <c r="AFS655" s="14"/>
      <c r="AFT655" s="14"/>
      <c r="AFU655" s="14"/>
      <c r="AFV655" s="14"/>
      <c r="AFW655" s="14"/>
      <c r="AFX655" s="14"/>
      <c r="AFY655" s="14"/>
      <c r="AFZ655" s="14"/>
      <c r="AGA655" s="14"/>
      <c r="AGB655" s="14"/>
      <c r="AGC655" s="14"/>
      <c r="AGD655" s="14"/>
      <c r="AGE655" s="14"/>
      <c r="AGF655" s="14"/>
      <c r="AGG655" s="14"/>
      <c r="AGH655" s="14"/>
      <c r="AGI655" s="14"/>
      <c r="AGJ655" s="14"/>
      <c r="AGK655" s="14"/>
      <c r="AGL655" s="14"/>
      <c r="AGM655" s="14"/>
      <c r="AGN655" s="14"/>
      <c r="AGO655" s="14"/>
      <c r="AGP655" s="14"/>
      <c r="AGQ655" s="14"/>
      <c r="AGR655" s="14"/>
      <c r="AGS655" s="14"/>
      <c r="AGT655" s="14"/>
      <c r="AGU655" s="14"/>
      <c r="AGV655" s="14"/>
      <c r="AGW655" s="14"/>
      <c r="AGX655" s="14"/>
      <c r="AGY655" s="14"/>
      <c r="AGZ655" s="14"/>
      <c r="AHA655" s="14"/>
      <c r="AHB655" s="14"/>
      <c r="AHC655" s="14"/>
      <c r="AHD655" s="14"/>
      <c r="AHE655" s="14"/>
      <c r="AHF655" s="14"/>
      <c r="AHG655" s="14"/>
      <c r="AHH655" s="14"/>
      <c r="AHI655" s="14"/>
      <c r="AHJ655" s="14"/>
      <c r="AHK655" s="14"/>
      <c r="AHL655" s="14"/>
      <c r="AHM655" s="14"/>
      <c r="AHN655" s="14"/>
      <c r="AHO655" s="14"/>
      <c r="AHP655" s="14"/>
      <c r="AHQ655" s="14"/>
      <c r="AHR655" s="14"/>
      <c r="AHS655" s="14"/>
      <c r="AHT655" s="14"/>
      <c r="AHU655" s="14"/>
      <c r="AHV655" s="14"/>
      <c r="AHW655" s="14"/>
      <c r="AHX655" s="14"/>
      <c r="AHY655" s="14"/>
      <c r="AHZ655" s="14"/>
      <c r="AIA655" s="14"/>
      <c r="AIB655" s="14"/>
      <c r="AIC655" s="14"/>
      <c r="AID655" s="14"/>
      <c r="AIE655" s="14"/>
      <c r="AIF655" s="14"/>
      <c r="AIG655" s="14"/>
      <c r="AIH655" s="14"/>
      <c r="AII655" s="14"/>
      <c r="AIJ655" s="14"/>
      <c r="AIK655" s="14"/>
      <c r="AIL655" s="14"/>
      <c r="AIM655" s="14"/>
      <c r="AIN655" s="14"/>
      <c r="AIO655" s="14"/>
      <c r="AIP655" s="14"/>
      <c r="AIQ655" s="14"/>
      <c r="AIR655" s="14"/>
      <c r="AIS655" s="14"/>
      <c r="AIT655" s="14"/>
      <c r="AIU655" s="14"/>
      <c r="AIV655" s="14"/>
      <c r="AIW655" s="14"/>
      <c r="AIX655" s="14"/>
      <c r="AIY655" s="14"/>
      <c r="AIZ655" s="14"/>
      <c r="AJA655" s="14"/>
      <c r="AJB655" s="14"/>
      <c r="AJC655" s="14"/>
      <c r="AJD655" s="14"/>
      <c r="AJE655" s="14"/>
      <c r="AJF655" s="14"/>
      <c r="AJG655" s="14"/>
      <c r="AJH655" s="14"/>
      <c r="AJI655" s="14"/>
      <c r="AJJ655" s="14"/>
      <c r="AJK655" s="14"/>
      <c r="AJL655" s="14"/>
      <c r="AJM655" s="14"/>
      <c r="AJN655" s="14"/>
      <c r="AJO655" s="14"/>
      <c r="AJP655" s="14"/>
      <c r="AJQ655" s="14"/>
      <c r="AJR655" s="14"/>
      <c r="AJS655" s="14"/>
      <c r="AJT655" s="14"/>
      <c r="AJU655" s="14"/>
      <c r="AJV655" s="14"/>
      <c r="AJW655" s="14"/>
      <c r="AJX655" s="14"/>
      <c r="AJY655" s="14"/>
      <c r="AJZ655" s="14"/>
      <c r="AKA655" s="14"/>
      <c r="AKB655" s="14"/>
      <c r="AKC655" s="14"/>
      <c r="AKD655" s="14"/>
      <c r="AKE655" s="14"/>
      <c r="AKF655" s="14"/>
      <c r="AKG655" s="14"/>
      <c r="AKH655" s="14"/>
      <c r="AKI655" s="14"/>
      <c r="AKJ655" s="14"/>
      <c r="AKK655" s="14"/>
      <c r="AKL655" s="14"/>
      <c r="AKM655" s="14"/>
      <c r="AKN655" s="14"/>
      <c r="AKO655" s="14"/>
      <c r="AKP655" s="14"/>
      <c r="AKQ655" s="14"/>
      <c r="AKR655" s="14"/>
      <c r="AKS655" s="14"/>
      <c r="AKT655" s="14"/>
      <c r="AKU655" s="14"/>
      <c r="AKV655" s="14"/>
      <c r="AKW655" s="14"/>
      <c r="AKX655" s="14"/>
      <c r="AKY655" s="14"/>
      <c r="AKZ655" s="14"/>
      <c r="ALA655" s="14"/>
      <c r="ALB655" s="14"/>
      <c r="ALC655" s="14"/>
      <c r="ALD655" s="14"/>
      <c r="ALE655" s="14"/>
      <c r="ALF655" s="14"/>
      <c r="ALG655" s="14"/>
      <c r="ALH655" s="14"/>
      <c r="ALI655" s="14"/>
      <c r="ALJ655" s="14"/>
      <c r="ALK655" s="14"/>
      <c r="ALL655" s="14"/>
      <c r="ALM655" s="14"/>
      <c r="ALN655" s="14"/>
      <c r="ALO655" s="14"/>
      <c r="ALP655" s="14"/>
      <c r="ALQ655" s="14"/>
      <c r="ALR655" s="14"/>
      <c r="ALS655" s="14"/>
      <c r="ALT655" s="14"/>
      <c r="ALU655" s="14"/>
      <c r="ALV655" s="14"/>
      <c r="ALW655" s="14"/>
      <c r="ALX655" s="14"/>
      <c r="ALY655" s="14"/>
      <c r="ALZ655" s="14"/>
      <c r="AMA655" s="14"/>
      <c r="AMB655" s="14"/>
      <c r="AMC655" s="14"/>
      <c r="AMD655" s="14"/>
      <c r="AME655" s="14"/>
      <c r="AMF655" s="14"/>
      <c r="AMG655" s="14"/>
      <c r="AMH655" s="14"/>
      <c r="AMI655" s="14"/>
      <c r="AMJ655" s="14"/>
      <c r="AMK655" s="14"/>
      <c r="AML655" s="14"/>
      <c r="AMM655" s="14"/>
      <c r="AMN655" s="14"/>
      <c r="AMO655" s="14"/>
      <c r="AMP655" s="14"/>
      <c r="AMQ655" s="14"/>
      <c r="AMR655" s="14"/>
      <c r="AMS655" s="14"/>
      <c r="AMT655" s="14"/>
      <c r="AMU655" s="14"/>
      <c r="AMV655" s="14"/>
      <c r="AMW655" s="14"/>
      <c r="AMX655" s="14"/>
      <c r="AMY655" s="14"/>
      <c r="AMZ655" s="14"/>
      <c r="ANA655" s="14"/>
      <c r="ANB655" s="14"/>
      <c r="ANC655" s="14"/>
      <c r="AND655" s="14"/>
      <c r="ANE655" s="14"/>
      <c r="ANF655" s="14"/>
      <c r="ANG655" s="14"/>
      <c r="ANH655" s="14"/>
      <c r="ANI655" s="14"/>
      <c r="ANJ655" s="14"/>
      <c r="ANK655" s="14"/>
      <c r="ANL655" s="14"/>
      <c r="ANM655" s="14"/>
      <c r="ANN655" s="14"/>
      <c r="ANO655" s="14"/>
      <c r="ANP655" s="14"/>
      <c r="ANQ655" s="14"/>
      <c r="ANR655" s="14"/>
      <c r="ANS655" s="14"/>
      <c r="ANT655" s="14"/>
      <c r="ANU655" s="14"/>
      <c r="ANV655" s="14"/>
      <c r="ANW655" s="14"/>
      <c r="ANX655" s="14"/>
      <c r="ANY655" s="14"/>
      <c r="ANZ655" s="14"/>
      <c r="AOA655" s="14"/>
      <c r="AOB655" s="14"/>
      <c r="AOC655" s="14"/>
      <c r="AOD655" s="14"/>
      <c r="AOE655" s="14"/>
      <c r="AOF655" s="14"/>
      <c r="AOG655" s="14"/>
      <c r="AOH655" s="14"/>
      <c r="AOI655" s="14"/>
      <c r="AOJ655" s="14"/>
      <c r="AOK655" s="14"/>
      <c r="AOL655" s="14"/>
      <c r="AOM655" s="14"/>
      <c r="AON655" s="14"/>
      <c r="AOO655" s="14"/>
      <c r="AOP655" s="14"/>
      <c r="AOQ655" s="14"/>
      <c r="AOR655" s="14"/>
      <c r="AOS655" s="14"/>
      <c r="AOT655" s="14"/>
      <c r="AOU655" s="14"/>
      <c r="AOV655" s="14"/>
      <c r="AOW655" s="14"/>
      <c r="AOX655" s="14"/>
      <c r="AOY655" s="14"/>
      <c r="AOZ655" s="14"/>
      <c r="APA655" s="14"/>
      <c r="APB655" s="14"/>
      <c r="APC655" s="14"/>
      <c r="APD655" s="14"/>
      <c r="APE655" s="14"/>
      <c r="APF655" s="14"/>
      <c r="APG655" s="14"/>
      <c r="APH655" s="14"/>
      <c r="API655" s="14"/>
      <c r="APJ655" s="14"/>
      <c r="APK655" s="14"/>
      <c r="APL655" s="14"/>
      <c r="APM655" s="14"/>
      <c r="APN655" s="14"/>
      <c r="APO655" s="14"/>
      <c r="APP655" s="14"/>
      <c r="APQ655" s="14"/>
      <c r="APR655" s="14"/>
      <c r="APS655" s="14"/>
      <c r="APT655" s="14"/>
      <c r="APU655" s="14"/>
      <c r="APV655" s="14"/>
      <c r="APW655" s="14"/>
      <c r="APX655" s="14"/>
      <c r="APY655" s="14"/>
      <c r="APZ655" s="14"/>
      <c r="AQA655" s="14"/>
      <c r="AQB655" s="14"/>
      <c r="AQC655" s="14"/>
      <c r="AQD655" s="14"/>
      <c r="AQE655" s="14"/>
      <c r="AQF655" s="14"/>
      <c r="AQG655" s="14"/>
      <c r="AQH655" s="14"/>
      <c r="AQI655" s="14"/>
      <c r="AQJ655" s="14"/>
      <c r="AQK655" s="14"/>
      <c r="AQL655" s="14"/>
      <c r="AQM655" s="14"/>
      <c r="AQN655" s="14"/>
      <c r="AQO655" s="14"/>
      <c r="AQP655" s="14"/>
      <c r="AQQ655" s="14"/>
      <c r="AQR655" s="14"/>
      <c r="AQS655" s="14"/>
      <c r="AQT655" s="14"/>
      <c r="AQU655" s="14"/>
      <c r="AQV655" s="14"/>
      <c r="AQW655" s="14"/>
      <c r="AQX655" s="14"/>
      <c r="AQY655" s="14"/>
      <c r="AQZ655" s="14"/>
      <c r="ARA655" s="14"/>
      <c r="ARB655" s="14"/>
      <c r="ARC655" s="14"/>
      <c r="ARD655" s="14"/>
      <c r="ARE655" s="14"/>
      <c r="ARF655" s="14"/>
      <c r="ARG655" s="14"/>
      <c r="ARH655" s="14"/>
      <c r="ARI655" s="14"/>
      <c r="ARJ655" s="14"/>
      <c r="ARK655" s="14"/>
      <c r="ARL655" s="14"/>
      <c r="ARM655" s="14"/>
      <c r="ARN655" s="14"/>
      <c r="ARO655" s="14"/>
      <c r="ARP655" s="14"/>
      <c r="ARQ655" s="14"/>
      <c r="ARR655" s="14"/>
      <c r="ARS655" s="14"/>
      <c r="ART655" s="14"/>
      <c r="ARU655" s="14"/>
      <c r="ARV655" s="14"/>
      <c r="ARW655" s="14"/>
      <c r="ARX655" s="14"/>
      <c r="ARY655" s="14"/>
      <c r="ARZ655" s="14"/>
      <c r="ASA655" s="14"/>
      <c r="ASB655" s="14"/>
      <c r="ASC655" s="14"/>
      <c r="ASD655" s="14"/>
      <c r="ASE655" s="14"/>
      <c r="ASF655" s="14"/>
      <c r="ASG655" s="14"/>
      <c r="ASH655" s="14"/>
      <c r="ASI655" s="14"/>
      <c r="ASJ655" s="14"/>
      <c r="ASK655" s="14"/>
      <c r="ASL655" s="14"/>
      <c r="ASM655" s="14"/>
      <c r="ASN655" s="14"/>
      <c r="ASO655" s="14"/>
      <c r="ASP655" s="14"/>
      <c r="ASQ655" s="14"/>
      <c r="ASR655" s="14"/>
      <c r="ASS655" s="14"/>
      <c r="AST655" s="14"/>
      <c r="ASU655" s="14"/>
      <c r="ASV655" s="14"/>
      <c r="ASW655" s="14"/>
      <c r="ASX655" s="14"/>
      <c r="ASY655" s="14"/>
      <c r="ASZ655" s="14"/>
      <c r="ATA655" s="14"/>
      <c r="ATB655" s="14"/>
      <c r="ATC655" s="14"/>
      <c r="ATD655" s="14"/>
    </row>
    <row r="656" spans="63:1200">
      <c r="BK656" s="14" t="str">
        <f t="shared" si="2124"/>
        <v/>
      </c>
      <c r="ABO656" s="14"/>
      <c r="ABP656" s="14"/>
      <c r="ABQ656" s="14"/>
      <c r="ABR656" s="14"/>
      <c r="ABS656" s="14"/>
      <c r="ABT656" s="14"/>
      <c r="ABU656" s="14"/>
      <c r="ABV656" s="14"/>
      <c r="ABW656" s="14"/>
      <c r="ABX656" s="14"/>
      <c r="ABY656" s="14"/>
      <c r="ABZ656" s="14"/>
      <c r="ACA656" s="14"/>
      <c r="ACB656" s="14"/>
      <c r="ACC656" s="14"/>
      <c r="ACD656" s="14"/>
      <c r="ACE656" s="14"/>
      <c r="ACF656" s="14"/>
      <c r="ACG656" s="14"/>
      <c r="ACH656" s="14"/>
      <c r="ACI656" s="14"/>
      <c r="ACJ656" s="14"/>
      <c r="ACK656" s="14"/>
      <c r="ACL656" s="14"/>
      <c r="ACM656" s="14"/>
      <c r="ACN656" s="14"/>
      <c r="ACO656" s="14"/>
      <c r="ACP656" s="14"/>
      <c r="ACQ656" s="14"/>
      <c r="ACR656" s="14"/>
      <c r="ACS656" s="14"/>
      <c r="ACT656" s="14"/>
      <c r="ACU656" s="14"/>
      <c r="ACV656" s="14"/>
      <c r="ACW656" s="14"/>
      <c r="ACX656" s="14"/>
      <c r="ACY656" s="14"/>
      <c r="ACZ656" s="14"/>
      <c r="ADA656" s="14"/>
      <c r="ADB656" s="14"/>
      <c r="ADC656" s="14"/>
      <c r="ADD656" s="14"/>
      <c r="ADE656" s="14"/>
      <c r="ADF656" s="14"/>
      <c r="ADG656" s="14"/>
      <c r="ADH656" s="14"/>
      <c r="ADI656" s="14"/>
      <c r="ADJ656" s="14"/>
      <c r="ADK656" s="14"/>
      <c r="ADL656" s="14"/>
      <c r="ADM656" s="14"/>
      <c r="ADN656" s="14"/>
      <c r="ADO656" s="14"/>
      <c r="ADP656" s="14"/>
      <c r="ADQ656" s="14"/>
      <c r="ADR656" s="14"/>
      <c r="ADS656" s="14"/>
      <c r="ADT656" s="14"/>
      <c r="ADU656" s="14"/>
      <c r="ADV656" s="14"/>
      <c r="ADW656" s="14"/>
      <c r="ADX656" s="14"/>
      <c r="ADY656" s="14"/>
      <c r="ADZ656" s="14"/>
      <c r="AEA656" s="14"/>
      <c r="AEB656" s="14"/>
      <c r="AEC656" s="14"/>
      <c r="AED656" s="14"/>
      <c r="AEE656" s="14"/>
      <c r="AEF656" s="14"/>
      <c r="AEG656" s="14"/>
      <c r="AEH656" s="14"/>
      <c r="AEI656" s="14"/>
      <c r="AEJ656" s="14"/>
      <c r="AEK656" s="14"/>
      <c r="AEL656" s="14"/>
      <c r="AEM656" s="14"/>
      <c r="AEN656" s="14"/>
      <c r="AEO656" s="14"/>
      <c r="AEP656" s="14"/>
      <c r="AEQ656" s="14"/>
      <c r="AER656" s="14"/>
      <c r="AES656" s="14"/>
      <c r="AET656" s="14"/>
      <c r="AEU656" s="14"/>
      <c r="AEV656" s="14"/>
      <c r="AEW656" s="14"/>
      <c r="AEX656" s="14"/>
      <c r="AEY656" s="14"/>
      <c r="AEZ656" s="14"/>
      <c r="AFA656" s="14"/>
      <c r="AFB656" s="14"/>
      <c r="AFC656" s="14"/>
      <c r="AFD656" s="14"/>
      <c r="AFE656" s="14"/>
      <c r="AFF656" s="14"/>
      <c r="AFG656" s="14"/>
      <c r="AFH656" s="14"/>
      <c r="AFI656" s="14"/>
      <c r="AFJ656" s="14"/>
      <c r="AFK656" s="14"/>
      <c r="AFL656" s="14"/>
      <c r="AFM656" s="14"/>
      <c r="AFN656" s="14"/>
      <c r="AFO656" s="14"/>
      <c r="AFP656" s="14"/>
      <c r="AFQ656" s="14"/>
      <c r="AFR656" s="14"/>
      <c r="AFS656" s="14"/>
      <c r="AFT656" s="14"/>
      <c r="AFU656" s="14"/>
      <c r="AFV656" s="14"/>
      <c r="AFW656" s="14"/>
      <c r="AFX656" s="14"/>
      <c r="AFY656" s="14"/>
      <c r="AFZ656" s="14"/>
      <c r="AGA656" s="14"/>
      <c r="AGB656" s="14"/>
      <c r="AGC656" s="14"/>
      <c r="AGD656" s="14"/>
      <c r="AGE656" s="14"/>
      <c r="AGF656" s="14"/>
      <c r="AGG656" s="14"/>
      <c r="AGH656" s="14"/>
      <c r="AGI656" s="14"/>
      <c r="AGJ656" s="14"/>
      <c r="AGK656" s="14"/>
      <c r="AGL656" s="14"/>
      <c r="AGM656" s="14"/>
      <c r="AGN656" s="14"/>
      <c r="AGO656" s="14"/>
      <c r="AGP656" s="14"/>
      <c r="AGQ656" s="14"/>
      <c r="AGR656" s="14"/>
      <c r="AGS656" s="14"/>
      <c r="AGT656" s="14"/>
      <c r="AGU656" s="14"/>
      <c r="AGV656" s="14"/>
      <c r="AGW656" s="14"/>
      <c r="AGX656" s="14"/>
      <c r="AGY656" s="14"/>
      <c r="AGZ656" s="14"/>
      <c r="AHA656" s="14"/>
      <c r="AHB656" s="14"/>
      <c r="AHC656" s="14"/>
      <c r="AHD656" s="14"/>
      <c r="AHE656" s="14"/>
      <c r="AHF656" s="14"/>
      <c r="AHG656" s="14"/>
      <c r="AHH656" s="14"/>
      <c r="AHI656" s="14"/>
      <c r="AHJ656" s="14"/>
      <c r="AHK656" s="14"/>
      <c r="AHL656" s="14"/>
      <c r="AHM656" s="14"/>
      <c r="AHN656" s="14"/>
      <c r="AHO656" s="14"/>
      <c r="AHP656" s="14"/>
      <c r="AHQ656" s="14"/>
      <c r="AHR656" s="14"/>
      <c r="AHS656" s="14"/>
      <c r="AHT656" s="14"/>
      <c r="AHU656" s="14"/>
      <c r="AHV656" s="14"/>
      <c r="AHW656" s="14"/>
      <c r="AHX656" s="14"/>
      <c r="AHY656" s="14"/>
      <c r="AHZ656" s="14"/>
      <c r="AIA656" s="14"/>
      <c r="AIB656" s="14"/>
      <c r="AIC656" s="14"/>
      <c r="AID656" s="14"/>
      <c r="AIE656" s="14"/>
      <c r="AIF656" s="14"/>
      <c r="AIG656" s="14"/>
      <c r="AIH656" s="14"/>
      <c r="AII656" s="14"/>
      <c r="AIJ656" s="14"/>
      <c r="AIK656" s="14"/>
      <c r="AIL656" s="14"/>
      <c r="AIM656" s="14"/>
      <c r="AIN656" s="14"/>
      <c r="AIO656" s="14"/>
      <c r="AIP656" s="14"/>
      <c r="AIQ656" s="14"/>
      <c r="AIR656" s="14"/>
      <c r="AIS656" s="14"/>
      <c r="AIT656" s="14"/>
      <c r="AIU656" s="14"/>
      <c r="AIV656" s="14"/>
      <c r="AIW656" s="14"/>
      <c r="AIX656" s="14"/>
      <c r="AIY656" s="14"/>
      <c r="AIZ656" s="14"/>
      <c r="AJA656" s="14"/>
      <c r="AJB656" s="14"/>
      <c r="AJC656" s="14"/>
      <c r="AJD656" s="14"/>
      <c r="AJE656" s="14"/>
      <c r="AJF656" s="14"/>
      <c r="AJG656" s="14"/>
      <c r="AJH656" s="14"/>
      <c r="AJI656" s="14"/>
      <c r="AJJ656" s="14"/>
      <c r="AJK656" s="14"/>
      <c r="AJL656" s="14"/>
      <c r="AJM656" s="14"/>
      <c r="AJN656" s="14"/>
      <c r="AJO656" s="14"/>
      <c r="AJP656" s="14"/>
      <c r="AJQ656" s="14"/>
      <c r="AJR656" s="14"/>
      <c r="AJS656" s="14"/>
      <c r="AJT656" s="14"/>
      <c r="AJU656" s="14"/>
      <c r="AJV656" s="14"/>
      <c r="AJW656" s="14"/>
      <c r="AJX656" s="14"/>
      <c r="AJY656" s="14"/>
      <c r="AJZ656" s="14"/>
      <c r="AKA656" s="14"/>
      <c r="AKB656" s="14"/>
      <c r="AKC656" s="14"/>
      <c r="AKD656" s="14"/>
      <c r="AKE656" s="14"/>
      <c r="AKF656" s="14"/>
      <c r="AKG656" s="14"/>
      <c r="AKH656" s="14"/>
      <c r="AKI656" s="14"/>
      <c r="AKJ656" s="14"/>
      <c r="AKK656" s="14"/>
      <c r="AKL656" s="14"/>
      <c r="AKM656" s="14"/>
      <c r="AKN656" s="14"/>
      <c r="AKO656" s="14"/>
      <c r="AKP656" s="14"/>
      <c r="AKQ656" s="14"/>
      <c r="AKR656" s="14"/>
      <c r="AKS656" s="14"/>
      <c r="AKT656" s="14"/>
      <c r="AKU656" s="14"/>
      <c r="AKV656" s="14"/>
      <c r="AKW656" s="14"/>
      <c r="AKX656" s="14"/>
      <c r="AKY656" s="14"/>
      <c r="AKZ656" s="14"/>
      <c r="ALA656" s="14"/>
      <c r="ALB656" s="14"/>
      <c r="ALC656" s="14"/>
      <c r="ALD656" s="14"/>
      <c r="ALE656" s="14"/>
      <c r="ALF656" s="14"/>
      <c r="ALG656" s="14"/>
      <c r="ALH656" s="14"/>
      <c r="ALI656" s="14"/>
      <c r="ALJ656" s="14"/>
      <c r="ALK656" s="14"/>
      <c r="ALL656" s="14"/>
      <c r="ALM656" s="14"/>
      <c r="ALN656" s="14"/>
      <c r="ALO656" s="14"/>
      <c r="ALP656" s="14"/>
      <c r="ALQ656" s="14"/>
      <c r="ALR656" s="14"/>
      <c r="ALS656" s="14"/>
      <c r="ALT656" s="14"/>
      <c r="ALU656" s="14"/>
      <c r="ALV656" s="14"/>
      <c r="ALW656" s="14"/>
      <c r="ALX656" s="14"/>
      <c r="ALY656" s="14"/>
      <c r="ALZ656" s="14"/>
      <c r="AMA656" s="14"/>
      <c r="AMB656" s="14"/>
      <c r="AMC656" s="14"/>
      <c r="AMD656" s="14"/>
      <c r="AME656" s="14"/>
      <c r="AMF656" s="14"/>
      <c r="AMG656" s="14"/>
      <c r="AMH656" s="14"/>
      <c r="AMI656" s="14"/>
      <c r="AMJ656" s="14"/>
      <c r="AMK656" s="14"/>
      <c r="AML656" s="14"/>
      <c r="AMM656" s="14"/>
      <c r="AMN656" s="14"/>
      <c r="AMO656" s="14"/>
      <c r="AMP656" s="14"/>
      <c r="AMQ656" s="14"/>
      <c r="AMR656" s="14"/>
      <c r="AMS656" s="14"/>
      <c r="AMT656" s="14"/>
      <c r="AMU656" s="14"/>
      <c r="AMV656" s="14"/>
      <c r="AMW656" s="14"/>
      <c r="AMX656" s="14"/>
      <c r="AMY656" s="14"/>
      <c r="AMZ656" s="14"/>
      <c r="ANA656" s="14"/>
      <c r="ANB656" s="14"/>
      <c r="ANC656" s="14"/>
      <c r="AND656" s="14"/>
      <c r="ANE656" s="14"/>
      <c r="ANF656" s="14"/>
      <c r="ANG656" s="14"/>
      <c r="ANH656" s="14"/>
      <c r="ANI656" s="14"/>
      <c r="ANJ656" s="14"/>
      <c r="ANK656" s="14"/>
      <c r="ANL656" s="14"/>
      <c r="ANM656" s="14"/>
      <c r="ANN656" s="14"/>
      <c r="ANO656" s="14"/>
      <c r="ANP656" s="14"/>
      <c r="ANQ656" s="14"/>
      <c r="ANR656" s="14"/>
      <c r="ANS656" s="14"/>
      <c r="ANT656" s="14"/>
      <c r="ANU656" s="14"/>
      <c r="ANV656" s="14"/>
      <c r="ANW656" s="14"/>
      <c r="ANX656" s="14"/>
      <c r="ANY656" s="14"/>
      <c r="ANZ656" s="14"/>
      <c r="AOA656" s="14"/>
      <c r="AOB656" s="14"/>
      <c r="AOC656" s="14"/>
      <c r="AOD656" s="14"/>
      <c r="AOE656" s="14"/>
      <c r="AOF656" s="14"/>
      <c r="AOG656" s="14"/>
      <c r="AOH656" s="14"/>
      <c r="AOI656" s="14"/>
      <c r="AOJ656" s="14"/>
      <c r="AOK656" s="14"/>
      <c r="AOL656" s="14"/>
      <c r="AOM656" s="14"/>
      <c r="AON656" s="14"/>
      <c r="AOO656" s="14"/>
      <c r="AOP656" s="14"/>
      <c r="AOQ656" s="14"/>
      <c r="AOR656" s="14"/>
      <c r="AOS656" s="14"/>
      <c r="AOT656" s="14"/>
      <c r="AOU656" s="14"/>
      <c r="AOV656" s="14"/>
      <c r="AOW656" s="14"/>
      <c r="AOX656" s="14"/>
      <c r="AOY656" s="14"/>
      <c r="AOZ656" s="14"/>
      <c r="APA656" s="14"/>
      <c r="APB656" s="14"/>
      <c r="APC656" s="14"/>
      <c r="APD656" s="14"/>
      <c r="APE656" s="14"/>
      <c r="APF656" s="14"/>
      <c r="APG656" s="14"/>
      <c r="APH656" s="14"/>
      <c r="API656" s="14"/>
      <c r="APJ656" s="14"/>
      <c r="APK656" s="14"/>
      <c r="APL656" s="14"/>
      <c r="APM656" s="14"/>
      <c r="APN656" s="14"/>
      <c r="APO656" s="14"/>
      <c r="APP656" s="14"/>
      <c r="APQ656" s="14"/>
      <c r="APR656" s="14"/>
      <c r="APS656" s="14"/>
      <c r="APT656" s="14"/>
      <c r="APU656" s="14"/>
      <c r="APV656" s="14"/>
      <c r="APW656" s="14"/>
      <c r="APX656" s="14"/>
      <c r="APY656" s="14"/>
      <c r="APZ656" s="14"/>
      <c r="AQA656" s="14"/>
      <c r="AQB656" s="14"/>
      <c r="AQC656" s="14"/>
      <c r="AQD656" s="14"/>
      <c r="AQE656" s="14"/>
      <c r="AQF656" s="14"/>
      <c r="AQG656" s="14"/>
      <c r="AQH656" s="14"/>
      <c r="AQI656" s="14"/>
      <c r="AQJ656" s="14"/>
      <c r="AQK656" s="14"/>
      <c r="AQL656" s="14"/>
      <c r="AQM656" s="14"/>
      <c r="AQN656" s="14"/>
      <c r="AQO656" s="14"/>
      <c r="AQP656" s="14"/>
      <c r="AQQ656" s="14"/>
      <c r="AQR656" s="14"/>
      <c r="AQS656" s="14"/>
      <c r="AQT656" s="14"/>
      <c r="AQU656" s="14"/>
      <c r="AQV656" s="14"/>
      <c r="AQW656" s="14"/>
      <c r="AQX656" s="14"/>
      <c r="AQY656" s="14"/>
      <c r="AQZ656" s="14"/>
      <c r="ARA656" s="14"/>
      <c r="ARB656" s="14"/>
      <c r="ARC656" s="14"/>
      <c r="ARD656" s="14"/>
      <c r="ARE656" s="14"/>
      <c r="ARF656" s="14"/>
      <c r="ARG656" s="14"/>
      <c r="ARH656" s="14"/>
      <c r="ARI656" s="14"/>
      <c r="ARJ656" s="14"/>
      <c r="ARK656" s="14"/>
      <c r="ARL656" s="14"/>
      <c r="ARM656" s="14"/>
      <c r="ARN656" s="14"/>
      <c r="ARO656" s="14"/>
      <c r="ARP656" s="14"/>
      <c r="ARQ656" s="14"/>
      <c r="ARR656" s="14"/>
      <c r="ARS656" s="14"/>
      <c r="ART656" s="14"/>
      <c r="ARU656" s="14"/>
      <c r="ARV656" s="14"/>
      <c r="ARW656" s="14"/>
      <c r="ARX656" s="14"/>
      <c r="ARY656" s="14"/>
      <c r="ARZ656" s="14"/>
      <c r="ASA656" s="14"/>
      <c r="ASB656" s="14"/>
      <c r="ASC656" s="14"/>
      <c r="ASD656" s="14"/>
      <c r="ASE656" s="14"/>
      <c r="ASF656" s="14"/>
      <c r="ASG656" s="14"/>
      <c r="ASH656" s="14"/>
      <c r="ASI656" s="14"/>
      <c r="ASJ656" s="14"/>
      <c r="ASK656" s="14"/>
      <c r="ASL656" s="14"/>
      <c r="ASM656" s="14"/>
      <c r="ASN656" s="14"/>
      <c r="ASO656" s="14"/>
      <c r="ASP656" s="14"/>
      <c r="ASQ656" s="14"/>
      <c r="ASR656" s="14"/>
      <c r="ASS656" s="14"/>
      <c r="AST656" s="14"/>
      <c r="ASU656" s="14"/>
      <c r="ASV656" s="14"/>
      <c r="ASW656" s="14"/>
      <c r="ASX656" s="14"/>
      <c r="ASY656" s="14"/>
      <c r="ASZ656" s="14"/>
      <c r="ATA656" s="14"/>
      <c r="ATB656" s="14"/>
      <c r="ATC656" s="14"/>
      <c r="ATD656" s="14"/>
    </row>
    <row r="657" spans="63:1200">
      <c r="BK657" s="14" t="str">
        <f t="shared" si="2124"/>
        <v/>
      </c>
      <c r="ABO657" s="14"/>
      <c r="ABP657" s="14"/>
      <c r="ABQ657" s="14"/>
      <c r="ABR657" s="14"/>
      <c r="ABS657" s="14"/>
      <c r="ABT657" s="14"/>
      <c r="ABU657" s="14"/>
      <c r="ABV657" s="14"/>
      <c r="ABW657" s="14"/>
      <c r="ABX657" s="14"/>
      <c r="ABY657" s="14"/>
      <c r="ABZ657" s="14"/>
      <c r="ACA657" s="14"/>
      <c r="ACB657" s="14"/>
      <c r="ACC657" s="14"/>
      <c r="ACD657" s="14"/>
      <c r="ACE657" s="14"/>
      <c r="ACF657" s="14"/>
      <c r="ACG657" s="14"/>
      <c r="ACH657" s="14"/>
      <c r="ACI657" s="14"/>
      <c r="ACJ657" s="14"/>
      <c r="ACK657" s="14"/>
      <c r="ACL657" s="14"/>
      <c r="ACM657" s="14"/>
      <c r="ACN657" s="14"/>
      <c r="ACO657" s="14"/>
      <c r="ACP657" s="14"/>
      <c r="ACQ657" s="14"/>
      <c r="ACR657" s="14"/>
      <c r="ACS657" s="14"/>
      <c r="ACT657" s="14"/>
      <c r="ACU657" s="14"/>
      <c r="ACV657" s="14"/>
      <c r="ACW657" s="14"/>
      <c r="ACX657" s="14"/>
      <c r="ACY657" s="14"/>
      <c r="ACZ657" s="14"/>
      <c r="ADA657" s="14"/>
      <c r="ADB657" s="14"/>
      <c r="ADC657" s="14"/>
      <c r="ADD657" s="14"/>
      <c r="ADE657" s="14"/>
      <c r="ADF657" s="14"/>
      <c r="ADG657" s="14"/>
      <c r="ADH657" s="14"/>
      <c r="ADI657" s="14"/>
      <c r="ADJ657" s="14"/>
      <c r="ADK657" s="14"/>
      <c r="ADL657" s="14"/>
      <c r="ADM657" s="14"/>
      <c r="ADN657" s="14"/>
      <c r="ADO657" s="14"/>
      <c r="ADP657" s="14"/>
      <c r="ADQ657" s="14"/>
      <c r="ADR657" s="14"/>
      <c r="ADS657" s="14"/>
      <c r="ADT657" s="14"/>
      <c r="ADU657" s="14"/>
      <c r="ADV657" s="14"/>
      <c r="ADW657" s="14"/>
      <c r="ADX657" s="14"/>
      <c r="ADY657" s="14"/>
      <c r="ADZ657" s="14"/>
      <c r="AEA657" s="14"/>
      <c r="AEB657" s="14"/>
      <c r="AEC657" s="14"/>
      <c r="AED657" s="14"/>
      <c r="AEE657" s="14"/>
      <c r="AEF657" s="14"/>
      <c r="AEG657" s="14"/>
      <c r="AEH657" s="14"/>
      <c r="AEI657" s="14"/>
      <c r="AEJ657" s="14"/>
      <c r="AEK657" s="14"/>
      <c r="AEL657" s="14"/>
      <c r="AEM657" s="14"/>
      <c r="AEN657" s="14"/>
      <c r="AEO657" s="14"/>
      <c r="AEP657" s="14"/>
      <c r="AEQ657" s="14"/>
      <c r="AER657" s="14"/>
      <c r="AES657" s="14"/>
      <c r="AET657" s="14"/>
      <c r="AEU657" s="14"/>
      <c r="AEV657" s="14"/>
      <c r="AEW657" s="14"/>
      <c r="AEX657" s="14"/>
      <c r="AEY657" s="14"/>
      <c r="AEZ657" s="14"/>
      <c r="AFA657" s="14"/>
      <c r="AFB657" s="14"/>
      <c r="AFC657" s="14"/>
      <c r="AFD657" s="14"/>
      <c r="AFE657" s="14"/>
      <c r="AFF657" s="14"/>
      <c r="AFG657" s="14"/>
      <c r="AFH657" s="14"/>
      <c r="AFI657" s="14"/>
      <c r="AFJ657" s="14"/>
      <c r="AFK657" s="14"/>
      <c r="AFL657" s="14"/>
      <c r="AFM657" s="14"/>
      <c r="AFN657" s="14"/>
      <c r="AFO657" s="14"/>
      <c r="AFP657" s="14"/>
      <c r="AFQ657" s="14"/>
      <c r="AFR657" s="14"/>
      <c r="AFS657" s="14"/>
      <c r="AFT657" s="14"/>
      <c r="AFU657" s="14"/>
      <c r="AFV657" s="14"/>
      <c r="AFW657" s="14"/>
      <c r="AFX657" s="14"/>
      <c r="AFY657" s="14"/>
      <c r="AFZ657" s="14"/>
      <c r="AGA657" s="14"/>
      <c r="AGB657" s="14"/>
      <c r="AGC657" s="14"/>
      <c r="AGD657" s="14"/>
      <c r="AGE657" s="14"/>
      <c r="AGF657" s="14"/>
      <c r="AGG657" s="14"/>
      <c r="AGH657" s="14"/>
      <c r="AGI657" s="14"/>
      <c r="AGJ657" s="14"/>
      <c r="AGK657" s="14"/>
      <c r="AGL657" s="14"/>
      <c r="AGM657" s="14"/>
      <c r="AGN657" s="14"/>
      <c r="AGO657" s="14"/>
      <c r="AGP657" s="14"/>
      <c r="AGQ657" s="14"/>
      <c r="AGR657" s="14"/>
      <c r="AGS657" s="14"/>
      <c r="AGT657" s="14"/>
      <c r="AGU657" s="14"/>
      <c r="AGV657" s="14"/>
      <c r="AGW657" s="14"/>
      <c r="AGX657" s="14"/>
      <c r="AGY657" s="14"/>
      <c r="AGZ657" s="14"/>
      <c r="AHA657" s="14"/>
      <c r="AHB657" s="14"/>
      <c r="AHC657" s="14"/>
      <c r="AHD657" s="14"/>
      <c r="AHE657" s="14"/>
      <c r="AHF657" s="14"/>
      <c r="AHG657" s="14"/>
      <c r="AHH657" s="14"/>
      <c r="AHI657" s="14"/>
      <c r="AHJ657" s="14"/>
      <c r="AHK657" s="14"/>
      <c r="AHL657" s="14"/>
      <c r="AHM657" s="14"/>
      <c r="AHN657" s="14"/>
      <c r="AHO657" s="14"/>
      <c r="AHP657" s="14"/>
      <c r="AHQ657" s="14"/>
      <c r="AHR657" s="14"/>
      <c r="AHS657" s="14"/>
      <c r="AHT657" s="14"/>
      <c r="AHU657" s="14"/>
      <c r="AHV657" s="14"/>
      <c r="AHW657" s="14"/>
      <c r="AHX657" s="14"/>
      <c r="AHY657" s="14"/>
      <c r="AHZ657" s="14"/>
      <c r="AIA657" s="14"/>
      <c r="AIB657" s="14"/>
      <c r="AIC657" s="14"/>
      <c r="AID657" s="14"/>
      <c r="AIE657" s="14"/>
      <c r="AIF657" s="14"/>
      <c r="AIG657" s="14"/>
      <c r="AIH657" s="14"/>
      <c r="AII657" s="14"/>
      <c r="AIJ657" s="14"/>
      <c r="AIK657" s="14"/>
      <c r="AIL657" s="14"/>
      <c r="AIM657" s="14"/>
      <c r="AIN657" s="14"/>
      <c r="AIO657" s="14"/>
      <c r="AIP657" s="14"/>
      <c r="AIQ657" s="14"/>
      <c r="AIR657" s="14"/>
      <c r="AIS657" s="14"/>
      <c r="AIT657" s="14"/>
      <c r="AIU657" s="14"/>
      <c r="AIV657" s="14"/>
      <c r="AIW657" s="14"/>
      <c r="AIX657" s="14"/>
      <c r="AIY657" s="14"/>
      <c r="AIZ657" s="14"/>
      <c r="AJA657" s="14"/>
      <c r="AJB657" s="14"/>
      <c r="AJC657" s="14"/>
      <c r="AJD657" s="14"/>
      <c r="AJE657" s="14"/>
      <c r="AJF657" s="14"/>
      <c r="AJG657" s="14"/>
      <c r="AJH657" s="14"/>
      <c r="AJI657" s="14"/>
      <c r="AJJ657" s="14"/>
      <c r="AJK657" s="14"/>
      <c r="AJL657" s="14"/>
      <c r="AJM657" s="14"/>
      <c r="AJN657" s="14"/>
      <c r="AJO657" s="14"/>
      <c r="AJP657" s="14"/>
      <c r="AJQ657" s="14"/>
      <c r="AJR657" s="14"/>
      <c r="AJS657" s="14"/>
      <c r="AJT657" s="14"/>
      <c r="AJU657" s="14"/>
      <c r="AJV657" s="14"/>
      <c r="AJW657" s="14"/>
      <c r="AJX657" s="14"/>
      <c r="AJY657" s="14"/>
      <c r="AJZ657" s="14"/>
      <c r="AKA657" s="14"/>
      <c r="AKB657" s="14"/>
      <c r="AKC657" s="14"/>
      <c r="AKD657" s="14"/>
      <c r="AKE657" s="14"/>
      <c r="AKF657" s="14"/>
      <c r="AKG657" s="14"/>
      <c r="AKH657" s="14"/>
      <c r="AKI657" s="14"/>
      <c r="AKJ657" s="14"/>
      <c r="AKK657" s="14"/>
      <c r="AKL657" s="14"/>
      <c r="AKM657" s="14"/>
      <c r="AKN657" s="14"/>
      <c r="AKO657" s="14"/>
      <c r="AKP657" s="14"/>
      <c r="AKQ657" s="14"/>
      <c r="AKR657" s="14"/>
      <c r="AKS657" s="14"/>
      <c r="AKT657" s="14"/>
      <c r="AKU657" s="14"/>
      <c r="AKV657" s="14"/>
      <c r="AKW657" s="14"/>
      <c r="AKX657" s="14"/>
      <c r="AKY657" s="14"/>
      <c r="AKZ657" s="14"/>
      <c r="ALA657" s="14"/>
      <c r="ALB657" s="14"/>
      <c r="ALC657" s="14"/>
      <c r="ALD657" s="14"/>
      <c r="ALE657" s="14"/>
      <c r="ALF657" s="14"/>
      <c r="ALG657" s="14"/>
      <c r="ALH657" s="14"/>
      <c r="ALI657" s="14"/>
      <c r="ALJ657" s="14"/>
      <c r="ALK657" s="14"/>
      <c r="ALL657" s="14"/>
      <c r="ALM657" s="14"/>
      <c r="ALN657" s="14"/>
      <c r="ALO657" s="14"/>
      <c r="ALP657" s="14"/>
      <c r="ALQ657" s="14"/>
      <c r="ALR657" s="14"/>
      <c r="ALS657" s="14"/>
      <c r="ALT657" s="14"/>
      <c r="ALU657" s="14"/>
      <c r="ALV657" s="14"/>
      <c r="ALW657" s="14"/>
      <c r="ALX657" s="14"/>
      <c r="ALY657" s="14"/>
      <c r="ALZ657" s="14"/>
      <c r="AMA657" s="14"/>
      <c r="AMB657" s="14"/>
      <c r="AMC657" s="14"/>
      <c r="AMD657" s="14"/>
      <c r="AME657" s="14"/>
      <c r="AMF657" s="14"/>
      <c r="AMG657" s="14"/>
      <c r="AMH657" s="14"/>
      <c r="AMI657" s="14"/>
      <c r="AMJ657" s="14"/>
      <c r="AMK657" s="14"/>
      <c r="AML657" s="14"/>
      <c r="AMM657" s="14"/>
      <c r="AMN657" s="14"/>
      <c r="AMO657" s="14"/>
      <c r="AMP657" s="14"/>
      <c r="AMQ657" s="14"/>
      <c r="AMR657" s="14"/>
      <c r="AMS657" s="14"/>
      <c r="AMT657" s="14"/>
      <c r="AMU657" s="14"/>
      <c r="AMV657" s="14"/>
      <c r="AMW657" s="14"/>
      <c r="AMX657" s="14"/>
      <c r="AMY657" s="14"/>
      <c r="AMZ657" s="14"/>
      <c r="ANA657" s="14"/>
      <c r="ANB657" s="14"/>
      <c r="ANC657" s="14"/>
      <c r="AND657" s="14"/>
      <c r="ANE657" s="14"/>
      <c r="ANF657" s="14"/>
      <c r="ANG657" s="14"/>
      <c r="ANH657" s="14"/>
      <c r="ANI657" s="14"/>
      <c r="ANJ657" s="14"/>
      <c r="ANK657" s="14"/>
      <c r="ANL657" s="14"/>
      <c r="ANM657" s="14"/>
      <c r="ANN657" s="14"/>
      <c r="ANO657" s="14"/>
      <c r="ANP657" s="14"/>
      <c r="ANQ657" s="14"/>
      <c r="ANR657" s="14"/>
      <c r="ANS657" s="14"/>
      <c r="ANT657" s="14"/>
      <c r="ANU657" s="14"/>
      <c r="ANV657" s="14"/>
      <c r="ANW657" s="14"/>
      <c r="ANX657" s="14"/>
      <c r="ANY657" s="14"/>
      <c r="ANZ657" s="14"/>
      <c r="AOA657" s="14"/>
      <c r="AOB657" s="14"/>
      <c r="AOC657" s="14"/>
      <c r="AOD657" s="14"/>
      <c r="AOE657" s="14"/>
      <c r="AOF657" s="14"/>
      <c r="AOG657" s="14"/>
      <c r="AOH657" s="14"/>
      <c r="AOI657" s="14"/>
      <c r="AOJ657" s="14"/>
      <c r="AOK657" s="14"/>
      <c r="AOL657" s="14"/>
      <c r="AOM657" s="14"/>
      <c r="AON657" s="14"/>
      <c r="AOO657" s="14"/>
      <c r="AOP657" s="14"/>
      <c r="AOQ657" s="14"/>
      <c r="AOR657" s="14"/>
      <c r="AOS657" s="14"/>
      <c r="AOT657" s="14"/>
      <c r="AOU657" s="14"/>
      <c r="AOV657" s="14"/>
      <c r="AOW657" s="14"/>
      <c r="AOX657" s="14"/>
      <c r="AOY657" s="14"/>
      <c r="AOZ657" s="14"/>
      <c r="APA657" s="14"/>
      <c r="APB657" s="14"/>
      <c r="APC657" s="14"/>
      <c r="APD657" s="14"/>
      <c r="APE657" s="14"/>
      <c r="APF657" s="14"/>
      <c r="APG657" s="14"/>
      <c r="APH657" s="14"/>
      <c r="API657" s="14"/>
      <c r="APJ657" s="14"/>
      <c r="APK657" s="14"/>
      <c r="APL657" s="14"/>
      <c r="APM657" s="14"/>
      <c r="APN657" s="14"/>
      <c r="APO657" s="14"/>
      <c r="APP657" s="14"/>
      <c r="APQ657" s="14"/>
      <c r="APR657" s="14"/>
      <c r="APS657" s="14"/>
      <c r="APT657" s="14"/>
      <c r="APU657" s="14"/>
      <c r="APV657" s="14"/>
      <c r="APW657" s="14"/>
      <c r="APX657" s="14"/>
      <c r="APY657" s="14"/>
      <c r="APZ657" s="14"/>
      <c r="AQA657" s="14"/>
      <c r="AQB657" s="14"/>
      <c r="AQC657" s="14"/>
      <c r="AQD657" s="14"/>
      <c r="AQE657" s="14"/>
      <c r="AQF657" s="14"/>
      <c r="AQG657" s="14"/>
      <c r="AQH657" s="14"/>
      <c r="AQI657" s="14"/>
      <c r="AQJ657" s="14"/>
      <c r="AQK657" s="14"/>
      <c r="AQL657" s="14"/>
      <c r="AQM657" s="14"/>
      <c r="AQN657" s="14"/>
      <c r="AQO657" s="14"/>
      <c r="AQP657" s="14"/>
      <c r="AQQ657" s="14"/>
      <c r="AQR657" s="14"/>
      <c r="AQS657" s="14"/>
      <c r="AQT657" s="14"/>
      <c r="AQU657" s="14"/>
      <c r="AQV657" s="14"/>
      <c r="AQW657" s="14"/>
      <c r="AQX657" s="14"/>
      <c r="AQY657" s="14"/>
      <c r="AQZ657" s="14"/>
      <c r="ARA657" s="14"/>
      <c r="ARB657" s="14"/>
      <c r="ARC657" s="14"/>
      <c r="ARD657" s="14"/>
      <c r="ARE657" s="14"/>
      <c r="ARF657" s="14"/>
      <c r="ARG657" s="14"/>
      <c r="ARH657" s="14"/>
      <c r="ARI657" s="14"/>
      <c r="ARJ657" s="14"/>
      <c r="ARK657" s="14"/>
      <c r="ARL657" s="14"/>
      <c r="ARM657" s="14"/>
      <c r="ARN657" s="14"/>
      <c r="ARO657" s="14"/>
      <c r="ARP657" s="14"/>
      <c r="ARQ657" s="14"/>
      <c r="ARR657" s="14"/>
      <c r="ARS657" s="14"/>
      <c r="ART657" s="14"/>
      <c r="ARU657" s="14"/>
      <c r="ARV657" s="14"/>
      <c r="ARW657" s="14"/>
      <c r="ARX657" s="14"/>
      <c r="ARY657" s="14"/>
      <c r="ARZ657" s="14"/>
      <c r="ASA657" s="14"/>
      <c r="ASB657" s="14"/>
      <c r="ASC657" s="14"/>
      <c r="ASD657" s="14"/>
      <c r="ASE657" s="14"/>
      <c r="ASF657" s="14"/>
      <c r="ASG657" s="14"/>
      <c r="ASH657" s="14"/>
      <c r="ASI657" s="14"/>
      <c r="ASJ657" s="14"/>
      <c r="ASK657" s="14"/>
      <c r="ASL657" s="14"/>
      <c r="ASM657" s="14"/>
      <c r="ASN657" s="14"/>
      <c r="ASO657" s="14"/>
      <c r="ASP657" s="14"/>
      <c r="ASQ657" s="14"/>
      <c r="ASR657" s="14"/>
      <c r="ASS657" s="14"/>
      <c r="AST657" s="14"/>
      <c r="ASU657" s="14"/>
      <c r="ASV657" s="14"/>
      <c r="ASW657" s="14"/>
      <c r="ASX657" s="14"/>
      <c r="ASY657" s="14"/>
      <c r="ASZ657" s="14"/>
      <c r="ATA657" s="14"/>
      <c r="ATB657" s="14"/>
      <c r="ATC657" s="14"/>
      <c r="ATD657" s="14"/>
    </row>
    <row r="658" spans="63:1200">
      <c r="BK658" s="14" t="str">
        <f t="shared" si="2124"/>
        <v/>
      </c>
      <c r="ABO658" s="14"/>
      <c r="ABP658" s="14"/>
      <c r="ABQ658" s="14"/>
      <c r="ABR658" s="14"/>
      <c r="ABS658" s="14"/>
      <c r="ABT658" s="14"/>
      <c r="ABU658" s="14"/>
      <c r="ABV658" s="14"/>
      <c r="ABW658" s="14"/>
      <c r="ABX658" s="14"/>
      <c r="ABY658" s="14"/>
      <c r="ABZ658" s="14"/>
      <c r="ACA658" s="14"/>
      <c r="ACB658" s="14"/>
      <c r="ACC658" s="14"/>
      <c r="ACD658" s="14"/>
      <c r="ACE658" s="14"/>
      <c r="ACF658" s="14"/>
      <c r="ACG658" s="14"/>
      <c r="ACH658" s="14"/>
      <c r="ACI658" s="14"/>
      <c r="ACJ658" s="14"/>
      <c r="ACK658" s="14"/>
      <c r="ACL658" s="14"/>
      <c r="ACM658" s="14"/>
      <c r="ACN658" s="14"/>
      <c r="ACO658" s="14"/>
      <c r="ACP658" s="14"/>
      <c r="ACQ658" s="14"/>
      <c r="ACR658" s="14"/>
      <c r="ACS658" s="14"/>
      <c r="ACT658" s="14"/>
      <c r="ACU658" s="14"/>
      <c r="ACV658" s="14"/>
      <c r="ACW658" s="14"/>
      <c r="ACX658" s="14"/>
      <c r="ACY658" s="14"/>
      <c r="ACZ658" s="14"/>
      <c r="ADA658" s="14"/>
      <c r="ADB658" s="14"/>
      <c r="ADC658" s="14"/>
      <c r="ADD658" s="14"/>
      <c r="ADE658" s="14"/>
      <c r="ADF658" s="14"/>
      <c r="ADG658" s="14"/>
      <c r="ADH658" s="14"/>
      <c r="ADI658" s="14"/>
      <c r="ADJ658" s="14"/>
      <c r="ADK658" s="14"/>
      <c r="ADL658" s="14"/>
      <c r="ADM658" s="14"/>
      <c r="ADN658" s="14"/>
      <c r="ADO658" s="14"/>
      <c r="ADP658" s="14"/>
      <c r="ADQ658" s="14"/>
      <c r="ADR658" s="14"/>
      <c r="ADS658" s="14"/>
      <c r="ADT658" s="14"/>
      <c r="ADU658" s="14"/>
      <c r="ADV658" s="14"/>
      <c r="ADW658" s="14"/>
      <c r="ADX658" s="14"/>
      <c r="ADY658" s="14"/>
      <c r="ADZ658" s="14"/>
      <c r="AEA658" s="14"/>
      <c r="AEB658" s="14"/>
      <c r="AEC658" s="14"/>
      <c r="AED658" s="14"/>
      <c r="AEE658" s="14"/>
      <c r="AEF658" s="14"/>
      <c r="AEG658" s="14"/>
      <c r="AEH658" s="14"/>
      <c r="AEI658" s="14"/>
      <c r="AEJ658" s="14"/>
      <c r="AEK658" s="14"/>
      <c r="AEL658" s="14"/>
      <c r="AEM658" s="14"/>
      <c r="AEN658" s="14"/>
      <c r="AEO658" s="14"/>
      <c r="AEP658" s="14"/>
      <c r="AEQ658" s="14"/>
      <c r="AER658" s="14"/>
      <c r="AES658" s="14"/>
      <c r="AET658" s="14"/>
      <c r="AEU658" s="14"/>
      <c r="AEV658" s="14"/>
      <c r="AEW658" s="14"/>
      <c r="AEX658" s="14"/>
      <c r="AEY658" s="14"/>
      <c r="AEZ658" s="14"/>
      <c r="AFA658" s="14"/>
      <c r="AFB658" s="14"/>
      <c r="AFC658" s="14"/>
      <c r="AFD658" s="14"/>
      <c r="AFE658" s="14"/>
      <c r="AFF658" s="14"/>
      <c r="AFG658" s="14"/>
      <c r="AFH658" s="14"/>
      <c r="AFI658" s="14"/>
      <c r="AFJ658" s="14"/>
      <c r="AFK658" s="14"/>
      <c r="AFL658" s="14"/>
      <c r="AFM658" s="14"/>
      <c r="AFN658" s="14"/>
      <c r="AFO658" s="14"/>
      <c r="AFP658" s="14"/>
      <c r="AFQ658" s="14"/>
      <c r="AFR658" s="14"/>
      <c r="AFS658" s="14"/>
      <c r="AFT658" s="14"/>
      <c r="AFU658" s="14"/>
      <c r="AFV658" s="14"/>
      <c r="AFW658" s="14"/>
      <c r="AFX658" s="14"/>
      <c r="AFY658" s="14"/>
      <c r="AFZ658" s="14"/>
      <c r="AGA658" s="14"/>
      <c r="AGB658" s="14"/>
      <c r="AGC658" s="14"/>
      <c r="AGD658" s="14"/>
      <c r="AGE658" s="14"/>
      <c r="AGF658" s="14"/>
      <c r="AGG658" s="14"/>
      <c r="AGH658" s="14"/>
      <c r="AGI658" s="14"/>
      <c r="AGJ658" s="14"/>
      <c r="AGK658" s="14"/>
      <c r="AGL658" s="14"/>
      <c r="AGM658" s="14"/>
      <c r="AGN658" s="14"/>
      <c r="AGO658" s="14"/>
      <c r="AGP658" s="14"/>
      <c r="AGQ658" s="14"/>
      <c r="AGR658" s="14"/>
      <c r="AGS658" s="14"/>
      <c r="AGT658" s="14"/>
      <c r="AGU658" s="14"/>
      <c r="AGV658" s="14"/>
      <c r="AGW658" s="14"/>
      <c r="AGX658" s="14"/>
      <c r="AGY658" s="14"/>
      <c r="AGZ658" s="14"/>
      <c r="AHA658" s="14"/>
      <c r="AHB658" s="14"/>
      <c r="AHC658" s="14"/>
      <c r="AHD658" s="14"/>
      <c r="AHE658" s="14"/>
      <c r="AHF658" s="14"/>
      <c r="AHG658" s="14"/>
      <c r="AHH658" s="14"/>
      <c r="AHI658" s="14"/>
      <c r="AHJ658" s="14"/>
      <c r="AHK658" s="14"/>
      <c r="AHL658" s="14"/>
      <c r="AHM658" s="14"/>
      <c r="AHN658" s="14"/>
      <c r="AHO658" s="14"/>
      <c r="AHP658" s="14"/>
      <c r="AHQ658" s="14"/>
      <c r="AHR658" s="14"/>
      <c r="AHS658" s="14"/>
      <c r="AHT658" s="14"/>
      <c r="AHU658" s="14"/>
      <c r="AHV658" s="14"/>
      <c r="AHW658" s="14"/>
      <c r="AHX658" s="14"/>
      <c r="AHY658" s="14"/>
      <c r="AHZ658" s="14"/>
      <c r="AIA658" s="14"/>
      <c r="AIB658" s="14"/>
      <c r="AIC658" s="14"/>
      <c r="AID658" s="14"/>
      <c r="AIE658" s="14"/>
      <c r="AIF658" s="14"/>
      <c r="AIG658" s="14"/>
      <c r="AIH658" s="14"/>
      <c r="AII658" s="14"/>
      <c r="AIJ658" s="14"/>
      <c r="AIK658" s="14"/>
      <c r="AIL658" s="14"/>
      <c r="AIM658" s="14"/>
      <c r="AIN658" s="14"/>
      <c r="AIO658" s="14"/>
      <c r="AIP658" s="14"/>
      <c r="AIQ658" s="14"/>
      <c r="AIR658" s="14"/>
      <c r="AIS658" s="14"/>
      <c r="AIT658" s="14"/>
      <c r="AIU658" s="14"/>
      <c r="AIV658" s="14"/>
      <c r="AIW658" s="14"/>
      <c r="AIX658" s="14"/>
      <c r="AIY658" s="14"/>
      <c r="AIZ658" s="14"/>
      <c r="AJA658" s="14"/>
      <c r="AJB658" s="14"/>
      <c r="AJC658" s="14"/>
      <c r="AJD658" s="14"/>
      <c r="AJE658" s="14"/>
      <c r="AJF658" s="14"/>
      <c r="AJG658" s="14"/>
      <c r="AJH658" s="14"/>
      <c r="AJI658" s="14"/>
      <c r="AJJ658" s="14"/>
      <c r="AJK658" s="14"/>
      <c r="AJL658" s="14"/>
      <c r="AJM658" s="14"/>
      <c r="AJN658" s="14"/>
      <c r="AJO658" s="14"/>
      <c r="AJP658" s="14"/>
      <c r="AJQ658" s="14"/>
      <c r="AJR658" s="14"/>
      <c r="AJS658" s="14"/>
      <c r="AJT658" s="14"/>
      <c r="AJU658" s="14"/>
      <c r="AJV658" s="14"/>
      <c r="AJW658" s="14"/>
      <c r="AJX658" s="14"/>
      <c r="AJY658" s="14"/>
      <c r="AJZ658" s="14"/>
      <c r="AKA658" s="14"/>
      <c r="AKB658" s="14"/>
      <c r="AKC658" s="14"/>
      <c r="AKD658" s="14"/>
      <c r="AKE658" s="14"/>
      <c r="AKF658" s="14"/>
      <c r="AKG658" s="14"/>
      <c r="AKH658" s="14"/>
      <c r="AKI658" s="14"/>
      <c r="AKJ658" s="14"/>
      <c r="AKK658" s="14"/>
      <c r="AKL658" s="14"/>
      <c r="AKM658" s="14"/>
      <c r="AKN658" s="14"/>
      <c r="AKO658" s="14"/>
      <c r="AKP658" s="14"/>
      <c r="AKQ658" s="14"/>
      <c r="AKR658" s="14"/>
      <c r="AKS658" s="14"/>
      <c r="AKT658" s="14"/>
      <c r="AKU658" s="14"/>
      <c r="AKV658" s="14"/>
      <c r="AKW658" s="14"/>
      <c r="AKX658" s="14"/>
      <c r="AKY658" s="14"/>
      <c r="AKZ658" s="14"/>
      <c r="ALA658" s="14"/>
      <c r="ALB658" s="14"/>
      <c r="ALC658" s="14"/>
      <c r="ALD658" s="14"/>
      <c r="ALE658" s="14"/>
      <c r="ALF658" s="14"/>
      <c r="ALG658" s="14"/>
      <c r="ALH658" s="14"/>
      <c r="ALI658" s="14"/>
      <c r="ALJ658" s="14"/>
      <c r="ALK658" s="14"/>
      <c r="ALL658" s="14"/>
      <c r="ALM658" s="14"/>
      <c r="ALN658" s="14"/>
      <c r="ALO658" s="14"/>
      <c r="ALP658" s="14"/>
      <c r="ALQ658" s="14"/>
      <c r="ALR658" s="14"/>
      <c r="ALS658" s="14"/>
      <c r="ALT658" s="14"/>
      <c r="ALU658" s="14"/>
      <c r="ALV658" s="14"/>
      <c r="ALW658" s="14"/>
      <c r="ALX658" s="14"/>
      <c r="ALY658" s="14"/>
      <c r="ALZ658" s="14"/>
      <c r="AMA658" s="14"/>
      <c r="AMB658" s="14"/>
      <c r="AMC658" s="14"/>
      <c r="AMD658" s="14"/>
      <c r="AME658" s="14"/>
      <c r="AMF658" s="14"/>
      <c r="AMG658" s="14"/>
      <c r="AMH658" s="14"/>
      <c r="AMI658" s="14"/>
      <c r="AMJ658" s="14"/>
      <c r="AMK658" s="14"/>
      <c r="AML658" s="14"/>
      <c r="AMM658" s="14"/>
      <c r="AMN658" s="14"/>
      <c r="AMO658" s="14"/>
      <c r="AMP658" s="14"/>
      <c r="AMQ658" s="14"/>
      <c r="AMR658" s="14"/>
      <c r="AMS658" s="14"/>
      <c r="AMT658" s="14"/>
      <c r="AMU658" s="14"/>
      <c r="AMV658" s="14"/>
      <c r="AMW658" s="14"/>
      <c r="AMX658" s="14"/>
      <c r="AMY658" s="14"/>
      <c r="AMZ658" s="14"/>
      <c r="ANA658" s="14"/>
      <c r="ANB658" s="14"/>
      <c r="ANC658" s="14"/>
      <c r="AND658" s="14"/>
      <c r="ANE658" s="14"/>
      <c r="ANF658" s="14"/>
      <c r="ANG658" s="14"/>
      <c r="ANH658" s="14"/>
      <c r="ANI658" s="14"/>
      <c r="ANJ658" s="14"/>
      <c r="ANK658" s="14"/>
      <c r="ANL658" s="14"/>
      <c r="ANM658" s="14"/>
      <c r="ANN658" s="14"/>
      <c r="ANO658" s="14"/>
      <c r="ANP658" s="14"/>
      <c r="ANQ658" s="14"/>
      <c r="ANR658" s="14"/>
      <c r="ANS658" s="14"/>
      <c r="ANT658" s="14"/>
      <c r="ANU658" s="14"/>
      <c r="ANV658" s="14"/>
      <c r="ANW658" s="14"/>
      <c r="ANX658" s="14"/>
      <c r="ANY658" s="14"/>
      <c r="ANZ658" s="14"/>
      <c r="AOA658" s="14"/>
      <c r="AOB658" s="14"/>
      <c r="AOC658" s="14"/>
      <c r="AOD658" s="14"/>
      <c r="AOE658" s="14"/>
      <c r="AOF658" s="14"/>
      <c r="AOG658" s="14"/>
      <c r="AOH658" s="14"/>
      <c r="AOI658" s="14"/>
      <c r="AOJ658" s="14"/>
      <c r="AOK658" s="14"/>
      <c r="AOL658" s="14"/>
      <c r="AOM658" s="14"/>
      <c r="AON658" s="14"/>
      <c r="AOO658" s="14"/>
      <c r="AOP658" s="14"/>
      <c r="AOQ658" s="14"/>
      <c r="AOR658" s="14"/>
      <c r="AOS658" s="14"/>
      <c r="AOT658" s="14"/>
      <c r="AOU658" s="14"/>
      <c r="AOV658" s="14"/>
      <c r="AOW658" s="14"/>
      <c r="AOX658" s="14"/>
      <c r="AOY658" s="14"/>
      <c r="AOZ658" s="14"/>
      <c r="APA658" s="14"/>
      <c r="APB658" s="14"/>
      <c r="APC658" s="14"/>
      <c r="APD658" s="14"/>
      <c r="APE658" s="14"/>
      <c r="APF658" s="14"/>
      <c r="APG658" s="14"/>
      <c r="APH658" s="14"/>
      <c r="API658" s="14"/>
      <c r="APJ658" s="14"/>
      <c r="APK658" s="14"/>
      <c r="APL658" s="14"/>
      <c r="APM658" s="14"/>
      <c r="APN658" s="14"/>
      <c r="APO658" s="14"/>
      <c r="APP658" s="14"/>
      <c r="APQ658" s="14"/>
      <c r="APR658" s="14"/>
      <c r="APS658" s="14"/>
      <c r="APT658" s="14"/>
      <c r="APU658" s="14"/>
      <c r="APV658" s="14"/>
      <c r="APW658" s="14"/>
      <c r="APX658" s="14"/>
      <c r="APY658" s="14"/>
      <c r="APZ658" s="14"/>
      <c r="AQA658" s="14"/>
      <c r="AQB658" s="14"/>
      <c r="AQC658" s="14"/>
      <c r="AQD658" s="14"/>
      <c r="AQE658" s="14"/>
      <c r="AQF658" s="14"/>
      <c r="AQG658" s="14"/>
      <c r="AQH658" s="14"/>
      <c r="AQI658" s="14"/>
      <c r="AQJ658" s="14"/>
      <c r="AQK658" s="14"/>
      <c r="AQL658" s="14"/>
      <c r="AQM658" s="14"/>
      <c r="AQN658" s="14"/>
      <c r="AQO658" s="14"/>
      <c r="AQP658" s="14"/>
      <c r="AQQ658" s="14"/>
      <c r="AQR658" s="14"/>
      <c r="AQS658" s="14"/>
      <c r="AQT658" s="14"/>
      <c r="AQU658" s="14"/>
      <c r="AQV658" s="14"/>
      <c r="AQW658" s="14"/>
      <c r="AQX658" s="14"/>
      <c r="AQY658" s="14"/>
      <c r="AQZ658" s="14"/>
      <c r="ARA658" s="14"/>
      <c r="ARB658" s="14"/>
      <c r="ARC658" s="14"/>
      <c r="ARD658" s="14"/>
      <c r="ARE658" s="14"/>
      <c r="ARF658" s="14"/>
      <c r="ARG658" s="14"/>
      <c r="ARH658" s="14"/>
      <c r="ARI658" s="14"/>
      <c r="ARJ658" s="14"/>
      <c r="ARK658" s="14"/>
      <c r="ARL658" s="14"/>
      <c r="ARM658" s="14"/>
      <c r="ARN658" s="14"/>
      <c r="ARO658" s="14"/>
      <c r="ARP658" s="14"/>
      <c r="ARQ658" s="14"/>
      <c r="ARR658" s="14"/>
      <c r="ARS658" s="14"/>
      <c r="ART658" s="14"/>
      <c r="ARU658" s="14"/>
      <c r="ARV658" s="14"/>
      <c r="ARW658" s="14"/>
      <c r="ARX658" s="14"/>
      <c r="ARY658" s="14"/>
      <c r="ARZ658" s="14"/>
      <c r="ASA658" s="14"/>
      <c r="ASB658" s="14"/>
      <c r="ASC658" s="14"/>
      <c r="ASD658" s="14"/>
      <c r="ASE658" s="14"/>
      <c r="ASF658" s="14"/>
      <c r="ASG658" s="14"/>
      <c r="ASH658" s="14"/>
      <c r="ASI658" s="14"/>
      <c r="ASJ658" s="14"/>
      <c r="ASK658" s="14"/>
      <c r="ASL658" s="14"/>
      <c r="ASM658" s="14"/>
      <c r="ASN658" s="14"/>
      <c r="ASO658" s="14"/>
      <c r="ASP658" s="14"/>
      <c r="ASQ658" s="14"/>
      <c r="ASR658" s="14"/>
      <c r="ASS658" s="14"/>
      <c r="AST658" s="14"/>
      <c r="ASU658" s="14"/>
      <c r="ASV658" s="14"/>
      <c r="ASW658" s="14"/>
      <c r="ASX658" s="14"/>
      <c r="ASY658" s="14"/>
      <c r="ASZ658" s="14"/>
      <c r="ATA658" s="14"/>
      <c r="ATB658" s="14"/>
      <c r="ATC658" s="14"/>
      <c r="ATD658" s="14"/>
    </row>
    <row r="659" spans="63:1200">
      <c r="BK659" s="14" t="str">
        <f t="shared" si="2124"/>
        <v/>
      </c>
      <c r="ABO659" s="14"/>
      <c r="ABP659" s="14"/>
      <c r="ABQ659" s="14"/>
      <c r="ABR659" s="14"/>
      <c r="ABS659" s="14"/>
      <c r="ABT659" s="14"/>
      <c r="ABU659" s="14"/>
      <c r="ABV659" s="14"/>
      <c r="ABW659" s="14"/>
      <c r="ABX659" s="14"/>
      <c r="ABY659" s="14"/>
      <c r="ABZ659" s="14"/>
      <c r="ACA659" s="14"/>
      <c r="ACB659" s="14"/>
      <c r="ACC659" s="14"/>
      <c r="ACD659" s="14"/>
      <c r="ACE659" s="14"/>
      <c r="ACF659" s="14"/>
      <c r="ACG659" s="14"/>
      <c r="ACH659" s="14"/>
      <c r="ACI659" s="14"/>
      <c r="ACJ659" s="14"/>
      <c r="ACK659" s="14"/>
      <c r="ACL659" s="14"/>
      <c r="ACM659" s="14"/>
      <c r="ACN659" s="14"/>
      <c r="ACO659" s="14"/>
      <c r="ACP659" s="14"/>
      <c r="ACQ659" s="14"/>
      <c r="ACR659" s="14"/>
      <c r="ACS659" s="14"/>
      <c r="ACT659" s="14"/>
      <c r="ACU659" s="14"/>
      <c r="ACV659" s="14"/>
      <c r="ACW659" s="14"/>
      <c r="ACX659" s="14"/>
      <c r="ACY659" s="14"/>
      <c r="ACZ659" s="14"/>
      <c r="ADA659" s="14"/>
      <c r="ADB659" s="14"/>
      <c r="ADC659" s="14"/>
      <c r="ADD659" s="14"/>
      <c r="ADE659" s="14"/>
      <c r="ADF659" s="14"/>
      <c r="ADG659" s="14"/>
      <c r="ADH659" s="14"/>
      <c r="ADI659" s="14"/>
      <c r="ADJ659" s="14"/>
      <c r="ADK659" s="14"/>
      <c r="ADL659" s="14"/>
      <c r="ADM659" s="14"/>
      <c r="ADN659" s="14"/>
      <c r="ADO659" s="14"/>
      <c r="ADP659" s="14"/>
      <c r="ADQ659" s="14"/>
      <c r="ADR659" s="14"/>
      <c r="ADS659" s="14"/>
      <c r="ADT659" s="14"/>
      <c r="ADU659" s="14"/>
      <c r="ADV659" s="14"/>
      <c r="ADW659" s="14"/>
      <c r="ADX659" s="14"/>
      <c r="ADY659" s="14"/>
      <c r="ADZ659" s="14"/>
      <c r="AEA659" s="14"/>
      <c r="AEB659" s="14"/>
      <c r="AEC659" s="14"/>
      <c r="AED659" s="14"/>
      <c r="AEE659" s="14"/>
      <c r="AEF659" s="14"/>
      <c r="AEG659" s="14"/>
      <c r="AEH659" s="14"/>
      <c r="AEI659" s="14"/>
      <c r="AEJ659" s="14"/>
      <c r="AEK659" s="14"/>
      <c r="AEL659" s="14"/>
      <c r="AEM659" s="14"/>
      <c r="AEN659" s="14"/>
      <c r="AEO659" s="14"/>
      <c r="AEP659" s="14"/>
      <c r="AEQ659" s="14"/>
      <c r="AER659" s="14"/>
      <c r="AES659" s="14"/>
      <c r="AET659" s="14"/>
      <c r="AEU659" s="14"/>
      <c r="AEV659" s="14"/>
      <c r="AEW659" s="14"/>
      <c r="AEX659" s="14"/>
      <c r="AEY659" s="14"/>
      <c r="AEZ659" s="14"/>
      <c r="AFA659" s="14"/>
      <c r="AFB659" s="14"/>
      <c r="AFC659" s="14"/>
      <c r="AFD659" s="14"/>
      <c r="AFE659" s="14"/>
      <c r="AFF659" s="14"/>
      <c r="AFG659" s="14"/>
      <c r="AFH659" s="14"/>
      <c r="AFI659" s="14"/>
      <c r="AFJ659" s="14"/>
      <c r="AFK659" s="14"/>
      <c r="AFL659" s="14"/>
      <c r="AFM659" s="14"/>
      <c r="AFN659" s="14"/>
      <c r="AFO659" s="14"/>
      <c r="AFP659" s="14"/>
      <c r="AFQ659" s="14"/>
      <c r="AFR659" s="14"/>
      <c r="AFS659" s="14"/>
      <c r="AFT659" s="14"/>
      <c r="AFU659" s="14"/>
      <c r="AFV659" s="14"/>
      <c r="AFW659" s="14"/>
      <c r="AFX659" s="14"/>
      <c r="AFY659" s="14"/>
      <c r="AFZ659" s="14"/>
      <c r="AGA659" s="14"/>
      <c r="AGB659" s="14"/>
      <c r="AGC659" s="14"/>
      <c r="AGD659" s="14"/>
      <c r="AGE659" s="14"/>
      <c r="AGF659" s="14"/>
      <c r="AGG659" s="14"/>
      <c r="AGH659" s="14"/>
      <c r="AGI659" s="14"/>
      <c r="AGJ659" s="14"/>
      <c r="AGK659" s="14"/>
      <c r="AGL659" s="14"/>
      <c r="AGM659" s="14"/>
      <c r="AGN659" s="14"/>
      <c r="AGO659" s="14"/>
      <c r="AGP659" s="14"/>
      <c r="AGQ659" s="14"/>
      <c r="AGR659" s="14"/>
      <c r="AGS659" s="14"/>
      <c r="AGT659" s="14"/>
      <c r="AGU659" s="14"/>
      <c r="AGV659" s="14"/>
      <c r="AGW659" s="14"/>
      <c r="AGX659" s="14"/>
      <c r="AGY659" s="14"/>
      <c r="AGZ659" s="14"/>
      <c r="AHA659" s="14"/>
      <c r="AHB659" s="14"/>
      <c r="AHC659" s="14"/>
      <c r="AHD659" s="14"/>
      <c r="AHE659" s="14"/>
      <c r="AHF659" s="14"/>
      <c r="AHG659" s="14"/>
      <c r="AHH659" s="14"/>
      <c r="AHI659" s="14"/>
      <c r="AHJ659" s="14"/>
      <c r="AHK659" s="14"/>
      <c r="AHL659" s="14"/>
      <c r="AHM659" s="14"/>
      <c r="AHN659" s="14"/>
      <c r="AHO659" s="14"/>
      <c r="AHP659" s="14"/>
      <c r="AHQ659" s="14"/>
      <c r="AHR659" s="14"/>
      <c r="AHS659" s="14"/>
      <c r="AHT659" s="14"/>
      <c r="AHU659" s="14"/>
      <c r="AHV659" s="14"/>
      <c r="AHW659" s="14"/>
      <c r="AHX659" s="14"/>
      <c r="AHY659" s="14"/>
      <c r="AHZ659" s="14"/>
      <c r="AIA659" s="14"/>
      <c r="AIB659" s="14"/>
      <c r="AIC659" s="14"/>
      <c r="AID659" s="14"/>
      <c r="AIE659" s="14"/>
      <c r="AIF659" s="14"/>
      <c r="AIG659" s="14"/>
      <c r="AIH659" s="14"/>
      <c r="AII659" s="14"/>
      <c r="AIJ659" s="14"/>
      <c r="AIK659" s="14"/>
      <c r="AIL659" s="14"/>
      <c r="AIM659" s="14"/>
      <c r="AIN659" s="14"/>
      <c r="AIO659" s="14"/>
      <c r="AIP659" s="14"/>
      <c r="AIQ659" s="14"/>
      <c r="AIR659" s="14"/>
      <c r="AIS659" s="14"/>
      <c r="AIT659" s="14"/>
      <c r="AIU659" s="14"/>
      <c r="AIV659" s="14"/>
      <c r="AIW659" s="14"/>
      <c r="AIX659" s="14"/>
      <c r="AIY659" s="14"/>
      <c r="AIZ659" s="14"/>
      <c r="AJA659" s="14"/>
      <c r="AJB659" s="14"/>
      <c r="AJC659" s="14"/>
      <c r="AJD659" s="14"/>
      <c r="AJE659" s="14"/>
      <c r="AJF659" s="14"/>
      <c r="AJG659" s="14"/>
      <c r="AJH659" s="14"/>
      <c r="AJI659" s="14"/>
      <c r="AJJ659" s="14"/>
      <c r="AJK659" s="14"/>
      <c r="AJL659" s="14"/>
      <c r="AJM659" s="14"/>
      <c r="AJN659" s="14"/>
      <c r="AJO659" s="14"/>
      <c r="AJP659" s="14"/>
      <c r="AJQ659" s="14"/>
      <c r="AJR659" s="14"/>
      <c r="AJS659" s="14"/>
      <c r="AJT659" s="14"/>
      <c r="AJU659" s="14"/>
      <c r="AJV659" s="14"/>
      <c r="AJW659" s="14"/>
      <c r="AJX659" s="14"/>
      <c r="AJY659" s="14"/>
      <c r="AJZ659" s="14"/>
      <c r="AKA659" s="14"/>
      <c r="AKB659" s="14"/>
      <c r="AKC659" s="14"/>
      <c r="AKD659" s="14"/>
      <c r="AKE659" s="14"/>
      <c r="AKF659" s="14"/>
      <c r="AKG659" s="14"/>
      <c r="AKH659" s="14"/>
      <c r="AKI659" s="14"/>
      <c r="AKJ659" s="14"/>
      <c r="AKK659" s="14"/>
      <c r="AKL659" s="14"/>
      <c r="AKM659" s="14"/>
      <c r="AKN659" s="14"/>
      <c r="AKO659" s="14"/>
      <c r="AKP659" s="14"/>
      <c r="AKQ659" s="14"/>
      <c r="AKR659" s="14"/>
      <c r="AKS659" s="14"/>
      <c r="AKT659" s="14"/>
      <c r="AKU659" s="14"/>
      <c r="AKV659" s="14"/>
      <c r="AKW659" s="14"/>
      <c r="AKX659" s="14"/>
      <c r="AKY659" s="14"/>
      <c r="AKZ659" s="14"/>
      <c r="ALA659" s="14"/>
      <c r="ALB659" s="14"/>
      <c r="ALC659" s="14"/>
      <c r="ALD659" s="14"/>
      <c r="ALE659" s="14"/>
      <c r="ALF659" s="14"/>
      <c r="ALG659" s="14"/>
      <c r="ALH659" s="14"/>
      <c r="ALI659" s="14"/>
      <c r="ALJ659" s="14"/>
      <c r="ALK659" s="14"/>
      <c r="ALL659" s="14"/>
      <c r="ALM659" s="14"/>
      <c r="ALN659" s="14"/>
      <c r="ALO659" s="14"/>
      <c r="ALP659" s="14"/>
      <c r="ALQ659" s="14"/>
      <c r="ALR659" s="14"/>
      <c r="ALS659" s="14"/>
      <c r="ALT659" s="14"/>
      <c r="ALU659" s="14"/>
      <c r="ALV659" s="14"/>
      <c r="ALW659" s="14"/>
      <c r="ALX659" s="14"/>
      <c r="ALY659" s="14"/>
      <c r="ALZ659" s="14"/>
      <c r="AMA659" s="14"/>
      <c r="AMB659" s="14"/>
      <c r="AMC659" s="14"/>
      <c r="AMD659" s="14"/>
      <c r="AME659" s="14"/>
      <c r="AMF659" s="14"/>
      <c r="AMG659" s="14"/>
      <c r="AMH659" s="14"/>
      <c r="AMI659" s="14"/>
      <c r="AMJ659" s="14"/>
      <c r="AMK659" s="14"/>
      <c r="AML659" s="14"/>
      <c r="AMM659" s="14"/>
      <c r="AMN659" s="14"/>
      <c r="AMO659" s="14"/>
      <c r="AMP659" s="14"/>
      <c r="AMQ659" s="14"/>
      <c r="AMR659" s="14"/>
      <c r="AMS659" s="14"/>
      <c r="AMT659" s="14"/>
      <c r="AMU659" s="14"/>
      <c r="AMV659" s="14"/>
      <c r="AMW659" s="14"/>
      <c r="AMX659" s="14"/>
      <c r="AMY659" s="14"/>
      <c r="AMZ659" s="14"/>
      <c r="ANA659" s="14"/>
      <c r="ANB659" s="14"/>
      <c r="ANC659" s="14"/>
      <c r="AND659" s="14"/>
      <c r="ANE659" s="14"/>
      <c r="ANF659" s="14"/>
      <c r="ANG659" s="14"/>
      <c r="ANH659" s="14"/>
      <c r="ANI659" s="14"/>
      <c r="ANJ659" s="14"/>
      <c r="ANK659" s="14"/>
      <c r="ANL659" s="14"/>
      <c r="ANM659" s="14"/>
      <c r="ANN659" s="14"/>
      <c r="ANO659" s="14"/>
      <c r="ANP659" s="14"/>
      <c r="ANQ659" s="14"/>
      <c r="ANR659" s="14"/>
      <c r="ANS659" s="14"/>
      <c r="ANT659" s="14"/>
      <c r="ANU659" s="14"/>
      <c r="ANV659" s="14"/>
      <c r="ANW659" s="14"/>
      <c r="ANX659" s="14"/>
      <c r="ANY659" s="14"/>
      <c r="ANZ659" s="14"/>
      <c r="AOA659" s="14"/>
      <c r="AOB659" s="14"/>
      <c r="AOC659" s="14"/>
      <c r="AOD659" s="14"/>
      <c r="AOE659" s="14"/>
      <c r="AOF659" s="14"/>
      <c r="AOG659" s="14"/>
      <c r="AOH659" s="14"/>
      <c r="AOI659" s="14"/>
      <c r="AOJ659" s="14"/>
      <c r="AOK659" s="14"/>
      <c r="AOL659" s="14"/>
      <c r="AOM659" s="14"/>
      <c r="AON659" s="14"/>
      <c r="AOO659" s="14"/>
      <c r="AOP659" s="14"/>
      <c r="AOQ659" s="14"/>
      <c r="AOR659" s="14"/>
      <c r="AOS659" s="14"/>
      <c r="AOT659" s="14"/>
      <c r="AOU659" s="14"/>
      <c r="AOV659" s="14"/>
      <c r="AOW659" s="14"/>
      <c r="AOX659" s="14"/>
      <c r="AOY659" s="14"/>
      <c r="AOZ659" s="14"/>
      <c r="APA659" s="14"/>
      <c r="APB659" s="14"/>
      <c r="APC659" s="14"/>
      <c r="APD659" s="14"/>
      <c r="APE659" s="14"/>
      <c r="APF659" s="14"/>
      <c r="APG659" s="14"/>
      <c r="APH659" s="14"/>
      <c r="API659" s="14"/>
      <c r="APJ659" s="14"/>
      <c r="APK659" s="14"/>
      <c r="APL659" s="14"/>
      <c r="APM659" s="14"/>
      <c r="APN659" s="14"/>
      <c r="APO659" s="14"/>
      <c r="APP659" s="14"/>
      <c r="APQ659" s="14"/>
      <c r="APR659" s="14"/>
      <c r="APS659" s="14"/>
      <c r="APT659" s="14"/>
      <c r="APU659" s="14"/>
      <c r="APV659" s="14"/>
      <c r="APW659" s="14"/>
      <c r="APX659" s="14"/>
      <c r="APY659" s="14"/>
      <c r="APZ659" s="14"/>
      <c r="AQA659" s="14"/>
      <c r="AQB659" s="14"/>
      <c r="AQC659" s="14"/>
      <c r="AQD659" s="14"/>
      <c r="AQE659" s="14"/>
      <c r="AQF659" s="14"/>
      <c r="AQG659" s="14"/>
      <c r="AQH659" s="14"/>
      <c r="AQI659" s="14"/>
      <c r="AQJ659" s="14"/>
      <c r="AQK659" s="14"/>
      <c r="AQL659" s="14"/>
      <c r="AQM659" s="14"/>
      <c r="AQN659" s="14"/>
      <c r="AQO659" s="14"/>
      <c r="AQP659" s="14"/>
      <c r="AQQ659" s="14"/>
      <c r="AQR659" s="14"/>
      <c r="AQS659" s="14"/>
      <c r="AQT659" s="14"/>
      <c r="AQU659" s="14"/>
      <c r="AQV659" s="14"/>
      <c r="AQW659" s="14"/>
      <c r="AQX659" s="14"/>
      <c r="AQY659" s="14"/>
      <c r="AQZ659" s="14"/>
      <c r="ARA659" s="14"/>
      <c r="ARB659" s="14"/>
      <c r="ARC659" s="14"/>
      <c r="ARD659" s="14"/>
      <c r="ARE659" s="14"/>
      <c r="ARF659" s="14"/>
      <c r="ARG659" s="14"/>
      <c r="ARH659" s="14"/>
      <c r="ARI659" s="14"/>
      <c r="ARJ659" s="14"/>
      <c r="ARK659" s="14"/>
      <c r="ARL659" s="14"/>
      <c r="ARM659" s="14"/>
      <c r="ARN659" s="14"/>
      <c r="ARO659" s="14"/>
      <c r="ARP659" s="14"/>
      <c r="ARQ659" s="14"/>
      <c r="ARR659" s="14"/>
      <c r="ARS659" s="14"/>
      <c r="ART659" s="14"/>
      <c r="ARU659" s="14"/>
      <c r="ARV659" s="14"/>
      <c r="ARW659" s="14"/>
      <c r="ARX659" s="14"/>
      <c r="ARY659" s="14"/>
      <c r="ARZ659" s="14"/>
      <c r="ASA659" s="14"/>
      <c r="ASB659" s="14"/>
      <c r="ASC659" s="14"/>
      <c r="ASD659" s="14"/>
      <c r="ASE659" s="14"/>
      <c r="ASF659" s="14"/>
      <c r="ASG659" s="14"/>
      <c r="ASH659" s="14"/>
      <c r="ASI659" s="14"/>
      <c r="ASJ659" s="14"/>
      <c r="ASK659" s="14"/>
      <c r="ASL659" s="14"/>
      <c r="ASM659" s="14"/>
      <c r="ASN659" s="14"/>
      <c r="ASO659" s="14"/>
      <c r="ASP659" s="14"/>
      <c r="ASQ659" s="14"/>
      <c r="ASR659" s="14"/>
      <c r="ASS659" s="14"/>
      <c r="AST659" s="14"/>
      <c r="ASU659" s="14"/>
      <c r="ASV659" s="14"/>
      <c r="ASW659" s="14"/>
      <c r="ASX659" s="14"/>
      <c r="ASY659" s="14"/>
      <c r="ASZ659" s="14"/>
      <c r="ATA659" s="14"/>
      <c r="ATB659" s="14"/>
      <c r="ATC659" s="14"/>
      <c r="ATD659" s="14"/>
    </row>
    <row r="660" spans="63:1200">
      <c r="BK660" s="14" t="str">
        <f t="shared" si="2124"/>
        <v/>
      </c>
      <c r="ABO660" s="14"/>
      <c r="ABP660" s="14"/>
      <c r="ABQ660" s="14"/>
      <c r="ABR660" s="14"/>
      <c r="ABS660" s="14"/>
      <c r="ABT660" s="14"/>
      <c r="ABU660" s="14"/>
      <c r="ABV660" s="14"/>
      <c r="ABW660" s="14"/>
      <c r="ABX660" s="14"/>
      <c r="ABY660" s="14"/>
      <c r="ABZ660" s="14"/>
      <c r="ACA660" s="14"/>
      <c r="ACB660" s="14"/>
      <c r="ACC660" s="14"/>
      <c r="ACD660" s="14"/>
      <c r="ACE660" s="14"/>
      <c r="ACF660" s="14"/>
      <c r="ACG660" s="14"/>
      <c r="ACH660" s="14"/>
      <c r="ACI660" s="14"/>
      <c r="ACJ660" s="14"/>
      <c r="ACK660" s="14"/>
      <c r="ACL660" s="14"/>
      <c r="ACM660" s="14"/>
      <c r="ACN660" s="14"/>
      <c r="ACO660" s="14"/>
      <c r="ACP660" s="14"/>
      <c r="ACQ660" s="14"/>
      <c r="ACR660" s="14"/>
      <c r="ACS660" s="14"/>
      <c r="ACT660" s="14"/>
      <c r="ACU660" s="14"/>
      <c r="ACV660" s="14"/>
      <c r="ACW660" s="14"/>
      <c r="ACX660" s="14"/>
      <c r="ACY660" s="14"/>
      <c r="ACZ660" s="14"/>
      <c r="ADA660" s="14"/>
      <c r="ADB660" s="14"/>
      <c r="ADC660" s="14"/>
      <c r="ADD660" s="14"/>
      <c r="ADE660" s="14"/>
      <c r="ADF660" s="14"/>
      <c r="ADG660" s="14"/>
      <c r="ADH660" s="14"/>
      <c r="ADI660" s="14"/>
      <c r="ADJ660" s="14"/>
      <c r="ADK660" s="14"/>
      <c r="ADL660" s="14"/>
      <c r="ADM660" s="14"/>
      <c r="ADN660" s="14"/>
      <c r="ADO660" s="14"/>
      <c r="ADP660" s="14"/>
      <c r="ADQ660" s="14"/>
      <c r="ADR660" s="14"/>
      <c r="ADS660" s="14"/>
      <c r="ADT660" s="14"/>
      <c r="ADU660" s="14"/>
      <c r="ADV660" s="14"/>
      <c r="ADW660" s="14"/>
      <c r="ADX660" s="14"/>
      <c r="ADY660" s="14"/>
      <c r="ADZ660" s="14"/>
      <c r="AEA660" s="14"/>
      <c r="AEB660" s="14"/>
      <c r="AEC660" s="14"/>
      <c r="AED660" s="14"/>
      <c r="AEE660" s="14"/>
      <c r="AEF660" s="14"/>
      <c r="AEG660" s="14"/>
      <c r="AEH660" s="14"/>
      <c r="AEI660" s="14"/>
      <c r="AEJ660" s="14"/>
      <c r="AEK660" s="14"/>
      <c r="AEL660" s="14"/>
      <c r="AEM660" s="14"/>
      <c r="AEN660" s="14"/>
      <c r="AEO660" s="14"/>
      <c r="AEP660" s="14"/>
      <c r="AEQ660" s="14"/>
      <c r="AER660" s="14"/>
      <c r="AES660" s="14"/>
      <c r="AET660" s="14"/>
      <c r="AEU660" s="14"/>
      <c r="AEV660" s="14"/>
      <c r="AEW660" s="14"/>
      <c r="AEX660" s="14"/>
      <c r="AEY660" s="14"/>
      <c r="AEZ660" s="14"/>
      <c r="AFA660" s="14"/>
      <c r="AFB660" s="14"/>
      <c r="AFC660" s="14"/>
      <c r="AFD660" s="14"/>
      <c r="AFE660" s="14"/>
      <c r="AFF660" s="14"/>
      <c r="AFG660" s="14"/>
      <c r="AFH660" s="14"/>
      <c r="AFI660" s="14"/>
      <c r="AFJ660" s="14"/>
      <c r="AFK660" s="14"/>
      <c r="AFL660" s="14"/>
      <c r="AFM660" s="14"/>
      <c r="AFN660" s="14"/>
      <c r="AFO660" s="14"/>
      <c r="AFP660" s="14"/>
      <c r="AFQ660" s="14"/>
      <c r="AFR660" s="14"/>
      <c r="AFS660" s="14"/>
      <c r="AFT660" s="14"/>
      <c r="AFU660" s="14"/>
      <c r="AFV660" s="14"/>
      <c r="AFW660" s="14"/>
      <c r="AFX660" s="14"/>
      <c r="AFY660" s="14"/>
      <c r="AFZ660" s="14"/>
      <c r="AGA660" s="14"/>
      <c r="AGB660" s="14"/>
      <c r="AGC660" s="14"/>
      <c r="AGD660" s="14"/>
      <c r="AGE660" s="14"/>
      <c r="AGF660" s="14"/>
      <c r="AGG660" s="14"/>
      <c r="AGH660" s="14"/>
      <c r="AGI660" s="14"/>
      <c r="AGJ660" s="14"/>
      <c r="AGK660" s="14"/>
      <c r="AGL660" s="14"/>
      <c r="AGM660" s="14"/>
      <c r="AGN660" s="14"/>
      <c r="AGO660" s="14"/>
      <c r="AGP660" s="14"/>
      <c r="AGQ660" s="14"/>
      <c r="AGR660" s="14"/>
      <c r="AGS660" s="14"/>
      <c r="AGT660" s="14"/>
      <c r="AGU660" s="14"/>
      <c r="AGV660" s="14"/>
      <c r="AGW660" s="14"/>
      <c r="AGX660" s="14"/>
      <c r="AGY660" s="14"/>
      <c r="AGZ660" s="14"/>
      <c r="AHA660" s="14"/>
      <c r="AHB660" s="14"/>
      <c r="AHC660" s="14"/>
      <c r="AHD660" s="14"/>
      <c r="AHE660" s="14"/>
      <c r="AHF660" s="14"/>
      <c r="AHG660" s="14"/>
      <c r="AHH660" s="14"/>
      <c r="AHI660" s="14"/>
      <c r="AHJ660" s="14"/>
      <c r="AHK660" s="14"/>
      <c r="AHL660" s="14"/>
      <c r="AHM660" s="14"/>
      <c r="AHN660" s="14"/>
      <c r="AHO660" s="14"/>
      <c r="AHP660" s="14"/>
      <c r="AHQ660" s="14"/>
      <c r="AHR660" s="14"/>
      <c r="AHS660" s="14"/>
      <c r="AHT660" s="14"/>
      <c r="AHU660" s="14"/>
      <c r="AHV660" s="14"/>
      <c r="AHW660" s="14"/>
      <c r="AHX660" s="14"/>
      <c r="AHY660" s="14"/>
      <c r="AHZ660" s="14"/>
      <c r="AIA660" s="14"/>
      <c r="AIB660" s="14"/>
      <c r="AIC660" s="14"/>
      <c r="AID660" s="14"/>
      <c r="AIE660" s="14"/>
      <c r="AIF660" s="14"/>
      <c r="AIG660" s="14"/>
      <c r="AIH660" s="14"/>
      <c r="AII660" s="14"/>
      <c r="AIJ660" s="14"/>
      <c r="AIK660" s="14"/>
      <c r="AIL660" s="14"/>
      <c r="AIM660" s="14"/>
      <c r="AIN660" s="14"/>
      <c r="AIO660" s="14"/>
      <c r="AIP660" s="14"/>
      <c r="AIQ660" s="14"/>
      <c r="AIR660" s="14"/>
      <c r="AIS660" s="14"/>
      <c r="AIT660" s="14"/>
      <c r="AIU660" s="14"/>
      <c r="AIV660" s="14"/>
      <c r="AIW660" s="14"/>
      <c r="AIX660" s="14"/>
      <c r="AIY660" s="14"/>
      <c r="AIZ660" s="14"/>
      <c r="AJA660" s="14"/>
      <c r="AJB660" s="14"/>
      <c r="AJC660" s="14"/>
      <c r="AJD660" s="14"/>
      <c r="AJE660" s="14"/>
      <c r="AJF660" s="14"/>
      <c r="AJG660" s="14"/>
      <c r="AJH660" s="14"/>
      <c r="AJI660" s="14"/>
      <c r="AJJ660" s="14"/>
      <c r="AJK660" s="14"/>
      <c r="AJL660" s="14"/>
      <c r="AJM660" s="14"/>
      <c r="AJN660" s="14"/>
      <c r="AJO660" s="14"/>
      <c r="AJP660" s="14"/>
      <c r="AJQ660" s="14"/>
      <c r="AJR660" s="14"/>
      <c r="AJS660" s="14"/>
      <c r="AJT660" s="14"/>
      <c r="AJU660" s="14"/>
      <c r="AJV660" s="14"/>
      <c r="AJW660" s="14"/>
      <c r="AJX660" s="14"/>
      <c r="AJY660" s="14"/>
      <c r="AJZ660" s="14"/>
      <c r="AKA660" s="14"/>
      <c r="AKB660" s="14"/>
      <c r="AKC660" s="14"/>
      <c r="AKD660" s="14"/>
      <c r="AKE660" s="14"/>
      <c r="AKF660" s="14"/>
      <c r="AKG660" s="14"/>
      <c r="AKH660" s="14"/>
      <c r="AKI660" s="14"/>
      <c r="AKJ660" s="14"/>
      <c r="AKK660" s="14"/>
      <c r="AKL660" s="14"/>
      <c r="AKM660" s="14"/>
      <c r="AKN660" s="14"/>
      <c r="AKO660" s="14"/>
      <c r="AKP660" s="14"/>
      <c r="AKQ660" s="14"/>
      <c r="AKR660" s="14"/>
      <c r="AKS660" s="14"/>
      <c r="AKT660" s="14"/>
      <c r="AKU660" s="14"/>
      <c r="AKV660" s="14"/>
      <c r="AKW660" s="14"/>
      <c r="AKX660" s="14"/>
      <c r="AKY660" s="14"/>
      <c r="AKZ660" s="14"/>
      <c r="ALA660" s="14"/>
      <c r="ALB660" s="14"/>
      <c r="ALC660" s="14"/>
      <c r="ALD660" s="14"/>
      <c r="ALE660" s="14"/>
      <c r="ALF660" s="14"/>
      <c r="ALG660" s="14"/>
      <c r="ALH660" s="14"/>
      <c r="ALI660" s="14"/>
      <c r="ALJ660" s="14"/>
      <c r="ALK660" s="14"/>
      <c r="ALL660" s="14"/>
      <c r="ALM660" s="14"/>
      <c r="ALN660" s="14"/>
      <c r="ALO660" s="14"/>
      <c r="ALP660" s="14"/>
      <c r="ALQ660" s="14"/>
      <c r="ALR660" s="14"/>
      <c r="ALS660" s="14"/>
      <c r="ALT660" s="14"/>
      <c r="ALU660" s="14"/>
      <c r="ALV660" s="14"/>
      <c r="ALW660" s="14"/>
      <c r="ALX660" s="14"/>
      <c r="ALY660" s="14"/>
      <c r="ALZ660" s="14"/>
      <c r="AMA660" s="14"/>
      <c r="AMB660" s="14"/>
      <c r="AMC660" s="14"/>
      <c r="AMD660" s="14"/>
      <c r="AME660" s="14"/>
      <c r="AMF660" s="14"/>
      <c r="AMG660" s="14"/>
      <c r="AMH660" s="14"/>
      <c r="AMI660" s="14"/>
      <c r="AMJ660" s="14"/>
      <c r="AMK660" s="14"/>
      <c r="AML660" s="14"/>
      <c r="AMM660" s="14"/>
      <c r="AMN660" s="14"/>
      <c r="AMO660" s="14"/>
      <c r="AMP660" s="14"/>
      <c r="AMQ660" s="14"/>
      <c r="AMR660" s="14"/>
      <c r="AMS660" s="14"/>
      <c r="AMT660" s="14"/>
      <c r="AMU660" s="14"/>
      <c r="AMV660" s="14"/>
      <c r="AMW660" s="14"/>
      <c r="AMX660" s="14"/>
      <c r="AMY660" s="14"/>
      <c r="AMZ660" s="14"/>
      <c r="ANA660" s="14"/>
      <c r="ANB660" s="14"/>
      <c r="ANC660" s="14"/>
      <c r="AND660" s="14"/>
      <c r="ANE660" s="14"/>
      <c r="ANF660" s="14"/>
      <c r="ANG660" s="14"/>
      <c r="ANH660" s="14"/>
      <c r="ANI660" s="14"/>
      <c r="ANJ660" s="14"/>
      <c r="ANK660" s="14"/>
      <c r="ANL660" s="14"/>
      <c r="ANM660" s="14"/>
      <c r="ANN660" s="14"/>
      <c r="ANO660" s="14"/>
      <c r="ANP660" s="14"/>
      <c r="ANQ660" s="14"/>
      <c r="ANR660" s="14"/>
      <c r="ANS660" s="14"/>
      <c r="ANT660" s="14"/>
      <c r="ANU660" s="14"/>
      <c r="ANV660" s="14"/>
      <c r="ANW660" s="14"/>
      <c r="ANX660" s="14"/>
      <c r="ANY660" s="14"/>
      <c r="ANZ660" s="14"/>
      <c r="AOA660" s="14"/>
      <c r="AOB660" s="14"/>
      <c r="AOC660" s="14"/>
      <c r="AOD660" s="14"/>
      <c r="AOE660" s="14"/>
      <c r="AOF660" s="14"/>
      <c r="AOG660" s="14"/>
      <c r="AOH660" s="14"/>
      <c r="AOI660" s="14"/>
      <c r="AOJ660" s="14"/>
      <c r="AOK660" s="14"/>
      <c r="AOL660" s="14"/>
      <c r="AOM660" s="14"/>
      <c r="AON660" s="14"/>
      <c r="AOO660" s="14"/>
      <c r="AOP660" s="14"/>
      <c r="AOQ660" s="14"/>
      <c r="AOR660" s="14"/>
      <c r="AOS660" s="14"/>
      <c r="AOT660" s="14"/>
      <c r="AOU660" s="14"/>
      <c r="AOV660" s="14"/>
      <c r="AOW660" s="14"/>
      <c r="AOX660" s="14"/>
      <c r="AOY660" s="14"/>
      <c r="AOZ660" s="14"/>
      <c r="APA660" s="14"/>
      <c r="APB660" s="14"/>
      <c r="APC660" s="14"/>
      <c r="APD660" s="14"/>
      <c r="APE660" s="14"/>
      <c r="APF660" s="14"/>
      <c r="APG660" s="14"/>
      <c r="APH660" s="14"/>
      <c r="API660" s="14"/>
      <c r="APJ660" s="14"/>
      <c r="APK660" s="14"/>
      <c r="APL660" s="14"/>
      <c r="APM660" s="14"/>
      <c r="APN660" s="14"/>
      <c r="APO660" s="14"/>
      <c r="APP660" s="14"/>
      <c r="APQ660" s="14"/>
      <c r="APR660" s="14"/>
      <c r="APS660" s="14"/>
      <c r="APT660" s="14"/>
      <c r="APU660" s="14"/>
      <c r="APV660" s="14"/>
      <c r="APW660" s="14"/>
      <c r="APX660" s="14"/>
      <c r="APY660" s="14"/>
      <c r="APZ660" s="14"/>
      <c r="AQA660" s="14"/>
      <c r="AQB660" s="14"/>
      <c r="AQC660" s="14"/>
      <c r="AQD660" s="14"/>
      <c r="AQE660" s="14"/>
      <c r="AQF660" s="14"/>
      <c r="AQG660" s="14"/>
      <c r="AQH660" s="14"/>
      <c r="AQI660" s="14"/>
      <c r="AQJ660" s="14"/>
      <c r="AQK660" s="14"/>
      <c r="AQL660" s="14"/>
      <c r="AQM660" s="14"/>
      <c r="AQN660" s="14"/>
      <c r="AQO660" s="14"/>
      <c r="AQP660" s="14"/>
      <c r="AQQ660" s="14"/>
      <c r="AQR660" s="14"/>
      <c r="AQS660" s="14"/>
      <c r="AQT660" s="14"/>
      <c r="AQU660" s="14"/>
      <c r="AQV660" s="14"/>
      <c r="AQW660" s="14"/>
      <c r="AQX660" s="14"/>
      <c r="AQY660" s="14"/>
      <c r="AQZ660" s="14"/>
      <c r="ARA660" s="14"/>
      <c r="ARB660" s="14"/>
      <c r="ARC660" s="14"/>
      <c r="ARD660" s="14"/>
      <c r="ARE660" s="14"/>
      <c r="ARF660" s="14"/>
      <c r="ARG660" s="14"/>
      <c r="ARH660" s="14"/>
      <c r="ARI660" s="14"/>
      <c r="ARJ660" s="14"/>
      <c r="ARK660" s="14"/>
      <c r="ARL660" s="14"/>
      <c r="ARM660" s="14"/>
      <c r="ARN660" s="14"/>
      <c r="ARO660" s="14"/>
      <c r="ARP660" s="14"/>
      <c r="ARQ660" s="14"/>
      <c r="ARR660" s="14"/>
      <c r="ARS660" s="14"/>
      <c r="ART660" s="14"/>
      <c r="ARU660" s="14"/>
      <c r="ARV660" s="14"/>
      <c r="ARW660" s="14"/>
      <c r="ARX660" s="14"/>
      <c r="ARY660" s="14"/>
      <c r="ARZ660" s="14"/>
      <c r="ASA660" s="14"/>
      <c r="ASB660" s="14"/>
      <c r="ASC660" s="14"/>
      <c r="ASD660" s="14"/>
      <c r="ASE660" s="14"/>
      <c r="ASF660" s="14"/>
      <c r="ASG660" s="14"/>
      <c r="ASH660" s="14"/>
      <c r="ASI660" s="14"/>
      <c r="ASJ660" s="14"/>
      <c r="ASK660" s="14"/>
      <c r="ASL660" s="14"/>
      <c r="ASM660" s="14"/>
      <c r="ASN660" s="14"/>
      <c r="ASO660" s="14"/>
      <c r="ASP660" s="14"/>
      <c r="ASQ660" s="14"/>
      <c r="ASR660" s="14"/>
      <c r="ASS660" s="14"/>
      <c r="AST660" s="14"/>
      <c r="ASU660" s="14"/>
      <c r="ASV660" s="14"/>
      <c r="ASW660" s="14"/>
      <c r="ASX660" s="14"/>
      <c r="ASY660" s="14"/>
      <c r="ASZ660" s="14"/>
      <c r="ATA660" s="14"/>
      <c r="ATB660" s="14"/>
      <c r="ATC660" s="14"/>
      <c r="ATD660" s="14"/>
    </row>
    <row r="661" spans="63:1200">
      <c r="BK661" s="14" t="str">
        <f t="shared" si="2124"/>
        <v/>
      </c>
      <c r="ABO661" s="14"/>
      <c r="ABP661" s="14"/>
      <c r="ABQ661" s="14"/>
      <c r="ABR661" s="14"/>
      <c r="ABS661" s="14"/>
      <c r="ABT661" s="14"/>
      <c r="ABU661" s="14"/>
      <c r="ABV661" s="14"/>
      <c r="ABW661" s="14"/>
      <c r="ABX661" s="14"/>
      <c r="ABY661" s="14"/>
      <c r="ABZ661" s="14"/>
      <c r="ACA661" s="14"/>
      <c r="ACB661" s="14"/>
      <c r="ACC661" s="14"/>
      <c r="ACD661" s="14"/>
      <c r="ACE661" s="14"/>
      <c r="ACF661" s="14"/>
      <c r="ACG661" s="14"/>
      <c r="ACH661" s="14"/>
      <c r="ACI661" s="14"/>
      <c r="ACJ661" s="14"/>
      <c r="ACK661" s="14"/>
      <c r="ACL661" s="14"/>
      <c r="ACM661" s="14"/>
      <c r="ACN661" s="14"/>
      <c r="ACO661" s="14"/>
      <c r="ACP661" s="14"/>
      <c r="ACQ661" s="14"/>
      <c r="ACR661" s="14"/>
      <c r="ACS661" s="14"/>
      <c r="ACT661" s="14"/>
      <c r="ACU661" s="14"/>
      <c r="ACV661" s="14"/>
      <c r="ACW661" s="14"/>
      <c r="ACX661" s="14"/>
      <c r="ACY661" s="14"/>
      <c r="ACZ661" s="14"/>
      <c r="ADA661" s="14"/>
      <c r="ADB661" s="14"/>
      <c r="ADC661" s="14"/>
      <c r="ADD661" s="14"/>
      <c r="ADE661" s="14"/>
      <c r="ADF661" s="14"/>
      <c r="ADG661" s="14"/>
      <c r="ADH661" s="14"/>
      <c r="ADI661" s="14"/>
      <c r="ADJ661" s="14"/>
      <c r="ADK661" s="14"/>
      <c r="ADL661" s="14"/>
      <c r="ADM661" s="14"/>
      <c r="ADN661" s="14"/>
      <c r="ADO661" s="14"/>
      <c r="ADP661" s="14"/>
      <c r="ADQ661" s="14"/>
      <c r="ADR661" s="14"/>
      <c r="ADS661" s="14"/>
      <c r="ADT661" s="14"/>
      <c r="ADU661" s="14"/>
      <c r="ADV661" s="14"/>
      <c r="ADW661" s="14"/>
      <c r="ADX661" s="14"/>
      <c r="ADY661" s="14"/>
      <c r="ADZ661" s="14"/>
      <c r="AEA661" s="14"/>
      <c r="AEB661" s="14"/>
      <c r="AEC661" s="14"/>
      <c r="AED661" s="14"/>
      <c r="AEE661" s="14"/>
      <c r="AEF661" s="14"/>
      <c r="AEG661" s="14"/>
      <c r="AEH661" s="14"/>
      <c r="AEI661" s="14"/>
      <c r="AEJ661" s="14"/>
      <c r="AEK661" s="14"/>
      <c r="AEL661" s="14"/>
      <c r="AEM661" s="14"/>
      <c r="AEN661" s="14"/>
      <c r="AEO661" s="14"/>
      <c r="AEP661" s="14"/>
      <c r="AEQ661" s="14"/>
      <c r="AER661" s="14"/>
      <c r="AES661" s="14"/>
      <c r="AET661" s="14"/>
      <c r="AEU661" s="14"/>
      <c r="AEV661" s="14"/>
      <c r="AEW661" s="14"/>
      <c r="AEX661" s="14"/>
      <c r="AEY661" s="14"/>
      <c r="AEZ661" s="14"/>
      <c r="AFA661" s="14"/>
      <c r="AFB661" s="14"/>
      <c r="AFC661" s="14"/>
      <c r="AFD661" s="14"/>
      <c r="AFE661" s="14"/>
      <c r="AFF661" s="14"/>
      <c r="AFG661" s="14"/>
      <c r="AFH661" s="14"/>
      <c r="AFI661" s="14"/>
      <c r="AFJ661" s="14"/>
      <c r="AFK661" s="14"/>
      <c r="AFL661" s="14"/>
      <c r="AFM661" s="14"/>
      <c r="AFN661" s="14"/>
      <c r="AFO661" s="14"/>
      <c r="AFP661" s="14"/>
      <c r="AFQ661" s="14"/>
      <c r="AFR661" s="14"/>
      <c r="AFS661" s="14"/>
      <c r="AFT661" s="14"/>
      <c r="AFU661" s="14"/>
      <c r="AFV661" s="14"/>
      <c r="AFW661" s="14"/>
      <c r="AFX661" s="14"/>
      <c r="AFY661" s="14"/>
      <c r="AFZ661" s="14"/>
      <c r="AGA661" s="14"/>
      <c r="AGB661" s="14"/>
      <c r="AGC661" s="14"/>
      <c r="AGD661" s="14"/>
      <c r="AGE661" s="14"/>
      <c r="AGF661" s="14"/>
      <c r="AGG661" s="14"/>
      <c r="AGH661" s="14"/>
      <c r="AGI661" s="14"/>
      <c r="AGJ661" s="14"/>
      <c r="AGK661" s="14"/>
      <c r="AGL661" s="14"/>
      <c r="AGM661" s="14"/>
      <c r="AGN661" s="14"/>
      <c r="AGO661" s="14"/>
      <c r="AGP661" s="14"/>
      <c r="AGQ661" s="14"/>
      <c r="AGR661" s="14"/>
      <c r="AGS661" s="14"/>
      <c r="AGT661" s="14"/>
      <c r="AGU661" s="14"/>
      <c r="AGV661" s="14"/>
      <c r="AGW661" s="14"/>
      <c r="AGX661" s="14"/>
      <c r="AGY661" s="14"/>
      <c r="AGZ661" s="14"/>
      <c r="AHA661" s="14"/>
      <c r="AHB661" s="14"/>
      <c r="AHC661" s="14"/>
      <c r="AHD661" s="14"/>
      <c r="AHE661" s="14"/>
      <c r="AHF661" s="14"/>
      <c r="AHG661" s="14"/>
      <c r="AHH661" s="14"/>
      <c r="AHI661" s="14"/>
      <c r="AHJ661" s="14"/>
      <c r="AHK661" s="14"/>
      <c r="AHL661" s="14"/>
      <c r="AHM661" s="14"/>
      <c r="AHN661" s="14"/>
      <c r="AHO661" s="14"/>
      <c r="AHP661" s="14"/>
      <c r="AHQ661" s="14"/>
      <c r="AHR661" s="14"/>
      <c r="AHS661" s="14"/>
      <c r="AHT661" s="14"/>
      <c r="AHU661" s="14"/>
      <c r="AHV661" s="14"/>
      <c r="AHW661" s="14"/>
      <c r="AHX661" s="14"/>
      <c r="AHY661" s="14"/>
      <c r="AHZ661" s="14"/>
      <c r="AIA661" s="14"/>
      <c r="AIB661" s="14"/>
      <c r="AIC661" s="14"/>
      <c r="AID661" s="14"/>
      <c r="AIE661" s="14"/>
      <c r="AIF661" s="14"/>
      <c r="AIG661" s="14"/>
      <c r="AIH661" s="14"/>
      <c r="AII661" s="14"/>
      <c r="AIJ661" s="14"/>
      <c r="AIK661" s="14"/>
      <c r="AIL661" s="14"/>
      <c r="AIM661" s="14"/>
      <c r="AIN661" s="14"/>
      <c r="AIO661" s="14"/>
      <c r="AIP661" s="14"/>
      <c r="AIQ661" s="14"/>
      <c r="AIR661" s="14"/>
      <c r="AIS661" s="14"/>
      <c r="AIT661" s="14"/>
      <c r="AIU661" s="14"/>
      <c r="AIV661" s="14"/>
      <c r="AIW661" s="14"/>
      <c r="AIX661" s="14"/>
      <c r="AIY661" s="14"/>
      <c r="AIZ661" s="14"/>
      <c r="AJA661" s="14"/>
      <c r="AJB661" s="14"/>
      <c r="AJC661" s="14"/>
      <c r="AJD661" s="14"/>
      <c r="AJE661" s="14"/>
      <c r="AJF661" s="14"/>
      <c r="AJG661" s="14"/>
      <c r="AJH661" s="14"/>
      <c r="AJI661" s="14"/>
      <c r="AJJ661" s="14"/>
      <c r="AJK661" s="14"/>
      <c r="AJL661" s="14"/>
      <c r="AJM661" s="14"/>
      <c r="AJN661" s="14"/>
      <c r="AJO661" s="14"/>
      <c r="AJP661" s="14"/>
      <c r="AJQ661" s="14"/>
      <c r="AJR661" s="14"/>
      <c r="AJS661" s="14"/>
      <c r="AJT661" s="14"/>
      <c r="AJU661" s="14"/>
      <c r="AJV661" s="14"/>
      <c r="AJW661" s="14"/>
      <c r="AJX661" s="14"/>
      <c r="AJY661" s="14"/>
      <c r="AJZ661" s="14"/>
      <c r="AKA661" s="14"/>
      <c r="AKB661" s="14"/>
      <c r="AKC661" s="14"/>
      <c r="AKD661" s="14"/>
      <c r="AKE661" s="14"/>
      <c r="AKF661" s="14"/>
      <c r="AKG661" s="14"/>
      <c r="AKH661" s="14"/>
      <c r="AKI661" s="14"/>
      <c r="AKJ661" s="14"/>
      <c r="AKK661" s="14"/>
      <c r="AKL661" s="14"/>
      <c r="AKM661" s="14"/>
      <c r="AKN661" s="14"/>
      <c r="AKO661" s="14"/>
      <c r="AKP661" s="14"/>
      <c r="AKQ661" s="14"/>
      <c r="AKR661" s="14"/>
      <c r="AKS661" s="14"/>
      <c r="AKT661" s="14"/>
      <c r="AKU661" s="14"/>
      <c r="AKV661" s="14"/>
      <c r="AKW661" s="14"/>
      <c r="AKX661" s="14"/>
      <c r="AKY661" s="14"/>
      <c r="AKZ661" s="14"/>
      <c r="ALA661" s="14"/>
      <c r="ALB661" s="14"/>
      <c r="ALC661" s="14"/>
      <c r="ALD661" s="14"/>
      <c r="ALE661" s="14"/>
      <c r="ALF661" s="14"/>
      <c r="ALG661" s="14"/>
      <c r="ALH661" s="14"/>
      <c r="ALI661" s="14"/>
      <c r="ALJ661" s="14"/>
      <c r="ALK661" s="14"/>
      <c r="ALL661" s="14"/>
      <c r="ALM661" s="14"/>
      <c r="ALN661" s="14"/>
      <c r="ALO661" s="14"/>
      <c r="ALP661" s="14"/>
      <c r="ALQ661" s="14"/>
      <c r="ALR661" s="14"/>
      <c r="ALS661" s="14"/>
      <c r="ALT661" s="14"/>
      <c r="ALU661" s="14"/>
      <c r="ALV661" s="14"/>
      <c r="ALW661" s="14"/>
      <c r="ALX661" s="14"/>
      <c r="ALY661" s="14"/>
      <c r="ALZ661" s="14"/>
      <c r="AMA661" s="14"/>
      <c r="AMB661" s="14"/>
      <c r="AMC661" s="14"/>
      <c r="AMD661" s="14"/>
      <c r="AME661" s="14"/>
      <c r="AMF661" s="14"/>
      <c r="AMG661" s="14"/>
      <c r="AMH661" s="14"/>
      <c r="AMI661" s="14"/>
      <c r="AMJ661" s="14"/>
      <c r="AMK661" s="14"/>
      <c r="AML661" s="14"/>
      <c r="AMM661" s="14"/>
      <c r="AMN661" s="14"/>
      <c r="AMO661" s="14"/>
      <c r="AMP661" s="14"/>
      <c r="AMQ661" s="14"/>
      <c r="AMR661" s="14"/>
      <c r="AMS661" s="14"/>
      <c r="AMT661" s="14"/>
      <c r="AMU661" s="14"/>
      <c r="AMV661" s="14"/>
      <c r="AMW661" s="14"/>
      <c r="AMX661" s="14"/>
      <c r="AMY661" s="14"/>
      <c r="AMZ661" s="14"/>
      <c r="ANA661" s="14"/>
      <c r="ANB661" s="14"/>
      <c r="ANC661" s="14"/>
      <c r="AND661" s="14"/>
      <c r="ANE661" s="14"/>
      <c r="ANF661" s="14"/>
      <c r="ANG661" s="14"/>
      <c r="ANH661" s="14"/>
      <c r="ANI661" s="14"/>
      <c r="ANJ661" s="14"/>
      <c r="ANK661" s="14"/>
      <c r="ANL661" s="14"/>
      <c r="ANM661" s="14"/>
      <c r="ANN661" s="14"/>
      <c r="ANO661" s="14"/>
      <c r="ANP661" s="14"/>
      <c r="ANQ661" s="14"/>
      <c r="ANR661" s="14"/>
      <c r="ANS661" s="14"/>
      <c r="ANT661" s="14"/>
      <c r="ANU661" s="14"/>
      <c r="ANV661" s="14"/>
      <c r="ANW661" s="14"/>
      <c r="ANX661" s="14"/>
      <c r="ANY661" s="14"/>
      <c r="ANZ661" s="14"/>
      <c r="AOA661" s="14"/>
      <c r="AOB661" s="14"/>
      <c r="AOC661" s="14"/>
      <c r="AOD661" s="14"/>
      <c r="AOE661" s="14"/>
      <c r="AOF661" s="14"/>
      <c r="AOG661" s="14"/>
      <c r="AOH661" s="14"/>
      <c r="AOI661" s="14"/>
      <c r="AOJ661" s="14"/>
      <c r="AOK661" s="14"/>
      <c r="AOL661" s="14"/>
      <c r="AOM661" s="14"/>
      <c r="AON661" s="14"/>
      <c r="AOO661" s="14"/>
      <c r="AOP661" s="14"/>
      <c r="AOQ661" s="14"/>
      <c r="AOR661" s="14"/>
      <c r="AOS661" s="14"/>
      <c r="AOT661" s="14"/>
      <c r="AOU661" s="14"/>
      <c r="AOV661" s="14"/>
      <c r="AOW661" s="14"/>
      <c r="AOX661" s="14"/>
      <c r="AOY661" s="14"/>
      <c r="AOZ661" s="14"/>
      <c r="APA661" s="14"/>
      <c r="APB661" s="14"/>
      <c r="APC661" s="14"/>
      <c r="APD661" s="14"/>
      <c r="APE661" s="14"/>
      <c r="APF661" s="14"/>
      <c r="APG661" s="14"/>
      <c r="APH661" s="14"/>
      <c r="API661" s="14"/>
      <c r="APJ661" s="14"/>
      <c r="APK661" s="14"/>
      <c r="APL661" s="14"/>
      <c r="APM661" s="14"/>
      <c r="APN661" s="14"/>
      <c r="APO661" s="14"/>
      <c r="APP661" s="14"/>
      <c r="APQ661" s="14"/>
      <c r="APR661" s="14"/>
      <c r="APS661" s="14"/>
      <c r="APT661" s="14"/>
      <c r="APU661" s="14"/>
      <c r="APV661" s="14"/>
      <c r="APW661" s="14"/>
      <c r="APX661" s="14"/>
      <c r="APY661" s="14"/>
      <c r="APZ661" s="14"/>
      <c r="AQA661" s="14"/>
      <c r="AQB661" s="14"/>
      <c r="AQC661" s="14"/>
      <c r="AQD661" s="14"/>
      <c r="AQE661" s="14"/>
      <c r="AQF661" s="14"/>
      <c r="AQG661" s="14"/>
      <c r="AQH661" s="14"/>
      <c r="AQI661" s="14"/>
      <c r="AQJ661" s="14"/>
      <c r="AQK661" s="14"/>
      <c r="AQL661" s="14"/>
      <c r="AQM661" s="14"/>
      <c r="AQN661" s="14"/>
      <c r="AQO661" s="14"/>
      <c r="AQP661" s="14"/>
      <c r="AQQ661" s="14"/>
      <c r="AQR661" s="14"/>
      <c r="AQS661" s="14"/>
      <c r="AQT661" s="14"/>
      <c r="AQU661" s="14"/>
      <c r="AQV661" s="14"/>
      <c r="AQW661" s="14"/>
      <c r="AQX661" s="14"/>
      <c r="AQY661" s="14"/>
      <c r="AQZ661" s="14"/>
      <c r="ARA661" s="14"/>
      <c r="ARB661" s="14"/>
      <c r="ARC661" s="14"/>
      <c r="ARD661" s="14"/>
      <c r="ARE661" s="14"/>
      <c r="ARF661" s="14"/>
      <c r="ARG661" s="14"/>
      <c r="ARH661" s="14"/>
      <c r="ARI661" s="14"/>
      <c r="ARJ661" s="14"/>
      <c r="ARK661" s="14"/>
      <c r="ARL661" s="14"/>
      <c r="ARM661" s="14"/>
      <c r="ARN661" s="14"/>
      <c r="ARO661" s="14"/>
      <c r="ARP661" s="14"/>
      <c r="ARQ661" s="14"/>
      <c r="ARR661" s="14"/>
      <c r="ARS661" s="14"/>
      <c r="ART661" s="14"/>
      <c r="ARU661" s="14"/>
      <c r="ARV661" s="14"/>
      <c r="ARW661" s="14"/>
      <c r="ARX661" s="14"/>
      <c r="ARY661" s="14"/>
      <c r="ARZ661" s="14"/>
      <c r="ASA661" s="14"/>
      <c r="ASB661" s="14"/>
      <c r="ASC661" s="14"/>
      <c r="ASD661" s="14"/>
      <c r="ASE661" s="14"/>
      <c r="ASF661" s="14"/>
      <c r="ASG661" s="14"/>
      <c r="ASH661" s="14"/>
      <c r="ASI661" s="14"/>
      <c r="ASJ661" s="14"/>
      <c r="ASK661" s="14"/>
      <c r="ASL661" s="14"/>
      <c r="ASM661" s="14"/>
      <c r="ASN661" s="14"/>
      <c r="ASO661" s="14"/>
      <c r="ASP661" s="14"/>
      <c r="ASQ661" s="14"/>
      <c r="ASR661" s="14"/>
      <c r="ASS661" s="14"/>
      <c r="AST661" s="14"/>
      <c r="ASU661" s="14"/>
      <c r="ASV661" s="14"/>
      <c r="ASW661" s="14"/>
      <c r="ASX661" s="14"/>
      <c r="ASY661" s="14"/>
      <c r="ASZ661" s="14"/>
      <c r="ATA661" s="14"/>
      <c r="ATB661" s="14"/>
      <c r="ATC661" s="14"/>
      <c r="ATD661" s="14"/>
    </row>
    <row r="662" spans="63:1200">
      <c r="BK662" s="14" t="str">
        <f t="shared" si="2124"/>
        <v/>
      </c>
      <c r="ABO662" s="14"/>
      <c r="ABP662" s="14"/>
      <c r="ABQ662" s="14"/>
      <c r="ABR662" s="14"/>
      <c r="ABS662" s="14"/>
      <c r="ABT662" s="14"/>
      <c r="ABU662" s="14"/>
      <c r="ABV662" s="14"/>
      <c r="ABW662" s="14"/>
      <c r="ABX662" s="14"/>
      <c r="ABY662" s="14"/>
      <c r="ABZ662" s="14"/>
      <c r="ACA662" s="14"/>
      <c r="ACB662" s="14"/>
      <c r="ACC662" s="14"/>
      <c r="ACD662" s="14"/>
      <c r="ACE662" s="14"/>
      <c r="ACF662" s="14"/>
      <c r="ACG662" s="14"/>
      <c r="ACH662" s="14"/>
      <c r="ACI662" s="14"/>
      <c r="ACJ662" s="14"/>
      <c r="ACK662" s="14"/>
      <c r="ACL662" s="14"/>
      <c r="ACM662" s="14"/>
      <c r="ACN662" s="14"/>
      <c r="ACO662" s="14"/>
      <c r="ACP662" s="14"/>
      <c r="ACQ662" s="14"/>
      <c r="ACR662" s="14"/>
      <c r="ACS662" s="14"/>
      <c r="ACT662" s="14"/>
      <c r="ACU662" s="14"/>
      <c r="ACV662" s="14"/>
      <c r="ACW662" s="14"/>
      <c r="ACX662" s="14"/>
      <c r="ACY662" s="14"/>
      <c r="ACZ662" s="14"/>
      <c r="ADA662" s="14"/>
      <c r="ADB662" s="14"/>
      <c r="ADC662" s="14"/>
      <c r="ADD662" s="14"/>
      <c r="ADE662" s="14"/>
      <c r="ADF662" s="14"/>
      <c r="ADG662" s="14"/>
      <c r="ADH662" s="14"/>
      <c r="ADI662" s="14"/>
      <c r="ADJ662" s="14"/>
      <c r="ADK662" s="14"/>
      <c r="ADL662" s="14"/>
      <c r="ADM662" s="14"/>
      <c r="ADN662" s="14"/>
      <c r="ADO662" s="14"/>
      <c r="ADP662" s="14"/>
      <c r="ADQ662" s="14"/>
      <c r="ADR662" s="14"/>
      <c r="ADS662" s="14"/>
      <c r="ADT662" s="14"/>
      <c r="ADU662" s="14"/>
      <c r="ADV662" s="14"/>
      <c r="ADW662" s="14"/>
      <c r="ADX662" s="14"/>
      <c r="ADY662" s="14"/>
      <c r="ADZ662" s="14"/>
      <c r="AEA662" s="14"/>
      <c r="AEB662" s="14"/>
      <c r="AEC662" s="14"/>
      <c r="AED662" s="14"/>
      <c r="AEE662" s="14"/>
      <c r="AEF662" s="14"/>
      <c r="AEG662" s="14"/>
      <c r="AEH662" s="14"/>
      <c r="AEI662" s="14"/>
      <c r="AEJ662" s="14"/>
      <c r="AEK662" s="14"/>
      <c r="AEL662" s="14"/>
      <c r="AEM662" s="14"/>
      <c r="AEN662" s="14"/>
      <c r="AEO662" s="14"/>
      <c r="AEP662" s="14"/>
      <c r="AEQ662" s="14"/>
      <c r="AER662" s="14"/>
      <c r="AES662" s="14"/>
      <c r="AET662" s="14"/>
      <c r="AEU662" s="14"/>
      <c r="AEV662" s="14"/>
      <c r="AEW662" s="14"/>
      <c r="AEX662" s="14"/>
      <c r="AEY662" s="14"/>
      <c r="AEZ662" s="14"/>
      <c r="AFA662" s="14"/>
      <c r="AFB662" s="14"/>
      <c r="AFC662" s="14"/>
      <c r="AFD662" s="14"/>
      <c r="AFE662" s="14"/>
      <c r="AFF662" s="14"/>
      <c r="AFG662" s="14"/>
      <c r="AFH662" s="14"/>
      <c r="AFI662" s="14"/>
      <c r="AFJ662" s="14"/>
      <c r="AFK662" s="14"/>
      <c r="AFL662" s="14"/>
      <c r="AFM662" s="14"/>
      <c r="AFN662" s="14"/>
      <c r="AFO662" s="14"/>
      <c r="AFP662" s="14"/>
      <c r="AFQ662" s="14"/>
      <c r="AFR662" s="14"/>
      <c r="AFS662" s="14"/>
      <c r="AFT662" s="14"/>
      <c r="AFU662" s="14"/>
      <c r="AFV662" s="14"/>
      <c r="AFW662" s="14"/>
      <c r="AFX662" s="14"/>
      <c r="AFY662" s="14"/>
      <c r="AFZ662" s="14"/>
      <c r="AGA662" s="14"/>
      <c r="AGB662" s="14"/>
      <c r="AGC662" s="14"/>
      <c r="AGD662" s="14"/>
      <c r="AGE662" s="14"/>
      <c r="AGF662" s="14"/>
      <c r="AGG662" s="14"/>
      <c r="AGH662" s="14"/>
      <c r="AGI662" s="14"/>
      <c r="AGJ662" s="14"/>
      <c r="AGK662" s="14"/>
      <c r="AGL662" s="14"/>
      <c r="AGM662" s="14"/>
      <c r="AGN662" s="14"/>
      <c r="AGO662" s="14"/>
      <c r="AGP662" s="14"/>
      <c r="AGQ662" s="14"/>
      <c r="AGR662" s="14"/>
      <c r="AGS662" s="14"/>
      <c r="AGT662" s="14"/>
      <c r="AGU662" s="14"/>
      <c r="AGV662" s="14"/>
      <c r="AGW662" s="14"/>
      <c r="AGX662" s="14"/>
      <c r="AGY662" s="14"/>
      <c r="AGZ662" s="14"/>
      <c r="AHA662" s="14"/>
      <c r="AHB662" s="14"/>
      <c r="AHC662" s="14"/>
      <c r="AHD662" s="14"/>
      <c r="AHE662" s="14"/>
      <c r="AHF662" s="14"/>
      <c r="AHG662" s="14"/>
      <c r="AHH662" s="14"/>
      <c r="AHI662" s="14"/>
      <c r="AHJ662" s="14"/>
      <c r="AHK662" s="14"/>
      <c r="AHL662" s="14"/>
      <c r="AHM662" s="14"/>
      <c r="AHN662" s="14"/>
      <c r="AHO662" s="14"/>
      <c r="AHP662" s="14"/>
      <c r="AHQ662" s="14"/>
      <c r="AHR662" s="14"/>
      <c r="AHS662" s="14"/>
      <c r="AHT662" s="14"/>
      <c r="AHU662" s="14"/>
      <c r="AHV662" s="14"/>
      <c r="AHW662" s="14"/>
      <c r="AHX662" s="14"/>
      <c r="AHY662" s="14"/>
      <c r="AHZ662" s="14"/>
      <c r="AIA662" s="14"/>
      <c r="AIB662" s="14"/>
      <c r="AIC662" s="14"/>
      <c r="AID662" s="14"/>
      <c r="AIE662" s="14"/>
      <c r="AIF662" s="14"/>
      <c r="AIG662" s="14"/>
      <c r="AIH662" s="14"/>
      <c r="AII662" s="14"/>
      <c r="AIJ662" s="14"/>
      <c r="AIK662" s="14"/>
      <c r="AIL662" s="14"/>
      <c r="AIM662" s="14"/>
      <c r="AIN662" s="14"/>
      <c r="AIO662" s="14"/>
      <c r="AIP662" s="14"/>
      <c r="AIQ662" s="14"/>
      <c r="AIR662" s="14"/>
      <c r="AIS662" s="14"/>
      <c r="AIT662" s="14"/>
      <c r="AIU662" s="14"/>
      <c r="AIV662" s="14"/>
      <c r="AIW662" s="14"/>
      <c r="AIX662" s="14"/>
      <c r="AIY662" s="14"/>
      <c r="AIZ662" s="14"/>
      <c r="AJA662" s="14"/>
      <c r="AJB662" s="14"/>
      <c r="AJC662" s="14"/>
      <c r="AJD662" s="14"/>
      <c r="AJE662" s="14"/>
      <c r="AJF662" s="14"/>
      <c r="AJG662" s="14"/>
      <c r="AJH662" s="14"/>
      <c r="AJI662" s="14"/>
      <c r="AJJ662" s="14"/>
      <c r="AJK662" s="14"/>
      <c r="AJL662" s="14"/>
      <c r="AJM662" s="14"/>
      <c r="AJN662" s="14"/>
      <c r="AJO662" s="14"/>
      <c r="AJP662" s="14"/>
      <c r="AJQ662" s="14"/>
      <c r="AJR662" s="14"/>
      <c r="AJS662" s="14"/>
      <c r="AJT662" s="14"/>
      <c r="AJU662" s="14"/>
      <c r="AJV662" s="14"/>
      <c r="AJW662" s="14"/>
      <c r="AJX662" s="14"/>
      <c r="AJY662" s="14"/>
      <c r="AJZ662" s="14"/>
      <c r="AKA662" s="14"/>
      <c r="AKB662" s="14"/>
      <c r="AKC662" s="14"/>
      <c r="AKD662" s="14"/>
      <c r="AKE662" s="14"/>
      <c r="AKF662" s="14"/>
      <c r="AKG662" s="14"/>
      <c r="AKH662" s="14"/>
      <c r="AKI662" s="14"/>
      <c r="AKJ662" s="14"/>
      <c r="AKK662" s="14"/>
      <c r="AKL662" s="14"/>
      <c r="AKM662" s="14"/>
      <c r="AKN662" s="14"/>
      <c r="AKO662" s="14"/>
      <c r="AKP662" s="14"/>
      <c r="AKQ662" s="14"/>
      <c r="AKR662" s="14"/>
      <c r="AKS662" s="14"/>
      <c r="AKT662" s="14"/>
      <c r="AKU662" s="14"/>
      <c r="AKV662" s="14"/>
      <c r="AKW662" s="14"/>
      <c r="AKX662" s="14"/>
      <c r="AKY662" s="14"/>
      <c r="AKZ662" s="14"/>
      <c r="ALA662" s="14"/>
      <c r="ALB662" s="14"/>
      <c r="ALC662" s="14"/>
      <c r="ALD662" s="14"/>
      <c r="ALE662" s="14"/>
      <c r="ALF662" s="14"/>
      <c r="ALG662" s="14"/>
      <c r="ALH662" s="14"/>
      <c r="ALI662" s="14"/>
      <c r="ALJ662" s="14"/>
      <c r="ALK662" s="14"/>
      <c r="ALL662" s="14"/>
      <c r="ALM662" s="14"/>
      <c r="ALN662" s="14"/>
      <c r="ALO662" s="14"/>
      <c r="ALP662" s="14"/>
      <c r="ALQ662" s="14"/>
      <c r="ALR662" s="14"/>
      <c r="ALS662" s="14"/>
      <c r="ALT662" s="14"/>
      <c r="ALU662" s="14"/>
      <c r="ALV662" s="14"/>
      <c r="ALW662" s="14"/>
      <c r="ALX662" s="14"/>
      <c r="ALY662" s="14"/>
      <c r="ALZ662" s="14"/>
      <c r="AMA662" s="14"/>
      <c r="AMB662" s="14"/>
      <c r="AMC662" s="14"/>
      <c r="AMD662" s="14"/>
      <c r="AME662" s="14"/>
      <c r="AMF662" s="14"/>
      <c r="AMG662" s="14"/>
      <c r="AMH662" s="14"/>
      <c r="AMI662" s="14"/>
      <c r="AMJ662" s="14"/>
      <c r="AMK662" s="14"/>
      <c r="AML662" s="14"/>
      <c r="AMM662" s="14"/>
      <c r="AMN662" s="14"/>
      <c r="AMO662" s="14"/>
      <c r="AMP662" s="14"/>
      <c r="AMQ662" s="14"/>
      <c r="AMR662" s="14"/>
      <c r="AMS662" s="14"/>
      <c r="AMT662" s="14"/>
      <c r="AMU662" s="14"/>
      <c r="AMV662" s="14"/>
      <c r="AMW662" s="14"/>
      <c r="AMX662" s="14"/>
      <c r="AMY662" s="14"/>
      <c r="AMZ662" s="14"/>
      <c r="ANA662" s="14"/>
      <c r="ANB662" s="14"/>
      <c r="ANC662" s="14"/>
      <c r="AND662" s="14"/>
      <c r="ANE662" s="14"/>
      <c r="ANF662" s="14"/>
      <c r="ANG662" s="14"/>
      <c r="ANH662" s="14"/>
      <c r="ANI662" s="14"/>
      <c r="ANJ662" s="14"/>
      <c r="ANK662" s="14"/>
      <c r="ANL662" s="14"/>
      <c r="ANM662" s="14"/>
      <c r="ANN662" s="14"/>
      <c r="ANO662" s="14"/>
      <c r="ANP662" s="14"/>
      <c r="ANQ662" s="14"/>
      <c r="ANR662" s="14"/>
      <c r="ANS662" s="14"/>
      <c r="ANT662" s="14"/>
      <c r="ANU662" s="14"/>
      <c r="ANV662" s="14"/>
      <c r="ANW662" s="14"/>
      <c r="ANX662" s="14"/>
      <c r="ANY662" s="14"/>
      <c r="ANZ662" s="14"/>
      <c r="AOA662" s="14"/>
      <c r="AOB662" s="14"/>
      <c r="AOC662" s="14"/>
      <c r="AOD662" s="14"/>
      <c r="AOE662" s="14"/>
      <c r="AOF662" s="14"/>
      <c r="AOG662" s="14"/>
      <c r="AOH662" s="14"/>
      <c r="AOI662" s="14"/>
      <c r="AOJ662" s="14"/>
      <c r="AOK662" s="14"/>
      <c r="AOL662" s="14"/>
      <c r="AOM662" s="14"/>
      <c r="AON662" s="14"/>
      <c r="AOO662" s="14"/>
      <c r="AOP662" s="14"/>
      <c r="AOQ662" s="14"/>
      <c r="AOR662" s="14"/>
      <c r="AOS662" s="14"/>
      <c r="AOT662" s="14"/>
      <c r="AOU662" s="14"/>
      <c r="AOV662" s="14"/>
      <c r="AOW662" s="14"/>
      <c r="AOX662" s="14"/>
      <c r="AOY662" s="14"/>
      <c r="AOZ662" s="14"/>
      <c r="APA662" s="14"/>
      <c r="APB662" s="14"/>
      <c r="APC662" s="14"/>
      <c r="APD662" s="14"/>
      <c r="APE662" s="14"/>
      <c r="APF662" s="14"/>
      <c r="APG662" s="14"/>
      <c r="APH662" s="14"/>
      <c r="API662" s="14"/>
      <c r="APJ662" s="14"/>
      <c r="APK662" s="14"/>
      <c r="APL662" s="14"/>
      <c r="APM662" s="14"/>
      <c r="APN662" s="14"/>
      <c r="APO662" s="14"/>
      <c r="APP662" s="14"/>
      <c r="APQ662" s="14"/>
      <c r="APR662" s="14"/>
      <c r="APS662" s="14"/>
      <c r="APT662" s="14"/>
      <c r="APU662" s="14"/>
      <c r="APV662" s="14"/>
      <c r="APW662" s="14"/>
      <c r="APX662" s="14"/>
      <c r="APY662" s="14"/>
      <c r="APZ662" s="14"/>
      <c r="AQA662" s="14"/>
      <c r="AQB662" s="14"/>
      <c r="AQC662" s="14"/>
      <c r="AQD662" s="14"/>
      <c r="AQE662" s="14"/>
      <c r="AQF662" s="14"/>
      <c r="AQG662" s="14"/>
      <c r="AQH662" s="14"/>
      <c r="AQI662" s="14"/>
      <c r="AQJ662" s="14"/>
      <c r="AQK662" s="14"/>
      <c r="AQL662" s="14"/>
      <c r="AQM662" s="14"/>
      <c r="AQN662" s="14"/>
      <c r="AQO662" s="14"/>
      <c r="AQP662" s="14"/>
      <c r="AQQ662" s="14"/>
      <c r="AQR662" s="14"/>
      <c r="AQS662" s="14"/>
      <c r="AQT662" s="14"/>
      <c r="AQU662" s="14"/>
      <c r="AQV662" s="14"/>
      <c r="AQW662" s="14"/>
      <c r="AQX662" s="14"/>
      <c r="AQY662" s="14"/>
      <c r="AQZ662" s="14"/>
      <c r="ARA662" s="14"/>
      <c r="ARB662" s="14"/>
      <c r="ARC662" s="14"/>
      <c r="ARD662" s="14"/>
      <c r="ARE662" s="14"/>
      <c r="ARF662" s="14"/>
      <c r="ARG662" s="14"/>
      <c r="ARH662" s="14"/>
      <c r="ARI662" s="14"/>
      <c r="ARJ662" s="14"/>
      <c r="ARK662" s="14"/>
      <c r="ARL662" s="14"/>
      <c r="ARM662" s="14"/>
      <c r="ARN662" s="14"/>
      <c r="ARO662" s="14"/>
      <c r="ARP662" s="14"/>
      <c r="ARQ662" s="14"/>
      <c r="ARR662" s="14"/>
      <c r="ARS662" s="14"/>
      <c r="ART662" s="14"/>
      <c r="ARU662" s="14"/>
      <c r="ARV662" s="14"/>
      <c r="ARW662" s="14"/>
      <c r="ARX662" s="14"/>
      <c r="ARY662" s="14"/>
      <c r="ARZ662" s="14"/>
      <c r="ASA662" s="14"/>
      <c r="ASB662" s="14"/>
      <c r="ASC662" s="14"/>
      <c r="ASD662" s="14"/>
      <c r="ASE662" s="14"/>
      <c r="ASF662" s="14"/>
      <c r="ASG662" s="14"/>
      <c r="ASH662" s="14"/>
      <c r="ASI662" s="14"/>
      <c r="ASJ662" s="14"/>
      <c r="ASK662" s="14"/>
      <c r="ASL662" s="14"/>
      <c r="ASM662" s="14"/>
      <c r="ASN662" s="14"/>
      <c r="ASO662" s="14"/>
      <c r="ASP662" s="14"/>
      <c r="ASQ662" s="14"/>
      <c r="ASR662" s="14"/>
      <c r="ASS662" s="14"/>
      <c r="AST662" s="14"/>
      <c r="ASU662" s="14"/>
      <c r="ASV662" s="14"/>
      <c r="ASW662" s="14"/>
      <c r="ASX662" s="14"/>
      <c r="ASY662" s="14"/>
      <c r="ASZ662" s="14"/>
      <c r="ATA662" s="14"/>
      <c r="ATB662" s="14"/>
      <c r="ATC662" s="14"/>
      <c r="ATD662" s="14"/>
    </row>
    <row r="663" spans="63:1200">
      <c r="BK663" s="14" t="str">
        <f t="shared" si="2124"/>
        <v/>
      </c>
      <c r="ABO663" s="14"/>
      <c r="ABP663" s="14"/>
      <c r="ABQ663" s="14"/>
      <c r="ABR663" s="14"/>
      <c r="ABS663" s="14"/>
      <c r="ABT663" s="14"/>
      <c r="ABU663" s="14"/>
      <c r="ABV663" s="14"/>
      <c r="ABW663" s="14"/>
      <c r="ABX663" s="14"/>
      <c r="ABY663" s="14"/>
      <c r="ABZ663" s="14"/>
      <c r="ACA663" s="14"/>
      <c r="ACB663" s="14"/>
      <c r="ACC663" s="14"/>
      <c r="ACD663" s="14"/>
      <c r="ACE663" s="14"/>
      <c r="ACF663" s="14"/>
      <c r="ACG663" s="14"/>
      <c r="ACH663" s="14"/>
      <c r="ACI663" s="14"/>
      <c r="ACJ663" s="14"/>
      <c r="ACK663" s="14"/>
      <c r="ACL663" s="14"/>
      <c r="ACM663" s="14"/>
      <c r="ACN663" s="14"/>
      <c r="ACO663" s="14"/>
      <c r="ACP663" s="14"/>
      <c r="ACQ663" s="14"/>
      <c r="ACR663" s="14"/>
      <c r="ACS663" s="14"/>
      <c r="ACT663" s="14"/>
      <c r="ACU663" s="14"/>
      <c r="ACV663" s="14"/>
      <c r="ACW663" s="14"/>
      <c r="ACX663" s="14"/>
      <c r="ACY663" s="14"/>
      <c r="ACZ663" s="14"/>
      <c r="ADA663" s="14"/>
      <c r="ADB663" s="14"/>
      <c r="ADC663" s="14"/>
      <c r="ADD663" s="14"/>
      <c r="ADE663" s="14"/>
      <c r="ADF663" s="14"/>
      <c r="ADG663" s="14"/>
      <c r="ADH663" s="14"/>
      <c r="ADI663" s="14"/>
      <c r="ADJ663" s="14"/>
      <c r="ADK663" s="14"/>
      <c r="ADL663" s="14"/>
      <c r="ADM663" s="14"/>
      <c r="ADN663" s="14"/>
      <c r="ADO663" s="14"/>
      <c r="ADP663" s="14"/>
      <c r="ADQ663" s="14"/>
      <c r="ADR663" s="14"/>
      <c r="ADS663" s="14"/>
      <c r="ADT663" s="14"/>
      <c r="ADU663" s="14"/>
      <c r="ADV663" s="14"/>
      <c r="ADW663" s="14"/>
      <c r="ADX663" s="14"/>
      <c r="ADY663" s="14"/>
      <c r="ADZ663" s="14"/>
      <c r="AEA663" s="14"/>
      <c r="AEB663" s="14"/>
      <c r="AEC663" s="14"/>
      <c r="AED663" s="14"/>
      <c r="AEE663" s="14"/>
      <c r="AEF663" s="14"/>
      <c r="AEG663" s="14"/>
      <c r="AEH663" s="14"/>
      <c r="AEI663" s="14"/>
      <c r="AEJ663" s="14"/>
      <c r="AEK663" s="14"/>
      <c r="AEL663" s="14"/>
      <c r="AEM663" s="14"/>
      <c r="AEN663" s="14"/>
      <c r="AEO663" s="14"/>
      <c r="AEP663" s="14"/>
      <c r="AEQ663" s="14"/>
      <c r="AER663" s="14"/>
      <c r="AES663" s="14"/>
      <c r="AET663" s="14"/>
      <c r="AEU663" s="14"/>
      <c r="AEV663" s="14"/>
      <c r="AEW663" s="14"/>
      <c r="AEX663" s="14"/>
      <c r="AEY663" s="14"/>
      <c r="AEZ663" s="14"/>
      <c r="AFA663" s="14"/>
      <c r="AFB663" s="14"/>
      <c r="AFC663" s="14"/>
      <c r="AFD663" s="14"/>
      <c r="AFE663" s="14"/>
      <c r="AFF663" s="14"/>
      <c r="AFG663" s="14"/>
      <c r="AFH663" s="14"/>
      <c r="AFI663" s="14"/>
      <c r="AFJ663" s="14"/>
      <c r="AFK663" s="14"/>
      <c r="AFL663" s="14"/>
      <c r="AFM663" s="14"/>
      <c r="AFN663" s="14"/>
      <c r="AFO663" s="14"/>
      <c r="AFP663" s="14"/>
      <c r="AFQ663" s="14"/>
      <c r="AFR663" s="14"/>
      <c r="AFS663" s="14"/>
      <c r="AFT663" s="14"/>
      <c r="AFU663" s="14"/>
      <c r="AFV663" s="14"/>
      <c r="AFW663" s="14"/>
      <c r="AFX663" s="14"/>
      <c r="AFY663" s="14"/>
      <c r="AFZ663" s="14"/>
      <c r="AGA663" s="14"/>
      <c r="AGB663" s="14"/>
      <c r="AGC663" s="14"/>
      <c r="AGD663" s="14"/>
      <c r="AGE663" s="14"/>
      <c r="AGF663" s="14"/>
      <c r="AGG663" s="14"/>
      <c r="AGH663" s="14"/>
      <c r="AGI663" s="14"/>
      <c r="AGJ663" s="14"/>
      <c r="AGK663" s="14"/>
      <c r="AGL663" s="14"/>
      <c r="AGM663" s="14"/>
      <c r="AGN663" s="14"/>
      <c r="AGO663" s="14"/>
      <c r="AGP663" s="14"/>
      <c r="AGQ663" s="14"/>
      <c r="AGR663" s="14"/>
      <c r="AGS663" s="14"/>
      <c r="AGT663" s="14"/>
      <c r="AGU663" s="14"/>
      <c r="AGV663" s="14"/>
      <c r="AGW663" s="14"/>
      <c r="AGX663" s="14"/>
      <c r="AGY663" s="14"/>
      <c r="AGZ663" s="14"/>
      <c r="AHA663" s="14"/>
      <c r="AHB663" s="14"/>
      <c r="AHC663" s="14"/>
      <c r="AHD663" s="14"/>
      <c r="AHE663" s="14"/>
      <c r="AHF663" s="14"/>
      <c r="AHG663" s="14"/>
      <c r="AHH663" s="14"/>
      <c r="AHI663" s="14"/>
      <c r="AHJ663" s="14"/>
      <c r="AHK663" s="14"/>
      <c r="AHL663" s="14"/>
      <c r="AHM663" s="14"/>
      <c r="AHN663" s="14"/>
      <c r="AHO663" s="14"/>
      <c r="AHP663" s="14"/>
      <c r="AHQ663" s="14"/>
      <c r="AHR663" s="14"/>
      <c r="AHS663" s="14"/>
      <c r="AHT663" s="14"/>
      <c r="AHU663" s="14"/>
      <c r="AHV663" s="14"/>
      <c r="AHW663" s="14"/>
      <c r="AHX663" s="14"/>
      <c r="AHY663" s="14"/>
      <c r="AHZ663" s="14"/>
      <c r="AIA663" s="14"/>
      <c r="AIB663" s="14"/>
      <c r="AIC663" s="14"/>
      <c r="AID663" s="14"/>
      <c r="AIE663" s="14"/>
      <c r="AIF663" s="14"/>
      <c r="AIG663" s="14"/>
      <c r="AIH663" s="14"/>
      <c r="AII663" s="14"/>
      <c r="AIJ663" s="14"/>
      <c r="AIK663" s="14"/>
      <c r="AIL663" s="14"/>
      <c r="AIM663" s="14"/>
      <c r="AIN663" s="14"/>
      <c r="AIO663" s="14"/>
      <c r="AIP663" s="14"/>
      <c r="AIQ663" s="14"/>
      <c r="AIR663" s="14"/>
      <c r="AIS663" s="14"/>
      <c r="AIT663" s="14"/>
      <c r="AIU663" s="14"/>
      <c r="AIV663" s="14"/>
      <c r="AIW663" s="14"/>
      <c r="AIX663" s="14"/>
      <c r="AIY663" s="14"/>
      <c r="AIZ663" s="14"/>
      <c r="AJA663" s="14"/>
      <c r="AJB663" s="14"/>
      <c r="AJC663" s="14"/>
      <c r="AJD663" s="14"/>
      <c r="AJE663" s="14"/>
      <c r="AJF663" s="14"/>
      <c r="AJG663" s="14"/>
      <c r="AJH663" s="14"/>
      <c r="AJI663" s="14"/>
      <c r="AJJ663" s="14"/>
      <c r="AJK663" s="14"/>
      <c r="AJL663" s="14"/>
      <c r="AJM663" s="14"/>
      <c r="AJN663" s="14"/>
      <c r="AJO663" s="14"/>
      <c r="AJP663" s="14"/>
      <c r="AJQ663" s="14"/>
      <c r="AJR663" s="14"/>
      <c r="AJS663" s="14"/>
      <c r="AJT663" s="14"/>
      <c r="AJU663" s="14"/>
      <c r="AJV663" s="14"/>
      <c r="AJW663" s="14"/>
      <c r="AJX663" s="14"/>
      <c r="AJY663" s="14"/>
      <c r="AJZ663" s="14"/>
      <c r="AKA663" s="14"/>
      <c r="AKB663" s="14"/>
      <c r="AKC663" s="14"/>
      <c r="AKD663" s="14"/>
      <c r="AKE663" s="14"/>
      <c r="AKF663" s="14"/>
      <c r="AKG663" s="14"/>
      <c r="AKH663" s="14"/>
      <c r="AKI663" s="14"/>
      <c r="AKJ663" s="14"/>
      <c r="AKK663" s="14"/>
      <c r="AKL663" s="14"/>
      <c r="AKM663" s="14"/>
      <c r="AKN663" s="14"/>
      <c r="AKO663" s="14"/>
      <c r="AKP663" s="14"/>
      <c r="AKQ663" s="14"/>
      <c r="AKR663" s="14"/>
      <c r="AKS663" s="14"/>
      <c r="AKT663" s="14"/>
      <c r="AKU663" s="14"/>
      <c r="AKV663" s="14"/>
      <c r="AKW663" s="14"/>
      <c r="AKX663" s="14"/>
      <c r="AKY663" s="14"/>
      <c r="AKZ663" s="14"/>
      <c r="ALA663" s="14"/>
      <c r="ALB663" s="14"/>
      <c r="ALC663" s="14"/>
      <c r="ALD663" s="14"/>
      <c r="ALE663" s="14"/>
      <c r="ALF663" s="14"/>
      <c r="ALG663" s="14"/>
      <c r="ALH663" s="14"/>
      <c r="ALI663" s="14"/>
      <c r="ALJ663" s="14"/>
      <c r="ALK663" s="14"/>
      <c r="ALL663" s="14"/>
      <c r="ALM663" s="14"/>
      <c r="ALN663" s="14"/>
      <c r="ALO663" s="14"/>
      <c r="ALP663" s="14"/>
      <c r="ALQ663" s="14"/>
      <c r="ALR663" s="14"/>
      <c r="ALS663" s="14"/>
      <c r="ALT663" s="14"/>
      <c r="ALU663" s="14"/>
      <c r="ALV663" s="14"/>
      <c r="ALW663" s="14"/>
      <c r="ALX663" s="14"/>
      <c r="ALY663" s="14"/>
      <c r="ALZ663" s="14"/>
      <c r="AMA663" s="14"/>
      <c r="AMB663" s="14"/>
      <c r="AMC663" s="14"/>
      <c r="AMD663" s="14"/>
      <c r="AME663" s="14"/>
      <c r="AMF663" s="14"/>
      <c r="AMG663" s="14"/>
      <c r="AMH663" s="14"/>
      <c r="AMI663" s="14"/>
      <c r="AMJ663" s="14"/>
      <c r="AMK663" s="14"/>
      <c r="AML663" s="14"/>
      <c r="AMM663" s="14"/>
      <c r="AMN663" s="14"/>
      <c r="AMO663" s="14"/>
      <c r="AMP663" s="14"/>
      <c r="AMQ663" s="14"/>
      <c r="AMR663" s="14"/>
      <c r="AMS663" s="14"/>
      <c r="AMT663" s="14"/>
      <c r="AMU663" s="14"/>
      <c r="AMV663" s="14"/>
      <c r="AMW663" s="14"/>
      <c r="AMX663" s="14"/>
      <c r="AMY663" s="14"/>
      <c r="AMZ663" s="14"/>
      <c r="ANA663" s="14"/>
      <c r="ANB663" s="14"/>
      <c r="ANC663" s="14"/>
      <c r="AND663" s="14"/>
      <c r="ANE663" s="14"/>
      <c r="ANF663" s="14"/>
      <c r="ANG663" s="14"/>
      <c r="ANH663" s="14"/>
      <c r="ANI663" s="14"/>
      <c r="ANJ663" s="14"/>
      <c r="ANK663" s="14"/>
      <c r="ANL663" s="14"/>
      <c r="ANM663" s="14"/>
      <c r="ANN663" s="14"/>
      <c r="ANO663" s="14"/>
      <c r="ANP663" s="14"/>
      <c r="ANQ663" s="14"/>
      <c r="ANR663" s="14"/>
      <c r="ANS663" s="14"/>
      <c r="ANT663" s="14"/>
      <c r="ANU663" s="14"/>
      <c r="ANV663" s="14"/>
      <c r="ANW663" s="14"/>
      <c r="ANX663" s="14"/>
      <c r="ANY663" s="14"/>
      <c r="ANZ663" s="14"/>
      <c r="AOA663" s="14"/>
      <c r="AOB663" s="14"/>
      <c r="AOC663" s="14"/>
      <c r="AOD663" s="14"/>
      <c r="AOE663" s="14"/>
      <c r="AOF663" s="14"/>
      <c r="AOG663" s="14"/>
      <c r="AOH663" s="14"/>
      <c r="AOI663" s="14"/>
      <c r="AOJ663" s="14"/>
      <c r="AOK663" s="14"/>
      <c r="AOL663" s="14"/>
      <c r="AOM663" s="14"/>
      <c r="AON663" s="14"/>
      <c r="AOO663" s="14"/>
      <c r="AOP663" s="14"/>
      <c r="AOQ663" s="14"/>
      <c r="AOR663" s="14"/>
      <c r="AOS663" s="14"/>
      <c r="AOT663" s="14"/>
      <c r="AOU663" s="14"/>
      <c r="AOV663" s="14"/>
      <c r="AOW663" s="14"/>
      <c r="AOX663" s="14"/>
      <c r="AOY663" s="14"/>
      <c r="AOZ663" s="14"/>
      <c r="APA663" s="14"/>
      <c r="APB663" s="14"/>
      <c r="APC663" s="14"/>
      <c r="APD663" s="14"/>
      <c r="APE663" s="14"/>
      <c r="APF663" s="14"/>
      <c r="APG663" s="14"/>
      <c r="APH663" s="14"/>
      <c r="API663" s="14"/>
      <c r="APJ663" s="14"/>
      <c r="APK663" s="14"/>
      <c r="APL663" s="14"/>
      <c r="APM663" s="14"/>
      <c r="APN663" s="14"/>
      <c r="APO663" s="14"/>
      <c r="APP663" s="14"/>
      <c r="APQ663" s="14"/>
      <c r="APR663" s="14"/>
      <c r="APS663" s="14"/>
      <c r="APT663" s="14"/>
      <c r="APU663" s="14"/>
      <c r="APV663" s="14"/>
      <c r="APW663" s="14"/>
      <c r="APX663" s="14"/>
      <c r="APY663" s="14"/>
      <c r="APZ663" s="14"/>
      <c r="AQA663" s="14"/>
      <c r="AQB663" s="14"/>
      <c r="AQC663" s="14"/>
      <c r="AQD663" s="14"/>
      <c r="AQE663" s="14"/>
      <c r="AQF663" s="14"/>
      <c r="AQG663" s="14"/>
      <c r="AQH663" s="14"/>
      <c r="AQI663" s="14"/>
      <c r="AQJ663" s="14"/>
      <c r="AQK663" s="14"/>
      <c r="AQL663" s="14"/>
      <c r="AQM663" s="14"/>
      <c r="AQN663" s="14"/>
      <c r="AQO663" s="14"/>
      <c r="AQP663" s="14"/>
      <c r="AQQ663" s="14"/>
      <c r="AQR663" s="14"/>
      <c r="AQS663" s="14"/>
      <c r="AQT663" s="14"/>
      <c r="AQU663" s="14"/>
      <c r="AQV663" s="14"/>
      <c r="AQW663" s="14"/>
      <c r="AQX663" s="14"/>
      <c r="AQY663" s="14"/>
      <c r="AQZ663" s="14"/>
      <c r="ARA663" s="14"/>
      <c r="ARB663" s="14"/>
      <c r="ARC663" s="14"/>
      <c r="ARD663" s="14"/>
      <c r="ARE663" s="14"/>
      <c r="ARF663" s="14"/>
      <c r="ARG663" s="14"/>
      <c r="ARH663" s="14"/>
      <c r="ARI663" s="14"/>
      <c r="ARJ663" s="14"/>
      <c r="ARK663" s="14"/>
      <c r="ARL663" s="14"/>
      <c r="ARM663" s="14"/>
      <c r="ARN663" s="14"/>
      <c r="ARO663" s="14"/>
      <c r="ARP663" s="14"/>
      <c r="ARQ663" s="14"/>
      <c r="ARR663" s="14"/>
      <c r="ARS663" s="14"/>
      <c r="ART663" s="14"/>
      <c r="ARU663" s="14"/>
      <c r="ARV663" s="14"/>
      <c r="ARW663" s="14"/>
      <c r="ARX663" s="14"/>
      <c r="ARY663" s="14"/>
      <c r="ARZ663" s="14"/>
      <c r="ASA663" s="14"/>
      <c r="ASB663" s="14"/>
      <c r="ASC663" s="14"/>
      <c r="ASD663" s="14"/>
      <c r="ASE663" s="14"/>
      <c r="ASF663" s="14"/>
      <c r="ASG663" s="14"/>
      <c r="ASH663" s="14"/>
      <c r="ASI663" s="14"/>
      <c r="ASJ663" s="14"/>
      <c r="ASK663" s="14"/>
      <c r="ASL663" s="14"/>
      <c r="ASM663" s="14"/>
      <c r="ASN663" s="14"/>
      <c r="ASO663" s="14"/>
      <c r="ASP663" s="14"/>
      <c r="ASQ663" s="14"/>
      <c r="ASR663" s="14"/>
      <c r="ASS663" s="14"/>
      <c r="AST663" s="14"/>
      <c r="ASU663" s="14"/>
      <c r="ASV663" s="14"/>
      <c r="ASW663" s="14"/>
      <c r="ASX663" s="14"/>
      <c r="ASY663" s="14"/>
      <c r="ASZ663" s="14"/>
      <c r="ATA663" s="14"/>
      <c r="ATB663" s="14"/>
      <c r="ATC663" s="14"/>
      <c r="ATD663" s="14"/>
    </row>
    <row r="664" spans="63:1200">
      <c r="BK664" s="14" t="str">
        <f t="shared" si="2124"/>
        <v/>
      </c>
      <c r="ABO664" s="14"/>
      <c r="ABP664" s="14"/>
      <c r="ABQ664" s="14"/>
      <c r="ABR664" s="14"/>
      <c r="ABS664" s="14"/>
      <c r="ABT664" s="14"/>
      <c r="ABU664" s="14"/>
      <c r="ABV664" s="14"/>
      <c r="ABW664" s="14"/>
      <c r="ABX664" s="14"/>
      <c r="ABY664" s="14"/>
      <c r="ABZ664" s="14"/>
      <c r="ACA664" s="14"/>
      <c r="ACB664" s="14"/>
      <c r="ACC664" s="14"/>
      <c r="ACD664" s="14"/>
      <c r="ACE664" s="14"/>
      <c r="ACF664" s="14"/>
      <c r="ACG664" s="14"/>
      <c r="ACH664" s="14"/>
      <c r="ACI664" s="14"/>
      <c r="ACJ664" s="14"/>
      <c r="ACK664" s="14"/>
      <c r="ACL664" s="14"/>
      <c r="ACM664" s="14"/>
      <c r="ACN664" s="14"/>
      <c r="ACO664" s="14"/>
      <c r="ACP664" s="14"/>
      <c r="ACQ664" s="14"/>
      <c r="ACR664" s="14"/>
      <c r="ACS664" s="14"/>
      <c r="ACT664" s="14"/>
      <c r="ACU664" s="14"/>
      <c r="ACV664" s="14"/>
      <c r="ACW664" s="14"/>
      <c r="ACX664" s="14"/>
      <c r="ACY664" s="14"/>
      <c r="ACZ664" s="14"/>
      <c r="ADA664" s="14"/>
      <c r="ADB664" s="14"/>
      <c r="ADC664" s="14"/>
      <c r="ADD664" s="14"/>
      <c r="ADE664" s="14"/>
      <c r="ADF664" s="14"/>
      <c r="ADG664" s="14"/>
      <c r="ADH664" s="14"/>
      <c r="ADI664" s="14"/>
      <c r="ADJ664" s="14"/>
      <c r="ADK664" s="14"/>
      <c r="ADL664" s="14"/>
      <c r="ADM664" s="14"/>
      <c r="ADN664" s="14"/>
      <c r="ADO664" s="14"/>
      <c r="ADP664" s="14"/>
      <c r="ADQ664" s="14"/>
      <c r="ADR664" s="14"/>
      <c r="ADS664" s="14"/>
      <c r="ADT664" s="14"/>
      <c r="ADU664" s="14"/>
      <c r="ADV664" s="14"/>
      <c r="ADW664" s="14"/>
      <c r="ADX664" s="14"/>
      <c r="ADY664" s="14"/>
      <c r="ADZ664" s="14"/>
      <c r="AEA664" s="14"/>
      <c r="AEB664" s="14"/>
      <c r="AEC664" s="14"/>
      <c r="AED664" s="14"/>
      <c r="AEE664" s="14"/>
      <c r="AEF664" s="14"/>
      <c r="AEG664" s="14"/>
      <c r="AEH664" s="14"/>
      <c r="AEI664" s="14"/>
      <c r="AEJ664" s="14"/>
      <c r="AEK664" s="14"/>
      <c r="AEL664" s="14"/>
      <c r="AEM664" s="14"/>
      <c r="AEN664" s="14"/>
      <c r="AEO664" s="14"/>
      <c r="AEP664" s="14"/>
      <c r="AEQ664" s="14"/>
      <c r="AER664" s="14"/>
      <c r="AES664" s="14"/>
      <c r="AET664" s="14"/>
      <c r="AEU664" s="14"/>
      <c r="AEV664" s="14"/>
      <c r="AEW664" s="14"/>
      <c r="AEX664" s="14"/>
      <c r="AEY664" s="14"/>
      <c r="AEZ664" s="14"/>
      <c r="AFA664" s="14"/>
      <c r="AFB664" s="14"/>
      <c r="AFC664" s="14"/>
      <c r="AFD664" s="14"/>
      <c r="AFE664" s="14"/>
      <c r="AFF664" s="14"/>
      <c r="AFG664" s="14"/>
      <c r="AFH664" s="14"/>
      <c r="AFI664" s="14"/>
      <c r="AFJ664" s="14"/>
      <c r="AFK664" s="14"/>
      <c r="AFL664" s="14"/>
      <c r="AFM664" s="14"/>
      <c r="AFN664" s="14"/>
      <c r="AFO664" s="14"/>
      <c r="AFP664" s="14"/>
      <c r="AFQ664" s="14"/>
      <c r="AFR664" s="14"/>
      <c r="AFS664" s="14"/>
      <c r="AFT664" s="14"/>
      <c r="AFU664" s="14"/>
      <c r="AFV664" s="14"/>
      <c r="AFW664" s="14"/>
      <c r="AFX664" s="14"/>
      <c r="AFY664" s="14"/>
      <c r="AFZ664" s="14"/>
      <c r="AGA664" s="14"/>
      <c r="AGB664" s="14"/>
      <c r="AGC664" s="14"/>
      <c r="AGD664" s="14"/>
      <c r="AGE664" s="14"/>
      <c r="AGF664" s="14"/>
      <c r="AGG664" s="14"/>
      <c r="AGH664" s="14"/>
      <c r="AGI664" s="14"/>
      <c r="AGJ664" s="14"/>
      <c r="AGK664" s="14"/>
      <c r="AGL664" s="14"/>
      <c r="AGM664" s="14"/>
      <c r="AGN664" s="14"/>
      <c r="AGO664" s="14"/>
      <c r="AGP664" s="14"/>
      <c r="AGQ664" s="14"/>
      <c r="AGR664" s="14"/>
      <c r="AGS664" s="14"/>
      <c r="AGT664" s="14"/>
      <c r="AGU664" s="14"/>
      <c r="AGV664" s="14"/>
      <c r="AGW664" s="14"/>
      <c r="AGX664" s="14"/>
      <c r="AGY664" s="14"/>
      <c r="AGZ664" s="14"/>
      <c r="AHA664" s="14"/>
      <c r="AHB664" s="14"/>
      <c r="AHC664" s="14"/>
      <c r="AHD664" s="14"/>
      <c r="AHE664" s="14"/>
      <c r="AHF664" s="14"/>
      <c r="AHG664" s="14"/>
      <c r="AHH664" s="14"/>
      <c r="AHI664" s="14"/>
      <c r="AHJ664" s="14"/>
      <c r="AHK664" s="14"/>
      <c r="AHL664" s="14"/>
      <c r="AHM664" s="14"/>
      <c r="AHN664" s="14"/>
      <c r="AHO664" s="14"/>
      <c r="AHP664" s="14"/>
      <c r="AHQ664" s="14"/>
      <c r="AHR664" s="14"/>
      <c r="AHS664" s="14"/>
      <c r="AHT664" s="14"/>
      <c r="AHU664" s="14"/>
      <c r="AHV664" s="14"/>
      <c r="AHW664" s="14"/>
      <c r="AHX664" s="14"/>
      <c r="AHY664" s="14"/>
      <c r="AHZ664" s="14"/>
      <c r="AIA664" s="14"/>
      <c r="AIB664" s="14"/>
      <c r="AIC664" s="14"/>
      <c r="AID664" s="14"/>
      <c r="AIE664" s="14"/>
      <c r="AIF664" s="14"/>
      <c r="AIG664" s="14"/>
      <c r="AIH664" s="14"/>
      <c r="AII664" s="14"/>
      <c r="AIJ664" s="14"/>
      <c r="AIK664" s="14"/>
      <c r="AIL664" s="14"/>
      <c r="AIM664" s="14"/>
      <c r="AIN664" s="14"/>
      <c r="AIO664" s="14"/>
      <c r="AIP664" s="14"/>
      <c r="AIQ664" s="14"/>
      <c r="AIR664" s="14"/>
      <c r="AIS664" s="14"/>
      <c r="AIT664" s="14"/>
      <c r="AIU664" s="14"/>
      <c r="AIV664" s="14"/>
      <c r="AIW664" s="14"/>
      <c r="AIX664" s="14"/>
      <c r="AIY664" s="14"/>
      <c r="AIZ664" s="14"/>
      <c r="AJA664" s="14"/>
      <c r="AJB664" s="14"/>
      <c r="AJC664" s="14"/>
      <c r="AJD664" s="14"/>
      <c r="AJE664" s="14"/>
      <c r="AJF664" s="14"/>
      <c r="AJG664" s="14"/>
      <c r="AJH664" s="14"/>
      <c r="AJI664" s="14"/>
      <c r="AJJ664" s="14"/>
      <c r="AJK664" s="14"/>
      <c r="AJL664" s="14"/>
      <c r="AJM664" s="14"/>
      <c r="AJN664" s="14"/>
      <c r="AJO664" s="14"/>
      <c r="AJP664" s="14"/>
      <c r="AJQ664" s="14"/>
      <c r="AJR664" s="14"/>
      <c r="AJS664" s="14"/>
      <c r="AJT664" s="14"/>
      <c r="AJU664" s="14"/>
      <c r="AJV664" s="14"/>
      <c r="AJW664" s="14"/>
      <c r="AJX664" s="14"/>
      <c r="AJY664" s="14"/>
      <c r="AJZ664" s="14"/>
      <c r="AKA664" s="14"/>
      <c r="AKB664" s="14"/>
      <c r="AKC664" s="14"/>
      <c r="AKD664" s="14"/>
      <c r="AKE664" s="14"/>
      <c r="AKF664" s="14"/>
      <c r="AKG664" s="14"/>
      <c r="AKH664" s="14"/>
      <c r="AKI664" s="14"/>
      <c r="AKJ664" s="14"/>
      <c r="AKK664" s="14"/>
      <c r="AKL664" s="14"/>
      <c r="AKM664" s="14"/>
      <c r="AKN664" s="14"/>
      <c r="AKO664" s="14"/>
      <c r="AKP664" s="14"/>
      <c r="AKQ664" s="14"/>
      <c r="AKR664" s="14"/>
      <c r="AKS664" s="14"/>
      <c r="AKT664" s="14"/>
      <c r="AKU664" s="14"/>
      <c r="AKV664" s="14"/>
      <c r="AKW664" s="14"/>
      <c r="AKX664" s="14"/>
      <c r="AKY664" s="14"/>
      <c r="AKZ664" s="14"/>
      <c r="ALA664" s="14"/>
      <c r="ALB664" s="14"/>
      <c r="ALC664" s="14"/>
      <c r="ALD664" s="14"/>
      <c r="ALE664" s="14"/>
      <c r="ALF664" s="14"/>
      <c r="ALG664" s="14"/>
      <c r="ALH664" s="14"/>
      <c r="ALI664" s="14"/>
      <c r="ALJ664" s="14"/>
      <c r="ALK664" s="14"/>
      <c r="ALL664" s="14"/>
      <c r="ALM664" s="14"/>
      <c r="ALN664" s="14"/>
      <c r="ALO664" s="14"/>
      <c r="ALP664" s="14"/>
      <c r="ALQ664" s="14"/>
      <c r="ALR664" s="14"/>
      <c r="ALS664" s="14"/>
      <c r="ALT664" s="14"/>
      <c r="ALU664" s="14"/>
      <c r="ALV664" s="14"/>
      <c r="ALW664" s="14"/>
      <c r="ALX664" s="14"/>
      <c r="ALY664" s="14"/>
      <c r="ALZ664" s="14"/>
      <c r="AMA664" s="14"/>
      <c r="AMB664" s="14"/>
      <c r="AMC664" s="14"/>
      <c r="AMD664" s="14"/>
      <c r="AME664" s="14"/>
      <c r="AMF664" s="14"/>
      <c r="AMG664" s="14"/>
      <c r="AMH664" s="14"/>
      <c r="AMI664" s="14"/>
      <c r="AMJ664" s="14"/>
      <c r="AMK664" s="14"/>
      <c r="AML664" s="14"/>
      <c r="AMM664" s="14"/>
      <c r="AMN664" s="14"/>
      <c r="AMO664" s="14"/>
      <c r="AMP664" s="14"/>
      <c r="AMQ664" s="14"/>
      <c r="AMR664" s="14"/>
      <c r="AMS664" s="14"/>
      <c r="AMT664" s="14"/>
      <c r="AMU664" s="14"/>
      <c r="AMV664" s="14"/>
      <c r="AMW664" s="14"/>
      <c r="AMX664" s="14"/>
      <c r="AMY664" s="14"/>
      <c r="AMZ664" s="14"/>
      <c r="ANA664" s="14"/>
      <c r="ANB664" s="14"/>
      <c r="ANC664" s="14"/>
      <c r="AND664" s="14"/>
      <c r="ANE664" s="14"/>
      <c r="ANF664" s="14"/>
      <c r="ANG664" s="14"/>
      <c r="ANH664" s="14"/>
      <c r="ANI664" s="14"/>
      <c r="ANJ664" s="14"/>
      <c r="ANK664" s="14"/>
      <c r="ANL664" s="14"/>
      <c r="ANM664" s="14"/>
      <c r="ANN664" s="14"/>
      <c r="ANO664" s="14"/>
      <c r="ANP664" s="14"/>
      <c r="ANQ664" s="14"/>
      <c r="ANR664" s="14"/>
      <c r="ANS664" s="14"/>
      <c r="ANT664" s="14"/>
      <c r="ANU664" s="14"/>
      <c r="ANV664" s="14"/>
      <c r="ANW664" s="14"/>
      <c r="ANX664" s="14"/>
      <c r="ANY664" s="14"/>
      <c r="ANZ664" s="14"/>
      <c r="AOA664" s="14"/>
      <c r="AOB664" s="14"/>
      <c r="AOC664" s="14"/>
      <c r="AOD664" s="14"/>
      <c r="AOE664" s="14"/>
      <c r="AOF664" s="14"/>
      <c r="AOG664" s="14"/>
      <c r="AOH664" s="14"/>
      <c r="AOI664" s="14"/>
      <c r="AOJ664" s="14"/>
      <c r="AOK664" s="14"/>
      <c r="AOL664" s="14"/>
      <c r="AOM664" s="14"/>
      <c r="AON664" s="14"/>
      <c r="AOO664" s="14"/>
      <c r="AOP664" s="14"/>
      <c r="AOQ664" s="14"/>
      <c r="AOR664" s="14"/>
      <c r="AOS664" s="14"/>
      <c r="AOT664" s="14"/>
      <c r="AOU664" s="14"/>
      <c r="AOV664" s="14"/>
      <c r="AOW664" s="14"/>
      <c r="AOX664" s="14"/>
      <c r="AOY664" s="14"/>
      <c r="AOZ664" s="14"/>
      <c r="APA664" s="14"/>
      <c r="APB664" s="14"/>
      <c r="APC664" s="14"/>
      <c r="APD664" s="14"/>
      <c r="APE664" s="14"/>
      <c r="APF664" s="14"/>
      <c r="APG664" s="14"/>
      <c r="APH664" s="14"/>
      <c r="API664" s="14"/>
      <c r="APJ664" s="14"/>
      <c r="APK664" s="14"/>
      <c r="APL664" s="14"/>
      <c r="APM664" s="14"/>
      <c r="APN664" s="14"/>
      <c r="APO664" s="14"/>
      <c r="APP664" s="14"/>
      <c r="APQ664" s="14"/>
      <c r="APR664" s="14"/>
      <c r="APS664" s="14"/>
      <c r="APT664" s="14"/>
      <c r="APU664" s="14"/>
      <c r="APV664" s="14"/>
      <c r="APW664" s="14"/>
      <c r="APX664" s="14"/>
      <c r="APY664" s="14"/>
      <c r="APZ664" s="14"/>
      <c r="AQA664" s="14"/>
      <c r="AQB664" s="14"/>
      <c r="AQC664" s="14"/>
      <c r="AQD664" s="14"/>
      <c r="AQE664" s="14"/>
      <c r="AQF664" s="14"/>
      <c r="AQG664" s="14"/>
      <c r="AQH664" s="14"/>
      <c r="AQI664" s="14"/>
      <c r="AQJ664" s="14"/>
      <c r="AQK664" s="14"/>
      <c r="AQL664" s="14"/>
      <c r="AQM664" s="14"/>
      <c r="AQN664" s="14"/>
      <c r="AQO664" s="14"/>
      <c r="AQP664" s="14"/>
      <c r="AQQ664" s="14"/>
      <c r="AQR664" s="14"/>
      <c r="AQS664" s="14"/>
      <c r="AQT664" s="14"/>
      <c r="AQU664" s="14"/>
      <c r="AQV664" s="14"/>
      <c r="AQW664" s="14"/>
      <c r="AQX664" s="14"/>
      <c r="AQY664" s="14"/>
      <c r="AQZ664" s="14"/>
      <c r="ARA664" s="14"/>
      <c r="ARB664" s="14"/>
      <c r="ARC664" s="14"/>
      <c r="ARD664" s="14"/>
      <c r="ARE664" s="14"/>
      <c r="ARF664" s="14"/>
      <c r="ARG664" s="14"/>
      <c r="ARH664" s="14"/>
      <c r="ARI664" s="14"/>
      <c r="ARJ664" s="14"/>
      <c r="ARK664" s="14"/>
      <c r="ARL664" s="14"/>
      <c r="ARM664" s="14"/>
      <c r="ARN664" s="14"/>
      <c r="ARO664" s="14"/>
      <c r="ARP664" s="14"/>
      <c r="ARQ664" s="14"/>
      <c r="ARR664" s="14"/>
      <c r="ARS664" s="14"/>
      <c r="ART664" s="14"/>
      <c r="ARU664" s="14"/>
      <c r="ARV664" s="14"/>
      <c r="ARW664" s="14"/>
      <c r="ARX664" s="14"/>
      <c r="ARY664" s="14"/>
      <c r="ARZ664" s="14"/>
      <c r="ASA664" s="14"/>
      <c r="ASB664" s="14"/>
      <c r="ASC664" s="14"/>
      <c r="ASD664" s="14"/>
      <c r="ASE664" s="14"/>
      <c r="ASF664" s="14"/>
      <c r="ASG664" s="14"/>
      <c r="ASH664" s="14"/>
      <c r="ASI664" s="14"/>
      <c r="ASJ664" s="14"/>
      <c r="ASK664" s="14"/>
      <c r="ASL664" s="14"/>
      <c r="ASM664" s="14"/>
      <c r="ASN664" s="14"/>
      <c r="ASO664" s="14"/>
      <c r="ASP664" s="14"/>
      <c r="ASQ664" s="14"/>
      <c r="ASR664" s="14"/>
      <c r="ASS664" s="14"/>
      <c r="AST664" s="14"/>
      <c r="ASU664" s="14"/>
      <c r="ASV664" s="14"/>
      <c r="ASW664" s="14"/>
      <c r="ASX664" s="14"/>
      <c r="ASY664" s="14"/>
      <c r="ASZ664" s="14"/>
      <c r="ATA664" s="14"/>
      <c r="ATB664" s="14"/>
      <c r="ATC664" s="14"/>
      <c r="ATD664" s="14"/>
    </row>
    <row r="665" spans="63:1200">
      <c r="BK665" s="14" t="str">
        <f t="shared" si="2124"/>
        <v/>
      </c>
      <c r="ABO665" s="14"/>
      <c r="ABP665" s="14"/>
      <c r="ABQ665" s="14"/>
      <c r="ABR665" s="14"/>
      <c r="ABS665" s="14"/>
      <c r="ABT665" s="14"/>
      <c r="ABU665" s="14"/>
      <c r="ABV665" s="14"/>
      <c r="ABW665" s="14"/>
      <c r="ABX665" s="14"/>
      <c r="ABY665" s="14"/>
      <c r="ABZ665" s="14"/>
      <c r="ACA665" s="14"/>
      <c r="ACB665" s="14"/>
      <c r="ACC665" s="14"/>
      <c r="ACD665" s="14"/>
      <c r="ACE665" s="14"/>
      <c r="ACF665" s="14"/>
      <c r="ACG665" s="14"/>
      <c r="ACH665" s="14"/>
      <c r="ACI665" s="14"/>
      <c r="ACJ665" s="14"/>
      <c r="ACK665" s="14"/>
      <c r="ACL665" s="14"/>
      <c r="ACM665" s="14"/>
      <c r="ACN665" s="14"/>
      <c r="ACO665" s="14"/>
      <c r="ACP665" s="14"/>
      <c r="ACQ665" s="14"/>
      <c r="ACR665" s="14"/>
      <c r="ACS665" s="14"/>
      <c r="ACT665" s="14"/>
      <c r="ACU665" s="14"/>
      <c r="ACV665" s="14"/>
      <c r="ACW665" s="14"/>
      <c r="ACX665" s="14"/>
      <c r="ACY665" s="14"/>
      <c r="ACZ665" s="14"/>
      <c r="ADA665" s="14"/>
      <c r="ADB665" s="14"/>
      <c r="ADC665" s="14"/>
      <c r="ADD665" s="14"/>
      <c r="ADE665" s="14"/>
      <c r="ADF665" s="14"/>
      <c r="ADG665" s="14"/>
      <c r="ADH665" s="14"/>
      <c r="ADI665" s="14"/>
      <c r="ADJ665" s="14"/>
      <c r="ADK665" s="14"/>
      <c r="ADL665" s="14"/>
      <c r="ADM665" s="14"/>
      <c r="ADN665" s="14"/>
      <c r="ADO665" s="14"/>
      <c r="ADP665" s="14"/>
      <c r="ADQ665" s="14"/>
      <c r="ADR665" s="14"/>
      <c r="ADS665" s="14"/>
      <c r="ADT665" s="14"/>
      <c r="ADU665" s="14"/>
      <c r="ADV665" s="14"/>
      <c r="ADW665" s="14"/>
      <c r="ADX665" s="14"/>
      <c r="ADY665" s="14"/>
      <c r="ADZ665" s="14"/>
      <c r="AEA665" s="14"/>
      <c r="AEB665" s="14"/>
      <c r="AEC665" s="14"/>
      <c r="AED665" s="14"/>
      <c r="AEE665" s="14"/>
      <c r="AEF665" s="14"/>
      <c r="AEG665" s="14"/>
      <c r="AEH665" s="14"/>
      <c r="AEI665" s="14"/>
      <c r="AEJ665" s="14"/>
      <c r="AEK665" s="14"/>
      <c r="AEL665" s="14"/>
      <c r="AEM665" s="14"/>
      <c r="AEN665" s="14"/>
      <c r="AEO665" s="14"/>
      <c r="AEP665" s="14"/>
      <c r="AEQ665" s="14"/>
      <c r="AER665" s="14"/>
      <c r="AES665" s="14"/>
      <c r="AET665" s="14"/>
      <c r="AEU665" s="14"/>
      <c r="AEV665" s="14"/>
      <c r="AEW665" s="14"/>
      <c r="AEX665" s="14"/>
      <c r="AEY665" s="14"/>
      <c r="AEZ665" s="14"/>
      <c r="AFA665" s="14"/>
      <c r="AFB665" s="14"/>
      <c r="AFC665" s="14"/>
      <c r="AFD665" s="14"/>
      <c r="AFE665" s="14"/>
      <c r="AFF665" s="14"/>
      <c r="AFG665" s="14"/>
      <c r="AFH665" s="14"/>
      <c r="AFI665" s="14"/>
      <c r="AFJ665" s="14"/>
      <c r="AFK665" s="14"/>
      <c r="AFL665" s="14"/>
      <c r="AFM665" s="14"/>
      <c r="AFN665" s="14"/>
      <c r="AFO665" s="14"/>
      <c r="AFP665" s="14"/>
      <c r="AFQ665" s="14"/>
      <c r="AFR665" s="14"/>
      <c r="AFS665" s="14"/>
      <c r="AFT665" s="14"/>
      <c r="AFU665" s="14"/>
      <c r="AFV665" s="14"/>
      <c r="AFW665" s="14"/>
      <c r="AFX665" s="14"/>
      <c r="AFY665" s="14"/>
      <c r="AFZ665" s="14"/>
      <c r="AGA665" s="14"/>
      <c r="AGB665" s="14"/>
      <c r="AGC665" s="14"/>
      <c r="AGD665" s="14"/>
      <c r="AGE665" s="14"/>
      <c r="AGF665" s="14"/>
      <c r="AGG665" s="14"/>
      <c r="AGH665" s="14"/>
      <c r="AGI665" s="14"/>
      <c r="AGJ665" s="14"/>
      <c r="AGK665" s="14"/>
      <c r="AGL665" s="14"/>
      <c r="AGM665" s="14"/>
      <c r="AGN665" s="14"/>
      <c r="AGO665" s="14"/>
      <c r="AGP665" s="14"/>
      <c r="AGQ665" s="14"/>
      <c r="AGR665" s="14"/>
      <c r="AGS665" s="14"/>
      <c r="AGT665" s="14"/>
      <c r="AGU665" s="14"/>
      <c r="AGV665" s="14"/>
      <c r="AGW665" s="14"/>
      <c r="AGX665" s="14"/>
      <c r="AGY665" s="14"/>
      <c r="AGZ665" s="14"/>
      <c r="AHA665" s="14"/>
      <c r="AHB665" s="14"/>
      <c r="AHC665" s="14"/>
      <c r="AHD665" s="14"/>
      <c r="AHE665" s="14"/>
      <c r="AHF665" s="14"/>
      <c r="AHG665" s="14"/>
      <c r="AHH665" s="14"/>
      <c r="AHI665" s="14"/>
      <c r="AHJ665" s="14"/>
      <c r="AHK665" s="14"/>
      <c r="AHL665" s="14"/>
      <c r="AHM665" s="14"/>
      <c r="AHN665" s="14"/>
      <c r="AHO665" s="14"/>
      <c r="AHP665" s="14"/>
      <c r="AHQ665" s="14"/>
      <c r="AHR665" s="14"/>
      <c r="AHS665" s="14"/>
      <c r="AHT665" s="14"/>
      <c r="AHU665" s="14"/>
      <c r="AHV665" s="14"/>
      <c r="AHW665" s="14"/>
      <c r="AHX665" s="14"/>
      <c r="AHY665" s="14"/>
      <c r="AHZ665" s="14"/>
      <c r="AIA665" s="14"/>
      <c r="AIB665" s="14"/>
      <c r="AIC665" s="14"/>
      <c r="AID665" s="14"/>
      <c r="AIE665" s="14"/>
      <c r="AIF665" s="14"/>
      <c r="AIG665" s="14"/>
      <c r="AIH665" s="14"/>
      <c r="AII665" s="14"/>
      <c r="AIJ665" s="14"/>
      <c r="AIK665" s="14"/>
      <c r="AIL665" s="14"/>
      <c r="AIM665" s="14"/>
      <c r="AIN665" s="14"/>
      <c r="AIO665" s="14"/>
      <c r="AIP665" s="14"/>
      <c r="AIQ665" s="14"/>
      <c r="AIR665" s="14"/>
      <c r="AIS665" s="14"/>
      <c r="AIT665" s="14"/>
      <c r="AIU665" s="14"/>
      <c r="AIV665" s="14"/>
      <c r="AIW665" s="14"/>
      <c r="AIX665" s="14"/>
      <c r="AIY665" s="14"/>
      <c r="AIZ665" s="14"/>
      <c r="AJA665" s="14"/>
      <c r="AJB665" s="14"/>
      <c r="AJC665" s="14"/>
      <c r="AJD665" s="14"/>
      <c r="AJE665" s="14"/>
      <c r="AJF665" s="14"/>
      <c r="AJG665" s="14"/>
      <c r="AJH665" s="14"/>
      <c r="AJI665" s="14"/>
      <c r="AJJ665" s="14"/>
      <c r="AJK665" s="14"/>
      <c r="AJL665" s="14"/>
      <c r="AJM665" s="14"/>
      <c r="AJN665" s="14"/>
      <c r="AJO665" s="14"/>
      <c r="AJP665" s="14"/>
      <c r="AJQ665" s="14"/>
      <c r="AJR665" s="14"/>
      <c r="AJS665" s="14"/>
      <c r="AJT665" s="14"/>
      <c r="AJU665" s="14"/>
      <c r="AJV665" s="14"/>
      <c r="AJW665" s="14"/>
      <c r="AJX665" s="14"/>
      <c r="AJY665" s="14"/>
      <c r="AJZ665" s="14"/>
      <c r="AKA665" s="14"/>
      <c r="AKB665" s="14"/>
      <c r="AKC665" s="14"/>
      <c r="AKD665" s="14"/>
      <c r="AKE665" s="14"/>
      <c r="AKF665" s="14"/>
      <c r="AKG665" s="14"/>
      <c r="AKH665" s="14"/>
      <c r="AKI665" s="14"/>
      <c r="AKJ665" s="14"/>
      <c r="AKK665" s="14"/>
      <c r="AKL665" s="14"/>
      <c r="AKM665" s="14"/>
      <c r="AKN665" s="14"/>
      <c r="AKO665" s="14"/>
      <c r="AKP665" s="14"/>
      <c r="AKQ665" s="14"/>
      <c r="AKR665" s="14"/>
      <c r="AKS665" s="14"/>
      <c r="AKT665" s="14"/>
      <c r="AKU665" s="14"/>
      <c r="AKV665" s="14"/>
      <c r="AKW665" s="14"/>
      <c r="AKX665" s="14"/>
      <c r="AKY665" s="14"/>
      <c r="AKZ665" s="14"/>
      <c r="ALA665" s="14"/>
      <c r="ALB665" s="14"/>
      <c r="ALC665" s="14"/>
      <c r="ALD665" s="14"/>
      <c r="ALE665" s="14"/>
      <c r="ALF665" s="14"/>
      <c r="ALG665" s="14"/>
      <c r="ALH665" s="14"/>
      <c r="ALI665" s="14"/>
      <c r="ALJ665" s="14"/>
      <c r="ALK665" s="14"/>
      <c r="ALL665" s="14"/>
      <c r="ALM665" s="14"/>
      <c r="ALN665" s="14"/>
      <c r="ALO665" s="14"/>
      <c r="ALP665" s="14"/>
      <c r="ALQ665" s="14"/>
      <c r="ALR665" s="14"/>
      <c r="ALS665" s="14"/>
      <c r="ALT665" s="14"/>
      <c r="ALU665" s="14"/>
      <c r="ALV665" s="14"/>
      <c r="ALW665" s="14"/>
      <c r="ALX665" s="14"/>
      <c r="ALY665" s="14"/>
      <c r="ALZ665" s="14"/>
      <c r="AMA665" s="14"/>
      <c r="AMB665" s="14"/>
      <c r="AMC665" s="14"/>
      <c r="AMD665" s="14"/>
      <c r="AME665" s="14"/>
      <c r="AMF665" s="14"/>
      <c r="AMG665" s="14"/>
      <c r="AMH665" s="14"/>
      <c r="AMI665" s="14"/>
      <c r="AMJ665" s="14"/>
      <c r="AMK665" s="14"/>
      <c r="AML665" s="14"/>
      <c r="AMM665" s="14"/>
      <c r="AMN665" s="14"/>
      <c r="AMO665" s="14"/>
      <c r="AMP665" s="14"/>
      <c r="AMQ665" s="14"/>
      <c r="AMR665" s="14"/>
      <c r="AMS665" s="14"/>
      <c r="AMT665" s="14"/>
      <c r="AMU665" s="14"/>
      <c r="AMV665" s="14"/>
      <c r="AMW665" s="14"/>
      <c r="AMX665" s="14"/>
      <c r="AMY665" s="14"/>
      <c r="AMZ665" s="14"/>
      <c r="ANA665" s="14"/>
      <c r="ANB665" s="14"/>
      <c r="ANC665" s="14"/>
      <c r="AND665" s="14"/>
      <c r="ANE665" s="14"/>
      <c r="ANF665" s="14"/>
      <c r="ANG665" s="14"/>
      <c r="ANH665" s="14"/>
      <c r="ANI665" s="14"/>
      <c r="ANJ665" s="14"/>
      <c r="ANK665" s="14"/>
      <c r="ANL665" s="14"/>
      <c r="ANM665" s="14"/>
      <c r="ANN665" s="14"/>
      <c r="ANO665" s="14"/>
      <c r="ANP665" s="14"/>
      <c r="ANQ665" s="14"/>
      <c r="ANR665" s="14"/>
      <c r="ANS665" s="14"/>
      <c r="ANT665" s="14"/>
      <c r="ANU665" s="14"/>
      <c r="ANV665" s="14"/>
      <c r="ANW665" s="14"/>
      <c r="ANX665" s="14"/>
      <c r="ANY665" s="14"/>
      <c r="ANZ665" s="14"/>
      <c r="AOA665" s="14"/>
      <c r="AOB665" s="14"/>
      <c r="AOC665" s="14"/>
      <c r="AOD665" s="14"/>
      <c r="AOE665" s="14"/>
      <c r="AOF665" s="14"/>
      <c r="AOG665" s="14"/>
      <c r="AOH665" s="14"/>
      <c r="AOI665" s="14"/>
      <c r="AOJ665" s="14"/>
      <c r="AOK665" s="14"/>
      <c r="AOL665" s="14"/>
      <c r="AOM665" s="14"/>
      <c r="AON665" s="14"/>
      <c r="AOO665" s="14"/>
      <c r="AOP665" s="14"/>
      <c r="AOQ665" s="14"/>
      <c r="AOR665" s="14"/>
      <c r="AOS665" s="14"/>
      <c r="AOT665" s="14"/>
      <c r="AOU665" s="14"/>
      <c r="AOV665" s="14"/>
      <c r="AOW665" s="14"/>
      <c r="AOX665" s="14"/>
      <c r="AOY665" s="14"/>
      <c r="AOZ665" s="14"/>
      <c r="APA665" s="14"/>
      <c r="APB665" s="14"/>
      <c r="APC665" s="14"/>
      <c r="APD665" s="14"/>
      <c r="APE665" s="14"/>
      <c r="APF665" s="14"/>
      <c r="APG665" s="14"/>
      <c r="APH665" s="14"/>
      <c r="API665" s="14"/>
      <c r="APJ665" s="14"/>
      <c r="APK665" s="14"/>
      <c r="APL665" s="14"/>
      <c r="APM665" s="14"/>
      <c r="APN665" s="14"/>
      <c r="APO665" s="14"/>
      <c r="APP665" s="14"/>
      <c r="APQ665" s="14"/>
      <c r="APR665" s="14"/>
      <c r="APS665" s="14"/>
      <c r="APT665" s="14"/>
      <c r="APU665" s="14"/>
      <c r="APV665" s="14"/>
      <c r="APW665" s="14"/>
      <c r="APX665" s="14"/>
      <c r="APY665" s="14"/>
      <c r="APZ665" s="14"/>
      <c r="AQA665" s="14"/>
      <c r="AQB665" s="14"/>
      <c r="AQC665" s="14"/>
      <c r="AQD665" s="14"/>
      <c r="AQE665" s="14"/>
      <c r="AQF665" s="14"/>
      <c r="AQG665" s="14"/>
      <c r="AQH665" s="14"/>
      <c r="AQI665" s="14"/>
      <c r="AQJ665" s="14"/>
      <c r="AQK665" s="14"/>
      <c r="AQL665" s="14"/>
      <c r="AQM665" s="14"/>
      <c r="AQN665" s="14"/>
      <c r="AQO665" s="14"/>
      <c r="AQP665" s="14"/>
      <c r="AQQ665" s="14"/>
      <c r="AQR665" s="14"/>
      <c r="AQS665" s="14"/>
      <c r="AQT665" s="14"/>
      <c r="AQU665" s="14"/>
      <c r="AQV665" s="14"/>
      <c r="AQW665" s="14"/>
      <c r="AQX665" s="14"/>
      <c r="AQY665" s="14"/>
      <c r="AQZ665" s="14"/>
      <c r="ARA665" s="14"/>
      <c r="ARB665" s="14"/>
      <c r="ARC665" s="14"/>
      <c r="ARD665" s="14"/>
      <c r="ARE665" s="14"/>
      <c r="ARF665" s="14"/>
      <c r="ARG665" s="14"/>
      <c r="ARH665" s="14"/>
      <c r="ARI665" s="14"/>
      <c r="ARJ665" s="14"/>
      <c r="ARK665" s="14"/>
      <c r="ARL665" s="14"/>
      <c r="ARM665" s="14"/>
      <c r="ARN665" s="14"/>
      <c r="ARO665" s="14"/>
      <c r="ARP665" s="14"/>
      <c r="ARQ665" s="14"/>
      <c r="ARR665" s="14"/>
      <c r="ARS665" s="14"/>
      <c r="ART665" s="14"/>
      <c r="ARU665" s="14"/>
      <c r="ARV665" s="14"/>
      <c r="ARW665" s="14"/>
      <c r="ARX665" s="14"/>
      <c r="ARY665" s="14"/>
      <c r="ARZ665" s="14"/>
      <c r="ASA665" s="14"/>
      <c r="ASB665" s="14"/>
      <c r="ASC665" s="14"/>
      <c r="ASD665" s="14"/>
      <c r="ASE665" s="14"/>
      <c r="ASF665" s="14"/>
      <c r="ASG665" s="14"/>
      <c r="ASH665" s="14"/>
      <c r="ASI665" s="14"/>
      <c r="ASJ665" s="14"/>
      <c r="ASK665" s="14"/>
      <c r="ASL665" s="14"/>
      <c r="ASM665" s="14"/>
      <c r="ASN665" s="14"/>
      <c r="ASO665" s="14"/>
      <c r="ASP665" s="14"/>
      <c r="ASQ665" s="14"/>
      <c r="ASR665" s="14"/>
      <c r="ASS665" s="14"/>
      <c r="AST665" s="14"/>
      <c r="ASU665" s="14"/>
      <c r="ASV665" s="14"/>
      <c r="ASW665" s="14"/>
      <c r="ASX665" s="14"/>
      <c r="ASY665" s="14"/>
      <c r="ASZ665" s="14"/>
      <c r="ATA665" s="14"/>
      <c r="ATB665" s="14"/>
      <c r="ATC665" s="14"/>
      <c r="ATD665" s="14"/>
    </row>
    <row r="666" spans="63:1200">
      <c r="BK666" s="14" t="str">
        <f t="shared" si="2124"/>
        <v/>
      </c>
      <c r="ABO666" s="14"/>
      <c r="ABP666" s="14"/>
      <c r="ABQ666" s="14"/>
      <c r="ABR666" s="14"/>
      <c r="ABS666" s="14"/>
      <c r="ABT666" s="14"/>
      <c r="ABU666" s="14"/>
      <c r="ABV666" s="14"/>
      <c r="ABW666" s="14"/>
      <c r="ABX666" s="14"/>
      <c r="ABY666" s="14"/>
      <c r="ABZ666" s="14"/>
      <c r="ACA666" s="14"/>
      <c r="ACB666" s="14"/>
      <c r="ACC666" s="14"/>
      <c r="ACD666" s="14"/>
      <c r="ACE666" s="14"/>
      <c r="ACF666" s="14"/>
      <c r="ACG666" s="14"/>
      <c r="ACH666" s="14"/>
      <c r="ACI666" s="14"/>
      <c r="ACJ666" s="14"/>
      <c r="ACK666" s="14"/>
      <c r="ACL666" s="14"/>
      <c r="ACM666" s="14"/>
      <c r="ACN666" s="14"/>
      <c r="ACO666" s="14"/>
      <c r="ACP666" s="14"/>
      <c r="ACQ666" s="14"/>
      <c r="ACR666" s="14"/>
      <c r="ACS666" s="14"/>
      <c r="ACT666" s="14"/>
      <c r="ACU666" s="14"/>
      <c r="ACV666" s="14"/>
      <c r="ACW666" s="14"/>
      <c r="ACX666" s="14"/>
      <c r="ACY666" s="14"/>
      <c r="ACZ666" s="14"/>
      <c r="ADA666" s="14"/>
      <c r="ADB666" s="14"/>
      <c r="ADC666" s="14"/>
      <c r="ADD666" s="14"/>
      <c r="ADE666" s="14"/>
      <c r="ADF666" s="14"/>
      <c r="ADG666" s="14"/>
      <c r="ADH666" s="14"/>
      <c r="ADI666" s="14"/>
      <c r="ADJ666" s="14"/>
      <c r="ADK666" s="14"/>
      <c r="ADL666" s="14"/>
      <c r="ADM666" s="14"/>
      <c r="ADN666" s="14"/>
      <c r="ADO666" s="14"/>
      <c r="ADP666" s="14"/>
      <c r="ADQ666" s="14"/>
      <c r="ADR666" s="14"/>
      <c r="ADS666" s="14"/>
      <c r="ADT666" s="14"/>
      <c r="ADU666" s="14"/>
      <c r="ADV666" s="14"/>
      <c r="ADW666" s="14"/>
      <c r="ADX666" s="14"/>
      <c r="ADY666" s="14"/>
      <c r="ADZ666" s="14"/>
      <c r="AEA666" s="14"/>
      <c r="AEB666" s="14"/>
      <c r="AEC666" s="14"/>
      <c r="AED666" s="14"/>
      <c r="AEE666" s="14"/>
      <c r="AEF666" s="14"/>
      <c r="AEG666" s="14"/>
      <c r="AEH666" s="14"/>
      <c r="AEI666" s="14"/>
      <c r="AEJ666" s="14"/>
      <c r="AEK666" s="14"/>
      <c r="AEL666" s="14"/>
      <c r="AEM666" s="14"/>
      <c r="AEN666" s="14"/>
      <c r="AEO666" s="14"/>
      <c r="AEP666" s="14"/>
      <c r="AEQ666" s="14"/>
      <c r="AER666" s="14"/>
      <c r="AES666" s="14"/>
      <c r="AET666" s="14"/>
      <c r="AEU666" s="14"/>
      <c r="AEV666" s="14"/>
      <c r="AEW666" s="14"/>
      <c r="AEX666" s="14"/>
      <c r="AEY666" s="14"/>
      <c r="AEZ666" s="14"/>
      <c r="AFA666" s="14"/>
      <c r="AFB666" s="14"/>
      <c r="AFC666" s="14"/>
      <c r="AFD666" s="14"/>
      <c r="AFE666" s="14"/>
      <c r="AFF666" s="14"/>
      <c r="AFG666" s="14"/>
      <c r="AFH666" s="14"/>
      <c r="AFI666" s="14"/>
      <c r="AFJ666" s="14"/>
      <c r="AFK666" s="14"/>
      <c r="AFL666" s="14"/>
      <c r="AFM666" s="14"/>
      <c r="AFN666" s="14"/>
      <c r="AFO666" s="14"/>
      <c r="AFP666" s="14"/>
      <c r="AFQ666" s="14"/>
      <c r="AFR666" s="14"/>
      <c r="AFS666" s="14"/>
      <c r="AFT666" s="14"/>
      <c r="AFU666" s="14"/>
      <c r="AFV666" s="14"/>
      <c r="AFW666" s="14"/>
      <c r="AFX666" s="14"/>
      <c r="AFY666" s="14"/>
      <c r="AFZ666" s="14"/>
      <c r="AGA666" s="14"/>
      <c r="AGB666" s="14"/>
      <c r="AGC666" s="14"/>
      <c r="AGD666" s="14"/>
      <c r="AGE666" s="14"/>
      <c r="AGF666" s="14"/>
      <c r="AGG666" s="14"/>
      <c r="AGH666" s="14"/>
      <c r="AGI666" s="14"/>
      <c r="AGJ666" s="14"/>
      <c r="AGK666" s="14"/>
      <c r="AGL666" s="14"/>
      <c r="AGM666" s="14"/>
      <c r="AGN666" s="14"/>
      <c r="AGO666" s="14"/>
      <c r="AGP666" s="14"/>
      <c r="AGQ666" s="14"/>
      <c r="AGR666" s="14"/>
      <c r="AGS666" s="14"/>
      <c r="AGT666" s="14"/>
      <c r="AGU666" s="14"/>
      <c r="AGV666" s="14"/>
      <c r="AGW666" s="14"/>
      <c r="AGX666" s="14"/>
      <c r="AGY666" s="14"/>
      <c r="AGZ666" s="14"/>
      <c r="AHA666" s="14"/>
      <c r="AHB666" s="14"/>
      <c r="AHC666" s="14"/>
      <c r="AHD666" s="14"/>
      <c r="AHE666" s="14"/>
      <c r="AHF666" s="14"/>
      <c r="AHG666" s="14"/>
      <c r="AHH666" s="14"/>
      <c r="AHI666" s="14"/>
      <c r="AHJ666" s="14"/>
      <c r="AHK666" s="14"/>
      <c r="AHL666" s="14"/>
      <c r="AHM666" s="14"/>
      <c r="AHN666" s="14"/>
      <c r="AHO666" s="14"/>
      <c r="AHP666" s="14"/>
      <c r="AHQ666" s="14"/>
      <c r="AHR666" s="14"/>
      <c r="AHS666" s="14"/>
      <c r="AHT666" s="14"/>
      <c r="AHU666" s="14"/>
      <c r="AHV666" s="14"/>
      <c r="AHW666" s="14"/>
      <c r="AHX666" s="14"/>
      <c r="AHY666" s="14"/>
      <c r="AHZ666" s="14"/>
      <c r="AIA666" s="14"/>
      <c r="AIB666" s="14"/>
      <c r="AIC666" s="14"/>
      <c r="AID666" s="14"/>
      <c r="AIE666" s="14"/>
      <c r="AIF666" s="14"/>
      <c r="AIG666" s="14"/>
      <c r="AIH666" s="14"/>
      <c r="AII666" s="14"/>
      <c r="AIJ666" s="14"/>
      <c r="AIK666" s="14"/>
      <c r="AIL666" s="14"/>
      <c r="AIM666" s="14"/>
      <c r="AIN666" s="14"/>
      <c r="AIO666" s="14"/>
      <c r="AIP666" s="14"/>
      <c r="AIQ666" s="14"/>
      <c r="AIR666" s="14"/>
      <c r="AIS666" s="14"/>
      <c r="AIT666" s="14"/>
      <c r="AIU666" s="14"/>
      <c r="AIV666" s="14"/>
      <c r="AIW666" s="14"/>
      <c r="AIX666" s="14"/>
      <c r="AIY666" s="14"/>
      <c r="AIZ666" s="14"/>
      <c r="AJA666" s="14"/>
      <c r="AJB666" s="14"/>
      <c r="AJC666" s="14"/>
      <c r="AJD666" s="14"/>
      <c r="AJE666" s="14"/>
      <c r="AJF666" s="14"/>
      <c r="AJG666" s="14"/>
      <c r="AJH666" s="14"/>
      <c r="AJI666" s="14"/>
      <c r="AJJ666" s="14"/>
      <c r="AJK666" s="14"/>
      <c r="AJL666" s="14"/>
      <c r="AJM666" s="14"/>
      <c r="AJN666" s="14"/>
      <c r="AJO666" s="14"/>
      <c r="AJP666" s="14"/>
      <c r="AJQ666" s="14"/>
      <c r="AJR666" s="14"/>
      <c r="AJS666" s="14"/>
      <c r="AJT666" s="14"/>
      <c r="AJU666" s="14"/>
      <c r="AJV666" s="14"/>
      <c r="AJW666" s="14"/>
      <c r="AJX666" s="14"/>
      <c r="AJY666" s="14"/>
      <c r="AJZ666" s="14"/>
      <c r="AKA666" s="14"/>
      <c r="AKB666" s="14"/>
      <c r="AKC666" s="14"/>
      <c r="AKD666" s="14"/>
      <c r="AKE666" s="14"/>
      <c r="AKF666" s="14"/>
      <c r="AKG666" s="14"/>
      <c r="AKH666" s="14"/>
      <c r="AKI666" s="14"/>
      <c r="AKJ666" s="14"/>
      <c r="AKK666" s="14"/>
      <c r="AKL666" s="14"/>
      <c r="AKM666" s="14"/>
      <c r="AKN666" s="14"/>
      <c r="AKO666" s="14"/>
      <c r="AKP666" s="14"/>
      <c r="AKQ666" s="14"/>
      <c r="AKR666" s="14"/>
      <c r="AKS666" s="14"/>
      <c r="AKT666" s="14"/>
      <c r="AKU666" s="14"/>
      <c r="AKV666" s="14"/>
      <c r="AKW666" s="14"/>
      <c r="AKX666" s="14"/>
      <c r="AKY666" s="14"/>
      <c r="AKZ666" s="14"/>
      <c r="ALA666" s="14"/>
      <c r="ALB666" s="14"/>
      <c r="ALC666" s="14"/>
      <c r="ALD666" s="14"/>
      <c r="ALE666" s="14"/>
      <c r="ALF666" s="14"/>
      <c r="ALG666" s="14"/>
      <c r="ALH666" s="14"/>
      <c r="ALI666" s="14"/>
      <c r="ALJ666" s="14"/>
      <c r="ALK666" s="14"/>
      <c r="ALL666" s="14"/>
      <c r="ALM666" s="14"/>
      <c r="ALN666" s="14"/>
      <c r="ALO666" s="14"/>
      <c r="ALP666" s="14"/>
      <c r="ALQ666" s="14"/>
      <c r="ALR666" s="14"/>
      <c r="ALS666" s="14"/>
      <c r="ALT666" s="14"/>
      <c r="ALU666" s="14"/>
      <c r="ALV666" s="14"/>
      <c r="ALW666" s="14"/>
      <c r="ALX666" s="14"/>
      <c r="ALY666" s="14"/>
      <c r="ALZ666" s="14"/>
      <c r="AMA666" s="14"/>
      <c r="AMB666" s="14"/>
      <c r="AMC666" s="14"/>
      <c r="AMD666" s="14"/>
      <c r="AME666" s="14"/>
      <c r="AMF666" s="14"/>
      <c r="AMG666" s="14"/>
      <c r="AMH666" s="14"/>
      <c r="AMI666" s="14"/>
      <c r="AMJ666" s="14"/>
      <c r="AMK666" s="14"/>
      <c r="AML666" s="14"/>
      <c r="AMM666" s="14"/>
      <c r="AMN666" s="14"/>
      <c r="AMO666" s="14"/>
      <c r="AMP666" s="14"/>
      <c r="AMQ666" s="14"/>
      <c r="AMR666" s="14"/>
      <c r="AMS666" s="14"/>
      <c r="AMT666" s="14"/>
      <c r="AMU666" s="14"/>
      <c r="AMV666" s="14"/>
      <c r="AMW666" s="14"/>
      <c r="AMX666" s="14"/>
      <c r="AMY666" s="14"/>
      <c r="AMZ666" s="14"/>
      <c r="ANA666" s="14"/>
      <c r="ANB666" s="14"/>
      <c r="ANC666" s="14"/>
      <c r="AND666" s="14"/>
      <c r="ANE666" s="14"/>
      <c r="ANF666" s="14"/>
      <c r="ANG666" s="14"/>
      <c r="ANH666" s="14"/>
      <c r="ANI666" s="14"/>
      <c r="ANJ666" s="14"/>
      <c r="ANK666" s="14"/>
      <c r="ANL666" s="14"/>
      <c r="ANM666" s="14"/>
      <c r="ANN666" s="14"/>
      <c r="ANO666" s="14"/>
      <c r="ANP666" s="14"/>
      <c r="ANQ666" s="14"/>
      <c r="ANR666" s="14"/>
      <c r="ANS666" s="14"/>
      <c r="ANT666" s="14"/>
      <c r="ANU666" s="14"/>
      <c r="ANV666" s="14"/>
      <c r="ANW666" s="14"/>
      <c r="ANX666" s="14"/>
      <c r="ANY666" s="14"/>
      <c r="ANZ666" s="14"/>
      <c r="AOA666" s="14"/>
      <c r="AOB666" s="14"/>
      <c r="AOC666" s="14"/>
      <c r="AOD666" s="14"/>
      <c r="AOE666" s="14"/>
      <c r="AOF666" s="14"/>
      <c r="AOG666" s="14"/>
      <c r="AOH666" s="14"/>
      <c r="AOI666" s="14"/>
      <c r="AOJ666" s="14"/>
      <c r="AOK666" s="14"/>
      <c r="AOL666" s="14"/>
      <c r="AOM666" s="14"/>
      <c r="AON666" s="14"/>
      <c r="AOO666" s="14"/>
      <c r="AOP666" s="14"/>
      <c r="AOQ666" s="14"/>
      <c r="AOR666" s="14"/>
      <c r="AOS666" s="14"/>
      <c r="AOT666" s="14"/>
      <c r="AOU666" s="14"/>
      <c r="AOV666" s="14"/>
      <c r="AOW666" s="14"/>
      <c r="AOX666" s="14"/>
      <c r="AOY666" s="14"/>
      <c r="AOZ666" s="14"/>
      <c r="APA666" s="14"/>
      <c r="APB666" s="14"/>
      <c r="APC666" s="14"/>
      <c r="APD666" s="14"/>
      <c r="APE666" s="14"/>
      <c r="APF666" s="14"/>
      <c r="APG666" s="14"/>
      <c r="APH666" s="14"/>
      <c r="API666" s="14"/>
      <c r="APJ666" s="14"/>
      <c r="APK666" s="14"/>
      <c r="APL666" s="14"/>
      <c r="APM666" s="14"/>
      <c r="APN666" s="14"/>
      <c r="APO666" s="14"/>
      <c r="APP666" s="14"/>
      <c r="APQ666" s="14"/>
      <c r="APR666" s="14"/>
      <c r="APS666" s="14"/>
      <c r="APT666" s="14"/>
      <c r="APU666" s="14"/>
      <c r="APV666" s="14"/>
      <c r="APW666" s="14"/>
      <c r="APX666" s="14"/>
      <c r="APY666" s="14"/>
      <c r="APZ666" s="14"/>
      <c r="AQA666" s="14"/>
      <c r="AQB666" s="14"/>
      <c r="AQC666" s="14"/>
      <c r="AQD666" s="14"/>
      <c r="AQE666" s="14"/>
      <c r="AQF666" s="14"/>
      <c r="AQG666" s="14"/>
      <c r="AQH666" s="14"/>
      <c r="AQI666" s="14"/>
      <c r="AQJ666" s="14"/>
      <c r="AQK666" s="14"/>
      <c r="AQL666" s="14"/>
      <c r="AQM666" s="14"/>
      <c r="AQN666" s="14"/>
      <c r="AQO666" s="14"/>
      <c r="AQP666" s="14"/>
      <c r="AQQ666" s="14"/>
      <c r="AQR666" s="14"/>
      <c r="AQS666" s="14"/>
      <c r="AQT666" s="14"/>
      <c r="AQU666" s="14"/>
      <c r="AQV666" s="14"/>
      <c r="AQW666" s="14"/>
      <c r="AQX666" s="14"/>
      <c r="AQY666" s="14"/>
      <c r="AQZ666" s="14"/>
      <c r="ARA666" s="14"/>
      <c r="ARB666" s="14"/>
      <c r="ARC666" s="14"/>
      <c r="ARD666" s="14"/>
      <c r="ARE666" s="14"/>
      <c r="ARF666" s="14"/>
      <c r="ARG666" s="14"/>
      <c r="ARH666" s="14"/>
      <c r="ARI666" s="14"/>
      <c r="ARJ666" s="14"/>
      <c r="ARK666" s="14"/>
      <c r="ARL666" s="14"/>
      <c r="ARM666" s="14"/>
      <c r="ARN666" s="14"/>
      <c r="ARO666" s="14"/>
      <c r="ARP666" s="14"/>
      <c r="ARQ666" s="14"/>
      <c r="ARR666" s="14"/>
      <c r="ARS666" s="14"/>
      <c r="ART666" s="14"/>
      <c r="ARU666" s="14"/>
      <c r="ARV666" s="14"/>
      <c r="ARW666" s="14"/>
      <c r="ARX666" s="14"/>
      <c r="ARY666" s="14"/>
      <c r="ARZ666" s="14"/>
      <c r="ASA666" s="14"/>
      <c r="ASB666" s="14"/>
      <c r="ASC666" s="14"/>
      <c r="ASD666" s="14"/>
      <c r="ASE666" s="14"/>
      <c r="ASF666" s="14"/>
      <c r="ASG666" s="14"/>
      <c r="ASH666" s="14"/>
      <c r="ASI666" s="14"/>
      <c r="ASJ666" s="14"/>
      <c r="ASK666" s="14"/>
      <c r="ASL666" s="14"/>
      <c r="ASM666" s="14"/>
      <c r="ASN666" s="14"/>
      <c r="ASO666" s="14"/>
      <c r="ASP666" s="14"/>
      <c r="ASQ666" s="14"/>
      <c r="ASR666" s="14"/>
      <c r="ASS666" s="14"/>
      <c r="AST666" s="14"/>
      <c r="ASU666" s="14"/>
      <c r="ASV666" s="14"/>
      <c r="ASW666" s="14"/>
      <c r="ASX666" s="14"/>
      <c r="ASY666" s="14"/>
      <c r="ASZ666" s="14"/>
      <c r="ATA666" s="14"/>
      <c r="ATB666" s="14"/>
      <c r="ATC666" s="14"/>
      <c r="ATD666" s="14"/>
    </row>
    <row r="667" spans="63:1200">
      <c r="BK667" s="14" t="str">
        <f t="shared" si="2124"/>
        <v/>
      </c>
      <c r="ABO667" s="14"/>
      <c r="ABP667" s="14"/>
      <c r="ABQ667" s="14"/>
      <c r="ABR667" s="14"/>
      <c r="ABS667" s="14"/>
      <c r="ABT667" s="14"/>
      <c r="ABU667" s="14"/>
      <c r="ABV667" s="14"/>
      <c r="ABW667" s="14"/>
      <c r="ABX667" s="14"/>
      <c r="ABY667" s="14"/>
      <c r="ABZ667" s="14"/>
      <c r="ACA667" s="14"/>
      <c r="ACB667" s="14"/>
      <c r="ACC667" s="14"/>
      <c r="ACD667" s="14"/>
      <c r="ACE667" s="14"/>
      <c r="ACF667" s="14"/>
      <c r="ACG667" s="14"/>
      <c r="ACH667" s="14"/>
      <c r="ACI667" s="14"/>
      <c r="ACJ667" s="14"/>
      <c r="ACK667" s="14"/>
      <c r="ACL667" s="14"/>
      <c r="ACM667" s="14"/>
      <c r="ACN667" s="14"/>
      <c r="ACO667" s="14"/>
      <c r="ACP667" s="14"/>
      <c r="ACQ667" s="14"/>
      <c r="ACR667" s="14"/>
      <c r="ACS667" s="14"/>
      <c r="ACT667" s="14"/>
      <c r="ACU667" s="14"/>
      <c r="ACV667" s="14"/>
      <c r="ACW667" s="14"/>
      <c r="ACX667" s="14"/>
      <c r="ACY667" s="14"/>
      <c r="ACZ667" s="14"/>
      <c r="ADA667" s="14"/>
      <c r="ADB667" s="14"/>
      <c r="ADC667" s="14"/>
      <c r="ADD667" s="14"/>
      <c r="ADE667" s="14"/>
      <c r="ADF667" s="14"/>
      <c r="ADG667" s="14"/>
      <c r="ADH667" s="14"/>
      <c r="ADI667" s="14"/>
      <c r="ADJ667" s="14"/>
      <c r="ADK667" s="14"/>
      <c r="ADL667" s="14"/>
      <c r="ADM667" s="14"/>
      <c r="ADN667" s="14"/>
      <c r="ADO667" s="14"/>
      <c r="ADP667" s="14"/>
      <c r="ADQ667" s="14"/>
      <c r="ADR667" s="14"/>
      <c r="ADS667" s="14"/>
      <c r="ADT667" s="14"/>
      <c r="ADU667" s="14"/>
      <c r="ADV667" s="14"/>
      <c r="ADW667" s="14"/>
      <c r="ADX667" s="14"/>
      <c r="ADY667" s="14"/>
      <c r="ADZ667" s="14"/>
      <c r="AEA667" s="14"/>
      <c r="AEB667" s="14"/>
      <c r="AEC667" s="14"/>
      <c r="AED667" s="14"/>
      <c r="AEE667" s="14"/>
      <c r="AEF667" s="14"/>
      <c r="AEG667" s="14"/>
      <c r="AEH667" s="14"/>
      <c r="AEI667" s="14"/>
      <c r="AEJ667" s="14"/>
      <c r="AEK667" s="14"/>
      <c r="AEL667" s="14"/>
      <c r="AEM667" s="14"/>
      <c r="AEN667" s="14"/>
      <c r="AEO667" s="14"/>
      <c r="AEP667" s="14"/>
      <c r="AEQ667" s="14"/>
      <c r="AER667" s="14"/>
      <c r="AES667" s="14"/>
      <c r="AET667" s="14"/>
      <c r="AEU667" s="14"/>
      <c r="AEV667" s="14"/>
      <c r="AEW667" s="14"/>
      <c r="AEX667" s="14"/>
      <c r="AEY667" s="14"/>
      <c r="AEZ667" s="14"/>
      <c r="AFA667" s="14"/>
      <c r="AFB667" s="14"/>
      <c r="AFC667" s="14"/>
      <c r="AFD667" s="14"/>
      <c r="AFE667" s="14"/>
      <c r="AFF667" s="14"/>
      <c r="AFG667" s="14"/>
      <c r="AFH667" s="14"/>
      <c r="AFI667" s="14"/>
      <c r="AFJ667" s="14"/>
      <c r="AFK667" s="14"/>
      <c r="AFL667" s="14"/>
      <c r="AFM667" s="14"/>
      <c r="AFN667" s="14"/>
      <c r="AFO667" s="14"/>
      <c r="AFP667" s="14"/>
      <c r="AFQ667" s="14"/>
      <c r="AFR667" s="14"/>
      <c r="AFS667" s="14"/>
      <c r="AFT667" s="14"/>
      <c r="AFU667" s="14"/>
      <c r="AFV667" s="14"/>
      <c r="AFW667" s="14"/>
      <c r="AFX667" s="14"/>
      <c r="AFY667" s="14"/>
      <c r="AFZ667" s="14"/>
      <c r="AGA667" s="14"/>
      <c r="AGB667" s="14"/>
      <c r="AGC667" s="14"/>
      <c r="AGD667" s="14"/>
      <c r="AGE667" s="14"/>
      <c r="AGF667" s="14"/>
      <c r="AGG667" s="14"/>
      <c r="AGH667" s="14"/>
      <c r="AGI667" s="14"/>
      <c r="AGJ667" s="14"/>
      <c r="AGK667" s="14"/>
      <c r="AGL667" s="14"/>
      <c r="AGM667" s="14"/>
      <c r="AGN667" s="14"/>
      <c r="AGO667" s="14"/>
      <c r="AGP667" s="14"/>
      <c r="AGQ667" s="14"/>
      <c r="AGR667" s="14"/>
      <c r="AGS667" s="14"/>
      <c r="AGT667" s="14"/>
      <c r="AGU667" s="14"/>
      <c r="AGV667" s="14"/>
      <c r="AGW667" s="14"/>
      <c r="AGX667" s="14"/>
      <c r="AGY667" s="14"/>
      <c r="AGZ667" s="14"/>
      <c r="AHA667" s="14"/>
      <c r="AHB667" s="14"/>
      <c r="AHC667" s="14"/>
      <c r="AHD667" s="14"/>
      <c r="AHE667" s="14"/>
      <c r="AHF667" s="14"/>
      <c r="AHG667" s="14"/>
      <c r="AHH667" s="14"/>
      <c r="AHI667" s="14"/>
      <c r="AHJ667" s="14"/>
      <c r="AHK667" s="14"/>
      <c r="AHL667" s="14"/>
      <c r="AHM667" s="14"/>
      <c r="AHN667" s="14"/>
      <c r="AHO667" s="14"/>
      <c r="AHP667" s="14"/>
      <c r="AHQ667" s="14"/>
      <c r="AHR667" s="14"/>
      <c r="AHS667" s="14"/>
      <c r="AHT667" s="14"/>
      <c r="AHU667" s="14"/>
      <c r="AHV667" s="14"/>
      <c r="AHW667" s="14"/>
      <c r="AHX667" s="14"/>
      <c r="AHY667" s="14"/>
      <c r="AHZ667" s="14"/>
      <c r="AIA667" s="14"/>
      <c r="AIB667" s="14"/>
      <c r="AIC667" s="14"/>
      <c r="AID667" s="14"/>
      <c r="AIE667" s="14"/>
      <c r="AIF667" s="14"/>
      <c r="AIG667" s="14"/>
      <c r="AIH667" s="14"/>
      <c r="AII667" s="14"/>
      <c r="AIJ667" s="14"/>
      <c r="AIK667" s="14"/>
      <c r="AIL667" s="14"/>
      <c r="AIM667" s="14"/>
      <c r="AIN667" s="14"/>
      <c r="AIO667" s="14"/>
      <c r="AIP667" s="14"/>
      <c r="AIQ667" s="14"/>
      <c r="AIR667" s="14"/>
      <c r="AIS667" s="14"/>
      <c r="AIT667" s="14"/>
      <c r="AIU667" s="14"/>
      <c r="AIV667" s="14"/>
      <c r="AIW667" s="14"/>
      <c r="AIX667" s="14"/>
      <c r="AIY667" s="14"/>
      <c r="AIZ667" s="14"/>
      <c r="AJA667" s="14"/>
      <c r="AJB667" s="14"/>
      <c r="AJC667" s="14"/>
      <c r="AJD667" s="14"/>
      <c r="AJE667" s="14"/>
      <c r="AJF667" s="14"/>
      <c r="AJG667" s="14"/>
      <c r="AJH667" s="14"/>
      <c r="AJI667" s="14"/>
      <c r="AJJ667" s="14"/>
      <c r="AJK667" s="14"/>
      <c r="AJL667" s="14"/>
      <c r="AJM667" s="14"/>
      <c r="AJN667" s="14"/>
      <c r="AJO667" s="14"/>
      <c r="AJP667" s="14"/>
      <c r="AJQ667" s="14"/>
      <c r="AJR667" s="14"/>
      <c r="AJS667" s="14"/>
      <c r="AJT667" s="14"/>
      <c r="AJU667" s="14"/>
      <c r="AJV667" s="14"/>
      <c r="AJW667" s="14"/>
      <c r="AJX667" s="14"/>
      <c r="AJY667" s="14"/>
      <c r="AJZ667" s="14"/>
      <c r="AKA667" s="14"/>
      <c r="AKB667" s="14"/>
      <c r="AKC667" s="14"/>
      <c r="AKD667" s="14"/>
      <c r="AKE667" s="14"/>
      <c r="AKF667" s="14"/>
      <c r="AKG667" s="14"/>
      <c r="AKH667" s="14"/>
      <c r="AKI667" s="14"/>
      <c r="AKJ667" s="14"/>
      <c r="AKK667" s="14"/>
      <c r="AKL667" s="14"/>
      <c r="AKM667" s="14"/>
      <c r="AKN667" s="14"/>
      <c r="AKO667" s="14"/>
      <c r="AKP667" s="14"/>
      <c r="AKQ667" s="14"/>
      <c r="AKR667" s="14"/>
      <c r="AKS667" s="14"/>
      <c r="AKT667" s="14"/>
      <c r="AKU667" s="14"/>
      <c r="AKV667" s="14"/>
      <c r="AKW667" s="14"/>
      <c r="AKX667" s="14"/>
      <c r="AKY667" s="14"/>
      <c r="AKZ667" s="14"/>
      <c r="ALA667" s="14"/>
      <c r="ALB667" s="14"/>
      <c r="ALC667" s="14"/>
      <c r="ALD667" s="14"/>
      <c r="ALE667" s="14"/>
      <c r="ALF667" s="14"/>
      <c r="ALG667" s="14"/>
      <c r="ALH667" s="14"/>
      <c r="ALI667" s="14"/>
      <c r="ALJ667" s="14"/>
      <c r="ALK667" s="14"/>
      <c r="ALL667" s="14"/>
      <c r="ALM667" s="14"/>
      <c r="ALN667" s="14"/>
      <c r="ALO667" s="14"/>
      <c r="ALP667" s="14"/>
      <c r="ALQ667" s="14"/>
      <c r="ALR667" s="14"/>
      <c r="ALS667" s="14"/>
      <c r="ALT667" s="14"/>
      <c r="ALU667" s="14"/>
      <c r="ALV667" s="14"/>
      <c r="ALW667" s="14"/>
      <c r="ALX667" s="14"/>
      <c r="ALY667" s="14"/>
      <c r="ALZ667" s="14"/>
      <c r="AMA667" s="14"/>
      <c r="AMB667" s="14"/>
      <c r="AMC667" s="14"/>
      <c r="AMD667" s="14"/>
      <c r="AME667" s="14"/>
      <c r="AMF667" s="14"/>
      <c r="AMG667" s="14"/>
      <c r="AMH667" s="14"/>
      <c r="AMI667" s="14"/>
      <c r="AMJ667" s="14"/>
      <c r="AMK667" s="14"/>
      <c r="AML667" s="14"/>
      <c r="AMM667" s="14"/>
      <c r="AMN667" s="14"/>
      <c r="AMO667" s="14"/>
      <c r="AMP667" s="14"/>
      <c r="AMQ667" s="14"/>
      <c r="AMR667" s="14"/>
      <c r="AMS667" s="14"/>
      <c r="AMT667" s="14"/>
      <c r="AMU667" s="14"/>
      <c r="AMV667" s="14"/>
      <c r="AMW667" s="14"/>
      <c r="AMX667" s="14"/>
      <c r="AMY667" s="14"/>
      <c r="AMZ667" s="14"/>
      <c r="ANA667" s="14"/>
      <c r="ANB667" s="14"/>
      <c r="ANC667" s="14"/>
      <c r="AND667" s="14"/>
      <c r="ANE667" s="14"/>
      <c r="ANF667" s="14"/>
      <c r="ANG667" s="14"/>
      <c r="ANH667" s="14"/>
      <c r="ANI667" s="14"/>
      <c r="ANJ667" s="14"/>
      <c r="ANK667" s="14"/>
      <c r="ANL667" s="14"/>
      <c r="ANM667" s="14"/>
      <c r="ANN667" s="14"/>
      <c r="ANO667" s="14"/>
      <c r="ANP667" s="14"/>
      <c r="ANQ667" s="14"/>
      <c r="ANR667" s="14"/>
      <c r="ANS667" s="14"/>
      <c r="ANT667" s="14"/>
      <c r="ANU667" s="14"/>
      <c r="ANV667" s="14"/>
      <c r="ANW667" s="14"/>
      <c r="ANX667" s="14"/>
      <c r="ANY667" s="14"/>
      <c r="ANZ667" s="14"/>
      <c r="AOA667" s="14"/>
      <c r="AOB667" s="14"/>
      <c r="AOC667" s="14"/>
      <c r="AOD667" s="14"/>
      <c r="AOE667" s="14"/>
      <c r="AOF667" s="14"/>
      <c r="AOG667" s="14"/>
      <c r="AOH667" s="14"/>
      <c r="AOI667" s="14"/>
      <c r="AOJ667" s="14"/>
      <c r="AOK667" s="14"/>
      <c r="AOL667" s="14"/>
      <c r="AOM667" s="14"/>
      <c r="AON667" s="14"/>
      <c r="AOO667" s="14"/>
      <c r="AOP667" s="14"/>
      <c r="AOQ667" s="14"/>
      <c r="AOR667" s="14"/>
      <c r="AOS667" s="14"/>
      <c r="AOT667" s="14"/>
      <c r="AOU667" s="14"/>
      <c r="AOV667" s="14"/>
      <c r="AOW667" s="14"/>
      <c r="AOX667" s="14"/>
      <c r="AOY667" s="14"/>
      <c r="AOZ667" s="14"/>
      <c r="APA667" s="14"/>
      <c r="APB667" s="14"/>
      <c r="APC667" s="14"/>
      <c r="APD667" s="14"/>
      <c r="APE667" s="14"/>
      <c r="APF667" s="14"/>
      <c r="APG667" s="14"/>
      <c r="APH667" s="14"/>
      <c r="API667" s="14"/>
      <c r="APJ667" s="14"/>
      <c r="APK667" s="14"/>
      <c r="APL667" s="14"/>
      <c r="APM667" s="14"/>
      <c r="APN667" s="14"/>
      <c r="APO667" s="14"/>
      <c r="APP667" s="14"/>
      <c r="APQ667" s="14"/>
      <c r="APR667" s="14"/>
      <c r="APS667" s="14"/>
      <c r="APT667" s="14"/>
      <c r="APU667" s="14"/>
      <c r="APV667" s="14"/>
      <c r="APW667" s="14"/>
      <c r="APX667" s="14"/>
      <c r="APY667" s="14"/>
      <c r="APZ667" s="14"/>
      <c r="AQA667" s="14"/>
      <c r="AQB667" s="14"/>
      <c r="AQC667" s="14"/>
      <c r="AQD667" s="14"/>
      <c r="AQE667" s="14"/>
      <c r="AQF667" s="14"/>
      <c r="AQG667" s="14"/>
      <c r="AQH667" s="14"/>
      <c r="AQI667" s="14"/>
      <c r="AQJ667" s="14"/>
      <c r="AQK667" s="14"/>
      <c r="AQL667" s="14"/>
      <c r="AQM667" s="14"/>
      <c r="AQN667" s="14"/>
      <c r="AQO667" s="14"/>
      <c r="AQP667" s="14"/>
      <c r="AQQ667" s="14"/>
      <c r="AQR667" s="14"/>
      <c r="AQS667" s="14"/>
      <c r="AQT667" s="14"/>
      <c r="AQU667" s="14"/>
      <c r="AQV667" s="14"/>
      <c r="AQW667" s="14"/>
      <c r="AQX667" s="14"/>
      <c r="AQY667" s="14"/>
      <c r="AQZ667" s="14"/>
      <c r="ARA667" s="14"/>
      <c r="ARB667" s="14"/>
      <c r="ARC667" s="14"/>
      <c r="ARD667" s="14"/>
      <c r="ARE667" s="14"/>
      <c r="ARF667" s="14"/>
      <c r="ARG667" s="14"/>
      <c r="ARH667" s="14"/>
      <c r="ARI667" s="14"/>
      <c r="ARJ667" s="14"/>
      <c r="ARK667" s="14"/>
      <c r="ARL667" s="14"/>
      <c r="ARM667" s="14"/>
      <c r="ARN667" s="14"/>
      <c r="ARO667" s="14"/>
      <c r="ARP667" s="14"/>
      <c r="ARQ667" s="14"/>
      <c r="ARR667" s="14"/>
      <c r="ARS667" s="14"/>
      <c r="ART667" s="14"/>
      <c r="ARU667" s="14"/>
      <c r="ARV667" s="14"/>
      <c r="ARW667" s="14"/>
      <c r="ARX667" s="14"/>
      <c r="ARY667" s="14"/>
      <c r="ARZ667" s="14"/>
      <c r="ASA667" s="14"/>
      <c r="ASB667" s="14"/>
      <c r="ASC667" s="14"/>
      <c r="ASD667" s="14"/>
      <c r="ASE667" s="14"/>
      <c r="ASF667" s="14"/>
      <c r="ASG667" s="14"/>
      <c r="ASH667" s="14"/>
      <c r="ASI667" s="14"/>
      <c r="ASJ667" s="14"/>
      <c r="ASK667" s="14"/>
      <c r="ASL667" s="14"/>
      <c r="ASM667" s="14"/>
      <c r="ASN667" s="14"/>
      <c r="ASO667" s="14"/>
      <c r="ASP667" s="14"/>
      <c r="ASQ667" s="14"/>
      <c r="ASR667" s="14"/>
      <c r="ASS667" s="14"/>
      <c r="AST667" s="14"/>
      <c r="ASU667" s="14"/>
      <c r="ASV667" s="14"/>
      <c r="ASW667" s="14"/>
      <c r="ASX667" s="14"/>
      <c r="ASY667" s="14"/>
      <c r="ASZ667" s="14"/>
      <c r="ATA667" s="14"/>
      <c r="ATB667" s="14"/>
      <c r="ATC667" s="14"/>
      <c r="ATD667" s="14"/>
    </row>
    <row r="668" spans="63:1200">
      <c r="BK668" s="14" t="str">
        <f t="shared" si="2124"/>
        <v/>
      </c>
      <c r="ABO668" s="14"/>
      <c r="ABP668" s="14"/>
      <c r="ABQ668" s="14"/>
      <c r="ABR668" s="14"/>
      <c r="ABS668" s="14"/>
      <c r="ABT668" s="14"/>
      <c r="ABU668" s="14"/>
      <c r="ABV668" s="14"/>
      <c r="ABW668" s="14"/>
      <c r="ABX668" s="14"/>
      <c r="ABY668" s="14"/>
      <c r="ABZ668" s="14"/>
      <c r="ACA668" s="14"/>
      <c r="ACB668" s="14"/>
      <c r="ACC668" s="14"/>
      <c r="ACD668" s="14"/>
      <c r="ACE668" s="14"/>
      <c r="ACF668" s="14"/>
      <c r="ACG668" s="14"/>
      <c r="ACH668" s="14"/>
      <c r="ACI668" s="14"/>
      <c r="ACJ668" s="14"/>
      <c r="ACK668" s="14"/>
      <c r="ACL668" s="14"/>
      <c r="ACM668" s="14"/>
      <c r="ACN668" s="14"/>
      <c r="ACO668" s="14"/>
      <c r="ACP668" s="14"/>
      <c r="ACQ668" s="14"/>
      <c r="ACR668" s="14"/>
      <c r="ACS668" s="14"/>
      <c r="ACT668" s="14"/>
      <c r="ACU668" s="14"/>
      <c r="ACV668" s="14"/>
      <c r="ACW668" s="14"/>
      <c r="ACX668" s="14"/>
      <c r="ACY668" s="14"/>
      <c r="ACZ668" s="14"/>
      <c r="ADA668" s="14"/>
      <c r="ADB668" s="14"/>
      <c r="ADC668" s="14"/>
      <c r="ADD668" s="14"/>
      <c r="ADE668" s="14"/>
      <c r="ADF668" s="14"/>
      <c r="ADG668" s="14"/>
      <c r="ADH668" s="14"/>
      <c r="ADI668" s="14"/>
      <c r="ADJ668" s="14"/>
      <c r="ADK668" s="14"/>
      <c r="ADL668" s="14"/>
      <c r="ADM668" s="14"/>
      <c r="ADN668" s="14"/>
      <c r="ADO668" s="14"/>
      <c r="ADP668" s="14"/>
      <c r="ADQ668" s="14"/>
      <c r="ADR668" s="14"/>
      <c r="ADS668" s="14"/>
      <c r="ADT668" s="14"/>
      <c r="ADU668" s="14"/>
      <c r="ADV668" s="14"/>
      <c r="ADW668" s="14"/>
      <c r="ADX668" s="14"/>
      <c r="ADY668" s="14"/>
      <c r="ADZ668" s="14"/>
      <c r="AEA668" s="14"/>
      <c r="AEB668" s="14"/>
      <c r="AEC668" s="14"/>
      <c r="AED668" s="14"/>
      <c r="AEE668" s="14"/>
      <c r="AEF668" s="14"/>
      <c r="AEG668" s="14"/>
      <c r="AEH668" s="14"/>
      <c r="AEI668" s="14"/>
      <c r="AEJ668" s="14"/>
      <c r="AEK668" s="14"/>
      <c r="AEL668" s="14"/>
      <c r="AEM668" s="14"/>
      <c r="AEN668" s="14"/>
      <c r="AEO668" s="14"/>
      <c r="AEP668" s="14"/>
      <c r="AEQ668" s="14"/>
      <c r="AER668" s="14"/>
      <c r="AES668" s="14"/>
      <c r="AET668" s="14"/>
      <c r="AEU668" s="14"/>
      <c r="AEV668" s="14"/>
      <c r="AEW668" s="14"/>
      <c r="AEX668" s="14"/>
      <c r="AEY668" s="14"/>
      <c r="AEZ668" s="14"/>
      <c r="AFA668" s="14"/>
      <c r="AFB668" s="14"/>
      <c r="AFC668" s="14"/>
      <c r="AFD668" s="14"/>
      <c r="AFE668" s="14"/>
      <c r="AFF668" s="14"/>
      <c r="AFG668" s="14"/>
      <c r="AFH668" s="14"/>
      <c r="AFI668" s="14"/>
      <c r="AFJ668" s="14"/>
      <c r="AFK668" s="14"/>
      <c r="AFL668" s="14"/>
      <c r="AFM668" s="14"/>
      <c r="AFN668" s="14"/>
      <c r="AFO668" s="14"/>
      <c r="AFP668" s="14"/>
      <c r="AFQ668" s="14"/>
      <c r="AFR668" s="14"/>
      <c r="AFS668" s="14"/>
      <c r="AFT668" s="14"/>
      <c r="AFU668" s="14"/>
      <c r="AFV668" s="14"/>
      <c r="AFW668" s="14"/>
      <c r="AFX668" s="14"/>
      <c r="AFY668" s="14"/>
      <c r="AFZ668" s="14"/>
      <c r="AGA668" s="14"/>
      <c r="AGB668" s="14"/>
      <c r="AGC668" s="14"/>
      <c r="AGD668" s="14"/>
      <c r="AGE668" s="14"/>
      <c r="AGF668" s="14"/>
      <c r="AGG668" s="14"/>
      <c r="AGH668" s="14"/>
      <c r="AGI668" s="14"/>
      <c r="AGJ668" s="14"/>
      <c r="AGK668" s="14"/>
      <c r="AGL668" s="14"/>
      <c r="AGM668" s="14"/>
      <c r="AGN668" s="14"/>
      <c r="AGO668" s="14"/>
      <c r="AGP668" s="14"/>
      <c r="AGQ668" s="14"/>
      <c r="AGR668" s="14"/>
      <c r="AGS668" s="14"/>
      <c r="AGT668" s="14"/>
      <c r="AGU668" s="14"/>
      <c r="AGV668" s="14"/>
      <c r="AGW668" s="14"/>
      <c r="AGX668" s="14"/>
      <c r="AGY668" s="14"/>
      <c r="AGZ668" s="14"/>
      <c r="AHA668" s="14"/>
      <c r="AHB668" s="14"/>
      <c r="AHC668" s="14"/>
      <c r="AHD668" s="14"/>
      <c r="AHE668" s="14"/>
      <c r="AHF668" s="14"/>
      <c r="AHG668" s="14"/>
      <c r="AHH668" s="14"/>
      <c r="AHI668" s="14"/>
      <c r="AHJ668" s="14"/>
      <c r="AHK668" s="14"/>
      <c r="AHL668" s="14"/>
      <c r="AHM668" s="14"/>
      <c r="AHN668" s="14"/>
      <c r="AHO668" s="14"/>
      <c r="AHP668" s="14"/>
      <c r="AHQ668" s="14"/>
      <c r="AHR668" s="14"/>
      <c r="AHS668" s="14"/>
      <c r="AHT668" s="14"/>
      <c r="AHU668" s="14"/>
      <c r="AHV668" s="14"/>
      <c r="AHW668" s="14"/>
      <c r="AHX668" s="14"/>
      <c r="AHY668" s="14"/>
      <c r="AHZ668" s="14"/>
      <c r="AIA668" s="14"/>
      <c r="AIB668" s="14"/>
      <c r="AIC668" s="14"/>
      <c r="AID668" s="14"/>
      <c r="AIE668" s="14"/>
      <c r="AIF668" s="14"/>
      <c r="AIG668" s="14"/>
      <c r="AIH668" s="14"/>
      <c r="AII668" s="14"/>
      <c r="AIJ668" s="14"/>
      <c r="AIK668" s="14"/>
      <c r="AIL668" s="14"/>
      <c r="AIM668" s="14"/>
      <c r="AIN668" s="14"/>
      <c r="AIO668" s="14"/>
      <c r="AIP668" s="14"/>
      <c r="AIQ668" s="14"/>
      <c r="AIR668" s="14"/>
      <c r="AIS668" s="14"/>
      <c r="AIT668" s="14"/>
      <c r="AIU668" s="14"/>
      <c r="AIV668" s="14"/>
      <c r="AIW668" s="14"/>
      <c r="AIX668" s="14"/>
      <c r="AIY668" s="14"/>
      <c r="AIZ668" s="14"/>
      <c r="AJA668" s="14"/>
      <c r="AJB668" s="14"/>
      <c r="AJC668" s="14"/>
      <c r="AJD668" s="14"/>
      <c r="AJE668" s="14"/>
      <c r="AJF668" s="14"/>
      <c r="AJG668" s="14"/>
      <c r="AJH668" s="14"/>
      <c r="AJI668" s="14"/>
      <c r="AJJ668" s="14"/>
      <c r="AJK668" s="14"/>
      <c r="AJL668" s="14"/>
      <c r="AJM668" s="14"/>
      <c r="AJN668" s="14"/>
      <c r="AJO668" s="14"/>
      <c r="AJP668" s="14"/>
      <c r="AJQ668" s="14"/>
      <c r="AJR668" s="14"/>
      <c r="AJS668" s="14"/>
      <c r="AJT668" s="14"/>
      <c r="AJU668" s="14"/>
      <c r="AJV668" s="14"/>
      <c r="AJW668" s="14"/>
      <c r="AJX668" s="14"/>
      <c r="AJY668" s="14"/>
      <c r="AJZ668" s="14"/>
      <c r="AKA668" s="14"/>
      <c r="AKB668" s="14"/>
      <c r="AKC668" s="14"/>
      <c r="AKD668" s="14"/>
      <c r="AKE668" s="14"/>
      <c r="AKF668" s="14"/>
      <c r="AKG668" s="14"/>
      <c r="AKH668" s="14"/>
      <c r="AKI668" s="14"/>
      <c r="AKJ668" s="14"/>
      <c r="AKK668" s="14"/>
      <c r="AKL668" s="14"/>
      <c r="AKM668" s="14"/>
      <c r="AKN668" s="14"/>
      <c r="AKO668" s="14"/>
      <c r="AKP668" s="14"/>
      <c r="AKQ668" s="14"/>
      <c r="AKR668" s="14"/>
      <c r="AKS668" s="14"/>
      <c r="AKT668" s="14"/>
      <c r="AKU668" s="14"/>
      <c r="AKV668" s="14"/>
      <c r="AKW668" s="14"/>
      <c r="AKX668" s="14"/>
      <c r="AKY668" s="14"/>
      <c r="AKZ668" s="14"/>
      <c r="ALA668" s="14"/>
      <c r="ALB668" s="14"/>
      <c r="ALC668" s="14"/>
      <c r="ALD668" s="14"/>
      <c r="ALE668" s="14"/>
      <c r="ALF668" s="14"/>
      <c r="ALG668" s="14"/>
      <c r="ALH668" s="14"/>
      <c r="ALI668" s="14"/>
      <c r="ALJ668" s="14"/>
      <c r="ALK668" s="14"/>
      <c r="ALL668" s="14"/>
      <c r="ALM668" s="14"/>
      <c r="ALN668" s="14"/>
      <c r="ALO668" s="14"/>
      <c r="ALP668" s="14"/>
      <c r="ALQ668" s="14"/>
      <c r="ALR668" s="14"/>
      <c r="ALS668" s="14"/>
      <c r="ALT668" s="14"/>
      <c r="ALU668" s="14"/>
      <c r="ALV668" s="14"/>
      <c r="ALW668" s="14"/>
      <c r="ALX668" s="14"/>
      <c r="ALY668" s="14"/>
      <c r="ALZ668" s="14"/>
      <c r="AMA668" s="14"/>
      <c r="AMB668" s="14"/>
      <c r="AMC668" s="14"/>
      <c r="AMD668" s="14"/>
      <c r="AME668" s="14"/>
      <c r="AMF668" s="14"/>
      <c r="AMG668" s="14"/>
      <c r="AMH668" s="14"/>
      <c r="AMI668" s="14"/>
      <c r="AMJ668" s="14"/>
      <c r="AMK668" s="14"/>
      <c r="AML668" s="14"/>
      <c r="AMM668" s="14"/>
      <c r="AMN668" s="14"/>
      <c r="AMO668" s="14"/>
      <c r="AMP668" s="14"/>
      <c r="AMQ668" s="14"/>
      <c r="AMR668" s="14"/>
      <c r="AMS668" s="14"/>
      <c r="AMT668" s="14"/>
      <c r="AMU668" s="14"/>
      <c r="AMV668" s="14"/>
      <c r="AMW668" s="14"/>
      <c r="AMX668" s="14"/>
      <c r="AMY668" s="14"/>
      <c r="AMZ668" s="14"/>
      <c r="ANA668" s="14"/>
      <c r="ANB668" s="14"/>
      <c r="ANC668" s="14"/>
      <c r="AND668" s="14"/>
      <c r="ANE668" s="14"/>
      <c r="ANF668" s="14"/>
      <c r="ANG668" s="14"/>
      <c r="ANH668" s="14"/>
      <c r="ANI668" s="14"/>
      <c r="ANJ668" s="14"/>
      <c r="ANK668" s="14"/>
      <c r="ANL668" s="14"/>
      <c r="ANM668" s="14"/>
      <c r="ANN668" s="14"/>
      <c r="ANO668" s="14"/>
      <c r="ANP668" s="14"/>
      <c r="ANQ668" s="14"/>
      <c r="ANR668" s="14"/>
      <c r="ANS668" s="14"/>
      <c r="ANT668" s="14"/>
      <c r="ANU668" s="14"/>
      <c r="ANV668" s="14"/>
      <c r="ANW668" s="14"/>
      <c r="ANX668" s="14"/>
      <c r="ANY668" s="14"/>
      <c r="ANZ668" s="14"/>
      <c r="AOA668" s="14"/>
      <c r="AOB668" s="14"/>
      <c r="AOC668" s="14"/>
      <c r="AOD668" s="14"/>
      <c r="AOE668" s="14"/>
      <c r="AOF668" s="14"/>
      <c r="AOG668" s="14"/>
      <c r="AOH668" s="14"/>
      <c r="AOI668" s="14"/>
      <c r="AOJ668" s="14"/>
      <c r="AOK668" s="14"/>
      <c r="AOL668" s="14"/>
      <c r="AOM668" s="14"/>
      <c r="AON668" s="14"/>
      <c r="AOO668" s="14"/>
      <c r="AOP668" s="14"/>
      <c r="AOQ668" s="14"/>
      <c r="AOR668" s="14"/>
      <c r="AOS668" s="14"/>
      <c r="AOT668" s="14"/>
      <c r="AOU668" s="14"/>
      <c r="AOV668" s="14"/>
      <c r="AOW668" s="14"/>
      <c r="AOX668" s="14"/>
      <c r="AOY668" s="14"/>
      <c r="AOZ668" s="14"/>
      <c r="APA668" s="14"/>
      <c r="APB668" s="14"/>
      <c r="APC668" s="14"/>
      <c r="APD668" s="14"/>
      <c r="APE668" s="14"/>
      <c r="APF668" s="14"/>
      <c r="APG668" s="14"/>
      <c r="APH668" s="14"/>
      <c r="API668" s="14"/>
      <c r="APJ668" s="14"/>
      <c r="APK668" s="14"/>
      <c r="APL668" s="14"/>
      <c r="APM668" s="14"/>
      <c r="APN668" s="14"/>
      <c r="APO668" s="14"/>
      <c r="APP668" s="14"/>
      <c r="APQ668" s="14"/>
      <c r="APR668" s="14"/>
      <c r="APS668" s="14"/>
      <c r="APT668" s="14"/>
      <c r="APU668" s="14"/>
      <c r="APV668" s="14"/>
      <c r="APW668" s="14"/>
      <c r="APX668" s="14"/>
      <c r="APY668" s="14"/>
      <c r="APZ668" s="14"/>
      <c r="AQA668" s="14"/>
      <c r="AQB668" s="14"/>
      <c r="AQC668" s="14"/>
      <c r="AQD668" s="14"/>
      <c r="AQE668" s="14"/>
      <c r="AQF668" s="14"/>
      <c r="AQG668" s="14"/>
      <c r="AQH668" s="14"/>
      <c r="AQI668" s="14"/>
      <c r="AQJ668" s="14"/>
      <c r="AQK668" s="14"/>
      <c r="AQL668" s="14"/>
      <c r="AQM668" s="14"/>
      <c r="AQN668" s="14"/>
      <c r="AQO668" s="14"/>
      <c r="AQP668" s="14"/>
      <c r="AQQ668" s="14"/>
      <c r="AQR668" s="14"/>
      <c r="AQS668" s="14"/>
      <c r="AQT668" s="14"/>
      <c r="AQU668" s="14"/>
      <c r="AQV668" s="14"/>
      <c r="AQW668" s="14"/>
      <c r="AQX668" s="14"/>
      <c r="AQY668" s="14"/>
      <c r="AQZ668" s="14"/>
      <c r="ARA668" s="14"/>
      <c r="ARB668" s="14"/>
      <c r="ARC668" s="14"/>
      <c r="ARD668" s="14"/>
      <c r="ARE668" s="14"/>
      <c r="ARF668" s="14"/>
      <c r="ARG668" s="14"/>
      <c r="ARH668" s="14"/>
      <c r="ARI668" s="14"/>
      <c r="ARJ668" s="14"/>
      <c r="ARK668" s="14"/>
      <c r="ARL668" s="14"/>
      <c r="ARM668" s="14"/>
      <c r="ARN668" s="14"/>
      <c r="ARO668" s="14"/>
      <c r="ARP668" s="14"/>
      <c r="ARQ668" s="14"/>
      <c r="ARR668" s="14"/>
      <c r="ARS668" s="14"/>
      <c r="ART668" s="14"/>
      <c r="ARU668" s="14"/>
      <c r="ARV668" s="14"/>
      <c r="ARW668" s="14"/>
      <c r="ARX668" s="14"/>
      <c r="ARY668" s="14"/>
      <c r="ARZ668" s="14"/>
      <c r="ASA668" s="14"/>
      <c r="ASB668" s="14"/>
      <c r="ASC668" s="14"/>
      <c r="ASD668" s="14"/>
      <c r="ASE668" s="14"/>
      <c r="ASF668" s="14"/>
      <c r="ASG668" s="14"/>
      <c r="ASH668" s="14"/>
      <c r="ASI668" s="14"/>
      <c r="ASJ668" s="14"/>
      <c r="ASK668" s="14"/>
      <c r="ASL668" s="14"/>
      <c r="ASM668" s="14"/>
      <c r="ASN668" s="14"/>
      <c r="ASO668" s="14"/>
      <c r="ASP668" s="14"/>
      <c r="ASQ668" s="14"/>
      <c r="ASR668" s="14"/>
      <c r="ASS668" s="14"/>
      <c r="AST668" s="14"/>
      <c r="ASU668" s="14"/>
      <c r="ASV668" s="14"/>
      <c r="ASW668" s="14"/>
      <c r="ASX668" s="14"/>
      <c r="ASY668" s="14"/>
      <c r="ASZ668" s="14"/>
      <c r="ATA668" s="14"/>
      <c r="ATB668" s="14"/>
      <c r="ATC668" s="14"/>
      <c r="ATD668" s="14"/>
    </row>
    <row r="669" spans="63:1200">
      <c r="BK669" s="14" t="str">
        <f t="shared" si="2124"/>
        <v/>
      </c>
      <c r="ABO669" s="14"/>
      <c r="ABP669" s="14"/>
      <c r="ABQ669" s="14"/>
      <c r="ABR669" s="14"/>
      <c r="ABS669" s="14"/>
      <c r="ABT669" s="14"/>
      <c r="ABU669" s="14"/>
      <c r="ABV669" s="14"/>
      <c r="ABW669" s="14"/>
      <c r="ABX669" s="14"/>
      <c r="ABY669" s="14"/>
      <c r="ABZ669" s="14"/>
      <c r="ACA669" s="14"/>
      <c r="ACB669" s="14"/>
      <c r="ACC669" s="14"/>
      <c r="ACD669" s="14"/>
      <c r="ACE669" s="14"/>
      <c r="ACF669" s="14"/>
      <c r="ACG669" s="14"/>
      <c r="ACH669" s="14"/>
      <c r="ACI669" s="14"/>
      <c r="ACJ669" s="14"/>
      <c r="ACK669" s="14"/>
      <c r="ACL669" s="14"/>
      <c r="ACM669" s="14"/>
      <c r="ACN669" s="14"/>
      <c r="ACO669" s="14"/>
      <c r="ACP669" s="14"/>
      <c r="ACQ669" s="14"/>
      <c r="ACR669" s="14"/>
      <c r="ACS669" s="14"/>
      <c r="ACT669" s="14"/>
      <c r="ACU669" s="14"/>
      <c r="ACV669" s="14"/>
      <c r="ACW669" s="14"/>
      <c r="ACX669" s="14"/>
      <c r="ACY669" s="14"/>
      <c r="ACZ669" s="14"/>
      <c r="ADA669" s="14"/>
      <c r="ADB669" s="14"/>
      <c r="ADC669" s="14"/>
      <c r="ADD669" s="14"/>
      <c r="ADE669" s="14"/>
      <c r="ADF669" s="14"/>
      <c r="ADG669" s="14"/>
      <c r="ADH669" s="14"/>
      <c r="ADI669" s="14"/>
      <c r="ADJ669" s="14"/>
      <c r="ADK669" s="14"/>
      <c r="ADL669" s="14"/>
      <c r="ADM669" s="14"/>
      <c r="ADN669" s="14"/>
      <c r="ADO669" s="14"/>
      <c r="ADP669" s="14"/>
      <c r="ADQ669" s="14"/>
      <c r="ADR669" s="14"/>
      <c r="ADS669" s="14"/>
      <c r="ADT669" s="14"/>
      <c r="ADU669" s="14"/>
      <c r="ADV669" s="14"/>
      <c r="ADW669" s="14"/>
      <c r="ADX669" s="14"/>
      <c r="ADY669" s="14"/>
      <c r="ADZ669" s="14"/>
      <c r="AEA669" s="14"/>
      <c r="AEB669" s="14"/>
      <c r="AEC669" s="14"/>
      <c r="AED669" s="14"/>
      <c r="AEE669" s="14"/>
      <c r="AEF669" s="14"/>
      <c r="AEG669" s="14"/>
      <c r="AEH669" s="14"/>
      <c r="AEI669" s="14"/>
      <c r="AEJ669" s="14"/>
      <c r="AEK669" s="14"/>
      <c r="AEL669" s="14"/>
      <c r="AEM669" s="14"/>
      <c r="AEN669" s="14"/>
      <c r="AEO669" s="14"/>
      <c r="AEP669" s="14"/>
      <c r="AEQ669" s="14"/>
      <c r="AER669" s="14"/>
      <c r="AES669" s="14"/>
      <c r="AET669" s="14"/>
      <c r="AEU669" s="14"/>
      <c r="AEV669" s="14"/>
      <c r="AEW669" s="14"/>
      <c r="AEX669" s="14"/>
      <c r="AEY669" s="14"/>
      <c r="AEZ669" s="14"/>
      <c r="AFA669" s="14"/>
      <c r="AFB669" s="14"/>
      <c r="AFC669" s="14"/>
      <c r="AFD669" s="14"/>
      <c r="AFE669" s="14"/>
      <c r="AFF669" s="14"/>
      <c r="AFG669" s="14"/>
      <c r="AFH669" s="14"/>
      <c r="AFI669" s="14"/>
      <c r="AFJ669" s="14"/>
      <c r="AFK669" s="14"/>
      <c r="AFL669" s="14"/>
      <c r="AFM669" s="14"/>
      <c r="AFN669" s="14"/>
      <c r="AFO669" s="14"/>
      <c r="AFP669" s="14"/>
      <c r="AFQ669" s="14"/>
      <c r="AFR669" s="14"/>
      <c r="AFS669" s="14"/>
      <c r="AFT669" s="14"/>
      <c r="AFU669" s="14"/>
      <c r="AFV669" s="14"/>
      <c r="AFW669" s="14"/>
      <c r="AFX669" s="14"/>
      <c r="AFY669" s="14"/>
      <c r="AFZ669" s="14"/>
      <c r="AGA669" s="14"/>
      <c r="AGB669" s="14"/>
      <c r="AGC669" s="14"/>
      <c r="AGD669" s="14"/>
      <c r="AGE669" s="14"/>
      <c r="AGF669" s="14"/>
      <c r="AGG669" s="14"/>
      <c r="AGH669" s="14"/>
      <c r="AGI669" s="14"/>
      <c r="AGJ669" s="14"/>
      <c r="AGK669" s="14"/>
      <c r="AGL669" s="14"/>
      <c r="AGM669" s="14"/>
      <c r="AGN669" s="14"/>
      <c r="AGO669" s="14"/>
      <c r="AGP669" s="14"/>
      <c r="AGQ669" s="14"/>
      <c r="AGR669" s="14"/>
      <c r="AGS669" s="14"/>
      <c r="AGT669" s="14"/>
      <c r="AGU669" s="14"/>
      <c r="AGV669" s="14"/>
      <c r="AGW669" s="14"/>
      <c r="AGX669" s="14"/>
      <c r="AGY669" s="14"/>
      <c r="AGZ669" s="14"/>
      <c r="AHA669" s="14"/>
      <c r="AHB669" s="14"/>
      <c r="AHC669" s="14"/>
      <c r="AHD669" s="14"/>
      <c r="AHE669" s="14"/>
      <c r="AHF669" s="14"/>
      <c r="AHG669" s="14"/>
      <c r="AHH669" s="14"/>
      <c r="AHI669" s="14"/>
      <c r="AHJ669" s="14"/>
      <c r="AHK669" s="14"/>
      <c r="AHL669" s="14"/>
      <c r="AHM669" s="14"/>
      <c r="AHN669" s="14"/>
      <c r="AHO669" s="14"/>
      <c r="AHP669" s="14"/>
      <c r="AHQ669" s="14"/>
      <c r="AHR669" s="14"/>
      <c r="AHS669" s="14"/>
      <c r="AHT669" s="14"/>
      <c r="AHU669" s="14"/>
      <c r="AHV669" s="14"/>
      <c r="AHW669" s="14"/>
      <c r="AHX669" s="14"/>
      <c r="AHY669" s="14"/>
      <c r="AHZ669" s="14"/>
      <c r="AIA669" s="14"/>
      <c r="AIB669" s="14"/>
      <c r="AIC669" s="14"/>
      <c r="AID669" s="14"/>
      <c r="AIE669" s="14"/>
      <c r="AIF669" s="14"/>
      <c r="AIG669" s="14"/>
      <c r="AIH669" s="14"/>
      <c r="AII669" s="14"/>
      <c r="AIJ669" s="14"/>
      <c r="AIK669" s="14"/>
      <c r="AIL669" s="14"/>
      <c r="AIM669" s="14"/>
      <c r="AIN669" s="14"/>
      <c r="AIO669" s="14"/>
      <c r="AIP669" s="14"/>
      <c r="AIQ669" s="14"/>
      <c r="AIR669" s="14"/>
      <c r="AIS669" s="14"/>
      <c r="AIT669" s="14"/>
      <c r="AIU669" s="14"/>
      <c r="AIV669" s="14"/>
      <c r="AIW669" s="14"/>
      <c r="AIX669" s="14"/>
      <c r="AIY669" s="14"/>
      <c r="AIZ669" s="14"/>
      <c r="AJA669" s="14"/>
      <c r="AJB669" s="14"/>
      <c r="AJC669" s="14"/>
      <c r="AJD669" s="14"/>
      <c r="AJE669" s="14"/>
      <c r="AJF669" s="14"/>
      <c r="AJG669" s="14"/>
      <c r="AJH669" s="14"/>
      <c r="AJI669" s="14"/>
      <c r="AJJ669" s="14"/>
      <c r="AJK669" s="14"/>
      <c r="AJL669" s="14"/>
      <c r="AJM669" s="14"/>
      <c r="AJN669" s="14"/>
      <c r="AJO669" s="14"/>
      <c r="AJP669" s="14"/>
      <c r="AJQ669" s="14"/>
      <c r="AJR669" s="14"/>
      <c r="AJS669" s="14"/>
      <c r="AJT669" s="14"/>
      <c r="AJU669" s="14"/>
      <c r="AJV669" s="14"/>
      <c r="AJW669" s="14"/>
      <c r="AJX669" s="14"/>
      <c r="AJY669" s="14"/>
      <c r="AJZ669" s="14"/>
      <c r="AKA669" s="14"/>
      <c r="AKB669" s="14"/>
      <c r="AKC669" s="14"/>
      <c r="AKD669" s="14"/>
      <c r="AKE669" s="14"/>
      <c r="AKF669" s="14"/>
      <c r="AKG669" s="14"/>
      <c r="AKH669" s="14"/>
      <c r="AKI669" s="14"/>
      <c r="AKJ669" s="14"/>
      <c r="AKK669" s="14"/>
      <c r="AKL669" s="14"/>
      <c r="AKM669" s="14"/>
      <c r="AKN669" s="14"/>
      <c r="AKO669" s="14"/>
      <c r="AKP669" s="14"/>
      <c r="AKQ669" s="14"/>
      <c r="AKR669" s="14"/>
      <c r="AKS669" s="14"/>
      <c r="AKT669" s="14"/>
      <c r="AKU669" s="14"/>
      <c r="AKV669" s="14"/>
      <c r="AKW669" s="14"/>
      <c r="AKX669" s="14"/>
      <c r="AKY669" s="14"/>
      <c r="AKZ669" s="14"/>
      <c r="ALA669" s="14"/>
      <c r="ALB669" s="14"/>
      <c r="ALC669" s="14"/>
      <c r="ALD669" s="14"/>
      <c r="ALE669" s="14"/>
      <c r="ALF669" s="14"/>
      <c r="ALG669" s="14"/>
      <c r="ALH669" s="14"/>
      <c r="ALI669" s="14"/>
      <c r="ALJ669" s="14"/>
      <c r="ALK669" s="14"/>
      <c r="ALL669" s="14"/>
      <c r="ALM669" s="14"/>
      <c r="ALN669" s="14"/>
      <c r="ALO669" s="14"/>
      <c r="ALP669" s="14"/>
      <c r="ALQ669" s="14"/>
      <c r="ALR669" s="14"/>
      <c r="ALS669" s="14"/>
      <c r="ALT669" s="14"/>
      <c r="ALU669" s="14"/>
      <c r="ALV669" s="14"/>
      <c r="ALW669" s="14"/>
      <c r="ALX669" s="14"/>
      <c r="ALY669" s="14"/>
      <c r="ALZ669" s="14"/>
      <c r="AMA669" s="14"/>
      <c r="AMB669" s="14"/>
      <c r="AMC669" s="14"/>
      <c r="AMD669" s="14"/>
      <c r="AME669" s="14"/>
      <c r="AMF669" s="14"/>
      <c r="AMG669" s="14"/>
      <c r="AMH669" s="14"/>
      <c r="AMI669" s="14"/>
      <c r="AMJ669" s="14"/>
      <c r="AMK669" s="14"/>
      <c r="AML669" s="14"/>
      <c r="AMM669" s="14"/>
      <c r="AMN669" s="14"/>
      <c r="AMO669" s="14"/>
      <c r="AMP669" s="14"/>
      <c r="AMQ669" s="14"/>
      <c r="AMR669" s="14"/>
      <c r="AMS669" s="14"/>
      <c r="AMT669" s="14"/>
      <c r="AMU669" s="14"/>
      <c r="AMV669" s="14"/>
      <c r="AMW669" s="14"/>
      <c r="AMX669" s="14"/>
      <c r="AMY669" s="14"/>
      <c r="AMZ669" s="14"/>
      <c r="ANA669" s="14"/>
      <c r="ANB669" s="14"/>
      <c r="ANC669" s="14"/>
      <c r="AND669" s="14"/>
      <c r="ANE669" s="14"/>
      <c r="ANF669" s="14"/>
      <c r="ANG669" s="14"/>
      <c r="ANH669" s="14"/>
      <c r="ANI669" s="14"/>
      <c r="ANJ669" s="14"/>
      <c r="ANK669" s="14"/>
      <c r="ANL669" s="14"/>
      <c r="ANM669" s="14"/>
      <c r="ANN669" s="14"/>
      <c r="ANO669" s="14"/>
      <c r="ANP669" s="14"/>
      <c r="ANQ669" s="14"/>
      <c r="ANR669" s="14"/>
      <c r="ANS669" s="14"/>
      <c r="ANT669" s="14"/>
      <c r="ANU669" s="14"/>
      <c r="ANV669" s="14"/>
      <c r="ANW669" s="14"/>
      <c r="ANX669" s="14"/>
      <c r="ANY669" s="14"/>
      <c r="ANZ669" s="14"/>
      <c r="AOA669" s="14"/>
      <c r="AOB669" s="14"/>
      <c r="AOC669" s="14"/>
      <c r="AOD669" s="14"/>
      <c r="AOE669" s="14"/>
      <c r="AOF669" s="14"/>
      <c r="AOG669" s="14"/>
      <c r="AOH669" s="14"/>
      <c r="AOI669" s="14"/>
      <c r="AOJ669" s="14"/>
      <c r="AOK669" s="14"/>
      <c r="AOL669" s="14"/>
      <c r="AOM669" s="14"/>
      <c r="AON669" s="14"/>
      <c r="AOO669" s="14"/>
      <c r="AOP669" s="14"/>
      <c r="AOQ669" s="14"/>
      <c r="AOR669" s="14"/>
      <c r="AOS669" s="14"/>
      <c r="AOT669" s="14"/>
      <c r="AOU669" s="14"/>
      <c r="AOV669" s="14"/>
      <c r="AOW669" s="14"/>
      <c r="AOX669" s="14"/>
      <c r="AOY669" s="14"/>
      <c r="AOZ669" s="14"/>
      <c r="APA669" s="14"/>
      <c r="APB669" s="14"/>
      <c r="APC669" s="14"/>
      <c r="APD669" s="14"/>
      <c r="APE669" s="14"/>
      <c r="APF669" s="14"/>
      <c r="APG669" s="14"/>
      <c r="APH669" s="14"/>
      <c r="API669" s="14"/>
      <c r="APJ669" s="14"/>
      <c r="APK669" s="14"/>
      <c r="APL669" s="14"/>
      <c r="APM669" s="14"/>
      <c r="APN669" s="14"/>
      <c r="APO669" s="14"/>
      <c r="APP669" s="14"/>
      <c r="APQ669" s="14"/>
      <c r="APR669" s="14"/>
      <c r="APS669" s="14"/>
      <c r="APT669" s="14"/>
      <c r="APU669" s="14"/>
      <c r="APV669" s="14"/>
      <c r="APW669" s="14"/>
      <c r="APX669" s="14"/>
      <c r="APY669" s="14"/>
      <c r="APZ669" s="14"/>
      <c r="AQA669" s="14"/>
      <c r="AQB669" s="14"/>
      <c r="AQC669" s="14"/>
      <c r="AQD669" s="14"/>
      <c r="AQE669" s="14"/>
      <c r="AQF669" s="14"/>
      <c r="AQG669" s="14"/>
      <c r="AQH669" s="14"/>
      <c r="AQI669" s="14"/>
      <c r="AQJ669" s="14"/>
      <c r="AQK669" s="14"/>
      <c r="AQL669" s="14"/>
      <c r="AQM669" s="14"/>
      <c r="AQN669" s="14"/>
      <c r="AQO669" s="14"/>
      <c r="AQP669" s="14"/>
      <c r="AQQ669" s="14"/>
      <c r="AQR669" s="14"/>
      <c r="AQS669" s="14"/>
      <c r="AQT669" s="14"/>
      <c r="AQU669" s="14"/>
      <c r="AQV669" s="14"/>
      <c r="AQW669" s="14"/>
      <c r="AQX669" s="14"/>
      <c r="AQY669" s="14"/>
      <c r="AQZ669" s="14"/>
      <c r="ARA669" s="14"/>
      <c r="ARB669" s="14"/>
      <c r="ARC669" s="14"/>
      <c r="ARD669" s="14"/>
      <c r="ARE669" s="14"/>
      <c r="ARF669" s="14"/>
      <c r="ARG669" s="14"/>
      <c r="ARH669" s="14"/>
      <c r="ARI669" s="14"/>
      <c r="ARJ669" s="14"/>
      <c r="ARK669" s="14"/>
      <c r="ARL669" s="14"/>
      <c r="ARM669" s="14"/>
      <c r="ARN669" s="14"/>
      <c r="ARO669" s="14"/>
      <c r="ARP669" s="14"/>
      <c r="ARQ669" s="14"/>
      <c r="ARR669" s="14"/>
      <c r="ARS669" s="14"/>
      <c r="ART669" s="14"/>
      <c r="ARU669" s="14"/>
      <c r="ARV669" s="14"/>
      <c r="ARW669" s="14"/>
      <c r="ARX669" s="14"/>
      <c r="ARY669" s="14"/>
      <c r="ARZ669" s="14"/>
      <c r="ASA669" s="14"/>
      <c r="ASB669" s="14"/>
      <c r="ASC669" s="14"/>
      <c r="ASD669" s="14"/>
      <c r="ASE669" s="14"/>
      <c r="ASF669" s="14"/>
      <c r="ASG669" s="14"/>
      <c r="ASH669" s="14"/>
      <c r="ASI669" s="14"/>
      <c r="ASJ669" s="14"/>
      <c r="ASK669" s="14"/>
      <c r="ASL669" s="14"/>
      <c r="ASM669" s="14"/>
      <c r="ASN669" s="14"/>
      <c r="ASO669" s="14"/>
      <c r="ASP669" s="14"/>
      <c r="ASQ669" s="14"/>
      <c r="ASR669" s="14"/>
      <c r="ASS669" s="14"/>
      <c r="AST669" s="14"/>
      <c r="ASU669" s="14"/>
      <c r="ASV669" s="14"/>
      <c r="ASW669" s="14"/>
      <c r="ASX669" s="14"/>
      <c r="ASY669" s="14"/>
      <c r="ASZ669" s="14"/>
      <c r="ATA669" s="14"/>
      <c r="ATB669" s="14"/>
      <c r="ATC669" s="14"/>
      <c r="ATD669" s="14"/>
    </row>
    <row r="670" spans="63:1200">
      <c r="BK670" s="14" t="str">
        <f t="shared" si="2124"/>
        <v/>
      </c>
      <c r="ABO670" s="14"/>
      <c r="ABP670" s="14"/>
      <c r="ABQ670" s="14"/>
      <c r="ABR670" s="14"/>
      <c r="ABS670" s="14"/>
      <c r="ABT670" s="14"/>
      <c r="ABU670" s="14"/>
      <c r="ABV670" s="14"/>
      <c r="ABW670" s="14"/>
      <c r="ABX670" s="14"/>
      <c r="ABY670" s="14"/>
      <c r="ABZ670" s="14"/>
      <c r="ACA670" s="14"/>
      <c r="ACB670" s="14"/>
      <c r="ACC670" s="14"/>
      <c r="ACD670" s="14"/>
      <c r="ACE670" s="14"/>
      <c r="ACF670" s="14"/>
      <c r="ACG670" s="14"/>
      <c r="ACH670" s="14"/>
      <c r="ACI670" s="14"/>
      <c r="ACJ670" s="14"/>
      <c r="ACK670" s="14"/>
      <c r="ACL670" s="14"/>
      <c r="ACM670" s="14"/>
      <c r="ACN670" s="14"/>
      <c r="ACO670" s="14"/>
      <c r="ACP670" s="14"/>
      <c r="ACQ670" s="14"/>
      <c r="ACR670" s="14"/>
      <c r="ACS670" s="14"/>
      <c r="ACT670" s="14"/>
      <c r="ACU670" s="14"/>
      <c r="ACV670" s="14"/>
      <c r="ACW670" s="14"/>
      <c r="ACX670" s="14"/>
      <c r="ACY670" s="14"/>
      <c r="ACZ670" s="14"/>
      <c r="ADA670" s="14"/>
      <c r="ADB670" s="14"/>
      <c r="ADC670" s="14"/>
      <c r="ADD670" s="14"/>
      <c r="ADE670" s="14"/>
      <c r="ADF670" s="14"/>
      <c r="ADG670" s="14"/>
      <c r="ADH670" s="14"/>
      <c r="ADI670" s="14"/>
      <c r="ADJ670" s="14"/>
      <c r="ADK670" s="14"/>
      <c r="ADL670" s="14"/>
      <c r="ADM670" s="14"/>
      <c r="ADN670" s="14"/>
      <c r="ADO670" s="14"/>
      <c r="ADP670" s="14"/>
      <c r="ADQ670" s="14"/>
      <c r="ADR670" s="14"/>
      <c r="ADS670" s="14"/>
      <c r="ADT670" s="14"/>
      <c r="ADU670" s="14"/>
      <c r="ADV670" s="14"/>
      <c r="ADW670" s="14"/>
      <c r="ADX670" s="14"/>
      <c r="ADY670" s="14"/>
      <c r="ADZ670" s="14"/>
      <c r="AEA670" s="14"/>
      <c r="AEB670" s="14"/>
      <c r="AEC670" s="14"/>
      <c r="AED670" s="14"/>
      <c r="AEE670" s="14"/>
      <c r="AEF670" s="14"/>
      <c r="AEG670" s="14"/>
      <c r="AEH670" s="14"/>
      <c r="AEI670" s="14"/>
      <c r="AEJ670" s="14"/>
      <c r="AEK670" s="14"/>
      <c r="AEL670" s="14"/>
      <c r="AEM670" s="14"/>
      <c r="AEN670" s="14"/>
      <c r="AEO670" s="14"/>
      <c r="AEP670" s="14"/>
      <c r="AEQ670" s="14"/>
      <c r="AER670" s="14"/>
      <c r="AES670" s="14"/>
      <c r="AET670" s="14"/>
      <c r="AEU670" s="14"/>
      <c r="AEV670" s="14"/>
      <c r="AEW670" s="14"/>
      <c r="AEX670" s="14"/>
      <c r="AEY670" s="14"/>
      <c r="AEZ670" s="14"/>
      <c r="AFA670" s="14"/>
      <c r="AFB670" s="14"/>
      <c r="AFC670" s="14"/>
      <c r="AFD670" s="14"/>
      <c r="AFE670" s="14"/>
      <c r="AFF670" s="14"/>
      <c r="AFG670" s="14"/>
      <c r="AFH670" s="14"/>
      <c r="AFI670" s="14"/>
      <c r="AFJ670" s="14"/>
      <c r="AFK670" s="14"/>
      <c r="AFL670" s="14"/>
      <c r="AFM670" s="14"/>
      <c r="AFN670" s="14"/>
      <c r="AFO670" s="14"/>
      <c r="AFP670" s="14"/>
      <c r="AFQ670" s="14"/>
      <c r="AFR670" s="14"/>
      <c r="AFS670" s="14"/>
      <c r="AFT670" s="14"/>
      <c r="AFU670" s="14"/>
      <c r="AFV670" s="14"/>
      <c r="AFW670" s="14"/>
      <c r="AFX670" s="14"/>
      <c r="AFY670" s="14"/>
      <c r="AFZ670" s="14"/>
      <c r="AGA670" s="14"/>
      <c r="AGB670" s="14"/>
      <c r="AGC670" s="14"/>
      <c r="AGD670" s="14"/>
      <c r="AGE670" s="14"/>
      <c r="AGF670" s="14"/>
      <c r="AGG670" s="14"/>
      <c r="AGH670" s="14"/>
      <c r="AGI670" s="14"/>
      <c r="AGJ670" s="14"/>
      <c r="AGK670" s="14"/>
      <c r="AGL670" s="14"/>
      <c r="AGM670" s="14"/>
      <c r="AGN670" s="14"/>
      <c r="AGO670" s="14"/>
      <c r="AGP670" s="14"/>
      <c r="AGQ670" s="14"/>
      <c r="AGR670" s="14"/>
      <c r="AGS670" s="14"/>
      <c r="AGT670" s="14"/>
      <c r="AGU670" s="14"/>
      <c r="AGV670" s="14"/>
      <c r="AGW670" s="14"/>
      <c r="AGX670" s="14"/>
      <c r="AGY670" s="14"/>
      <c r="AGZ670" s="14"/>
      <c r="AHA670" s="14"/>
      <c r="AHB670" s="14"/>
      <c r="AHC670" s="14"/>
      <c r="AHD670" s="14"/>
      <c r="AHE670" s="14"/>
      <c r="AHF670" s="14"/>
      <c r="AHG670" s="14"/>
      <c r="AHH670" s="14"/>
      <c r="AHI670" s="14"/>
      <c r="AHJ670" s="14"/>
      <c r="AHK670" s="14"/>
      <c r="AHL670" s="14"/>
      <c r="AHM670" s="14"/>
      <c r="AHN670" s="14"/>
      <c r="AHO670" s="14"/>
      <c r="AHP670" s="14"/>
      <c r="AHQ670" s="14"/>
      <c r="AHR670" s="14"/>
      <c r="AHS670" s="14"/>
      <c r="AHT670" s="14"/>
      <c r="AHU670" s="14"/>
      <c r="AHV670" s="14"/>
      <c r="AHW670" s="14"/>
      <c r="AHX670" s="14"/>
      <c r="AHY670" s="14"/>
      <c r="AHZ670" s="14"/>
      <c r="AIA670" s="14"/>
      <c r="AIB670" s="14"/>
      <c r="AIC670" s="14"/>
      <c r="AID670" s="14"/>
      <c r="AIE670" s="14"/>
      <c r="AIF670" s="14"/>
      <c r="AIG670" s="14"/>
      <c r="AIH670" s="14"/>
      <c r="AII670" s="14"/>
      <c r="AIJ670" s="14"/>
      <c r="AIK670" s="14"/>
      <c r="AIL670" s="14"/>
      <c r="AIM670" s="14"/>
      <c r="AIN670" s="14"/>
      <c r="AIO670" s="14"/>
      <c r="AIP670" s="14"/>
      <c r="AIQ670" s="14"/>
      <c r="AIR670" s="14"/>
      <c r="AIS670" s="14"/>
      <c r="AIT670" s="14"/>
      <c r="AIU670" s="14"/>
      <c r="AIV670" s="14"/>
      <c r="AIW670" s="14"/>
      <c r="AIX670" s="14"/>
      <c r="AIY670" s="14"/>
      <c r="AIZ670" s="14"/>
      <c r="AJA670" s="14"/>
      <c r="AJB670" s="14"/>
      <c r="AJC670" s="14"/>
      <c r="AJD670" s="14"/>
      <c r="AJE670" s="14"/>
      <c r="AJF670" s="14"/>
      <c r="AJG670" s="14"/>
      <c r="AJH670" s="14"/>
      <c r="AJI670" s="14"/>
      <c r="AJJ670" s="14"/>
      <c r="AJK670" s="14"/>
      <c r="AJL670" s="14"/>
      <c r="AJM670" s="14"/>
      <c r="AJN670" s="14"/>
      <c r="AJO670" s="14"/>
      <c r="AJP670" s="14"/>
      <c r="AJQ670" s="14"/>
      <c r="AJR670" s="14"/>
      <c r="AJS670" s="14"/>
      <c r="AJT670" s="14"/>
      <c r="AJU670" s="14"/>
      <c r="AJV670" s="14"/>
      <c r="AJW670" s="14"/>
      <c r="AJX670" s="14"/>
      <c r="AJY670" s="14"/>
      <c r="AJZ670" s="14"/>
      <c r="AKA670" s="14"/>
      <c r="AKB670" s="14"/>
      <c r="AKC670" s="14"/>
      <c r="AKD670" s="14"/>
      <c r="AKE670" s="14"/>
      <c r="AKF670" s="14"/>
      <c r="AKG670" s="14"/>
      <c r="AKH670" s="14"/>
      <c r="AKI670" s="14"/>
      <c r="AKJ670" s="14"/>
      <c r="AKK670" s="14"/>
      <c r="AKL670" s="14"/>
      <c r="AKM670" s="14"/>
      <c r="AKN670" s="14"/>
      <c r="AKO670" s="14"/>
      <c r="AKP670" s="14"/>
      <c r="AKQ670" s="14"/>
      <c r="AKR670" s="14"/>
      <c r="AKS670" s="14"/>
      <c r="AKT670" s="14"/>
      <c r="AKU670" s="14"/>
      <c r="AKV670" s="14"/>
      <c r="AKW670" s="14"/>
      <c r="AKX670" s="14"/>
      <c r="AKY670" s="14"/>
      <c r="AKZ670" s="14"/>
      <c r="ALA670" s="14"/>
      <c r="ALB670" s="14"/>
      <c r="ALC670" s="14"/>
      <c r="ALD670" s="14"/>
      <c r="ALE670" s="14"/>
      <c r="ALF670" s="14"/>
      <c r="ALG670" s="14"/>
      <c r="ALH670" s="14"/>
      <c r="ALI670" s="14"/>
      <c r="ALJ670" s="14"/>
      <c r="ALK670" s="14"/>
      <c r="ALL670" s="14"/>
      <c r="ALM670" s="14"/>
      <c r="ALN670" s="14"/>
      <c r="ALO670" s="14"/>
      <c r="ALP670" s="14"/>
      <c r="ALQ670" s="14"/>
      <c r="ALR670" s="14"/>
      <c r="ALS670" s="14"/>
      <c r="ALT670" s="14"/>
      <c r="ALU670" s="14"/>
      <c r="ALV670" s="14"/>
      <c r="ALW670" s="14"/>
      <c r="ALX670" s="14"/>
      <c r="ALY670" s="14"/>
      <c r="ALZ670" s="14"/>
      <c r="AMA670" s="14"/>
      <c r="AMB670" s="14"/>
      <c r="AMC670" s="14"/>
      <c r="AMD670" s="14"/>
      <c r="AME670" s="14"/>
      <c r="AMF670" s="14"/>
      <c r="AMG670" s="14"/>
      <c r="AMH670" s="14"/>
      <c r="AMI670" s="14"/>
      <c r="AMJ670" s="14"/>
      <c r="AMK670" s="14"/>
      <c r="AML670" s="14"/>
      <c r="AMM670" s="14"/>
      <c r="AMN670" s="14"/>
      <c r="AMO670" s="14"/>
      <c r="AMP670" s="14"/>
      <c r="AMQ670" s="14"/>
      <c r="AMR670" s="14"/>
      <c r="AMS670" s="14"/>
      <c r="AMT670" s="14"/>
      <c r="AMU670" s="14"/>
      <c r="AMV670" s="14"/>
      <c r="AMW670" s="14"/>
      <c r="AMX670" s="14"/>
      <c r="AMY670" s="14"/>
      <c r="AMZ670" s="14"/>
      <c r="ANA670" s="14"/>
      <c r="ANB670" s="14"/>
      <c r="ANC670" s="14"/>
      <c r="AND670" s="14"/>
      <c r="ANE670" s="14"/>
      <c r="ANF670" s="14"/>
      <c r="ANG670" s="14"/>
      <c r="ANH670" s="14"/>
      <c r="ANI670" s="14"/>
      <c r="ANJ670" s="14"/>
      <c r="ANK670" s="14"/>
      <c r="ANL670" s="14"/>
      <c r="ANM670" s="14"/>
      <c r="ANN670" s="14"/>
      <c r="ANO670" s="14"/>
      <c r="ANP670" s="14"/>
      <c r="ANQ670" s="14"/>
      <c r="ANR670" s="14"/>
      <c r="ANS670" s="14"/>
      <c r="ANT670" s="14"/>
      <c r="ANU670" s="14"/>
      <c r="ANV670" s="14"/>
      <c r="ANW670" s="14"/>
      <c r="ANX670" s="14"/>
      <c r="ANY670" s="14"/>
      <c r="ANZ670" s="14"/>
      <c r="AOA670" s="14"/>
      <c r="AOB670" s="14"/>
      <c r="AOC670" s="14"/>
      <c r="AOD670" s="14"/>
      <c r="AOE670" s="14"/>
      <c r="AOF670" s="14"/>
      <c r="AOG670" s="14"/>
      <c r="AOH670" s="14"/>
      <c r="AOI670" s="14"/>
      <c r="AOJ670" s="14"/>
      <c r="AOK670" s="14"/>
      <c r="AOL670" s="14"/>
      <c r="AOM670" s="14"/>
      <c r="AON670" s="14"/>
      <c r="AOO670" s="14"/>
      <c r="AOP670" s="14"/>
      <c r="AOQ670" s="14"/>
      <c r="AOR670" s="14"/>
      <c r="AOS670" s="14"/>
      <c r="AOT670" s="14"/>
      <c r="AOU670" s="14"/>
      <c r="AOV670" s="14"/>
      <c r="AOW670" s="14"/>
      <c r="AOX670" s="14"/>
      <c r="AOY670" s="14"/>
      <c r="AOZ670" s="14"/>
      <c r="APA670" s="14"/>
      <c r="APB670" s="14"/>
      <c r="APC670" s="14"/>
      <c r="APD670" s="14"/>
      <c r="APE670" s="14"/>
      <c r="APF670" s="14"/>
      <c r="APG670" s="14"/>
      <c r="APH670" s="14"/>
      <c r="API670" s="14"/>
      <c r="APJ670" s="14"/>
      <c r="APK670" s="14"/>
      <c r="APL670" s="14"/>
      <c r="APM670" s="14"/>
      <c r="APN670" s="14"/>
      <c r="APO670" s="14"/>
      <c r="APP670" s="14"/>
      <c r="APQ670" s="14"/>
      <c r="APR670" s="14"/>
      <c r="APS670" s="14"/>
      <c r="APT670" s="14"/>
      <c r="APU670" s="14"/>
      <c r="APV670" s="14"/>
      <c r="APW670" s="14"/>
      <c r="APX670" s="14"/>
      <c r="APY670" s="14"/>
      <c r="APZ670" s="14"/>
      <c r="AQA670" s="14"/>
      <c r="AQB670" s="14"/>
      <c r="AQC670" s="14"/>
      <c r="AQD670" s="14"/>
      <c r="AQE670" s="14"/>
      <c r="AQF670" s="14"/>
      <c r="AQG670" s="14"/>
      <c r="AQH670" s="14"/>
      <c r="AQI670" s="14"/>
      <c r="AQJ670" s="14"/>
      <c r="AQK670" s="14"/>
      <c r="AQL670" s="14"/>
      <c r="AQM670" s="14"/>
      <c r="AQN670" s="14"/>
      <c r="AQO670" s="14"/>
      <c r="AQP670" s="14"/>
      <c r="AQQ670" s="14"/>
      <c r="AQR670" s="14"/>
      <c r="AQS670" s="14"/>
      <c r="AQT670" s="14"/>
      <c r="AQU670" s="14"/>
      <c r="AQV670" s="14"/>
      <c r="AQW670" s="14"/>
      <c r="AQX670" s="14"/>
      <c r="AQY670" s="14"/>
      <c r="AQZ670" s="14"/>
      <c r="ARA670" s="14"/>
      <c r="ARB670" s="14"/>
      <c r="ARC670" s="14"/>
      <c r="ARD670" s="14"/>
      <c r="ARE670" s="14"/>
      <c r="ARF670" s="14"/>
      <c r="ARG670" s="14"/>
      <c r="ARH670" s="14"/>
      <c r="ARI670" s="14"/>
      <c r="ARJ670" s="14"/>
      <c r="ARK670" s="14"/>
      <c r="ARL670" s="14"/>
      <c r="ARM670" s="14"/>
      <c r="ARN670" s="14"/>
      <c r="ARO670" s="14"/>
      <c r="ARP670" s="14"/>
      <c r="ARQ670" s="14"/>
      <c r="ARR670" s="14"/>
      <c r="ARS670" s="14"/>
      <c r="ART670" s="14"/>
      <c r="ARU670" s="14"/>
      <c r="ARV670" s="14"/>
      <c r="ARW670" s="14"/>
      <c r="ARX670" s="14"/>
      <c r="ARY670" s="14"/>
      <c r="ARZ670" s="14"/>
      <c r="ASA670" s="14"/>
      <c r="ASB670" s="14"/>
      <c r="ASC670" s="14"/>
      <c r="ASD670" s="14"/>
      <c r="ASE670" s="14"/>
      <c r="ASF670" s="14"/>
      <c r="ASG670" s="14"/>
      <c r="ASH670" s="14"/>
      <c r="ASI670" s="14"/>
      <c r="ASJ670" s="14"/>
      <c r="ASK670" s="14"/>
      <c r="ASL670" s="14"/>
      <c r="ASM670" s="14"/>
      <c r="ASN670" s="14"/>
      <c r="ASO670" s="14"/>
      <c r="ASP670" s="14"/>
      <c r="ASQ670" s="14"/>
      <c r="ASR670" s="14"/>
      <c r="ASS670" s="14"/>
      <c r="AST670" s="14"/>
      <c r="ASU670" s="14"/>
      <c r="ASV670" s="14"/>
      <c r="ASW670" s="14"/>
      <c r="ASX670" s="14"/>
      <c r="ASY670" s="14"/>
      <c r="ASZ670" s="14"/>
      <c r="ATA670" s="14"/>
      <c r="ATB670" s="14"/>
      <c r="ATC670" s="14"/>
      <c r="ATD670" s="14"/>
    </row>
    <row r="671" spans="63:1200">
      <c r="BK671" s="14" t="str">
        <f t="shared" si="2124"/>
        <v/>
      </c>
      <c r="ABO671" s="14"/>
      <c r="ABP671" s="14"/>
      <c r="ABQ671" s="14"/>
      <c r="ABR671" s="14"/>
      <c r="ABS671" s="14"/>
      <c r="ABT671" s="14"/>
      <c r="ABU671" s="14"/>
      <c r="ABV671" s="14"/>
      <c r="ABW671" s="14"/>
      <c r="ABX671" s="14"/>
      <c r="ABY671" s="14"/>
      <c r="ABZ671" s="14"/>
      <c r="ACA671" s="14"/>
      <c r="ACB671" s="14"/>
      <c r="ACC671" s="14"/>
      <c r="ACD671" s="14"/>
      <c r="ACE671" s="14"/>
      <c r="ACF671" s="14"/>
      <c r="ACG671" s="14"/>
      <c r="ACH671" s="14"/>
      <c r="ACI671" s="14"/>
      <c r="ACJ671" s="14"/>
      <c r="ACK671" s="14"/>
      <c r="ACL671" s="14"/>
      <c r="ACM671" s="14"/>
      <c r="ACN671" s="14"/>
      <c r="ACO671" s="14"/>
      <c r="ACP671" s="14"/>
      <c r="ACQ671" s="14"/>
      <c r="ACR671" s="14"/>
      <c r="ACS671" s="14"/>
      <c r="ACT671" s="14"/>
      <c r="ACU671" s="14"/>
      <c r="ACV671" s="14"/>
      <c r="ACW671" s="14"/>
      <c r="ACX671" s="14"/>
      <c r="ACY671" s="14"/>
      <c r="ACZ671" s="14"/>
      <c r="ADA671" s="14"/>
      <c r="ADB671" s="14"/>
      <c r="ADC671" s="14"/>
      <c r="ADD671" s="14"/>
      <c r="ADE671" s="14"/>
      <c r="ADF671" s="14"/>
      <c r="ADG671" s="14"/>
      <c r="ADH671" s="14"/>
      <c r="ADI671" s="14"/>
      <c r="ADJ671" s="14"/>
      <c r="ADK671" s="14"/>
      <c r="ADL671" s="14"/>
      <c r="ADM671" s="14"/>
      <c r="ADN671" s="14"/>
      <c r="ADO671" s="14"/>
      <c r="ADP671" s="14"/>
      <c r="ADQ671" s="14"/>
      <c r="ADR671" s="14"/>
      <c r="ADS671" s="14"/>
      <c r="ADT671" s="14"/>
      <c r="ADU671" s="14"/>
      <c r="ADV671" s="14"/>
      <c r="ADW671" s="14"/>
      <c r="ADX671" s="14"/>
      <c r="ADY671" s="14"/>
      <c r="ADZ671" s="14"/>
      <c r="AEA671" s="14"/>
      <c r="AEB671" s="14"/>
      <c r="AEC671" s="14"/>
      <c r="AED671" s="14"/>
      <c r="AEE671" s="14"/>
      <c r="AEF671" s="14"/>
      <c r="AEG671" s="14"/>
      <c r="AEH671" s="14"/>
      <c r="AEI671" s="14"/>
      <c r="AEJ671" s="14"/>
      <c r="AEK671" s="14"/>
      <c r="AEL671" s="14"/>
      <c r="AEM671" s="14"/>
      <c r="AEN671" s="14"/>
      <c r="AEO671" s="14"/>
      <c r="AEP671" s="14"/>
      <c r="AEQ671" s="14"/>
      <c r="AER671" s="14"/>
      <c r="AES671" s="14"/>
      <c r="AET671" s="14"/>
      <c r="AEU671" s="14"/>
      <c r="AEV671" s="14"/>
      <c r="AEW671" s="14"/>
      <c r="AEX671" s="14"/>
      <c r="AEY671" s="14"/>
      <c r="AEZ671" s="14"/>
      <c r="AFA671" s="14"/>
      <c r="AFB671" s="14"/>
      <c r="AFC671" s="14"/>
      <c r="AFD671" s="14"/>
      <c r="AFE671" s="14"/>
      <c r="AFF671" s="14"/>
      <c r="AFG671" s="14"/>
      <c r="AFH671" s="14"/>
      <c r="AFI671" s="14"/>
      <c r="AFJ671" s="14"/>
      <c r="AFK671" s="14"/>
      <c r="AFL671" s="14"/>
      <c r="AFM671" s="14"/>
      <c r="AFN671" s="14"/>
      <c r="AFO671" s="14"/>
      <c r="AFP671" s="14"/>
      <c r="AFQ671" s="14"/>
      <c r="AFR671" s="14"/>
      <c r="AFS671" s="14"/>
      <c r="AFT671" s="14"/>
      <c r="AFU671" s="14"/>
      <c r="AFV671" s="14"/>
      <c r="AFW671" s="14"/>
      <c r="AFX671" s="14"/>
      <c r="AFY671" s="14"/>
      <c r="AFZ671" s="14"/>
      <c r="AGA671" s="14"/>
      <c r="AGB671" s="14"/>
      <c r="AGC671" s="14"/>
      <c r="AGD671" s="14"/>
      <c r="AGE671" s="14"/>
      <c r="AGF671" s="14"/>
      <c r="AGG671" s="14"/>
      <c r="AGH671" s="14"/>
      <c r="AGI671" s="14"/>
      <c r="AGJ671" s="14"/>
      <c r="AGK671" s="14"/>
      <c r="AGL671" s="14"/>
      <c r="AGM671" s="14"/>
      <c r="AGN671" s="14"/>
      <c r="AGO671" s="14"/>
      <c r="AGP671" s="14"/>
      <c r="AGQ671" s="14"/>
      <c r="AGR671" s="14"/>
      <c r="AGS671" s="14"/>
      <c r="AGT671" s="14"/>
      <c r="AGU671" s="14"/>
      <c r="AGV671" s="14"/>
      <c r="AGW671" s="14"/>
      <c r="AGX671" s="14"/>
      <c r="AGY671" s="14"/>
      <c r="AGZ671" s="14"/>
      <c r="AHA671" s="14"/>
      <c r="AHB671" s="14"/>
      <c r="AHC671" s="14"/>
      <c r="AHD671" s="14"/>
      <c r="AHE671" s="14"/>
      <c r="AHF671" s="14"/>
      <c r="AHG671" s="14"/>
      <c r="AHH671" s="14"/>
      <c r="AHI671" s="14"/>
      <c r="AHJ671" s="14"/>
      <c r="AHK671" s="14"/>
      <c r="AHL671" s="14"/>
      <c r="AHM671" s="14"/>
      <c r="AHN671" s="14"/>
      <c r="AHO671" s="14"/>
      <c r="AHP671" s="14"/>
      <c r="AHQ671" s="14"/>
      <c r="AHR671" s="14"/>
      <c r="AHS671" s="14"/>
      <c r="AHT671" s="14"/>
      <c r="AHU671" s="14"/>
      <c r="AHV671" s="14"/>
      <c r="AHW671" s="14"/>
      <c r="AHX671" s="14"/>
      <c r="AHY671" s="14"/>
      <c r="AHZ671" s="14"/>
      <c r="AIA671" s="14"/>
      <c r="AIB671" s="14"/>
      <c r="AIC671" s="14"/>
      <c r="AID671" s="14"/>
      <c r="AIE671" s="14"/>
      <c r="AIF671" s="14"/>
      <c r="AIG671" s="14"/>
      <c r="AIH671" s="14"/>
      <c r="AII671" s="14"/>
      <c r="AIJ671" s="14"/>
      <c r="AIK671" s="14"/>
      <c r="AIL671" s="14"/>
      <c r="AIM671" s="14"/>
      <c r="AIN671" s="14"/>
      <c r="AIO671" s="14"/>
      <c r="AIP671" s="14"/>
      <c r="AIQ671" s="14"/>
      <c r="AIR671" s="14"/>
      <c r="AIS671" s="14"/>
      <c r="AIT671" s="14"/>
      <c r="AIU671" s="14"/>
      <c r="AIV671" s="14"/>
      <c r="AIW671" s="14"/>
      <c r="AIX671" s="14"/>
      <c r="AIY671" s="14"/>
      <c r="AIZ671" s="14"/>
      <c r="AJA671" s="14"/>
      <c r="AJB671" s="14"/>
      <c r="AJC671" s="14"/>
      <c r="AJD671" s="14"/>
      <c r="AJE671" s="14"/>
      <c r="AJF671" s="14"/>
      <c r="AJG671" s="14"/>
      <c r="AJH671" s="14"/>
      <c r="AJI671" s="14"/>
      <c r="AJJ671" s="14"/>
      <c r="AJK671" s="14"/>
      <c r="AJL671" s="14"/>
      <c r="AJM671" s="14"/>
      <c r="AJN671" s="14"/>
      <c r="AJO671" s="14"/>
      <c r="AJP671" s="14"/>
      <c r="AJQ671" s="14"/>
      <c r="AJR671" s="14"/>
      <c r="AJS671" s="14"/>
      <c r="AJT671" s="14"/>
      <c r="AJU671" s="14"/>
      <c r="AJV671" s="14"/>
      <c r="AJW671" s="14"/>
      <c r="AJX671" s="14"/>
      <c r="AJY671" s="14"/>
      <c r="AJZ671" s="14"/>
      <c r="AKA671" s="14"/>
      <c r="AKB671" s="14"/>
      <c r="AKC671" s="14"/>
      <c r="AKD671" s="14"/>
      <c r="AKE671" s="14"/>
      <c r="AKF671" s="14"/>
      <c r="AKG671" s="14"/>
      <c r="AKH671" s="14"/>
      <c r="AKI671" s="14"/>
      <c r="AKJ671" s="14"/>
      <c r="AKK671" s="14"/>
      <c r="AKL671" s="14"/>
      <c r="AKM671" s="14"/>
      <c r="AKN671" s="14"/>
      <c r="AKO671" s="14"/>
      <c r="AKP671" s="14"/>
      <c r="AKQ671" s="14"/>
      <c r="AKR671" s="14"/>
      <c r="AKS671" s="14"/>
      <c r="AKT671" s="14"/>
      <c r="AKU671" s="14"/>
      <c r="AKV671" s="14"/>
      <c r="AKW671" s="14"/>
      <c r="AKX671" s="14"/>
      <c r="AKY671" s="14"/>
      <c r="AKZ671" s="14"/>
      <c r="ALA671" s="14"/>
      <c r="ALB671" s="14"/>
      <c r="ALC671" s="14"/>
      <c r="ALD671" s="14"/>
      <c r="ALE671" s="14"/>
      <c r="ALF671" s="14"/>
      <c r="ALG671" s="14"/>
      <c r="ALH671" s="14"/>
      <c r="ALI671" s="14"/>
      <c r="ALJ671" s="14"/>
      <c r="ALK671" s="14"/>
      <c r="ALL671" s="14"/>
      <c r="ALM671" s="14"/>
      <c r="ALN671" s="14"/>
      <c r="ALO671" s="14"/>
      <c r="ALP671" s="14"/>
      <c r="ALQ671" s="14"/>
      <c r="ALR671" s="14"/>
      <c r="ALS671" s="14"/>
      <c r="ALT671" s="14"/>
      <c r="ALU671" s="14"/>
      <c r="ALV671" s="14"/>
      <c r="ALW671" s="14"/>
      <c r="ALX671" s="14"/>
      <c r="ALY671" s="14"/>
      <c r="ALZ671" s="14"/>
      <c r="AMA671" s="14"/>
      <c r="AMB671" s="14"/>
      <c r="AMC671" s="14"/>
      <c r="AMD671" s="14"/>
      <c r="AME671" s="14"/>
      <c r="AMF671" s="14"/>
      <c r="AMG671" s="14"/>
      <c r="AMH671" s="14"/>
      <c r="AMI671" s="14"/>
      <c r="AMJ671" s="14"/>
      <c r="AMK671" s="14"/>
      <c r="AML671" s="14"/>
      <c r="AMM671" s="14"/>
      <c r="AMN671" s="14"/>
      <c r="AMO671" s="14"/>
      <c r="AMP671" s="14"/>
      <c r="AMQ671" s="14"/>
      <c r="AMR671" s="14"/>
      <c r="AMS671" s="14"/>
      <c r="AMT671" s="14"/>
      <c r="AMU671" s="14"/>
      <c r="AMV671" s="14"/>
      <c r="AMW671" s="14"/>
      <c r="AMX671" s="14"/>
      <c r="AMY671" s="14"/>
      <c r="AMZ671" s="14"/>
      <c r="ANA671" s="14"/>
      <c r="ANB671" s="14"/>
      <c r="ANC671" s="14"/>
      <c r="AND671" s="14"/>
      <c r="ANE671" s="14"/>
      <c r="ANF671" s="14"/>
      <c r="ANG671" s="14"/>
      <c r="ANH671" s="14"/>
      <c r="ANI671" s="14"/>
      <c r="ANJ671" s="14"/>
      <c r="ANK671" s="14"/>
      <c r="ANL671" s="14"/>
      <c r="ANM671" s="14"/>
      <c r="ANN671" s="14"/>
      <c r="ANO671" s="14"/>
      <c r="ANP671" s="14"/>
      <c r="ANQ671" s="14"/>
      <c r="ANR671" s="14"/>
      <c r="ANS671" s="14"/>
      <c r="ANT671" s="14"/>
      <c r="ANU671" s="14"/>
      <c r="ANV671" s="14"/>
      <c r="ANW671" s="14"/>
      <c r="ANX671" s="14"/>
      <c r="ANY671" s="14"/>
      <c r="ANZ671" s="14"/>
      <c r="AOA671" s="14"/>
      <c r="AOB671" s="14"/>
      <c r="AOC671" s="14"/>
      <c r="AOD671" s="14"/>
      <c r="AOE671" s="14"/>
      <c r="AOF671" s="14"/>
      <c r="AOG671" s="14"/>
      <c r="AOH671" s="14"/>
      <c r="AOI671" s="14"/>
      <c r="AOJ671" s="14"/>
      <c r="AOK671" s="14"/>
      <c r="AOL671" s="14"/>
      <c r="AOM671" s="14"/>
      <c r="AON671" s="14"/>
      <c r="AOO671" s="14"/>
      <c r="AOP671" s="14"/>
      <c r="AOQ671" s="14"/>
      <c r="AOR671" s="14"/>
      <c r="AOS671" s="14"/>
      <c r="AOT671" s="14"/>
      <c r="AOU671" s="14"/>
      <c r="AOV671" s="14"/>
      <c r="AOW671" s="14"/>
      <c r="AOX671" s="14"/>
      <c r="AOY671" s="14"/>
      <c r="AOZ671" s="14"/>
      <c r="APA671" s="14"/>
      <c r="APB671" s="14"/>
      <c r="APC671" s="14"/>
      <c r="APD671" s="14"/>
      <c r="APE671" s="14"/>
      <c r="APF671" s="14"/>
      <c r="APG671" s="14"/>
      <c r="APH671" s="14"/>
      <c r="API671" s="14"/>
      <c r="APJ671" s="14"/>
      <c r="APK671" s="14"/>
      <c r="APL671" s="14"/>
      <c r="APM671" s="14"/>
      <c r="APN671" s="14"/>
      <c r="APO671" s="14"/>
      <c r="APP671" s="14"/>
      <c r="APQ671" s="14"/>
      <c r="APR671" s="14"/>
      <c r="APS671" s="14"/>
      <c r="APT671" s="14"/>
      <c r="APU671" s="14"/>
      <c r="APV671" s="14"/>
      <c r="APW671" s="14"/>
      <c r="APX671" s="14"/>
      <c r="APY671" s="14"/>
      <c r="APZ671" s="14"/>
      <c r="AQA671" s="14"/>
      <c r="AQB671" s="14"/>
      <c r="AQC671" s="14"/>
      <c r="AQD671" s="14"/>
      <c r="AQE671" s="14"/>
      <c r="AQF671" s="14"/>
      <c r="AQG671" s="14"/>
      <c r="AQH671" s="14"/>
      <c r="AQI671" s="14"/>
      <c r="AQJ671" s="14"/>
      <c r="AQK671" s="14"/>
      <c r="AQL671" s="14"/>
      <c r="AQM671" s="14"/>
      <c r="AQN671" s="14"/>
      <c r="AQO671" s="14"/>
      <c r="AQP671" s="14"/>
      <c r="AQQ671" s="14"/>
      <c r="AQR671" s="14"/>
      <c r="AQS671" s="14"/>
      <c r="AQT671" s="14"/>
      <c r="AQU671" s="14"/>
      <c r="AQV671" s="14"/>
      <c r="AQW671" s="14"/>
      <c r="AQX671" s="14"/>
      <c r="AQY671" s="14"/>
      <c r="AQZ671" s="14"/>
      <c r="ARA671" s="14"/>
      <c r="ARB671" s="14"/>
      <c r="ARC671" s="14"/>
      <c r="ARD671" s="14"/>
      <c r="ARE671" s="14"/>
      <c r="ARF671" s="14"/>
      <c r="ARG671" s="14"/>
      <c r="ARH671" s="14"/>
      <c r="ARI671" s="14"/>
      <c r="ARJ671" s="14"/>
      <c r="ARK671" s="14"/>
      <c r="ARL671" s="14"/>
      <c r="ARM671" s="14"/>
      <c r="ARN671" s="14"/>
      <c r="ARO671" s="14"/>
      <c r="ARP671" s="14"/>
      <c r="ARQ671" s="14"/>
      <c r="ARR671" s="14"/>
      <c r="ARS671" s="14"/>
      <c r="ART671" s="14"/>
      <c r="ARU671" s="14"/>
      <c r="ARV671" s="14"/>
      <c r="ARW671" s="14"/>
      <c r="ARX671" s="14"/>
      <c r="ARY671" s="14"/>
      <c r="ARZ671" s="14"/>
      <c r="ASA671" s="14"/>
      <c r="ASB671" s="14"/>
      <c r="ASC671" s="14"/>
      <c r="ASD671" s="14"/>
      <c r="ASE671" s="14"/>
      <c r="ASF671" s="14"/>
      <c r="ASG671" s="14"/>
      <c r="ASH671" s="14"/>
      <c r="ASI671" s="14"/>
      <c r="ASJ671" s="14"/>
      <c r="ASK671" s="14"/>
      <c r="ASL671" s="14"/>
      <c r="ASM671" s="14"/>
      <c r="ASN671" s="14"/>
      <c r="ASO671" s="14"/>
      <c r="ASP671" s="14"/>
      <c r="ASQ671" s="14"/>
      <c r="ASR671" s="14"/>
      <c r="ASS671" s="14"/>
      <c r="AST671" s="14"/>
      <c r="ASU671" s="14"/>
      <c r="ASV671" s="14"/>
      <c r="ASW671" s="14"/>
      <c r="ASX671" s="14"/>
      <c r="ASY671" s="14"/>
      <c r="ASZ671" s="14"/>
      <c r="ATA671" s="14"/>
      <c r="ATB671" s="14"/>
      <c r="ATC671" s="14"/>
      <c r="ATD671" s="14"/>
    </row>
    <row r="672" spans="63:1200">
      <c r="BK672" s="14" t="str">
        <f t="shared" si="2124"/>
        <v/>
      </c>
      <c r="ABO672" s="14"/>
      <c r="ABP672" s="14"/>
      <c r="ABQ672" s="14"/>
      <c r="ABR672" s="14"/>
      <c r="ABS672" s="14"/>
      <c r="ABT672" s="14"/>
      <c r="ABU672" s="14"/>
      <c r="ABV672" s="14"/>
      <c r="ABW672" s="14"/>
      <c r="ABX672" s="14"/>
      <c r="ABY672" s="14"/>
      <c r="ABZ672" s="14"/>
      <c r="ACA672" s="14"/>
      <c r="ACB672" s="14"/>
      <c r="ACC672" s="14"/>
      <c r="ACD672" s="14"/>
      <c r="ACE672" s="14"/>
      <c r="ACF672" s="14"/>
      <c r="ACG672" s="14"/>
      <c r="ACH672" s="14"/>
      <c r="ACI672" s="14"/>
      <c r="ACJ672" s="14"/>
      <c r="ACK672" s="14"/>
      <c r="ACL672" s="14"/>
      <c r="ACM672" s="14"/>
      <c r="ACN672" s="14"/>
      <c r="ACO672" s="14"/>
      <c r="ACP672" s="14"/>
      <c r="ACQ672" s="14"/>
      <c r="ACR672" s="14"/>
      <c r="ACS672" s="14"/>
      <c r="ACT672" s="14"/>
      <c r="ACU672" s="14"/>
      <c r="ACV672" s="14"/>
      <c r="ACW672" s="14"/>
      <c r="ACX672" s="14"/>
      <c r="ACY672" s="14"/>
      <c r="ACZ672" s="14"/>
      <c r="ADA672" s="14"/>
      <c r="ADB672" s="14"/>
      <c r="ADC672" s="14"/>
      <c r="ADD672" s="14"/>
      <c r="ADE672" s="14"/>
      <c r="ADF672" s="14"/>
      <c r="ADG672" s="14"/>
      <c r="ADH672" s="14"/>
      <c r="ADI672" s="14"/>
      <c r="ADJ672" s="14"/>
      <c r="ADK672" s="14"/>
      <c r="ADL672" s="14"/>
      <c r="ADM672" s="14"/>
      <c r="ADN672" s="14"/>
      <c r="ADO672" s="14"/>
      <c r="ADP672" s="14"/>
      <c r="ADQ672" s="14"/>
      <c r="ADR672" s="14"/>
      <c r="ADS672" s="14"/>
      <c r="ADT672" s="14"/>
      <c r="ADU672" s="14"/>
      <c r="ADV672" s="14"/>
      <c r="ADW672" s="14"/>
      <c r="ADX672" s="14"/>
      <c r="ADY672" s="14"/>
      <c r="ADZ672" s="14"/>
      <c r="AEA672" s="14"/>
      <c r="AEB672" s="14"/>
      <c r="AEC672" s="14"/>
      <c r="AED672" s="14"/>
      <c r="AEE672" s="14"/>
      <c r="AEF672" s="14"/>
      <c r="AEG672" s="14"/>
      <c r="AEH672" s="14"/>
      <c r="AEI672" s="14"/>
      <c r="AEJ672" s="14"/>
      <c r="AEK672" s="14"/>
      <c r="AEL672" s="14"/>
      <c r="AEM672" s="14"/>
      <c r="AEN672" s="14"/>
      <c r="AEO672" s="14"/>
      <c r="AEP672" s="14"/>
      <c r="AEQ672" s="14"/>
      <c r="AER672" s="14"/>
      <c r="AES672" s="14"/>
      <c r="AET672" s="14"/>
      <c r="AEU672" s="14"/>
      <c r="AEV672" s="14"/>
      <c r="AEW672" s="14"/>
      <c r="AEX672" s="14"/>
      <c r="AEY672" s="14"/>
      <c r="AEZ672" s="14"/>
      <c r="AFA672" s="14"/>
      <c r="AFB672" s="14"/>
      <c r="AFC672" s="14"/>
      <c r="AFD672" s="14"/>
      <c r="AFE672" s="14"/>
      <c r="AFF672" s="14"/>
      <c r="AFG672" s="14"/>
      <c r="AFH672" s="14"/>
      <c r="AFI672" s="14"/>
      <c r="AFJ672" s="14"/>
      <c r="AFK672" s="14"/>
      <c r="AFL672" s="14"/>
      <c r="AFM672" s="14"/>
      <c r="AFN672" s="14"/>
      <c r="AFO672" s="14"/>
      <c r="AFP672" s="14"/>
      <c r="AFQ672" s="14"/>
      <c r="AFR672" s="14"/>
      <c r="AFS672" s="14"/>
      <c r="AFT672" s="14"/>
      <c r="AFU672" s="14"/>
      <c r="AFV672" s="14"/>
      <c r="AFW672" s="14"/>
      <c r="AFX672" s="14"/>
      <c r="AFY672" s="14"/>
      <c r="AFZ672" s="14"/>
      <c r="AGA672" s="14"/>
      <c r="AGB672" s="14"/>
      <c r="AGC672" s="14"/>
      <c r="AGD672" s="14"/>
      <c r="AGE672" s="14"/>
      <c r="AGF672" s="14"/>
      <c r="AGG672" s="14"/>
      <c r="AGH672" s="14"/>
      <c r="AGI672" s="14"/>
      <c r="AGJ672" s="14"/>
      <c r="AGK672" s="14"/>
      <c r="AGL672" s="14"/>
      <c r="AGM672" s="14"/>
      <c r="AGN672" s="14"/>
      <c r="AGO672" s="14"/>
      <c r="AGP672" s="14"/>
      <c r="AGQ672" s="14"/>
      <c r="AGR672" s="14"/>
      <c r="AGS672" s="14"/>
      <c r="AGT672" s="14"/>
      <c r="AGU672" s="14"/>
      <c r="AGV672" s="14"/>
      <c r="AGW672" s="14"/>
      <c r="AGX672" s="14"/>
      <c r="AGY672" s="14"/>
      <c r="AGZ672" s="14"/>
      <c r="AHA672" s="14"/>
      <c r="AHB672" s="14"/>
      <c r="AHC672" s="14"/>
      <c r="AHD672" s="14"/>
      <c r="AHE672" s="14"/>
      <c r="AHF672" s="14"/>
      <c r="AHG672" s="14"/>
      <c r="AHH672" s="14"/>
      <c r="AHI672" s="14"/>
      <c r="AHJ672" s="14"/>
      <c r="AHK672" s="14"/>
      <c r="AHL672" s="14"/>
      <c r="AHM672" s="14"/>
      <c r="AHN672" s="14"/>
      <c r="AHO672" s="14"/>
      <c r="AHP672" s="14"/>
      <c r="AHQ672" s="14"/>
      <c r="AHR672" s="14"/>
      <c r="AHS672" s="14"/>
      <c r="AHT672" s="14"/>
      <c r="AHU672" s="14"/>
      <c r="AHV672" s="14"/>
      <c r="AHW672" s="14"/>
      <c r="AHX672" s="14"/>
      <c r="AHY672" s="14"/>
      <c r="AHZ672" s="14"/>
      <c r="AIA672" s="14"/>
      <c r="AIB672" s="14"/>
      <c r="AIC672" s="14"/>
      <c r="AID672" s="14"/>
      <c r="AIE672" s="14"/>
      <c r="AIF672" s="14"/>
      <c r="AIG672" s="14"/>
      <c r="AIH672" s="14"/>
      <c r="AII672" s="14"/>
      <c r="AIJ672" s="14"/>
      <c r="AIK672" s="14"/>
      <c r="AIL672" s="14"/>
      <c r="AIM672" s="14"/>
      <c r="AIN672" s="14"/>
      <c r="AIO672" s="14"/>
      <c r="AIP672" s="14"/>
      <c r="AIQ672" s="14"/>
      <c r="AIR672" s="14"/>
      <c r="AIS672" s="14"/>
      <c r="AIT672" s="14"/>
      <c r="AIU672" s="14"/>
      <c r="AIV672" s="14"/>
      <c r="AIW672" s="14"/>
      <c r="AIX672" s="14"/>
      <c r="AIY672" s="14"/>
      <c r="AIZ672" s="14"/>
      <c r="AJA672" s="14"/>
      <c r="AJB672" s="14"/>
      <c r="AJC672" s="14"/>
      <c r="AJD672" s="14"/>
      <c r="AJE672" s="14"/>
      <c r="AJF672" s="14"/>
      <c r="AJG672" s="14"/>
      <c r="AJH672" s="14"/>
      <c r="AJI672" s="14"/>
      <c r="AJJ672" s="14"/>
      <c r="AJK672" s="14"/>
      <c r="AJL672" s="14"/>
      <c r="AJM672" s="14"/>
      <c r="AJN672" s="14"/>
      <c r="AJO672" s="14"/>
      <c r="AJP672" s="14"/>
      <c r="AJQ672" s="14"/>
      <c r="AJR672" s="14"/>
      <c r="AJS672" s="14"/>
      <c r="AJT672" s="14"/>
      <c r="AJU672" s="14"/>
      <c r="AJV672" s="14"/>
      <c r="AJW672" s="14"/>
      <c r="AJX672" s="14"/>
      <c r="AJY672" s="14"/>
      <c r="AJZ672" s="14"/>
      <c r="AKA672" s="14"/>
      <c r="AKB672" s="14"/>
      <c r="AKC672" s="14"/>
      <c r="AKD672" s="14"/>
      <c r="AKE672" s="14"/>
      <c r="AKF672" s="14"/>
      <c r="AKG672" s="14"/>
      <c r="AKH672" s="14"/>
      <c r="AKI672" s="14"/>
      <c r="AKJ672" s="14"/>
      <c r="AKK672" s="14"/>
      <c r="AKL672" s="14"/>
      <c r="AKM672" s="14"/>
      <c r="AKN672" s="14"/>
      <c r="AKO672" s="14"/>
      <c r="AKP672" s="14"/>
      <c r="AKQ672" s="14"/>
      <c r="AKR672" s="14"/>
      <c r="AKS672" s="14"/>
      <c r="AKT672" s="14"/>
      <c r="AKU672" s="14"/>
      <c r="AKV672" s="14"/>
      <c r="AKW672" s="14"/>
      <c r="AKX672" s="14"/>
      <c r="AKY672" s="14"/>
      <c r="AKZ672" s="14"/>
      <c r="ALA672" s="14"/>
      <c r="ALB672" s="14"/>
      <c r="ALC672" s="14"/>
      <c r="ALD672" s="14"/>
      <c r="ALE672" s="14"/>
      <c r="ALF672" s="14"/>
      <c r="ALG672" s="14"/>
      <c r="ALH672" s="14"/>
      <c r="ALI672" s="14"/>
      <c r="ALJ672" s="14"/>
      <c r="ALK672" s="14"/>
      <c r="ALL672" s="14"/>
      <c r="ALM672" s="14"/>
      <c r="ALN672" s="14"/>
      <c r="ALO672" s="14"/>
      <c r="ALP672" s="14"/>
      <c r="ALQ672" s="14"/>
      <c r="ALR672" s="14"/>
      <c r="ALS672" s="14"/>
      <c r="ALT672" s="14"/>
      <c r="ALU672" s="14"/>
      <c r="ALV672" s="14"/>
      <c r="ALW672" s="14"/>
      <c r="ALX672" s="14"/>
      <c r="ALY672" s="14"/>
      <c r="ALZ672" s="14"/>
      <c r="AMA672" s="14"/>
      <c r="AMB672" s="14"/>
      <c r="AMC672" s="14"/>
      <c r="AMD672" s="14"/>
      <c r="AME672" s="14"/>
      <c r="AMF672" s="14"/>
      <c r="AMG672" s="14"/>
      <c r="AMH672" s="14"/>
      <c r="AMI672" s="14"/>
      <c r="AMJ672" s="14"/>
      <c r="AMK672" s="14"/>
      <c r="AML672" s="14"/>
      <c r="AMM672" s="14"/>
      <c r="AMN672" s="14"/>
      <c r="AMO672" s="14"/>
      <c r="AMP672" s="14"/>
      <c r="AMQ672" s="14"/>
      <c r="AMR672" s="14"/>
      <c r="AMS672" s="14"/>
      <c r="AMT672" s="14"/>
      <c r="AMU672" s="14"/>
      <c r="AMV672" s="14"/>
      <c r="AMW672" s="14"/>
      <c r="AMX672" s="14"/>
      <c r="AMY672" s="14"/>
      <c r="AMZ672" s="14"/>
      <c r="ANA672" s="14"/>
      <c r="ANB672" s="14"/>
      <c r="ANC672" s="14"/>
      <c r="AND672" s="14"/>
      <c r="ANE672" s="14"/>
      <c r="ANF672" s="14"/>
      <c r="ANG672" s="14"/>
      <c r="ANH672" s="14"/>
      <c r="ANI672" s="14"/>
      <c r="ANJ672" s="14"/>
      <c r="ANK672" s="14"/>
      <c r="ANL672" s="14"/>
      <c r="ANM672" s="14"/>
      <c r="ANN672" s="14"/>
      <c r="ANO672" s="14"/>
      <c r="ANP672" s="14"/>
      <c r="ANQ672" s="14"/>
      <c r="ANR672" s="14"/>
      <c r="ANS672" s="14"/>
      <c r="ANT672" s="14"/>
      <c r="ANU672" s="14"/>
      <c r="ANV672" s="14"/>
      <c r="ANW672" s="14"/>
      <c r="ANX672" s="14"/>
      <c r="ANY672" s="14"/>
      <c r="ANZ672" s="14"/>
      <c r="AOA672" s="14"/>
      <c r="AOB672" s="14"/>
      <c r="AOC672" s="14"/>
      <c r="AOD672" s="14"/>
      <c r="AOE672" s="14"/>
      <c r="AOF672" s="14"/>
      <c r="AOG672" s="14"/>
      <c r="AOH672" s="14"/>
      <c r="AOI672" s="14"/>
      <c r="AOJ672" s="14"/>
      <c r="AOK672" s="14"/>
      <c r="AOL672" s="14"/>
      <c r="AOM672" s="14"/>
      <c r="AON672" s="14"/>
      <c r="AOO672" s="14"/>
      <c r="AOP672" s="14"/>
      <c r="AOQ672" s="14"/>
      <c r="AOR672" s="14"/>
      <c r="AOS672" s="14"/>
      <c r="AOT672" s="14"/>
      <c r="AOU672" s="14"/>
      <c r="AOV672" s="14"/>
      <c r="AOW672" s="14"/>
      <c r="AOX672" s="14"/>
      <c r="AOY672" s="14"/>
      <c r="AOZ672" s="14"/>
      <c r="APA672" s="14"/>
      <c r="APB672" s="14"/>
      <c r="APC672" s="14"/>
      <c r="APD672" s="14"/>
      <c r="APE672" s="14"/>
      <c r="APF672" s="14"/>
      <c r="APG672" s="14"/>
      <c r="APH672" s="14"/>
      <c r="API672" s="14"/>
      <c r="APJ672" s="14"/>
      <c r="APK672" s="14"/>
      <c r="APL672" s="14"/>
      <c r="APM672" s="14"/>
      <c r="APN672" s="14"/>
      <c r="APO672" s="14"/>
      <c r="APP672" s="14"/>
      <c r="APQ672" s="14"/>
      <c r="APR672" s="14"/>
      <c r="APS672" s="14"/>
      <c r="APT672" s="14"/>
      <c r="APU672" s="14"/>
      <c r="APV672" s="14"/>
      <c r="APW672" s="14"/>
      <c r="APX672" s="14"/>
      <c r="APY672" s="14"/>
      <c r="APZ672" s="14"/>
      <c r="AQA672" s="14"/>
      <c r="AQB672" s="14"/>
      <c r="AQC672" s="14"/>
      <c r="AQD672" s="14"/>
      <c r="AQE672" s="14"/>
      <c r="AQF672" s="14"/>
      <c r="AQG672" s="14"/>
      <c r="AQH672" s="14"/>
      <c r="AQI672" s="14"/>
      <c r="AQJ672" s="14"/>
      <c r="AQK672" s="14"/>
      <c r="AQL672" s="14"/>
      <c r="AQM672" s="14"/>
      <c r="AQN672" s="14"/>
      <c r="AQO672" s="14"/>
      <c r="AQP672" s="14"/>
      <c r="AQQ672" s="14"/>
      <c r="AQR672" s="14"/>
      <c r="AQS672" s="14"/>
      <c r="AQT672" s="14"/>
      <c r="AQU672" s="14"/>
      <c r="AQV672" s="14"/>
      <c r="AQW672" s="14"/>
      <c r="AQX672" s="14"/>
      <c r="AQY672" s="14"/>
      <c r="AQZ672" s="14"/>
      <c r="ARA672" s="14"/>
      <c r="ARB672" s="14"/>
      <c r="ARC672" s="14"/>
      <c r="ARD672" s="14"/>
      <c r="ARE672" s="14"/>
      <c r="ARF672" s="14"/>
      <c r="ARG672" s="14"/>
      <c r="ARH672" s="14"/>
      <c r="ARI672" s="14"/>
      <c r="ARJ672" s="14"/>
      <c r="ARK672" s="14"/>
      <c r="ARL672" s="14"/>
      <c r="ARM672" s="14"/>
      <c r="ARN672" s="14"/>
      <c r="ARO672" s="14"/>
      <c r="ARP672" s="14"/>
      <c r="ARQ672" s="14"/>
      <c r="ARR672" s="14"/>
      <c r="ARS672" s="14"/>
      <c r="ART672" s="14"/>
      <c r="ARU672" s="14"/>
      <c r="ARV672" s="14"/>
      <c r="ARW672" s="14"/>
      <c r="ARX672" s="14"/>
      <c r="ARY672" s="14"/>
      <c r="ARZ672" s="14"/>
      <c r="ASA672" s="14"/>
      <c r="ASB672" s="14"/>
      <c r="ASC672" s="14"/>
      <c r="ASD672" s="14"/>
      <c r="ASE672" s="14"/>
      <c r="ASF672" s="14"/>
      <c r="ASG672" s="14"/>
      <c r="ASH672" s="14"/>
      <c r="ASI672" s="14"/>
      <c r="ASJ672" s="14"/>
      <c r="ASK672" s="14"/>
      <c r="ASL672" s="14"/>
      <c r="ASM672" s="14"/>
      <c r="ASN672" s="14"/>
      <c r="ASO672" s="14"/>
      <c r="ASP672" s="14"/>
      <c r="ASQ672" s="14"/>
      <c r="ASR672" s="14"/>
      <c r="ASS672" s="14"/>
      <c r="AST672" s="14"/>
      <c r="ASU672" s="14"/>
      <c r="ASV672" s="14"/>
      <c r="ASW672" s="14"/>
      <c r="ASX672" s="14"/>
      <c r="ASY672" s="14"/>
      <c r="ASZ672" s="14"/>
      <c r="ATA672" s="14"/>
      <c r="ATB672" s="14"/>
      <c r="ATC672" s="14"/>
      <c r="ATD672" s="14"/>
    </row>
    <row r="673" spans="63:1200">
      <c r="BK673" s="14" t="str">
        <f t="shared" si="2124"/>
        <v/>
      </c>
      <c r="ABO673" s="14"/>
      <c r="ABP673" s="14"/>
      <c r="ABQ673" s="14"/>
      <c r="ABR673" s="14"/>
      <c r="ABS673" s="14"/>
      <c r="ABT673" s="14"/>
      <c r="ABU673" s="14"/>
      <c r="ABV673" s="14"/>
      <c r="ABW673" s="14"/>
      <c r="ABX673" s="14"/>
      <c r="ABY673" s="14"/>
      <c r="ABZ673" s="14"/>
      <c r="ACA673" s="14"/>
      <c r="ACB673" s="14"/>
      <c r="ACC673" s="14"/>
      <c r="ACD673" s="14"/>
      <c r="ACE673" s="14"/>
      <c r="ACF673" s="14"/>
      <c r="ACG673" s="14"/>
      <c r="ACH673" s="14"/>
      <c r="ACI673" s="14"/>
      <c r="ACJ673" s="14"/>
      <c r="ACK673" s="14"/>
      <c r="ACL673" s="14"/>
      <c r="ACM673" s="14"/>
      <c r="ACN673" s="14"/>
      <c r="ACO673" s="14"/>
      <c r="ACP673" s="14"/>
      <c r="ACQ673" s="14"/>
      <c r="ACR673" s="14"/>
      <c r="ACS673" s="14"/>
      <c r="ACT673" s="14"/>
      <c r="ACU673" s="14"/>
      <c r="ACV673" s="14"/>
      <c r="ACW673" s="14"/>
      <c r="ACX673" s="14"/>
      <c r="ACY673" s="14"/>
      <c r="ACZ673" s="14"/>
      <c r="ADA673" s="14"/>
      <c r="ADB673" s="14"/>
      <c r="ADC673" s="14"/>
      <c r="ADD673" s="14"/>
      <c r="ADE673" s="14"/>
      <c r="ADF673" s="14"/>
      <c r="ADG673" s="14"/>
      <c r="ADH673" s="14"/>
      <c r="ADI673" s="14"/>
      <c r="ADJ673" s="14"/>
      <c r="ADK673" s="14"/>
      <c r="ADL673" s="14"/>
      <c r="ADM673" s="14"/>
      <c r="ADN673" s="14"/>
      <c r="ADO673" s="14"/>
      <c r="ADP673" s="14"/>
      <c r="ADQ673" s="14"/>
      <c r="ADR673" s="14"/>
      <c r="ADS673" s="14"/>
      <c r="ADT673" s="14"/>
      <c r="ADU673" s="14"/>
      <c r="ADV673" s="14"/>
      <c r="ADW673" s="14"/>
      <c r="ADX673" s="14"/>
      <c r="ADY673" s="14"/>
      <c r="ADZ673" s="14"/>
      <c r="AEA673" s="14"/>
      <c r="AEB673" s="14"/>
      <c r="AEC673" s="14"/>
      <c r="AED673" s="14"/>
      <c r="AEE673" s="14"/>
      <c r="AEF673" s="14"/>
      <c r="AEG673" s="14"/>
      <c r="AEH673" s="14"/>
      <c r="AEI673" s="14"/>
      <c r="AEJ673" s="14"/>
      <c r="AEK673" s="14"/>
      <c r="AEL673" s="14"/>
      <c r="AEM673" s="14"/>
      <c r="AEN673" s="14"/>
      <c r="AEO673" s="14"/>
      <c r="AEP673" s="14"/>
      <c r="AEQ673" s="14"/>
      <c r="AER673" s="14"/>
      <c r="AES673" s="14"/>
      <c r="AET673" s="14"/>
      <c r="AEU673" s="14"/>
      <c r="AEV673" s="14"/>
      <c r="AEW673" s="14"/>
      <c r="AEX673" s="14"/>
      <c r="AEY673" s="14"/>
      <c r="AEZ673" s="14"/>
      <c r="AFA673" s="14"/>
      <c r="AFB673" s="14"/>
      <c r="AFC673" s="14"/>
      <c r="AFD673" s="14"/>
      <c r="AFE673" s="14"/>
      <c r="AFF673" s="14"/>
      <c r="AFG673" s="14"/>
      <c r="AFH673" s="14"/>
      <c r="AFI673" s="14"/>
      <c r="AFJ673" s="14"/>
      <c r="AFK673" s="14"/>
      <c r="AFL673" s="14"/>
      <c r="AFM673" s="14"/>
      <c r="AFN673" s="14"/>
      <c r="AFO673" s="14"/>
      <c r="AFP673" s="14"/>
      <c r="AFQ673" s="14"/>
      <c r="AFR673" s="14"/>
      <c r="AFS673" s="14"/>
      <c r="AFT673" s="14"/>
      <c r="AFU673" s="14"/>
      <c r="AFV673" s="14"/>
      <c r="AFW673" s="14"/>
      <c r="AFX673" s="14"/>
      <c r="AFY673" s="14"/>
      <c r="AFZ673" s="14"/>
      <c r="AGA673" s="14"/>
      <c r="AGB673" s="14"/>
      <c r="AGC673" s="14"/>
      <c r="AGD673" s="14"/>
      <c r="AGE673" s="14"/>
      <c r="AGF673" s="14"/>
      <c r="AGG673" s="14"/>
      <c r="AGH673" s="14"/>
      <c r="AGI673" s="14"/>
      <c r="AGJ673" s="14"/>
      <c r="AGK673" s="14"/>
      <c r="AGL673" s="14"/>
      <c r="AGM673" s="14"/>
      <c r="AGN673" s="14"/>
      <c r="AGO673" s="14"/>
      <c r="AGP673" s="14"/>
      <c r="AGQ673" s="14"/>
      <c r="AGR673" s="14"/>
      <c r="AGS673" s="14"/>
      <c r="AGT673" s="14"/>
      <c r="AGU673" s="14"/>
      <c r="AGV673" s="14"/>
      <c r="AGW673" s="14"/>
      <c r="AGX673" s="14"/>
      <c r="AGY673" s="14"/>
      <c r="AGZ673" s="14"/>
      <c r="AHA673" s="14"/>
      <c r="AHB673" s="14"/>
      <c r="AHC673" s="14"/>
      <c r="AHD673" s="14"/>
      <c r="AHE673" s="14"/>
      <c r="AHF673" s="14"/>
      <c r="AHG673" s="14"/>
      <c r="AHH673" s="14"/>
      <c r="AHI673" s="14"/>
      <c r="AHJ673" s="14"/>
      <c r="AHK673" s="14"/>
      <c r="AHL673" s="14"/>
      <c r="AHM673" s="14"/>
      <c r="AHN673" s="14"/>
      <c r="AHO673" s="14"/>
      <c r="AHP673" s="14"/>
      <c r="AHQ673" s="14"/>
      <c r="AHR673" s="14"/>
      <c r="AHS673" s="14"/>
      <c r="AHT673" s="14"/>
      <c r="AHU673" s="14"/>
      <c r="AHV673" s="14"/>
      <c r="AHW673" s="14"/>
      <c r="AHX673" s="14"/>
      <c r="AHY673" s="14"/>
      <c r="AHZ673" s="14"/>
      <c r="AIA673" s="14"/>
      <c r="AIB673" s="14"/>
      <c r="AIC673" s="14"/>
      <c r="AID673" s="14"/>
      <c r="AIE673" s="14"/>
      <c r="AIF673" s="14"/>
      <c r="AIG673" s="14"/>
      <c r="AIH673" s="14"/>
      <c r="AII673" s="14"/>
      <c r="AIJ673" s="14"/>
      <c r="AIK673" s="14"/>
      <c r="AIL673" s="14"/>
      <c r="AIM673" s="14"/>
      <c r="AIN673" s="14"/>
      <c r="AIO673" s="14"/>
      <c r="AIP673" s="14"/>
      <c r="AIQ673" s="14"/>
      <c r="AIR673" s="14"/>
      <c r="AIS673" s="14"/>
      <c r="AIT673" s="14"/>
      <c r="AIU673" s="14"/>
      <c r="AIV673" s="14"/>
      <c r="AIW673" s="14"/>
      <c r="AIX673" s="14"/>
      <c r="AIY673" s="14"/>
      <c r="AIZ673" s="14"/>
      <c r="AJA673" s="14"/>
      <c r="AJB673" s="14"/>
      <c r="AJC673" s="14"/>
      <c r="AJD673" s="14"/>
      <c r="AJE673" s="14"/>
      <c r="AJF673" s="14"/>
      <c r="AJG673" s="14"/>
      <c r="AJH673" s="14"/>
      <c r="AJI673" s="14"/>
      <c r="AJJ673" s="14"/>
      <c r="AJK673" s="14"/>
      <c r="AJL673" s="14"/>
      <c r="AJM673" s="14"/>
      <c r="AJN673" s="14"/>
      <c r="AJO673" s="14"/>
      <c r="AJP673" s="14"/>
      <c r="AJQ673" s="14"/>
      <c r="AJR673" s="14"/>
      <c r="AJS673" s="14"/>
      <c r="AJT673" s="14"/>
      <c r="AJU673" s="14"/>
      <c r="AJV673" s="14"/>
      <c r="AJW673" s="14"/>
      <c r="AJX673" s="14"/>
      <c r="AJY673" s="14"/>
      <c r="AJZ673" s="14"/>
      <c r="AKA673" s="14"/>
      <c r="AKB673" s="14"/>
      <c r="AKC673" s="14"/>
      <c r="AKD673" s="14"/>
      <c r="AKE673" s="14"/>
      <c r="AKF673" s="14"/>
      <c r="AKG673" s="14"/>
      <c r="AKH673" s="14"/>
      <c r="AKI673" s="14"/>
      <c r="AKJ673" s="14"/>
      <c r="AKK673" s="14"/>
      <c r="AKL673" s="14"/>
      <c r="AKM673" s="14"/>
      <c r="AKN673" s="14"/>
      <c r="AKO673" s="14"/>
      <c r="AKP673" s="14"/>
      <c r="AKQ673" s="14"/>
      <c r="AKR673" s="14"/>
      <c r="AKS673" s="14"/>
      <c r="AKT673" s="14"/>
      <c r="AKU673" s="14"/>
      <c r="AKV673" s="14"/>
      <c r="AKW673" s="14"/>
      <c r="AKX673" s="14"/>
      <c r="AKY673" s="14"/>
      <c r="AKZ673" s="14"/>
      <c r="ALA673" s="14"/>
      <c r="ALB673" s="14"/>
      <c r="ALC673" s="14"/>
      <c r="ALD673" s="14"/>
      <c r="ALE673" s="14"/>
      <c r="ALF673" s="14"/>
      <c r="ALG673" s="14"/>
      <c r="ALH673" s="14"/>
      <c r="ALI673" s="14"/>
      <c r="ALJ673" s="14"/>
      <c r="ALK673" s="14"/>
      <c r="ALL673" s="14"/>
      <c r="ALM673" s="14"/>
      <c r="ALN673" s="14"/>
      <c r="ALO673" s="14"/>
      <c r="ALP673" s="14"/>
      <c r="ALQ673" s="14"/>
      <c r="ALR673" s="14"/>
      <c r="ALS673" s="14"/>
      <c r="ALT673" s="14"/>
      <c r="ALU673" s="14"/>
      <c r="ALV673" s="14"/>
      <c r="ALW673" s="14"/>
      <c r="ALX673" s="14"/>
      <c r="ALY673" s="14"/>
      <c r="ALZ673" s="14"/>
      <c r="AMA673" s="14"/>
      <c r="AMB673" s="14"/>
      <c r="AMC673" s="14"/>
      <c r="AMD673" s="14"/>
      <c r="AME673" s="14"/>
      <c r="AMF673" s="14"/>
      <c r="AMG673" s="14"/>
      <c r="AMH673" s="14"/>
      <c r="AMI673" s="14"/>
      <c r="AMJ673" s="14"/>
      <c r="AMK673" s="14"/>
      <c r="AML673" s="14"/>
      <c r="AMM673" s="14"/>
      <c r="AMN673" s="14"/>
      <c r="AMO673" s="14"/>
      <c r="AMP673" s="14"/>
      <c r="AMQ673" s="14"/>
      <c r="AMR673" s="14"/>
      <c r="AMS673" s="14"/>
      <c r="AMT673" s="14"/>
      <c r="AMU673" s="14"/>
      <c r="AMV673" s="14"/>
      <c r="AMW673" s="14"/>
      <c r="AMX673" s="14"/>
      <c r="AMY673" s="14"/>
      <c r="AMZ673" s="14"/>
      <c r="ANA673" s="14"/>
      <c r="ANB673" s="14"/>
      <c r="ANC673" s="14"/>
      <c r="AND673" s="14"/>
      <c r="ANE673" s="14"/>
      <c r="ANF673" s="14"/>
      <c r="ANG673" s="14"/>
      <c r="ANH673" s="14"/>
      <c r="ANI673" s="14"/>
      <c r="ANJ673" s="14"/>
      <c r="ANK673" s="14"/>
      <c r="ANL673" s="14"/>
      <c r="ANM673" s="14"/>
      <c r="ANN673" s="14"/>
      <c r="ANO673" s="14"/>
      <c r="ANP673" s="14"/>
      <c r="ANQ673" s="14"/>
      <c r="ANR673" s="14"/>
      <c r="ANS673" s="14"/>
      <c r="ANT673" s="14"/>
      <c r="ANU673" s="14"/>
      <c r="ANV673" s="14"/>
      <c r="ANW673" s="14"/>
      <c r="ANX673" s="14"/>
      <c r="ANY673" s="14"/>
      <c r="ANZ673" s="14"/>
      <c r="AOA673" s="14"/>
      <c r="AOB673" s="14"/>
      <c r="AOC673" s="14"/>
      <c r="AOD673" s="14"/>
      <c r="AOE673" s="14"/>
      <c r="AOF673" s="14"/>
      <c r="AOG673" s="14"/>
      <c r="AOH673" s="14"/>
      <c r="AOI673" s="14"/>
      <c r="AOJ673" s="14"/>
      <c r="AOK673" s="14"/>
      <c r="AOL673" s="14"/>
      <c r="AOM673" s="14"/>
      <c r="AON673" s="14"/>
      <c r="AOO673" s="14"/>
      <c r="AOP673" s="14"/>
      <c r="AOQ673" s="14"/>
      <c r="AOR673" s="14"/>
      <c r="AOS673" s="14"/>
      <c r="AOT673" s="14"/>
      <c r="AOU673" s="14"/>
      <c r="AOV673" s="14"/>
      <c r="AOW673" s="14"/>
      <c r="AOX673" s="14"/>
      <c r="AOY673" s="14"/>
      <c r="AOZ673" s="14"/>
      <c r="APA673" s="14"/>
      <c r="APB673" s="14"/>
      <c r="APC673" s="14"/>
      <c r="APD673" s="14"/>
      <c r="APE673" s="14"/>
      <c r="APF673" s="14"/>
      <c r="APG673" s="14"/>
      <c r="APH673" s="14"/>
      <c r="API673" s="14"/>
      <c r="APJ673" s="14"/>
      <c r="APK673" s="14"/>
      <c r="APL673" s="14"/>
      <c r="APM673" s="14"/>
      <c r="APN673" s="14"/>
      <c r="APO673" s="14"/>
      <c r="APP673" s="14"/>
      <c r="APQ673" s="14"/>
      <c r="APR673" s="14"/>
      <c r="APS673" s="14"/>
      <c r="APT673" s="14"/>
      <c r="APU673" s="14"/>
      <c r="APV673" s="14"/>
      <c r="APW673" s="14"/>
      <c r="APX673" s="14"/>
      <c r="APY673" s="14"/>
      <c r="APZ673" s="14"/>
      <c r="AQA673" s="14"/>
      <c r="AQB673" s="14"/>
      <c r="AQC673" s="14"/>
      <c r="AQD673" s="14"/>
      <c r="AQE673" s="14"/>
      <c r="AQF673" s="14"/>
      <c r="AQG673" s="14"/>
      <c r="AQH673" s="14"/>
      <c r="AQI673" s="14"/>
      <c r="AQJ673" s="14"/>
      <c r="AQK673" s="14"/>
      <c r="AQL673" s="14"/>
      <c r="AQM673" s="14"/>
      <c r="AQN673" s="14"/>
      <c r="AQO673" s="14"/>
      <c r="AQP673" s="14"/>
      <c r="AQQ673" s="14"/>
      <c r="AQR673" s="14"/>
      <c r="AQS673" s="14"/>
      <c r="AQT673" s="14"/>
      <c r="AQU673" s="14"/>
      <c r="AQV673" s="14"/>
      <c r="AQW673" s="14"/>
      <c r="AQX673" s="14"/>
      <c r="AQY673" s="14"/>
      <c r="AQZ673" s="14"/>
      <c r="ARA673" s="14"/>
      <c r="ARB673" s="14"/>
      <c r="ARC673" s="14"/>
      <c r="ARD673" s="14"/>
      <c r="ARE673" s="14"/>
      <c r="ARF673" s="14"/>
      <c r="ARG673" s="14"/>
      <c r="ARH673" s="14"/>
      <c r="ARI673" s="14"/>
      <c r="ARJ673" s="14"/>
      <c r="ARK673" s="14"/>
      <c r="ARL673" s="14"/>
      <c r="ARM673" s="14"/>
      <c r="ARN673" s="14"/>
      <c r="ARO673" s="14"/>
      <c r="ARP673" s="14"/>
      <c r="ARQ673" s="14"/>
      <c r="ARR673" s="14"/>
      <c r="ARS673" s="14"/>
      <c r="ART673" s="14"/>
      <c r="ARU673" s="14"/>
      <c r="ARV673" s="14"/>
      <c r="ARW673" s="14"/>
      <c r="ARX673" s="14"/>
      <c r="ARY673" s="14"/>
      <c r="ARZ673" s="14"/>
      <c r="ASA673" s="14"/>
      <c r="ASB673" s="14"/>
      <c r="ASC673" s="14"/>
      <c r="ASD673" s="14"/>
      <c r="ASE673" s="14"/>
      <c r="ASF673" s="14"/>
      <c r="ASG673" s="14"/>
      <c r="ASH673" s="14"/>
      <c r="ASI673" s="14"/>
      <c r="ASJ673" s="14"/>
      <c r="ASK673" s="14"/>
      <c r="ASL673" s="14"/>
      <c r="ASM673" s="14"/>
      <c r="ASN673" s="14"/>
      <c r="ASO673" s="14"/>
      <c r="ASP673" s="14"/>
      <c r="ASQ673" s="14"/>
      <c r="ASR673" s="14"/>
      <c r="ASS673" s="14"/>
      <c r="AST673" s="14"/>
      <c r="ASU673" s="14"/>
      <c r="ASV673" s="14"/>
      <c r="ASW673" s="14"/>
      <c r="ASX673" s="14"/>
      <c r="ASY673" s="14"/>
      <c r="ASZ673" s="14"/>
      <c r="ATA673" s="14"/>
      <c r="ATB673" s="14"/>
      <c r="ATC673" s="14"/>
      <c r="ATD673" s="14"/>
    </row>
    <row r="674" spans="63:1200">
      <c r="BK674" s="14" t="str">
        <f t="shared" si="2124"/>
        <v/>
      </c>
      <c r="ABO674" s="14"/>
      <c r="ABP674" s="14"/>
      <c r="ABQ674" s="14"/>
      <c r="ABR674" s="14"/>
      <c r="ABS674" s="14"/>
      <c r="ABT674" s="14"/>
      <c r="ABU674" s="14"/>
      <c r="ABV674" s="14"/>
      <c r="ABW674" s="14"/>
      <c r="ABX674" s="14"/>
      <c r="ABY674" s="14"/>
      <c r="ABZ674" s="14"/>
      <c r="ACA674" s="14"/>
      <c r="ACB674" s="14"/>
      <c r="ACC674" s="14"/>
      <c r="ACD674" s="14"/>
      <c r="ACE674" s="14"/>
      <c r="ACF674" s="14"/>
      <c r="ACG674" s="14"/>
      <c r="ACH674" s="14"/>
      <c r="ACI674" s="14"/>
      <c r="ACJ674" s="14"/>
      <c r="ACK674" s="14"/>
      <c r="ACL674" s="14"/>
      <c r="ACM674" s="14"/>
      <c r="ACN674" s="14"/>
      <c r="ACO674" s="14"/>
      <c r="ACP674" s="14"/>
      <c r="ACQ674" s="14"/>
      <c r="ACR674" s="14"/>
      <c r="ACS674" s="14"/>
      <c r="ACT674" s="14"/>
      <c r="ACU674" s="14"/>
      <c r="ACV674" s="14"/>
      <c r="ACW674" s="14"/>
      <c r="ACX674" s="14"/>
      <c r="ACY674" s="14"/>
      <c r="ACZ674" s="14"/>
      <c r="ADA674" s="14"/>
      <c r="ADB674" s="14"/>
      <c r="ADC674" s="14"/>
      <c r="ADD674" s="14"/>
      <c r="ADE674" s="14"/>
      <c r="ADF674" s="14"/>
      <c r="ADG674" s="14"/>
      <c r="ADH674" s="14"/>
      <c r="ADI674" s="14"/>
      <c r="ADJ674" s="14"/>
      <c r="ADK674" s="14"/>
      <c r="ADL674" s="14"/>
      <c r="ADM674" s="14"/>
      <c r="ADN674" s="14"/>
      <c r="ADO674" s="14"/>
      <c r="ADP674" s="14"/>
      <c r="ADQ674" s="14"/>
      <c r="ADR674" s="14"/>
      <c r="ADS674" s="14"/>
      <c r="ADT674" s="14"/>
      <c r="ADU674" s="14"/>
      <c r="ADV674" s="14"/>
      <c r="ADW674" s="14"/>
      <c r="ADX674" s="14"/>
      <c r="ADY674" s="14"/>
      <c r="ADZ674" s="14"/>
      <c r="AEA674" s="14"/>
      <c r="AEB674" s="14"/>
      <c r="AEC674" s="14"/>
      <c r="AED674" s="14"/>
      <c r="AEE674" s="14"/>
      <c r="AEF674" s="14"/>
      <c r="AEG674" s="14"/>
      <c r="AEH674" s="14"/>
      <c r="AEI674" s="14"/>
      <c r="AEJ674" s="14"/>
      <c r="AEK674" s="14"/>
      <c r="AEL674" s="14"/>
      <c r="AEM674" s="14"/>
      <c r="AEN674" s="14"/>
      <c r="AEO674" s="14"/>
      <c r="AEP674" s="14"/>
      <c r="AEQ674" s="14"/>
      <c r="AER674" s="14"/>
      <c r="AES674" s="14"/>
      <c r="AET674" s="14"/>
      <c r="AEU674" s="14"/>
      <c r="AEV674" s="14"/>
      <c r="AEW674" s="14"/>
      <c r="AEX674" s="14"/>
      <c r="AEY674" s="14"/>
      <c r="AEZ674" s="14"/>
      <c r="AFA674" s="14"/>
      <c r="AFB674" s="14"/>
      <c r="AFC674" s="14"/>
      <c r="AFD674" s="14"/>
      <c r="AFE674" s="14"/>
      <c r="AFF674" s="14"/>
      <c r="AFG674" s="14"/>
      <c r="AFH674" s="14"/>
      <c r="AFI674" s="14"/>
      <c r="AFJ674" s="14"/>
      <c r="AFK674" s="14"/>
      <c r="AFL674" s="14"/>
      <c r="AFM674" s="14"/>
      <c r="AFN674" s="14"/>
      <c r="AFO674" s="14"/>
      <c r="AFP674" s="14"/>
      <c r="AFQ674" s="14"/>
      <c r="AFR674" s="14"/>
      <c r="AFS674" s="14"/>
      <c r="AFT674" s="14"/>
      <c r="AFU674" s="14"/>
      <c r="AFV674" s="14"/>
      <c r="AFW674" s="14"/>
      <c r="AFX674" s="14"/>
      <c r="AFY674" s="14"/>
      <c r="AFZ674" s="14"/>
      <c r="AGA674" s="14"/>
      <c r="AGB674" s="14"/>
      <c r="AGC674" s="14"/>
      <c r="AGD674" s="14"/>
      <c r="AGE674" s="14"/>
      <c r="AGF674" s="14"/>
      <c r="AGG674" s="14"/>
      <c r="AGH674" s="14"/>
      <c r="AGI674" s="14"/>
      <c r="AGJ674" s="14"/>
      <c r="AGK674" s="14"/>
      <c r="AGL674" s="14"/>
      <c r="AGM674" s="14"/>
      <c r="AGN674" s="14"/>
      <c r="AGO674" s="14"/>
      <c r="AGP674" s="14"/>
      <c r="AGQ674" s="14"/>
      <c r="AGR674" s="14"/>
      <c r="AGS674" s="14"/>
      <c r="AGT674" s="14"/>
      <c r="AGU674" s="14"/>
      <c r="AGV674" s="14"/>
      <c r="AGW674" s="14"/>
      <c r="AGX674" s="14"/>
      <c r="AGY674" s="14"/>
      <c r="AGZ674" s="14"/>
      <c r="AHA674" s="14"/>
      <c r="AHB674" s="14"/>
      <c r="AHC674" s="14"/>
      <c r="AHD674" s="14"/>
      <c r="AHE674" s="14"/>
      <c r="AHF674" s="14"/>
      <c r="AHG674" s="14"/>
      <c r="AHH674" s="14"/>
      <c r="AHI674" s="14"/>
      <c r="AHJ674" s="14"/>
      <c r="AHK674" s="14"/>
      <c r="AHL674" s="14"/>
      <c r="AHM674" s="14"/>
      <c r="AHN674" s="14"/>
      <c r="AHO674" s="14"/>
      <c r="AHP674" s="14"/>
      <c r="AHQ674" s="14"/>
      <c r="AHR674" s="14"/>
      <c r="AHS674" s="14"/>
      <c r="AHT674" s="14"/>
      <c r="AHU674" s="14"/>
      <c r="AHV674" s="14"/>
      <c r="AHW674" s="14"/>
      <c r="AHX674" s="14"/>
      <c r="AHY674" s="14"/>
      <c r="AHZ674" s="14"/>
      <c r="AIA674" s="14"/>
      <c r="AIB674" s="14"/>
      <c r="AIC674" s="14"/>
      <c r="AID674" s="14"/>
      <c r="AIE674" s="14"/>
      <c r="AIF674" s="14"/>
      <c r="AIG674" s="14"/>
      <c r="AIH674" s="14"/>
      <c r="AII674" s="14"/>
      <c r="AIJ674" s="14"/>
      <c r="AIK674" s="14"/>
      <c r="AIL674" s="14"/>
      <c r="AIM674" s="14"/>
      <c r="AIN674" s="14"/>
      <c r="AIO674" s="14"/>
      <c r="AIP674" s="14"/>
      <c r="AIQ674" s="14"/>
      <c r="AIR674" s="14"/>
      <c r="AIS674" s="14"/>
      <c r="AIT674" s="14"/>
      <c r="AIU674" s="14"/>
      <c r="AIV674" s="14"/>
      <c r="AIW674" s="14"/>
      <c r="AIX674" s="14"/>
      <c r="AIY674" s="14"/>
      <c r="AIZ674" s="14"/>
      <c r="AJA674" s="14"/>
      <c r="AJB674" s="14"/>
      <c r="AJC674" s="14"/>
      <c r="AJD674" s="14"/>
      <c r="AJE674" s="14"/>
      <c r="AJF674" s="14"/>
      <c r="AJG674" s="14"/>
      <c r="AJH674" s="14"/>
      <c r="AJI674" s="14"/>
      <c r="AJJ674" s="14"/>
      <c r="AJK674" s="14"/>
      <c r="AJL674" s="14"/>
      <c r="AJM674" s="14"/>
      <c r="AJN674" s="14"/>
      <c r="AJO674" s="14"/>
      <c r="AJP674" s="14"/>
      <c r="AJQ674" s="14"/>
      <c r="AJR674" s="14"/>
      <c r="AJS674" s="14"/>
      <c r="AJT674" s="14"/>
      <c r="AJU674" s="14"/>
      <c r="AJV674" s="14"/>
      <c r="AJW674" s="14"/>
      <c r="AJX674" s="14"/>
      <c r="AJY674" s="14"/>
      <c r="AJZ674" s="14"/>
      <c r="AKA674" s="14"/>
      <c r="AKB674" s="14"/>
      <c r="AKC674" s="14"/>
      <c r="AKD674" s="14"/>
      <c r="AKE674" s="14"/>
      <c r="AKF674" s="14"/>
      <c r="AKG674" s="14"/>
      <c r="AKH674" s="14"/>
      <c r="AKI674" s="14"/>
      <c r="AKJ674" s="14"/>
      <c r="AKK674" s="14"/>
      <c r="AKL674" s="14"/>
      <c r="AKM674" s="14"/>
      <c r="AKN674" s="14"/>
      <c r="AKO674" s="14"/>
      <c r="AKP674" s="14"/>
      <c r="AKQ674" s="14"/>
      <c r="AKR674" s="14"/>
      <c r="AKS674" s="14"/>
      <c r="AKT674" s="14"/>
      <c r="AKU674" s="14"/>
      <c r="AKV674" s="14"/>
      <c r="AKW674" s="14"/>
      <c r="AKX674" s="14"/>
      <c r="AKY674" s="14"/>
      <c r="AKZ674" s="14"/>
      <c r="ALA674" s="14"/>
      <c r="ALB674" s="14"/>
      <c r="ALC674" s="14"/>
      <c r="ALD674" s="14"/>
      <c r="ALE674" s="14"/>
      <c r="ALF674" s="14"/>
      <c r="ALG674" s="14"/>
      <c r="ALH674" s="14"/>
      <c r="ALI674" s="14"/>
      <c r="ALJ674" s="14"/>
      <c r="ALK674" s="14"/>
      <c r="ALL674" s="14"/>
      <c r="ALM674" s="14"/>
      <c r="ALN674" s="14"/>
      <c r="ALO674" s="14"/>
      <c r="ALP674" s="14"/>
      <c r="ALQ674" s="14"/>
      <c r="ALR674" s="14"/>
      <c r="ALS674" s="14"/>
      <c r="ALT674" s="14"/>
      <c r="ALU674" s="14"/>
      <c r="ALV674" s="14"/>
      <c r="ALW674" s="14"/>
      <c r="ALX674" s="14"/>
      <c r="ALY674" s="14"/>
      <c r="ALZ674" s="14"/>
      <c r="AMA674" s="14"/>
      <c r="AMB674" s="14"/>
      <c r="AMC674" s="14"/>
      <c r="AMD674" s="14"/>
      <c r="AME674" s="14"/>
      <c r="AMF674" s="14"/>
      <c r="AMG674" s="14"/>
      <c r="AMH674" s="14"/>
      <c r="AMI674" s="14"/>
      <c r="AMJ674" s="14"/>
      <c r="AMK674" s="14"/>
      <c r="AML674" s="14"/>
      <c r="AMM674" s="14"/>
      <c r="AMN674" s="14"/>
      <c r="AMO674" s="14"/>
      <c r="AMP674" s="14"/>
      <c r="AMQ674" s="14"/>
      <c r="AMR674" s="14"/>
      <c r="AMS674" s="14"/>
      <c r="AMT674" s="14"/>
      <c r="AMU674" s="14"/>
      <c r="AMV674" s="14"/>
      <c r="AMW674" s="14"/>
      <c r="AMX674" s="14"/>
      <c r="AMY674" s="14"/>
      <c r="AMZ674" s="14"/>
      <c r="ANA674" s="14"/>
      <c r="ANB674" s="14"/>
      <c r="ANC674" s="14"/>
      <c r="AND674" s="14"/>
      <c r="ANE674" s="14"/>
      <c r="ANF674" s="14"/>
      <c r="ANG674" s="14"/>
      <c r="ANH674" s="14"/>
      <c r="ANI674" s="14"/>
      <c r="ANJ674" s="14"/>
      <c r="ANK674" s="14"/>
      <c r="ANL674" s="14"/>
      <c r="ANM674" s="14"/>
      <c r="ANN674" s="14"/>
      <c r="ANO674" s="14"/>
      <c r="ANP674" s="14"/>
      <c r="ANQ674" s="14"/>
      <c r="ANR674" s="14"/>
      <c r="ANS674" s="14"/>
      <c r="ANT674" s="14"/>
      <c r="ANU674" s="14"/>
      <c r="ANV674" s="14"/>
      <c r="ANW674" s="14"/>
      <c r="ANX674" s="14"/>
      <c r="ANY674" s="14"/>
      <c r="ANZ674" s="14"/>
      <c r="AOA674" s="14"/>
      <c r="AOB674" s="14"/>
      <c r="AOC674" s="14"/>
      <c r="AOD674" s="14"/>
      <c r="AOE674" s="14"/>
      <c r="AOF674" s="14"/>
      <c r="AOG674" s="14"/>
      <c r="AOH674" s="14"/>
      <c r="AOI674" s="14"/>
      <c r="AOJ674" s="14"/>
      <c r="AOK674" s="14"/>
      <c r="AOL674" s="14"/>
      <c r="AOM674" s="14"/>
      <c r="AON674" s="14"/>
      <c r="AOO674" s="14"/>
      <c r="AOP674" s="14"/>
      <c r="AOQ674" s="14"/>
      <c r="AOR674" s="14"/>
      <c r="AOS674" s="14"/>
      <c r="AOT674" s="14"/>
      <c r="AOU674" s="14"/>
      <c r="AOV674" s="14"/>
      <c r="AOW674" s="14"/>
      <c r="AOX674" s="14"/>
      <c r="AOY674" s="14"/>
      <c r="AOZ674" s="14"/>
      <c r="APA674" s="14"/>
      <c r="APB674" s="14"/>
      <c r="APC674" s="14"/>
      <c r="APD674" s="14"/>
      <c r="APE674" s="14"/>
      <c r="APF674" s="14"/>
      <c r="APG674" s="14"/>
      <c r="APH674" s="14"/>
      <c r="API674" s="14"/>
      <c r="APJ674" s="14"/>
      <c r="APK674" s="14"/>
      <c r="APL674" s="14"/>
      <c r="APM674" s="14"/>
      <c r="APN674" s="14"/>
      <c r="APO674" s="14"/>
      <c r="APP674" s="14"/>
      <c r="APQ674" s="14"/>
      <c r="APR674" s="14"/>
      <c r="APS674" s="14"/>
      <c r="APT674" s="14"/>
      <c r="APU674" s="14"/>
      <c r="APV674" s="14"/>
      <c r="APW674" s="14"/>
      <c r="APX674" s="14"/>
      <c r="APY674" s="14"/>
      <c r="APZ674" s="14"/>
      <c r="AQA674" s="14"/>
      <c r="AQB674" s="14"/>
      <c r="AQC674" s="14"/>
      <c r="AQD674" s="14"/>
      <c r="AQE674" s="14"/>
      <c r="AQF674" s="14"/>
      <c r="AQG674" s="14"/>
      <c r="AQH674" s="14"/>
      <c r="AQI674" s="14"/>
      <c r="AQJ674" s="14"/>
      <c r="AQK674" s="14"/>
      <c r="AQL674" s="14"/>
      <c r="AQM674" s="14"/>
      <c r="AQN674" s="14"/>
      <c r="AQO674" s="14"/>
      <c r="AQP674" s="14"/>
      <c r="AQQ674" s="14"/>
      <c r="AQR674" s="14"/>
      <c r="AQS674" s="14"/>
      <c r="AQT674" s="14"/>
      <c r="AQU674" s="14"/>
      <c r="AQV674" s="14"/>
      <c r="AQW674" s="14"/>
      <c r="AQX674" s="14"/>
      <c r="AQY674" s="14"/>
      <c r="AQZ674" s="14"/>
      <c r="ARA674" s="14"/>
      <c r="ARB674" s="14"/>
      <c r="ARC674" s="14"/>
      <c r="ARD674" s="14"/>
      <c r="ARE674" s="14"/>
      <c r="ARF674" s="14"/>
      <c r="ARG674" s="14"/>
      <c r="ARH674" s="14"/>
      <c r="ARI674" s="14"/>
      <c r="ARJ674" s="14"/>
      <c r="ARK674" s="14"/>
      <c r="ARL674" s="14"/>
      <c r="ARM674" s="14"/>
      <c r="ARN674" s="14"/>
      <c r="ARO674" s="14"/>
      <c r="ARP674" s="14"/>
      <c r="ARQ674" s="14"/>
      <c r="ARR674" s="14"/>
      <c r="ARS674" s="14"/>
      <c r="ART674" s="14"/>
      <c r="ARU674" s="14"/>
      <c r="ARV674" s="14"/>
      <c r="ARW674" s="14"/>
      <c r="ARX674" s="14"/>
      <c r="ARY674" s="14"/>
      <c r="ARZ674" s="14"/>
      <c r="ASA674" s="14"/>
      <c r="ASB674" s="14"/>
      <c r="ASC674" s="14"/>
      <c r="ASD674" s="14"/>
      <c r="ASE674" s="14"/>
      <c r="ASF674" s="14"/>
      <c r="ASG674" s="14"/>
      <c r="ASH674" s="14"/>
      <c r="ASI674" s="14"/>
      <c r="ASJ674" s="14"/>
      <c r="ASK674" s="14"/>
      <c r="ASL674" s="14"/>
      <c r="ASM674" s="14"/>
      <c r="ASN674" s="14"/>
      <c r="ASO674" s="14"/>
      <c r="ASP674" s="14"/>
      <c r="ASQ674" s="14"/>
      <c r="ASR674" s="14"/>
      <c r="ASS674" s="14"/>
      <c r="AST674" s="14"/>
      <c r="ASU674" s="14"/>
      <c r="ASV674" s="14"/>
      <c r="ASW674" s="14"/>
      <c r="ASX674" s="14"/>
      <c r="ASY674" s="14"/>
      <c r="ASZ674" s="14"/>
      <c r="ATA674" s="14"/>
      <c r="ATB674" s="14"/>
      <c r="ATC674" s="14"/>
      <c r="ATD674" s="14"/>
    </row>
    <row r="675" spans="63:1200">
      <c r="BK675" s="14" t="str">
        <f t="shared" si="2124"/>
        <v/>
      </c>
      <c r="ABO675" s="14"/>
      <c r="ABP675" s="14"/>
      <c r="ABQ675" s="14"/>
      <c r="ABR675" s="14"/>
      <c r="ABS675" s="14"/>
      <c r="ABT675" s="14"/>
      <c r="ABU675" s="14"/>
      <c r="ABV675" s="14"/>
      <c r="ABW675" s="14"/>
      <c r="ABX675" s="14"/>
      <c r="ABY675" s="14"/>
      <c r="ABZ675" s="14"/>
      <c r="ACA675" s="14"/>
      <c r="ACB675" s="14"/>
      <c r="ACC675" s="14"/>
      <c r="ACD675" s="14"/>
      <c r="ACE675" s="14"/>
      <c r="ACF675" s="14"/>
      <c r="ACG675" s="14"/>
      <c r="ACH675" s="14"/>
      <c r="ACI675" s="14"/>
      <c r="ACJ675" s="14"/>
      <c r="ACK675" s="14"/>
      <c r="ACL675" s="14"/>
      <c r="ACM675" s="14"/>
      <c r="ACN675" s="14"/>
      <c r="ACO675" s="14"/>
      <c r="ACP675" s="14"/>
      <c r="ACQ675" s="14"/>
      <c r="ACR675" s="14"/>
      <c r="ACS675" s="14"/>
      <c r="ACT675" s="14"/>
      <c r="ACU675" s="14"/>
      <c r="ACV675" s="14"/>
      <c r="ACW675" s="14"/>
      <c r="ACX675" s="14"/>
      <c r="ACY675" s="14"/>
      <c r="ACZ675" s="14"/>
      <c r="ADA675" s="14"/>
      <c r="ADB675" s="14"/>
      <c r="ADC675" s="14"/>
      <c r="ADD675" s="14"/>
      <c r="ADE675" s="14"/>
      <c r="ADF675" s="14"/>
      <c r="ADG675" s="14"/>
      <c r="ADH675" s="14"/>
      <c r="ADI675" s="14"/>
      <c r="ADJ675" s="14"/>
      <c r="ADK675" s="14"/>
      <c r="ADL675" s="14"/>
      <c r="ADM675" s="14"/>
      <c r="ADN675" s="14"/>
      <c r="ADO675" s="14"/>
      <c r="ADP675" s="14"/>
      <c r="ADQ675" s="14"/>
      <c r="ADR675" s="14"/>
      <c r="ADS675" s="14"/>
      <c r="ADT675" s="14"/>
      <c r="ADU675" s="14"/>
      <c r="ADV675" s="14"/>
      <c r="ADW675" s="14"/>
      <c r="ADX675" s="14"/>
      <c r="ADY675" s="14"/>
      <c r="ADZ675" s="14"/>
      <c r="AEA675" s="14"/>
      <c r="AEB675" s="14"/>
      <c r="AEC675" s="14"/>
      <c r="AED675" s="14"/>
      <c r="AEE675" s="14"/>
      <c r="AEF675" s="14"/>
      <c r="AEG675" s="14"/>
      <c r="AEH675" s="14"/>
      <c r="AEI675" s="14"/>
      <c r="AEJ675" s="14"/>
      <c r="AEK675" s="14"/>
      <c r="AEL675" s="14"/>
      <c r="AEM675" s="14"/>
      <c r="AEN675" s="14"/>
      <c r="AEO675" s="14"/>
      <c r="AEP675" s="14"/>
      <c r="AEQ675" s="14"/>
      <c r="AER675" s="14"/>
      <c r="AES675" s="14"/>
      <c r="AET675" s="14"/>
      <c r="AEU675" s="14"/>
      <c r="AEV675" s="14"/>
      <c r="AEW675" s="14"/>
      <c r="AEX675" s="14"/>
      <c r="AEY675" s="14"/>
      <c r="AEZ675" s="14"/>
      <c r="AFA675" s="14"/>
      <c r="AFB675" s="14"/>
      <c r="AFC675" s="14"/>
      <c r="AFD675" s="14"/>
      <c r="AFE675" s="14"/>
      <c r="AFF675" s="14"/>
      <c r="AFG675" s="14"/>
      <c r="AFH675" s="14"/>
      <c r="AFI675" s="14"/>
      <c r="AFJ675" s="14"/>
      <c r="AFK675" s="14"/>
      <c r="AFL675" s="14"/>
      <c r="AFM675" s="14"/>
      <c r="AFN675" s="14"/>
      <c r="AFO675" s="14"/>
      <c r="AFP675" s="14"/>
      <c r="AFQ675" s="14"/>
      <c r="AFR675" s="14"/>
      <c r="AFS675" s="14"/>
      <c r="AFT675" s="14"/>
      <c r="AFU675" s="14"/>
      <c r="AFV675" s="14"/>
      <c r="AFW675" s="14"/>
      <c r="AFX675" s="14"/>
      <c r="AFY675" s="14"/>
      <c r="AFZ675" s="14"/>
      <c r="AGA675" s="14"/>
      <c r="AGB675" s="14"/>
      <c r="AGC675" s="14"/>
      <c r="AGD675" s="14"/>
      <c r="AGE675" s="14"/>
      <c r="AGF675" s="14"/>
      <c r="AGG675" s="14"/>
      <c r="AGH675" s="14"/>
      <c r="AGI675" s="14"/>
      <c r="AGJ675" s="14"/>
      <c r="AGK675" s="14"/>
      <c r="AGL675" s="14"/>
      <c r="AGM675" s="14"/>
      <c r="AGN675" s="14"/>
      <c r="AGO675" s="14"/>
      <c r="AGP675" s="14"/>
      <c r="AGQ675" s="14"/>
      <c r="AGR675" s="14"/>
      <c r="AGS675" s="14"/>
      <c r="AGT675" s="14"/>
      <c r="AGU675" s="14"/>
      <c r="AGV675" s="14"/>
      <c r="AGW675" s="14"/>
      <c r="AGX675" s="14"/>
      <c r="AGY675" s="14"/>
      <c r="AGZ675" s="14"/>
      <c r="AHA675" s="14"/>
      <c r="AHB675" s="14"/>
      <c r="AHC675" s="14"/>
      <c r="AHD675" s="14"/>
      <c r="AHE675" s="14"/>
      <c r="AHF675" s="14"/>
      <c r="AHG675" s="14"/>
      <c r="AHH675" s="14"/>
      <c r="AHI675" s="14"/>
      <c r="AHJ675" s="14"/>
      <c r="AHK675" s="14"/>
      <c r="AHL675" s="14"/>
      <c r="AHM675" s="14"/>
      <c r="AHN675" s="14"/>
      <c r="AHO675" s="14"/>
      <c r="AHP675" s="14"/>
      <c r="AHQ675" s="14"/>
      <c r="AHR675" s="14"/>
      <c r="AHS675" s="14"/>
      <c r="AHT675" s="14"/>
      <c r="AHU675" s="14"/>
      <c r="AHV675" s="14"/>
      <c r="AHW675" s="14"/>
      <c r="AHX675" s="14"/>
      <c r="AHY675" s="14"/>
      <c r="AHZ675" s="14"/>
      <c r="AIA675" s="14"/>
      <c r="AIB675" s="14"/>
      <c r="AIC675" s="14"/>
      <c r="AID675" s="14"/>
      <c r="AIE675" s="14"/>
      <c r="AIF675" s="14"/>
      <c r="AIG675" s="14"/>
      <c r="AIH675" s="14"/>
      <c r="AII675" s="14"/>
      <c r="AIJ675" s="14"/>
      <c r="AIK675" s="14"/>
      <c r="AIL675" s="14"/>
      <c r="AIM675" s="14"/>
      <c r="AIN675" s="14"/>
      <c r="AIO675" s="14"/>
      <c r="AIP675" s="14"/>
      <c r="AIQ675" s="14"/>
      <c r="AIR675" s="14"/>
      <c r="AIS675" s="14"/>
      <c r="AIT675" s="14"/>
      <c r="AIU675" s="14"/>
      <c r="AIV675" s="14"/>
      <c r="AIW675" s="14"/>
      <c r="AIX675" s="14"/>
      <c r="AIY675" s="14"/>
      <c r="AIZ675" s="14"/>
      <c r="AJA675" s="14"/>
      <c r="AJB675" s="14"/>
      <c r="AJC675" s="14"/>
      <c r="AJD675" s="14"/>
      <c r="AJE675" s="14"/>
      <c r="AJF675" s="14"/>
      <c r="AJG675" s="14"/>
      <c r="AJH675" s="14"/>
      <c r="AJI675" s="14"/>
      <c r="AJJ675" s="14"/>
      <c r="AJK675" s="14"/>
      <c r="AJL675" s="14"/>
      <c r="AJM675" s="14"/>
      <c r="AJN675" s="14"/>
      <c r="AJO675" s="14"/>
      <c r="AJP675" s="14"/>
      <c r="AJQ675" s="14"/>
      <c r="AJR675" s="14"/>
      <c r="AJS675" s="14"/>
      <c r="AJT675" s="14"/>
      <c r="AJU675" s="14"/>
      <c r="AJV675" s="14"/>
      <c r="AJW675" s="14"/>
      <c r="AJX675" s="14"/>
      <c r="AJY675" s="14"/>
      <c r="AJZ675" s="14"/>
      <c r="AKA675" s="14"/>
      <c r="AKB675" s="14"/>
      <c r="AKC675" s="14"/>
      <c r="AKD675" s="14"/>
      <c r="AKE675" s="14"/>
      <c r="AKF675" s="14"/>
      <c r="AKG675" s="14"/>
      <c r="AKH675" s="14"/>
      <c r="AKI675" s="14"/>
      <c r="AKJ675" s="14"/>
      <c r="AKK675" s="14"/>
      <c r="AKL675" s="14"/>
      <c r="AKM675" s="14"/>
      <c r="AKN675" s="14"/>
      <c r="AKO675" s="14"/>
      <c r="AKP675" s="14"/>
      <c r="AKQ675" s="14"/>
      <c r="AKR675" s="14"/>
      <c r="AKS675" s="14"/>
      <c r="AKT675" s="14"/>
      <c r="AKU675" s="14"/>
      <c r="AKV675" s="14"/>
      <c r="AKW675" s="14"/>
      <c r="AKX675" s="14"/>
      <c r="AKY675" s="14"/>
      <c r="AKZ675" s="14"/>
      <c r="ALA675" s="14"/>
      <c r="ALB675" s="14"/>
      <c r="ALC675" s="14"/>
      <c r="ALD675" s="14"/>
      <c r="ALE675" s="14"/>
      <c r="ALF675" s="14"/>
      <c r="ALG675" s="14"/>
      <c r="ALH675" s="14"/>
      <c r="ALI675" s="14"/>
      <c r="ALJ675" s="14"/>
      <c r="ALK675" s="14"/>
      <c r="ALL675" s="14"/>
      <c r="ALM675" s="14"/>
      <c r="ALN675" s="14"/>
      <c r="ALO675" s="14"/>
      <c r="ALP675" s="14"/>
      <c r="ALQ675" s="14"/>
      <c r="ALR675" s="14"/>
      <c r="ALS675" s="14"/>
      <c r="ALT675" s="14"/>
      <c r="ALU675" s="14"/>
      <c r="ALV675" s="14"/>
      <c r="ALW675" s="14"/>
      <c r="ALX675" s="14"/>
      <c r="ALY675" s="14"/>
      <c r="ALZ675" s="14"/>
      <c r="AMA675" s="14"/>
      <c r="AMB675" s="14"/>
      <c r="AMC675" s="14"/>
      <c r="AMD675" s="14"/>
      <c r="AME675" s="14"/>
      <c r="AMF675" s="14"/>
      <c r="AMG675" s="14"/>
      <c r="AMH675" s="14"/>
      <c r="AMI675" s="14"/>
      <c r="AMJ675" s="14"/>
      <c r="AMK675" s="14"/>
      <c r="AML675" s="14"/>
      <c r="AMM675" s="14"/>
      <c r="AMN675" s="14"/>
      <c r="AMO675" s="14"/>
      <c r="AMP675" s="14"/>
      <c r="AMQ675" s="14"/>
      <c r="AMR675" s="14"/>
      <c r="AMS675" s="14"/>
      <c r="AMT675" s="14"/>
      <c r="AMU675" s="14"/>
      <c r="AMV675" s="14"/>
      <c r="AMW675" s="14"/>
      <c r="AMX675" s="14"/>
      <c r="AMY675" s="14"/>
      <c r="AMZ675" s="14"/>
      <c r="ANA675" s="14"/>
      <c r="ANB675" s="14"/>
      <c r="ANC675" s="14"/>
      <c r="AND675" s="14"/>
      <c r="ANE675" s="14"/>
      <c r="ANF675" s="14"/>
      <c r="ANG675" s="14"/>
      <c r="ANH675" s="14"/>
      <c r="ANI675" s="14"/>
      <c r="ANJ675" s="14"/>
      <c r="ANK675" s="14"/>
      <c r="ANL675" s="14"/>
      <c r="ANM675" s="14"/>
      <c r="ANN675" s="14"/>
      <c r="ANO675" s="14"/>
      <c r="ANP675" s="14"/>
      <c r="ANQ675" s="14"/>
      <c r="ANR675" s="14"/>
      <c r="ANS675" s="14"/>
      <c r="ANT675" s="14"/>
      <c r="ANU675" s="14"/>
      <c r="ANV675" s="14"/>
      <c r="ANW675" s="14"/>
      <c r="ANX675" s="14"/>
      <c r="ANY675" s="14"/>
      <c r="ANZ675" s="14"/>
      <c r="AOA675" s="14"/>
      <c r="AOB675" s="14"/>
      <c r="AOC675" s="14"/>
      <c r="AOD675" s="14"/>
      <c r="AOE675" s="14"/>
      <c r="AOF675" s="14"/>
      <c r="AOG675" s="14"/>
      <c r="AOH675" s="14"/>
      <c r="AOI675" s="14"/>
      <c r="AOJ675" s="14"/>
      <c r="AOK675" s="14"/>
      <c r="AOL675" s="14"/>
      <c r="AOM675" s="14"/>
      <c r="AON675" s="14"/>
      <c r="AOO675" s="14"/>
      <c r="AOP675" s="14"/>
      <c r="AOQ675" s="14"/>
      <c r="AOR675" s="14"/>
      <c r="AOS675" s="14"/>
      <c r="AOT675" s="14"/>
      <c r="AOU675" s="14"/>
      <c r="AOV675" s="14"/>
      <c r="AOW675" s="14"/>
      <c r="AOX675" s="14"/>
      <c r="AOY675" s="14"/>
      <c r="AOZ675" s="14"/>
      <c r="APA675" s="14"/>
      <c r="APB675" s="14"/>
      <c r="APC675" s="14"/>
      <c r="APD675" s="14"/>
      <c r="APE675" s="14"/>
      <c r="APF675" s="14"/>
      <c r="APG675" s="14"/>
      <c r="APH675" s="14"/>
      <c r="API675" s="14"/>
      <c r="APJ675" s="14"/>
      <c r="APK675" s="14"/>
      <c r="APL675" s="14"/>
      <c r="APM675" s="14"/>
      <c r="APN675" s="14"/>
      <c r="APO675" s="14"/>
      <c r="APP675" s="14"/>
      <c r="APQ675" s="14"/>
      <c r="APR675" s="14"/>
      <c r="APS675" s="14"/>
      <c r="APT675" s="14"/>
      <c r="APU675" s="14"/>
      <c r="APV675" s="14"/>
      <c r="APW675" s="14"/>
      <c r="APX675" s="14"/>
      <c r="APY675" s="14"/>
      <c r="APZ675" s="14"/>
      <c r="AQA675" s="14"/>
      <c r="AQB675" s="14"/>
      <c r="AQC675" s="14"/>
      <c r="AQD675" s="14"/>
      <c r="AQE675" s="14"/>
      <c r="AQF675" s="14"/>
      <c r="AQG675" s="14"/>
      <c r="AQH675" s="14"/>
      <c r="AQI675" s="14"/>
      <c r="AQJ675" s="14"/>
      <c r="AQK675" s="14"/>
      <c r="AQL675" s="14"/>
      <c r="AQM675" s="14"/>
      <c r="AQN675" s="14"/>
      <c r="AQO675" s="14"/>
      <c r="AQP675" s="14"/>
      <c r="AQQ675" s="14"/>
      <c r="AQR675" s="14"/>
      <c r="AQS675" s="14"/>
      <c r="AQT675" s="14"/>
      <c r="AQU675" s="14"/>
      <c r="AQV675" s="14"/>
      <c r="AQW675" s="14"/>
      <c r="AQX675" s="14"/>
      <c r="AQY675" s="14"/>
      <c r="AQZ675" s="14"/>
      <c r="ARA675" s="14"/>
      <c r="ARB675" s="14"/>
      <c r="ARC675" s="14"/>
      <c r="ARD675" s="14"/>
      <c r="ARE675" s="14"/>
      <c r="ARF675" s="14"/>
      <c r="ARG675" s="14"/>
      <c r="ARH675" s="14"/>
      <c r="ARI675" s="14"/>
      <c r="ARJ675" s="14"/>
      <c r="ARK675" s="14"/>
      <c r="ARL675" s="14"/>
      <c r="ARM675" s="14"/>
      <c r="ARN675" s="14"/>
      <c r="ARO675" s="14"/>
      <c r="ARP675" s="14"/>
      <c r="ARQ675" s="14"/>
      <c r="ARR675" s="14"/>
      <c r="ARS675" s="14"/>
      <c r="ART675" s="14"/>
      <c r="ARU675" s="14"/>
      <c r="ARV675" s="14"/>
      <c r="ARW675" s="14"/>
      <c r="ARX675" s="14"/>
      <c r="ARY675" s="14"/>
      <c r="ARZ675" s="14"/>
      <c r="ASA675" s="14"/>
      <c r="ASB675" s="14"/>
      <c r="ASC675" s="14"/>
      <c r="ASD675" s="14"/>
      <c r="ASE675" s="14"/>
      <c r="ASF675" s="14"/>
      <c r="ASG675" s="14"/>
      <c r="ASH675" s="14"/>
      <c r="ASI675" s="14"/>
      <c r="ASJ675" s="14"/>
      <c r="ASK675" s="14"/>
      <c r="ASL675" s="14"/>
      <c r="ASM675" s="14"/>
      <c r="ASN675" s="14"/>
      <c r="ASO675" s="14"/>
      <c r="ASP675" s="14"/>
      <c r="ASQ675" s="14"/>
      <c r="ASR675" s="14"/>
      <c r="ASS675" s="14"/>
      <c r="AST675" s="14"/>
      <c r="ASU675" s="14"/>
      <c r="ASV675" s="14"/>
      <c r="ASW675" s="14"/>
      <c r="ASX675" s="14"/>
      <c r="ASY675" s="14"/>
      <c r="ASZ675" s="14"/>
      <c r="ATA675" s="14"/>
      <c r="ATB675" s="14"/>
      <c r="ATC675" s="14"/>
      <c r="ATD675" s="14"/>
    </row>
    <row r="676" spans="63:1200">
      <c r="BK676" s="14" t="str">
        <f t="shared" si="2124"/>
        <v/>
      </c>
      <c r="ABO676" s="14"/>
      <c r="ABP676" s="14"/>
      <c r="ABQ676" s="14"/>
      <c r="ABR676" s="14"/>
      <c r="ABS676" s="14"/>
      <c r="ABT676" s="14"/>
      <c r="ABU676" s="14"/>
      <c r="ABV676" s="14"/>
      <c r="ABW676" s="14"/>
      <c r="ABX676" s="14"/>
      <c r="ABY676" s="14"/>
      <c r="ABZ676" s="14"/>
      <c r="ACA676" s="14"/>
      <c r="ACB676" s="14"/>
      <c r="ACC676" s="14"/>
      <c r="ACD676" s="14"/>
      <c r="ACE676" s="14"/>
      <c r="ACF676" s="14"/>
      <c r="ACG676" s="14"/>
      <c r="ACH676" s="14"/>
      <c r="ACI676" s="14"/>
      <c r="ACJ676" s="14"/>
      <c r="ACK676" s="14"/>
      <c r="ACL676" s="14"/>
      <c r="ACM676" s="14"/>
      <c r="ACN676" s="14"/>
      <c r="ACO676" s="14"/>
      <c r="ACP676" s="14"/>
      <c r="ACQ676" s="14"/>
      <c r="ACR676" s="14"/>
      <c r="ACS676" s="14"/>
      <c r="ACT676" s="14"/>
      <c r="ACU676" s="14"/>
      <c r="ACV676" s="14"/>
      <c r="ACW676" s="14"/>
      <c r="ACX676" s="14"/>
      <c r="ACY676" s="14"/>
      <c r="ACZ676" s="14"/>
      <c r="ADA676" s="14"/>
      <c r="ADB676" s="14"/>
      <c r="ADC676" s="14"/>
      <c r="ADD676" s="14"/>
      <c r="ADE676" s="14"/>
      <c r="ADF676" s="14"/>
      <c r="ADG676" s="14"/>
      <c r="ADH676" s="14"/>
      <c r="ADI676" s="14"/>
      <c r="ADJ676" s="14"/>
      <c r="ADK676" s="14"/>
      <c r="ADL676" s="14"/>
      <c r="ADM676" s="14"/>
      <c r="ADN676" s="14"/>
      <c r="ADO676" s="14"/>
      <c r="ADP676" s="14"/>
      <c r="ADQ676" s="14"/>
      <c r="ADR676" s="14"/>
      <c r="ADS676" s="14"/>
      <c r="ADT676" s="14"/>
      <c r="ADU676" s="14"/>
      <c r="ADV676" s="14"/>
      <c r="ADW676" s="14"/>
      <c r="ADX676" s="14"/>
      <c r="ADY676" s="14"/>
      <c r="ADZ676" s="14"/>
      <c r="AEA676" s="14"/>
      <c r="AEB676" s="14"/>
      <c r="AEC676" s="14"/>
      <c r="AED676" s="14"/>
      <c r="AEE676" s="14"/>
      <c r="AEF676" s="14"/>
      <c r="AEG676" s="14"/>
      <c r="AEH676" s="14"/>
      <c r="AEI676" s="14"/>
      <c r="AEJ676" s="14"/>
      <c r="AEK676" s="14"/>
      <c r="AEL676" s="14"/>
      <c r="AEM676" s="14"/>
      <c r="AEN676" s="14"/>
      <c r="AEO676" s="14"/>
      <c r="AEP676" s="14"/>
      <c r="AEQ676" s="14"/>
      <c r="AER676" s="14"/>
      <c r="AES676" s="14"/>
      <c r="AET676" s="14"/>
      <c r="AEU676" s="14"/>
      <c r="AEV676" s="14"/>
      <c r="AEW676" s="14"/>
      <c r="AEX676" s="14"/>
      <c r="AEY676" s="14"/>
      <c r="AEZ676" s="14"/>
      <c r="AFA676" s="14"/>
      <c r="AFB676" s="14"/>
      <c r="AFC676" s="14"/>
      <c r="AFD676" s="14"/>
      <c r="AFE676" s="14"/>
      <c r="AFF676" s="14"/>
      <c r="AFG676" s="14"/>
      <c r="AFH676" s="14"/>
      <c r="AFI676" s="14"/>
      <c r="AFJ676" s="14"/>
      <c r="AFK676" s="14"/>
      <c r="AFL676" s="14"/>
      <c r="AFM676" s="14"/>
      <c r="AFN676" s="14"/>
      <c r="AFO676" s="14"/>
      <c r="AFP676" s="14"/>
      <c r="AFQ676" s="14"/>
      <c r="AFR676" s="14"/>
      <c r="AFS676" s="14"/>
      <c r="AFT676" s="14"/>
      <c r="AFU676" s="14"/>
      <c r="AFV676" s="14"/>
      <c r="AFW676" s="14"/>
      <c r="AFX676" s="14"/>
      <c r="AFY676" s="14"/>
      <c r="AFZ676" s="14"/>
      <c r="AGA676" s="14"/>
      <c r="AGB676" s="14"/>
      <c r="AGC676" s="14"/>
      <c r="AGD676" s="14"/>
      <c r="AGE676" s="14"/>
      <c r="AGF676" s="14"/>
      <c r="AGG676" s="14"/>
      <c r="AGH676" s="14"/>
      <c r="AGI676" s="14"/>
      <c r="AGJ676" s="14"/>
      <c r="AGK676" s="14"/>
      <c r="AGL676" s="14"/>
      <c r="AGM676" s="14"/>
      <c r="AGN676" s="14"/>
      <c r="AGO676" s="14"/>
      <c r="AGP676" s="14"/>
      <c r="AGQ676" s="14"/>
      <c r="AGR676" s="14"/>
      <c r="AGS676" s="14"/>
      <c r="AGT676" s="14"/>
      <c r="AGU676" s="14"/>
      <c r="AGV676" s="14"/>
      <c r="AGW676" s="14"/>
      <c r="AGX676" s="14"/>
      <c r="AGY676" s="14"/>
      <c r="AGZ676" s="14"/>
      <c r="AHA676" s="14"/>
      <c r="AHB676" s="14"/>
      <c r="AHC676" s="14"/>
      <c r="AHD676" s="14"/>
      <c r="AHE676" s="14"/>
      <c r="AHF676" s="14"/>
      <c r="AHG676" s="14"/>
      <c r="AHH676" s="14"/>
      <c r="AHI676" s="14"/>
      <c r="AHJ676" s="14"/>
      <c r="AHK676" s="14"/>
      <c r="AHL676" s="14"/>
      <c r="AHM676" s="14"/>
      <c r="AHN676" s="14"/>
      <c r="AHO676" s="14"/>
      <c r="AHP676" s="14"/>
      <c r="AHQ676" s="14"/>
      <c r="AHR676" s="14"/>
      <c r="AHS676" s="14"/>
      <c r="AHT676" s="14"/>
      <c r="AHU676" s="14"/>
      <c r="AHV676" s="14"/>
      <c r="AHW676" s="14"/>
      <c r="AHX676" s="14"/>
      <c r="AHY676" s="14"/>
      <c r="AHZ676" s="14"/>
      <c r="AIA676" s="14"/>
      <c r="AIB676" s="14"/>
      <c r="AIC676" s="14"/>
      <c r="AID676" s="14"/>
      <c r="AIE676" s="14"/>
      <c r="AIF676" s="14"/>
      <c r="AIG676" s="14"/>
      <c r="AIH676" s="14"/>
      <c r="AII676" s="14"/>
      <c r="AIJ676" s="14"/>
      <c r="AIK676" s="14"/>
      <c r="AIL676" s="14"/>
      <c r="AIM676" s="14"/>
      <c r="AIN676" s="14"/>
      <c r="AIO676" s="14"/>
      <c r="AIP676" s="14"/>
      <c r="AIQ676" s="14"/>
      <c r="AIR676" s="14"/>
      <c r="AIS676" s="14"/>
      <c r="AIT676" s="14"/>
      <c r="AIU676" s="14"/>
      <c r="AIV676" s="14"/>
      <c r="AIW676" s="14"/>
      <c r="AIX676" s="14"/>
      <c r="AIY676" s="14"/>
      <c r="AIZ676" s="14"/>
      <c r="AJA676" s="14"/>
      <c r="AJB676" s="14"/>
      <c r="AJC676" s="14"/>
      <c r="AJD676" s="14"/>
      <c r="AJE676" s="14"/>
      <c r="AJF676" s="14"/>
      <c r="AJG676" s="14"/>
      <c r="AJH676" s="14"/>
      <c r="AJI676" s="14"/>
      <c r="AJJ676" s="14"/>
      <c r="AJK676" s="14"/>
      <c r="AJL676" s="14"/>
      <c r="AJM676" s="14"/>
      <c r="AJN676" s="14"/>
      <c r="AJO676" s="14"/>
      <c r="AJP676" s="14"/>
      <c r="AJQ676" s="14"/>
      <c r="AJR676" s="14"/>
      <c r="AJS676" s="14"/>
      <c r="AJT676" s="14"/>
      <c r="AJU676" s="14"/>
      <c r="AJV676" s="14"/>
      <c r="AJW676" s="14"/>
      <c r="AJX676" s="14"/>
      <c r="AJY676" s="14"/>
      <c r="AJZ676" s="14"/>
      <c r="AKA676" s="14"/>
      <c r="AKB676" s="14"/>
      <c r="AKC676" s="14"/>
      <c r="AKD676" s="14"/>
      <c r="AKE676" s="14"/>
      <c r="AKF676" s="14"/>
      <c r="AKG676" s="14"/>
      <c r="AKH676" s="14"/>
      <c r="AKI676" s="14"/>
      <c r="AKJ676" s="14"/>
      <c r="AKK676" s="14"/>
      <c r="AKL676" s="14"/>
      <c r="AKM676" s="14"/>
      <c r="AKN676" s="14"/>
      <c r="AKO676" s="14"/>
      <c r="AKP676" s="14"/>
      <c r="AKQ676" s="14"/>
      <c r="AKR676" s="14"/>
      <c r="AKS676" s="14"/>
      <c r="AKT676" s="14"/>
      <c r="AKU676" s="14"/>
      <c r="AKV676" s="14"/>
      <c r="AKW676" s="14"/>
      <c r="AKX676" s="14"/>
      <c r="AKY676" s="14"/>
      <c r="AKZ676" s="14"/>
      <c r="ALA676" s="14"/>
      <c r="ALB676" s="14"/>
      <c r="ALC676" s="14"/>
      <c r="ALD676" s="14"/>
      <c r="ALE676" s="14"/>
      <c r="ALF676" s="14"/>
      <c r="ALG676" s="14"/>
      <c r="ALH676" s="14"/>
      <c r="ALI676" s="14"/>
      <c r="ALJ676" s="14"/>
      <c r="ALK676" s="14"/>
      <c r="ALL676" s="14"/>
      <c r="ALM676" s="14"/>
      <c r="ALN676" s="14"/>
      <c r="ALO676" s="14"/>
      <c r="ALP676" s="14"/>
      <c r="ALQ676" s="14"/>
      <c r="ALR676" s="14"/>
      <c r="ALS676" s="14"/>
      <c r="ALT676" s="14"/>
      <c r="ALU676" s="14"/>
      <c r="ALV676" s="14"/>
      <c r="ALW676" s="14"/>
      <c r="ALX676" s="14"/>
      <c r="ALY676" s="14"/>
      <c r="ALZ676" s="14"/>
      <c r="AMA676" s="14"/>
      <c r="AMB676" s="14"/>
      <c r="AMC676" s="14"/>
      <c r="AMD676" s="14"/>
      <c r="AME676" s="14"/>
      <c r="AMF676" s="14"/>
      <c r="AMG676" s="14"/>
      <c r="AMH676" s="14"/>
      <c r="AMI676" s="14"/>
      <c r="AMJ676" s="14"/>
      <c r="AMK676" s="14"/>
      <c r="AML676" s="14"/>
      <c r="AMM676" s="14"/>
      <c r="AMN676" s="14"/>
      <c r="AMO676" s="14"/>
      <c r="AMP676" s="14"/>
      <c r="AMQ676" s="14"/>
      <c r="AMR676" s="14"/>
      <c r="AMS676" s="14"/>
      <c r="AMT676" s="14"/>
      <c r="AMU676" s="14"/>
      <c r="AMV676" s="14"/>
      <c r="AMW676" s="14"/>
      <c r="AMX676" s="14"/>
      <c r="AMY676" s="14"/>
      <c r="AMZ676" s="14"/>
      <c r="ANA676" s="14"/>
      <c r="ANB676" s="14"/>
      <c r="ANC676" s="14"/>
      <c r="AND676" s="14"/>
      <c r="ANE676" s="14"/>
      <c r="ANF676" s="14"/>
      <c r="ANG676" s="14"/>
      <c r="ANH676" s="14"/>
      <c r="ANI676" s="14"/>
      <c r="ANJ676" s="14"/>
      <c r="ANK676" s="14"/>
      <c r="ANL676" s="14"/>
      <c r="ANM676" s="14"/>
      <c r="ANN676" s="14"/>
      <c r="ANO676" s="14"/>
      <c r="ANP676" s="14"/>
      <c r="ANQ676" s="14"/>
      <c r="ANR676" s="14"/>
      <c r="ANS676" s="14"/>
      <c r="ANT676" s="14"/>
      <c r="ANU676" s="14"/>
      <c r="ANV676" s="14"/>
      <c r="ANW676" s="14"/>
      <c r="ANX676" s="14"/>
      <c r="ANY676" s="14"/>
      <c r="ANZ676" s="14"/>
      <c r="AOA676" s="14"/>
      <c r="AOB676" s="14"/>
      <c r="AOC676" s="14"/>
      <c r="AOD676" s="14"/>
      <c r="AOE676" s="14"/>
      <c r="AOF676" s="14"/>
      <c r="AOG676" s="14"/>
      <c r="AOH676" s="14"/>
      <c r="AOI676" s="14"/>
      <c r="AOJ676" s="14"/>
      <c r="AOK676" s="14"/>
      <c r="AOL676" s="14"/>
      <c r="AOM676" s="14"/>
      <c r="AON676" s="14"/>
      <c r="AOO676" s="14"/>
      <c r="AOP676" s="14"/>
      <c r="AOQ676" s="14"/>
      <c r="AOR676" s="14"/>
      <c r="AOS676" s="14"/>
      <c r="AOT676" s="14"/>
      <c r="AOU676" s="14"/>
      <c r="AOV676" s="14"/>
      <c r="AOW676" s="14"/>
      <c r="AOX676" s="14"/>
      <c r="AOY676" s="14"/>
      <c r="AOZ676" s="14"/>
      <c r="APA676" s="14"/>
      <c r="APB676" s="14"/>
      <c r="APC676" s="14"/>
      <c r="APD676" s="14"/>
      <c r="APE676" s="14"/>
      <c r="APF676" s="14"/>
      <c r="APG676" s="14"/>
      <c r="APH676" s="14"/>
      <c r="API676" s="14"/>
      <c r="APJ676" s="14"/>
      <c r="APK676" s="14"/>
      <c r="APL676" s="14"/>
      <c r="APM676" s="14"/>
      <c r="APN676" s="14"/>
      <c r="APO676" s="14"/>
      <c r="APP676" s="14"/>
      <c r="APQ676" s="14"/>
      <c r="APR676" s="14"/>
      <c r="APS676" s="14"/>
      <c r="APT676" s="14"/>
      <c r="APU676" s="14"/>
      <c r="APV676" s="14"/>
      <c r="APW676" s="14"/>
      <c r="APX676" s="14"/>
      <c r="APY676" s="14"/>
      <c r="APZ676" s="14"/>
      <c r="AQA676" s="14"/>
      <c r="AQB676" s="14"/>
      <c r="AQC676" s="14"/>
      <c r="AQD676" s="14"/>
      <c r="AQE676" s="14"/>
      <c r="AQF676" s="14"/>
      <c r="AQG676" s="14"/>
      <c r="AQH676" s="14"/>
      <c r="AQI676" s="14"/>
      <c r="AQJ676" s="14"/>
      <c r="AQK676" s="14"/>
      <c r="AQL676" s="14"/>
      <c r="AQM676" s="14"/>
      <c r="AQN676" s="14"/>
      <c r="AQO676" s="14"/>
      <c r="AQP676" s="14"/>
      <c r="AQQ676" s="14"/>
      <c r="AQR676" s="14"/>
      <c r="AQS676" s="14"/>
      <c r="AQT676" s="14"/>
      <c r="AQU676" s="14"/>
      <c r="AQV676" s="14"/>
      <c r="AQW676" s="14"/>
      <c r="AQX676" s="14"/>
      <c r="AQY676" s="14"/>
      <c r="AQZ676" s="14"/>
      <c r="ARA676" s="14"/>
      <c r="ARB676" s="14"/>
      <c r="ARC676" s="14"/>
      <c r="ARD676" s="14"/>
      <c r="ARE676" s="14"/>
      <c r="ARF676" s="14"/>
      <c r="ARG676" s="14"/>
      <c r="ARH676" s="14"/>
      <c r="ARI676" s="14"/>
      <c r="ARJ676" s="14"/>
      <c r="ARK676" s="14"/>
      <c r="ARL676" s="14"/>
      <c r="ARM676" s="14"/>
      <c r="ARN676" s="14"/>
      <c r="ARO676" s="14"/>
      <c r="ARP676" s="14"/>
      <c r="ARQ676" s="14"/>
      <c r="ARR676" s="14"/>
      <c r="ARS676" s="14"/>
      <c r="ART676" s="14"/>
      <c r="ARU676" s="14"/>
      <c r="ARV676" s="14"/>
      <c r="ARW676" s="14"/>
      <c r="ARX676" s="14"/>
      <c r="ARY676" s="14"/>
      <c r="ARZ676" s="14"/>
      <c r="ASA676" s="14"/>
      <c r="ASB676" s="14"/>
      <c r="ASC676" s="14"/>
      <c r="ASD676" s="14"/>
      <c r="ASE676" s="14"/>
      <c r="ASF676" s="14"/>
      <c r="ASG676" s="14"/>
      <c r="ASH676" s="14"/>
      <c r="ASI676" s="14"/>
      <c r="ASJ676" s="14"/>
      <c r="ASK676" s="14"/>
      <c r="ASL676" s="14"/>
      <c r="ASM676" s="14"/>
      <c r="ASN676" s="14"/>
      <c r="ASO676" s="14"/>
      <c r="ASP676" s="14"/>
      <c r="ASQ676" s="14"/>
      <c r="ASR676" s="14"/>
      <c r="ASS676" s="14"/>
      <c r="AST676" s="14"/>
      <c r="ASU676" s="14"/>
      <c r="ASV676" s="14"/>
      <c r="ASW676" s="14"/>
      <c r="ASX676" s="14"/>
      <c r="ASY676" s="14"/>
      <c r="ASZ676" s="14"/>
      <c r="ATA676" s="14"/>
      <c r="ATB676" s="14"/>
      <c r="ATC676" s="14"/>
      <c r="ATD676" s="14"/>
    </row>
    <row r="677" spans="63:1200">
      <c r="BK677" s="14" t="str">
        <f t="shared" si="2124"/>
        <v/>
      </c>
      <c r="ABO677" s="14"/>
      <c r="ABP677" s="14"/>
      <c r="ABQ677" s="14"/>
      <c r="ABR677" s="14"/>
      <c r="ABS677" s="14"/>
      <c r="ABT677" s="14"/>
      <c r="ABU677" s="14"/>
      <c r="ABV677" s="14"/>
      <c r="ABW677" s="14"/>
      <c r="ABX677" s="14"/>
      <c r="ABY677" s="14"/>
      <c r="ABZ677" s="14"/>
      <c r="ACA677" s="14"/>
      <c r="ACB677" s="14"/>
      <c r="ACC677" s="14"/>
      <c r="ACD677" s="14"/>
      <c r="ACE677" s="14"/>
      <c r="ACF677" s="14"/>
      <c r="ACG677" s="14"/>
      <c r="ACH677" s="14"/>
      <c r="ACI677" s="14"/>
      <c r="ACJ677" s="14"/>
      <c r="ACK677" s="14"/>
      <c r="ACL677" s="14"/>
      <c r="ACM677" s="14"/>
      <c r="ACN677" s="14"/>
      <c r="ACO677" s="14"/>
      <c r="ACP677" s="14"/>
      <c r="ACQ677" s="14"/>
      <c r="ACR677" s="14"/>
      <c r="ACS677" s="14"/>
      <c r="ACT677" s="14"/>
      <c r="ACU677" s="14"/>
      <c r="ACV677" s="14"/>
      <c r="ACW677" s="14"/>
      <c r="ACX677" s="14"/>
      <c r="ACY677" s="14"/>
      <c r="ACZ677" s="14"/>
      <c r="ADA677" s="14"/>
      <c r="ADB677" s="14"/>
      <c r="ADC677" s="14"/>
      <c r="ADD677" s="14"/>
      <c r="ADE677" s="14"/>
      <c r="ADF677" s="14"/>
      <c r="ADG677" s="14"/>
      <c r="ADH677" s="14"/>
      <c r="ADI677" s="14"/>
      <c r="ADJ677" s="14"/>
      <c r="ADK677" s="14"/>
      <c r="ADL677" s="14"/>
      <c r="ADM677" s="14"/>
      <c r="ADN677" s="14"/>
      <c r="ADO677" s="14"/>
      <c r="ADP677" s="14"/>
      <c r="ADQ677" s="14"/>
      <c r="ADR677" s="14"/>
      <c r="ADS677" s="14"/>
      <c r="ADT677" s="14"/>
      <c r="ADU677" s="14"/>
      <c r="ADV677" s="14"/>
      <c r="ADW677" s="14"/>
      <c r="ADX677" s="14"/>
      <c r="ADY677" s="14"/>
      <c r="ADZ677" s="14"/>
      <c r="AEA677" s="14"/>
      <c r="AEB677" s="14"/>
      <c r="AEC677" s="14"/>
      <c r="AED677" s="14"/>
      <c r="AEE677" s="14"/>
      <c r="AEF677" s="14"/>
      <c r="AEG677" s="14"/>
      <c r="AEH677" s="14"/>
      <c r="AEI677" s="14"/>
      <c r="AEJ677" s="14"/>
      <c r="AEK677" s="14"/>
      <c r="AEL677" s="14"/>
      <c r="AEM677" s="14"/>
      <c r="AEN677" s="14"/>
      <c r="AEO677" s="14"/>
      <c r="AEP677" s="14"/>
      <c r="AEQ677" s="14"/>
      <c r="AER677" s="14"/>
      <c r="AES677" s="14"/>
      <c r="AET677" s="14"/>
      <c r="AEU677" s="14"/>
      <c r="AEV677" s="14"/>
      <c r="AEW677" s="14"/>
      <c r="AEX677" s="14"/>
      <c r="AEY677" s="14"/>
      <c r="AEZ677" s="14"/>
      <c r="AFA677" s="14"/>
      <c r="AFB677" s="14"/>
      <c r="AFC677" s="14"/>
      <c r="AFD677" s="14"/>
      <c r="AFE677" s="14"/>
      <c r="AFF677" s="14"/>
      <c r="AFG677" s="14"/>
      <c r="AFH677" s="14"/>
      <c r="AFI677" s="14"/>
      <c r="AFJ677" s="14"/>
      <c r="AFK677" s="14"/>
      <c r="AFL677" s="14"/>
      <c r="AFM677" s="14"/>
      <c r="AFN677" s="14"/>
      <c r="AFO677" s="14"/>
      <c r="AFP677" s="14"/>
      <c r="AFQ677" s="14"/>
      <c r="AFR677" s="14"/>
      <c r="AFS677" s="14"/>
      <c r="AFT677" s="14"/>
      <c r="AFU677" s="14"/>
      <c r="AFV677" s="14"/>
      <c r="AFW677" s="14"/>
      <c r="AFX677" s="14"/>
      <c r="AFY677" s="14"/>
      <c r="AFZ677" s="14"/>
      <c r="AGA677" s="14"/>
      <c r="AGB677" s="14"/>
      <c r="AGC677" s="14"/>
      <c r="AGD677" s="14"/>
      <c r="AGE677" s="14"/>
      <c r="AGF677" s="14"/>
      <c r="AGG677" s="14"/>
      <c r="AGH677" s="14"/>
      <c r="AGI677" s="14"/>
      <c r="AGJ677" s="14"/>
      <c r="AGK677" s="14"/>
      <c r="AGL677" s="14"/>
      <c r="AGM677" s="14"/>
      <c r="AGN677" s="14"/>
      <c r="AGO677" s="14"/>
      <c r="AGP677" s="14"/>
      <c r="AGQ677" s="14"/>
      <c r="AGR677" s="14"/>
      <c r="AGS677" s="14"/>
      <c r="AGT677" s="14"/>
      <c r="AGU677" s="14"/>
      <c r="AGV677" s="14"/>
      <c r="AGW677" s="14"/>
      <c r="AGX677" s="14"/>
      <c r="AGY677" s="14"/>
      <c r="AGZ677" s="14"/>
      <c r="AHA677" s="14"/>
      <c r="AHB677" s="14"/>
      <c r="AHC677" s="14"/>
      <c r="AHD677" s="14"/>
      <c r="AHE677" s="14"/>
      <c r="AHF677" s="14"/>
      <c r="AHG677" s="14"/>
      <c r="AHH677" s="14"/>
      <c r="AHI677" s="14"/>
      <c r="AHJ677" s="14"/>
      <c r="AHK677" s="14"/>
      <c r="AHL677" s="14"/>
      <c r="AHM677" s="14"/>
      <c r="AHN677" s="14"/>
      <c r="AHO677" s="14"/>
      <c r="AHP677" s="14"/>
      <c r="AHQ677" s="14"/>
      <c r="AHR677" s="14"/>
      <c r="AHS677" s="14"/>
      <c r="AHT677" s="14"/>
      <c r="AHU677" s="14"/>
      <c r="AHV677" s="14"/>
      <c r="AHW677" s="14"/>
      <c r="AHX677" s="14"/>
      <c r="AHY677" s="14"/>
      <c r="AHZ677" s="14"/>
      <c r="AIA677" s="14"/>
      <c r="AIB677" s="14"/>
      <c r="AIC677" s="14"/>
      <c r="AID677" s="14"/>
      <c r="AIE677" s="14"/>
      <c r="AIF677" s="14"/>
      <c r="AIG677" s="14"/>
      <c r="AIH677" s="14"/>
      <c r="AII677" s="14"/>
      <c r="AIJ677" s="14"/>
      <c r="AIK677" s="14"/>
      <c r="AIL677" s="14"/>
      <c r="AIM677" s="14"/>
      <c r="AIN677" s="14"/>
      <c r="AIO677" s="14"/>
      <c r="AIP677" s="14"/>
      <c r="AIQ677" s="14"/>
      <c r="AIR677" s="14"/>
      <c r="AIS677" s="14"/>
      <c r="AIT677" s="14"/>
      <c r="AIU677" s="14"/>
      <c r="AIV677" s="14"/>
      <c r="AIW677" s="14"/>
      <c r="AIX677" s="14"/>
      <c r="AIY677" s="14"/>
      <c r="AIZ677" s="14"/>
      <c r="AJA677" s="14"/>
      <c r="AJB677" s="14"/>
      <c r="AJC677" s="14"/>
      <c r="AJD677" s="14"/>
      <c r="AJE677" s="14"/>
      <c r="AJF677" s="14"/>
      <c r="AJG677" s="14"/>
      <c r="AJH677" s="14"/>
      <c r="AJI677" s="14"/>
      <c r="AJJ677" s="14"/>
      <c r="AJK677" s="14"/>
      <c r="AJL677" s="14"/>
      <c r="AJM677" s="14"/>
      <c r="AJN677" s="14"/>
      <c r="AJO677" s="14"/>
      <c r="AJP677" s="14"/>
      <c r="AJQ677" s="14"/>
      <c r="AJR677" s="14"/>
      <c r="AJS677" s="14"/>
      <c r="AJT677" s="14"/>
      <c r="AJU677" s="14"/>
      <c r="AJV677" s="14"/>
      <c r="AJW677" s="14"/>
      <c r="AJX677" s="14"/>
      <c r="AJY677" s="14"/>
      <c r="AJZ677" s="14"/>
      <c r="AKA677" s="14"/>
      <c r="AKB677" s="14"/>
      <c r="AKC677" s="14"/>
      <c r="AKD677" s="14"/>
      <c r="AKE677" s="14"/>
      <c r="AKF677" s="14"/>
      <c r="AKG677" s="14"/>
      <c r="AKH677" s="14"/>
      <c r="AKI677" s="14"/>
      <c r="AKJ677" s="14"/>
      <c r="AKK677" s="14"/>
      <c r="AKL677" s="14"/>
      <c r="AKM677" s="14"/>
      <c r="AKN677" s="14"/>
      <c r="AKO677" s="14"/>
      <c r="AKP677" s="14"/>
      <c r="AKQ677" s="14"/>
      <c r="AKR677" s="14"/>
      <c r="AKS677" s="14"/>
      <c r="AKT677" s="14"/>
      <c r="AKU677" s="14"/>
      <c r="AKV677" s="14"/>
      <c r="AKW677" s="14"/>
      <c r="AKX677" s="14"/>
      <c r="AKY677" s="14"/>
      <c r="AKZ677" s="14"/>
      <c r="ALA677" s="14"/>
      <c r="ALB677" s="14"/>
      <c r="ALC677" s="14"/>
      <c r="ALD677" s="14"/>
      <c r="ALE677" s="14"/>
      <c r="ALF677" s="14"/>
      <c r="ALG677" s="14"/>
      <c r="ALH677" s="14"/>
      <c r="ALI677" s="14"/>
      <c r="ALJ677" s="14"/>
      <c r="ALK677" s="14"/>
      <c r="ALL677" s="14"/>
      <c r="ALM677" s="14"/>
      <c r="ALN677" s="14"/>
      <c r="ALO677" s="14"/>
      <c r="ALP677" s="14"/>
      <c r="ALQ677" s="14"/>
      <c r="ALR677" s="14"/>
      <c r="ALS677" s="14"/>
      <c r="ALT677" s="14"/>
      <c r="ALU677" s="14"/>
      <c r="ALV677" s="14"/>
      <c r="ALW677" s="14"/>
      <c r="ALX677" s="14"/>
      <c r="ALY677" s="14"/>
      <c r="ALZ677" s="14"/>
      <c r="AMA677" s="14"/>
      <c r="AMB677" s="14"/>
      <c r="AMC677" s="14"/>
      <c r="AMD677" s="14"/>
      <c r="AME677" s="14"/>
      <c r="AMF677" s="14"/>
      <c r="AMG677" s="14"/>
      <c r="AMH677" s="14"/>
      <c r="AMI677" s="14"/>
      <c r="AMJ677" s="14"/>
      <c r="AMK677" s="14"/>
      <c r="AML677" s="14"/>
      <c r="AMM677" s="14"/>
      <c r="AMN677" s="14"/>
      <c r="AMO677" s="14"/>
      <c r="AMP677" s="14"/>
      <c r="AMQ677" s="14"/>
      <c r="AMR677" s="14"/>
      <c r="AMS677" s="14"/>
      <c r="AMT677" s="14"/>
      <c r="AMU677" s="14"/>
      <c r="AMV677" s="14"/>
      <c r="AMW677" s="14"/>
      <c r="AMX677" s="14"/>
      <c r="AMY677" s="14"/>
      <c r="AMZ677" s="14"/>
      <c r="ANA677" s="14"/>
      <c r="ANB677" s="14"/>
      <c r="ANC677" s="14"/>
      <c r="AND677" s="14"/>
      <c r="ANE677" s="14"/>
      <c r="ANF677" s="14"/>
      <c r="ANG677" s="14"/>
      <c r="ANH677" s="14"/>
      <c r="ANI677" s="14"/>
      <c r="ANJ677" s="14"/>
      <c r="ANK677" s="14"/>
      <c r="ANL677" s="14"/>
      <c r="ANM677" s="14"/>
      <c r="ANN677" s="14"/>
      <c r="ANO677" s="14"/>
      <c r="ANP677" s="14"/>
      <c r="ANQ677" s="14"/>
      <c r="ANR677" s="14"/>
      <c r="ANS677" s="14"/>
      <c r="ANT677" s="14"/>
      <c r="ANU677" s="14"/>
      <c r="ANV677" s="14"/>
      <c r="ANW677" s="14"/>
      <c r="ANX677" s="14"/>
      <c r="ANY677" s="14"/>
      <c r="ANZ677" s="14"/>
      <c r="AOA677" s="14"/>
      <c r="AOB677" s="14"/>
      <c r="AOC677" s="14"/>
      <c r="AOD677" s="14"/>
      <c r="AOE677" s="14"/>
      <c r="AOF677" s="14"/>
      <c r="AOG677" s="14"/>
      <c r="AOH677" s="14"/>
      <c r="AOI677" s="14"/>
      <c r="AOJ677" s="14"/>
      <c r="AOK677" s="14"/>
      <c r="AOL677" s="14"/>
      <c r="AOM677" s="14"/>
      <c r="AON677" s="14"/>
      <c r="AOO677" s="14"/>
      <c r="AOP677" s="14"/>
      <c r="AOQ677" s="14"/>
      <c r="AOR677" s="14"/>
      <c r="AOS677" s="14"/>
      <c r="AOT677" s="14"/>
      <c r="AOU677" s="14"/>
      <c r="AOV677" s="14"/>
      <c r="AOW677" s="14"/>
      <c r="AOX677" s="14"/>
      <c r="AOY677" s="14"/>
      <c r="AOZ677" s="14"/>
      <c r="APA677" s="14"/>
      <c r="APB677" s="14"/>
      <c r="APC677" s="14"/>
      <c r="APD677" s="14"/>
      <c r="APE677" s="14"/>
      <c r="APF677" s="14"/>
      <c r="APG677" s="14"/>
      <c r="APH677" s="14"/>
      <c r="API677" s="14"/>
      <c r="APJ677" s="14"/>
      <c r="APK677" s="14"/>
      <c r="APL677" s="14"/>
      <c r="APM677" s="14"/>
      <c r="APN677" s="14"/>
      <c r="APO677" s="14"/>
      <c r="APP677" s="14"/>
      <c r="APQ677" s="14"/>
      <c r="APR677" s="14"/>
      <c r="APS677" s="14"/>
      <c r="APT677" s="14"/>
      <c r="APU677" s="14"/>
      <c r="APV677" s="14"/>
      <c r="APW677" s="14"/>
      <c r="APX677" s="14"/>
      <c r="APY677" s="14"/>
      <c r="APZ677" s="14"/>
      <c r="AQA677" s="14"/>
      <c r="AQB677" s="14"/>
      <c r="AQC677" s="14"/>
      <c r="AQD677" s="14"/>
      <c r="AQE677" s="14"/>
      <c r="AQF677" s="14"/>
      <c r="AQG677" s="14"/>
      <c r="AQH677" s="14"/>
      <c r="AQI677" s="14"/>
      <c r="AQJ677" s="14"/>
      <c r="AQK677" s="14"/>
      <c r="AQL677" s="14"/>
      <c r="AQM677" s="14"/>
      <c r="AQN677" s="14"/>
      <c r="AQO677" s="14"/>
      <c r="AQP677" s="14"/>
      <c r="AQQ677" s="14"/>
      <c r="AQR677" s="14"/>
      <c r="AQS677" s="14"/>
      <c r="AQT677" s="14"/>
      <c r="AQU677" s="14"/>
      <c r="AQV677" s="14"/>
      <c r="AQW677" s="14"/>
      <c r="AQX677" s="14"/>
      <c r="AQY677" s="14"/>
      <c r="AQZ677" s="14"/>
      <c r="ARA677" s="14"/>
      <c r="ARB677" s="14"/>
      <c r="ARC677" s="14"/>
      <c r="ARD677" s="14"/>
      <c r="ARE677" s="14"/>
      <c r="ARF677" s="14"/>
      <c r="ARG677" s="14"/>
      <c r="ARH677" s="14"/>
      <c r="ARI677" s="14"/>
      <c r="ARJ677" s="14"/>
      <c r="ARK677" s="14"/>
      <c r="ARL677" s="14"/>
      <c r="ARM677" s="14"/>
      <c r="ARN677" s="14"/>
      <c r="ARO677" s="14"/>
      <c r="ARP677" s="14"/>
      <c r="ARQ677" s="14"/>
      <c r="ARR677" s="14"/>
      <c r="ARS677" s="14"/>
      <c r="ART677" s="14"/>
      <c r="ARU677" s="14"/>
      <c r="ARV677" s="14"/>
      <c r="ARW677" s="14"/>
      <c r="ARX677" s="14"/>
      <c r="ARY677" s="14"/>
      <c r="ARZ677" s="14"/>
      <c r="ASA677" s="14"/>
      <c r="ASB677" s="14"/>
      <c r="ASC677" s="14"/>
      <c r="ASD677" s="14"/>
      <c r="ASE677" s="14"/>
      <c r="ASF677" s="14"/>
      <c r="ASG677" s="14"/>
      <c r="ASH677" s="14"/>
      <c r="ASI677" s="14"/>
      <c r="ASJ677" s="14"/>
      <c r="ASK677" s="14"/>
      <c r="ASL677" s="14"/>
      <c r="ASM677" s="14"/>
      <c r="ASN677" s="14"/>
      <c r="ASO677" s="14"/>
      <c r="ASP677" s="14"/>
      <c r="ASQ677" s="14"/>
      <c r="ASR677" s="14"/>
      <c r="ASS677" s="14"/>
      <c r="AST677" s="14"/>
      <c r="ASU677" s="14"/>
      <c r="ASV677" s="14"/>
      <c r="ASW677" s="14"/>
      <c r="ASX677" s="14"/>
      <c r="ASY677" s="14"/>
      <c r="ASZ677" s="14"/>
      <c r="ATA677" s="14"/>
      <c r="ATB677" s="14"/>
      <c r="ATC677" s="14"/>
      <c r="ATD677" s="14"/>
    </row>
    <row r="678" spans="63:1200">
      <c r="BK678" s="14" t="str">
        <f t="shared" si="2124"/>
        <v/>
      </c>
      <c r="ABO678" s="14"/>
      <c r="ABP678" s="14"/>
      <c r="ABQ678" s="14"/>
      <c r="ABR678" s="14"/>
      <c r="ABS678" s="14"/>
      <c r="ABT678" s="14"/>
      <c r="ABU678" s="14"/>
      <c r="ABV678" s="14"/>
      <c r="ABW678" s="14"/>
      <c r="ABX678" s="14"/>
      <c r="ABY678" s="14"/>
      <c r="ABZ678" s="14"/>
      <c r="ACA678" s="14"/>
      <c r="ACB678" s="14"/>
      <c r="ACC678" s="14"/>
      <c r="ACD678" s="14"/>
      <c r="ACE678" s="14"/>
      <c r="ACF678" s="14"/>
      <c r="ACG678" s="14"/>
      <c r="ACH678" s="14"/>
      <c r="ACI678" s="14"/>
      <c r="ACJ678" s="14"/>
      <c r="ACK678" s="14"/>
      <c r="ACL678" s="14"/>
      <c r="ACM678" s="14"/>
      <c r="ACN678" s="14"/>
      <c r="ACO678" s="14"/>
      <c r="ACP678" s="14"/>
      <c r="ACQ678" s="14"/>
      <c r="ACR678" s="14"/>
      <c r="ACS678" s="14"/>
      <c r="ACT678" s="14"/>
      <c r="ACU678" s="14"/>
      <c r="ACV678" s="14"/>
      <c r="ACW678" s="14"/>
      <c r="ACX678" s="14"/>
      <c r="ACY678" s="14"/>
      <c r="ACZ678" s="14"/>
      <c r="ADA678" s="14"/>
      <c r="ADB678" s="14"/>
      <c r="ADC678" s="14"/>
      <c r="ADD678" s="14"/>
      <c r="ADE678" s="14"/>
      <c r="ADF678" s="14"/>
      <c r="ADG678" s="14"/>
      <c r="ADH678" s="14"/>
      <c r="ADI678" s="14"/>
      <c r="ADJ678" s="14"/>
      <c r="ADK678" s="14"/>
      <c r="ADL678" s="14"/>
      <c r="ADM678" s="14"/>
      <c r="ADN678" s="14"/>
      <c r="ADO678" s="14"/>
      <c r="ADP678" s="14"/>
      <c r="ADQ678" s="14"/>
      <c r="ADR678" s="14"/>
      <c r="ADS678" s="14"/>
      <c r="ADT678" s="14"/>
      <c r="ADU678" s="14"/>
      <c r="ADV678" s="14"/>
      <c r="ADW678" s="14"/>
      <c r="ADX678" s="14"/>
      <c r="ADY678" s="14"/>
      <c r="ADZ678" s="14"/>
      <c r="AEA678" s="14"/>
      <c r="AEB678" s="14"/>
      <c r="AEC678" s="14"/>
      <c r="AED678" s="14"/>
      <c r="AEE678" s="14"/>
      <c r="AEF678" s="14"/>
      <c r="AEG678" s="14"/>
      <c r="AEH678" s="14"/>
      <c r="AEI678" s="14"/>
      <c r="AEJ678" s="14"/>
      <c r="AEK678" s="14"/>
      <c r="AEL678" s="14"/>
      <c r="AEM678" s="14"/>
      <c r="AEN678" s="14"/>
      <c r="AEO678" s="14"/>
      <c r="AEP678" s="14"/>
      <c r="AEQ678" s="14"/>
      <c r="AER678" s="14"/>
      <c r="AES678" s="14"/>
      <c r="AET678" s="14"/>
      <c r="AEU678" s="14"/>
      <c r="AEV678" s="14"/>
      <c r="AEW678" s="14"/>
      <c r="AEX678" s="14"/>
      <c r="AEY678" s="14"/>
      <c r="AEZ678" s="14"/>
      <c r="AFA678" s="14"/>
      <c r="AFB678" s="14"/>
      <c r="AFC678" s="14"/>
      <c r="AFD678" s="14"/>
      <c r="AFE678" s="14"/>
      <c r="AFF678" s="14"/>
      <c r="AFG678" s="14"/>
      <c r="AFH678" s="14"/>
      <c r="AFI678" s="14"/>
      <c r="AFJ678" s="14"/>
      <c r="AFK678" s="14"/>
      <c r="AFL678" s="14"/>
      <c r="AFM678" s="14"/>
      <c r="AFN678" s="14"/>
      <c r="AFO678" s="14"/>
      <c r="AFP678" s="14"/>
      <c r="AFQ678" s="14"/>
      <c r="AFR678" s="14"/>
      <c r="AFS678" s="14"/>
      <c r="AFT678" s="14"/>
      <c r="AFU678" s="14"/>
      <c r="AFV678" s="14"/>
      <c r="AFW678" s="14"/>
      <c r="AFX678" s="14"/>
      <c r="AFY678" s="14"/>
      <c r="AFZ678" s="14"/>
      <c r="AGA678" s="14"/>
      <c r="AGB678" s="14"/>
      <c r="AGC678" s="14"/>
      <c r="AGD678" s="14"/>
      <c r="AGE678" s="14"/>
      <c r="AGF678" s="14"/>
      <c r="AGG678" s="14"/>
      <c r="AGH678" s="14"/>
      <c r="AGI678" s="14"/>
      <c r="AGJ678" s="14"/>
      <c r="AGK678" s="14"/>
      <c r="AGL678" s="14"/>
      <c r="AGM678" s="14"/>
      <c r="AGN678" s="14"/>
      <c r="AGO678" s="14"/>
      <c r="AGP678" s="14"/>
      <c r="AGQ678" s="14"/>
      <c r="AGR678" s="14"/>
      <c r="AGS678" s="14"/>
      <c r="AGT678" s="14"/>
      <c r="AGU678" s="14"/>
      <c r="AGV678" s="14"/>
      <c r="AGW678" s="14"/>
      <c r="AGX678" s="14"/>
      <c r="AGY678" s="14"/>
      <c r="AGZ678" s="14"/>
      <c r="AHA678" s="14"/>
      <c r="AHB678" s="14"/>
      <c r="AHC678" s="14"/>
      <c r="AHD678" s="14"/>
      <c r="AHE678" s="14"/>
      <c r="AHF678" s="14"/>
      <c r="AHG678" s="14"/>
      <c r="AHH678" s="14"/>
      <c r="AHI678" s="14"/>
      <c r="AHJ678" s="14"/>
      <c r="AHK678" s="14"/>
      <c r="AHL678" s="14"/>
      <c r="AHM678" s="14"/>
      <c r="AHN678" s="14"/>
      <c r="AHO678" s="14"/>
      <c r="AHP678" s="14"/>
      <c r="AHQ678" s="14"/>
      <c r="AHR678" s="14"/>
      <c r="AHS678" s="14"/>
      <c r="AHT678" s="14"/>
      <c r="AHU678" s="14"/>
      <c r="AHV678" s="14"/>
      <c r="AHW678" s="14"/>
      <c r="AHX678" s="14"/>
      <c r="AHY678" s="14"/>
      <c r="AHZ678" s="14"/>
      <c r="AIA678" s="14"/>
      <c r="AIB678" s="14"/>
      <c r="AIC678" s="14"/>
      <c r="AID678" s="14"/>
      <c r="AIE678" s="14"/>
      <c r="AIF678" s="14"/>
      <c r="AIG678" s="14"/>
      <c r="AIH678" s="14"/>
      <c r="AII678" s="14"/>
      <c r="AIJ678" s="14"/>
      <c r="AIK678" s="14"/>
      <c r="AIL678" s="14"/>
      <c r="AIM678" s="14"/>
      <c r="AIN678" s="14"/>
      <c r="AIO678" s="14"/>
      <c r="AIP678" s="14"/>
      <c r="AIQ678" s="14"/>
      <c r="AIR678" s="14"/>
      <c r="AIS678" s="14"/>
      <c r="AIT678" s="14"/>
      <c r="AIU678" s="14"/>
      <c r="AIV678" s="14"/>
      <c r="AIW678" s="14"/>
      <c r="AIX678" s="14"/>
      <c r="AIY678" s="14"/>
      <c r="AIZ678" s="14"/>
      <c r="AJA678" s="14"/>
      <c r="AJB678" s="14"/>
      <c r="AJC678" s="14"/>
      <c r="AJD678" s="14"/>
      <c r="AJE678" s="14"/>
      <c r="AJF678" s="14"/>
      <c r="AJG678" s="14"/>
      <c r="AJH678" s="14"/>
      <c r="AJI678" s="14"/>
      <c r="AJJ678" s="14"/>
      <c r="AJK678" s="14"/>
      <c r="AJL678" s="14"/>
      <c r="AJM678" s="14"/>
      <c r="AJN678" s="14"/>
      <c r="AJO678" s="14"/>
      <c r="AJP678" s="14"/>
      <c r="AJQ678" s="14"/>
      <c r="AJR678" s="14"/>
      <c r="AJS678" s="14"/>
      <c r="AJT678" s="14"/>
      <c r="AJU678" s="14"/>
      <c r="AJV678" s="14"/>
      <c r="AJW678" s="14"/>
      <c r="AJX678" s="14"/>
      <c r="AJY678" s="14"/>
      <c r="AJZ678" s="14"/>
      <c r="AKA678" s="14"/>
      <c r="AKB678" s="14"/>
      <c r="AKC678" s="14"/>
      <c r="AKD678" s="14"/>
      <c r="AKE678" s="14"/>
      <c r="AKF678" s="14"/>
      <c r="AKG678" s="14"/>
      <c r="AKH678" s="14"/>
      <c r="AKI678" s="14"/>
      <c r="AKJ678" s="14"/>
      <c r="AKK678" s="14"/>
      <c r="AKL678" s="14"/>
      <c r="AKM678" s="14"/>
      <c r="AKN678" s="14"/>
      <c r="AKO678" s="14"/>
      <c r="AKP678" s="14"/>
      <c r="AKQ678" s="14"/>
      <c r="AKR678" s="14"/>
      <c r="AKS678" s="14"/>
      <c r="AKT678" s="14"/>
      <c r="AKU678" s="14"/>
      <c r="AKV678" s="14"/>
      <c r="AKW678" s="14"/>
      <c r="AKX678" s="14"/>
      <c r="AKY678" s="14"/>
      <c r="AKZ678" s="14"/>
      <c r="ALA678" s="14"/>
      <c r="ALB678" s="14"/>
      <c r="ALC678" s="14"/>
      <c r="ALD678" s="14"/>
      <c r="ALE678" s="14"/>
      <c r="ALF678" s="14"/>
      <c r="ALG678" s="14"/>
      <c r="ALH678" s="14"/>
      <c r="ALI678" s="14"/>
      <c r="ALJ678" s="14"/>
      <c r="ALK678" s="14"/>
      <c r="ALL678" s="14"/>
      <c r="ALM678" s="14"/>
      <c r="ALN678" s="14"/>
      <c r="ALO678" s="14"/>
      <c r="ALP678" s="14"/>
      <c r="ALQ678" s="14"/>
      <c r="ALR678" s="14"/>
      <c r="ALS678" s="14"/>
      <c r="ALT678" s="14"/>
      <c r="ALU678" s="14"/>
      <c r="ALV678" s="14"/>
      <c r="ALW678" s="14"/>
      <c r="ALX678" s="14"/>
      <c r="ALY678" s="14"/>
      <c r="ALZ678" s="14"/>
      <c r="AMA678" s="14"/>
      <c r="AMB678" s="14"/>
      <c r="AMC678" s="14"/>
      <c r="AMD678" s="14"/>
      <c r="AME678" s="14"/>
      <c r="AMF678" s="14"/>
      <c r="AMG678" s="14"/>
      <c r="AMH678" s="14"/>
      <c r="AMI678" s="14"/>
      <c r="AMJ678" s="14"/>
      <c r="AMK678" s="14"/>
      <c r="AML678" s="14"/>
      <c r="AMM678" s="14"/>
      <c r="AMN678" s="14"/>
      <c r="AMO678" s="14"/>
      <c r="AMP678" s="14"/>
      <c r="AMQ678" s="14"/>
      <c r="AMR678" s="14"/>
      <c r="AMS678" s="14"/>
      <c r="AMT678" s="14"/>
      <c r="AMU678" s="14"/>
      <c r="AMV678" s="14"/>
      <c r="AMW678" s="14"/>
      <c r="AMX678" s="14"/>
      <c r="AMY678" s="14"/>
      <c r="AMZ678" s="14"/>
      <c r="ANA678" s="14"/>
      <c r="ANB678" s="14"/>
      <c r="ANC678" s="14"/>
      <c r="AND678" s="14"/>
      <c r="ANE678" s="14"/>
      <c r="ANF678" s="14"/>
      <c r="ANG678" s="14"/>
      <c r="ANH678" s="14"/>
      <c r="ANI678" s="14"/>
      <c r="ANJ678" s="14"/>
      <c r="ANK678" s="14"/>
      <c r="ANL678" s="14"/>
      <c r="ANM678" s="14"/>
      <c r="ANN678" s="14"/>
      <c r="ANO678" s="14"/>
      <c r="ANP678" s="14"/>
      <c r="ANQ678" s="14"/>
      <c r="ANR678" s="14"/>
      <c r="ANS678" s="14"/>
      <c r="ANT678" s="14"/>
      <c r="ANU678" s="14"/>
      <c r="ANV678" s="14"/>
      <c r="ANW678" s="14"/>
      <c r="ANX678" s="14"/>
      <c r="ANY678" s="14"/>
      <c r="ANZ678" s="14"/>
      <c r="AOA678" s="14"/>
      <c r="AOB678" s="14"/>
      <c r="AOC678" s="14"/>
      <c r="AOD678" s="14"/>
      <c r="AOE678" s="14"/>
      <c r="AOF678" s="14"/>
      <c r="AOG678" s="14"/>
      <c r="AOH678" s="14"/>
      <c r="AOI678" s="14"/>
      <c r="AOJ678" s="14"/>
      <c r="AOK678" s="14"/>
      <c r="AOL678" s="14"/>
      <c r="AOM678" s="14"/>
      <c r="AON678" s="14"/>
      <c r="AOO678" s="14"/>
      <c r="AOP678" s="14"/>
      <c r="AOQ678" s="14"/>
      <c r="AOR678" s="14"/>
      <c r="AOS678" s="14"/>
      <c r="AOT678" s="14"/>
      <c r="AOU678" s="14"/>
      <c r="AOV678" s="14"/>
      <c r="AOW678" s="14"/>
      <c r="AOX678" s="14"/>
      <c r="AOY678" s="14"/>
      <c r="AOZ678" s="14"/>
      <c r="APA678" s="14"/>
      <c r="APB678" s="14"/>
      <c r="APC678" s="14"/>
      <c r="APD678" s="14"/>
      <c r="APE678" s="14"/>
      <c r="APF678" s="14"/>
      <c r="APG678" s="14"/>
      <c r="APH678" s="14"/>
      <c r="API678" s="14"/>
      <c r="APJ678" s="14"/>
      <c r="APK678" s="14"/>
      <c r="APL678" s="14"/>
      <c r="APM678" s="14"/>
      <c r="APN678" s="14"/>
      <c r="APO678" s="14"/>
      <c r="APP678" s="14"/>
      <c r="APQ678" s="14"/>
      <c r="APR678" s="14"/>
      <c r="APS678" s="14"/>
      <c r="APT678" s="14"/>
      <c r="APU678" s="14"/>
      <c r="APV678" s="14"/>
      <c r="APW678" s="14"/>
      <c r="APX678" s="14"/>
      <c r="APY678" s="14"/>
      <c r="APZ678" s="14"/>
      <c r="AQA678" s="14"/>
      <c r="AQB678" s="14"/>
      <c r="AQC678" s="14"/>
      <c r="AQD678" s="14"/>
      <c r="AQE678" s="14"/>
      <c r="AQF678" s="14"/>
      <c r="AQG678" s="14"/>
      <c r="AQH678" s="14"/>
      <c r="AQI678" s="14"/>
      <c r="AQJ678" s="14"/>
      <c r="AQK678" s="14"/>
      <c r="AQL678" s="14"/>
      <c r="AQM678" s="14"/>
      <c r="AQN678" s="14"/>
      <c r="AQO678" s="14"/>
      <c r="AQP678" s="14"/>
      <c r="AQQ678" s="14"/>
      <c r="AQR678" s="14"/>
      <c r="AQS678" s="14"/>
      <c r="AQT678" s="14"/>
      <c r="AQU678" s="14"/>
      <c r="AQV678" s="14"/>
      <c r="AQW678" s="14"/>
      <c r="AQX678" s="14"/>
      <c r="AQY678" s="14"/>
      <c r="AQZ678" s="14"/>
      <c r="ARA678" s="14"/>
      <c r="ARB678" s="14"/>
      <c r="ARC678" s="14"/>
      <c r="ARD678" s="14"/>
      <c r="ARE678" s="14"/>
      <c r="ARF678" s="14"/>
      <c r="ARG678" s="14"/>
      <c r="ARH678" s="14"/>
      <c r="ARI678" s="14"/>
      <c r="ARJ678" s="14"/>
      <c r="ARK678" s="14"/>
      <c r="ARL678" s="14"/>
      <c r="ARM678" s="14"/>
      <c r="ARN678" s="14"/>
      <c r="ARO678" s="14"/>
      <c r="ARP678" s="14"/>
      <c r="ARQ678" s="14"/>
      <c r="ARR678" s="14"/>
      <c r="ARS678" s="14"/>
      <c r="ART678" s="14"/>
      <c r="ARU678" s="14"/>
      <c r="ARV678" s="14"/>
      <c r="ARW678" s="14"/>
      <c r="ARX678" s="14"/>
      <c r="ARY678" s="14"/>
      <c r="ARZ678" s="14"/>
      <c r="ASA678" s="14"/>
      <c r="ASB678" s="14"/>
      <c r="ASC678" s="14"/>
      <c r="ASD678" s="14"/>
      <c r="ASE678" s="14"/>
      <c r="ASF678" s="14"/>
      <c r="ASG678" s="14"/>
      <c r="ASH678" s="14"/>
      <c r="ASI678" s="14"/>
      <c r="ASJ678" s="14"/>
      <c r="ASK678" s="14"/>
      <c r="ASL678" s="14"/>
      <c r="ASM678" s="14"/>
      <c r="ASN678" s="14"/>
      <c r="ASO678" s="14"/>
      <c r="ASP678" s="14"/>
      <c r="ASQ678" s="14"/>
      <c r="ASR678" s="14"/>
      <c r="ASS678" s="14"/>
      <c r="AST678" s="14"/>
      <c r="ASU678" s="14"/>
      <c r="ASV678" s="14"/>
      <c r="ASW678" s="14"/>
      <c r="ASX678" s="14"/>
      <c r="ASY678" s="14"/>
      <c r="ASZ678" s="14"/>
      <c r="ATA678" s="14"/>
      <c r="ATB678" s="14"/>
      <c r="ATC678" s="14"/>
      <c r="ATD678" s="14"/>
    </row>
    <row r="679" spans="63:1200">
      <c r="BK679" s="14" t="str">
        <f t="shared" si="2124"/>
        <v/>
      </c>
      <c r="ABO679" s="14"/>
      <c r="ABP679" s="14"/>
      <c r="ABQ679" s="14"/>
      <c r="ABR679" s="14"/>
      <c r="ABS679" s="14"/>
      <c r="ABT679" s="14"/>
      <c r="ABU679" s="14"/>
      <c r="ABV679" s="14"/>
      <c r="ABW679" s="14"/>
      <c r="ABX679" s="14"/>
      <c r="ABY679" s="14"/>
      <c r="ABZ679" s="14"/>
      <c r="ACA679" s="14"/>
      <c r="ACB679" s="14"/>
      <c r="ACC679" s="14"/>
      <c r="ACD679" s="14"/>
      <c r="ACE679" s="14"/>
      <c r="ACF679" s="14"/>
      <c r="ACG679" s="14"/>
      <c r="ACH679" s="14"/>
      <c r="ACI679" s="14"/>
      <c r="ACJ679" s="14"/>
      <c r="ACK679" s="14"/>
      <c r="ACL679" s="14"/>
      <c r="ACM679" s="14"/>
      <c r="ACN679" s="14"/>
      <c r="ACO679" s="14"/>
      <c r="ACP679" s="14"/>
      <c r="ACQ679" s="14"/>
      <c r="ACR679" s="14"/>
      <c r="ACS679" s="14"/>
      <c r="ACT679" s="14"/>
      <c r="ACU679" s="14"/>
      <c r="ACV679" s="14"/>
      <c r="ACW679" s="14"/>
      <c r="ACX679" s="14"/>
      <c r="ACY679" s="14"/>
      <c r="ACZ679" s="14"/>
      <c r="ADA679" s="14"/>
      <c r="ADB679" s="14"/>
      <c r="ADC679" s="14"/>
      <c r="ADD679" s="14"/>
      <c r="ADE679" s="14"/>
      <c r="ADF679" s="14"/>
      <c r="ADG679" s="14"/>
      <c r="ADH679" s="14"/>
      <c r="ADI679" s="14"/>
      <c r="ADJ679" s="14"/>
      <c r="ADK679" s="14"/>
      <c r="ADL679" s="14"/>
      <c r="ADM679" s="14"/>
      <c r="ADN679" s="14"/>
      <c r="ADO679" s="14"/>
      <c r="ADP679" s="14"/>
      <c r="ADQ679" s="14"/>
      <c r="ADR679" s="14"/>
      <c r="ADS679" s="14"/>
      <c r="ADT679" s="14"/>
      <c r="ADU679" s="14"/>
      <c r="ADV679" s="14"/>
      <c r="ADW679" s="14"/>
      <c r="ADX679" s="14"/>
      <c r="ADY679" s="14"/>
      <c r="ADZ679" s="14"/>
      <c r="AEA679" s="14"/>
      <c r="AEB679" s="14"/>
      <c r="AEC679" s="14"/>
      <c r="AED679" s="14"/>
      <c r="AEE679" s="14"/>
      <c r="AEF679" s="14"/>
      <c r="AEG679" s="14"/>
      <c r="AEH679" s="14"/>
      <c r="AEI679" s="14"/>
      <c r="AEJ679" s="14"/>
      <c r="AEK679" s="14"/>
      <c r="AEL679" s="14"/>
      <c r="AEM679" s="14"/>
      <c r="AEN679" s="14"/>
      <c r="AEO679" s="14"/>
      <c r="AEP679" s="14"/>
      <c r="AEQ679" s="14"/>
      <c r="AER679" s="14"/>
      <c r="AES679" s="14"/>
      <c r="AET679" s="14"/>
      <c r="AEU679" s="14"/>
      <c r="AEV679" s="14"/>
      <c r="AEW679" s="14"/>
      <c r="AEX679" s="14"/>
      <c r="AEY679" s="14"/>
      <c r="AEZ679" s="14"/>
      <c r="AFA679" s="14"/>
      <c r="AFB679" s="14"/>
      <c r="AFC679" s="14"/>
      <c r="AFD679" s="14"/>
      <c r="AFE679" s="14"/>
      <c r="AFF679" s="14"/>
      <c r="AFG679" s="14"/>
      <c r="AFH679" s="14"/>
      <c r="AFI679" s="14"/>
      <c r="AFJ679" s="14"/>
      <c r="AFK679" s="14"/>
      <c r="AFL679" s="14"/>
      <c r="AFM679" s="14"/>
      <c r="AFN679" s="14"/>
      <c r="AFO679" s="14"/>
      <c r="AFP679" s="14"/>
      <c r="AFQ679" s="14"/>
      <c r="AFR679" s="14"/>
      <c r="AFS679" s="14"/>
      <c r="AFT679" s="14"/>
      <c r="AFU679" s="14"/>
      <c r="AFV679" s="14"/>
      <c r="AFW679" s="14"/>
      <c r="AFX679" s="14"/>
      <c r="AFY679" s="14"/>
      <c r="AFZ679" s="14"/>
      <c r="AGA679" s="14"/>
      <c r="AGB679" s="14"/>
      <c r="AGC679" s="14"/>
      <c r="AGD679" s="14"/>
      <c r="AGE679" s="14"/>
      <c r="AGF679" s="14"/>
      <c r="AGG679" s="14"/>
      <c r="AGH679" s="14"/>
      <c r="AGI679" s="14"/>
      <c r="AGJ679" s="14"/>
      <c r="AGK679" s="14"/>
      <c r="AGL679" s="14"/>
      <c r="AGM679" s="14"/>
      <c r="AGN679" s="14"/>
      <c r="AGO679" s="14"/>
      <c r="AGP679" s="14"/>
      <c r="AGQ679" s="14"/>
      <c r="AGR679" s="14"/>
      <c r="AGS679" s="14"/>
      <c r="AGT679" s="14"/>
      <c r="AGU679" s="14"/>
      <c r="AGV679" s="14"/>
      <c r="AGW679" s="14"/>
      <c r="AGX679" s="14"/>
      <c r="AGY679" s="14"/>
      <c r="AGZ679" s="14"/>
      <c r="AHA679" s="14"/>
      <c r="AHB679" s="14"/>
      <c r="AHC679" s="14"/>
      <c r="AHD679" s="14"/>
      <c r="AHE679" s="14"/>
      <c r="AHF679" s="14"/>
      <c r="AHG679" s="14"/>
      <c r="AHH679" s="14"/>
      <c r="AHI679" s="14"/>
      <c r="AHJ679" s="14"/>
      <c r="AHK679" s="14"/>
      <c r="AHL679" s="14"/>
      <c r="AHM679" s="14"/>
      <c r="AHN679" s="14"/>
      <c r="AHO679" s="14"/>
      <c r="AHP679" s="14"/>
      <c r="AHQ679" s="14"/>
      <c r="AHR679" s="14"/>
      <c r="AHS679" s="14"/>
      <c r="AHT679" s="14"/>
      <c r="AHU679" s="14"/>
      <c r="AHV679" s="14"/>
      <c r="AHW679" s="14"/>
      <c r="AHX679" s="14"/>
      <c r="AHY679" s="14"/>
      <c r="AHZ679" s="14"/>
      <c r="AIA679" s="14"/>
      <c r="AIB679" s="14"/>
      <c r="AIC679" s="14"/>
      <c r="AID679" s="14"/>
      <c r="AIE679" s="14"/>
      <c r="AIF679" s="14"/>
      <c r="AIG679" s="14"/>
      <c r="AIH679" s="14"/>
      <c r="AII679" s="14"/>
      <c r="AIJ679" s="14"/>
      <c r="AIK679" s="14"/>
      <c r="AIL679" s="14"/>
      <c r="AIM679" s="14"/>
      <c r="AIN679" s="14"/>
      <c r="AIO679" s="14"/>
      <c r="AIP679" s="14"/>
      <c r="AIQ679" s="14"/>
      <c r="AIR679" s="14"/>
      <c r="AIS679" s="14"/>
      <c r="AIT679" s="14"/>
      <c r="AIU679" s="14"/>
      <c r="AIV679" s="14"/>
      <c r="AIW679" s="14"/>
      <c r="AIX679" s="14"/>
      <c r="AIY679" s="14"/>
      <c r="AIZ679" s="14"/>
      <c r="AJA679" s="14"/>
      <c r="AJB679" s="14"/>
      <c r="AJC679" s="14"/>
      <c r="AJD679" s="14"/>
      <c r="AJE679" s="14"/>
      <c r="AJF679" s="14"/>
      <c r="AJG679" s="14"/>
      <c r="AJH679" s="14"/>
      <c r="AJI679" s="14"/>
      <c r="AJJ679" s="14"/>
      <c r="AJK679" s="14"/>
      <c r="AJL679" s="14"/>
      <c r="AJM679" s="14"/>
      <c r="AJN679" s="14"/>
      <c r="AJO679" s="14"/>
      <c r="AJP679" s="14"/>
      <c r="AJQ679" s="14"/>
      <c r="AJR679" s="14"/>
      <c r="AJS679" s="14"/>
      <c r="AJT679" s="14"/>
      <c r="AJU679" s="14"/>
      <c r="AJV679" s="14"/>
      <c r="AJW679" s="14"/>
      <c r="AJX679" s="14"/>
      <c r="AJY679" s="14"/>
      <c r="AJZ679" s="14"/>
      <c r="AKA679" s="14"/>
      <c r="AKB679" s="14"/>
      <c r="AKC679" s="14"/>
      <c r="AKD679" s="14"/>
      <c r="AKE679" s="14"/>
      <c r="AKF679" s="14"/>
      <c r="AKG679" s="14"/>
      <c r="AKH679" s="14"/>
      <c r="AKI679" s="14"/>
      <c r="AKJ679" s="14"/>
      <c r="AKK679" s="14"/>
      <c r="AKL679" s="14"/>
      <c r="AKM679" s="14"/>
      <c r="AKN679" s="14"/>
      <c r="AKO679" s="14"/>
      <c r="AKP679" s="14"/>
      <c r="AKQ679" s="14"/>
      <c r="AKR679" s="14"/>
      <c r="AKS679" s="14"/>
      <c r="AKT679" s="14"/>
      <c r="AKU679" s="14"/>
      <c r="AKV679" s="14"/>
      <c r="AKW679" s="14"/>
      <c r="AKX679" s="14"/>
      <c r="AKY679" s="14"/>
      <c r="AKZ679" s="14"/>
      <c r="ALA679" s="14"/>
      <c r="ALB679" s="14"/>
      <c r="ALC679" s="14"/>
      <c r="ALD679" s="14"/>
      <c r="ALE679" s="14"/>
      <c r="ALF679" s="14"/>
      <c r="ALG679" s="14"/>
      <c r="ALH679" s="14"/>
      <c r="ALI679" s="14"/>
      <c r="ALJ679" s="14"/>
      <c r="ALK679" s="14"/>
      <c r="ALL679" s="14"/>
      <c r="ALM679" s="14"/>
      <c r="ALN679" s="14"/>
      <c r="ALO679" s="14"/>
      <c r="ALP679" s="14"/>
      <c r="ALQ679" s="14"/>
      <c r="ALR679" s="14"/>
      <c r="ALS679" s="14"/>
      <c r="ALT679" s="14"/>
      <c r="ALU679" s="14"/>
      <c r="ALV679" s="14"/>
      <c r="ALW679" s="14"/>
      <c r="ALX679" s="14"/>
      <c r="ALY679" s="14"/>
      <c r="ALZ679" s="14"/>
      <c r="AMA679" s="14"/>
      <c r="AMB679" s="14"/>
      <c r="AMC679" s="14"/>
      <c r="AMD679" s="14"/>
      <c r="AME679" s="14"/>
      <c r="AMF679" s="14"/>
      <c r="AMG679" s="14"/>
      <c r="AMH679" s="14"/>
      <c r="AMI679" s="14"/>
      <c r="AMJ679" s="14"/>
      <c r="AMK679" s="14"/>
      <c r="AML679" s="14"/>
      <c r="AMM679" s="14"/>
      <c r="AMN679" s="14"/>
      <c r="AMO679" s="14"/>
      <c r="AMP679" s="14"/>
      <c r="AMQ679" s="14"/>
      <c r="AMR679" s="14"/>
      <c r="AMS679" s="14"/>
      <c r="AMT679" s="14"/>
      <c r="AMU679" s="14"/>
      <c r="AMV679" s="14"/>
      <c r="AMW679" s="14"/>
      <c r="AMX679" s="14"/>
      <c r="AMY679" s="14"/>
      <c r="AMZ679" s="14"/>
      <c r="ANA679" s="14"/>
      <c r="ANB679" s="14"/>
      <c r="ANC679" s="14"/>
      <c r="AND679" s="14"/>
      <c r="ANE679" s="14"/>
      <c r="ANF679" s="14"/>
      <c r="ANG679" s="14"/>
      <c r="ANH679" s="14"/>
      <c r="ANI679" s="14"/>
      <c r="ANJ679" s="14"/>
      <c r="ANK679" s="14"/>
      <c r="ANL679" s="14"/>
      <c r="ANM679" s="14"/>
      <c r="ANN679" s="14"/>
      <c r="ANO679" s="14"/>
      <c r="ANP679" s="14"/>
      <c r="ANQ679" s="14"/>
      <c r="ANR679" s="14"/>
      <c r="ANS679" s="14"/>
      <c r="ANT679" s="14"/>
      <c r="ANU679" s="14"/>
      <c r="ANV679" s="14"/>
      <c r="ANW679" s="14"/>
      <c r="ANX679" s="14"/>
      <c r="ANY679" s="14"/>
      <c r="ANZ679" s="14"/>
      <c r="AOA679" s="14"/>
      <c r="AOB679" s="14"/>
      <c r="AOC679" s="14"/>
      <c r="AOD679" s="14"/>
      <c r="AOE679" s="14"/>
      <c r="AOF679" s="14"/>
      <c r="AOG679" s="14"/>
      <c r="AOH679" s="14"/>
      <c r="AOI679" s="14"/>
      <c r="AOJ679" s="14"/>
      <c r="AOK679" s="14"/>
      <c r="AOL679" s="14"/>
      <c r="AOM679" s="14"/>
      <c r="AON679" s="14"/>
      <c r="AOO679" s="14"/>
      <c r="AOP679" s="14"/>
      <c r="AOQ679" s="14"/>
      <c r="AOR679" s="14"/>
      <c r="AOS679" s="14"/>
      <c r="AOT679" s="14"/>
      <c r="AOU679" s="14"/>
      <c r="AOV679" s="14"/>
      <c r="AOW679" s="14"/>
      <c r="AOX679" s="14"/>
      <c r="AOY679" s="14"/>
      <c r="AOZ679" s="14"/>
      <c r="APA679" s="14"/>
      <c r="APB679" s="14"/>
      <c r="APC679" s="14"/>
      <c r="APD679" s="14"/>
      <c r="APE679" s="14"/>
      <c r="APF679" s="14"/>
      <c r="APG679" s="14"/>
      <c r="APH679" s="14"/>
      <c r="API679" s="14"/>
      <c r="APJ679" s="14"/>
      <c r="APK679" s="14"/>
      <c r="APL679" s="14"/>
      <c r="APM679" s="14"/>
      <c r="APN679" s="14"/>
      <c r="APO679" s="14"/>
      <c r="APP679" s="14"/>
      <c r="APQ679" s="14"/>
      <c r="APR679" s="14"/>
      <c r="APS679" s="14"/>
      <c r="APT679" s="14"/>
      <c r="APU679" s="14"/>
      <c r="APV679" s="14"/>
      <c r="APW679" s="14"/>
      <c r="APX679" s="14"/>
      <c r="APY679" s="14"/>
      <c r="APZ679" s="14"/>
      <c r="AQA679" s="14"/>
      <c r="AQB679" s="14"/>
      <c r="AQC679" s="14"/>
      <c r="AQD679" s="14"/>
      <c r="AQE679" s="14"/>
      <c r="AQF679" s="14"/>
      <c r="AQG679" s="14"/>
      <c r="AQH679" s="14"/>
      <c r="AQI679" s="14"/>
      <c r="AQJ679" s="14"/>
      <c r="AQK679" s="14"/>
      <c r="AQL679" s="14"/>
      <c r="AQM679" s="14"/>
      <c r="AQN679" s="14"/>
      <c r="AQO679" s="14"/>
      <c r="AQP679" s="14"/>
      <c r="AQQ679" s="14"/>
      <c r="AQR679" s="14"/>
      <c r="AQS679" s="14"/>
      <c r="AQT679" s="14"/>
      <c r="AQU679" s="14"/>
      <c r="AQV679" s="14"/>
      <c r="AQW679" s="14"/>
      <c r="AQX679" s="14"/>
      <c r="AQY679" s="14"/>
      <c r="AQZ679" s="14"/>
      <c r="ARA679" s="14"/>
      <c r="ARB679" s="14"/>
      <c r="ARC679" s="14"/>
      <c r="ARD679" s="14"/>
      <c r="ARE679" s="14"/>
      <c r="ARF679" s="14"/>
      <c r="ARG679" s="14"/>
      <c r="ARH679" s="14"/>
      <c r="ARI679" s="14"/>
      <c r="ARJ679" s="14"/>
      <c r="ARK679" s="14"/>
      <c r="ARL679" s="14"/>
      <c r="ARM679" s="14"/>
      <c r="ARN679" s="14"/>
      <c r="ARO679" s="14"/>
      <c r="ARP679" s="14"/>
      <c r="ARQ679" s="14"/>
      <c r="ARR679" s="14"/>
      <c r="ARS679" s="14"/>
      <c r="ART679" s="14"/>
      <c r="ARU679" s="14"/>
      <c r="ARV679" s="14"/>
      <c r="ARW679" s="14"/>
      <c r="ARX679" s="14"/>
      <c r="ARY679" s="14"/>
      <c r="ARZ679" s="14"/>
      <c r="ASA679" s="14"/>
      <c r="ASB679" s="14"/>
      <c r="ASC679" s="14"/>
      <c r="ASD679" s="14"/>
      <c r="ASE679" s="14"/>
      <c r="ASF679" s="14"/>
      <c r="ASG679" s="14"/>
      <c r="ASH679" s="14"/>
      <c r="ASI679" s="14"/>
      <c r="ASJ679" s="14"/>
      <c r="ASK679" s="14"/>
      <c r="ASL679" s="14"/>
      <c r="ASM679" s="14"/>
      <c r="ASN679" s="14"/>
      <c r="ASO679" s="14"/>
      <c r="ASP679" s="14"/>
      <c r="ASQ679" s="14"/>
      <c r="ASR679" s="14"/>
      <c r="ASS679" s="14"/>
      <c r="AST679" s="14"/>
      <c r="ASU679" s="14"/>
      <c r="ASV679" s="14"/>
      <c r="ASW679" s="14"/>
      <c r="ASX679" s="14"/>
      <c r="ASY679" s="14"/>
      <c r="ASZ679" s="14"/>
      <c r="ATA679" s="14"/>
      <c r="ATB679" s="14"/>
      <c r="ATC679" s="14"/>
      <c r="ATD679" s="14"/>
    </row>
    <row r="680" spans="63:1200">
      <c r="BK680" s="14" t="str">
        <f t="shared" si="2124"/>
        <v/>
      </c>
      <c r="ABO680" s="14"/>
      <c r="ABP680" s="14"/>
      <c r="ABQ680" s="14"/>
      <c r="ABR680" s="14"/>
      <c r="ABS680" s="14"/>
      <c r="ABT680" s="14"/>
      <c r="ABU680" s="14"/>
      <c r="ABV680" s="14"/>
      <c r="ABW680" s="14"/>
      <c r="ABX680" s="14"/>
      <c r="ABY680" s="14"/>
      <c r="ABZ680" s="14"/>
      <c r="ACA680" s="14"/>
      <c r="ACB680" s="14"/>
      <c r="ACC680" s="14"/>
      <c r="ACD680" s="14"/>
      <c r="ACE680" s="14"/>
      <c r="ACF680" s="14"/>
      <c r="ACG680" s="14"/>
      <c r="ACH680" s="14"/>
      <c r="ACI680" s="14"/>
      <c r="ACJ680" s="14"/>
      <c r="ACK680" s="14"/>
      <c r="ACL680" s="14"/>
      <c r="ACM680" s="14"/>
      <c r="ACN680" s="14"/>
      <c r="ACO680" s="14"/>
      <c r="ACP680" s="14"/>
      <c r="ACQ680" s="14"/>
      <c r="ACR680" s="14"/>
      <c r="ACS680" s="14"/>
      <c r="ACT680" s="14"/>
      <c r="ACU680" s="14"/>
      <c r="ACV680" s="14"/>
      <c r="ACW680" s="14"/>
      <c r="ACX680" s="14"/>
      <c r="ACY680" s="14"/>
      <c r="ACZ680" s="14"/>
      <c r="ADA680" s="14"/>
      <c r="ADB680" s="14"/>
      <c r="ADC680" s="14"/>
      <c r="ADD680" s="14"/>
      <c r="ADE680" s="14"/>
      <c r="ADF680" s="14"/>
      <c r="ADG680" s="14"/>
      <c r="ADH680" s="14"/>
      <c r="ADI680" s="14"/>
      <c r="ADJ680" s="14"/>
      <c r="ADK680" s="14"/>
      <c r="ADL680" s="14"/>
      <c r="ADM680" s="14"/>
      <c r="ADN680" s="14"/>
      <c r="ADO680" s="14"/>
      <c r="ADP680" s="14"/>
      <c r="ADQ680" s="14"/>
      <c r="ADR680" s="14"/>
      <c r="ADS680" s="14"/>
      <c r="ADT680" s="14"/>
      <c r="ADU680" s="14"/>
      <c r="ADV680" s="14"/>
      <c r="ADW680" s="14"/>
      <c r="ADX680" s="14"/>
      <c r="ADY680" s="14"/>
      <c r="ADZ680" s="14"/>
      <c r="AEA680" s="14"/>
      <c r="AEB680" s="14"/>
      <c r="AEC680" s="14"/>
      <c r="AED680" s="14"/>
      <c r="AEE680" s="14"/>
      <c r="AEF680" s="14"/>
      <c r="AEG680" s="14"/>
      <c r="AEH680" s="14"/>
      <c r="AEI680" s="14"/>
      <c r="AEJ680" s="14"/>
      <c r="AEK680" s="14"/>
      <c r="AEL680" s="14"/>
      <c r="AEM680" s="14"/>
      <c r="AEN680" s="14"/>
      <c r="AEO680" s="14"/>
      <c r="AEP680" s="14"/>
      <c r="AEQ680" s="14"/>
      <c r="AER680" s="14"/>
      <c r="AES680" s="14"/>
      <c r="AET680" s="14"/>
      <c r="AEU680" s="14"/>
      <c r="AEV680" s="14"/>
      <c r="AEW680" s="14"/>
      <c r="AEX680" s="14"/>
      <c r="AEY680" s="14"/>
      <c r="AEZ680" s="14"/>
      <c r="AFA680" s="14"/>
      <c r="AFB680" s="14"/>
      <c r="AFC680" s="14"/>
      <c r="AFD680" s="14"/>
      <c r="AFE680" s="14"/>
      <c r="AFF680" s="14"/>
      <c r="AFG680" s="14"/>
      <c r="AFH680" s="14"/>
      <c r="AFI680" s="14"/>
      <c r="AFJ680" s="14"/>
      <c r="AFK680" s="14"/>
      <c r="AFL680" s="14"/>
      <c r="AFM680" s="14"/>
      <c r="AFN680" s="14"/>
      <c r="AFO680" s="14"/>
      <c r="AFP680" s="14"/>
      <c r="AFQ680" s="14"/>
      <c r="AFR680" s="14"/>
      <c r="AFS680" s="14"/>
      <c r="AFT680" s="14"/>
      <c r="AFU680" s="14"/>
      <c r="AFV680" s="14"/>
      <c r="AFW680" s="14"/>
      <c r="AFX680" s="14"/>
      <c r="AFY680" s="14"/>
      <c r="AFZ680" s="14"/>
      <c r="AGA680" s="14"/>
      <c r="AGB680" s="14"/>
      <c r="AGC680" s="14"/>
      <c r="AGD680" s="14"/>
      <c r="AGE680" s="14"/>
      <c r="AGF680" s="14"/>
      <c r="AGG680" s="14"/>
      <c r="AGH680" s="14"/>
      <c r="AGI680" s="14"/>
      <c r="AGJ680" s="14"/>
      <c r="AGK680" s="14"/>
      <c r="AGL680" s="14"/>
      <c r="AGM680" s="14"/>
      <c r="AGN680" s="14"/>
      <c r="AGO680" s="14"/>
      <c r="AGP680" s="14"/>
      <c r="AGQ680" s="14"/>
      <c r="AGR680" s="14"/>
      <c r="AGS680" s="14"/>
      <c r="AGT680" s="14"/>
      <c r="AGU680" s="14"/>
      <c r="AGV680" s="14"/>
      <c r="AGW680" s="14"/>
      <c r="AGX680" s="14"/>
      <c r="AGY680" s="14"/>
      <c r="AGZ680" s="14"/>
      <c r="AHA680" s="14"/>
      <c r="AHB680" s="14"/>
      <c r="AHC680" s="14"/>
      <c r="AHD680" s="14"/>
      <c r="AHE680" s="14"/>
      <c r="AHF680" s="14"/>
      <c r="AHG680" s="14"/>
      <c r="AHH680" s="14"/>
      <c r="AHI680" s="14"/>
      <c r="AHJ680" s="14"/>
      <c r="AHK680" s="14"/>
      <c r="AHL680" s="14"/>
      <c r="AHM680" s="14"/>
      <c r="AHN680" s="14"/>
      <c r="AHO680" s="14"/>
      <c r="AHP680" s="14"/>
      <c r="AHQ680" s="14"/>
      <c r="AHR680" s="14"/>
      <c r="AHS680" s="14"/>
      <c r="AHT680" s="14"/>
      <c r="AHU680" s="14"/>
      <c r="AHV680" s="14"/>
      <c r="AHW680" s="14"/>
      <c r="AHX680" s="14"/>
      <c r="AHY680" s="14"/>
      <c r="AHZ680" s="14"/>
      <c r="AIA680" s="14"/>
      <c r="AIB680" s="14"/>
      <c r="AIC680" s="14"/>
      <c r="AID680" s="14"/>
      <c r="AIE680" s="14"/>
      <c r="AIF680" s="14"/>
      <c r="AIG680" s="14"/>
      <c r="AIH680" s="14"/>
      <c r="AII680" s="14"/>
      <c r="AIJ680" s="14"/>
      <c r="AIK680" s="14"/>
      <c r="AIL680" s="14"/>
      <c r="AIM680" s="14"/>
      <c r="AIN680" s="14"/>
      <c r="AIO680" s="14"/>
      <c r="AIP680" s="14"/>
      <c r="AIQ680" s="14"/>
      <c r="AIR680" s="14"/>
      <c r="AIS680" s="14"/>
      <c r="AIT680" s="14"/>
      <c r="AIU680" s="14"/>
      <c r="AIV680" s="14"/>
      <c r="AIW680" s="14"/>
      <c r="AIX680" s="14"/>
      <c r="AIY680" s="14"/>
      <c r="AIZ680" s="14"/>
      <c r="AJA680" s="14"/>
      <c r="AJB680" s="14"/>
      <c r="AJC680" s="14"/>
      <c r="AJD680" s="14"/>
      <c r="AJE680" s="14"/>
      <c r="AJF680" s="14"/>
      <c r="AJG680" s="14"/>
      <c r="AJH680" s="14"/>
      <c r="AJI680" s="14"/>
      <c r="AJJ680" s="14"/>
      <c r="AJK680" s="14"/>
      <c r="AJL680" s="14"/>
      <c r="AJM680" s="14"/>
      <c r="AJN680" s="14"/>
      <c r="AJO680" s="14"/>
      <c r="AJP680" s="14"/>
      <c r="AJQ680" s="14"/>
      <c r="AJR680" s="14"/>
      <c r="AJS680" s="14"/>
      <c r="AJT680" s="14"/>
      <c r="AJU680" s="14"/>
      <c r="AJV680" s="14"/>
      <c r="AJW680" s="14"/>
      <c r="AJX680" s="14"/>
      <c r="AJY680" s="14"/>
      <c r="AJZ680" s="14"/>
      <c r="AKA680" s="14"/>
      <c r="AKB680" s="14"/>
      <c r="AKC680" s="14"/>
      <c r="AKD680" s="14"/>
      <c r="AKE680" s="14"/>
      <c r="AKF680" s="14"/>
      <c r="AKG680" s="14"/>
      <c r="AKH680" s="14"/>
      <c r="AKI680" s="14"/>
      <c r="AKJ680" s="14"/>
      <c r="AKK680" s="14"/>
      <c r="AKL680" s="14"/>
      <c r="AKM680" s="14"/>
      <c r="AKN680" s="14"/>
      <c r="AKO680" s="14"/>
      <c r="AKP680" s="14"/>
      <c r="AKQ680" s="14"/>
      <c r="AKR680" s="14"/>
      <c r="AKS680" s="14"/>
      <c r="AKT680" s="14"/>
      <c r="AKU680" s="14"/>
      <c r="AKV680" s="14"/>
      <c r="AKW680" s="14"/>
      <c r="AKX680" s="14"/>
      <c r="AKY680" s="14"/>
      <c r="AKZ680" s="14"/>
      <c r="ALA680" s="14"/>
      <c r="ALB680" s="14"/>
      <c r="ALC680" s="14"/>
      <c r="ALD680" s="14"/>
      <c r="ALE680" s="14"/>
      <c r="ALF680" s="14"/>
      <c r="ALG680" s="14"/>
      <c r="ALH680" s="14"/>
      <c r="ALI680" s="14"/>
      <c r="ALJ680" s="14"/>
      <c r="ALK680" s="14"/>
      <c r="ALL680" s="14"/>
      <c r="ALM680" s="14"/>
      <c r="ALN680" s="14"/>
      <c r="ALO680" s="14"/>
      <c r="ALP680" s="14"/>
      <c r="ALQ680" s="14"/>
      <c r="ALR680" s="14"/>
      <c r="ALS680" s="14"/>
      <c r="ALT680" s="14"/>
      <c r="ALU680" s="14"/>
      <c r="ALV680" s="14"/>
      <c r="ALW680" s="14"/>
      <c r="ALX680" s="14"/>
      <c r="ALY680" s="14"/>
      <c r="ALZ680" s="14"/>
      <c r="AMA680" s="14"/>
      <c r="AMB680" s="14"/>
      <c r="AMC680" s="14"/>
      <c r="AMD680" s="14"/>
      <c r="AME680" s="14"/>
      <c r="AMF680" s="14"/>
      <c r="AMG680" s="14"/>
      <c r="AMH680" s="14"/>
      <c r="AMI680" s="14"/>
      <c r="AMJ680" s="14"/>
      <c r="AMK680" s="14"/>
      <c r="AML680" s="14"/>
      <c r="AMM680" s="14"/>
      <c r="AMN680" s="14"/>
      <c r="AMO680" s="14"/>
      <c r="AMP680" s="14"/>
      <c r="AMQ680" s="14"/>
      <c r="AMR680" s="14"/>
      <c r="AMS680" s="14"/>
      <c r="AMT680" s="14"/>
      <c r="AMU680" s="14"/>
      <c r="AMV680" s="14"/>
      <c r="AMW680" s="14"/>
      <c r="AMX680" s="14"/>
      <c r="AMY680" s="14"/>
      <c r="AMZ680" s="14"/>
      <c r="ANA680" s="14"/>
      <c r="ANB680" s="14"/>
      <c r="ANC680" s="14"/>
      <c r="AND680" s="14"/>
      <c r="ANE680" s="14"/>
      <c r="ANF680" s="14"/>
      <c r="ANG680" s="14"/>
      <c r="ANH680" s="14"/>
      <c r="ANI680" s="14"/>
      <c r="ANJ680" s="14"/>
      <c r="ANK680" s="14"/>
      <c r="ANL680" s="14"/>
      <c r="ANM680" s="14"/>
      <c r="ANN680" s="14"/>
      <c r="ANO680" s="14"/>
      <c r="ANP680" s="14"/>
      <c r="ANQ680" s="14"/>
      <c r="ANR680" s="14"/>
      <c r="ANS680" s="14"/>
      <c r="ANT680" s="14"/>
      <c r="ANU680" s="14"/>
      <c r="ANV680" s="14"/>
      <c r="ANW680" s="14"/>
      <c r="ANX680" s="14"/>
      <c r="ANY680" s="14"/>
      <c r="ANZ680" s="14"/>
      <c r="AOA680" s="14"/>
      <c r="AOB680" s="14"/>
      <c r="AOC680" s="14"/>
      <c r="AOD680" s="14"/>
      <c r="AOE680" s="14"/>
      <c r="AOF680" s="14"/>
      <c r="AOG680" s="14"/>
      <c r="AOH680" s="14"/>
      <c r="AOI680" s="14"/>
      <c r="AOJ680" s="14"/>
      <c r="AOK680" s="14"/>
      <c r="AOL680" s="14"/>
      <c r="AOM680" s="14"/>
      <c r="AON680" s="14"/>
      <c r="AOO680" s="14"/>
      <c r="AOP680" s="14"/>
      <c r="AOQ680" s="14"/>
      <c r="AOR680" s="14"/>
      <c r="AOS680" s="14"/>
      <c r="AOT680" s="14"/>
      <c r="AOU680" s="14"/>
      <c r="AOV680" s="14"/>
      <c r="AOW680" s="14"/>
      <c r="AOX680" s="14"/>
      <c r="AOY680" s="14"/>
      <c r="AOZ680" s="14"/>
      <c r="APA680" s="14"/>
      <c r="APB680" s="14"/>
      <c r="APC680" s="14"/>
      <c r="APD680" s="14"/>
      <c r="APE680" s="14"/>
      <c r="APF680" s="14"/>
      <c r="APG680" s="14"/>
      <c r="APH680" s="14"/>
      <c r="API680" s="14"/>
      <c r="APJ680" s="14"/>
      <c r="APK680" s="14"/>
      <c r="APL680" s="14"/>
      <c r="APM680" s="14"/>
      <c r="APN680" s="14"/>
      <c r="APO680" s="14"/>
      <c r="APP680" s="14"/>
      <c r="APQ680" s="14"/>
      <c r="APR680" s="14"/>
      <c r="APS680" s="14"/>
      <c r="APT680" s="14"/>
      <c r="APU680" s="14"/>
      <c r="APV680" s="14"/>
      <c r="APW680" s="14"/>
      <c r="APX680" s="14"/>
      <c r="APY680" s="14"/>
      <c r="APZ680" s="14"/>
      <c r="AQA680" s="14"/>
      <c r="AQB680" s="14"/>
      <c r="AQC680" s="14"/>
      <c r="AQD680" s="14"/>
      <c r="AQE680" s="14"/>
      <c r="AQF680" s="14"/>
      <c r="AQG680" s="14"/>
      <c r="AQH680" s="14"/>
      <c r="AQI680" s="14"/>
      <c r="AQJ680" s="14"/>
      <c r="AQK680" s="14"/>
      <c r="AQL680" s="14"/>
      <c r="AQM680" s="14"/>
      <c r="AQN680" s="14"/>
      <c r="AQO680" s="14"/>
      <c r="AQP680" s="14"/>
      <c r="AQQ680" s="14"/>
      <c r="AQR680" s="14"/>
      <c r="AQS680" s="14"/>
      <c r="AQT680" s="14"/>
      <c r="AQU680" s="14"/>
      <c r="AQV680" s="14"/>
      <c r="AQW680" s="14"/>
      <c r="AQX680" s="14"/>
      <c r="AQY680" s="14"/>
      <c r="AQZ680" s="14"/>
      <c r="ARA680" s="14"/>
      <c r="ARB680" s="14"/>
      <c r="ARC680" s="14"/>
      <c r="ARD680" s="14"/>
      <c r="ARE680" s="14"/>
      <c r="ARF680" s="14"/>
      <c r="ARG680" s="14"/>
      <c r="ARH680" s="14"/>
      <c r="ARI680" s="14"/>
      <c r="ARJ680" s="14"/>
      <c r="ARK680" s="14"/>
      <c r="ARL680" s="14"/>
      <c r="ARM680" s="14"/>
      <c r="ARN680" s="14"/>
      <c r="ARO680" s="14"/>
      <c r="ARP680" s="14"/>
      <c r="ARQ680" s="14"/>
      <c r="ARR680" s="14"/>
      <c r="ARS680" s="14"/>
      <c r="ART680" s="14"/>
      <c r="ARU680" s="14"/>
      <c r="ARV680" s="14"/>
      <c r="ARW680" s="14"/>
      <c r="ARX680" s="14"/>
      <c r="ARY680" s="14"/>
      <c r="ARZ680" s="14"/>
      <c r="ASA680" s="14"/>
      <c r="ASB680" s="14"/>
      <c r="ASC680" s="14"/>
      <c r="ASD680" s="14"/>
      <c r="ASE680" s="14"/>
      <c r="ASF680" s="14"/>
      <c r="ASG680" s="14"/>
      <c r="ASH680" s="14"/>
      <c r="ASI680" s="14"/>
      <c r="ASJ680" s="14"/>
      <c r="ASK680" s="14"/>
      <c r="ASL680" s="14"/>
      <c r="ASM680" s="14"/>
      <c r="ASN680" s="14"/>
      <c r="ASO680" s="14"/>
      <c r="ASP680" s="14"/>
      <c r="ASQ680" s="14"/>
      <c r="ASR680" s="14"/>
      <c r="ASS680" s="14"/>
      <c r="AST680" s="14"/>
      <c r="ASU680" s="14"/>
      <c r="ASV680" s="14"/>
      <c r="ASW680" s="14"/>
      <c r="ASX680" s="14"/>
      <c r="ASY680" s="14"/>
      <c r="ASZ680" s="14"/>
      <c r="ATA680" s="14"/>
      <c r="ATB680" s="14"/>
      <c r="ATC680" s="14"/>
      <c r="ATD680" s="14"/>
    </row>
    <row r="681" spans="63:1200">
      <c r="BK681" s="14" t="str">
        <f t="shared" si="2124"/>
        <v/>
      </c>
      <c r="ABO681" s="14"/>
      <c r="ABP681" s="14"/>
      <c r="ABQ681" s="14"/>
      <c r="ABR681" s="14"/>
      <c r="ABS681" s="14"/>
      <c r="ABT681" s="14"/>
      <c r="ABU681" s="14"/>
      <c r="ABV681" s="14"/>
      <c r="ABW681" s="14"/>
      <c r="ABX681" s="14"/>
      <c r="ABY681" s="14"/>
      <c r="ABZ681" s="14"/>
      <c r="ACA681" s="14"/>
      <c r="ACB681" s="14"/>
      <c r="ACC681" s="14"/>
      <c r="ACD681" s="14"/>
      <c r="ACE681" s="14"/>
      <c r="ACF681" s="14"/>
      <c r="ACG681" s="14"/>
      <c r="ACH681" s="14"/>
      <c r="ACI681" s="14"/>
      <c r="ACJ681" s="14"/>
      <c r="ACK681" s="14"/>
      <c r="ACL681" s="14"/>
      <c r="ACM681" s="14"/>
      <c r="ACN681" s="14"/>
      <c r="ACO681" s="14"/>
      <c r="ACP681" s="14"/>
      <c r="ACQ681" s="14"/>
      <c r="ACR681" s="14"/>
      <c r="ACS681" s="14"/>
      <c r="ACT681" s="14"/>
      <c r="ACU681" s="14"/>
      <c r="ACV681" s="14"/>
      <c r="ACW681" s="14"/>
      <c r="ACX681" s="14"/>
      <c r="ACY681" s="14"/>
      <c r="ACZ681" s="14"/>
      <c r="ADA681" s="14"/>
      <c r="ADB681" s="14"/>
      <c r="ADC681" s="14"/>
      <c r="ADD681" s="14"/>
      <c r="ADE681" s="14"/>
      <c r="ADF681" s="14"/>
      <c r="ADG681" s="14"/>
      <c r="ADH681" s="14"/>
      <c r="ADI681" s="14"/>
      <c r="ADJ681" s="14"/>
      <c r="ADK681" s="14"/>
      <c r="ADL681" s="14"/>
      <c r="ADM681" s="14"/>
      <c r="ADN681" s="14"/>
      <c r="ADO681" s="14"/>
      <c r="ADP681" s="14"/>
      <c r="ADQ681" s="14"/>
      <c r="ADR681" s="14"/>
      <c r="ADS681" s="14"/>
      <c r="ADT681" s="14"/>
      <c r="ADU681" s="14"/>
      <c r="ADV681" s="14"/>
      <c r="ADW681" s="14"/>
      <c r="ADX681" s="14"/>
      <c r="ADY681" s="14"/>
      <c r="ADZ681" s="14"/>
      <c r="AEA681" s="14"/>
      <c r="AEB681" s="14"/>
      <c r="AEC681" s="14"/>
      <c r="AED681" s="14"/>
      <c r="AEE681" s="14"/>
      <c r="AEF681" s="14"/>
      <c r="AEG681" s="14"/>
      <c r="AEH681" s="14"/>
      <c r="AEI681" s="14"/>
      <c r="AEJ681" s="14"/>
      <c r="AEK681" s="14"/>
      <c r="AEL681" s="14"/>
      <c r="AEM681" s="14"/>
      <c r="AEN681" s="14"/>
      <c r="AEO681" s="14"/>
      <c r="AEP681" s="14"/>
      <c r="AEQ681" s="14"/>
      <c r="AER681" s="14"/>
      <c r="AES681" s="14"/>
      <c r="AET681" s="14"/>
      <c r="AEU681" s="14"/>
      <c r="AEV681" s="14"/>
      <c r="AEW681" s="14"/>
      <c r="AEX681" s="14"/>
      <c r="AEY681" s="14"/>
      <c r="AEZ681" s="14"/>
      <c r="AFA681" s="14"/>
      <c r="AFB681" s="14"/>
      <c r="AFC681" s="14"/>
      <c r="AFD681" s="14"/>
      <c r="AFE681" s="14"/>
      <c r="AFF681" s="14"/>
      <c r="AFG681" s="14"/>
      <c r="AFH681" s="14"/>
      <c r="AFI681" s="14"/>
      <c r="AFJ681" s="14"/>
      <c r="AFK681" s="14"/>
      <c r="AFL681" s="14"/>
      <c r="AFM681" s="14"/>
      <c r="AFN681" s="14"/>
      <c r="AFO681" s="14"/>
      <c r="AFP681" s="14"/>
      <c r="AFQ681" s="14"/>
      <c r="AFR681" s="14"/>
      <c r="AFS681" s="14"/>
      <c r="AFT681" s="14"/>
      <c r="AFU681" s="14"/>
      <c r="AFV681" s="14"/>
      <c r="AFW681" s="14"/>
      <c r="AFX681" s="14"/>
      <c r="AFY681" s="14"/>
      <c r="AFZ681" s="14"/>
      <c r="AGA681" s="14"/>
      <c r="AGB681" s="14"/>
      <c r="AGC681" s="14"/>
      <c r="AGD681" s="14"/>
      <c r="AGE681" s="14"/>
      <c r="AGF681" s="14"/>
      <c r="AGG681" s="14"/>
      <c r="AGH681" s="14"/>
      <c r="AGI681" s="14"/>
      <c r="AGJ681" s="14"/>
      <c r="AGK681" s="14"/>
      <c r="AGL681" s="14"/>
      <c r="AGM681" s="14"/>
      <c r="AGN681" s="14"/>
      <c r="AGO681" s="14"/>
      <c r="AGP681" s="14"/>
      <c r="AGQ681" s="14"/>
      <c r="AGR681" s="14"/>
      <c r="AGS681" s="14"/>
      <c r="AGT681" s="14"/>
      <c r="AGU681" s="14"/>
      <c r="AGV681" s="14"/>
      <c r="AGW681" s="14"/>
      <c r="AGX681" s="14"/>
      <c r="AGY681" s="14"/>
      <c r="AGZ681" s="14"/>
      <c r="AHA681" s="14"/>
      <c r="AHB681" s="14"/>
      <c r="AHC681" s="14"/>
      <c r="AHD681" s="14"/>
      <c r="AHE681" s="14"/>
      <c r="AHF681" s="14"/>
      <c r="AHG681" s="14"/>
      <c r="AHH681" s="14"/>
      <c r="AHI681" s="14"/>
      <c r="AHJ681" s="14"/>
      <c r="AHK681" s="14"/>
      <c r="AHL681" s="14"/>
      <c r="AHM681" s="14"/>
      <c r="AHN681" s="14"/>
      <c r="AHO681" s="14"/>
      <c r="AHP681" s="14"/>
      <c r="AHQ681" s="14"/>
      <c r="AHR681" s="14"/>
      <c r="AHS681" s="14"/>
      <c r="AHT681" s="14"/>
      <c r="AHU681" s="14"/>
      <c r="AHV681" s="14"/>
      <c r="AHW681" s="14"/>
      <c r="AHX681" s="14"/>
      <c r="AHY681" s="14"/>
      <c r="AHZ681" s="14"/>
      <c r="AIA681" s="14"/>
      <c r="AIB681" s="14"/>
      <c r="AIC681" s="14"/>
      <c r="AID681" s="14"/>
      <c r="AIE681" s="14"/>
      <c r="AIF681" s="14"/>
      <c r="AIG681" s="14"/>
      <c r="AIH681" s="14"/>
      <c r="AII681" s="14"/>
      <c r="AIJ681" s="14"/>
      <c r="AIK681" s="14"/>
      <c r="AIL681" s="14"/>
      <c r="AIM681" s="14"/>
      <c r="AIN681" s="14"/>
      <c r="AIO681" s="14"/>
      <c r="AIP681" s="14"/>
      <c r="AIQ681" s="14"/>
      <c r="AIR681" s="14"/>
      <c r="AIS681" s="14"/>
      <c r="AIT681" s="14"/>
      <c r="AIU681" s="14"/>
      <c r="AIV681" s="14"/>
      <c r="AIW681" s="14"/>
      <c r="AIX681" s="14"/>
      <c r="AIY681" s="14"/>
      <c r="AIZ681" s="14"/>
      <c r="AJA681" s="14"/>
      <c r="AJB681" s="14"/>
      <c r="AJC681" s="14"/>
      <c r="AJD681" s="14"/>
      <c r="AJE681" s="14"/>
      <c r="AJF681" s="14"/>
      <c r="AJG681" s="14"/>
      <c r="AJH681" s="14"/>
      <c r="AJI681" s="14"/>
      <c r="AJJ681" s="14"/>
      <c r="AJK681" s="14"/>
      <c r="AJL681" s="14"/>
      <c r="AJM681" s="14"/>
      <c r="AJN681" s="14"/>
      <c r="AJO681" s="14"/>
      <c r="AJP681" s="14"/>
      <c r="AJQ681" s="14"/>
      <c r="AJR681" s="14"/>
      <c r="AJS681" s="14"/>
      <c r="AJT681" s="14"/>
      <c r="AJU681" s="14"/>
      <c r="AJV681" s="14"/>
      <c r="AJW681" s="14"/>
      <c r="AJX681" s="14"/>
      <c r="AJY681" s="14"/>
      <c r="AJZ681" s="14"/>
      <c r="AKA681" s="14"/>
      <c r="AKB681" s="14"/>
      <c r="AKC681" s="14"/>
      <c r="AKD681" s="14"/>
      <c r="AKE681" s="14"/>
      <c r="AKF681" s="14"/>
      <c r="AKG681" s="14"/>
      <c r="AKH681" s="14"/>
      <c r="AKI681" s="14"/>
      <c r="AKJ681" s="14"/>
      <c r="AKK681" s="14"/>
      <c r="AKL681" s="14"/>
      <c r="AKM681" s="14"/>
      <c r="AKN681" s="14"/>
      <c r="AKO681" s="14"/>
      <c r="AKP681" s="14"/>
      <c r="AKQ681" s="14"/>
      <c r="AKR681" s="14"/>
      <c r="AKS681" s="14"/>
      <c r="AKT681" s="14"/>
      <c r="AKU681" s="14"/>
      <c r="AKV681" s="14"/>
      <c r="AKW681" s="14"/>
      <c r="AKX681" s="14"/>
      <c r="AKY681" s="14"/>
      <c r="AKZ681" s="14"/>
      <c r="ALA681" s="14"/>
      <c r="ALB681" s="14"/>
      <c r="ALC681" s="14"/>
      <c r="ALD681" s="14"/>
      <c r="ALE681" s="14"/>
      <c r="ALF681" s="14"/>
      <c r="ALG681" s="14"/>
      <c r="ALH681" s="14"/>
      <c r="ALI681" s="14"/>
      <c r="ALJ681" s="14"/>
      <c r="ALK681" s="14"/>
      <c r="ALL681" s="14"/>
      <c r="ALM681" s="14"/>
      <c r="ALN681" s="14"/>
      <c r="ALO681" s="14"/>
      <c r="ALP681" s="14"/>
      <c r="ALQ681" s="14"/>
      <c r="ALR681" s="14"/>
      <c r="ALS681" s="14"/>
      <c r="ALT681" s="14"/>
      <c r="ALU681" s="14"/>
      <c r="ALV681" s="14"/>
      <c r="ALW681" s="14"/>
      <c r="ALX681" s="14"/>
      <c r="ALY681" s="14"/>
      <c r="ALZ681" s="14"/>
      <c r="AMA681" s="14"/>
      <c r="AMB681" s="14"/>
      <c r="AMC681" s="14"/>
      <c r="AMD681" s="14"/>
      <c r="AME681" s="14"/>
      <c r="AMF681" s="14"/>
      <c r="AMG681" s="14"/>
      <c r="AMH681" s="14"/>
      <c r="AMI681" s="14"/>
      <c r="AMJ681" s="14"/>
      <c r="AMK681" s="14"/>
      <c r="AML681" s="14"/>
      <c r="AMM681" s="14"/>
      <c r="AMN681" s="14"/>
      <c r="AMO681" s="14"/>
      <c r="AMP681" s="14"/>
      <c r="AMQ681" s="14"/>
      <c r="AMR681" s="14"/>
      <c r="AMS681" s="14"/>
      <c r="AMT681" s="14"/>
      <c r="AMU681" s="14"/>
      <c r="AMV681" s="14"/>
      <c r="AMW681" s="14"/>
      <c r="AMX681" s="14"/>
      <c r="AMY681" s="14"/>
      <c r="AMZ681" s="14"/>
      <c r="ANA681" s="14"/>
      <c r="ANB681" s="14"/>
      <c r="ANC681" s="14"/>
      <c r="AND681" s="14"/>
      <c r="ANE681" s="14"/>
      <c r="ANF681" s="14"/>
      <c r="ANG681" s="14"/>
      <c r="ANH681" s="14"/>
      <c r="ANI681" s="14"/>
      <c r="ANJ681" s="14"/>
      <c r="ANK681" s="14"/>
      <c r="ANL681" s="14"/>
      <c r="ANM681" s="14"/>
      <c r="ANN681" s="14"/>
      <c r="ANO681" s="14"/>
      <c r="ANP681" s="14"/>
      <c r="ANQ681" s="14"/>
      <c r="ANR681" s="14"/>
      <c r="ANS681" s="14"/>
      <c r="ANT681" s="14"/>
      <c r="ANU681" s="14"/>
      <c r="ANV681" s="14"/>
      <c r="ANW681" s="14"/>
      <c r="ANX681" s="14"/>
      <c r="ANY681" s="14"/>
      <c r="ANZ681" s="14"/>
      <c r="AOA681" s="14"/>
      <c r="AOB681" s="14"/>
      <c r="AOC681" s="14"/>
      <c r="AOD681" s="14"/>
      <c r="AOE681" s="14"/>
      <c r="AOF681" s="14"/>
      <c r="AOG681" s="14"/>
      <c r="AOH681" s="14"/>
      <c r="AOI681" s="14"/>
      <c r="AOJ681" s="14"/>
      <c r="AOK681" s="14"/>
      <c r="AOL681" s="14"/>
      <c r="AOM681" s="14"/>
      <c r="AON681" s="14"/>
      <c r="AOO681" s="14"/>
      <c r="AOP681" s="14"/>
      <c r="AOQ681" s="14"/>
      <c r="AOR681" s="14"/>
      <c r="AOS681" s="14"/>
      <c r="AOT681" s="14"/>
      <c r="AOU681" s="14"/>
      <c r="AOV681" s="14"/>
      <c r="AOW681" s="14"/>
      <c r="AOX681" s="14"/>
      <c r="AOY681" s="14"/>
      <c r="AOZ681" s="14"/>
      <c r="APA681" s="14"/>
      <c r="APB681" s="14"/>
      <c r="APC681" s="14"/>
      <c r="APD681" s="14"/>
      <c r="APE681" s="14"/>
      <c r="APF681" s="14"/>
      <c r="APG681" s="14"/>
      <c r="APH681" s="14"/>
      <c r="API681" s="14"/>
      <c r="APJ681" s="14"/>
      <c r="APK681" s="14"/>
      <c r="APL681" s="14"/>
      <c r="APM681" s="14"/>
      <c r="APN681" s="14"/>
      <c r="APO681" s="14"/>
      <c r="APP681" s="14"/>
      <c r="APQ681" s="14"/>
      <c r="APR681" s="14"/>
      <c r="APS681" s="14"/>
      <c r="APT681" s="14"/>
      <c r="APU681" s="14"/>
      <c r="APV681" s="14"/>
      <c r="APW681" s="14"/>
      <c r="APX681" s="14"/>
      <c r="APY681" s="14"/>
      <c r="APZ681" s="14"/>
      <c r="AQA681" s="14"/>
      <c r="AQB681" s="14"/>
      <c r="AQC681" s="14"/>
      <c r="AQD681" s="14"/>
      <c r="AQE681" s="14"/>
      <c r="AQF681" s="14"/>
      <c r="AQG681" s="14"/>
      <c r="AQH681" s="14"/>
      <c r="AQI681" s="14"/>
      <c r="AQJ681" s="14"/>
      <c r="AQK681" s="14"/>
      <c r="AQL681" s="14"/>
      <c r="AQM681" s="14"/>
      <c r="AQN681" s="14"/>
      <c r="AQO681" s="14"/>
      <c r="AQP681" s="14"/>
      <c r="AQQ681" s="14"/>
      <c r="AQR681" s="14"/>
      <c r="AQS681" s="14"/>
      <c r="AQT681" s="14"/>
      <c r="AQU681" s="14"/>
      <c r="AQV681" s="14"/>
      <c r="AQW681" s="14"/>
      <c r="AQX681" s="14"/>
      <c r="AQY681" s="14"/>
      <c r="AQZ681" s="14"/>
      <c r="ARA681" s="14"/>
      <c r="ARB681" s="14"/>
      <c r="ARC681" s="14"/>
      <c r="ARD681" s="14"/>
      <c r="ARE681" s="14"/>
      <c r="ARF681" s="14"/>
      <c r="ARG681" s="14"/>
      <c r="ARH681" s="14"/>
      <c r="ARI681" s="14"/>
      <c r="ARJ681" s="14"/>
      <c r="ARK681" s="14"/>
      <c r="ARL681" s="14"/>
      <c r="ARM681" s="14"/>
      <c r="ARN681" s="14"/>
      <c r="ARO681" s="14"/>
      <c r="ARP681" s="14"/>
      <c r="ARQ681" s="14"/>
      <c r="ARR681" s="14"/>
      <c r="ARS681" s="14"/>
      <c r="ART681" s="14"/>
      <c r="ARU681" s="14"/>
      <c r="ARV681" s="14"/>
      <c r="ARW681" s="14"/>
      <c r="ARX681" s="14"/>
      <c r="ARY681" s="14"/>
      <c r="ARZ681" s="14"/>
      <c r="ASA681" s="14"/>
      <c r="ASB681" s="14"/>
      <c r="ASC681" s="14"/>
      <c r="ASD681" s="14"/>
      <c r="ASE681" s="14"/>
      <c r="ASF681" s="14"/>
      <c r="ASG681" s="14"/>
      <c r="ASH681" s="14"/>
      <c r="ASI681" s="14"/>
      <c r="ASJ681" s="14"/>
      <c r="ASK681" s="14"/>
      <c r="ASL681" s="14"/>
      <c r="ASM681" s="14"/>
      <c r="ASN681" s="14"/>
      <c r="ASO681" s="14"/>
      <c r="ASP681" s="14"/>
      <c r="ASQ681" s="14"/>
      <c r="ASR681" s="14"/>
      <c r="ASS681" s="14"/>
      <c r="AST681" s="14"/>
      <c r="ASU681" s="14"/>
      <c r="ASV681" s="14"/>
      <c r="ASW681" s="14"/>
      <c r="ASX681" s="14"/>
      <c r="ASY681" s="14"/>
      <c r="ASZ681" s="14"/>
      <c r="ATA681" s="14"/>
      <c r="ATB681" s="14"/>
      <c r="ATC681" s="14"/>
      <c r="ATD681" s="14"/>
    </row>
    <row r="682" spans="63:1200">
      <c r="BK682" s="14" t="str">
        <f t="shared" si="2124"/>
        <v/>
      </c>
      <c r="ABO682" s="14"/>
      <c r="ABP682" s="14"/>
      <c r="ABQ682" s="14"/>
      <c r="ABR682" s="14"/>
      <c r="ABS682" s="14"/>
      <c r="ABT682" s="14"/>
      <c r="ABU682" s="14"/>
      <c r="ABV682" s="14"/>
      <c r="ABW682" s="14"/>
      <c r="ABX682" s="14"/>
      <c r="ABY682" s="14"/>
      <c r="ABZ682" s="14"/>
      <c r="ACA682" s="14"/>
      <c r="ACB682" s="14"/>
      <c r="ACC682" s="14"/>
      <c r="ACD682" s="14"/>
      <c r="ACE682" s="14"/>
      <c r="ACF682" s="14"/>
      <c r="ACG682" s="14"/>
      <c r="ACH682" s="14"/>
      <c r="ACI682" s="14"/>
      <c r="ACJ682" s="14"/>
      <c r="ACK682" s="14"/>
      <c r="ACL682" s="14"/>
      <c r="ACM682" s="14"/>
      <c r="ACN682" s="14"/>
      <c r="ACO682" s="14"/>
      <c r="ACP682" s="14"/>
      <c r="ACQ682" s="14"/>
      <c r="ACR682" s="14"/>
      <c r="ACS682" s="14"/>
      <c r="ACT682" s="14"/>
      <c r="ACU682" s="14"/>
      <c r="ACV682" s="14"/>
      <c r="ACW682" s="14"/>
      <c r="ACX682" s="14"/>
      <c r="ACY682" s="14"/>
      <c r="ACZ682" s="14"/>
      <c r="ADA682" s="14"/>
      <c r="ADB682" s="14"/>
      <c r="ADC682" s="14"/>
      <c r="ADD682" s="14"/>
      <c r="ADE682" s="14"/>
      <c r="ADF682" s="14"/>
      <c r="ADG682" s="14"/>
      <c r="ADH682" s="14"/>
      <c r="ADI682" s="14"/>
      <c r="ADJ682" s="14"/>
      <c r="ADK682" s="14"/>
      <c r="ADL682" s="14"/>
      <c r="ADM682" s="14"/>
      <c r="ADN682" s="14"/>
      <c r="ADO682" s="14"/>
      <c r="ADP682" s="14"/>
      <c r="ADQ682" s="14"/>
      <c r="ADR682" s="14"/>
      <c r="ADS682" s="14"/>
      <c r="ADT682" s="14"/>
      <c r="ADU682" s="14"/>
      <c r="ADV682" s="14"/>
      <c r="ADW682" s="14"/>
      <c r="ADX682" s="14"/>
      <c r="ADY682" s="14"/>
      <c r="ADZ682" s="14"/>
      <c r="AEA682" s="14"/>
      <c r="AEB682" s="14"/>
      <c r="AEC682" s="14"/>
      <c r="AED682" s="14"/>
      <c r="AEE682" s="14"/>
      <c r="AEF682" s="14"/>
      <c r="AEG682" s="14"/>
      <c r="AEH682" s="14"/>
      <c r="AEI682" s="14"/>
      <c r="AEJ682" s="14"/>
      <c r="AEK682" s="14"/>
      <c r="AEL682" s="14"/>
      <c r="AEM682" s="14"/>
      <c r="AEN682" s="14"/>
      <c r="AEO682" s="14"/>
      <c r="AEP682" s="14"/>
      <c r="AEQ682" s="14"/>
      <c r="AER682" s="14"/>
      <c r="AES682" s="14"/>
      <c r="AET682" s="14"/>
      <c r="AEU682" s="14"/>
      <c r="AEV682" s="14"/>
      <c r="AEW682" s="14"/>
      <c r="AEX682" s="14"/>
      <c r="AEY682" s="14"/>
      <c r="AEZ682" s="14"/>
      <c r="AFA682" s="14"/>
      <c r="AFB682" s="14"/>
      <c r="AFC682" s="14"/>
      <c r="AFD682" s="14"/>
      <c r="AFE682" s="14"/>
      <c r="AFF682" s="14"/>
      <c r="AFG682" s="14"/>
      <c r="AFH682" s="14"/>
      <c r="AFI682" s="14"/>
      <c r="AFJ682" s="14"/>
      <c r="AFK682" s="14"/>
      <c r="AFL682" s="14"/>
      <c r="AFM682" s="14"/>
      <c r="AFN682" s="14"/>
      <c r="AFO682" s="14"/>
      <c r="AFP682" s="14"/>
      <c r="AFQ682" s="14"/>
      <c r="AFR682" s="14"/>
      <c r="AFS682" s="14"/>
      <c r="AFT682" s="14"/>
      <c r="AFU682" s="14"/>
      <c r="AFV682" s="14"/>
      <c r="AFW682" s="14"/>
      <c r="AFX682" s="14"/>
      <c r="AFY682" s="14"/>
      <c r="AFZ682" s="14"/>
      <c r="AGA682" s="14"/>
      <c r="AGB682" s="14"/>
      <c r="AGC682" s="14"/>
      <c r="AGD682" s="14"/>
      <c r="AGE682" s="14"/>
      <c r="AGF682" s="14"/>
      <c r="AGG682" s="14"/>
      <c r="AGH682" s="14"/>
      <c r="AGI682" s="14"/>
      <c r="AGJ682" s="14"/>
      <c r="AGK682" s="14"/>
      <c r="AGL682" s="14"/>
      <c r="AGM682" s="14"/>
      <c r="AGN682" s="14"/>
      <c r="AGO682" s="14"/>
      <c r="AGP682" s="14"/>
      <c r="AGQ682" s="14"/>
      <c r="AGR682" s="14"/>
      <c r="AGS682" s="14"/>
      <c r="AGT682" s="14"/>
      <c r="AGU682" s="14"/>
      <c r="AGV682" s="14"/>
      <c r="AGW682" s="14"/>
      <c r="AGX682" s="14"/>
      <c r="AGY682" s="14"/>
      <c r="AGZ682" s="14"/>
      <c r="AHA682" s="14"/>
      <c r="AHB682" s="14"/>
      <c r="AHC682" s="14"/>
      <c r="AHD682" s="14"/>
      <c r="AHE682" s="14"/>
      <c r="AHF682" s="14"/>
      <c r="AHG682" s="14"/>
      <c r="AHH682" s="14"/>
      <c r="AHI682" s="14"/>
      <c r="AHJ682" s="14"/>
      <c r="AHK682" s="14"/>
      <c r="AHL682" s="14"/>
      <c r="AHM682" s="14"/>
      <c r="AHN682" s="14"/>
      <c r="AHO682" s="14"/>
      <c r="AHP682" s="14"/>
      <c r="AHQ682" s="14"/>
      <c r="AHR682" s="14"/>
      <c r="AHS682" s="14"/>
      <c r="AHT682" s="14"/>
      <c r="AHU682" s="14"/>
      <c r="AHV682" s="14"/>
      <c r="AHW682" s="14"/>
      <c r="AHX682" s="14"/>
      <c r="AHY682" s="14"/>
      <c r="AHZ682" s="14"/>
      <c r="AIA682" s="14"/>
      <c r="AIB682" s="14"/>
      <c r="AIC682" s="14"/>
      <c r="AID682" s="14"/>
      <c r="AIE682" s="14"/>
      <c r="AIF682" s="14"/>
      <c r="AIG682" s="14"/>
      <c r="AIH682" s="14"/>
      <c r="AII682" s="14"/>
      <c r="AIJ682" s="14"/>
      <c r="AIK682" s="14"/>
      <c r="AIL682" s="14"/>
      <c r="AIM682" s="14"/>
      <c r="AIN682" s="14"/>
      <c r="AIO682" s="14"/>
      <c r="AIP682" s="14"/>
      <c r="AIQ682" s="14"/>
      <c r="AIR682" s="14"/>
      <c r="AIS682" s="14"/>
      <c r="AIT682" s="14"/>
      <c r="AIU682" s="14"/>
      <c r="AIV682" s="14"/>
      <c r="AIW682" s="14"/>
      <c r="AIX682" s="14"/>
      <c r="AIY682" s="14"/>
      <c r="AIZ682" s="14"/>
      <c r="AJA682" s="14"/>
      <c r="AJB682" s="14"/>
      <c r="AJC682" s="14"/>
      <c r="AJD682" s="14"/>
      <c r="AJE682" s="14"/>
      <c r="AJF682" s="14"/>
      <c r="AJG682" s="14"/>
      <c r="AJH682" s="14"/>
      <c r="AJI682" s="14"/>
      <c r="AJJ682" s="14"/>
      <c r="AJK682" s="14"/>
      <c r="AJL682" s="14"/>
      <c r="AJM682" s="14"/>
      <c r="AJN682" s="14"/>
      <c r="AJO682" s="14"/>
      <c r="AJP682" s="14"/>
      <c r="AJQ682" s="14"/>
      <c r="AJR682" s="14"/>
      <c r="AJS682" s="14"/>
      <c r="AJT682" s="14"/>
      <c r="AJU682" s="14"/>
      <c r="AJV682" s="14"/>
      <c r="AJW682" s="14"/>
      <c r="AJX682" s="14"/>
      <c r="AJY682" s="14"/>
      <c r="AJZ682" s="14"/>
      <c r="AKA682" s="14"/>
      <c r="AKB682" s="14"/>
      <c r="AKC682" s="14"/>
      <c r="AKD682" s="14"/>
      <c r="AKE682" s="14"/>
      <c r="AKF682" s="14"/>
      <c r="AKG682" s="14"/>
      <c r="AKH682" s="14"/>
      <c r="AKI682" s="14"/>
      <c r="AKJ682" s="14"/>
      <c r="AKK682" s="14"/>
      <c r="AKL682" s="14"/>
      <c r="AKM682" s="14"/>
      <c r="AKN682" s="14"/>
      <c r="AKO682" s="14"/>
      <c r="AKP682" s="14"/>
      <c r="AKQ682" s="14"/>
      <c r="AKR682" s="14"/>
      <c r="AKS682" s="14"/>
      <c r="AKT682" s="14"/>
      <c r="AKU682" s="14"/>
      <c r="AKV682" s="14"/>
      <c r="AKW682" s="14"/>
      <c r="AKX682" s="14"/>
      <c r="AKY682" s="14"/>
      <c r="AKZ682" s="14"/>
      <c r="ALA682" s="14"/>
      <c r="ALB682" s="14"/>
      <c r="ALC682" s="14"/>
      <c r="ALD682" s="14"/>
      <c r="ALE682" s="14"/>
      <c r="ALF682" s="14"/>
      <c r="ALG682" s="14"/>
      <c r="ALH682" s="14"/>
      <c r="ALI682" s="14"/>
      <c r="ALJ682" s="14"/>
      <c r="ALK682" s="14"/>
      <c r="ALL682" s="14"/>
      <c r="ALM682" s="14"/>
      <c r="ALN682" s="14"/>
      <c r="ALO682" s="14"/>
      <c r="ALP682" s="14"/>
      <c r="ALQ682" s="14"/>
      <c r="ALR682" s="14"/>
      <c r="ALS682" s="14"/>
      <c r="ALT682" s="14"/>
      <c r="ALU682" s="14"/>
      <c r="ALV682" s="14"/>
      <c r="ALW682" s="14"/>
      <c r="ALX682" s="14"/>
      <c r="ALY682" s="14"/>
      <c r="ALZ682" s="14"/>
      <c r="AMA682" s="14"/>
      <c r="AMB682" s="14"/>
      <c r="AMC682" s="14"/>
      <c r="AMD682" s="14"/>
      <c r="AME682" s="14"/>
      <c r="AMF682" s="14"/>
      <c r="AMG682" s="14"/>
      <c r="AMH682" s="14"/>
      <c r="AMI682" s="14"/>
      <c r="AMJ682" s="14"/>
      <c r="AMK682" s="14"/>
      <c r="AML682" s="14"/>
      <c r="AMM682" s="14"/>
      <c r="AMN682" s="14"/>
      <c r="AMO682" s="14"/>
      <c r="AMP682" s="14"/>
      <c r="AMQ682" s="14"/>
      <c r="AMR682" s="14"/>
      <c r="AMS682" s="14"/>
      <c r="AMT682" s="14"/>
      <c r="AMU682" s="14"/>
      <c r="AMV682" s="14"/>
      <c r="AMW682" s="14"/>
      <c r="AMX682" s="14"/>
      <c r="AMY682" s="14"/>
      <c r="AMZ682" s="14"/>
      <c r="ANA682" s="14"/>
      <c r="ANB682" s="14"/>
      <c r="ANC682" s="14"/>
      <c r="AND682" s="14"/>
      <c r="ANE682" s="14"/>
      <c r="ANF682" s="14"/>
      <c r="ANG682" s="14"/>
      <c r="ANH682" s="14"/>
      <c r="ANI682" s="14"/>
      <c r="ANJ682" s="14"/>
      <c r="ANK682" s="14"/>
      <c r="ANL682" s="14"/>
      <c r="ANM682" s="14"/>
      <c r="ANN682" s="14"/>
      <c r="ANO682" s="14"/>
      <c r="ANP682" s="14"/>
      <c r="ANQ682" s="14"/>
      <c r="ANR682" s="14"/>
      <c r="ANS682" s="14"/>
      <c r="ANT682" s="14"/>
      <c r="ANU682" s="14"/>
      <c r="ANV682" s="14"/>
      <c r="ANW682" s="14"/>
      <c r="ANX682" s="14"/>
      <c r="ANY682" s="14"/>
      <c r="ANZ682" s="14"/>
      <c r="AOA682" s="14"/>
      <c r="AOB682" s="14"/>
      <c r="AOC682" s="14"/>
      <c r="AOD682" s="14"/>
      <c r="AOE682" s="14"/>
      <c r="AOF682" s="14"/>
      <c r="AOG682" s="14"/>
      <c r="AOH682" s="14"/>
      <c r="AOI682" s="14"/>
      <c r="AOJ682" s="14"/>
      <c r="AOK682" s="14"/>
      <c r="AOL682" s="14"/>
      <c r="AOM682" s="14"/>
      <c r="AON682" s="14"/>
      <c r="AOO682" s="14"/>
      <c r="AOP682" s="14"/>
      <c r="AOQ682" s="14"/>
      <c r="AOR682" s="14"/>
      <c r="AOS682" s="14"/>
      <c r="AOT682" s="14"/>
      <c r="AOU682" s="14"/>
      <c r="AOV682" s="14"/>
      <c r="AOW682" s="14"/>
      <c r="AOX682" s="14"/>
      <c r="AOY682" s="14"/>
      <c r="AOZ682" s="14"/>
      <c r="APA682" s="14"/>
      <c r="APB682" s="14"/>
      <c r="APC682" s="14"/>
      <c r="APD682" s="14"/>
      <c r="APE682" s="14"/>
      <c r="APF682" s="14"/>
      <c r="APG682" s="14"/>
      <c r="APH682" s="14"/>
      <c r="API682" s="14"/>
      <c r="APJ682" s="14"/>
      <c r="APK682" s="14"/>
      <c r="APL682" s="14"/>
      <c r="APM682" s="14"/>
      <c r="APN682" s="14"/>
      <c r="APO682" s="14"/>
      <c r="APP682" s="14"/>
      <c r="APQ682" s="14"/>
      <c r="APR682" s="14"/>
      <c r="APS682" s="14"/>
      <c r="APT682" s="14"/>
      <c r="APU682" s="14"/>
      <c r="APV682" s="14"/>
      <c r="APW682" s="14"/>
      <c r="APX682" s="14"/>
      <c r="APY682" s="14"/>
      <c r="APZ682" s="14"/>
      <c r="AQA682" s="14"/>
      <c r="AQB682" s="14"/>
      <c r="AQC682" s="14"/>
      <c r="AQD682" s="14"/>
      <c r="AQE682" s="14"/>
      <c r="AQF682" s="14"/>
      <c r="AQG682" s="14"/>
      <c r="AQH682" s="14"/>
      <c r="AQI682" s="14"/>
      <c r="AQJ682" s="14"/>
      <c r="AQK682" s="14"/>
      <c r="AQL682" s="14"/>
      <c r="AQM682" s="14"/>
      <c r="AQN682" s="14"/>
      <c r="AQO682" s="14"/>
      <c r="AQP682" s="14"/>
      <c r="AQQ682" s="14"/>
      <c r="AQR682" s="14"/>
      <c r="AQS682" s="14"/>
      <c r="AQT682" s="14"/>
      <c r="AQU682" s="14"/>
      <c r="AQV682" s="14"/>
      <c r="AQW682" s="14"/>
      <c r="AQX682" s="14"/>
      <c r="AQY682" s="14"/>
      <c r="AQZ682" s="14"/>
      <c r="ARA682" s="14"/>
      <c r="ARB682" s="14"/>
      <c r="ARC682" s="14"/>
      <c r="ARD682" s="14"/>
      <c r="ARE682" s="14"/>
      <c r="ARF682" s="14"/>
      <c r="ARG682" s="14"/>
      <c r="ARH682" s="14"/>
      <c r="ARI682" s="14"/>
      <c r="ARJ682" s="14"/>
      <c r="ARK682" s="14"/>
      <c r="ARL682" s="14"/>
      <c r="ARM682" s="14"/>
      <c r="ARN682" s="14"/>
      <c r="ARO682" s="14"/>
      <c r="ARP682" s="14"/>
      <c r="ARQ682" s="14"/>
      <c r="ARR682" s="14"/>
      <c r="ARS682" s="14"/>
      <c r="ART682" s="14"/>
      <c r="ARU682" s="14"/>
      <c r="ARV682" s="14"/>
      <c r="ARW682" s="14"/>
      <c r="ARX682" s="14"/>
      <c r="ARY682" s="14"/>
      <c r="ARZ682" s="14"/>
      <c r="ASA682" s="14"/>
      <c r="ASB682" s="14"/>
      <c r="ASC682" s="14"/>
      <c r="ASD682" s="14"/>
      <c r="ASE682" s="14"/>
      <c r="ASF682" s="14"/>
      <c r="ASG682" s="14"/>
      <c r="ASH682" s="14"/>
      <c r="ASI682" s="14"/>
      <c r="ASJ682" s="14"/>
      <c r="ASK682" s="14"/>
      <c r="ASL682" s="14"/>
      <c r="ASM682" s="14"/>
      <c r="ASN682" s="14"/>
      <c r="ASO682" s="14"/>
      <c r="ASP682" s="14"/>
      <c r="ASQ682" s="14"/>
      <c r="ASR682" s="14"/>
      <c r="ASS682" s="14"/>
      <c r="AST682" s="14"/>
      <c r="ASU682" s="14"/>
      <c r="ASV682" s="14"/>
      <c r="ASW682" s="14"/>
      <c r="ASX682" s="14"/>
      <c r="ASY682" s="14"/>
      <c r="ASZ682" s="14"/>
      <c r="ATA682" s="14"/>
      <c r="ATB682" s="14"/>
      <c r="ATC682" s="14"/>
      <c r="ATD682" s="14"/>
    </row>
    <row r="683" spans="63:1200">
      <c r="BK683" s="14" t="str">
        <f t="shared" si="2124"/>
        <v/>
      </c>
      <c r="ABO683" s="14"/>
      <c r="ABP683" s="14"/>
      <c r="ABQ683" s="14"/>
      <c r="ABR683" s="14"/>
      <c r="ABS683" s="14"/>
      <c r="ABT683" s="14"/>
      <c r="ABU683" s="14"/>
      <c r="ABV683" s="14"/>
      <c r="ABW683" s="14"/>
      <c r="ABX683" s="14"/>
      <c r="ABY683" s="14"/>
      <c r="ABZ683" s="14"/>
      <c r="ACA683" s="14"/>
      <c r="ACB683" s="14"/>
      <c r="ACC683" s="14"/>
      <c r="ACD683" s="14"/>
      <c r="ACE683" s="14"/>
      <c r="ACF683" s="14"/>
      <c r="ACG683" s="14"/>
      <c r="ACH683" s="14"/>
      <c r="ACI683" s="14"/>
      <c r="ACJ683" s="14"/>
      <c r="ACK683" s="14"/>
      <c r="ACL683" s="14"/>
      <c r="ACM683" s="14"/>
      <c r="ACN683" s="14"/>
      <c r="ACO683" s="14"/>
      <c r="ACP683" s="14"/>
      <c r="ACQ683" s="14"/>
      <c r="ACR683" s="14"/>
      <c r="ACS683" s="14"/>
      <c r="ACT683" s="14"/>
      <c r="ACU683" s="14"/>
      <c r="ACV683" s="14"/>
      <c r="ACW683" s="14"/>
      <c r="ACX683" s="14"/>
      <c r="ACY683" s="14"/>
      <c r="ACZ683" s="14"/>
      <c r="ADA683" s="14"/>
      <c r="ADB683" s="14"/>
      <c r="ADC683" s="14"/>
      <c r="ADD683" s="14"/>
      <c r="ADE683" s="14"/>
      <c r="ADF683" s="14"/>
      <c r="ADG683" s="14"/>
      <c r="ADH683" s="14"/>
      <c r="ADI683" s="14"/>
      <c r="ADJ683" s="14"/>
      <c r="ADK683" s="14"/>
      <c r="ADL683" s="14"/>
      <c r="ADM683" s="14"/>
      <c r="ADN683" s="14"/>
      <c r="ADO683" s="14"/>
      <c r="ADP683" s="14"/>
      <c r="ADQ683" s="14"/>
      <c r="ADR683" s="14"/>
      <c r="ADS683" s="14"/>
      <c r="ADT683" s="14"/>
      <c r="ADU683" s="14"/>
      <c r="ADV683" s="14"/>
      <c r="ADW683" s="14"/>
      <c r="ADX683" s="14"/>
      <c r="ADY683" s="14"/>
      <c r="ADZ683" s="14"/>
      <c r="AEA683" s="14"/>
      <c r="AEB683" s="14"/>
      <c r="AEC683" s="14"/>
      <c r="AED683" s="14"/>
      <c r="AEE683" s="14"/>
      <c r="AEF683" s="14"/>
      <c r="AEG683" s="14"/>
      <c r="AEH683" s="14"/>
      <c r="AEI683" s="14"/>
      <c r="AEJ683" s="14"/>
      <c r="AEK683" s="14"/>
      <c r="AEL683" s="14"/>
      <c r="AEM683" s="14"/>
      <c r="AEN683" s="14"/>
      <c r="AEO683" s="14"/>
      <c r="AEP683" s="14"/>
      <c r="AEQ683" s="14"/>
      <c r="AER683" s="14"/>
      <c r="AES683" s="14"/>
      <c r="AET683" s="14"/>
      <c r="AEU683" s="14"/>
      <c r="AEV683" s="14"/>
      <c r="AEW683" s="14"/>
      <c r="AEX683" s="14"/>
      <c r="AEY683" s="14"/>
      <c r="AEZ683" s="14"/>
      <c r="AFA683" s="14"/>
      <c r="AFB683" s="14"/>
      <c r="AFC683" s="14"/>
      <c r="AFD683" s="14"/>
      <c r="AFE683" s="14"/>
      <c r="AFF683" s="14"/>
      <c r="AFG683" s="14"/>
      <c r="AFH683" s="14"/>
      <c r="AFI683" s="14"/>
      <c r="AFJ683" s="14"/>
      <c r="AFK683" s="14"/>
      <c r="AFL683" s="14"/>
      <c r="AFM683" s="14"/>
      <c r="AFN683" s="14"/>
      <c r="AFO683" s="14"/>
      <c r="AFP683" s="14"/>
      <c r="AFQ683" s="14"/>
      <c r="AFR683" s="14"/>
      <c r="AFS683" s="14"/>
      <c r="AFT683" s="14"/>
      <c r="AFU683" s="14"/>
      <c r="AFV683" s="14"/>
      <c r="AFW683" s="14"/>
      <c r="AFX683" s="14"/>
      <c r="AFY683" s="14"/>
      <c r="AFZ683" s="14"/>
      <c r="AGA683" s="14"/>
      <c r="AGB683" s="14"/>
      <c r="AGC683" s="14"/>
      <c r="AGD683" s="14"/>
      <c r="AGE683" s="14"/>
      <c r="AGF683" s="14"/>
      <c r="AGG683" s="14"/>
      <c r="AGH683" s="14"/>
      <c r="AGI683" s="14"/>
      <c r="AGJ683" s="14"/>
      <c r="AGK683" s="14"/>
      <c r="AGL683" s="14"/>
      <c r="AGM683" s="14"/>
      <c r="AGN683" s="14"/>
      <c r="AGO683" s="14"/>
      <c r="AGP683" s="14"/>
      <c r="AGQ683" s="14"/>
      <c r="AGR683" s="14"/>
      <c r="AGS683" s="14"/>
      <c r="AGT683" s="14"/>
      <c r="AGU683" s="14"/>
      <c r="AGV683" s="14"/>
      <c r="AGW683" s="14"/>
      <c r="AGX683" s="14"/>
      <c r="AGY683" s="14"/>
      <c r="AGZ683" s="14"/>
      <c r="AHA683" s="14"/>
      <c r="AHB683" s="14"/>
      <c r="AHC683" s="14"/>
      <c r="AHD683" s="14"/>
      <c r="AHE683" s="14"/>
      <c r="AHF683" s="14"/>
      <c r="AHG683" s="14"/>
      <c r="AHH683" s="14"/>
      <c r="AHI683" s="14"/>
      <c r="AHJ683" s="14"/>
      <c r="AHK683" s="14"/>
      <c r="AHL683" s="14"/>
      <c r="AHM683" s="14"/>
      <c r="AHN683" s="14"/>
      <c r="AHO683" s="14"/>
      <c r="AHP683" s="14"/>
      <c r="AHQ683" s="14"/>
      <c r="AHR683" s="14"/>
      <c r="AHS683" s="14"/>
      <c r="AHT683" s="14"/>
      <c r="AHU683" s="14"/>
      <c r="AHV683" s="14"/>
      <c r="AHW683" s="14"/>
      <c r="AHX683" s="14"/>
      <c r="AHY683" s="14"/>
      <c r="AHZ683" s="14"/>
      <c r="AIA683" s="14"/>
      <c r="AIB683" s="14"/>
      <c r="AIC683" s="14"/>
      <c r="AID683" s="14"/>
      <c r="AIE683" s="14"/>
      <c r="AIF683" s="14"/>
      <c r="AIG683" s="14"/>
      <c r="AIH683" s="14"/>
      <c r="AII683" s="14"/>
      <c r="AIJ683" s="14"/>
      <c r="AIK683" s="14"/>
      <c r="AIL683" s="14"/>
      <c r="AIM683" s="14"/>
      <c r="AIN683" s="14"/>
      <c r="AIO683" s="14"/>
      <c r="AIP683" s="14"/>
      <c r="AIQ683" s="14"/>
      <c r="AIR683" s="14"/>
      <c r="AIS683" s="14"/>
      <c r="AIT683" s="14"/>
      <c r="AIU683" s="14"/>
      <c r="AIV683" s="14"/>
      <c r="AIW683" s="14"/>
      <c r="AIX683" s="14"/>
      <c r="AIY683" s="14"/>
      <c r="AIZ683" s="14"/>
      <c r="AJA683" s="14"/>
      <c r="AJB683" s="14"/>
      <c r="AJC683" s="14"/>
      <c r="AJD683" s="14"/>
      <c r="AJE683" s="14"/>
      <c r="AJF683" s="14"/>
      <c r="AJG683" s="14"/>
      <c r="AJH683" s="14"/>
      <c r="AJI683" s="14"/>
      <c r="AJJ683" s="14"/>
      <c r="AJK683" s="14"/>
      <c r="AJL683" s="14"/>
      <c r="AJM683" s="14"/>
      <c r="AJN683" s="14"/>
      <c r="AJO683" s="14"/>
      <c r="AJP683" s="14"/>
      <c r="AJQ683" s="14"/>
      <c r="AJR683" s="14"/>
      <c r="AJS683" s="14"/>
      <c r="AJT683" s="14"/>
      <c r="AJU683" s="14"/>
      <c r="AJV683" s="14"/>
      <c r="AJW683" s="14"/>
      <c r="AJX683" s="14"/>
      <c r="AJY683" s="14"/>
      <c r="AJZ683" s="14"/>
      <c r="AKA683" s="14"/>
      <c r="AKB683" s="14"/>
      <c r="AKC683" s="14"/>
      <c r="AKD683" s="14"/>
      <c r="AKE683" s="14"/>
      <c r="AKF683" s="14"/>
      <c r="AKG683" s="14"/>
      <c r="AKH683" s="14"/>
      <c r="AKI683" s="14"/>
      <c r="AKJ683" s="14"/>
      <c r="AKK683" s="14"/>
      <c r="AKL683" s="14"/>
      <c r="AKM683" s="14"/>
      <c r="AKN683" s="14"/>
      <c r="AKO683" s="14"/>
      <c r="AKP683" s="14"/>
      <c r="AKQ683" s="14"/>
      <c r="AKR683" s="14"/>
      <c r="AKS683" s="14"/>
      <c r="AKT683" s="14"/>
      <c r="AKU683" s="14"/>
      <c r="AKV683" s="14"/>
      <c r="AKW683" s="14"/>
      <c r="AKX683" s="14"/>
      <c r="AKY683" s="14"/>
      <c r="AKZ683" s="14"/>
      <c r="ALA683" s="14"/>
      <c r="ALB683" s="14"/>
      <c r="ALC683" s="14"/>
      <c r="ALD683" s="14"/>
      <c r="ALE683" s="14"/>
      <c r="ALF683" s="14"/>
      <c r="ALG683" s="14"/>
      <c r="ALH683" s="14"/>
      <c r="ALI683" s="14"/>
      <c r="ALJ683" s="14"/>
      <c r="ALK683" s="14"/>
      <c r="ALL683" s="14"/>
      <c r="ALM683" s="14"/>
      <c r="ALN683" s="14"/>
      <c r="ALO683" s="14"/>
      <c r="ALP683" s="14"/>
      <c r="ALQ683" s="14"/>
      <c r="ALR683" s="14"/>
      <c r="ALS683" s="14"/>
      <c r="ALT683" s="14"/>
      <c r="ALU683" s="14"/>
      <c r="ALV683" s="14"/>
      <c r="ALW683" s="14"/>
      <c r="ALX683" s="14"/>
      <c r="ALY683" s="14"/>
      <c r="ALZ683" s="14"/>
      <c r="AMA683" s="14"/>
      <c r="AMB683" s="14"/>
      <c r="AMC683" s="14"/>
      <c r="AMD683" s="14"/>
      <c r="AME683" s="14"/>
      <c r="AMF683" s="14"/>
      <c r="AMG683" s="14"/>
      <c r="AMH683" s="14"/>
      <c r="AMI683" s="14"/>
      <c r="AMJ683" s="14"/>
      <c r="AMK683" s="14"/>
      <c r="AML683" s="14"/>
      <c r="AMM683" s="14"/>
      <c r="AMN683" s="14"/>
      <c r="AMO683" s="14"/>
      <c r="AMP683" s="14"/>
      <c r="AMQ683" s="14"/>
      <c r="AMR683" s="14"/>
      <c r="AMS683" s="14"/>
      <c r="AMT683" s="14"/>
      <c r="AMU683" s="14"/>
      <c r="AMV683" s="14"/>
      <c r="AMW683" s="14"/>
      <c r="AMX683" s="14"/>
      <c r="AMY683" s="14"/>
      <c r="AMZ683" s="14"/>
      <c r="ANA683" s="14"/>
      <c r="ANB683" s="14"/>
      <c r="ANC683" s="14"/>
      <c r="AND683" s="14"/>
      <c r="ANE683" s="14"/>
      <c r="ANF683" s="14"/>
      <c r="ANG683" s="14"/>
      <c r="ANH683" s="14"/>
      <c r="ANI683" s="14"/>
      <c r="ANJ683" s="14"/>
      <c r="ANK683" s="14"/>
      <c r="ANL683" s="14"/>
      <c r="ANM683" s="14"/>
      <c r="ANN683" s="14"/>
      <c r="ANO683" s="14"/>
      <c r="ANP683" s="14"/>
      <c r="ANQ683" s="14"/>
      <c r="ANR683" s="14"/>
      <c r="ANS683" s="14"/>
      <c r="ANT683" s="14"/>
      <c r="ANU683" s="14"/>
      <c r="ANV683" s="14"/>
      <c r="ANW683" s="14"/>
      <c r="ANX683" s="14"/>
      <c r="ANY683" s="14"/>
      <c r="ANZ683" s="14"/>
      <c r="AOA683" s="14"/>
      <c r="AOB683" s="14"/>
      <c r="AOC683" s="14"/>
      <c r="AOD683" s="14"/>
      <c r="AOE683" s="14"/>
      <c r="AOF683" s="14"/>
      <c r="AOG683" s="14"/>
      <c r="AOH683" s="14"/>
      <c r="AOI683" s="14"/>
      <c r="AOJ683" s="14"/>
      <c r="AOK683" s="14"/>
      <c r="AOL683" s="14"/>
      <c r="AOM683" s="14"/>
      <c r="AON683" s="14"/>
      <c r="AOO683" s="14"/>
      <c r="AOP683" s="14"/>
      <c r="AOQ683" s="14"/>
      <c r="AOR683" s="14"/>
      <c r="AOS683" s="14"/>
      <c r="AOT683" s="14"/>
      <c r="AOU683" s="14"/>
      <c r="AOV683" s="14"/>
      <c r="AOW683" s="14"/>
      <c r="AOX683" s="14"/>
      <c r="AOY683" s="14"/>
      <c r="AOZ683" s="14"/>
      <c r="APA683" s="14"/>
      <c r="APB683" s="14"/>
      <c r="APC683" s="14"/>
      <c r="APD683" s="14"/>
      <c r="APE683" s="14"/>
      <c r="APF683" s="14"/>
      <c r="APG683" s="14"/>
      <c r="APH683" s="14"/>
      <c r="API683" s="14"/>
      <c r="APJ683" s="14"/>
      <c r="APK683" s="14"/>
      <c r="APL683" s="14"/>
      <c r="APM683" s="14"/>
      <c r="APN683" s="14"/>
      <c r="APO683" s="14"/>
      <c r="APP683" s="14"/>
      <c r="APQ683" s="14"/>
      <c r="APR683" s="14"/>
      <c r="APS683" s="14"/>
      <c r="APT683" s="14"/>
      <c r="APU683" s="14"/>
      <c r="APV683" s="14"/>
      <c r="APW683" s="14"/>
      <c r="APX683" s="14"/>
      <c r="APY683" s="14"/>
      <c r="APZ683" s="14"/>
      <c r="AQA683" s="14"/>
      <c r="AQB683" s="14"/>
      <c r="AQC683" s="14"/>
      <c r="AQD683" s="14"/>
      <c r="AQE683" s="14"/>
      <c r="AQF683" s="14"/>
      <c r="AQG683" s="14"/>
      <c r="AQH683" s="14"/>
      <c r="AQI683" s="14"/>
      <c r="AQJ683" s="14"/>
      <c r="AQK683" s="14"/>
      <c r="AQL683" s="14"/>
      <c r="AQM683" s="14"/>
      <c r="AQN683" s="14"/>
      <c r="AQO683" s="14"/>
      <c r="AQP683" s="14"/>
      <c r="AQQ683" s="14"/>
      <c r="AQR683" s="14"/>
      <c r="AQS683" s="14"/>
      <c r="AQT683" s="14"/>
      <c r="AQU683" s="14"/>
      <c r="AQV683" s="14"/>
      <c r="AQW683" s="14"/>
      <c r="AQX683" s="14"/>
      <c r="AQY683" s="14"/>
      <c r="AQZ683" s="14"/>
      <c r="ARA683" s="14"/>
      <c r="ARB683" s="14"/>
      <c r="ARC683" s="14"/>
      <c r="ARD683" s="14"/>
      <c r="ARE683" s="14"/>
      <c r="ARF683" s="14"/>
      <c r="ARG683" s="14"/>
      <c r="ARH683" s="14"/>
      <c r="ARI683" s="14"/>
      <c r="ARJ683" s="14"/>
      <c r="ARK683" s="14"/>
      <c r="ARL683" s="14"/>
      <c r="ARM683" s="14"/>
      <c r="ARN683" s="14"/>
      <c r="ARO683" s="14"/>
      <c r="ARP683" s="14"/>
      <c r="ARQ683" s="14"/>
      <c r="ARR683" s="14"/>
      <c r="ARS683" s="14"/>
      <c r="ART683" s="14"/>
      <c r="ARU683" s="14"/>
      <c r="ARV683" s="14"/>
      <c r="ARW683" s="14"/>
      <c r="ARX683" s="14"/>
      <c r="ARY683" s="14"/>
      <c r="ARZ683" s="14"/>
      <c r="ASA683" s="14"/>
      <c r="ASB683" s="14"/>
      <c r="ASC683" s="14"/>
      <c r="ASD683" s="14"/>
      <c r="ASE683" s="14"/>
      <c r="ASF683" s="14"/>
      <c r="ASG683" s="14"/>
      <c r="ASH683" s="14"/>
      <c r="ASI683" s="14"/>
      <c r="ASJ683" s="14"/>
      <c r="ASK683" s="14"/>
      <c r="ASL683" s="14"/>
      <c r="ASM683" s="14"/>
      <c r="ASN683" s="14"/>
      <c r="ASO683" s="14"/>
      <c r="ASP683" s="14"/>
      <c r="ASQ683" s="14"/>
      <c r="ASR683" s="14"/>
      <c r="ASS683" s="14"/>
      <c r="AST683" s="14"/>
      <c r="ASU683" s="14"/>
      <c r="ASV683" s="14"/>
      <c r="ASW683" s="14"/>
      <c r="ASX683" s="14"/>
      <c r="ASY683" s="14"/>
      <c r="ASZ683" s="14"/>
      <c r="ATA683" s="14"/>
      <c r="ATB683" s="14"/>
      <c r="ATC683" s="14"/>
      <c r="ATD683" s="14"/>
    </row>
    <row r="684" spans="63:1200">
      <c r="BK684" s="14" t="str">
        <f t="shared" si="2124"/>
        <v/>
      </c>
      <c r="ABO684" s="14"/>
      <c r="ABP684" s="14"/>
      <c r="ABQ684" s="14"/>
      <c r="ABR684" s="14"/>
      <c r="ABS684" s="14"/>
      <c r="ABT684" s="14"/>
      <c r="ABU684" s="14"/>
      <c r="ABV684" s="14"/>
      <c r="ABW684" s="14"/>
      <c r="ABX684" s="14"/>
      <c r="ABY684" s="14"/>
      <c r="ABZ684" s="14"/>
      <c r="ACA684" s="14"/>
      <c r="ACB684" s="14"/>
      <c r="ACC684" s="14"/>
      <c r="ACD684" s="14"/>
      <c r="ACE684" s="14"/>
      <c r="ACF684" s="14"/>
      <c r="ACG684" s="14"/>
      <c r="ACH684" s="14"/>
      <c r="ACI684" s="14"/>
      <c r="ACJ684" s="14"/>
      <c r="ACK684" s="14"/>
      <c r="ACL684" s="14"/>
      <c r="ACM684" s="14"/>
      <c r="ACN684" s="14"/>
      <c r="ACO684" s="14"/>
      <c r="ACP684" s="14"/>
      <c r="ACQ684" s="14"/>
      <c r="ACR684" s="14"/>
      <c r="ACS684" s="14"/>
      <c r="ACT684" s="14"/>
      <c r="ACU684" s="14"/>
      <c r="ACV684" s="14"/>
      <c r="ACW684" s="14"/>
      <c r="ACX684" s="14"/>
      <c r="ACY684" s="14"/>
      <c r="ACZ684" s="14"/>
      <c r="ADA684" s="14"/>
      <c r="ADB684" s="14"/>
      <c r="ADC684" s="14"/>
      <c r="ADD684" s="14"/>
      <c r="ADE684" s="14"/>
      <c r="ADF684" s="14"/>
      <c r="ADG684" s="14"/>
      <c r="ADH684" s="14"/>
      <c r="ADI684" s="14"/>
      <c r="ADJ684" s="14"/>
      <c r="ADK684" s="14"/>
      <c r="ADL684" s="14"/>
      <c r="ADM684" s="14"/>
      <c r="ADN684" s="14"/>
      <c r="ADO684" s="14"/>
      <c r="ADP684" s="14"/>
      <c r="ADQ684" s="14"/>
      <c r="ADR684" s="14"/>
      <c r="ADS684" s="14"/>
      <c r="ADT684" s="14"/>
      <c r="ADU684" s="14"/>
      <c r="ADV684" s="14"/>
      <c r="ADW684" s="14"/>
      <c r="ADX684" s="14"/>
      <c r="ADY684" s="14"/>
      <c r="ADZ684" s="14"/>
      <c r="AEA684" s="14"/>
      <c r="AEB684" s="14"/>
      <c r="AEC684" s="14"/>
      <c r="AED684" s="14"/>
      <c r="AEE684" s="14"/>
      <c r="AEF684" s="14"/>
      <c r="AEG684" s="14"/>
      <c r="AEH684" s="14"/>
      <c r="AEI684" s="14"/>
      <c r="AEJ684" s="14"/>
      <c r="AEK684" s="14"/>
      <c r="AEL684" s="14"/>
      <c r="AEM684" s="14"/>
      <c r="AEN684" s="14"/>
      <c r="AEO684" s="14"/>
      <c r="AEP684" s="14"/>
      <c r="AEQ684" s="14"/>
      <c r="AER684" s="14"/>
      <c r="AES684" s="14"/>
      <c r="AET684" s="14"/>
      <c r="AEU684" s="14"/>
      <c r="AEV684" s="14"/>
      <c r="AEW684" s="14"/>
      <c r="AEX684" s="14"/>
      <c r="AEY684" s="14"/>
      <c r="AEZ684" s="14"/>
      <c r="AFA684" s="14"/>
      <c r="AFB684" s="14"/>
      <c r="AFC684" s="14"/>
      <c r="AFD684" s="14"/>
      <c r="AFE684" s="14"/>
      <c r="AFF684" s="14"/>
      <c r="AFG684" s="14"/>
      <c r="AFH684" s="14"/>
      <c r="AFI684" s="14"/>
      <c r="AFJ684" s="14"/>
      <c r="AFK684" s="14"/>
      <c r="AFL684" s="14"/>
      <c r="AFM684" s="14"/>
      <c r="AFN684" s="14"/>
      <c r="AFO684" s="14"/>
      <c r="AFP684" s="14"/>
      <c r="AFQ684" s="14"/>
      <c r="AFR684" s="14"/>
      <c r="AFS684" s="14"/>
      <c r="AFT684" s="14"/>
      <c r="AFU684" s="14"/>
      <c r="AFV684" s="14"/>
      <c r="AFW684" s="14"/>
      <c r="AFX684" s="14"/>
      <c r="AFY684" s="14"/>
      <c r="AFZ684" s="14"/>
      <c r="AGA684" s="14"/>
      <c r="AGB684" s="14"/>
      <c r="AGC684" s="14"/>
      <c r="AGD684" s="14"/>
      <c r="AGE684" s="14"/>
      <c r="AGF684" s="14"/>
      <c r="AGG684" s="14"/>
      <c r="AGH684" s="14"/>
      <c r="AGI684" s="14"/>
      <c r="AGJ684" s="14"/>
      <c r="AGK684" s="14"/>
      <c r="AGL684" s="14"/>
      <c r="AGM684" s="14"/>
      <c r="AGN684" s="14"/>
      <c r="AGO684" s="14"/>
      <c r="AGP684" s="14"/>
      <c r="AGQ684" s="14"/>
      <c r="AGR684" s="14"/>
      <c r="AGS684" s="14"/>
      <c r="AGT684" s="14"/>
      <c r="AGU684" s="14"/>
      <c r="AGV684" s="14"/>
      <c r="AGW684" s="14"/>
      <c r="AGX684" s="14"/>
      <c r="AGY684" s="14"/>
      <c r="AGZ684" s="14"/>
      <c r="AHA684" s="14"/>
      <c r="AHB684" s="14"/>
      <c r="AHC684" s="14"/>
      <c r="AHD684" s="14"/>
      <c r="AHE684" s="14"/>
      <c r="AHF684" s="14"/>
      <c r="AHG684" s="14"/>
      <c r="AHH684" s="14"/>
      <c r="AHI684" s="14"/>
      <c r="AHJ684" s="14"/>
      <c r="AHK684" s="14"/>
      <c r="AHL684" s="14"/>
      <c r="AHM684" s="14"/>
      <c r="AHN684" s="14"/>
      <c r="AHO684" s="14"/>
      <c r="AHP684" s="14"/>
      <c r="AHQ684" s="14"/>
      <c r="AHR684" s="14"/>
      <c r="AHS684" s="14"/>
      <c r="AHT684" s="14"/>
      <c r="AHU684" s="14"/>
      <c r="AHV684" s="14"/>
      <c r="AHW684" s="14"/>
      <c r="AHX684" s="14"/>
      <c r="AHY684" s="14"/>
      <c r="AHZ684" s="14"/>
      <c r="AIA684" s="14"/>
      <c r="AIB684" s="14"/>
      <c r="AIC684" s="14"/>
      <c r="AID684" s="14"/>
      <c r="AIE684" s="14"/>
      <c r="AIF684" s="14"/>
      <c r="AIG684" s="14"/>
      <c r="AIH684" s="14"/>
      <c r="AII684" s="14"/>
      <c r="AIJ684" s="14"/>
      <c r="AIK684" s="14"/>
      <c r="AIL684" s="14"/>
      <c r="AIM684" s="14"/>
      <c r="AIN684" s="14"/>
      <c r="AIO684" s="14"/>
      <c r="AIP684" s="14"/>
      <c r="AIQ684" s="14"/>
      <c r="AIR684" s="14"/>
      <c r="AIS684" s="14"/>
      <c r="AIT684" s="14"/>
      <c r="AIU684" s="14"/>
      <c r="AIV684" s="14"/>
      <c r="AIW684" s="14"/>
      <c r="AIX684" s="14"/>
      <c r="AIY684" s="14"/>
      <c r="AIZ684" s="14"/>
      <c r="AJA684" s="14"/>
      <c r="AJB684" s="14"/>
      <c r="AJC684" s="14"/>
      <c r="AJD684" s="14"/>
      <c r="AJE684" s="14"/>
      <c r="AJF684" s="14"/>
      <c r="AJG684" s="14"/>
      <c r="AJH684" s="14"/>
      <c r="AJI684" s="14"/>
      <c r="AJJ684" s="14"/>
      <c r="AJK684" s="14"/>
      <c r="AJL684" s="14"/>
      <c r="AJM684" s="14"/>
      <c r="AJN684" s="14"/>
      <c r="AJO684" s="14"/>
      <c r="AJP684" s="14"/>
      <c r="AJQ684" s="14"/>
      <c r="AJR684" s="14"/>
      <c r="AJS684" s="14"/>
      <c r="AJT684" s="14"/>
      <c r="AJU684" s="14"/>
      <c r="AJV684" s="14"/>
      <c r="AJW684" s="14"/>
      <c r="AJX684" s="14"/>
      <c r="AJY684" s="14"/>
      <c r="AJZ684" s="14"/>
      <c r="AKA684" s="14"/>
      <c r="AKB684" s="14"/>
      <c r="AKC684" s="14"/>
      <c r="AKD684" s="14"/>
      <c r="AKE684" s="14"/>
      <c r="AKF684" s="14"/>
      <c r="AKG684" s="14"/>
      <c r="AKH684" s="14"/>
      <c r="AKI684" s="14"/>
      <c r="AKJ684" s="14"/>
      <c r="AKK684" s="14"/>
      <c r="AKL684" s="14"/>
      <c r="AKM684" s="14"/>
      <c r="AKN684" s="14"/>
      <c r="AKO684" s="14"/>
      <c r="AKP684" s="14"/>
      <c r="AKQ684" s="14"/>
      <c r="AKR684" s="14"/>
      <c r="AKS684" s="14"/>
      <c r="AKT684" s="14"/>
      <c r="AKU684" s="14"/>
      <c r="AKV684" s="14"/>
      <c r="AKW684" s="14"/>
      <c r="AKX684" s="14"/>
      <c r="AKY684" s="14"/>
      <c r="AKZ684" s="14"/>
      <c r="ALA684" s="14"/>
      <c r="ALB684" s="14"/>
      <c r="ALC684" s="14"/>
      <c r="ALD684" s="14"/>
      <c r="ALE684" s="14"/>
      <c r="ALF684" s="14"/>
      <c r="ALG684" s="14"/>
      <c r="ALH684" s="14"/>
      <c r="ALI684" s="14"/>
      <c r="ALJ684" s="14"/>
      <c r="ALK684" s="14"/>
      <c r="ALL684" s="14"/>
      <c r="ALM684" s="14"/>
      <c r="ALN684" s="14"/>
      <c r="ALO684" s="14"/>
      <c r="ALP684" s="14"/>
      <c r="ALQ684" s="14"/>
      <c r="ALR684" s="14"/>
      <c r="ALS684" s="14"/>
      <c r="ALT684" s="14"/>
      <c r="ALU684" s="14"/>
      <c r="ALV684" s="14"/>
      <c r="ALW684" s="14"/>
      <c r="ALX684" s="14"/>
      <c r="ALY684" s="14"/>
      <c r="ALZ684" s="14"/>
      <c r="AMA684" s="14"/>
      <c r="AMB684" s="14"/>
      <c r="AMC684" s="14"/>
      <c r="AMD684" s="14"/>
      <c r="AME684" s="14"/>
      <c r="AMF684" s="14"/>
      <c r="AMG684" s="14"/>
      <c r="AMH684" s="14"/>
      <c r="AMI684" s="14"/>
      <c r="AMJ684" s="14"/>
      <c r="AMK684" s="14"/>
      <c r="AML684" s="14"/>
      <c r="AMM684" s="14"/>
      <c r="AMN684" s="14"/>
      <c r="AMO684" s="14"/>
      <c r="AMP684" s="14"/>
      <c r="AMQ684" s="14"/>
      <c r="AMR684" s="14"/>
      <c r="AMS684" s="14"/>
      <c r="AMT684" s="14"/>
      <c r="AMU684" s="14"/>
      <c r="AMV684" s="14"/>
      <c r="AMW684" s="14"/>
      <c r="AMX684" s="14"/>
      <c r="AMY684" s="14"/>
      <c r="AMZ684" s="14"/>
      <c r="ANA684" s="14"/>
      <c r="ANB684" s="14"/>
      <c r="ANC684" s="14"/>
      <c r="AND684" s="14"/>
      <c r="ANE684" s="14"/>
      <c r="ANF684" s="14"/>
      <c r="ANG684" s="14"/>
      <c r="ANH684" s="14"/>
      <c r="ANI684" s="14"/>
      <c r="ANJ684" s="14"/>
      <c r="ANK684" s="14"/>
      <c r="ANL684" s="14"/>
      <c r="ANM684" s="14"/>
      <c r="ANN684" s="14"/>
      <c r="ANO684" s="14"/>
      <c r="ANP684" s="14"/>
      <c r="ANQ684" s="14"/>
      <c r="ANR684" s="14"/>
      <c r="ANS684" s="14"/>
      <c r="ANT684" s="14"/>
      <c r="ANU684" s="14"/>
      <c r="ANV684" s="14"/>
      <c r="ANW684" s="14"/>
      <c r="ANX684" s="14"/>
      <c r="ANY684" s="14"/>
      <c r="ANZ684" s="14"/>
      <c r="AOA684" s="14"/>
      <c r="AOB684" s="14"/>
      <c r="AOC684" s="14"/>
      <c r="AOD684" s="14"/>
      <c r="AOE684" s="14"/>
      <c r="AOF684" s="14"/>
      <c r="AOG684" s="14"/>
      <c r="AOH684" s="14"/>
      <c r="AOI684" s="14"/>
      <c r="AOJ684" s="14"/>
      <c r="AOK684" s="14"/>
      <c r="AOL684" s="14"/>
      <c r="AOM684" s="14"/>
      <c r="AON684" s="14"/>
      <c r="AOO684" s="14"/>
      <c r="AOP684" s="14"/>
      <c r="AOQ684" s="14"/>
      <c r="AOR684" s="14"/>
      <c r="AOS684" s="14"/>
      <c r="AOT684" s="14"/>
      <c r="AOU684" s="14"/>
      <c r="AOV684" s="14"/>
      <c r="AOW684" s="14"/>
      <c r="AOX684" s="14"/>
      <c r="AOY684" s="14"/>
      <c r="AOZ684" s="14"/>
      <c r="APA684" s="14"/>
      <c r="APB684" s="14"/>
      <c r="APC684" s="14"/>
      <c r="APD684" s="14"/>
      <c r="APE684" s="14"/>
      <c r="APF684" s="14"/>
      <c r="APG684" s="14"/>
      <c r="APH684" s="14"/>
      <c r="API684" s="14"/>
      <c r="APJ684" s="14"/>
      <c r="APK684" s="14"/>
      <c r="APL684" s="14"/>
      <c r="APM684" s="14"/>
      <c r="APN684" s="14"/>
      <c r="APO684" s="14"/>
      <c r="APP684" s="14"/>
      <c r="APQ684" s="14"/>
      <c r="APR684" s="14"/>
      <c r="APS684" s="14"/>
      <c r="APT684" s="14"/>
      <c r="APU684" s="14"/>
      <c r="APV684" s="14"/>
      <c r="APW684" s="14"/>
      <c r="APX684" s="14"/>
      <c r="APY684" s="14"/>
      <c r="APZ684" s="14"/>
      <c r="AQA684" s="14"/>
      <c r="AQB684" s="14"/>
      <c r="AQC684" s="14"/>
      <c r="AQD684" s="14"/>
      <c r="AQE684" s="14"/>
      <c r="AQF684" s="14"/>
      <c r="AQG684" s="14"/>
      <c r="AQH684" s="14"/>
      <c r="AQI684" s="14"/>
      <c r="AQJ684" s="14"/>
      <c r="AQK684" s="14"/>
      <c r="AQL684" s="14"/>
      <c r="AQM684" s="14"/>
      <c r="AQN684" s="14"/>
      <c r="AQO684" s="14"/>
      <c r="AQP684" s="14"/>
      <c r="AQQ684" s="14"/>
      <c r="AQR684" s="14"/>
      <c r="AQS684" s="14"/>
      <c r="AQT684" s="14"/>
      <c r="AQU684" s="14"/>
      <c r="AQV684" s="14"/>
      <c r="AQW684" s="14"/>
      <c r="AQX684" s="14"/>
      <c r="AQY684" s="14"/>
      <c r="AQZ684" s="14"/>
      <c r="ARA684" s="14"/>
      <c r="ARB684" s="14"/>
      <c r="ARC684" s="14"/>
      <c r="ARD684" s="14"/>
      <c r="ARE684" s="14"/>
      <c r="ARF684" s="14"/>
      <c r="ARG684" s="14"/>
      <c r="ARH684" s="14"/>
      <c r="ARI684" s="14"/>
      <c r="ARJ684" s="14"/>
      <c r="ARK684" s="14"/>
      <c r="ARL684" s="14"/>
      <c r="ARM684" s="14"/>
      <c r="ARN684" s="14"/>
      <c r="ARO684" s="14"/>
      <c r="ARP684" s="14"/>
      <c r="ARQ684" s="14"/>
      <c r="ARR684" s="14"/>
      <c r="ARS684" s="14"/>
      <c r="ART684" s="14"/>
      <c r="ARU684" s="14"/>
      <c r="ARV684" s="14"/>
      <c r="ARW684" s="14"/>
      <c r="ARX684" s="14"/>
      <c r="ARY684" s="14"/>
      <c r="ARZ684" s="14"/>
      <c r="ASA684" s="14"/>
      <c r="ASB684" s="14"/>
      <c r="ASC684" s="14"/>
      <c r="ASD684" s="14"/>
      <c r="ASE684" s="14"/>
      <c r="ASF684" s="14"/>
      <c r="ASG684" s="14"/>
      <c r="ASH684" s="14"/>
      <c r="ASI684" s="14"/>
      <c r="ASJ684" s="14"/>
      <c r="ASK684" s="14"/>
      <c r="ASL684" s="14"/>
      <c r="ASM684" s="14"/>
      <c r="ASN684" s="14"/>
      <c r="ASO684" s="14"/>
      <c r="ASP684" s="14"/>
      <c r="ASQ684" s="14"/>
      <c r="ASR684" s="14"/>
      <c r="ASS684" s="14"/>
      <c r="AST684" s="14"/>
      <c r="ASU684" s="14"/>
      <c r="ASV684" s="14"/>
      <c r="ASW684" s="14"/>
      <c r="ASX684" s="14"/>
      <c r="ASY684" s="14"/>
      <c r="ASZ684" s="14"/>
      <c r="ATA684" s="14"/>
      <c r="ATB684" s="14"/>
      <c r="ATC684" s="14"/>
      <c r="ATD684" s="14"/>
    </row>
    <row r="685" spans="63:1200">
      <c r="BK685" s="14" t="str">
        <f t="shared" si="2124"/>
        <v/>
      </c>
      <c r="ABO685" s="14"/>
      <c r="ABP685" s="14"/>
      <c r="ABQ685" s="14"/>
      <c r="ABR685" s="14"/>
      <c r="ABS685" s="14"/>
      <c r="ABT685" s="14"/>
      <c r="ABU685" s="14"/>
      <c r="ABV685" s="14"/>
      <c r="ABW685" s="14"/>
      <c r="ABX685" s="14"/>
      <c r="ABY685" s="14"/>
      <c r="ABZ685" s="14"/>
      <c r="ACA685" s="14"/>
      <c r="ACB685" s="14"/>
      <c r="ACC685" s="14"/>
      <c r="ACD685" s="14"/>
      <c r="ACE685" s="14"/>
      <c r="ACF685" s="14"/>
      <c r="ACG685" s="14"/>
      <c r="ACH685" s="14"/>
      <c r="ACI685" s="14"/>
      <c r="ACJ685" s="14"/>
      <c r="ACK685" s="14"/>
      <c r="ACL685" s="14"/>
      <c r="ACM685" s="14"/>
      <c r="ACN685" s="14"/>
      <c r="ACO685" s="14"/>
      <c r="ACP685" s="14"/>
      <c r="ACQ685" s="14"/>
      <c r="ACR685" s="14"/>
      <c r="ACS685" s="14"/>
      <c r="ACT685" s="14"/>
      <c r="ACU685" s="14"/>
      <c r="ACV685" s="14"/>
      <c r="ACW685" s="14"/>
      <c r="ACX685" s="14"/>
      <c r="ACY685" s="14"/>
      <c r="ACZ685" s="14"/>
      <c r="ADA685" s="14"/>
      <c r="ADB685" s="14"/>
      <c r="ADC685" s="14"/>
      <c r="ADD685" s="14"/>
      <c r="ADE685" s="14"/>
      <c r="ADF685" s="14"/>
      <c r="ADG685" s="14"/>
      <c r="ADH685" s="14"/>
      <c r="ADI685" s="14"/>
      <c r="ADJ685" s="14"/>
      <c r="ADK685" s="14"/>
      <c r="ADL685" s="14"/>
      <c r="ADM685" s="14"/>
      <c r="ADN685" s="14"/>
      <c r="ADO685" s="14"/>
      <c r="ADP685" s="14"/>
      <c r="ADQ685" s="14"/>
      <c r="ADR685" s="14"/>
      <c r="ADS685" s="14"/>
      <c r="ADT685" s="14"/>
      <c r="ADU685" s="14"/>
      <c r="ADV685" s="14"/>
      <c r="ADW685" s="14"/>
      <c r="ADX685" s="14"/>
      <c r="ADY685" s="14"/>
      <c r="ADZ685" s="14"/>
      <c r="AEA685" s="14"/>
      <c r="AEB685" s="14"/>
      <c r="AEC685" s="14"/>
      <c r="AED685" s="14"/>
      <c r="AEE685" s="14"/>
      <c r="AEF685" s="14"/>
      <c r="AEG685" s="14"/>
      <c r="AEH685" s="14"/>
      <c r="AEI685" s="14"/>
      <c r="AEJ685" s="14"/>
      <c r="AEK685" s="14"/>
      <c r="AEL685" s="14"/>
      <c r="AEM685" s="14"/>
      <c r="AEN685" s="14"/>
      <c r="AEO685" s="14"/>
      <c r="AEP685" s="14"/>
      <c r="AEQ685" s="14"/>
      <c r="AER685" s="14"/>
      <c r="AES685" s="14"/>
      <c r="AET685" s="14"/>
      <c r="AEU685" s="14"/>
      <c r="AEV685" s="14"/>
      <c r="AEW685" s="14"/>
      <c r="AEX685" s="14"/>
      <c r="AEY685" s="14"/>
      <c r="AEZ685" s="14"/>
      <c r="AFA685" s="14"/>
      <c r="AFB685" s="14"/>
      <c r="AFC685" s="14"/>
      <c r="AFD685" s="14"/>
      <c r="AFE685" s="14"/>
      <c r="AFF685" s="14"/>
      <c r="AFG685" s="14"/>
      <c r="AFH685" s="14"/>
      <c r="AFI685" s="14"/>
      <c r="AFJ685" s="14"/>
      <c r="AFK685" s="14"/>
      <c r="AFL685" s="14"/>
      <c r="AFM685" s="14"/>
      <c r="AFN685" s="14"/>
      <c r="AFO685" s="14"/>
      <c r="AFP685" s="14"/>
      <c r="AFQ685" s="14"/>
      <c r="AFR685" s="14"/>
      <c r="AFS685" s="14"/>
      <c r="AFT685" s="14"/>
      <c r="AFU685" s="14"/>
      <c r="AFV685" s="14"/>
      <c r="AFW685" s="14"/>
      <c r="AFX685" s="14"/>
      <c r="AFY685" s="14"/>
      <c r="AFZ685" s="14"/>
      <c r="AGA685" s="14"/>
      <c r="AGB685" s="14"/>
      <c r="AGC685" s="14"/>
      <c r="AGD685" s="14"/>
      <c r="AGE685" s="14"/>
      <c r="AGF685" s="14"/>
      <c r="AGG685" s="14"/>
      <c r="AGH685" s="14"/>
      <c r="AGI685" s="14"/>
      <c r="AGJ685" s="14"/>
      <c r="AGK685" s="14"/>
      <c r="AGL685" s="14"/>
      <c r="AGM685" s="14"/>
      <c r="AGN685" s="14"/>
      <c r="AGO685" s="14"/>
      <c r="AGP685" s="14"/>
      <c r="AGQ685" s="14"/>
      <c r="AGR685" s="14"/>
      <c r="AGS685" s="14"/>
      <c r="AGT685" s="14"/>
      <c r="AGU685" s="14"/>
      <c r="AGV685" s="14"/>
      <c r="AGW685" s="14"/>
      <c r="AGX685" s="14"/>
      <c r="AGY685" s="14"/>
      <c r="AGZ685" s="14"/>
      <c r="AHA685" s="14"/>
      <c r="AHB685" s="14"/>
      <c r="AHC685" s="14"/>
      <c r="AHD685" s="14"/>
      <c r="AHE685" s="14"/>
      <c r="AHF685" s="14"/>
      <c r="AHG685" s="14"/>
      <c r="AHH685" s="14"/>
      <c r="AHI685" s="14"/>
      <c r="AHJ685" s="14"/>
      <c r="AHK685" s="14"/>
      <c r="AHL685" s="14"/>
      <c r="AHM685" s="14"/>
      <c r="AHN685" s="14"/>
      <c r="AHO685" s="14"/>
      <c r="AHP685" s="14"/>
      <c r="AHQ685" s="14"/>
      <c r="AHR685" s="14"/>
      <c r="AHS685" s="14"/>
      <c r="AHT685" s="14"/>
      <c r="AHU685" s="14"/>
      <c r="AHV685" s="14"/>
      <c r="AHW685" s="14"/>
      <c r="AHX685" s="14"/>
      <c r="AHY685" s="14"/>
      <c r="AHZ685" s="14"/>
      <c r="AIA685" s="14"/>
      <c r="AIB685" s="14"/>
      <c r="AIC685" s="14"/>
      <c r="AID685" s="14"/>
      <c r="AIE685" s="14"/>
      <c r="AIF685" s="14"/>
      <c r="AIG685" s="14"/>
      <c r="AIH685" s="14"/>
      <c r="AII685" s="14"/>
      <c r="AIJ685" s="14"/>
      <c r="AIK685" s="14"/>
      <c r="AIL685" s="14"/>
      <c r="AIM685" s="14"/>
      <c r="AIN685" s="14"/>
      <c r="AIO685" s="14"/>
      <c r="AIP685" s="14"/>
      <c r="AIQ685" s="14"/>
      <c r="AIR685" s="14"/>
      <c r="AIS685" s="14"/>
      <c r="AIT685" s="14"/>
      <c r="AIU685" s="14"/>
      <c r="AIV685" s="14"/>
      <c r="AIW685" s="14"/>
      <c r="AIX685" s="14"/>
      <c r="AIY685" s="14"/>
      <c r="AIZ685" s="14"/>
      <c r="AJA685" s="14"/>
      <c r="AJB685" s="14"/>
      <c r="AJC685" s="14"/>
      <c r="AJD685" s="14"/>
      <c r="AJE685" s="14"/>
      <c r="AJF685" s="14"/>
      <c r="AJG685" s="14"/>
      <c r="AJH685" s="14"/>
      <c r="AJI685" s="14"/>
      <c r="AJJ685" s="14"/>
      <c r="AJK685" s="14"/>
      <c r="AJL685" s="14"/>
      <c r="AJM685" s="14"/>
      <c r="AJN685" s="14"/>
      <c r="AJO685" s="14"/>
      <c r="AJP685" s="14"/>
      <c r="AJQ685" s="14"/>
      <c r="AJR685" s="14"/>
      <c r="AJS685" s="14"/>
      <c r="AJT685" s="14"/>
      <c r="AJU685" s="14"/>
      <c r="AJV685" s="14"/>
      <c r="AJW685" s="14"/>
      <c r="AJX685" s="14"/>
      <c r="AJY685" s="14"/>
      <c r="AJZ685" s="14"/>
      <c r="AKA685" s="14"/>
      <c r="AKB685" s="14"/>
      <c r="AKC685" s="14"/>
      <c r="AKD685" s="14"/>
      <c r="AKE685" s="14"/>
      <c r="AKF685" s="14"/>
      <c r="AKG685" s="14"/>
      <c r="AKH685" s="14"/>
      <c r="AKI685" s="14"/>
      <c r="AKJ685" s="14"/>
      <c r="AKK685" s="14"/>
      <c r="AKL685" s="14"/>
      <c r="AKM685" s="14"/>
      <c r="AKN685" s="14"/>
      <c r="AKO685" s="14"/>
      <c r="AKP685" s="14"/>
      <c r="AKQ685" s="14"/>
      <c r="AKR685" s="14"/>
      <c r="AKS685" s="14"/>
      <c r="AKT685" s="14"/>
      <c r="AKU685" s="14"/>
      <c r="AKV685" s="14"/>
      <c r="AKW685" s="14"/>
      <c r="AKX685" s="14"/>
      <c r="AKY685" s="14"/>
      <c r="AKZ685" s="14"/>
      <c r="ALA685" s="14"/>
      <c r="ALB685" s="14"/>
      <c r="ALC685" s="14"/>
      <c r="ALD685" s="14"/>
      <c r="ALE685" s="14"/>
      <c r="ALF685" s="14"/>
      <c r="ALG685" s="14"/>
      <c r="ALH685" s="14"/>
      <c r="ALI685" s="14"/>
      <c r="ALJ685" s="14"/>
      <c r="ALK685" s="14"/>
      <c r="ALL685" s="14"/>
      <c r="ALM685" s="14"/>
      <c r="ALN685" s="14"/>
      <c r="ALO685" s="14"/>
      <c r="ALP685" s="14"/>
      <c r="ALQ685" s="14"/>
      <c r="ALR685" s="14"/>
      <c r="ALS685" s="14"/>
      <c r="ALT685" s="14"/>
      <c r="ALU685" s="14"/>
      <c r="ALV685" s="14"/>
      <c r="ALW685" s="14"/>
      <c r="ALX685" s="14"/>
      <c r="ALY685" s="14"/>
      <c r="ALZ685" s="14"/>
      <c r="AMA685" s="14"/>
      <c r="AMB685" s="14"/>
      <c r="AMC685" s="14"/>
      <c r="AMD685" s="14"/>
      <c r="AME685" s="14"/>
      <c r="AMF685" s="14"/>
      <c r="AMG685" s="14"/>
      <c r="AMH685" s="14"/>
      <c r="AMI685" s="14"/>
      <c r="AMJ685" s="14"/>
      <c r="AMK685" s="14"/>
      <c r="AML685" s="14"/>
      <c r="AMM685" s="14"/>
      <c r="AMN685" s="14"/>
      <c r="AMO685" s="14"/>
      <c r="AMP685" s="14"/>
      <c r="AMQ685" s="14"/>
      <c r="AMR685" s="14"/>
      <c r="AMS685" s="14"/>
      <c r="AMT685" s="14"/>
      <c r="AMU685" s="14"/>
      <c r="AMV685" s="14"/>
      <c r="AMW685" s="14"/>
      <c r="AMX685" s="14"/>
      <c r="AMY685" s="14"/>
      <c r="AMZ685" s="14"/>
      <c r="ANA685" s="14"/>
      <c r="ANB685" s="14"/>
      <c r="ANC685" s="14"/>
      <c r="AND685" s="14"/>
      <c r="ANE685" s="14"/>
      <c r="ANF685" s="14"/>
      <c r="ANG685" s="14"/>
      <c r="ANH685" s="14"/>
      <c r="ANI685" s="14"/>
      <c r="ANJ685" s="14"/>
      <c r="ANK685" s="14"/>
      <c r="ANL685" s="14"/>
      <c r="ANM685" s="14"/>
      <c r="ANN685" s="14"/>
      <c r="ANO685" s="14"/>
      <c r="ANP685" s="14"/>
      <c r="ANQ685" s="14"/>
      <c r="ANR685" s="14"/>
      <c r="ANS685" s="14"/>
      <c r="ANT685" s="14"/>
      <c r="ANU685" s="14"/>
      <c r="ANV685" s="14"/>
      <c r="ANW685" s="14"/>
      <c r="ANX685" s="14"/>
      <c r="ANY685" s="14"/>
      <c r="ANZ685" s="14"/>
      <c r="AOA685" s="14"/>
      <c r="AOB685" s="14"/>
      <c r="AOC685" s="14"/>
      <c r="AOD685" s="14"/>
      <c r="AOE685" s="14"/>
      <c r="AOF685" s="14"/>
      <c r="AOG685" s="14"/>
      <c r="AOH685" s="14"/>
      <c r="AOI685" s="14"/>
      <c r="AOJ685" s="14"/>
      <c r="AOK685" s="14"/>
      <c r="AOL685" s="14"/>
      <c r="AOM685" s="14"/>
      <c r="AON685" s="14"/>
      <c r="AOO685" s="14"/>
      <c r="AOP685" s="14"/>
      <c r="AOQ685" s="14"/>
      <c r="AOR685" s="14"/>
      <c r="AOS685" s="14"/>
      <c r="AOT685" s="14"/>
      <c r="AOU685" s="14"/>
      <c r="AOV685" s="14"/>
      <c r="AOW685" s="14"/>
      <c r="AOX685" s="14"/>
      <c r="AOY685" s="14"/>
      <c r="AOZ685" s="14"/>
      <c r="APA685" s="14"/>
      <c r="APB685" s="14"/>
      <c r="APC685" s="14"/>
      <c r="APD685" s="14"/>
      <c r="APE685" s="14"/>
      <c r="APF685" s="14"/>
      <c r="APG685" s="14"/>
      <c r="APH685" s="14"/>
      <c r="API685" s="14"/>
      <c r="APJ685" s="14"/>
      <c r="APK685" s="14"/>
      <c r="APL685" s="14"/>
      <c r="APM685" s="14"/>
      <c r="APN685" s="14"/>
      <c r="APO685" s="14"/>
      <c r="APP685" s="14"/>
      <c r="APQ685" s="14"/>
      <c r="APR685" s="14"/>
      <c r="APS685" s="14"/>
      <c r="APT685" s="14"/>
      <c r="APU685" s="14"/>
      <c r="APV685" s="14"/>
      <c r="APW685" s="14"/>
      <c r="APX685" s="14"/>
      <c r="APY685" s="14"/>
      <c r="APZ685" s="14"/>
      <c r="AQA685" s="14"/>
      <c r="AQB685" s="14"/>
      <c r="AQC685" s="14"/>
      <c r="AQD685" s="14"/>
      <c r="AQE685" s="14"/>
      <c r="AQF685" s="14"/>
      <c r="AQG685" s="14"/>
      <c r="AQH685" s="14"/>
      <c r="AQI685" s="14"/>
      <c r="AQJ685" s="14"/>
      <c r="AQK685" s="14"/>
      <c r="AQL685" s="14"/>
      <c r="AQM685" s="14"/>
      <c r="AQN685" s="14"/>
      <c r="AQO685" s="14"/>
      <c r="AQP685" s="14"/>
      <c r="AQQ685" s="14"/>
      <c r="AQR685" s="14"/>
      <c r="AQS685" s="14"/>
      <c r="AQT685" s="14"/>
      <c r="AQU685" s="14"/>
      <c r="AQV685" s="14"/>
      <c r="AQW685" s="14"/>
      <c r="AQX685" s="14"/>
      <c r="AQY685" s="14"/>
      <c r="AQZ685" s="14"/>
      <c r="ARA685" s="14"/>
      <c r="ARB685" s="14"/>
      <c r="ARC685" s="14"/>
      <c r="ARD685" s="14"/>
      <c r="ARE685" s="14"/>
      <c r="ARF685" s="14"/>
      <c r="ARG685" s="14"/>
      <c r="ARH685" s="14"/>
      <c r="ARI685" s="14"/>
      <c r="ARJ685" s="14"/>
      <c r="ARK685" s="14"/>
      <c r="ARL685" s="14"/>
      <c r="ARM685" s="14"/>
      <c r="ARN685" s="14"/>
      <c r="ARO685" s="14"/>
      <c r="ARP685" s="14"/>
      <c r="ARQ685" s="14"/>
      <c r="ARR685" s="14"/>
      <c r="ARS685" s="14"/>
      <c r="ART685" s="14"/>
      <c r="ARU685" s="14"/>
      <c r="ARV685" s="14"/>
      <c r="ARW685" s="14"/>
      <c r="ARX685" s="14"/>
      <c r="ARY685" s="14"/>
      <c r="ARZ685" s="14"/>
      <c r="ASA685" s="14"/>
      <c r="ASB685" s="14"/>
      <c r="ASC685" s="14"/>
      <c r="ASD685" s="14"/>
      <c r="ASE685" s="14"/>
      <c r="ASF685" s="14"/>
      <c r="ASG685" s="14"/>
      <c r="ASH685" s="14"/>
      <c r="ASI685" s="14"/>
      <c r="ASJ685" s="14"/>
      <c r="ASK685" s="14"/>
      <c r="ASL685" s="14"/>
      <c r="ASM685" s="14"/>
      <c r="ASN685" s="14"/>
      <c r="ASO685" s="14"/>
      <c r="ASP685" s="14"/>
      <c r="ASQ685" s="14"/>
      <c r="ASR685" s="14"/>
      <c r="ASS685" s="14"/>
      <c r="AST685" s="14"/>
      <c r="ASU685" s="14"/>
      <c r="ASV685" s="14"/>
      <c r="ASW685" s="14"/>
      <c r="ASX685" s="14"/>
      <c r="ASY685" s="14"/>
      <c r="ASZ685" s="14"/>
      <c r="ATA685" s="14"/>
      <c r="ATB685" s="14"/>
      <c r="ATC685" s="14"/>
      <c r="ATD685" s="14"/>
    </row>
    <row r="686" spans="63:1200">
      <c r="BK686" s="14" t="str">
        <f t="shared" si="2124"/>
        <v/>
      </c>
      <c r="ABO686" s="14"/>
      <c r="ABP686" s="14"/>
      <c r="ABQ686" s="14"/>
      <c r="ABR686" s="14"/>
      <c r="ABS686" s="14"/>
      <c r="ABT686" s="14"/>
      <c r="ABU686" s="14"/>
      <c r="ABV686" s="14"/>
      <c r="ABW686" s="14"/>
      <c r="ABX686" s="14"/>
      <c r="ABY686" s="14"/>
      <c r="ABZ686" s="14"/>
      <c r="ACA686" s="14"/>
      <c r="ACB686" s="14"/>
      <c r="ACC686" s="14"/>
      <c r="ACD686" s="14"/>
      <c r="ACE686" s="14"/>
      <c r="ACF686" s="14"/>
      <c r="ACG686" s="14"/>
      <c r="ACH686" s="14"/>
      <c r="ACI686" s="14"/>
      <c r="ACJ686" s="14"/>
      <c r="ACK686" s="14"/>
      <c r="ACL686" s="14"/>
      <c r="ACM686" s="14"/>
      <c r="ACN686" s="14"/>
      <c r="ACO686" s="14"/>
      <c r="ACP686" s="14"/>
      <c r="ACQ686" s="14"/>
      <c r="ACR686" s="14"/>
      <c r="ACS686" s="14"/>
      <c r="ACT686" s="14"/>
      <c r="ACU686" s="14"/>
      <c r="ACV686" s="14"/>
      <c r="ACW686" s="14"/>
      <c r="ACX686" s="14"/>
      <c r="ACY686" s="14"/>
      <c r="ACZ686" s="14"/>
      <c r="ADA686" s="14"/>
      <c r="ADB686" s="14"/>
      <c r="ADC686" s="14"/>
      <c r="ADD686" s="14"/>
      <c r="ADE686" s="14"/>
      <c r="ADF686" s="14"/>
      <c r="ADG686" s="14"/>
      <c r="ADH686" s="14"/>
      <c r="ADI686" s="14"/>
      <c r="ADJ686" s="14"/>
      <c r="ADK686" s="14"/>
      <c r="ADL686" s="14"/>
      <c r="ADM686" s="14"/>
      <c r="ADN686" s="14"/>
      <c r="ADO686" s="14"/>
      <c r="ADP686" s="14"/>
      <c r="ADQ686" s="14"/>
      <c r="ADR686" s="14"/>
      <c r="ADS686" s="14"/>
      <c r="ADT686" s="14"/>
      <c r="ADU686" s="14"/>
      <c r="ADV686" s="14"/>
      <c r="ADW686" s="14"/>
      <c r="ADX686" s="14"/>
      <c r="ADY686" s="14"/>
      <c r="ADZ686" s="14"/>
      <c r="AEA686" s="14"/>
      <c r="AEB686" s="14"/>
      <c r="AEC686" s="14"/>
      <c r="AED686" s="14"/>
      <c r="AEE686" s="14"/>
      <c r="AEF686" s="14"/>
      <c r="AEG686" s="14"/>
      <c r="AEH686" s="14"/>
      <c r="AEI686" s="14"/>
      <c r="AEJ686" s="14"/>
      <c r="AEK686" s="14"/>
      <c r="AEL686" s="14"/>
      <c r="AEM686" s="14"/>
      <c r="AEN686" s="14"/>
      <c r="AEO686" s="14"/>
      <c r="AEP686" s="14"/>
      <c r="AEQ686" s="14"/>
      <c r="AER686" s="14"/>
      <c r="AES686" s="14"/>
      <c r="AET686" s="14"/>
      <c r="AEU686" s="14"/>
      <c r="AEV686" s="14"/>
      <c r="AEW686" s="14"/>
      <c r="AEX686" s="14"/>
      <c r="AEY686" s="14"/>
      <c r="AEZ686" s="14"/>
      <c r="AFA686" s="14"/>
      <c r="AFB686" s="14"/>
      <c r="AFC686" s="14"/>
      <c r="AFD686" s="14"/>
      <c r="AFE686" s="14"/>
      <c r="AFF686" s="14"/>
      <c r="AFG686" s="14"/>
      <c r="AFH686" s="14"/>
      <c r="AFI686" s="14"/>
      <c r="AFJ686" s="14"/>
      <c r="AFK686" s="14"/>
      <c r="AFL686" s="14"/>
      <c r="AFM686" s="14"/>
      <c r="AFN686" s="14"/>
      <c r="AFO686" s="14"/>
      <c r="AFP686" s="14"/>
      <c r="AFQ686" s="14"/>
      <c r="AFR686" s="14"/>
      <c r="AFS686" s="14"/>
      <c r="AFT686" s="14"/>
      <c r="AFU686" s="14"/>
      <c r="AFV686" s="14"/>
      <c r="AFW686" s="14"/>
      <c r="AFX686" s="14"/>
      <c r="AFY686" s="14"/>
      <c r="AFZ686" s="14"/>
      <c r="AGA686" s="14"/>
      <c r="AGB686" s="14"/>
      <c r="AGC686" s="14"/>
      <c r="AGD686" s="14"/>
      <c r="AGE686" s="14"/>
      <c r="AGF686" s="14"/>
      <c r="AGG686" s="14"/>
      <c r="AGH686" s="14"/>
      <c r="AGI686" s="14"/>
      <c r="AGJ686" s="14"/>
      <c r="AGK686" s="14"/>
      <c r="AGL686" s="14"/>
      <c r="AGM686" s="14"/>
      <c r="AGN686" s="14"/>
      <c r="AGO686" s="14"/>
      <c r="AGP686" s="14"/>
      <c r="AGQ686" s="14"/>
      <c r="AGR686" s="14"/>
      <c r="AGS686" s="14"/>
      <c r="AGT686" s="14"/>
      <c r="AGU686" s="14"/>
      <c r="AGV686" s="14"/>
      <c r="AGW686" s="14"/>
      <c r="AGX686" s="14"/>
      <c r="AGY686" s="14"/>
      <c r="AGZ686" s="14"/>
      <c r="AHA686" s="14"/>
      <c r="AHB686" s="14"/>
      <c r="AHC686" s="14"/>
      <c r="AHD686" s="14"/>
      <c r="AHE686" s="14"/>
      <c r="AHF686" s="14"/>
      <c r="AHG686" s="14"/>
      <c r="AHH686" s="14"/>
      <c r="AHI686" s="14"/>
      <c r="AHJ686" s="14"/>
      <c r="AHK686" s="14"/>
      <c r="AHL686" s="14"/>
      <c r="AHM686" s="14"/>
      <c r="AHN686" s="14"/>
      <c r="AHO686" s="14"/>
      <c r="AHP686" s="14"/>
      <c r="AHQ686" s="14"/>
      <c r="AHR686" s="14"/>
      <c r="AHS686" s="14"/>
      <c r="AHT686" s="14"/>
      <c r="AHU686" s="14"/>
      <c r="AHV686" s="14"/>
      <c r="AHW686" s="14"/>
      <c r="AHX686" s="14"/>
      <c r="AHY686" s="14"/>
      <c r="AHZ686" s="14"/>
      <c r="AIA686" s="14"/>
      <c r="AIB686" s="14"/>
      <c r="AIC686" s="14"/>
      <c r="AID686" s="14"/>
      <c r="AIE686" s="14"/>
      <c r="AIF686" s="14"/>
      <c r="AIG686" s="14"/>
      <c r="AIH686" s="14"/>
      <c r="AII686" s="14"/>
      <c r="AIJ686" s="14"/>
      <c r="AIK686" s="14"/>
      <c r="AIL686" s="14"/>
      <c r="AIM686" s="14"/>
      <c r="AIN686" s="14"/>
      <c r="AIO686" s="14"/>
      <c r="AIP686" s="14"/>
      <c r="AIQ686" s="14"/>
      <c r="AIR686" s="14"/>
      <c r="AIS686" s="14"/>
      <c r="AIT686" s="14"/>
      <c r="AIU686" s="14"/>
      <c r="AIV686" s="14"/>
      <c r="AIW686" s="14"/>
      <c r="AIX686" s="14"/>
      <c r="AIY686" s="14"/>
      <c r="AIZ686" s="14"/>
      <c r="AJA686" s="14"/>
      <c r="AJB686" s="14"/>
      <c r="AJC686" s="14"/>
      <c r="AJD686" s="14"/>
      <c r="AJE686" s="14"/>
      <c r="AJF686" s="14"/>
      <c r="AJG686" s="14"/>
      <c r="AJH686" s="14"/>
      <c r="AJI686" s="14"/>
      <c r="AJJ686" s="14"/>
      <c r="AJK686" s="14"/>
      <c r="AJL686" s="14"/>
      <c r="AJM686" s="14"/>
      <c r="AJN686" s="14"/>
      <c r="AJO686" s="14"/>
      <c r="AJP686" s="14"/>
      <c r="AJQ686" s="14"/>
      <c r="AJR686" s="14"/>
      <c r="AJS686" s="14"/>
      <c r="AJT686" s="14"/>
      <c r="AJU686" s="14"/>
      <c r="AJV686" s="14"/>
      <c r="AJW686" s="14"/>
      <c r="AJX686" s="14"/>
      <c r="AJY686" s="14"/>
      <c r="AJZ686" s="14"/>
      <c r="AKA686" s="14"/>
      <c r="AKB686" s="14"/>
      <c r="AKC686" s="14"/>
      <c r="AKD686" s="14"/>
      <c r="AKE686" s="14"/>
      <c r="AKF686" s="14"/>
      <c r="AKG686" s="14"/>
      <c r="AKH686" s="14"/>
      <c r="AKI686" s="14"/>
      <c r="AKJ686" s="14"/>
      <c r="AKK686" s="14"/>
      <c r="AKL686" s="14"/>
      <c r="AKM686" s="14"/>
      <c r="AKN686" s="14"/>
      <c r="AKO686" s="14"/>
      <c r="AKP686" s="14"/>
      <c r="AKQ686" s="14"/>
      <c r="AKR686" s="14"/>
      <c r="AKS686" s="14"/>
      <c r="AKT686" s="14"/>
      <c r="AKU686" s="14"/>
      <c r="AKV686" s="14"/>
      <c r="AKW686" s="14"/>
      <c r="AKX686" s="14"/>
      <c r="AKY686" s="14"/>
      <c r="AKZ686" s="14"/>
      <c r="ALA686" s="14"/>
      <c r="ALB686" s="14"/>
      <c r="ALC686" s="14"/>
      <c r="ALD686" s="14"/>
      <c r="ALE686" s="14"/>
      <c r="ALF686" s="14"/>
      <c r="ALG686" s="14"/>
      <c r="ALH686" s="14"/>
      <c r="ALI686" s="14"/>
      <c r="ALJ686" s="14"/>
      <c r="ALK686" s="14"/>
      <c r="ALL686" s="14"/>
      <c r="ALM686" s="14"/>
      <c r="ALN686" s="14"/>
      <c r="ALO686" s="14"/>
      <c r="ALP686" s="14"/>
      <c r="ALQ686" s="14"/>
      <c r="ALR686" s="14"/>
      <c r="ALS686" s="14"/>
      <c r="ALT686" s="14"/>
      <c r="ALU686" s="14"/>
      <c r="ALV686" s="14"/>
      <c r="ALW686" s="14"/>
      <c r="ALX686" s="14"/>
      <c r="ALY686" s="14"/>
      <c r="ALZ686" s="14"/>
      <c r="AMA686" s="14"/>
      <c r="AMB686" s="14"/>
      <c r="AMC686" s="14"/>
      <c r="AMD686" s="14"/>
      <c r="AME686" s="14"/>
      <c r="AMF686" s="14"/>
      <c r="AMG686" s="14"/>
      <c r="AMH686" s="14"/>
      <c r="AMI686" s="14"/>
      <c r="AMJ686" s="14"/>
      <c r="AMK686" s="14"/>
      <c r="AML686" s="14"/>
      <c r="AMM686" s="14"/>
      <c r="AMN686" s="14"/>
      <c r="AMO686" s="14"/>
      <c r="AMP686" s="14"/>
      <c r="AMQ686" s="14"/>
      <c r="AMR686" s="14"/>
      <c r="AMS686" s="14"/>
      <c r="AMT686" s="14"/>
      <c r="AMU686" s="14"/>
      <c r="AMV686" s="14"/>
      <c r="AMW686" s="14"/>
      <c r="AMX686" s="14"/>
      <c r="AMY686" s="14"/>
      <c r="AMZ686" s="14"/>
      <c r="ANA686" s="14"/>
      <c r="ANB686" s="14"/>
      <c r="ANC686" s="14"/>
      <c r="AND686" s="14"/>
      <c r="ANE686" s="14"/>
      <c r="ANF686" s="14"/>
      <c r="ANG686" s="14"/>
      <c r="ANH686" s="14"/>
      <c r="ANI686" s="14"/>
      <c r="ANJ686" s="14"/>
      <c r="ANK686" s="14"/>
      <c r="ANL686" s="14"/>
      <c r="ANM686" s="14"/>
      <c r="ANN686" s="14"/>
      <c r="ANO686" s="14"/>
      <c r="ANP686" s="14"/>
      <c r="ANQ686" s="14"/>
      <c r="ANR686" s="14"/>
      <c r="ANS686" s="14"/>
      <c r="ANT686" s="14"/>
      <c r="ANU686" s="14"/>
      <c r="ANV686" s="14"/>
      <c r="ANW686" s="14"/>
      <c r="ANX686" s="14"/>
      <c r="ANY686" s="14"/>
      <c r="ANZ686" s="14"/>
      <c r="AOA686" s="14"/>
      <c r="AOB686" s="14"/>
      <c r="AOC686" s="14"/>
      <c r="AOD686" s="14"/>
      <c r="AOE686" s="14"/>
      <c r="AOF686" s="14"/>
      <c r="AOG686" s="14"/>
      <c r="AOH686" s="14"/>
      <c r="AOI686" s="14"/>
      <c r="AOJ686" s="14"/>
      <c r="AOK686" s="14"/>
      <c r="AOL686" s="14"/>
      <c r="AOM686" s="14"/>
      <c r="AON686" s="14"/>
      <c r="AOO686" s="14"/>
      <c r="AOP686" s="14"/>
      <c r="AOQ686" s="14"/>
      <c r="AOR686" s="14"/>
      <c r="AOS686" s="14"/>
      <c r="AOT686" s="14"/>
      <c r="AOU686" s="14"/>
      <c r="AOV686" s="14"/>
      <c r="AOW686" s="14"/>
      <c r="AOX686" s="14"/>
      <c r="AOY686" s="14"/>
      <c r="AOZ686" s="14"/>
      <c r="APA686" s="14"/>
      <c r="APB686" s="14"/>
      <c r="APC686" s="14"/>
      <c r="APD686" s="14"/>
      <c r="APE686" s="14"/>
      <c r="APF686" s="14"/>
      <c r="APG686" s="14"/>
      <c r="APH686" s="14"/>
      <c r="API686" s="14"/>
      <c r="APJ686" s="14"/>
      <c r="APK686" s="14"/>
      <c r="APL686" s="14"/>
      <c r="APM686" s="14"/>
      <c r="APN686" s="14"/>
      <c r="APO686" s="14"/>
      <c r="APP686" s="14"/>
      <c r="APQ686" s="14"/>
      <c r="APR686" s="14"/>
      <c r="APS686" s="14"/>
      <c r="APT686" s="14"/>
      <c r="APU686" s="14"/>
      <c r="APV686" s="14"/>
      <c r="APW686" s="14"/>
      <c r="APX686" s="14"/>
      <c r="APY686" s="14"/>
      <c r="APZ686" s="14"/>
      <c r="AQA686" s="14"/>
      <c r="AQB686" s="14"/>
      <c r="AQC686" s="14"/>
      <c r="AQD686" s="14"/>
      <c r="AQE686" s="14"/>
      <c r="AQF686" s="14"/>
      <c r="AQG686" s="14"/>
      <c r="AQH686" s="14"/>
      <c r="AQI686" s="14"/>
      <c r="AQJ686" s="14"/>
      <c r="AQK686" s="14"/>
      <c r="AQL686" s="14"/>
      <c r="AQM686" s="14"/>
      <c r="AQN686" s="14"/>
      <c r="AQO686" s="14"/>
      <c r="AQP686" s="14"/>
      <c r="AQQ686" s="14"/>
      <c r="AQR686" s="14"/>
      <c r="AQS686" s="14"/>
      <c r="AQT686" s="14"/>
      <c r="AQU686" s="14"/>
      <c r="AQV686" s="14"/>
      <c r="AQW686" s="14"/>
      <c r="AQX686" s="14"/>
      <c r="AQY686" s="14"/>
      <c r="AQZ686" s="14"/>
      <c r="ARA686" s="14"/>
      <c r="ARB686" s="14"/>
      <c r="ARC686" s="14"/>
      <c r="ARD686" s="14"/>
      <c r="ARE686" s="14"/>
      <c r="ARF686" s="14"/>
      <c r="ARG686" s="14"/>
      <c r="ARH686" s="14"/>
      <c r="ARI686" s="14"/>
      <c r="ARJ686" s="14"/>
      <c r="ARK686" s="14"/>
      <c r="ARL686" s="14"/>
      <c r="ARM686" s="14"/>
      <c r="ARN686" s="14"/>
      <c r="ARO686" s="14"/>
      <c r="ARP686" s="14"/>
      <c r="ARQ686" s="14"/>
      <c r="ARR686" s="14"/>
      <c r="ARS686" s="14"/>
      <c r="ART686" s="14"/>
      <c r="ARU686" s="14"/>
      <c r="ARV686" s="14"/>
      <c r="ARW686" s="14"/>
      <c r="ARX686" s="14"/>
      <c r="ARY686" s="14"/>
      <c r="ARZ686" s="14"/>
      <c r="ASA686" s="14"/>
      <c r="ASB686" s="14"/>
      <c r="ASC686" s="14"/>
      <c r="ASD686" s="14"/>
      <c r="ASE686" s="14"/>
      <c r="ASF686" s="14"/>
      <c r="ASG686" s="14"/>
      <c r="ASH686" s="14"/>
      <c r="ASI686" s="14"/>
      <c r="ASJ686" s="14"/>
      <c r="ASK686" s="14"/>
      <c r="ASL686" s="14"/>
      <c r="ASM686" s="14"/>
      <c r="ASN686" s="14"/>
      <c r="ASO686" s="14"/>
      <c r="ASP686" s="14"/>
      <c r="ASQ686" s="14"/>
      <c r="ASR686" s="14"/>
      <c r="ASS686" s="14"/>
      <c r="AST686" s="14"/>
      <c r="ASU686" s="14"/>
      <c r="ASV686" s="14"/>
      <c r="ASW686" s="14"/>
      <c r="ASX686" s="14"/>
      <c r="ASY686" s="14"/>
      <c r="ASZ686" s="14"/>
      <c r="ATA686" s="14"/>
      <c r="ATB686" s="14"/>
      <c r="ATC686" s="14"/>
      <c r="ATD686" s="14"/>
    </row>
    <row r="687" spans="63:1200">
      <c r="BK687" s="14" t="str">
        <f t="shared" si="2124"/>
        <v/>
      </c>
      <c r="ABO687" s="14"/>
      <c r="ABP687" s="14"/>
      <c r="ABQ687" s="14"/>
      <c r="ABR687" s="14"/>
      <c r="ABS687" s="14"/>
      <c r="ABT687" s="14"/>
      <c r="ABU687" s="14"/>
      <c r="ABV687" s="14"/>
      <c r="ABW687" s="14"/>
      <c r="ABX687" s="14"/>
      <c r="ABY687" s="14"/>
      <c r="ABZ687" s="14"/>
      <c r="ACA687" s="14"/>
      <c r="ACB687" s="14"/>
      <c r="ACC687" s="14"/>
      <c r="ACD687" s="14"/>
      <c r="ACE687" s="14"/>
      <c r="ACF687" s="14"/>
      <c r="ACG687" s="14"/>
      <c r="ACH687" s="14"/>
      <c r="ACI687" s="14"/>
      <c r="ACJ687" s="14"/>
      <c r="ACK687" s="14"/>
      <c r="ACL687" s="14"/>
      <c r="ACM687" s="14"/>
      <c r="ACN687" s="14"/>
      <c r="ACO687" s="14"/>
      <c r="ACP687" s="14"/>
      <c r="ACQ687" s="14"/>
      <c r="ACR687" s="14"/>
      <c r="ACS687" s="14"/>
      <c r="ACT687" s="14"/>
      <c r="ACU687" s="14"/>
      <c r="ACV687" s="14"/>
      <c r="ACW687" s="14"/>
      <c r="ACX687" s="14"/>
      <c r="ACY687" s="14"/>
      <c r="ACZ687" s="14"/>
      <c r="ADA687" s="14"/>
      <c r="ADB687" s="14"/>
      <c r="ADC687" s="14"/>
      <c r="ADD687" s="14"/>
      <c r="ADE687" s="14"/>
      <c r="ADF687" s="14"/>
      <c r="ADG687" s="14"/>
      <c r="ADH687" s="14"/>
      <c r="ADI687" s="14"/>
      <c r="ADJ687" s="14"/>
      <c r="ADK687" s="14"/>
      <c r="ADL687" s="14"/>
      <c r="ADM687" s="14"/>
      <c r="ADN687" s="14"/>
      <c r="ADO687" s="14"/>
      <c r="ADP687" s="14"/>
      <c r="ADQ687" s="14"/>
      <c r="ADR687" s="14"/>
      <c r="ADS687" s="14"/>
      <c r="ADT687" s="14"/>
      <c r="ADU687" s="14"/>
      <c r="ADV687" s="14"/>
      <c r="ADW687" s="14"/>
      <c r="ADX687" s="14"/>
      <c r="ADY687" s="14"/>
      <c r="ADZ687" s="14"/>
      <c r="AEA687" s="14"/>
      <c r="AEB687" s="14"/>
      <c r="AEC687" s="14"/>
      <c r="AED687" s="14"/>
      <c r="AEE687" s="14"/>
      <c r="AEF687" s="14"/>
      <c r="AEG687" s="14"/>
      <c r="AEH687" s="14"/>
      <c r="AEI687" s="14"/>
      <c r="AEJ687" s="14"/>
      <c r="AEK687" s="14"/>
      <c r="AEL687" s="14"/>
      <c r="AEM687" s="14"/>
      <c r="AEN687" s="14"/>
      <c r="AEO687" s="14"/>
      <c r="AEP687" s="14"/>
      <c r="AEQ687" s="14"/>
      <c r="AER687" s="14"/>
      <c r="AES687" s="14"/>
      <c r="AET687" s="14"/>
      <c r="AEU687" s="14"/>
      <c r="AEV687" s="14"/>
      <c r="AEW687" s="14"/>
      <c r="AEX687" s="14"/>
      <c r="AEY687" s="14"/>
      <c r="AEZ687" s="14"/>
      <c r="AFA687" s="14"/>
      <c r="AFB687" s="14"/>
      <c r="AFC687" s="14"/>
      <c r="AFD687" s="14"/>
      <c r="AFE687" s="14"/>
      <c r="AFF687" s="14"/>
      <c r="AFG687" s="14"/>
      <c r="AFH687" s="14"/>
      <c r="AFI687" s="14"/>
      <c r="AFJ687" s="14"/>
      <c r="AFK687" s="14"/>
      <c r="AFL687" s="14"/>
      <c r="AFM687" s="14"/>
      <c r="AFN687" s="14"/>
      <c r="AFO687" s="14"/>
      <c r="AFP687" s="14"/>
      <c r="AFQ687" s="14"/>
      <c r="AFR687" s="14"/>
      <c r="AFS687" s="14"/>
      <c r="AFT687" s="14"/>
      <c r="AFU687" s="14"/>
      <c r="AFV687" s="14"/>
      <c r="AFW687" s="14"/>
      <c r="AFX687" s="14"/>
      <c r="AFY687" s="14"/>
      <c r="AFZ687" s="14"/>
      <c r="AGA687" s="14"/>
      <c r="AGB687" s="14"/>
      <c r="AGC687" s="14"/>
      <c r="AGD687" s="14"/>
      <c r="AGE687" s="14"/>
      <c r="AGF687" s="14"/>
      <c r="AGG687" s="14"/>
      <c r="AGH687" s="14"/>
      <c r="AGI687" s="14"/>
      <c r="AGJ687" s="14"/>
      <c r="AGK687" s="14"/>
      <c r="AGL687" s="14"/>
      <c r="AGM687" s="14"/>
      <c r="AGN687" s="14"/>
      <c r="AGO687" s="14"/>
      <c r="AGP687" s="14"/>
      <c r="AGQ687" s="14"/>
      <c r="AGR687" s="14"/>
      <c r="AGS687" s="14"/>
      <c r="AGT687" s="14"/>
      <c r="AGU687" s="14"/>
      <c r="AGV687" s="14"/>
      <c r="AGW687" s="14"/>
      <c r="AGX687" s="14"/>
      <c r="AGY687" s="14"/>
      <c r="AGZ687" s="14"/>
      <c r="AHA687" s="14"/>
      <c r="AHB687" s="14"/>
      <c r="AHC687" s="14"/>
      <c r="AHD687" s="14"/>
      <c r="AHE687" s="14"/>
      <c r="AHF687" s="14"/>
      <c r="AHG687" s="14"/>
      <c r="AHH687" s="14"/>
      <c r="AHI687" s="14"/>
      <c r="AHJ687" s="14"/>
      <c r="AHK687" s="14"/>
      <c r="AHL687" s="14"/>
      <c r="AHM687" s="14"/>
      <c r="AHN687" s="14"/>
      <c r="AHO687" s="14"/>
      <c r="AHP687" s="14"/>
      <c r="AHQ687" s="14"/>
      <c r="AHR687" s="14"/>
      <c r="AHS687" s="14"/>
      <c r="AHT687" s="14"/>
      <c r="AHU687" s="14"/>
      <c r="AHV687" s="14"/>
      <c r="AHW687" s="14"/>
      <c r="AHX687" s="14"/>
      <c r="AHY687" s="14"/>
      <c r="AHZ687" s="14"/>
      <c r="AIA687" s="14"/>
      <c r="AIB687" s="14"/>
      <c r="AIC687" s="14"/>
      <c r="AID687" s="14"/>
      <c r="AIE687" s="14"/>
      <c r="AIF687" s="14"/>
      <c r="AIG687" s="14"/>
      <c r="AIH687" s="14"/>
      <c r="AII687" s="14"/>
      <c r="AIJ687" s="14"/>
      <c r="AIK687" s="14"/>
      <c r="AIL687" s="14"/>
      <c r="AIM687" s="14"/>
      <c r="AIN687" s="14"/>
      <c r="AIO687" s="14"/>
      <c r="AIP687" s="14"/>
      <c r="AIQ687" s="14"/>
      <c r="AIR687" s="14"/>
      <c r="AIS687" s="14"/>
      <c r="AIT687" s="14"/>
      <c r="AIU687" s="14"/>
      <c r="AIV687" s="14"/>
      <c r="AIW687" s="14"/>
      <c r="AIX687" s="14"/>
      <c r="AIY687" s="14"/>
      <c r="AIZ687" s="14"/>
      <c r="AJA687" s="14"/>
      <c r="AJB687" s="14"/>
      <c r="AJC687" s="14"/>
      <c r="AJD687" s="14"/>
      <c r="AJE687" s="14"/>
      <c r="AJF687" s="14"/>
      <c r="AJG687" s="14"/>
      <c r="AJH687" s="14"/>
      <c r="AJI687" s="14"/>
      <c r="AJJ687" s="14"/>
      <c r="AJK687" s="14"/>
      <c r="AJL687" s="14"/>
      <c r="AJM687" s="14"/>
      <c r="AJN687" s="14"/>
      <c r="AJO687" s="14"/>
      <c r="AJP687" s="14"/>
      <c r="AJQ687" s="14"/>
      <c r="AJR687" s="14"/>
      <c r="AJS687" s="14"/>
      <c r="AJT687" s="14"/>
      <c r="AJU687" s="14"/>
      <c r="AJV687" s="14"/>
      <c r="AJW687" s="14"/>
      <c r="AJX687" s="14"/>
      <c r="AJY687" s="14"/>
      <c r="AJZ687" s="14"/>
      <c r="AKA687" s="14"/>
      <c r="AKB687" s="14"/>
      <c r="AKC687" s="14"/>
      <c r="AKD687" s="14"/>
      <c r="AKE687" s="14"/>
      <c r="AKF687" s="14"/>
      <c r="AKG687" s="14"/>
      <c r="AKH687" s="14"/>
      <c r="AKI687" s="14"/>
      <c r="AKJ687" s="14"/>
      <c r="AKK687" s="14"/>
      <c r="AKL687" s="14"/>
      <c r="AKM687" s="14"/>
      <c r="AKN687" s="14"/>
      <c r="AKO687" s="14"/>
      <c r="AKP687" s="14"/>
      <c r="AKQ687" s="14"/>
      <c r="AKR687" s="14"/>
      <c r="AKS687" s="14"/>
      <c r="AKT687" s="14"/>
      <c r="AKU687" s="14"/>
      <c r="AKV687" s="14"/>
      <c r="AKW687" s="14"/>
      <c r="AKX687" s="14"/>
      <c r="AKY687" s="14"/>
      <c r="AKZ687" s="14"/>
      <c r="ALA687" s="14"/>
      <c r="ALB687" s="14"/>
      <c r="ALC687" s="14"/>
      <c r="ALD687" s="14"/>
      <c r="ALE687" s="14"/>
      <c r="ALF687" s="14"/>
      <c r="ALG687" s="14"/>
      <c r="ALH687" s="14"/>
      <c r="ALI687" s="14"/>
      <c r="ALJ687" s="14"/>
      <c r="ALK687" s="14"/>
      <c r="ALL687" s="14"/>
      <c r="ALM687" s="14"/>
      <c r="ALN687" s="14"/>
      <c r="ALO687" s="14"/>
      <c r="ALP687" s="14"/>
      <c r="ALQ687" s="14"/>
      <c r="ALR687" s="14"/>
      <c r="ALS687" s="14"/>
      <c r="ALT687" s="14"/>
      <c r="ALU687" s="14"/>
      <c r="ALV687" s="14"/>
      <c r="ALW687" s="14"/>
      <c r="ALX687" s="14"/>
      <c r="ALY687" s="14"/>
      <c r="ALZ687" s="14"/>
      <c r="AMA687" s="14"/>
      <c r="AMB687" s="14"/>
      <c r="AMC687" s="14"/>
      <c r="AMD687" s="14"/>
      <c r="AME687" s="14"/>
      <c r="AMF687" s="14"/>
      <c r="AMG687" s="14"/>
      <c r="AMH687" s="14"/>
      <c r="AMI687" s="14"/>
      <c r="AMJ687" s="14"/>
      <c r="AMK687" s="14"/>
      <c r="AML687" s="14"/>
      <c r="AMM687" s="14"/>
      <c r="AMN687" s="14"/>
      <c r="AMO687" s="14"/>
      <c r="AMP687" s="14"/>
      <c r="AMQ687" s="14"/>
      <c r="AMR687" s="14"/>
      <c r="AMS687" s="14"/>
      <c r="AMT687" s="14"/>
      <c r="AMU687" s="14"/>
      <c r="AMV687" s="14"/>
      <c r="AMW687" s="14"/>
      <c r="AMX687" s="14"/>
      <c r="AMY687" s="14"/>
      <c r="AMZ687" s="14"/>
      <c r="ANA687" s="14"/>
      <c r="ANB687" s="14"/>
      <c r="ANC687" s="14"/>
      <c r="AND687" s="14"/>
      <c r="ANE687" s="14"/>
      <c r="ANF687" s="14"/>
      <c r="ANG687" s="14"/>
      <c r="ANH687" s="14"/>
      <c r="ANI687" s="14"/>
      <c r="ANJ687" s="14"/>
      <c r="ANK687" s="14"/>
      <c r="ANL687" s="14"/>
      <c r="ANM687" s="14"/>
      <c r="ANN687" s="14"/>
      <c r="ANO687" s="14"/>
      <c r="ANP687" s="14"/>
      <c r="ANQ687" s="14"/>
      <c r="ANR687" s="14"/>
      <c r="ANS687" s="14"/>
      <c r="ANT687" s="14"/>
      <c r="ANU687" s="14"/>
      <c r="ANV687" s="14"/>
      <c r="ANW687" s="14"/>
      <c r="ANX687" s="14"/>
      <c r="ANY687" s="14"/>
      <c r="ANZ687" s="14"/>
      <c r="AOA687" s="14"/>
      <c r="AOB687" s="14"/>
      <c r="AOC687" s="14"/>
      <c r="AOD687" s="14"/>
      <c r="AOE687" s="14"/>
      <c r="AOF687" s="14"/>
      <c r="AOG687" s="14"/>
      <c r="AOH687" s="14"/>
      <c r="AOI687" s="14"/>
      <c r="AOJ687" s="14"/>
      <c r="AOK687" s="14"/>
      <c r="AOL687" s="14"/>
      <c r="AOM687" s="14"/>
      <c r="AON687" s="14"/>
      <c r="AOO687" s="14"/>
      <c r="AOP687" s="14"/>
      <c r="AOQ687" s="14"/>
      <c r="AOR687" s="14"/>
      <c r="AOS687" s="14"/>
      <c r="AOT687" s="14"/>
      <c r="AOU687" s="14"/>
      <c r="AOV687" s="14"/>
      <c r="AOW687" s="14"/>
      <c r="AOX687" s="14"/>
      <c r="AOY687" s="14"/>
      <c r="AOZ687" s="14"/>
      <c r="APA687" s="14"/>
      <c r="APB687" s="14"/>
      <c r="APC687" s="14"/>
      <c r="APD687" s="14"/>
      <c r="APE687" s="14"/>
      <c r="APF687" s="14"/>
      <c r="APG687" s="14"/>
      <c r="APH687" s="14"/>
      <c r="API687" s="14"/>
      <c r="APJ687" s="14"/>
      <c r="APK687" s="14"/>
      <c r="APL687" s="14"/>
      <c r="APM687" s="14"/>
      <c r="APN687" s="14"/>
      <c r="APO687" s="14"/>
      <c r="APP687" s="14"/>
      <c r="APQ687" s="14"/>
      <c r="APR687" s="14"/>
      <c r="APS687" s="14"/>
      <c r="APT687" s="14"/>
      <c r="APU687" s="14"/>
      <c r="APV687" s="14"/>
      <c r="APW687" s="14"/>
      <c r="APX687" s="14"/>
      <c r="APY687" s="14"/>
      <c r="APZ687" s="14"/>
      <c r="AQA687" s="14"/>
      <c r="AQB687" s="14"/>
      <c r="AQC687" s="14"/>
      <c r="AQD687" s="14"/>
      <c r="AQE687" s="14"/>
      <c r="AQF687" s="14"/>
      <c r="AQG687" s="14"/>
      <c r="AQH687" s="14"/>
      <c r="AQI687" s="14"/>
      <c r="AQJ687" s="14"/>
      <c r="AQK687" s="14"/>
      <c r="AQL687" s="14"/>
      <c r="AQM687" s="14"/>
      <c r="AQN687" s="14"/>
      <c r="AQO687" s="14"/>
      <c r="AQP687" s="14"/>
      <c r="AQQ687" s="14"/>
      <c r="AQR687" s="14"/>
      <c r="AQS687" s="14"/>
      <c r="AQT687" s="14"/>
      <c r="AQU687" s="14"/>
      <c r="AQV687" s="14"/>
      <c r="AQW687" s="14"/>
      <c r="AQX687" s="14"/>
      <c r="AQY687" s="14"/>
      <c r="AQZ687" s="14"/>
      <c r="ARA687" s="14"/>
      <c r="ARB687" s="14"/>
      <c r="ARC687" s="14"/>
      <c r="ARD687" s="14"/>
      <c r="ARE687" s="14"/>
      <c r="ARF687" s="14"/>
      <c r="ARG687" s="14"/>
      <c r="ARH687" s="14"/>
      <c r="ARI687" s="14"/>
      <c r="ARJ687" s="14"/>
      <c r="ARK687" s="14"/>
      <c r="ARL687" s="14"/>
      <c r="ARM687" s="14"/>
      <c r="ARN687" s="14"/>
      <c r="ARO687" s="14"/>
      <c r="ARP687" s="14"/>
      <c r="ARQ687" s="14"/>
      <c r="ARR687" s="14"/>
      <c r="ARS687" s="14"/>
      <c r="ART687" s="14"/>
      <c r="ARU687" s="14"/>
      <c r="ARV687" s="14"/>
      <c r="ARW687" s="14"/>
      <c r="ARX687" s="14"/>
      <c r="ARY687" s="14"/>
      <c r="ARZ687" s="14"/>
      <c r="ASA687" s="14"/>
      <c r="ASB687" s="14"/>
      <c r="ASC687" s="14"/>
      <c r="ASD687" s="14"/>
      <c r="ASE687" s="14"/>
      <c r="ASF687" s="14"/>
      <c r="ASG687" s="14"/>
      <c r="ASH687" s="14"/>
      <c r="ASI687" s="14"/>
      <c r="ASJ687" s="14"/>
      <c r="ASK687" s="14"/>
      <c r="ASL687" s="14"/>
      <c r="ASM687" s="14"/>
      <c r="ASN687" s="14"/>
      <c r="ASO687" s="14"/>
      <c r="ASP687" s="14"/>
      <c r="ASQ687" s="14"/>
      <c r="ASR687" s="14"/>
      <c r="ASS687" s="14"/>
      <c r="AST687" s="14"/>
      <c r="ASU687" s="14"/>
      <c r="ASV687" s="14"/>
      <c r="ASW687" s="14"/>
      <c r="ASX687" s="14"/>
      <c r="ASY687" s="14"/>
      <c r="ASZ687" s="14"/>
      <c r="ATA687" s="14"/>
      <c r="ATB687" s="14"/>
      <c r="ATC687" s="14"/>
      <c r="ATD687" s="14"/>
    </row>
    <row r="688" spans="63:1200">
      <c r="BK688" s="14" t="str">
        <f t="shared" si="2124"/>
        <v/>
      </c>
      <c r="ABO688" s="14"/>
      <c r="ABP688" s="14"/>
      <c r="ABQ688" s="14"/>
      <c r="ABR688" s="14"/>
      <c r="ABS688" s="14"/>
      <c r="ABT688" s="14"/>
      <c r="ABU688" s="14"/>
      <c r="ABV688" s="14"/>
      <c r="ABW688" s="14"/>
      <c r="ABX688" s="14"/>
      <c r="ABY688" s="14"/>
      <c r="ABZ688" s="14"/>
      <c r="ACA688" s="14"/>
      <c r="ACB688" s="14"/>
      <c r="ACC688" s="14"/>
      <c r="ACD688" s="14"/>
      <c r="ACE688" s="14"/>
      <c r="ACF688" s="14"/>
      <c r="ACG688" s="14"/>
      <c r="ACH688" s="14"/>
      <c r="ACI688" s="14"/>
      <c r="ACJ688" s="14"/>
      <c r="ACK688" s="14"/>
      <c r="ACL688" s="14"/>
      <c r="ACM688" s="14"/>
      <c r="ACN688" s="14"/>
      <c r="ACO688" s="14"/>
      <c r="ACP688" s="14"/>
      <c r="ACQ688" s="14"/>
      <c r="ACR688" s="14"/>
      <c r="ACS688" s="14"/>
      <c r="ACT688" s="14"/>
      <c r="ACU688" s="14"/>
      <c r="ACV688" s="14"/>
      <c r="ACW688" s="14"/>
      <c r="ACX688" s="14"/>
      <c r="ACY688" s="14"/>
      <c r="ACZ688" s="14"/>
      <c r="ADA688" s="14"/>
      <c r="ADB688" s="14"/>
      <c r="ADC688" s="14"/>
      <c r="ADD688" s="14"/>
      <c r="ADE688" s="14"/>
      <c r="ADF688" s="14"/>
      <c r="ADG688" s="14"/>
      <c r="ADH688" s="14"/>
      <c r="ADI688" s="14"/>
      <c r="ADJ688" s="14"/>
      <c r="ADK688" s="14"/>
      <c r="ADL688" s="14"/>
      <c r="ADM688" s="14"/>
      <c r="ADN688" s="14"/>
      <c r="ADO688" s="14"/>
      <c r="ADP688" s="14"/>
      <c r="ADQ688" s="14"/>
      <c r="ADR688" s="14"/>
      <c r="ADS688" s="14"/>
      <c r="ADT688" s="14"/>
      <c r="ADU688" s="14"/>
      <c r="ADV688" s="14"/>
      <c r="ADW688" s="14"/>
      <c r="ADX688" s="14"/>
      <c r="ADY688" s="14"/>
      <c r="ADZ688" s="14"/>
      <c r="AEA688" s="14"/>
      <c r="AEB688" s="14"/>
      <c r="AEC688" s="14"/>
      <c r="AED688" s="14"/>
      <c r="AEE688" s="14"/>
      <c r="AEF688" s="14"/>
      <c r="AEG688" s="14"/>
      <c r="AEH688" s="14"/>
      <c r="AEI688" s="14"/>
      <c r="AEJ688" s="14"/>
      <c r="AEK688" s="14"/>
      <c r="AEL688" s="14"/>
      <c r="AEM688" s="14"/>
      <c r="AEN688" s="14"/>
      <c r="AEO688" s="14"/>
      <c r="AEP688" s="14"/>
      <c r="AEQ688" s="14"/>
      <c r="AER688" s="14"/>
      <c r="AES688" s="14"/>
      <c r="AET688" s="14"/>
      <c r="AEU688" s="14"/>
      <c r="AEV688" s="14"/>
      <c r="AEW688" s="14"/>
      <c r="AEX688" s="14"/>
      <c r="AEY688" s="14"/>
      <c r="AEZ688" s="14"/>
      <c r="AFA688" s="14"/>
      <c r="AFB688" s="14"/>
      <c r="AFC688" s="14"/>
      <c r="AFD688" s="14"/>
      <c r="AFE688" s="14"/>
      <c r="AFF688" s="14"/>
      <c r="AFG688" s="14"/>
      <c r="AFH688" s="14"/>
      <c r="AFI688" s="14"/>
      <c r="AFJ688" s="14"/>
      <c r="AFK688" s="14"/>
      <c r="AFL688" s="14"/>
      <c r="AFM688" s="14"/>
      <c r="AFN688" s="14"/>
      <c r="AFO688" s="14"/>
      <c r="AFP688" s="14"/>
      <c r="AFQ688" s="14"/>
      <c r="AFR688" s="14"/>
      <c r="AFS688" s="14"/>
      <c r="AFT688" s="14"/>
      <c r="AFU688" s="14"/>
      <c r="AFV688" s="14"/>
      <c r="AFW688" s="14"/>
      <c r="AFX688" s="14"/>
      <c r="AFY688" s="14"/>
      <c r="AFZ688" s="14"/>
      <c r="AGA688" s="14"/>
      <c r="AGB688" s="14"/>
      <c r="AGC688" s="14"/>
      <c r="AGD688" s="14"/>
      <c r="AGE688" s="14"/>
      <c r="AGF688" s="14"/>
      <c r="AGG688" s="14"/>
      <c r="AGH688" s="14"/>
      <c r="AGI688" s="14"/>
      <c r="AGJ688" s="14"/>
      <c r="AGK688" s="14"/>
      <c r="AGL688" s="14"/>
      <c r="AGM688" s="14"/>
      <c r="AGN688" s="14"/>
      <c r="AGO688" s="14"/>
      <c r="AGP688" s="14"/>
      <c r="AGQ688" s="14"/>
      <c r="AGR688" s="14"/>
      <c r="AGS688" s="14"/>
      <c r="AGT688" s="14"/>
      <c r="AGU688" s="14"/>
      <c r="AGV688" s="14"/>
      <c r="AGW688" s="14"/>
      <c r="AGX688" s="14"/>
      <c r="AGY688" s="14"/>
      <c r="AGZ688" s="14"/>
      <c r="AHA688" s="14"/>
      <c r="AHB688" s="14"/>
      <c r="AHC688" s="14"/>
      <c r="AHD688" s="14"/>
      <c r="AHE688" s="14"/>
      <c r="AHF688" s="14"/>
      <c r="AHG688" s="14"/>
      <c r="AHH688" s="14"/>
      <c r="AHI688" s="14"/>
      <c r="AHJ688" s="14"/>
      <c r="AHK688" s="14"/>
      <c r="AHL688" s="14"/>
      <c r="AHM688" s="14"/>
      <c r="AHN688" s="14"/>
      <c r="AHO688" s="14"/>
      <c r="AHP688" s="14"/>
      <c r="AHQ688" s="14"/>
      <c r="AHR688" s="14"/>
      <c r="AHS688" s="14"/>
      <c r="AHT688" s="14"/>
      <c r="AHU688" s="14"/>
      <c r="AHV688" s="14"/>
      <c r="AHW688" s="14"/>
      <c r="AHX688" s="14"/>
      <c r="AHY688" s="14"/>
      <c r="AHZ688" s="14"/>
      <c r="AIA688" s="14"/>
      <c r="AIB688" s="14"/>
      <c r="AIC688" s="14"/>
      <c r="AID688" s="14"/>
      <c r="AIE688" s="14"/>
      <c r="AIF688" s="14"/>
      <c r="AIG688" s="14"/>
      <c r="AIH688" s="14"/>
      <c r="AII688" s="14"/>
      <c r="AIJ688" s="14"/>
      <c r="AIK688" s="14"/>
      <c r="AIL688" s="14"/>
      <c r="AIM688" s="14"/>
      <c r="AIN688" s="14"/>
      <c r="AIO688" s="14"/>
      <c r="AIP688" s="14"/>
      <c r="AIQ688" s="14"/>
      <c r="AIR688" s="14"/>
      <c r="AIS688" s="14"/>
      <c r="AIT688" s="14"/>
      <c r="AIU688" s="14"/>
      <c r="AIV688" s="14"/>
      <c r="AIW688" s="14"/>
      <c r="AIX688" s="14"/>
      <c r="AIY688" s="14"/>
      <c r="AIZ688" s="14"/>
      <c r="AJA688" s="14"/>
      <c r="AJB688" s="14"/>
      <c r="AJC688" s="14"/>
      <c r="AJD688" s="14"/>
      <c r="AJE688" s="14"/>
      <c r="AJF688" s="14"/>
      <c r="AJG688" s="14"/>
      <c r="AJH688" s="14"/>
      <c r="AJI688" s="14"/>
      <c r="AJJ688" s="14"/>
      <c r="AJK688" s="14"/>
      <c r="AJL688" s="14"/>
      <c r="AJM688" s="14"/>
      <c r="AJN688" s="14"/>
      <c r="AJO688" s="14"/>
      <c r="AJP688" s="14"/>
      <c r="AJQ688" s="14"/>
      <c r="AJR688" s="14"/>
      <c r="AJS688" s="14"/>
      <c r="AJT688" s="14"/>
      <c r="AJU688" s="14"/>
      <c r="AJV688" s="14"/>
      <c r="AJW688" s="14"/>
      <c r="AJX688" s="14"/>
      <c r="AJY688" s="14"/>
      <c r="AJZ688" s="14"/>
      <c r="AKA688" s="14"/>
      <c r="AKB688" s="14"/>
      <c r="AKC688" s="14"/>
      <c r="AKD688" s="14"/>
      <c r="AKE688" s="14"/>
      <c r="AKF688" s="14"/>
      <c r="AKG688" s="14"/>
      <c r="AKH688" s="14"/>
      <c r="AKI688" s="14"/>
      <c r="AKJ688" s="14"/>
      <c r="AKK688" s="14"/>
      <c r="AKL688" s="14"/>
      <c r="AKM688" s="14"/>
      <c r="AKN688" s="14"/>
      <c r="AKO688" s="14"/>
      <c r="AKP688" s="14"/>
      <c r="AKQ688" s="14"/>
      <c r="AKR688" s="14"/>
      <c r="AKS688" s="14"/>
      <c r="AKT688" s="14"/>
      <c r="AKU688" s="14"/>
      <c r="AKV688" s="14"/>
      <c r="AKW688" s="14"/>
      <c r="AKX688" s="14"/>
      <c r="AKY688" s="14"/>
      <c r="AKZ688" s="14"/>
      <c r="ALA688" s="14"/>
      <c r="ALB688" s="14"/>
      <c r="ALC688" s="14"/>
      <c r="ALD688" s="14"/>
      <c r="ALE688" s="14"/>
      <c r="ALF688" s="14"/>
      <c r="ALG688" s="14"/>
      <c r="ALH688" s="14"/>
      <c r="ALI688" s="14"/>
      <c r="ALJ688" s="14"/>
      <c r="ALK688" s="14"/>
      <c r="ALL688" s="14"/>
      <c r="ALM688" s="14"/>
      <c r="ALN688" s="14"/>
      <c r="ALO688" s="14"/>
      <c r="ALP688" s="14"/>
      <c r="ALQ688" s="14"/>
      <c r="ALR688" s="14"/>
      <c r="ALS688" s="14"/>
      <c r="ALT688" s="14"/>
      <c r="ALU688" s="14"/>
      <c r="ALV688" s="14"/>
      <c r="ALW688" s="14"/>
      <c r="ALX688" s="14"/>
      <c r="ALY688" s="14"/>
      <c r="ALZ688" s="14"/>
      <c r="AMA688" s="14"/>
      <c r="AMB688" s="14"/>
      <c r="AMC688" s="14"/>
      <c r="AMD688" s="14"/>
      <c r="AME688" s="14"/>
      <c r="AMF688" s="14"/>
      <c r="AMG688" s="14"/>
      <c r="AMH688" s="14"/>
      <c r="AMI688" s="14"/>
      <c r="AMJ688" s="14"/>
      <c r="AMK688" s="14"/>
      <c r="AML688" s="14"/>
      <c r="AMM688" s="14"/>
      <c r="AMN688" s="14"/>
      <c r="AMO688" s="14"/>
      <c r="AMP688" s="14"/>
      <c r="AMQ688" s="14"/>
      <c r="AMR688" s="14"/>
      <c r="AMS688" s="14"/>
      <c r="AMT688" s="14"/>
      <c r="AMU688" s="14"/>
      <c r="AMV688" s="14"/>
      <c r="AMW688" s="14"/>
      <c r="AMX688" s="14"/>
      <c r="AMY688" s="14"/>
      <c r="AMZ688" s="14"/>
      <c r="ANA688" s="14"/>
      <c r="ANB688" s="14"/>
      <c r="ANC688" s="14"/>
      <c r="AND688" s="14"/>
      <c r="ANE688" s="14"/>
      <c r="ANF688" s="14"/>
      <c r="ANG688" s="14"/>
      <c r="ANH688" s="14"/>
      <c r="ANI688" s="14"/>
      <c r="ANJ688" s="14"/>
      <c r="ANK688" s="14"/>
      <c r="ANL688" s="14"/>
      <c r="ANM688" s="14"/>
      <c r="ANN688" s="14"/>
      <c r="ANO688" s="14"/>
      <c r="ANP688" s="14"/>
      <c r="ANQ688" s="14"/>
      <c r="ANR688" s="14"/>
      <c r="ANS688" s="14"/>
      <c r="ANT688" s="14"/>
      <c r="ANU688" s="14"/>
      <c r="ANV688" s="14"/>
      <c r="ANW688" s="14"/>
      <c r="ANX688" s="14"/>
      <c r="ANY688" s="14"/>
      <c r="ANZ688" s="14"/>
      <c r="AOA688" s="14"/>
      <c r="AOB688" s="14"/>
      <c r="AOC688" s="14"/>
      <c r="AOD688" s="14"/>
      <c r="AOE688" s="14"/>
      <c r="AOF688" s="14"/>
      <c r="AOG688" s="14"/>
      <c r="AOH688" s="14"/>
      <c r="AOI688" s="14"/>
      <c r="AOJ688" s="14"/>
      <c r="AOK688" s="14"/>
      <c r="AOL688" s="14"/>
      <c r="AOM688" s="14"/>
      <c r="AON688" s="14"/>
      <c r="AOO688" s="14"/>
      <c r="AOP688" s="14"/>
      <c r="AOQ688" s="14"/>
      <c r="AOR688" s="14"/>
      <c r="AOS688" s="14"/>
      <c r="AOT688" s="14"/>
      <c r="AOU688" s="14"/>
      <c r="AOV688" s="14"/>
      <c r="AOW688" s="14"/>
      <c r="AOX688" s="14"/>
      <c r="AOY688" s="14"/>
      <c r="AOZ688" s="14"/>
      <c r="APA688" s="14"/>
      <c r="APB688" s="14"/>
      <c r="APC688" s="14"/>
      <c r="APD688" s="14"/>
      <c r="APE688" s="14"/>
      <c r="APF688" s="14"/>
      <c r="APG688" s="14"/>
      <c r="APH688" s="14"/>
      <c r="API688" s="14"/>
      <c r="APJ688" s="14"/>
      <c r="APK688" s="14"/>
      <c r="APL688" s="14"/>
      <c r="APM688" s="14"/>
      <c r="APN688" s="14"/>
      <c r="APO688" s="14"/>
      <c r="APP688" s="14"/>
      <c r="APQ688" s="14"/>
      <c r="APR688" s="14"/>
      <c r="APS688" s="14"/>
      <c r="APT688" s="14"/>
      <c r="APU688" s="14"/>
      <c r="APV688" s="14"/>
      <c r="APW688" s="14"/>
      <c r="APX688" s="14"/>
      <c r="APY688" s="14"/>
      <c r="APZ688" s="14"/>
      <c r="AQA688" s="14"/>
      <c r="AQB688" s="14"/>
      <c r="AQC688" s="14"/>
      <c r="AQD688" s="14"/>
      <c r="AQE688" s="14"/>
      <c r="AQF688" s="14"/>
      <c r="AQG688" s="14"/>
      <c r="AQH688" s="14"/>
      <c r="AQI688" s="14"/>
      <c r="AQJ688" s="14"/>
      <c r="AQK688" s="14"/>
      <c r="AQL688" s="14"/>
      <c r="AQM688" s="14"/>
      <c r="AQN688" s="14"/>
      <c r="AQO688" s="14"/>
      <c r="AQP688" s="14"/>
      <c r="AQQ688" s="14"/>
      <c r="AQR688" s="14"/>
      <c r="AQS688" s="14"/>
      <c r="AQT688" s="14"/>
      <c r="AQU688" s="14"/>
      <c r="AQV688" s="14"/>
      <c r="AQW688" s="14"/>
      <c r="AQX688" s="14"/>
      <c r="AQY688" s="14"/>
      <c r="AQZ688" s="14"/>
      <c r="ARA688" s="14"/>
      <c r="ARB688" s="14"/>
      <c r="ARC688" s="14"/>
      <c r="ARD688" s="14"/>
      <c r="ARE688" s="14"/>
      <c r="ARF688" s="14"/>
      <c r="ARG688" s="14"/>
      <c r="ARH688" s="14"/>
      <c r="ARI688" s="14"/>
      <c r="ARJ688" s="14"/>
      <c r="ARK688" s="14"/>
      <c r="ARL688" s="14"/>
      <c r="ARM688" s="14"/>
      <c r="ARN688" s="14"/>
      <c r="ARO688" s="14"/>
      <c r="ARP688" s="14"/>
      <c r="ARQ688" s="14"/>
      <c r="ARR688" s="14"/>
      <c r="ARS688" s="14"/>
      <c r="ART688" s="14"/>
      <c r="ARU688" s="14"/>
      <c r="ARV688" s="14"/>
      <c r="ARW688" s="14"/>
      <c r="ARX688" s="14"/>
      <c r="ARY688" s="14"/>
      <c r="ARZ688" s="14"/>
      <c r="ASA688" s="14"/>
      <c r="ASB688" s="14"/>
      <c r="ASC688" s="14"/>
      <c r="ASD688" s="14"/>
      <c r="ASE688" s="14"/>
      <c r="ASF688" s="14"/>
      <c r="ASG688" s="14"/>
      <c r="ASH688" s="14"/>
      <c r="ASI688" s="14"/>
      <c r="ASJ688" s="14"/>
      <c r="ASK688" s="14"/>
      <c r="ASL688" s="14"/>
      <c r="ASM688" s="14"/>
      <c r="ASN688" s="14"/>
      <c r="ASO688" s="14"/>
      <c r="ASP688" s="14"/>
      <c r="ASQ688" s="14"/>
      <c r="ASR688" s="14"/>
      <c r="ASS688" s="14"/>
      <c r="AST688" s="14"/>
      <c r="ASU688" s="14"/>
      <c r="ASV688" s="14"/>
      <c r="ASW688" s="14"/>
      <c r="ASX688" s="14"/>
      <c r="ASY688" s="14"/>
      <c r="ASZ688" s="14"/>
      <c r="ATA688" s="14"/>
      <c r="ATB688" s="14"/>
      <c r="ATC688" s="14"/>
      <c r="ATD688" s="14"/>
    </row>
    <row r="689" spans="63:1200">
      <c r="BK689" s="14" t="str">
        <f t="shared" si="2124"/>
        <v/>
      </c>
      <c r="ABO689" s="14"/>
      <c r="ABP689" s="14"/>
      <c r="ABQ689" s="14"/>
      <c r="ABR689" s="14"/>
      <c r="ABS689" s="14"/>
      <c r="ABT689" s="14"/>
      <c r="ABU689" s="14"/>
      <c r="ABV689" s="14"/>
      <c r="ABW689" s="14"/>
      <c r="ABX689" s="14"/>
      <c r="ABY689" s="14"/>
      <c r="ABZ689" s="14"/>
      <c r="ACA689" s="14"/>
      <c r="ACB689" s="14"/>
      <c r="ACC689" s="14"/>
      <c r="ACD689" s="14"/>
      <c r="ACE689" s="14"/>
      <c r="ACF689" s="14"/>
      <c r="ACG689" s="14"/>
      <c r="ACH689" s="14"/>
      <c r="ACI689" s="14"/>
      <c r="ACJ689" s="14"/>
      <c r="ACK689" s="14"/>
      <c r="ACL689" s="14"/>
      <c r="ACM689" s="14"/>
      <c r="ACN689" s="14"/>
      <c r="ACO689" s="14"/>
      <c r="ACP689" s="14"/>
      <c r="ACQ689" s="14"/>
      <c r="ACR689" s="14"/>
      <c r="ACS689" s="14"/>
      <c r="ACT689" s="14"/>
      <c r="ACU689" s="14"/>
      <c r="ACV689" s="14"/>
      <c r="ACW689" s="14"/>
      <c r="ACX689" s="14"/>
      <c r="ACY689" s="14"/>
      <c r="ACZ689" s="14"/>
      <c r="ADA689" s="14"/>
      <c r="ADB689" s="14"/>
      <c r="ADC689" s="14"/>
      <c r="ADD689" s="14"/>
      <c r="ADE689" s="14"/>
      <c r="ADF689" s="14"/>
      <c r="ADG689" s="14"/>
      <c r="ADH689" s="14"/>
      <c r="ADI689" s="14"/>
      <c r="ADJ689" s="14"/>
      <c r="ADK689" s="14"/>
      <c r="ADL689" s="14"/>
      <c r="ADM689" s="14"/>
      <c r="ADN689" s="14"/>
      <c r="ADO689" s="14"/>
      <c r="ADP689" s="14"/>
      <c r="ADQ689" s="14"/>
      <c r="ADR689" s="14"/>
      <c r="ADS689" s="14"/>
      <c r="ADT689" s="14"/>
      <c r="ADU689" s="14"/>
      <c r="ADV689" s="14"/>
      <c r="ADW689" s="14"/>
      <c r="ADX689" s="14"/>
      <c r="ADY689" s="14"/>
      <c r="ADZ689" s="14"/>
      <c r="AEA689" s="14"/>
      <c r="AEB689" s="14"/>
      <c r="AEC689" s="14"/>
      <c r="AED689" s="14"/>
      <c r="AEE689" s="14"/>
      <c r="AEF689" s="14"/>
      <c r="AEG689" s="14"/>
      <c r="AEH689" s="14"/>
      <c r="AEI689" s="14"/>
      <c r="AEJ689" s="14"/>
      <c r="AEK689" s="14"/>
      <c r="AEL689" s="14"/>
      <c r="AEM689" s="14"/>
      <c r="AEN689" s="14"/>
      <c r="AEO689" s="14"/>
      <c r="AEP689" s="14"/>
      <c r="AEQ689" s="14"/>
      <c r="AER689" s="14"/>
      <c r="AES689" s="14"/>
      <c r="AET689" s="14"/>
      <c r="AEU689" s="14"/>
      <c r="AEV689" s="14"/>
      <c r="AEW689" s="14"/>
      <c r="AEX689" s="14"/>
      <c r="AEY689" s="14"/>
      <c r="AEZ689" s="14"/>
      <c r="AFA689" s="14"/>
      <c r="AFB689" s="14"/>
      <c r="AFC689" s="14"/>
      <c r="AFD689" s="14"/>
      <c r="AFE689" s="14"/>
      <c r="AFF689" s="14"/>
      <c r="AFG689" s="14"/>
      <c r="AFH689" s="14"/>
      <c r="AFI689" s="14"/>
      <c r="AFJ689" s="14"/>
      <c r="AFK689" s="14"/>
      <c r="AFL689" s="14"/>
      <c r="AFM689" s="14"/>
      <c r="AFN689" s="14"/>
      <c r="AFO689" s="14"/>
      <c r="AFP689" s="14"/>
      <c r="AFQ689" s="14"/>
      <c r="AFR689" s="14"/>
      <c r="AFS689" s="14"/>
      <c r="AFT689" s="14"/>
      <c r="AFU689" s="14"/>
      <c r="AFV689" s="14"/>
      <c r="AFW689" s="14"/>
      <c r="AFX689" s="14"/>
      <c r="AFY689" s="14"/>
      <c r="AFZ689" s="14"/>
      <c r="AGA689" s="14"/>
      <c r="AGB689" s="14"/>
      <c r="AGC689" s="14"/>
      <c r="AGD689" s="14"/>
      <c r="AGE689" s="14"/>
      <c r="AGF689" s="14"/>
      <c r="AGG689" s="14"/>
      <c r="AGH689" s="14"/>
      <c r="AGI689" s="14"/>
      <c r="AGJ689" s="14"/>
      <c r="AGK689" s="14"/>
      <c r="AGL689" s="14"/>
      <c r="AGM689" s="14"/>
      <c r="AGN689" s="14"/>
      <c r="AGO689" s="14"/>
      <c r="AGP689" s="14"/>
      <c r="AGQ689" s="14"/>
      <c r="AGR689" s="14"/>
      <c r="AGS689" s="14"/>
      <c r="AGT689" s="14"/>
      <c r="AGU689" s="14"/>
      <c r="AGV689" s="14"/>
      <c r="AGW689" s="14"/>
      <c r="AGX689" s="14"/>
      <c r="AGY689" s="14"/>
      <c r="AGZ689" s="14"/>
      <c r="AHA689" s="14"/>
      <c r="AHB689" s="14"/>
      <c r="AHC689" s="14"/>
      <c r="AHD689" s="14"/>
      <c r="AHE689" s="14"/>
      <c r="AHF689" s="14"/>
      <c r="AHG689" s="14"/>
      <c r="AHH689" s="14"/>
      <c r="AHI689" s="14"/>
      <c r="AHJ689" s="14"/>
      <c r="AHK689" s="14"/>
      <c r="AHL689" s="14"/>
      <c r="AHM689" s="14"/>
      <c r="AHN689" s="14"/>
      <c r="AHO689" s="14"/>
      <c r="AHP689" s="14"/>
      <c r="AHQ689" s="14"/>
      <c r="AHR689" s="14"/>
      <c r="AHS689" s="14"/>
      <c r="AHT689" s="14"/>
      <c r="AHU689" s="14"/>
      <c r="AHV689" s="14"/>
      <c r="AHW689" s="14"/>
      <c r="AHX689" s="14"/>
      <c r="AHY689" s="14"/>
      <c r="AHZ689" s="14"/>
      <c r="AIA689" s="14"/>
      <c r="AIB689" s="14"/>
      <c r="AIC689" s="14"/>
      <c r="AID689" s="14"/>
      <c r="AIE689" s="14"/>
      <c r="AIF689" s="14"/>
      <c r="AIG689" s="14"/>
      <c r="AIH689" s="14"/>
      <c r="AII689" s="14"/>
      <c r="AIJ689" s="14"/>
      <c r="AIK689" s="14"/>
      <c r="AIL689" s="14"/>
      <c r="AIM689" s="14"/>
      <c r="AIN689" s="14"/>
      <c r="AIO689" s="14"/>
      <c r="AIP689" s="14"/>
      <c r="AIQ689" s="14"/>
      <c r="AIR689" s="14"/>
      <c r="AIS689" s="14"/>
      <c r="AIT689" s="14"/>
      <c r="AIU689" s="14"/>
      <c r="AIV689" s="14"/>
      <c r="AIW689" s="14"/>
      <c r="AIX689" s="14"/>
      <c r="AIY689" s="14"/>
      <c r="AIZ689" s="14"/>
      <c r="AJA689" s="14"/>
      <c r="AJB689" s="14"/>
      <c r="AJC689" s="14"/>
      <c r="AJD689" s="14"/>
      <c r="AJE689" s="14"/>
      <c r="AJF689" s="14"/>
      <c r="AJG689" s="14"/>
      <c r="AJH689" s="14"/>
      <c r="AJI689" s="14"/>
      <c r="AJJ689" s="14"/>
      <c r="AJK689" s="14"/>
      <c r="AJL689" s="14"/>
      <c r="AJM689" s="14"/>
      <c r="AJN689" s="14"/>
      <c r="AJO689" s="14"/>
      <c r="AJP689" s="14"/>
      <c r="AJQ689" s="14"/>
      <c r="AJR689" s="14"/>
      <c r="AJS689" s="14"/>
      <c r="AJT689" s="14"/>
      <c r="AJU689" s="14"/>
      <c r="AJV689" s="14"/>
      <c r="AJW689" s="14"/>
      <c r="AJX689" s="14"/>
      <c r="AJY689" s="14"/>
      <c r="AJZ689" s="14"/>
      <c r="AKA689" s="14"/>
      <c r="AKB689" s="14"/>
      <c r="AKC689" s="14"/>
      <c r="AKD689" s="14"/>
      <c r="AKE689" s="14"/>
      <c r="AKF689" s="14"/>
      <c r="AKG689" s="14"/>
      <c r="AKH689" s="14"/>
      <c r="AKI689" s="14"/>
      <c r="AKJ689" s="14"/>
      <c r="AKK689" s="14"/>
      <c r="AKL689" s="14"/>
      <c r="AKM689" s="14"/>
      <c r="AKN689" s="14"/>
      <c r="AKO689" s="14"/>
      <c r="AKP689" s="14"/>
      <c r="AKQ689" s="14"/>
      <c r="AKR689" s="14"/>
      <c r="AKS689" s="14"/>
      <c r="AKT689" s="14"/>
      <c r="AKU689" s="14"/>
      <c r="AKV689" s="14"/>
      <c r="AKW689" s="14"/>
      <c r="AKX689" s="14"/>
      <c r="AKY689" s="14"/>
      <c r="AKZ689" s="14"/>
      <c r="ALA689" s="14"/>
      <c r="ALB689" s="14"/>
      <c r="ALC689" s="14"/>
      <c r="ALD689" s="14"/>
      <c r="ALE689" s="14"/>
      <c r="ALF689" s="14"/>
      <c r="ALG689" s="14"/>
      <c r="ALH689" s="14"/>
      <c r="ALI689" s="14"/>
      <c r="ALJ689" s="14"/>
      <c r="ALK689" s="14"/>
      <c r="ALL689" s="14"/>
      <c r="ALM689" s="14"/>
      <c r="ALN689" s="14"/>
      <c r="ALO689" s="14"/>
      <c r="ALP689" s="14"/>
      <c r="ALQ689" s="14"/>
      <c r="ALR689" s="14"/>
      <c r="ALS689" s="14"/>
      <c r="ALT689" s="14"/>
      <c r="ALU689" s="14"/>
      <c r="ALV689" s="14"/>
      <c r="ALW689" s="14"/>
      <c r="ALX689" s="14"/>
      <c r="ALY689" s="14"/>
      <c r="ALZ689" s="14"/>
      <c r="AMA689" s="14"/>
      <c r="AMB689" s="14"/>
      <c r="AMC689" s="14"/>
      <c r="AMD689" s="14"/>
      <c r="AME689" s="14"/>
      <c r="AMF689" s="14"/>
      <c r="AMG689" s="14"/>
      <c r="AMH689" s="14"/>
      <c r="AMI689" s="14"/>
      <c r="AMJ689" s="14"/>
      <c r="AMK689" s="14"/>
      <c r="AML689" s="14"/>
      <c r="AMM689" s="14"/>
      <c r="AMN689" s="14"/>
      <c r="AMO689" s="14"/>
      <c r="AMP689" s="14"/>
      <c r="AMQ689" s="14"/>
      <c r="AMR689" s="14"/>
      <c r="AMS689" s="14"/>
      <c r="AMT689" s="14"/>
      <c r="AMU689" s="14"/>
      <c r="AMV689" s="14"/>
      <c r="AMW689" s="14"/>
      <c r="AMX689" s="14"/>
      <c r="AMY689" s="14"/>
      <c r="AMZ689" s="14"/>
      <c r="ANA689" s="14"/>
      <c r="ANB689" s="14"/>
      <c r="ANC689" s="14"/>
      <c r="AND689" s="14"/>
      <c r="ANE689" s="14"/>
      <c r="ANF689" s="14"/>
      <c r="ANG689" s="14"/>
      <c r="ANH689" s="14"/>
      <c r="ANI689" s="14"/>
      <c r="ANJ689" s="14"/>
      <c r="ANK689" s="14"/>
      <c r="ANL689" s="14"/>
      <c r="ANM689" s="14"/>
      <c r="ANN689" s="14"/>
      <c r="ANO689" s="14"/>
      <c r="ANP689" s="14"/>
      <c r="ANQ689" s="14"/>
      <c r="ANR689" s="14"/>
      <c r="ANS689" s="14"/>
      <c r="ANT689" s="14"/>
      <c r="ANU689" s="14"/>
      <c r="ANV689" s="14"/>
      <c r="ANW689" s="14"/>
      <c r="ANX689" s="14"/>
      <c r="ANY689" s="14"/>
      <c r="ANZ689" s="14"/>
      <c r="AOA689" s="14"/>
      <c r="AOB689" s="14"/>
      <c r="AOC689" s="14"/>
      <c r="AOD689" s="14"/>
      <c r="AOE689" s="14"/>
      <c r="AOF689" s="14"/>
      <c r="AOG689" s="14"/>
      <c r="AOH689" s="14"/>
      <c r="AOI689" s="14"/>
      <c r="AOJ689" s="14"/>
      <c r="AOK689" s="14"/>
      <c r="AOL689" s="14"/>
      <c r="AOM689" s="14"/>
      <c r="AON689" s="14"/>
      <c r="AOO689" s="14"/>
      <c r="AOP689" s="14"/>
      <c r="AOQ689" s="14"/>
      <c r="AOR689" s="14"/>
      <c r="AOS689" s="14"/>
      <c r="AOT689" s="14"/>
      <c r="AOU689" s="14"/>
      <c r="AOV689" s="14"/>
      <c r="AOW689" s="14"/>
      <c r="AOX689" s="14"/>
      <c r="AOY689" s="14"/>
      <c r="AOZ689" s="14"/>
      <c r="APA689" s="14"/>
      <c r="APB689" s="14"/>
      <c r="APC689" s="14"/>
      <c r="APD689" s="14"/>
      <c r="APE689" s="14"/>
      <c r="APF689" s="14"/>
      <c r="APG689" s="14"/>
      <c r="APH689" s="14"/>
      <c r="API689" s="14"/>
      <c r="APJ689" s="14"/>
      <c r="APK689" s="14"/>
      <c r="APL689" s="14"/>
      <c r="APM689" s="14"/>
      <c r="APN689" s="14"/>
      <c r="APO689" s="14"/>
      <c r="APP689" s="14"/>
      <c r="APQ689" s="14"/>
      <c r="APR689" s="14"/>
      <c r="APS689" s="14"/>
      <c r="APT689" s="14"/>
      <c r="APU689" s="14"/>
      <c r="APV689" s="14"/>
      <c r="APW689" s="14"/>
      <c r="APX689" s="14"/>
      <c r="APY689" s="14"/>
      <c r="APZ689" s="14"/>
      <c r="AQA689" s="14"/>
      <c r="AQB689" s="14"/>
      <c r="AQC689" s="14"/>
      <c r="AQD689" s="14"/>
      <c r="AQE689" s="14"/>
      <c r="AQF689" s="14"/>
      <c r="AQG689" s="14"/>
      <c r="AQH689" s="14"/>
      <c r="AQI689" s="14"/>
      <c r="AQJ689" s="14"/>
      <c r="AQK689" s="14"/>
      <c r="AQL689" s="14"/>
      <c r="AQM689" s="14"/>
      <c r="AQN689" s="14"/>
      <c r="AQO689" s="14"/>
      <c r="AQP689" s="14"/>
      <c r="AQQ689" s="14"/>
      <c r="AQR689" s="14"/>
      <c r="AQS689" s="14"/>
      <c r="AQT689" s="14"/>
      <c r="AQU689" s="14"/>
      <c r="AQV689" s="14"/>
      <c r="AQW689" s="14"/>
      <c r="AQX689" s="14"/>
      <c r="AQY689" s="14"/>
      <c r="AQZ689" s="14"/>
      <c r="ARA689" s="14"/>
      <c r="ARB689" s="14"/>
      <c r="ARC689" s="14"/>
      <c r="ARD689" s="14"/>
      <c r="ARE689" s="14"/>
      <c r="ARF689" s="14"/>
      <c r="ARG689" s="14"/>
      <c r="ARH689" s="14"/>
      <c r="ARI689" s="14"/>
      <c r="ARJ689" s="14"/>
      <c r="ARK689" s="14"/>
      <c r="ARL689" s="14"/>
      <c r="ARM689" s="14"/>
      <c r="ARN689" s="14"/>
      <c r="ARO689" s="14"/>
      <c r="ARP689" s="14"/>
      <c r="ARQ689" s="14"/>
      <c r="ARR689" s="14"/>
      <c r="ARS689" s="14"/>
      <c r="ART689" s="14"/>
      <c r="ARU689" s="14"/>
      <c r="ARV689" s="14"/>
      <c r="ARW689" s="14"/>
      <c r="ARX689" s="14"/>
      <c r="ARY689" s="14"/>
      <c r="ARZ689" s="14"/>
      <c r="ASA689" s="14"/>
      <c r="ASB689" s="14"/>
      <c r="ASC689" s="14"/>
      <c r="ASD689" s="14"/>
      <c r="ASE689" s="14"/>
      <c r="ASF689" s="14"/>
      <c r="ASG689" s="14"/>
      <c r="ASH689" s="14"/>
      <c r="ASI689" s="14"/>
      <c r="ASJ689" s="14"/>
      <c r="ASK689" s="14"/>
      <c r="ASL689" s="14"/>
      <c r="ASM689" s="14"/>
      <c r="ASN689" s="14"/>
      <c r="ASO689" s="14"/>
      <c r="ASP689" s="14"/>
      <c r="ASQ689" s="14"/>
      <c r="ASR689" s="14"/>
      <c r="ASS689" s="14"/>
      <c r="AST689" s="14"/>
      <c r="ASU689" s="14"/>
      <c r="ASV689" s="14"/>
      <c r="ASW689" s="14"/>
      <c r="ASX689" s="14"/>
      <c r="ASY689" s="14"/>
      <c r="ASZ689" s="14"/>
      <c r="ATA689" s="14"/>
      <c r="ATB689" s="14"/>
      <c r="ATC689" s="14"/>
      <c r="ATD689" s="14"/>
    </row>
    <row r="690" spans="63:1200">
      <c r="BK690" s="14" t="str">
        <f t="shared" si="2124"/>
        <v/>
      </c>
      <c r="ABO690" s="14"/>
      <c r="ABP690" s="14"/>
      <c r="ABQ690" s="14"/>
      <c r="ABR690" s="14"/>
      <c r="ABS690" s="14"/>
      <c r="ABT690" s="14"/>
      <c r="ABU690" s="14"/>
      <c r="ABV690" s="14"/>
      <c r="ABW690" s="14"/>
      <c r="ABX690" s="14"/>
      <c r="ABY690" s="14"/>
      <c r="ABZ690" s="14"/>
      <c r="ACA690" s="14"/>
      <c r="ACB690" s="14"/>
      <c r="ACC690" s="14"/>
      <c r="ACD690" s="14"/>
      <c r="ACE690" s="14"/>
      <c r="ACF690" s="14"/>
      <c r="ACG690" s="14"/>
      <c r="ACH690" s="14"/>
      <c r="ACI690" s="14"/>
      <c r="ACJ690" s="14"/>
      <c r="ACK690" s="14"/>
      <c r="ACL690" s="14"/>
      <c r="ACM690" s="14"/>
      <c r="ACN690" s="14"/>
      <c r="ACO690" s="14"/>
      <c r="ACP690" s="14"/>
      <c r="ACQ690" s="14"/>
      <c r="ACR690" s="14"/>
      <c r="ACS690" s="14"/>
      <c r="ACT690" s="14"/>
      <c r="ACU690" s="14"/>
      <c r="ACV690" s="14"/>
      <c r="ACW690" s="14"/>
      <c r="ACX690" s="14"/>
      <c r="ACY690" s="14"/>
      <c r="ACZ690" s="14"/>
      <c r="ADA690" s="14"/>
      <c r="ADB690" s="14"/>
      <c r="ADC690" s="14"/>
      <c r="ADD690" s="14"/>
      <c r="ADE690" s="14"/>
      <c r="ADF690" s="14"/>
      <c r="ADG690" s="14"/>
      <c r="ADH690" s="14"/>
      <c r="ADI690" s="14"/>
      <c r="ADJ690" s="14"/>
      <c r="ADK690" s="14"/>
      <c r="ADL690" s="14"/>
      <c r="ADM690" s="14"/>
      <c r="ADN690" s="14"/>
      <c r="ADO690" s="14"/>
      <c r="ADP690" s="14"/>
      <c r="ADQ690" s="14"/>
      <c r="ADR690" s="14"/>
      <c r="ADS690" s="14"/>
      <c r="ADT690" s="14"/>
      <c r="ADU690" s="14"/>
      <c r="ADV690" s="14"/>
      <c r="ADW690" s="14"/>
      <c r="ADX690" s="14"/>
      <c r="ADY690" s="14"/>
      <c r="ADZ690" s="14"/>
      <c r="AEA690" s="14"/>
      <c r="AEB690" s="14"/>
      <c r="AEC690" s="14"/>
      <c r="AED690" s="14"/>
      <c r="AEE690" s="14"/>
      <c r="AEF690" s="14"/>
      <c r="AEG690" s="14"/>
      <c r="AEH690" s="14"/>
      <c r="AEI690" s="14"/>
      <c r="AEJ690" s="14"/>
      <c r="AEK690" s="14"/>
      <c r="AEL690" s="14"/>
      <c r="AEM690" s="14"/>
      <c r="AEN690" s="14"/>
      <c r="AEO690" s="14"/>
      <c r="AEP690" s="14"/>
      <c r="AEQ690" s="14"/>
      <c r="AER690" s="14"/>
      <c r="AES690" s="14"/>
      <c r="AET690" s="14"/>
      <c r="AEU690" s="14"/>
      <c r="AEV690" s="14"/>
      <c r="AEW690" s="14"/>
      <c r="AEX690" s="14"/>
      <c r="AEY690" s="14"/>
      <c r="AEZ690" s="14"/>
      <c r="AFA690" s="14"/>
      <c r="AFB690" s="14"/>
      <c r="AFC690" s="14"/>
      <c r="AFD690" s="14"/>
      <c r="AFE690" s="14"/>
      <c r="AFF690" s="14"/>
      <c r="AFG690" s="14"/>
      <c r="AFH690" s="14"/>
      <c r="AFI690" s="14"/>
      <c r="AFJ690" s="14"/>
      <c r="AFK690" s="14"/>
      <c r="AFL690" s="14"/>
      <c r="AFM690" s="14"/>
      <c r="AFN690" s="14"/>
      <c r="AFO690" s="14"/>
      <c r="AFP690" s="14"/>
      <c r="AFQ690" s="14"/>
      <c r="AFR690" s="14"/>
      <c r="AFS690" s="14"/>
      <c r="AFT690" s="14"/>
      <c r="AFU690" s="14"/>
      <c r="AFV690" s="14"/>
      <c r="AFW690" s="14"/>
      <c r="AFX690" s="14"/>
      <c r="AFY690" s="14"/>
      <c r="AFZ690" s="14"/>
      <c r="AGA690" s="14"/>
      <c r="AGB690" s="14"/>
      <c r="AGC690" s="14"/>
      <c r="AGD690" s="14"/>
      <c r="AGE690" s="14"/>
      <c r="AGF690" s="14"/>
      <c r="AGG690" s="14"/>
      <c r="AGH690" s="14"/>
      <c r="AGI690" s="14"/>
      <c r="AGJ690" s="14"/>
      <c r="AGK690" s="14"/>
      <c r="AGL690" s="14"/>
      <c r="AGM690" s="14"/>
      <c r="AGN690" s="14"/>
      <c r="AGO690" s="14"/>
      <c r="AGP690" s="14"/>
      <c r="AGQ690" s="14"/>
      <c r="AGR690" s="14"/>
      <c r="AGS690" s="14"/>
      <c r="AGT690" s="14"/>
      <c r="AGU690" s="14"/>
      <c r="AGV690" s="14"/>
      <c r="AGW690" s="14"/>
      <c r="AGX690" s="14"/>
      <c r="AGY690" s="14"/>
      <c r="AGZ690" s="14"/>
      <c r="AHA690" s="14"/>
      <c r="AHB690" s="14"/>
      <c r="AHC690" s="14"/>
      <c r="AHD690" s="14"/>
      <c r="AHE690" s="14"/>
      <c r="AHF690" s="14"/>
      <c r="AHG690" s="14"/>
      <c r="AHH690" s="14"/>
      <c r="AHI690" s="14"/>
      <c r="AHJ690" s="14"/>
      <c r="AHK690" s="14"/>
      <c r="AHL690" s="14"/>
      <c r="AHM690" s="14"/>
      <c r="AHN690" s="14"/>
      <c r="AHO690" s="14"/>
      <c r="AHP690" s="14"/>
      <c r="AHQ690" s="14"/>
      <c r="AHR690" s="14"/>
      <c r="AHS690" s="14"/>
      <c r="AHT690" s="14"/>
      <c r="AHU690" s="14"/>
      <c r="AHV690" s="14"/>
      <c r="AHW690" s="14"/>
      <c r="AHX690" s="14"/>
      <c r="AHY690" s="14"/>
      <c r="AHZ690" s="14"/>
      <c r="AIA690" s="14"/>
      <c r="AIB690" s="14"/>
      <c r="AIC690" s="14"/>
      <c r="AID690" s="14"/>
      <c r="AIE690" s="14"/>
      <c r="AIF690" s="14"/>
      <c r="AIG690" s="14"/>
      <c r="AIH690" s="14"/>
      <c r="AII690" s="14"/>
      <c r="AIJ690" s="14"/>
      <c r="AIK690" s="14"/>
      <c r="AIL690" s="14"/>
      <c r="AIM690" s="14"/>
      <c r="AIN690" s="14"/>
      <c r="AIO690" s="14"/>
      <c r="AIP690" s="14"/>
      <c r="AIQ690" s="14"/>
      <c r="AIR690" s="14"/>
      <c r="AIS690" s="14"/>
      <c r="AIT690" s="14"/>
      <c r="AIU690" s="14"/>
      <c r="AIV690" s="14"/>
      <c r="AIW690" s="14"/>
      <c r="AIX690" s="14"/>
      <c r="AIY690" s="14"/>
      <c r="AIZ690" s="14"/>
      <c r="AJA690" s="14"/>
      <c r="AJB690" s="14"/>
      <c r="AJC690" s="14"/>
      <c r="AJD690" s="14"/>
      <c r="AJE690" s="14"/>
      <c r="AJF690" s="14"/>
      <c r="AJG690" s="14"/>
      <c r="AJH690" s="14"/>
      <c r="AJI690" s="14"/>
      <c r="AJJ690" s="14"/>
      <c r="AJK690" s="14"/>
      <c r="AJL690" s="14"/>
      <c r="AJM690" s="14"/>
      <c r="AJN690" s="14"/>
      <c r="AJO690" s="14"/>
      <c r="AJP690" s="14"/>
      <c r="AJQ690" s="14"/>
      <c r="AJR690" s="14"/>
      <c r="AJS690" s="14"/>
      <c r="AJT690" s="14"/>
      <c r="AJU690" s="14"/>
      <c r="AJV690" s="14"/>
      <c r="AJW690" s="14"/>
      <c r="AJX690" s="14"/>
      <c r="AJY690" s="14"/>
      <c r="AJZ690" s="14"/>
      <c r="AKA690" s="14"/>
      <c r="AKB690" s="14"/>
      <c r="AKC690" s="14"/>
      <c r="AKD690" s="14"/>
      <c r="AKE690" s="14"/>
      <c r="AKF690" s="14"/>
      <c r="AKG690" s="14"/>
      <c r="AKH690" s="14"/>
      <c r="AKI690" s="14"/>
      <c r="AKJ690" s="14"/>
      <c r="AKK690" s="14"/>
      <c r="AKL690" s="14"/>
      <c r="AKM690" s="14"/>
      <c r="AKN690" s="14"/>
      <c r="AKO690" s="14"/>
      <c r="AKP690" s="14"/>
      <c r="AKQ690" s="14"/>
      <c r="AKR690" s="14"/>
      <c r="AKS690" s="14"/>
      <c r="AKT690" s="14"/>
      <c r="AKU690" s="14"/>
      <c r="AKV690" s="14"/>
      <c r="AKW690" s="14"/>
      <c r="AKX690" s="14"/>
      <c r="AKY690" s="14"/>
      <c r="AKZ690" s="14"/>
      <c r="ALA690" s="14"/>
      <c r="ALB690" s="14"/>
      <c r="ALC690" s="14"/>
      <c r="ALD690" s="14"/>
      <c r="ALE690" s="14"/>
      <c r="ALF690" s="14"/>
      <c r="ALG690" s="14"/>
      <c r="ALH690" s="14"/>
      <c r="ALI690" s="14"/>
      <c r="ALJ690" s="14"/>
      <c r="ALK690" s="14"/>
      <c r="ALL690" s="14"/>
      <c r="ALM690" s="14"/>
      <c r="ALN690" s="14"/>
      <c r="ALO690" s="14"/>
      <c r="ALP690" s="14"/>
      <c r="ALQ690" s="14"/>
      <c r="ALR690" s="14"/>
      <c r="ALS690" s="14"/>
      <c r="ALT690" s="14"/>
      <c r="ALU690" s="14"/>
      <c r="ALV690" s="14"/>
      <c r="ALW690" s="14"/>
      <c r="ALX690" s="14"/>
      <c r="ALY690" s="14"/>
      <c r="ALZ690" s="14"/>
      <c r="AMA690" s="14"/>
      <c r="AMB690" s="14"/>
      <c r="AMC690" s="14"/>
      <c r="AMD690" s="14"/>
      <c r="AME690" s="14"/>
      <c r="AMF690" s="14"/>
      <c r="AMG690" s="14"/>
      <c r="AMH690" s="14"/>
      <c r="AMI690" s="14"/>
      <c r="AMJ690" s="14"/>
      <c r="AMK690" s="14"/>
      <c r="AML690" s="14"/>
      <c r="AMM690" s="14"/>
      <c r="AMN690" s="14"/>
      <c r="AMO690" s="14"/>
      <c r="AMP690" s="14"/>
      <c r="AMQ690" s="14"/>
      <c r="AMR690" s="14"/>
      <c r="AMS690" s="14"/>
      <c r="AMT690" s="14"/>
      <c r="AMU690" s="14"/>
      <c r="AMV690" s="14"/>
      <c r="AMW690" s="14"/>
      <c r="AMX690" s="14"/>
      <c r="AMY690" s="14"/>
      <c r="AMZ690" s="14"/>
      <c r="ANA690" s="14"/>
      <c r="ANB690" s="14"/>
      <c r="ANC690" s="14"/>
      <c r="AND690" s="14"/>
      <c r="ANE690" s="14"/>
      <c r="ANF690" s="14"/>
      <c r="ANG690" s="14"/>
      <c r="ANH690" s="14"/>
      <c r="ANI690" s="14"/>
      <c r="ANJ690" s="14"/>
      <c r="ANK690" s="14"/>
      <c r="ANL690" s="14"/>
      <c r="ANM690" s="14"/>
      <c r="ANN690" s="14"/>
      <c r="ANO690" s="14"/>
      <c r="ANP690" s="14"/>
      <c r="ANQ690" s="14"/>
      <c r="ANR690" s="14"/>
      <c r="ANS690" s="14"/>
      <c r="ANT690" s="14"/>
      <c r="ANU690" s="14"/>
      <c r="ANV690" s="14"/>
      <c r="ANW690" s="14"/>
      <c r="ANX690" s="14"/>
      <c r="ANY690" s="14"/>
      <c r="ANZ690" s="14"/>
      <c r="AOA690" s="14"/>
      <c r="AOB690" s="14"/>
      <c r="AOC690" s="14"/>
      <c r="AOD690" s="14"/>
      <c r="AOE690" s="14"/>
      <c r="AOF690" s="14"/>
      <c r="AOG690" s="14"/>
      <c r="AOH690" s="14"/>
      <c r="AOI690" s="14"/>
      <c r="AOJ690" s="14"/>
      <c r="AOK690" s="14"/>
      <c r="AOL690" s="14"/>
      <c r="AOM690" s="14"/>
      <c r="AON690" s="14"/>
      <c r="AOO690" s="14"/>
      <c r="AOP690" s="14"/>
      <c r="AOQ690" s="14"/>
      <c r="AOR690" s="14"/>
      <c r="AOS690" s="14"/>
      <c r="AOT690" s="14"/>
      <c r="AOU690" s="14"/>
      <c r="AOV690" s="14"/>
      <c r="AOW690" s="14"/>
      <c r="AOX690" s="14"/>
      <c r="AOY690" s="14"/>
      <c r="AOZ690" s="14"/>
      <c r="APA690" s="14"/>
      <c r="APB690" s="14"/>
      <c r="APC690" s="14"/>
      <c r="APD690" s="14"/>
      <c r="APE690" s="14"/>
      <c r="APF690" s="14"/>
      <c r="APG690" s="14"/>
      <c r="APH690" s="14"/>
      <c r="API690" s="14"/>
      <c r="APJ690" s="14"/>
      <c r="APK690" s="14"/>
      <c r="APL690" s="14"/>
      <c r="APM690" s="14"/>
      <c r="APN690" s="14"/>
      <c r="APO690" s="14"/>
      <c r="APP690" s="14"/>
      <c r="APQ690" s="14"/>
      <c r="APR690" s="14"/>
      <c r="APS690" s="14"/>
      <c r="APT690" s="14"/>
      <c r="APU690" s="14"/>
      <c r="APV690" s="14"/>
      <c r="APW690" s="14"/>
      <c r="APX690" s="14"/>
      <c r="APY690" s="14"/>
      <c r="APZ690" s="14"/>
      <c r="AQA690" s="14"/>
      <c r="AQB690" s="14"/>
      <c r="AQC690" s="14"/>
      <c r="AQD690" s="14"/>
      <c r="AQE690" s="14"/>
      <c r="AQF690" s="14"/>
      <c r="AQG690" s="14"/>
      <c r="AQH690" s="14"/>
      <c r="AQI690" s="14"/>
      <c r="AQJ690" s="14"/>
      <c r="AQK690" s="14"/>
      <c r="AQL690" s="14"/>
      <c r="AQM690" s="14"/>
      <c r="AQN690" s="14"/>
      <c r="AQO690" s="14"/>
      <c r="AQP690" s="14"/>
      <c r="AQQ690" s="14"/>
      <c r="AQR690" s="14"/>
      <c r="AQS690" s="14"/>
      <c r="AQT690" s="14"/>
      <c r="AQU690" s="14"/>
      <c r="AQV690" s="14"/>
      <c r="AQW690" s="14"/>
      <c r="AQX690" s="14"/>
      <c r="AQY690" s="14"/>
      <c r="AQZ690" s="14"/>
      <c r="ARA690" s="14"/>
      <c r="ARB690" s="14"/>
      <c r="ARC690" s="14"/>
      <c r="ARD690" s="14"/>
      <c r="ARE690" s="14"/>
      <c r="ARF690" s="14"/>
      <c r="ARG690" s="14"/>
      <c r="ARH690" s="14"/>
      <c r="ARI690" s="14"/>
      <c r="ARJ690" s="14"/>
      <c r="ARK690" s="14"/>
      <c r="ARL690" s="14"/>
      <c r="ARM690" s="14"/>
      <c r="ARN690" s="14"/>
      <c r="ARO690" s="14"/>
      <c r="ARP690" s="14"/>
      <c r="ARQ690" s="14"/>
      <c r="ARR690" s="14"/>
      <c r="ARS690" s="14"/>
      <c r="ART690" s="14"/>
      <c r="ARU690" s="14"/>
      <c r="ARV690" s="14"/>
      <c r="ARW690" s="14"/>
      <c r="ARX690" s="14"/>
      <c r="ARY690" s="14"/>
      <c r="ARZ690" s="14"/>
      <c r="ASA690" s="14"/>
      <c r="ASB690" s="14"/>
      <c r="ASC690" s="14"/>
      <c r="ASD690" s="14"/>
      <c r="ASE690" s="14"/>
      <c r="ASF690" s="14"/>
      <c r="ASG690" s="14"/>
      <c r="ASH690" s="14"/>
      <c r="ASI690" s="14"/>
      <c r="ASJ690" s="14"/>
      <c r="ASK690" s="14"/>
      <c r="ASL690" s="14"/>
      <c r="ASM690" s="14"/>
      <c r="ASN690" s="14"/>
      <c r="ASO690" s="14"/>
      <c r="ASP690" s="14"/>
      <c r="ASQ690" s="14"/>
      <c r="ASR690" s="14"/>
      <c r="ASS690" s="14"/>
      <c r="AST690" s="14"/>
      <c r="ASU690" s="14"/>
      <c r="ASV690" s="14"/>
      <c r="ASW690" s="14"/>
      <c r="ASX690" s="14"/>
      <c r="ASY690" s="14"/>
      <c r="ASZ690" s="14"/>
      <c r="ATA690" s="14"/>
      <c r="ATB690" s="14"/>
      <c r="ATC690" s="14"/>
      <c r="ATD690" s="14"/>
    </row>
    <row r="691" spans="63:1200">
      <c r="BK691" s="14" t="str">
        <f t="shared" si="2124"/>
        <v/>
      </c>
      <c r="ABO691" s="14"/>
      <c r="ABP691" s="14"/>
      <c r="ABQ691" s="14"/>
      <c r="ABR691" s="14"/>
      <c r="ABS691" s="14"/>
      <c r="ABT691" s="14"/>
      <c r="ABU691" s="14"/>
      <c r="ABV691" s="14"/>
      <c r="ABW691" s="14"/>
      <c r="ABX691" s="14"/>
      <c r="ABY691" s="14"/>
      <c r="ABZ691" s="14"/>
      <c r="ACA691" s="14"/>
      <c r="ACB691" s="14"/>
      <c r="ACC691" s="14"/>
      <c r="ACD691" s="14"/>
      <c r="ACE691" s="14"/>
      <c r="ACF691" s="14"/>
      <c r="ACG691" s="14"/>
      <c r="ACH691" s="14"/>
      <c r="ACI691" s="14"/>
      <c r="ACJ691" s="14"/>
      <c r="ACK691" s="14"/>
      <c r="ACL691" s="14"/>
      <c r="ACM691" s="14"/>
      <c r="ACN691" s="14"/>
      <c r="ACO691" s="14"/>
      <c r="ACP691" s="14"/>
      <c r="ACQ691" s="14"/>
      <c r="ACR691" s="14"/>
      <c r="ACS691" s="14"/>
      <c r="ACT691" s="14"/>
      <c r="ACU691" s="14"/>
      <c r="ACV691" s="14"/>
      <c r="ACW691" s="14"/>
      <c r="ACX691" s="14"/>
      <c r="ACY691" s="14"/>
      <c r="ACZ691" s="14"/>
      <c r="ADA691" s="14"/>
      <c r="ADB691" s="14"/>
      <c r="ADC691" s="14"/>
      <c r="ADD691" s="14"/>
      <c r="ADE691" s="14"/>
      <c r="ADF691" s="14"/>
      <c r="ADG691" s="14"/>
      <c r="ADH691" s="14"/>
      <c r="ADI691" s="14"/>
      <c r="ADJ691" s="14"/>
      <c r="ADK691" s="14"/>
      <c r="ADL691" s="14"/>
      <c r="ADM691" s="14"/>
      <c r="ADN691" s="14"/>
      <c r="ADO691" s="14"/>
      <c r="ADP691" s="14"/>
      <c r="ADQ691" s="14"/>
      <c r="ADR691" s="14"/>
      <c r="ADS691" s="14"/>
      <c r="ADT691" s="14"/>
      <c r="ADU691" s="14"/>
      <c r="ADV691" s="14"/>
      <c r="ADW691" s="14"/>
      <c r="ADX691" s="14"/>
      <c r="ADY691" s="14"/>
      <c r="ADZ691" s="14"/>
      <c r="AEA691" s="14"/>
      <c r="AEB691" s="14"/>
      <c r="AEC691" s="14"/>
      <c r="AED691" s="14"/>
      <c r="AEE691" s="14"/>
      <c r="AEF691" s="14"/>
      <c r="AEG691" s="14"/>
      <c r="AEH691" s="14"/>
      <c r="AEI691" s="14"/>
      <c r="AEJ691" s="14"/>
      <c r="AEK691" s="14"/>
      <c r="AEL691" s="14"/>
      <c r="AEM691" s="14"/>
      <c r="AEN691" s="14"/>
      <c r="AEO691" s="14"/>
      <c r="AEP691" s="14"/>
      <c r="AEQ691" s="14"/>
      <c r="AER691" s="14"/>
      <c r="AES691" s="14"/>
      <c r="AET691" s="14"/>
      <c r="AEU691" s="14"/>
      <c r="AEV691" s="14"/>
      <c r="AEW691" s="14"/>
      <c r="AEX691" s="14"/>
      <c r="AEY691" s="14"/>
      <c r="AEZ691" s="14"/>
      <c r="AFA691" s="14"/>
      <c r="AFB691" s="14"/>
      <c r="AFC691" s="14"/>
      <c r="AFD691" s="14"/>
      <c r="AFE691" s="14"/>
      <c r="AFF691" s="14"/>
      <c r="AFG691" s="14"/>
      <c r="AFH691" s="14"/>
      <c r="AFI691" s="14"/>
      <c r="AFJ691" s="14"/>
      <c r="AFK691" s="14"/>
      <c r="AFL691" s="14"/>
      <c r="AFM691" s="14"/>
      <c r="AFN691" s="14"/>
      <c r="AFO691" s="14"/>
      <c r="AFP691" s="14"/>
      <c r="AFQ691" s="14"/>
      <c r="AFR691" s="14"/>
      <c r="AFS691" s="14"/>
      <c r="AFT691" s="14"/>
      <c r="AFU691" s="14"/>
      <c r="AFV691" s="14"/>
      <c r="AFW691" s="14"/>
      <c r="AFX691" s="14"/>
      <c r="AFY691" s="14"/>
      <c r="AFZ691" s="14"/>
      <c r="AGA691" s="14"/>
      <c r="AGB691" s="14"/>
      <c r="AGC691" s="14"/>
      <c r="AGD691" s="14"/>
      <c r="AGE691" s="14"/>
      <c r="AGF691" s="14"/>
      <c r="AGG691" s="14"/>
      <c r="AGH691" s="14"/>
      <c r="AGI691" s="14"/>
      <c r="AGJ691" s="14"/>
      <c r="AGK691" s="14"/>
      <c r="AGL691" s="14"/>
      <c r="AGM691" s="14"/>
      <c r="AGN691" s="14"/>
      <c r="AGO691" s="14"/>
      <c r="AGP691" s="14"/>
      <c r="AGQ691" s="14"/>
      <c r="AGR691" s="14"/>
      <c r="AGS691" s="14"/>
      <c r="AGT691" s="14"/>
      <c r="AGU691" s="14"/>
      <c r="AGV691" s="14"/>
      <c r="AGW691" s="14"/>
      <c r="AGX691" s="14"/>
      <c r="AGY691" s="14"/>
      <c r="AGZ691" s="14"/>
      <c r="AHA691" s="14"/>
      <c r="AHB691" s="14"/>
      <c r="AHC691" s="14"/>
      <c r="AHD691" s="14"/>
      <c r="AHE691" s="14"/>
      <c r="AHF691" s="14"/>
      <c r="AHG691" s="14"/>
      <c r="AHH691" s="14"/>
      <c r="AHI691" s="14"/>
      <c r="AHJ691" s="14"/>
      <c r="AHK691" s="14"/>
      <c r="AHL691" s="14"/>
      <c r="AHM691" s="14"/>
      <c r="AHN691" s="14"/>
      <c r="AHO691" s="14"/>
      <c r="AHP691" s="14"/>
      <c r="AHQ691" s="14"/>
      <c r="AHR691" s="14"/>
      <c r="AHS691" s="14"/>
      <c r="AHT691" s="14"/>
      <c r="AHU691" s="14"/>
      <c r="AHV691" s="14"/>
      <c r="AHW691" s="14"/>
      <c r="AHX691" s="14"/>
      <c r="AHY691" s="14"/>
      <c r="AHZ691" s="14"/>
      <c r="AIA691" s="14"/>
      <c r="AIB691" s="14"/>
      <c r="AIC691" s="14"/>
      <c r="AID691" s="14"/>
      <c r="AIE691" s="14"/>
      <c r="AIF691" s="14"/>
      <c r="AIG691" s="14"/>
      <c r="AIH691" s="14"/>
      <c r="AII691" s="14"/>
      <c r="AIJ691" s="14"/>
      <c r="AIK691" s="14"/>
      <c r="AIL691" s="14"/>
      <c r="AIM691" s="14"/>
      <c r="AIN691" s="14"/>
      <c r="AIO691" s="14"/>
      <c r="AIP691" s="14"/>
      <c r="AIQ691" s="14"/>
      <c r="AIR691" s="14"/>
      <c r="AIS691" s="14"/>
      <c r="AIT691" s="14"/>
      <c r="AIU691" s="14"/>
      <c r="AIV691" s="14"/>
      <c r="AIW691" s="14"/>
      <c r="AIX691" s="14"/>
      <c r="AIY691" s="14"/>
      <c r="AIZ691" s="14"/>
      <c r="AJA691" s="14"/>
      <c r="AJB691" s="14"/>
      <c r="AJC691" s="14"/>
      <c r="AJD691" s="14"/>
      <c r="AJE691" s="14"/>
      <c r="AJF691" s="14"/>
      <c r="AJG691" s="14"/>
      <c r="AJH691" s="14"/>
      <c r="AJI691" s="14"/>
      <c r="AJJ691" s="14"/>
      <c r="AJK691" s="14"/>
      <c r="AJL691" s="14"/>
      <c r="AJM691" s="14"/>
      <c r="AJN691" s="14"/>
      <c r="AJO691" s="14"/>
      <c r="AJP691" s="14"/>
      <c r="AJQ691" s="14"/>
      <c r="AJR691" s="14"/>
      <c r="AJS691" s="14"/>
      <c r="AJT691" s="14"/>
      <c r="AJU691" s="14"/>
      <c r="AJV691" s="14"/>
      <c r="AJW691" s="14"/>
      <c r="AJX691" s="14"/>
      <c r="AJY691" s="14"/>
      <c r="AJZ691" s="14"/>
      <c r="AKA691" s="14"/>
      <c r="AKB691" s="14"/>
      <c r="AKC691" s="14"/>
      <c r="AKD691" s="14"/>
      <c r="AKE691" s="14"/>
      <c r="AKF691" s="14"/>
      <c r="AKG691" s="14"/>
      <c r="AKH691" s="14"/>
      <c r="AKI691" s="14"/>
      <c r="AKJ691" s="14"/>
      <c r="AKK691" s="14"/>
      <c r="AKL691" s="14"/>
      <c r="AKM691" s="14"/>
      <c r="AKN691" s="14"/>
      <c r="AKO691" s="14"/>
      <c r="AKP691" s="14"/>
      <c r="AKQ691" s="14"/>
      <c r="AKR691" s="14"/>
      <c r="AKS691" s="14"/>
      <c r="AKT691" s="14"/>
      <c r="AKU691" s="14"/>
      <c r="AKV691" s="14"/>
      <c r="AKW691" s="14"/>
      <c r="AKX691" s="14"/>
      <c r="AKY691" s="14"/>
      <c r="AKZ691" s="14"/>
      <c r="ALA691" s="14"/>
      <c r="ALB691" s="14"/>
      <c r="ALC691" s="14"/>
      <c r="ALD691" s="14"/>
      <c r="ALE691" s="14"/>
      <c r="ALF691" s="14"/>
      <c r="ALG691" s="14"/>
      <c r="ALH691" s="14"/>
      <c r="ALI691" s="14"/>
      <c r="ALJ691" s="14"/>
      <c r="ALK691" s="14"/>
      <c r="ALL691" s="14"/>
      <c r="ALM691" s="14"/>
      <c r="ALN691" s="14"/>
      <c r="ALO691" s="14"/>
      <c r="ALP691" s="14"/>
      <c r="ALQ691" s="14"/>
      <c r="ALR691" s="14"/>
      <c r="ALS691" s="14"/>
      <c r="ALT691" s="14"/>
      <c r="ALU691" s="14"/>
      <c r="ALV691" s="14"/>
      <c r="ALW691" s="14"/>
      <c r="ALX691" s="14"/>
      <c r="ALY691" s="14"/>
      <c r="ALZ691" s="14"/>
      <c r="AMA691" s="14"/>
      <c r="AMB691" s="14"/>
      <c r="AMC691" s="14"/>
      <c r="AMD691" s="14"/>
      <c r="AME691" s="14"/>
      <c r="AMF691" s="14"/>
      <c r="AMG691" s="14"/>
      <c r="AMH691" s="14"/>
      <c r="AMI691" s="14"/>
      <c r="AMJ691" s="14"/>
      <c r="AMK691" s="14"/>
      <c r="AML691" s="14"/>
      <c r="AMM691" s="14"/>
      <c r="AMN691" s="14"/>
      <c r="AMO691" s="14"/>
      <c r="AMP691" s="14"/>
      <c r="AMQ691" s="14"/>
      <c r="AMR691" s="14"/>
      <c r="AMS691" s="14"/>
      <c r="AMT691" s="14"/>
      <c r="AMU691" s="14"/>
      <c r="AMV691" s="14"/>
      <c r="AMW691" s="14"/>
      <c r="AMX691" s="14"/>
      <c r="AMY691" s="14"/>
      <c r="AMZ691" s="14"/>
      <c r="ANA691" s="14"/>
      <c r="ANB691" s="14"/>
      <c r="ANC691" s="14"/>
      <c r="AND691" s="14"/>
      <c r="ANE691" s="14"/>
      <c r="ANF691" s="14"/>
      <c r="ANG691" s="14"/>
      <c r="ANH691" s="14"/>
      <c r="ANI691" s="14"/>
      <c r="ANJ691" s="14"/>
      <c r="ANK691" s="14"/>
      <c r="ANL691" s="14"/>
      <c r="ANM691" s="14"/>
      <c r="ANN691" s="14"/>
      <c r="ANO691" s="14"/>
      <c r="ANP691" s="14"/>
      <c r="ANQ691" s="14"/>
      <c r="ANR691" s="14"/>
      <c r="ANS691" s="14"/>
      <c r="ANT691" s="14"/>
      <c r="ANU691" s="14"/>
      <c r="ANV691" s="14"/>
      <c r="ANW691" s="14"/>
      <c r="ANX691" s="14"/>
      <c r="ANY691" s="14"/>
      <c r="ANZ691" s="14"/>
      <c r="AOA691" s="14"/>
      <c r="AOB691" s="14"/>
      <c r="AOC691" s="14"/>
      <c r="AOD691" s="14"/>
      <c r="AOE691" s="14"/>
      <c r="AOF691" s="14"/>
      <c r="AOG691" s="14"/>
      <c r="AOH691" s="14"/>
      <c r="AOI691" s="14"/>
      <c r="AOJ691" s="14"/>
      <c r="AOK691" s="14"/>
      <c r="AOL691" s="14"/>
      <c r="AOM691" s="14"/>
      <c r="AON691" s="14"/>
      <c r="AOO691" s="14"/>
      <c r="AOP691" s="14"/>
      <c r="AOQ691" s="14"/>
      <c r="AOR691" s="14"/>
      <c r="AOS691" s="14"/>
      <c r="AOT691" s="14"/>
      <c r="AOU691" s="14"/>
      <c r="AOV691" s="14"/>
      <c r="AOW691" s="14"/>
      <c r="AOX691" s="14"/>
      <c r="AOY691" s="14"/>
      <c r="AOZ691" s="14"/>
      <c r="APA691" s="14"/>
      <c r="APB691" s="14"/>
      <c r="APC691" s="14"/>
      <c r="APD691" s="14"/>
      <c r="APE691" s="14"/>
      <c r="APF691" s="14"/>
      <c r="APG691" s="14"/>
      <c r="APH691" s="14"/>
      <c r="API691" s="14"/>
      <c r="APJ691" s="14"/>
      <c r="APK691" s="14"/>
      <c r="APL691" s="14"/>
      <c r="APM691" s="14"/>
      <c r="APN691" s="14"/>
      <c r="APO691" s="14"/>
      <c r="APP691" s="14"/>
      <c r="APQ691" s="14"/>
      <c r="APR691" s="14"/>
      <c r="APS691" s="14"/>
      <c r="APT691" s="14"/>
      <c r="APU691" s="14"/>
      <c r="APV691" s="14"/>
      <c r="APW691" s="14"/>
      <c r="APX691" s="14"/>
      <c r="APY691" s="14"/>
      <c r="APZ691" s="14"/>
      <c r="AQA691" s="14"/>
      <c r="AQB691" s="14"/>
      <c r="AQC691" s="14"/>
      <c r="AQD691" s="14"/>
      <c r="AQE691" s="14"/>
      <c r="AQF691" s="14"/>
      <c r="AQG691" s="14"/>
      <c r="AQH691" s="14"/>
      <c r="AQI691" s="14"/>
      <c r="AQJ691" s="14"/>
      <c r="AQK691" s="14"/>
      <c r="AQL691" s="14"/>
      <c r="AQM691" s="14"/>
      <c r="AQN691" s="14"/>
      <c r="AQO691" s="14"/>
      <c r="AQP691" s="14"/>
      <c r="AQQ691" s="14"/>
      <c r="AQR691" s="14"/>
      <c r="AQS691" s="14"/>
      <c r="AQT691" s="14"/>
      <c r="AQU691" s="14"/>
      <c r="AQV691" s="14"/>
      <c r="AQW691" s="14"/>
      <c r="AQX691" s="14"/>
      <c r="AQY691" s="14"/>
      <c r="AQZ691" s="14"/>
      <c r="ARA691" s="14"/>
      <c r="ARB691" s="14"/>
      <c r="ARC691" s="14"/>
      <c r="ARD691" s="14"/>
      <c r="ARE691" s="14"/>
      <c r="ARF691" s="14"/>
      <c r="ARG691" s="14"/>
      <c r="ARH691" s="14"/>
      <c r="ARI691" s="14"/>
      <c r="ARJ691" s="14"/>
      <c r="ARK691" s="14"/>
      <c r="ARL691" s="14"/>
      <c r="ARM691" s="14"/>
      <c r="ARN691" s="14"/>
      <c r="ARO691" s="14"/>
      <c r="ARP691" s="14"/>
      <c r="ARQ691" s="14"/>
      <c r="ARR691" s="14"/>
      <c r="ARS691" s="14"/>
      <c r="ART691" s="14"/>
      <c r="ARU691" s="14"/>
      <c r="ARV691" s="14"/>
      <c r="ARW691" s="14"/>
      <c r="ARX691" s="14"/>
      <c r="ARY691" s="14"/>
      <c r="ARZ691" s="14"/>
      <c r="ASA691" s="14"/>
      <c r="ASB691" s="14"/>
      <c r="ASC691" s="14"/>
      <c r="ASD691" s="14"/>
      <c r="ASE691" s="14"/>
      <c r="ASF691" s="14"/>
      <c r="ASG691" s="14"/>
      <c r="ASH691" s="14"/>
      <c r="ASI691" s="14"/>
      <c r="ASJ691" s="14"/>
      <c r="ASK691" s="14"/>
      <c r="ASL691" s="14"/>
      <c r="ASM691" s="14"/>
      <c r="ASN691" s="14"/>
      <c r="ASO691" s="14"/>
      <c r="ASP691" s="14"/>
      <c r="ASQ691" s="14"/>
      <c r="ASR691" s="14"/>
      <c r="ASS691" s="14"/>
      <c r="AST691" s="14"/>
      <c r="ASU691" s="14"/>
      <c r="ASV691" s="14"/>
      <c r="ASW691" s="14"/>
      <c r="ASX691" s="14"/>
      <c r="ASY691" s="14"/>
      <c r="ASZ691" s="14"/>
      <c r="ATA691" s="14"/>
      <c r="ATB691" s="14"/>
      <c r="ATC691" s="14"/>
      <c r="ATD691" s="14"/>
    </row>
    <row r="692" spans="63:1200">
      <c r="BK692" s="14" t="str">
        <f t="shared" si="2124"/>
        <v/>
      </c>
      <c r="ABO692" s="14"/>
      <c r="ABP692" s="14"/>
      <c r="ABQ692" s="14"/>
      <c r="ABR692" s="14"/>
      <c r="ABS692" s="14"/>
      <c r="ABT692" s="14"/>
      <c r="ABU692" s="14"/>
      <c r="ABV692" s="14"/>
      <c r="ABW692" s="14"/>
      <c r="ABX692" s="14"/>
      <c r="ABY692" s="14"/>
      <c r="ABZ692" s="14"/>
      <c r="ACA692" s="14"/>
      <c r="ACB692" s="14"/>
      <c r="ACC692" s="14"/>
      <c r="ACD692" s="14"/>
      <c r="ACE692" s="14"/>
      <c r="ACF692" s="14"/>
      <c r="ACG692" s="14"/>
      <c r="ACH692" s="14"/>
      <c r="ACI692" s="14"/>
      <c r="ACJ692" s="14"/>
      <c r="ACK692" s="14"/>
      <c r="ACL692" s="14"/>
      <c r="ACM692" s="14"/>
      <c r="ACN692" s="14"/>
      <c r="ACO692" s="14"/>
      <c r="ACP692" s="14"/>
      <c r="ACQ692" s="14"/>
      <c r="ACR692" s="14"/>
      <c r="ACS692" s="14"/>
      <c r="ACT692" s="14"/>
      <c r="ACU692" s="14"/>
      <c r="ACV692" s="14"/>
      <c r="ACW692" s="14"/>
      <c r="ACX692" s="14"/>
      <c r="ACY692" s="14"/>
      <c r="ACZ692" s="14"/>
      <c r="ADA692" s="14"/>
      <c r="ADB692" s="14"/>
      <c r="ADC692" s="14"/>
      <c r="ADD692" s="14"/>
      <c r="ADE692" s="14"/>
      <c r="ADF692" s="14"/>
      <c r="ADG692" s="14"/>
      <c r="ADH692" s="14"/>
      <c r="ADI692" s="14"/>
      <c r="ADJ692" s="14"/>
      <c r="ADK692" s="14"/>
      <c r="ADL692" s="14"/>
      <c r="ADM692" s="14"/>
      <c r="ADN692" s="14"/>
      <c r="ADO692" s="14"/>
      <c r="ADP692" s="14"/>
      <c r="ADQ692" s="14"/>
      <c r="ADR692" s="14"/>
      <c r="ADS692" s="14"/>
      <c r="ADT692" s="14"/>
      <c r="ADU692" s="14"/>
      <c r="ADV692" s="14"/>
      <c r="ADW692" s="14"/>
      <c r="ADX692" s="14"/>
      <c r="ADY692" s="14"/>
      <c r="ADZ692" s="14"/>
      <c r="AEA692" s="14"/>
      <c r="AEB692" s="14"/>
      <c r="AEC692" s="14"/>
      <c r="AED692" s="14"/>
      <c r="AEE692" s="14"/>
      <c r="AEF692" s="14"/>
      <c r="AEG692" s="14"/>
      <c r="AEH692" s="14"/>
      <c r="AEI692" s="14"/>
      <c r="AEJ692" s="14"/>
      <c r="AEK692" s="14"/>
      <c r="AEL692" s="14"/>
      <c r="AEM692" s="14"/>
      <c r="AEN692" s="14"/>
      <c r="AEO692" s="14"/>
      <c r="AEP692" s="14"/>
      <c r="AEQ692" s="14"/>
      <c r="AER692" s="14"/>
      <c r="AES692" s="14"/>
      <c r="AET692" s="14"/>
      <c r="AEU692" s="14"/>
      <c r="AEV692" s="14"/>
      <c r="AEW692" s="14"/>
      <c r="AEX692" s="14"/>
      <c r="AEY692" s="14"/>
      <c r="AEZ692" s="14"/>
      <c r="AFA692" s="14"/>
      <c r="AFB692" s="14"/>
      <c r="AFC692" s="14"/>
      <c r="AFD692" s="14"/>
      <c r="AFE692" s="14"/>
      <c r="AFF692" s="14"/>
      <c r="AFG692" s="14"/>
      <c r="AFH692" s="14"/>
      <c r="AFI692" s="14"/>
      <c r="AFJ692" s="14"/>
      <c r="AFK692" s="14"/>
      <c r="AFL692" s="14"/>
      <c r="AFM692" s="14"/>
      <c r="AFN692" s="14"/>
      <c r="AFO692" s="14"/>
      <c r="AFP692" s="14"/>
      <c r="AFQ692" s="14"/>
      <c r="AFR692" s="14"/>
      <c r="AFS692" s="14"/>
      <c r="AFT692" s="14"/>
      <c r="AFU692" s="14"/>
      <c r="AFV692" s="14"/>
      <c r="AFW692" s="14"/>
      <c r="AFX692" s="14"/>
      <c r="AFY692" s="14"/>
      <c r="AFZ692" s="14"/>
      <c r="AGA692" s="14"/>
      <c r="AGB692" s="14"/>
      <c r="AGC692" s="14"/>
      <c r="AGD692" s="14"/>
      <c r="AGE692" s="14"/>
      <c r="AGF692" s="14"/>
      <c r="AGG692" s="14"/>
      <c r="AGH692" s="14"/>
      <c r="AGI692" s="14"/>
      <c r="AGJ692" s="14"/>
      <c r="AGK692" s="14"/>
      <c r="AGL692" s="14"/>
      <c r="AGM692" s="14"/>
      <c r="AGN692" s="14"/>
      <c r="AGO692" s="14"/>
      <c r="AGP692" s="14"/>
      <c r="AGQ692" s="14"/>
      <c r="AGR692" s="14"/>
      <c r="AGS692" s="14"/>
      <c r="AGT692" s="14"/>
      <c r="AGU692" s="14"/>
      <c r="AGV692" s="14"/>
      <c r="AGW692" s="14"/>
      <c r="AGX692" s="14"/>
      <c r="AGY692" s="14"/>
      <c r="AGZ692" s="14"/>
      <c r="AHA692" s="14"/>
      <c r="AHB692" s="14"/>
      <c r="AHC692" s="14"/>
      <c r="AHD692" s="14"/>
      <c r="AHE692" s="14"/>
      <c r="AHF692" s="14"/>
      <c r="AHG692" s="14"/>
      <c r="AHH692" s="14"/>
      <c r="AHI692" s="14"/>
      <c r="AHJ692" s="14"/>
      <c r="AHK692" s="14"/>
      <c r="AHL692" s="14"/>
      <c r="AHM692" s="14"/>
      <c r="AHN692" s="14"/>
      <c r="AHO692" s="14"/>
      <c r="AHP692" s="14"/>
      <c r="AHQ692" s="14"/>
      <c r="AHR692" s="14"/>
      <c r="AHS692" s="14"/>
      <c r="AHT692" s="14"/>
      <c r="AHU692" s="14"/>
      <c r="AHV692" s="14"/>
      <c r="AHW692" s="14"/>
      <c r="AHX692" s="14"/>
      <c r="AHY692" s="14"/>
      <c r="AHZ692" s="14"/>
      <c r="AIA692" s="14"/>
      <c r="AIB692" s="14"/>
      <c r="AIC692" s="14"/>
      <c r="AID692" s="14"/>
      <c r="AIE692" s="14"/>
      <c r="AIF692" s="14"/>
      <c r="AIG692" s="14"/>
      <c r="AIH692" s="14"/>
      <c r="AII692" s="14"/>
      <c r="AIJ692" s="14"/>
      <c r="AIK692" s="14"/>
      <c r="AIL692" s="14"/>
      <c r="AIM692" s="14"/>
      <c r="AIN692" s="14"/>
      <c r="AIO692" s="14"/>
      <c r="AIP692" s="14"/>
      <c r="AIQ692" s="14"/>
      <c r="AIR692" s="14"/>
      <c r="AIS692" s="14"/>
      <c r="AIT692" s="14"/>
      <c r="AIU692" s="14"/>
      <c r="AIV692" s="14"/>
      <c r="AIW692" s="14"/>
      <c r="AIX692" s="14"/>
      <c r="AIY692" s="14"/>
      <c r="AIZ692" s="14"/>
      <c r="AJA692" s="14"/>
      <c r="AJB692" s="14"/>
      <c r="AJC692" s="14"/>
      <c r="AJD692" s="14"/>
      <c r="AJE692" s="14"/>
      <c r="AJF692" s="14"/>
      <c r="AJG692" s="14"/>
      <c r="AJH692" s="14"/>
      <c r="AJI692" s="14"/>
      <c r="AJJ692" s="14"/>
      <c r="AJK692" s="14"/>
      <c r="AJL692" s="14"/>
      <c r="AJM692" s="14"/>
      <c r="AJN692" s="14"/>
      <c r="AJO692" s="14"/>
      <c r="AJP692" s="14"/>
      <c r="AJQ692" s="14"/>
      <c r="AJR692" s="14"/>
      <c r="AJS692" s="14"/>
      <c r="AJT692" s="14"/>
      <c r="AJU692" s="14"/>
      <c r="AJV692" s="14"/>
      <c r="AJW692" s="14"/>
      <c r="AJX692" s="14"/>
      <c r="AJY692" s="14"/>
      <c r="AJZ692" s="14"/>
      <c r="AKA692" s="14"/>
      <c r="AKB692" s="14"/>
      <c r="AKC692" s="14"/>
      <c r="AKD692" s="14"/>
      <c r="AKE692" s="14"/>
      <c r="AKF692" s="14"/>
      <c r="AKG692" s="14"/>
      <c r="AKH692" s="14"/>
      <c r="AKI692" s="14"/>
      <c r="AKJ692" s="14"/>
      <c r="AKK692" s="14"/>
      <c r="AKL692" s="14"/>
      <c r="AKM692" s="14"/>
      <c r="AKN692" s="14"/>
      <c r="AKO692" s="14"/>
      <c r="AKP692" s="14"/>
      <c r="AKQ692" s="14"/>
      <c r="AKR692" s="14"/>
      <c r="AKS692" s="14"/>
      <c r="AKT692" s="14"/>
      <c r="AKU692" s="14"/>
      <c r="AKV692" s="14"/>
      <c r="AKW692" s="14"/>
      <c r="AKX692" s="14"/>
      <c r="AKY692" s="14"/>
      <c r="AKZ692" s="14"/>
      <c r="ALA692" s="14"/>
      <c r="ALB692" s="14"/>
      <c r="ALC692" s="14"/>
      <c r="ALD692" s="14"/>
      <c r="ALE692" s="14"/>
      <c r="ALF692" s="14"/>
      <c r="ALG692" s="14"/>
      <c r="ALH692" s="14"/>
      <c r="ALI692" s="14"/>
      <c r="ALJ692" s="14"/>
      <c r="ALK692" s="14"/>
      <c r="ALL692" s="14"/>
      <c r="ALM692" s="14"/>
      <c r="ALN692" s="14"/>
      <c r="ALO692" s="14"/>
      <c r="ALP692" s="14"/>
      <c r="ALQ692" s="14"/>
      <c r="ALR692" s="14"/>
      <c r="ALS692" s="14"/>
      <c r="ALT692" s="14"/>
      <c r="ALU692" s="14"/>
      <c r="ALV692" s="14"/>
      <c r="ALW692" s="14"/>
      <c r="ALX692" s="14"/>
      <c r="ALY692" s="14"/>
      <c r="ALZ692" s="14"/>
      <c r="AMA692" s="14"/>
      <c r="AMB692" s="14"/>
      <c r="AMC692" s="14"/>
      <c r="AMD692" s="14"/>
      <c r="AME692" s="14"/>
      <c r="AMF692" s="14"/>
      <c r="AMG692" s="14"/>
      <c r="AMH692" s="14"/>
      <c r="AMI692" s="14"/>
      <c r="AMJ692" s="14"/>
      <c r="AMK692" s="14"/>
      <c r="AML692" s="14"/>
      <c r="AMM692" s="14"/>
      <c r="AMN692" s="14"/>
      <c r="AMO692" s="14"/>
      <c r="AMP692" s="14"/>
      <c r="AMQ692" s="14"/>
      <c r="AMR692" s="14"/>
      <c r="AMS692" s="14"/>
      <c r="AMT692" s="14"/>
      <c r="AMU692" s="14"/>
      <c r="AMV692" s="14"/>
      <c r="AMW692" s="14"/>
      <c r="AMX692" s="14"/>
      <c r="AMY692" s="14"/>
      <c r="AMZ692" s="14"/>
      <c r="ANA692" s="14"/>
      <c r="ANB692" s="14"/>
      <c r="ANC692" s="14"/>
      <c r="AND692" s="14"/>
      <c r="ANE692" s="14"/>
      <c r="ANF692" s="14"/>
      <c r="ANG692" s="14"/>
      <c r="ANH692" s="14"/>
      <c r="ANI692" s="14"/>
      <c r="ANJ692" s="14"/>
      <c r="ANK692" s="14"/>
      <c r="ANL692" s="14"/>
      <c r="ANM692" s="14"/>
      <c r="ANN692" s="14"/>
      <c r="ANO692" s="14"/>
      <c r="ANP692" s="14"/>
      <c r="ANQ692" s="14"/>
      <c r="ANR692" s="14"/>
      <c r="ANS692" s="14"/>
      <c r="ANT692" s="14"/>
      <c r="ANU692" s="14"/>
      <c r="ANV692" s="14"/>
      <c r="ANW692" s="14"/>
      <c r="ANX692" s="14"/>
      <c r="ANY692" s="14"/>
      <c r="ANZ692" s="14"/>
      <c r="AOA692" s="14"/>
      <c r="AOB692" s="14"/>
      <c r="AOC692" s="14"/>
      <c r="AOD692" s="14"/>
      <c r="AOE692" s="14"/>
      <c r="AOF692" s="14"/>
      <c r="AOG692" s="14"/>
      <c r="AOH692" s="14"/>
      <c r="AOI692" s="14"/>
      <c r="AOJ692" s="14"/>
      <c r="AOK692" s="14"/>
      <c r="AOL692" s="14"/>
      <c r="AOM692" s="14"/>
      <c r="AON692" s="14"/>
      <c r="AOO692" s="14"/>
      <c r="AOP692" s="14"/>
      <c r="AOQ692" s="14"/>
      <c r="AOR692" s="14"/>
      <c r="AOS692" s="14"/>
      <c r="AOT692" s="14"/>
      <c r="AOU692" s="14"/>
      <c r="AOV692" s="14"/>
      <c r="AOW692" s="14"/>
      <c r="AOX692" s="14"/>
      <c r="AOY692" s="14"/>
      <c r="AOZ692" s="14"/>
      <c r="APA692" s="14"/>
      <c r="APB692" s="14"/>
      <c r="APC692" s="14"/>
      <c r="APD692" s="14"/>
      <c r="APE692" s="14"/>
      <c r="APF692" s="14"/>
      <c r="APG692" s="14"/>
      <c r="APH692" s="14"/>
      <c r="API692" s="14"/>
      <c r="APJ692" s="14"/>
      <c r="APK692" s="14"/>
      <c r="APL692" s="14"/>
      <c r="APM692" s="14"/>
      <c r="APN692" s="14"/>
      <c r="APO692" s="14"/>
      <c r="APP692" s="14"/>
      <c r="APQ692" s="14"/>
      <c r="APR692" s="14"/>
      <c r="APS692" s="14"/>
      <c r="APT692" s="14"/>
      <c r="APU692" s="14"/>
      <c r="APV692" s="14"/>
      <c r="APW692" s="14"/>
      <c r="APX692" s="14"/>
      <c r="APY692" s="14"/>
      <c r="APZ692" s="14"/>
      <c r="AQA692" s="14"/>
      <c r="AQB692" s="14"/>
      <c r="AQC692" s="14"/>
      <c r="AQD692" s="14"/>
      <c r="AQE692" s="14"/>
      <c r="AQF692" s="14"/>
      <c r="AQG692" s="14"/>
      <c r="AQH692" s="14"/>
      <c r="AQI692" s="14"/>
      <c r="AQJ692" s="14"/>
      <c r="AQK692" s="14"/>
      <c r="AQL692" s="14"/>
      <c r="AQM692" s="14"/>
      <c r="AQN692" s="14"/>
      <c r="AQO692" s="14"/>
      <c r="AQP692" s="14"/>
      <c r="AQQ692" s="14"/>
      <c r="AQR692" s="14"/>
      <c r="AQS692" s="14"/>
      <c r="AQT692" s="14"/>
      <c r="AQU692" s="14"/>
      <c r="AQV692" s="14"/>
      <c r="AQW692" s="14"/>
      <c r="AQX692" s="14"/>
      <c r="AQY692" s="14"/>
      <c r="AQZ692" s="14"/>
      <c r="ARA692" s="14"/>
      <c r="ARB692" s="14"/>
      <c r="ARC692" s="14"/>
      <c r="ARD692" s="14"/>
      <c r="ARE692" s="14"/>
      <c r="ARF692" s="14"/>
      <c r="ARG692" s="14"/>
      <c r="ARH692" s="14"/>
      <c r="ARI692" s="14"/>
      <c r="ARJ692" s="14"/>
      <c r="ARK692" s="14"/>
      <c r="ARL692" s="14"/>
      <c r="ARM692" s="14"/>
      <c r="ARN692" s="14"/>
      <c r="ARO692" s="14"/>
      <c r="ARP692" s="14"/>
      <c r="ARQ692" s="14"/>
      <c r="ARR692" s="14"/>
      <c r="ARS692" s="14"/>
      <c r="ART692" s="14"/>
      <c r="ARU692" s="14"/>
      <c r="ARV692" s="14"/>
      <c r="ARW692" s="14"/>
      <c r="ARX692" s="14"/>
      <c r="ARY692" s="14"/>
      <c r="ARZ692" s="14"/>
      <c r="ASA692" s="14"/>
      <c r="ASB692" s="14"/>
      <c r="ASC692" s="14"/>
      <c r="ASD692" s="14"/>
      <c r="ASE692" s="14"/>
      <c r="ASF692" s="14"/>
      <c r="ASG692" s="14"/>
      <c r="ASH692" s="14"/>
      <c r="ASI692" s="14"/>
      <c r="ASJ692" s="14"/>
      <c r="ASK692" s="14"/>
      <c r="ASL692" s="14"/>
      <c r="ASM692" s="14"/>
      <c r="ASN692" s="14"/>
      <c r="ASO692" s="14"/>
      <c r="ASP692" s="14"/>
      <c r="ASQ692" s="14"/>
      <c r="ASR692" s="14"/>
      <c r="ASS692" s="14"/>
      <c r="AST692" s="14"/>
      <c r="ASU692" s="14"/>
      <c r="ASV692" s="14"/>
      <c r="ASW692" s="14"/>
      <c r="ASX692" s="14"/>
      <c r="ASY692" s="14"/>
      <c r="ASZ692" s="14"/>
      <c r="ATA692" s="14"/>
      <c r="ATB692" s="14"/>
      <c r="ATC692" s="14"/>
      <c r="ATD692" s="14"/>
    </row>
    <row r="693" spans="63:1200">
      <c r="BK693" s="14" t="str">
        <f t="shared" si="2124"/>
        <v/>
      </c>
      <c r="ABO693" s="14"/>
      <c r="ABP693" s="14"/>
      <c r="ABQ693" s="14"/>
      <c r="ABR693" s="14"/>
      <c r="ABS693" s="14"/>
      <c r="ABT693" s="14"/>
      <c r="ABU693" s="14"/>
      <c r="ABV693" s="14"/>
      <c r="ABW693" s="14"/>
      <c r="ABX693" s="14"/>
      <c r="ABY693" s="14"/>
      <c r="ABZ693" s="14"/>
      <c r="ACA693" s="14"/>
      <c r="ACB693" s="14"/>
      <c r="ACC693" s="14"/>
      <c r="ACD693" s="14"/>
      <c r="ACE693" s="14"/>
      <c r="ACF693" s="14"/>
      <c r="ACG693" s="14"/>
      <c r="ACH693" s="14"/>
      <c r="ACI693" s="14"/>
      <c r="ACJ693" s="14"/>
      <c r="ACK693" s="14"/>
      <c r="ACL693" s="14"/>
      <c r="ACM693" s="14"/>
      <c r="ACN693" s="14"/>
      <c r="ACO693" s="14"/>
      <c r="ACP693" s="14"/>
      <c r="ACQ693" s="14"/>
      <c r="ACR693" s="14"/>
      <c r="ACS693" s="14"/>
      <c r="ACT693" s="14"/>
      <c r="ACU693" s="14"/>
      <c r="ACV693" s="14"/>
      <c r="ACW693" s="14"/>
      <c r="ACX693" s="14"/>
      <c r="ACY693" s="14"/>
      <c r="ACZ693" s="14"/>
      <c r="ADA693" s="14"/>
      <c r="ADB693" s="14"/>
      <c r="ADC693" s="14"/>
      <c r="ADD693" s="14"/>
      <c r="ADE693" s="14"/>
      <c r="ADF693" s="14"/>
      <c r="ADG693" s="14"/>
      <c r="ADH693" s="14"/>
      <c r="ADI693" s="14"/>
      <c r="ADJ693" s="14"/>
      <c r="ADK693" s="14"/>
      <c r="ADL693" s="14"/>
      <c r="ADM693" s="14"/>
      <c r="ADN693" s="14"/>
      <c r="ADO693" s="14"/>
      <c r="ADP693" s="14"/>
      <c r="ADQ693" s="14"/>
      <c r="ADR693" s="14"/>
      <c r="ADS693" s="14"/>
      <c r="ADT693" s="14"/>
      <c r="ADU693" s="14"/>
      <c r="ADV693" s="14"/>
      <c r="ADW693" s="14"/>
      <c r="ADX693" s="14"/>
      <c r="ADY693" s="14"/>
      <c r="ADZ693" s="14"/>
      <c r="AEA693" s="14"/>
      <c r="AEB693" s="14"/>
      <c r="AEC693" s="14"/>
      <c r="AED693" s="14"/>
      <c r="AEE693" s="14"/>
      <c r="AEF693" s="14"/>
      <c r="AEG693" s="14"/>
      <c r="AEH693" s="14"/>
      <c r="AEI693" s="14"/>
      <c r="AEJ693" s="14"/>
      <c r="AEK693" s="14"/>
      <c r="AEL693" s="14"/>
      <c r="AEM693" s="14"/>
      <c r="AEN693" s="14"/>
      <c r="AEO693" s="14"/>
      <c r="AEP693" s="14"/>
      <c r="AEQ693" s="14"/>
      <c r="AER693" s="14"/>
      <c r="AES693" s="14"/>
      <c r="AET693" s="14"/>
      <c r="AEU693" s="14"/>
      <c r="AEV693" s="14"/>
      <c r="AEW693" s="14"/>
      <c r="AEX693" s="14"/>
      <c r="AEY693" s="14"/>
      <c r="AEZ693" s="14"/>
      <c r="AFA693" s="14"/>
      <c r="AFB693" s="14"/>
      <c r="AFC693" s="14"/>
      <c r="AFD693" s="14"/>
      <c r="AFE693" s="14"/>
      <c r="AFF693" s="14"/>
      <c r="AFG693" s="14"/>
      <c r="AFH693" s="14"/>
      <c r="AFI693" s="14"/>
      <c r="AFJ693" s="14"/>
      <c r="AFK693" s="14"/>
      <c r="AFL693" s="14"/>
      <c r="AFM693" s="14"/>
      <c r="AFN693" s="14"/>
      <c r="AFO693" s="14"/>
      <c r="AFP693" s="14"/>
      <c r="AFQ693" s="14"/>
      <c r="AFR693" s="14"/>
      <c r="AFS693" s="14"/>
      <c r="AFT693" s="14"/>
      <c r="AFU693" s="14"/>
      <c r="AFV693" s="14"/>
      <c r="AFW693" s="14"/>
      <c r="AFX693" s="14"/>
      <c r="AFY693" s="14"/>
      <c r="AFZ693" s="14"/>
      <c r="AGA693" s="14"/>
      <c r="AGB693" s="14"/>
      <c r="AGC693" s="14"/>
      <c r="AGD693" s="14"/>
      <c r="AGE693" s="14"/>
      <c r="AGF693" s="14"/>
      <c r="AGG693" s="14"/>
      <c r="AGH693" s="14"/>
      <c r="AGI693" s="14"/>
      <c r="AGJ693" s="14"/>
      <c r="AGK693" s="14"/>
      <c r="AGL693" s="14"/>
      <c r="AGM693" s="14"/>
      <c r="AGN693" s="14"/>
      <c r="AGO693" s="14"/>
      <c r="AGP693" s="14"/>
      <c r="AGQ693" s="14"/>
      <c r="AGR693" s="14"/>
      <c r="AGS693" s="14"/>
      <c r="AGT693" s="14"/>
      <c r="AGU693" s="14"/>
      <c r="AGV693" s="14"/>
      <c r="AGW693" s="14"/>
      <c r="AGX693" s="14"/>
      <c r="AGY693" s="14"/>
      <c r="AGZ693" s="14"/>
      <c r="AHA693" s="14"/>
      <c r="AHB693" s="14"/>
      <c r="AHC693" s="14"/>
      <c r="AHD693" s="14"/>
      <c r="AHE693" s="14"/>
      <c r="AHF693" s="14"/>
      <c r="AHG693" s="14"/>
      <c r="AHH693" s="14"/>
      <c r="AHI693" s="14"/>
      <c r="AHJ693" s="14"/>
      <c r="AHK693" s="14"/>
      <c r="AHL693" s="14"/>
      <c r="AHM693" s="14"/>
      <c r="AHN693" s="14"/>
      <c r="AHO693" s="14"/>
      <c r="AHP693" s="14"/>
      <c r="AHQ693" s="14"/>
      <c r="AHR693" s="14"/>
      <c r="AHS693" s="14"/>
      <c r="AHT693" s="14"/>
      <c r="AHU693" s="14"/>
      <c r="AHV693" s="14"/>
      <c r="AHW693" s="14"/>
      <c r="AHX693" s="14"/>
      <c r="AHY693" s="14"/>
      <c r="AHZ693" s="14"/>
      <c r="AIA693" s="14"/>
      <c r="AIB693" s="14"/>
      <c r="AIC693" s="14"/>
      <c r="AID693" s="14"/>
      <c r="AIE693" s="14"/>
      <c r="AIF693" s="14"/>
      <c r="AIG693" s="14"/>
      <c r="AIH693" s="14"/>
      <c r="AII693" s="14"/>
      <c r="AIJ693" s="14"/>
      <c r="AIK693" s="14"/>
      <c r="AIL693" s="14"/>
      <c r="AIM693" s="14"/>
      <c r="AIN693" s="14"/>
      <c r="AIO693" s="14"/>
      <c r="AIP693" s="14"/>
      <c r="AIQ693" s="14"/>
      <c r="AIR693" s="14"/>
      <c r="AIS693" s="14"/>
      <c r="AIT693" s="14"/>
      <c r="AIU693" s="14"/>
      <c r="AIV693" s="14"/>
      <c r="AIW693" s="14"/>
      <c r="AIX693" s="14"/>
      <c r="AIY693" s="14"/>
      <c r="AIZ693" s="14"/>
      <c r="AJA693" s="14"/>
      <c r="AJB693" s="14"/>
      <c r="AJC693" s="14"/>
      <c r="AJD693" s="14"/>
      <c r="AJE693" s="14"/>
      <c r="AJF693" s="14"/>
      <c r="AJG693" s="14"/>
      <c r="AJH693" s="14"/>
      <c r="AJI693" s="14"/>
      <c r="AJJ693" s="14"/>
      <c r="AJK693" s="14"/>
      <c r="AJL693" s="14"/>
      <c r="AJM693" s="14"/>
      <c r="AJN693" s="14"/>
      <c r="AJO693" s="14"/>
      <c r="AJP693" s="14"/>
      <c r="AJQ693" s="14"/>
      <c r="AJR693" s="14"/>
      <c r="AJS693" s="14"/>
      <c r="AJT693" s="14"/>
      <c r="AJU693" s="14"/>
      <c r="AJV693" s="14"/>
      <c r="AJW693" s="14"/>
      <c r="AJX693" s="14"/>
      <c r="AJY693" s="14"/>
      <c r="AJZ693" s="14"/>
      <c r="AKA693" s="14"/>
      <c r="AKB693" s="14"/>
      <c r="AKC693" s="14"/>
      <c r="AKD693" s="14"/>
      <c r="AKE693" s="14"/>
      <c r="AKF693" s="14"/>
      <c r="AKG693" s="14"/>
      <c r="AKH693" s="14"/>
      <c r="AKI693" s="14"/>
      <c r="AKJ693" s="14"/>
      <c r="AKK693" s="14"/>
      <c r="AKL693" s="14"/>
      <c r="AKM693" s="14"/>
      <c r="AKN693" s="14"/>
      <c r="AKO693" s="14"/>
      <c r="AKP693" s="14"/>
      <c r="AKQ693" s="14"/>
      <c r="AKR693" s="14"/>
      <c r="AKS693" s="14"/>
      <c r="AKT693" s="14"/>
      <c r="AKU693" s="14"/>
      <c r="AKV693" s="14"/>
      <c r="AKW693" s="14"/>
      <c r="AKX693" s="14"/>
      <c r="AKY693" s="14"/>
      <c r="AKZ693" s="14"/>
      <c r="ALA693" s="14"/>
      <c r="ALB693" s="14"/>
      <c r="ALC693" s="14"/>
      <c r="ALD693" s="14"/>
      <c r="ALE693" s="14"/>
      <c r="ALF693" s="14"/>
      <c r="ALG693" s="14"/>
      <c r="ALH693" s="14"/>
      <c r="ALI693" s="14"/>
      <c r="ALJ693" s="14"/>
      <c r="ALK693" s="14"/>
      <c r="ALL693" s="14"/>
      <c r="ALM693" s="14"/>
      <c r="ALN693" s="14"/>
      <c r="ALO693" s="14"/>
      <c r="ALP693" s="14"/>
      <c r="ALQ693" s="14"/>
      <c r="ALR693" s="14"/>
      <c r="ALS693" s="14"/>
      <c r="ALT693" s="14"/>
      <c r="ALU693" s="14"/>
      <c r="ALV693" s="14"/>
      <c r="ALW693" s="14"/>
      <c r="ALX693" s="14"/>
      <c r="ALY693" s="14"/>
      <c r="ALZ693" s="14"/>
      <c r="AMA693" s="14"/>
      <c r="AMB693" s="14"/>
      <c r="AMC693" s="14"/>
      <c r="AMD693" s="14"/>
      <c r="AME693" s="14"/>
      <c r="AMF693" s="14"/>
      <c r="AMG693" s="14"/>
      <c r="AMH693" s="14"/>
      <c r="AMI693" s="14"/>
      <c r="AMJ693" s="14"/>
      <c r="AMK693" s="14"/>
      <c r="AML693" s="14"/>
      <c r="AMM693" s="14"/>
      <c r="AMN693" s="14"/>
      <c r="AMO693" s="14"/>
      <c r="AMP693" s="14"/>
      <c r="AMQ693" s="14"/>
      <c r="AMR693" s="14"/>
      <c r="AMS693" s="14"/>
      <c r="AMT693" s="14"/>
      <c r="AMU693" s="14"/>
      <c r="AMV693" s="14"/>
      <c r="AMW693" s="14"/>
      <c r="AMX693" s="14"/>
      <c r="AMY693" s="14"/>
      <c r="AMZ693" s="14"/>
      <c r="ANA693" s="14"/>
      <c r="ANB693" s="14"/>
      <c r="ANC693" s="14"/>
      <c r="AND693" s="14"/>
      <c r="ANE693" s="14"/>
      <c r="ANF693" s="14"/>
      <c r="ANG693" s="14"/>
      <c r="ANH693" s="14"/>
      <c r="ANI693" s="14"/>
      <c r="ANJ693" s="14"/>
      <c r="ANK693" s="14"/>
      <c r="ANL693" s="14"/>
      <c r="ANM693" s="14"/>
      <c r="ANN693" s="14"/>
      <c r="ANO693" s="14"/>
      <c r="ANP693" s="14"/>
      <c r="ANQ693" s="14"/>
      <c r="ANR693" s="14"/>
      <c r="ANS693" s="14"/>
      <c r="ANT693" s="14"/>
      <c r="ANU693" s="14"/>
      <c r="ANV693" s="14"/>
      <c r="ANW693" s="14"/>
      <c r="ANX693" s="14"/>
      <c r="ANY693" s="14"/>
      <c r="ANZ693" s="14"/>
      <c r="AOA693" s="14"/>
      <c r="AOB693" s="14"/>
      <c r="AOC693" s="14"/>
      <c r="AOD693" s="14"/>
      <c r="AOE693" s="14"/>
      <c r="AOF693" s="14"/>
      <c r="AOG693" s="14"/>
      <c r="AOH693" s="14"/>
      <c r="AOI693" s="14"/>
      <c r="AOJ693" s="14"/>
      <c r="AOK693" s="14"/>
      <c r="AOL693" s="14"/>
      <c r="AOM693" s="14"/>
      <c r="AON693" s="14"/>
      <c r="AOO693" s="14"/>
      <c r="AOP693" s="14"/>
      <c r="AOQ693" s="14"/>
      <c r="AOR693" s="14"/>
      <c r="AOS693" s="14"/>
      <c r="AOT693" s="14"/>
      <c r="AOU693" s="14"/>
      <c r="AOV693" s="14"/>
      <c r="AOW693" s="14"/>
      <c r="AOX693" s="14"/>
      <c r="AOY693" s="14"/>
      <c r="AOZ693" s="14"/>
      <c r="APA693" s="14"/>
      <c r="APB693" s="14"/>
      <c r="APC693" s="14"/>
      <c r="APD693" s="14"/>
      <c r="APE693" s="14"/>
      <c r="APF693" s="14"/>
      <c r="APG693" s="14"/>
      <c r="APH693" s="14"/>
      <c r="API693" s="14"/>
      <c r="APJ693" s="14"/>
      <c r="APK693" s="14"/>
      <c r="APL693" s="14"/>
      <c r="APM693" s="14"/>
      <c r="APN693" s="14"/>
      <c r="APO693" s="14"/>
      <c r="APP693" s="14"/>
      <c r="APQ693" s="14"/>
      <c r="APR693" s="14"/>
      <c r="APS693" s="14"/>
      <c r="APT693" s="14"/>
      <c r="APU693" s="14"/>
      <c r="APV693" s="14"/>
      <c r="APW693" s="14"/>
      <c r="APX693" s="14"/>
      <c r="APY693" s="14"/>
      <c r="APZ693" s="14"/>
      <c r="AQA693" s="14"/>
      <c r="AQB693" s="14"/>
      <c r="AQC693" s="14"/>
      <c r="AQD693" s="14"/>
      <c r="AQE693" s="14"/>
      <c r="AQF693" s="14"/>
      <c r="AQG693" s="14"/>
      <c r="AQH693" s="14"/>
      <c r="AQI693" s="14"/>
      <c r="AQJ693" s="14"/>
      <c r="AQK693" s="14"/>
      <c r="AQL693" s="14"/>
      <c r="AQM693" s="14"/>
      <c r="AQN693" s="14"/>
      <c r="AQO693" s="14"/>
      <c r="AQP693" s="14"/>
      <c r="AQQ693" s="14"/>
      <c r="AQR693" s="14"/>
      <c r="AQS693" s="14"/>
      <c r="AQT693" s="14"/>
      <c r="AQU693" s="14"/>
      <c r="AQV693" s="14"/>
      <c r="AQW693" s="14"/>
      <c r="AQX693" s="14"/>
      <c r="AQY693" s="14"/>
      <c r="AQZ693" s="14"/>
      <c r="ARA693" s="14"/>
      <c r="ARB693" s="14"/>
      <c r="ARC693" s="14"/>
      <c r="ARD693" s="14"/>
      <c r="ARE693" s="14"/>
      <c r="ARF693" s="14"/>
      <c r="ARG693" s="14"/>
      <c r="ARH693" s="14"/>
      <c r="ARI693" s="14"/>
      <c r="ARJ693" s="14"/>
      <c r="ARK693" s="14"/>
      <c r="ARL693" s="14"/>
      <c r="ARM693" s="14"/>
      <c r="ARN693" s="14"/>
      <c r="ARO693" s="14"/>
      <c r="ARP693" s="14"/>
      <c r="ARQ693" s="14"/>
      <c r="ARR693" s="14"/>
      <c r="ARS693" s="14"/>
      <c r="ART693" s="14"/>
      <c r="ARU693" s="14"/>
      <c r="ARV693" s="14"/>
      <c r="ARW693" s="14"/>
      <c r="ARX693" s="14"/>
      <c r="ARY693" s="14"/>
      <c r="ARZ693" s="14"/>
      <c r="ASA693" s="14"/>
      <c r="ASB693" s="14"/>
      <c r="ASC693" s="14"/>
      <c r="ASD693" s="14"/>
      <c r="ASE693" s="14"/>
      <c r="ASF693" s="14"/>
      <c r="ASG693" s="14"/>
      <c r="ASH693" s="14"/>
      <c r="ASI693" s="14"/>
      <c r="ASJ693" s="14"/>
      <c r="ASK693" s="14"/>
      <c r="ASL693" s="14"/>
      <c r="ASM693" s="14"/>
      <c r="ASN693" s="14"/>
      <c r="ASO693" s="14"/>
      <c r="ASP693" s="14"/>
      <c r="ASQ693" s="14"/>
      <c r="ASR693" s="14"/>
      <c r="ASS693" s="14"/>
      <c r="AST693" s="14"/>
      <c r="ASU693" s="14"/>
      <c r="ASV693" s="14"/>
      <c r="ASW693" s="14"/>
      <c r="ASX693" s="14"/>
      <c r="ASY693" s="14"/>
      <c r="ASZ693" s="14"/>
      <c r="ATA693" s="14"/>
      <c r="ATB693" s="14"/>
      <c r="ATC693" s="14"/>
      <c r="ATD693" s="14"/>
    </row>
    <row r="694" spans="63:1200">
      <c r="BK694" s="14" t="str">
        <f t="shared" si="2124"/>
        <v/>
      </c>
      <c r="ABO694" s="14"/>
      <c r="ABP694" s="14"/>
      <c r="ABQ694" s="14"/>
      <c r="ABR694" s="14"/>
      <c r="ABS694" s="14"/>
      <c r="ABT694" s="14"/>
      <c r="ABU694" s="14"/>
      <c r="ABV694" s="14"/>
      <c r="ABW694" s="14"/>
      <c r="ABX694" s="14"/>
      <c r="ABY694" s="14"/>
      <c r="ABZ694" s="14"/>
      <c r="ACA694" s="14"/>
      <c r="ACB694" s="14"/>
      <c r="ACC694" s="14"/>
      <c r="ACD694" s="14"/>
      <c r="ACE694" s="14"/>
      <c r="ACF694" s="14"/>
      <c r="ACG694" s="14"/>
      <c r="ACH694" s="14"/>
      <c r="ACI694" s="14"/>
      <c r="ACJ694" s="14"/>
      <c r="ACK694" s="14"/>
      <c r="ACL694" s="14"/>
      <c r="ACM694" s="14"/>
      <c r="ACN694" s="14"/>
      <c r="ACO694" s="14"/>
      <c r="ACP694" s="14"/>
      <c r="ACQ694" s="14"/>
      <c r="ACR694" s="14"/>
      <c r="ACS694" s="14"/>
      <c r="ACT694" s="14"/>
      <c r="ACU694" s="14"/>
      <c r="ACV694" s="14"/>
      <c r="ACW694" s="14"/>
      <c r="ACX694" s="14"/>
      <c r="ACY694" s="14"/>
      <c r="ACZ694" s="14"/>
      <c r="ADA694" s="14"/>
      <c r="ADB694" s="14"/>
      <c r="ADC694" s="14"/>
      <c r="ADD694" s="14"/>
      <c r="ADE694" s="14"/>
      <c r="ADF694" s="14"/>
      <c r="ADG694" s="14"/>
      <c r="ADH694" s="14"/>
      <c r="ADI694" s="14"/>
      <c r="ADJ694" s="14"/>
      <c r="ADK694" s="14"/>
      <c r="ADL694" s="14"/>
      <c r="ADM694" s="14"/>
      <c r="ADN694" s="14"/>
      <c r="ADO694" s="14"/>
      <c r="ADP694" s="14"/>
      <c r="ADQ694" s="14"/>
      <c r="ADR694" s="14"/>
      <c r="ADS694" s="14"/>
      <c r="ADT694" s="14"/>
      <c r="ADU694" s="14"/>
      <c r="ADV694" s="14"/>
      <c r="ADW694" s="14"/>
      <c r="ADX694" s="14"/>
      <c r="ADY694" s="14"/>
      <c r="ADZ694" s="14"/>
      <c r="AEA694" s="14"/>
      <c r="AEB694" s="14"/>
      <c r="AEC694" s="14"/>
      <c r="AED694" s="14"/>
      <c r="AEE694" s="14"/>
      <c r="AEF694" s="14"/>
      <c r="AEG694" s="14"/>
      <c r="AEH694" s="14"/>
      <c r="AEI694" s="14"/>
      <c r="AEJ694" s="14"/>
      <c r="AEK694" s="14"/>
      <c r="AEL694" s="14"/>
      <c r="AEM694" s="14"/>
      <c r="AEN694" s="14"/>
      <c r="AEO694" s="14"/>
      <c r="AEP694" s="14"/>
      <c r="AEQ694" s="14"/>
      <c r="AER694" s="14"/>
      <c r="AES694" s="14"/>
      <c r="AET694" s="14"/>
      <c r="AEU694" s="14"/>
      <c r="AEV694" s="14"/>
      <c r="AEW694" s="14"/>
      <c r="AEX694" s="14"/>
      <c r="AEY694" s="14"/>
      <c r="AEZ694" s="14"/>
      <c r="AFA694" s="14"/>
      <c r="AFB694" s="14"/>
      <c r="AFC694" s="14"/>
      <c r="AFD694" s="14"/>
      <c r="AFE694" s="14"/>
      <c r="AFF694" s="14"/>
      <c r="AFG694" s="14"/>
      <c r="AFH694" s="14"/>
      <c r="AFI694" s="14"/>
      <c r="AFJ694" s="14"/>
      <c r="AFK694" s="14"/>
      <c r="AFL694" s="14"/>
      <c r="AFM694" s="14"/>
      <c r="AFN694" s="14"/>
      <c r="AFO694" s="14"/>
      <c r="AFP694" s="14"/>
      <c r="AFQ694" s="14"/>
      <c r="AFR694" s="14"/>
      <c r="AFS694" s="14"/>
      <c r="AFT694" s="14"/>
      <c r="AFU694" s="14"/>
      <c r="AFV694" s="14"/>
      <c r="AFW694" s="14"/>
      <c r="AFX694" s="14"/>
      <c r="AFY694" s="14"/>
      <c r="AFZ694" s="14"/>
      <c r="AGA694" s="14"/>
      <c r="AGB694" s="14"/>
      <c r="AGC694" s="14"/>
      <c r="AGD694" s="14"/>
      <c r="AGE694" s="14"/>
      <c r="AGF694" s="14"/>
      <c r="AGG694" s="14"/>
      <c r="AGH694" s="14"/>
      <c r="AGI694" s="14"/>
      <c r="AGJ694" s="14"/>
      <c r="AGK694" s="14"/>
      <c r="AGL694" s="14"/>
      <c r="AGM694" s="14"/>
      <c r="AGN694" s="14"/>
      <c r="AGO694" s="14"/>
      <c r="AGP694" s="14"/>
      <c r="AGQ694" s="14"/>
      <c r="AGR694" s="14"/>
      <c r="AGS694" s="14"/>
      <c r="AGT694" s="14"/>
      <c r="AGU694" s="14"/>
      <c r="AGV694" s="14"/>
      <c r="AGW694" s="14"/>
      <c r="AGX694" s="14"/>
      <c r="AGY694" s="14"/>
      <c r="AGZ694" s="14"/>
      <c r="AHA694" s="14"/>
      <c r="AHB694" s="14"/>
      <c r="AHC694" s="14"/>
      <c r="AHD694" s="14"/>
      <c r="AHE694" s="14"/>
      <c r="AHF694" s="14"/>
      <c r="AHG694" s="14"/>
      <c r="AHH694" s="14"/>
      <c r="AHI694" s="14"/>
      <c r="AHJ694" s="14"/>
      <c r="AHK694" s="14"/>
      <c r="AHL694" s="14"/>
      <c r="AHM694" s="14"/>
      <c r="AHN694" s="14"/>
      <c r="AHO694" s="14"/>
      <c r="AHP694" s="14"/>
      <c r="AHQ694" s="14"/>
      <c r="AHR694" s="14"/>
      <c r="AHS694" s="14"/>
      <c r="AHT694" s="14"/>
      <c r="AHU694" s="14"/>
      <c r="AHV694" s="14"/>
      <c r="AHW694" s="14"/>
      <c r="AHX694" s="14"/>
      <c r="AHY694" s="14"/>
      <c r="AHZ694" s="14"/>
      <c r="AIA694" s="14"/>
      <c r="AIB694" s="14"/>
      <c r="AIC694" s="14"/>
      <c r="AID694" s="14"/>
      <c r="AIE694" s="14"/>
      <c r="AIF694" s="14"/>
      <c r="AIG694" s="14"/>
      <c r="AIH694" s="14"/>
      <c r="AII694" s="14"/>
      <c r="AIJ694" s="14"/>
      <c r="AIK694" s="14"/>
      <c r="AIL694" s="14"/>
      <c r="AIM694" s="14"/>
      <c r="AIN694" s="14"/>
      <c r="AIO694" s="14"/>
      <c r="AIP694" s="14"/>
      <c r="AIQ694" s="14"/>
      <c r="AIR694" s="14"/>
      <c r="AIS694" s="14"/>
      <c r="AIT694" s="14"/>
      <c r="AIU694" s="14"/>
      <c r="AIV694" s="14"/>
      <c r="AIW694" s="14"/>
      <c r="AIX694" s="14"/>
      <c r="AIY694" s="14"/>
      <c r="AIZ694" s="14"/>
      <c r="AJA694" s="14"/>
      <c r="AJB694" s="14"/>
      <c r="AJC694" s="14"/>
      <c r="AJD694" s="14"/>
      <c r="AJE694" s="14"/>
      <c r="AJF694" s="14"/>
      <c r="AJG694" s="14"/>
      <c r="AJH694" s="14"/>
      <c r="AJI694" s="14"/>
      <c r="AJJ694" s="14"/>
      <c r="AJK694" s="14"/>
      <c r="AJL694" s="14"/>
      <c r="AJM694" s="14"/>
      <c r="AJN694" s="14"/>
      <c r="AJO694" s="14"/>
      <c r="AJP694" s="14"/>
      <c r="AJQ694" s="14"/>
      <c r="AJR694" s="14"/>
      <c r="AJS694" s="14"/>
      <c r="AJT694" s="14"/>
      <c r="AJU694" s="14"/>
      <c r="AJV694" s="14"/>
      <c r="AJW694" s="14"/>
      <c r="AJX694" s="14"/>
      <c r="AJY694" s="14"/>
      <c r="AJZ694" s="14"/>
      <c r="AKA694" s="14"/>
      <c r="AKB694" s="14"/>
      <c r="AKC694" s="14"/>
      <c r="AKD694" s="14"/>
      <c r="AKE694" s="14"/>
      <c r="AKF694" s="14"/>
      <c r="AKG694" s="14"/>
      <c r="AKH694" s="14"/>
      <c r="AKI694" s="14"/>
      <c r="AKJ694" s="14"/>
      <c r="AKK694" s="14"/>
      <c r="AKL694" s="14"/>
      <c r="AKM694" s="14"/>
      <c r="AKN694" s="14"/>
      <c r="AKO694" s="14"/>
      <c r="AKP694" s="14"/>
      <c r="AKQ694" s="14"/>
      <c r="AKR694" s="14"/>
      <c r="AKS694" s="14"/>
      <c r="AKT694" s="14"/>
      <c r="AKU694" s="14"/>
      <c r="AKV694" s="14"/>
      <c r="AKW694" s="14"/>
      <c r="AKX694" s="14"/>
      <c r="AKY694" s="14"/>
      <c r="AKZ694" s="14"/>
      <c r="ALA694" s="14"/>
      <c r="ALB694" s="14"/>
      <c r="ALC694" s="14"/>
      <c r="ALD694" s="14"/>
      <c r="ALE694" s="14"/>
      <c r="ALF694" s="14"/>
      <c r="ALG694" s="14"/>
      <c r="ALH694" s="14"/>
      <c r="ALI694" s="14"/>
      <c r="ALJ694" s="14"/>
      <c r="ALK694" s="14"/>
      <c r="ALL694" s="14"/>
      <c r="ALM694" s="14"/>
      <c r="ALN694" s="14"/>
      <c r="ALO694" s="14"/>
      <c r="ALP694" s="14"/>
      <c r="ALQ694" s="14"/>
      <c r="ALR694" s="14"/>
      <c r="ALS694" s="14"/>
      <c r="ALT694" s="14"/>
      <c r="ALU694" s="14"/>
      <c r="ALV694" s="14"/>
      <c r="ALW694" s="14"/>
      <c r="ALX694" s="14"/>
      <c r="ALY694" s="14"/>
      <c r="ALZ694" s="14"/>
      <c r="AMA694" s="14"/>
      <c r="AMB694" s="14"/>
      <c r="AMC694" s="14"/>
      <c r="AMD694" s="14"/>
      <c r="AME694" s="14"/>
      <c r="AMF694" s="14"/>
      <c r="AMG694" s="14"/>
      <c r="AMH694" s="14"/>
      <c r="AMI694" s="14"/>
      <c r="AMJ694" s="14"/>
      <c r="AMK694" s="14"/>
      <c r="AML694" s="14"/>
      <c r="AMM694" s="14"/>
      <c r="AMN694" s="14"/>
      <c r="AMO694" s="14"/>
      <c r="AMP694" s="14"/>
      <c r="AMQ694" s="14"/>
      <c r="AMR694" s="14"/>
      <c r="AMS694" s="14"/>
      <c r="AMT694" s="14"/>
      <c r="AMU694" s="14"/>
      <c r="AMV694" s="14"/>
      <c r="AMW694" s="14"/>
      <c r="AMX694" s="14"/>
      <c r="AMY694" s="14"/>
      <c r="AMZ694" s="14"/>
      <c r="ANA694" s="14"/>
      <c r="ANB694" s="14"/>
      <c r="ANC694" s="14"/>
      <c r="AND694" s="14"/>
      <c r="ANE694" s="14"/>
      <c r="ANF694" s="14"/>
      <c r="ANG694" s="14"/>
      <c r="ANH694" s="14"/>
      <c r="ANI694" s="14"/>
      <c r="ANJ694" s="14"/>
      <c r="ANK694" s="14"/>
      <c r="ANL694" s="14"/>
      <c r="ANM694" s="14"/>
      <c r="ANN694" s="14"/>
      <c r="ANO694" s="14"/>
      <c r="ANP694" s="14"/>
      <c r="ANQ694" s="14"/>
      <c r="ANR694" s="14"/>
      <c r="ANS694" s="14"/>
      <c r="ANT694" s="14"/>
      <c r="ANU694" s="14"/>
      <c r="ANV694" s="14"/>
      <c r="ANW694" s="14"/>
      <c r="ANX694" s="14"/>
      <c r="ANY694" s="14"/>
      <c r="ANZ694" s="14"/>
      <c r="AOA694" s="14"/>
      <c r="AOB694" s="14"/>
      <c r="AOC694" s="14"/>
      <c r="AOD694" s="14"/>
      <c r="AOE694" s="14"/>
      <c r="AOF694" s="14"/>
      <c r="AOG694" s="14"/>
      <c r="AOH694" s="14"/>
      <c r="AOI694" s="14"/>
      <c r="AOJ694" s="14"/>
      <c r="AOK694" s="14"/>
      <c r="AOL694" s="14"/>
      <c r="AOM694" s="14"/>
      <c r="AON694" s="14"/>
      <c r="AOO694" s="14"/>
      <c r="AOP694" s="14"/>
      <c r="AOQ694" s="14"/>
      <c r="AOR694" s="14"/>
      <c r="AOS694" s="14"/>
      <c r="AOT694" s="14"/>
      <c r="AOU694" s="14"/>
      <c r="AOV694" s="14"/>
      <c r="AOW694" s="14"/>
      <c r="AOX694" s="14"/>
      <c r="AOY694" s="14"/>
      <c r="AOZ694" s="14"/>
      <c r="APA694" s="14"/>
      <c r="APB694" s="14"/>
      <c r="APC694" s="14"/>
      <c r="APD694" s="14"/>
      <c r="APE694" s="14"/>
      <c r="APF694" s="14"/>
      <c r="APG694" s="14"/>
      <c r="APH694" s="14"/>
      <c r="API694" s="14"/>
      <c r="APJ694" s="14"/>
      <c r="APK694" s="14"/>
      <c r="APL694" s="14"/>
      <c r="APM694" s="14"/>
      <c r="APN694" s="14"/>
      <c r="APO694" s="14"/>
      <c r="APP694" s="14"/>
      <c r="APQ694" s="14"/>
      <c r="APR694" s="14"/>
      <c r="APS694" s="14"/>
      <c r="APT694" s="14"/>
      <c r="APU694" s="14"/>
      <c r="APV694" s="14"/>
      <c r="APW694" s="14"/>
      <c r="APX694" s="14"/>
      <c r="APY694" s="14"/>
      <c r="APZ694" s="14"/>
      <c r="AQA694" s="14"/>
      <c r="AQB694" s="14"/>
      <c r="AQC694" s="14"/>
      <c r="AQD694" s="14"/>
      <c r="AQE694" s="14"/>
      <c r="AQF694" s="14"/>
      <c r="AQG694" s="14"/>
      <c r="AQH694" s="14"/>
      <c r="AQI694" s="14"/>
      <c r="AQJ694" s="14"/>
      <c r="AQK694" s="14"/>
      <c r="AQL694" s="14"/>
      <c r="AQM694" s="14"/>
      <c r="AQN694" s="14"/>
      <c r="AQO694" s="14"/>
      <c r="AQP694" s="14"/>
      <c r="AQQ694" s="14"/>
      <c r="AQR694" s="14"/>
      <c r="AQS694" s="14"/>
      <c r="AQT694" s="14"/>
      <c r="AQU694" s="14"/>
      <c r="AQV694" s="14"/>
      <c r="AQW694" s="14"/>
      <c r="AQX694" s="14"/>
      <c r="AQY694" s="14"/>
      <c r="AQZ694" s="14"/>
      <c r="ARA694" s="14"/>
      <c r="ARB694" s="14"/>
      <c r="ARC694" s="14"/>
      <c r="ARD694" s="14"/>
      <c r="ARE694" s="14"/>
      <c r="ARF694" s="14"/>
      <c r="ARG694" s="14"/>
      <c r="ARH694" s="14"/>
      <c r="ARI694" s="14"/>
      <c r="ARJ694" s="14"/>
      <c r="ARK694" s="14"/>
      <c r="ARL694" s="14"/>
      <c r="ARM694" s="14"/>
      <c r="ARN694" s="14"/>
      <c r="ARO694" s="14"/>
      <c r="ARP694" s="14"/>
      <c r="ARQ694" s="14"/>
      <c r="ARR694" s="14"/>
      <c r="ARS694" s="14"/>
      <c r="ART694" s="14"/>
      <c r="ARU694" s="14"/>
      <c r="ARV694" s="14"/>
      <c r="ARW694" s="14"/>
      <c r="ARX694" s="14"/>
      <c r="ARY694" s="14"/>
      <c r="ARZ694" s="14"/>
      <c r="ASA694" s="14"/>
      <c r="ASB694" s="14"/>
      <c r="ASC694" s="14"/>
      <c r="ASD694" s="14"/>
      <c r="ASE694" s="14"/>
      <c r="ASF694" s="14"/>
      <c r="ASG694" s="14"/>
      <c r="ASH694" s="14"/>
      <c r="ASI694" s="14"/>
      <c r="ASJ694" s="14"/>
      <c r="ASK694" s="14"/>
      <c r="ASL694" s="14"/>
      <c r="ASM694" s="14"/>
      <c r="ASN694" s="14"/>
      <c r="ASO694" s="14"/>
      <c r="ASP694" s="14"/>
      <c r="ASQ694" s="14"/>
      <c r="ASR694" s="14"/>
      <c r="ASS694" s="14"/>
      <c r="AST694" s="14"/>
      <c r="ASU694" s="14"/>
      <c r="ASV694" s="14"/>
      <c r="ASW694" s="14"/>
      <c r="ASX694" s="14"/>
      <c r="ASY694" s="14"/>
      <c r="ASZ694" s="14"/>
      <c r="ATA694" s="14"/>
      <c r="ATB694" s="14"/>
      <c r="ATC694" s="14"/>
      <c r="ATD694" s="14"/>
    </row>
    <row r="695" spans="63:1200">
      <c r="BK695" s="14" t="str">
        <f t="shared" si="2124"/>
        <v/>
      </c>
      <c r="ABO695" s="14"/>
      <c r="ABP695" s="14"/>
      <c r="ABQ695" s="14"/>
      <c r="ABR695" s="14"/>
      <c r="ABS695" s="14"/>
      <c r="ABT695" s="14"/>
      <c r="ABU695" s="14"/>
      <c r="ABV695" s="14"/>
      <c r="ABW695" s="14"/>
      <c r="ABX695" s="14"/>
      <c r="ABY695" s="14"/>
      <c r="ABZ695" s="14"/>
      <c r="ACA695" s="14"/>
      <c r="ACB695" s="14"/>
      <c r="ACC695" s="14"/>
      <c r="ACD695" s="14"/>
      <c r="ACE695" s="14"/>
      <c r="ACF695" s="14"/>
      <c r="ACG695" s="14"/>
      <c r="ACH695" s="14"/>
      <c r="ACI695" s="14"/>
      <c r="ACJ695" s="14"/>
      <c r="ACK695" s="14"/>
      <c r="ACL695" s="14"/>
      <c r="ACM695" s="14"/>
      <c r="ACN695" s="14"/>
      <c r="ACO695" s="14"/>
      <c r="ACP695" s="14"/>
      <c r="ACQ695" s="14"/>
      <c r="ACR695" s="14"/>
      <c r="ACS695" s="14"/>
      <c r="ACT695" s="14"/>
      <c r="ACU695" s="14"/>
      <c r="ACV695" s="14"/>
      <c r="ACW695" s="14"/>
      <c r="ACX695" s="14"/>
      <c r="ACY695" s="14"/>
      <c r="ACZ695" s="14"/>
      <c r="ADA695" s="14"/>
      <c r="ADB695" s="14"/>
      <c r="ADC695" s="14"/>
      <c r="ADD695" s="14"/>
      <c r="ADE695" s="14"/>
      <c r="ADF695" s="14"/>
      <c r="ADG695" s="14"/>
      <c r="ADH695" s="14"/>
      <c r="ADI695" s="14"/>
      <c r="ADJ695" s="14"/>
      <c r="ADK695" s="14"/>
      <c r="ADL695" s="14"/>
      <c r="ADM695" s="14"/>
      <c r="ADN695" s="14"/>
      <c r="ADO695" s="14"/>
      <c r="ADP695" s="14"/>
      <c r="ADQ695" s="14"/>
      <c r="ADR695" s="14"/>
      <c r="ADS695" s="14"/>
      <c r="ADT695" s="14"/>
      <c r="ADU695" s="14"/>
      <c r="ADV695" s="14"/>
      <c r="ADW695" s="14"/>
      <c r="ADX695" s="14"/>
      <c r="ADY695" s="14"/>
      <c r="ADZ695" s="14"/>
      <c r="AEA695" s="14"/>
      <c r="AEB695" s="14"/>
      <c r="AEC695" s="14"/>
      <c r="AED695" s="14"/>
      <c r="AEE695" s="14"/>
      <c r="AEF695" s="14"/>
      <c r="AEG695" s="14"/>
      <c r="AEH695" s="14"/>
      <c r="AEI695" s="14"/>
      <c r="AEJ695" s="14"/>
      <c r="AEK695" s="14"/>
      <c r="AEL695" s="14"/>
      <c r="AEM695" s="14"/>
      <c r="AEN695" s="14"/>
      <c r="AEO695" s="14"/>
      <c r="AEP695" s="14"/>
      <c r="AEQ695" s="14"/>
      <c r="AER695" s="14"/>
      <c r="AES695" s="14"/>
      <c r="AET695" s="14"/>
      <c r="AEU695" s="14"/>
      <c r="AEV695" s="14"/>
      <c r="AEW695" s="14"/>
      <c r="AEX695" s="14"/>
      <c r="AEY695" s="14"/>
      <c r="AEZ695" s="14"/>
      <c r="AFA695" s="14"/>
      <c r="AFB695" s="14"/>
      <c r="AFC695" s="14"/>
      <c r="AFD695" s="14"/>
      <c r="AFE695" s="14"/>
      <c r="AFF695" s="14"/>
      <c r="AFG695" s="14"/>
      <c r="AFH695" s="14"/>
      <c r="AFI695" s="14"/>
      <c r="AFJ695" s="14"/>
      <c r="AFK695" s="14"/>
      <c r="AFL695" s="14"/>
      <c r="AFM695" s="14"/>
      <c r="AFN695" s="14"/>
      <c r="AFO695" s="14"/>
      <c r="AFP695" s="14"/>
      <c r="AFQ695" s="14"/>
      <c r="AFR695" s="14"/>
      <c r="AFS695" s="14"/>
      <c r="AFT695" s="14"/>
      <c r="AFU695" s="14"/>
      <c r="AFV695" s="14"/>
      <c r="AFW695" s="14"/>
      <c r="AFX695" s="14"/>
      <c r="AFY695" s="14"/>
      <c r="AFZ695" s="14"/>
      <c r="AGA695" s="14"/>
      <c r="AGB695" s="14"/>
      <c r="AGC695" s="14"/>
      <c r="AGD695" s="14"/>
      <c r="AGE695" s="14"/>
      <c r="AGF695" s="14"/>
      <c r="AGG695" s="14"/>
      <c r="AGH695" s="14"/>
      <c r="AGI695" s="14"/>
      <c r="AGJ695" s="14"/>
      <c r="AGK695" s="14"/>
      <c r="AGL695" s="14"/>
      <c r="AGM695" s="14"/>
      <c r="AGN695" s="14"/>
      <c r="AGO695" s="14"/>
      <c r="AGP695" s="14"/>
      <c r="AGQ695" s="14"/>
      <c r="AGR695" s="14"/>
      <c r="AGS695" s="14"/>
      <c r="AGT695" s="14"/>
      <c r="AGU695" s="14"/>
      <c r="AGV695" s="14"/>
      <c r="AGW695" s="14"/>
      <c r="AGX695" s="14"/>
      <c r="AGY695" s="14"/>
      <c r="AGZ695" s="14"/>
      <c r="AHA695" s="14"/>
      <c r="AHB695" s="14"/>
      <c r="AHC695" s="14"/>
      <c r="AHD695" s="14"/>
      <c r="AHE695" s="14"/>
      <c r="AHF695" s="14"/>
      <c r="AHG695" s="14"/>
      <c r="AHH695" s="14"/>
      <c r="AHI695" s="14"/>
      <c r="AHJ695" s="14"/>
      <c r="AHK695" s="14"/>
      <c r="AHL695" s="14"/>
      <c r="AHM695" s="14"/>
      <c r="AHN695" s="14"/>
      <c r="AHO695" s="14"/>
      <c r="AHP695" s="14"/>
      <c r="AHQ695" s="14"/>
      <c r="AHR695" s="14"/>
      <c r="AHS695" s="14"/>
      <c r="AHT695" s="14"/>
      <c r="AHU695" s="14"/>
      <c r="AHV695" s="14"/>
      <c r="AHW695" s="14"/>
      <c r="AHX695" s="14"/>
      <c r="AHY695" s="14"/>
      <c r="AHZ695" s="14"/>
      <c r="AIA695" s="14"/>
      <c r="AIB695" s="14"/>
      <c r="AIC695" s="14"/>
      <c r="AID695" s="14"/>
      <c r="AIE695" s="14"/>
      <c r="AIF695" s="14"/>
      <c r="AIG695" s="14"/>
      <c r="AIH695" s="14"/>
      <c r="AII695" s="14"/>
      <c r="AIJ695" s="14"/>
      <c r="AIK695" s="14"/>
      <c r="AIL695" s="14"/>
      <c r="AIM695" s="14"/>
      <c r="AIN695" s="14"/>
      <c r="AIO695" s="14"/>
      <c r="AIP695" s="14"/>
      <c r="AIQ695" s="14"/>
      <c r="AIR695" s="14"/>
      <c r="AIS695" s="14"/>
      <c r="AIT695" s="14"/>
      <c r="AIU695" s="14"/>
      <c r="AIV695" s="14"/>
      <c r="AIW695" s="14"/>
      <c r="AIX695" s="14"/>
      <c r="AIY695" s="14"/>
      <c r="AIZ695" s="14"/>
      <c r="AJA695" s="14"/>
      <c r="AJB695" s="14"/>
      <c r="AJC695" s="14"/>
      <c r="AJD695" s="14"/>
      <c r="AJE695" s="14"/>
      <c r="AJF695" s="14"/>
      <c r="AJG695" s="14"/>
      <c r="AJH695" s="14"/>
      <c r="AJI695" s="14"/>
      <c r="AJJ695" s="14"/>
      <c r="AJK695" s="14"/>
      <c r="AJL695" s="14"/>
      <c r="AJM695" s="14"/>
      <c r="AJN695" s="14"/>
      <c r="AJO695" s="14"/>
      <c r="AJP695" s="14"/>
      <c r="AJQ695" s="14"/>
      <c r="AJR695" s="14"/>
      <c r="AJS695" s="14"/>
      <c r="AJT695" s="14"/>
      <c r="AJU695" s="14"/>
      <c r="AJV695" s="14"/>
      <c r="AJW695" s="14"/>
      <c r="AJX695" s="14"/>
      <c r="AJY695" s="14"/>
      <c r="AJZ695" s="14"/>
      <c r="AKA695" s="14"/>
      <c r="AKB695" s="14"/>
      <c r="AKC695" s="14"/>
      <c r="AKD695" s="14"/>
      <c r="AKE695" s="14"/>
      <c r="AKF695" s="14"/>
      <c r="AKG695" s="14"/>
      <c r="AKH695" s="14"/>
      <c r="AKI695" s="14"/>
      <c r="AKJ695" s="14"/>
      <c r="AKK695" s="14"/>
      <c r="AKL695" s="14"/>
      <c r="AKM695" s="14"/>
      <c r="AKN695" s="14"/>
      <c r="AKO695" s="14"/>
      <c r="AKP695" s="14"/>
      <c r="AKQ695" s="14"/>
      <c r="AKR695" s="14"/>
      <c r="AKS695" s="14"/>
      <c r="AKT695" s="14"/>
      <c r="AKU695" s="14"/>
      <c r="AKV695" s="14"/>
      <c r="AKW695" s="14"/>
      <c r="AKX695" s="14"/>
      <c r="AKY695" s="14"/>
      <c r="AKZ695" s="14"/>
      <c r="ALA695" s="14"/>
      <c r="ALB695" s="14"/>
      <c r="ALC695" s="14"/>
      <c r="ALD695" s="14"/>
      <c r="ALE695" s="14"/>
      <c r="ALF695" s="14"/>
      <c r="ALG695" s="14"/>
      <c r="ALH695" s="14"/>
      <c r="ALI695" s="14"/>
      <c r="ALJ695" s="14"/>
      <c r="ALK695" s="14"/>
      <c r="ALL695" s="14"/>
      <c r="ALM695" s="14"/>
      <c r="ALN695" s="14"/>
      <c r="ALO695" s="14"/>
      <c r="ALP695" s="14"/>
      <c r="ALQ695" s="14"/>
      <c r="ALR695" s="14"/>
      <c r="ALS695" s="14"/>
      <c r="ALT695" s="14"/>
      <c r="ALU695" s="14"/>
      <c r="ALV695" s="14"/>
      <c r="ALW695" s="14"/>
      <c r="ALX695" s="14"/>
      <c r="ALY695" s="14"/>
      <c r="ALZ695" s="14"/>
      <c r="AMA695" s="14"/>
      <c r="AMB695" s="14"/>
      <c r="AMC695" s="14"/>
      <c r="AMD695" s="14"/>
      <c r="AME695" s="14"/>
      <c r="AMF695" s="14"/>
      <c r="AMG695" s="14"/>
      <c r="AMH695" s="14"/>
      <c r="AMI695" s="14"/>
      <c r="AMJ695" s="14"/>
      <c r="AMK695" s="14"/>
      <c r="AML695" s="14"/>
      <c r="AMM695" s="14"/>
      <c r="AMN695" s="14"/>
      <c r="AMO695" s="14"/>
      <c r="AMP695" s="14"/>
      <c r="AMQ695" s="14"/>
      <c r="AMR695" s="14"/>
      <c r="AMS695" s="14"/>
      <c r="AMT695" s="14"/>
      <c r="AMU695" s="14"/>
      <c r="AMV695" s="14"/>
      <c r="AMW695" s="14"/>
      <c r="AMX695" s="14"/>
      <c r="AMY695" s="14"/>
      <c r="AMZ695" s="14"/>
      <c r="ANA695" s="14"/>
      <c r="ANB695" s="14"/>
      <c r="ANC695" s="14"/>
      <c r="AND695" s="14"/>
      <c r="ANE695" s="14"/>
      <c r="ANF695" s="14"/>
      <c r="ANG695" s="14"/>
      <c r="ANH695" s="14"/>
      <c r="ANI695" s="14"/>
      <c r="ANJ695" s="14"/>
      <c r="ANK695" s="14"/>
      <c r="ANL695" s="14"/>
      <c r="ANM695" s="14"/>
      <c r="ANN695" s="14"/>
      <c r="ANO695" s="14"/>
      <c r="ANP695" s="14"/>
      <c r="ANQ695" s="14"/>
      <c r="ANR695" s="14"/>
      <c r="ANS695" s="14"/>
      <c r="ANT695" s="14"/>
      <c r="ANU695" s="14"/>
      <c r="ANV695" s="14"/>
      <c r="ANW695" s="14"/>
      <c r="ANX695" s="14"/>
      <c r="ANY695" s="14"/>
      <c r="ANZ695" s="14"/>
      <c r="AOA695" s="14"/>
      <c r="AOB695" s="14"/>
      <c r="AOC695" s="14"/>
      <c r="AOD695" s="14"/>
      <c r="AOE695" s="14"/>
      <c r="AOF695" s="14"/>
      <c r="AOG695" s="14"/>
      <c r="AOH695" s="14"/>
      <c r="AOI695" s="14"/>
      <c r="AOJ695" s="14"/>
      <c r="AOK695" s="14"/>
      <c r="AOL695" s="14"/>
      <c r="AOM695" s="14"/>
      <c r="AON695" s="14"/>
      <c r="AOO695" s="14"/>
      <c r="AOP695" s="14"/>
      <c r="AOQ695" s="14"/>
      <c r="AOR695" s="14"/>
      <c r="AOS695" s="14"/>
      <c r="AOT695" s="14"/>
      <c r="AOU695" s="14"/>
      <c r="AOV695" s="14"/>
      <c r="AOW695" s="14"/>
      <c r="AOX695" s="14"/>
      <c r="AOY695" s="14"/>
      <c r="AOZ695" s="14"/>
      <c r="APA695" s="14"/>
      <c r="APB695" s="14"/>
      <c r="APC695" s="14"/>
      <c r="APD695" s="14"/>
      <c r="APE695" s="14"/>
      <c r="APF695" s="14"/>
      <c r="APG695" s="14"/>
      <c r="APH695" s="14"/>
      <c r="API695" s="14"/>
      <c r="APJ695" s="14"/>
      <c r="APK695" s="14"/>
      <c r="APL695" s="14"/>
      <c r="APM695" s="14"/>
      <c r="APN695" s="14"/>
      <c r="APO695" s="14"/>
      <c r="APP695" s="14"/>
      <c r="APQ695" s="14"/>
      <c r="APR695" s="14"/>
      <c r="APS695" s="14"/>
      <c r="APT695" s="14"/>
      <c r="APU695" s="14"/>
      <c r="APV695" s="14"/>
      <c r="APW695" s="14"/>
      <c r="APX695" s="14"/>
      <c r="APY695" s="14"/>
      <c r="APZ695" s="14"/>
      <c r="AQA695" s="14"/>
      <c r="AQB695" s="14"/>
      <c r="AQC695" s="14"/>
      <c r="AQD695" s="14"/>
      <c r="AQE695" s="14"/>
      <c r="AQF695" s="14"/>
      <c r="AQG695" s="14"/>
      <c r="AQH695" s="14"/>
      <c r="AQI695" s="14"/>
      <c r="AQJ695" s="14"/>
      <c r="AQK695" s="14"/>
      <c r="AQL695" s="14"/>
      <c r="AQM695" s="14"/>
      <c r="AQN695" s="14"/>
      <c r="AQO695" s="14"/>
      <c r="AQP695" s="14"/>
      <c r="AQQ695" s="14"/>
      <c r="AQR695" s="14"/>
      <c r="AQS695" s="14"/>
      <c r="AQT695" s="14"/>
      <c r="AQU695" s="14"/>
      <c r="AQV695" s="14"/>
      <c r="AQW695" s="14"/>
      <c r="AQX695" s="14"/>
      <c r="AQY695" s="14"/>
      <c r="AQZ695" s="14"/>
      <c r="ARA695" s="14"/>
      <c r="ARB695" s="14"/>
      <c r="ARC695" s="14"/>
      <c r="ARD695" s="14"/>
      <c r="ARE695" s="14"/>
      <c r="ARF695" s="14"/>
      <c r="ARG695" s="14"/>
      <c r="ARH695" s="14"/>
      <c r="ARI695" s="14"/>
      <c r="ARJ695" s="14"/>
      <c r="ARK695" s="14"/>
      <c r="ARL695" s="14"/>
      <c r="ARM695" s="14"/>
      <c r="ARN695" s="14"/>
      <c r="ARO695" s="14"/>
      <c r="ARP695" s="14"/>
      <c r="ARQ695" s="14"/>
      <c r="ARR695" s="14"/>
      <c r="ARS695" s="14"/>
      <c r="ART695" s="14"/>
      <c r="ARU695" s="14"/>
      <c r="ARV695" s="14"/>
      <c r="ARW695" s="14"/>
      <c r="ARX695" s="14"/>
      <c r="ARY695" s="14"/>
      <c r="ARZ695" s="14"/>
      <c r="ASA695" s="14"/>
      <c r="ASB695" s="14"/>
      <c r="ASC695" s="14"/>
      <c r="ASD695" s="14"/>
      <c r="ASE695" s="14"/>
      <c r="ASF695" s="14"/>
      <c r="ASG695" s="14"/>
      <c r="ASH695" s="14"/>
      <c r="ASI695" s="14"/>
      <c r="ASJ695" s="14"/>
      <c r="ASK695" s="14"/>
      <c r="ASL695" s="14"/>
      <c r="ASM695" s="14"/>
      <c r="ASN695" s="14"/>
      <c r="ASO695" s="14"/>
      <c r="ASP695" s="14"/>
      <c r="ASQ695" s="14"/>
      <c r="ASR695" s="14"/>
      <c r="ASS695" s="14"/>
      <c r="AST695" s="14"/>
      <c r="ASU695" s="14"/>
      <c r="ASV695" s="14"/>
      <c r="ASW695" s="14"/>
      <c r="ASX695" s="14"/>
      <c r="ASY695" s="14"/>
      <c r="ASZ695" s="14"/>
      <c r="ATA695" s="14"/>
      <c r="ATB695" s="14"/>
      <c r="ATC695" s="14"/>
      <c r="ATD695" s="14"/>
    </row>
    <row r="696" spans="63:1200">
      <c r="BK696" s="14" t="str">
        <f t="shared" si="2124"/>
        <v/>
      </c>
      <c r="ABO696" s="14"/>
      <c r="ABP696" s="14"/>
      <c r="ABQ696" s="14"/>
      <c r="ABR696" s="14"/>
      <c r="ABS696" s="14"/>
      <c r="ABT696" s="14"/>
      <c r="ABU696" s="14"/>
      <c r="ABV696" s="14"/>
      <c r="ABW696" s="14"/>
      <c r="ABX696" s="14"/>
      <c r="ABY696" s="14"/>
      <c r="ABZ696" s="14"/>
      <c r="ACA696" s="14"/>
      <c r="ACB696" s="14"/>
      <c r="ACC696" s="14"/>
      <c r="ACD696" s="14"/>
      <c r="ACE696" s="14"/>
      <c r="ACF696" s="14"/>
      <c r="ACG696" s="14"/>
      <c r="ACH696" s="14"/>
      <c r="ACI696" s="14"/>
      <c r="ACJ696" s="14"/>
      <c r="ACK696" s="14"/>
      <c r="ACL696" s="14"/>
      <c r="ACM696" s="14"/>
      <c r="ACN696" s="14"/>
      <c r="ACO696" s="14"/>
      <c r="ACP696" s="14"/>
      <c r="ACQ696" s="14"/>
      <c r="ACR696" s="14"/>
      <c r="ACS696" s="14"/>
      <c r="ACT696" s="14"/>
      <c r="ACU696" s="14"/>
      <c r="ACV696" s="14"/>
      <c r="ACW696" s="14"/>
      <c r="ACX696" s="14"/>
      <c r="ACY696" s="14"/>
      <c r="ACZ696" s="14"/>
      <c r="ADA696" s="14"/>
      <c r="ADB696" s="14"/>
      <c r="ADC696" s="14"/>
      <c r="ADD696" s="14"/>
      <c r="ADE696" s="14"/>
      <c r="ADF696" s="14"/>
      <c r="ADG696" s="14"/>
      <c r="ADH696" s="14"/>
      <c r="ADI696" s="14"/>
      <c r="ADJ696" s="14"/>
      <c r="ADK696" s="14"/>
      <c r="ADL696" s="14"/>
      <c r="ADM696" s="14"/>
      <c r="ADN696" s="14"/>
      <c r="ADO696" s="14"/>
      <c r="ADP696" s="14"/>
      <c r="ADQ696" s="14"/>
      <c r="ADR696" s="14"/>
      <c r="ADS696" s="14"/>
      <c r="ADT696" s="14"/>
      <c r="ADU696" s="14"/>
      <c r="ADV696" s="14"/>
      <c r="ADW696" s="14"/>
      <c r="ADX696" s="14"/>
      <c r="ADY696" s="14"/>
      <c r="ADZ696" s="14"/>
      <c r="AEA696" s="14"/>
      <c r="AEB696" s="14"/>
      <c r="AEC696" s="14"/>
      <c r="AED696" s="14"/>
      <c r="AEE696" s="14"/>
      <c r="AEF696" s="14"/>
      <c r="AEG696" s="14"/>
      <c r="AEH696" s="14"/>
      <c r="AEI696" s="14"/>
      <c r="AEJ696" s="14"/>
      <c r="AEK696" s="14"/>
      <c r="AEL696" s="14"/>
      <c r="AEM696" s="14"/>
      <c r="AEN696" s="14"/>
      <c r="AEO696" s="14"/>
      <c r="AEP696" s="14"/>
      <c r="AEQ696" s="14"/>
      <c r="AER696" s="14"/>
      <c r="AES696" s="14"/>
      <c r="AET696" s="14"/>
      <c r="AEU696" s="14"/>
      <c r="AEV696" s="14"/>
      <c r="AEW696" s="14"/>
      <c r="AEX696" s="14"/>
      <c r="AEY696" s="14"/>
      <c r="AEZ696" s="14"/>
      <c r="AFA696" s="14"/>
      <c r="AFB696" s="14"/>
      <c r="AFC696" s="14"/>
      <c r="AFD696" s="14"/>
      <c r="AFE696" s="14"/>
      <c r="AFF696" s="14"/>
      <c r="AFG696" s="14"/>
      <c r="AFH696" s="14"/>
      <c r="AFI696" s="14"/>
      <c r="AFJ696" s="14"/>
      <c r="AFK696" s="14"/>
      <c r="AFL696" s="14"/>
      <c r="AFM696" s="14"/>
      <c r="AFN696" s="14"/>
      <c r="AFO696" s="14"/>
      <c r="AFP696" s="14"/>
      <c r="AFQ696" s="14"/>
      <c r="AFR696" s="14"/>
      <c r="AFS696" s="14"/>
      <c r="AFT696" s="14"/>
      <c r="AFU696" s="14"/>
      <c r="AFV696" s="14"/>
      <c r="AFW696" s="14"/>
      <c r="AFX696" s="14"/>
      <c r="AFY696" s="14"/>
      <c r="AFZ696" s="14"/>
      <c r="AGA696" s="14"/>
      <c r="AGB696" s="14"/>
      <c r="AGC696" s="14"/>
      <c r="AGD696" s="14"/>
      <c r="AGE696" s="14"/>
      <c r="AGF696" s="14"/>
      <c r="AGG696" s="14"/>
      <c r="AGH696" s="14"/>
      <c r="AGI696" s="14"/>
      <c r="AGJ696" s="14"/>
      <c r="AGK696" s="14"/>
      <c r="AGL696" s="14"/>
      <c r="AGM696" s="14"/>
      <c r="AGN696" s="14"/>
      <c r="AGO696" s="14"/>
      <c r="AGP696" s="14"/>
      <c r="AGQ696" s="14"/>
      <c r="AGR696" s="14"/>
      <c r="AGS696" s="14"/>
      <c r="AGT696" s="14"/>
      <c r="AGU696" s="14"/>
      <c r="AGV696" s="14"/>
      <c r="AGW696" s="14"/>
      <c r="AGX696" s="14"/>
      <c r="AGY696" s="14"/>
      <c r="AGZ696" s="14"/>
      <c r="AHA696" s="14"/>
      <c r="AHB696" s="14"/>
      <c r="AHC696" s="14"/>
      <c r="AHD696" s="14"/>
      <c r="AHE696" s="14"/>
      <c r="AHF696" s="14"/>
      <c r="AHG696" s="14"/>
      <c r="AHH696" s="14"/>
      <c r="AHI696" s="14"/>
      <c r="AHJ696" s="14"/>
      <c r="AHK696" s="14"/>
      <c r="AHL696" s="14"/>
      <c r="AHM696" s="14"/>
      <c r="AHN696" s="14"/>
      <c r="AHO696" s="14"/>
      <c r="AHP696" s="14"/>
      <c r="AHQ696" s="14"/>
      <c r="AHR696" s="14"/>
      <c r="AHS696" s="14"/>
      <c r="AHT696" s="14"/>
      <c r="AHU696" s="14"/>
      <c r="AHV696" s="14"/>
      <c r="AHW696" s="14"/>
      <c r="AHX696" s="14"/>
      <c r="AHY696" s="14"/>
      <c r="AHZ696" s="14"/>
      <c r="AIA696" s="14"/>
      <c r="AIB696" s="14"/>
      <c r="AIC696" s="14"/>
      <c r="AID696" s="14"/>
      <c r="AIE696" s="14"/>
      <c r="AIF696" s="14"/>
      <c r="AIG696" s="14"/>
      <c r="AIH696" s="14"/>
      <c r="AII696" s="14"/>
      <c r="AIJ696" s="14"/>
      <c r="AIK696" s="14"/>
      <c r="AIL696" s="14"/>
      <c r="AIM696" s="14"/>
      <c r="AIN696" s="14"/>
      <c r="AIO696" s="14"/>
      <c r="AIP696" s="14"/>
      <c r="AIQ696" s="14"/>
      <c r="AIR696" s="14"/>
      <c r="AIS696" s="14"/>
      <c r="AIT696" s="14"/>
      <c r="AIU696" s="14"/>
      <c r="AIV696" s="14"/>
      <c r="AIW696" s="14"/>
      <c r="AIX696" s="14"/>
      <c r="AIY696" s="14"/>
      <c r="AIZ696" s="14"/>
      <c r="AJA696" s="14"/>
      <c r="AJB696" s="14"/>
      <c r="AJC696" s="14"/>
      <c r="AJD696" s="14"/>
      <c r="AJE696" s="14"/>
      <c r="AJF696" s="14"/>
      <c r="AJG696" s="14"/>
      <c r="AJH696" s="14"/>
      <c r="AJI696" s="14"/>
      <c r="AJJ696" s="14"/>
      <c r="AJK696" s="14"/>
      <c r="AJL696" s="14"/>
      <c r="AJM696" s="14"/>
      <c r="AJN696" s="14"/>
      <c r="AJO696" s="14"/>
      <c r="AJP696" s="14"/>
      <c r="AJQ696" s="14"/>
      <c r="AJR696" s="14"/>
      <c r="AJS696" s="14"/>
      <c r="AJT696" s="14"/>
      <c r="AJU696" s="14"/>
      <c r="AJV696" s="14"/>
      <c r="AJW696" s="14"/>
      <c r="AJX696" s="14"/>
      <c r="AJY696" s="14"/>
      <c r="AJZ696" s="14"/>
      <c r="AKA696" s="14"/>
      <c r="AKB696" s="14"/>
      <c r="AKC696" s="14"/>
      <c r="AKD696" s="14"/>
      <c r="AKE696" s="14"/>
      <c r="AKF696" s="14"/>
      <c r="AKG696" s="14"/>
      <c r="AKH696" s="14"/>
      <c r="AKI696" s="14"/>
      <c r="AKJ696" s="14"/>
      <c r="AKK696" s="14"/>
      <c r="AKL696" s="14"/>
      <c r="AKM696" s="14"/>
      <c r="AKN696" s="14"/>
      <c r="AKO696" s="14"/>
      <c r="AKP696" s="14"/>
      <c r="AKQ696" s="14"/>
      <c r="AKR696" s="14"/>
      <c r="AKS696" s="14"/>
      <c r="AKT696" s="14"/>
      <c r="AKU696" s="14"/>
      <c r="AKV696" s="14"/>
      <c r="AKW696" s="14"/>
      <c r="AKX696" s="14"/>
      <c r="AKY696" s="14"/>
      <c r="AKZ696" s="14"/>
      <c r="ALA696" s="14"/>
      <c r="ALB696" s="14"/>
      <c r="ALC696" s="14"/>
      <c r="ALD696" s="14"/>
      <c r="ALE696" s="14"/>
      <c r="ALF696" s="14"/>
      <c r="ALG696" s="14"/>
      <c r="ALH696" s="14"/>
      <c r="ALI696" s="14"/>
      <c r="ALJ696" s="14"/>
      <c r="ALK696" s="14"/>
      <c r="ALL696" s="14"/>
      <c r="ALM696" s="14"/>
      <c r="ALN696" s="14"/>
      <c r="ALO696" s="14"/>
      <c r="ALP696" s="14"/>
      <c r="ALQ696" s="14"/>
      <c r="ALR696" s="14"/>
      <c r="ALS696" s="14"/>
      <c r="ALT696" s="14"/>
      <c r="ALU696" s="14"/>
      <c r="ALV696" s="14"/>
      <c r="ALW696" s="14"/>
      <c r="ALX696" s="14"/>
      <c r="ALY696" s="14"/>
      <c r="ALZ696" s="14"/>
      <c r="AMA696" s="14"/>
      <c r="AMB696" s="14"/>
      <c r="AMC696" s="14"/>
      <c r="AMD696" s="14"/>
      <c r="AME696" s="14"/>
      <c r="AMF696" s="14"/>
      <c r="AMG696" s="14"/>
      <c r="AMH696" s="14"/>
      <c r="AMI696" s="14"/>
      <c r="AMJ696" s="14"/>
      <c r="AMK696" s="14"/>
      <c r="AML696" s="14"/>
      <c r="AMM696" s="14"/>
      <c r="AMN696" s="14"/>
      <c r="AMO696" s="14"/>
      <c r="AMP696" s="14"/>
      <c r="AMQ696" s="14"/>
      <c r="AMR696" s="14"/>
      <c r="AMS696" s="14"/>
      <c r="AMT696" s="14"/>
      <c r="AMU696" s="14"/>
      <c r="AMV696" s="14"/>
      <c r="AMW696" s="14"/>
      <c r="AMX696" s="14"/>
      <c r="AMY696" s="14"/>
      <c r="AMZ696" s="14"/>
      <c r="ANA696" s="14"/>
      <c r="ANB696" s="14"/>
      <c r="ANC696" s="14"/>
      <c r="AND696" s="14"/>
      <c r="ANE696" s="14"/>
      <c r="ANF696" s="14"/>
      <c r="ANG696" s="14"/>
      <c r="ANH696" s="14"/>
      <c r="ANI696" s="14"/>
      <c r="ANJ696" s="14"/>
      <c r="ANK696" s="14"/>
      <c r="ANL696" s="14"/>
      <c r="ANM696" s="14"/>
      <c r="ANN696" s="14"/>
      <c r="ANO696" s="14"/>
      <c r="ANP696" s="14"/>
      <c r="ANQ696" s="14"/>
      <c r="ANR696" s="14"/>
      <c r="ANS696" s="14"/>
      <c r="ANT696" s="14"/>
      <c r="ANU696" s="14"/>
      <c r="ANV696" s="14"/>
      <c r="ANW696" s="14"/>
      <c r="ANX696" s="14"/>
      <c r="ANY696" s="14"/>
      <c r="ANZ696" s="14"/>
      <c r="AOA696" s="14"/>
      <c r="AOB696" s="14"/>
      <c r="AOC696" s="14"/>
      <c r="AOD696" s="14"/>
      <c r="AOE696" s="14"/>
      <c r="AOF696" s="14"/>
      <c r="AOG696" s="14"/>
      <c r="AOH696" s="14"/>
      <c r="AOI696" s="14"/>
      <c r="AOJ696" s="14"/>
      <c r="AOK696" s="14"/>
      <c r="AOL696" s="14"/>
      <c r="AOM696" s="14"/>
      <c r="AON696" s="14"/>
      <c r="AOO696" s="14"/>
      <c r="AOP696" s="14"/>
      <c r="AOQ696" s="14"/>
      <c r="AOR696" s="14"/>
      <c r="AOS696" s="14"/>
      <c r="AOT696" s="14"/>
      <c r="AOU696" s="14"/>
      <c r="AOV696" s="14"/>
      <c r="AOW696" s="14"/>
      <c r="AOX696" s="14"/>
      <c r="AOY696" s="14"/>
      <c r="AOZ696" s="14"/>
      <c r="APA696" s="14"/>
      <c r="APB696" s="14"/>
      <c r="APC696" s="14"/>
      <c r="APD696" s="14"/>
      <c r="APE696" s="14"/>
      <c r="APF696" s="14"/>
      <c r="APG696" s="14"/>
      <c r="APH696" s="14"/>
      <c r="API696" s="14"/>
      <c r="APJ696" s="14"/>
      <c r="APK696" s="14"/>
      <c r="APL696" s="14"/>
      <c r="APM696" s="14"/>
      <c r="APN696" s="14"/>
      <c r="APO696" s="14"/>
      <c r="APP696" s="14"/>
      <c r="APQ696" s="14"/>
      <c r="APR696" s="14"/>
      <c r="APS696" s="14"/>
      <c r="APT696" s="14"/>
      <c r="APU696" s="14"/>
      <c r="APV696" s="14"/>
      <c r="APW696" s="14"/>
      <c r="APX696" s="14"/>
      <c r="APY696" s="14"/>
      <c r="APZ696" s="14"/>
      <c r="AQA696" s="14"/>
      <c r="AQB696" s="14"/>
      <c r="AQC696" s="14"/>
      <c r="AQD696" s="14"/>
      <c r="AQE696" s="14"/>
      <c r="AQF696" s="14"/>
      <c r="AQG696" s="14"/>
      <c r="AQH696" s="14"/>
      <c r="AQI696" s="14"/>
      <c r="AQJ696" s="14"/>
      <c r="AQK696" s="14"/>
      <c r="AQL696" s="14"/>
      <c r="AQM696" s="14"/>
      <c r="AQN696" s="14"/>
      <c r="AQO696" s="14"/>
      <c r="AQP696" s="14"/>
      <c r="AQQ696" s="14"/>
      <c r="AQR696" s="14"/>
      <c r="AQS696" s="14"/>
      <c r="AQT696" s="14"/>
      <c r="AQU696" s="14"/>
      <c r="AQV696" s="14"/>
      <c r="AQW696" s="14"/>
      <c r="AQX696" s="14"/>
      <c r="AQY696" s="14"/>
      <c r="AQZ696" s="14"/>
      <c r="ARA696" s="14"/>
      <c r="ARB696" s="14"/>
      <c r="ARC696" s="14"/>
      <c r="ARD696" s="14"/>
      <c r="ARE696" s="14"/>
      <c r="ARF696" s="14"/>
      <c r="ARG696" s="14"/>
      <c r="ARH696" s="14"/>
      <c r="ARI696" s="14"/>
      <c r="ARJ696" s="14"/>
      <c r="ARK696" s="14"/>
      <c r="ARL696" s="14"/>
      <c r="ARM696" s="14"/>
      <c r="ARN696" s="14"/>
      <c r="ARO696" s="14"/>
      <c r="ARP696" s="14"/>
      <c r="ARQ696" s="14"/>
      <c r="ARR696" s="14"/>
      <c r="ARS696" s="14"/>
      <c r="ART696" s="14"/>
      <c r="ARU696" s="14"/>
      <c r="ARV696" s="14"/>
      <c r="ARW696" s="14"/>
      <c r="ARX696" s="14"/>
      <c r="ARY696" s="14"/>
      <c r="ARZ696" s="14"/>
      <c r="ASA696" s="14"/>
      <c r="ASB696" s="14"/>
      <c r="ASC696" s="14"/>
      <c r="ASD696" s="14"/>
      <c r="ASE696" s="14"/>
      <c r="ASF696" s="14"/>
      <c r="ASG696" s="14"/>
      <c r="ASH696" s="14"/>
      <c r="ASI696" s="14"/>
      <c r="ASJ696" s="14"/>
      <c r="ASK696" s="14"/>
      <c r="ASL696" s="14"/>
      <c r="ASM696" s="14"/>
      <c r="ASN696" s="14"/>
      <c r="ASO696" s="14"/>
      <c r="ASP696" s="14"/>
      <c r="ASQ696" s="14"/>
      <c r="ASR696" s="14"/>
      <c r="ASS696" s="14"/>
      <c r="AST696" s="14"/>
      <c r="ASU696" s="14"/>
      <c r="ASV696" s="14"/>
      <c r="ASW696" s="14"/>
      <c r="ASX696" s="14"/>
      <c r="ASY696" s="14"/>
      <c r="ASZ696" s="14"/>
      <c r="ATA696" s="14"/>
      <c r="ATB696" s="14"/>
      <c r="ATC696" s="14"/>
      <c r="ATD696" s="14"/>
    </row>
    <row r="697" spans="63:1200">
      <c r="BK697" s="14" t="str">
        <f t="shared" si="2124"/>
        <v/>
      </c>
      <c r="ABO697" s="14"/>
      <c r="ABP697" s="14"/>
      <c r="ABQ697" s="14"/>
      <c r="ABR697" s="14"/>
      <c r="ABS697" s="14"/>
      <c r="ABT697" s="14"/>
      <c r="ABU697" s="14"/>
      <c r="ABV697" s="14"/>
      <c r="ABW697" s="14"/>
      <c r="ABX697" s="14"/>
      <c r="ABY697" s="14"/>
      <c r="ABZ697" s="14"/>
      <c r="ACA697" s="14"/>
      <c r="ACB697" s="14"/>
      <c r="ACC697" s="14"/>
      <c r="ACD697" s="14"/>
      <c r="ACE697" s="14"/>
      <c r="ACF697" s="14"/>
      <c r="ACG697" s="14"/>
      <c r="ACH697" s="14"/>
      <c r="ACI697" s="14"/>
      <c r="ACJ697" s="14"/>
      <c r="ACK697" s="14"/>
      <c r="ACL697" s="14"/>
      <c r="ACM697" s="14"/>
      <c r="ACN697" s="14"/>
      <c r="ACO697" s="14"/>
      <c r="ACP697" s="14"/>
      <c r="ACQ697" s="14"/>
      <c r="ACR697" s="14"/>
      <c r="ACS697" s="14"/>
      <c r="ACT697" s="14"/>
      <c r="ACU697" s="14"/>
      <c r="ACV697" s="14"/>
      <c r="ACW697" s="14"/>
      <c r="ACX697" s="14"/>
      <c r="ACY697" s="14"/>
      <c r="ACZ697" s="14"/>
      <c r="ADA697" s="14"/>
      <c r="ADB697" s="14"/>
      <c r="ADC697" s="14"/>
      <c r="ADD697" s="14"/>
      <c r="ADE697" s="14"/>
      <c r="ADF697" s="14"/>
      <c r="ADG697" s="14"/>
      <c r="ADH697" s="14"/>
      <c r="ADI697" s="14"/>
      <c r="ADJ697" s="14"/>
      <c r="ADK697" s="14"/>
      <c r="ADL697" s="14"/>
      <c r="ADM697" s="14"/>
      <c r="ADN697" s="14"/>
      <c r="ADO697" s="14"/>
      <c r="ADP697" s="14"/>
      <c r="ADQ697" s="14"/>
      <c r="ADR697" s="14"/>
      <c r="ADS697" s="14"/>
      <c r="ADT697" s="14"/>
      <c r="ADU697" s="14"/>
      <c r="ADV697" s="14"/>
      <c r="ADW697" s="14"/>
      <c r="ADX697" s="14"/>
      <c r="ADY697" s="14"/>
      <c r="ADZ697" s="14"/>
      <c r="AEA697" s="14"/>
      <c r="AEB697" s="14"/>
      <c r="AEC697" s="14"/>
      <c r="AED697" s="14"/>
      <c r="AEE697" s="14"/>
      <c r="AEF697" s="14"/>
      <c r="AEG697" s="14"/>
      <c r="AEH697" s="14"/>
      <c r="AEI697" s="14"/>
      <c r="AEJ697" s="14"/>
      <c r="AEK697" s="14"/>
      <c r="AEL697" s="14"/>
      <c r="AEM697" s="14"/>
      <c r="AEN697" s="14"/>
      <c r="AEO697" s="14"/>
      <c r="AEP697" s="14"/>
      <c r="AEQ697" s="14"/>
      <c r="AER697" s="14"/>
      <c r="AES697" s="14"/>
      <c r="AET697" s="14"/>
      <c r="AEU697" s="14"/>
      <c r="AEV697" s="14"/>
      <c r="AEW697" s="14"/>
      <c r="AEX697" s="14"/>
      <c r="AEY697" s="14"/>
      <c r="AEZ697" s="14"/>
      <c r="AFA697" s="14"/>
      <c r="AFB697" s="14"/>
      <c r="AFC697" s="14"/>
      <c r="AFD697" s="14"/>
      <c r="AFE697" s="14"/>
      <c r="AFF697" s="14"/>
      <c r="AFG697" s="14"/>
      <c r="AFH697" s="14"/>
      <c r="AFI697" s="14"/>
      <c r="AFJ697" s="14"/>
      <c r="AFK697" s="14"/>
      <c r="AFL697" s="14"/>
      <c r="AFM697" s="14"/>
      <c r="AFN697" s="14"/>
      <c r="AFO697" s="14"/>
      <c r="AFP697" s="14"/>
      <c r="AFQ697" s="14"/>
      <c r="AFR697" s="14"/>
      <c r="AFS697" s="14"/>
      <c r="AFT697" s="14"/>
      <c r="AFU697" s="14"/>
      <c r="AFV697" s="14"/>
      <c r="AFW697" s="14"/>
      <c r="AFX697" s="14"/>
      <c r="AFY697" s="14"/>
      <c r="AFZ697" s="14"/>
      <c r="AGA697" s="14"/>
      <c r="AGB697" s="14"/>
      <c r="AGC697" s="14"/>
      <c r="AGD697" s="14"/>
      <c r="AGE697" s="14"/>
      <c r="AGF697" s="14"/>
      <c r="AGG697" s="14"/>
      <c r="AGH697" s="14"/>
      <c r="AGI697" s="14"/>
      <c r="AGJ697" s="14"/>
      <c r="AGK697" s="14"/>
      <c r="AGL697" s="14"/>
      <c r="AGM697" s="14"/>
      <c r="AGN697" s="14"/>
      <c r="AGO697" s="14"/>
      <c r="AGP697" s="14"/>
      <c r="AGQ697" s="14"/>
      <c r="AGR697" s="14"/>
      <c r="AGS697" s="14"/>
      <c r="AGT697" s="14"/>
      <c r="AGU697" s="14"/>
      <c r="AGV697" s="14"/>
      <c r="AGW697" s="14"/>
      <c r="AGX697" s="14"/>
      <c r="AGY697" s="14"/>
      <c r="AGZ697" s="14"/>
      <c r="AHA697" s="14"/>
      <c r="AHB697" s="14"/>
      <c r="AHC697" s="14"/>
      <c r="AHD697" s="14"/>
      <c r="AHE697" s="14"/>
      <c r="AHF697" s="14"/>
      <c r="AHG697" s="14"/>
      <c r="AHH697" s="14"/>
      <c r="AHI697" s="14"/>
      <c r="AHJ697" s="14"/>
      <c r="AHK697" s="14"/>
      <c r="AHL697" s="14"/>
      <c r="AHM697" s="14"/>
      <c r="AHN697" s="14"/>
      <c r="AHO697" s="14"/>
      <c r="AHP697" s="14"/>
      <c r="AHQ697" s="14"/>
      <c r="AHR697" s="14"/>
      <c r="AHS697" s="14"/>
      <c r="AHT697" s="14"/>
      <c r="AHU697" s="14"/>
      <c r="AHV697" s="14"/>
      <c r="AHW697" s="14"/>
      <c r="AHX697" s="14"/>
      <c r="AHY697" s="14"/>
      <c r="AHZ697" s="14"/>
      <c r="AIA697" s="14"/>
      <c r="AIB697" s="14"/>
      <c r="AIC697" s="14"/>
      <c r="AID697" s="14"/>
      <c r="AIE697" s="14"/>
      <c r="AIF697" s="14"/>
      <c r="AIG697" s="14"/>
      <c r="AIH697" s="14"/>
      <c r="AII697" s="14"/>
      <c r="AIJ697" s="14"/>
      <c r="AIK697" s="14"/>
      <c r="AIL697" s="14"/>
      <c r="AIM697" s="14"/>
      <c r="AIN697" s="14"/>
      <c r="AIO697" s="14"/>
      <c r="AIP697" s="14"/>
      <c r="AIQ697" s="14"/>
      <c r="AIR697" s="14"/>
      <c r="AIS697" s="14"/>
      <c r="AIT697" s="14"/>
      <c r="AIU697" s="14"/>
      <c r="AIV697" s="14"/>
      <c r="AIW697" s="14"/>
      <c r="AIX697" s="14"/>
      <c r="AIY697" s="14"/>
      <c r="AIZ697" s="14"/>
      <c r="AJA697" s="14"/>
      <c r="AJB697" s="14"/>
      <c r="AJC697" s="14"/>
      <c r="AJD697" s="14"/>
      <c r="AJE697" s="14"/>
      <c r="AJF697" s="14"/>
      <c r="AJG697" s="14"/>
      <c r="AJH697" s="14"/>
      <c r="AJI697" s="14"/>
      <c r="AJJ697" s="14"/>
      <c r="AJK697" s="14"/>
      <c r="AJL697" s="14"/>
      <c r="AJM697" s="14"/>
      <c r="AJN697" s="14"/>
      <c r="AJO697" s="14"/>
      <c r="AJP697" s="14"/>
      <c r="AJQ697" s="14"/>
      <c r="AJR697" s="14"/>
      <c r="AJS697" s="14"/>
      <c r="AJT697" s="14"/>
      <c r="AJU697" s="14"/>
      <c r="AJV697" s="14"/>
      <c r="AJW697" s="14"/>
      <c r="AJX697" s="14"/>
      <c r="AJY697" s="14"/>
      <c r="AJZ697" s="14"/>
      <c r="AKA697" s="14"/>
      <c r="AKB697" s="14"/>
      <c r="AKC697" s="14"/>
      <c r="AKD697" s="14"/>
      <c r="AKE697" s="14"/>
      <c r="AKF697" s="14"/>
      <c r="AKG697" s="14"/>
      <c r="AKH697" s="14"/>
      <c r="AKI697" s="14"/>
      <c r="AKJ697" s="14"/>
      <c r="AKK697" s="14"/>
      <c r="AKL697" s="14"/>
      <c r="AKM697" s="14"/>
      <c r="AKN697" s="14"/>
      <c r="AKO697" s="14"/>
      <c r="AKP697" s="14"/>
      <c r="AKQ697" s="14"/>
      <c r="AKR697" s="14"/>
      <c r="AKS697" s="14"/>
      <c r="AKT697" s="14"/>
      <c r="AKU697" s="14"/>
      <c r="AKV697" s="14"/>
      <c r="AKW697" s="14"/>
      <c r="AKX697" s="14"/>
      <c r="AKY697" s="14"/>
      <c r="AKZ697" s="14"/>
      <c r="ALA697" s="14"/>
      <c r="ALB697" s="14"/>
      <c r="ALC697" s="14"/>
      <c r="ALD697" s="14"/>
      <c r="ALE697" s="14"/>
      <c r="ALF697" s="14"/>
      <c r="ALG697" s="14"/>
      <c r="ALH697" s="14"/>
      <c r="ALI697" s="14"/>
      <c r="ALJ697" s="14"/>
      <c r="ALK697" s="14"/>
      <c r="ALL697" s="14"/>
      <c r="ALM697" s="14"/>
      <c r="ALN697" s="14"/>
      <c r="ALO697" s="14"/>
      <c r="ALP697" s="14"/>
      <c r="ALQ697" s="14"/>
      <c r="ALR697" s="14"/>
      <c r="ALS697" s="14"/>
      <c r="ALT697" s="14"/>
      <c r="ALU697" s="14"/>
      <c r="ALV697" s="14"/>
      <c r="ALW697" s="14"/>
      <c r="ALX697" s="14"/>
      <c r="ALY697" s="14"/>
      <c r="ALZ697" s="14"/>
      <c r="AMA697" s="14"/>
      <c r="AMB697" s="14"/>
      <c r="AMC697" s="14"/>
      <c r="AMD697" s="14"/>
      <c r="AME697" s="14"/>
      <c r="AMF697" s="14"/>
      <c r="AMG697" s="14"/>
      <c r="AMH697" s="14"/>
      <c r="AMI697" s="14"/>
      <c r="AMJ697" s="14"/>
      <c r="AMK697" s="14"/>
      <c r="AML697" s="14"/>
      <c r="AMM697" s="14"/>
      <c r="AMN697" s="14"/>
      <c r="AMO697" s="14"/>
      <c r="AMP697" s="14"/>
      <c r="AMQ697" s="14"/>
      <c r="AMR697" s="14"/>
      <c r="AMS697" s="14"/>
      <c r="AMT697" s="14"/>
      <c r="AMU697" s="14"/>
      <c r="AMV697" s="14"/>
      <c r="AMW697" s="14"/>
      <c r="AMX697" s="14"/>
      <c r="AMY697" s="14"/>
      <c r="AMZ697" s="14"/>
      <c r="ANA697" s="14"/>
      <c r="ANB697" s="14"/>
      <c r="ANC697" s="14"/>
      <c r="AND697" s="14"/>
      <c r="ANE697" s="14"/>
      <c r="ANF697" s="14"/>
      <c r="ANG697" s="14"/>
      <c r="ANH697" s="14"/>
      <c r="ANI697" s="14"/>
      <c r="ANJ697" s="14"/>
      <c r="ANK697" s="14"/>
      <c r="ANL697" s="14"/>
      <c r="ANM697" s="14"/>
      <c r="ANN697" s="14"/>
      <c r="ANO697" s="14"/>
      <c r="ANP697" s="14"/>
      <c r="ANQ697" s="14"/>
      <c r="ANR697" s="14"/>
      <c r="ANS697" s="14"/>
      <c r="ANT697" s="14"/>
      <c r="ANU697" s="14"/>
      <c r="ANV697" s="14"/>
      <c r="ANW697" s="14"/>
      <c r="ANX697" s="14"/>
      <c r="ANY697" s="14"/>
      <c r="ANZ697" s="14"/>
      <c r="AOA697" s="14"/>
      <c r="AOB697" s="14"/>
      <c r="AOC697" s="14"/>
      <c r="AOD697" s="14"/>
      <c r="AOE697" s="14"/>
      <c r="AOF697" s="14"/>
      <c r="AOG697" s="14"/>
      <c r="AOH697" s="14"/>
      <c r="AOI697" s="14"/>
      <c r="AOJ697" s="14"/>
      <c r="AOK697" s="14"/>
      <c r="AOL697" s="14"/>
      <c r="AOM697" s="14"/>
      <c r="AON697" s="14"/>
      <c r="AOO697" s="14"/>
      <c r="AOP697" s="14"/>
      <c r="AOQ697" s="14"/>
      <c r="AOR697" s="14"/>
      <c r="AOS697" s="14"/>
      <c r="AOT697" s="14"/>
      <c r="AOU697" s="14"/>
      <c r="AOV697" s="14"/>
      <c r="AOW697" s="14"/>
      <c r="AOX697" s="14"/>
      <c r="AOY697" s="14"/>
      <c r="AOZ697" s="14"/>
      <c r="APA697" s="14"/>
      <c r="APB697" s="14"/>
      <c r="APC697" s="14"/>
      <c r="APD697" s="14"/>
      <c r="APE697" s="14"/>
      <c r="APF697" s="14"/>
      <c r="APG697" s="14"/>
      <c r="APH697" s="14"/>
      <c r="API697" s="14"/>
      <c r="APJ697" s="14"/>
      <c r="APK697" s="14"/>
      <c r="APL697" s="14"/>
      <c r="APM697" s="14"/>
      <c r="APN697" s="14"/>
      <c r="APO697" s="14"/>
      <c r="APP697" s="14"/>
      <c r="APQ697" s="14"/>
      <c r="APR697" s="14"/>
      <c r="APS697" s="14"/>
      <c r="APT697" s="14"/>
      <c r="APU697" s="14"/>
      <c r="APV697" s="14"/>
      <c r="APW697" s="14"/>
      <c r="APX697" s="14"/>
      <c r="APY697" s="14"/>
      <c r="APZ697" s="14"/>
      <c r="AQA697" s="14"/>
      <c r="AQB697" s="14"/>
      <c r="AQC697" s="14"/>
      <c r="AQD697" s="14"/>
      <c r="AQE697" s="14"/>
      <c r="AQF697" s="14"/>
      <c r="AQG697" s="14"/>
      <c r="AQH697" s="14"/>
      <c r="AQI697" s="14"/>
      <c r="AQJ697" s="14"/>
      <c r="AQK697" s="14"/>
      <c r="AQL697" s="14"/>
      <c r="AQM697" s="14"/>
      <c r="AQN697" s="14"/>
      <c r="AQO697" s="14"/>
      <c r="AQP697" s="14"/>
      <c r="AQQ697" s="14"/>
      <c r="AQR697" s="14"/>
      <c r="AQS697" s="14"/>
      <c r="AQT697" s="14"/>
      <c r="AQU697" s="14"/>
      <c r="AQV697" s="14"/>
      <c r="AQW697" s="14"/>
      <c r="AQX697" s="14"/>
      <c r="AQY697" s="14"/>
      <c r="AQZ697" s="14"/>
      <c r="ARA697" s="14"/>
      <c r="ARB697" s="14"/>
      <c r="ARC697" s="14"/>
      <c r="ARD697" s="14"/>
      <c r="ARE697" s="14"/>
      <c r="ARF697" s="14"/>
      <c r="ARG697" s="14"/>
      <c r="ARH697" s="14"/>
      <c r="ARI697" s="14"/>
      <c r="ARJ697" s="14"/>
      <c r="ARK697" s="14"/>
      <c r="ARL697" s="14"/>
      <c r="ARM697" s="14"/>
      <c r="ARN697" s="14"/>
      <c r="ARO697" s="14"/>
      <c r="ARP697" s="14"/>
      <c r="ARQ697" s="14"/>
      <c r="ARR697" s="14"/>
      <c r="ARS697" s="14"/>
      <c r="ART697" s="14"/>
      <c r="ARU697" s="14"/>
      <c r="ARV697" s="14"/>
      <c r="ARW697" s="14"/>
      <c r="ARX697" s="14"/>
      <c r="ARY697" s="14"/>
      <c r="ARZ697" s="14"/>
      <c r="ASA697" s="14"/>
      <c r="ASB697" s="14"/>
      <c r="ASC697" s="14"/>
      <c r="ASD697" s="14"/>
      <c r="ASE697" s="14"/>
      <c r="ASF697" s="14"/>
      <c r="ASG697" s="14"/>
      <c r="ASH697" s="14"/>
      <c r="ASI697" s="14"/>
      <c r="ASJ697" s="14"/>
      <c r="ASK697" s="14"/>
      <c r="ASL697" s="14"/>
      <c r="ASM697" s="14"/>
      <c r="ASN697" s="14"/>
      <c r="ASO697" s="14"/>
      <c r="ASP697" s="14"/>
      <c r="ASQ697" s="14"/>
      <c r="ASR697" s="14"/>
      <c r="ASS697" s="14"/>
      <c r="AST697" s="14"/>
      <c r="ASU697" s="14"/>
      <c r="ASV697" s="14"/>
      <c r="ASW697" s="14"/>
      <c r="ASX697" s="14"/>
      <c r="ASY697" s="14"/>
      <c r="ASZ697" s="14"/>
      <c r="ATA697" s="14"/>
      <c r="ATB697" s="14"/>
      <c r="ATC697" s="14"/>
      <c r="ATD697" s="14"/>
    </row>
    <row r="698" spans="63:1200">
      <c r="BK698" s="14" t="str">
        <f t="shared" si="2124"/>
        <v/>
      </c>
      <c r="ABO698" s="14"/>
      <c r="ABP698" s="14"/>
      <c r="ABQ698" s="14"/>
      <c r="ABR698" s="14"/>
      <c r="ABS698" s="14"/>
      <c r="ABT698" s="14"/>
      <c r="ABU698" s="14"/>
      <c r="ABV698" s="14"/>
      <c r="ABW698" s="14"/>
      <c r="ABX698" s="14"/>
      <c r="ABY698" s="14"/>
      <c r="ABZ698" s="14"/>
      <c r="ACA698" s="14"/>
      <c r="ACB698" s="14"/>
      <c r="ACC698" s="14"/>
      <c r="ACD698" s="14"/>
      <c r="ACE698" s="14"/>
      <c r="ACF698" s="14"/>
      <c r="ACG698" s="14"/>
      <c r="ACH698" s="14"/>
      <c r="ACI698" s="14"/>
      <c r="ACJ698" s="14"/>
      <c r="ACK698" s="14"/>
      <c r="ACL698" s="14"/>
      <c r="ACM698" s="14"/>
      <c r="ACN698" s="14"/>
      <c r="ACO698" s="14"/>
      <c r="ACP698" s="14"/>
      <c r="ACQ698" s="14"/>
      <c r="ACR698" s="14"/>
      <c r="ACS698" s="14"/>
      <c r="ACT698" s="14"/>
      <c r="ACU698" s="14"/>
      <c r="ACV698" s="14"/>
      <c r="ACW698" s="14"/>
      <c r="ACX698" s="14"/>
      <c r="ACY698" s="14"/>
      <c r="ACZ698" s="14"/>
      <c r="ADA698" s="14"/>
      <c r="ADB698" s="14"/>
      <c r="ADC698" s="14"/>
      <c r="ADD698" s="14"/>
      <c r="ADE698" s="14"/>
      <c r="ADF698" s="14"/>
      <c r="ADG698" s="14"/>
      <c r="ADH698" s="14"/>
      <c r="ADI698" s="14"/>
      <c r="ADJ698" s="14"/>
      <c r="ADK698" s="14"/>
      <c r="ADL698" s="14"/>
      <c r="ADM698" s="14"/>
      <c r="ADN698" s="14"/>
      <c r="ADO698" s="14"/>
      <c r="ADP698" s="14"/>
      <c r="ADQ698" s="14"/>
      <c r="ADR698" s="14"/>
      <c r="ADS698" s="14"/>
      <c r="ADT698" s="14"/>
      <c r="ADU698" s="14"/>
      <c r="ADV698" s="14"/>
      <c r="ADW698" s="14"/>
      <c r="ADX698" s="14"/>
      <c r="ADY698" s="14"/>
      <c r="ADZ698" s="14"/>
      <c r="AEA698" s="14"/>
      <c r="AEB698" s="14"/>
      <c r="AEC698" s="14"/>
      <c r="AED698" s="14"/>
      <c r="AEE698" s="14"/>
      <c r="AEF698" s="14"/>
      <c r="AEG698" s="14"/>
      <c r="AEH698" s="14"/>
      <c r="AEI698" s="14"/>
      <c r="AEJ698" s="14"/>
      <c r="AEK698" s="14"/>
      <c r="AEL698" s="14"/>
      <c r="AEM698" s="14"/>
      <c r="AEN698" s="14"/>
      <c r="AEO698" s="14"/>
      <c r="AEP698" s="14"/>
      <c r="AEQ698" s="14"/>
      <c r="AER698" s="14"/>
      <c r="AES698" s="14"/>
      <c r="AET698" s="14"/>
      <c r="AEU698" s="14"/>
      <c r="AEV698" s="14"/>
      <c r="AEW698" s="14"/>
      <c r="AEX698" s="14"/>
      <c r="AEY698" s="14"/>
      <c r="AEZ698" s="14"/>
      <c r="AFA698" s="14"/>
      <c r="AFB698" s="14"/>
      <c r="AFC698" s="14"/>
      <c r="AFD698" s="14"/>
      <c r="AFE698" s="14"/>
      <c r="AFF698" s="14"/>
      <c r="AFG698" s="14"/>
      <c r="AFH698" s="14"/>
      <c r="AFI698" s="14"/>
      <c r="AFJ698" s="14"/>
      <c r="AFK698" s="14"/>
      <c r="AFL698" s="14"/>
      <c r="AFM698" s="14"/>
      <c r="AFN698" s="14"/>
      <c r="AFO698" s="14"/>
      <c r="AFP698" s="14"/>
      <c r="AFQ698" s="14"/>
      <c r="AFR698" s="14"/>
      <c r="AFS698" s="14"/>
      <c r="AFT698" s="14"/>
      <c r="AFU698" s="14"/>
      <c r="AFV698" s="14"/>
      <c r="AFW698" s="14"/>
      <c r="AFX698" s="14"/>
      <c r="AFY698" s="14"/>
      <c r="AFZ698" s="14"/>
      <c r="AGA698" s="14"/>
      <c r="AGB698" s="14"/>
      <c r="AGC698" s="14"/>
      <c r="AGD698" s="14"/>
      <c r="AGE698" s="14"/>
      <c r="AGF698" s="14"/>
      <c r="AGG698" s="14"/>
      <c r="AGH698" s="14"/>
      <c r="AGI698" s="14"/>
      <c r="AGJ698" s="14"/>
      <c r="AGK698" s="14"/>
      <c r="AGL698" s="14"/>
      <c r="AGM698" s="14"/>
      <c r="AGN698" s="14"/>
      <c r="AGO698" s="14"/>
      <c r="AGP698" s="14"/>
      <c r="AGQ698" s="14"/>
      <c r="AGR698" s="14"/>
      <c r="AGS698" s="14"/>
      <c r="AGT698" s="14"/>
      <c r="AGU698" s="14"/>
      <c r="AGV698" s="14"/>
      <c r="AGW698" s="14"/>
      <c r="AGX698" s="14"/>
      <c r="AGY698" s="14"/>
      <c r="AGZ698" s="14"/>
      <c r="AHA698" s="14"/>
      <c r="AHB698" s="14"/>
      <c r="AHC698" s="14"/>
      <c r="AHD698" s="14"/>
      <c r="AHE698" s="14"/>
      <c r="AHF698" s="14"/>
      <c r="AHG698" s="14"/>
      <c r="AHH698" s="14"/>
      <c r="AHI698" s="14"/>
      <c r="AHJ698" s="14"/>
      <c r="AHK698" s="14"/>
      <c r="AHL698" s="14"/>
      <c r="AHM698" s="14"/>
      <c r="AHN698" s="14"/>
      <c r="AHO698" s="14"/>
      <c r="AHP698" s="14"/>
      <c r="AHQ698" s="14"/>
      <c r="AHR698" s="14"/>
      <c r="AHS698" s="14"/>
      <c r="AHT698" s="14"/>
      <c r="AHU698" s="14"/>
      <c r="AHV698" s="14"/>
      <c r="AHW698" s="14"/>
      <c r="AHX698" s="14"/>
      <c r="AHY698" s="14"/>
      <c r="AHZ698" s="14"/>
      <c r="AIA698" s="14"/>
      <c r="AIB698" s="14"/>
      <c r="AIC698" s="14"/>
      <c r="AID698" s="14"/>
      <c r="AIE698" s="14"/>
      <c r="AIF698" s="14"/>
      <c r="AIG698" s="14"/>
      <c r="AIH698" s="14"/>
      <c r="AII698" s="14"/>
      <c r="AIJ698" s="14"/>
      <c r="AIK698" s="14"/>
      <c r="AIL698" s="14"/>
      <c r="AIM698" s="14"/>
      <c r="AIN698" s="14"/>
      <c r="AIO698" s="14"/>
      <c r="AIP698" s="14"/>
      <c r="AIQ698" s="14"/>
      <c r="AIR698" s="14"/>
      <c r="AIS698" s="14"/>
      <c r="AIT698" s="14"/>
      <c r="AIU698" s="14"/>
      <c r="AIV698" s="14"/>
      <c r="AIW698" s="14"/>
      <c r="AIX698" s="14"/>
      <c r="AIY698" s="14"/>
      <c r="AIZ698" s="14"/>
      <c r="AJA698" s="14"/>
      <c r="AJB698" s="14"/>
      <c r="AJC698" s="14"/>
      <c r="AJD698" s="14"/>
      <c r="AJE698" s="14"/>
      <c r="AJF698" s="14"/>
      <c r="AJG698" s="14"/>
      <c r="AJH698" s="14"/>
      <c r="AJI698" s="14"/>
      <c r="AJJ698" s="14"/>
      <c r="AJK698" s="14"/>
      <c r="AJL698" s="14"/>
      <c r="AJM698" s="14"/>
      <c r="AJN698" s="14"/>
      <c r="AJO698" s="14"/>
      <c r="AJP698" s="14"/>
      <c r="AJQ698" s="14"/>
      <c r="AJR698" s="14"/>
      <c r="AJS698" s="14"/>
      <c r="AJT698" s="14"/>
      <c r="AJU698" s="14"/>
      <c r="AJV698" s="14"/>
      <c r="AJW698" s="14"/>
      <c r="AJX698" s="14"/>
      <c r="AJY698" s="14"/>
      <c r="AJZ698" s="14"/>
      <c r="AKA698" s="14"/>
      <c r="AKB698" s="14"/>
      <c r="AKC698" s="14"/>
      <c r="AKD698" s="14"/>
      <c r="AKE698" s="14"/>
      <c r="AKF698" s="14"/>
      <c r="AKG698" s="14"/>
      <c r="AKH698" s="14"/>
      <c r="AKI698" s="14"/>
      <c r="AKJ698" s="14"/>
      <c r="AKK698" s="14"/>
      <c r="AKL698" s="14"/>
      <c r="AKM698" s="14"/>
      <c r="AKN698" s="14"/>
      <c r="AKO698" s="14"/>
      <c r="AKP698" s="14"/>
      <c r="AKQ698" s="14"/>
      <c r="AKR698" s="14"/>
      <c r="AKS698" s="14"/>
      <c r="AKT698" s="14"/>
      <c r="AKU698" s="14"/>
      <c r="AKV698" s="14"/>
      <c r="AKW698" s="14"/>
      <c r="AKX698" s="14"/>
      <c r="AKY698" s="14"/>
      <c r="AKZ698" s="14"/>
      <c r="ALA698" s="14"/>
      <c r="ALB698" s="14"/>
      <c r="ALC698" s="14"/>
      <c r="ALD698" s="14"/>
      <c r="ALE698" s="14"/>
      <c r="ALF698" s="14"/>
      <c r="ALG698" s="14"/>
      <c r="ALH698" s="14"/>
      <c r="ALI698" s="14"/>
      <c r="ALJ698" s="14"/>
      <c r="ALK698" s="14"/>
      <c r="ALL698" s="14"/>
      <c r="ALM698" s="14"/>
      <c r="ALN698" s="14"/>
      <c r="ALO698" s="14"/>
      <c r="ALP698" s="14"/>
      <c r="ALQ698" s="14"/>
      <c r="ALR698" s="14"/>
      <c r="ALS698" s="14"/>
      <c r="ALT698" s="14"/>
      <c r="ALU698" s="14"/>
      <c r="ALV698" s="14"/>
      <c r="ALW698" s="14"/>
      <c r="ALX698" s="14"/>
      <c r="ALY698" s="14"/>
      <c r="ALZ698" s="14"/>
      <c r="AMA698" s="14"/>
      <c r="AMB698" s="14"/>
      <c r="AMC698" s="14"/>
      <c r="AMD698" s="14"/>
      <c r="AME698" s="14"/>
      <c r="AMF698" s="14"/>
      <c r="AMG698" s="14"/>
      <c r="AMH698" s="14"/>
      <c r="AMI698" s="14"/>
      <c r="AMJ698" s="14"/>
      <c r="AMK698" s="14"/>
      <c r="AML698" s="14"/>
      <c r="AMM698" s="14"/>
      <c r="AMN698" s="14"/>
      <c r="AMO698" s="14"/>
      <c r="AMP698" s="14"/>
      <c r="AMQ698" s="14"/>
      <c r="AMR698" s="14"/>
      <c r="AMS698" s="14"/>
      <c r="AMT698" s="14"/>
      <c r="AMU698" s="14"/>
      <c r="AMV698" s="14"/>
      <c r="AMW698" s="14"/>
      <c r="AMX698" s="14"/>
      <c r="AMY698" s="14"/>
      <c r="AMZ698" s="14"/>
      <c r="ANA698" s="14"/>
      <c r="ANB698" s="14"/>
      <c r="ANC698" s="14"/>
      <c r="AND698" s="14"/>
      <c r="ANE698" s="14"/>
      <c r="ANF698" s="14"/>
      <c r="ANG698" s="14"/>
      <c r="ANH698" s="14"/>
      <c r="ANI698" s="14"/>
      <c r="ANJ698" s="14"/>
      <c r="ANK698" s="14"/>
      <c r="ANL698" s="14"/>
      <c r="ANM698" s="14"/>
      <c r="ANN698" s="14"/>
      <c r="ANO698" s="14"/>
      <c r="ANP698" s="14"/>
      <c r="ANQ698" s="14"/>
      <c r="ANR698" s="14"/>
      <c r="ANS698" s="14"/>
      <c r="ANT698" s="14"/>
      <c r="ANU698" s="14"/>
      <c r="ANV698" s="14"/>
      <c r="ANW698" s="14"/>
      <c r="ANX698" s="14"/>
      <c r="ANY698" s="14"/>
      <c r="ANZ698" s="14"/>
      <c r="AOA698" s="14"/>
      <c r="AOB698" s="14"/>
      <c r="AOC698" s="14"/>
      <c r="AOD698" s="14"/>
      <c r="AOE698" s="14"/>
      <c r="AOF698" s="14"/>
      <c r="AOG698" s="14"/>
      <c r="AOH698" s="14"/>
      <c r="AOI698" s="14"/>
      <c r="AOJ698" s="14"/>
      <c r="AOK698" s="14"/>
      <c r="AOL698" s="14"/>
      <c r="AOM698" s="14"/>
      <c r="AON698" s="14"/>
      <c r="AOO698" s="14"/>
      <c r="AOP698" s="14"/>
      <c r="AOQ698" s="14"/>
      <c r="AOR698" s="14"/>
      <c r="AOS698" s="14"/>
      <c r="AOT698" s="14"/>
      <c r="AOU698" s="14"/>
      <c r="AOV698" s="14"/>
      <c r="AOW698" s="14"/>
      <c r="AOX698" s="14"/>
      <c r="AOY698" s="14"/>
      <c r="AOZ698" s="14"/>
      <c r="APA698" s="14"/>
      <c r="APB698" s="14"/>
      <c r="APC698" s="14"/>
      <c r="APD698" s="14"/>
      <c r="APE698" s="14"/>
      <c r="APF698" s="14"/>
      <c r="APG698" s="14"/>
      <c r="APH698" s="14"/>
      <c r="API698" s="14"/>
      <c r="APJ698" s="14"/>
      <c r="APK698" s="14"/>
      <c r="APL698" s="14"/>
      <c r="APM698" s="14"/>
      <c r="APN698" s="14"/>
      <c r="APO698" s="14"/>
      <c r="APP698" s="14"/>
      <c r="APQ698" s="14"/>
      <c r="APR698" s="14"/>
      <c r="APS698" s="14"/>
      <c r="APT698" s="14"/>
      <c r="APU698" s="14"/>
      <c r="APV698" s="14"/>
      <c r="APW698" s="14"/>
      <c r="APX698" s="14"/>
      <c r="APY698" s="14"/>
      <c r="APZ698" s="14"/>
      <c r="AQA698" s="14"/>
      <c r="AQB698" s="14"/>
      <c r="AQC698" s="14"/>
      <c r="AQD698" s="14"/>
      <c r="AQE698" s="14"/>
      <c r="AQF698" s="14"/>
      <c r="AQG698" s="14"/>
      <c r="AQH698" s="14"/>
      <c r="AQI698" s="14"/>
      <c r="AQJ698" s="14"/>
      <c r="AQK698" s="14"/>
      <c r="AQL698" s="14"/>
      <c r="AQM698" s="14"/>
      <c r="AQN698" s="14"/>
      <c r="AQO698" s="14"/>
      <c r="AQP698" s="14"/>
      <c r="AQQ698" s="14"/>
      <c r="AQR698" s="14"/>
      <c r="AQS698" s="14"/>
      <c r="AQT698" s="14"/>
      <c r="AQU698" s="14"/>
      <c r="AQV698" s="14"/>
      <c r="AQW698" s="14"/>
      <c r="AQX698" s="14"/>
      <c r="AQY698" s="14"/>
      <c r="AQZ698" s="14"/>
      <c r="ARA698" s="14"/>
      <c r="ARB698" s="14"/>
      <c r="ARC698" s="14"/>
      <c r="ARD698" s="14"/>
      <c r="ARE698" s="14"/>
      <c r="ARF698" s="14"/>
      <c r="ARG698" s="14"/>
      <c r="ARH698" s="14"/>
      <c r="ARI698" s="14"/>
      <c r="ARJ698" s="14"/>
      <c r="ARK698" s="14"/>
      <c r="ARL698" s="14"/>
      <c r="ARM698" s="14"/>
      <c r="ARN698" s="14"/>
      <c r="ARO698" s="14"/>
      <c r="ARP698" s="14"/>
      <c r="ARQ698" s="14"/>
      <c r="ARR698" s="14"/>
      <c r="ARS698" s="14"/>
      <c r="ART698" s="14"/>
      <c r="ARU698" s="14"/>
      <c r="ARV698" s="14"/>
      <c r="ARW698" s="14"/>
      <c r="ARX698" s="14"/>
      <c r="ARY698" s="14"/>
      <c r="ARZ698" s="14"/>
      <c r="ASA698" s="14"/>
      <c r="ASB698" s="14"/>
      <c r="ASC698" s="14"/>
      <c r="ASD698" s="14"/>
      <c r="ASE698" s="14"/>
      <c r="ASF698" s="14"/>
      <c r="ASG698" s="14"/>
      <c r="ASH698" s="14"/>
      <c r="ASI698" s="14"/>
      <c r="ASJ698" s="14"/>
      <c r="ASK698" s="14"/>
      <c r="ASL698" s="14"/>
      <c r="ASM698" s="14"/>
      <c r="ASN698" s="14"/>
      <c r="ASO698" s="14"/>
      <c r="ASP698" s="14"/>
      <c r="ASQ698" s="14"/>
      <c r="ASR698" s="14"/>
      <c r="ASS698" s="14"/>
      <c r="AST698" s="14"/>
      <c r="ASU698" s="14"/>
      <c r="ASV698" s="14"/>
      <c r="ASW698" s="14"/>
      <c r="ASX698" s="14"/>
      <c r="ASY698" s="14"/>
      <c r="ASZ698" s="14"/>
      <c r="ATA698" s="14"/>
      <c r="ATB698" s="14"/>
      <c r="ATC698" s="14"/>
      <c r="ATD698" s="14"/>
    </row>
    <row r="699" spans="63:1200">
      <c r="BK699" s="14" t="str">
        <f t="shared" si="2124"/>
        <v/>
      </c>
      <c r="ABO699" s="14"/>
      <c r="ABP699" s="14"/>
      <c r="ABQ699" s="14"/>
      <c r="ABR699" s="14"/>
      <c r="ABS699" s="14"/>
      <c r="ABT699" s="14"/>
      <c r="ABU699" s="14"/>
      <c r="ABV699" s="14"/>
      <c r="ABW699" s="14"/>
      <c r="ABX699" s="14"/>
      <c r="ABY699" s="14"/>
      <c r="ABZ699" s="14"/>
      <c r="ACA699" s="14"/>
      <c r="ACB699" s="14"/>
      <c r="ACC699" s="14"/>
      <c r="ACD699" s="14"/>
      <c r="ACE699" s="14"/>
      <c r="ACF699" s="14"/>
      <c r="ACG699" s="14"/>
      <c r="ACH699" s="14"/>
      <c r="ACI699" s="14"/>
      <c r="ACJ699" s="14"/>
      <c r="ACK699" s="14"/>
      <c r="ACL699" s="14"/>
      <c r="ACM699" s="14"/>
      <c r="ACN699" s="14"/>
      <c r="ACO699" s="14"/>
      <c r="ACP699" s="14"/>
      <c r="ACQ699" s="14"/>
      <c r="ACR699" s="14"/>
      <c r="ACS699" s="14"/>
      <c r="ACT699" s="14"/>
      <c r="ACU699" s="14"/>
      <c r="ACV699" s="14"/>
      <c r="ACW699" s="14"/>
      <c r="ACX699" s="14"/>
      <c r="ACY699" s="14"/>
      <c r="ACZ699" s="14"/>
      <c r="ADA699" s="14"/>
      <c r="ADB699" s="14"/>
      <c r="ADC699" s="14"/>
      <c r="ADD699" s="14"/>
      <c r="ADE699" s="14"/>
      <c r="ADF699" s="14"/>
      <c r="ADG699" s="14"/>
      <c r="ADH699" s="14"/>
      <c r="ADI699" s="14"/>
      <c r="ADJ699" s="14"/>
      <c r="ADK699" s="14"/>
      <c r="ADL699" s="14"/>
      <c r="ADM699" s="14"/>
      <c r="ADN699" s="14"/>
      <c r="ADO699" s="14"/>
      <c r="ADP699" s="14"/>
      <c r="ADQ699" s="14"/>
      <c r="ADR699" s="14"/>
      <c r="ADS699" s="14"/>
      <c r="ADT699" s="14"/>
      <c r="ADU699" s="14"/>
      <c r="ADV699" s="14"/>
      <c r="ADW699" s="14"/>
      <c r="ADX699" s="14"/>
      <c r="ADY699" s="14"/>
      <c r="ADZ699" s="14"/>
      <c r="AEA699" s="14"/>
      <c r="AEB699" s="14"/>
      <c r="AEC699" s="14"/>
      <c r="AED699" s="14"/>
      <c r="AEE699" s="14"/>
      <c r="AEF699" s="14"/>
      <c r="AEG699" s="14"/>
      <c r="AEH699" s="14"/>
      <c r="AEI699" s="14"/>
      <c r="AEJ699" s="14"/>
      <c r="AEK699" s="14"/>
      <c r="AEL699" s="14"/>
      <c r="AEM699" s="14"/>
      <c r="AEN699" s="14"/>
      <c r="AEO699" s="14"/>
      <c r="AEP699" s="14"/>
      <c r="AEQ699" s="14"/>
      <c r="AER699" s="14"/>
      <c r="AES699" s="14"/>
      <c r="AET699" s="14"/>
      <c r="AEU699" s="14"/>
      <c r="AEV699" s="14"/>
      <c r="AEW699" s="14"/>
      <c r="AEX699" s="14"/>
      <c r="AEY699" s="14"/>
      <c r="AEZ699" s="14"/>
      <c r="AFA699" s="14"/>
      <c r="AFB699" s="14"/>
      <c r="AFC699" s="14"/>
      <c r="AFD699" s="14"/>
      <c r="AFE699" s="14"/>
      <c r="AFF699" s="14"/>
      <c r="AFG699" s="14"/>
      <c r="AFH699" s="14"/>
      <c r="AFI699" s="14"/>
      <c r="AFJ699" s="14"/>
      <c r="AFK699" s="14"/>
      <c r="AFL699" s="14"/>
      <c r="AFM699" s="14"/>
      <c r="AFN699" s="14"/>
      <c r="AFO699" s="14"/>
      <c r="AFP699" s="14"/>
      <c r="AFQ699" s="14"/>
      <c r="AFR699" s="14"/>
      <c r="AFS699" s="14"/>
      <c r="AFT699" s="14"/>
      <c r="AFU699" s="14"/>
      <c r="AFV699" s="14"/>
      <c r="AFW699" s="14"/>
      <c r="AFX699" s="14"/>
      <c r="AFY699" s="14"/>
      <c r="AFZ699" s="14"/>
      <c r="AGA699" s="14"/>
      <c r="AGB699" s="14"/>
      <c r="AGC699" s="14"/>
      <c r="AGD699" s="14"/>
      <c r="AGE699" s="14"/>
      <c r="AGF699" s="14"/>
      <c r="AGG699" s="14"/>
      <c r="AGH699" s="14"/>
      <c r="AGI699" s="14"/>
      <c r="AGJ699" s="14"/>
      <c r="AGK699" s="14"/>
      <c r="AGL699" s="14"/>
      <c r="AGM699" s="14"/>
      <c r="AGN699" s="14"/>
      <c r="AGO699" s="14"/>
      <c r="AGP699" s="14"/>
      <c r="AGQ699" s="14"/>
      <c r="AGR699" s="14"/>
      <c r="AGS699" s="14"/>
      <c r="AGT699" s="14"/>
      <c r="AGU699" s="14"/>
      <c r="AGV699" s="14"/>
      <c r="AGW699" s="14"/>
      <c r="AGX699" s="14"/>
      <c r="AGY699" s="14"/>
      <c r="AGZ699" s="14"/>
      <c r="AHA699" s="14"/>
      <c r="AHB699" s="14"/>
      <c r="AHC699" s="14"/>
      <c r="AHD699" s="14"/>
      <c r="AHE699" s="14"/>
      <c r="AHF699" s="14"/>
      <c r="AHG699" s="14"/>
      <c r="AHH699" s="14"/>
      <c r="AHI699" s="14"/>
      <c r="AHJ699" s="14"/>
      <c r="AHK699" s="14"/>
      <c r="AHL699" s="14"/>
      <c r="AHM699" s="14"/>
      <c r="AHN699" s="14"/>
      <c r="AHO699" s="14"/>
      <c r="AHP699" s="14"/>
      <c r="AHQ699" s="14"/>
      <c r="AHR699" s="14"/>
      <c r="AHS699" s="14"/>
      <c r="AHT699" s="14"/>
      <c r="AHU699" s="14"/>
      <c r="AHV699" s="14"/>
      <c r="AHW699" s="14"/>
      <c r="AHX699" s="14"/>
      <c r="AHY699" s="14"/>
      <c r="AHZ699" s="14"/>
      <c r="AIA699" s="14"/>
      <c r="AIB699" s="14"/>
      <c r="AIC699" s="14"/>
      <c r="AID699" s="14"/>
      <c r="AIE699" s="14"/>
      <c r="AIF699" s="14"/>
      <c r="AIG699" s="14"/>
      <c r="AIH699" s="14"/>
      <c r="AII699" s="14"/>
      <c r="AIJ699" s="14"/>
      <c r="AIK699" s="14"/>
      <c r="AIL699" s="14"/>
      <c r="AIM699" s="14"/>
      <c r="AIN699" s="14"/>
      <c r="AIO699" s="14"/>
      <c r="AIP699" s="14"/>
      <c r="AIQ699" s="14"/>
      <c r="AIR699" s="14"/>
      <c r="AIS699" s="14"/>
      <c r="AIT699" s="14"/>
      <c r="AIU699" s="14"/>
      <c r="AIV699" s="14"/>
      <c r="AIW699" s="14"/>
      <c r="AIX699" s="14"/>
      <c r="AIY699" s="14"/>
      <c r="AIZ699" s="14"/>
      <c r="AJA699" s="14"/>
      <c r="AJB699" s="14"/>
      <c r="AJC699" s="14"/>
      <c r="AJD699" s="14"/>
      <c r="AJE699" s="14"/>
      <c r="AJF699" s="14"/>
      <c r="AJG699" s="14"/>
      <c r="AJH699" s="14"/>
      <c r="AJI699" s="14"/>
      <c r="AJJ699" s="14"/>
      <c r="AJK699" s="14"/>
      <c r="AJL699" s="14"/>
      <c r="AJM699" s="14"/>
      <c r="AJN699" s="14"/>
      <c r="AJO699" s="14"/>
      <c r="AJP699" s="14"/>
      <c r="AJQ699" s="14"/>
      <c r="AJR699" s="14"/>
      <c r="AJS699" s="14"/>
      <c r="AJT699" s="14"/>
      <c r="AJU699" s="14"/>
      <c r="AJV699" s="14"/>
      <c r="AJW699" s="14"/>
      <c r="AJX699" s="14"/>
      <c r="AJY699" s="14"/>
      <c r="AJZ699" s="14"/>
      <c r="AKA699" s="14"/>
      <c r="AKB699" s="14"/>
      <c r="AKC699" s="14"/>
      <c r="AKD699" s="14"/>
      <c r="AKE699" s="14"/>
      <c r="AKF699" s="14"/>
      <c r="AKG699" s="14"/>
      <c r="AKH699" s="14"/>
      <c r="AKI699" s="14"/>
      <c r="AKJ699" s="14"/>
      <c r="AKK699" s="14"/>
      <c r="AKL699" s="14"/>
      <c r="AKM699" s="14"/>
      <c r="AKN699" s="14"/>
      <c r="AKO699" s="14"/>
      <c r="AKP699" s="14"/>
      <c r="AKQ699" s="14"/>
      <c r="AKR699" s="14"/>
      <c r="AKS699" s="14"/>
      <c r="AKT699" s="14"/>
      <c r="AKU699" s="14"/>
      <c r="AKV699" s="14"/>
      <c r="AKW699" s="14"/>
      <c r="AKX699" s="14"/>
      <c r="AKY699" s="14"/>
      <c r="AKZ699" s="14"/>
      <c r="ALA699" s="14"/>
      <c r="ALB699" s="14"/>
      <c r="ALC699" s="14"/>
      <c r="ALD699" s="14"/>
      <c r="ALE699" s="14"/>
      <c r="ALF699" s="14"/>
      <c r="ALG699" s="14"/>
      <c r="ALH699" s="14"/>
      <c r="ALI699" s="14"/>
      <c r="ALJ699" s="14"/>
      <c r="ALK699" s="14"/>
      <c r="ALL699" s="14"/>
      <c r="ALM699" s="14"/>
      <c r="ALN699" s="14"/>
      <c r="ALO699" s="14"/>
      <c r="ALP699" s="14"/>
      <c r="ALQ699" s="14"/>
      <c r="ALR699" s="14"/>
      <c r="ALS699" s="14"/>
      <c r="ALT699" s="14"/>
      <c r="ALU699" s="14"/>
      <c r="ALV699" s="14"/>
      <c r="ALW699" s="14"/>
      <c r="ALX699" s="14"/>
      <c r="ALY699" s="14"/>
      <c r="ALZ699" s="14"/>
      <c r="AMA699" s="14"/>
      <c r="AMB699" s="14"/>
      <c r="AMC699" s="14"/>
      <c r="AMD699" s="14"/>
      <c r="AME699" s="14"/>
      <c r="AMF699" s="14"/>
      <c r="AMG699" s="14"/>
      <c r="AMH699" s="14"/>
      <c r="AMI699" s="14"/>
      <c r="AMJ699" s="14"/>
      <c r="AMK699" s="14"/>
      <c r="AML699" s="14"/>
      <c r="AMM699" s="14"/>
      <c r="AMN699" s="14"/>
      <c r="AMO699" s="14"/>
      <c r="AMP699" s="14"/>
      <c r="AMQ699" s="14"/>
      <c r="AMR699" s="14"/>
      <c r="AMS699" s="14"/>
      <c r="AMT699" s="14"/>
      <c r="AMU699" s="14"/>
      <c r="AMV699" s="14"/>
      <c r="AMW699" s="14"/>
      <c r="AMX699" s="14"/>
      <c r="AMY699" s="14"/>
      <c r="AMZ699" s="14"/>
      <c r="ANA699" s="14"/>
      <c r="ANB699" s="14"/>
      <c r="ANC699" s="14"/>
      <c r="AND699" s="14"/>
      <c r="ANE699" s="14"/>
      <c r="ANF699" s="14"/>
      <c r="ANG699" s="14"/>
      <c r="ANH699" s="14"/>
      <c r="ANI699" s="14"/>
      <c r="ANJ699" s="14"/>
      <c r="ANK699" s="14"/>
      <c r="ANL699" s="14"/>
      <c r="ANM699" s="14"/>
      <c r="ANN699" s="14"/>
      <c r="ANO699" s="14"/>
      <c r="ANP699" s="14"/>
      <c r="ANQ699" s="14"/>
      <c r="ANR699" s="14"/>
      <c r="ANS699" s="14"/>
      <c r="ANT699" s="14"/>
      <c r="ANU699" s="14"/>
      <c r="ANV699" s="14"/>
      <c r="ANW699" s="14"/>
      <c r="ANX699" s="14"/>
      <c r="ANY699" s="14"/>
      <c r="ANZ699" s="14"/>
      <c r="AOA699" s="14"/>
      <c r="AOB699" s="14"/>
      <c r="AOC699" s="14"/>
      <c r="AOD699" s="14"/>
      <c r="AOE699" s="14"/>
      <c r="AOF699" s="14"/>
      <c r="AOG699" s="14"/>
      <c r="AOH699" s="14"/>
      <c r="AOI699" s="14"/>
      <c r="AOJ699" s="14"/>
      <c r="AOK699" s="14"/>
      <c r="AOL699" s="14"/>
      <c r="AOM699" s="14"/>
      <c r="AON699" s="14"/>
      <c r="AOO699" s="14"/>
      <c r="AOP699" s="14"/>
      <c r="AOQ699" s="14"/>
      <c r="AOR699" s="14"/>
      <c r="AOS699" s="14"/>
      <c r="AOT699" s="14"/>
      <c r="AOU699" s="14"/>
      <c r="AOV699" s="14"/>
      <c r="AOW699" s="14"/>
      <c r="AOX699" s="14"/>
      <c r="AOY699" s="14"/>
      <c r="AOZ699" s="14"/>
      <c r="APA699" s="14"/>
      <c r="APB699" s="14"/>
      <c r="APC699" s="14"/>
      <c r="APD699" s="14"/>
      <c r="APE699" s="14"/>
      <c r="APF699" s="14"/>
      <c r="APG699" s="14"/>
      <c r="APH699" s="14"/>
      <c r="API699" s="14"/>
      <c r="APJ699" s="14"/>
      <c r="APK699" s="14"/>
      <c r="APL699" s="14"/>
      <c r="APM699" s="14"/>
      <c r="APN699" s="14"/>
      <c r="APO699" s="14"/>
      <c r="APP699" s="14"/>
      <c r="APQ699" s="14"/>
      <c r="APR699" s="14"/>
      <c r="APS699" s="14"/>
      <c r="APT699" s="14"/>
      <c r="APU699" s="14"/>
      <c r="APV699" s="14"/>
      <c r="APW699" s="14"/>
      <c r="APX699" s="14"/>
      <c r="APY699" s="14"/>
      <c r="APZ699" s="14"/>
      <c r="AQA699" s="14"/>
      <c r="AQB699" s="14"/>
      <c r="AQC699" s="14"/>
      <c r="AQD699" s="14"/>
      <c r="AQE699" s="14"/>
      <c r="AQF699" s="14"/>
      <c r="AQG699" s="14"/>
      <c r="AQH699" s="14"/>
      <c r="AQI699" s="14"/>
      <c r="AQJ699" s="14"/>
      <c r="AQK699" s="14"/>
      <c r="AQL699" s="14"/>
      <c r="AQM699" s="14"/>
      <c r="AQN699" s="14"/>
      <c r="AQO699" s="14"/>
      <c r="AQP699" s="14"/>
      <c r="AQQ699" s="14"/>
      <c r="AQR699" s="14"/>
      <c r="AQS699" s="14"/>
      <c r="AQT699" s="14"/>
      <c r="AQU699" s="14"/>
      <c r="AQV699" s="14"/>
      <c r="AQW699" s="14"/>
      <c r="AQX699" s="14"/>
      <c r="AQY699" s="14"/>
      <c r="AQZ699" s="14"/>
      <c r="ARA699" s="14"/>
      <c r="ARB699" s="14"/>
      <c r="ARC699" s="14"/>
      <c r="ARD699" s="14"/>
      <c r="ARE699" s="14"/>
      <c r="ARF699" s="14"/>
      <c r="ARG699" s="14"/>
      <c r="ARH699" s="14"/>
      <c r="ARI699" s="14"/>
      <c r="ARJ699" s="14"/>
      <c r="ARK699" s="14"/>
      <c r="ARL699" s="14"/>
      <c r="ARM699" s="14"/>
      <c r="ARN699" s="14"/>
      <c r="ARO699" s="14"/>
      <c r="ARP699" s="14"/>
      <c r="ARQ699" s="14"/>
      <c r="ARR699" s="14"/>
      <c r="ARS699" s="14"/>
      <c r="ART699" s="14"/>
      <c r="ARU699" s="14"/>
      <c r="ARV699" s="14"/>
      <c r="ARW699" s="14"/>
      <c r="ARX699" s="14"/>
      <c r="ARY699" s="14"/>
      <c r="ARZ699" s="14"/>
      <c r="ASA699" s="14"/>
      <c r="ASB699" s="14"/>
      <c r="ASC699" s="14"/>
      <c r="ASD699" s="14"/>
      <c r="ASE699" s="14"/>
      <c r="ASF699" s="14"/>
      <c r="ASG699" s="14"/>
      <c r="ASH699" s="14"/>
      <c r="ASI699" s="14"/>
      <c r="ASJ699" s="14"/>
      <c r="ASK699" s="14"/>
      <c r="ASL699" s="14"/>
      <c r="ASM699" s="14"/>
      <c r="ASN699" s="14"/>
      <c r="ASO699" s="14"/>
      <c r="ASP699" s="14"/>
      <c r="ASQ699" s="14"/>
      <c r="ASR699" s="14"/>
      <c r="ASS699" s="14"/>
      <c r="AST699" s="14"/>
      <c r="ASU699" s="14"/>
      <c r="ASV699" s="14"/>
      <c r="ASW699" s="14"/>
      <c r="ASX699" s="14"/>
      <c r="ASY699" s="14"/>
      <c r="ASZ699" s="14"/>
      <c r="ATA699" s="14"/>
      <c r="ATB699" s="14"/>
      <c r="ATC699" s="14"/>
      <c r="ATD699" s="14"/>
    </row>
    <row r="700" spans="63:1200">
      <c r="BK700" s="14" t="str">
        <f t="shared" si="2124"/>
        <v/>
      </c>
      <c r="ABO700" s="14"/>
      <c r="ABP700" s="14"/>
      <c r="ABQ700" s="14"/>
      <c r="ABR700" s="14"/>
      <c r="ABS700" s="14"/>
      <c r="ABT700" s="14"/>
      <c r="ABU700" s="14"/>
      <c r="ABV700" s="14"/>
      <c r="ABW700" s="14"/>
      <c r="ABX700" s="14"/>
      <c r="ABY700" s="14"/>
      <c r="ABZ700" s="14"/>
      <c r="ACA700" s="14"/>
      <c r="ACB700" s="14"/>
      <c r="ACC700" s="14"/>
      <c r="ACD700" s="14"/>
      <c r="ACE700" s="14"/>
      <c r="ACF700" s="14"/>
      <c r="ACG700" s="14"/>
      <c r="ACH700" s="14"/>
      <c r="ACI700" s="14"/>
      <c r="ACJ700" s="14"/>
      <c r="ACK700" s="14"/>
      <c r="ACL700" s="14"/>
      <c r="ACM700" s="14"/>
      <c r="ACN700" s="14"/>
      <c r="ACO700" s="14"/>
      <c r="ACP700" s="14"/>
      <c r="ACQ700" s="14"/>
      <c r="ACR700" s="14"/>
      <c r="ACS700" s="14"/>
      <c r="ACT700" s="14"/>
      <c r="ACU700" s="14"/>
      <c r="ACV700" s="14"/>
      <c r="ACW700" s="14"/>
      <c r="ACX700" s="14"/>
      <c r="ACY700" s="14"/>
      <c r="ACZ700" s="14"/>
      <c r="ADA700" s="14"/>
      <c r="ADB700" s="14"/>
      <c r="ADC700" s="14"/>
      <c r="ADD700" s="14"/>
      <c r="ADE700" s="14"/>
      <c r="ADF700" s="14"/>
      <c r="ADG700" s="14"/>
      <c r="ADH700" s="14"/>
      <c r="ADI700" s="14"/>
      <c r="ADJ700" s="14"/>
      <c r="ADK700" s="14"/>
      <c r="ADL700" s="14"/>
      <c r="ADM700" s="14"/>
      <c r="ADN700" s="14"/>
      <c r="ADO700" s="14"/>
      <c r="ADP700" s="14"/>
      <c r="ADQ700" s="14"/>
      <c r="ADR700" s="14"/>
      <c r="ADS700" s="14"/>
      <c r="ADT700" s="14"/>
      <c r="ADU700" s="14"/>
      <c r="ADV700" s="14"/>
      <c r="ADW700" s="14"/>
      <c r="ADX700" s="14"/>
      <c r="ADY700" s="14"/>
      <c r="ADZ700" s="14"/>
      <c r="AEA700" s="14"/>
      <c r="AEB700" s="14"/>
      <c r="AEC700" s="14"/>
      <c r="AED700" s="14"/>
      <c r="AEE700" s="14"/>
      <c r="AEF700" s="14"/>
      <c r="AEG700" s="14"/>
      <c r="AEH700" s="14"/>
      <c r="AEI700" s="14"/>
      <c r="AEJ700" s="14"/>
      <c r="AEK700" s="14"/>
      <c r="AEL700" s="14"/>
      <c r="AEM700" s="14"/>
      <c r="AEN700" s="14"/>
      <c r="AEO700" s="14"/>
      <c r="AEP700" s="14"/>
      <c r="AEQ700" s="14"/>
      <c r="AER700" s="14"/>
      <c r="AES700" s="14"/>
      <c r="AET700" s="14"/>
      <c r="AEU700" s="14"/>
      <c r="AEV700" s="14"/>
      <c r="AEW700" s="14"/>
      <c r="AEX700" s="14"/>
      <c r="AEY700" s="14"/>
      <c r="AEZ700" s="14"/>
      <c r="AFA700" s="14"/>
      <c r="AFB700" s="14"/>
      <c r="AFC700" s="14"/>
      <c r="AFD700" s="14"/>
      <c r="AFE700" s="14"/>
      <c r="AFF700" s="14"/>
      <c r="AFG700" s="14"/>
      <c r="AFH700" s="14"/>
      <c r="AFI700" s="14"/>
      <c r="AFJ700" s="14"/>
      <c r="AFK700" s="14"/>
      <c r="AFL700" s="14"/>
      <c r="AFM700" s="14"/>
      <c r="AFN700" s="14"/>
      <c r="AFO700" s="14"/>
      <c r="AFP700" s="14"/>
      <c r="AFQ700" s="14"/>
      <c r="AFR700" s="14"/>
      <c r="AFS700" s="14"/>
      <c r="AFT700" s="14"/>
      <c r="AFU700" s="14"/>
      <c r="AFV700" s="14"/>
      <c r="AFW700" s="14"/>
      <c r="AFX700" s="14"/>
      <c r="AFY700" s="14"/>
      <c r="AFZ700" s="14"/>
      <c r="AGA700" s="14"/>
      <c r="AGB700" s="14"/>
      <c r="AGC700" s="14"/>
      <c r="AGD700" s="14"/>
      <c r="AGE700" s="14"/>
      <c r="AGF700" s="14"/>
      <c r="AGG700" s="14"/>
      <c r="AGH700" s="14"/>
      <c r="AGI700" s="14"/>
      <c r="AGJ700" s="14"/>
      <c r="AGK700" s="14"/>
      <c r="AGL700" s="14"/>
      <c r="AGM700" s="14"/>
      <c r="AGN700" s="14"/>
      <c r="AGO700" s="14"/>
      <c r="AGP700" s="14"/>
      <c r="AGQ700" s="14"/>
      <c r="AGR700" s="14"/>
      <c r="AGS700" s="14"/>
      <c r="AGT700" s="14"/>
      <c r="AGU700" s="14"/>
      <c r="AGV700" s="14"/>
      <c r="AGW700" s="14"/>
      <c r="AGX700" s="14"/>
      <c r="AGY700" s="14"/>
      <c r="AGZ700" s="14"/>
      <c r="AHA700" s="14"/>
      <c r="AHB700" s="14"/>
      <c r="AHC700" s="14"/>
      <c r="AHD700" s="14"/>
      <c r="AHE700" s="14"/>
      <c r="AHF700" s="14"/>
      <c r="AHG700" s="14"/>
      <c r="AHH700" s="14"/>
      <c r="AHI700" s="14"/>
      <c r="AHJ700" s="14"/>
      <c r="AHK700" s="14"/>
      <c r="AHL700" s="14"/>
      <c r="AHM700" s="14"/>
      <c r="AHN700" s="14"/>
      <c r="AHO700" s="14"/>
      <c r="AHP700" s="14"/>
      <c r="AHQ700" s="14"/>
      <c r="AHR700" s="14"/>
      <c r="AHS700" s="14"/>
      <c r="AHT700" s="14"/>
      <c r="AHU700" s="14"/>
      <c r="AHV700" s="14"/>
      <c r="AHW700" s="14"/>
      <c r="AHX700" s="14"/>
      <c r="AHY700" s="14"/>
      <c r="AHZ700" s="14"/>
      <c r="AIA700" s="14"/>
      <c r="AIB700" s="14"/>
      <c r="AIC700" s="14"/>
      <c r="AID700" s="14"/>
      <c r="AIE700" s="14"/>
      <c r="AIF700" s="14"/>
      <c r="AIG700" s="14"/>
      <c r="AIH700" s="14"/>
      <c r="AII700" s="14"/>
      <c r="AIJ700" s="14"/>
      <c r="AIK700" s="14"/>
      <c r="AIL700" s="14"/>
      <c r="AIM700" s="14"/>
      <c r="AIN700" s="14"/>
      <c r="AIO700" s="14"/>
      <c r="AIP700" s="14"/>
      <c r="AIQ700" s="14"/>
      <c r="AIR700" s="14"/>
      <c r="AIS700" s="14"/>
      <c r="AIT700" s="14"/>
      <c r="AIU700" s="14"/>
      <c r="AIV700" s="14"/>
      <c r="AIW700" s="14"/>
      <c r="AIX700" s="14"/>
      <c r="AIY700" s="14"/>
      <c r="AIZ700" s="14"/>
      <c r="AJA700" s="14"/>
      <c r="AJB700" s="14"/>
      <c r="AJC700" s="14"/>
      <c r="AJD700" s="14"/>
      <c r="AJE700" s="14"/>
      <c r="AJF700" s="14"/>
      <c r="AJG700" s="14"/>
      <c r="AJH700" s="14"/>
      <c r="AJI700" s="14"/>
      <c r="AJJ700" s="14"/>
      <c r="AJK700" s="14"/>
      <c r="AJL700" s="14"/>
      <c r="AJM700" s="14"/>
      <c r="AJN700" s="14"/>
      <c r="AJO700" s="14"/>
      <c r="AJP700" s="14"/>
      <c r="AJQ700" s="14"/>
      <c r="AJR700" s="14"/>
      <c r="AJS700" s="14"/>
      <c r="AJT700" s="14"/>
      <c r="AJU700" s="14"/>
      <c r="AJV700" s="14"/>
      <c r="AJW700" s="14"/>
      <c r="AJX700" s="14"/>
      <c r="AJY700" s="14"/>
      <c r="AJZ700" s="14"/>
      <c r="AKA700" s="14"/>
      <c r="AKB700" s="14"/>
      <c r="AKC700" s="14"/>
      <c r="AKD700" s="14"/>
      <c r="AKE700" s="14"/>
      <c r="AKF700" s="14"/>
      <c r="AKG700" s="14"/>
      <c r="AKH700" s="14"/>
      <c r="AKI700" s="14"/>
      <c r="AKJ700" s="14"/>
      <c r="AKK700" s="14"/>
      <c r="AKL700" s="14"/>
      <c r="AKM700" s="14"/>
      <c r="AKN700" s="14"/>
      <c r="AKO700" s="14"/>
      <c r="AKP700" s="14"/>
      <c r="AKQ700" s="14"/>
      <c r="AKR700" s="14"/>
      <c r="AKS700" s="14"/>
      <c r="AKT700" s="14"/>
      <c r="AKU700" s="14"/>
      <c r="AKV700" s="14"/>
      <c r="AKW700" s="14"/>
      <c r="AKX700" s="14"/>
      <c r="AKY700" s="14"/>
      <c r="AKZ700" s="14"/>
      <c r="ALA700" s="14"/>
      <c r="ALB700" s="14"/>
      <c r="ALC700" s="14"/>
      <c r="ALD700" s="14"/>
      <c r="ALE700" s="14"/>
      <c r="ALF700" s="14"/>
      <c r="ALG700" s="14"/>
      <c r="ALH700" s="14"/>
      <c r="ALI700" s="14"/>
      <c r="ALJ700" s="14"/>
      <c r="ALK700" s="14"/>
      <c r="ALL700" s="14"/>
      <c r="ALM700" s="14"/>
      <c r="ALN700" s="14"/>
      <c r="ALO700" s="14"/>
      <c r="ALP700" s="14"/>
      <c r="ALQ700" s="14"/>
      <c r="ALR700" s="14"/>
      <c r="ALS700" s="14"/>
      <c r="ALT700" s="14"/>
      <c r="ALU700" s="14"/>
      <c r="ALV700" s="14"/>
      <c r="ALW700" s="14"/>
      <c r="ALX700" s="14"/>
      <c r="ALY700" s="14"/>
      <c r="ALZ700" s="14"/>
      <c r="AMA700" s="14"/>
      <c r="AMB700" s="14"/>
      <c r="AMC700" s="14"/>
      <c r="AMD700" s="14"/>
      <c r="AME700" s="14"/>
      <c r="AMF700" s="14"/>
      <c r="AMG700" s="14"/>
      <c r="AMH700" s="14"/>
      <c r="AMI700" s="14"/>
      <c r="AMJ700" s="14"/>
      <c r="AMK700" s="14"/>
      <c r="AML700" s="14"/>
      <c r="AMM700" s="14"/>
      <c r="AMN700" s="14"/>
      <c r="AMO700" s="14"/>
      <c r="AMP700" s="14"/>
      <c r="AMQ700" s="14"/>
      <c r="AMR700" s="14"/>
      <c r="AMS700" s="14"/>
      <c r="AMT700" s="14"/>
      <c r="AMU700" s="14"/>
      <c r="AMV700" s="14"/>
      <c r="AMW700" s="14"/>
      <c r="AMX700" s="14"/>
      <c r="AMY700" s="14"/>
      <c r="AMZ700" s="14"/>
      <c r="ANA700" s="14"/>
      <c r="ANB700" s="14"/>
      <c r="ANC700" s="14"/>
      <c r="AND700" s="14"/>
      <c r="ANE700" s="14"/>
      <c r="ANF700" s="14"/>
      <c r="ANG700" s="14"/>
      <c r="ANH700" s="14"/>
      <c r="ANI700" s="14"/>
      <c r="ANJ700" s="14"/>
      <c r="ANK700" s="14"/>
      <c r="ANL700" s="14"/>
      <c r="ANM700" s="14"/>
      <c r="ANN700" s="14"/>
      <c r="ANO700" s="14"/>
      <c r="ANP700" s="14"/>
      <c r="ANQ700" s="14"/>
      <c r="ANR700" s="14"/>
      <c r="ANS700" s="14"/>
      <c r="ANT700" s="14"/>
      <c r="ANU700" s="14"/>
      <c r="ANV700" s="14"/>
      <c r="ANW700" s="14"/>
      <c r="ANX700" s="14"/>
      <c r="ANY700" s="14"/>
      <c r="ANZ700" s="14"/>
      <c r="AOA700" s="14"/>
      <c r="AOB700" s="14"/>
      <c r="AOC700" s="14"/>
      <c r="AOD700" s="14"/>
      <c r="AOE700" s="14"/>
      <c r="AOF700" s="14"/>
      <c r="AOG700" s="14"/>
      <c r="AOH700" s="14"/>
      <c r="AOI700" s="14"/>
      <c r="AOJ700" s="14"/>
      <c r="AOK700" s="14"/>
      <c r="AOL700" s="14"/>
      <c r="AOM700" s="14"/>
      <c r="AON700" s="14"/>
      <c r="AOO700" s="14"/>
      <c r="AOP700" s="14"/>
      <c r="AOQ700" s="14"/>
      <c r="AOR700" s="14"/>
      <c r="AOS700" s="14"/>
      <c r="AOT700" s="14"/>
      <c r="AOU700" s="14"/>
      <c r="AOV700" s="14"/>
      <c r="AOW700" s="14"/>
      <c r="AOX700" s="14"/>
      <c r="AOY700" s="14"/>
      <c r="AOZ700" s="14"/>
      <c r="APA700" s="14"/>
      <c r="APB700" s="14"/>
      <c r="APC700" s="14"/>
      <c r="APD700" s="14"/>
      <c r="APE700" s="14"/>
      <c r="APF700" s="14"/>
      <c r="APG700" s="14"/>
      <c r="APH700" s="14"/>
      <c r="API700" s="14"/>
      <c r="APJ700" s="14"/>
      <c r="APK700" s="14"/>
      <c r="APL700" s="14"/>
      <c r="APM700" s="14"/>
      <c r="APN700" s="14"/>
      <c r="APO700" s="14"/>
      <c r="APP700" s="14"/>
      <c r="APQ700" s="14"/>
      <c r="APR700" s="14"/>
      <c r="APS700" s="14"/>
      <c r="APT700" s="14"/>
      <c r="APU700" s="14"/>
      <c r="APV700" s="14"/>
      <c r="APW700" s="14"/>
      <c r="APX700" s="14"/>
      <c r="APY700" s="14"/>
      <c r="APZ700" s="14"/>
      <c r="AQA700" s="14"/>
      <c r="AQB700" s="14"/>
      <c r="AQC700" s="14"/>
      <c r="AQD700" s="14"/>
      <c r="AQE700" s="14"/>
      <c r="AQF700" s="14"/>
      <c r="AQG700" s="14"/>
      <c r="AQH700" s="14"/>
      <c r="AQI700" s="14"/>
      <c r="AQJ700" s="14"/>
      <c r="AQK700" s="14"/>
      <c r="AQL700" s="14"/>
      <c r="AQM700" s="14"/>
      <c r="AQN700" s="14"/>
      <c r="AQO700" s="14"/>
      <c r="AQP700" s="14"/>
      <c r="AQQ700" s="14"/>
      <c r="AQR700" s="14"/>
      <c r="AQS700" s="14"/>
      <c r="AQT700" s="14"/>
      <c r="AQU700" s="14"/>
      <c r="AQV700" s="14"/>
      <c r="AQW700" s="14"/>
      <c r="AQX700" s="14"/>
      <c r="AQY700" s="14"/>
      <c r="AQZ700" s="14"/>
      <c r="ARA700" s="14"/>
      <c r="ARB700" s="14"/>
      <c r="ARC700" s="14"/>
      <c r="ARD700" s="14"/>
      <c r="ARE700" s="14"/>
      <c r="ARF700" s="14"/>
      <c r="ARG700" s="14"/>
      <c r="ARH700" s="14"/>
      <c r="ARI700" s="14"/>
      <c r="ARJ700" s="14"/>
      <c r="ARK700" s="14"/>
      <c r="ARL700" s="14"/>
      <c r="ARM700" s="14"/>
      <c r="ARN700" s="14"/>
      <c r="ARO700" s="14"/>
      <c r="ARP700" s="14"/>
      <c r="ARQ700" s="14"/>
      <c r="ARR700" s="14"/>
      <c r="ARS700" s="14"/>
      <c r="ART700" s="14"/>
      <c r="ARU700" s="14"/>
      <c r="ARV700" s="14"/>
      <c r="ARW700" s="14"/>
      <c r="ARX700" s="14"/>
      <c r="ARY700" s="14"/>
      <c r="ARZ700" s="14"/>
      <c r="ASA700" s="14"/>
      <c r="ASB700" s="14"/>
      <c r="ASC700" s="14"/>
      <c r="ASD700" s="14"/>
      <c r="ASE700" s="14"/>
      <c r="ASF700" s="14"/>
      <c r="ASG700" s="14"/>
      <c r="ASH700" s="14"/>
      <c r="ASI700" s="14"/>
      <c r="ASJ700" s="14"/>
      <c r="ASK700" s="14"/>
      <c r="ASL700" s="14"/>
      <c r="ASM700" s="14"/>
      <c r="ASN700" s="14"/>
      <c r="ASO700" s="14"/>
      <c r="ASP700" s="14"/>
      <c r="ASQ700" s="14"/>
      <c r="ASR700" s="14"/>
      <c r="ASS700" s="14"/>
      <c r="AST700" s="14"/>
      <c r="ASU700" s="14"/>
      <c r="ASV700" s="14"/>
      <c r="ASW700" s="14"/>
      <c r="ASX700" s="14"/>
      <c r="ASY700" s="14"/>
      <c r="ASZ700" s="14"/>
      <c r="ATA700" s="14"/>
      <c r="ATB700" s="14"/>
      <c r="ATC700" s="14"/>
      <c r="ATD700" s="14"/>
    </row>
    <row r="701" spans="63:1200">
      <c r="BK701" s="14" t="str">
        <f t="shared" si="2124"/>
        <v/>
      </c>
      <c r="ABO701" s="14"/>
      <c r="ABP701" s="14"/>
      <c r="ABQ701" s="14"/>
      <c r="ABR701" s="14"/>
      <c r="ABS701" s="14"/>
      <c r="ABT701" s="14"/>
      <c r="ABU701" s="14"/>
      <c r="ABV701" s="14"/>
      <c r="ABW701" s="14"/>
      <c r="ABX701" s="14"/>
      <c r="ABY701" s="14"/>
      <c r="ABZ701" s="14"/>
      <c r="ACA701" s="14"/>
      <c r="ACB701" s="14"/>
      <c r="ACC701" s="14"/>
      <c r="ACD701" s="14"/>
      <c r="ACE701" s="14"/>
      <c r="ACF701" s="14"/>
      <c r="ACG701" s="14"/>
      <c r="ACH701" s="14"/>
      <c r="ACI701" s="14"/>
      <c r="ACJ701" s="14"/>
      <c r="ACK701" s="14"/>
      <c r="ACL701" s="14"/>
      <c r="ACM701" s="14"/>
      <c r="ACN701" s="14"/>
      <c r="ACO701" s="14"/>
      <c r="ACP701" s="14"/>
      <c r="ACQ701" s="14"/>
      <c r="ACR701" s="14"/>
      <c r="ACS701" s="14"/>
      <c r="ACT701" s="14"/>
      <c r="ACU701" s="14"/>
      <c r="ACV701" s="14"/>
      <c r="ACW701" s="14"/>
      <c r="ACX701" s="14"/>
      <c r="ACY701" s="14"/>
      <c r="ACZ701" s="14"/>
      <c r="ADA701" s="14"/>
      <c r="ADB701" s="14"/>
      <c r="ADC701" s="14"/>
      <c r="ADD701" s="14"/>
      <c r="ADE701" s="14"/>
      <c r="ADF701" s="14"/>
      <c r="ADG701" s="14"/>
      <c r="ADH701" s="14"/>
      <c r="ADI701" s="14"/>
      <c r="ADJ701" s="14"/>
      <c r="ADK701" s="14"/>
      <c r="ADL701" s="14"/>
      <c r="ADM701" s="14"/>
      <c r="ADN701" s="14"/>
      <c r="ADO701" s="14"/>
      <c r="ADP701" s="14"/>
      <c r="ADQ701" s="14"/>
      <c r="ADR701" s="14"/>
      <c r="ADS701" s="14"/>
      <c r="ADT701" s="14"/>
      <c r="ADU701" s="14"/>
      <c r="ADV701" s="14"/>
      <c r="ADW701" s="14"/>
      <c r="ADX701" s="14"/>
      <c r="ADY701" s="14"/>
      <c r="ADZ701" s="14"/>
      <c r="AEA701" s="14"/>
      <c r="AEB701" s="14"/>
      <c r="AEC701" s="14"/>
      <c r="AED701" s="14"/>
      <c r="AEE701" s="14"/>
      <c r="AEF701" s="14"/>
      <c r="AEG701" s="14"/>
      <c r="AEH701" s="14"/>
      <c r="AEI701" s="14"/>
      <c r="AEJ701" s="14"/>
      <c r="AEK701" s="14"/>
      <c r="AEL701" s="14"/>
      <c r="AEM701" s="14"/>
      <c r="AEN701" s="14"/>
      <c r="AEO701" s="14"/>
      <c r="AEP701" s="14"/>
      <c r="AEQ701" s="14"/>
      <c r="AER701" s="14"/>
      <c r="AES701" s="14"/>
      <c r="AET701" s="14"/>
      <c r="AEU701" s="14"/>
      <c r="AEV701" s="14"/>
      <c r="AEW701" s="14"/>
      <c r="AEX701" s="14"/>
      <c r="AEY701" s="14"/>
      <c r="AEZ701" s="14"/>
      <c r="AFA701" s="14"/>
      <c r="AFB701" s="14"/>
      <c r="AFC701" s="14"/>
      <c r="AFD701" s="14"/>
      <c r="AFE701" s="14"/>
      <c r="AFF701" s="14"/>
      <c r="AFG701" s="14"/>
      <c r="AFH701" s="14"/>
      <c r="AFI701" s="14"/>
      <c r="AFJ701" s="14"/>
      <c r="AFK701" s="14"/>
      <c r="AFL701" s="14"/>
      <c r="AFM701" s="14"/>
      <c r="AFN701" s="14"/>
      <c r="AFO701" s="14"/>
      <c r="AFP701" s="14"/>
      <c r="AFQ701" s="14"/>
      <c r="AFR701" s="14"/>
      <c r="AFS701" s="14"/>
      <c r="AFT701" s="14"/>
      <c r="AFU701" s="14"/>
      <c r="AFV701" s="14"/>
      <c r="AFW701" s="14"/>
      <c r="AFX701" s="14"/>
      <c r="AFY701" s="14"/>
      <c r="AFZ701" s="14"/>
      <c r="AGA701" s="14"/>
      <c r="AGB701" s="14"/>
      <c r="AGC701" s="14"/>
      <c r="AGD701" s="14"/>
      <c r="AGE701" s="14"/>
      <c r="AGF701" s="14"/>
      <c r="AGG701" s="14"/>
      <c r="AGH701" s="14"/>
      <c r="AGI701" s="14"/>
      <c r="AGJ701" s="14"/>
      <c r="AGK701" s="14"/>
      <c r="AGL701" s="14"/>
      <c r="AGM701" s="14"/>
      <c r="AGN701" s="14"/>
      <c r="AGO701" s="14"/>
      <c r="AGP701" s="14"/>
      <c r="AGQ701" s="14"/>
      <c r="AGR701" s="14"/>
      <c r="AGS701" s="14"/>
      <c r="AGT701" s="14"/>
      <c r="AGU701" s="14"/>
      <c r="AGV701" s="14"/>
      <c r="AGW701" s="14"/>
      <c r="AGX701" s="14"/>
      <c r="AGY701" s="14"/>
      <c r="AGZ701" s="14"/>
      <c r="AHA701" s="14"/>
      <c r="AHB701" s="14"/>
      <c r="AHC701" s="14"/>
      <c r="AHD701" s="14"/>
      <c r="AHE701" s="14"/>
      <c r="AHF701" s="14"/>
      <c r="AHG701" s="14"/>
      <c r="AHH701" s="14"/>
      <c r="AHI701" s="14"/>
      <c r="AHJ701" s="14"/>
      <c r="AHK701" s="14"/>
      <c r="AHL701" s="14"/>
      <c r="AHM701" s="14"/>
      <c r="AHN701" s="14"/>
      <c r="AHO701" s="14"/>
      <c r="AHP701" s="14"/>
      <c r="AHQ701" s="14"/>
      <c r="AHR701" s="14"/>
      <c r="AHS701" s="14"/>
      <c r="AHT701" s="14"/>
      <c r="AHU701" s="14"/>
      <c r="AHV701" s="14"/>
      <c r="AHW701" s="14"/>
      <c r="AHX701" s="14"/>
      <c r="AHY701" s="14"/>
      <c r="AHZ701" s="14"/>
      <c r="AIA701" s="14"/>
      <c r="AIB701" s="14"/>
      <c r="AIC701" s="14"/>
      <c r="AID701" s="14"/>
      <c r="AIE701" s="14"/>
      <c r="AIF701" s="14"/>
      <c r="AIG701" s="14"/>
      <c r="AIH701" s="14"/>
      <c r="AII701" s="14"/>
      <c r="AIJ701" s="14"/>
      <c r="AIK701" s="14"/>
      <c r="AIL701" s="14"/>
      <c r="AIM701" s="14"/>
      <c r="AIN701" s="14"/>
      <c r="AIO701" s="14"/>
      <c r="AIP701" s="14"/>
      <c r="AIQ701" s="14"/>
      <c r="AIR701" s="14"/>
      <c r="AIS701" s="14"/>
      <c r="AIT701" s="14"/>
      <c r="AIU701" s="14"/>
      <c r="AIV701" s="14"/>
      <c r="AIW701" s="14"/>
      <c r="AIX701" s="14"/>
      <c r="AIY701" s="14"/>
      <c r="AIZ701" s="14"/>
      <c r="AJA701" s="14"/>
      <c r="AJB701" s="14"/>
      <c r="AJC701" s="14"/>
      <c r="AJD701" s="14"/>
      <c r="AJE701" s="14"/>
      <c r="AJF701" s="14"/>
      <c r="AJG701" s="14"/>
      <c r="AJH701" s="14"/>
      <c r="AJI701" s="14"/>
      <c r="AJJ701" s="14"/>
      <c r="AJK701" s="14"/>
      <c r="AJL701" s="14"/>
      <c r="AJM701" s="14"/>
      <c r="AJN701" s="14"/>
      <c r="AJO701" s="14"/>
      <c r="AJP701" s="14"/>
      <c r="AJQ701" s="14"/>
      <c r="AJR701" s="14"/>
      <c r="AJS701" s="14"/>
      <c r="AJT701" s="14"/>
      <c r="AJU701" s="14"/>
      <c r="AJV701" s="14"/>
      <c r="AJW701" s="14"/>
      <c r="AJX701" s="14"/>
      <c r="AJY701" s="14"/>
      <c r="AJZ701" s="14"/>
      <c r="AKA701" s="14"/>
      <c r="AKB701" s="14"/>
      <c r="AKC701" s="14"/>
      <c r="AKD701" s="14"/>
      <c r="AKE701" s="14"/>
      <c r="AKF701" s="14"/>
      <c r="AKG701" s="14"/>
      <c r="AKH701" s="14"/>
      <c r="AKI701" s="14"/>
      <c r="AKJ701" s="14"/>
      <c r="AKK701" s="14"/>
      <c r="AKL701" s="14"/>
      <c r="AKM701" s="14"/>
      <c r="AKN701" s="14"/>
      <c r="AKO701" s="14"/>
      <c r="AKP701" s="14"/>
      <c r="AKQ701" s="14"/>
      <c r="AKR701" s="14"/>
      <c r="AKS701" s="14"/>
      <c r="AKT701" s="14"/>
      <c r="AKU701" s="14"/>
      <c r="AKV701" s="14"/>
      <c r="AKW701" s="14"/>
      <c r="AKX701" s="14"/>
      <c r="AKY701" s="14"/>
      <c r="AKZ701" s="14"/>
      <c r="ALA701" s="14"/>
      <c r="ALB701" s="14"/>
      <c r="ALC701" s="14"/>
      <c r="ALD701" s="14"/>
      <c r="ALE701" s="14"/>
      <c r="ALF701" s="14"/>
      <c r="ALG701" s="14"/>
      <c r="ALH701" s="14"/>
      <c r="ALI701" s="14"/>
      <c r="ALJ701" s="14"/>
      <c r="ALK701" s="14"/>
      <c r="ALL701" s="14"/>
      <c r="ALM701" s="14"/>
      <c r="ALN701" s="14"/>
      <c r="ALO701" s="14"/>
      <c r="ALP701" s="14"/>
      <c r="ALQ701" s="14"/>
      <c r="ALR701" s="14"/>
      <c r="ALS701" s="14"/>
      <c r="ALT701" s="14"/>
      <c r="ALU701" s="14"/>
      <c r="ALV701" s="14"/>
      <c r="ALW701" s="14"/>
      <c r="ALX701" s="14"/>
      <c r="ALY701" s="14"/>
      <c r="ALZ701" s="14"/>
      <c r="AMA701" s="14"/>
      <c r="AMB701" s="14"/>
      <c r="AMC701" s="14"/>
      <c r="AMD701" s="14"/>
      <c r="AME701" s="14"/>
      <c r="AMF701" s="14"/>
      <c r="AMG701" s="14"/>
      <c r="AMH701" s="14"/>
      <c r="AMI701" s="14"/>
      <c r="AMJ701" s="14"/>
      <c r="AMK701" s="14"/>
      <c r="AML701" s="14"/>
      <c r="AMM701" s="14"/>
      <c r="AMN701" s="14"/>
      <c r="AMO701" s="14"/>
      <c r="AMP701" s="14"/>
      <c r="AMQ701" s="14"/>
      <c r="AMR701" s="14"/>
      <c r="AMS701" s="14"/>
      <c r="AMT701" s="14"/>
      <c r="AMU701" s="14"/>
      <c r="AMV701" s="14"/>
      <c r="AMW701" s="14"/>
      <c r="AMX701" s="14"/>
      <c r="AMY701" s="14"/>
      <c r="AMZ701" s="14"/>
      <c r="ANA701" s="14"/>
      <c r="ANB701" s="14"/>
      <c r="ANC701" s="14"/>
      <c r="AND701" s="14"/>
      <c r="ANE701" s="14"/>
      <c r="ANF701" s="14"/>
      <c r="ANG701" s="14"/>
      <c r="ANH701" s="14"/>
      <c r="ANI701" s="14"/>
      <c r="ANJ701" s="14"/>
      <c r="ANK701" s="14"/>
      <c r="ANL701" s="14"/>
      <c r="ANM701" s="14"/>
      <c r="ANN701" s="14"/>
      <c r="ANO701" s="14"/>
      <c r="ANP701" s="14"/>
      <c r="ANQ701" s="14"/>
      <c r="ANR701" s="14"/>
      <c r="ANS701" s="14"/>
      <c r="ANT701" s="14"/>
      <c r="ANU701" s="14"/>
      <c r="ANV701" s="14"/>
      <c r="ANW701" s="14"/>
      <c r="ANX701" s="14"/>
      <c r="ANY701" s="14"/>
      <c r="ANZ701" s="14"/>
      <c r="AOA701" s="14"/>
      <c r="AOB701" s="14"/>
      <c r="AOC701" s="14"/>
      <c r="AOD701" s="14"/>
      <c r="AOE701" s="14"/>
      <c r="AOF701" s="14"/>
      <c r="AOG701" s="14"/>
      <c r="AOH701" s="14"/>
      <c r="AOI701" s="14"/>
      <c r="AOJ701" s="14"/>
      <c r="AOK701" s="14"/>
      <c r="AOL701" s="14"/>
      <c r="AOM701" s="14"/>
      <c r="AON701" s="14"/>
      <c r="AOO701" s="14"/>
      <c r="AOP701" s="14"/>
      <c r="AOQ701" s="14"/>
      <c r="AOR701" s="14"/>
      <c r="AOS701" s="14"/>
      <c r="AOT701" s="14"/>
      <c r="AOU701" s="14"/>
      <c r="AOV701" s="14"/>
      <c r="AOW701" s="14"/>
      <c r="AOX701" s="14"/>
      <c r="AOY701" s="14"/>
      <c r="AOZ701" s="14"/>
      <c r="APA701" s="14"/>
      <c r="APB701" s="14"/>
      <c r="APC701" s="14"/>
      <c r="APD701" s="14"/>
      <c r="APE701" s="14"/>
      <c r="APF701" s="14"/>
      <c r="APG701" s="14"/>
      <c r="APH701" s="14"/>
      <c r="API701" s="14"/>
      <c r="APJ701" s="14"/>
      <c r="APK701" s="14"/>
      <c r="APL701" s="14"/>
      <c r="APM701" s="14"/>
      <c r="APN701" s="14"/>
      <c r="APO701" s="14"/>
      <c r="APP701" s="14"/>
      <c r="APQ701" s="14"/>
      <c r="APR701" s="14"/>
      <c r="APS701" s="14"/>
      <c r="APT701" s="14"/>
      <c r="APU701" s="14"/>
      <c r="APV701" s="14"/>
      <c r="APW701" s="14"/>
      <c r="APX701" s="14"/>
      <c r="APY701" s="14"/>
      <c r="APZ701" s="14"/>
      <c r="AQA701" s="14"/>
      <c r="AQB701" s="14"/>
      <c r="AQC701" s="14"/>
      <c r="AQD701" s="14"/>
      <c r="AQE701" s="14"/>
      <c r="AQF701" s="14"/>
      <c r="AQG701" s="14"/>
      <c r="AQH701" s="14"/>
      <c r="AQI701" s="14"/>
      <c r="AQJ701" s="14"/>
      <c r="AQK701" s="14"/>
      <c r="AQL701" s="14"/>
      <c r="AQM701" s="14"/>
      <c r="AQN701" s="14"/>
      <c r="AQO701" s="14"/>
      <c r="AQP701" s="14"/>
      <c r="AQQ701" s="14"/>
      <c r="AQR701" s="14"/>
      <c r="AQS701" s="14"/>
      <c r="AQT701" s="14"/>
      <c r="AQU701" s="14"/>
      <c r="AQV701" s="14"/>
      <c r="AQW701" s="14"/>
      <c r="AQX701" s="14"/>
      <c r="AQY701" s="14"/>
      <c r="AQZ701" s="14"/>
      <c r="ARA701" s="14"/>
      <c r="ARB701" s="14"/>
      <c r="ARC701" s="14"/>
      <c r="ARD701" s="14"/>
      <c r="ARE701" s="14"/>
      <c r="ARF701" s="14"/>
      <c r="ARG701" s="14"/>
      <c r="ARH701" s="14"/>
      <c r="ARI701" s="14"/>
      <c r="ARJ701" s="14"/>
      <c r="ARK701" s="14"/>
      <c r="ARL701" s="14"/>
      <c r="ARM701" s="14"/>
      <c r="ARN701" s="14"/>
      <c r="ARO701" s="14"/>
      <c r="ARP701" s="14"/>
      <c r="ARQ701" s="14"/>
      <c r="ARR701" s="14"/>
      <c r="ARS701" s="14"/>
      <c r="ART701" s="14"/>
      <c r="ARU701" s="14"/>
      <c r="ARV701" s="14"/>
      <c r="ARW701" s="14"/>
      <c r="ARX701" s="14"/>
      <c r="ARY701" s="14"/>
      <c r="ARZ701" s="14"/>
      <c r="ASA701" s="14"/>
      <c r="ASB701" s="14"/>
      <c r="ASC701" s="14"/>
      <c r="ASD701" s="14"/>
      <c r="ASE701" s="14"/>
      <c r="ASF701" s="14"/>
      <c r="ASG701" s="14"/>
      <c r="ASH701" s="14"/>
      <c r="ASI701" s="14"/>
      <c r="ASJ701" s="14"/>
      <c r="ASK701" s="14"/>
      <c r="ASL701" s="14"/>
      <c r="ASM701" s="14"/>
      <c r="ASN701" s="14"/>
      <c r="ASO701" s="14"/>
      <c r="ASP701" s="14"/>
      <c r="ASQ701" s="14"/>
      <c r="ASR701" s="14"/>
      <c r="ASS701" s="14"/>
      <c r="AST701" s="14"/>
      <c r="ASU701" s="14"/>
      <c r="ASV701" s="14"/>
      <c r="ASW701" s="14"/>
      <c r="ASX701" s="14"/>
      <c r="ASY701" s="14"/>
      <c r="ASZ701" s="14"/>
      <c r="ATA701" s="14"/>
      <c r="ATB701" s="14"/>
      <c r="ATC701" s="14"/>
      <c r="ATD701" s="14"/>
    </row>
    <row r="702" spans="63:1200">
      <c r="BK702" s="14" t="str">
        <f t="shared" si="2124"/>
        <v/>
      </c>
      <c r="ABO702" s="14"/>
      <c r="ABP702" s="14"/>
      <c r="ABQ702" s="14"/>
      <c r="ABR702" s="14"/>
      <c r="ABS702" s="14"/>
      <c r="ABT702" s="14"/>
      <c r="ABU702" s="14"/>
      <c r="ABV702" s="14"/>
      <c r="ABW702" s="14"/>
      <c r="ABX702" s="14"/>
      <c r="ABY702" s="14"/>
      <c r="ABZ702" s="14"/>
      <c r="ACA702" s="14"/>
      <c r="ACB702" s="14"/>
      <c r="ACC702" s="14"/>
      <c r="ACD702" s="14"/>
      <c r="ACE702" s="14"/>
      <c r="ACF702" s="14"/>
      <c r="ACG702" s="14"/>
      <c r="ACH702" s="14"/>
      <c r="ACI702" s="14"/>
      <c r="ACJ702" s="14"/>
      <c r="ACK702" s="14"/>
      <c r="ACL702" s="14"/>
      <c r="ACM702" s="14"/>
      <c r="ACN702" s="14"/>
      <c r="ACO702" s="14"/>
      <c r="ACP702" s="14"/>
      <c r="ACQ702" s="14"/>
      <c r="ACR702" s="14"/>
      <c r="ACS702" s="14"/>
      <c r="ACT702" s="14"/>
      <c r="ACU702" s="14"/>
      <c r="ACV702" s="14"/>
      <c r="ACW702" s="14"/>
      <c r="ACX702" s="14"/>
      <c r="ACY702" s="14"/>
      <c r="ACZ702" s="14"/>
      <c r="ADA702" s="14"/>
      <c r="ADB702" s="14"/>
      <c r="ADC702" s="14"/>
      <c r="ADD702" s="14"/>
      <c r="ADE702" s="14"/>
      <c r="ADF702" s="14"/>
      <c r="ADG702" s="14"/>
      <c r="ADH702" s="14"/>
      <c r="ADI702" s="14"/>
      <c r="ADJ702" s="14"/>
      <c r="ADK702" s="14"/>
      <c r="ADL702" s="14"/>
      <c r="ADM702" s="14"/>
      <c r="ADN702" s="14"/>
      <c r="ADO702" s="14"/>
      <c r="ADP702" s="14"/>
      <c r="ADQ702" s="14"/>
      <c r="ADR702" s="14"/>
      <c r="ADS702" s="14"/>
      <c r="ADT702" s="14"/>
      <c r="ADU702" s="14"/>
      <c r="ADV702" s="14"/>
      <c r="ADW702" s="14"/>
      <c r="ADX702" s="14"/>
      <c r="ADY702" s="14"/>
      <c r="ADZ702" s="14"/>
      <c r="AEA702" s="14"/>
      <c r="AEB702" s="14"/>
      <c r="AEC702" s="14"/>
      <c r="AED702" s="14"/>
      <c r="AEE702" s="14"/>
      <c r="AEF702" s="14"/>
      <c r="AEG702" s="14"/>
      <c r="AEH702" s="14"/>
      <c r="AEI702" s="14"/>
      <c r="AEJ702" s="14"/>
      <c r="AEK702" s="14"/>
      <c r="AEL702" s="14"/>
      <c r="AEM702" s="14"/>
      <c r="AEN702" s="14"/>
      <c r="AEO702" s="14"/>
      <c r="AEP702" s="14"/>
      <c r="AEQ702" s="14"/>
      <c r="AER702" s="14"/>
      <c r="AES702" s="14"/>
      <c r="AET702" s="14"/>
      <c r="AEU702" s="14"/>
      <c r="AEV702" s="14"/>
      <c r="AEW702" s="14"/>
      <c r="AEX702" s="14"/>
      <c r="AEY702" s="14"/>
      <c r="AEZ702" s="14"/>
      <c r="AFA702" s="14"/>
      <c r="AFB702" s="14"/>
      <c r="AFC702" s="14"/>
      <c r="AFD702" s="14"/>
      <c r="AFE702" s="14"/>
      <c r="AFF702" s="14"/>
      <c r="AFG702" s="14"/>
      <c r="AFH702" s="14"/>
      <c r="AFI702" s="14"/>
      <c r="AFJ702" s="14"/>
      <c r="AFK702" s="14"/>
      <c r="AFL702" s="14"/>
      <c r="AFM702" s="14"/>
      <c r="AFN702" s="14"/>
      <c r="AFO702" s="14"/>
      <c r="AFP702" s="14"/>
      <c r="AFQ702" s="14"/>
      <c r="AFR702" s="14"/>
      <c r="AFS702" s="14"/>
      <c r="AFT702" s="14"/>
      <c r="AFU702" s="14"/>
      <c r="AFV702" s="14"/>
      <c r="AFW702" s="14"/>
      <c r="AFX702" s="14"/>
      <c r="AFY702" s="14"/>
      <c r="AFZ702" s="14"/>
      <c r="AGA702" s="14"/>
      <c r="AGB702" s="14"/>
      <c r="AGC702" s="14"/>
      <c r="AGD702" s="14"/>
      <c r="AGE702" s="14"/>
      <c r="AGF702" s="14"/>
      <c r="AGG702" s="14"/>
      <c r="AGH702" s="14"/>
      <c r="AGI702" s="14"/>
      <c r="AGJ702" s="14"/>
      <c r="AGK702" s="14"/>
      <c r="AGL702" s="14"/>
      <c r="AGM702" s="14"/>
      <c r="AGN702" s="14"/>
      <c r="AGO702" s="14"/>
      <c r="AGP702" s="14"/>
      <c r="AGQ702" s="14"/>
      <c r="AGR702" s="14"/>
      <c r="AGS702" s="14"/>
      <c r="AGT702" s="14"/>
      <c r="AGU702" s="14"/>
      <c r="AGV702" s="14"/>
      <c r="AGW702" s="14"/>
      <c r="AGX702" s="14"/>
      <c r="AGY702" s="14"/>
      <c r="AGZ702" s="14"/>
      <c r="AHA702" s="14"/>
      <c r="AHB702" s="14"/>
      <c r="AHC702" s="14"/>
      <c r="AHD702" s="14"/>
      <c r="AHE702" s="14"/>
      <c r="AHF702" s="14"/>
      <c r="AHG702" s="14"/>
      <c r="AHH702" s="14"/>
      <c r="AHI702" s="14"/>
      <c r="AHJ702" s="14"/>
      <c r="AHK702" s="14"/>
      <c r="AHL702" s="14"/>
      <c r="AHM702" s="14"/>
      <c r="AHN702" s="14"/>
      <c r="AHO702" s="14"/>
      <c r="AHP702" s="14"/>
      <c r="AHQ702" s="14"/>
      <c r="AHR702" s="14"/>
      <c r="AHS702" s="14"/>
      <c r="AHT702" s="14"/>
      <c r="AHU702" s="14"/>
      <c r="AHV702" s="14"/>
      <c r="AHW702" s="14"/>
      <c r="AHX702" s="14"/>
      <c r="AHY702" s="14"/>
      <c r="AHZ702" s="14"/>
      <c r="AIA702" s="14"/>
      <c r="AIB702" s="14"/>
      <c r="AIC702" s="14"/>
      <c r="AID702" s="14"/>
      <c r="AIE702" s="14"/>
      <c r="AIF702" s="14"/>
      <c r="AIG702" s="14"/>
      <c r="AIH702" s="14"/>
      <c r="AII702" s="14"/>
      <c r="AIJ702" s="14"/>
      <c r="AIK702" s="14"/>
      <c r="AIL702" s="14"/>
      <c r="AIM702" s="14"/>
      <c r="AIN702" s="14"/>
      <c r="AIO702" s="14"/>
      <c r="AIP702" s="14"/>
      <c r="AIQ702" s="14"/>
      <c r="AIR702" s="14"/>
      <c r="AIS702" s="14"/>
      <c r="AIT702" s="14"/>
      <c r="AIU702" s="14"/>
      <c r="AIV702" s="14"/>
      <c r="AIW702" s="14"/>
      <c r="AIX702" s="14"/>
      <c r="AIY702" s="14"/>
      <c r="AIZ702" s="14"/>
      <c r="AJA702" s="14"/>
      <c r="AJB702" s="14"/>
      <c r="AJC702" s="14"/>
      <c r="AJD702" s="14"/>
      <c r="AJE702" s="14"/>
      <c r="AJF702" s="14"/>
      <c r="AJG702" s="14"/>
      <c r="AJH702" s="14"/>
      <c r="AJI702" s="14"/>
      <c r="AJJ702" s="14"/>
      <c r="AJK702" s="14"/>
      <c r="AJL702" s="14"/>
      <c r="AJM702" s="14"/>
      <c r="AJN702" s="14"/>
      <c r="AJO702" s="14"/>
      <c r="AJP702" s="14"/>
      <c r="AJQ702" s="14"/>
      <c r="AJR702" s="14"/>
      <c r="AJS702" s="14"/>
      <c r="AJT702" s="14"/>
      <c r="AJU702" s="14"/>
      <c r="AJV702" s="14"/>
      <c r="AJW702" s="14"/>
      <c r="AJX702" s="14"/>
      <c r="AJY702" s="14"/>
      <c r="AJZ702" s="14"/>
      <c r="AKA702" s="14"/>
      <c r="AKB702" s="14"/>
      <c r="AKC702" s="14"/>
      <c r="AKD702" s="14"/>
      <c r="AKE702" s="14"/>
      <c r="AKF702" s="14"/>
      <c r="AKG702" s="14"/>
      <c r="AKH702" s="14"/>
      <c r="AKI702" s="14"/>
      <c r="AKJ702" s="14"/>
      <c r="AKK702" s="14"/>
      <c r="AKL702" s="14"/>
      <c r="AKM702" s="14"/>
      <c r="AKN702" s="14"/>
      <c r="AKO702" s="14"/>
      <c r="AKP702" s="14"/>
      <c r="AKQ702" s="14"/>
      <c r="AKR702" s="14"/>
      <c r="AKS702" s="14"/>
      <c r="AKT702" s="14"/>
      <c r="AKU702" s="14"/>
      <c r="AKV702" s="14"/>
      <c r="AKW702" s="14"/>
      <c r="AKX702" s="14"/>
      <c r="AKY702" s="14"/>
      <c r="AKZ702" s="14"/>
      <c r="ALA702" s="14"/>
      <c r="ALB702" s="14"/>
      <c r="ALC702" s="14"/>
      <c r="ALD702" s="14"/>
      <c r="ALE702" s="14"/>
      <c r="ALF702" s="14"/>
      <c r="ALG702" s="14"/>
      <c r="ALH702" s="14"/>
      <c r="ALI702" s="14"/>
      <c r="ALJ702" s="14"/>
      <c r="ALK702" s="14"/>
      <c r="ALL702" s="14"/>
      <c r="ALM702" s="14"/>
      <c r="ALN702" s="14"/>
      <c r="ALO702" s="14"/>
      <c r="ALP702" s="14"/>
      <c r="ALQ702" s="14"/>
      <c r="ALR702" s="14"/>
      <c r="ALS702" s="14"/>
      <c r="ALT702" s="14"/>
      <c r="ALU702" s="14"/>
      <c r="ALV702" s="14"/>
      <c r="ALW702" s="14"/>
      <c r="ALX702" s="14"/>
      <c r="ALY702" s="14"/>
      <c r="ALZ702" s="14"/>
      <c r="AMA702" s="14"/>
      <c r="AMB702" s="14"/>
      <c r="AMC702" s="14"/>
      <c r="AMD702" s="14"/>
      <c r="AME702" s="14"/>
      <c r="AMF702" s="14"/>
      <c r="AMG702" s="14"/>
      <c r="AMH702" s="14"/>
      <c r="AMI702" s="14"/>
      <c r="AMJ702" s="14"/>
      <c r="AMK702" s="14"/>
      <c r="AML702" s="14"/>
      <c r="AMM702" s="14"/>
      <c r="AMN702" s="14"/>
      <c r="AMO702" s="14"/>
      <c r="AMP702" s="14"/>
      <c r="AMQ702" s="14"/>
      <c r="AMR702" s="14"/>
      <c r="AMS702" s="14"/>
      <c r="AMT702" s="14"/>
      <c r="AMU702" s="14"/>
      <c r="AMV702" s="14"/>
      <c r="AMW702" s="14"/>
      <c r="AMX702" s="14"/>
      <c r="AMY702" s="14"/>
      <c r="AMZ702" s="14"/>
      <c r="ANA702" s="14"/>
      <c r="ANB702" s="14"/>
      <c r="ANC702" s="14"/>
      <c r="AND702" s="14"/>
      <c r="ANE702" s="14"/>
      <c r="ANF702" s="14"/>
      <c r="ANG702" s="14"/>
      <c r="ANH702" s="14"/>
      <c r="ANI702" s="14"/>
      <c r="ANJ702" s="14"/>
      <c r="ANK702" s="14"/>
      <c r="ANL702" s="14"/>
      <c r="ANM702" s="14"/>
      <c r="ANN702" s="14"/>
      <c r="ANO702" s="14"/>
      <c r="ANP702" s="14"/>
      <c r="ANQ702" s="14"/>
      <c r="ANR702" s="14"/>
      <c r="ANS702" s="14"/>
      <c r="ANT702" s="14"/>
      <c r="ANU702" s="14"/>
      <c r="ANV702" s="14"/>
      <c r="ANW702" s="14"/>
      <c r="ANX702" s="14"/>
      <c r="ANY702" s="14"/>
      <c r="ANZ702" s="14"/>
      <c r="AOA702" s="14"/>
      <c r="AOB702" s="14"/>
      <c r="AOC702" s="14"/>
      <c r="AOD702" s="14"/>
      <c r="AOE702" s="14"/>
      <c r="AOF702" s="14"/>
      <c r="AOG702" s="14"/>
      <c r="AOH702" s="14"/>
      <c r="AOI702" s="14"/>
      <c r="AOJ702" s="14"/>
      <c r="AOK702" s="14"/>
      <c r="AOL702" s="14"/>
      <c r="AOM702" s="14"/>
      <c r="AON702" s="14"/>
      <c r="AOO702" s="14"/>
      <c r="AOP702" s="14"/>
      <c r="AOQ702" s="14"/>
      <c r="AOR702" s="14"/>
      <c r="AOS702" s="14"/>
      <c r="AOT702" s="14"/>
      <c r="AOU702" s="14"/>
      <c r="AOV702" s="14"/>
      <c r="AOW702" s="14"/>
      <c r="AOX702" s="14"/>
      <c r="AOY702" s="14"/>
      <c r="AOZ702" s="14"/>
      <c r="APA702" s="14"/>
      <c r="APB702" s="14"/>
      <c r="APC702" s="14"/>
      <c r="APD702" s="14"/>
      <c r="APE702" s="14"/>
      <c r="APF702" s="14"/>
      <c r="APG702" s="14"/>
      <c r="APH702" s="14"/>
      <c r="API702" s="14"/>
      <c r="APJ702" s="14"/>
      <c r="APK702" s="14"/>
      <c r="APL702" s="14"/>
      <c r="APM702" s="14"/>
      <c r="APN702" s="14"/>
      <c r="APO702" s="14"/>
      <c r="APP702" s="14"/>
      <c r="APQ702" s="14"/>
      <c r="APR702" s="14"/>
      <c r="APS702" s="14"/>
      <c r="APT702" s="14"/>
      <c r="APU702" s="14"/>
      <c r="APV702" s="14"/>
      <c r="APW702" s="14"/>
      <c r="APX702" s="14"/>
      <c r="APY702" s="14"/>
      <c r="APZ702" s="14"/>
      <c r="AQA702" s="14"/>
      <c r="AQB702" s="14"/>
      <c r="AQC702" s="14"/>
      <c r="AQD702" s="14"/>
      <c r="AQE702" s="14"/>
      <c r="AQF702" s="14"/>
      <c r="AQG702" s="14"/>
      <c r="AQH702" s="14"/>
      <c r="AQI702" s="14"/>
      <c r="AQJ702" s="14"/>
      <c r="AQK702" s="14"/>
      <c r="AQL702" s="14"/>
      <c r="AQM702" s="14"/>
      <c r="AQN702" s="14"/>
      <c r="AQO702" s="14"/>
      <c r="AQP702" s="14"/>
      <c r="AQQ702" s="14"/>
      <c r="AQR702" s="14"/>
      <c r="AQS702" s="14"/>
      <c r="AQT702" s="14"/>
      <c r="AQU702" s="14"/>
      <c r="AQV702" s="14"/>
      <c r="AQW702" s="14"/>
      <c r="AQX702" s="14"/>
      <c r="AQY702" s="14"/>
      <c r="AQZ702" s="14"/>
      <c r="ARA702" s="14"/>
      <c r="ARB702" s="14"/>
      <c r="ARC702" s="14"/>
      <c r="ARD702" s="14"/>
      <c r="ARE702" s="14"/>
      <c r="ARF702" s="14"/>
      <c r="ARG702" s="14"/>
      <c r="ARH702" s="14"/>
      <c r="ARI702" s="14"/>
      <c r="ARJ702" s="14"/>
      <c r="ARK702" s="14"/>
      <c r="ARL702" s="14"/>
      <c r="ARM702" s="14"/>
      <c r="ARN702" s="14"/>
      <c r="ARO702" s="14"/>
      <c r="ARP702" s="14"/>
      <c r="ARQ702" s="14"/>
      <c r="ARR702" s="14"/>
      <c r="ARS702" s="14"/>
      <c r="ART702" s="14"/>
      <c r="ARU702" s="14"/>
      <c r="ARV702" s="14"/>
      <c r="ARW702" s="14"/>
      <c r="ARX702" s="14"/>
      <c r="ARY702" s="14"/>
      <c r="ARZ702" s="14"/>
      <c r="ASA702" s="14"/>
      <c r="ASB702" s="14"/>
      <c r="ASC702" s="14"/>
      <c r="ASD702" s="14"/>
      <c r="ASE702" s="14"/>
      <c r="ASF702" s="14"/>
      <c r="ASG702" s="14"/>
      <c r="ASH702" s="14"/>
      <c r="ASI702" s="14"/>
      <c r="ASJ702" s="14"/>
      <c r="ASK702" s="14"/>
      <c r="ASL702" s="14"/>
      <c r="ASM702" s="14"/>
      <c r="ASN702" s="14"/>
      <c r="ASO702" s="14"/>
      <c r="ASP702" s="14"/>
      <c r="ASQ702" s="14"/>
      <c r="ASR702" s="14"/>
      <c r="ASS702" s="14"/>
      <c r="AST702" s="14"/>
      <c r="ASU702" s="14"/>
      <c r="ASV702" s="14"/>
      <c r="ASW702" s="14"/>
      <c r="ASX702" s="14"/>
      <c r="ASY702" s="14"/>
      <c r="ASZ702" s="14"/>
      <c r="ATA702" s="14"/>
      <c r="ATB702" s="14"/>
      <c r="ATC702" s="14"/>
      <c r="ATD702" s="14"/>
    </row>
    <row r="703" spans="63:1200">
      <c r="BK703" s="14" t="str">
        <f t="shared" si="2124"/>
        <v/>
      </c>
      <c r="ABO703" s="14"/>
      <c r="ABP703" s="14"/>
      <c r="ABQ703" s="14"/>
      <c r="ABR703" s="14"/>
      <c r="ABS703" s="14"/>
      <c r="ABT703" s="14"/>
      <c r="ABU703" s="14"/>
      <c r="ABV703" s="14"/>
      <c r="ABW703" s="14"/>
      <c r="ABX703" s="14"/>
      <c r="ABY703" s="14"/>
      <c r="ABZ703" s="14"/>
      <c r="ACA703" s="14"/>
      <c r="ACB703" s="14"/>
      <c r="ACC703" s="14"/>
      <c r="ACD703" s="14"/>
      <c r="ACE703" s="14"/>
      <c r="ACF703" s="14"/>
      <c r="ACG703" s="14"/>
      <c r="ACH703" s="14"/>
      <c r="ACI703" s="14"/>
      <c r="ACJ703" s="14"/>
      <c r="ACK703" s="14"/>
      <c r="ACL703" s="14"/>
      <c r="ACM703" s="14"/>
      <c r="ACN703" s="14"/>
      <c r="ACO703" s="14"/>
      <c r="ACP703" s="14"/>
      <c r="ACQ703" s="14"/>
      <c r="ACR703" s="14"/>
      <c r="ACS703" s="14"/>
      <c r="ACT703" s="14"/>
      <c r="ACU703" s="14"/>
      <c r="ACV703" s="14"/>
      <c r="ACW703" s="14"/>
      <c r="ACX703" s="14"/>
      <c r="ACY703" s="14"/>
      <c r="ACZ703" s="14"/>
      <c r="ADA703" s="14"/>
      <c r="ADB703" s="14"/>
      <c r="ADC703" s="14"/>
      <c r="ADD703" s="14"/>
      <c r="ADE703" s="14"/>
      <c r="ADF703" s="14"/>
      <c r="ADG703" s="14"/>
      <c r="ADH703" s="14"/>
      <c r="ADI703" s="14"/>
      <c r="ADJ703" s="14"/>
      <c r="ADK703" s="14"/>
      <c r="ADL703" s="14"/>
      <c r="ADM703" s="14"/>
      <c r="ADN703" s="14"/>
      <c r="ADO703" s="14"/>
      <c r="ADP703" s="14"/>
      <c r="ADQ703" s="14"/>
      <c r="ADR703" s="14"/>
      <c r="ADS703" s="14"/>
      <c r="ADT703" s="14"/>
      <c r="ADU703" s="14"/>
      <c r="ADV703" s="14"/>
      <c r="ADW703" s="14"/>
      <c r="ADX703" s="14"/>
      <c r="ADY703" s="14"/>
      <c r="ADZ703" s="14"/>
      <c r="AEA703" s="14"/>
      <c r="AEB703" s="14"/>
      <c r="AEC703" s="14"/>
      <c r="AED703" s="14"/>
      <c r="AEE703" s="14"/>
      <c r="AEF703" s="14"/>
      <c r="AEG703" s="14"/>
      <c r="AEH703" s="14"/>
      <c r="AEI703" s="14"/>
      <c r="AEJ703" s="14"/>
      <c r="AEK703" s="14"/>
      <c r="AEL703" s="14"/>
      <c r="AEM703" s="14"/>
      <c r="AEN703" s="14"/>
      <c r="AEO703" s="14"/>
      <c r="AEP703" s="14"/>
      <c r="AEQ703" s="14"/>
      <c r="AER703" s="14"/>
      <c r="AES703" s="14"/>
      <c r="AET703" s="14"/>
      <c r="AEU703" s="14"/>
      <c r="AEV703" s="14"/>
      <c r="AEW703" s="14"/>
      <c r="AEX703" s="14"/>
      <c r="AEY703" s="14"/>
      <c r="AEZ703" s="14"/>
      <c r="AFA703" s="14"/>
      <c r="AFB703" s="14"/>
      <c r="AFC703" s="14"/>
      <c r="AFD703" s="14"/>
      <c r="AFE703" s="14"/>
      <c r="AFF703" s="14"/>
      <c r="AFG703" s="14"/>
      <c r="AFH703" s="14"/>
      <c r="AFI703" s="14"/>
      <c r="AFJ703" s="14"/>
      <c r="AFK703" s="14"/>
      <c r="AFL703" s="14"/>
      <c r="AFM703" s="14"/>
      <c r="AFN703" s="14"/>
      <c r="AFO703" s="14"/>
      <c r="AFP703" s="14"/>
      <c r="AFQ703" s="14"/>
      <c r="AFR703" s="14"/>
      <c r="AFS703" s="14"/>
      <c r="AFT703" s="14"/>
      <c r="AFU703" s="14"/>
      <c r="AFV703" s="14"/>
      <c r="AFW703" s="14"/>
      <c r="AFX703" s="14"/>
      <c r="AFY703" s="14"/>
      <c r="AFZ703" s="14"/>
      <c r="AGA703" s="14"/>
      <c r="AGB703" s="14"/>
      <c r="AGC703" s="14"/>
      <c r="AGD703" s="14"/>
      <c r="AGE703" s="14"/>
      <c r="AGF703" s="14"/>
      <c r="AGG703" s="14"/>
      <c r="AGH703" s="14"/>
      <c r="AGI703" s="14"/>
      <c r="AGJ703" s="14"/>
      <c r="AGK703" s="14"/>
      <c r="AGL703" s="14"/>
      <c r="AGM703" s="14"/>
      <c r="AGN703" s="14"/>
      <c r="AGO703" s="14"/>
      <c r="AGP703" s="14"/>
      <c r="AGQ703" s="14"/>
      <c r="AGR703" s="14"/>
      <c r="AGS703" s="14"/>
      <c r="AGT703" s="14"/>
      <c r="AGU703" s="14"/>
      <c r="AGV703" s="14"/>
      <c r="AGW703" s="14"/>
      <c r="AGX703" s="14"/>
      <c r="AGY703" s="14"/>
      <c r="AGZ703" s="14"/>
      <c r="AHA703" s="14"/>
      <c r="AHB703" s="14"/>
      <c r="AHC703" s="14"/>
      <c r="AHD703" s="14"/>
      <c r="AHE703" s="14"/>
      <c r="AHF703" s="14"/>
      <c r="AHG703" s="14"/>
      <c r="AHH703" s="14"/>
      <c r="AHI703" s="14"/>
      <c r="AHJ703" s="14"/>
      <c r="AHK703" s="14"/>
      <c r="AHL703" s="14"/>
      <c r="AHM703" s="14"/>
      <c r="AHN703" s="14"/>
      <c r="AHO703" s="14"/>
      <c r="AHP703" s="14"/>
      <c r="AHQ703" s="14"/>
      <c r="AHR703" s="14"/>
      <c r="AHS703" s="14"/>
      <c r="AHT703" s="14"/>
      <c r="AHU703" s="14"/>
      <c r="AHV703" s="14"/>
      <c r="AHW703" s="14"/>
      <c r="AHX703" s="14"/>
      <c r="AHY703" s="14"/>
      <c r="AHZ703" s="14"/>
      <c r="AIA703" s="14"/>
      <c r="AIB703" s="14"/>
      <c r="AIC703" s="14"/>
      <c r="AID703" s="14"/>
      <c r="AIE703" s="14"/>
      <c r="AIF703" s="14"/>
      <c r="AIG703" s="14"/>
      <c r="AIH703" s="14"/>
      <c r="AII703" s="14"/>
      <c r="AIJ703" s="14"/>
      <c r="AIK703" s="14"/>
      <c r="AIL703" s="14"/>
      <c r="AIM703" s="14"/>
      <c r="AIN703" s="14"/>
      <c r="AIO703" s="14"/>
      <c r="AIP703" s="14"/>
      <c r="AIQ703" s="14"/>
      <c r="AIR703" s="14"/>
      <c r="AIS703" s="14"/>
      <c r="AIT703" s="14"/>
      <c r="AIU703" s="14"/>
      <c r="AIV703" s="14"/>
      <c r="AIW703" s="14"/>
      <c r="AIX703" s="14"/>
      <c r="AIY703" s="14"/>
      <c r="AIZ703" s="14"/>
      <c r="AJA703" s="14"/>
      <c r="AJB703" s="14"/>
      <c r="AJC703" s="14"/>
      <c r="AJD703" s="14"/>
      <c r="AJE703" s="14"/>
      <c r="AJF703" s="14"/>
      <c r="AJG703" s="14"/>
      <c r="AJH703" s="14"/>
      <c r="AJI703" s="14"/>
      <c r="AJJ703" s="14"/>
      <c r="AJK703" s="14"/>
      <c r="AJL703" s="14"/>
      <c r="AJM703" s="14"/>
      <c r="AJN703" s="14"/>
      <c r="AJO703" s="14"/>
      <c r="AJP703" s="14"/>
      <c r="AJQ703" s="14"/>
      <c r="AJR703" s="14"/>
      <c r="AJS703" s="14"/>
      <c r="AJT703" s="14"/>
      <c r="AJU703" s="14"/>
      <c r="AJV703" s="14"/>
      <c r="AJW703" s="14"/>
      <c r="AJX703" s="14"/>
      <c r="AJY703" s="14"/>
      <c r="AJZ703" s="14"/>
      <c r="AKA703" s="14"/>
      <c r="AKB703" s="14"/>
      <c r="AKC703" s="14"/>
      <c r="AKD703" s="14"/>
      <c r="AKE703" s="14"/>
      <c r="AKF703" s="14"/>
      <c r="AKG703" s="14"/>
      <c r="AKH703" s="14"/>
      <c r="AKI703" s="14"/>
      <c r="AKJ703" s="14"/>
      <c r="AKK703" s="14"/>
      <c r="AKL703" s="14"/>
      <c r="AKM703" s="14"/>
      <c r="AKN703" s="14"/>
      <c r="AKO703" s="14"/>
      <c r="AKP703" s="14"/>
      <c r="AKQ703" s="14"/>
      <c r="AKR703" s="14"/>
      <c r="AKS703" s="14"/>
      <c r="AKT703" s="14"/>
      <c r="AKU703" s="14"/>
      <c r="AKV703" s="14"/>
      <c r="AKW703" s="14"/>
      <c r="AKX703" s="14"/>
      <c r="AKY703" s="14"/>
      <c r="AKZ703" s="14"/>
      <c r="ALA703" s="14"/>
      <c r="ALB703" s="14"/>
      <c r="ALC703" s="14"/>
      <c r="ALD703" s="14"/>
      <c r="ALE703" s="14"/>
      <c r="ALF703" s="14"/>
      <c r="ALG703" s="14"/>
      <c r="ALH703" s="14"/>
      <c r="ALI703" s="14"/>
      <c r="ALJ703" s="14"/>
      <c r="ALK703" s="14"/>
      <c r="ALL703" s="14"/>
      <c r="ALM703" s="14"/>
      <c r="ALN703" s="14"/>
      <c r="ALO703" s="14"/>
      <c r="ALP703" s="14"/>
      <c r="ALQ703" s="14"/>
      <c r="ALR703" s="14"/>
      <c r="ALS703" s="14"/>
      <c r="ALT703" s="14"/>
      <c r="ALU703" s="14"/>
      <c r="ALV703" s="14"/>
      <c r="ALW703" s="14"/>
      <c r="ALX703" s="14"/>
      <c r="ALY703" s="14"/>
      <c r="ALZ703" s="14"/>
      <c r="AMA703" s="14"/>
      <c r="AMB703" s="14"/>
      <c r="AMC703" s="14"/>
      <c r="AMD703" s="14"/>
      <c r="AME703" s="14"/>
      <c r="AMF703" s="14"/>
      <c r="AMG703" s="14"/>
      <c r="AMH703" s="14"/>
      <c r="AMI703" s="14"/>
      <c r="AMJ703" s="14"/>
      <c r="AMK703" s="14"/>
      <c r="AML703" s="14"/>
      <c r="AMM703" s="14"/>
      <c r="AMN703" s="14"/>
      <c r="AMO703" s="14"/>
      <c r="AMP703" s="14"/>
      <c r="AMQ703" s="14"/>
      <c r="AMR703" s="14"/>
      <c r="AMS703" s="14"/>
      <c r="AMT703" s="14"/>
      <c r="AMU703" s="14"/>
      <c r="AMV703" s="14"/>
      <c r="AMW703" s="14"/>
      <c r="AMX703" s="14"/>
      <c r="AMY703" s="14"/>
      <c r="AMZ703" s="14"/>
      <c r="ANA703" s="14"/>
      <c r="ANB703" s="14"/>
      <c r="ANC703" s="14"/>
      <c r="AND703" s="14"/>
      <c r="ANE703" s="14"/>
      <c r="ANF703" s="14"/>
      <c r="ANG703" s="14"/>
      <c r="ANH703" s="14"/>
      <c r="ANI703" s="14"/>
      <c r="ANJ703" s="14"/>
      <c r="ANK703" s="14"/>
      <c r="ANL703" s="14"/>
      <c r="ANM703" s="14"/>
      <c r="ANN703" s="14"/>
      <c r="ANO703" s="14"/>
      <c r="ANP703" s="14"/>
      <c r="ANQ703" s="14"/>
      <c r="ANR703" s="14"/>
      <c r="ANS703" s="14"/>
      <c r="ANT703" s="14"/>
      <c r="ANU703" s="14"/>
      <c r="ANV703" s="14"/>
      <c r="ANW703" s="14"/>
      <c r="ANX703" s="14"/>
      <c r="ANY703" s="14"/>
      <c r="ANZ703" s="14"/>
      <c r="AOA703" s="14"/>
      <c r="AOB703" s="14"/>
      <c r="AOC703" s="14"/>
      <c r="AOD703" s="14"/>
      <c r="AOE703" s="14"/>
      <c r="AOF703" s="14"/>
      <c r="AOG703" s="14"/>
      <c r="AOH703" s="14"/>
      <c r="AOI703" s="14"/>
      <c r="AOJ703" s="14"/>
      <c r="AOK703" s="14"/>
      <c r="AOL703" s="14"/>
      <c r="AOM703" s="14"/>
      <c r="AON703" s="14"/>
      <c r="AOO703" s="14"/>
      <c r="AOP703" s="14"/>
      <c r="AOQ703" s="14"/>
      <c r="AOR703" s="14"/>
      <c r="AOS703" s="14"/>
      <c r="AOT703" s="14"/>
      <c r="AOU703" s="14"/>
      <c r="AOV703" s="14"/>
      <c r="AOW703" s="14"/>
      <c r="AOX703" s="14"/>
      <c r="AOY703" s="14"/>
      <c r="AOZ703" s="14"/>
      <c r="APA703" s="14"/>
      <c r="APB703" s="14"/>
      <c r="APC703" s="14"/>
      <c r="APD703" s="14"/>
      <c r="APE703" s="14"/>
      <c r="APF703" s="14"/>
      <c r="APG703" s="14"/>
      <c r="APH703" s="14"/>
      <c r="API703" s="14"/>
      <c r="APJ703" s="14"/>
      <c r="APK703" s="14"/>
      <c r="APL703" s="14"/>
      <c r="APM703" s="14"/>
      <c r="APN703" s="14"/>
      <c r="APO703" s="14"/>
      <c r="APP703" s="14"/>
      <c r="APQ703" s="14"/>
      <c r="APR703" s="14"/>
      <c r="APS703" s="14"/>
      <c r="APT703" s="14"/>
      <c r="APU703" s="14"/>
      <c r="APV703" s="14"/>
      <c r="APW703" s="14"/>
      <c r="APX703" s="14"/>
      <c r="APY703" s="14"/>
      <c r="APZ703" s="14"/>
      <c r="AQA703" s="14"/>
      <c r="AQB703" s="14"/>
      <c r="AQC703" s="14"/>
      <c r="AQD703" s="14"/>
      <c r="AQE703" s="14"/>
      <c r="AQF703" s="14"/>
      <c r="AQG703" s="14"/>
      <c r="AQH703" s="14"/>
      <c r="AQI703" s="14"/>
      <c r="AQJ703" s="14"/>
      <c r="AQK703" s="14"/>
      <c r="AQL703" s="14"/>
      <c r="AQM703" s="14"/>
      <c r="AQN703" s="14"/>
      <c r="AQO703" s="14"/>
      <c r="AQP703" s="14"/>
      <c r="AQQ703" s="14"/>
      <c r="AQR703" s="14"/>
      <c r="AQS703" s="14"/>
      <c r="AQT703" s="14"/>
      <c r="AQU703" s="14"/>
      <c r="AQV703" s="14"/>
      <c r="AQW703" s="14"/>
      <c r="AQX703" s="14"/>
      <c r="AQY703" s="14"/>
      <c r="AQZ703" s="14"/>
      <c r="ARA703" s="14"/>
      <c r="ARB703" s="14"/>
      <c r="ARC703" s="14"/>
      <c r="ARD703" s="14"/>
      <c r="ARE703" s="14"/>
      <c r="ARF703" s="14"/>
      <c r="ARG703" s="14"/>
      <c r="ARH703" s="14"/>
      <c r="ARI703" s="14"/>
      <c r="ARJ703" s="14"/>
      <c r="ARK703" s="14"/>
      <c r="ARL703" s="14"/>
      <c r="ARM703" s="14"/>
      <c r="ARN703" s="14"/>
      <c r="ARO703" s="14"/>
      <c r="ARP703" s="14"/>
      <c r="ARQ703" s="14"/>
      <c r="ARR703" s="14"/>
      <c r="ARS703" s="14"/>
      <c r="ART703" s="14"/>
      <c r="ARU703" s="14"/>
      <c r="ARV703" s="14"/>
      <c r="ARW703" s="14"/>
      <c r="ARX703" s="14"/>
      <c r="ARY703" s="14"/>
      <c r="ARZ703" s="14"/>
      <c r="ASA703" s="14"/>
      <c r="ASB703" s="14"/>
      <c r="ASC703" s="14"/>
      <c r="ASD703" s="14"/>
      <c r="ASE703" s="14"/>
      <c r="ASF703" s="14"/>
      <c r="ASG703" s="14"/>
      <c r="ASH703" s="14"/>
      <c r="ASI703" s="14"/>
      <c r="ASJ703" s="14"/>
      <c r="ASK703" s="14"/>
      <c r="ASL703" s="14"/>
      <c r="ASM703" s="14"/>
      <c r="ASN703" s="14"/>
      <c r="ASO703" s="14"/>
      <c r="ASP703" s="14"/>
      <c r="ASQ703" s="14"/>
      <c r="ASR703" s="14"/>
      <c r="ASS703" s="14"/>
      <c r="AST703" s="14"/>
      <c r="ASU703" s="14"/>
      <c r="ASV703" s="14"/>
      <c r="ASW703" s="14"/>
      <c r="ASX703" s="14"/>
      <c r="ASY703" s="14"/>
      <c r="ASZ703" s="14"/>
      <c r="ATA703" s="14"/>
      <c r="ATB703" s="14"/>
      <c r="ATC703" s="14"/>
      <c r="ATD703" s="14"/>
    </row>
    <row r="704" spans="63:1200">
      <c r="BK704" s="14" t="str">
        <f t="shared" si="2124"/>
        <v/>
      </c>
      <c r="ABO704" s="14"/>
      <c r="ABP704" s="14"/>
      <c r="ABQ704" s="14"/>
      <c r="ABR704" s="14"/>
      <c r="ABS704" s="14"/>
      <c r="ABT704" s="14"/>
      <c r="ABU704" s="14"/>
      <c r="ABV704" s="14"/>
      <c r="ABW704" s="14"/>
      <c r="ABX704" s="14"/>
      <c r="ABY704" s="14"/>
      <c r="ABZ704" s="14"/>
      <c r="ACA704" s="14"/>
      <c r="ACB704" s="14"/>
      <c r="ACC704" s="14"/>
      <c r="ACD704" s="14"/>
      <c r="ACE704" s="14"/>
      <c r="ACF704" s="14"/>
      <c r="ACG704" s="14"/>
      <c r="ACH704" s="14"/>
      <c r="ACI704" s="14"/>
      <c r="ACJ704" s="14"/>
      <c r="ACK704" s="14"/>
      <c r="ACL704" s="14"/>
      <c r="ACM704" s="14"/>
      <c r="ACN704" s="14"/>
      <c r="ACO704" s="14"/>
      <c r="ACP704" s="14"/>
      <c r="ACQ704" s="14"/>
      <c r="ACR704" s="14"/>
      <c r="ACS704" s="14"/>
      <c r="ACT704" s="14"/>
      <c r="ACU704" s="14"/>
      <c r="ACV704" s="14"/>
      <c r="ACW704" s="14"/>
      <c r="ACX704" s="14"/>
      <c r="ACY704" s="14"/>
      <c r="ACZ704" s="14"/>
      <c r="ADA704" s="14"/>
      <c r="ADB704" s="14"/>
      <c r="ADC704" s="14"/>
      <c r="ADD704" s="14"/>
      <c r="ADE704" s="14"/>
      <c r="ADF704" s="14"/>
      <c r="ADG704" s="14"/>
      <c r="ADH704" s="14"/>
      <c r="ADI704" s="14"/>
      <c r="ADJ704" s="14"/>
      <c r="ADK704" s="14"/>
      <c r="ADL704" s="14"/>
      <c r="ADM704" s="14"/>
      <c r="ADN704" s="14"/>
      <c r="ADO704" s="14"/>
      <c r="ADP704" s="14"/>
      <c r="ADQ704" s="14"/>
      <c r="ADR704" s="14"/>
      <c r="ADS704" s="14"/>
      <c r="ADT704" s="14"/>
      <c r="ADU704" s="14"/>
      <c r="ADV704" s="14"/>
      <c r="ADW704" s="14"/>
      <c r="ADX704" s="14"/>
      <c r="ADY704" s="14"/>
      <c r="ADZ704" s="14"/>
      <c r="AEA704" s="14"/>
      <c r="AEB704" s="14"/>
      <c r="AEC704" s="14"/>
      <c r="AED704" s="14"/>
      <c r="AEE704" s="14"/>
      <c r="AEF704" s="14"/>
      <c r="AEG704" s="14"/>
      <c r="AEH704" s="14"/>
      <c r="AEI704" s="14"/>
      <c r="AEJ704" s="14"/>
      <c r="AEK704" s="14"/>
      <c r="AEL704" s="14"/>
      <c r="AEM704" s="14"/>
      <c r="AEN704" s="14"/>
      <c r="AEO704" s="14"/>
      <c r="AEP704" s="14"/>
      <c r="AEQ704" s="14"/>
      <c r="AER704" s="14"/>
      <c r="AES704" s="14"/>
      <c r="AET704" s="14"/>
      <c r="AEU704" s="14"/>
      <c r="AEV704" s="14"/>
      <c r="AEW704" s="14"/>
      <c r="AEX704" s="14"/>
      <c r="AEY704" s="14"/>
      <c r="AEZ704" s="14"/>
      <c r="AFA704" s="14"/>
      <c r="AFB704" s="14"/>
      <c r="AFC704" s="14"/>
      <c r="AFD704" s="14"/>
      <c r="AFE704" s="14"/>
      <c r="AFF704" s="14"/>
      <c r="AFG704" s="14"/>
      <c r="AFH704" s="14"/>
      <c r="AFI704" s="14"/>
      <c r="AFJ704" s="14"/>
      <c r="AFK704" s="14"/>
      <c r="AFL704" s="14"/>
      <c r="AFM704" s="14"/>
      <c r="AFN704" s="14"/>
      <c r="AFO704" s="14"/>
      <c r="AFP704" s="14"/>
      <c r="AFQ704" s="14"/>
      <c r="AFR704" s="14"/>
      <c r="AFS704" s="14"/>
      <c r="AFT704" s="14"/>
      <c r="AFU704" s="14"/>
      <c r="AFV704" s="14"/>
      <c r="AFW704" s="14"/>
      <c r="AFX704" s="14"/>
      <c r="AFY704" s="14"/>
      <c r="AFZ704" s="14"/>
      <c r="AGA704" s="14"/>
      <c r="AGB704" s="14"/>
      <c r="AGC704" s="14"/>
      <c r="AGD704" s="14"/>
      <c r="AGE704" s="14"/>
      <c r="AGF704" s="14"/>
      <c r="AGG704" s="14"/>
      <c r="AGH704" s="14"/>
      <c r="AGI704" s="14"/>
      <c r="AGJ704" s="14"/>
      <c r="AGK704" s="14"/>
      <c r="AGL704" s="14"/>
      <c r="AGM704" s="14"/>
      <c r="AGN704" s="14"/>
      <c r="AGO704" s="14"/>
      <c r="AGP704" s="14"/>
      <c r="AGQ704" s="14"/>
      <c r="AGR704" s="14"/>
      <c r="AGS704" s="14"/>
      <c r="AGT704" s="14"/>
      <c r="AGU704" s="14"/>
      <c r="AGV704" s="14"/>
      <c r="AGW704" s="14"/>
      <c r="AGX704" s="14"/>
      <c r="AGY704" s="14"/>
      <c r="AGZ704" s="14"/>
      <c r="AHA704" s="14"/>
      <c r="AHB704" s="14"/>
      <c r="AHC704" s="14"/>
      <c r="AHD704" s="14"/>
      <c r="AHE704" s="14"/>
      <c r="AHF704" s="14"/>
      <c r="AHG704" s="14"/>
      <c r="AHH704" s="14"/>
      <c r="AHI704" s="14"/>
      <c r="AHJ704" s="14"/>
      <c r="AHK704" s="14"/>
      <c r="AHL704" s="14"/>
      <c r="AHM704" s="14"/>
      <c r="AHN704" s="14"/>
      <c r="AHO704" s="14"/>
      <c r="AHP704" s="14"/>
      <c r="AHQ704" s="14"/>
      <c r="AHR704" s="14"/>
      <c r="AHS704" s="14"/>
      <c r="AHT704" s="14"/>
      <c r="AHU704" s="14"/>
      <c r="AHV704" s="14"/>
      <c r="AHW704" s="14"/>
      <c r="AHX704" s="14"/>
      <c r="AHY704" s="14"/>
      <c r="AHZ704" s="14"/>
      <c r="AIA704" s="14"/>
      <c r="AIB704" s="14"/>
      <c r="AIC704" s="14"/>
      <c r="AID704" s="14"/>
      <c r="AIE704" s="14"/>
      <c r="AIF704" s="14"/>
      <c r="AIG704" s="14"/>
      <c r="AIH704" s="14"/>
      <c r="AII704" s="14"/>
      <c r="AIJ704" s="14"/>
      <c r="AIK704" s="14"/>
      <c r="AIL704" s="14"/>
      <c r="AIM704" s="14"/>
      <c r="AIN704" s="14"/>
      <c r="AIO704" s="14"/>
      <c r="AIP704" s="14"/>
      <c r="AIQ704" s="14"/>
      <c r="AIR704" s="14"/>
      <c r="AIS704" s="14"/>
      <c r="AIT704" s="14"/>
      <c r="AIU704" s="14"/>
      <c r="AIV704" s="14"/>
      <c r="AIW704" s="14"/>
      <c r="AIX704" s="14"/>
      <c r="AIY704" s="14"/>
      <c r="AIZ704" s="14"/>
      <c r="AJA704" s="14"/>
      <c r="AJB704" s="14"/>
      <c r="AJC704" s="14"/>
      <c r="AJD704" s="14"/>
      <c r="AJE704" s="14"/>
      <c r="AJF704" s="14"/>
      <c r="AJG704" s="14"/>
      <c r="AJH704" s="14"/>
      <c r="AJI704" s="14"/>
      <c r="AJJ704" s="14"/>
      <c r="AJK704" s="14"/>
      <c r="AJL704" s="14"/>
      <c r="AJM704" s="14"/>
      <c r="AJN704" s="14"/>
      <c r="AJO704" s="14"/>
      <c r="AJP704" s="14"/>
      <c r="AJQ704" s="14"/>
      <c r="AJR704" s="14"/>
      <c r="AJS704" s="14"/>
      <c r="AJT704" s="14"/>
      <c r="AJU704" s="14"/>
      <c r="AJV704" s="14"/>
      <c r="AJW704" s="14"/>
      <c r="AJX704" s="14"/>
      <c r="AJY704" s="14"/>
      <c r="AJZ704" s="14"/>
      <c r="AKA704" s="14"/>
      <c r="AKB704" s="14"/>
      <c r="AKC704" s="14"/>
      <c r="AKD704" s="14"/>
      <c r="AKE704" s="14"/>
      <c r="AKF704" s="14"/>
      <c r="AKG704" s="14"/>
      <c r="AKH704" s="14"/>
      <c r="AKI704" s="14"/>
      <c r="AKJ704" s="14"/>
      <c r="AKK704" s="14"/>
      <c r="AKL704" s="14"/>
      <c r="AKM704" s="14"/>
      <c r="AKN704" s="14"/>
      <c r="AKO704" s="14"/>
      <c r="AKP704" s="14"/>
      <c r="AKQ704" s="14"/>
      <c r="AKR704" s="14"/>
      <c r="AKS704" s="14"/>
      <c r="AKT704" s="14"/>
      <c r="AKU704" s="14"/>
      <c r="AKV704" s="14"/>
      <c r="AKW704" s="14"/>
      <c r="AKX704" s="14"/>
      <c r="AKY704" s="14"/>
      <c r="AKZ704" s="14"/>
      <c r="ALA704" s="14"/>
      <c r="ALB704" s="14"/>
      <c r="ALC704" s="14"/>
      <c r="ALD704" s="14"/>
      <c r="ALE704" s="14"/>
      <c r="ALF704" s="14"/>
      <c r="ALG704" s="14"/>
      <c r="ALH704" s="14"/>
      <c r="ALI704" s="14"/>
      <c r="ALJ704" s="14"/>
      <c r="ALK704" s="14"/>
      <c r="ALL704" s="14"/>
      <c r="ALM704" s="14"/>
      <c r="ALN704" s="14"/>
      <c r="ALO704" s="14"/>
      <c r="ALP704" s="14"/>
      <c r="ALQ704" s="14"/>
      <c r="ALR704" s="14"/>
      <c r="ALS704" s="14"/>
      <c r="ALT704" s="14"/>
      <c r="ALU704" s="14"/>
      <c r="ALV704" s="14"/>
      <c r="ALW704" s="14"/>
      <c r="ALX704" s="14"/>
      <c r="ALY704" s="14"/>
      <c r="ALZ704" s="14"/>
      <c r="AMA704" s="14"/>
      <c r="AMB704" s="14"/>
      <c r="AMC704" s="14"/>
      <c r="AMD704" s="14"/>
      <c r="AME704" s="14"/>
      <c r="AMF704" s="14"/>
      <c r="AMG704" s="14"/>
      <c r="AMH704" s="14"/>
      <c r="AMI704" s="14"/>
      <c r="AMJ704" s="14"/>
      <c r="AMK704" s="14"/>
      <c r="AML704" s="14"/>
      <c r="AMM704" s="14"/>
      <c r="AMN704" s="14"/>
      <c r="AMO704" s="14"/>
      <c r="AMP704" s="14"/>
      <c r="AMQ704" s="14"/>
      <c r="AMR704" s="14"/>
      <c r="AMS704" s="14"/>
      <c r="AMT704" s="14"/>
      <c r="AMU704" s="14"/>
      <c r="AMV704" s="14"/>
      <c r="AMW704" s="14"/>
      <c r="AMX704" s="14"/>
      <c r="AMY704" s="14"/>
      <c r="AMZ704" s="14"/>
      <c r="ANA704" s="14"/>
      <c r="ANB704" s="14"/>
      <c r="ANC704" s="14"/>
      <c r="AND704" s="14"/>
      <c r="ANE704" s="14"/>
      <c r="ANF704" s="14"/>
      <c r="ANG704" s="14"/>
      <c r="ANH704" s="14"/>
      <c r="ANI704" s="14"/>
      <c r="ANJ704" s="14"/>
      <c r="ANK704" s="14"/>
      <c r="ANL704" s="14"/>
      <c r="ANM704" s="14"/>
      <c r="ANN704" s="14"/>
      <c r="ANO704" s="14"/>
      <c r="ANP704" s="14"/>
      <c r="ANQ704" s="14"/>
      <c r="ANR704" s="14"/>
      <c r="ANS704" s="14"/>
      <c r="ANT704" s="14"/>
      <c r="ANU704" s="14"/>
      <c r="ANV704" s="14"/>
      <c r="ANW704" s="14"/>
      <c r="ANX704" s="14"/>
      <c r="ANY704" s="14"/>
      <c r="ANZ704" s="14"/>
      <c r="AOA704" s="14"/>
      <c r="AOB704" s="14"/>
      <c r="AOC704" s="14"/>
      <c r="AOD704" s="14"/>
      <c r="AOE704" s="14"/>
      <c r="AOF704" s="14"/>
      <c r="AOG704" s="14"/>
      <c r="AOH704" s="14"/>
      <c r="AOI704" s="14"/>
      <c r="AOJ704" s="14"/>
      <c r="AOK704" s="14"/>
      <c r="AOL704" s="14"/>
      <c r="AOM704" s="14"/>
      <c r="AON704" s="14"/>
      <c r="AOO704" s="14"/>
      <c r="AOP704" s="14"/>
      <c r="AOQ704" s="14"/>
      <c r="AOR704" s="14"/>
      <c r="AOS704" s="14"/>
      <c r="AOT704" s="14"/>
      <c r="AOU704" s="14"/>
      <c r="AOV704" s="14"/>
      <c r="AOW704" s="14"/>
      <c r="AOX704" s="14"/>
      <c r="AOY704" s="14"/>
      <c r="AOZ704" s="14"/>
      <c r="APA704" s="14"/>
      <c r="APB704" s="14"/>
      <c r="APC704" s="14"/>
      <c r="APD704" s="14"/>
      <c r="APE704" s="14"/>
      <c r="APF704" s="14"/>
      <c r="APG704" s="14"/>
      <c r="APH704" s="14"/>
      <c r="API704" s="14"/>
      <c r="APJ704" s="14"/>
      <c r="APK704" s="14"/>
      <c r="APL704" s="14"/>
      <c r="APM704" s="14"/>
      <c r="APN704" s="14"/>
      <c r="APO704" s="14"/>
      <c r="APP704" s="14"/>
      <c r="APQ704" s="14"/>
      <c r="APR704" s="14"/>
      <c r="APS704" s="14"/>
      <c r="APT704" s="14"/>
      <c r="APU704" s="14"/>
      <c r="APV704" s="14"/>
      <c r="APW704" s="14"/>
      <c r="APX704" s="14"/>
      <c r="APY704" s="14"/>
      <c r="APZ704" s="14"/>
      <c r="AQA704" s="14"/>
      <c r="AQB704" s="14"/>
      <c r="AQC704" s="14"/>
      <c r="AQD704" s="14"/>
      <c r="AQE704" s="14"/>
      <c r="AQF704" s="14"/>
      <c r="AQG704" s="14"/>
      <c r="AQH704" s="14"/>
      <c r="AQI704" s="14"/>
      <c r="AQJ704" s="14"/>
      <c r="AQK704" s="14"/>
      <c r="AQL704" s="14"/>
      <c r="AQM704" s="14"/>
      <c r="AQN704" s="14"/>
      <c r="AQO704" s="14"/>
      <c r="AQP704" s="14"/>
      <c r="AQQ704" s="14"/>
      <c r="AQR704" s="14"/>
      <c r="AQS704" s="14"/>
      <c r="AQT704" s="14"/>
      <c r="AQU704" s="14"/>
      <c r="AQV704" s="14"/>
      <c r="AQW704" s="14"/>
      <c r="AQX704" s="14"/>
      <c r="AQY704" s="14"/>
      <c r="AQZ704" s="14"/>
      <c r="ARA704" s="14"/>
      <c r="ARB704" s="14"/>
      <c r="ARC704" s="14"/>
      <c r="ARD704" s="14"/>
      <c r="ARE704" s="14"/>
      <c r="ARF704" s="14"/>
      <c r="ARG704" s="14"/>
      <c r="ARH704" s="14"/>
      <c r="ARI704" s="14"/>
      <c r="ARJ704" s="14"/>
      <c r="ARK704" s="14"/>
      <c r="ARL704" s="14"/>
      <c r="ARM704" s="14"/>
      <c r="ARN704" s="14"/>
      <c r="ARO704" s="14"/>
      <c r="ARP704" s="14"/>
      <c r="ARQ704" s="14"/>
      <c r="ARR704" s="14"/>
      <c r="ARS704" s="14"/>
      <c r="ART704" s="14"/>
      <c r="ARU704" s="14"/>
      <c r="ARV704" s="14"/>
      <c r="ARW704" s="14"/>
      <c r="ARX704" s="14"/>
      <c r="ARY704" s="14"/>
      <c r="ARZ704" s="14"/>
      <c r="ASA704" s="14"/>
      <c r="ASB704" s="14"/>
      <c r="ASC704" s="14"/>
      <c r="ASD704" s="14"/>
      <c r="ASE704" s="14"/>
      <c r="ASF704" s="14"/>
      <c r="ASG704" s="14"/>
      <c r="ASH704" s="14"/>
      <c r="ASI704" s="14"/>
      <c r="ASJ704" s="14"/>
      <c r="ASK704" s="14"/>
      <c r="ASL704" s="14"/>
      <c r="ASM704" s="14"/>
      <c r="ASN704" s="14"/>
      <c r="ASO704" s="14"/>
      <c r="ASP704" s="14"/>
      <c r="ASQ704" s="14"/>
      <c r="ASR704" s="14"/>
      <c r="ASS704" s="14"/>
      <c r="AST704" s="14"/>
      <c r="ASU704" s="14"/>
      <c r="ASV704" s="14"/>
      <c r="ASW704" s="14"/>
      <c r="ASX704" s="14"/>
      <c r="ASY704" s="14"/>
      <c r="ASZ704" s="14"/>
      <c r="ATA704" s="14"/>
      <c r="ATB704" s="14"/>
      <c r="ATC704" s="14"/>
      <c r="ATD704" s="14"/>
    </row>
    <row r="705" spans="63:1200">
      <c r="BK705" s="14" t="str">
        <f t="shared" si="2124"/>
        <v/>
      </c>
      <c r="ABO705" s="14"/>
      <c r="ABP705" s="14"/>
      <c r="ABQ705" s="14"/>
      <c r="ABR705" s="14"/>
      <c r="ABS705" s="14"/>
      <c r="ABT705" s="14"/>
      <c r="ABU705" s="14"/>
      <c r="ABV705" s="14"/>
      <c r="ABW705" s="14"/>
      <c r="ABX705" s="14"/>
      <c r="ABY705" s="14"/>
      <c r="ABZ705" s="14"/>
      <c r="ACA705" s="14"/>
      <c r="ACB705" s="14"/>
      <c r="ACC705" s="14"/>
      <c r="ACD705" s="14"/>
      <c r="ACE705" s="14"/>
      <c r="ACF705" s="14"/>
      <c r="ACG705" s="14"/>
      <c r="ACH705" s="14"/>
      <c r="ACI705" s="14"/>
      <c r="ACJ705" s="14"/>
      <c r="ACK705" s="14"/>
      <c r="ACL705" s="14"/>
      <c r="ACM705" s="14"/>
      <c r="ACN705" s="14"/>
      <c r="ACO705" s="14"/>
      <c r="ACP705" s="14"/>
      <c r="ACQ705" s="14"/>
      <c r="ACR705" s="14"/>
      <c r="ACS705" s="14"/>
      <c r="ACT705" s="14"/>
      <c r="ACU705" s="14"/>
      <c r="ACV705" s="14"/>
      <c r="ACW705" s="14"/>
      <c r="ACX705" s="14"/>
      <c r="ACY705" s="14"/>
      <c r="ACZ705" s="14"/>
      <c r="ADA705" s="14"/>
      <c r="ADB705" s="14"/>
      <c r="ADC705" s="14"/>
      <c r="ADD705" s="14"/>
      <c r="ADE705" s="14"/>
      <c r="ADF705" s="14"/>
      <c r="ADG705" s="14"/>
      <c r="ADH705" s="14"/>
      <c r="ADI705" s="14"/>
      <c r="ADJ705" s="14"/>
      <c r="ADK705" s="14"/>
      <c r="ADL705" s="14"/>
      <c r="ADM705" s="14"/>
      <c r="ADN705" s="14"/>
      <c r="ADO705" s="14"/>
      <c r="ADP705" s="14"/>
      <c r="ADQ705" s="14"/>
      <c r="ADR705" s="14"/>
      <c r="ADS705" s="14"/>
      <c r="ADT705" s="14"/>
      <c r="ADU705" s="14"/>
      <c r="ADV705" s="14"/>
      <c r="ADW705" s="14"/>
      <c r="ADX705" s="14"/>
      <c r="ADY705" s="14"/>
      <c r="ADZ705" s="14"/>
      <c r="AEA705" s="14"/>
      <c r="AEB705" s="14"/>
      <c r="AEC705" s="14"/>
      <c r="AED705" s="14"/>
      <c r="AEE705" s="14"/>
      <c r="AEF705" s="14"/>
      <c r="AEG705" s="14"/>
      <c r="AEH705" s="14"/>
      <c r="AEI705" s="14"/>
      <c r="AEJ705" s="14"/>
      <c r="AEK705" s="14"/>
      <c r="AEL705" s="14"/>
      <c r="AEM705" s="14"/>
      <c r="AEN705" s="14"/>
      <c r="AEO705" s="14"/>
      <c r="AEP705" s="14"/>
      <c r="AEQ705" s="14"/>
      <c r="AER705" s="14"/>
      <c r="AES705" s="14"/>
      <c r="AET705" s="14"/>
      <c r="AEU705" s="14"/>
      <c r="AEV705" s="14"/>
      <c r="AEW705" s="14"/>
      <c r="AEX705" s="14"/>
      <c r="AEY705" s="14"/>
      <c r="AEZ705" s="14"/>
      <c r="AFA705" s="14"/>
      <c r="AFB705" s="14"/>
      <c r="AFC705" s="14"/>
      <c r="AFD705" s="14"/>
      <c r="AFE705" s="14"/>
      <c r="AFF705" s="14"/>
      <c r="AFG705" s="14"/>
      <c r="AFH705" s="14"/>
      <c r="AFI705" s="14"/>
      <c r="AFJ705" s="14"/>
      <c r="AFK705" s="14"/>
      <c r="AFL705" s="14"/>
      <c r="AFM705" s="14"/>
      <c r="AFN705" s="14"/>
      <c r="AFO705" s="14"/>
      <c r="AFP705" s="14"/>
      <c r="AFQ705" s="14"/>
      <c r="AFR705" s="14"/>
      <c r="AFS705" s="14"/>
      <c r="AFT705" s="14"/>
      <c r="AFU705" s="14"/>
      <c r="AFV705" s="14"/>
      <c r="AFW705" s="14"/>
      <c r="AFX705" s="14"/>
      <c r="AFY705" s="14"/>
      <c r="AFZ705" s="14"/>
      <c r="AGA705" s="14"/>
      <c r="AGB705" s="14"/>
      <c r="AGC705" s="14"/>
      <c r="AGD705" s="14"/>
      <c r="AGE705" s="14"/>
      <c r="AGF705" s="14"/>
      <c r="AGG705" s="14"/>
      <c r="AGH705" s="14"/>
      <c r="AGI705" s="14"/>
      <c r="AGJ705" s="14"/>
      <c r="AGK705" s="14"/>
      <c r="AGL705" s="14"/>
      <c r="AGM705" s="14"/>
      <c r="AGN705" s="14"/>
      <c r="AGO705" s="14"/>
      <c r="AGP705" s="14"/>
      <c r="AGQ705" s="14"/>
      <c r="AGR705" s="14"/>
      <c r="AGS705" s="14"/>
      <c r="AGT705" s="14"/>
      <c r="AGU705" s="14"/>
      <c r="AGV705" s="14"/>
      <c r="AGW705" s="14"/>
      <c r="AGX705" s="14"/>
      <c r="AGY705" s="14"/>
      <c r="AGZ705" s="14"/>
      <c r="AHA705" s="14"/>
      <c r="AHB705" s="14"/>
      <c r="AHC705" s="14"/>
      <c r="AHD705" s="14"/>
      <c r="AHE705" s="14"/>
      <c r="AHF705" s="14"/>
      <c r="AHG705" s="14"/>
      <c r="AHH705" s="14"/>
      <c r="AHI705" s="14"/>
      <c r="AHJ705" s="14"/>
      <c r="AHK705" s="14"/>
      <c r="AHL705" s="14"/>
      <c r="AHM705" s="14"/>
      <c r="AHN705" s="14"/>
      <c r="AHO705" s="14"/>
      <c r="AHP705" s="14"/>
      <c r="AHQ705" s="14"/>
      <c r="AHR705" s="14"/>
      <c r="AHS705" s="14"/>
      <c r="AHT705" s="14"/>
      <c r="AHU705" s="14"/>
      <c r="AHV705" s="14"/>
      <c r="AHW705" s="14"/>
      <c r="AHX705" s="14"/>
      <c r="AHY705" s="14"/>
      <c r="AHZ705" s="14"/>
      <c r="AIA705" s="14"/>
      <c r="AIB705" s="14"/>
      <c r="AIC705" s="14"/>
      <c r="AID705" s="14"/>
      <c r="AIE705" s="14"/>
      <c r="AIF705" s="14"/>
      <c r="AIG705" s="14"/>
      <c r="AIH705" s="14"/>
      <c r="AII705" s="14"/>
      <c r="AIJ705" s="14"/>
      <c r="AIK705" s="14"/>
      <c r="AIL705" s="14"/>
      <c r="AIM705" s="14"/>
      <c r="AIN705" s="14"/>
      <c r="AIO705" s="14"/>
      <c r="AIP705" s="14"/>
      <c r="AIQ705" s="14"/>
      <c r="AIR705" s="14"/>
      <c r="AIS705" s="14"/>
      <c r="AIT705" s="14"/>
      <c r="AIU705" s="14"/>
      <c r="AIV705" s="14"/>
      <c r="AIW705" s="14"/>
      <c r="AIX705" s="14"/>
      <c r="AIY705" s="14"/>
      <c r="AIZ705" s="14"/>
      <c r="AJA705" s="14"/>
      <c r="AJB705" s="14"/>
      <c r="AJC705" s="14"/>
      <c r="AJD705" s="14"/>
      <c r="AJE705" s="14"/>
      <c r="AJF705" s="14"/>
      <c r="AJG705" s="14"/>
      <c r="AJH705" s="14"/>
      <c r="AJI705" s="14"/>
      <c r="AJJ705" s="14"/>
      <c r="AJK705" s="14"/>
      <c r="AJL705" s="14"/>
      <c r="AJM705" s="14"/>
      <c r="AJN705" s="14"/>
      <c r="AJO705" s="14"/>
      <c r="AJP705" s="14"/>
      <c r="AJQ705" s="14"/>
      <c r="AJR705" s="14"/>
      <c r="AJS705" s="14"/>
      <c r="AJT705" s="14"/>
      <c r="AJU705" s="14"/>
      <c r="AJV705" s="14"/>
      <c r="AJW705" s="14"/>
      <c r="AJX705" s="14"/>
      <c r="AJY705" s="14"/>
      <c r="AJZ705" s="14"/>
      <c r="AKA705" s="14"/>
      <c r="AKB705" s="14"/>
      <c r="AKC705" s="14"/>
      <c r="AKD705" s="14"/>
      <c r="AKE705" s="14"/>
      <c r="AKF705" s="14"/>
      <c r="AKG705" s="14"/>
      <c r="AKH705" s="14"/>
      <c r="AKI705" s="14"/>
      <c r="AKJ705" s="14"/>
      <c r="AKK705" s="14"/>
      <c r="AKL705" s="14"/>
      <c r="AKM705" s="14"/>
      <c r="AKN705" s="14"/>
      <c r="AKO705" s="14"/>
      <c r="AKP705" s="14"/>
      <c r="AKQ705" s="14"/>
      <c r="AKR705" s="14"/>
      <c r="AKS705" s="14"/>
      <c r="AKT705" s="14"/>
      <c r="AKU705" s="14"/>
      <c r="AKV705" s="14"/>
      <c r="AKW705" s="14"/>
      <c r="AKX705" s="14"/>
      <c r="AKY705" s="14"/>
      <c r="AKZ705" s="14"/>
      <c r="ALA705" s="14"/>
      <c r="ALB705" s="14"/>
      <c r="ALC705" s="14"/>
      <c r="ALD705" s="14"/>
      <c r="ALE705" s="14"/>
      <c r="ALF705" s="14"/>
      <c r="ALG705" s="14"/>
      <c r="ALH705" s="14"/>
      <c r="ALI705" s="14"/>
      <c r="ALJ705" s="14"/>
      <c r="ALK705" s="14"/>
      <c r="ALL705" s="14"/>
      <c r="ALM705" s="14"/>
      <c r="ALN705" s="14"/>
      <c r="ALO705" s="14"/>
      <c r="ALP705" s="14"/>
      <c r="ALQ705" s="14"/>
      <c r="ALR705" s="14"/>
      <c r="ALS705" s="14"/>
      <c r="ALT705" s="14"/>
      <c r="ALU705" s="14"/>
      <c r="ALV705" s="14"/>
      <c r="ALW705" s="14"/>
      <c r="ALX705" s="14"/>
      <c r="ALY705" s="14"/>
      <c r="ALZ705" s="14"/>
      <c r="AMA705" s="14"/>
      <c r="AMB705" s="14"/>
      <c r="AMC705" s="14"/>
      <c r="AMD705" s="14"/>
      <c r="AME705" s="14"/>
      <c r="AMF705" s="14"/>
      <c r="AMG705" s="14"/>
      <c r="AMH705" s="14"/>
      <c r="AMI705" s="14"/>
      <c r="AMJ705" s="14"/>
      <c r="AMK705" s="14"/>
      <c r="AML705" s="14"/>
      <c r="AMM705" s="14"/>
      <c r="AMN705" s="14"/>
      <c r="AMO705" s="14"/>
      <c r="AMP705" s="14"/>
      <c r="AMQ705" s="14"/>
      <c r="AMR705" s="14"/>
      <c r="AMS705" s="14"/>
      <c r="AMT705" s="14"/>
      <c r="AMU705" s="14"/>
      <c r="AMV705" s="14"/>
      <c r="AMW705" s="14"/>
      <c r="AMX705" s="14"/>
      <c r="AMY705" s="14"/>
      <c r="AMZ705" s="14"/>
      <c r="ANA705" s="14"/>
      <c r="ANB705" s="14"/>
      <c r="ANC705" s="14"/>
      <c r="AND705" s="14"/>
      <c r="ANE705" s="14"/>
      <c r="ANF705" s="14"/>
      <c r="ANG705" s="14"/>
      <c r="ANH705" s="14"/>
      <c r="ANI705" s="14"/>
      <c r="ANJ705" s="14"/>
      <c r="ANK705" s="14"/>
      <c r="ANL705" s="14"/>
      <c r="ANM705" s="14"/>
      <c r="ANN705" s="14"/>
      <c r="ANO705" s="14"/>
      <c r="ANP705" s="14"/>
      <c r="ANQ705" s="14"/>
      <c r="ANR705" s="14"/>
      <c r="ANS705" s="14"/>
      <c r="ANT705" s="14"/>
      <c r="ANU705" s="14"/>
      <c r="ANV705" s="14"/>
      <c r="ANW705" s="14"/>
      <c r="ANX705" s="14"/>
      <c r="ANY705" s="14"/>
      <c r="ANZ705" s="14"/>
      <c r="AOA705" s="14"/>
      <c r="AOB705" s="14"/>
      <c r="AOC705" s="14"/>
      <c r="AOD705" s="14"/>
      <c r="AOE705" s="14"/>
      <c r="AOF705" s="14"/>
      <c r="AOG705" s="14"/>
      <c r="AOH705" s="14"/>
      <c r="AOI705" s="14"/>
      <c r="AOJ705" s="14"/>
      <c r="AOK705" s="14"/>
      <c r="AOL705" s="14"/>
      <c r="AOM705" s="14"/>
      <c r="AON705" s="14"/>
      <c r="AOO705" s="14"/>
      <c r="AOP705" s="14"/>
      <c r="AOQ705" s="14"/>
      <c r="AOR705" s="14"/>
      <c r="AOS705" s="14"/>
      <c r="AOT705" s="14"/>
      <c r="AOU705" s="14"/>
      <c r="AOV705" s="14"/>
      <c r="AOW705" s="14"/>
      <c r="AOX705" s="14"/>
      <c r="AOY705" s="14"/>
      <c r="AOZ705" s="14"/>
      <c r="APA705" s="14"/>
      <c r="APB705" s="14"/>
      <c r="APC705" s="14"/>
      <c r="APD705" s="14"/>
      <c r="APE705" s="14"/>
      <c r="APF705" s="14"/>
      <c r="APG705" s="14"/>
      <c r="APH705" s="14"/>
      <c r="API705" s="14"/>
      <c r="APJ705" s="14"/>
      <c r="APK705" s="14"/>
      <c r="APL705" s="14"/>
      <c r="APM705" s="14"/>
      <c r="APN705" s="14"/>
      <c r="APO705" s="14"/>
      <c r="APP705" s="14"/>
      <c r="APQ705" s="14"/>
      <c r="APR705" s="14"/>
      <c r="APS705" s="14"/>
      <c r="APT705" s="14"/>
      <c r="APU705" s="14"/>
      <c r="APV705" s="14"/>
      <c r="APW705" s="14"/>
      <c r="APX705" s="14"/>
      <c r="APY705" s="14"/>
      <c r="APZ705" s="14"/>
      <c r="AQA705" s="14"/>
      <c r="AQB705" s="14"/>
      <c r="AQC705" s="14"/>
      <c r="AQD705" s="14"/>
      <c r="AQE705" s="14"/>
      <c r="AQF705" s="14"/>
      <c r="AQG705" s="14"/>
      <c r="AQH705" s="14"/>
      <c r="AQI705" s="14"/>
      <c r="AQJ705" s="14"/>
      <c r="AQK705" s="14"/>
      <c r="AQL705" s="14"/>
      <c r="AQM705" s="14"/>
      <c r="AQN705" s="14"/>
      <c r="AQO705" s="14"/>
      <c r="AQP705" s="14"/>
      <c r="AQQ705" s="14"/>
      <c r="AQR705" s="14"/>
      <c r="AQS705" s="14"/>
      <c r="AQT705" s="14"/>
      <c r="AQU705" s="14"/>
      <c r="AQV705" s="14"/>
      <c r="AQW705" s="14"/>
      <c r="AQX705" s="14"/>
      <c r="AQY705" s="14"/>
      <c r="AQZ705" s="14"/>
      <c r="ARA705" s="14"/>
      <c r="ARB705" s="14"/>
      <c r="ARC705" s="14"/>
      <c r="ARD705" s="14"/>
      <c r="ARE705" s="14"/>
      <c r="ARF705" s="14"/>
      <c r="ARG705" s="14"/>
      <c r="ARH705" s="14"/>
      <c r="ARI705" s="14"/>
      <c r="ARJ705" s="14"/>
      <c r="ARK705" s="14"/>
      <c r="ARL705" s="14"/>
      <c r="ARM705" s="14"/>
      <c r="ARN705" s="14"/>
      <c r="ARO705" s="14"/>
      <c r="ARP705" s="14"/>
      <c r="ARQ705" s="14"/>
      <c r="ARR705" s="14"/>
      <c r="ARS705" s="14"/>
      <c r="ART705" s="14"/>
      <c r="ARU705" s="14"/>
      <c r="ARV705" s="14"/>
      <c r="ARW705" s="14"/>
      <c r="ARX705" s="14"/>
      <c r="ARY705" s="14"/>
      <c r="ARZ705" s="14"/>
      <c r="ASA705" s="14"/>
      <c r="ASB705" s="14"/>
      <c r="ASC705" s="14"/>
      <c r="ASD705" s="14"/>
      <c r="ASE705" s="14"/>
      <c r="ASF705" s="14"/>
      <c r="ASG705" s="14"/>
      <c r="ASH705" s="14"/>
      <c r="ASI705" s="14"/>
      <c r="ASJ705" s="14"/>
      <c r="ASK705" s="14"/>
      <c r="ASL705" s="14"/>
      <c r="ASM705" s="14"/>
      <c r="ASN705" s="14"/>
      <c r="ASO705" s="14"/>
      <c r="ASP705" s="14"/>
      <c r="ASQ705" s="14"/>
      <c r="ASR705" s="14"/>
      <c r="ASS705" s="14"/>
      <c r="AST705" s="14"/>
      <c r="ASU705" s="14"/>
      <c r="ASV705" s="14"/>
      <c r="ASW705" s="14"/>
      <c r="ASX705" s="14"/>
      <c r="ASY705" s="14"/>
      <c r="ASZ705" s="14"/>
      <c r="ATA705" s="14"/>
      <c r="ATB705" s="14"/>
      <c r="ATC705" s="14"/>
      <c r="ATD705" s="14"/>
    </row>
    <row r="706" spans="63:1200">
      <c r="BK706" s="14" t="str">
        <f t="shared" si="2124"/>
        <v/>
      </c>
      <c r="ABO706" s="14"/>
      <c r="ABP706" s="14"/>
      <c r="ABQ706" s="14"/>
      <c r="ABR706" s="14"/>
      <c r="ABS706" s="14"/>
      <c r="ABT706" s="14"/>
      <c r="ABU706" s="14"/>
      <c r="ABV706" s="14"/>
      <c r="ABW706" s="14"/>
      <c r="ABX706" s="14"/>
      <c r="ABY706" s="14"/>
      <c r="ABZ706" s="14"/>
      <c r="ACA706" s="14"/>
      <c r="ACB706" s="14"/>
      <c r="ACC706" s="14"/>
      <c r="ACD706" s="14"/>
      <c r="ACE706" s="14"/>
      <c r="ACF706" s="14"/>
      <c r="ACG706" s="14"/>
      <c r="ACH706" s="14"/>
      <c r="ACI706" s="14"/>
      <c r="ACJ706" s="14"/>
      <c r="ACK706" s="14"/>
      <c r="ACL706" s="14"/>
      <c r="ACM706" s="14"/>
      <c r="ACN706" s="14"/>
      <c r="ACO706" s="14"/>
      <c r="ACP706" s="14"/>
      <c r="ACQ706" s="14"/>
      <c r="ACR706" s="14"/>
      <c r="ACS706" s="14"/>
      <c r="ACT706" s="14"/>
      <c r="ACU706" s="14"/>
      <c r="ACV706" s="14"/>
      <c r="ACW706" s="14"/>
      <c r="ACX706" s="14"/>
      <c r="ACY706" s="14"/>
      <c r="ACZ706" s="14"/>
      <c r="ADA706" s="14"/>
      <c r="ADB706" s="14"/>
      <c r="ADC706" s="14"/>
      <c r="ADD706" s="14"/>
      <c r="ADE706" s="14"/>
      <c r="ADF706" s="14"/>
      <c r="ADG706" s="14"/>
      <c r="ADH706" s="14"/>
      <c r="ADI706" s="14"/>
      <c r="ADJ706" s="14"/>
      <c r="ADK706" s="14"/>
      <c r="ADL706" s="14"/>
      <c r="ADM706" s="14"/>
      <c r="ADN706" s="14"/>
      <c r="ADO706" s="14"/>
      <c r="ADP706" s="14"/>
      <c r="ADQ706" s="14"/>
      <c r="ADR706" s="14"/>
      <c r="ADS706" s="14"/>
      <c r="ADT706" s="14"/>
      <c r="ADU706" s="14"/>
      <c r="ADV706" s="14"/>
      <c r="ADW706" s="14"/>
      <c r="ADX706" s="14"/>
      <c r="ADY706" s="14"/>
      <c r="ADZ706" s="14"/>
      <c r="AEA706" s="14"/>
      <c r="AEB706" s="14"/>
      <c r="AEC706" s="14"/>
      <c r="AED706" s="14"/>
      <c r="AEE706" s="14"/>
      <c r="AEF706" s="14"/>
      <c r="AEG706" s="14"/>
      <c r="AEH706" s="14"/>
      <c r="AEI706" s="14"/>
      <c r="AEJ706" s="14"/>
      <c r="AEK706" s="14"/>
      <c r="AEL706" s="14"/>
      <c r="AEM706" s="14"/>
      <c r="AEN706" s="14"/>
      <c r="AEO706" s="14"/>
      <c r="AEP706" s="14"/>
      <c r="AEQ706" s="14"/>
      <c r="AER706" s="14"/>
      <c r="AES706" s="14"/>
      <c r="AET706" s="14"/>
      <c r="AEU706" s="14"/>
      <c r="AEV706" s="14"/>
      <c r="AEW706" s="14"/>
      <c r="AEX706" s="14"/>
      <c r="AEY706" s="14"/>
      <c r="AEZ706" s="14"/>
      <c r="AFA706" s="14"/>
      <c r="AFB706" s="14"/>
      <c r="AFC706" s="14"/>
      <c r="AFD706" s="14"/>
      <c r="AFE706" s="14"/>
      <c r="AFF706" s="14"/>
      <c r="AFG706" s="14"/>
      <c r="AFH706" s="14"/>
      <c r="AFI706" s="14"/>
      <c r="AFJ706" s="14"/>
      <c r="AFK706" s="14"/>
      <c r="AFL706" s="14"/>
      <c r="AFM706" s="14"/>
      <c r="AFN706" s="14"/>
      <c r="AFO706" s="14"/>
      <c r="AFP706" s="14"/>
      <c r="AFQ706" s="14"/>
      <c r="AFR706" s="14"/>
      <c r="AFS706" s="14"/>
      <c r="AFT706" s="14"/>
      <c r="AFU706" s="14"/>
      <c r="AFV706" s="14"/>
      <c r="AFW706" s="14"/>
      <c r="AFX706" s="14"/>
      <c r="AFY706" s="14"/>
      <c r="AFZ706" s="14"/>
      <c r="AGA706" s="14"/>
      <c r="AGB706" s="14"/>
      <c r="AGC706" s="14"/>
      <c r="AGD706" s="14"/>
      <c r="AGE706" s="14"/>
      <c r="AGF706" s="14"/>
      <c r="AGG706" s="14"/>
      <c r="AGH706" s="14"/>
      <c r="AGI706" s="14"/>
      <c r="AGJ706" s="14"/>
      <c r="AGK706" s="14"/>
      <c r="AGL706" s="14"/>
      <c r="AGM706" s="14"/>
      <c r="AGN706" s="14"/>
      <c r="AGO706" s="14"/>
      <c r="AGP706" s="14"/>
      <c r="AGQ706" s="14"/>
      <c r="AGR706" s="14"/>
      <c r="AGS706" s="14"/>
      <c r="AGT706" s="14"/>
      <c r="AGU706" s="14"/>
      <c r="AGV706" s="14"/>
      <c r="AGW706" s="14"/>
      <c r="AGX706" s="14"/>
      <c r="AGY706" s="14"/>
      <c r="AGZ706" s="14"/>
      <c r="AHA706" s="14"/>
      <c r="AHB706" s="14"/>
      <c r="AHC706" s="14"/>
      <c r="AHD706" s="14"/>
      <c r="AHE706" s="14"/>
      <c r="AHF706" s="14"/>
      <c r="AHG706" s="14"/>
      <c r="AHH706" s="14"/>
      <c r="AHI706" s="14"/>
      <c r="AHJ706" s="14"/>
      <c r="AHK706" s="14"/>
      <c r="AHL706" s="14"/>
      <c r="AHM706" s="14"/>
      <c r="AHN706" s="14"/>
      <c r="AHO706" s="14"/>
      <c r="AHP706" s="14"/>
      <c r="AHQ706" s="14"/>
      <c r="AHR706" s="14"/>
      <c r="AHS706" s="14"/>
      <c r="AHT706" s="14"/>
      <c r="AHU706" s="14"/>
      <c r="AHV706" s="14"/>
      <c r="AHW706" s="14"/>
      <c r="AHX706" s="14"/>
      <c r="AHY706" s="14"/>
      <c r="AHZ706" s="14"/>
      <c r="AIA706" s="14"/>
      <c r="AIB706" s="14"/>
      <c r="AIC706" s="14"/>
      <c r="AID706" s="14"/>
      <c r="AIE706" s="14"/>
      <c r="AIF706" s="14"/>
      <c r="AIG706" s="14"/>
      <c r="AIH706" s="14"/>
      <c r="AII706" s="14"/>
      <c r="AIJ706" s="14"/>
      <c r="AIK706" s="14"/>
      <c r="AIL706" s="14"/>
      <c r="AIM706" s="14"/>
      <c r="AIN706" s="14"/>
      <c r="AIO706" s="14"/>
      <c r="AIP706" s="14"/>
      <c r="AIQ706" s="14"/>
      <c r="AIR706" s="14"/>
      <c r="AIS706" s="14"/>
      <c r="AIT706" s="14"/>
      <c r="AIU706" s="14"/>
      <c r="AIV706" s="14"/>
      <c r="AIW706" s="14"/>
      <c r="AIX706" s="14"/>
      <c r="AIY706" s="14"/>
      <c r="AIZ706" s="14"/>
      <c r="AJA706" s="14"/>
      <c r="AJB706" s="14"/>
      <c r="AJC706" s="14"/>
      <c r="AJD706" s="14"/>
      <c r="AJE706" s="14"/>
      <c r="AJF706" s="14"/>
      <c r="AJG706" s="14"/>
      <c r="AJH706" s="14"/>
      <c r="AJI706" s="14"/>
      <c r="AJJ706" s="14"/>
      <c r="AJK706" s="14"/>
      <c r="AJL706" s="14"/>
      <c r="AJM706" s="14"/>
      <c r="AJN706" s="14"/>
      <c r="AJO706" s="14"/>
      <c r="AJP706" s="14"/>
      <c r="AJQ706" s="14"/>
      <c r="AJR706" s="14"/>
      <c r="AJS706" s="14"/>
      <c r="AJT706" s="14"/>
      <c r="AJU706" s="14"/>
      <c r="AJV706" s="14"/>
      <c r="AJW706" s="14"/>
      <c r="AJX706" s="14"/>
      <c r="AJY706" s="14"/>
      <c r="AJZ706" s="14"/>
      <c r="AKA706" s="14"/>
      <c r="AKB706" s="14"/>
      <c r="AKC706" s="14"/>
      <c r="AKD706" s="14"/>
      <c r="AKE706" s="14"/>
      <c r="AKF706" s="14"/>
      <c r="AKG706" s="14"/>
      <c r="AKH706" s="14"/>
      <c r="AKI706" s="14"/>
      <c r="AKJ706" s="14"/>
      <c r="AKK706" s="14"/>
      <c r="AKL706" s="14"/>
      <c r="AKM706" s="14"/>
      <c r="AKN706" s="14"/>
      <c r="AKO706" s="14"/>
      <c r="AKP706" s="14"/>
      <c r="AKQ706" s="14"/>
      <c r="AKR706" s="14"/>
      <c r="AKS706" s="14"/>
      <c r="AKT706" s="14"/>
      <c r="AKU706" s="14"/>
      <c r="AKV706" s="14"/>
      <c r="AKW706" s="14"/>
      <c r="AKX706" s="14"/>
      <c r="AKY706" s="14"/>
      <c r="AKZ706" s="14"/>
      <c r="ALA706" s="14"/>
      <c r="ALB706" s="14"/>
      <c r="ALC706" s="14"/>
      <c r="ALD706" s="14"/>
      <c r="ALE706" s="14"/>
      <c r="ALF706" s="14"/>
      <c r="ALG706" s="14"/>
      <c r="ALH706" s="14"/>
      <c r="ALI706" s="14"/>
      <c r="ALJ706" s="14"/>
      <c r="ALK706" s="14"/>
      <c r="ALL706" s="14"/>
      <c r="ALM706" s="14"/>
      <c r="ALN706" s="14"/>
      <c r="ALO706" s="14"/>
      <c r="ALP706" s="14"/>
      <c r="ALQ706" s="14"/>
      <c r="ALR706" s="14"/>
      <c r="ALS706" s="14"/>
      <c r="ALT706" s="14"/>
      <c r="ALU706" s="14"/>
      <c r="ALV706" s="14"/>
      <c r="ALW706" s="14"/>
      <c r="ALX706" s="14"/>
      <c r="ALY706" s="14"/>
      <c r="ALZ706" s="14"/>
      <c r="AMA706" s="14"/>
      <c r="AMB706" s="14"/>
      <c r="AMC706" s="14"/>
      <c r="AMD706" s="14"/>
      <c r="AME706" s="14"/>
      <c r="AMF706" s="14"/>
      <c r="AMG706" s="14"/>
      <c r="AMH706" s="14"/>
      <c r="AMI706" s="14"/>
      <c r="AMJ706" s="14"/>
      <c r="AMK706" s="14"/>
      <c r="AML706" s="14"/>
      <c r="AMM706" s="14"/>
      <c r="AMN706" s="14"/>
      <c r="AMO706" s="14"/>
      <c r="AMP706" s="14"/>
      <c r="AMQ706" s="14"/>
      <c r="AMR706" s="14"/>
      <c r="AMS706" s="14"/>
      <c r="AMT706" s="14"/>
      <c r="AMU706" s="14"/>
      <c r="AMV706" s="14"/>
      <c r="AMW706" s="14"/>
      <c r="AMX706" s="14"/>
      <c r="AMY706" s="14"/>
      <c r="AMZ706" s="14"/>
      <c r="ANA706" s="14"/>
      <c r="ANB706" s="14"/>
      <c r="ANC706" s="14"/>
      <c r="AND706" s="14"/>
      <c r="ANE706" s="14"/>
      <c r="ANF706" s="14"/>
      <c r="ANG706" s="14"/>
      <c r="ANH706" s="14"/>
      <c r="ANI706" s="14"/>
      <c r="ANJ706" s="14"/>
      <c r="ANK706" s="14"/>
      <c r="ANL706" s="14"/>
      <c r="ANM706" s="14"/>
      <c r="ANN706" s="14"/>
      <c r="ANO706" s="14"/>
      <c r="ANP706" s="14"/>
      <c r="ANQ706" s="14"/>
      <c r="ANR706" s="14"/>
      <c r="ANS706" s="14"/>
      <c r="ANT706" s="14"/>
      <c r="ANU706" s="14"/>
      <c r="ANV706" s="14"/>
      <c r="ANW706" s="14"/>
      <c r="ANX706" s="14"/>
      <c r="ANY706" s="14"/>
      <c r="ANZ706" s="14"/>
      <c r="AOA706" s="14"/>
      <c r="AOB706" s="14"/>
      <c r="AOC706" s="14"/>
      <c r="AOD706" s="14"/>
      <c r="AOE706" s="14"/>
      <c r="AOF706" s="14"/>
      <c r="AOG706" s="14"/>
      <c r="AOH706" s="14"/>
      <c r="AOI706" s="14"/>
      <c r="AOJ706" s="14"/>
      <c r="AOK706" s="14"/>
      <c r="AOL706" s="14"/>
      <c r="AOM706" s="14"/>
      <c r="AON706" s="14"/>
      <c r="AOO706" s="14"/>
      <c r="AOP706" s="14"/>
      <c r="AOQ706" s="14"/>
      <c r="AOR706" s="14"/>
      <c r="AOS706" s="14"/>
      <c r="AOT706" s="14"/>
      <c r="AOU706" s="14"/>
      <c r="AOV706" s="14"/>
      <c r="AOW706" s="14"/>
      <c r="AOX706" s="14"/>
      <c r="AOY706" s="14"/>
      <c r="AOZ706" s="14"/>
      <c r="APA706" s="14"/>
      <c r="APB706" s="14"/>
      <c r="APC706" s="14"/>
      <c r="APD706" s="14"/>
      <c r="APE706" s="14"/>
      <c r="APF706" s="14"/>
      <c r="APG706" s="14"/>
      <c r="APH706" s="14"/>
      <c r="API706" s="14"/>
      <c r="APJ706" s="14"/>
      <c r="APK706" s="14"/>
      <c r="APL706" s="14"/>
      <c r="APM706" s="14"/>
      <c r="APN706" s="14"/>
      <c r="APO706" s="14"/>
      <c r="APP706" s="14"/>
      <c r="APQ706" s="14"/>
      <c r="APR706" s="14"/>
      <c r="APS706" s="14"/>
      <c r="APT706" s="14"/>
      <c r="APU706" s="14"/>
      <c r="APV706" s="14"/>
      <c r="APW706" s="14"/>
      <c r="APX706" s="14"/>
      <c r="APY706" s="14"/>
      <c r="APZ706" s="14"/>
      <c r="AQA706" s="14"/>
      <c r="AQB706" s="14"/>
      <c r="AQC706" s="14"/>
      <c r="AQD706" s="14"/>
      <c r="AQE706" s="14"/>
      <c r="AQF706" s="14"/>
      <c r="AQG706" s="14"/>
      <c r="AQH706" s="14"/>
      <c r="AQI706" s="14"/>
      <c r="AQJ706" s="14"/>
      <c r="AQK706" s="14"/>
      <c r="AQL706" s="14"/>
      <c r="AQM706" s="14"/>
      <c r="AQN706" s="14"/>
      <c r="AQO706" s="14"/>
      <c r="AQP706" s="14"/>
      <c r="AQQ706" s="14"/>
      <c r="AQR706" s="14"/>
      <c r="AQS706" s="14"/>
      <c r="AQT706" s="14"/>
      <c r="AQU706" s="14"/>
      <c r="AQV706" s="14"/>
      <c r="AQW706" s="14"/>
      <c r="AQX706" s="14"/>
      <c r="AQY706" s="14"/>
      <c r="AQZ706" s="14"/>
      <c r="ARA706" s="14"/>
      <c r="ARB706" s="14"/>
      <c r="ARC706" s="14"/>
      <c r="ARD706" s="14"/>
      <c r="ARE706" s="14"/>
      <c r="ARF706" s="14"/>
      <c r="ARG706" s="14"/>
      <c r="ARH706" s="14"/>
      <c r="ARI706" s="14"/>
      <c r="ARJ706" s="14"/>
      <c r="ARK706" s="14"/>
      <c r="ARL706" s="14"/>
      <c r="ARM706" s="14"/>
      <c r="ARN706" s="14"/>
      <c r="ARO706" s="14"/>
      <c r="ARP706" s="14"/>
      <c r="ARQ706" s="14"/>
      <c r="ARR706" s="14"/>
      <c r="ARS706" s="14"/>
      <c r="ART706" s="14"/>
      <c r="ARU706" s="14"/>
      <c r="ARV706" s="14"/>
      <c r="ARW706" s="14"/>
      <c r="ARX706" s="14"/>
      <c r="ARY706" s="14"/>
      <c r="ARZ706" s="14"/>
      <c r="ASA706" s="14"/>
      <c r="ASB706" s="14"/>
      <c r="ASC706" s="14"/>
      <c r="ASD706" s="14"/>
      <c r="ASE706" s="14"/>
      <c r="ASF706" s="14"/>
      <c r="ASG706" s="14"/>
      <c r="ASH706" s="14"/>
      <c r="ASI706" s="14"/>
      <c r="ASJ706" s="14"/>
      <c r="ASK706" s="14"/>
      <c r="ASL706" s="14"/>
      <c r="ASM706" s="14"/>
      <c r="ASN706" s="14"/>
      <c r="ASO706" s="14"/>
      <c r="ASP706" s="14"/>
      <c r="ASQ706" s="14"/>
      <c r="ASR706" s="14"/>
      <c r="ASS706" s="14"/>
      <c r="AST706" s="14"/>
      <c r="ASU706" s="14"/>
      <c r="ASV706" s="14"/>
      <c r="ASW706" s="14"/>
      <c r="ASX706" s="14"/>
      <c r="ASY706" s="14"/>
      <c r="ASZ706" s="14"/>
      <c r="ATA706" s="14"/>
      <c r="ATB706" s="14"/>
      <c r="ATC706" s="14"/>
      <c r="ATD706" s="14"/>
    </row>
    <row r="707" spans="63:1200">
      <c r="BK707" s="14" t="str">
        <f t="shared" ref="BK707:BK725" si="2125">IF(H707,IF(AND(NOT(BA707),AU707),AND(AC707=0,IF(CA707="",TRUE,NOT(CA707))),""),"")</f>
        <v/>
      </c>
      <c r="ABO707" s="14"/>
      <c r="ABP707" s="14"/>
      <c r="ABQ707" s="14"/>
      <c r="ABR707" s="14"/>
      <c r="ABS707" s="14"/>
      <c r="ABT707" s="14"/>
      <c r="ABU707" s="14"/>
      <c r="ABV707" s="14"/>
      <c r="ABW707" s="14"/>
      <c r="ABX707" s="14"/>
      <c r="ABY707" s="14"/>
      <c r="ABZ707" s="14"/>
      <c r="ACA707" s="14"/>
      <c r="ACB707" s="14"/>
      <c r="ACC707" s="14"/>
      <c r="ACD707" s="14"/>
      <c r="ACE707" s="14"/>
      <c r="ACF707" s="14"/>
      <c r="ACG707" s="14"/>
      <c r="ACH707" s="14"/>
      <c r="ACI707" s="14"/>
      <c r="ACJ707" s="14"/>
      <c r="ACK707" s="14"/>
      <c r="ACL707" s="14"/>
      <c r="ACM707" s="14"/>
      <c r="ACN707" s="14"/>
      <c r="ACO707" s="14"/>
      <c r="ACP707" s="14"/>
      <c r="ACQ707" s="14"/>
      <c r="ACR707" s="14"/>
      <c r="ACS707" s="14"/>
      <c r="ACT707" s="14"/>
      <c r="ACU707" s="14"/>
      <c r="ACV707" s="14"/>
      <c r="ACW707" s="14"/>
      <c r="ACX707" s="14"/>
      <c r="ACY707" s="14"/>
      <c r="ACZ707" s="14"/>
      <c r="ADA707" s="14"/>
      <c r="ADB707" s="14"/>
      <c r="ADC707" s="14"/>
      <c r="ADD707" s="14"/>
      <c r="ADE707" s="14"/>
      <c r="ADF707" s="14"/>
      <c r="ADG707" s="14"/>
      <c r="ADH707" s="14"/>
      <c r="ADI707" s="14"/>
      <c r="ADJ707" s="14"/>
      <c r="ADK707" s="14"/>
      <c r="ADL707" s="14"/>
      <c r="ADM707" s="14"/>
      <c r="ADN707" s="14"/>
      <c r="ADO707" s="14"/>
      <c r="ADP707" s="14"/>
      <c r="ADQ707" s="14"/>
      <c r="ADR707" s="14"/>
      <c r="ADS707" s="14"/>
      <c r="ADT707" s="14"/>
      <c r="ADU707" s="14"/>
      <c r="ADV707" s="14"/>
      <c r="ADW707" s="14"/>
      <c r="ADX707" s="14"/>
      <c r="ADY707" s="14"/>
      <c r="ADZ707" s="14"/>
      <c r="AEA707" s="14"/>
      <c r="AEB707" s="14"/>
      <c r="AEC707" s="14"/>
      <c r="AED707" s="14"/>
      <c r="AEE707" s="14"/>
      <c r="AEF707" s="14"/>
      <c r="AEG707" s="14"/>
      <c r="AEH707" s="14"/>
      <c r="AEI707" s="14"/>
      <c r="AEJ707" s="14"/>
      <c r="AEK707" s="14"/>
      <c r="AEL707" s="14"/>
      <c r="AEM707" s="14"/>
      <c r="AEN707" s="14"/>
      <c r="AEO707" s="14"/>
      <c r="AEP707" s="14"/>
      <c r="AEQ707" s="14"/>
      <c r="AER707" s="14"/>
      <c r="AES707" s="14"/>
      <c r="AET707" s="14"/>
      <c r="AEU707" s="14"/>
      <c r="AEV707" s="14"/>
      <c r="AEW707" s="14"/>
      <c r="AEX707" s="14"/>
      <c r="AEY707" s="14"/>
      <c r="AEZ707" s="14"/>
      <c r="AFA707" s="14"/>
      <c r="AFB707" s="14"/>
      <c r="AFC707" s="14"/>
      <c r="AFD707" s="14"/>
      <c r="AFE707" s="14"/>
      <c r="AFF707" s="14"/>
      <c r="AFG707" s="14"/>
      <c r="AFH707" s="14"/>
      <c r="AFI707" s="14"/>
      <c r="AFJ707" s="14"/>
      <c r="AFK707" s="14"/>
      <c r="AFL707" s="14"/>
      <c r="AFM707" s="14"/>
      <c r="AFN707" s="14"/>
      <c r="AFO707" s="14"/>
      <c r="AFP707" s="14"/>
      <c r="AFQ707" s="14"/>
      <c r="AFR707" s="14"/>
      <c r="AFS707" s="14"/>
      <c r="AFT707" s="14"/>
      <c r="AFU707" s="14"/>
      <c r="AFV707" s="14"/>
      <c r="AFW707" s="14"/>
      <c r="AFX707" s="14"/>
      <c r="AFY707" s="14"/>
      <c r="AFZ707" s="14"/>
      <c r="AGA707" s="14"/>
      <c r="AGB707" s="14"/>
      <c r="AGC707" s="14"/>
      <c r="AGD707" s="14"/>
      <c r="AGE707" s="14"/>
      <c r="AGF707" s="14"/>
      <c r="AGG707" s="14"/>
      <c r="AGH707" s="14"/>
      <c r="AGI707" s="14"/>
      <c r="AGJ707" s="14"/>
      <c r="AGK707" s="14"/>
      <c r="AGL707" s="14"/>
      <c r="AGM707" s="14"/>
      <c r="AGN707" s="14"/>
      <c r="AGO707" s="14"/>
      <c r="AGP707" s="14"/>
      <c r="AGQ707" s="14"/>
      <c r="AGR707" s="14"/>
      <c r="AGS707" s="14"/>
      <c r="AGT707" s="14"/>
      <c r="AGU707" s="14"/>
      <c r="AGV707" s="14"/>
      <c r="AGW707" s="14"/>
      <c r="AGX707" s="14"/>
      <c r="AGY707" s="14"/>
      <c r="AGZ707" s="14"/>
      <c r="AHA707" s="14"/>
      <c r="AHB707" s="14"/>
      <c r="AHC707" s="14"/>
      <c r="AHD707" s="14"/>
      <c r="AHE707" s="14"/>
      <c r="AHF707" s="14"/>
      <c r="AHG707" s="14"/>
      <c r="AHH707" s="14"/>
      <c r="AHI707" s="14"/>
      <c r="AHJ707" s="14"/>
      <c r="AHK707" s="14"/>
      <c r="AHL707" s="14"/>
      <c r="AHM707" s="14"/>
      <c r="AHN707" s="14"/>
      <c r="AHO707" s="14"/>
      <c r="AHP707" s="14"/>
      <c r="AHQ707" s="14"/>
      <c r="AHR707" s="14"/>
      <c r="AHS707" s="14"/>
      <c r="AHT707" s="14"/>
      <c r="AHU707" s="14"/>
      <c r="AHV707" s="14"/>
      <c r="AHW707" s="14"/>
      <c r="AHX707" s="14"/>
      <c r="AHY707" s="14"/>
      <c r="AHZ707" s="14"/>
      <c r="AIA707" s="14"/>
      <c r="AIB707" s="14"/>
      <c r="AIC707" s="14"/>
      <c r="AID707" s="14"/>
      <c r="AIE707" s="14"/>
      <c r="AIF707" s="14"/>
      <c r="AIG707" s="14"/>
      <c r="AIH707" s="14"/>
      <c r="AII707" s="14"/>
      <c r="AIJ707" s="14"/>
      <c r="AIK707" s="14"/>
      <c r="AIL707" s="14"/>
      <c r="AIM707" s="14"/>
      <c r="AIN707" s="14"/>
      <c r="AIO707" s="14"/>
      <c r="AIP707" s="14"/>
      <c r="AIQ707" s="14"/>
      <c r="AIR707" s="14"/>
      <c r="AIS707" s="14"/>
      <c r="AIT707" s="14"/>
      <c r="AIU707" s="14"/>
      <c r="AIV707" s="14"/>
      <c r="AIW707" s="14"/>
      <c r="AIX707" s="14"/>
      <c r="AIY707" s="14"/>
      <c r="AIZ707" s="14"/>
      <c r="AJA707" s="14"/>
      <c r="AJB707" s="14"/>
      <c r="AJC707" s="14"/>
      <c r="AJD707" s="14"/>
      <c r="AJE707" s="14"/>
      <c r="AJF707" s="14"/>
      <c r="AJG707" s="14"/>
      <c r="AJH707" s="14"/>
      <c r="AJI707" s="14"/>
      <c r="AJJ707" s="14"/>
      <c r="AJK707" s="14"/>
      <c r="AJL707" s="14"/>
      <c r="AJM707" s="14"/>
      <c r="AJN707" s="14"/>
      <c r="AJO707" s="14"/>
      <c r="AJP707" s="14"/>
      <c r="AJQ707" s="14"/>
      <c r="AJR707" s="14"/>
      <c r="AJS707" s="14"/>
      <c r="AJT707" s="14"/>
      <c r="AJU707" s="14"/>
      <c r="AJV707" s="14"/>
      <c r="AJW707" s="14"/>
      <c r="AJX707" s="14"/>
      <c r="AJY707" s="14"/>
      <c r="AJZ707" s="14"/>
      <c r="AKA707" s="14"/>
      <c r="AKB707" s="14"/>
      <c r="AKC707" s="14"/>
      <c r="AKD707" s="14"/>
      <c r="AKE707" s="14"/>
      <c r="AKF707" s="14"/>
      <c r="AKG707" s="14"/>
      <c r="AKH707" s="14"/>
      <c r="AKI707" s="14"/>
      <c r="AKJ707" s="14"/>
      <c r="AKK707" s="14"/>
      <c r="AKL707" s="14"/>
      <c r="AKM707" s="14"/>
      <c r="AKN707" s="14"/>
      <c r="AKO707" s="14"/>
      <c r="AKP707" s="14"/>
      <c r="AKQ707" s="14"/>
      <c r="AKR707" s="14"/>
      <c r="AKS707" s="14"/>
      <c r="AKT707" s="14"/>
      <c r="AKU707" s="14"/>
      <c r="AKV707" s="14"/>
      <c r="AKW707" s="14"/>
      <c r="AKX707" s="14"/>
      <c r="AKY707" s="14"/>
      <c r="AKZ707" s="14"/>
      <c r="ALA707" s="14"/>
      <c r="ALB707" s="14"/>
      <c r="ALC707" s="14"/>
      <c r="ALD707" s="14"/>
      <c r="ALE707" s="14"/>
      <c r="ALF707" s="14"/>
      <c r="ALG707" s="14"/>
      <c r="ALH707" s="14"/>
      <c r="ALI707" s="14"/>
      <c r="ALJ707" s="14"/>
      <c r="ALK707" s="14"/>
      <c r="ALL707" s="14"/>
      <c r="ALM707" s="14"/>
      <c r="ALN707" s="14"/>
      <c r="ALO707" s="14"/>
      <c r="ALP707" s="14"/>
      <c r="ALQ707" s="14"/>
      <c r="ALR707" s="14"/>
      <c r="ALS707" s="14"/>
      <c r="ALT707" s="14"/>
      <c r="ALU707" s="14"/>
      <c r="ALV707" s="14"/>
      <c r="ALW707" s="14"/>
      <c r="ALX707" s="14"/>
      <c r="ALY707" s="14"/>
      <c r="ALZ707" s="14"/>
      <c r="AMA707" s="14"/>
      <c r="AMB707" s="14"/>
      <c r="AMC707" s="14"/>
      <c r="AMD707" s="14"/>
      <c r="AME707" s="14"/>
      <c r="AMF707" s="14"/>
      <c r="AMG707" s="14"/>
      <c r="AMH707" s="14"/>
      <c r="AMI707" s="14"/>
      <c r="AMJ707" s="14"/>
      <c r="AMK707" s="14"/>
      <c r="AML707" s="14"/>
      <c r="AMM707" s="14"/>
      <c r="AMN707" s="14"/>
      <c r="AMO707" s="14"/>
      <c r="AMP707" s="14"/>
      <c r="AMQ707" s="14"/>
      <c r="AMR707" s="14"/>
      <c r="AMS707" s="14"/>
      <c r="AMT707" s="14"/>
      <c r="AMU707" s="14"/>
      <c r="AMV707" s="14"/>
      <c r="AMW707" s="14"/>
      <c r="AMX707" s="14"/>
      <c r="AMY707" s="14"/>
      <c r="AMZ707" s="14"/>
      <c r="ANA707" s="14"/>
      <c r="ANB707" s="14"/>
      <c r="ANC707" s="14"/>
      <c r="AND707" s="14"/>
      <c r="ANE707" s="14"/>
      <c r="ANF707" s="14"/>
      <c r="ANG707" s="14"/>
      <c r="ANH707" s="14"/>
      <c r="ANI707" s="14"/>
      <c r="ANJ707" s="14"/>
      <c r="ANK707" s="14"/>
      <c r="ANL707" s="14"/>
      <c r="ANM707" s="14"/>
      <c r="ANN707" s="14"/>
      <c r="ANO707" s="14"/>
      <c r="ANP707" s="14"/>
      <c r="ANQ707" s="14"/>
      <c r="ANR707" s="14"/>
      <c r="ANS707" s="14"/>
      <c r="ANT707" s="14"/>
      <c r="ANU707" s="14"/>
      <c r="ANV707" s="14"/>
      <c r="ANW707" s="14"/>
      <c r="ANX707" s="14"/>
      <c r="ANY707" s="14"/>
      <c r="ANZ707" s="14"/>
      <c r="AOA707" s="14"/>
      <c r="AOB707" s="14"/>
      <c r="AOC707" s="14"/>
      <c r="AOD707" s="14"/>
      <c r="AOE707" s="14"/>
      <c r="AOF707" s="14"/>
      <c r="AOG707" s="14"/>
      <c r="AOH707" s="14"/>
      <c r="AOI707" s="14"/>
      <c r="AOJ707" s="14"/>
      <c r="AOK707" s="14"/>
      <c r="AOL707" s="14"/>
      <c r="AOM707" s="14"/>
      <c r="AON707" s="14"/>
      <c r="AOO707" s="14"/>
      <c r="AOP707" s="14"/>
      <c r="AOQ707" s="14"/>
      <c r="AOR707" s="14"/>
      <c r="AOS707" s="14"/>
      <c r="AOT707" s="14"/>
      <c r="AOU707" s="14"/>
      <c r="AOV707" s="14"/>
      <c r="AOW707" s="14"/>
      <c r="AOX707" s="14"/>
      <c r="AOY707" s="14"/>
      <c r="AOZ707" s="14"/>
      <c r="APA707" s="14"/>
      <c r="APB707" s="14"/>
      <c r="APC707" s="14"/>
      <c r="APD707" s="14"/>
      <c r="APE707" s="14"/>
      <c r="APF707" s="14"/>
      <c r="APG707" s="14"/>
      <c r="APH707" s="14"/>
      <c r="API707" s="14"/>
      <c r="APJ707" s="14"/>
      <c r="APK707" s="14"/>
      <c r="APL707" s="14"/>
      <c r="APM707" s="14"/>
      <c r="APN707" s="14"/>
      <c r="APO707" s="14"/>
      <c r="APP707" s="14"/>
      <c r="APQ707" s="14"/>
      <c r="APR707" s="14"/>
      <c r="APS707" s="14"/>
      <c r="APT707" s="14"/>
      <c r="APU707" s="14"/>
      <c r="APV707" s="14"/>
      <c r="APW707" s="14"/>
      <c r="APX707" s="14"/>
      <c r="APY707" s="14"/>
      <c r="APZ707" s="14"/>
      <c r="AQA707" s="14"/>
      <c r="AQB707" s="14"/>
      <c r="AQC707" s="14"/>
      <c r="AQD707" s="14"/>
      <c r="AQE707" s="14"/>
      <c r="AQF707" s="14"/>
      <c r="AQG707" s="14"/>
      <c r="AQH707" s="14"/>
      <c r="AQI707" s="14"/>
      <c r="AQJ707" s="14"/>
      <c r="AQK707" s="14"/>
      <c r="AQL707" s="14"/>
      <c r="AQM707" s="14"/>
      <c r="AQN707" s="14"/>
      <c r="AQO707" s="14"/>
      <c r="AQP707" s="14"/>
      <c r="AQQ707" s="14"/>
      <c r="AQR707" s="14"/>
      <c r="AQS707" s="14"/>
      <c r="AQT707" s="14"/>
      <c r="AQU707" s="14"/>
      <c r="AQV707" s="14"/>
      <c r="AQW707" s="14"/>
      <c r="AQX707" s="14"/>
      <c r="AQY707" s="14"/>
      <c r="AQZ707" s="14"/>
      <c r="ARA707" s="14"/>
      <c r="ARB707" s="14"/>
      <c r="ARC707" s="14"/>
      <c r="ARD707" s="14"/>
      <c r="ARE707" s="14"/>
      <c r="ARF707" s="14"/>
      <c r="ARG707" s="14"/>
      <c r="ARH707" s="14"/>
      <c r="ARI707" s="14"/>
      <c r="ARJ707" s="14"/>
      <c r="ARK707" s="14"/>
      <c r="ARL707" s="14"/>
      <c r="ARM707" s="14"/>
      <c r="ARN707" s="14"/>
      <c r="ARO707" s="14"/>
      <c r="ARP707" s="14"/>
      <c r="ARQ707" s="14"/>
      <c r="ARR707" s="14"/>
      <c r="ARS707" s="14"/>
      <c r="ART707" s="14"/>
      <c r="ARU707" s="14"/>
      <c r="ARV707" s="14"/>
      <c r="ARW707" s="14"/>
      <c r="ARX707" s="14"/>
      <c r="ARY707" s="14"/>
      <c r="ARZ707" s="14"/>
      <c r="ASA707" s="14"/>
      <c r="ASB707" s="14"/>
      <c r="ASC707" s="14"/>
      <c r="ASD707" s="14"/>
      <c r="ASE707" s="14"/>
      <c r="ASF707" s="14"/>
      <c r="ASG707" s="14"/>
      <c r="ASH707" s="14"/>
      <c r="ASI707" s="14"/>
      <c r="ASJ707" s="14"/>
      <c r="ASK707" s="14"/>
      <c r="ASL707" s="14"/>
      <c r="ASM707" s="14"/>
      <c r="ASN707" s="14"/>
      <c r="ASO707" s="14"/>
      <c r="ASP707" s="14"/>
      <c r="ASQ707" s="14"/>
      <c r="ASR707" s="14"/>
      <c r="ASS707" s="14"/>
      <c r="AST707" s="14"/>
      <c r="ASU707" s="14"/>
      <c r="ASV707" s="14"/>
      <c r="ASW707" s="14"/>
      <c r="ASX707" s="14"/>
      <c r="ASY707" s="14"/>
      <c r="ASZ707" s="14"/>
      <c r="ATA707" s="14"/>
      <c r="ATB707" s="14"/>
      <c r="ATC707" s="14"/>
      <c r="ATD707" s="14"/>
    </row>
    <row r="708" spans="63:1200">
      <c r="BK708" s="14" t="str">
        <f t="shared" si="2125"/>
        <v/>
      </c>
      <c r="ABO708" s="14"/>
      <c r="ABP708" s="14"/>
      <c r="ABQ708" s="14"/>
      <c r="ABR708" s="14"/>
      <c r="ABS708" s="14"/>
      <c r="ABT708" s="14"/>
      <c r="ABU708" s="14"/>
      <c r="ABV708" s="14"/>
      <c r="ABW708" s="14"/>
      <c r="ABX708" s="14"/>
      <c r="ABY708" s="14"/>
      <c r="ABZ708" s="14"/>
      <c r="ACA708" s="14"/>
      <c r="ACB708" s="14"/>
      <c r="ACC708" s="14"/>
      <c r="ACD708" s="14"/>
      <c r="ACE708" s="14"/>
      <c r="ACF708" s="14"/>
      <c r="ACG708" s="14"/>
      <c r="ACH708" s="14"/>
      <c r="ACI708" s="14"/>
      <c r="ACJ708" s="14"/>
      <c r="ACK708" s="14"/>
      <c r="ACL708" s="14"/>
      <c r="ACM708" s="14"/>
      <c r="ACN708" s="14"/>
      <c r="ACO708" s="14"/>
      <c r="ACP708" s="14"/>
      <c r="ACQ708" s="14"/>
      <c r="ACR708" s="14"/>
      <c r="ACS708" s="14"/>
      <c r="ACT708" s="14"/>
      <c r="ACU708" s="14"/>
      <c r="ACV708" s="14"/>
      <c r="ACW708" s="14"/>
      <c r="ACX708" s="14"/>
      <c r="ACY708" s="14"/>
      <c r="ACZ708" s="14"/>
      <c r="ADA708" s="14"/>
      <c r="ADB708" s="14"/>
      <c r="ADC708" s="14"/>
      <c r="ADD708" s="14"/>
      <c r="ADE708" s="14"/>
      <c r="ADF708" s="14"/>
      <c r="ADG708" s="14"/>
      <c r="ADH708" s="14"/>
      <c r="ADI708" s="14"/>
      <c r="ADJ708" s="14"/>
      <c r="ADK708" s="14"/>
      <c r="ADL708" s="14"/>
      <c r="ADM708" s="14"/>
      <c r="ADN708" s="14"/>
      <c r="ADO708" s="14"/>
      <c r="ADP708" s="14"/>
      <c r="ADQ708" s="14"/>
      <c r="ADR708" s="14"/>
      <c r="ADS708" s="14"/>
      <c r="ADT708" s="14"/>
      <c r="ADU708" s="14"/>
      <c r="ADV708" s="14"/>
      <c r="ADW708" s="14"/>
      <c r="ADX708" s="14"/>
      <c r="ADY708" s="14"/>
      <c r="ADZ708" s="14"/>
      <c r="AEA708" s="14"/>
      <c r="AEB708" s="14"/>
      <c r="AEC708" s="14"/>
      <c r="AED708" s="14"/>
      <c r="AEE708" s="14"/>
      <c r="AEF708" s="14"/>
      <c r="AEG708" s="14"/>
      <c r="AEH708" s="14"/>
      <c r="AEI708" s="14"/>
      <c r="AEJ708" s="14"/>
      <c r="AEK708" s="14"/>
      <c r="AEL708" s="14"/>
      <c r="AEM708" s="14"/>
      <c r="AEN708" s="14"/>
      <c r="AEO708" s="14"/>
      <c r="AEP708" s="14"/>
      <c r="AEQ708" s="14"/>
      <c r="AER708" s="14"/>
      <c r="AES708" s="14"/>
      <c r="AET708" s="14"/>
      <c r="AEU708" s="14"/>
      <c r="AEV708" s="14"/>
      <c r="AEW708" s="14"/>
      <c r="AEX708" s="14"/>
      <c r="AEY708" s="14"/>
      <c r="AEZ708" s="14"/>
      <c r="AFA708" s="14"/>
      <c r="AFB708" s="14"/>
      <c r="AFC708" s="14"/>
      <c r="AFD708" s="14"/>
      <c r="AFE708" s="14"/>
      <c r="AFF708" s="14"/>
      <c r="AFG708" s="14"/>
      <c r="AFH708" s="14"/>
      <c r="AFI708" s="14"/>
      <c r="AFJ708" s="14"/>
      <c r="AFK708" s="14"/>
      <c r="AFL708" s="14"/>
      <c r="AFM708" s="14"/>
      <c r="AFN708" s="14"/>
      <c r="AFO708" s="14"/>
      <c r="AFP708" s="14"/>
      <c r="AFQ708" s="14"/>
      <c r="AFR708" s="14"/>
      <c r="AFS708" s="14"/>
      <c r="AFT708" s="14"/>
      <c r="AFU708" s="14"/>
      <c r="AFV708" s="14"/>
      <c r="AFW708" s="14"/>
      <c r="AFX708" s="14"/>
      <c r="AFY708" s="14"/>
      <c r="AFZ708" s="14"/>
      <c r="AGA708" s="14"/>
      <c r="AGB708" s="14"/>
      <c r="AGC708" s="14"/>
      <c r="AGD708" s="14"/>
      <c r="AGE708" s="14"/>
      <c r="AGF708" s="14"/>
      <c r="AGG708" s="14"/>
      <c r="AGH708" s="14"/>
      <c r="AGI708" s="14"/>
      <c r="AGJ708" s="14"/>
      <c r="AGK708" s="14"/>
      <c r="AGL708" s="14"/>
      <c r="AGM708" s="14"/>
      <c r="AGN708" s="14"/>
      <c r="AGO708" s="14"/>
      <c r="AGP708" s="14"/>
      <c r="AGQ708" s="14"/>
      <c r="AGR708" s="14"/>
      <c r="AGS708" s="14"/>
      <c r="AGT708" s="14"/>
      <c r="AGU708" s="14"/>
      <c r="AGV708" s="14"/>
      <c r="AGW708" s="14"/>
      <c r="AGX708" s="14"/>
      <c r="AGY708" s="14"/>
      <c r="AGZ708" s="14"/>
      <c r="AHA708" s="14"/>
      <c r="AHB708" s="14"/>
      <c r="AHC708" s="14"/>
      <c r="AHD708" s="14"/>
      <c r="AHE708" s="14"/>
      <c r="AHF708" s="14"/>
      <c r="AHG708" s="14"/>
      <c r="AHH708" s="14"/>
      <c r="AHI708" s="14"/>
      <c r="AHJ708" s="14"/>
      <c r="AHK708" s="14"/>
      <c r="AHL708" s="14"/>
      <c r="AHM708" s="14"/>
      <c r="AHN708" s="14"/>
      <c r="AHO708" s="14"/>
      <c r="AHP708" s="14"/>
      <c r="AHQ708" s="14"/>
      <c r="AHR708" s="14"/>
      <c r="AHS708" s="14"/>
      <c r="AHT708" s="14"/>
      <c r="AHU708" s="14"/>
      <c r="AHV708" s="14"/>
      <c r="AHW708" s="14"/>
      <c r="AHX708" s="14"/>
      <c r="AHY708" s="14"/>
      <c r="AHZ708" s="14"/>
      <c r="AIA708" s="14"/>
      <c r="AIB708" s="14"/>
      <c r="AIC708" s="14"/>
      <c r="AID708" s="14"/>
      <c r="AIE708" s="14"/>
      <c r="AIF708" s="14"/>
      <c r="AIG708" s="14"/>
      <c r="AIH708" s="14"/>
      <c r="AII708" s="14"/>
      <c r="AIJ708" s="14"/>
      <c r="AIK708" s="14"/>
      <c r="AIL708" s="14"/>
      <c r="AIM708" s="14"/>
      <c r="AIN708" s="14"/>
      <c r="AIO708" s="14"/>
      <c r="AIP708" s="14"/>
      <c r="AIQ708" s="14"/>
      <c r="AIR708" s="14"/>
      <c r="AIS708" s="14"/>
      <c r="AIT708" s="14"/>
      <c r="AIU708" s="14"/>
      <c r="AIV708" s="14"/>
      <c r="AIW708" s="14"/>
      <c r="AIX708" s="14"/>
      <c r="AIY708" s="14"/>
      <c r="AIZ708" s="14"/>
      <c r="AJA708" s="14"/>
      <c r="AJB708" s="14"/>
      <c r="AJC708" s="14"/>
      <c r="AJD708" s="14"/>
      <c r="AJE708" s="14"/>
      <c r="AJF708" s="14"/>
      <c r="AJG708" s="14"/>
      <c r="AJH708" s="14"/>
      <c r="AJI708" s="14"/>
      <c r="AJJ708" s="14"/>
      <c r="AJK708" s="14"/>
      <c r="AJL708" s="14"/>
      <c r="AJM708" s="14"/>
      <c r="AJN708" s="14"/>
      <c r="AJO708" s="14"/>
      <c r="AJP708" s="14"/>
      <c r="AJQ708" s="14"/>
      <c r="AJR708" s="14"/>
      <c r="AJS708" s="14"/>
      <c r="AJT708" s="14"/>
      <c r="AJU708" s="14"/>
      <c r="AJV708" s="14"/>
      <c r="AJW708" s="14"/>
      <c r="AJX708" s="14"/>
      <c r="AJY708" s="14"/>
      <c r="AJZ708" s="14"/>
      <c r="AKA708" s="14"/>
      <c r="AKB708" s="14"/>
      <c r="AKC708" s="14"/>
      <c r="AKD708" s="14"/>
      <c r="AKE708" s="14"/>
      <c r="AKF708" s="14"/>
      <c r="AKG708" s="14"/>
      <c r="AKH708" s="14"/>
      <c r="AKI708" s="14"/>
      <c r="AKJ708" s="14"/>
      <c r="AKK708" s="14"/>
      <c r="AKL708" s="14"/>
      <c r="AKM708" s="14"/>
      <c r="AKN708" s="14"/>
      <c r="AKO708" s="14"/>
      <c r="AKP708" s="14"/>
      <c r="AKQ708" s="14"/>
      <c r="AKR708" s="14"/>
      <c r="AKS708" s="14"/>
      <c r="AKT708" s="14"/>
      <c r="AKU708" s="14"/>
      <c r="AKV708" s="14"/>
      <c r="AKW708" s="14"/>
      <c r="AKX708" s="14"/>
      <c r="AKY708" s="14"/>
      <c r="AKZ708" s="14"/>
      <c r="ALA708" s="14"/>
      <c r="ALB708" s="14"/>
      <c r="ALC708" s="14"/>
      <c r="ALD708" s="14"/>
      <c r="ALE708" s="14"/>
      <c r="ALF708" s="14"/>
      <c r="ALG708" s="14"/>
      <c r="ALH708" s="14"/>
      <c r="ALI708" s="14"/>
      <c r="ALJ708" s="14"/>
      <c r="ALK708" s="14"/>
      <c r="ALL708" s="14"/>
      <c r="ALM708" s="14"/>
      <c r="ALN708" s="14"/>
      <c r="ALO708" s="14"/>
      <c r="ALP708" s="14"/>
      <c r="ALQ708" s="14"/>
      <c r="ALR708" s="14"/>
      <c r="ALS708" s="14"/>
      <c r="ALT708" s="14"/>
      <c r="ALU708" s="14"/>
      <c r="ALV708" s="14"/>
      <c r="ALW708" s="14"/>
      <c r="ALX708" s="14"/>
      <c r="ALY708" s="14"/>
      <c r="ALZ708" s="14"/>
      <c r="AMA708" s="14"/>
      <c r="AMB708" s="14"/>
      <c r="AMC708" s="14"/>
      <c r="AMD708" s="14"/>
      <c r="AME708" s="14"/>
      <c r="AMF708" s="14"/>
      <c r="AMG708" s="14"/>
      <c r="AMH708" s="14"/>
      <c r="AMI708" s="14"/>
      <c r="AMJ708" s="14"/>
      <c r="AMK708" s="14"/>
      <c r="AML708" s="14"/>
      <c r="AMM708" s="14"/>
      <c r="AMN708" s="14"/>
      <c r="AMO708" s="14"/>
      <c r="AMP708" s="14"/>
      <c r="AMQ708" s="14"/>
      <c r="AMR708" s="14"/>
      <c r="AMS708" s="14"/>
      <c r="AMT708" s="14"/>
      <c r="AMU708" s="14"/>
      <c r="AMV708" s="14"/>
      <c r="AMW708" s="14"/>
      <c r="AMX708" s="14"/>
      <c r="AMY708" s="14"/>
      <c r="AMZ708" s="14"/>
      <c r="ANA708" s="14"/>
      <c r="ANB708" s="14"/>
      <c r="ANC708" s="14"/>
      <c r="AND708" s="14"/>
      <c r="ANE708" s="14"/>
      <c r="ANF708" s="14"/>
      <c r="ANG708" s="14"/>
      <c r="ANH708" s="14"/>
      <c r="ANI708" s="14"/>
      <c r="ANJ708" s="14"/>
      <c r="ANK708" s="14"/>
      <c r="ANL708" s="14"/>
      <c r="ANM708" s="14"/>
      <c r="ANN708" s="14"/>
      <c r="ANO708" s="14"/>
      <c r="ANP708" s="14"/>
      <c r="ANQ708" s="14"/>
      <c r="ANR708" s="14"/>
      <c r="ANS708" s="14"/>
      <c r="ANT708" s="14"/>
      <c r="ANU708" s="14"/>
      <c r="ANV708" s="14"/>
      <c r="ANW708" s="14"/>
      <c r="ANX708" s="14"/>
      <c r="ANY708" s="14"/>
      <c r="ANZ708" s="14"/>
      <c r="AOA708" s="14"/>
      <c r="AOB708" s="14"/>
      <c r="AOC708" s="14"/>
      <c r="AOD708" s="14"/>
      <c r="AOE708" s="14"/>
      <c r="AOF708" s="14"/>
      <c r="AOG708" s="14"/>
      <c r="AOH708" s="14"/>
      <c r="AOI708" s="14"/>
      <c r="AOJ708" s="14"/>
      <c r="AOK708" s="14"/>
      <c r="AOL708" s="14"/>
      <c r="AOM708" s="14"/>
      <c r="AON708" s="14"/>
      <c r="AOO708" s="14"/>
      <c r="AOP708" s="14"/>
      <c r="AOQ708" s="14"/>
      <c r="AOR708" s="14"/>
      <c r="AOS708" s="14"/>
      <c r="AOT708" s="14"/>
      <c r="AOU708" s="14"/>
      <c r="AOV708" s="14"/>
      <c r="AOW708" s="14"/>
      <c r="AOX708" s="14"/>
      <c r="AOY708" s="14"/>
      <c r="AOZ708" s="14"/>
      <c r="APA708" s="14"/>
      <c r="APB708" s="14"/>
      <c r="APC708" s="14"/>
      <c r="APD708" s="14"/>
      <c r="APE708" s="14"/>
      <c r="APF708" s="14"/>
      <c r="APG708" s="14"/>
      <c r="APH708" s="14"/>
      <c r="API708" s="14"/>
      <c r="APJ708" s="14"/>
      <c r="APK708" s="14"/>
      <c r="APL708" s="14"/>
      <c r="APM708" s="14"/>
      <c r="APN708" s="14"/>
      <c r="APO708" s="14"/>
      <c r="APP708" s="14"/>
      <c r="APQ708" s="14"/>
      <c r="APR708" s="14"/>
      <c r="APS708" s="14"/>
      <c r="APT708" s="14"/>
      <c r="APU708" s="14"/>
      <c r="APV708" s="14"/>
      <c r="APW708" s="14"/>
      <c r="APX708" s="14"/>
      <c r="APY708" s="14"/>
      <c r="APZ708" s="14"/>
      <c r="AQA708" s="14"/>
      <c r="AQB708" s="14"/>
      <c r="AQC708" s="14"/>
      <c r="AQD708" s="14"/>
      <c r="AQE708" s="14"/>
      <c r="AQF708" s="14"/>
      <c r="AQG708" s="14"/>
      <c r="AQH708" s="14"/>
      <c r="AQI708" s="14"/>
      <c r="AQJ708" s="14"/>
      <c r="AQK708" s="14"/>
      <c r="AQL708" s="14"/>
      <c r="AQM708" s="14"/>
      <c r="AQN708" s="14"/>
      <c r="AQO708" s="14"/>
      <c r="AQP708" s="14"/>
      <c r="AQQ708" s="14"/>
      <c r="AQR708" s="14"/>
      <c r="AQS708" s="14"/>
      <c r="AQT708" s="14"/>
      <c r="AQU708" s="14"/>
      <c r="AQV708" s="14"/>
      <c r="AQW708" s="14"/>
      <c r="AQX708" s="14"/>
      <c r="AQY708" s="14"/>
      <c r="AQZ708" s="14"/>
      <c r="ARA708" s="14"/>
      <c r="ARB708" s="14"/>
      <c r="ARC708" s="14"/>
      <c r="ARD708" s="14"/>
      <c r="ARE708" s="14"/>
      <c r="ARF708" s="14"/>
      <c r="ARG708" s="14"/>
      <c r="ARH708" s="14"/>
      <c r="ARI708" s="14"/>
      <c r="ARJ708" s="14"/>
      <c r="ARK708" s="14"/>
      <c r="ARL708" s="14"/>
      <c r="ARM708" s="14"/>
      <c r="ARN708" s="14"/>
      <c r="ARO708" s="14"/>
      <c r="ARP708" s="14"/>
      <c r="ARQ708" s="14"/>
      <c r="ARR708" s="14"/>
      <c r="ARS708" s="14"/>
      <c r="ART708" s="14"/>
      <c r="ARU708" s="14"/>
      <c r="ARV708" s="14"/>
      <c r="ARW708" s="14"/>
      <c r="ARX708" s="14"/>
      <c r="ARY708" s="14"/>
      <c r="ARZ708" s="14"/>
      <c r="ASA708" s="14"/>
      <c r="ASB708" s="14"/>
      <c r="ASC708" s="14"/>
      <c r="ASD708" s="14"/>
      <c r="ASE708" s="14"/>
      <c r="ASF708" s="14"/>
      <c r="ASG708" s="14"/>
      <c r="ASH708" s="14"/>
      <c r="ASI708" s="14"/>
      <c r="ASJ708" s="14"/>
      <c r="ASK708" s="14"/>
      <c r="ASL708" s="14"/>
      <c r="ASM708" s="14"/>
      <c r="ASN708" s="14"/>
      <c r="ASO708" s="14"/>
      <c r="ASP708" s="14"/>
      <c r="ASQ708" s="14"/>
      <c r="ASR708" s="14"/>
      <c r="ASS708" s="14"/>
      <c r="AST708" s="14"/>
      <c r="ASU708" s="14"/>
      <c r="ASV708" s="14"/>
      <c r="ASW708" s="14"/>
      <c r="ASX708" s="14"/>
      <c r="ASY708" s="14"/>
      <c r="ASZ708" s="14"/>
      <c r="ATA708" s="14"/>
      <c r="ATB708" s="14"/>
      <c r="ATC708" s="14"/>
      <c r="ATD708" s="14"/>
    </row>
    <row r="709" spans="63:1200">
      <c r="BK709" s="14" t="str">
        <f t="shared" si="2125"/>
        <v/>
      </c>
      <c r="ABO709" s="14"/>
      <c r="ABP709" s="14"/>
      <c r="ABQ709" s="14"/>
      <c r="ABR709" s="14"/>
      <c r="ABS709" s="14"/>
      <c r="ABT709" s="14"/>
      <c r="ABU709" s="14"/>
      <c r="ABV709" s="14"/>
      <c r="ABW709" s="14"/>
      <c r="ABX709" s="14"/>
      <c r="ABY709" s="14"/>
      <c r="ABZ709" s="14"/>
      <c r="ACA709" s="14"/>
      <c r="ACB709" s="14"/>
      <c r="ACC709" s="14"/>
      <c r="ACD709" s="14"/>
      <c r="ACE709" s="14"/>
      <c r="ACF709" s="14"/>
      <c r="ACG709" s="14"/>
      <c r="ACH709" s="14"/>
      <c r="ACI709" s="14"/>
      <c r="ACJ709" s="14"/>
      <c r="ACK709" s="14"/>
      <c r="ACL709" s="14"/>
      <c r="ACM709" s="14"/>
      <c r="ACN709" s="14"/>
      <c r="ACO709" s="14"/>
      <c r="ACP709" s="14"/>
      <c r="ACQ709" s="14"/>
      <c r="ACR709" s="14"/>
      <c r="ACS709" s="14"/>
      <c r="ACT709" s="14"/>
      <c r="ACU709" s="14"/>
      <c r="ACV709" s="14"/>
      <c r="ACW709" s="14"/>
      <c r="ACX709" s="14"/>
      <c r="ACY709" s="14"/>
      <c r="ACZ709" s="14"/>
      <c r="ADA709" s="14"/>
      <c r="ADB709" s="14"/>
      <c r="ADC709" s="14"/>
      <c r="ADD709" s="14"/>
      <c r="ADE709" s="14"/>
      <c r="ADF709" s="14"/>
      <c r="ADG709" s="14"/>
      <c r="ADH709" s="14"/>
      <c r="ADI709" s="14"/>
      <c r="ADJ709" s="14"/>
      <c r="ADK709" s="14"/>
      <c r="ADL709" s="14"/>
      <c r="ADM709" s="14"/>
      <c r="ADN709" s="14"/>
      <c r="ADO709" s="14"/>
      <c r="ADP709" s="14"/>
      <c r="ADQ709" s="14"/>
      <c r="ADR709" s="14"/>
      <c r="ADS709" s="14"/>
      <c r="ADT709" s="14"/>
      <c r="ADU709" s="14"/>
      <c r="ADV709" s="14"/>
      <c r="ADW709" s="14"/>
      <c r="ADX709" s="14"/>
      <c r="ADY709" s="14"/>
      <c r="ADZ709" s="14"/>
      <c r="AEA709" s="14"/>
      <c r="AEB709" s="14"/>
      <c r="AEC709" s="14"/>
      <c r="AED709" s="14"/>
      <c r="AEE709" s="14"/>
      <c r="AEF709" s="14"/>
      <c r="AEG709" s="14"/>
      <c r="AEH709" s="14"/>
      <c r="AEI709" s="14"/>
      <c r="AEJ709" s="14"/>
      <c r="AEK709" s="14"/>
      <c r="AEL709" s="14"/>
      <c r="AEM709" s="14"/>
      <c r="AEN709" s="14"/>
      <c r="AEO709" s="14"/>
      <c r="AEP709" s="14"/>
      <c r="AEQ709" s="14"/>
      <c r="AER709" s="14"/>
      <c r="AES709" s="14"/>
      <c r="AET709" s="14"/>
      <c r="AEU709" s="14"/>
      <c r="AEV709" s="14"/>
      <c r="AEW709" s="14"/>
      <c r="AEX709" s="14"/>
      <c r="AEY709" s="14"/>
      <c r="AEZ709" s="14"/>
      <c r="AFA709" s="14"/>
      <c r="AFB709" s="14"/>
      <c r="AFC709" s="14"/>
      <c r="AFD709" s="14"/>
      <c r="AFE709" s="14"/>
      <c r="AFF709" s="14"/>
      <c r="AFG709" s="14"/>
      <c r="AFH709" s="14"/>
      <c r="AFI709" s="14"/>
      <c r="AFJ709" s="14"/>
      <c r="AFK709" s="14"/>
      <c r="AFL709" s="14"/>
      <c r="AFM709" s="14"/>
      <c r="AFN709" s="14"/>
      <c r="AFO709" s="14"/>
      <c r="AFP709" s="14"/>
      <c r="AFQ709" s="14"/>
      <c r="AFR709" s="14"/>
      <c r="AFS709" s="14"/>
      <c r="AFT709" s="14"/>
      <c r="AFU709" s="14"/>
      <c r="AFV709" s="14"/>
      <c r="AFW709" s="14"/>
      <c r="AFX709" s="14"/>
      <c r="AFY709" s="14"/>
      <c r="AFZ709" s="14"/>
      <c r="AGA709" s="14"/>
      <c r="AGB709" s="14"/>
      <c r="AGC709" s="14"/>
      <c r="AGD709" s="14"/>
      <c r="AGE709" s="14"/>
      <c r="AGF709" s="14"/>
      <c r="AGG709" s="14"/>
      <c r="AGH709" s="14"/>
      <c r="AGI709" s="14"/>
      <c r="AGJ709" s="14"/>
      <c r="AGK709" s="14"/>
      <c r="AGL709" s="14"/>
      <c r="AGM709" s="14"/>
      <c r="AGN709" s="14"/>
      <c r="AGO709" s="14"/>
      <c r="AGP709" s="14"/>
      <c r="AGQ709" s="14"/>
      <c r="AGR709" s="14"/>
      <c r="AGS709" s="14"/>
      <c r="AGT709" s="14"/>
      <c r="AGU709" s="14"/>
      <c r="AGV709" s="14"/>
      <c r="AGW709" s="14"/>
      <c r="AGX709" s="14"/>
      <c r="AGY709" s="14"/>
      <c r="AGZ709" s="14"/>
      <c r="AHA709" s="14"/>
      <c r="AHB709" s="14"/>
      <c r="AHC709" s="14"/>
      <c r="AHD709" s="14"/>
      <c r="AHE709" s="14"/>
      <c r="AHF709" s="14"/>
      <c r="AHG709" s="14"/>
      <c r="AHH709" s="14"/>
      <c r="AHI709" s="14"/>
      <c r="AHJ709" s="14"/>
      <c r="AHK709" s="14"/>
      <c r="AHL709" s="14"/>
      <c r="AHM709" s="14"/>
      <c r="AHN709" s="14"/>
      <c r="AHO709" s="14"/>
      <c r="AHP709" s="14"/>
      <c r="AHQ709" s="14"/>
      <c r="AHR709" s="14"/>
      <c r="AHS709" s="14"/>
      <c r="AHT709" s="14"/>
      <c r="AHU709" s="14"/>
      <c r="AHV709" s="14"/>
      <c r="AHW709" s="14"/>
      <c r="AHX709" s="14"/>
      <c r="AHY709" s="14"/>
      <c r="AHZ709" s="14"/>
      <c r="AIA709" s="14"/>
      <c r="AIB709" s="14"/>
      <c r="AIC709" s="14"/>
      <c r="AID709" s="14"/>
      <c r="AIE709" s="14"/>
      <c r="AIF709" s="14"/>
      <c r="AIG709" s="14"/>
      <c r="AIH709" s="14"/>
      <c r="AII709" s="14"/>
      <c r="AIJ709" s="14"/>
      <c r="AIK709" s="14"/>
      <c r="AIL709" s="14"/>
      <c r="AIM709" s="14"/>
      <c r="AIN709" s="14"/>
      <c r="AIO709" s="14"/>
      <c r="AIP709" s="14"/>
      <c r="AIQ709" s="14"/>
      <c r="AIR709" s="14"/>
      <c r="AIS709" s="14"/>
      <c r="AIT709" s="14"/>
      <c r="AIU709" s="14"/>
      <c r="AIV709" s="14"/>
      <c r="AIW709" s="14"/>
      <c r="AIX709" s="14"/>
      <c r="AIY709" s="14"/>
      <c r="AIZ709" s="14"/>
      <c r="AJA709" s="14"/>
      <c r="AJB709" s="14"/>
      <c r="AJC709" s="14"/>
      <c r="AJD709" s="14"/>
      <c r="AJE709" s="14"/>
      <c r="AJF709" s="14"/>
      <c r="AJG709" s="14"/>
      <c r="AJH709" s="14"/>
      <c r="AJI709" s="14"/>
      <c r="AJJ709" s="14"/>
      <c r="AJK709" s="14"/>
      <c r="AJL709" s="14"/>
      <c r="AJM709" s="14"/>
      <c r="AJN709" s="14"/>
      <c r="AJO709" s="14"/>
      <c r="AJP709" s="14"/>
      <c r="AJQ709" s="14"/>
      <c r="AJR709" s="14"/>
      <c r="AJS709" s="14"/>
      <c r="AJT709" s="14"/>
      <c r="AJU709" s="14"/>
      <c r="AJV709" s="14"/>
      <c r="AJW709" s="14"/>
      <c r="AJX709" s="14"/>
      <c r="AJY709" s="14"/>
      <c r="AJZ709" s="14"/>
      <c r="AKA709" s="14"/>
      <c r="AKB709" s="14"/>
      <c r="AKC709" s="14"/>
      <c r="AKD709" s="14"/>
      <c r="AKE709" s="14"/>
      <c r="AKF709" s="14"/>
      <c r="AKG709" s="14"/>
      <c r="AKH709" s="14"/>
      <c r="AKI709" s="14"/>
      <c r="AKJ709" s="14"/>
      <c r="AKK709" s="14"/>
      <c r="AKL709" s="14"/>
      <c r="AKM709" s="14"/>
      <c r="AKN709" s="14"/>
      <c r="AKO709" s="14"/>
      <c r="AKP709" s="14"/>
      <c r="AKQ709" s="14"/>
      <c r="AKR709" s="14"/>
      <c r="AKS709" s="14"/>
      <c r="AKT709" s="14"/>
      <c r="AKU709" s="14"/>
      <c r="AKV709" s="14"/>
      <c r="AKW709" s="14"/>
      <c r="AKX709" s="14"/>
      <c r="AKY709" s="14"/>
      <c r="AKZ709" s="14"/>
      <c r="ALA709" s="14"/>
      <c r="ALB709" s="14"/>
      <c r="ALC709" s="14"/>
      <c r="ALD709" s="14"/>
      <c r="ALE709" s="14"/>
      <c r="ALF709" s="14"/>
      <c r="ALG709" s="14"/>
      <c r="ALH709" s="14"/>
      <c r="ALI709" s="14"/>
      <c r="ALJ709" s="14"/>
      <c r="ALK709" s="14"/>
      <c r="ALL709" s="14"/>
      <c r="ALM709" s="14"/>
      <c r="ALN709" s="14"/>
      <c r="ALO709" s="14"/>
      <c r="ALP709" s="14"/>
      <c r="ALQ709" s="14"/>
      <c r="ALR709" s="14"/>
      <c r="ALS709" s="14"/>
      <c r="ALT709" s="14"/>
      <c r="ALU709" s="14"/>
      <c r="ALV709" s="14"/>
      <c r="ALW709" s="14"/>
      <c r="ALX709" s="14"/>
      <c r="ALY709" s="14"/>
      <c r="ALZ709" s="14"/>
      <c r="AMA709" s="14"/>
      <c r="AMB709" s="14"/>
      <c r="AMC709" s="14"/>
      <c r="AMD709" s="14"/>
      <c r="AME709" s="14"/>
      <c r="AMF709" s="14"/>
      <c r="AMG709" s="14"/>
      <c r="AMH709" s="14"/>
      <c r="AMI709" s="14"/>
      <c r="AMJ709" s="14"/>
      <c r="AMK709" s="14"/>
      <c r="AML709" s="14"/>
      <c r="AMM709" s="14"/>
      <c r="AMN709" s="14"/>
      <c r="AMO709" s="14"/>
      <c r="AMP709" s="14"/>
      <c r="AMQ709" s="14"/>
      <c r="AMR709" s="14"/>
      <c r="AMS709" s="14"/>
      <c r="AMT709" s="14"/>
      <c r="AMU709" s="14"/>
      <c r="AMV709" s="14"/>
      <c r="AMW709" s="14"/>
      <c r="AMX709" s="14"/>
      <c r="AMY709" s="14"/>
      <c r="AMZ709" s="14"/>
      <c r="ANA709" s="14"/>
      <c r="ANB709" s="14"/>
      <c r="ANC709" s="14"/>
      <c r="AND709" s="14"/>
      <c r="ANE709" s="14"/>
      <c r="ANF709" s="14"/>
      <c r="ANG709" s="14"/>
      <c r="ANH709" s="14"/>
      <c r="ANI709" s="14"/>
      <c r="ANJ709" s="14"/>
      <c r="ANK709" s="14"/>
      <c r="ANL709" s="14"/>
      <c r="ANM709" s="14"/>
      <c r="ANN709" s="14"/>
      <c r="ANO709" s="14"/>
      <c r="ANP709" s="14"/>
      <c r="ANQ709" s="14"/>
      <c r="ANR709" s="14"/>
      <c r="ANS709" s="14"/>
      <c r="ANT709" s="14"/>
      <c r="ANU709" s="14"/>
      <c r="ANV709" s="14"/>
      <c r="ANW709" s="14"/>
      <c r="ANX709" s="14"/>
      <c r="ANY709" s="14"/>
      <c r="ANZ709" s="14"/>
      <c r="AOA709" s="14"/>
      <c r="AOB709" s="14"/>
      <c r="AOC709" s="14"/>
      <c r="AOD709" s="14"/>
      <c r="AOE709" s="14"/>
      <c r="AOF709" s="14"/>
      <c r="AOG709" s="14"/>
      <c r="AOH709" s="14"/>
      <c r="AOI709" s="14"/>
      <c r="AOJ709" s="14"/>
      <c r="AOK709" s="14"/>
      <c r="AOL709" s="14"/>
      <c r="AOM709" s="14"/>
      <c r="AON709" s="14"/>
      <c r="AOO709" s="14"/>
      <c r="AOP709" s="14"/>
      <c r="AOQ709" s="14"/>
      <c r="AOR709" s="14"/>
      <c r="AOS709" s="14"/>
      <c r="AOT709" s="14"/>
      <c r="AOU709" s="14"/>
      <c r="AOV709" s="14"/>
      <c r="AOW709" s="14"/>
      <c r="AOX709" s="14"/>
      <c r="AOY709" s="14"/>
      <c r="AOZ709" s="14"/>
      <c r="APA709" s="14"/>
      <c r="APB709" s="14"/>
      <c r="APC709" s="14"/>
      <c r="APD709" s="14"/>
      <c r="APE709" s="14"/>
      <c r="APF709" s="14"/>
      <c r="APG709" s="14"/>
      <c r="APH709" s="14"/>
      <c r="API709" s="14"/>
      <c r="APJ709" s="14"/>
      <c r="APK709" s="14"/>
      <c r="APL709" s="14"/>
      <c r="APM709" s="14"/>
      <c r="APN709" s="14"/>
      <c r="APO709" s="14"/>
      <c r="APP709" s="14"/>
      <c r="APQ709" s="14"/>
      <c r="APR709" s="14"/>
      <c r="APS709" s="14"/>
      <c r="APT709" s="14"/>
      <c r="APU709" s="14"/>
      <c r="APV709" s="14"/>
      <c r="APW709" s="14"/>
      <c r="APX709" s="14"/>
      <c r="APY709" s="14"/>
      <c r="APZ709" s="14"/>
      <c r="AQA709" s="14"/>
      <c r="AQB709" s="14"/>
      <c r="AQC709" s="14"/>
      <c r="AQD709" s="14"/>
      <c r="AQE709" s="14"/>
      <c r="AQF709" s="14"/>
      <c r="AQG709" s="14"/>
      <c r="AQH709" s="14"/>
      <c r="AQI709" s="14"/>
      <c r="AQJ709" s="14"/>
      <c r="AQK709" s="14"/>
      <c r="AQL709" s="14"/>
      <c r="AQM709" s="14"/>
      <c r="AQN709" s="14"/>
      <c r="AQO709" s="14"/>
      <c r="AQP709" s="14"/>
      <c r="AQQ709" s="14"/>
      <c r="AQR709" s="14"/>
      <c r="AQS709" s="14"/>
      <c r="AQT709" s="14"/>
      <c r="AQU709" s="14"/>
      <c r="AQV709" s="14"/>
      <c r="AQW709" s="14"/>
      <c r="AQX709" s="14"/>
      <c r="AQY709" s="14"/>
      <c r="AQZ709" s="14"/>
      <c r="ARA709" s="14"/>
      <c r="ARB709" s="14"/>
      <c r="ARC709" s="14"/>
      <c r="ARD709" s="14"/>
      <c r="ARE709" s="14"/>
      <c r="ARF709" s="14"/>
      <c r="ARG709" s="14"/>
      <c r="ARH709" s="14"/>
      <c r="ARI709" s="14"/>
      <c r="ARJ709" s="14"/>
      <c r="ARK709" s="14"/>
      <c r="ARL709" s="14"/>
      <c r="ARM709" s="14"/>
      <c r="ARN709" s="14"/>
      <c r="ARO709" s="14"/>
      <c r="ARP709" s="14"/>
      <c r="ARQ709" s="14"/>
      <c r="ARR709" s="14"/>
      <c r="ARS709" s="14"/>
      <c r="ART709" s="14"/>
      <c r="ARU709" s="14"/>
      <c r="ARV709" s="14"/>
      <c r="ARW709" s="14"/>
      <c r="ARX709" s="14"/>
      <c r="ARY709" s="14"/>
      <c r="ARZ709" s="14"/>
      <c r="ASA709" s="14"/>
      <c r="ASB709" s="14"/>
      <c r="ASC709" s="14"/>
      <c r="ASD709" s="14"/>
      <c r="ASE709" s="14"/>
      <c r="ASF709" s="14"/>
      <c r="ASG709" s="14"/>
      <c r="ASH709" s="14"/>
      <c r="ASI709" s="14"/>
      <c r="ASJ709" s="14"/>
      <c r="ASK709" s="14"/>
      <c r="ASL709" s="14"/>
      <c r="ASM709" s="14"/>
      <c r="ASN709" s="14"/>
      <c r="ASO709" s="14"/>
      <c r="ASP709" s="14"/>
      <c r="ASQ709" s="14"/>
      <c r="ASR709" s="14"/>
      <c r="ASS709" s="14"/>
      <c r="AST709" s="14"/>
      <c r="ASU709" s="14"/>
      <c r="ASV709" s="14"/>
      <c r="ASW709" s="14"/>
      <c r="ASX709" s="14"/>
      <c r="ASY709" s="14"/>
      <c r="ASZ709" s="14"/>
      <c r="ATA709" s="14"/>
      <c r="ATB709" s="14"/>
      <c r="ATC709" s="14"/>
      <c r="ATD709" s="14"/>
    </row>
    <row r="710" spans="63:1200">
      <c r="BK710" s="14" t="str">
        <f t="shared" si="2125"/>
        <v/>
      </c>
      <c r="ABO710" s="14"/>
      <c r="ABP710" s="14"/>
      <c r="ABQ710" s="14"/>
      <c r="ABR710" s="14"/>
      <c r="ABS710" s="14"/>
      <c r="ABT710" s="14"/>
      <c r="ABU710" s="14"/>
      <c r="ABV710" s="14"/>
      <c r="ABW710" s="14"/>
      <c r="ABX710" s="14"/>
      <c r="ABY710" s="14"/>
      <c r="ABZ710" s="14"/>
      <c r="ACA710" s="14"/>
      <c r="ACB710" s="14"/>
      <c r="ACC710" s="14"/>
      <c r="ACD710" s="14"/>
      <c r="ACE710" s="14"/>
      <c r="ACF710" s="14"/>
      <c r="ACG710" s="14"/>
      <c r="ACH710" s="14"/>
      <c r="ACI710" s="14"/>
      <c r="ACJ710" s="14"/>
      <c r="ACK710" s="14"/>
      <c r="ACL710" s="14"/>
      <c r="ACM710" s="14"/>
      <c r="ACN710" s="14"/>
      <c r="ACO710" s="14"/>
      <c r="ACP710" s="14"/>
      <c r="ACQ710" s="14"/>
      <c r="ACR710" s="14"/>
      <c r="ACS710" s="14"/>
      <c r="ACT710" s="14"/>
      <c r="ACU710" s="14"/>
      <c r="ACV710" s="14"/>
      <c r="ACW710" s="14"/>
      <c r="ACX710" s="14"/>
      <c r="ACY710" s="14"/>
      <c r="ACZ710" s="14"/>
      <c r="ADA710" s="14"/>
      <c r="ADB710" s="14"/>
      <c r="ADC710" s="14"/>
      <c r="ADD710" s="14"/>
      <c r="ADE710" s="14"/>
      <c r="ADF710" s="14"/>
      <c r="ADG710" s="14"/>
      <c r="ADH710" s="14"/>
      <c r="ADI710" s="14"/>
      <c r="ADJ710" s="14"/>
      <c r="ADK710" s="14"/>
      <c r="ADL710" s="14"/>
      <c r="ADM710" s="14"/>
      <c r="ADN710" s="14"/>
      <c r="ADO710" s="14"/>
      <c r="ADP710" s="14"/>
      <c r="ADQ710" s="14"/>
      <c r="ADR710" s="14"/>
      <c r="ADS710" s="14"/>
      <c r="ADT710" s="14"/>
      <c r="ADU710" s="14"/>
      <c r="ADV710" s="14"/>
      <c r="ADW710" s="14"/>
      <c r="ADX710" s="14"/>
      <c r="ADY710" s="14"/>
      <c r="ADZ710" s="14"/>
      <c r="AEA710" s="14"/>
      <c r="AEB710" s="14"/>
      <c r="AEC710" s="14"/>
      <c r="AED710" s="14"/>
      <c r="AEE710" s="14"/>
      <c r="AEF710" s="14"/>
      <c r="AEG710" s="14"/>
      <c r="AEH710" s="14"/>
      <c r="AEI710" s="14"/>
      <c r="AEJ710" s="14"/>
      <c r="AEK710" s="14"/>
      <c r="AEL710" s="14"/>
      <c r="AEM710" s="14"/>
      <c r="AEN710" s="14"/>
      <c r="AEO710" s="14"/>
      <c r="AEP710" s="14"/>
      <c r="AEQ710" s="14"/>
      <c r="AER710" s="14"/>
      <c r="AES710" s="14"/>
      <c r="AET710" s="14"/>
      <c r="AEU710" s="14"/>
      <c r="AEV710" s="14"/>
      <c r="AEW710" s="14"/>
      <c r="AEX710" s="14"/>
      <c r="AEY710" s="14"/>
      <c r="AEZ710" s="14"/>
      <c r="AFA710" s="14"/>
      <c r="AFB710" s="14"/>
      <c r="AFC710" s="14"/>
      <c r="AFD710" s="14"/>
      <c r="AFE710" s="14"/>
      <c r="AFF710" s="14"/>
      <c r="AFG710" s="14"/>
      <c r="AFH710" s="14"/>
      <c r="AFI710" s="14"/>
      <c r="AFJ710" s="14"/>
      <c r="AFK710" s="14"/>
      <c r="AFL710" s="14"/>
      <c r="AFM710" s="14"/>
      <c r="AFN710" s="14"/>
      <c r="AFO710" s="14"/>
      <c r="AFP710" s="14"/>
      <c r="AFQ710" s="14"/>
      <c r="AFR710" s="14"/>
      <c r="AFS710" s="14"/>
      <c r="AFT710" s="14"/>
      <c r="AFU710" s="14"/>
      <c r="AFV710" s="14"/>
      <c r="AFW710" s="14"/>
      <c r="AFX710" s="14"/>
      <c r="AFY710" s="14"/>
      <c r="AFZ710" s="14"/>
      <c r="AGA710" s="14"/>
      <c r="AGB710" s="14"/>
      <c r="AGC710" s="14"/>
      <c r="AGD710" s="14"/>
      <c r="AGE710" s="14"/>
      <c r="AGF710" s="14"/>
      <c r="AGG710" s="14"/>
      <c r="AGH710" s="14"/>
      <c r="AGI710" s="14"/>
      <c r="AGJ710" s="14"/>
      <c r="AGK710" s="14"/>
      <c r="AGL710" s="14"/>
      <c r="AGM710" s="14"/>
      <c r="AGN710" s="14"/>
      <c r="AGO710" s="14"/>
      <c r="AGP710" s="14"/>
      <c r="AGQ710" s="14"/>
      <c r="AGR710" s="14"/>
      <c r="AGS710" s="14"/>
      <c r="AGT710" s="14"/>
      <c r="AGU710" s="14"/>
      <c r="AGV710" s="14"/>
      <c r="AGW710" s="14"/>
      <c r="AGX710" s="14"/>
      <c r="AGY710" s="14"/>
      <c r="AGZ710" s="14"/>
      <c r="AHA710" s="14"/>
      <c r="AHB710" s="14"/>
      <c r="AHC710" s="14"/>
      <c r="AHD710" s="14"/>
      <c r="AHE710" s="14"/>
      <c r="AHF710" s="14"/>
      <c r="AHG710" s="14"/>
      <c r="AHH710" s="14"/>
      <c r="AHI710" s="14"/>
      <c r="AHJ710" s="14"/>
      <c r="AHK710" s="14"/>
      <c r="AHL710" s="14"/>
      <c r="AHM710" s="14"/>
      <c r="AHN710" s="14"/>
      <c r="AHO710" s="14"/>
      <c r="AHP710" s="14"/>
      <c r="AHQ710" s="14"/>
      <c r="AHR710" s="14"/>
      <c r="AHS710" s="14"/>
      <c r="AHT710" s="14"/>
      <c r="AHU710" s="14"/>
      <c r="AHV710" s="14"/>
      <c r="AHW710" s="14"/>
      <c r="AHX710" s="14"/>
      <c r="AHY710" s="14"/>
      <c r="AHZ710" s="14"/>
      <c r="AIA710" s="14"/>
      <c r="AIB710" s="14"/>
      <c r="AIC710" s="14"/>
      <c r="AID710" s="14"/>
      <c r="AIE710" s="14"/>
      <c r="AIF710" s="14"/>
      <c r="AIG710" s="14"/>
      <c r="AIH710" s="14"/>
      <c r="AII710" s="14"/>
      <c r="AIJ710" s="14"/>
      <c r="AIK710" s="14"/>
      <c r="AIL710" s="14"/>
      <c r="AIM710" s="14"/>
      <c r="AIN710" s="14"/>
      <c r="AIO710" s="14"/>
      <c r="AIP710" s="14"/>
      <c r="AIQ710" s="14"/>
      <c r="AIR710" s="14"/>
      <c r="AIS710" s="14"/>
      <c r="AIT710" s="14"/>
      <c r="AIU710" s="14"/>
      <c r="AIV710" s="14"/>
      <c r="AIW710" s="14"/>
      <c r="AIX710" s="14"/>
      <c r="AIY710" s="14"/>
      <c r="AIZ710" s="14"/>
      <c r="AJA710" s="14"/>
      <c r="AJB710" s="14"/>
      <c r="AJC710" s="14"/>
      <c r="AJD710" s="14"/>
      <c r="AJE710" s="14"/>
      <c r="AJF710" s="14"/>
      <c r="AJG710" s="14"/>
      <c r="AJH710" s="14"/>
      <c r="AJI710" s="14"/>
      <c r="AJJ710" s="14"/>
      <c r="AJK710" s="14"/>
      <c r="AJL710" s="14"/>
      <c r="AJM710" s="14"/>
      <c r="AJN710" s="14"/>
      <c r="AJO710" s="14"/>
      <c r="AJP710" s="14"/>
      <c r="AJQ710" s="14"/>
      <c r="AJR710" s="14"/>
      <c r="AJS710" s="14"/>
      <c r="AJT710" s="14"/>
      <c r="AJU710" s="14"/>
      <c r="AJV710" s="14"/>
      <c r="AJW710" s="14"/>
      <c r="AJX710" s="14"/>
      <c r="AJY710" s="14"/>
      <c r="AJZ710" s="14"/>
      <c r="AKA710" s="14"/>
      <c r="AKB710" s="14"/>
      <c r="AKC710" s="14"/>
      <c r="AKD710" s="14"/>
      <c r="AKE710" s="14"/>
      <c r="AKF710" s="14"/>
      <c r="AKG710" s="14"/>
      <c r="AKH710" s="14"/>
      <c r="AKI710" s="14"/>
      <c r="AKJ710" s="14"/>
      <c r="AKK710" s="14"/>
      <c r="AKL710" s="14"/>
      <c r="AKM710" s="14"/>
      <c r="AKN710" s="14"/>
      <c r="AKO710" s="14"/>
      <c r="AKP710" s="14"/>
      <c r="AKQ710" s="14"/>
      <c r="AKR710" s="14"/>
      <c r="AKS710" s="14"/>
      <c r="AKT710" s="14"/>
      <c r="AKU710" s="14"/>
      <c r="AKV710" s="14"/>
      <c r="AKW710" s="14"/>
      <c r="AKX710" s="14"/>
      <c r="AKY710" s="14"/>
      <c r="AKZ710" s="14"/>
      <c r="ALA710" s="14"/>
      <c r="ALB710" s="14"/>
      <c r="ALC710" s="14"/>
      <c r="ALD710" s="14"/>
      <c r="ALE710" s="14"/>
      <c r="ALF710" s="14"/>
      <c r="ALG710" s="14"/>
      <c r="ALH710" s="14"/>
      <c r="ALI710" s="14"/>
      <c r="ALJ710" s="14"/>
      <c r="ALK710" s="14"/>
      <c r="ALL710" s="14"/>
      <c r="ALM710" s="14"/>
      <c r="ALN710" s="14"/>
      <c r="ALO710" s="14"/>
      <c r="ALP710" s="14"/>
      <c r="ALQ710" s="14"/>
      <c r="ALR710" s="14"/>
      <c r="ALS710" s="14"/>
      <c r="ALT710" s="14"/>
      <c r="ALU710" s="14"/>
      <c r="ALV710" s="14"/>
      <c r="ALW710" s="14"/>
      <c r="ALX710" s="14"/>
      <c r="ALY710" s="14"/>
      <c r="ALZ710" s="14"/>
      <c r="AMA710" s="14"/>
      <c r="AMB710" s="14"/>
      <c r="AMC710" s="14"/>
      <c r="AMD710" s="14"/>
      <c r="AME710" s="14"/>
      <c r="AMF710" s="14"/>
      <c r="AMG710" s="14"/>
      <c r="AMH710" s="14"/>
      <c r="AMI710" s="14"/>
      <c r="AMJ710" s="14"/>
      <c r="AMK710" s="14"/>
      <c r="AML710" s="14"/>
      <c r="AMM710" s="14"/>
      <c r="AMN710" s="14"/>
      <c r="AMO710" s="14"/>
      <c r="AMP710" s="14"/>
      <c r="AMQ710" s="14"/>
      <c r="AMR710" s="14"/>
      <c r="AMS710" s="14"/>
      <c r="AMT710" s="14"/>
      <c r="AMU710" s="14"/>
      <c r="AMV710" s="14"/>
      <c r="AMW710" s="14"/>
      <c r="AMX710" s="14"/>
      <c r="AMY710" s="14"/>
      <c r="AMZ710" s="14"/>
      <c r="ANA710" s="14"/>
      <c r="ANB710" s="14"/>
      <c r="ANC710" s="14"/>
      <c r="AND710" s="14"/>
      <c r="ANE710" s="14"/>
      <c r="ANF710" s="14"/>
      <c r="ANG710" s="14"/>
      <c r="ANH710" s="14"/>
      <c r="ANI710" s="14"/>
      <c r="ANJ710" s="14"/>
      <c r="ANK710" s="14"/>
      <c r="ANL710" s="14"/>
      <c r="ANM710" s="14"/>
      <c r="ANN710" s="14"/>
      <c r="ANO710" s="14"/>
      <c r="ANP710" s="14"/>
      <c r="ANQ710" s="14"/>
      <c r="ANR710" s="14"/>
      <c r="ANS710" s="14"/>
      <c r="ANT710" s="14"/>
      <c r="ANU710" s="14"/>
      <c r="ANV710" s="14"/>
      <c r="ANW710" s="14"/>
      <c r="ANX710" s="14"/>
      <c r="ANY710" s="14"/>
      <c r="ANZ710" s="14"/>
      <c r="AOA710" s="14"/>
      <c r="AOB710" s="14"/>
      <c r="AOC710" s="14"/>
      <c r="AOD710" s="14"/>
      <c r="AOE710" s="14"/>
      <c r="AOF710" s="14"/>
      <c r="AOG710" s="14"/>
      <c r="AOH710" s="14"/>
      <c r="AOI710" s="14"/>
      <c r="AOJ710" s="14"/>
      <c r="AOK710" s="14"/>
      <c r="AOL710" s="14"/>
      <c r="AOM710" s="14"/>
      <c r="AON710" s="14"/>
      <c r="AOO710" s="14"/>
      <c r="AOP710" s="14"/>
      <c r="AOQ710" s="14"/>
      <c r="AOR710" s="14"/>
      <c r="AOS710" s="14"/>
      <c r="AOT710" s="14"/>
      <c r="AOU710" s="14"/>
      <c r="AOV710" s="14"/>
      <c r="AOW710" s="14"/>
      <c r="AOX710" s="14"/>
      <c r="AOY710" s="14"/>
      <c r="AOZ710" s="14"/>
      <c r="APA710" s="14"/>
      <c r="APB710" s="14"/>
      <c r="APC710" s="14"/>
      <c r="APD710" s="14"/>
      <c r="APE710" s="14"/>
      <c r="APF710" s="14"/>
      <c r="APG710" s="14"/>
      <c r="APH710" s="14"/>
      <c r="API710" s="14"/>
      <c r="APJ710" s="14"/>
      <c r="APK710" s="14"/>
      <c r="APL710" s="14"/>
      <c r="APM710" s="14"/>
      <c r="APN710" s="14"/>
      <c r="APO710" s="14"/>
      <c r="APP710" s="14"/>
      <c r="APQ710" s="14"/>
      <c r="APR710" s="14"/>
      <c r="APS710" s="14"/>
      <c r="APT710" s="14"/>
      <c r="APU710" s="14"/>
      <c r="APV710" s="14"/>
      <c r="APW710" s="14"/>
      <c r="APX710" s="14"/>
      <c r="APY710" s="14"/>
      <c r="APZ710" s="14"/>
      <c r="AQA710" s="14"/>
      <c r="AQB710" s="14"/>
      <c r="AQC710" s="14"/>
      <c r="AQD710" s="14"/>
      <c r="AQE710" s="14"/>
      <c r="AQF710" s="14"/>
      <c r="AQG710" s="14"/>
      <c r="AQH710" s="14"/>
      <c r="AQI710" s="14"/>
      <c r="AQJ710" s="14"/>
      <c r="AQK710" s="14"/>
      <c r="AQL710" s="14"/>
      <c r="AQM710" s="14"/>
      <c r="AQN710" s="14"/>
      <c r="AQO710" s="14"/>
      <c r="AQP710" s="14"/>
      <c r="AQQ710" s="14"/>
      <c r="AQR710" s="14"/>
      <c r="AQS710" s="14"/>
      <c r="AQT710" s="14"/>
      <c r="AQU710" s="14"/>
      <c r="AQV710" s="14"/>
      <c r="AQW710" s="14"/>
      <c r="AQX710" s="14"/>
      <c r="AQY710" s="14"/>
      <c r="AQZ710" s="14"/>
      <c r="ARA710" s="14"/>
      <c r="ARB710" s="14"/>
      <c r="ARC710" s="14"/>
      <c r="ARD710" s="14"/>
      <c r="ARE710" s="14"/>
      <c r="ARF710" s="14"/>
      <c r="ARG710" s="14"/>
      <c r="ARH710" s="14"/>
      <c r="ARI710" s="14"/>
      <c r="ARJ710" s="14"/>
      <c r="ARK710" s="14"/>
      <c r="ARL710" s="14"/>
      <c r="ARM710" s="14"/>
      <c r="ARN710" s="14"/>
      <c r="ARO710" s="14"/>
      <c r="ARP710" s="14"/>
      <c r="ARQ710" s="14"/>
      <c r="ARR710" s="14"/>
      <c r="ARS710" s="14"/>
      <c r="ART710" s="14"/>
      <c r="ARU710" s="14"/>
      <c r="ARV710" s="14"/>
      <c r="ARW710" s="14"/>
      <c r="ARX710" s="14"/>
      <c r="ARY710" s="14"/>
      <c r="ARZ710" s="14"/>
      <c r="ASA710" s="14"/>
      <c r="ASB710" s="14"/>
      <c r="ASC710" s="14"/>
      <c r="ASD710" s="14"/>
      <c r="ASE710" s="14"/>
      <c r="ASF710" s="14"/>
      <c r="ASG710" s="14"/>
      <c r="ASH710" s="14"/>
      <c r="ASI710" s="14"/>
      <c r="ASJ710" s="14"/>
      <c r="ASK710" s="14"/>
      <c r="ASL710" s="14"/>
      <c r="ASM710" s="14"/>
      <c r="ASN710" s="14"/>
      <c r="ASO710" s="14"/>
      <c r="ASP710" s="14"/>
      <c r="ASQ710" s="14"/>
      <c r="ASR710" s="14"/>
      <c r="ASS710" s="14"/>
      <c r="AST710" s="14"/>
      <c r="ASU710" s="14"/>
      <c r="ASV710" s="14"/>
      <c r="ASW710" s="14"/>
      <c r="ASX710" s="14"/>
      <c r="ASY710" s="14"/>
      <c r="ASZ710" s="14"/>
      <c r="ATA710" s="14"/>
      <c r="ATB710" s="14"/>
      <c r="ATC710" s="14"/>
      <c r="ATD710" s="14"/>
    </row>
    <row r="711" spans="63:1200">
      <c r="BK711" s="14" t="str">
        <f t="shared" si="2125"/>
        <v/>
      </c>
      <c r="ABO711" s="14"/>
      <c r="ABP711" s="14"/>
      <c r="ABQ711" s="14"/>
      <c r="ABR711" s="14"/>
      <c r="ABS711" s="14"/>
      <c r="ABT711" s="14"/>
      <c r="ABU711" s="14"/>
      <c r="ABV711" s="14"/>
      <c r="ABW711" s="14"/>
      <c r="ABX711" s="14"/>
      <c r="ABY711" s="14"/>
      <c r="ABZ711" s="14"/>
      <c r="ACA711" s="14"/>
      <c r="ACB711" s="14"/>
      <c r="ACC711" s="14"/>
      <c r="ACD711" s="14"/>
      <c r="ACE711" s="14"/>
      <c r="ACF711" s="14"/>
      <c r="ACG711" s="14"/>
      <c r="ACH711" s="14"/>
      <c r="ACI711" s="14"/>
      <c r="ACJ711" s="14"/>
      <c r="ACK711" s="14"/>
      <c r="ACL711" s="14"/>
      <c r="ACM711" s="14"/>
      <c r="ACN711" s="14"/>
      <c r="ACO711" s="14"/>
      <c r="ACP711" s="14"/>
      <c r="ACQ711" s="14"/>
      <c r="ACR711" s="14"/>
      <c r="ACS711" s="14"/>
      <c r="ACT711" s="14"/>
      <c r="ACU711" s="14"/>
      <c r="ACV711" s="14"/>
      <c r="ACW711" s="14"/>
      <c r="ACX711" s="14"/>
      <c r="ACY711" s="14"/>
      <c r="ACZ711" s="14"/>
      <c r="ADA711" s="14"/>
      <c r="ADB711" s="14"/>
      <c r="ADC711" s="14"/>
      <c r="ADD711" s="14"/>
      <c r="ADE711" s="14"/>
      <c r="ADF711" s="14"/>
      <c r="ADG711" s="14"/>
      <c r="ADH711" s="14"/>
      <c r="ADI711" s="14"/>
      <c r="ADJ711" s="14"/>
      <c r="ADK711" s="14"/>
      <c r="ADL711" s="14"/>
      <c r="ADM711" s="14"/>
      <c r="ADN711" s="14"/>
      <c r="ADO711" s="14"/>
      <c r="ADP711" s="14"/>
      <c r="ADQ711" s="14"/>
      <c r="ADR711" s="14"/>
      <c r="ADS711" s="14"/>
      <c r="ADT711" s="14"/>
      <c r="ADU711" s="14"/>
      <c r="ADV711" s="14"/>
      <c r="ADW711" s="14"/>
      <c r="ADX711" s="14"/>
      <c r="ADY711" s="14"/>
      <c r="ADZ711" s="14"/>
      <c r="AEA711" s="14"/>
      <c r="AEB711" s="14"/>
      <c r="AEC711" s="14"/>
      <c r="AED711" s="14"/>
      <c r="AEE711" s="14"/>
      <c r="AEF711" s="14"/>
      <c r="AEG711" s="14"/>
      <c r="AEH711" s="14"/>
      <c r="AEI711" s="14"/>
      <c r="AEJ711" s="14"/>
      <c r="AEK711" s="14"/>
      <c r="AEL711" s="14"/>
      <c r="AEM711" s="14"/>
      <c r="AEN711" s="14"/>
      <c r="AEO711" s="14"/>
      <c r="AEP711" s="14"/>
      <c r="AEQ711" s="14"/>
      <c r="AER711" s="14"/>
      <c r="AES711" s="14"/>
      <c r="AET711" s="14"/>
      <c r="AEU711" s="14"/>
      <c r="AEV711" s="14"/>
      <c r="AEW711" s="14"/>
      <c r="AEX711" s="14"/>
      <c r="AEY711" s="14"/>
      <c r="AEZ711" s="14"/>
      <c r="AFA711" s="14"/>
      <c r="AFB711" s="14"/>
      <c r="AFC711" s="14"/>
      <c r="AFD711" s="14"/>
      <c r="AFE711" s="14"/>
      <c r="AFF711" s="14"/>
      <c r="AFG711" s="14"/>
      <c r="AFH711" s="14"/>
      <c r="AFI711" s="14"/>
      <c r="AFJ711" s="14"/>
      <c r="AFK711" s="14"/>
      <c r="AFL711" s="14"/>
      <c r="AFM711" s="14"/>
      <c r="AFN711" s="14"/>
      <c r="AFO711" s="14"/>
      <c r="AFP711" s="14"/>
      <c r="AFQ711" s="14"/>
      <c r="AFR711" s="14"/>
      <c r="AFS711" s="14"/>
      <c r="AFT711" s="14"/>
      <c r="AFU711" s="14"/>
      <c r="AFV711" s="14"/>
      <c r="AFW711" s="14"/>
      <c r="AFX711" s="14"/>
      <c r="AFY711" s="14"/>
      <c r="AFZ711" s="14"/>
      <c r="AGA711" s="14"/>
      <c r="AGB711" s="14"/>
      <c r="AGC711" s="14"/>
      <c r="AGD711" s="14"/>
      <c r="AGE711" s="14"/>
      <c r="AGF711" s="14"/>
      <c r="AGG711" s="14"/>
      <c r="AGH711" s="14"/>
      <c r="AGI711" s="14"/>
      <c r="AGJ711" s="14"/>
      <c r="AGK711" s="14"/>
      <c r="AGL711" s="14"/>
      <c r="AGM711" s="14"/>
      <c r="AGN711" s="14"/>
      <c r="AGO711" s="14"/>
      <c r="AGP711" s="14"/>
      <c r="AGQ711" s="14"/>
      <c r="AGR711" s="14"/>
      <c r="AGS711" s="14"/>
      <c r="AGT711" s="14"/>
      <c r="AGU711" s="14"/>
      <c r="AGV711" s="14"/>
      <c r="AGW711" s="14"/>
      <c r="AGX711" s="14"/>
      <c r="AGY711" s="14"/>
      <c r="AGZ711" s="14"/>
      <c r="AHA711" s="14"/>
      <c r="AHB711" s="14"/>
      <c r="AHC711" s="14"/>
      <c r="AHD711" s="14"/>
      <c r="AHE711" s="14"/>
      <c r="AHF711" s="14"/>
      <c r="AHG711" s="14"/>
      <c r="AHH711" s="14"/>
      <c r="AHI711" s="14"/>
      <c r="AHJ711" s="14"/>
      <c r="AHK711" s="14"/>
      <c r="AHL711" s="14"/>
      <c r="AHM711" s="14"/>
      <c r="AHN711" s="14"/>
      <c r="AHO711" s="14"/>
      <c r="AHP711" s="14"/>
      <c r="AHQ711" s="14"/>
      <c r="AHR711" s="14"/>
      <c r="AHS711" s="14"/>
      <c r="AHT711" s="14"/>
      <c r="AHU711" s="14"/>
      <c r="AHV711" s="14"/>
      <c r="AHW711" s="14"/>
      <c r="AHX711" s="14"/>
      <c r="AHY711" s="14"/>
      <c r="AHZ711" s="14"/>
      <c r="AIA711" s="14"/>
      <c r="AIB711" s="14"/>
      <c r="AIC711" s="14"/>
      <c r="AID711" s="14"/>
      <c r="AIE711" s="14"/>
      <c r="AIF711" s="14"/>
      <c r="AIG711" s="14"/>
      <c r="AIH711" s="14"/>
      <c r="AII711" s="14"/>
      <c r="AIJ711" s="14"/>
      <c r="AIK711" s="14"/>
      <c r="AIL711" s="14"/>
      <c r="AIM711" s="14"/>
      <c r="AIN711" s="14"/>
      <c r="AIO711" s="14"/>
      <c r="AIP711" s="14"/>
      <c r="AIQ711" s="14"/>
      <c r="AIR711" s="14"/>
      <c r="AIS711" s="14"/>
      <c r="AIT711" s="14"/>
      <c r="AIU711" s="14"/>
      <c r="AIV711" s="14"/>
      <c r="AIW711" s="14"/>
      <c r="AIX711" s="14"/>
      <c r="AIY711" s="14"/>
      <c r="AIZ711" s="14"/>
      <c r="AJA711" s="14"/>
      <c r="AJB711" s="14"/>
      <c r="AJC711" s="14"/>
      <c r="AJD711" s="14"/>
      <c r="AJE711" s="14"/>
      <c r="AJF711" s="14"/>
      <c r="AJG711" s="14"/>
      <c r="AJH711" s="14"/>
      <c r="AJI711" s="14"/>
      <c r="AJJ711" s="14"/>
      <c r="AJK711" s="14"/>
      <c r="AJL711" s="14"/>
      <c r="AJM711" s="14"/>
      <c r="AJN711" s="14"/>
      <c r="AJO711" s="14"/>
      <c r="AJP711" s="14"/>
      <c r="AJQ711" s="14"/>
      <c r="AJR711" s="14"/>
      <c r="AJS711" s="14"/>
      <c r="AJT711" s="14"/>
      <c r="AJU711" s="14"/>
      <c r="AJV711" s="14"/>
      <c r="AJW711" s="14"/>
      <c r="AJX711" s="14"/>
      <c r="AJY711" s="14"/>
      <c r="AJZ711" s="14"/>
      <c r="AKA711" s="14"/>
      <c r="AKB711" s="14"/>
      <c r="AKC711" s="14"/>
      <c r="AKD711" s="14"/>
      <c r="AKE711" s="14"/>
      <c r="AKF711" s="14"/>
      <c r="AKG711" s="14"/>
      <c r="AKH711" s="14"/>
      <c r="AKI711" s="14"/>
      <c r="AKJ711" s="14"/>
      <c r="AKK711" s="14"/>
      <c r="AKL711" s="14"/>
      <c r="AKM711" s="14"/>
      <c r="AKN711" s="14"/>
      <c r="AKO711" s="14"/>
      <c r="AKP711" s="14"/>
      <c r="AKQ711" s="14"/>
      <c r="AKR711" s="14"/>
      <c r="AKS711" s="14"/>
      <c r="AKT711" s="14"/>
      <c r="AKU711" s="14"/>
      <c r="AKV711" s="14"/>
      <c r="AKW711" s="14"/>
      <c r="AKX711" s="14"/>
      <c r="AKY711" s="14"/>
      <c r="AKZ711" s="14"/>
      <c r="ALA711" s="14"/>
      <c r="ALB711" s="14"/>
      <c r="ALC711" s="14"/>
      <c r="ALD711" s="14"/>
      <c r="ALE711" s="14"/>
      <c r="ALF711" s="14"/>
      <c r="ALG711" s="14"/>
      <c r="ALH711" s="14"/>
      <c r="ALI711" s="14"/>
      <c r="ALJ711" s="14"/>
      <c r="ALK711" s="14"/>
      <c r="ALL711" s="14"/>
      <c r="ALM711" s="14"/>
      <c r="ALN711" s="14"/>
      <c r="ALO711" s="14"/>
      <c r="ALP711" s="14"/>
      <c r="ALQ711" s="14"/>
      <c r="ALR711" s="14"/>
      <c r="ALS711" s="14"/>
      <c r="ALT711" s="14"/>
      <c r="ALU711" s="14"/>
      <c r="ALV711" s="14"/>
      <c r="ALW711" s="14"/>
      <c r="ALX711" s="14"/>
      <c r="ALY711" s="14"/>
      <c r="ALZ711" s="14"/>
      <c r="AMA711" s="14"/>
      <c r="AMB711" s="14"/>
      <c r="AMC711" s="14"/>
      <c r="AMD711" s="14"/>
      <c r="AME711" s="14"/>
      <c r="AMF711" s="14"/>
      <c r="AMG711" s="14"/>
      <c r="AMH711" s="14"/>
      <c r="AMI711" s="14"/>
      <c r="AMJ711" s="14"/>
      <c r="AMK711" s="14"/>
      <c r="AML711" s="14"/>
      <c r="AMM711" s="14"/>
      <c r="AMN711" s="14"/>
      <c r="AMO711" s="14"/>
      <c r="AMP711" s="14"/>
      <c r="AMQ711" s="14"/>
      <c r="AMR711" s="14"/>
      <c r="AMS711" s="14"/>
      <c r="AMT711" s="14"/>
      <c r="AMU711" s="14"/>
      <c r="AMV711" s="14"/>
      <c r="AMW711" s="14"/>
      <c r="AMX711" s="14"/>
      <c r="AMY711" s="14"/>
      <c r="AMZ711" s="14"/>
      <c r="ANA711" s="14"/>
      <c r="ANB711" s="14"/>
      <c r="ANC711" s="14"/>
      <c r="AND711" s="14"/>
      <c r="ANE711" s="14"/>
      <c r="ANF711" s="14"/>
      <c r="ANG711" s="14"/>
      <c r="ANH711" s="14"/>
      <c r="ANI711" s="14"/>
      <c r="ANJ711" s="14"/>
      <c r="ANK711" s="14"/>
      <c r="ANL711" s="14"/>
      <c r="ANM711" s="14"/>
      <c r="ANN711" s="14"/>
      <c r="ANO711" s="14"/>
      <c r="ANP711" s="14"/>
      <c r="ANQ711" s="14"/>
      <c r="ANR711" s="14"/>
      <c r="ANS711" s="14"/>
      <c r="ANT711" s="14"/>
      <c r="ANU711" s="14"/>
      <c r="ANV711" s="14"/>
      <c r="ANW711" s="14"/>
      <c r="ANX711" s="14"/>
      <c r="ANY711" s="14"/>
      <c r="ANZ711" s="14"/>
      <c r="AOA711" s="14"/>
      <c r="AOB711" s="14"/>
      <c r="AOC711" s="14"/>
      <c r="AOD711" s="14"/>
      <c r="AOE711" s="14"/>
      <c r="AOF711" s="14"/>
      <c r="AOG711" s="14"/>
      <c r="AOH711" s="14"/>
      <c r="AOI711" s="14"/>
      <c r="AOJ711" s="14"/>
      <c r="AOK711" s="14"/>
      <c r="AOL711" s="14"/>
      <c r="AOM711" s="14"/>
      <c r="AON711" s="14"/>
      <c r="AOO711" s="14"/>
      <c r="AOP711" s="14"/>
      <c r="AOQ711" s="14"/>
      <c r="AOR711" s="14"/>
      <c r="AOS711" s="14"/>
      <c r="AOT711" s="14"/>
      <c r="AOU711" s="14"/>
      <c r="AOV711" s="14"/>
      <c r="AOW711" s="14"/>
      <c r="AOX711" s="14"/>
      <c r="AOY711" s="14"/>
      <c r="AOZ711" s="14"/>
      <c r="APA711" s="14"/>
      <c r="APB711" s="14"/>
      <c r="APC711" s="14"/>
      <c r="APD711" s="14"/>
      <c r="APE711" s="14"/>
      <c r="APF711" s="14"/>
      <c r="APG711" s="14"/>
      <c r="APH711" s="14"/>
      <c r="API711" s="14"/>
      <c r="APJ711" s="14"/>
      <c r="APK711" s="14"/>
      <c r="APL711" s="14"/>
      <c r="APM711" s="14"/>
      <c r="APN711" s="14"/>
      <c r="APO711" s="14"/>
      <c r="APP711" s="14"/>
      <c r="APQ711" s="14"/>
      <c r="APR711" s="14"/>
      <c r="APS711" s="14"/>
      <c r="APT711" s="14"/>
      <c r="APU711" s="14"/>
      <c r="APV711" s="14"/>
      <c r="APW711" s="14"/>
      <c r="APX711" s="14"/>
      <c r="APY711" s="14"/>
      <c r="APZ711" s="14"/>
      <c r="AQA711" s="14"/>
      <c r="AQB711" s="14"/>
      <c r="AQC711" s="14"/>
      <c r="AQD711" s="14"/>
      <c r="AQE711" s="14"/>
      <c r="AQF711" s="14"/>
      <c r="AQG711" s="14"/>
      <c r="AQH711" s="14"/>
      <c r="AQI711" s="14"/>
      <c r="AQJ711" s="14"/>
      <c r="AQK711" s="14"/>
      <c r="AQL711" s="14"/>
      <c r="AQM711" s="14"/>
      <c r="AQN711" s="14"/>
      <c r="AQO711" s="14"/>
      <c r="AQP711" s="14"/>
      <c r="AQQ711" s="14"/>
      <c r="AQR711" s="14"/>
      <c r="AQS711" s="14"/>
      <c r="AQT711" s="14"/>
      <c r="AQU711" s="14"/>
      <c r="AQV711" s="14"/>
      <c r="AQW711" s="14"/>
      <c r="AQX711" s="14"/>
      <c r="AQY711" s="14"/>
      <c r="AQZ711" s="14"/>
      <c r="ARA711" s="14"/>
      <c r="ARB711" s="14"/>
      <c r="ARC711" s="14"/>
      <c r="ARD711" s="14"/>
      <c r="ARE711" s="14"/>
      <c r="ARF711" s="14"/>
      <c r="ARG711" s="14"/>
      <c r="ARH711" s="14"/>
      <c r="ARI711" s="14"/>
      <c r="ARJ711" s="14"/>
      <c r="ARK711" s="14"/>
      <c r="ARL711" s="14"/>
      <c r="ARM711" s="14"/>
      <c r="ARN711" s="14"/>
      <c r="ARO711" s="14"/>
      <c r="ARP711" s="14"/>
      <c r="ARQ711" s="14"/>
      <c r="ARR711" s="14"/>
      <c r="ARS711" s="14"/>
      <c r="ART711" s="14"/>
      <c r="ARU711" s="14"/>
      <c r="ARV711" s="14"/>
      <c r="ARW711" s="14"/>
      <c r="ARX711" s="14"/>
      <c r="ARY711" s="14"/>
      <c r="ARZ711" s="14"/>
      <c r="ASA711" s="14"/>
      <c r="ASB711" s="14"/>
      <c r="ASC711" s="14"/>
      <c r="ASD711" s="14"/>
      <c r="ASE711" s="14"/>
      <c r="ASF711" s="14"/>
      <c r="ASG711" s="14"/>
      <c r="ASH711" s="14"/>
      <c r="ASI711" s="14"/>
      <c r="ASJ711" s="14"/>
      <c r="ASK711" s="14"/>
      <c r="ASL711" s="14"/>
      <c r="ASM711" s="14"/>
      <c r="ASN711" s="14"/>
      <c r="ASO711" s="14"/>
      <c r="ASP711" s="14"/>
      <c r="ASQ711" s="14"/>
      <c r="ASR711" s="14"/>
      <c r="ASS711" s="14"/>
      <c r="AST711" s="14"/>
      <c r="ASU711" s="14"/>
      <c r="ASV711" s="14"/>
      <c r="ASW711" s="14"/>
      <c r="ASX711" s="14"/>
      <c r="ASY711" s="14"/>
      <c r="ASZ711" s="14"/>
      <c r="ATA711" s="14"/>
      <c r="ATB711" s="14"/>
      <c r="ATC711" s="14"/>
      <c r="ATD711" s="14"/>
    </row>
    <row r="712" spans="63:1200">
      <c r="BK712" s="14" t="str">
        <f t="shared" si="2125"/>
        <v/>
      </c>
      <c r="ABO712" s="14"/>
      <c r="ABP712" s="14"/>
      <c r="ABQ712" s="14"/>
      <c r="ABR712" s="14"/>
      <c r="ABS712" s="14"/>
      <c r="ABT712" s="14"/>
      <c r="ABU712" s="14"/>
      <c r="ABV712" s="14"/>
      <c r="ABW712" s="14"/>
      <c r="ABX712" s="14"/>
      <c r="ABY712" s="14"/>
      <c r="ABZ712" s="14"/>
      <c r="ACA712" s="14"/>
      <c r="ACB712" s="14"/>
      <c r="ACC712" s="14"/>
      <c r="ACD712" s="14"/>
      <c r="ACE712" s="14"/>
      <c r="ACF712" s="14"/>
      <c r="ACG712" s="14"/>
      <c r="ACH712" s="14"/>
      <c r="ACI712" s="14"/>
      <c r="ACJ712" s="14"/>
      <c r="ACK712" s="14"/>
      <c r="ACL712" s="14"/>
      <c r="ACM712" s="14"/>
      <c r="ACN712" s="14"/>
      <c r="ACO712" s="14"/>
      <c r="ACP712" s="14"/>
      <c r="ACQ712" s="14"/>
      <c r="ACR712" s="14"/>
      <c r="ACS712" s="14"/>
      <c r="ACT712" s="14"/>
      <c r="ACU712" s="14"/>
      <c r="ACV712" s="14"/>
      <c r="ACW712" s="14"/>
      <c r="ACX712" s="14"/>
      <c r="ACY712" s="14"/>
      <c r="ACZ712" s="14"/>
      <c r="ADA712" s="14"/>
      <c r="ADB712" s="14"/>
      <c r="ADC712" s="14"/>
      <c r="ADD712" s="14"/>
      <c r="ADE712" s="14"/>
      <c r="ADF712" s="14"/>
      <c r="ADG712" s="14"/>
      <c r="ADH712" s="14"/>
      <c r="ADI712" s="14"/>
      <c r="ADJ712" s="14"/>
      <c r="ADK712" s="14"/>
      <c r="ADL712" s="14"/>
      <c r="ADM712" s="14"/>
      <c r="ADN712" s="14"/>
      <c r="ADO712" s="14"/>
      <c r="ADP712" s="14"/>
      <c r="ADQ712" s="14"/>
      <c r="ADR712" s="14"/>
      <c r="ADS712" s="14"/>
      <c r="ADT712" s="14"/>
      <c r="ADU712" s="14"/>
      <c r="ADV712" s="14"/>
      <c r="ADW712" s="14"/>
      <c r="ADX712" s="14"/>
      <c r="ADY712" s="14"/>
      <c r="ADZ712" s="14"/>
      <c r="AEA712" s="14"/>
      <c r="AEB712" s="14"/>
      <c r="AEC712" s="14"/>
      <c r="AED712" s="14"/>
      <c r="AEE712" s="14"/>
      <c r="AEF712" s="14"/>
      <c r="AEG712" s="14"/>
      <c r="AEH712" s="14"/>
      <c r="AEI712" s="14"/>
      <c r="AEJ712" s="14"/>
      <c r="AEK712" s="14"/>
      <c r="AEL712" s="14"/>
      <c r="AEM712" s="14"/>
      <c r="AEN712" s="14"/>
      <c r="AEO712" s="14"/>
      <c r="AEP712" s="14"/>
      <c r="AEQ712" s="14"/>
      <c r="AER712" s="14"/>
      <c r="AES712" s="14"/>
      <c r="AET712" s="14"/>
      <c r="AEU712" s="14"/>
      <c r="AEV712" s="14"/>
      <c r="AEW712" s="14"/>
      <c r="AEX712" s="14"/>
      <c r="AEY712" s="14"/>
      <c r="AEZ712" s="14"/>
      <c r="AFA712" s="14"/>
      <c r="AFB712" s="14"/>
      <c r="AFC712" s="14"/>
      <c r="AFD712" s="14"/>
      <c r="AFE712" s="14"/>
      <c r="AFF712" s="14"/>
      <c r="AFG712" s="14"/>
      <c r="AFH712" s="14"/>
      <c r="AFI712" s="14"/>
      <c r="AFJ712" s="14"/>
      <c r="AFK712" s="14"/>
      <c r="AFL712" s="14"/>
      <c r="AFM712" s="14"/>
      <c r="AFN712" s="14"/>
      <c r="AFO712" s="14"/>
      <c r="AFP712" s="14"/>
      <c r="AFQ712" s="14"/>
      <c r="AFR712" s="14"/>
      <c r="AFS712" s="14"/>
      <c r="AFT712" s="14"/>
      <c r="AFU712" s="14"/>
      <c r="AFV712" s="14"/>
      <c r="AFW712" s="14"/>
      <c r="AFX712" s="14"/>
      <c r="AFY712" s="14"/>
      <c r="AFZ712" s="14"/>
      <c r="AGA712" s="14"/>
      <c r="AGB712" s="14"/>
      <c r="AGC712" s="14"/>
      <c r="AGD712" s="14"/>
      <c r="AGE712" s="14"/>
      <c r="AGF712" s="14"/>
      <c r="AGG712" s="14"/>
      <c r="AGH712" s="14"/>
      <c r="AGI712" s="14"/>
      <c r="AGJ712" s="14"/>
      <c r="AGK712" s="14"/>
      <c r="AGL712" s="14"/>
      <c r="AGM712" s="14"/>
      <c r="AGN712" s="14"/>
      <c r="AGO712" s="14"/>
      <c r="AGP712" s="14"/>
      <c r="AGQ712" s="14"/>
      <c r="AGR712" s="14"/>
      <c r="AGS712" s="14"/>
      <c r="AGT712" s="14"/>
      <c r="AGU712" s="14"/>
      <c r="AGV712" s="14"/>
      <c r="AGW712" s="14"/>
      <c r="AGX712" s="14"/>
      <c r="AGY712" s="14"/>
      <c r="AGZ712" s="14"/>
      <c r="AHA712" s="14"/>
      <c r="AHB712" s="14"/>
      <c r="AHC712" s="14"/>
      <c r="AHD712" s="14"/>
      <c r="AHE712" s="14"/>
      <c r="AHF712" s="14"/>
      <c r="AHG712" s="14"/>
      <c r="AHH712" s="14"/>
      <c r="AHI712" s="14"/>
      <c r="AHJ712" s="14"/>
      <c r="AHK712" s="14"/>
      <c r="AHL712" s="14"/>
      <c r="AHM712" s="14"/>
      <c r="AHN712" s="14"/>
      <c r="AHO712" s="14"/>
      <c r="AHP712" s="14"/>
      <c r="AHQ712" s="14"/>
      <c r="AHR712" s="14"/>
      <c r="AHS712" s="14"/>
      <c r="AHT712" s="14"/>
      <c r="AHU712" s="14"/>
      <c r="AHV712" s="14"/>
      <c r="AHW712" s="14"/>
      <c r="AHX712" s="14"/>
      <c r="AHY712" s="14"/>
      <c r="AHZ712" s="14"/>
      <c r="AIA712" s="14"/>
      <c r="AIB712" s="14"/>
      <c r="AIC712" s="14"/>
      <c r="AID712" s="14"/>
      <c r="AIE712" s="14"/>
      <c r="AIF712" s="14"/>
      <c r="AIG712" s="14"/>
      <c r="AIH712" s="14"/>
      <c r="AII712" s="14"/>
      <c r="AIJ712" s="14"/>
      <c r="AIK712" s="14"/>
      <c r="AIL712" s="14"/>
      <c r="AIM712" s="14"/>
      <c r="AIN712" s="14"/>
      <c r="AIO712" s="14"/>
      <c r="AIP712" s="14"/>
      <c r="AIQ712" s="14"/>
      <c r="AIR712" s="14"/>
      <c r="AIS712" s="14"/>
      <c r="AIT712" s="14"/>
      <c r="AIU712" s="14"/>
      <c r="AIV712" s="14"/>
      <c r="AIW712" s="14"/>
      <c r="AIX712" s="14"/>
      <c r="AIY712" s="14"/>
      <c r="AIZ712" s="14"/>
      <c r="AJA712" s="14"/>
      <c r="AJB712" s="14"/>
      <c r="AJC712" s="14"/>
      <c r="AJD712" s="14"/>
      <c r="AJE712" s="14"/>
      <c r="AJF712" s="14"/>
      <c r="AJG712" s="14"/>
      <c r="AJH712" s="14"/>
      <c r="AJI712" s="14"/>
      <c r="AJJ712" s="14"/>
      <c r="AJK712" s="14"/>
      <c r="AJL712" s="14"/>
      <c r="AJM712" s="14"/>
      <c r="AJN712" s="14"/>
      <c r="AJO712" s="14"/>
      <c r="AJP712" s="14"/>
      <c r="AJQ712" s="14"/>
      <c r="AJR712" s="14"/>
      <c r="AJS712" s="14"/>
      <c r="AJT712" s="14"/>
      <c r="AJU712" s="14"/>
      <c r="AJV712" s="14"/>
      <c r="AJW712" s="14"/>
      <c r="AJX712" s="14"/>
      <c r="AJY712" s="14"/>
      <c r="AJZ712" s="14"/>
      <c r="AKA712" s="14"/>
      <c r="AKB712" s="14"/>
      <c r="AKC712" s="14"/>
      <c r="AKD712" s="14"/>
      <c r="AKE712" s="14"/>
      <c r="AKF712" s="14"/>
      <c r="AKG712" s="14"/>
      <c r="AKH712" s="14"/>
      <c r="AKI712" s="14"/>
      <c r="AKJ712" s="14"/>
      <c r="AKK712" s="14"/>
      <c r="AKL712" s="14"/>
      <c r="AKM712" s="14"/>
      <c r="AKN712" s="14"/>
      <c r="AKO712" s="14"/>
      <c r="AKP712" s="14"/>
      <c r="AKQ712" s="14"/>
      <c r="AKR712" s="14"/>
      <c r="AKS712" s="14"/>
      <c r="AKT712" s="14"/>
      <c r="AKU712" s="14"/>
      <c r="AKV712" s="14"/>
      <c r="AKW712" s="14"/>
      <c r="AKX712" s="14"/>
      <c r="AKY712" s="14"/>
      <c r="AKZ712" s="14"/>
      <c r="ALA712" s="14"/>
      <c r="ALB712" s="14"/>
      <c r="ALC712" s="14"/>
      <c r="ALD712" s="14"/>
      <c r="ALE712" s="14"/>
      <c r="ALF712" s="14"/>
      <c r="ALG712" s="14"/>
      <c r="ALH712" s="14"/>
      <c r="ALI712" s="14"/>
      <c r="ALJ712" s="14"/>
      <c r="ALK712" s="14"/>
      <c r="ALL712" s="14"/>
      <c r="ALM712" s="14"/>
      <c r="ALN712" s="14"/>
      <c r="ALO712" s="14"/>
      <c r="ALP712" s="14"/>
      <c r="ALQ712" s="14"/>
      <c r="ALR712" s="14"/>
      <c r="ALS712" s="14"/>
      <c r="ALT712" s="14"/>
      <c r="ALU712" s="14"/>
      <c r="ALV712" s="14"/>
      <c r="ALW712" s="14"/>
      <c r="ALX712" s="14"/>
      <c r="ALY712" s="14"/>
      <c r="ALZ712" s="14"/>
      <c r="AMA712" s="14"/>
      <c r="AMB712" s="14"/>
      <c r="AMC712" s="14"/>
      <c r="AMD712" s="14"/>
      <c r="AME712" s="14"/>
      <c r="AMF712" s="14"/>
      <c r="AMG712" s="14"/>
      <c r="AMH712" s="14"/>
      <c r="AMI712" s="14"/>
      <c r="AMJ712" s="14"/>
      <c r="AMK712" s="14"/>
      <c r="AML712" s="14"/>
      <c r="AMM712" s="14"/>
      <c r="AMN712" s="14"/>
      <c r="AMO712" s="14"/>
      <c r="AMP712" s="14"/>
      <c r="AMQ712" s="14"/>
      <c r="AMR712" s="14"/>
      <c r="AMS712" s="14"/>
      <c r="AMT712" s="14"/>
      <c r="AMU712" s="14"/>
      <c r="AMV712" s="14"/>
      <c r="AMW712" s="14"/>
      <c r="AMX712" s="14"/>
      <c r="AMY712" s="14"/>
      <c r="AMZ712" s="14"/>
      <c r="ANA712" s="14"/>
      <c r="ANB712" s="14"/>
      <c r="ANC712" s="14"/>
      <c r="AND712" s="14"/>
      <c r="ANE712" s="14"/>
      <c r="ANF712" s="14"/>
      <c r="ANG712" s="14"/>
      <c r="ANH712" s="14"/>
      <c r="ANI712" s="14"/>
      <c r="ANJ712" s="14"/>
      <c r="ANK712" s="14"/>
      <c r="ANL712" s="14"/>
      <c r="ANM712" s="14"/>
      <c r="ANN712" s="14"/>
      <c r="ANO712" s="14"/>
      <c r="ANP712" s="14"/>
      <c r="ANQ712" s="14"/>
      <c r="ANR712" s="14"/>
      <c r="ANS712" s="14"/>
      <c r="ANT712" s="14"/>
      <c r="ANU712" s="14"/>
      <c r="ANV712" s="14"/>
      <c r="ANW712" s="14"/>
      <c r="ANX712" s="14"/>
      <c r="ANY712" s="14"/>
      <c r="ANZ712" s="14"/>
      <c r="AOA712" s="14"/>
      <c r="AOB712" s="14"/>
      <c r="AOC712" s="14"/>
      <c r="AOD712" s="14"/>
      <c r="AOE712" s="14"/>
      <c r="AOF712" s="14"/>
      <c r="AOG712" s="14"/>
      <c r="AOH712" s="14"/>
      <c r="AOI712" s="14"/>
      <c r="AOJ712" s="14"/>
      <c r="AOK712" s="14"/>
      <c r="AOL712" s="14"/>
      <c r="AOM712" s="14"/>
      <c r="AON712" s="14"/>
      <c r="AOO712" s="14"/>
      <c r="AOP712" s="14"/>
      <c r="AOQ712" s="14"/>
      <c r="AOR712" s="14"/>
      <c r="AOS712" s="14"/>
      <c r="AOT712" s="14"/>
      <c r="AOU712" s="14"/>
      <c r="AOV712" s="14"/>
      <c r="AOW712" s="14"/>
      <c r="AOX712" s="14"/>
      <c r="AOY712" s="14"/>
      <c r="AOZ712" s="14"/>
      <c r="APA712" s="14"/>
      <c r="APB712" s="14"/>
      <c r="APC712" s="14"/>
      <c r="APD712" s="14"/>
      <c r="APE712" s="14"/>
      <c r="APF712" s="14"/>
      <c r="APG712" s="14"/>
      <c r="APH712" s="14"/>
      <c r="API712" s="14"/>
      <c r="APJ712" s="14"/>
      <c r="APK712" s="14"/>
      <c r="APL712" s="14"/>
      <c r="APM712" s="14"/>
      <c r="APN712" s="14"/>
      <c r="APO712" s="14"/>
      <c r="APP712" s="14"/>
      <c r="APQ712" s="14"/>
      <c r="APR712" s="14"/>
      <c r="APS712" s="14"/>
      <c r="APT712" s="14"/>
      <c r="APU712" s="14"/>
      <c r="APV712" s="14"/>
      <c r="APW712" s="14"/>
      <c r="APX712" s="14"/>
      <c r="APY712" s="14"/>
      <c r="APZ712" s="14"/>
      <c r="AQA712" s="14"/>
      <c r="AQB712" s="14"/>
      <c r="AQC712" s="14"/>
      <c r="AQD712" s="14"/>
      <c r="AQE712" s="14"/>
      <c r="AQF712" s="14"/>
      <c r="AQG712" s="14"/>
      <c r="AQH712" s="14"/>
      <c r="AQI712" s="14"/>
      <c r="AQJ712" s="14"/>
      <c r="AQK712" s="14"/>
      <c r="AQL712" s="14"/>
      <c r="AQM712" s="14"/>
      <c r="AQN712" s="14"/>
      <c r="AQO712" s="14"/>
      <c r="AQP712" s="14"/>
      <c r="AQQ712" s="14"/>
      <c r="AQR712" s="14"/>
      <c r="AQS712" s="14"/>
      <c r="AQT712" s="14"/>
      <c r="AQU712" s="14"/>
      <c r="AQV712" s="14"/>
      <c r="AQW712" s="14"/>
      <c r="AQX712" s="14"/>
      <c r="AQY712" s="14"/>
      <c r="AQZ712" s="14"/>
      <c r="ARA712" s="14"/>
      <c r="ARB712" s="14"/>
      <c r="ARC712" s="14"/>
      <c r="ARD712" s="14"/>
      <c r="ARE712" s="14"/>
      <c r="ARF712" s="14"/>
      <c r="ARG712" s="14"/>
      <c r="ARH712" s="14"/>
      <c r="ARI712" s="14"/>
      <c r="ARJ712" s="14"/>
      <c r="ARK712" s="14"/>
      <c r="ARL712" s="14"/>
      <c r="ARM712" s="14"/>
      <c r="ARN712" s="14"/>
      <c r="ARO712" s="14"/>
      <c r="ARP712" s="14"/>
      <c r="ARQ712" s="14"/>
      <c r="ARR712" s="14"/>
      <c r="ARS712" s="14"/>
      <c r="ART712" s="14"/>
      <c r="ARU712" s="14"/>
      <c r="ARV712" s="14"/>
      <c r="ARW712" s="14"/>
      <c r="ARX712" s="14"/>
      <c r="ARY712" s="14"/>
      <c r="ARZ712" s="14"/>
      <c r="ASA712" s="14"/>
      <c r="ASB712" s="14"/>
      <c r="ASC712" s="14"/>
      <c r="ASD712" s="14"/>
      <c r="ASE712" s="14"/>
      <c r="ASF712" s="14"/>
      <c r="ASG712" s="14"/>
      <c r="ASH712" s="14"/>
      <c r="ASI712" s="14"/>
      <c r="ASJ712" s="14"/>
      <c r="ASK712" s="14"/>
      <c r="ASL712" s="14"/>
      <c r="ASM712" s="14"/>
      <c r="ASN712" s="14"/>
      <c r="ASO712" s="14"/>
      <c r="ASP712" s="14"/>
      <c r="ASQ712" s="14"/>
      <c r="ASR712" s="14"/>
      <c r="ASS712" s="14"/>
      <c r="AST712" s="14"/>
      <c r="ASU712" s="14"/>
      <c r="ASV712" s="14"/>
      <c r="ASW712" s="14"/>
      <c r="ASX712" s="14"/>
      <c r="ASY712" s="14"/>
      <c r="ASZ712" s="14"/>
      <c r="ATA712" s="14"/>
      <c r="ATB712" s="14"/>
      <c r="ATC712" s="14"/>
      <c r="ATD712" s="14"/>
    </row>
    <row r="713" spans="63:1200">
      <c r="BK713" s="14" t="str">
        <f t="shared" si="2125"/>
        <v/>
      </c>
      <c r="ABO713" s="14"/>
      <c r="ABP713" s="14"/>
      <c r="ABQ713" s="14"/>
      <c r="ABR713" s="14"/>
      <c r="ABS713" s="14"/>
      <c r="ABT713" s="14"/>
      <c r="ABU713" s="14"/>
      <c r="ABV713" s="14"/>
      <c r="ABW713" s="14"/>
      <c r="ABX713" s="14"/>
      <c r="ABY713" s="14"/>
      <c r="ABZ713" s="14"/>
      <c r="ACA713" s="14"/>
      <c r="ACB713" s="14"/>
      <c r="ACC713" s="14"/>
      <c r="ACD713" s="14"/>
      <c r="ACE713" s="14"/>
      <c r="ACF713" s="14"/>
      <c r="ACG713" s="14"/>
      <c r="ACH713" s="14"/>
      <c r="ACI713" s="14"/>
      <c r="ACJ713" s="14"/>
      <c r="ACK713" s="14"/>
      <c r="ACL713" s="14"/>
      <c r="ACM713" s="14"/>
      <c r="ACN713" s="14"/>
      <c r="ACO713" s="14"/>
      <c r="ACP713" s="14"/>
      <c r="ACQ713" s="14"/>
      <c r="ACR713" s="14"/>
      <c r="ACS713" s="14"/>
      <c r="ACT713" s="14"/>
      <c r="ACU713" s="14"/>
      <c r="ACV713" s="14"/>
      <c r="ACW713" s="14"/>
      <c r="ACX713" s="14"/>
      <c r="ACY713" s="14"/>
      <c r="ACZ713" s="14"/>
      <c r="ADA713" s="14"/>
      <c r="ADB713" s="14"/>
      <c r="ADC713" s="14"/>
      <c r="ADD713" s="14"/>
      <c r="ADE713" s="14"/>
      <c r="ADF713" s="14"/>
      <c r="ADG713" s="14"/>
      <c r="ADH713" s="14"/>
      <c r="ADI713" s="14"/>
      <c r="ADJ713" s="14"/>
      <c r="ADK713" s="14"/>
      <c r="ADL713" s="14"/>
      <c r="ADM713" s="14"/>
      <c r="ADN713" s="14"/>
      <c r="ADO713" s="14"/>
      <c r="ADP713" s="14"/>
      <c r="ADQ713" s="14"/>
      <c r="ADR713" s="14"/>
      <c r="ADS713" s="14"/>
      <c r="ADT713" s="14"/>
      <c r="ADU713" s="14"/>
      <c r="ADV713" s="14"/>
      <c r="ADW713" s="14"/>
      <c r="ADX713" s="14"/>
      <c r="ADY713" s="14"/>
      <c r="ADZ713" s="14"/>
      <c r="AEA713" s="14"/>
      <c r="AEB713" s="14"/>
      <c r="AEC713" s="14"/>
      <c r="AED713" s="14"/>
      <c r="AEE713" s="14"/>
      <c r="AEF713" s="14"/>
      <c r="AEG713" s="14"/>
      <c r="AEH713" s="14"/>
      <c r="AEI713" s="14"/>
      <c r="AEJ713" s="14"/>
      <c r="AEK713" s="14"/>
      <c r="AEL713" s="14"/>
      <c r="AEM713" s="14"/>
      <c r="AEN713" s="14"/>
      <c r="AEO713" s="14"/>
      <c r="AEP713" s="14"/>
      <c r="AEQ713" s="14"/>
      <c r="AER713" s="14"/>
      <c r="AES713" s="14"/>
      <c r="AET713" s="14"/>
      <c r="AEU713" s="14"/>
      <c r="AEV713" s="14"/>
      <c r="AEW713" s="14"/>
      <c r="AEX713" s="14"/>
      <c r="AEY713" s="14"/>
      <c r="AEZ713" s="14"/>
      <c r="AFA713" s="14"/>
      <c r="AFB713" s="14"/>
      <c r="AFC713" s="14"/>
      <c r="AFD713" s="14"/>
      <c r="AFE713" s="14"/>
      <c r="AFF713" s="14"/>
      <c r="AFG713" s="14"/>
      <c r="AFH713" s="14"/>
      <c r="AFI713" s="14"/>
      <c r="AFJ713" s="14"/>
      <c r="AFK713" s="14"/>
      <c r="AFL713" s="14"/>
      <c r="AFM713" s="14"/>
      <c r="AFN713" s="14"/>
      <c r="AFO713" s="14"/>
      <c r="AFP713" s="14"/>
      <c r="AFQ713" s="14"/>
      <c r="AFR713" s="14"/>
      <c r="AFS713" s="14"/>
      <c r="AFT713" s="14"/>
      <c r="AFU713" s="14"/>
      <c r="AFV713" s="14"/>
      <c r="AFW713" s="14"/>
      <c r="AFX713" s="14"/>
      <c r="AFY713" s="14"/>
      <c r="AFZ713" s="14"/>
      <c r="AGA713" s="14"/>
      <c r="AGB713" s="14"/>
      <c r="AGC713" s="14"/>
      <c r="AGD713" s="14"/>
      <c r="AGE713" s="14"/>
      <c r="AGF713" s="14"/>
      <c r="AGG713" s="14"/>
      <c r="AGH713" s="14"/>
      <c r="AGI713" s="14"/>
      <c r="AGJ713" s="14"/>
      <c r="AGK713" s="14"/>
      <c r="AGL713" s="14"/>
      <c r="AGM713" s="14"/>
      <c r="AGN713" s="14"/>
      <c r="AGO713" s="14"/>
      <c r="AGP713" s="14"/>
      <c r="AGQ713" s="14"/>
      <c r="AGR713" s="14"/>
      <c r="AGS713" s="14"/>
      <c r="AGT713" s="14"/>
      <c r="AGU713" s="14"/>
      <c r="AGV713" s="14"/>
      <c r="AGW713" s="14"/>
      <c r="AGX713" s="14"/>
      <c r="AGY713" s="14"/>
      <c r="AGZ713" s="14"/>
      <c r="AHA713" s="14"/>
      <c r="AHB713" s="14"/>
      <c r="AHC713" s="14"/>
      <c r="AHD713" s="14"/>
      <c r="AHE713" s="14"/>
      <c r="AHF713" s="14"/>
      <c r="AHG713" s="14"/>
      <c r="AHH713" s="14"/>
      <c r="AHI713" s="14"/>
      <c r="AHJ713" s="14"/>
      <c r="AHK713" s="14"/>
      <c r="AHL713" s="14"/>
      <c r="AHM713" s="14"/>
      <c r="AHN713" s="14"/>
      <c r="AHO713" s="14"/>
      <c r="AHP713" s="14"/>
      <c r="AHQ713" s="14"/>
      <c r="AHR713" s="14"/>
      <c r="AHS713" s="14"/>
      <c r="AHT713" s="14"/>
      <c r="AHU713" s="14"/>
      <c r="AHV713" s="14"/>
      <c r="AHW713" s="14"/>
      <c r="AHX713" s="14"/>
      <c r="AHY713" s="14"/>
      <c r="AHZ713" s="14"/>
      <c r="AIA713" s="14"/>
      <c r="AIB713" s="14"/>
      <c r="AIC713" s="14"/>
      <c r="AID713" s="14"/>
      <c r="AIE713" s="14"/>
      <c r="AIF713" s="14"/>
      <c r="AIG713" s="14"/>
      <c r="AIH713" s="14"/>
      <c r="AII713" s="14"/>
      <c r="AIJ713" s="14"/>
      <c r="AIK713" s="14"/>
      <c r="AIL713" s="14"/>
      <c r="AIM713" s="14"/>
      <c r="AIN713" s="14"/>
      <c r="AIO713" s="14"/>
      <c r="AIP713" s="14"/>
      <c r="AIQ713" s="14"/>
      <c r="AIR713" s="14"/>
      <c r="AIS713" s="14"/>
      <c r="AIT713" s="14"/>
      <c r="AIU713" s="14"/>
      <c r="AIV713" s="14"/>
      <c r="AIW713" s="14"/>
      <c r="AIX713" s="14"/>
      <c r="AIY713" s="14"/>
      <c r="AIZ713" s="14"/>
      <c r="AJA713" s="14"/>
      <c r="AJB713" s="14"/>
      <c r="AJC713" s="14"/>
      <c r="AJD713" s="14"/>
      <c r="AJE713" s="14"/>
      <c r="AJF713" s="14"/>
      <c r="AJG713" s="14"/>
      <c r="AJH713" s="14"/>
      <c r="AJI713" s="14"/>
      <c r="AJJ713" s="14"/>
      <c r="AJK713" s="14"/>
      <c r="AJL713" s="14"/>
      <c r="AJM713" s="14"/>
      <c r="AJN713" s="14"/>
      <c r="AJO713" s="14"/>
      <c r="AJP713" s="14"/>
      <c r="AJQ713" s="14"/>
      <c r="AJR713" s="14"/>
      <c r="AJS713" s="14"/>
      <c r="AJT713" s="14"/>
      <c r="AJU713" s="14"/>
      <c r="AJV713" s="14"/>
      <c r="AJW713" s="14"/>
      <c r="AJX713" s="14"/>
      <c r="AJY713" s="14"/>
      <c r="AJZ713" s="14"/>
      <c r="AKA713" s="14"/>
      <c r="AKB713" s="14"/>
      <c r="AKC713" s="14"/>
      <c r="AKD713" s="14"/>
      <c r="AKE713" s="14"/>
      <c r="AKF713" s="14"/>
      <c r="AKG713" s="14"/>
      <c r="AKH713" s="14"/>
      <c r="AKI713" s="14"/>
      <c r="AKJ713" s="14"/>
      <c r="AKK713" s="14"/>
      <c r="AKL713" s="14"/>
      <c r="AKM713" s="14"/>
      <c r="AKN713" s="14"/>
      <c r="AKO713" s="14"/>
      <c r="AKP713" s="14"/>
      <c r="AKQ713" s="14"/>
      <c r="AKR713" s="14"/>
      <c r="AKS713" s="14"/>
      <c r="AKT713" s="14"/>
      <c r="AKU713" s="14"/>
      <c r="AKV713" s="14"/>
      <c r="AKW713" s="14"/>
      <c r="AKX713" s="14"/>
      <c r="AKY713" s="14"/>
      <c r="AKZ713" s="14"/>
      <c r="ALA713" s="14"/>
      <c r="ALB713" s="14"/>
      <c r="ALC713" s="14"/>
      <c r="ALD713" s="14"/>
      <c r="ALE713" s="14"/>
      <c r="ALF713" s="14"/>
      <c r="ALG713" s="14"/>
      <c r="ALH713" s="14"/>
      <c r="ALI713" s="14"/>
      <c r="ALJ713" s="14"/>
      <c r="ALK713" s="14"/>
      <c r="ALL713" s="14"/>
      <c r="ALM713" s="14"/>
      <c r="ALN713" s="14"/>
      <c r="ALO713" s="14"/>
      <c r="ALP713" s="14"/>
      <c r="ALQ713" s="14"/>
      <c r="ALR713" s="14"/>
      <c r="ALS713" s="14"/>
      <c r="ALT713" s="14"/>
      <c r="ALU713" s="14"/>
      <c r="ALV713" s="14"/>
      <c r="ALW713" s="14"/>
      <c r="ALX713" s="14"/>
      <c r="ALY713" s="14"/>
      <c r="ALZ713" s="14"/>
      <c r="AMA713" s="14"/>
      <c r="AMB713" s="14"/>
      <c r="AMC713" s="14"/>
      <c r="AMD713" s="14"/>
      <c r="AME713" s="14"/>
      <c r="AMF713" s="14"/>
      <c r="AMG713" s="14"/>
      <c r="AMH713" s="14"/>
      <c r="AMI713" s="14"/>
      <c r="AMJ713" s="14"/>
      <c r="AMK713" s="14"/>
      <c r="AML713" s="14"/>
      <c r="AMM713" s="14"/>
      <c r="AMN713" s="14"/>
      <c r="AMO713" s="14"/>
      <c r="AMP713" s="14"/>
      <c r="AMQ713" s="14"/>
      <c r="AMR713" s="14"/>
      <c r="AMS713" s="14"/>
      <c r="AMT713" s="14"/>
      <c r="AMU713" s="14"/>
      <c r="AMV713" s="14"/>
      <c r="AMW713" s="14"/>
      <c r="AMX713" s="14"/>
      <c r="AMY713" s="14"/>
      <c r="AMZ713" s="14"/>
      <c r="ANA713" s="14"/>
      <c r="ANB713" s="14"/>
      <c r="ANC713" s="14"/>
      <c r="AND713" s="14"/>
      <c r="ANE713" s="14"/>
      <c r="ANF713" s="14"/>
      <c r="ANG713" s="14"/>
      <c r="ANH713" s="14"/>
      <c r="ANI713" s="14"/>
      <c r="ANJ713" s="14"/>
      <c r="ANK713" s="14"/>
      <c r="ANL713" s="14"/>
      <c r="ANM713" s="14"/>
      <c r="ANN713" s="14"/>
      <c r="ANO713" s="14"/>
      <c r="ANP713" s="14"/>
      <c r="ANQ713" s="14"/>
      <c r="ANR713" s="14"/>
      <c r="ANS713" s="14"/>
      <c r="ANT713" s="14"/>
      <c r="ANU713" s="14"/>
      <c r="ANV713" s="14"/>
      <c r="ANW713" s="14"/>
      <c r="ANX713" s="14"/>
      <c r="ANY713" s="14"/>
      <c r="ANZ713" s="14"/>
      <c r="AOA713" s="14"/>
      <c r="AOB713" s="14"/>
      <c r="AOC713" s="14"/>
      <c r="AOD713" s="14"/>
      <c r="AOE713" s="14"/>
      <c r="AOF713" s="14"/>
      <c r="AOG713" s="14"/>
      <c r="AOH713" s="14"/>
      <c r="AOI713" s="14"/>
      <c r="AOJ713" s="14"/>
      <c r="AOK713" s="14"/>
      <c r="AOL713" s="14"/>
      <c r="AOM713" s="14"/>
      <c r="AON713" s="14"/>
      <c r="AOO713" s="14"/>
      <c r="AOP713" s="14"/>
      <c r="AOQ713" s="14"/>
      <c r="AOR713" s="14"/>
      <c r="AOS713" s="14"/>
      <c r="AOT713" s="14"/>
      <c r="AOU713" s="14"/>
      <c r="AOV713" s="14"/>
      <c r="AOW713" s="14"/>
      <c r="AOX713" s="14"/>
      <c r="AOY713" s="14"/>
      <c r="AOZ713" s="14"/>
      <c r="APA713" s="14"/>
      <c r="APB713" s="14"/>
      <c r="APC713" s="14"/>
      <c r="APD713" s="14"/>
      <c r="APE713" s="14"/>
      <c r="APF713" s="14"/>
      <c r="APG713" s="14"/>
      <c r="APH713" s="14"/>
      <c r="API713" s="14"/>
      <c r="APJ713" s="14"/>
      <c r="APK713" s="14"/>
      <c r="APL713" s="14"/>
      <c r="APM713" s="14"/>
      <c r="APN713" s="14"/>
      <c r="APO713" s="14"/>
      <c r="APP713" s="14"/>
      <c r="APQ713" s="14"/>
      <c r="APR713" s="14"/>
      <c r="APS713" s="14"/>
      <c r="APT713" s="14"/>
      <c r="APU713" s="14"/>
      <c r="APV713" s="14"/>
      <c r="APW713" s="14"/>
      <c r="APX713" s="14"/>
      <c r="APY713" s="14"/>
      <c r="APZ713" s="14"/>
      <c r="AQA713" s="14"/>
      <c r="AQB713" s="14"/>
      <c r="AQC713" s="14"/>
      <c r="AQD713" s="14"/>
      <c r="AQE713" s="14"/>
      <c r="AQF713" s="14"/>
      <c r="AQG713" s="14"/>
      <c r="AQH713" s="14"/>
      <c r="AQI713" s="14"/>
      <c r="AQJ713" s="14"/>
      <c r="AQK713" s="14"/>
      <c r="AQL713" s="14"/>
      <c r="AQM713" s="14"/>
      <c r="AQN713" s="14"/>
      <c r="AQO713" s="14"/>
      <c r="AQP713" s="14"/>
      <c r="AQQ713" s="14"/>
      <c r="AQR713" s="14"/>
      <c r="AQS713" s="14"/>
      <c r="AQT713" s="14"/>
      <c r="AQU713" s="14"/>
      <c r="AQV713" s="14"/>
      <c r="AQW713" s="14"/>
      <c r="AQX713" s="14"/>
      <c r="AQY713" s="14"/>
      <c r="AQZ713" s="14"/>
      <c r="ARA713" s="14"/>
      <c r="ARB713" s="14"/>
      <c r="ARC713" s="14"/>
      <c r="ARD713" s="14"/>
      <c r="ARE713" s="14"/>
      <c r="ARF713" s="14"/>
      <c r="ARG713" s="14"/>
      <c r="ARH713" s="14"/>
      <c r="ARI713" s="14"/>
      <c r="ARJ713" s="14"/>
      <c r="ARK713" s="14"/>
      <c r="ARL713" s="14"/>
      <c r="ARM713" s="14"/>
      <c r="ARN713" s="14"/>
      <c r="ARO713" s="14"/>
      <c r="ARP713" s="14"/>
      <c r="ARQ713" s="14"/>
      <c r="ARR713" s="14"/>
      <c r="ARS713" s="14"/>
      <c r="ART713" s="14"/>
      <c r="ARU713" s="14"/>
      <c r="ARV713" s="14"/>
      <c r="ARW713" s="14"/>
      <c r="ARX713" s="14"/>
      <c r="ARY713" s="14"/>
      <c r="ARZ713" s="14"/>
      <c r="ASA713" s="14"/>
      <c r="ASB713" s="14"/>
      <c r="ASC713" s="14"/>
      <c r="ASD713" s="14"/>
      <c r="ASE713" s="14"/>
      <c r="ASF713" s="14"/>
      <c r="ASG713" s="14"/>
      <c r="ASH713" s="14"/>
      <c r="ASI713" s="14"/>
      <c r="ASJ713" s="14"/>
      <c r="ASK713" s="14"/>
      <c r="ASL713" s="14"/>
      <c r="ASM713" s="14"/>
      <c r="ASN713" s="14"/>
      <c r="ASO713" s="14"/>
      <c r="ASP713" s="14"/>
      <c r="ASQ713" s="14"/>
      <c r="ASR713" s="14"/>
      <c r="ASS713" s="14"/>
      <c r="AST713" s="14"/>
      <c r="ASU713" s="14"/>
      <c r="ASV713" s="14"/>
      <c r="ASW713" s="14"/>
      <c r="ASX713" s="14"/>
      <c r="ASY713" s="14"/>
      <c r="ASZ713" s="14"/>
      <c r="ATA713" s="14"/>
      <c r="ATB713" s="14"/>
      <c r="ATC713" s="14"/>
      <c r="ATD713" s="14"/>
    </row>
    <row r="714" spans="63:1200">
      <c r="BK714" s="14" t="str">
        <f t="shared" si="2125"/>
        <v/>
      </c>
      <c r="ABO714" s="14"/>
      <c r="ABP714" s="14"/>
      <c r="ABQ714" s="14"/>
      <c r="ABR714" s="14"/>
      <c r="ABS714" s="14"/>
      <c r="ABT714" s="14"/>
      <c r="ABU714" s="14"/>
      <c r="ABV714" s="14"/>
      <c r="ABW714" s="14"/>
      <c r="ABX714" s="14"/>
      <c r="ABY714" s="14"/>
      <c r="ABZ714" s="14"/>
      <c r="ACA714" s="14"/>
      <c r="ACB714" s="14"/>
      <c r="ACC714" s="14"/>
      <c r="ACD714" s="14"/>
      <c r="ACE714" s="14"/>
      <c r="ACF714" s="14"/>
      <c r="ACG714" s="14"/>
      <c r="ACH714" s="14"/>
      <c r="ACI714" s="14"/>
      <c r="ACJ714" s="14"/>
      <c r="ACK714" s="14"/>
      <c r="ACL714" s="14"/>
      <c r="ACM714" s="14"/>
      <c r="ACN714" s="14"/>
      <c r="ACO714" s="14"/>
      <c r="ACP714" s="14"/>
      <c r="ACQ714" s="14"/>
      <c r="ACR714" s="14"/>
      <c r="ACS714" s="14"/>
      <c r="ACT714" s="14"/>
      <c r="ACU714" s="14"/>
      <c r="ACV714" s="14"/>
      <c r="ACW714" s="14"/>
      <c r="ACX714" s="14"/>
      <c r="ACY714" s="14"/>
      <c r="ACZ714" s="14"/>
      <c r="ADA714" s="14"/>
      <c r="ADB714" s="14"/>
      <c r="ADC714" s="14"/>
      <c r="ADD714" s="14"/>
      <c r="ADE714" s="14"/>
      <c r="ADF714" s="14"/>
      <c r="ADG714" s="14"/>
      <c r="ADH714" s="14"/>
      <c r="ADI714" s="14"/>
      <c r="ADJ714" s="14"/>
      <c r="ADK714" s="14"/>
      <c r="ADL714" s="14"/>
      <c r="ADM714" s="14"/>
      <c r="ADN714" s="14"/>
      <c r="ADO714" s="14"/>
      <c r="ADP714" s="14"/>
      <c r="ADQ714" s="14"/>
      <c r="ADR714" s="14"/>
      <c r="ADS714" s="14"/>
      <c r="ADT714" s="14"/>
      <c r="ADU714" s="14"/>
      <c r="ADV714" s="14"/>
      <c r="ADW714" s="14"/>
      <c r="ADX714" s="14"/>
      <c r="ADY714" s="14"/>
      <c r="ADZ714" s="14"/>
      <c r="AEA714" s="14"/>
      <c r="AEB714" s="14"/>
      <c r="AEC714" s="14"/>
      <c r="AED714" s="14"/>
      <c r="AEE714" s="14"/>
      <c r="AEF714" s="14"/>
      <c r="AEG714" s="14"/>
      <c r="AEH714" s="14"/>
      <c r="AEI714" s="14"/>
      <c r="AEJ714" s="14"/>
      <c r="AEK714" s="14"/>
      <c r="AEL714" s="14"/>
      <c r="AEM714" s="14"/>
      <c r="AEN714" s="14"/>
      <c r="AEO714" s="14"/>
      <c r="AEP714" s="14"/>
      <c r="AEQ714" s="14"/>
      <c r="AER714" s="14"/>
      <c r="AES714" s="14"/>
      <c r="AET714" s="14"/>
      <c r="AEU714" s="14"/>
      <c r="AEV714" s="14"/>
      <c r="AEW714" s="14"/>
      <c r="AEX714" s="14"/>
      <c r="AEY714" s="14"/>
      <c r="AEZ714" s="14"/>
      <c r="AFA714" s="14"/>
      <c r="AFB714" s="14"/>
      <c r="AFC714" s="14"/>
      <c r="AFD714" s="14"/>
      <c r="AFE714" s="14"/>
      <c r="AFF714" s="14"/>
      <c r="AFG714" s="14"/>
      <c r="AFH714" s="14"/>
      <c r="AFI714" s="14"/>
      <c r="AFJ714" s="14"/>
      <c r="AFK714" s="14"/>
      <c r="AFL714" s="14"/>
      <c r="AFM714" s="14"/>
      <c r="AFN714" s="14"/>
      <c r="AFO714" s="14"/>
      <c r="AFP714" s="14"/>
      <c r="AFQ714" s="14"/>
      <c r="AFR714" s="14"/>
      <c r="AFS714" s="14"/>
      <c r="AFT714" s="14"/>
      <c r="AFU714" s="14"/>
      <c r="AFV714" s="14"/>
      <c r="AFW714" s="14"/>
      <c r="AFX714" s="14"/>
      <c r="AFY714" s="14"/>
      <c r="AFZ714" s="14"/>
      <c r="AGA714" s="14"/>
      <c r="AGB714" s="14"/>
      <c r="AGC714" s="14"/>
      <c r="AGD714" s="14"/>
      <c r="AGE714" s="14"/>
      <c r="AGF714" s="14"/>
      <c r="AGG714" s="14"/>
      <c r="AGH714" s="14"/>
      <c r="AGI714" s="14"/>
      <c r="AGJ714" s="14"/>
      <c r="AGK714" s="14"/>
      <c r="AGL714" s="14"/>
      <c r="AGM714" s="14"/>
      <c r="AGN714" s="14"/>
      <c r="AGO714" s="14"/>
      <c r="AGP714" s="14"/>
      <c r="AGQ714" s="14"/>
      <c r="AGR714" s="14"/>
      <c r="AGS714" s="14"/>
      <c r="AGT714" s="14"/>
      <c r="AGU714" s="14"/>
      <c r="AGV714" s="14"/>
      <c r="AGW714" s="14"/>
      <c r="AGX714" s="14"/>
      <c r="AGY714" s="14"/>
      <c r="AGZ714" s="14"/>
      <c r="AHA714" s="14"/>
      <c r="AHB714" s="14"/>
      <c r="AHC714" s="14"/>
      <c r="AHD714" s="14"/>
      <c r="AHE714" s="14"/>
      <c r="AHF714" s="14"/>
      <c r="AHG714" s="14"/>
      <c r="AHH714" s="14"/>
      <c r="AHI714" s="14"/>
      <c r="AHJ714" s="14"/>
      <c r="AHK714" s="14"/>
      <c r="AHL714" s="14"/>
      <c r="AHM714" s="14"/>
      <c r="AHN714" s="14"/>
      <c r="AHO714" s="14"/>
      <c r="AHP714" s="14"/>
      <c r="AHQ714" s="14"/>
      <c r="AHR714" s="14"/>
      <c r="AHS714" s="14"/>
      <c r="AHT714" s="14"/>
      <c r="AHU714" s="14"/>
      <c r="AHV714" s="14"/>
      <c r="AHW714" s="14"/>
      <c r="AHX714" s="14"/>
      <c r="AHY714" s="14"/>
      <c r="AHZ714" s="14"/>
      <c r="AIA714" s="14"/>
      <c r="AIB714" s="14"/>
      <c r="AIC714" s="14"/>
      <c r="AID714" s="14"/>
      <c r="AIE714" s="14"/>
      <c r="AIF714" s="14"/>
      <c r="AIG714" s="14"/>
      <c r="AIH714" s="14"/>
      <c r="AII714" s="14"/>
      <c r="AIJ714" s="14"/>
      <c r="AIK714" s="14"/>
      <c r="AIL714" s="14"/>
      <c r="AIM714" s="14"/>
      <c r="AIN714" s="14"/>
      <c r="AIO714" s="14"/>
      <c r="AIP714" s="14"/>
      <c r="AIQ714" s="14"/>
      <c r="AIR714" s="14"/>
      <c r="AIS714" s="14"/>
      <c r="AIT714" s="14"/>
      <c r="AIU714" s="14"/>
      <c r="AIV714" s="14"/>
      <c r="AIW714" s="14"/>
      <c r="AIX714" s="14"/>
      <c r="AIY714" s="14"/>
      <c r="AIZ714" s="14"/>
      <c r="AJA714" s="14"/>
      <c r="AJB714" s="14"/>
      <c r="AJC714" s="14"/>
      <c r="AJD714" s="14"/>
      <c r="AJE714" s="14"/>
      <c r="AJF714" s="14"/>
      <c r="AJG714" s="14"/>
      <c r="AJH714" s="14"/>
      <c r="AJI714" s="14"/>
      <c r="AJJ714" s="14"/>
      <c r="AJK714" s="14"/>
      <c r="AJL714" s="14"/>
      <c r="AJM714" s="14"/>
      <c r="AJN714" s="14"/>
      <c r="AJO714" s="14"/>
      <c r="AJP714" s="14"/>
      <c r="AJQ714" s="14"/>
      <c r="AJR714" s="14"/>
      <c r="AJS714" s="14"/>
      <c r="AJT714" s="14"/>
      <c r="AJU714" s="14"/>
      <c r="AJV714" s="14"/>
      <c r="AJW714" s="14"/>
      <c r="AJX714" s="14"/>
      <c r="AJY714" s="14"/>
      <c r="AJZ714" s="14"/>
      <c r="AKA714" s="14"/>
      <c r="AKB714" s="14"/>
      <c r="AKC714" s="14"/>
      <c r="AKD714" s="14"/>
      <c r="AKE714" s="14"/>
      <c r="AKF714" s="14"/>
      <c r="AKG714" s="14"/>
      <c r="AKH714" s="14"/>
      <c r="AKI714" s="14"/>
      <c r="AKJ714" s="14"/>
      <c r="AKK714" s="14"/>
      <c r="AKL714" s="14"/>
      <c r="AKM714" s="14"/>
      <c r="AKN714" s="14"/>
      <c r="AKO714" s="14"/>
      <c r="AKP714" s="14"/>
      <c r="AKQ714" s="14"/>
      <c r="AKR714" s="14"/>
      <c r="AKS714" s="14"/>
      <c r="AKT714" s="14"/>
      <c r="AKU714" s="14"/>
      <c r="AKV714" s="14"/>
      <c r="AKW714" s="14"/>
      <c r="AKX714" s="14"/>
      <c r="AKY714" s="14"/>
      <c r="AKZ714" s="14"/>
      <c r="ALA714" s="14"/>
      <c r="ALB714" s="14"/>
      <c r="ALC714" s="14"/>
      <c r="ALD714" s="14"/>
      <c r="ALE714" s="14"/>
      <c r="ALF714" s="14"/>
      <c r="ALG714" s="14"/>
      <c r="ALH714" s="14"/>
      <c r="ALI714" s="14"/>
      <c r="ALJ714" s="14"/>
      <c r="ALK714" s="14"/>
      <c r="ALL714" s="14"/>
      <c r="ALM714" s="14"/>
      <c r="ALN714" s="14"/>
      <c r="ALO714" s="14"/>
      <c r="ALP714" s="14"/>
      <c r="ALQ714" s="14"/>
      <c r="ALR714" s="14"/>
      <c r="ALS714" s="14"/>
      <c r="ALT714" s="14"/>
      <c r="ALU714" s="14"/>
      <c r="ALV714" s="14"/>
      <c r="ALW714" s="14"/>
      <c r="ALX714" s="14"/>
      <c r="ALY714" s="14"/>
      <c r="ALZ714" s="14"/>
      <c r="AMA714" s="14"/>
      <c r="AMB714" s="14"/>
      <c r="AMC714" s="14"/>
      <c r="AMD714" s="14"/>
      <c r="AME714" s="14"/>
      <c r="AMF714" s="14"/>
      <c r="AMG714" s="14"/>
      <c r="AMH714" s="14"/>
      <c r="AMI714" s="14"/>
      <c r="AMJ714" s="14"/>
      <c r="AMK714" s="14"/>
      <c r="AML714" s="14"/>
      <c r="AMM714" s="14"/>
      <c r="AMN714" s="14"/>
      <c r="AMO714" s="14"/>
      <c r="AMP714" s="14"/>
      <c r="AMQ714" s="14"/>
      <c r="AMR714" s="14"/>
      <c r="AMS714" s="14"/>
      <c r="AMT714" s="14"/>
      <c r="AMU714" s="14"/>
      <c r="AMV714" s="14"/>
      <c r="AMW714" s="14"/>
      <c r="AMX714" s="14"/>
      <c r="AMY714" s="14"/>
      <c r="AMZ714" s="14"/>
      <c r="ANA714" s="14"/>
      <c r="ANB714" s="14"/>
      <c r="ANC714" s="14"/>
      <c r="AND714" s="14"/>
      <c r="ANE714" s="14"/>
      <c r="ANF714" s="14"/>
      <c r="ANG714" s="14"/>
      <c r="ANH714" s="14"/>
      <c r="ANI714" s="14"/>
      <c r="ANJ714" s="14"/>
      <c r="ANK714" s="14"/>
      <c r="ANL714" s="14"/>
      <c r="ANM714" s="14"/>
      <c r="ANN714" s="14"/>
      <c r="ANO714" s="14"/>
      <c r="ANP714" s="14"/>
      <c r="ANQ714" s="14"/>
      <c r="ANR714" s="14"/>
      <c r="ANS714" s="14"/>
      <c r="ANT714" s="14"/>
      <c r="ANU714" s="14"/>
      <c r="ANV714" s="14"/>
      <c r="ANW714" s="14"/>
      <c r="ANX714" s="14"/>
      <c r="ANY714" s="14"/>
      <c r="ANZ714" s="14"/>
      <c r="AOA714" s="14"/>
      <c r="AOB714" s="14"/>
      <c r="AOC714" s="14"/>
      <c r="AOD714" s="14"/>
      <c r="AOE714" s="14"/>
      <c r="AOF714" s="14"/>
      <c r="AOG714" s="14"/>
      <c r="AOH714" s="14"/>
      <c r="AOI714" s="14"/>
      <c r="AOJ714" s="14"/>
      <c r="AOK714" s="14"/>
      <c r="AOL714" s="14"/>
      <c r="AOM714" s="14"/>
      <c r="AON714" s="14"/>
      <c r="AOO714" s="14"/>
      <c r="AOP714" s="14"/>
      <c r="AOQ714" s="14"/>
      <c r="AOR714" s="14"/>
      <c r="AOS714" s="14"/>
      <c r="AOT714" s="14"/>
      <c r="AOU714" s="14"/>
      <c r="AOV714" s="14"/>
      <c r="AOW714" s="14"/>
      <c r="AOX714" s="14"/>
      <c r="AOY714" s="14"/>
      <c r="AOZ714" s="14"/>
      <c r="APA714" s="14"/>
      <c r="APB714" s="14"/>
      <c r="APC714" s="14"/>
      <c r="APD714" s="14"/>
      <c r="APE714" s="14"/>
      <c r="APF714" s="14"/>
      <c r="APG714" s="14"/>
      <c r="APH714" s="14"/>
      <c r="API714" s="14"/>
      <c r="APJ714" s="14"/>
      <c r="APK714" s="14"/>
      <c r="APL714" s="14"/>
      <c r="APM714" s="14"/>
      <c r="APN714" s="14"/>
      <c r="APO714" s="14"/>
      <c r="APP714" s="14"/>
      <c r="APQ714" s="14"/>
      <c r="APR714" s="14"/>
      <c r="APS714" s="14"/>
      <c r="APT714" s="14"/>
      <c r="APU714" s="14"/>
      <c r="APV714" s="14"/>
      <c r="APW714" s="14"/>
      <c r="APX714" s="14"/>
      <c r="APY714" s="14"/>
      <c r="APZ714" s="14"/>
      <c r="AQA714" s="14"/>
      <c r="AQB714" s="14"/>
      <c r="AQC714" s="14"/>
      <c r="AQD714" s="14"/>
      <c r="AQE714" s="14"/>
      <c r="AQF714" s="14"/>
      <c r="AQG714" s="14"/>
      <c r="AQH714" s="14"/>
      <c r="AQI714" s="14"/>
      <c r="AQJ714" s="14"/>
      <c r="AQK714" s="14"/>
      <c r="AQL714" s="14"/>
      <c r="AQM714" s="14"/>
      <c r="AQN714" s="14"/>
      <c r="AQO714" s="14"/>
      <c r="AQP714" s="14"/>
      <c r="AQQ714" s="14"/>
      <c r="AQR714" s="14"/>
      <c r="AQS714" s="14"/>
      <c r="AQT714" s="14"/>
      <c r="AQU714" s="14"/>
      <c r="AQV714" s="14"/>
      <c r="AQW714" s="14"/>
      <c r="AQX714" s="14"/>
      <c r="AQY714" s="14"/>
      <c r="AQZ714" s="14"/>
      <c r="ARA714" s="14"/>
      <c r="ARB714" s="14"/>
      <c r="ARC714" s="14"/>
      <c r="ARD714" s="14"/>
      <c r="ARE714" s="14"/>
      <c r="ARF714" s="14"/>
      <c r="ARG714" s="14"/>
      <c r="ARH714" s="14"/>
      <c r="ARI714" s="14"/>
      <c r="ARJ714" s="14"/>
      <c r="ARK714" s="14"/>
      <c r="ARL714" s="14"/>
      <c r="ARM714" s="14"/>
      <c r="ARN714" s="14"/>
      <c r="ARO714" s="14"/>
      <c r="ARP714" s="14"/>
      <c r="ARQ714" s="14"/>
      <c r="ARR714" s="14"/>
      <c r="ARS714" s="14"/>
      <c r="ART714" s="14"/>
      <c r="ARU714" s="14"/>
      <c r="ARV714" s="14"/>
      <c r="ARW714" s="14"/>
      <c r="ARX714" s="14"/>
      <c r="ARY714" s="14"/>
      <c r="ARZ714" s="14"/>
      <c r="ASA714" s="14"/>
      <c r="ASB714" s="14"/>
      <c r="ASC714" s="14"/>
      <c r="ASD714" s="14"/>
      <c r="ASE714" s="14"/>
      <c r="ASF714" s="14"/>
      <c r="ASG714" s="14"/>
      <c r="ASH714" s="14"/>
      <c r="ASI714" s="14"/>
      <c r="ASJ714" s="14"/>
      <c r="ASK714" s="14"/>
      <c r="ASL714" s="14"/>
      <c r="ASM714" s="14"/>
      <c r="ASN714" s="14"/>
      <c r="ASO714" s="14"/>
      <c r="ASP714" s="14"/>
      <c r="ASQ714" s="14"/>
      <c r="ASR714" s="14"/>
      <c r="ASS714" s="14"/>
      <c r="AST714" s="14"/>
      <c r="ASU714" s="14"/>
      <c r="ASV714" s="14"/>
      <c r="ASW714" s="14"/>
      <c r="ASX714" s="14"/>
      <c r="ASY714" s="14"/>
      <c r="ASZ714" s="14"/>
      <c r="ATA714" s="14"/>
      <c r="ATB714" s="14"/>
      <c r="ATC714" s="14"/>
      <c r="ATD714" s="14"/>
    </row>
    <row r="715" spans="63:1200">
      <c r="BK715" s="14" t="str">
        <f t="shared" si="2125"/>
        <v/>
      </c>
      <c r="ABO715" s="14"/>
      <c r="ABP715" s="14"/>
      <c r="ABQ715" s="14"/>
      <c r="ABR715" s="14"/>
      <c r="ABS715" s="14"/>
      <c r="ABT715" s="14"/>
      <c r="ABU715" s="14"/>
      <c r="ABV715" s="14"/>
      <c r="ABW715" s="14"/>
      <c r="ABX715" s="14"/>
      <c r="ABY715" s="14"/>
      <c r="ABZ715" s="14"/>
      <c r="ACA715" s="14"/>
      <c r="ACB715" s="14"/>
      <c r="ACC715" s="14"/>
      <c r="ACD715" s="14"/>
      <c r="ACE715" s="14"/>
      <c r="ACF715" s="14"/>
      <c r="ACG715" s="14"/>
      <c r="ACH715" s="14"/>
      <c r="ACI715" s="14"/>
      <c r="ACJ715" s="14"/>
      <c r="ACK715" s="14"/>
      <c r="ACL715" s="14"/>
      <c r="ACM715" s="14"/>
      <c r="ACN715" s="14"/>
      <c r="ACO715" s="14"/>
      <c r="ACP715" s="14"/>
      <c r="ACQ715" s="14"/>
      <c r="ACR715" s="14"/>
      <c r="ACS715" s="14"/>
      <c r="ACT715" s="14"/>
      <c r="ACU715" s="14"/>
      <c r="ACV715" s="14"/>
      <c r="ACW715" s="14"/>
      <c r="ACX715" s="14"/>
      <c r="ACY715" s="14"/>
      <c r="ACZ715" s="14"/>
      <c r="ADA715" s="14"/>
      <c r="ADB715" s="14"/>
      <c r="ADC715" s="14"/>
      <c r="ADD715" s="14"/>
      <c r="ADE715" s="14"/>
      <c r="ADF715" s="14"/>
      <c r="ADG715" s="14"/>
      <c r="ADH715" s="14"/>
      <c r="ADI715" s="14"/>
      <c r="ADJ715" s="14"/>
      <c r="ADK715" s="14"/>
      <c r="ADL715" s="14"/>
      <c r="ADM715" s="14"/>
      <c r="ADN715" s="14"/>
      <c r="ADO715" s="14"/>
      <c r="ADP715" s="14"/>
      <c r="ADQ715" s="14"/>
      <c r="ADR715" s="14"/>
      <c r="ADS715" s="14"/>
      <c r="ADT715" s="14"/>
      <c r="ADU715" s="14"/>
      <c r="ADV715" s="14"/>
      <c r="ADW715" s="14"/>
      <c r="ADX715" s="14"/>
      <c r="ADY715" s="14"/>
      <c r="ADZ715" s="14"/>
      <c r="AEA715" s="14"/>
      <c r="AEB715" s="14"/>
      <c r="AEC715" s="14"/>
      <c r="AED715" s="14"/>
      <c r="AEE715" s="14"/>
      <c r="AEF715" s="14"/>
      <c r="AEG715" s="14"/>
      <c r="AEH715" s="14"/>
      <c r="AEI715" s="14"/>
      <c r="AEJ715" s="14"/>
      <c r="AEK715" s="14"/>
      <c r="AEL715" s="14"/>
      <c r="AEM715" s="14"/>
      <c r="AEN715" s="14"/>
      <c r="AEO715" s="14"/>
      <c r="AEP715" s="14"/>
      <c r="AEQ715" s="14"/>
      <c r="AER715" s="14"/>
      <c r="AES715" s="14"/>
      <c r="AET715" s="14"/>
      <c r="AEU715" s="14"/>
      <c r="AEV715" s="14"/>
      <c r="AEW715" s="14"/>
      <c r="AEX715" s="14"/>
      <c r="AEY715" s="14"/>
      <c r="AEZ715" s="14"/>
      <c r="AFA715" s="14"/>
      <c r="AFB715" s="14"/>
      <c r="AFC715" s="14"/>
      <c r="AFD715" s="14"/>
      <c r="AFE715" s="14"/>
      <c r="AFF715" s="14"/>
      <c r="AFG715" s="14"/>
      <c r="AFH715" s="14"/>
      <c r="AFI715" s="14"/>
      <c r="AFJ715" s="14"/>
      <c r="AFK715" s="14"/>
      <c r="AFL715" s="14"/>
      <c r="AFM715" s="14"/>
      <c r="AFN715" s="14"/>
      <c r="AFO715" s="14"/>
      <c r="AFP715" s="14"/>
      <c r="AFQ715" s="14"/>
      <c r="AFR715" s="14"/>
      <c r="AFS715" s="14"/>
      <c r="AFT715" s="14"/>
      <c r="AFU715" s="14"/>
      <c r="AFV715" s="14"/>
      <c r="AFW715" s="14"/>
      <c r="AFX715" s="14"/>
      <c r="AFY715" s="14"/>
      <c r="AFZ715" s="14"/>
      <c r="AGA715" s="14"/>
      <c r="AGB715" s="14"/>
      <c r="AGC715" s="14"/>
      <c r="AGD715" s="14"/>
      <c r="AGE715" s="14"/>
      <c r="AGF715" s="14"/>
      <c r="AGG715" s="14"/>
      <c r="AGH715" s="14"/>
      <c r="AGI715" s="14"/>
      <c r="AGJ715" s="14"/>
      <c r="AGK715" s="14"/>
      <c r="AGL715" s="14"/>
      <c r="AGM715" s="14"/>
      <c r="AGN715" s="14"/>
      <c r="AGO715" s="14"/>
      <c r="AGP715" s="14"/>
      <c r="AGQ715" s="14"/>
      <c r="AGR715" s="14"/>
      <c r="AGS715" s="14"/>
      <c r="AGT715" s="14"/>
      <c r="AGU715" s="14"/>
      <c r="AGV715" s="14"/>
      <c r="AGW715" s="14"/>
      <c r="AGX715" s="14"/>
      <c r="AGY715" s="14"/>
      <c r="AGZ715" s="14"/>
      <c r="AHA715" s="14"/>
      <c r="AHB715" s="14"/>
      <c r="AHC715" s="14"/>
      <c r="AHD715" s="14"/>
      <c r="AHE715" s="14"/>
      <c r="AHF715" s="14"/>
      <c r="AHG715" s="14"/>
      <c r="AHH715" s="14"/>
      <c r="AHI715" s="14"/>
      <c r="AHJ715" s="14"/>
      <c r="AHK715" s="14"/>
      <c r="AHL715" s="14"/>
      <c r="AHM715" s="14"/>
      <c r="AHN715" s="14"/>
      <c r="AHO715" s="14"/>
      <c r="AHP715" s="14"/>
      <c r="AHQ715" s="14"/>
      <c r="AHR715" s="14"/>
      <c r="AHS715" s="14"/>
      <c r="AHT715" s="14"/>
      <c r="AHU715" s="14"/>
      <c r="AHV715" s="14"/>
      <c r="AHW715" s="14"/>
      <c r="AHX715" s="14"/>
      <c r="AHY715" s="14"/>
      <c r="AHZ715" s="14"/>
      <c r="AIA715" s="14"/>
      <c r="AIB715" s="14"/>
      <c r="AIC715" s="14"/>
      <c r="AID715" s="14"/>
      <c r="AIE715" s="14"/>
      <c r="AIF715" s="14"/>
      <c r="AIG715" s="14"/>
      <c r="AIH715" s="14"/>
      <c r="AII715" s="14"/>
      <c r="AIJ715" s="14"/>
      <c r="AIK715" s="14"/>
      <c r="AIL715" s="14"/>
      <c r="AIM715" s="14"/>
      <c r="AIN715" s="14"/>
      <c r="AIO715" s="14"/>
      <c r="AIP715" s="14"/>
      <c r="AIQ715" s="14"/>
      <c r="AIR715" s="14"/>
      <c r="AIS715" s="14"/>
      <c r="AIT715" s="14"/>
      <c r="AIU715" s="14"/>
      <c r="AIV715" s="14"/>
      <c r="AIW715" s="14"/>
      <c r="AIX715" s="14"/>
      <c r="AIY715" s="14"/>
      <c r="AIZ715" s="14"/>
      <c r="AJA715" s="14"/>
      <c r="AJB715" s="14"/>
      <c r="AJC715" s="14"/>
      <c r="AJD715" s="14"/>
      <c r="AJE715" s="14"/>
      <c r="AJF715" s="14"/>
      <c r="AJG715" s="14"/>
      <c r="AJH715" s="14"/>
      <c r="AJI715" s="14"/>
      <c r="AJJ715" s="14"/>
      <c r="AJK715" s="14"/>
      <c r="AJL715" s="14"/>
      <c r="AJM715" s="14"/>
      <c r="AJN715" s="14"/>
      <c r="AJO715" s="14"/>
      <c r="AJP715" s="14"/>
      <c r="AJQ715" s="14"/>
      <c r="AJR715" s="14"/>
      <c r="AJS715" s="14"/>
      <c r="AJT715" s="14"/>
      <c r="AJU715" s="14"/>
      <c r="AJV715" s="14"/>
      <c r="AJW715" s="14"/>
      <c r="AJX715" s="14"/>
      <c r="AJY715" s="14"/>
      <c r="AJZ715" s="14"/>
      <c r="AKA715" s="14"/>
      <c r="AKB715" s="14"/>
      <c r="AKC715" s="14"/>
      <c r="AKD715" s="14"/>
      <c r="AKE715" s="14"/>
      <c r="AKF715" s="14"/>
      <c r="AKG715" s="14"/>
      <c r="AKH715" s="14"/>
      <c r="AKI715" s="14"/>
      <c r="AKJ715" s="14"/>
      <c r="AKK715" s="14"/>
      <c r="AKL715" s="14"/>
      <c r="AKM715" s="14"/>
      <c r="AKN715" s="14"/>
      <c r="AKO715" s="14"/>
      <c r="AKP715" s="14"/>
      <c r="AKQ715" s="14"/>
      <c r="AKR715" s="14"/>
      <c r="AKS715" s="14"/>
      <c r="AKT715" s="14"/>
      <c r="AKU715" s="14"/>
      <c r="AKV715" s="14"/>
      <c r="AKW715" s="14"/>
      <c r="AKX715" s="14"/>
      <c r="AKY715" s="14"/>
      <c r="AKZ715" s="14"/>
      <c r="ALA715" s="14"/>
      <c r="ALB715" s="14"/>
      <c r="ALC715" s="14"/>
      <c r="ALD715" s="14"/>
      <c r="ALE715" s="14"/>
      <c r="ALF715" s="14"/>
      <c r="ALG715" s="14"/>
      <c r="ALH715" s="14"/>
      <c r="ALI715" s="14"/>
      <c r="ALJ715" s="14"/>
      <c r="ALK715" s="14"/>
      <c r="ALL715" s="14"/>
      <c r="ALM715" s="14"/>
      <c r="ALN715" s="14"/>
      <c r="ALO715" s="14"/>
      <c r="ALP715" s="14"/>
      <c r="ALQ715" s="14"/>
      <c r="ALR715" s="14"/>
      <c r="ALS715" s="14"/>
      <c r="ALT715" s="14"/>
      <c r="ALU715" s="14"/>
      <c r="ALV715" s="14"/>
      <c r="ALW715" s="14"/>
      <c r="ALX715" s="14"/>
      <c r="ALY715" s="14"/>
      <c r="ALZ715" s="14"/>
      <c r="AMA715" s="14"/>
      <c r="AMB715" s="14"/>
      <c r="AMC715" s="14"/>
      <c r="AMD715" s="14"/>
      <c r="AME715" s="14"/>
      <c r="AMF715" s="14"/>
      <c r="AMG715" s="14"/>
      <c r="AMH715" s="14"/>
      <c r="AMI715" s="14"/>
      <c r="AMJ715" s="14"/>
      <c r="AMK715" s="14"/>
      <c r="AML715" s="14"/>
      <c r="AMM715" s="14"/>
      <c r="AMN715" s="14"/>
      <c r="AMO715" s="14"/>
      <c r="AMP715" s="14"/>
      <c r="AMQ715" s="14"/>
      <c r="AMR715" s="14"/>
      <c r="AMS715" s="14"/>
      <c r="AMT715" s="14"/>
      <c r="AMU715" s="14"/>
      <c r="AMV715" s="14"/>
      <c r="AMW715" s="14"/>
      <c r="AMX715" s="14"/>
      <c r="AMY715" s="14"/>
      <c r="AMZ715" s="14"/>
      <c r="ANA715" s="14"/>
      <c r="ANB715" s="14"/>
      <c r="ANC715" s="14"/>
      <c r="AND715" s="14"/>
      <c r="ANE715" s="14"/>
      <c r="ANF715" s="14"/>
      <c r="ANG715" s="14"/>
      <c r="ANH715" s="14"/>
      <c r="ANI715" s="14"/>
      <c r="ANJ715" s="14"/>
      <c r="ANK715" s="14"/>
      <c r="ANL715" s="14"/>
      <c r="ANM715" s="14"/>
      <c r="ANN715" s="14"/>
      <c r="ANO715" s="14"/>
      <c r="ANP715" s="14"/>
      <c r="ANQ715" s="14"/>
      <c r="ANR715" s="14"/>
      <c r="ANS715" s="14"/>
      <c r="ANT715" s="14"/>
      <c r="ANU715" s="14"/>
      <c r="ANV715" s="14"/>
      <c r="ANW715" s="14"/>
      <c r="ANX715" s="14"/>
      <c r="ANY715" s="14"/>
      <c r="ANZ715" s="14"/>
      <c r="AOA715" s="14"/>
      <c r="AOB715" s="14"/>
      <c r="AOC715" s="14"/>
      <c r="AOD715" s="14"/>
      <c r="AOE715" s="14"/>
      <c r="AOF715" s="14"/>
      <c r="AOG715" s="14"/>
      <c r="AOH715" s="14"/>
      <c r="AOI715" s="14"/>
      <c r="AOJ715" s="14"/>
      <c r="AOK715" s="14"/>
      <c r="AOL715" s="14"/>
      <c r="AOM715" s="14"/>
      <c r="AON715" s="14"/>
      <c r="AOO715" s="14"/>
      <c r="AOP715" s="14"/>
      <c r="AOQ715" s="14"/>
      <c r="AOR715" s="14"/>
      <c r="AOS715" s="14"/>
      <c r="AOT715" s="14"/>
      <c r="AOU715" s="14"/>
      <c r="AOV715" s="14"/>
      <c r="AOW715" s="14"/>
      <c r="AOX715" s="14"/>
      <c r="AOY715" s="14"/>
      <c r="AOZ715" s="14"/>
      <c r="APA715" s="14"/>
      <c r="APB715" s="14"/>
      <c r="APC715" s="14"/>
      <c r="APD715" s="14"/>
      <c r="APE715" s="14"/>
      <c r="APF715" s="14"/>
      <c r="APG715" s="14"/>
      <c r="APH715" s="14"/>
      <c r="API715" s="14"/>
      <c r="APJ715" s="14"/>
      <c r="APK715" s="14"/>
      <c r="APL715" s="14"/>
      <c r="APM715" s="14"/>
      <c r="APN715" s="14"/>
      <c r="APO715" s="14"/>
      <c r="APP715" s="14"/>
      <c r="APQ715" s="14"/>
      <c r="APR715" s="14"/>
      <c r="APS715" s="14"/>
      <c r="APT715" s="14"/>
      <c r="APU715" s="14"/>
      <c r="APV715" s="14"/>
      <c r="APW715" s="14"/>
      <c r="APX715" s="14"/>
      <c r="APY715" s="14"/>
      <c r="APZ715" s="14"/>
      <c r="AQA715" s="14"/>
      <c r="AQB715" s="14"/>
      <c r="AQC715" s="14"/>
      <c r="AQD715" s="14"/>
      <c r="AQE715" s="14"/>
      <c r="AQF715" s="14"/>
      <c r="AQG715" s="14"/>
      <c r="AQH715" s="14"/>
      <c r="AQI715" s="14"/>
      <c r="AQJ715" s="14"/>
      <c r="AQK715" s="14"/>
      <c r="AQL715" s="14"/>
      <c r="AQM715" s="14"/>
      <c r="AQN715" s="14"/>
      <c r="AQO715" s="14"/>
      <c r="AQP715" s="14"/>
      <c r="AQQ715" s="14"/>
      <c r="AQR715" s="14"/>
      <c r="AQS715" s="14"/>
      <c r="AQT715" s="14"/>
      <c r="AQU715" s="14"/>
      <c r="AQV715" s="14"/>
      <c r="AQW715" s="14"/>
      <c r="AQX715" s="14"/>
      <c r="AQY715" s="14"/>
      <c r="AQZ715" s="14"/>
      <c r="ARA715" s="14"/>
      <c r="ARB715" s="14"/>
      <c r="ARC715" s="14"/>
      <c r="ARD715" s="14"/>
      <c r="ARE715" s="14"/>
      <c r="ARF715" s="14"/>
      <c r="ARG715" s="14"/>
      <c r="ARH715" s="14"/>
      <c r="ARI715" s="14"/>
      <c r="ARJ715" s="14"/>
      <c r="ARK715" s="14"/>
      <c r="ARL715" s="14"/>
      <c r="ARM715" s="14"/>
      <c r="ARN715" s="14"/>
      <c r="ARO715" s="14"/>
      <c r="ARP715" s="14"/>
      <c r="ARQ715" s="14"/>
      <c r="ARR715" s="14"/>
      <c r="ARS715" s="14"/>
      <c r="ART715" s="14"/>
      <c r="ARU715" s="14"/>
      <c r="ARV715" s="14"/>
      <c r="ARW715" s="14"/>
      <c r="ARX715" s="14"/>
      <c r="ARY715" s="14"/>
      <c r="ARZ715" s="14"/>
      <c r="ASA715" s="14"/>
      <c r="ASB715" s="14"/>
      <c r="ASC715" s="14"/>
      <c r="ASD715" s="14"/>
      <c r="ASE715" s="14"/>
      <c r="ASF715" s="14"/>
      <c r="ASG715" s="14"/>
      <c r="ASH715" s="14"/>
      <c r="ASI715" s="14"/>
      <c r="ASJ715" s="14"/>
      <c r="ASK715" s="14"/>
      <c r="ASL715" s="14"/>
      <c r="ASM715" s="14"/>
      <c r="ASN715" s="14"/>
      <c r="ASO715" s="14"/>
      <c r="ASP715" s="14"/>
      <c r="ASQ715" s="14"/>
      <c r="ASR715" s="14"/>
      <c r="ASS715" s="14"/>
      <c r="AST715" s="14"/>
      <c r="ASU715" s="14"/>
      <c r="ASV715" s="14"/>
      <c r="ASW715" s="14"/>
      <c r="ASX715" s="14"/>
      <c r="ASY715" s="14"/>
      <c r="ASZ715" s="14"/>
      <c r="ATA715" s="14"/>
      <c r="ATB715" s="14"/>
      <c r="ATC715" s="14"/>
      <c r="ATD715" s="14"/>
    </row>
    <row r="716" spans="63:1200">
      <c r="BK716" s="14" t="str">
        <f t="shared" si="2125"/>
        <v/>
      </c>
      <c r="ABO716" s="14"/>
      <c r="ABP716" s="14"/>
      <c r="ABQ716" s="14"/>
      <c r="ABR716" s="14"/>
      <c r="ABS716" s="14"/>
      <c r="ABT716" s="14"/>
      <c r="ABU716" s="14"/>
      <c r="ABV716" s="14"/>
      <c r="ABW716" s="14"/>
      <c r="ABX716" s="14"/>
      <c r="ABY716" s="14"/>
      <c r="ABZ716" s="14"/>
      <c r="ACA716" s="14"/>
      <c r="ACB716" s="14"/>
      <c r="ACC716" s="14"/>
      <c r="ACD716" s="14"/>
      <c r="ACE716" s="14"/>
      <c r="ACF716" s="14"/>
      <c r="ACG716" s="14"/>
      <c r="ACH716" s="14"/>
      <c r="ACI716" s="14"/>
      <c r="ACJ716" s="14"/>
      <c r="ACK716" s="14"/>
      <c r="ACL716" s="14"/>
      <c r="ACM716" s="14"/>
      <c r="ACN716" s="14"/>
      <c r="ACO716" s="14"/>
      <c r="ACP716" s="14"/>
      <c r="ACQ716" s="14"/>
      <c r="ACR716" s="14"/>
      <c r="ACS716" s="14"/>
      <c r="ACT716" s="14"/>
      <c r="ACU716" s="14"/>
      <c r="ACV716" s="14"/>
      <c r="ACW716" s="14"/>
      <c r="ACX716" s="14"/>
      <c r="ACY716" s="14"/>
      <c r="ACZ716" s="14"/>
      <c r="ADA716" s="14"/>
      <c r="ADB716" s="14"/>
      <c r="ADC716" s="14"/>
      <c r="ADD716" s="14"/>
      <c r="ADE716" s="14"/>
      <c r="ADF716" s="14"/>
      <c r="ADG716" s="14"/>
      <c r="ADH716" s="14"/>
      <c r="ADI716" s="14"/>
      <c r="ADJ716" s="14"/>
      <c r="ADK716" s="14"/>
      <c r="ADL716" s="14"/>
      <c r="ADM716" s="14"/>
      <c r="ADN716" s="14"/>
      <c r="ADO716" s="14"/>
      <c r="ADP716" s="14"/>
      <c r="ADQ716" s="14"/>
      <c r="ADR716" s="14"/>
      <c r="ADS716" s="14"/>
      <c r="ADT716" s="14"/>
      <c r="ADU716" s="14"/>
      <c r="ADV716" s="14"/>
      <c r="ADW716" s="14"/>
      <c r="ADX716" s="14"/>
      <c r="ADY716" s="14"/>
      <c r="ADZ716" s="14"/>
      <c r="AEA716" s="14"/>
      <c r="AEB716" s="14"/>
      <c r="AEC716" s="14"/>
      <c r="AED716" s="14"/>
      <c r="AEE716" s="14"/>
      <c r="AEF716" s="14"/>
      <c r="AEG716" s="14"/>
      <c r="AEH716" s="14"/>
      <c r="AEI716" s="14"/>
      <c r="AEJ716" s="14"/>
      <c r="AEK716" s="14"/>
      <c r="AEL716" s="14"/>
      <c r="AEM716" s="14"/>
      <c r="AEN716" s="14"/>
      <c r="AEO716" s="14"/>
      <c r="AEP716" s="14"/>
      <c r="AEQ716" s="14"/>
      <c r="AER716" s="14"/>
      <c r="AES716" s="14"/>
      <c r="AET716" s="14"/>
      <c r="AEU716" s="14"/>
      <c r="AEV716" s="14"/>
      <c r="AEW716" s="14"/>
      <c r="AEX716" s="14"/>
      <c r="AEY716" s="14"/>
      <c r="AEZ716" s="14"/>
      <c r="AFA716" s="14"/>
      <c r="AFB716" s="14"/>
      <c r="AFC716" s="14"/>
      <c r="AFD716" s="14"/>
      <c r="AFE716" s="14"/>
      <c r="AFF716" s="14"/>
      <c r="AFG716" s="14"/>
      <c r="AFH716" s="14"/>
      <c r="AFI716" s="14"/>
      <c r="AFJ716" s="14"/>
      <c r="AFK716" s="14"/>
      <c r="AFL716" s="14"/>
      <c r="AFM716" s="14"/>
      <c r="AFN716" s="14"/>
      <c r="AFO716" s="14"/>
      <c r="AFP716" s="14"/>
      <c r="AFQ716" s="14"/>
      <c r="AFR716" s="14"/>
      <c r="AFS716" s="14"/>
      <c r="AFT716" s="14"/>
      <c r="AFU716" s="14"/>
      <c r="AFV716" s="14"/>
      <c r="AFW716" s="14"/>
      <c r="AFX716" s="14"/>
      <c r="AFY716" s="14"/>
      <c r="AFZ716" s="14"/>
      <c r="AGA716" s="14"/>
      <c r="AGB716" s="14"/>
      <c r="AGC716" s="14"/>
      <c r="AGD716" s="14"/>
      <c r="AGE716" s="14"/>
      <c r="AGF716" s="14"/>
      <c r="AGG716" s="14"/>
      <c r="AGH716" s="14"/>
      <c r="AGI716" s="14"/>
      <c r="AGJ716" s="14"/>
      <c r="AGK716" s="14"/>
      <c r="AGL716" s="14"/>
      <c r="AGM716" s="14"/>
      <c r="AGN716" s="14"/>
      <c r="AGO716" s="14"/>
      <c r="AGP716" s="14"/>
      <c r="AGQ716" s="14"/>
      <c r="AGR716" s="14"/>
      <c r="AGS716" s="14"/>
      <c r="AGT716" s="14"/>
      <c r="AGU716" s="14"/>
      <c r="AGV716" s="14"/>
      <c r="AGW716" s="14"/>
      <c r="AGX716" s="14"/>
      <c r="AGY716" s="14"/>
      <c r="AGZ716" s="14"/>
      <c r="AHA716" s="14"/>
      <c r="AHB716" s="14"/>
      <c r="AHC716" s="14"/>
      <c r="AHD716" s="14"/>
      <c r="AHE716" s="14"/>
      <c r="AHF716" s="14"/>
      <c r="AHG716" s="14"/>
      <c r="AHH716" s="14"/>
      <c r="AHI716" s="14"/>
      <c r="AHJ716" s="14"/>
      <c r="AHK716" s="14"/>
      <c r="AHL716" s="14"/>
      <c r="AHM716" s="14"/>
      <c r="AHN716" s="14"/>
      <c r="AHO716" s="14"/>
      <c r="AHP716" s="14"/>
      <c r="AHQ716" s="14"/>
      <c r="AHR716" s="14"/>
      <c r="AHS716" s="14"/>
      <c r="AHT716" s="14"/>
      <c r="AHU716" s="14"/>
      <c r="AHV716" s="14"/>
      <c r="AHW716" s="14"/>
      <c r="AHX716" s="14"/>
      <c r="AHY716" s="14"/>
      <c r="AHZ716" s="14"/>
      <c r="AIA716" s="14"/>
      <c r="AIB716" s="14"/>
      <c r="AIC716" s="14"/>
      <c r="AID716" s="14"/>
      <c r="AIE716" s="14"/>
      <c r="AIF716" s="14"/>
      <c r="AIG716" s="14"/>
      <c r="AIH716" s="14"/>
      <c r="AII716" s="14"/>
      <c r="AIJ716" s="14"/>
      <c r="AIK716" s="14"/>
      <c r="AIL716" s="14"/>
      <c r="AIM716" s="14"/>
      <c r="AIN716" s="14"/>
      <c r="AIO716" s="14"/>
      <c r="AIP716" s="14"/>
      <c r="AIQ716" s="14"/>
      <c r="AIR716" s="14"/>
      <c r="AIS716" s="14"/>
      <c r="AIT716" s="14"/>
      <c r="AIU716" s="14"/>
      <c r="AIV716" s="14"/>
      <c r="AIW716" s="14"/>
      <c r="AIX716" s="14"/>
      <c r="AIY716" s="14"/>
      <c r="AIZ716" s="14"/>
      <c r="AJA716" s="14"/>
      <c r="AJB716" s="14"/>
      <c r="AJC716" s="14"/>
      <c r="AJD716" s="14"/>
      <c r="AJE716" s="14"/>
      <c r="AJF716" s="14"/>
      <c r="AJG716" s="14"/>
      <c r="AJH716" s="14"/>
      <c r="AJI716" s="14"/>
      <c r="AJJ716" s="14"/>
      <c r="AJK716" s="14"/>
      <c r="AJL716" s="14"/>
      <c r="AJM716" s="14"/>
      <c r="AJN716" s="14"/>
      <c r="AJO716" s="14"/>
      <c r="AJP716" s="14"/>
      <c r="AJQ716" s="14"/>
      <c r="AJR716" s="14"/>
      <c r="AJS716" s="14"/>
      <c r="AJT716" s="14"/>
      <c r="AJU716" s="14"/>
      <c r="AJV716" s="14"/>
      <c r="AJW716" s="14"/>
      <c r="AJX716" s="14"/>
      <c r="AJY716" s="14"/>
      <c r="AJZ716" s="14"/>
      <c r="AKA716" s="14"/>
      <c r="AKB716" s="14"/>
      <c r="AKC716" s="14"/>
      <c r="AKD716" s="14"/>
      <c r="AKE716" s="14"/>
      <c r="AKF716" s="14"/>
      <c r="AKG716" s="14"/>
      <c r="AKH716" s="14"/>
      <c r="AKI716" s="14"/>
      <c r="AKJ716" s="14"/>
      <c r="AKK716" s="14"/>
      <c r="AKL716" s="14"/>
      <c r="AKM716" s="14"/>
      <c r="AKN716" s="14"/>
      <c r="AKO716" s="14"/>
      <c r="AKP716" s="14"/>
      <c r="AKQ716" s="14"/>
      <c r="AKR716" s="14"/>
      <c r="AKS716" s="14"/>
      <c r="AKT716" s="14"/>
      <c r="AKU716" s="14"/>
      <c r="AKV716" s="14"/>
      <c r="AKW716" s="14"/>
      <c r="AKX716" s="14"/>
      <c r="AKY716" s="14"/>
      <c r="AKZ716" s="14"/>
      <c r="ALA716" s="14"/>
      <c r="ALB716" s="14"/>
      <c r="ALC716" s="14"/>
      <c r="ALD716" s="14"/>
      <c r="ALE716" s="14"/>
      <c r="ALF716" s="14"/>
      <c r="ALG716" s="14"/>
      <c r="ALH716" s="14"/>
      <c r="ALI716" s="14"/>
      <c r="ALJ716" s="14"/>
      <c r="ALK716" s="14"/>
      <c r="ALL716" s="14"/>
      <c r="ALM716" s="14"/>
      <c r="ALN716" s="14"/>
      <c r="ALO716" s="14"/>
      <c r="ALP716" s="14"/>
      <c r="ALQ716" s="14"/>
      <c r="ALR716" s="14"/>
      <c r="ALS716" s="14"/>
      <c r="ALT716" s="14"/>
      <c r="ALU716" s="14"/>
      <c r="ALV716" s="14"/>
      <c r="ALW716" s="14"/>
      <c r="ALX716" s="14"/>
      <c r="ALY716" s="14"/>
      <c r="ALZ716" s="14"/>
      <c r="AMA716" s="14"/>
      <c r="AMB716" s="14"/>
      <c r="AMC716" s="14"/>
      <c r="AMD716" s="14"/>
      <c r="AME716" s="14"/>
      <c r="AMF716" s="14"/>
      <c r="AMG716" s="14"/>
      <c r="AMH716" s="14"/>
      <c r="AMI716" s="14"/>
      <c r="AMJ716" s="14"/>
      <c r="AMK716" s="14"/>
      <c r="AML716" s="14"/>
      <c r="AMM716" s="14"/>
      <c r="AMN716" s="14"/>
      <c r="AMO716" s="14"/>
      <c r="AMP716" s="14"/>
      <c r="AMQ716" s="14"/>
      <c r="AMR716" s="14"/>
      <c r="AMS716" s="14"/>
      <c r="AMT716" s="14"/>
      <c r="AMU716" s="14"/>
      <c r="AMV716" s="14"/>
      <c r="AMW716" s="14"/>
      <c r="AMX716" s="14"/>
      <c r="AMY716" s="14"/>
      <c r="AMZ716" s="14"/>
      <c r="ANA716" s="14"/>
      <c r="ANB716" s="14"/>
      <c r="ANC716" s="14"/>
      <c r="AND716" s="14"/>
      <c r="ANE716" s="14"/>
      <c r="ANF716" s="14"/>
      <c r="ANG716" s="14"/>
      <c r="ANH716" s="14"/>
      <c r="ANI716" s="14"/>
      <c r="ANJ716" s="14"/>
      <c r="ANK716" s="14"/>
      <c r="ANL716" s="14"/>
      <c r="ANM716" s="14"/>
      <c r="ANN716" s="14"/>
      <c r="ANO716" s="14"/>
      <c r="ANP716" s="14"/>
      <c r="ANQ716" s="14"/>
      <c r="ANR716" s="14"/>
      <c r="ANS716" s="14"/>
      <c r="ANT716" s="14"/>
      <c r="ANU716" s="14"/>
      <c r="ANV716" s="14"/>
      <c r="ANW716" s="14"/>
      <c r="ANX716" s="14"/>
      <c r="ANY716" s="14"/>
      <c r="ANZ716" s="14"/>
      <c r="AOA716" s="14"/>
      <c r="AOB716" s="14"/>
      <c r="AOC716" s="14"/>
      <c r="AOD716" s="14"/>
      <c r="AOE716" s="14"/>
      <c r="AOF716" s="14"/>
      <c r="AOG716" s="14"/>
      <c r="AOH716" s="14"/>
      <c r="AOI716" s="14"/>
      <c r="AOJ716" s="14"/>
      <c r="AOK716" s="14"/>
      <c r="AOL716" s="14"/>
      <c r="AOM716" s="14"/>
      <c r="AON716" s="14"/>
      <c r="AOO716" s="14"/>
      <c r="AOP716" s="14"/>
      <c r="AOQ716" s="14"/>
      <c r="AOR716" s="14"/>
      <c r="AOS716" s="14"/>
      <c r="AOT716" s="14"/>
      <c r="AOU716" s="14"/>
      <c r="AOV716" s="14"/>
      <c r="AOW716" s="14"/>
      <c r="AOX716" s="14"/>
      <c r="AOY716" s="14"/>
      <c r="AOZ716" s="14"/>
      <c r="APA716" s="14"/>
      <c r="APB716" s="14"/>
      <c r="APC716" s="14"/>
      <c r="APD716" s="14"/>
      <c r="APE716" s="14"/>
      <c r="APF716" s="14"/>
      <c r="APG716" s="14"/>
      <c r="APH716" s="14"/>
      <c r="API716" s="14"/>
      <c r="APJ716" s="14"/>
      <c r="APK716" s="14"/>
      <c r="APL716" s="14"/>
      <c r="APM716" s="14"/>
      <c r="APN716" s="14"/>
      <c r="APO716" s="14"/>
      <c r="APP716" s="14"/>
      <c r="APQ716" s="14"/>
      <c r="APR716" s="14"/>
      <c r="APS716" s="14"/>
      <c r="APT716" s="14"/>
      <c r="APU716" s="14"/>
      <c r="APV716" s="14"/>
      <c r="APW716" s="14"/>
      <c r="APX716" s="14"/>
      <c r="APY716" s="14"/>
      <c r="APZ716" s="14"/>
      <c r="AQA716" s="14"/>
      <c r="AQB716" s="14"/>
      <c r="AQC716" s="14"/>
      <c r="AQD716" s="14"/>
      <c r="AQE716" s="14"/>
      <c r="AQF716" s="14"/>
      <c r="AQG716" s="14"/>
      <c r="AQH716" s="14"/>
      <c r="AQI716" s="14"/>
      <c r="AQJ716" s="14"/>
      <c r="AQK716" s="14"/>
      <c r="AQL716" s="14"/>
      <c r="AQM716" s="14"/>
      <c r="AQN716" s="14"/>
      <c r="AQO716" s="14"/>
      <c r="AQP716" s="14"/>
      <c r="AQQ716" s="14"/>
      <c r="AQR716" s="14"/>
      <c r="AQS716" s="14"/>
      <c r="AQT716" s="14"/>
      <c r="AQU716" s="14"/>
      <c r="AQV716" s="14"/>
      <c r="AQW716" s="14"/>
      <c r="AQX716" s="14"/>
      <c r="AQY716" s="14"/>
      <c r="AQZ716" s="14"/>
      <c r="ARA716" s="14"/>
      <c r="ARB716" s="14"/>
      <c r="ARC716" s="14"/>
      <c r="ARD716" s="14"/>
      <c r="ARE716" s="14"/>
      <c r="ARF716" s="14"/>
      <c r="ARG716" s="14"/>
      <c r="ARH716" s="14"/>
      <c r="ARI716" s="14"/>
      <c r="ARJ716" s="14"/>
      <c r="ARK716" s="14"/>
      <c r="ARL716" s="14"/>
      <c r="ARM716" s="14"/>
      <c r="ARN716" s="14"/>
      <c r="ARO716" s="14"/>
      <c r="ARP716" s="14"/>
      <c r="ARQ716" s="14"/>
      <c r="ARR716" s="14"/>
      <c r="ARS716" s="14"/>
      <c r="ART716" s="14"/>
      <c r="ARU716" s="14"/>
      <c r="ARV716" s="14"/>
      <c r="ARW716" s="14"/>
      <c r="ARX716" s="14"/>
      <c r="ARY716" s="14"/>
      <c r="ARZ716" s="14"/>
      <c r="ASA716" s="14"/>
      <c r="ASB716" s="14"/>
      <c r="ASC716" s="14"/>
      <c r="ASD716" s="14"/>
      <c r="ASE716" s="14"/>
      <c r="ASF716" s="14"/>
      <c r="ASG716" s="14"/>
      <c r="ASH716" s="14"/>
      <c r="ASI716" s="14"/>
      <c r="ASJ716" s="14"/>
      <c r="ASK716" s="14"/>
      <c r="ASL716" s="14"/>
      <c r="ASM716" s="14"/>
      <c r="ASN716" s="14"/>
      <c r="ASO716" s="14"/>
      <c r="ASP716" s="14"/>
      <c r="ASQ716" s="14"/>
      <c r="ASR716" s="14"/>
      <c r="ASS716" s="14"/>
      <c r="AST716" s="14"/>
      <c r="ASU716" s="14"/>
      <c r="ASV716" s="14"/>
      <c r="ASW716" s="14"/>
      <c r="ASX716" s="14"/>
      <c r="ASY716" s="14"/>
      <c r="ASZ716" s="14"/>
      <c r="ATA716" s="14"/>
      <c r="ATB716" s="14"/>
      <c r="ATC716" s="14"/>
      <c r="ATD716" s="14"/>
    </row>
    <row r="717" spans="63:1200">
      <c r="BK717" s="14" t="str">
        <f t="shared" si="2125"/>
        <v/>
      </c>
      <c r="ABO717" s="14"/>
      <c r="ABP717" s="14"/>
      <c r="ABQ717" s="14"/>
      <c r="ABR717" s="14"/>
      <c r="ABS717" s="14"/>
      <c r="ABT717" s="14"/>
      <c r="ABU717" s="14"/>
      <c r="ABV717" s="14"/>
      <c r="ABW717" s="14"/>
      <c r="ABX717" s="14"/>
      <c r="ABY717" s="14"/>
      <c r="ABZ717" s="14"/>
      <c r="ACA717" s="14"/>
      <c r="ACB717" s="14"/>
      <c r="ACC717" s="14"/>
      <c r="ACD717" s="14"/>
      <c r="ACE717" s="14"/>
      <c r="ACF717" s="14"/>
      <c r="ACG717" s="14"/>
      <c r="ACH717" s="14"/>
      <c r="ACI717" s="14"/>
      <c r="ACJ717" s="14"/>
      <c r="ACK717" s="14"/>
      <c r="ACL717" s="14"/>
      <c r="ACM717" s="14"/>
      <c r="ACN717" s="14"/>
      <c r="ACO717" s="14"/>
      <c r="ACP717" s="14"/>
      <c r="ACQ717" s="14"/>
      <c r="ACR717" s="14"/>
      <c r="ACS717" s="14"/>
      <c r="ACT717" s="14"/>
      <c r="ACU717" s="14"/>
      <c r="ACV717" s="14"/>
      <c r="ACW717" s="14"/>
      <c r="ACX717" s="14"/>
      <c r="ACY717" s="14"/>
      <c r="ACZ717" s="14"/>
      <c r="ADA717" s="14"/>
      <c r="ADB717" s="14"/>
      <c r="ADC717" s="14"/>
      <c r="ADD717" s="14"/>
      <c r="ADE717" s="14"/>
      <c r="ADF717" s="14"/>
      <c r="ADG717" s="14"/>
      <c r="ADH717" s="14"/>
      <c r="ADI717" s="14"/>
      <c r="ADJ717" s="14"/>
      <c r="ADK717" s="14"/>
      <c r="ADL717" s="14"/>
      <c r="ADM717" s="14"/>
      <c r="ADN717" s="14"/>
      <c r="ADO717" s="14"/>
      <c r="ADP717" s="14"/>
      <c r="ADQ717" s="14"/>
      <c r="ADR717" s="14"/>
      <c r="ADS717" s="14"/>
      <c r="ADT717" s="14"/>
      <c r="ADU717" s="14"/>
      <c r="ADV717" s="14"/>
      <c r="ADW717" s="14"/>
      <c r="ADX717" s="14"/>
      <c r="ADY717" s="14"/>
      <c r="ADZ717" s="14"/>
      <c r="AEA717" s="14"/>
      <c r="AEB717" s="14"/>
      <c r="AEC717" s="14"/>
      <c r="AED717" s="14"/>
      <c r="AEE717" s="14"/>
      <c r="AEF717" s="14"/>
      <c r="AEG717" s="14"/>
      <c r="AEH717" s="14"/>
      <c r="AEI717" s="14"/>
      <c r="AEJ717" s="14"/>
      <c r="AEK717" s="14"/>
      <c r="AEL717" s="14"/>
      <c r="AEM717" s="14"/>
      <c r="AEN717" s="14"/>
      <c r="AEO717" s="14"/>
      <c r="AEP717" s="14"/>
      <c r="AEQ717" s="14"/>
      <c r="AER717" s="14"/>
      <c r="AES717" s="14"/>
      <c r="AET717" s="14"/>
      <c r="AEU717" s="14"/>
      <c r="AEV717" s="14"/>
      <c r="AEW717" s="14"/>
      <c r="AEX717" s="14"/>
      <c r="AEY717" s="14"/>
      <c r="AEZ717" s="14"/>
      <c r="AFA717" s="14"/>
      <c r="AFB717" s="14"/>
      <c r="AFC717" s="14"/>
      <c r="AFD717" s="14"/>
      <c r="AFE717" s="14"/>
      <c r="AFF717" s="14"/>
      <c r="AFG717" s="14"/>
      <c r="AFH717" s="14"/>
      <c r="AFI717" s="14"/>
      <c r="AFJ717" s="14"/>
      <c r="AFK717" s="14"/>
      <c r="AFL717" s="14"/>
      <c r="AFM717" s="14"/>
      <c r="AFN717" s="14"/>
      <c r="AFO717" s="14"/>
      <c r="AFP717" s="14"/>
      <c r="AFQ717" s="14"/>
      <c r="AFR717" s="14"/>
      <c r="AFS717" s="14"/>
      <c r="AFT717" s="14"/>
      <c r="AFU717" s="14"/>
      <c r="AFV717" s="14"/>
      <c r="AFW717" s="14"/>
      <c r="AFX717" s="14"/>
      <c r="AFY717" s="14"/>
      <c r="AFZ717" s="14"/>
      <c r="AGA717" s="14"/>
      <c r="AGB717" s="14"/>
      <c r="AGC717" s="14"/>
      <c r="AGD717" s="14"/>
      <c r="AGE717" s="14"/>
      <c r="AGF717" s="14"/>
      <c r="AGG717" s="14"/>
      <c r="AGH717" s="14"/>
      <c r="AGI717" s="14"/>
      <c r="AGJ717" s="14"/>
      <c r="AGK717" s="14"/>
      <c r="AGL717" s="14"/>
      <c r="AGM717" s="14"/>
      <c r="AGN717" s="14"/>
      <c r="AGO717" s="14"/>
      <c r="AGP717" s="14"/>
      <c r="AGQ717" s="14"/>
      <c r="AGR717" s="14"/>
      <c r="AGS717" s="14"/>
      <c r="AGT717" s="14"/>
      <c r="AGU717" s="14"/>
      <c r="AGV717" s="14"/>
      <c r="AGW717" s="14"/>
      <c r="AGX717" s="14"/>
      <c r="AGY717" s="14"/>
      <c r="AGZ717" s="14"/>
      <c r="AHA717" s="14"/>
      <c r="AHB717" s="14"/>
      <c r="AHC717" s="14"/>
      <c r="AHD717" s="14"/>
      <c r="AHE717" s="14"/>
      <c r="AHF717" s="14"/>
      <c r="AHG717" s="14"/>
      <c r="AHH717" s="14"/>
      <c r="AHI717" s="14"/>
      <c r="AHJ717" s="14"/>
      <c r="AHK717" s="14"/>
      <c r="AHL717" s="14"/>
      <c r="AHM717" s="14"/>
      <c r="AHN717" s="14"/>
      <c r="AHO717" s="14"/>
      <c r="AHP717" s="14"/>
      <c r="AHQ717" s="14"/>
      <c r="AHR717" s="14"/>
      <c r="AHS717" s="14"/>
      <c r="AHT717" s="14"/>
      <c r="AHU717" s="14"/>
      <c r="AHV717" s="14"/>
      <c r="AHW717" s="14"/>
      <c r="AHX717" s="14"/>
      <c r="AHY717" s="14"/>
      <c r="AHZ717" s="14"/>
      <c r="AIA717" s="14"/>
      <c r="AIB717" s="14"/>
      <c r="AIC717" s="14"/>
      <c r="AID717" s="14"/>
      <c r="AIE717" s="14"/>
      <c r="AIF717" s="14"/>
      <c r="AIG717" s="14"/>
      <c r="AIH717" s="14"/>
      <c r="AII717" s="14"/>
      <c r="AIJ717" s="14"/>
      <c r="AIK717" s="14"/>
      <c r="AIL717" s="14"/>
      <c r="AIM717" s="14"/>
      <c r="AIN717" s="14"/>
      <c r="AIO717" s="14"/>
      <c r="AIP717" s="14"/>
      <c r="AIQ717" s="14"/>
      <c r="AIR717" s="14"/>
      <c r="AIS717" s="14"/>
      <c r="AIT717" s="14"/>
      <c r="AIU717" s="14"/>
      <c r="AIV717" s="14"/>
      <c r="AIW717" s="14"/>
      <c r="AIX717" s="14"/>
      <c r="AIY717" s="14"/>
      <c r="AIZ717" s="14"/>
      <c r="AJA717" s="14"/>
      <c r="AJB717" s="14"/>
      <c r="AJC717" s="14"/>
      <c r="AJD717" s="14"/>
      <c r="AJE717" s="14"/>
      <c r="AJF717" s="14"/>
      <c r="AJG717" s="14"/>
      <c r="AJH717" s="14"/>
      <c r="AJI717" s="14"/>
      <c r="AJJ717" s="14"/>
      <c r="AJK717" s="14"/>
      <c r="AJL717" s="14"/>
      <c r="AJM717" s="14"/>
      <c r="AJN717" s="14"/>
      <c r="AJO717" s="14"/>
      <c r="AJP717" s="14"/>
      <c r="AJQ717" s="14"/>
      <c r="AJR717" s="14"/>
      <c r="AJS717" s="14"/>
      <c r="AJT717" s="14"/>
      <c r="AJU717" s="14"/>
      <c r="AJV717" s="14"/>
      <c r="AJW717" s="14"/>
      <c r="AJX717" s="14"/>
      <c r="AJY717" s="14"/>
      <c r="AJZ717" s="14"/>
      <c r="AKA717" s="14"/>
      <c r="AKB717" s="14"/>
      <c r="AKC717" s="14"/>
      <c r="AKD717" s="14"/>
      <c r="AKE717" s="14"/>
      <c r="AKF717" s="14"/>
      <c r="AKG717" s="14"/>
      <c r="AKH717" s="14"/>
      <c r="AKI717" s="14"/>
      <c r="AKJ717" s="14"/>
      <c r="AKK717" s="14"/>
      <c r="AKL717" s="14"/>
      <c r="AKM717" s="14"/>
      <c r="AKN717" s="14"/>
      <c r="AKO717" s="14"/>
      <c r="AKP717" s="14"/>
      <c r="AKQ717" s="14"/>
      <c r="AKR717" s="14"/>
      <c r="AKS717" s="14"/>
      <c r="AKT717" s="14"/>
      <c r="AKU717" s="14"/>
      <c r="AKV717" s="14"/>
      <c r="AKW717" s="14"/>
      <c r="AKX717" s="14"/>
      <c r="AKY717" s="14"/>
      <c r="AKZ717" s="14"/>
      <c r="ALA717" s="14"/>
      <c r="ALB717" s="14"/>
      <c r="ALC717" s="14"/>
      <c r="ALD717" s="14"/>
      <c r="ALE717" s="14"/>
      <c r="ALF717" s="14"/>
      <c r="ALG717" s="14"/>
      <c r="ALH717" s="14"/>
      <c r="ALI717" s="14"/>
      <c r="ALJ717" s="14"/>
      <c r="ALK717" s="14"/>
      <c r="ALL717" s="14"/>
      <c r="ALM717" s="14"/>
      <c r="ALN717" s="14"/>
      <c r="ALO717" s="14"/>
      <c r="ALP717" s="14"/>
      <c r="ALQ717" s="14"/>
      <c r="ALR717" s="14"/>
      <c r="ALS717" s="14"/>
      <c r="ALT717" s="14"/>
      <c r="ALU717" s="14"/>
      <c r="ALV717" s="14"/>
      <c r="ALW717" s="14"/>
      <c r="ALX717" s="14"/>
      <c r="ALY717" s="14"/>
      <c r="ALZ717" s="14"/>
      <c r="AMA717" s="14"/>
      <c r="AMB717" s="14"/>
      <c r="AMC717" s="14"/>
      <c r="AMD717" s="14"/>
      <c r="AME717" s="14"/>
      <c r="AMF717" s="14"/>
      <c r="AMG717" s="14"/>
      <c r="AMH717" s="14"/>
      <c r="AMI717" s="14"/>
      <c r="AMJ717" s="14"/>
      <c r="AMK717" s="14"/>
      <c r="AML717" s="14"/>
      <c r="AMM717" s="14"/>
      <c r="AMN717" s="14"/>
      <c r="AMO717" s="14"/>
      <c r="AMP717" s="14"/>
      <c r="AMQ717" s="14"/>
      <c r="AMR717" s="14"/>
      <c r="AMS717" s="14"/>
      <c r="AMT717" s="14"/>
      <c r="AMU717" s="14"/>
      <c r="AMV717" s="14"/>
      <c r="AMW717" s="14"/>
      <c r="AMX717" s="14"/>
      <c r="AMY717" s="14"/>
      <c r="AMZ717" s="14"/>
      <c r="ANA717" s="14"/>
      <c r="ANB717" s="14"/>
      <c r="ANC717" s="14"/>
      <c r="AND717" s="14"/>
      <c r="ANE717" s="14"/>
      <c r="ANF717" s="14"/>
      <c r="ANG717" s="14"/>
      <c r="ANH717" s="14"/>
      <c r="ANI717" s="14"/>
      <c r="ANJ717" s="14"/>
      <c r="ANK717" s="14"/>
      <c r="ANL717" s="14"/>
      <c r="ANM717" s="14"/>
      <c r="ANN717" s="14"/>
      <c r="ANO717" s="14"/>
      <c r="ANP717" s="14"/>
      <c r="ANQ717" s="14"/>
      <c r="ANR717" s="14"/>
      <c r="ANS717" s="14"/>
      <c r="ANT717" s="14"/>
      <c r="ANU717" s="14"/>
      <c r="ANV717" s="14"/>
      <c r="ANW717" s="14"/>
      <c r="ANX717" s="14"/>
      <c r="ANY717" s="14"/>
      <c r="ANZ717" s="14"/>
      <c r="AOA717" s="14"/>
      <c r="AOB717" s="14"/>
      <c r="AOC717" s="14"/>
      <c r="AOD717" s="14"/>
      <c r="AOE717" s="14"/>
      <c r="AOF717" s="14"/>
      <c r="AOG717" s="14"/>
      <c r="AOH717" s="14"/>
      <c r="AOI717" s="14"/>
      <c r="AOJ717" s="14"/>
      <c r="AOK717" s="14"/>
      <c r="AOL717" s="14"/>
      <c r="AOM717" s="14"/>
      <c r="AON717" s="14"/>
      <c r="AOO717" s="14"/>
      <c r="AOP717" s="14"/>
      <c r="AOQ717" s="14"/>
      <c r="AOR717" s="14"/>
      <c r="AOS717" s="14"/>
      <c r="AOT717" s="14"/>
      <c r="AOU717" s="14"/>
      <c r="AOV717" s="14"/>
      <c r="AOW717" s="14"/>
      <c r="AOX717" s="14"/>
      <c r="AOY717" s="14"/>
      <c r="AOZ717" s="14"/>
      <c r="APA717" s="14"/>
      <c r="APB717" s="14"/>
      <c r="APC717" s="14"/>
      <c r="APD717" s="14"/>
      <c r="APE717" s="14"/>
      <c r="APF717" s="14"/>
      <c r="APG717" s="14"/>
      <c r="APH717" s="14"/>
      <c r="API717" s="14"/>
      <c r="APJ717" s="14"/>
      <c r="APK717" s="14"/>
      <c r="APL717" s="14"/>
      <c r="APM717" s="14"/>
      <c r="APN717" s="14"/>
      <c r="APO717" s="14"/>
      <c r="APP717" s="14"/>
      <c r="APQ717" s="14"/>
      <c r="APR717" s="14"/>
      <c r="APS717" s="14"/>
      <c r="APT717" s="14"/>
      <c r="APU717" s="14"/>
      <c r="APV717" s="14"/>
      <c r="APW717" s="14"/>
      <c r="APX717" s="14"/>
      <c r="APY717" s="14"/>
      <c r="APZ717" s="14"/>
      <c r="AQA717" s="14"/>
      <c r="AQB717" s="14"/>
      <c r="AQC717" s="14"/>
      <c r="AQD717" s="14"/>
      <c r="AQE717" s="14"/>
      <c r="AQF717" s="14"/>
      <c r="AQG717" s="14"/>
      <c r="AQH717" s="14"/>
      <c r="AQI717" s="14"/>
      <c r="AQJ717" s="14"/>
      <c r="AQK717" s="14"/>
      <c r="AQL717" s="14"/>
      <c r="AQM717" s="14"/>
      <c r="AQN717" s="14"/>
      <c r="AQO717" s="14"/>
      <c r="AQP717" s="14"/>
      <c r="AQQ717" s="14"/>
      <c r="AQR717" s="14"/>
      <c r="AQS717" s="14"/>
      <c r="AQT717" s="14"/>
      <c r="AQU717" s="14"/>
      <c r="AQV717" s="14"/>
      <c r="AQW717" s="14"/>
      <c r="AQX717" s="14"/>
      <c r="AQY717" s="14"/>
      <c r="AQZ717" s="14"/>
      <c r="ARA717" s="14"/>
      <c r="ARB717" s="14"/>
      <c r="ARC717" s="14"/>
      <c r="ARD717" s="14"/>
      <c r="ARE717" s="14"/>
      <c r="ARF717" s="14"/>
      <c r="ARG717" s="14"/>
      <c r="ARH717" s="14"/>
      <c r="ARI717" s="14"/>
      <c r="ARJ717" s="14"/>
      <c r="ARK717" s="14"/>
      <c r="ARL717" s="14"/>
      <c r="ARM717" s="14"/>
      <c r="ARN717" s="14"/>
      <c r="ARO717" s="14"/>
      <c r="ARP717" s="14"/>
      <c r="ARQ717" s="14"/>
      <c r="ARR717" s="14"/>
      <c r="ARS717" s="14"/>
      <c r="ART717" s="14"/>
      <c r="ARU717" s="14"/>
      <c r="ARV717" s="14"/>
      <c r="ARW717" s="14"/>
      <c r="ARX717" s="14"/>
      <c r="ARY717" s="14"/>
      <c r="ARZ717" s="14"/>
      <c r="ASA717" s="14"/>
      <c r="ASB717" s="14"/>
      <c r="ASC717" s="14"/>
      <c r="ASD717" s="14"/>
      <c r="ASE717" s="14"/>
      <c r="ASF717" s="14"/>
      <c r="ASG717" s="14"/>
      <c r="ASH717" s="14"/>
      <c r="ASI717" s="14"/>
      <c r="ASJ717" s="14"/>
      <c r="ASK717" s="14"/>
      <c r="ASL717" s="14"/>
      <c r="ASM717" s="14"/>
      <c r="ASN717" s="14"/>
      <c r="ASO717" s="14"/>
      <c r="ASP717" s="14"/>
      <c r="ASQ717" s="14"/>
      <c r="ASR717" s="14"/>
      <c r="ASS717" s="14"/>
      <c r="AST717" s="14"/>
      <c r="ASU717" s="14"/>
      <c r="ASV717" s="14"/>
      <c r="ASW717" s="14"/>
      <c r="ASX717" s="14"/>
      <c r="ASY717" s="14"/>
      <c r="ASZ717" s="14"/>
      <c r="ATA717" s="14"/>
      <c r="ATB717" s="14"/>
      <c r="ATC717" s="14"/>
      <c r="ATD717" s="14"/>
    </row>
    <row r="718" spans="63:1200">
      <c r="BK718" s="14" t="str">
        <f t="shared" si="2125"/>
        <v/>
      </c>
      <c r="ABO718" s="14"/>
      <c r="ABP718" s="14"/>
      <c r="ABQ718" s="14"/>
      <c r="ABR718" s="14"/>
      <c r="ABS718" s="14"/>
      <c r="ABT718" s="14"/>
      <c r="ABU718" s="14"/>
      <c r="ABV718" s="14"/>
      <c r="ABW718" s="14"/>
      <c r="ABX718" s="14"/>
      <c r="ABY718" s="14"/>
      <c r="ABZ718" s="14"/>
      <c r="ACA718" s="14"/>
      <c r="ACB718" s="14"/>
      <c r="ACC718" s="14"/>
      <c r="ACD718" s="14"/>
      <c r="ACE718" s="14"/>
      <c r="ACF718" s="14"/>
      <c r="ACG718" s="14"/>
      <c r="ACH718" s="14"/>
      <c r="ACI718" s="14"/>
      <c r="ACJ718" s="14"/>
      <c r="ACK718" s="14"/>
      <c r="ACL718" s="14"/>
      <c r="ACM718" s="14"/>
      <c r="ACN718" s="14"/>
      <c r="ACO718" s="14"/>
      <c r="ACP718" s="14"/>
      <c r="ACQ718" s="14"/>
      <c r="ACR718" s="14"/>
      <c r="ACS718" s="14"/>
      <c r="ACT718" s="14"/>
      <c r="ACU718" s="14"/>
      <c r="ACV718" s="14"/>
      <c r="ACW718" s="14"/>
      <c r="ACX718" s="14"/>
      <c r="ACY718" s="14"/>
      <c r="ACZ718" s="14"/>
      <c r="ADA718" s="14"/>
      <c r="ADB718" s="14"/>
      <c r="ADC718" s="14"/>
      <c r="ADD718" s="14"/>
      <c r="ADE718" s="14"/>
      <c r="ADF718" s="14"/>
      <c r="ADG718" s="14"/>
      <c r="ADH718" s="14"/>
      <c r="ADI718" s="14"/>
      <c r="ADJ718" s="14"/>
      <c r="ADK718" s="14"/>
      <c r="ADL718" s="14"/>
      <c r="ADM718" s="14"/>
      <c r="ADN718" s="14"/>
      <c r="ADO718" s="14"/>
      <c r="ADP718" s="14"/>
      <c r="ADQ718" s="14"/>
      <c r="ADR718" s="14"/>
      <c r="ADS718" s="14"/>
      <c r="ADT718" s="14"/>
      <c r="ADU718" s="14"/>
      <c r="ADV718" s="14"/>
      <c r="ADW718" s="14"/>
      <c r="ADX718" s="14"/>
      <c r="ADY718" s="14"/>
      <c r="ADZ718" s="14"/>
      <c r="AEA718" s="14"/>
      <c r="AEB718" s="14"/>
      <c r="AEC718" s="14"/>
      <c r="AED718" s="14"/>
      <c r="AEE718" s="14"/>
      <c r="AEF718" s="14"/>
      <c r="AEG718" s="14"/>
      <c r="AEH718" s="14"/>
      <c r="AEI718" s="14"/>
      <c r="AEJ718" s="14"/>
      <c r="AEK718" s="14"/>
      <c r="AEL718" s="14"/>
      <c r="AEM718" s="14"/>
      <c r="AEN718" s="14"/>
      <c r="AEO718" s="14"/>
      <c r="AEP718" s="14"/>
      <c r="AEQ718" s="14"/>
      <c r="AER718" s="14"/>
      <c r="AES718" s="14"/>
      <c r="AET718" s="14"/>
      <c r="AEU718" s="14"/>
      <c r="AEV718" s="14"/>
      <c r="AEW718" s="14"/>
      <c r="AEX718" s="14"/>
      <c r="AEY718" s="14"/>
      <c r="AEZ718" s="14"/>
      <c r="AFA718" s="14"/>
      <c r="AFB718" s="14"/>
      <c r="AFC718" s="14"/>
      <c r="AFD718" s="14"/>
      <c r="AFE718" s="14"/>
      <c r="AFF718" s="14"/>
      <c r="AFG718" s="14"/>
      <c r="AFH718" s="14"/>
      <c r="AFI718" s="14"/>
      <c r="AFJ718" s="14"/>
      <c r="AFK718" s="14"/>
      <c r="AFL718" s="14"/>
      <c r="AFM718" s="14"/>
      <c r="AFN718" s="14"/>
      <c r="AFO718" s="14"/>
      <c r="AFP718" s="14"/>
      <c r="AFQ718" s="14"/>
      <c r="AFR718" s="14"/>
      <c r="AFS718" s="14"/>
      <c r="AFT718" s="14"/>
      <c r="AFU718" s="14"/>
      <c r="AFV718" s="14"/>
      <c r="AFW718" s="14"/>
      <c r="AFX718" s="14"/>
      <c r="AFY718" s="14"/>
      <c r="AFZ718" s="14"/>
      <c r="AGA718" s="14"/>
      <c r="AGB718" s="14"/>
      <c r="AGC718" s="14"/>
      <c r="AGD718" s="14"/>
      <c r="AGE718" s="14"/>
      <c r="AGF718" s="14"/>
      <c r="AGG718" s="14"/>
      <c r="AGH718" s="14"/>
      <c r="AGI718" s="14"/>
      <c r="AGJ718" s="14"/>
      <c r="AGK718" s="14"/>
      <c r="AGL718" s="14"/>
      <c r="AGM718" s="14"/>
      <c r="AGN718" s="14"/>
      <c r="AGO718" s="14"/>
      <c r="AGP718" s="14"/>
      <c r="AGQ718" s="14"/>
      <c r="AGR718" s="14"/>
      <c r="AGS718" s="14"/>
      <c r="AGT718" s="14"/>
      <c r="AGU718" s="14"/>
      <c r="AGV718" s="14"/>
      <c r="AGW718" s="14"/>
      <c r="AGX718" s="14"/>
      <c r="AGY718" s="14"/>
      <c r="AGZ718" s="14"/>
      <c r="AHA718" s="14"/>
      <c r="AHB718" s="14"/>
      <c r="AHC718" s="14"/>
      <c r="AHD718" s="14"/>
      <c r="AHE718" s="14"/>
      <c r="AHF718" s="14"/>
      <c r="AHG718" s="14"/>
      <c r="AHH718" s="14"/>
      <c r="AHI718" s="14"/>
      <c r="AHJ718" s="14"/>
      <c r="AHK718" s="14"/>
      <c r="AHL718" s="14"/>
      <c r="AHM718" s="14"/>
      <c r="AHN718" s="14"/>
      <c r="AHO718" s="14"/>
      <c r="AHP718" s="14"/>
      <c r="AHQ718" s="14"/>
      <c r="AHR718" s="14"/>
      <c r="AHS718" s="14"/>
      <c r="AHT718" s="14"/>
      <c r="AHU718" s="14"/>
      <c r="AHV718" s="14"/>
      <c r="AHW718" s="14"/>
      <c r="AHX718" s="14"/>
      <c r="AHY718" s="14"/>
      <c r="AHZ718" s="14"/>
      <c r="AIA718" s="14"/>
      <c r="AIB718" s="14"/>
      <c r="AIC718" s="14"/>
      <c r="AID718" s="14"/>
      <c r="AIE718" s="14"/>
      <c r="AIF718" s="14"/>
      <c r="AIG718" s="14"/>
      <c r="AIH718" s="14"/>
      <c r="AII718" s="14"/>
      <c r="AIJ718" s="14"/>
      <c r="AIK718" s="14"/>
      <c r="AIL718" s="14"/>
      <c r="AIM718" s="14"/>
      <c r="AIN718" s="14"/>
      <c r="AIO718" s="14"/>
      <c r="AIP718" s="14"/>
      <c r="AIQ718" s="14"/>
      <c r="AIR718" s="14"/>
      <c r="AIS718" s="14"/>
      <c r="AIT718" s="14"/>
      <c r="AIU718" s="14"/>
      <c r="AIV718" s="14"/>
      <c r="AIW718" s="14"/>
      <c r="AIX718" s="14"/>
      <c r="AIY718" s="14"/>
      <c r="AIZ718" s="14"/>
      <c r="AJA718" s="14"/>
      <c r="AJB718" s="14"/>
      <c r="AJC718" s="14"/>
      <c r="AJD718" s="14"/>
      <c r="AJE718" s="14"/>
      <c r="AJF718" s="14"/>
      <c r="AJG718" s="14"/>
      <c r="AJH718" s="14"/>
      <c r="AJI718" s="14"/>
      <c r="AJJ718" s="14"/>
      <c r="AJK718" s="14"/>
      <c r="AJL718" s="14"/>
      <c r="AJM718" s="14"/>
      <c r="AJN718" s="14"/>
      <c r="AJO718" s="14"/>
      <c r="AJP718" s="14"/>
      <c r="AJQ718" s="14"/>
      <c r="AJR718" s="14"/>
      <c r="AJS718" s="14"/>
      <c r="AJT718" s="14"/>
      <c r="AJU718" s="14"/>
      <c r="AJV718" s="14"/>
      <c r="AJW718" s="14"/>
      <c r="AJX718" s="14"/>
      <c r="AJY718" s="14"/>
      <c r="AJZ718" s="14"/>
      <c r="AKA718" s="14"/>
      <c r="AKB718" s="14"/>
      <c r="AKC718" s="14"/>
      <c r="AKD718" s="14"/>
      <c r="AKE718" s="14"/>
      <c r="AKF718" s="14"/>
      <c r="AKG718" s="14"/>
      <c r="AKH718" s="14"/>
      <c r="AKI718" s="14"/>
      <c r="AKJ718" s="14"/>
      <c r="AKK718" s="14"/>
      <c r="AKL718" s="14"/>
      <c r="AKM718" s="14"/>
      <c r="AKN718" s="14"/>
      <c r="AKO718" s="14"/>
      <c r="AKP718" s="14"/>
      <c r="AKQ718" s="14"/>
      <c r="AKR718" s="14"/>
      <c r="AKS718" s="14"/>
      <c r="AKT718" s="14"/>
      <c r="AKU718" s="14"/>
      <c r="AKV718" s="14"/>
      <c r="AKW718" s="14"/>
      <c r="AKX718" s="14"/>
      <c r="AKY718" s="14"/>
      <c r="AKZ718" s="14"/>
      <c r="ALA718" s="14"/>
      <c r="ALB718" s="14"/>
      <c r="ALC718" s="14"/>
      <c r="ALD718" s="14"/>
      <c r="ALE718" s="14"/>
      <c r="ALF718" s="14"/>
      <c r="ALG718" s="14"/>
      <c r="ALH718" s="14"/>
      <c r="ALI718" s="14"/>
      <c r="ALJ718" s="14"/>
      <c r="ALK718" s="14"/>
      <c r="ALL718" s="14"/>
      <c r="ALM718" s="14"/>
      <c r="ALN718" s="14"/>
      <c r="ALO718" s="14"/>
      <c r="ALP718" s="14"/>
      <c r="ALQ718" s="14"/>
      <c r="ALR718" s="14"/>
      <c r="ALS718" s="14"/>
      <c r="ALT718" s="14"/>
      <c r="ALU718" s="14"/>
      <c r="ALV718" s="14"/>
      <c r="ALW718" s="14"/>
      <c r="ALX718" s="14"/>
      <c r="ALY718" s="14"/>
      <c r="ALZ718" s="14"/>
      <c r="AMA718" s="14"/>
      <c r="AMB718" s="14"/>
      <c r="AMC718" s="14"/>
      <c r="AMD718" s="14"/>
      <c r="AME718" s="14"/>
      <c r="AMF718" s="14"/>
      <c r="AMG718" s="14"/>
      <c r="AMH718" s="14"/>
      <c r="AMI718" s="14"/>
      <c r="AMJ718" s="14"/>
      <c r="AMK718" s="14"/>
      <c r="AML718" s="14"/>
      <c r="AMM718" s="14"/>
      <c r="AMN718" s="14"/>
      <c r="AMO718" s="14"/>
      <c r="AMP718" s="14"/>
      <c r="AMQ718" s="14"/>
      <c r="AMR718" s="14"/>
      <c r="AMS718" s="14"/>
      <c r="AMT718" s="14"/>
      <c r="AMU718" s="14"/>
      <c r="AMV718" s="14"/>
      <c r="AMW718" s="14"/>
      <c r="AMX718" s="14"/>
      <c r="AMY718" s="14"/>
      <c r="AMZ718" s="14"/>
      <c r="ANA718" s="14"/>
      <c r="ANB718" s="14"/>
      <c r="ANC718" s="14"/>
      <c r="AND718" s="14"/>
      <c r="ANE718" s="14"/>
      <c r="ANF718" s="14"/>
      <c r="ANG718" s="14"/>
      <c r="ANH718" s="14"/>
      <c r="ANI718" s="14"/>
      <c r="ANJ718" s="14"/>
      <c r="ANK718" s="14"/>
      <c r="ANL718" s="14"/>
      <c r="ANM718" s="14"/>
      <c r="ANN718" s="14"/>
      <c r="ANO718" s="14"/>
      <c r="ANP718" s="14"/>
      <c r="ANQ718" s="14"/>
      <c r="ANR718" s="14"/>
      <c r="ANS718" s="14"/>
      <c r="ANT718" s="14"/>
      <c r="ANU718" s="14"/>
      <c r="ANV718" s="14"/>
      <c r="ANW718" s="14"/>
      <c r="ANX718" s="14"/>
      <c r="ANY718" s="14"/>
      <c r="ANZ718" s="14"/>
      <c r="AOA718" s="14"/>
      <c r="AOB718" s="14"/>
      <c r="AOC718" s="14"/>
      <c r="AOD718" s="14"/>
      <c r="AOE718" s="14"/>
      <c r="AOF718" s="14"/>
      <c r="AOG718" s="14"/>
      <c r="AOH718" s="14"/>
      <c r="AOI718" s="14"/>
      <c r="AOJ718" s="14"/>
      <c r="AOK718" s="14"/>
      <c r="AOL718" s="14"/>
      <c r="AOM718" s="14"/>
      <c r="AON718" s="14"/>
      <c r="AOO718" s="14"/>
      <c r="AOP718" s="14"/>
      <c r="AOQ718" s="14"/>
      <c r="AOR718" s="14"/>
      <c r="AOS718" s="14"/>
      <c r="AOT718" s="14"/>
      <c r="AOU718" s="14"/>
      <c r="AOV718" s="14"/>
      <c r="AOW718" s="14"/>
      <c r="AOX718" s="14"/>
      <c r="AOY718" s="14"/>
      <c r="AOZ718" s="14"/>
      <c r="APA718" s="14"/>
      <c r="APB718" s="14"/>
      <c r="APC718" s="14"/>
      <c r="APD718" s="14"/>
      <c r="APE718" s="14"/>
      <c r="APF718" s="14"/>
      <c r="APG718" s="14"/>
      <c r="APH718" s="14"/>
      <c r="API718" s="14"/>
      <c r="APJ718" s="14"/>
      <c r="APK718" s="14"/>
      <c r="APL718" s="14"/>
      <c r="APM718" s="14"/>
      <c r="APN718" s="14"/>
      <c r="APO718" s="14"/>
      <c r="APP718" s="14"/>
      <c r="APQ718" s="14"/>
      <c r="APR718" s="14"/>
      <c r="APS718" s="14"/>
      <c r="APT718" s="14"/>
      <c r="APU718" s="14"/>
      <c r="APV718" s="14"/>
      <c r="APW718" s="14"/>
      <c r="APX718" s="14"/>
      <c r="APY718" s="14"/>
      <c r="APZ718" s="14"/>
      <c r="AQA718" s="14"/>
      <c r="AQB718" s="14"/>
      <c r="AQC718" s="14"/>
      <c r="AQD718" s="14"/>
      <c r="AQE718" s="14"/>
      <c r="AQF718" s="14"/>
      <c r="AQG718" s="14"/>
      <c r="AQH718" s="14"/>
      <c r="AQI718" s="14"/>
      <c r="AQJ718" s="14"/>
      <c r="AQK718" s="14"/>
      <c r="AQL718" s="14"/>
      <c r="AQM718" s="14"/>
      <c r="AQN718" s="14"/>
      <c r="AQO718" s="14"/>
      <c r="AQP718" s="14"/>
      <c r="AQQ718" s="14"/>
      <c r="AQR718" s="14"/>
      <c r="AQS718" s="14"/>
      <c r="AQT718" s="14"/>
      <c r="AQU718" s="14"/>
      <c r="AQV718" s="14"/>
      <c r="AQW718" s="14"/>
      <c r="AQX718" s="14"/>
      <c r="AQY718" s="14"/>
      <c r="AQZ718" s="14"/>
      <c r="ARA718" s="14"/>
      <c r="ARB718" s="14"/>
      <c r="ARC718" s="14"/>
      <c r="ARD718" s="14"/>
      <c r="ARE718" s="14"/>
      <c r="ARF718" s="14"/>
      <c r="ARG718" s="14"/>
      <c r="ARH718" s="14"/>
      <c r="ARI718" s="14"/>
      <c r="ARJ718" s="14"/>
      <c r="ARK718" s="14"/>
      <c r="ARL718" s="14"/>
      <c r="ARM718" s="14"/>
      <c r="ARN718" s="14"/>
      <c r="ARO718" s="14"/>
      <c r="ARP718" s="14"/>
      <c r="ARQ718" s="14"/>
      <c r="ARR718" s="14"/>
      <c r="ARS718" s="14"/>
      <c r="ART718" s="14"/>
      <c r="ARU718" s="14"/>
      <c r="ARV718" s="14"/>
      <c r="ARW718" s="14"/>
      <c r="ARX718" s="14"/>
      <c r="ARY718" s="14"/>
      <c r="ARZ718" s="14"/>
      <c r="ASA718" s="14"/>
      <c r="ASB718" s="14"/>
      <c r="ASC718" s="14"/>
      <c r="ASD718" s="14"/>
      <c r="ASE718" s="14"/>
      <c r="ASF718" s="14"/>
      <c r="ASG718" s="14"/>
      <c r="ASH718" s="14"/>
      <c r="ASI718" s="14"/>
      <c r="ASJ718" s="14"/>
      <c r="ASK718" s="14"/>
      <c r="ASL718" s="14"/>
      <c r="ASM718" s="14"/>
      <c r="ASN718" s="14"/>
      <c r="ASO718" s="14"/>
      <c r="ASP718" s="14"/>
      <c r="ASQ718" s="14"/>
      <c r="ASR718" s="14"/>
      <c r="ASS718" s="14"/>
      <c r="AST718" s="14"/>
      <c r="ASU718" s="14"/>
      <c r="ASV718" s="14"/>
      <c r="ASW718" s="14"/>
      <c r="ASX718" s="14"/>
      <c r="ASY718" s="14"/>
      <c r="ASZ718" s="14"/>
      <c r="ATA718" s="14"/>
      <c r="ATB718" s="14"/>
      <c r="ATC718" s="14"/>
      <c r="ATD718" s="14"/>
    </row>
    <row r="719" spans="63:1200">
      <c r="BK719" s="14" t="str">
        <f t="shared" si="2125"/>
        <v/>
      </c>
      <c r="ABO719" s="14"/>
      <c r="ABP719" s="14"/>
      <c r="ABQ719" s="14"/>
      <c r="ABR719" s="14"/>
      <c r="ABS719" s="14"/>
      <c r="ABT719" s="14"/>
      <c r="ABU719" s="14"/>
      <c r="ABV719" s="14"/>
      <c r="ABW719" s="14"/>
      <c r="ABX719" s="14"/>
      <c r="ABY719" s="14"/>
      <c r="ABZ719" s="14"/>
      <c r="ACA719" s="14"/>
      <c r="ACB719" s="14"/>
      <c r="ACC719" s="14"/>
      <c r="ACD719" s="14"/>
      <c r="ACE719" s="14"/>
      <c r="ACF719" s="14"/>
      <c r="ACG719" s="14"/>
      <c r="ACH719" s="14"/>
      <c r="ACI719" s="14"/>
      <c r="ACJ719" s="14"/>
      <c r="ACK719" s="14"/>
      <c r="ACL719" s="14"/>
      <c r="ACM719" s="14"/>
      <c r="ACN719" s="14"/>
      <c r="ACO719" s="14"/>
      <c r="ACP719" s="14"/>
      <c r="ACQ719" s="14"/>
      <c r="ACR719" s="14"/>
      <c r="ACS719" s="14"/>
      <c r="ACT719" s="14"/>
      <c r="ACU719" s="14"/>
      <c r="ACV719" s="14"/>
      <c r="ACW719" s="14"/>
      <c r="ACX719" s="14"/>
      <c r="ACY719" s="14"/>
      <c r="ACZ719" s="14"/>
      <c r="ADA719" s="14"/>
      <c r="ADB719" s="14"/>
      <c r="ADC719" s="14"/>
      <c r="ADD719" s="14"/>
      <c r="ADE719" s="14"/>
      <c r="ADF719" s="14"/>
      <c r="ADG719" s="14"/>
      <c r="ADH719" s="14"/>
      <c r="ADI719" s="14"/>
      <c r="ADJ719" s="14"/>
      <c r="ADK719" s="14"/>
      <c r="ADL719" s="14"/>
      <c r="ADM719" s="14"/>
      <c r="ADN719" s="14"/>
      <c r="ADO719" s="14"/>
      <c r="ADP719" s="14"/>
      <c r="ADQ719" s="14"/>
      <c r="ADR719" s="14"/>
      <c r="ADS719" s="14"/>
      <c r="ADT719" s="14"/>
      <c r="ADU719" s="14"/>
      <c r="ADV719" s="14"/>
      <c r="ADW719" s="14"/>
      <c r="ADX719" s="14"/>
      <c r="ADY719" s="14"/>
      <c r="ADZ719" s="14"/>
      <c r="AEA719" s="14"/>
      <c r="AEB719" s="14"/>
      <c r="AEC719" s="14"/>
      <c r="AED719" s="14"/>
      <c r="AEE719" s="14"/>
      <c r="AEF719" s="14"/>
      <c r="AEG719" s="14"/>
      <c r="AEH719" s="14"/>
      <c r="AEI719" s="14"/>
      <c r="AEJ719" s="14"/>
      <c r="AEK719" s="14"/>
      <c r="AEL719" s="14"/>
      <c r="AEM719" s="14"/>
      <c r="AEN719" s="14"/>
      <c r="AEO719" s="14"/>
      <c r="AEP719" s="14"/>
      <c r="AEQ719" s="14"/>
      <c r="AER719" s="14"/>
      <c r="AES719" s="14"/>
      <c r="AET719" s="14"/>
      <c r="AEU719" s="14"/>
      <c r="AEV719" s="14"/>
      <c r="AEW719" s="14"/>
      <c r="AEX719" s="14"/>
      <c r="AEY719" s="14"/>
      <c r="AEZ719" s="14"/>
      <c r="AFA719" s="14"/>
      <c r="AFB719" s="14"/>
      <c r="AFC719" s="14"/>
      <c r="AFD719" s="14"/>
      <c r="AFE719" s="14"/>
      <c r="AFF719" s="14"/>
      <c r="AFG719" s="14"/>
      <c r="AFH719" s="14"/>
      <c r="AFI719" s="14"/>
      <c r="AFJ719" s="14"/>
      <c r="AFK719" s="14"/>
      <c r="AFL719" s="14"/>
      <c r="AFM719" s="14"/>
      <c r="AFN719" s="14"/>
      <c r="AFO719" s="14"/>
      <c r="AFP719" s="14"/>
      <c r="AFQ719" s="14"/>
      <c r="AFR719" s="14"/>
      <c r="AFS719" s="14"/>
      <c r="AFT719" s="14"/>
      <c r="AFU719" s="14"/>
      <c r="AFV719" s="14"/>
      <c r="AFW719" s="14"/>
      <c r="AFX719" s="14"/>
      <c r="AFY719" s="14"/>
      <c r="AFZ719" s="14"/>
      <c r="AGA719" s="14"/>
      <c r="AGB719" s="14"/>
      <c r="AGC719" s="14"/>
      <c r="AGD719" s="14"/>
      <c r="AGE719" s="14"/>
      <c r="AGF719" s="14"/>
      <c r="AGG719" s="14"/>
      <c r="AGH719" s="14"/>
      <c r="AGI719" s="14"/>
      <c r="AGJ719" s="14"/>
      <c r="AGK719" s="14"/>
      <c r="AGL719" s="14"/>
      <c r="AGM719" s="14"/>
      <c r="AGN719" s="14"/>
      <c r="AGO719" s="14"/>
      <c r="AGP719" s="14"/>
      <c r="AGQ719" s="14"/>
      <c r="AGR719" s="14"/>
      <c r="AGS719" s="14"/>
      <c r="AGT719" s="14"/>
      <c r="AGU719" s="14"/>
      <c r="AGV719" s="14"/>
      <c r="AGW719" s="14"/>
      <c r="AGX719" s="14"/>
      <c r="AGY719" s="14"/>
      <c r="AGZ719" s="14"/>
      <c r="AHA719" s="14"/>
      <c r="AHB719" s="14"/>
      <c r="AHC719" s="14"/>
      <c r="AHD719" s="14"/>
      <c r="AHE719" s="14"/>
      <c r="AHF719" s="14"/>
      <c r="AHG719" s="14"/>
      <c r="AHH719" s="14"/>
      <c r="AHI719" s="14"/>
      <c r="AHJ719" s="14"/>
      <c r="AHK719" s="14"/>
      <c r="AHL719" s="14"/>
      <c r="AHM719" s="14"/>
      <c r="AHN719" s="14"/>
      <c r="AHO719" s="14"/>
      <c r="AHP719" s="14"/>
      <c r="AHQ719" s="14"/>
      <c r="AHR719" s="14"/>
      <c r="AHS719" s="14"/>
      <c r="AHT719" s="14"/>
      <c r="AHU719" s="14"/>
      <c r="AHV719" s="14"/>
      <c r="AHW719" s="14"/>
      <c r="AHX719" s="14"/>
      <c r="AHY719" s="14"/>
      <c r="AHZ719" s="14"/>
      <c r="AIA719" s="14"/>
      <c r="AIB719" s="14"/>
      <c r="AIC719" s="14"/>
      <c r="AID719" s="14"/>
      <c r="AIE719" s="14"/>
      <c r="AIF719" s="14"/>
      <c r="AIG719" s="14"/>
      <c r="AIH719" s="14"/>
      <c r="AII719" s="14"/>
      <c r="AIJ719" s="14"/>
      <c r="AIK719" s="14"/>
      <c r="AIL719" s="14"/>
      <c r="AIM719" s="14"/>
      <c r="AIN719" s="14"/>
      <c r="AIO719" s="14"/>
      <c r="AIP719" s="14"/>
      <c r="AIQ719" s="14"/>
      <c r="AIR719" s="14"/>
      <c r="AIS719" s="14"/>
      <c r="AIT719" s="14"/>
      <c r="AIU719" s="14"/>
      <c r="AIV719" s="14"/>
      <c r="AIW719" s="14"/>
      <c r="AIX719" s="14"/>
      <c r="AIY719" s="14"/>
      <c r="AIZ719" s="14"/>
      <c r="AJA719" s="14"/>
      <c r="AJB719" s="14"/>
      <c r="AJC719" s="14"/>
      <c r="AJD719" s="14"/>
      <c r="AJE719" s="14"/>
      <c r="AJF719" s="14"/>
      <c r="AJG719" s="14"/>
      <c r="AJH719" s="14"/>
      <c r="AJI719" s="14"/>
      <c r="AJJ719" s="14"/>
      <c r="AJK719" s="14"/>
      <c r="AJL719" s="14"/>
      <c r="AJM719" s="14"/>
      <c r="AJN719" s="14"/>
      <c r="AJO719" s="14"/>
      <c r="AJP719" s="14"/>
      <c r="AJQ719" s="14"/>
      <c r="AJR719" s="14"/>
      <c r="AJS719" s="14"/>
      <c r="AJT719" s="14"/>
      <c r="AJU719" s="14"/>
      <c r="AJV719" s="14"/>
      <c r="AJW719" s="14"/>
      <c r="AJX719" s="14"/>
      <c r="AJY719" s="14"/>
      <c r="AJZ719" s="14"/>
      <c r="AKA719" s="14"/>
      <c r="AKB719" s="14"/>
      <c r="AKC719" s="14"/>
      <c r="AKD719" s="14"/>
      <c r="AKE719" s="14"/>
      <c r="AKF719" s="14"/>
      <c r="AKG719" s="14"/>
      <c r="AKH719" s="14"/>
      <c r="AKI719" s="14"/>
      <c r="AKJ719" s="14"/>
      <c r="AKK719" s="14"/>
      <c r="AKL719" s="14"/>
      <c r="AKM719" s="14"/>
      <c r="AKN719" s="14"/>
      <c r="AKO719" s="14"/>
      <c r="AKP719" s="14"/>
      <c r="AKQ719" s="14"/>
      <c r="AKR719" s="14"/>
      <c r="AKS719" s="14"/>
      <c r="AKT719" s="14"/>
      <c r="AKU719" s="14"/>
      <c r="AKV719" s="14"/>
      <c r="AKW719" s="14"/>
      <c r="AKX719" s="14"/>
      <c r="AKY719" s="14"/>
      <c r="AKZ719" s="14"/>
      <c r="ALA719" s="14"/>
      <c r="ALB719" s="14"/>
      <c r="ALC719" s="14"/>
      <c r="ALD719" s="14"/>
      <c r="ALE719" s="14"/>
      <c r="ALF719" s="14"/>
      <c r="ALG719" s="14"/>
      <c r="ALH719" s="14"/>
      <c r="ALI719" s="14"/>
      <c r="ALJ719" s="14"/>
      <c r="ALK719" s="14"/>
      <c r="ALL719" s="14"/>
      <c r="ALM719" s="14"/>
      <c r="ALN719" s="14"/>
      <c r="ALO719" s="14"/>
      <c r="ALP719" s="14"/>
      <c r="ALQ719" s="14"/>
      <c r="ALR719" s="14"/>
      <c r="ALS719" s="14"/>
      <c r="ALT719" s="14"/>
      <c r="ALU719" s="14"/>
      <c r="ALV719" s="14"/>
      <c r="ALW719" s="14"/>
      <c r="ALX719" s="14"/>
      <c r="ALY719" s="14"/>
      <c r="ALZ719" s="14"/>
      <c r="AMA719" s="14"/>
      <c r="AMB719" s="14"/>
      <c r="AMC719" s="14"/>
      <c r="AMD719" s="14"/>
      <c r="AME719" s="14"/>
      <c r="AMF719" s="14"/>
      <c r="AMG719" s="14"/>
      <c r="AMH719" s="14"/>
      <c r="AMI719" s="14"/>
      <c r="AMJ719" s="14"/>
      <c r="AMK719" s="14"/>
      <c r="AML719" s="14"/>
      <c r="AMM719" s="14"/>
      <c r="AMN719" s="14"/>
      <c r="AMO719" s="14"/>
      <c r="AMP719" s="14"/>
      <c r="AMQ719" s="14"/>
      <c r="AMR719" s="14"/>
      <c r="AMS719" s="14"/>
      <c r="AMT719" s="14"/>
      <c r="AMU719" s="14"/>
      <c r="AMV719" s="14"/>
      <c r="AMW719" s="14"/>
      <c r="AMX719" s="14"/>
      <c r="AMY719" s="14"/>
      <c r="AMZ719" s="14"/>
      <c r="ANA719" s="14"/>
      <c r="ANB719" s="14"/>
      <c r="ANC719" s="14"/>
      <c r="AND719" s="14"/>
      <c r="ANE719" s="14"/>
      <c r="ANF719" s="14"/>
      <c r="ANG719" s="14"/>
      <c r="ANH719" s="14"/>
      <c r="ANI719" s="14"/>
      <c r="ANJ719" s="14"/>
      <c r="ANK719" s="14"/>
      <c r="ANL719" s="14"/>
      <c r="ANM719" s="14"/>
      <c r="ANN719" s="14"/>
      <c r="ANO719" s="14"/>
      <c r="ANP719" s="14"/>
      <c r="ANQ719" s="14"/>
      <c r="ANR719" s="14"/>
      <c r="ANS719" s="14"/>
      <c r="ANT719" s="14"/>
      <c r="ANU719" s="14"/>
      <c r="ANV719" s="14"/>
      <c r="ANW719" s="14"/>
      <c r="ANX719" s="14"/>
      <c r="ANY719" s="14"/>
      <c r="ANZ719" s="14"/>
      <c r="AOA719" s="14"/>
      <c r="AOB719" s="14"/>
      <c r="AOC719" s="14"/>
      <c r="AOD719" s="14"/>
      <c r="AOE719" s="14"/>
      <c r="AOF719" s="14"/>
      <c r="AOG719" s="14"/>
      <c r="AOH719" s="14"/>
      <c r="AOI719" s="14"/>
      <c r="AOJ719" s="14"/>
      <c r="AOK719" s="14"/>
      <c r="AOL719" s="14"/>
      <c r="AOM719" s="14"/>
      <c r="AON719" s="14"/>
      <c r="AOO719" s="14"/>
      <c r="AOP719" s="14"/>
      <c r="AOQ719" s="14"/>
      <c r="AOR719" s="14"/>
      <c r="AOS719" s="14"/>
      <c r="AOT719" s="14"/>
      <c r="AOU719" s="14"/>
      <c r="AOV719" s="14"/>
      <c r="AOW719" s="14"/>
      <c r="AOX719" s="14"/>
      <c r="AOY719" s="14"/>
      <c r="AOZ719" s="14"/>
      <c r="APA719" s="14"/>
      <c r="APB719" s="14"/>
      <c r="APC719" s="14"/>
      <c r="APD719" s="14"/>
      <c r="APE719" s="14"/>
      <c r="APF719" s="14"/>
      <c r="APG719" s="14"/>
      <c r="APH719" s="14"/>
      <c r="API719" s="14"/>
      <c r="APJ719" s="14"/>
      <c r="APK719" s="14"/>
      <c r="APL719" s="14"/>
      <c r="APM719" s="14"/>
      <c r="APN719" s="14"/>
      <c r="APO719" s="14"/>
      <c r="APP719" s="14"/>
      <c r="APQ719" s="14"/>
      <c r="APR719" s="14"/>
      <c r="APS719" s="14"/>
      <c r="APT719" s="14"/>
      <c r="APU719" s="14"/>
      <c r="APV719" s="14"/>
      <c r="APW719" s="14"/>
      <c r="APX719" s="14"/>
      <c r="APY719" s="14"/>
      <c r="APZ719" s="14"/>
      <c r="AQA719" s="14"/>
      <c r="AQB719" s="14"/>
      <c r="AQC719" s="14"/>
      <c r="AQD719" s="14"/>
      <c r="AQE719" s="14"/>
      <c r="AQF719" s="14"/>
      <c r="AQG719" s="14"/>
      <c r="AQH719" s="14"/>
      <c r="AQI719" s="14"/>
      <c r="AQJ719" s="14"/>
      <c r="AQK719" s="14"/>
      <c r="AQL719" s="14"/>
      <c r="AQM719" s="14"/>
      <c r="AQN719" s="14"/>
      <c r="AQO719" s="14"/>
      <c r="AQP719" s="14"/>
      <c r="AQQ719" s="14"/>
      <c r="AQR719" s="14"/>
      <c r="AQS719" s="14"/>
      <c r="AQT719" s="14"/>
      <c r="AQU719" s="14"/>
      <c r="AQV719" s="14"/>
      <c r="AQW719" s="14"/>
      <c r="AQX719" s="14"/>
      <c r="AQY719" s="14"/>
      <c r="AQZ719" s="14"/>
      <c r="ARA719" s="14"/>
      <c r="ARB719" s="14"/>
      <c r="ARC719" s="14"/>
      <c r="ARD719" s="14"/>
      <c r="ARE719" s="14"/>
      <c r="ARF719" s="14"/>
      <c r="ARG719" s="14"/>
      <c r="ARH719" s="14"/>
      <c r="ARI719" s="14"/>
      <c r="ARJ719" s="14"/>
      <c r="ARK719" s="14"/>
      <c r="ARL719" s="14"/>
      <c r="ARM719" s="14"/>
      <c r="ARN719" s="14"/>
      <c r="ARO719" s="14"/>
      <c r="ARP719" s="14"/>
      <c r="ARQ719" s="14"/>
      <c r="ARR719" s="14"/>
      <c r="ARS719" s="14"/>
      <c r="ART719" s="14"/>
      <c r="ARU719" s="14"/>
      <c r="ARV719" s="14"/>
      <c r="ARW719" s="14"/>
      <c r="ARX719" s="14"/>
      <c r="ARY719" s="14"/>
      <c r="ARZ719" s="14"/>
      <c r="ASA719" s="14"/>
      <c r="ASB719" s="14"/>
      <c r="ASC719" s="14"/>
      <c r="ASD719" s="14"/>
      <c r="ASE719" s="14"/>
      <c r="ASF719" s="14"/>
      <c r="ASG719" s="14"/>
      <c r="ASH719" s="14"/>
      <c r="ASI719" s="14"/>
      <c r="ASJ719" s="14"/>
      <c r="ASK719" s="14"/>
      <c r="ASL719" s="14"/>
      <c r="ASM719" s="14"/>
      <c r="ASN719" s="14"/>
      <c r="ASO719" s="14"/>
      <c r="ASP719" s="14"/>
      <c r="ASQ719" s="14"/>
      <c r="ASR719" s="14"/>
      <c r="ASS719" s="14"/>
      <c r="AST719" s="14"/>
      <c r="ASU719" s="14"/>
      <c r="ASV719" s="14"/>
      <c r="ASW719" s="14"/>
      <c r="ASX719" s="14"/>
      <c r="ASY719" s="14"/>
      <c r="ASZ719" s="14"/>
      <c r="ATA719" s="14"/>
      <c r="ATB719" s="14"/>
      <c r="ATC719" s="14"/>
      <c r="ATD719" s="14"/>
    </row>
    <row r="720" spans="63:1200">
      <c r="BK720" s="14" t="str">
        <f t="shared" si="2125"/>
        <v/>
      </c>
      <c r="ABO720" s="14"/>
      <c r="ABP720" s="14"/>
      <c r="ABQ720" s="14"/>
      <c r="ABR720" s="14"/>
      <c r="ABS720" s="14"/>
      <c r="ABT720" s="14"/>
      <c r="ABU720" s="14"/>
      <c r="ABV720" s="14"/>
      <c r="ABW720" s="14"/>
      <c r="ABX720" s="14"/>
      <c r="ABY720" s="14"/>
      <c r="ABZ720" s="14"/>
      <c r="ACA720" s="14"/>
      <c r="ACB720" s="14"/>
      <c r="ACC720" s="14"/>
      <c r="ACD720" s="14"/>
      <c r="ACE720" s="14"/>
      <c r="ACF720" s="14"/>
      <c r="ACG720" s="14"/>
      <c r="ACH720" s="14"/>
      <c r="ACI720" s="14"/>
      <c r="ACJ720" s="14"/>
      <c r="ACK720" s="14"/>
      <c r="ACL720" s="14"/>
      <c r="ACM720" s="14"/>
      <c r="ACN720" s="14"/>
      <c r="ACO720" s="14"/>
      <c r="ACP720" s="14"/>
      <c r="ACQ720" s="14"/>
      <c r="ACR720" s="14"/>
      <c r="ACS720" s="14"/>
      <c r="ACT720" s="14"/>
      <c r="ACU720" s="14"/>
      <c r="ACV720" s="14"/>
      <c r="ACW720" s="14"/>
      <c r="ACX720" s="14"/>
      <c r="ACY720" s="14"/>
      <c r="ACZ720" s="14"/>
      <c r="ADA720" s="14"/>
      <c r="ADB720" s="14"/>
      <c r="ADC720" s="14"/>
      <c r="ADD720" s="14"/>
      <c r="ADE720" s="14"/>
      <c r="ADF720" s="14"/>
      <c r="ADG720" s="14"/>
      <c r="ADH720" s="14"/>
      <c r="ADI720" s="14"/>
      <c r="ADJ720" s="14"/>
      <c r="ADK720" s="14"/>
      <c r="ADL720" s="14"/>
      <c r="ADM720" s="14"/>
      <c r="ADN720" s="14"/>
      <c r="ADO720" s="14"/>
      <c r="ADP720" s="14"/>
      <c r="ADQ720" s="14"/>
      <c r="ADR720" s="14"/>
      <c r="ADS720" s="14"/>
      <c r="ADT720" s="14"/>
      <c r="ADU720" s="14"/>
      <c r="ADV720" s="14"/>
      <c r="ADW720" s="14"/>
      <c r="ADX720" s="14"/>
      <c r="ADY720" s="14"/>
      <c r="ADZ720" s="14"/>
      <c r="AEA720" s="14"/>
      <c r="AEB720" s="14"/>
      <c r="AEC720" s="14"/>
      <c r="AED720" s="14"/>
      <c r="AEE720" s="14"/>
      <c r="AEF720" s="14"/>
      <c r="AEG720" s="14"/>
      <c r="AEH720" s="14"/>
      <c r="AEI720" s="14"/>
      <c r="AEJ720" s="14"/>
      <c r="AEK720" s="14"/>
      <c r="AEL720" s="14"/>
      <c r="AEM720" s="14"/>
      <c r="AEN720" s="14"/>
      <c r="AEO720" s="14"/>
      <c r="AEP720" s="14"/>
      <c r="AEQ720" s="14"/>
      <c r="AER720" s="14"/>
      <c r="AES720" s="14"/>
      <c r="AET720" s="14"/>
      <c r="AEU720" s="14"/>
      <c r="AEV720" s="14"/>
      <c r="AEW720" s="14"/>
      <c r="AEX720" s="14"/>
      <c r="AEY720" s="14"/>
      <c r="AEZ720" s="14"/>
      <c r="AFA720" s="14"/>
      <c r="AFB720" s="14"/>
      <c r="AFC720" s="14"/>
      <c r="AFD720" s="14"/>
      <c r="AFE720" s="14"/>
      <c r="AFF720" s="14"/>
      <c r="AFG720" s="14"/>
      <c r="AFH720" s="14"/>
      <c r="AFI720" s="14"/>
      <c r="AFJ720" s="14"/>
      <c r="AFK720" s="14"/>
      <c r="AFL720" s="14"/>
      <c r="AFM720" s="14"/>
      <c r="AFN720" s="14"/>
      <c r="AFO720" s="14"/>
      <c r="AFP720" s="14"/>
      <c r="AFQ720" s="14"/>
      <c r="AFR720" s="14"/>
      <c r="AFS720" s="14"/>
      <c r="AFT720" s="14"/>
      <c r="AFU720" s="14"/>
      <c r="AFV720" s="14"/>
      <c r="AFW720" s="14"/>
      <c r="AFX720" s="14"/>
      <c r="AFY720" s="14"/>
      <c r="AFZ720" s="14"/>
      <c r="AGA720" s="14"/>
      <c r="AGB720" s="14"/>
      <c r="AGC720" s="14"/>
      <c r="AGD720" s="14"/>
      <c r="AGE720" s="14"/>
      <c r="AGF720" s="14"/>
      <c r="AGG720" s="14"/>
      <c r="AGH720" s="14"/>
      <c r="AGI720" s="14"/>
      <c r="AGJ720" s="14"/>
      <c r="AGK720" s="14"/>
      <c r="AGL720" s="14"/>
      <c r="AGM720" s="14"/>
      <c r="AGN720" s="14"/>
      <c r="AGO720" s="14"/>
      <c r="AGP720" s="14"/>
      <c r="AGQ720" s="14"/>
      <c r="AGR720" s="14"/>
      <c r="AGS720" s="14"/>
      <c r="AGT720" s="14"/>
      <c r="AGU720" s="14"/>
      <c r="AGV720" s="14"/>
      <c r="AGW720" s="14"/>
      <c r="AGX720" s="14"/>
      <c r="AGY720" s="14"/>
      <c r="AGZ720" s="14"/>
      <c r="AHA720" s="14"/>
      <c r="AHB720" s="14"/>
      <c r="AHC720" s="14"/>
      <c r="AHD720" s="14"/>
      <c r="AHE720" s="14"/>
      <c r="AHF720" s="14"/>
      <c r="AHG720" s="14"/>
      <c r="AHH720" s="14"/>
      <c r="AHI720" s="14"/>
      <c r="AHJ720" s="14"/>
      <c r="AHK720" s="14"/>
      <c r="AHL720" s="14"/>
      <c r="AHM720" s="14"/>
      <c r="AHN720" s="14"/>
      <c r="AHO720" s="14"/>
      <c r="AHP720" s="14"/>
      <c r="AHQ720" s="14"/>
      <c r="AHR720" s="14"/>
      <c r="AHS720" s="14"/>
      <c r="AHT720" s="14"/>
      <c r="AHU720" s="14"/>
      <c r="AHV720" s="14"/>
      <c r="AHW720" s="14"/>
      <c r="AHX720" s="14"/>
      <c r="AHY720" s="14"/>
      <c r="AHZ720" s="14"/>
      <c r="AIA720" s="14"/>
      <c r="AIB720" s="14"/>
      <c r="AIC720" s="14"/>
      <c r="AID720" s="14"/>
      <c r="AIE720" s="14"/>
      <c r="AIF720" s="14"/>
      <c r="AIG720" s="14"/>
      <c r="AIH720" s="14"/>
      <c r="AII720" s="14"/>
      <c r="AIJ720" s="14"/>
      <c r="AIK720" s="14"/>
      <c r="AIL720" s="14"/>
      <c r="AIM720" s="14"/>
      <c r="AIN720" s="14"/>
      <c r="AIO720" s="14"/>
      <c r="AIP720" s="14"/>
      <c r="AIQ720" s="14"/>
      <c r="AIR720" s="14"/>
      <c r="AIS720" s="14"/>
      <c r="AIT720" s="14"/>
      <c r="AIU720" s="14"/>
      <c r="AIV720" s="14"/>
      <c r="AIW720" s="14"/>
      <c r="AIX720" s="14"/>
      <c r="AIY720" s="14"/>
      <c r="AIZ720" s="14"/>
      <c r="AJA720" s="14"/>
      <c r="AJB720" s="14"/>
      <c r="AJC720" s="14"/>
      <c r="AJD720" s="14"/>
      <c r="AJE720" s="14"/>
      <c r="AJF720" s="14"/>
      <c r="AJG720" s="14"/>
      <c r="AJH720" s="14"/>
      <c r="AJI720" s="14"/>
      <c r="AJJ720" s="14"/>
      <c r="AJK720" s="14"/>
      <c r="AJL720" s="14"/>
      <c r="AJM720" s="14"/>
      <c r="AJN720" s="14"/>
      <c r="AJO720" s="14"/>
      <c r="AJP720" s="14"/>
      <c r="AJQ720" s="14"/>
      <c r="AJR720" s="14"/>
      <c r="AJS720" s="14"/>
      <c r="AJT720" s="14"/>
      <c r="AJU720" s="14"/>
      <c r="AJV720" s="14"/>
      <c r="AJW720" s="14"/>
      <c r="AJX720" s="14"/>
      <c r="AJY720" s="14"/>
      <c r="AJZ720" s="14"/>
      <c r="AKA720" s="14"/>
      <c r="AKB720" s="14"/>
      <c r="AKC720" s="14"/>
      <c r="AKD720" s="14"/>
      <c r="AKE720" s="14"/>
      <c r="AKF720" s="14"/>
      <c r="AKG720" s="14"/>
      <c r="AKH720" s="14"/>
      <c r="AKI720" s="14"/>
      <c r="AKJ720" s="14"/>
      <c r="AKK720" s="14"/>
      <c r="AKL720" s="14"/>
      <c r="AKM720" s="14"/>
      <c r="AKN720" s="14"/>
      <c r="AKO720" s="14"/>
      <c r="AKP720" s="14"/>
      <c r="AKQ720" s="14"/>
      <c r="AKR720" s="14"/>
      <c r="AKS720" s="14"/>
      <c r="AKT720" s="14"/>
      <c r="AKU720" s="14"/>
      <c r="AKV720" s="14"/>
      <c r="AKW720" s="14"/>
      <c r="AKX720" s="14"/>
      <c r="AKY720" s="14"/>
      <c r="AKZ720" s="14"/>
      <c r="ALA720" s="14"/>
      <c r="ALB720" s="14"/>
      <c r="ALC720" s="14"/>
      <c r="ALD720" s="14"/>
      <c r="ALE720" s="14"/>
      <c r="ALF720" s="14"/>
      <c r="ALG720" s="14"/>
      <c r="ALH720" s="14"/>
      <c r="ALI720" s="14"/>
      <c r="ALJ720" s="14"/>
      <c r="ALK720" s="14"/>
      <c r="ALL720" s="14"/>
      <c r="ALM720" s="14"/>
      <c r="ALN720" s="14"/>
      <c r="ALO720" s="14"/>
      <c r="ALP720" s="14"/>
      <c r="ALQ720" s="14"/>
      <c r="ALR720" s="14"/>
      <c r="ALS720" s="14"/>
      <c r="ALT720" s="14"/>
      <c r="ALU720" s="14"/>
      <c r="ALV720" s="14"/>
      <c r="ALW720" s="14"/>
      <c r="ALX720" s="14"/>
      <c r="ALY720" s="14"/>
      <c r="ALZ720" s="14"/>
      <c r="AMA720" s="14"/>
      <c r="AMB720" s="14"/>
      <c r="AMC720" s="14"/>
      <c r="AMD720" s="14"/>
      <c r="AME720" s="14"/>
      <c r="AMF720" s="14"/>
      <c r="AMG720" s="14"/>
      <c r="AMH720" s="14"/>
      <c r="AMI720" s="14"/>
      <c r="AMJ720" s="14"/>
      <c r="AMK720" s="14"/>
      <c r="AML720" s="14"/>
      <c r="AMM720" s="14"/>
      <c r="AMN720" s="14"/>
      <c r="AMO720" s="14"/>
      <c r="AMP720" s="14"/>
      <c r="AMQ720" s="14"/>
      <c r="AMR720" s="14"/>
      <c r="AMS720" s="14"/>
      <c r="AMT720" s="14"/>
      <c r="AMU720" s="14"/>
      <c r="AMV720" s="14"/>
      <c r="AMW720" s="14"/>
      <c r="AMX720" s="14"/>
      <c r="AMY720" s="14"/>
      <c r="AMZ720" s="14"/>
      <c r="ANA720" s="14"/>
      <c r="ANB720" s="14"/>
      <c r="ANC720" s="14"/>
      <c r="AND720" s="14"/>
      <c r="ANE720" s="14"/>
      <c r="ANF720" s="14"/>
      <c r="ANG720" s="14"/>
      <c r="ANH720" s="14"/>
      <c r="ANI720" s="14"/>
      <c r="ANJ720" s="14"/>
      <c r="ANK720" s="14"/>
      <c r="ANL720" s="14"/>
      <c r="ANM720" s="14"/>
      <c r="ANN720" s="14"/>
      <c r="ANO720" s="14"/>
      <c r="ANP720" s="14"/>
      <c r="ANQ720" s="14"/>
      <c r="ANR720" s="14"/>
      <c r="ANS720" s="14"/>
      <c r="ANT720" s="14"/>
      <c r="ANU720" s="14"/>
      <c r="ANV720" s="14"/>
      <c r="ANW720" s="14"/>
      <c r="ANX720" s="14"/>
      <c r="ANY720" s="14"/>
      <c r="ANZ720" s="14"/>
      <c r="AOA720" s="14"/>
      <c r="AOB720" s="14"/>
      <c r="AOC720" s="14"/>
      <c r="AOD720" s="14"/>
      <c r="AOE720" s="14"/>
      <c r="AOF720" s="14"/>
      <c r="AOG720" s="14"/>
      <c r="AOH720" s="14"/>
      <c r="AOI720" s="14"/>
      <c r="AOJ720" s="14"/>
      <c r="AOK720" s="14"/>
      <c r="AOL720" s="14"/>
      <c r="AOM720" s="14"/>
      <c r="AON720" s="14"/>
      <c r="AOO720" s="14"/>
      <c r="AOP720" s="14"/>
      <c r="AOQ720" s="14"/>
      <c r="AOR720" s="14"/>
      <c r="AOS720" s="14"/>
      <c r="AOT720" s="14"/>
      <c r="AOU720" s="14"/>
      <c r="AOV720" s="14"/>
      <c r="AOW720" s="14"/>
      <c r="AOX720" s="14"/>
      <c r="AOY720" s="14"/>
      <c r="AOZ720" s="14"/>
      <c r="APA720" s="14"/>
      <c r="APB720" s="14"/>
      <c r="APC720" s="14"/>
      <c r="APD720" s="14"/>
      <c r="APE720" s="14"/>
      <c r="APF720" s="14"/>
      <c r="APG720" s="14"/>
      <c r="APH720" s="14"/>
      <c r="API720" s="14"/>
      <c r="APJ720" s="14"/>
      <c r="APK720" s="14"/>
      <c r="APL720" s="14"/>
      <c r="APM720" s="14"/>
      <c r="APN720" s="14"/>
      <c r="APO720" s="14"/>
      <c r="APP720" s="14"/>
      <c r="APQ720" s="14"/>
      <c r="APR720" s="14"/>
      <c r="APS720" s="14"/>
      <c r="APT720" s="14"/>
      <c r="APU720" s="14"/>
      <c r="APV720" s="14"/>
      <c r="APW720" s="14"/>
      <c r="APX720" s="14"/>
      <c r="APY720" s="14"/>
      <c r="APZ720" s="14"/>
      <c r="AQA720" s="14"/>
      <c r="AQB720" s="14"/>
      <c r="AQC720" s="14"/>
      <c r="AQD720" s="14"/>
      <c r="AQE720" s="14"/>
      <c r="AQF720" s="14"/>
      <c r="AQG720" s="14"/>
      <c r="AQH720" s="14"/>
      <c r="AQI720" s="14"/>
      <c r="AQJ720" s="14"/>
      <c r="AQK720" s="14"/>
      <c r="AQL720" s="14"/>
      <c r="AQM720" s="14"/>
      <c r="AQN720" s="14"/>
      <c r="AQO720" s="14"/>
      <c r="AQP720" s="14"/>
      <c r="AQQ720" s="14"/>
      <c r="AQR720" s="14"/>
      <c r="AQS720" s="14"/>
      <c r="AQT720" s="14"/>
      <c r="AQU720" s="14"/>
      <c r="AQV720" s="14"/>
      <c r="AQW720" s="14"/>
      <c r="AQX720" s="14"/>
      <c r="AQY720" s="14"/>
      <c r="AQZ720" s="14"/>
      <c r="ARA720" s="14"/>
      <c r="ARB720" s="14"/>
      <c r="ARC720" s="14"/>
      <c r="ARD720" s="14"/>
      <c r="ARE720" s="14"/>
      <c r="ARF720" s="14"/>
      <c r="ARG720" s="14"/>
      <c r="ARH720" s="14"/>
      <c r="ARI720" s="14"/>
      <c r="ARJ720" s="14"/>
      <c r="ARK720" s="14"/>
      <c r="ARL720" s="14"/>
      <c r="ARM720" s="14"/>
      <c r="ARN720" s="14"/>
      <c r="ARO720" s="14"/>
      <c r="ARP720" s="14"/>
      <c r="ARQ720" s="14"/>
      <c r="ARR720" s="14"/>
      <c r="ARS720" s="14"/>
      <c r="ART720" s="14"/>
      <c r="ARU720" s="14"/>
      <c r="ARV720" s="14"/>
      <c r="ARW720" s="14"/>
      <c r="ARX720" s="14"/>
      <c r="ARY720" s="14"/>
      <c r="ARZ720" s="14"/>
      <c r="ASA720" s="14"/>
      <c r="ASB720" s="14"/>
      <c r="ASC720" s="14"/>
      <c r="ASD720" s="14"/>
      <c r="ASE720" s="14"/>
      <c r="ASF720" s="14"/>
      <c r="ASG720" s="14"/>
      <c r="ASH720" s="14"/>
      <c r="ASI720" s="14"/>
      <c r="ASJ720" s="14"/>
      <c r="ASK720" s="14"/>
      <c r="ASL720" s="14"/>
      <c r="ASM720" s="14"/>
      <c r="ASN720" s="14"/>
      <c r="ASO720" s="14"/>
      <c r="ASP720" s="14"/>
      <c r="ASQ720" s="14"/>
      <c r="ASR720" s="14"/>
      <c r="ASS720" s="14"/>
      <c r="AST720" s="14"/>
      <c r="ASU720" s="14"/>
      <c r="ASV720" s="14"/>
      <c r="ASW720" s="14"/>
      <c r="ASX720" s="14"/>
      <c r="ASY720" s="14"/>
      <c r="ASZ720" s="14"/>
      <c r="ATA720" s="14"/>
      <c r="ATB720" s="14"/>
      <c r="ATC720" s="14"/>
      <c r="ATD720" s="14"/>
    </row>
    <row r="721" spans="63:1200">
      <c r="BK721" s="14" t="str">
        <f t="shared" si="2125"/>
        <v/>
      </c>
      <c r="ABO721" s="14"/>
      <c r="ABP721" s="14"/>
      <c r="ABQ721" s="14"/>
      <c r="ABR721" s="14"/>
      <c r="ABS721" s="14"/>
      <c r="ABT721" s="14"/>
      <c r="ABU721" s="14"/>
      <c r="ABV721" s="14"/>
      <c r="ABW721" s="14"/>
      <c r="ABX721" s="14"/>
      <c r="ABY721" s="14"/>
      <c r="ABZ721" s="14"/>
      <c r="ACA721" s="14"/>
      <c r="ACB721" s="14"/>
      <c r="ACC721" s="14"/>
      <c r="ACD721" s="14"/>
      <c r="ACE721" s="14"/>
      <c r="ACF721" s="14"/>
      <c r="ACG721" s="14"/>
      <c r="ACH721" s="14"/>
      <c r="ACI721" s="14"/>
      <c r="ACJ721" s="14"/>
      <c r="ACK721" s="14"/>
      <c r="ACL721" s="14"/>
      <c r="ACM721" s="14"/>
      <c r="ACN721" s="14"/>
      <c r="ACO721" s="14"/>
      <c r="ACP721" s="14"/>
      <c r="ACQ721" s="14"/>
      <c r="ACR721" s="14"/>
      <c r="ACS721" s="14"/>
      <c r="ACT721" s="14"/>
      <c r="ACU721" s="14"/>
      <c r="ACV721" s="14"/>
      <c r="ACW721" s="14"/>
      <c r="ACX721" s="14"/>
      <c r="ACY721" s="14"/>
      <c r="ACZ721" s="14"/>
      <c r="ADA721" s="14"/>
      <c r="ADB721" s="14"/>
      <c r="ADC721" s="14"/>
      <c r="ADD721" s="14"/>
      <c r="ADE721" s="14"/>
      <c r="ADF721" s="14"/>
      <c r="ADG721" s="14"/>
      <c r="ADH721" s="14"/>
      <c r="ADI721" s="14"/>
      <c r="ADJ721" s="14"/>
      <c r="ADK721" s="14"/>
      <c r="ADL721" s="14"/>
      <c r="ADM721" s="14"/>
      <c r="ADN721" s="14"/>
      <c r="ADO721" s="14"/>
      <c r="ADP721" s="14"/>
      <c r="ADQ721" s="14"/>
      <c r="ADR721" s="14"/>
      <c r="ADS721" s="14"/>
      <c r="ADT721" s="14"/>
      <c r="ADU721" s="14"/>
      <c r="ADV721" s="14"/>
      <c r="ADW721" s="14"/>
      <c r="ADX721" s="14"/>
      <c r="ADY721" s="14"/>
      <c r="ADZ721" s="14"/>
      <c r="AEA721" s="14"/>
      <c r="AEB721" s="14"/>
      <c r="AEC721" s="14"/>
      <c r="AED721" s="14"/>
      <c r="AEE721" s="14"/>
      <c r="AEF721" s="14"/>
      <c r="AEG721" s="14"/>
      <c r="AEH721" s="14"/>
      <c r="AEI721" s="14"/>
      <c r="AEJ721" s="14"/>
      <c r="AEK721" s="14"/>
      <c r="AEL721" s="14"/>
      <c r="AEM721" s="14"/>
      <c r="AEN721" s="14"/>
      <c r="AEO721" s="14"/>
      <c r="AEP721" s="14"/>
      <c r="AEQ721" s="14"/>
      <c r="AER721" s="14"/>
      <c r="AES721" s="14"/>
      <c r="AET721" s="14"/>
      <c r="AEU721" s="14"/>
      <c r="AEV721" s="14"/>
      <c r="AEW721" s="14"/>
      <c r="AEX721" s="14"/>
      <c r="AEY721" s="14"/>
      <c r="AEZ721" s="14"/>
      <c r="AFA721" s="14"/>
      <c r="AFB721" s="14"/>
      <c r="AFC721" s="14"/>
      <c r="AFD721" s="14"/>
      <c r="AFE721" s="14"/>
      <c r="AFF721" s="14"/>
      <c r="AFG721" s="14"/>
      <c r="AFH721" s="14"/>
      <c r="AFI721" s="14"/>
      <c r="AFJ721" s="14"/>
      <c r="AFK721" s="14"/>
      <c r="AFL721" s="14"/>
      <c r="AFM721" s="14"/>
      <c r="AFN721" s="14"/>
      <c r="AFO721" s="14"/>
      <c r="AFP721" s="14"/>
      <c r="AFQ721" s="14"/>
      <c r="AFR721" s="14"/>
      <c r="AFS721" s="14"/>
      <c r="AFT721" s="14"/>
      <c r="AFU721" s="14"/>
      <c r="AFV721" s="14"/>
      <c r="AFW721" s="14"/>
      <c r="AFX721" s="14"/>
      <c r="AFY721" s="14"/>
      <c r="AFZ721" s="14"/>
      <c r="AGA721" s="14"/>
      <c r="AGB721" s="14"/>
      <c r="AGC721" s="14"/>
      <c r="AGD721" s="14"/>
      <c r="AGE721" s="14"/>
      <c r="AGF721" s="14"/>
      <c r="AGG721" s="14"/>
      <c r="AGH721" s="14"/>
      <c r="AGI721" s="14"/>
      <c r="AGJ721" s="14"/>
      <c r="AGK721" s="14"/>
      <c r="AGL721" s="14"/>
      <c r="AGM721" s="14"/>
      <c r="AGN721" s="14"/>
      <c r="AGO721" s="14"/>
      <c r="AGP721" s="14"/>
      <c r="AGQ721" s="14"/>
      <c r="AGR721" s="14"/>
      <c r="AGS721" s="14"/>
      <c r="AGT721" s="14"/>
      <c r="AGU721" s="14"/>
      <c r="AGV721" s="14"/>
      <c r="AGW721" s="14"/>
      <c r="AGX721" s="14"/>
      <c r="AGY721" s="14"/>
      <c r="AGZ721" s="14"/>
      <c r="AHA721" s="14"/>
      <c r="AHB721" s="14"/>
      <c r="AHC721" s="14"/>
      <c r="AHD721" s="14"/>
      <c r="AHE721" s="14"/>
      <c r="AHF721" s="14"/>
      <c r="AHG721" s="14"/>
      <c r="AHH721" s="14"/>
      <c r="AHI721" s="14"/>
      <c r="AHJ721" s="14"/>
      <c r="AHK721" s="14"/>
      <c r="AHL721" s="14"/>
      <c r="AHM721" s="14"/>
      <c r="AHN721" s="14"/>
      <c r="AHO721" s="14"/>
      <c r="AHP721" s="14"/>
      <c r="AHQ721" s="14"/>
      <c r="AHR721" s="14"/>
      <c r="AHS721" s="14"/>
      <c r="AHT721" s="14"/>
      <c r="AHU721" s="14"/>
      <c r="AHV721" s="14"/>
      <c r="AHW721" s="14"/>
      <c r="AHX721" s="14"/>
      <c r="AHY721" s="14"/>
      <c r="AHZ721" s="14"/>
      <c r="AIA721" s="14"/>
      <c r="AIB721" s="14"/>
      <c r="AIC721" s="14"/>
      <c r="AID721" s="14"/>
      <c r="AIE721" s="14"/>
      <c r="AIF721" s="14"/>
      <c r="AIG721" s="14"/>
      <c r="AIH721" s="14"/>
      <c r="AII721" s="14"/>
      <c r="AIJ721" s="14"/>
      <c r="AIK721" s="14"/>
      <c r="AIL721" s="14"/>
      <c r="AIM721" s="14"/>
      <c r="AIN721" s="14"/>
      <c r="AIO721" s="14"/>
      <c r="AIP721" s="14"/>
      <c r="AIQ721" s="14"/>
      <c r="AIR721" s="14"/>
      <c r="AIS721" s="14"/>
      <c r="AIT721" s="14"/>
      <c r="AIU721" s="14"/>
      <c r="AIV721" s="14"/>
      <c r="AIW721" s="14"/>
      <c r="AIX721" s="14"/>
      <c r="AIY721" s="14"/>
      <c r="AIZ721" s="14"/>
      <c r="AJA721" s="14"/>
      <c r="AJB721" s="14"/>
      <c r="AJC721" s="14"/>
      <c r="AJD721" s="14"/>
      <c r="AJE721" s="14"/>
      <c r="AJF721" s="14"/>
      <c r="AJG721" s="14"/>
      <c r="AJH721" s="14"/>
      <c r="AJI721" s="14"/>
      <c r="AJJ721" s="14"/>
      <c r="AJK721" s="14"/>
      <c r="AJL721" s="14"/>
      <c r="AJM721" s="14"/>
      <c r="AJN721" s="14"/>
      <c r="AJO721" s="14"/>
      <c r="AJP721" s="14"/>
      <c r="AJQ721" s="14"/>
      <c r="AJR721" s="14"/>
      <c r="AJS721" s="14"/>
      <c r="AJT721" s="14"/>
      <c r="AJU721" s="14"/>
      <c r="AJV721" s="14"/>
      <c r="AJW721" s="14"/>
      <c r="AJX721" s="14"/>
      <c r="AJY721" s="14"/>
      <c r="AJZ721" s="14"/>
      <c r="AKA721" s="14"/>
      <c r="AKB721" s="14"/>
      <c r="AKC721" s="14"/>
      <c r="AKD721" s="14"/>
      <c r="AKE721" s="14"/>
      <c r="AKF721" s="14"/>
      <c r="AKG721" s="14"/>
      <c r="AKH721" s="14"/>
      <c r="AKI721" s="14"/>
      <c r="AKJ721" s="14"/>
      <c r="AKK721" s="14"/>
      <c r="AKL721" s="14"/>
      <c r="AKM721" s="14"/>
      <c r="AKN721" s="14"/>
      <c r="AKO721" s="14"/>
      <c r="AKP721" s="14"/>
      <c r="AKQ721" s="14"/>
      <c r="AKR721" s="14"/>
      <c r="AKS721" s="14"/>
      <c r="AKT721" s="14"/>
      <c r="AKU721" s="14"/>
      <c r="AKV721" s="14"/>
      <c r="AKW721" s="14"/>
      <c r="AKX721" s="14"/>
      <c r="AKY721" s="14"/>
      <c r="AKZ721" s="14"/>
      <c r="ALA721" s="14"/>
      <c r="ALB721" s="14"/>
      <c r="ALC721" s="14"/>
      <c r="ALD721" s="14"/>
      <c r="ALE721" s="14"/>
      <c r="ALF721" s="14"/>
      <c r="ALG721" s="14"/>
      <c r="ALH721" s="14"/>
      <c r="ALI721" s="14"/>
      <c r="ALJ721" s="14"/>
      <c r="ALK721" s="14"/>
      <c r="ALL721" s="14"/>
      <c r="ALM721" s="14"/>
      <c r="ALN721" s="14"/>
      <c r="ALO721" s="14"/>
      <c r="ALP721" s="14"/>
      <c r="ALQ721" s="14"/>
      <c r="ALR721" s="14"/>
      <c r="ALS721" s="14"/>
      <c r="ALT721" s="14"/>
      <c r="ALU721" s="14"/>
      <c r="ALV721" s="14"/>
      <c r="ALW721" s="14"/>
      <c r="ALX721" s="14"/>
      <c r="ALY721" s="14"/>
      <c r="ALZ721" s="14"/>
      <c r="AMA721" s="14"/>
      <c r="AMB721" s="14"/>
      <c r="AMC721" s="14"/>
      <c r="AMD721" s="14"/>
      <c r="AME721" s="14"/>
      <c r="AMF721" s="14"/>
      <c r="AMG721" s="14"/>
      <c r="AMH721" s="14"/>
      <c r="AMI721" s="14"/>
      <c r="AMJ721" s="14"/>
      <c r="AMK721" s="14"/>
      <c r="AML721" s="14"/>
      <c r="AMM721" s="14"/>
      <c r="AMN721" s="14"/>
      <c r="AMO721" s="14"/>
      <c r="AMP721" s="14"/>
      <c r="AMQ721" s="14"/>
      <c r="AMR721" s="14"/>
      <c r="AMS721" s="14"/>
      <c r="AMT721" s="14"/>
      <c r="AMU721" s="14"/>
      <c r="AMV721" s="14"/>
      <c r="AMW721" s="14"/>
      <c r="AMX721" s="14"/>
      <c r="AMY721" s="14"/>
      <c r="AMZ721" s="14"/>
      <c r="ANA721" s="14"/>
      <c r="ANB721" s="14"/>
      <c r="ANC721" s="14"/>
      <c r="AND721" s="14"/>
      <c r="ANE721" s="14"/>
      <c r="ANF721" s="14"/>
      <c r="ANG721" s="14"/>
      <c r="ANH721" s="14"/>
      <c r="ANI721" s="14"/>
      <c r="ANJ721" s="14"/>
      <c r="ANK721" s="14"/>
      <c r="ANL721" s="14"/>
      <c r="ANM721" s="14"/>
      <c r="ANN721" s="14"/>
      <c r="ANO721" s="14"/>
      <c r="ANP721" s="14"/>
      <c r="ANQ721" s="14"/>
      <c r="ANR721" s="14"/>
      <c r="ANS721" s="14"/>
      <c r="ANT721" s="14"/>
      <c r="ANU721" s="14"/>
      <c r="ANV721" s="14"/>
      <c r="ANW721" s="14"/>
      <c r="ANX721" s="14"/>
      <c r="ANY721" s="14"/>
      <c r="ANZ721" s="14"/>
      <c r="AOA721" s="14"/>
      <c r="AOB721" s="14"/>
      <c r="AOC721" s="14"/>
      <c r="AOD721" s="14"/>
      <c r="AOE721" s="14"/>
      <c r="AOF721" s="14"/>
      <c r="AOG721" s="14"/>
      <c r="AOH721" s="14"/>
      <c r="AOI721" s="14"/>
      <c r="AOJ721" s="14"/>
      <c r="AOK721" s="14"/>
      <c r="AOL721" s="14"/>
      <c r="AOM721" s="14"/>
      <c r="AON721" s="14"/>
      <c r="AOO721" s="14"/>
      <c r="AOP721" s="14"/>
      <c r="AOQ721" s="14"/>
      <c r="AOR721" s="14"/>
      <c r="AOS721" s="14"/>
      <c r="AOT721" s="14"/>
      <c r="AOU721" s="14"/>
      <c r="AOV721" s="14"/>
      <c r="AOW721" s="14"/>
      <c r="AOX721" s="14"/>
      <c r="AOY721" s="14"/>
      <c r="AOZ721" s="14"/>
      <c r="APA721" s="14"/>
      <c r="APB721" s="14"/>
      <c r="APC721" s="14"/>
      <c r="APD721" s="14"/>
      <c r="APE721" s="14"/>
      <c r="APF721" s="14"/>
      <c r="APG721" s="14"/>
      <c r="APH721" s="14"/>
      <c r="API721" s="14"/>
      <c r="APJ721" s="14"/>
      <c r="APK721" s="14"/>
      <c r="APL721" s="14"/>
      <c r="APM721" s="14"/>
      <c r="APN721" s="14"/>
      <c r="APO721" s="14"/>
      <c r="APP721" s="14"/>
      <c r="APQ721" s="14"/>
      <c r="APR721" s="14"/>
      <c r="APS721" s="14"/>
      <c r="APT721" s="14"/>
      <c r="APU721" s="14"/>
      <c r="APV721" s="14"/>
      <c r="APW721" s="14"/>
      <c r="APX721" s="14"/>
      <c r="APY721" s="14"/>
      <c r="APZ721" s="14"/>
      <c r="AQA721" s="14"/>
      <c r="AQB721" s="14"/>
      <c r="AQC721" s="14"/>
      <c r="AQD721" s="14"/>
      <c r="AQE721" s="14"/>
      <c r="AQF721" s="14"/>
      <c r="AQG721" s="14"/>
      <c r="AQH721" s="14"/>
      <c r="AQI721" s="14"/>
      <c r="AQJ721" s="14"/>
      <c r="AQK721" s="14"/>
      <c r="AQL721" s="14"/>
      <c r="AQM721" s="14"/>
      <c r="AQN721" s="14"/>
      <c r="AQO721" s="14"/>
      <c r="AQP721" s="14"/>
      <c r="AQQ721" s="14"/>
      <c r="AQR721" s="14"/>
      <c r="AQS721" s="14"/>
      <c r="AQT721" s="14"/>
      <c r="AQU721" s="14"/>
      <c r="AQV721" s="14"/>
      <c r="AQW721" s="14"/>
      <c r="AQX721" s="14"/>
      <c r="AQY721" s="14"/>
      <c r="AQZ721" s="14"/>
      <c r="ARA721" s="14"/>
      <c r="ARB721" s="14"/>
      <c r="ARC721" s="14"/>
      <c r="ARD721" s="14"/>
      <c r="ARE721" s="14"/>
      <c r="ARF721" s="14"/>
      <c r="ARG721" s="14"/>
      <c r="ARH721" s="14"/>
      <c r="ARI721" s="14"/>
      <c r="ARJ721" s="14"/>
      <c r="ARK721" s="14"/>
      <c r="ARL721" s="14"/>
      <c r="ARM721" s="14"/>
      <c r="ARN721" s="14"/>
      <c r="ARO721" s="14"/>
      <c r="ARP721" s="14"/>
      <c r="ARQ721" s="14"/>
      <c r="ARR721" s="14"/>
      <c r="ARS721" s="14"/>
      <c r="ART721" s="14"/>
      <c r="ARU721" s="14"/>
      <c r="ARV721" s="14"/>
      <c r="ARW721" s="14"/>
      <c r="ARX721" s="14"/>
      <c r="ARY721" s="14"/>
      <c r="ARZ721" s="14"/>
      <c r="ASA721" s="14"/>
      <c r="ASB721" s="14"/>
      <c r="ASC721" s="14"/>
      <c r="ASD721" s="14"/>
      <c r="ASE721" s="14"/>
      <c r="ASF721" s="14"/>
      <c r="ASG721" s="14"/>
      <c r="ASH721" s="14"/>
      <c r="ASI721" s="14"/>
      <c r="ASJ721" s="14"/>
      <c r="ASK721" s="14"/>
      <c r="ASL721" s="14"/>
      <c r="ASM721" s="14"/>
      <c r="ASN721" s="14"/>
      <c r="ASO721" s="14"/>
      <c r="ASP721" s="14"/>
      <c r="ASQ721" s="14"/>
      <c r="ASR721" s="14"/>
      <c r="ASS721" s="14"/>
      <c r="AST721" s="14"/>
      <c r="ASU721" s="14"/>
      <c r="ASV721" s="14"/>
      <c r="ASW721" s="14"/>
      <c r="ASX721" s="14"/>
      <c r="ASY721" s="14"/>
      <c r="ASZ721" s="14"/>
      <c r="ATA721" s="14"/>
      <c r="ATB721" s="14"/>
      <c r="ATC721" s="14"/>
      <c r="ATD721" s="14"/>
    </row>
    <row r="722" spans="63:1200">
      <c r="BK722" s="14" t="str">
        <f t="shared" si="2125"/>
        <v/>
      </c>
      <c r="ABO722" s="14"/>
      <c r="ABP722" s="14"/>
      <c r="ABQ722" s="14"/>
      <c r="ABR722" s="14"/>
      <c r="ABS722" s="14"/>
      <c r="ABT722" s="14"/>
      <c r="ABU722" s="14"/>
      <c r="ABV722" s="14"/>
      <c r="ABW722" s="14"/>
      <c r="ABX722" s="14"/>
      <c r="ABY722" s="14"/>
      <c r="ABZ722" s="14"/>
      <c r="ACA722" s="14"/>
      <c r="ACB722" s="14"/>
      <c r="ACC722" s="14"/>
      <c r="ACD722" s="14"/>
      <c r="ACE722" s="14"/>
      <c r="ACF722" s="14"/>
      <c r="ACG722" s="14"/>
      <c r="ACH722" s="14"/>
      <c r="ACI722" s="14"/>
      <c r="ACJ722" s="14"/>
      <c r="ACK722" s="14"/>
      <c r="ACL722" s="14"/>
      <c r="ACM722" s="14"/>
      <c r="ACN722" s="14"/>
      <c r="ACO722" s="14"/>
      <c r="ACP722" s="14"/>
      <c r="ACQ722" s="14"/>
      <c r="ACR722" s="14"/>
      <c r="ACS722" s="14"/>
      <c r="ACT722" s="14"/>
      <c r="ACU722" s="14"/>
      <c r="ACV722" s="14"/>
      <c r="ACW722" s="14"/>
      <c r="ACX722" s="14"/>
      <c r="ACY722" s="14"/>
      <c r="ACZ722" s="14"/>
      <c r="ADA722" s="14"/>
      <c r="ADB722" s="14"/>
      <c r="ADC722" s="14"/>
      <c r="ADD722" s="14"/>
      <c r="ADE722" s="14"/>
      <c r="ADF722" s="14"/>
      <c r="ADG722" s="14"/>
      <c r="ADH722" s="14"/>
      <c r="ADI722" s="14"/>
      <c r="ADJ722" s="14"/>
      <c r="ADK722" s="14"/>
      <c r="ADL722" s="14"/>
      <c r="ADM722" s="14"/>
      <c r="ADN722" s="14"/>
      <c r="ADO722" s="14"/>
      <c r="ADP722" s="14"/>
      <c r="ADQ722" s="14"/>
      <c r="ADR722" s="14"/>
      <c r="ADS722" s="14"/>
      <c r="ADT722" s="14"/>
      <c r="ADU722" s="14"/>
      <c r="ADV722" s="14"/>
      <c r="ADW722" s="14"/>
      <c r="ADX722" s="14"/>
      <c r="ADY722" s="14"/>
      <c r="ADZ722" s="14"/>
      <c r="AEA722" s="14"/>
      <c r="AEB722" s="14"/>
      <c r="AEC722" s="14"/>
      <c r="AED722" s="14"/>
      <c r="AEE722" s="14"/>
      <c r="AEF722" s="14"/>
      <c r="AEG722" s="14"/>
      <c r="AEH722" s="14"/>
      <c r="AEI722" s="14"/>
      <c r="AEJ722" s="14"/>
      <c r="AEK722" s="14"/>
      <c r="AEL722" s="14"/>
      <c r="AEM722" s="14"/>
      <c r="AEN722" s="14"/>
      <c r="AEO722" s="14"/>
      <c r="AEP722" s="14"/>
      <c r="AEQ722" s="14"/>
      <c r="AER722" s="14"/>
      <c r="AES722" s="14"/>
      <c r="AET722" s="14"/>
      <c r="AEU722" s="14"/>
      <c r="AEV722" s="14"/>
      <c r="AEW722" s="14"/>
      <c r="AEX722" s="14"/>
      <c r="AEY722" s="14"/>
      <c r="AEZ722" s="14"/>
      <c r="AFA722" s="14"/>
      <c r="AFB722" s="14"/>
      <c r="AFC722" s="14"/>
      <c r="AFD722" s="14"/>
      <c r="AFE722" s="14"/>
      <c r="AFF722" s="14"/>
      <c r="AFG722" s="14"/>
      <c r="AFH722" s="14"/>
      <c r="AFI722" s="14"/>
      <c r="AFJ722" s="14"/>
      <c r="AFK722" s="14"/>
      <c r="AFL722" s="14"/>
      <c r="AFM722" s="14"/>
      <c r="AFN722" s="14"/>
      <c r="AFO722" s="14"/>
      <c r="AFP722" s="14"/>
      <c r="AFQ722" s="14"/>
      <c r="AFR722" s="14"/>
      <c r="AFS722" s="14"/>
      <c r="AFT722" s="14"/>
      <c r="AFU722" s="14"/>
      <c r="AFV722" s="14"/>
      <c r="AFW722" s="14"/>
      <c r="AFX722" s="14"/>
      <c r="AFY722" s="14"/>
      <c r="AFZ722" s="14"/>
      <c r="AGA722" s="14"/>
      <c r="AGB722" s="14"/>
      <c r="AGC722" s="14"/>
      <c r="AGD722" s="14"/>
      <c r="AGE722" s="14"/>
      <c r="AGF722" s="14"/>
      <c r="AGG722" s="14"/>
      <c r="AGH722" s="14"/>
      <c r="AGI722" s="14"/>
      <c r="AGJ722" s="14"/>
      <c r="AGK722" s="14"/>
      <c r="AGL722" s="14"/>
      <c r="AGM722" s="14"/>
      <c r="AGN722" s="14"/>
      <c r="AGO722" s="14"/>
      <c r="AGP722" s="14"/>
      <c r="AGQ722" s="14"/>
      <c r="AGR722" s="14"/>
      <c r="AGS722" s="14"/>
      <c r="AGT722" s="14"/>
      <c r="AGU722" s="14"/>
      <c r="AGV722" s="14"/>
      <c r="AGW722" s="14"/>
      <c r="AGX722" s="14"/>
      <c r="AGY722" s="14"/>
      <c r="AGZ722" s="14"/>
      <c r="AHA722" s="14"/>
      <c r="AHB722" s="14"/>
      <c r="AHC722" s="14"/>
      <c r="AHD722" s="14"/>
      <c r="AHE722" s="14"/>
      <c r="AHF722" s="14"/>
      <c r="AHG722" s="14"/>
      <c r="AHH722" s="14"/>
      <c r="AHI722" s="14"/>
      <c r="AHJ722" s="14"/>
      <c r="AHK722" s="14"/>
      <c r="AHL722" s="14"/>
      <c r="AHM722" s="14"/>
      <c r="AHN722" s="14"/>
      <c r="AHO722" s="14"/>
      <c r="AHP722" s="14"/>
      <c r="AHQ722" s="14"/>
      <c r="AHR722" s="14"/>
      <c r="AHS722" s="14"/>
      <c r="AHT722" s="14"/>
      <c r="AHU722" s="14"/>
      <c r="AHV722" s="14"/>
      <c r="AHW722" s="14"/>
      <c r="AHX722" s="14"/>
      <c r="AHY722" s="14"/>
      <c r="AHZ722" s="14"/>
      <c r="AIA722" s="14"/>
      <c r="AIB722" s="14"/>
      <c r="AIC722" s="14"/>
      <c r="AID722" s="14"/>
      <c r="AIE722" s="14"/>
      <c r="AIF722" s="14"/>
      <c r="AIG722" s="14"/>
      <c r="AIH722" s="14"/>
      <c r="AII722" s="14"/>
      <c r="AIJ722" s="14"/>
      <c r="AIK722" s="14"/>
      <c r="AIL722" s="14"/>
      <c r="AIM722" s="14"/>
      <c r="AIN722" s="14"/>
      <c r="AIO722" s="14"/>
      <c r="AIP722" s="14"/>
      <c r="AIQ722" s="14"/>
      <c r="AIR722" s="14"/>
      <c r="AIS722" s="14"/>
      <c r="AIT722" s="14"/>
      <c r="AIU722" s="14"/>
      <c r="AIV722" s="14"/>
      <c r="AIW722" s="14"/>
      <c r="AIX722" s="14"/>
      <c r="AIY722" s="14"/>
      <c r="AIZ722" s="14"/>
      <c r="AJA722" s="14"/>
      <c r="AJB722" s="14"/>
      <c r="AJC722" s="14"/>
      <c r="AJD722" s="14"/>
      <c r="AJE722" s="14"/>
      <c r="AJF722" s="14"/>
      <c r="AJG722" s="14"/>
      <c r="AJH722" s="14"/>
      <c r="AJI722" s="14"/>
      <c r="AJJ722" s="14"/>
      <c r="AJK722" s="14"/>
      <c r="AJL722" s="14"/>
      <c r="AJM722" s="14"/>
      <c r="AJN722" s="14"/>
      <c r="AJO722" s="14"/>
      <c r="AJP722" s="14"/>
      <c r="AJQ722" s="14"/>
      <c r="AJR722" s="14"/>
      <c r="AJS722" s="14"/>
      <c r="AJT722" s="14"/>
      <c r="AJU722" s="14"/>
      <c r="AJV722" s="14"/>
      <c r="AJW722" s="14"/>
      <c r="AJX722" s="14"/>
      <c r="AJY722" s="14"/>
      <c r="AJZ722" s="14"/>
      <c r="AKA722" s="14"/>
      <c r="AKB722" s="14"/>
      <c r="AKC722" s="14"/>
      <c r="AKD722" s="14"/>
      <c r="AKE722" s="14"/>
      <c r="AKF722" s="14"/>
      <c r="AKG722" s="14"/>
      <c r="AKH722" s="14"/>
      <c r="AKI722" s="14"/>
      <c r="AKJ722" s="14"/>
      <c r="AKK722" s="14"/>
      <c r="AKL722" s="14"/>
      <c r="AKM722" s="14"/>
      <c r="AKN722" s="14"/>
      <c r="AKO722" s="14"/>
      <c r="AKP722" s="14"/>
      <c r="AKQ722" s="14"/>
      <c r="AKR722" s="14"/>
      <c r="AKS722" s="14"/>
      <c r="AKT722" s="14"/>
      <c r="AKU722" s="14"/>
      <c r="AKV722" s="14"/>
      <c r="AKW722" s="14"/>
      <c r="AKX722" s="14"/>
      <c r="AKY722" s="14"/>
      <c r="AKZ722" s="14"/>
      <c r="ALA722" s="14"/>
      <c r="ALB722" s="14"/>
      <c r="ALC722" s="14"/>
      <c r="ALD722" s="14"/>
      <c r="ALE722" s="14"/>
      <c r="ALF722" s="14"/>
      <c r="ALG722" s="14"/>
      <c r="ALH722" s="14"/>
      <c r="ALI722" s="14"/>
      <c r="ALJ722" s="14"/>
      <c r="ALK722" s="14"/>
      <c r="ALL722" s="14"/>
      <c r="ALM722" s="14"/>
      <c r="ALN722" s="14"/>
      <c r="ALO722" s="14"/>
      <c r="ALP722" s="14"/>
      <c r="ALQ722" s="14"/>
      <c r="ALR722" s="14"/>
      <c r="ALS722" s="14"/>
      <c r="ALT722" s="14"/>
      <c r="ALU722" s="14"/>
      <c r="ALV722" s="14"/>
      <c r="ALW722" s="14"/>
      <c r="ALX722" s="14"/>
      <c r="ALY722" s="14"/>
      <c r="ALZ722" s="14"/>
      <c r="AMA722" s="14"/>
      <c r="AMB722" s="14"/>
      <c r="AMC722" s="14"/>
      <c r="AMD722" s="14"/>
      <c r="AME722" s="14"/>
      <c r="AMF722" s="14"/>
      <c r="AMG722" s="14"/>
      <c r="AMH722" s="14"/>
      <c r="AMI722" s="14"/>
      <c r="AMJ722" s="14"/>
      <c r="AMK722" s="14"/>
      <c r="AML722" s="14"/>
      <c r="AMM722" s="14"/>
      <c r="AMN722" s="14"/>
      <c r="AMO722" s="14"/>
      <c r="AMP722" s="14"/>
      <c r="AMQ722" s="14"/>
      <c r="AMR722" s="14"/>
      <c r="AMS722" s="14"/>
      <c r="AMT722" s="14"/>
      <c r="AMU722" s="14"/>
      <c r="AMV722" s="14"/>
      <c r="AMW722" s="14"/>
      <c r="AMX722" s="14"/>
      <c r="AMY722" s="14"/>
      <c r="AMZ722" s="14"/>
      <c r="ANA722" s="14"/>
      <c r="ANB722" s="14"/>
      <c r="ANC722" s="14"/>
      <c r="AND722" s="14"/>
      <c r="ANE722" s="14"/>
      <c r="ANF722" s="14"/>
      <c r="ANG722" s="14"/>
      <c r="ANH722" s="14"/>
      <c r="ANI722" s="14"/>
      <c r="ANJ722" s="14"/>
      <c r="ANK722" s="14"/>
      <c r="ANL722" s="14"/>
      <c r="ANM722" s="14"/>
      <c r="ANN722" s="14"/>
      <c r="ANO722" s="14"/>
      <c r="ANP722" s="14"/>
      <c r="ANQ722" s="14"/>
      <c r="ANR722" s="14"/>
      <c r="ANS722" s="14"/>
      <c r="ANT722" s="14"/>
      <c r="ANU722" s="14"/>
      <c r="ANV722" s="14"/>
      <c r="ANW722" s="14"/>
      <c r="ANX722" s="14"/>
      <c r="ANY722" s="14"/>
      <c r="ANZ722" s="14"/>
      <c r="AOA722" s="14"/>
      <c r="AOB722" s="14"/>
      <c r="AOC722" s="14"/>
      <c r="AOD722" s="14"/>
      <c r="AOE722" s="14"/>
      <c r="AOF722" s="14"/>
      <c r="AOG722" s="14"/>
      <c r="AOH722" s="14"/>
      <c r="AOI722" s="14"/>
      <c r="AOJ722" s="14"/>
      <c r="AOK722" s="14"/>
      <c r="AOL722" s="14"/>
      <c r="AOM722" s="14"/>
      <c r="AON722" s="14"/>
      <c r="AOO722" s="14"/>
      <c r="AOP722" s="14"/>
      <c r="AOQ722" s="14"/>
      <c r="AOR722" s="14"/>
      <c r="AOS722" s="14"/>
      <c r="AOT722" s="14"/>
      <c r="AOU722" s="14"/>
      <c r="AOV722" s="14"/>
      <c r="AOW722" s="14"/>
      <c r="AOX722" s="14"/>
      <c r="AOY722" s="14"/>
      <c r="AOZ722" s="14"/>
      <c r="APA722" s="14"/>
      <c r="APB722" s="14"/>
      <c r="APC722" s="14"/>
      <c r="APD722" s="14"/>
      <c r="APE722" s="14"/>
      <c r="APF722" s="14"/>
      <c r="APG722" s="14"/>
      <c r="APH722" s="14"/>
      <c r="API722" s="14"/>
      <c r="APJ722" s="14"/>
      <c r="APK722" s="14"/>
      <c r="APL722" s="14"/>
      <c r="APM722" s="14"/>
      <c r="APN722" s="14"/>
      <c r="APO722" s="14"/>
      <c r="APP722" s="14"/>
      <c r="APQ722" s="14"/>
      <c r="APR722" s="14"/>
      <c r="APS722" s="14"/>
      <c r="APT722" s="14"/>
      <c r="APU722" s="14"/>
      <c r="APV722" s="14"/>
      <c r="APW722" s="14"/>
      <c r="APX722" s="14"/>
      <c r="APY722" s="14"/>
      <c r="APZ722" s="14"/>
      <c r="AQA722" s="14"/>
      <c r="AQB722" s="14"/>
      <c r="AQC722" s="14"/>
      <c r="AQD722" s="14"/>
      <c r="AQE722" s="14"/>
      <c r="AQF722" s="14"/>
      <c r="AQG722" s="14"/>
      <c r="AQH722" s="14"/>
      <c r="AQI722" s="14"/>
      <c r="AQJ722" s="14"/>
      <c r="AQK722" s="14"/>
      <c r="AQL722" s="14"/>
      <c r="AQM722" s="14"/>
      <c r="AQN722" s="14"/>
      <c r="AQO722" s="14"/>
      <c r="AQP722" s="14"/>
      <c r="AQQ722" s="14"/>
      <c r="AQR722" s="14"/>
      <c r="AQS722" s="14"/>
      <c r="AQT722" s="14"/>
      <c r="AQU722" s="14"/>
      <c r="AQV722" s="14"/>
      <c r="AQW722" s="14"/>
      <c r="AQX722" s="14"/>
      <c r="AQY722" s="14"/>
      <c r="AQZ722" s="14"/>
      <c r="ARA722" s="14"/>
      <c r="ARB722" s="14"/>
      <c r="ARC722" s="14"/>
      <c r="ARD722" s="14"/>
      <c r="ARE722" s="14"/>
      <c r="ARF722" s="14"/>
      <c r="ARG722" s="14"/>
      <c r="ARH722" s="14"/>
      <c r="ARI722" s="14"/>
      <c r="ARJ722" s="14"/>
      <c r="ARK722" s="14"/>
      <c r="ARL722" s="14"/>
      <c r="ARM722" s="14"/>
      <c r="ARN722" s="14"/>
      <c r="ARO722" s="14"/>
      <c r="ARP722" s="14"/>
      <c r="ARQ722" s="14"/>
      <c r="ARR722" s="14"/>
      <c r="ARS722" s="14"/>
      <c r="ART722" s="14"/>
      <c r="ARU722" s="14"/>
      <c r="ARV722" s="14"/>
      <c r="ARW722" s="14"/>
      <c r="ARX722" s="14"/>
      <c r="ARY722" s="14"/>
      <c r="ARZ722" s="14"/>
      <c r="ASA722" s="14"/>
      <c r="ASB722" s="14"/>
      <c r="ASC722" s="14"/>
      <c r="ASD722" s="14"/>
      <c r="ASE722" s="14"/>
      <c r="ASF722" s="14"/>
      <c r="ASG722" s="14"/>
      <c r="ASH722" s="14"/>
      <c r="ASI722" s="14"/>
      <c r="ASJ722" s="14"/>
      <c r="ASK722" s="14"/>
      <c r="ASL722" s="14"/>
      <c r="ASM722" s="14"/>
      <c r="ASN722" s="14"/>
      <c r="ASO722" s="14"/>
      <c r="ASP722" s="14"/>
      <c r="ASQ722" s="14"/>
      <c r="ASR722" s="14"/>
      <c r="ASS722" s="14"/>
      <c r="AST722" s="14"/>
      <c r="ASU722" s="14"/>
      <c r="ASV722" s="14"/>
      <c r="ASW722" s="14"/>
      <c r="ASX722" s="14"/>
      <c r="ASY722" s="14"/>
      <c r="ASZ722" s="14"/>
      <c r="ATA722" s="14"/>
      <c r="ATB722" s="14"/>
      <c r="ATC722" s="14"/>
      <c r="ATD722" s="14"/>
    </row>
    <row r="723" spans="63:1200">
      <c r="BK723" s="14" t="str">
        <f t="shared" si="2125"/>
        <v/>
      </c>
      <c r="ABO723" s="14"/>
      <c r="ABP723" s="14"/>
      <c r="ABQ723" s="14"/>
      <c r="ABR723" s="14"/>
      <c r="ABS723" s="14"/>
      <c r="ABT723" s="14"/>
      <c r="ABU723" s="14"/>
      <c r="ABV723" s="14"/>
      <c r="ABW723" s="14"/>
      <c r="ABX723" s="14"/>
      <c r="ABY723" s="14"/>
      <c r="ABZ723" s="14"/>
      <c r="ACA723" s="14"/>
      <c r="ACB723" s="14"/>
      <c r="ACC723" s="14"/>
      <c r="ACD723" s="14"/>
      <c r="ACE723" s="14"/>
      <c r="ACF723" s="14"/>
      <c r="ACG723" s="14"/>
      <c r="ACH723" s="14"/>
      <c r="ACI723" s="14"/>
      <c r="ACJ723" s="14"/>
      <c r="ACK723" s="14"/>
      <c r="ACL723" s="14"/>
      <c r="ACM723" s="14"/>
      <c r="ACN723" s="14"/>
      <c r="ACO723" s="14"/>
      <c r="ACP723" s="14"/>
      <c r="ACQ723" s="14"/>
      <c r="ACR723" s="14"/>
      <c r="ACS723" s="14"/>
      <c r="ACT723" s="14"/>
      <c r="ACU723" s="14"/>
      <c r="ACV723" s="14"/>
      <c r="ACW723" s="14"/>
      <c r="ACX723" s="14"/>
      <c r="ACY723" s="14"/>
      <c r="ACZ723" s="14"/>
      <c r="ADA723" s="14"/>
      <c r="ADB723" s="14"/>
      <c r="ADC723" s="14"/>
      <c r="ADD723" s="14"/>
      <c r="ADE723" s="14"/>
      <c r="ADF723" s="14"/>
      <c r="ADG723" s="14"/>
      <c r="ADH723" s="14"/>
      <c r="ADI723" s="14"/>
      <c r="ADJ723" s="14"/>
      <c r="ADK723" s="14"/>
      <c r="ADL723" s="14"/>
      <c r="ADM723" s="14"/>
      <c r="ADN723" s="14"/>
      <c r="ADO723" s="14"/>
      <c r="ADP723" s="14"/>
      <c r="ADQ723" s="14"/>
      <c r="ADR723" s="14"/>
      <c r="ADS723" s="14"/>
      <c r="ADT723" s="14"/>
      <c r="ADU723" s="14"/>
      <c r="ADV723" s="14"/>
      <c r="ADW723" s="14"/>
      <c r="ADX723" s="14"/>
      <c r="ADY723" s="14"/>
      <c r="ADZ723" s="14"/>
      <c r="AEA723" s="14"/>
      <c r="AEB723" s="14"/>
      <c r="AEC723" s="14"/>
      <c r="AED723" s="14"/>
      <c r="AEE723" s="14"/>
      <c r="AEF723" s="14"/>
      <c r="AEG723" s="14"/>
      <c r="AEH723" s="14"/>
      <c r="AEI723" s="14"/>
      <c r="AEJ723" s="14"/>
      <c r="AEK723" s="14"/>
      <c r="AEL723" s="14"/>
      <c r="AEM723" s="14"/>
      <c r="AEN723" s="14"/>
      <c r="AEO723" s="14"/>
      <c r="AEP723" s="14"/>
      <c r="AEQ723" s="14"/>
      <c r="AER723" s="14"/>
      <c r="AES723" s="14"/>
      <c r="AET723" s="14"/>
      <c r="AEU723" s="14"/>
      <c r="AEV723" s="14"/>
      <c r="AEW723" s="14"/>
      <c r="AEX723" s="14"/>
      <c r="AEY723" s="14"/>
      <c r="AEZ723" s="14"/>
      <c r="AFA723" s="14"/>
      <c r="AFB723" s="14"/>
      <c r="AFC723" s="14"/>
      <c r="AFD723" s="14"/>
      <c r="AFE723" s="14"/>
      <c r="AFF723" s="14"/>
      <c r="AFG723" s="14"/>
      <c r="AFH723" s="14"/>
      <c r="AFI723" s="14"/>
      <c r="AFJ723" s="14"/>
      <c r="AFK723" s="14"/>
      <c r="AFL723" s="14"/>
      <c r="AFM723" s="14"/>
      <c r="AFN723" s="14"/>
      <c r="AFO723" s="14"/>
      <c r="AFP723" s="14"/>
      <c r="AFQ723" s="14"/>
      <c r="AFR723" s="14"/>
      <c r="AFS723" s="14"/>
      <c r="AFT723" s="14"/>
      <c r="AFU723" s="14"/>
      <c r="AFV723" s="14"/>
      <c r="AFW723" s="14"/>
      <c r="AFX723" s="14"/>
      <c r="AFY723" s="14"/>
      <c r="AFZ723" s="14"/>
      <c r="AGA723" s="14"/>
      <c r="AGB723" s="14"/>
      <c r="AGC723" s="14"/>
      <c r="AGD723" s="14"/>
      <c r="AGE723" s="14"/>
      <c r="AGF723" s="14"/>
      <c r="AGG723" s="14"/>
      <c r="AGH723" s="14"/>
      <c r="AGI723" s="14"/>
      <c r="AGJ723" s="14"/>
      <c r="AGK723" s="14"/>
      <c r="AGL723" s="14"/>
      <c r="AGM723" s="14"/>
      <c r="AGN723" s="14"/>
      <c r="AGO723" s="14"/>
      <c r="AGP723" s="14"/>
      <c r="AGQ723" s="14"/>
      <c r="AGR723" s="14"/>
      <c r="AGS723" s="14"/>
      <c r="AGT723" s="14"/>
      <c r="AGU723" s="14"/>
      <c r="AGV723" s="14"/>
      <c r="AGW723" s="14"/>
      <c r="AGX723" s="14"/>
      <c r="AGY723" s="14"/>
      <c r="AGZ723" s="14"/>
      <c r="AHA723" s="14"/>
      <c r="AHB723" s="14"/>
      <c r="AHC723" s="14"/>
      <c r="AHD723" s="14"/>
      <c r="AHE723" s="14"/>
      <c r="AHF723" s="14"/>
      <c r="AHG723" s="14"/>
      <c r="AHH723" s="14"/>
      <c r="AHI723" s="14"/>
      <c r="AHJ723" s="14"/>
      <c r="AHK723" s="14"/>
      <c r="AHL723" s="14"/>
      <c r="AHM723" s="14"/>
      <c r="AHN723" s="14"/>
      <c r="AHO723" s="14"/>
      <c r="AHP723" s="14"/>
      <c r="AHQ723" s="14"/>
      <c r="AHR723" s="14"/>
      <c r="AHS723" s="14"/>
      <c r="AHT723" s="14"/>
      <c r="AHU723" s="14"/>
      <c r="AHV723" s="14"/>
      <c r="AHW723" s="14"/>
      <c r="AHX723" s="14"/>
      <c r="AHY723" s="14"/>
      <c r="AHZ723" s="14"/>
      <c r="AIA723" s="14"/>
      <c r="AIB723" s="14"/>
      <c r="AIC723" s="14"/>
      <c r="AID723" s="14"/>
      <c r="AIE723" s="14"/>
      <c r="AIF723" s="14"/>
      <c r="AIG723" s="14"/>
      <c r="AIH723" s="14"/>
      <c r="AII723" s="14"/>
      <c r="AIJ723" s="14"/>
      <c r="AIK723" s="14"/>
      <c r="AIL723" s="14"/>
      <c r="AIM723" s="14"/>
      <c r="AIN723" s="14"/>
      <c r="AIO723" s="14"/>
      <c r="AIP723" s="14"/>
      <c r="AIQ723" s="14"/>
      <c r="AIR723" s="14"/>
      <c r="AIS723" s="14"/>
      <c r="AIT723" s="14"/>
      <c r="AIU723" s="14"/>
      <c r="AIV723" s="14"/>
      <c r="AIW723" s="14"/>
      <c r="AIX723" s="14"/>
      <c r="AIY723" s="14"/>
      <c r="AIZ723" s="14"/>
      <c r="AJA723" s="14"/>
      <c r="AJB723" s="14"/>
      <c r="AJC723" s="14"/>
      <c r="AJD723" s="14"/>
      <c r="AJE723" s="14"/>
      <c r="AJF723" s="14"/>
      <c r="AJG723" s="14"/>
      <c r="AJH723" s="14"/>
      <c r="AJI723" s="14"/>
      <c r="AJJ723" s="14"/>
      <c r="AJK723" s="14"/>
      <c r="AJL723" s="14"/>
      <c r="AJM723" s="14"/>
      <c r="AJN723" s="14"/>
      <c r="AJO723" s="14"/>
      <c r="AJP723" s="14"/>
      <c r="AJQ723" s="14"/>
      <c r="AJR723" s="14"/>
      <c r="AJS723" s="14"/>
      <c r="AJT723" s="14"/>
      <c r="AJU723" s="14"/>
      <c r="AJV723" s="14"/>
      <c r="AJW723" s="14"/>
      <c r="AJX723" s="14"/>
      <c r="AJY723" s="14"/>
      <c r="AJZ723" s="14"/>
      <c r="AKA723" s="14"/>
      <c r="AKB723" s="14"/>
      <c r="AKC723" s="14"/>
      <c r="AKD723" s="14"/>
      <c r="AKE723" s="14"/>
      <c r="AKF723" s="14"/>
      <c r="AKG723" s="14"/>
      <c r="AKH723" s="14"/>
      <c r="AKI723" s="14"/>
      <c r="AKJ723" s="14"/>
      <c r="AKK723" s="14"/>
      <c r="AKL723" s="14"/>
      <c r="AKM723" s="14"/>
      <c r="AKN723" s="14"/>
      <c r="AKO723" s="14"/>
      <c r="AKP723" s="14"/>
      <c r="AKQ723" s="14"/>
      <c r="AKR723" s="14"/>
      <c r="AKS723" s="14"/>
      <c r="AKT723" s="14"/>
      <c r="AKU723" s="14"/>
      <c r="AKV723" s="14"/>
      <c r="AKW723" s="14"/>
      <c r="AKX723" s="14"/>
      <c r="AKY723" s="14"/>
      <c r="AKZ723" s="14"/>
      <c r="ALA723" s="14"/>
      <c r="ALB723" s="14"/>
      <c r="ALC723" s="14"/>
      <c r="ALD723" s="14"/>
      <c r="ALE723" s="14"/>
      <c r="ALF723" s="14"/>
      <c r="ALG723" s="14"/>
      <c r="ALH723" s="14"/>
      <c r="ALI723" s="14"/>
      <c r="ALJ723" s="14"/>
      <c r="ALK723" s="14"/>
      <c r="ALL723" s="14"/>
      <c r="ALM723" s="14"/>
      <c r="ALN723" s="14"/>
      <c r="ALO723" s="14"/>
      <c r="ALP723" s="14"/>
      <c r="ALQ723" s="14"/>
      <c r="ALR723" s="14"/>
      <c r="ALS723" s="14"/>
      <c r="ALT723" s="14"/>
      <c r="ALU723" s="14"/>
      <c r="ALV723" s="14"/>
      <c r="ALW723" s="14"/>
      <c r="ALX723" s="14"/>
      <c r="ALY723" s="14"/>
      <c r="ALZ723" s="14"/>
      <c r="AMA723" s="14"/>
      <c r="AMB723" s="14"/>
      <c r="AMC723" s="14"/>
      <c r="AMD723" s="14"/>
      <c r="AME723" s="14"/>
      <c r="AMF723" s="14"/>
      <c r="AMG723" s="14"/>
      <c r="AMH723" s="14"/>
      <c r="AMI723" s="14"/>
      <c r="AMJ723" s="14"/>
      <c r="AMK723" s="14"/>
      <c r="AML723" s="14"/>
      <c r="AMM723" s="14"/>
      <c r="AMN723" s="14"/>
      <c r="AMO723" s="14"/>
      <c r="AMP723" s="14"/>
      <c r="AMQ723" s="14"/>
      <c r="AMR723" s="14"/>
      <c r="AMS723" s="14"/>
      <c r="AMT723" s="14"/>
      <c r="AMU723" s="14"/>
      <c r="AMV723" s="14"/>
      <c r="AMW723" s="14"/>
      <c r="AMX723" s="14"/>
      <c r="AMY723" s="14"/>
      <c r="AMZ723" s="14"/>
      <c r="ANA723" s="14"/>
      <c r="ANB723" s="14"/>
      <c r="ANC723" s="14"/>
      <c r="AND723" s="14"/>
      <c r="ANE723" s="14"/>
      <c r="ANF723" s="14"/>
      <c r="ANG723" s="14"/>
      <c r="ANH723" s="14"/>
      <c r="ANI723" s="14"/>
      <c r="ANJ723" s="14"/>
      <c r="ANK723" s="14"/>
      <c r="ANL723" s="14"/>
      <c r="ANM723" s="14"/>
      <c r="ANN723" s="14"/>
      <c r="ANO723" s="14"/>
      <c r="ANP723" s="14"/>
      <c r="ANQ723" s="14"/>
      <c r="ANR723" s="14"/>
      <c r="ANS723" s="14"/>
      <c r="ANT723" s="14"/>
      <c r="ANU723" s="14"/>
      <c r="ANV723" s="14"/>
      <c r="ANW723" s="14"/>
      <c r="ANX723" s="14"/>
      <c r="ANY723" s="14"/>
      <c r="ANZ723" s="14"/>
      <c r="AOA723" s="14"/>
      <c r="AOB723" s="14"/>
      <c r="AOC723" s="14"/>
      <c r="AOD723" s="14"/>
      <c r="AOE723" s="14"/>
      <c r="AOF723" s="14"/>
      <c r="AOG723" s="14"/>
      <c r="AOH723" s="14"/>
      <c r="AOI723" s="14"/>
      <c r="AOJ723" s="14"/>
      <c r="AOK723" s="14"/>
      <c r="AOL723" s="14"/>
      <c r="AOM723" s="14"/>
      <c r="AON723" s="14"/>
      <c r="AOO723" s="14"/>
      <c r="AOP723" s="14"/>
      <c r="AOQ723" s="14"/>
      <c r="AOR723" s="14"/>
      <c r="AOS723" s="14"/>
      <c r="AOT723" s="14"/>
      <c r="AOU723" s="14"/>
      <c r="AOV723" s="14"/>
      <c r="AOW723" s="14"/>
      <c r="AOX723" s="14"/>
      <c r="AOY723" s="14"/>
      <c r="AOZ723" s="14"/>
      <c r="APA723" s="14"/>
      <c r="APB723" s="14"/>
      <c r="APC723" s="14"/>
      <c r="APD723" s="14"/>
      <c r="APE723" s="14"/>
      <c r="APF723" s="14"/>
      <c r="APG723" s="14"/>
      <c r="APH723" s="14"/>
      <c r="API723" s="14"/>
      <c r="APJ723" s="14"/>
      <c r="APK723" s="14"/>
      <c r="APL723" s="14"/>
      <c r="APM723" s="14"/>
      <c r="APN723" s="14"/>
      <c r="APO723" s="14"/>
      <c r="APP723" s="14"/>
      <c r="APQ723" s="14"/>
      <c r="APR723" s="14"/>
      <c r="APS723" s="14"/>
      <c r="APT723" s="14"/>
      <c r="APU723" s="14"/>
      <c r="APV723" s="14"/>
      <c r="APW723" s="14"/>
      <c r="APX723" s="14"/>
      <c r="APY723" s="14"/>
      <c r="APZ723" s="14"/>
      <c r="AQA723" s="14"/>
      <c r="AQB723" s="14"/>
      <c r="AQC723" s="14"/>
      <c r="AQD723" s="14"/>
      <c r="AQE723" s="14"/>
      <c r="AQF723" s="14"/>
      <c r="AQG723" s="14"/>
      <c r="AQH723" s="14"/>
      <c r="AQI723" s="14"/>
      <c r="AQJ723" s="14"/>
      <c r="AQK723" s="14"/>
      <c r="AQL723" s="14"/>
      <c r="AQM723" s="14"/>
      <c r="AQN723" s="14"/>
      <c r="AQO723" s="14"/>
      <c r="AQP723" s="14"/>
      <c r="AQQ723" s="14"/>
      <c r="AQR723" s="14"/>
      <c r="AQS723" s="14"/>
      <c r="AQT723" s="14"/>
      <c r="AQU723" s="14"/>
      <c r="AQV723" s="14"/>
      <c r="AQW723" s="14"/>
      <c r="AQX723" s="14"/>
      <c r="AQY723" s="14"/>
      <c r="AQZ723" s="14"/>
      <c r="ARA723" s="14"/>
      <c r="ARB723" s="14"/>
      <c r="ARC723" s="14"/>
      <c r="ARD723" s="14"/>
      <c r="ARE723" s="14"/>
      <c r="ARF723" s="14"/>
      <c r="ARG723" s="14"/>
      <c r="ARH723" s="14"/>
      <c r="ARI723" s="14"/>
      <c r="ARJ723" s="14"/>
      <c r="ARK723" s="14"/>
      <c r="ARL723" s="14"/>
      <c r="ARM723" s="14"/>
      <c r="ARN723" s="14"/>
      <c r="ARO723" s="14"/>
      <c r="ARP723" s="14"/>
      <c r="ARQ723" s="14"/>
      <c r="ARR723" s="14"/>
      <c r="ARS723" s="14"/>
      <c r="ART723" s="14"/>
      <c r="ARU723" s="14"/>
      <c r="ARV723" s="14"/>
      <c r="ARW723" s="14"/>
      <c r="ARX723" s="14"/>
      <c r="ARY723" s="14"/>
      <c r="ARZ723" s="14"/>
      <c r="ASA723" s="14"/>
      <c r="ASB723" s="14"/>
      <c r="ASC723" s="14"/>
      <c r="ASD723" s="14"/>
      <c r="ASE723" s="14"/>
      <c r="ASF723" s="14"/>
      <c r="ASG723" s="14"/>
      <c r="ASH723" s="14"/>
      <c r="ASI723" s="14"/>
      <c r="ASJ723" s="14"/>
      <c r="ASK723" s="14"/>
      <c r="ASL723" s="14"/>
      <c r="ASM723" s="14"/>
      <c r="ASN723" s="14"/>
      <c r="ASO723" s="14"/>
      <c r="ASP723" s="14"/>
      <c r="ASQ723" s="14"/>
      <c r="ASR723" s="14"/>
      <c r="ASS723" s="14"/>
      <c r="AST723" s="14"/>
      <c r="ASU723" s="14"/>
      <c r="ASV723" s="14"/>
      <c r="ASW723" s="14"/>
      <c r="ASX723" s="14"/>
      <c r="ASY723" s="14"/>
      <c r="ASZ723" s="14"/>
      <c r="ATA723" s="14"/>
      <c r="ATB723" s="14"/>
      <c r="ATC723" s="14"/>
      <c r="ATD723" s="14"/>
    </row>
    <row r="724" spans="63:1200">
      <c r="BK724" s="14" t="str">
        <f t="shared" si="2125"/>
        <v/>
      </c>
      <c r="ABO724" s="14"/>
      <c r="ABP724" s="14"/>
      <c r="ABQ724" s="14"/>
      <c r="ABR724" s="14"/>
      <c r="ABS724" s="14"/>
      <c r="ABT724" s="14"/>
      <c r="ABU724" s="14"/>
      <c r="ABV724" s="14"/>
      <c r="ABW724" s="14"/>
      <c r="ABX724" s="14"/>
      <c r="ABY724" s="14"/>
      <c r="ABZ724" s="14"/>
      <c r="ACA724" s="14"/>
      <c r="ACB724" s="14"/>
      <c r="ACC724" s="14"/>
      <c r="ACD724" s="14"/>
      <c r="ACE724" s="14"/>
      <c r="ACF724" s="14"/>
      <c r="ACG724" s="14"/>
      <c r="ACH724" s="14"/>
      <c r="ACI724" s="14"/>
      <c r="ACJ724" s="14"/>
      <c r="ACK724" s="14"/>
      <c r="ACL724" s="14"/>
      <c r="ACM724" s="14"/>
      <c r="ACN724" s="14"/>
      <c r="ACO724" s="14"/>
      <c r="ACP724" s="14"/>
      <c r="ACQ724" s="14"/>
      <c r="ACR724" s="14"/>
      <c r="ACS724" s="14"/>
      <c r="ACT724" s="14"/>
      <c r="ACU724" s="14"/>
      <c r="ACV724" s="14"/>
      <c r="ACW724" s="14"/>
      <c r="ACX724" s="14"/>
      <c r="ACY724" s="14"/>
      <c r="ACZ724" s="14"/>
      <c r="ADA724" s="14"/>
      <c r="ADB724" s="14"/>
      <c r="ADC724" s="14"/>
      <c r="ADD724" s="14"/>
      <c r="ADE724" s="14"/>
      <c r="ADF724" s="14"/>
      <c r="ADG724" s="14"/>
      <c r="ADH724" s="14"/>
      <c r="ADI724" s="14"/>
      <c r="ADJ724" s="14"/>
      <c r="ADK724" s="14"/>
      <c r="ADL724" s="14"/>
      <c r="ADM724" s="14"/>
      <c r="ADN724" s="14"/>
      <c r="ADO724" s="14"/>
      <c r="ADP724" s="14"/>
      <c r="ADQ724" s="14"/>
      <c r="ADR724" s="14"/>
      <c r="ADS724" s="14"/>
      <c r="ADT724" s="14"/>
      <c r="ADU724" s="14"/>
      <c r="ADV724" s="14"/>
      <c r="ADW724" s="14"/>
      <c r="ADX724" s="14"/>
      <c r="ADY724" s="14"/>
      <c r="ADZ724" s="14"/>
      <c r="AEA724" s="14"/>
      <c r="AEB724" s="14"/>
      <c r="AEC724" s="14"/>
      <c r="AED724" s="14"/>
      <c r="AEE724" s="14"/>
      <c r="AEF724" s="14"/>
      <c r="AEG724" s="14"/>
      <c r="AEH724" s="14"/>
      <c r="AEI724" s="14"/>
      <c r="AEJ724" s="14"/>
      <c r="AEK724" s="14"/>
      <c r="AEL724" s="14"/>
      <c r="AEM724" s="14"/>
      <c r="AEN724" s="14"/>
      <c r="AEO724" s="14"/>
      <c r="AEP724" s="14"/>
      <c r="AEQ724" s="14"/>
      <c r="AER724" s="14"/>
      <c r="AES724" s="14"/>
      <c r="AET724" s="14"/>
      <c r="AEU724" s="14"/>
      <c r="AEV724" s="14"/>
      <c r="AEW724" s="14"/>
      <c r="AEX724" s="14"/>
      <c r="AEY724" s="14"/>
      <c r="AEZ724" s="14"/>
      <c r="AFA724" s="14"/>
      <c r="AFB724" s="14"/>
      <c r="AFC724" s="14"/>
      <c r="AFD724" s="14"/>
      <c r="AFE724" s="14"/>
      <c r="AFF724" s="14"/>
      <c r="AFG724" s="14"/>
      <c r="AFH724" s="14"/>
      <c r="AFI724" s="14"/>
      <c r="AFJ724" s="14"/>
      <c r="AFK724" s="14"/>
      <c r="AFL724" s="14"/>
      <c r="AFM724" s="14"/>
      <c r="AFN724" s="14"/>
      <c r="AFO724" s="14"/>
      <c r="AFP724" s="14"/>
      <c r="AFQ724" s="14"/>
      <c r="AFR724" s="14"/>
      <c r="AFS724" s="14"/>
      <c r="AFT724" s="14"/>
      <c r="AFU724" s="14"/>
      <c r="AFV724" s="14"/>
      <c r="AFW724" s="14"/>
      <c r="AFX724" s="14"/>
      <c r="AFY724" s="14"/>
      <c r="AFZ724" s="14"/>
      <c r="AGA724" s="14"/>
      <c r="AGB724" s="14"/>
      <c r="AGC724" s="14"/>
      <c r="AGD724" s="14"/>
      <c r="AGE724" s="14"/>
      <c r="AGF724" s="14"/>
      <c r="AGG724" s="14"/>
      <c r="AGH724" s="14"/>
      <c r="AGI724" s="14"/>
      <c r="AGJ724" s="14"/>
      <c r="AGK724" s="14"/>
      <c r="AGL724" s="14"/>
      <c r="AGM724" s="14"/>
      <c r="AGN724" s="14"/>
      <c r="AGO724" s="14"/>
      <c r="AGP724" s="14"/>
      <c r="AGQ724" s="14"/>
      <c r="AGR724" s="14"/>
      <c r="AGS724" s="14"/>
      <c r="AGT724" s="14"/>
      <c r="AGU724" s="14"/>
      <c r="AGV724" s="14"/>
      <c r="AGW724" s="14"/>
      <c r="AGX724" s="14"/>
      <c r="AGY724" s="14"/>
      <c r="AGZ724" s="14"/>
      <c r="AHA724" s="14"/>
      <c r="AHB724" s="14"/>
      <c r="AHC724" s="14"/>
      <c r="AHD724" s="14"/>
      <c r="AHE724" s="14"/>
      <c r="AHF724" s="14"/>
      <c r="AHG724" s="14"/>
      <c r="AHH724" s="14"/>
      <c r="AHI724" s="14"/>
      <c r="AHJ724" s="14"/>
      <c r="AHK724" s="14"/>
      <c r="AHL724" s="14"/>
      <c r="AHM724" s="14"/>
      <c r="AHN724" s="14"/>
      <c r="AHO724" s="14"/>
      <c r="AHP724" s="14"/>
      <c r="AHQ724" s="14"/>
      <c r="AHR724" s="14"/>
      <c r="AHS724" s="14"/>
      <c r="AHT724" s="14"/>
      <c r="AHU724" s="14"/>
      <c r="AHV724" s="14"/>
      <c r="AHW724" s="14"/>
      <c r="AHX724" s="14"/>
      <c r="AHY724" s="14"/>
      <c r="AHZ724" s="14"/>
      <c r="AIA724" s="14"/>
      <c r="AIB724" s="14"/>
      <c r="AIC724" s="14"/>
      <c r="AID724" s="14"/>
      <c r="AIE724" s="14"/>
      <c r="AIF724" s="14"/>
      <c r="AIG724" s="14"/>
      <c r="AIH724" s="14"/>
      <c r="AII724" s="14"/>
      <c r="AIJ724" s="14"/>
      <c r="AIK724" s="14"/>
      <c r="AIL724" s="14"/>
      <c r="AIM724" s="14"/>
      <c r="AIN724" s="14"/>
      <c r="AIO724" s="14"/>
      <c r="AIP724" s="14"/>
      <c r="AIQ724" s="14"/>
      <c r="AIR724" s="14"/>
      <c r="AIS724" s="14"/>
      <c r="AIT724" s="14"/>
      <c r="AIU724" s="14"/>
      <c r="AIV724" s="14"/>
      <c r="AIW724" s="14"/>
      <c r="AIX724" s="14"/>
      <c r="AIY724" s="14"/>
      <c r="AIZ724" s="14"/>
      <c r="AJA724" s="14"/>
      <c r="AJB724" s="14"/>
      <c r="AJC724" s="14"/>
      <c r="AJD724" s="14"/>
      <c r="AJE724" s="14"/>
      <c r="AJF724" s="14"/>
      <c r="AJG724" s="14"/>
      <c r="AJH724" s="14"/>
      <c r="AJI724" s="14"/>
      <c r="AJJ724" s="14"/>
      <c r="AJK724" s="14"/>
      <c r="AJL724" s="14"/>
      <c r="AJM724" s="14"/>
      <c r="AJN724" s="14"/>
      <c r="AJO724" s="14"/>
      <c r="AJP724" s="14"/>
      <c r="AJQ724" s="14"/>
      <c r="AJR724" s="14"/>
      <c r="AJS724" s="14"/>
      <c r="AJT724" s="14"/>
      <c r="AJU724" s="14"/>
      <c r="AJV724" s="14"/>
      <c r="AJW724" s="14"/>
      <c r="AJX724" s="14"/>
      <c r="AJY724" s="14"/>
      <c r="AJZ724" s="14"/>
      <c r="AKA724" s="14"/>
      <c r="AKB724" s="14"/>
      <c r="AKC724" s="14"/>
      <c r="AKD724" s="14"/>
      <c r="AKE724" s="14"/>
      <c r="AKF724" s="14"/>
      <c r="AKG724" s="14"/>
      <c r="AKH724" s="14"/>
      <c r="AKI724" s="14"/>
      <c r="AKJ724" s="14"/>
      <c r="AKK724" s="14"/>
      <c r="AKL724" s="14"/>
      <c r="AKM724" s="14"/>
      <c r="AKN724" s="14"/>
      <c r="AKO724" s="14"/>
      <c r="AKP724" s="14"/>
      <c r="AKQ724" s="14"/>
      <c r="AKR724" s="14"/>
      <c r="AKS724" s="14"/>
      <c r="AKT724" s="14"/>
      <c r="AKU724" s="14"/>
      <c r="AKV724" s="14"/>
      <c r="AKW724" s="14"/>
      <c r="AKX724" s="14"/>
      <c r="AKY724" s="14"/>
      <c r="AKZ724" s="14"/>
      <c r="ALA724" s="14"/>
      <c r="ALB724" s="14"/>
      <c r="ALC724" s="14"/>
      <c r="ALD724" s="14"/>
      <c r="ALE724" s="14"/>
      <c r="ALF724" s="14"/>
      <c r="ALG724" s="14"/>
      <c r="ALH724" s="14"/>
      <c r="ALI724" s="14"/>
      <c r="ALJ724" s="14"/>
      <c r="ALK724" s="14"/>
      <c r="ALL724" s="14"/>
      <c r="ALM724" s="14"/>
      <c r="ALN724" s="14"/>
      <c r="ALO724" s="14"/>
      <c r="ALP724" s="14"/>
      <c r="ALQ724" s="14"/>
      <c r="ALR724" s="14"/>
      <c r="ALS724" s="14"/>
      <c r="ALT724" s="14"/>
      <c r="ALU724" s="14"/>
      <c r="ALV724" s="14"/>
      <c r="ALW724" s="14"/>
      <c r="ALX724" s="14"/>
      <c r="ALY724" s="14"/>
      <c r="ALZ724" s="14"/>
      <c r="AMA724" s="14"/>
      <c r="AMB724" s="14"/>
      <c r="AMC724" s="14"/>
      <c r="AMD724" s="14"/>
      <c r="AME724" s="14"/>
      <c r="AMF724" s="14"/>
      <c r="AMG724" s="14"/>
      <c r="AMH724" s="14"/>
      <c r="AMI724" s="14"/>
      <c r="AMJ724" s="14"/>
      <c r="AMK724" s="14"/>
      <c r="AML724" s="14"/>
      <c r="AMM724" s="14"/>
      <c r="AMN724" s="14"/>
      <c r="AMO724" s="14"/>
      <c r="AMP724" s="14"/>
      <c r="AMQ724" s="14"/>
      <c r="AMR724" s="14"/>
      <c r="AMS724" s="14"/>
      <c r="AMT724" s="14"/>
      <c r="AMU724" s="14"/>
      <c r="AMV724" s="14"/>
      <c r="AMW724" s="14"/>
      <c r="AMX724" s="14"/>
      <c r="AMY724" s="14"/>
      <c r="AMZ724" s="14"/>
      <c r="ANA724" s="14"/>
      <c r="ANB724" s="14"/>
      <c r="ANC724" s="14"/>
      <c r="AND724" s="14"/>
      <c r="ANE724" s="14"/>
      <c r="ANF724" s="14"/>
      <c r="ANG724" s="14"/>
      <c r="ANH724" s="14"/>
      <c r="ANI724" s="14"/>
      <c r="ANJ724" s="14"/>
      <c r="ANK724" s="14"/>
      <c r="ANL724" s="14"/>
      <c r="ANM724" s="14"/>
      <c r="ANN724" s="14"/>
      <c r="ANO724" s="14"/>
      <c r="ANP724" s="14"/>
      <c r="ANQ724" s="14"/>
      <c r="ANR724" s="14"/>
      <c r="ANS724" s="14"/>
      <c r="ANT724" s="14"/>
      <c r="ANU724" s="14"/>
      <c r="ANV724" s="14"/>
      <c r="ANW724" s="14"/>
      <c r="ANX724" s="14"/>
      <c r="ANY724" s="14"/>
      <c r="ANZ724" s="14"/>
      <c r="AOA724" s="14"/>
      <c r="AOB724" s="14"/>
      <c r="AOC724" s="14"/>
      <c r="AOD724" s="14"/>
      <c r="AOE724" s="14"/>
      <c r="AOF724" s="14"/>
      <c r="AOG724" s="14"/>
      <c r="AOH724" s="14"/>
      <c r="AOI724" s="14"/>
      <c r="AOJ724" s="14"/>
      <c r="AOK724" s="14"/>
      <c r="AOL724" s="14"/>
      <c r="AOM724" s="14"/>
      <c r="AON724" s="14"/>
      <c r="AOO724" s="14"/>
      <c r="AOP724" s="14"/>
      <c r="AOQ724" s="14"/>
      <c r="AOR724" s="14"/>
      <c r="AOS724" s="14"/>
      <c r="AOT724" s="14"/>
      <c r="AOU724" s="14"/>
      <c r="AOV724" s="14"/>
      <c r="AOW724" s="14"/>
      <c r="AOX724" s="14"/>
      <c r="AOY724" s="14"/>
      <c r="AOZ724" s="14"/>
      <c r="APA724" s="14"/>
      <c r="APB724" s="14"/>
      <c r="APC724" s="14"/>
      <c r="APD724" s="14"/>
      <c r="APE724" s="14"/>
      <c r="APF724" s="14"/>
      <c r="APG724" s="14"/>
      <c r="APH724" s="14"/>
      <c r="API724" s="14"/>
      <c r="APJ724" s="14"/>
      <c r="APK724" s="14"/>
      <c r="APL724" s="14"/>
      <c r="APM724" s="14"/>
      <c r="APN724" s="14"/>
      <c r="APO724" s="14"/>
      <c r="APP724" s="14"/>
      <c r="APQ724" s="14"/>
      <c r="APR724" s="14"/>
      <c r="APS724" s="14"/>
      <c r="APT724" s="14"/>
      <c r="APU724" s="14"/>
      <c r="APV724" s="14"/>
      <c r="APW724" s="14"/>
      <c r="APX724" s="14"/>
      <c r="APY724" s="14"/>
      <c r="APZ724" s="14"/>
      <c r="AQA724" s="14"/>
      <c r="AQB724" s="14"/>
      <c r="AQC724" s="14"/>
      <c r="AQD724" s="14"/>
      <c r="AQE724" s="14"/>
      <c r="AQF724" s="14"/>
      <c r="AQG724" s="14"/>
      <c r="AQH724" s="14"/>
      <c r="AQI724" s="14"/>
      <c r="AQJ724" s="14"/>
      <c r="AQK724" s="14"/>
      <c r="AQL724" s="14"/>
      <c r="AQM724" s="14"/>
      <c r="AQN724" s="14"/>
      <c r="AQO724" s="14"/>
      <c r="AQP724" s="14"/>
      <c r="AQQ724" s="14"/>
      <c r="AQR724" s="14"/>
      <c r="AQS724" s="14"/>
      <c r="AQT724" s="14"/>
      <c r="AQU724" s="14"/>
      <c r="AQV724" s="14"/>
      <c r="AQW724" s="14"/>
      <c r="AQX724" s="14"/>
      <c r="AQY724" s="14"/>
      <c r="AQZ724" s="14"/>
      <c r="ARA724" s="14"/>
      <c r="ARB724" s="14"/>
      <c r="ARC724" s="14"/>
      <c r="ARD724" s="14"/>
      <c r="ARE724" s="14"/>
      <c r="ARF724" s="14"/>
      <c r="ARG724" s="14"/>
      <c r="ARH724" s="14"/>
      <c r="ARI724" s="14"/>
      <c r="ARJ724" s="14"/>
      <c r="ARK724" s="14"/>
      <c r="ARL724" s="14"/>
      <c r="ARM724" s="14"/>
      <c r="ARN724" s="14"/>
      <c r="ARO724" s="14"/>
      <c r="ARP724" s="14"/>
      <c r="ARQ724" s="14"/>
      <c r="ARR724" s="14"/>
      <c r="ARS724" s="14"/>
      <c r="ART724" s="14"/>
      <c r="ARU724" s="14"/>
      <c r="ARV724" s="14"/>
      <c r="ARW724" s="14"/>
      <c r="ARX724" s="14"/>
      <c r="ARY724" s="14"/>
      <c r="ARZ724" s="14"/>
      <c r="ASA724" s="14"/>
      <c r="ASB724" s="14"/>
      <c r="ASC724" s="14"/>
      <c r="ASD724" s="14"/>
      <c r="ASE724" s="14"/>
      <c r="ASF724" s="14"/>
      <c r="ASG724" s="14"/>
      <c r="ASH724" s="14"/>
      <c r="ASI724" s="14"/>
      <c r="ASJ724" s="14"/>
      <c r="ASK724" s="14"/>
      <c r="ASL724" s="14"/>
      <c r="ASM724" s="14"/>
      <c r="ASN724" s="14"/>
      <c r="ASO724" s="14"/>
      <c r="ASP724" s="14"/>
      <c r="ASQ724" s="14"/>
      <c r="ASR724" s="14"/>
      <c r="ASS724" s="14"/>
      <c r="AST724" s="14"/>
      <c r="ASU724" s="14"/>
      <c r="ASV724" s="14"/>
      <c r="ASW724" s="14"/>
      <c r="ASX724" s="14"/>
      <c r="ASY724" s="14"/>
      <c r="ASZ724" s="14"/>
      <c r="ATA724" s="14"/>
      <c r="ATB724" s="14"/>
      <c r="ATC724" s="14"/>
      <c r="ATD724" s="14"/>
    </row>
    <row r="725" spans="63:1200">
      <c r="BK725" s="14" t="str">
        <f t="shared" si="2125"/>
        <v/>
      </c>
      <c r="ABO725" s="14"/>
      <c r="ABP725" s="14"/>
      <c r="ABQ725" s="14"/>
      <c r="ABR725" s="14"/>
      <c r="ABS725" s="14"/>
      <c r="ABT725" s="14"/>
      <c r="ABU725" s="14"/>
      <c r="ABV725" s="14"/>
      <c r="ABW725" s="14"/>
      <c r="ABX725" s="14"/>
      <c r="ABY725" s="14"/>
      <c r="ABZ725" s="14"/>
      <c r="ACA725" s="14"/>
      <c r="ACB725" s="14"/>
      <c r="ACC725" s="14"/>
      <c r="ACD725" s="14"/>
      <c r="ACE725" s="14"/>
      <c r="ACF725" s="14"/>
      <c r="ACG725" s="14"/>
      <c r="ACH725" s="14"/>
      <c r="ACI725" s="14"/>
      <c r="ACJ725" s="14"/>
      <c r="ACK725" s="14"/>
      <c r="ACL725" s="14"/>
      <c r="ACM725" s="14"/>
      <c r="ACN725" s="14"/>
      <c r="ACO725" s="14"/>
      <c r="ACP725" s="14"/>
      <c r="ACQ725" s="14"/>
      <c r="ACR725" s="14"/>
      <c r="ACS725" s="14"/>
      <c r="ACT725" s="14"/>
      <c r="ACU725" s="14"/>
      <c r="ACV725" s="14"/>
      <c r="ACW725" s="14"/>
      <c r="ACX725" s="14"/>
      <c r="ACY725" s="14"/>
      <c r="ACZ725" s="14"/>
      <c r="ADA725" s="14"/>
      <c r="ADB725" s="14"/>
      <c r="ADC725" s="14"/>
      <c r="ADD725" s="14"/>
      <c r="ADE725" s="14"/>
      <c r="ADF725" s="14"/>
      <c r="ADG725" s="14"/>
      <c r="ADH725" s="14"/>
      <c r="ADI725" s="14"/>
      <c r="ADJ725" s="14"/>
      <c r="ADK725" s="14"/>
      <c r="ADL725" s="14"/>
      <c r="ADM725" s="14"/>
      <c r="ADN725" s="14"/>
      <c r="ADO725" s="14"/>
      <c r="ADP725" s="14"/>
      <c r="ADQ725" s="14"/>
      <c r="ADR725" s="14"/>
      <c r="ADS725" s="14"/>
      <c r="ADT725" s="14"/>
      <c r="ADU725" s="14"/>
      <c r="ADV725" s="14"/>
      <c r="ADW725" s="14"/>
      <c r="ADX725" s="14"/>
      <c r="ADY725" s="14"/>
      <c r="ADZ725" s="14"/>
      <c r="AEA725" s="14"/>
      <c r="AEB725" s="14"/>
      <c r="AEC725" s="14"/>
      <c r="AED725" s="14"/>
      <c r="AEE725" s="14"/>
      <c r="AEF725" s="14"/>
      <c r="AEG725" s="14"/>
      <c r="AEH725" s="14"/>
      <c r="AEI725" s="14"/>
      <c r="AEJ725" s="14"/>
      <c r="AEK725" s="14"/>
      <c r="AEL725" s="14"/>
      <c r="AEM725" s="14"/>
      <c r="AEN725" s="14"/>
      <c r="AEO725" s="14"/>
      <c r="AEP725" s="14"/>
      <c r="AEQ725" s="14"/>
      <c r="AER725" s="14"/>
      <c r="AES725" s="14"/>
      <c r="AET725" s="14"/>
      <c r="AEU725" s="14"/>
      <c r="AEV725" s="14"/>
      <c r="AEW725" s="14"/>
      <c r="AEX725" s="14"/>
      <c r="AEY725" s="14"/>
      <c r="AEZ725" s="14"/>
      <c r="AFA725" s="14"/>
      <c r="AFB725" s="14"/>
      <c r="AFC725" s="14"/>
      <c r="AFD725" s="14"/>
      <c r="AFE725" s="14"/>
      <c r="AFF725" s="14"/>
      <c r="AFG725" s="14"/>
      <c r="AFH725" s="14"/>
      <c r="AFI725" s="14"/>
      <c r="AFJ725" s="14"/>
      <c r="AFK725" s="14"/>
      <c r="AFL725" s="14"/>
      <c r="AFM725" s="14"/>
      <c r="AFN725" s="14"/>
      <c r="AFO725" s="14"/>
      <c r="AFP725" s="14"/>
      <c r="AFQ725" s="14"/>
      <c r="AFR725" s="14"/>
      <c r="AFS725" s="14"/>
      <c r="AFT725" s="14"/>
      <c r="AFU725" s="14"/>
      <c r="AFV725" s="14"/>
      <c r="AFW725" s="14"/>
      <c r="AFX725" s="14"/>
      <c r="AFY725" s="14"/>
      <c r="AFZ725" s="14"/>
      <c r="AGA725" s="14"/>
      <c r="AGB725" s="14"/>
      <c r="AGC725" s="14"/>
      <c r="AGD725" s="14"/>
      <c r="AGE725" s="14"/>
      <c r="AGF725" s="14"/>
      <c r="AGG725" s="14"/>
      <c r="AGH725" s="14"/>
      <c r="AGI725" s="14"/>
      <c r="AGJ725" s="14"/>
      <c r="AGK725" s="14"/>
      <c r="AGL725" s="14"/>
      <c r="AGM725" s="14"/>
      <c r="AGN725" s="14"/>
      <c r="AGO725" s="14"/>
      <c r="AGP725" s="14"/>
      <c r="AGQ725" s="14"/>
      <c r="AGR725" s="14"/>
      <c r="AGS725" s="14"/>
      <c r="AGT725" s="14"/>
      <c r="AGU725" s="14"/>
      <c r="AGV725" s="14"/>
      <c r="AGW725" s="14"/>
      <c r="AGX725" s="14"/>
      <c r="AGY725" s="14"/>
      <c r="AGZ725" s="14"/>
      <c r="AHA725" s="14"/>
      <c r="AHB725" s="14"/>
      <c r="AHC725" s="14"/>
      <c r="AHD725" s="14"/>
      <c r="AHE725" s="14"/>
      <c r="AHF725" s="14"/>
      <c r="AHG725" s="14"/>
      <c r="AHH725" s="14"/>
      <c r="AHI725" s="14"/>
      <c r="AHJ725" s="14"/>
      <c r="AHK725" s="14"/>
      <c r="AHL725" s="14"/>
      <c r="AHM725" s="14"/>
      <c r="AHN725" s="14"/>
      <c r="AHO725" s="14"/>
      <c r="AHP725" s="14"/>
      <c r="AHQ725" s="14"/>
      <c r="AHR725" s="14"/>
      <c r="AHS725" s="14"/>
      <c r="AHT725" s="14"/>
      <c r="AHU725" s="14"/>
      <c r="AHV725" s="14"/>
      <c r="AHW725" s="14"/>
      <c r="AHX725" s="14"/>
      <c r="AHY725" s="14"/>
      <c r="AHZ725" s="14"/>
      <c r="AIA725" s="14"/>
      <c r="AIB725" s="14"/>
      <c r="AIC725" s="14"/>
      <c r="AID725" s="14"/>
      <c r="AIE725" s="14"/>
      <c r="AIF725" s="14"/>
      <c r="AIG725" s="14"/>
      <c r="AIH725" s="14"/>
      <c r="AII725" s="14"/>
      <c r="AIJ725" s="14"/>
      <c r="AIK725" s="14"/>
      <c r="AIL725" s="14"/>
      <c r="AIM725" s="14"/>
      <c r="AIN725" s="14"/>
      <c r="AIO725" s="14"/>
      <c r="AIP725" s="14"/>
      <c r="AIQ725" s="14"/>
      <c r="AIR725" s="14"/>
      <c r="AIS725" s="14"/>
      <c r="AIT725" s="14"/>
      <c r="AIU725" s="14"/>
      <c r="AIV725" s="14"/>
      <c r="AIW725" s="14"/>
      <c r="AIX725" s="14"/>
      <c r="AIY725" s="14"/>
      <c r="AIZ725" s="14"/>
      <c r="AJA725" s="14"/>
      <c r="AJB725" s="14"/>
      <c r="AJC725" s="14"/>
      <c r="AJD725" s="14"/>
      <c r="AJE725" s="14"/>
      <c r="AJF725" s="14"/>
      <c r="AJG725" s="14"/>
      <c r="AJH725" s="14"/>
      <c r="AJI725" s="14"/>
      <c r="AJJ725" s="14"/>
      <c r="AJK725" s="14"/>
      <c r="AJL725" s="14"/>
      <c r="AJM725" s="14"/>
      <c r="AJN725" s="14"/>
      <c r="AJO725" s="14"/>
      <c r="AJP725" s="14"/>
      <c r="AJQ725" s="14"/>
      <c r="AJR725" s="14"/>
      <c r="AJS725" s="14"/>
      <c r="AJT725" s="14"/>
      <c r="AJU725" s="14"/>
      <c r="AJV725" s="14"/>
      <c r="AJW725" s="14"/>
      <c r="AJX725" s="14"/>
      <c r="AJY725" s="14"/>
      <c r="AJZ725" s="14"/>
      <c r="AKA725" s="14"/>
      <c r="AKB725" s="14"/>
      <c r="AKC725" s="14"/>
      <c r="AKD725" s="14"/>
      <c r="AKE725" s="14"/>
      <c r="AKF725" s="14"/>
      <c r="AKG725" s="14"/>
      <c r="AKH725" s="14"/>
      <c r="AKI725" s="14"/>
      <c r="AKJ725" s="14"/>
      <c r="AKK725" s="14"/>
      <c r="AKL725" s="14"/>
      <c r="AKM725" s="14"/>
      <c r="AKN725" s="14"/>
      <c r="AKO725" s="14"/>
      <c r="AKP725" s="14"/>
      <c r="AKQ725" s="14"/>
      <c r="AKR725" s="14"/>
      <c r="AKS725" s="14"/>
      <c r="AKT725" s="14"/>
      <c r="AKU725" s="14"/>
      <c r="AKV725" s="14"/>
      <c r="AKW725" s="14"/>
      <c r="AKX725" s="14"/>
      <c r="AKY725" s="14"/>
      <c r="AKZ725" s="14"/>
      <c r="ALA725" s="14"/>
      <c r="ALB725" s="14"/>
      <c r="ALC725" s="14"/>
      <c r="ALD725" s="14"/>
      <c r="ALE725" s="14"/>
      <c r="ALF725" s="14"/>
      <c r="ALG725" s="14"/>
      <c r="ALH725" s="14"/>
      <c r="ALI725" s="14"/>
      <c r="ALJ725" s="14"/>
      <c r="ALK725" s="14"/>
      <c r="ALL725" s="14"/>
      <c r="ALM725" s="14"/>
      <c r="ALN725" s="14"/>
      <c r="ALO725" s="14"/>
      <c r="ALP725" s="14"/>
      <c r="ALQ725" s="14"/>
      <c r="ALR725" s="14"/>
      <c r="ALS725" s="14"/>
      <c r="ALT725" s="14"/>
      <c r="ALU725" s="14"/>
      <c r="ALV725" s="14"/>
      <c r="ALW725" s="14"/>
      <c r="ALX725" s="14"/>
      <c r="ALY725" s="14"/>
      <c r="ALZ725" s="14"/>
      <c r="AMA725" s="14"/>
      <c r="AMB725" s="14"/>
      <c r="AMC725" s="14"/>
      <c r="AMD725" s="14"/>
      <c r="AME725" s="14"/>
      <c r="AMF725" s="14"/>
      <c r="AMG725" s="14"/>
      <c r="AMH725" s="14"/>
      <c r="AMI725" s="14"/>
      <c r="AMJ725" s="14"/>
      <c r="AMK725" s="14"/>
      <c r="AML725" s="14"/>
      <c r="AMM725" s="14"/>
      <c r="AMN725" s="14"/>
      <c r="AMO725" s="14"/>
      <c r="AMP725" s="14"/>
      <c r="AMQ725" s="14"/>
      <c r="AMR725" s="14"/>
      <c r="AMS725" s="14"/>
      <c r="AMT725" s="14"/>
      <c r="AMU725" s="14"/>
      <c r="AMV725" s="14"/>
      <c r="AMW725" s="14"/>
      <c r="AMX725" s="14"/>
      <c r="AMY725" s="14"/>
      <c r="AMZ725" s="14"/>
      <c r="ANA725" s="14"/>
      <c r="ANB725" s="14"/>
      <c r="ANC725" s="14"/>
      <c r="AND725" s="14"/>
      <c r="ANE725" s="14"/>
      <c r="ANF725" s="14"/>
      <c r="ANG725" s="14"/>
      <c r="ANH725" s="14"/>
      <c r="ANI725" s="14"/>
      <c r="ANJ725" s="14"/>
      <c r="ANK725" s="14"/>
      <c r="ANL725" s="14"/>
      <c r="ANM725" s="14"/>
      <c r="ANN725" s="14"/>
      <c r="ANO725" s="14"/>
      <c r="ANP725" s="14"/>
      <c r="ANQ725" s="14"/>
      <c r="ANR725" s="14"/>
      <c r="ANS725" s="14"/>
      <c r="ANT725" s="14"/>
      <c r="ANU725" s="14"/>
      <c r="ANV725" s="14"/>
      <c r="ANW725" s="14"/>
      <c r="ANX725" s="14"/>
      <c r="ANY725" s="14"/>
      <c r="ANZ725" s="14"/>
      <c r="AOA725" s="14"/>
      <c r="AOB725" s="14"/>
      <c r="AOC725" s="14"/>
      <c r="AOD725" s="14"/>
      <c r="AOE725" s="14"/>
      <c r="AOF725" s="14"/>
      <c r="AOG725" s="14"/>
      <c r="AOH725" s="14"/>
      <c r="AOI725" s="14"/>
      <c r="AOJ725" s="14"/>
      <c r="AOK725" s="14"/>
      <c r="AOL725" s="14"/>
      <c r="AOM725" s="14"/>
      <c r="AON725" s="14"/>
      <c r="AOO725" s="14"/>
      <c r="AOP725" s="14"/>
      <c r="AOQ725" s="14"/>
      <c r="AOR725" s="14"/>
      <c r="AOS725" s="14"/>
      <c r="AOT725" s="14"/>
      <c r="AOU725" s="14"/>
      <c r="AOV725" s="14"/>
      <c r="AOW725" s="14"/>
      <c r="AOX725" s="14"/>
      <c r="AOY725" s="14"/>
      <c r="AOZ725" s="14"/>
      <c r="APA725" s="14"/>
      <c r="APB725" s="14"/>
      <c r="APC725" s="14"/>
      <c r="APD725" s="14"/>
      <c r="APE725" s="14"/>
      <c r="APF725" s="14"/>
      <c r="APG725" s="14"/>
      <c r="APH725" s="14"/>
      <c r="API725" s="14"/>
      <c r="APJ725" s="14"/>
      <c r="APK725" s="14"/>
      <c r="APL725" s="14"/>
      <c r="APM725" s="14"/>
      <c r="APN725" s="14"/>
      <c r="APO725" s="14"/>
      <c r="APP725" s="14"/>
      <c r="APQ725" s="14"/>
      <c r="APR725" s="14"/>
      <c r="APS725" s="14"/>
      <c r="APT725" s="14"/>
      <c r="APU725" s="14"/>
      <c r="APV725" s="14"/>
      <c r="APW725" s="14"/>
      <c r="APX725" s="14"/>
      <c r="APY725" s="14"/>
      <c r="APZ725" s="14"/>
      <c r="AQA725" s="14"/>
      <c r="AQB725" s="14"/>
      <c r="AQC725" s="14"/>
      <c r="AQD725" s="14"/>
      <c r="AQE725" s="14"/>
      <c r="AQF725" s="14"/>
      <c r="AQG725" s="14"/>
      <c r="AQH725" s="14"/>
      <c r="AQI725" s="14"/>
      <c r="AQJ725" s="14"/>
      <c r="AQK725" s="14"/>
      <c r="AQL725" s="14"/>
      <c r="AQM725" s="14"/>
      <c r="AQN725" s="14"/>
      <c r="AQO725" s="14"/>
      <c r="AQP725" s="14"/>
      <c r="AQQ725" s="14"/>
      <c r="AQR725" s="14"/>
      <c r="AQS725" s="14"/>
      <c r="AQT725" s="14"/>
      <c r="AQU725" s="14"/>
      <c r="AQV725" s="14"/>
      <c r="AQW725" s="14"/>
      <c r="AQX725" s="14"/>
      <c r="AQY725" s="14"/>
      <c r="AQZ725" s="14"/>
      <c r="ARA725" s="14"/>
      <c r="ARB725" s="14"/>
      <c r="ARC725" s="14"/>
      <c r="ARD725" s="14"/>
      <c r="ARE725" s="14"/>
      <c r="ARF725" s="14"/>
      <c r="ARG725" s="14"/>
      <c r="ARH725" s="14"/>
      <c r="ARI725" s="14"/>
      <c r="ARJ725" s="14"/>
      <c r="ARK725" s="14"/>
      <c r="ARL725" s="14"/>
      <c r="ARM725" s="14"/>
      <c r="ARN725" s="14"/>
      <c r="ARO725" s="14"/>
      <c r="ARP725" s="14"/>
      <c r="ARQ725" s="14"/>
      <c r="ARR725" s="14"/>
      <c r="ARS725" s="14"/>
      <c r="ART725" s="14"/>
      <c r="ARU725" s="14"/>
      <c r="ARV725" s="14"/>
      <c r="ARW725" s="14"/>
      <c r="ARX725" s="14"/>
      <c r="ARY725" s="14"/>
      <c r="ARZ725" s="14"/>
      <c r="ASA725" s="14"/>
      <c r="ASB725" s="14"/>
      <c r="ASC725" s="14"/>
      <c r="ASD725" s="14"/>
      <c r="ASE725" s="14"/>
      <c r="ASF725" s="14"/>
      <c r="ASG725" s="14"/>
      <c r="ASH725" s="14"/>
      <c r="ASI725" s="14"/>
      <c r="ASJ725" s="14"/>
      <c r="ASK725" s="14"/>
      <c r="ASL725" s="14"/>
      <c r="ASM725" s="14"/>
      <c r="ASN725" s="14"/>
      <c r="ASO725" s="14"/>
      <c r="ASP725" s="14"/>
      <c r="ASQ725" s="14"/>
      <c r="ASR725" s="14"/>
      <c r="ASS725" s="14"/>
      <c r="AST725" s="14"/>
      <c r="ASU725" s="14"/>
      <c r="ASV725" s="14"/>
      <c r="ASW725" s="14"/>
      <c r="ASX725" s="14"/>
      <c r="ASY725" s="14"/>
      <c r="ASZ725" s="14"/>
      <c r="ATA725" s="14"/>
      <c r="ATB725" s="14"/>
      <c r="ATC725" s="14"/>
      <c r="ATD725" s="14"/>
    </row>
  </sheetData>
  <protectedRanges>
    <protectedRange sqref="A37:P83 BI37:BJ53 Q64:BJ83 WI37:YR41 S37:AV63 GO3:GT31 AY32:BB36 A3:O36 AB3:AX36 P3:AA10 Q11:Z11 P12:AA36 FF3:FF6 FF8:FF36 FG3:GN36 JH3:JH7 JH12:JH36 JI14:JI36 JJ9:JJ36 JI3:JJ3 JJ4:JJ7 JI4:JI8 XK3:XN9 XK10:XR29 YA3:YD29 YG3:YJ29 XV3:XX29 XU3 XT4:XT11 XT18:XT29 XU22:XU29 XZ4:XZ11 XZ18:XZ29 YF4:YF11 YF18:YF29 YL4:YL11 YL18:YL29 YM3:YP29 XK30:YR36 BA54:BJ59 AW60:BJ63 AWO37:XFD61 AWM3:XFD36 GU3:JG36 BO3:FE36 YS30:ZH61 ZI36:AAT61 YR4:YR11 YR18:YR29 YS3:YV29 YY3:ZB29 YX4:YX11 YX18:YX29 ZE3:ZH29 ZD4:ZD11 ZD18:ZD29 BL37:VV41 BL42:YR61 JK3:XJ36 AAU36:ACP54 ACT36 ACS6:ACS54 ACT37:ADB41 ACT42:ACV54 AAU55:ADH61 ADI42:ADN53 ACY6:ACY54 ACZ37:ADB54 ACU3:ADB36 ADE6:ADE54 ADF37:ADH54 AEA54:AEB54 ADK6:ADK54 ADL37:ADN54 ADC3:ADN41 ADQ6:ADQ54 ADR37:ADT54 ADW6:ADW54 ADX37:ADZ54 ADO3:AED50 AEE37:AEH53 AEC6:AEC51 ADO51:AEC53 AED37:AED51 AEC52:AED54 AEI3:AEL50 AEM3:AEP54 AEK6:AEK51 AEI51:AEK53 AEL37:AEL51 AEK52:AEL54 AEQ3:AET50 AEU3:AEX54 AES6:AES51 AEQ51:AES53 AET37:AET51 AES52:AET54 AEY3:AFB50 AFC3:AFF54 AFA6:AFA51 AEY51:AFA53 AFB37:AFB51 AFA52:AFB54 AEE54:AFN54 AFG3:AFJ50 AFK3:AFN54 AFI6:AFI51 AFG51:AFI53 AFJ37:AFJ51 AFI52:AFJ54 ADI55:AFN60 ADI61:AFR61 AFO42:AFR53 AFS60:AFZ61 AFW54:AFZ59 AFO37:AFZ41 AGA37:AKH61 AEE3:AKH36 AKI3:ANX4 AKI19:AQB61 AKI5:APD18 APG5:APZ18 APE3:APF18 ANZ3:APZ4 AQA3:AQB18 AQC3:AWN61 BL62:XFD83 ZI3:ABF35 ABI3:ACT35" name="etykiety"/>
  </protectedRanges>
  <sortState ref="AAQ3:AAR54">
    <sortCondition ref="AAQ3:AAQ54"/>
  </sortState>
  <customSheetViews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31"/>
  <sheetViews>
    <sheetView tabSelected="1" zoomScaleNormal="100" workbookViewId="0">
      <pane xSplit="7" ySplit="1" topLeftCell="BL578" activePane="bottomRight" state="frozenSplit"/>
      <selection activeCell="P8" sqref="P8"/>
      <selection pane="topRight" activeCell="P8" sqref="P8"/>
      <selection pane="bottomLeft" activeCell="P8" sqref="P8"/>
      <selection pane="bottomRight" activeCell="BU601" sqref="BU601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52" width="10.5703125" style="17" customWidth="1"/>
    <col min="53" max="53" width="23.85546875" style="17" customWidth="1"/>
    <col min="54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[DBTemplate.xlsm]labels!A3:A725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[DBTemplate.xlsm]data_frame!A3:A3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ca="1">IF(H2,IF(CA2&lt;&gt;"",AND(CA2&lt;&gt;0,CA2&lt;&gt;FALSE),FALSE),"")</f>
        <v>0</v>
      </c>
      <c r="AR2" s="17" t="b">
        <f t="shared" ref="AR2:AR26" ca="1" si="17">IF(H2,IF(N2&gt;0,IF(BQ2&lt;&gt;"",BQ2&lt;&gt;0,FALSE),FALSE),"")</f>
        <v>0</v>
      </c>
      <c r="AS2" s="17" t="b">
        <f t="shared" ref="AS2:AS26" ca="1" si="18">IF(H2,IF(BR2&lt;&gt;"",BR2&lt;&gt;0,FALSE),"")</f>
        <v>0</v>
      </c>
      <c r="AT2" s="17" t="b">
        <f t="shared" ref="AT2:AT26" ca="1" si="19">IF(H2,IF(N2&gt;0,FALSE,IF(BU2&lt;&gt;"",MATCH(BU2,DataType,0)=1,FALSE)),"")</f>
        <v>0</v>
      </c>
      <c r="AU2" s="17" t="b">
        <f t="shared" ref="AU2:AU26" ca="1" si="20">IF(H2,IF(N2&gt;0,TRUE,IF(BU2&lt;&gt;"",MATCH(BU2,DataType,0)=2,FALSE)),"")</f>
        <v>0</v>
      </c>
      <c r="AV2" s="17" t="b">
        <f t="shared" ref="AV2:AV26" ca="1" si="21">IF(H2,IF(N2&gt;0,FALSE,IF(BU2&lt;&gt;"",MATCH(BU2,DataType,0)=3,FALSE)),"")</f>
        <v>0</v>
      </c>
      <c r="AW2" s="17" t="b">
        <f t="shared" ref="AW2:AW26" ca="1" si="22">IF(H2,IF(W2&gt;0,Z2=0,FALSE),"")</f>
        <v>1</v>
      </c>
      <c r="AX2" s="14" t="b">
        <f t="array" aca="1" ref="AX2" ca="1">IF(H2,N2&gt;0,"")</f>
        <v>0</v>
      </c>
      <c r="AY2" s="17" t="str">
        <f t="shared" ref="AY2:AY26" ca="1" si="23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4">IF(H2,BU2="",FALSE)</f>
        <v>1</v>
      </c>
      <c r="BB2" s="17" t="b">
        <v>0</v>
      </c>
      <c r="BC2" s="17" t="b">
        <f t="shared" ref="BC2:BC14" ca="1" si="25">IF(BA2,IF(N2&gt;0,AND(AZ2,Z2=0),FALSE),"")</f>
        <v>0</v>
      </c>
      <c r="BD2" s="17" t="b">
        <f t="shared" ref="BD2:BD14" ca="1" si="26">IF(BA2,IF(N2&gt;0,AND(NOT(AZ2),Z2=0),FALSE),"")</f>
        <v>0</v>
      </c>
      <c r="BE2" s="17" t="b">
        <f ca="1">IF(BA2,IF(AND(AW2,NOT(BB2),NOT(BC2),NOT(BD2)),AND(Z2=0,AC2=0,IF(CA2="",TRUE,CA2&lt;&gt;FALSE),FALSE),""))</f>
        <v>0</v>
      </c>
      <c r="BF2" s="17" t="b">
        <f ca="1">IF(BA2,IF(AND(AW2,NOT(BB2),NOT(BC2),NOT(BD2)),AND(Z2=0,OR(AC2&gt;0, IF(CA2="",FALSE,CA2=FALSE))),FALSE),"")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0</v>
      </c>
      <c r="BI2" s="17">
        <f ca="1">IF(BA2,IFERROR(MATCH(TRUE,BB2:BG2,0),7),"")</f>
        <v>7</v>
      </c>
      <c r="BJ2" s="17" t="b">
        <f ca="1">DF2&lt;&gt;""</f>
        <v>0</v>
      </c>
      <c r="BK2" s="17" t="str">
        <f ca="1">IF(H2,IF(AND(NOT(BA2),AU2),AND(AC2=0,IF(CA2="",TRUE,CA2)),""),"")</f>
        <v/>
      </c>
      <c r="BL2" s="17" t="str">
        <f t="shared" ref="BL2:BL26" ca="1" si="27">IF(H2,IF(AND(NOT(BA2),AU2),AC2&gt;0,""),"")</f>
        <v/>
      </c>
      <c r="BM2" s="17" t="str">
        <f t="shared" ref="BM2:BM26" ca="1" si="28">IF(H2,IF(BA2,CHOOSE(BI2,"0","F","L","I","N",IF(AA2&gt;0.5,"N","S"),"0"),CHOOSE(MATCH(BU2,DataType,0),"S",IF(BK2,"I","N"),"D"  )),"")</f>
        <v>0</v>
      </c>
      <c r="BN2" s="17" t="str">
        <f t="shared" ref="BN2:BN26" ca="1" si="29">IF(H2,IF(BJ2,"E",IF(BA2,CHOOSE(BI2,"0","F","L","I","N","S","0"),CHOOSE(MATCH(BU2,DataType,0),"S",IF(BK2,"I","N"),"D"  ))),"")</f>
        <v>0</v>
      </c>
      <c r="BO2" s="17" t="str">
        <f t="shared" ref="BO2:BO14" ca="1" si="30">IF($H2,IF(BM2="0","",IF(AND(AR2,N2=2),"D",IF(BM2="S","N",IF(AL2,"O",IF(AM2,"I","N"))))),"")</f>
        <v/>
      </c>
      <c r="BP2" s="14" t="b">
        <f t="shared" ref="BP2:BP14" ca="1" si="31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2">IF(CY2&lt;&gt;"","In the following cases " &amp; P2 &amp; " " &amp; LOWER(MID(AG2,1,1)) &amp; MID(AG2,2,LEN(AG2)) &amp; ": " &amp;SUBSTITUTE(CY2," ",", "),"")</f>
        <v/>
      </c>
      <c r="DS2" s="14" t="str">
        <f t="shared" ref="DS2:DS26" ca="1" si="33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4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5">IF(EB2&lt;&gt;"",G2 &amp; " (" &amp; F2 &amp; "): " &amp; EB2,"")</f>
        <v/>
      </c>
      <c r="ED2" s="14" t="str">
        <f t="shared" ref="ED2:ED26" ca="1" si="36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7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38">IF(EM2,C2,"")</f>
        <v/>
      </c>
      <c r="EO2" s="14" t="str">
        <f t="shared" ref="EO2:EO26" ca="1" si="39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0">DF3</f>
        <v/>
      </c>
      <c r="C3" s="14">
        <f t="shared" ref="C3:C14" ca="1" si="41">IF(OFFSET(B3,-1,COLUMN(VariableExists)-2),OFFSET(B3,-1,1)+1,OFFSET(B3,-1,1))</f>
        <v>1</v>
      </c>
      <c r="D3" s="14">
        <f t="shared" ref="D3:D14" si="42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[DBTemplate.xlsm]labels!C3:C725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3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[DBTemplate.xlsm]data_frame!B3:B3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4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5">IF($H3,IF(BV3&lt;&gt;"",IF(OR(BM3="F",BM3="L",BM3="I",BM3="D"),BV3&lt;&gt;0)),"")</f>
        <v>0</v>
      </c>
      <c r="AM3" s="17" t="b">
        <f t="shared" ref="AM3:AM14" ca="1" si="46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ref="AQ3:AQ66" ca="1" si="47">IF(H3,IF(CA3&lt;&gt;"",AND(CA3&lt;&gt;0,CA3&lt;&gt;FALSE),FALSE),"")</f>
        <v>0</v>
      </c>
      <c r="AR3" s="17" t="b">
        <f t="shared" ca="1" si="17"/>
        <v>0</v>
      </c>
      <c r="AS3" s="17" t="b">
        <f t="shared" ca="1" si="18"/>
        <v>0</v>
      </c>
      <c r="AT3" s="17" t="b">
        <f t="shared" ca="1" si="19"/>
        <v>1</v>
      </c>
      <c r="AU3" s="17" t="b">
        <f t="shared" ca="1" si="20"/>
        <v>0</v>
      </c>
      <c r="AV3" s="17" t="b">
        <f t="shared" ca="1" si="21"/>
        <v>0</v>
      </c>
      <c r="AW3" s="17" t="b">
        <f t="shared" ca="1" si="22"/>
        <v>1</v>
      </c>
      <c r="AX3" s="14" t="b">
        <f t="array" aca="1" ref="AX3" ca="1">IF(H3,N3&gt;0,"")</f>
        <v>0</v>
      </c>
      <c r="AY3" s="17" t="str">
        <f t="shared" ca="1" si="23"/>
        <v/>
      </c>
      <c r="AZ3" s="17" t="str">
        <f t="array" aca="1" ref="AZ3" ca="1">IF(AY3&lt;&gt;"",SUM(1*ISERROR(MATCH(INDIRECT(AY3),INDIRECT(K3),0)))=0,"")</f>
        <v/>
      </c>
      <c r="BA3" s="17" t="b">
        <f t="shared" ca="1" si="24"/>
        <v>0</v>
      </c>
      <c r="BB3" s="17" t="b">
        <v>0</v>
      </c>
      <c r="BC3" s="17" t="str">
        <f t="shared" ca="1" si="25"/>
        <v/>
      </c>
      <c r="BD3" s="17" t="str">
        <f t="shared" ca="1" si="26"/>
        <v/>
      </c>
      <c r="BE3" s="17" t="b">
        <f t="shared" ref="BE3:BE66" ca="1" si="48">IF(BA3,IF(AND(AW3,NOT(BB3),NOT(BC3),NOT(BD3)),AND(Z3=0,AC3=0,IF(CA3="",TRUE,CA3&lt;&gt;FALSE),FALSE),""))</f>
        <v>0</v>
      </c>
      <c r="BF3" s="17" t="str">
        <f t="shared" ref="BF3:BF66" ca="1" si="49">IF(BA3,IF(AND(AW3,NOT(BB3),NOT(BC3),NOT(BD3)),AND(Z3=0,OR(AC3&gt;0, IF(CA3="",FALSE,CA3=FALSE))),FALSE),"")</f>
        <v/>
      </c>
      <c r="BG3" s="17" t="str">
        <f t="shared" ref="BG3:BG14" ca="1" si="50">IF(BA3,IF(OR(BB3:BF3),FALSE,IF(Z3=0,FALSE,Z3&gt;0)),"")</f>
        <v/>
      </c>
      <c r="BH3" s="17" t="str">
        <f t="shared" ref="BH3:BH14" ca="1" si="51">IF(BA3,COUNTIF(BB3:BG3,TRUE)=1,"")</f>
        <v/>
      </c>
      <c r="BI3" s="17" t="str">
        <f t="shared" ref="BI3:BI14" ca="1" si="52">IF(BA3,IFERROR(MATCH(TRUE,BB3:BG3,0),7),"")</f>
        <v/>
      </c>
      <c r="BJ3" s="17" t="b">
        <f t="shared" ref="BJ3:BJ14" ca="1" si="53">DF3&lt;&gt;""</f>
        <v>0</v>
      </c>
      <c r="BK3" s="17" t="str">
        <f t="shared" ref="BK3:BK66" ca="1" si="54">IF(H3,IF(AND(NOT(BA3),AU3),AND(AC3=0,IF(CA3="",TRUE,CA3)),""),"")</f>
        <v/>
      </c>
      <c r="BL3" s="17" t="str">
        <f t="shared" ca="1" si="27"/>
        <v/>
      </c>
      <c r="BM3" s="17" t="str">
        <f t="shared" ca="1" si="28"/>
        <v>S</v>
      </c>
      <c r="BN3" s="17" t="str">
        <f t="shared" ca="1" si="29"/>
        <v>S</v>
      </c>
      <c r="BO3" s="17" t="str">
        <f t="shared" ca="1" si="30"/>
        <v>N</v>
      </c>
      <c r="BP3" s="14" t="b">
        <f t="shared" ca="1" si="31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2"/>
        <v/>
      </c>
      <c r="DS3" s="14" t="str">
        <f t="shared" ca="1" si="33"/>
        <v/>
      </c>
      <c r="DZ3" s="14" t="b">
        <f t="shared" ref="DZ3:DZ14" ca="1" si="68">OR(ED3&lt;&gt;"",EF3&lt;&gt;"",EG3&lt;&gt;"")</f>
        <v>0</v>
      </c>
      <c r="EA3" s="14" t="str">
        <f t="shared" ca="1" si="34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5"/>
        <v/>
      </c>
      <c r="ED3" s="14" t="str">
        <f t="shared" ca="1" si="36"/>
        <v/>
      </c>
      <c r="EE3" s="14" t="str">
        <f t="shared" ca="1" si="37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38"/>
        <v/>
      </c>
      <c r="EO3" s="14" t="str">
        <f t="shared" ca="1" si="39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0"/>
        <v/>
      </c>
      <c r="C4" s="14">
        <f t="shared" ca="1" si="41"/>
        <v>2</v>
      </c>
      <c r="D4" s="14">
        <f t="shared" si="42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[DBTemplate.xlsm]labels!E3:E725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3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[DBTemplate.xlsm]data_frame!C3:C3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4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5"/>
        <v>0</v>
      </c>
      <c r="AM4" s="17" t="b">
        <f t="shared" ca="1" si="46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47"/>
        <v>0</v>
      </c>
      <c r="AR4" s="17" t="b">
        <f t="shared" ca="1" si="17"/>
        <v>0</v>
      </c>
      <c r="AS4" s="17" t="b">
        <f t="shared" ca="1" si="18"/>
        <v>1</v>
      </c>
      <c r="AT4" s="17" t="b">
        <f t="shared" ca="1" si="19"/>
        <v>1</v>
      </c>
      <c r="AU4" s="17" t="b">
        <f t="shared" ca="1" si="20"/>
        <v>0</v>
      </c>
      <c r="AV4" s="17" t="b">
        <f t="shared" ca="1" si="21"/>
        <v>0</v>
      </c>
      <c r="AW4" s="17" t="b">
        <f t="shared" ca="1" si="22"/>
        <v>0</v>
      </c>
      <c r="AX4" s="14" t="b">
        <f t="array" aca="1" ref="AX4" ca="1">IF(H4,N4&gt;0,"")</f>
        <v>0</v>
      </c>
      <c r="AY4" s="17" t="str">
        <f t="shared" ca="1" si="23"/>
        <v/>
      </c>
      <c r="AZ4" s="17" t="str">
        <f t="array" aca="1" ref="AZ4" ca="1">IF(AY4&lt;&gt;"",SUM(1*ISERROR(MATCH(INDIRECT(AY4),INDIRECT(K4),0)))=0,"")</f>
        <v/>
      </c>
      <c r="BA4" s="17" t="b">
        <f t="shared" ca="1" si="24"/>
        <v>0</v>
      </c>
      <c r="BB4" s="17" t="b">
        <v>0</v>
      </c>
      <c r="BC4" s="17" t="str">
        <f t="shared" ca="1" si="25"/>
        <v/>
      </c>
      <c r="BD4" s="17" t="str">
        <f t="shared" ca="1" si="26"/>
        <v/>
      </c>
      <c r="BE4" s="17" t="b">
        <f t="shared" ca="1" si="48"/>
        <v>0</v>
      </c>
      <c r="BF4" s="17" t="str">
        <f t="shared" ca="1" si="49"/>
        <v/>
      </c>
      <c r="BG4" s="17" t="str">
        <f t="shared" ca="1" si="50"/>
        <v/>
      </c>
      <c r="BH4" s="17" t="str">
        <f t="shared" ca="1" si="51"/>
        <v/>
      </c>
      <c r="BI4" s="17" t="str">
        <f t="shared" ca="1" si="52"/>
        <v/>
      </c>
      <c r="BJ4" s="17" t="b">
        <f t="shared" ca="1" si="53"/>
        <v>0</v>
      </c>
      <c r="BK4" s="17" t="str">
        <f t="shared" ca="1" si="54"/>
        <v/>
      </c>
      <c r="BL4" s="17" t="str">
        <f t="shared" ca="1" si="27"/>
        <v/>
      </c>
      <c r="BM4" s="17" t="str">
        <f t="shared" ca="1" si="28"/>
        <v>S</v>
      </c>
      <c r="BN4" s="17" t="str">
        <f t="shared" ca="1" si="29"/>
        <v>S</v>
      </c>
      <c r="BO4" s="17" t="str">
        <f t="shared" ca="1" si="30"/>
        <v>N</v>
      </c>
      <c r="BP4" s="14" t="b">
        <f t="shared" ca="1" si="31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2"/>
        <v/>
      </c>
      <c r="DS4" s="14" t="str">
        <f t="shared" ca="1" si="33"/>
        <v/>
      </c>
      <c r="DZ4" s="14" t="b">
        <f t="shared" ca="1" si="68"/>
        <v>0</v>
      </c>
      <c r="EA4" s="14" t="str">
        <f t="shared" ca="1" si="34"/>
        <v>Source filename (filename)</v>
      </c>
      <c r="EB4" s="14" t="str">
        <f t="shared" ca="1" si="69"/>
        <v xml:space="preserve">Values must benon-missing. </v>
      </c>
      <c r="EC4" s="14" t="str">
        <f t="shared" ca="1" si="35"/>
        <v xml:space="preserve">Source filename (filename): Values must benon-missing. </v>
      </c>
      <c r="ED4" s="14" t="str">
        <f t="shared" ca="1" si="36"/>
        <v/>
      </c>
      <c r="EE4" s="14" t="str">
        <f t="shared" ca="1" si="37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38"/>
        <v>2</v>
      </c>
      <c r="EO4" s="14" t="str">
        <f t="shared" ca="1" si="39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>The following records are missing in this required field: 1</v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I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[DBTemplate.xlsm]labels!G3:G725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0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[DBTemplate.xlsm]data_frame!D3:D3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0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1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0</v>
      </c>
      <c r="X5" s="14" t="str">
        <f t="array" aca="1" ref="X5" ca="1">IF(AND(H5,W5&gt;0),IF(wew!$B$3,MIN(IF((INDIRECT(ster!$D$14)&lt;&gt;"")*IFERROR(INDIRECT($Q5)&lt;&gt;"",FALSE),IFERROR(INDIRECT($Q5),"X"),"X")),"&lt;włącz podświetlanie wartości&gt;"),"—")</f>
        <v>—</v>
      </c>
      <c r="Y5" s="14" t="str">
        <f t="array" aca="1" ref="Y5" ca="1">IF(AND(H5,W5&gt;0),IF(wew!$B$3,MAX(IF((INDIRECT(ster!$D$14)&lt;&gt;"")*IFERROR(INDIRECT($Q5)&lt;&gt;"",FALSE),IFERROR(INDIRECT($Q5),"X"),"X")),"&lt;włącz podświetlanie wartości&gt;"),"—")</f>
        <v>—</v>
      </c>
      <c r="Z5" s="14">
        <f t="shared" ref="Z5" ca="1" si="86">IF(H5,S5-T5-W5,"")</f>
        <v>0</v>
      </c>
      <c r="AA5" s="12" t="str">
        <f t="shared" ref="AA5" ca="1" si="87">IF(H5,IF(S5&gt;0,W5/(S5),"—"),"")</f>
        <v>—</v>
      </c>
      <c r="AB5" s="17">
        <f t="array" aca="1" ref="AB5" ca="1">IF(H5,IF(W5&gt;0,SUM((INDIRECT(ster!$D$14)&lt;&gt;"")*IFERROR((INDIRECT(Q5)&lt;&gt;"")*(INDIRECT(Q5)=INT(INDIRECT(Q5))),0)),0),"")</f>
        <v>0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ca="1" si="47"/>
        <v>0</v>
      </c>
      <c r="AR5" s="17" t="b">
        <f t="shared" ref="AR5" ca="1" si="99">IF(H5,IF(N5&gt;0,IF(BQ5&lt;&gt;"",BQ5&lt;&gt;0,FALSE),FALSE),"")</f>
        <v>0</v>
      </c>
      <c r="AS5" s="17" t="b">
        <f t="shared" ref="AS5" ca="1" si="100">IF(H5,IF(BR5&lt;&gt;"",BR5&lt;&gt;0,FALSE),"")</f>
        <v>1</v>
      </c>
      <c r="AT5" s="17" t="b">
        <f t="shared" ref="AT5" ca="1" si="101">IF(H5,IF(N5&gt;0,FALSE,IF(BU5&lt;&gt;"",MATCH(BU5,DataType,0)=1,FALSE)),"")</f>
        <v>1</v>
      </c>
      <c r="AU5" s="17" t="b">
        <f t="shared" ref="AU5" ca="1" si="102">IF(H5,IF(N5&gt;0,TRUE,IF(BU5&lt;&gt;"",MATCH(BU5,DataType,0)=2,FALSE)),"")</f>
        <v>0</v>
      </c>
      <c r="AV5" s="17" t="b">
        <f t="shared" ref="AV5" ca="1" si="103">IF(H5,IF(N5&gt;0,FALSE,IF(BU5&lt;&gt;"",MATCH(BU5,DataType,0)=3,FALSE)),"")</f>
        <v>0</v>
      </c>
      <c r="AW5" s="17" t="b">
        <f t="shared" ref="AW5" ca="1" si="104">IF(H5,IF(W5&gt;0,Z5=0,FALSE),"")</f>
        <v>0</v>
      </c>
      <c r="AX5" s="14" t="b">
        <f t="array" aca="1" ref="AX5" ca="1">IF(H5,N5&gt;0,"")</f>
        <v>0</v>
      </c>
      <c r="AY5" s="17" t="str">
        <f t="shared" ref="AY5" ca="1" si="105">IF(H5,IF(N5&gt;0,ADDRESS(ROW(VariablesOrigin)+1,COLUMN(VariablesOrigin)+1,4) &amp; ":" &amp; ADDRESS(ROW(VariablesOrigin)+N5,COLUMN(VariablesOrigin)+1,4),""),"")</f>
        <v/>
      </c>
      <c r="AZ5" s="17" t="str">
        <f t="array" aca="1" ref="AZ5" ca="1">IF(AY5&lt;&gt;"",SUM(1*ISERROR(MATCH(INDIRECT(AY5),INDIRECT(K5),0)))=0,"")</f>
        <v/>
      </c>
      <c r="BA5" s="17" t="b">
        <f t="shared" ref="BA5" ca="1" si="106">IF(H5,BU5="",FALSE)</f>
        <v>0</v>
      </c>
      <c r="BB5" s="17" t="b">
        <v>0</v>
      </c>
      <c r="BC5" s="17" t="str">
        <f t="shared" ref="BC5" ca="1" si="107">IF(BA5,IF(N5&gt;0,AND(AZ5,Z5=0),FALSE),"")</f>
        <v/>
      </c>
      <c r="BD5" s="17" t="str">
        <f t="shared" ref="BD5" ca="1" si="108">IF(BA5,IF(N5&gt;0,AND(NOT(AZ5),Z5=0),FALSE),"")</f>
        <v/>
      </c>
      <c r="BE5" s="17" t="b">
        <f t="shared" ca="1" si="48"/>
        <v>0</v>
      </c>
      <c r="BF5" s="17" t="str">
        <f t="shared" ca="1" si="49"/>
        <v/>
      </c>
      <c r="BG5" s="17" t="str">
        <f t="shared" ref="BG5" ca="1" si="109">IF(BA5,IF(OR(BB5:BF5),FALSE,IF(Z5=0,FALSE,Z5&gt;0)),"")</f>
        <v/>
      </c>
      <c r="BH5" s="17" t="str">
        <f t="shared" ref="BH5" ca="1" si="110">IF(BA5,COUNTIF(BB5:BG5,TRUE)=1,"")</f>
        <v/>
      </c>
      <c r="BI5" s="17" t="str">
        <f t="shared" ref="BI5" ca="1" si="111">IF(BA5,IFERROR(MATCH(TRUE,BB5:BG5,0),7),"")</f>
        <v/>
      </c>
      <c r="BJ5" s="17" t="b">
        <f t="shared" ref="BJ5" ca="1" si="112">DF5&lt;&gt;""</f>
        <v>1</v>
      </c>
      <c r="BK5" s="17" t="str">
        <f t="shared" ca="1" si="54"/>
        <v/>
      </c>
      <c r="BL5" s="17" t="str">
        <f t="shared" ref="BL5" ca="1" si="113">IF(H5,IF(AND(NOT(BA5),AU5),AC5&gt;0,""),"")</f>
        <v/>
      </c>
      <c r="BM5" s="17" t="str">
        <f t="shared" ref="BM5" ca="1" si="114">IF(H5,IF(BA5,CHOOSE(BI5,"0","F","L","I","N",IF(AA5&gt;0.5,"N","S"),"0"),CHOOSE(MATCH(BU5,DataType,0),"S",IF(BK5,"I","N"),"D"  )),"")</f>
        <v>S</v>
      </c>
      <c r="BN5" s="17" t="str">
        <f t="shared" ref="BN5" ca="1" si="115">IF(H5,IF(BJ5,"E",IF(BA5,CHOOSE(BI5,"0","F","L","I","N","S","0"),CHOOSE(MATCH(BU5,DataType,0),"S",IF(BK5,"I","N"),"D"  ))),"")</f>
        <v>E</v>
      </c>
      <c r="BO5" s="17" t="str">
        <f t="shared" ref="BO5" ca="1" si="116">IF($H5,IF(BM5="0","",IF(AND(AR5,N5=2),"D",IF(BM5="S","N",IF(AL5,"O",IF(AM5,"I","N"))))),"")</f>
        <v>N</v>
      </c>
      <c r="BP5" s="14" t="b">
        <f t="shared" ref="BP5" ca="1" si="117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>1</v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■The following records are missing in this required field: 1■</v>
      </c>
      <c r="DD5" s="14" t="str">
        <f t="shared" ref="DD5" ca="1" si="118">IF(MID(DC5,1,1)="■",MID(DC5,2,LEN(DC5)),DC5)</f>
        <v>The following records are missing in this required field: 1■</v>
      </c>
      <c r="DE5" s="14" t="str">
        <f t="shared" ref="DE5" ca="1" si="119">IF(DD5&lt;&gt;"",IF(MID(DD5,LEN(DD5),1)="■",MID(DD5,1,LEN(DD5)-1),DD5),"")</f>
        <v>The following records are missing in this required field: 1</v>
      </c>
      <c r="DF5" s="14" t="str">
        <f t="shared" ref="DF5" ca="1" si="120">IFERROR(IF(DE5&lt;&gt;"",SUBSTITUTE(DE5,"■",". "),""),"##INTERNAL_ERROR")</f>
        <v>The following records are missing in this required field: 1</v>
      </c>
      <c r="DG5" s="14" t="str">
        <f t="shared" ref="DG5" ca="1" si="121">IF(CN5&lt;&gt;0,"Variable name don't comply with the naming convention","")</f>
        <v/>
      </c>
      <c r="DH5" s="14" t="str">
        <f t="shared" ref="DH5" ca="1" si="122">IF(CO5&lt;&gt;"","Duplicated name. " &amp; IF(ISERROR(FIND(" ",CO5)),"Duplicate have index " &amp; CO5, "Duplicates have indices: "&amp;SUBSTITUTE(CO5," ",", ")),"")</f>
        <v/>
      </c>
      <c r="DI5" s="14" t="str">
        <f t="shared" ref="DI5" ca="1" si="123">IF(CP5&lt;&gt;"","Variable label exceed length 150","")</f>
        <v/>
      </c>
      <c r="DJ5" s="14" t="str">
        <f t="shared" ref="DJ5" ca="1" si="124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5">IF(CR5&lt;&gt;"","The following cases have values below declared theorethical min: " &amp;SUBSTITUTE(CR5," ",", "),"")</f>
        <v/>
      </c>
      <c r="DL5" s="14" t="str">
        <f t="shared" ref="DL5" ca="1" si="126">IF(CS5&lt;&gt;"","The following cases have values above declared theorethical max: " &amp;SUBSTITUTE(CS5," ",", "),"")</f>
        <v/>
      </c>
      <c r="DM5" s="14" t="str">
        <f t="shared" ref="DM5" ca="1" si="127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28">IF(CV5&lt;&gt;"","The following records are missing in this required field: " &amp;SUBSTITUTE(CV5," ",", "),"")</f>
        <v>The following records are missing in this required field: 1</v>
      </c>
      <c r="DP5" s="14" t="str">
        <f t="shared" ref="DP5" ca="1" si="129">IF(CW5&lt;&gt;"","The following cases have non-integer values: " &amp;SUBSTITUTE(CW5," ",", "),"")</f>
        <v/>
      </c>
      <c r="DQ5" s="14" t="str">
        <f t="shared" ref="DQ5" ca="1" si="130">IF(CX5&lt;&gt;"","The following cases are non-numeric: " &amp;SUBSTITUTE(CX5," ",", "),"")</f>
        <v/>
      </c>
      <c r="DR5" s="14" t="str">
        <f t="shared" ref="DR5" ca="1" si="131">IF(CY5&lt;&gt;"","In the following cases " &amp; P5 &amp; " " &amp; LOWER(MID(AG5,1,1)) &amp; MID(AG5,2,LEN(AG5)) &amp; ": " &amp;SUBSTITUTE(CY5," ",", "),"")</f>
        <v/>
      </c>
      <c r="DS5" s="14" t="str">
        <f t="shared" ref="DS5" ca="1" si="132">IF(CZ5&lt;&gt;"","In the following cases " &amp; P5 &amp; " " &amp; LOWER(MID(AJ5,1,1)) &amp; MID(AJ5,2,LEN(AJ5)) &amp; ": " &amp;SUBSTITUTE(CZ5," ",", "),"")</f>
        <v/>
      </c>
      <c r="DZ5" s="14" t="b">
        <f t="shared" ref="DZ5" ca="1" si="133">OR(ED5&lt;&gt;"",EF5&lt;&gt;"",EG5&lt;&gt;"")</f>
        <v>0</v>
      </c>
      <c r="EA5" s="14" t="str">
        <f t="shared" ref="EA5" ca="1" si="134">IF(EB5&lt;&gt;"",G5 &amp; " (" &amp; F5 &amp; ")","")</f>
        <v>Medical facility (facility_id)</v>
      </c>
      <c r="EB5" s="14" t="str">
        <f t="shared" ref="EB5" ca="1" si="135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benon-missing. </v>
      </c>
      <c r="EC5" s="14" t="str">
        <f t="shared" ref="EC5" ca="1" si="136">IF(EB5&lt;&gt;"",G5 &amp; " (" &amp; F5 &amp; "): " &amp; EB5,"")</f>
        <v xml:space="preserve">Medical facility (facility_id): Values must benon-missing. </v>
      </c>
      <c r="ED5" s="14" t="str">
        <f t="shared" ref="ED5" ca="1" si="137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38">IF(H5,IF(OR(AQ5,AU5,AV5,AS5,AR5),
   "Values must be" &amp;
   IF(AR5," limited to predefinied list", IF(AQ5, " integers",IF(OR(AU5,AV5)," numeric",""))) &amp;
   IF(AS5,IF(OR(AR5,AQ5,AU5,AV5), " and ","") &amp; "non-missing",""),
""),"")</f>
        <v>Values must benon-missing</v>
      </c>
      <c r="EF5" s="14" t="str">
        <f t="shared" ref="EF5" ca="1" si="139">IF($H5,AG5,"")</f>
        <v/>
      </c>
      <c r="EG5" s="14" t="str">
        <f t="shared" ref="EG5" ca="1" si="140">IF($H5,AJ5,"")</f>
        <v/>
      </c>
      <c r="EM5" s="14" t="b">
        <f t="shared" ref="EM5" ca="1" si="141">OR(EC5&lt;&gt;"",DF5&lt;&gt;"")</f>
        <v>1</v>
      </c>
      <c r="EN5" s="14">
        <f t="shared" ref="EN5" ca="1" si="142">IF(EM5,C5,"")</f>
        <v>3</v>
      </c>
      <c r="EO5" s="14" t="str">
        <f t="shared" ref="EO5" ca="1" si="143">IF(EM5,F5,"")</f>
        <v>facility_id</v>
      </c>
      <c r="EP5" s="14" t="str">
        <f t="shared" ref="EP5" ca="1" si="144">EC5</f>
        <v xml:space="preserve">Medical facility (facility_id): Values must benon-missing. </v>
      </c>
      <c r="EQ5" s="14" t="str">
        <f t="shared" ref="EQ5" ca="1" si="145">DF5</f>
        <v>The following records are missing in this required field: 1</v>
      </c>
    </row>
    <row r="6" spans="1:147" s="14" customFormat="1">
      <c r="B6" s="14" t="str">
        <f t="shared" ref="B6" ca="1" si="146">DF6</f>
        <v>The following records are missing in this required field: 1</v>
      </c>
      <c r="C6" s="14">
        <f t="shared" ref="C6" ca="1" si="147">IF(OFFSET(B6,-1,COLUMN(VariableExists)-2),OFFSET(B6,-1,1)+1,OFFSET(B6,-1,1))</f>
        <v>4</v>
      </c>
      <c r="D6" s="14">
        <f t="shared" ref="D6" si="148">ROW(A6)-2</f>
        <v>4</v>
      </c>
      <c r="E6" s="14" t="str">
        <f t="shared" ref="E6" ca="1" si="149">IF(OR(G6="",ROW(G6)=2),"",IF(Z6&gt;0,"S",IF(AX6,IF(J6=2,"D","N"),"I")))</f>
        <v>I</v>
      </c>
      <c r="F6" s="14" t="str">
        <f t="shared" ref="F6" ca="1" si="150">IF(H6,O6,"")</f>
        <v>person_id</v>
      </c>
      <c r="G6" s="14" t="str">
        <f t="shared" ref="G6" ca="1" si="151">IF(H6,P6,"")</f>
        <v>Physician recording the data</v>
      </c>
      <c r="H6" s="14" t="b">
        <f t="shared" ref="H6" ca="1" si="152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[DBTemplate.xlsm]labels!I3:I725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3">IF($H6,IF(J6&gt;0,COUNTA(INDIRECT(K6))-COUNT(INDIRECT(K6)),0),"")</f>
        <v>0</v>
      </c>
      <c r="N6" s="14">
        <f t="shared" ref="N6" ca="1" si="154">IF(H6,J6-M6,"")</f>
        <v>0</v>
      </c>
      <c r="O6" s="14" t="str">
        <f t="shared" ref="O6" ca="1" si="155">IF(INDIRECT(ADDRESS(2,D6+1,,,_sheetname_dataframe))="","",INDIRECT(ADDRESS(2,D6+1,,,_sheetname_dataframe)))</f>
        <v>person_id</v>
      </c>
      <c r="P6" s="14" t="str">
        <f t="shared" ref="P6" ca="1" si="156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[DBTemplate.xlsm]data_frame!E3:E3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0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1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0</v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>
        <f t="shared" ref="Z6" ca="1" si="157">IF(H6,S6-T6-W6,"")</f>
        <v>0</v>
      </c>
      <c r="AA6" s="12" t="str">
        <f t="shared" ref="AA6" ca="1" si="158">IF(H6,IF(S6&gt;0,W6/(S6),"—"),"")</f>
        <v>—</v>
      </c>
      <c r="AB6" s="17">
        <f t="array" aca="1" ref="AB6" ca="1">IF(H6,IF(W6&gt;0,SUM((INDIRECT(ster!$D$14)&lt;&gt;"")*IFERROR((INDIRECT(Q6)&lt;&gt;"")*(INDIRECT(Q6)=INT(INDIRECT(Q6))),0)),0),"")</f>
        <v>0</v>
      </c>
      <c r="AC6" s="17">
        <f t="array" aca="1" ref="AC6" ca="1">IF(H6,W6-AB6,"")</f>
        <v>0</v>
      </c>
      <c r="AD6" s="17">
        <f t="shared" ref="AD6" ca="1" si="159">IF($H6,IF(AC6&lt;&gt;"",IF(AC6=0,1,IF(AC6/W6&lt;0.15,2,3)),0),"")</f>
        <v>1</v>
      </c>
      <c r="AE6" s="17" t="b">
        <f t="shared" ref="AE6" ca="1" si="160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1">IF(AE6,IF($H6,IF(INDIRECT(ADDRESS(1,D6+2,,,_sheetname_dataframe))="","",INDIRECT(ADDRESS(1,D6+2,,,_sheetname_dataframe))),""),"")</f>
        <v/>
      </c>
      <c r="AH6" s="17" t="b">
        <f t="shared" ref="AH6" ca="1" si="162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3">IF(AH6,IF($H6,IF(INDIRECT(ADDRESS(1,D6+3,,,_sheetname_dataframe))="","",INDIRECT(ADDRESS(1,D6+3,,,_sheetname_dataframe))),""),"")</f>
        <v/>
      </c>
      <c r="AK6" s="17" t="b">
        <f t="shared" ref="AK6" ca="1" si="164">IF(H6,OR(AQ6,AD6=2),"")</f>
        <v>0</v>
      </c>
      <c r="AL6" s="17" t="b">
        <f t="shared" ref="AL6" ca="1" si="165">IF($H6,IF(BV6&lt;&gt;"",IF(OR(BM6="F",BM6="L",BM6="I",BM6="D"),BV6&lt;&gt;0)),"")</f>
        <v>0</v>
      </c>
      <c r="AM6" s="17" t="b">
        <f t="shared" ref="AM6" ca="1" si="166">IF($H6,AND(NOT(AL6),OR(IF(BW6&lt;&gt;"",IF(OR(BM6="F",BM6="L"),BW6&lt;&gt;0)),BM6="I",BM6="N",BM6="D")),"")</f>
        <v>0</v>
      </c>
      <c r="AN6" s="17">
        <f t="shared" ref="AN6" ca="1" si="167">IF(COUNTA(INDIRECT(Q6))=0,0, IF(AND(AO6&lt;&gt;"",X6&lt;AO6),1,IF(AND(AP6&lt;&gt;"",Y6&gt;AP6),1,IF(AND(AQ6,AC6&gt;0),2,0))))</f>
        <v>0</v>
      </c>
      <c r="AO6" s="24" t="str">
        <f t="shared" ref="AO6" ca="1" si="168">IF($H6,IF(BY6&lt;&gt;"",IF(ISNUMBER(BY6),BY6,""),""),"")</f>
        <v/>
      </c>
      <c r="AP6" s="24" t="str">
        <f t="shared" ref="AP6" ca="1" si="169">IF($H6,IF(BZ6&lt;&gt;"",IF(ISNUMBER(BZ6),BZ6,""),""),"")</f>
        <v/>
      </c>
      <c r="AQ6" s="17" t="b">
        <f t="shared" ca="1" si="47"/>
        <v>0</v>
      </c>
      <c r="AR6" s="17" t="b">
        <f t="shared" ref="AR6" ca="1" si="170">IF(H6,IF(N6&gt;0,IF(BQ6&lt;&gt;"",BQ6&lt;&gt;0,FALSE),FALSE),"")</f>
        <v>0</v>
      </c>
      <c r="AS6" s="17" t="b">
        <f t="shared" ref="AS6" ca="1" si="171">IF(H6,IF(BR6&lt;&gt;"",BR6&lt;&gt;0,FALSE),"")</f>
        <v>1</v>
      </c>
      <c r="AT6" s="17" t="b">
        <f t="shared" ref="AT6" ca="1" si="172">IF(H6,IF(N6&gt;0,FALSE,IF(BU6&lt;&gt;"",MATCH(BU6,DataType,0)=1,FALSE)),"")</f>
        <v>1</v>
      </c>
      <c r="AU6" s="17" t="b">
        <f t="shared" ref="AU6" ca="1" si="173">IF(H6,IF(N6&gt;0,TRUE,IF(BU6&lt;&gt;"",MATCH(BU6,DataType,0)=2,FALSE)),"")</f>
        <v>0</v>
      </c>
      <c r="AV6" s="17" t="b">
        <f t="shared" ref="AV6" ca="1" si="174">IF(H6,IF(N6&gt;0,FALSE,IF(BU6&lt;&gt;"",MATCH(BU6,DataType,0)=3,FALSE)),"")</f>
        <v>0</v>
      </c>
      <c r="AW6" s="17" t="b">
        <f t="shared" ref="AW6" ca="1" si="175">IF(H6,IF(W6&gt;0,Z6=0,FALSE),"")</f>
        <v>0</v>
      </c>
      <c r="AX6" s="14" t="b">
        <f t="array" aca="1" ref="AX6" ca="1">IF(H6,N6&gt;0,"")</f>
        <v>0</v>
      </c>
      <c r="AY6" s="17" t="str">
        <f t="shared" ref="AY6" ca="1" si="176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77">IF(H6,BU6="",FALSE)</f>
        <v>0</v>
      </c>
      <c r="BB6" s="17" t="b">
        <v>0</v>
      </c>
      <c r="BC6" s="17" t="str">
        <f t="shared" ref="BC6" ca="1" si="178">IF(BA6,IF(N6&gt;0,AND(AZ6,Z6=0),FALSE),"")</f>
        <v/>
      </c>
      <c r="BD6" s="17" t="str">
        <f t="shared" ref="BD6" ca="1" si="179">IF(BA6,IF(N6&gt;0,AND(NOT(AZ6),Z6=0),FALSE),"")</f>
        <v/>
      </c>
      <c r="BE6" s="17" t="b">
        <f t="shared" ca="1" si="48"/>
        <v>0</v>
      </c>
      <c r="BF6" s="17" t="str">
        <f t="shared" ca="1" si="49"/>
        <v/>
      </c>
      <c r="BG6" s="17" t="str">
        <f t="shared" ref="BG6" ca="1" si="180">IF(BA6,IF(OR(BB6:BF6),FALSE,IF(Z6=0,FALSE,Z6&gt;0)),"")</f>
        <v/>
      </c>
      <c r="BH6" s="17" t="str">
        <f t="shared" ref="BH6" ca="1" si="181">IF(BA6,COUNTIF(BB6:BG6,TRUE)=1,"")</f>
        <v/>
      </c>
      <c r="BI6" s="17" t="str">
        <f t="shared" ref="BI6" ca="1" si="182">IF(BA6,IFERROR(MATCH(TRUE,BB6:BG6,0),7),"")</f>
        <v/>
      </c>
      <c r="BJ6" s="17" t="b">
        <f t="shared" ref="BJ6" ca="1" si="183">DF6&lt;&gt;""</f>
        <v>1</v>
      </c>
      <c r="BK6" s="17" t="str">
        <f t="shared" ca="1" si="54"/>
        <v/>
      </c>
      <c r="BL6" s="17" t="str">
        <f t="shared" ref="BL6" ca="1" si="184">IF(H6,IF(AND(NOT(BA6),AU6),AC6&gt;0,""),"")</f>
        <v/>
      </c>
      <c r="BM6" s="17" t="str">
        <f t="shared" ref="BM6" ca="1" si="185">IF(H6,IF(BA6,CHOOSE(BI6,"0","F","L","I","N",IF(AA6&gt;0.5,"N","S"),"0"),CHOOSE(MATCH(BU6,DataType,0),"S",IF(BK6,"I","N"),"D"  )),"")</f>
        <v>S</v>
      </c>
      <c r="BN6" s="17" t="str">
        <f t="shared" ref="BN6" ca="1" si="186">IF(H6,IF(BJ6,"E",IF(BA6,CHOOSE(BI6,"0","F","L","I","N","S","0"),CHOOSE(MATCH(BU6,DataType,0),"S",IF(BK6,"I","N"),"D"  ))),"")</f>
        <v>E</v>
      </c>
      <c r="BO6" s="17" t="str">
        <f t="shared" ref="BO6" ca="1" si="187">IF($H6,IF(BM6="0","",IF(AND(AR6,N6=2),"D",IF(BM6="S","N",IF(AL6,"O",IF(AM6,"I","N"))))),"")</f>
        <v>N</v>
      </c>
      <c r="BP6" s="14" t="b">
        <f t="shared" ref="BP6" ca="1" si="188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>1</v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■The following records are missing in this required field: 1■</v>
      </c>
      <c r="DD6" s="14" t="str">
        <f t="shared" ref="DD6" ca="1" si="189">IF(MID(DC6,1,1)="■",MID(DC6,2,LEN(DC6)),DC6)</f>
        <v>The following records are missing in this required field: 1■</v>
      </c>
      <c r="DE6" s="14" t="str">
        <f t="shared" ref="DE6" ca="1" si="190">IF(DD6&lt;&gt;"",IF(MID(DD6,LEN(DD6),1)="■",MID(DD6,1,LEN(DD6)-1),DD6),"")</f>
        <v>The following records are missing in this required field: 1</v>
      </c>
      <c r="DF6" s="14" t="str">
        <f t="shared" ref="DF6" ca="1" si="191">IFERROR(IF(DE6&lt;&gt;"",SUBSTITUTE(DE6,"■",". "),""),"##INTERNAL_ERROR")</f>
        <v>The following records are missing in this required field: 1</v>
      </c>
      <c r="DG6" s="14" t="str">
        <f t="shared" ref="DG6" ca="1" si="192">IF(CN6&lt;&gt;0,"Variable name don't comply with the naming convention","")</f>
        <v/>
      </c>
      <c r="DH6" s="14" t="str">
        <f t="shared" ref="DH6" ca="1" si="193">IF(CO6&lt;&gt;"","Duplicated name. " &amp; IF(ISERROR(FIND(" ",CO6)),"Duplicate have index " &amp; CO6, "Duplicates have indices: "&amp;SUBSTITUTE(CO6," ",", ")),"")</f>
        <v/>
      </c>
      <c r="DI6" s="14" t="str">
        <f t="shared" ref="DI6" ca="1" si="194">IF(CP6&lt;&gt;"","Variable label exceed length 150","")</f>
        <v/>
      </c>
      <c r="DJ6" s="14" t="str">
        <f t="shared" ref="DJ6" ca="1" si="195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196">IF(CR6&lt;&gt;"","The following cases have values below declared theorethical min: " &amp;SUBSTITUTE(CR6," ",", "),"")</f>
        <v/>
      </c>
      <c r="DL6" s="14" t="str">
        <f t="shared" ref="DL6" ca="1" si="197">IF(CS6&lt;&gt;"","The following cases have values above declared theorethical max: " &amp;SUBSTITUTE(CS6," ",", "),"")</f>
        <v/>
      </c>
      <c r="DM6" s="14" t="str">
        <f t="shared" ref="DM6" ca="1" si="198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199">IF(CV6&lt;&gt;"","The following records are missing in this required field: " &amp;SUBSTITUTE(CV6," ",", "),"")</f>
        <v>The following records are missing in this required field: 1</v>
      </c>
      <c r="DP6" s="14" t="str">
        <f t="shared" ref="DP6" ca="1" si="200">IF(CW6&lt;&gt;"","The following cases have non-integer values: " &amp;SUBSTITUTE(CW6," ",", "),"")</f>
        <v/>
      </c>
      <c r="DQ6" s="14" t="str">
        <f t="shared" ref="DQ6" ca="1" si="201">IF(CX6&lt;&gt;"","The following cases are non-numeric: " &amp;SUBSTITUTE(CX6," ",", "),"")</f>
        <v/>
      </c>
      <c r="DR6" s="14" t="str">
        <f t="shared" ref="DR6" ca="1" si="202">IF(CY6&lt;&gt;"","In the following cases " &amp; P6 &amp; " " &amp; LOWER(MID(AG6,1,1)) &amp; MID(AG6,2,LEN(AG6)) &amp; ": " &amp;SUBSTITUTE(CY6," ",", "),"")</f>
        <v/>
      </c>
      <c r="DS6" s="14" t="str">
        <f t="shared" ref="DS6" ca="1" si="203">IF(CZ6&lt;&gt;"","In the following cases " &amp; P6 &amp; " " &amp; LOWER(MID(AJ6,1,1)) &amp; MID(AJ6,2,LEN(AJ6)) &amp; ": " &amp;SUBSTITUTE(CZ6," ",", "),"")</f>
        <v/>
      </c>
      <c r="DZ6" s="14" t="b">
        <f t="shared" ref="DZ6" ca="1" si="204">OR(ED6&lt;&gt;"",EF6&lt;&gt;"",EG6&lt;&gt;"")</f>
        <v>0</v>
      </c>
      <c r="EA6" s="14" t="str">
        <f t="shared" ref="EA6" ca="1" si="205">IF(EB6&lt;&gt;"",G6 &amp; " (" &amp; F6 &amp; ")","")</f>
        <v>Physician recording the data (person_id)</v>
      </c>
      <c r="EB6" s="14" t="str">
        <f t="shared" ref="EB6" ca="1" si="206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07">IF(EB6&lt;&gt;"",G6 &amp; " (" &amp; F6 &amp; "): " &amp; EB6,"")</f>
        <v xml:space="preserve">Physician recording the data (person_id): Values must benon-missing. </v>
      </c>
      <c r="ED6" s="14" t="str">
        <f t="shared" ref="ED6" ca="1" si="208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09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0">IF($H6,AG6,"")</f>
        <v/>
      </c>
      <c r="EG6" s="14" t="str">
        <f t="shared" ref="EG6" ca="1" si="211">IF($H6,AJ6,"")</f>
        <v/>
      </c>
      <c r="EM6" s="14" t="b">
        <f t="shared" ref="EM6" ca="1" si="212">OR(EC6&lt;&gt;"",DF6&lt;&gt;"")</f>
        <v>1</v>
      </c>
      <c r="EN6" s="14">
        <f t="shared" ref="EN6" ca="1" si="213">IF(EM6,C6,"")</f>
        <v>4</v>
      </c>
      <c r="EO6" s="14" t="str">
        <f t="shared" ref="EO6" ca="1" si="214">IF(EM6,F6,"")</f>
        <v>person_id</v>
      </c>
      <c r="EP6" s="14" t="str">
        <f t="shared" ref="EP6" ca="1" si="215">EC6</f>
        <v xml:space="preserve">Physician recording the data (person_id): Values must benon-missing. </v>
      </c>
      <c r="EQ6" s="14" t="str">
        <f t="shared" ref="EQ6" ca="1" si="216">DF6</f>
        <v>The following records are missing in this required field: 1</v>
      </c>
    </row>
    <row r="7" spans="1:147">
      <c r="B7" s="14" t="str">
        <f t="shared" ca="1" si="40"/>
        <v/>
      </c>
      <c r="C7" s="14">
        <f t="shared" ca="1" si="41"/>
        <v>5</v>
      </c>
      <c r="D7" s="14">
        <f t="shared" si="42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[DBTemplate.xlsm]labels!K3:K725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3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[DBTemplate.xlsm]data_frame!F3:F3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4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5"/>
        <v>0</v>
      </c>
      <c r="AM7" s="17" t="b">
        <f t="shared" ca="1" si="46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47"/>
        <v>0</v>
      </c>
      <c r="AR7" s="17" t="b">
        <f t="shared" ca="1" si="17"/>
        <v>0</v>
      </c>
      <c r="AS7" s="17" t="b">
        <f t="shared" ca="1" si="18"/>
        <v>1</v>
      </c>
      <c r="AT7" s="17" t="b">
        <f t="shared" ca="1" si="19"/>
        <v>0</v>
      </c>
      <c r="AU7" s="17" t="b">
        <f t="shared" ca="1" si="20"/>
        <v>0</v>
      </c>
      <c r="AV7" s="17" t="b">
        <f t="shared" ca="1" si="21"/>
        <v>0</v>
      </c>
      <c r="AW7" s="17" t="b">
        <f t="shared" ca="1" si="22"/>
        <v>0</v>
      </c>
      <c r="AX7" s="14" t="b">
        <f t="array" aca="1" ref="AX7" ca="1">IF(H7,N7&gt;0,"")</f>
        <v>0</v>
      </c>
      <c r="AY7" s="17" t="str">
        <f t="shared" ca="1" si="23"/>
        <v/>
      </c>
      <c r="AZ7" s="17" t="str">
        <f t="array" aca="1" ref="AZ7" ca="1">IF(AY7&lt;&gt;"",SUM(1*ISERROR(MATCH(INDIRECT(AY7),INDIRECT(K7),0)))=0,"")</f>
        <v/>
      </c>
      <c r="BA7" s="17" t="b">
        <f t="shared" ca="1" si="24"/>
        <v>1</v>
      </c>
      <c r="BB7" s="17" t="b">
        <v>0</v>
      </c>
      <c r="BC7" s="17" t="b">
        <f t="shared" ca="1" si="25"/>
        <v>0</v>
      </c>
      <c r="BD7" s="17" t="b">
        <f t="shared" ca="1" si="26"/>
        <v>0</v>
      </c>
      <c r="BE7" s="17" t="str">
        <f t="shared" ca="1" si="48"/>
        <v/>
      </c>
      <c r="BF7" s="17" t="b">
        <f t="shared" ca="1" si="49"/>
        <v>0</v>
      </c>
      <c r="BG7" s="17" t="b">
        <f t="shared" ca="1" si="50"/>
        <v>1</v>
      </c>
      <c r="BH7" s="17" t="b">
        <f t="shared" ca="1" si="51"/>
        <v>1</v>
      </c>
      <c r="BI7" s="17">
        <f t="shared" ca="1" si="52"/>
        <v>6</v>
      </c>
      <c r="BJ7" s="17" t="b">
        <f t="shared" ca="1" si="53"/>
        <v>0</v>
      </c>
      <c r="BK7" s="17" t="str">
        <f t="shared" ca="1" si="54"/>
        <v/>
      </c>
      <c r="BL7" s="17" t="str">
        <f t="shared" ca="1" si="27"/>
        <v/>
      </c>
      <c r="BM7" s="17" t="str">
        <f t="shared" ca="1" si="28"/>
        <v>S</v>
      </c>
      <c r="BN7" s="17" t="str">
        <f t="shared" ca="1" si="29"/>
        <v>S</v>
      </c>
      <c r="BO7" s="17" t="str">
        <f t="shared" ca="1" si="30"/>
        <v>N</v>
      </c>
      <c r="BP7" s="14" t="b">
        <f t="shared" ca="1" si="31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2"/>
        <v/>
      </c>
      <c r="DS7" s="14" t="str">
        <f t="shared" ca="1" si="33"/>
        <v/>
      </c>
      <c r="DZ7" s="14" t="b">
        <f t="shared" ca="1" si="68"/>
        <v>0</v>
      </c>
      <c r="EA7" s="14" t="str">
        <f t="shared" ca="1" si="34"/>
        <v>Subject code (q_0)</v>
      </c>
      <c r="EB7" s="14" t="str">
        <f t="shared" ca="1" si="69"/>
        <v xml:space="preserve">Values must benon-missing. </v>
      </c>
      <c r="EC7" s="14" t="str">
        <f t="shared" ca="1" si="35"/>
        <v xml:space="preserve">Subject code (q_0): Values must benon-missing. </v>
      </c>
      <c r="ED7" s="14" t="str">
        <f t="shared" ca="1" si="36"/>
        <v/>
      </c>
      <c r="EE7" s="14" t="str">
        <f t="shared" ca="1" si="37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38"/>
        <v>5</v>
      </c>
      <c r="EO7" s="14" t="str">
        <f t="shared" ca="1" si="39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0"/>
        <v/>
      </c>
      <c r="C8" s="14">
        <f t="shared" ca="1" si="41"/>
        <v>6</v>
      </c>
      <c r="D8" s="14">
        <f t="shared" si="42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[DBTemplate.xlsm]labels!M3:M725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[DBTemplate.xlsm]labels!M3:M6</v>
      </c>
      <c r="L8" s="14" t="str">
        <f ca="1">IF($H8,IF($J8&gt;0,ADDRESS(3,(D8+1)*2,4,,"["&amp;wew!$G$7&amp;"]"&amp;_sheetname_labels)&amp;":"&amp;ADDRESS(2+J8,(D8+1)*2,4),""),"")</f>
        <v>[DBTemplate.xlsm]labels!N3:N6</v>
      </c>
      <c r="M8" s="14">
        <f t="shared" ca="1" si="43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[DBTemplate.xlsm]data_frame!G3:G3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4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5"/>
        <v>0</v>
      </c>
      <c r="AM8" s="17" t="b">
        <f t="shared" ca="1" si="46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47"/>
        <v>0</v>
      </c>
      <c r="AR8" s="17" t="b">
        <f t="shared" ca="1" si="17"/>
        <v>1</v>
      </c>
      <c r="AS8" s="17" t="b">
        <f t="shared" ca="1" si="18"/>
        <v>0</v>
      </c>
      <c r="AT8" s="17" t="b">
        <f t="shared" ca="1" si="19"/>
        <v>0</v>
      </c>
      <c r="AU8" s="17" t="b">
        <f t="shared" ca="1" si="20"/>
        <v>1</v>
      </c>
      <c r="AV8" s="17" t="b">
        <f t="shared" ca="1" si="21"/>
        <v>0</v>
      </c>
      <c r="AW8" s="17" t="b">
        <f t="shared" ca="1" si="22"/>
        <v>0</v>
      </c>
      <c r="AX8" s="14" t="b">
        <f t="array" aca="1" ref="AX8" ca="1">IF(H8,N8&gt;0,"")</f>
        <v>1</v>
      </c>
      <c r="AY8" s="17" t="str">
        <f t="shared" ca="1" si="23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4"/>
        <v>1</v>
      </c>
      <c r="BB8" s="17" t="b">
        <v>0</v>
      </c>
      <c r="BC8" s="17" t="b">
        <f t="shared" ca="1" si="25"/>
        <v>1</v>
      </c>
      <c r="BD8" s="17" t="b">
        <f t="shared" ca="1" si="26"/>
        <v>0</v>
      </c>
      <c r="BE8" s="17" t="str">
        <f t="shared" ca="1" si="48"/>
        <v/>
      </c>
      <c r="BF8" s="17" t="b">
        <f t="shared" ca="1" si="49"/>
        <v>0</v>
      </c>
      <c r="BG8" s="17" t="b">
        <f t="shared" ca="1" si="50"/>
        <v>0</v>
      </c>
      <c r="BH8" s="17" t="b">
        <f t="shared" ca="1" si="51"/>
        <v>1</v>
      </c>
      <c r="BI8" s="17">
        <f t="shared" ca="1" si="52"/>
        <v>2</v>
      </c>
      <c r="BJ8" s="17" t="b">
        <f t="shared" ca="1" si="53"/>
        <v>0</v>
      </c>
      <c r="BK8" s="17" t="str">
        <f t="shared" ca="1" si="54"/>
        <v/>
      </c>
      <c r="BL8" s="17" t="str">
        <f t="shared" ca="1" si="27"/>
        <v/>
      </c>
      <c r="BM8" s="17" t="str">
        <f t="shared" ca="1" si="28"/>
        <v>F</v>
      </c>
      <c r="BN8" s="17" t="str">
        <f t="shared" ca="1" si="29"/>
        <v>F</v>
      </c>
      <c r="BO8" s="17" t="str">
        <f t="shared" ca="1" si="30"/>
        <v>N</v>
      </c>
      <c r="BP8" s="14" t="b">
        <f t="shared" ca="1" si="31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2"/>
        <v/>
      </c>
      <c r="DS8" s="14" t="str">
        <f t="shared" ca="1" si="33"/>
        <v/>
      </c>
      <c r="DZ8" s="14" t="b">
        <f t="shared" ca="1" si="68"/>
        <v>0</v>
      </c>
      <c r="EA8" s="14" t="str">
        <f t="shared" ca="1" si="34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5"/>
        <v xml:space="preserve">Relation to control subject (q_3a): Values must be limited to predefinied list. </v>
      </c>
      <c r="ED8" s="14" t="str">
        <f t="shared" ca="1" si="36"/>
        <v/>
      </c>
      <c r="EE8" s="14" t="str">
        <f t="shared" ca="1" si="37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38"/>
        <v>6</v>
      </c>
      <c r="EO8" s="14" t="str">
        <f t="shared" ca="1" si="39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0"/>
        <v/>
      </c>
      <c r="C9" s="14">
        <f t="shared" ca="1" si="41"/>
        <v>7</v>
      </c>
      <c r="D9" s="14">
        <f t="shared" si="42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[DBTemplate.xlsm]labels!O3:O725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3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[DBTemplate.xlsm]data_frame!H3:H3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4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5"/>
        <v>0</v>
      </c>
      <c r="AM9" s="17" t="b">
        <f t="shared" ca="1" si="46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47"/>
        <v>0</v>
      </c>
      <c r="AR9" s="17" t="b">
        <f t="shared" ca="1" si="17"/>
        <v>0</v>
      </c>
      <c r="AS9" s="17" t="b">
        <f t="shared" ca="1" si="18"/>
        <v>0</v>
      </c>
      <c r="AT9" s="17" t="b">
        <f t="shared" ca="1" si="19"/>
        <v>1</v>
      </c>
      <c r="AU9" s="17" t="b">
        <f t="shared" ca="1" si="20"/>
        <v>0</v>
      </c>
      <c r="AV9" s="17" t="b">
        <f t="shared" ca="1" si="21"/>
        <v>0</v>
      </c>
      <c r="AW9" s="17" t="b">
        <f t="shared" ca="1" si="22"/>
        <v>0</v>
      </c>
      <c r="AX9" s="14" t="b">
        <f t="array" aca="1" ref="AX9" ca="1">IF(H9,N9&gt;0,"")</f>
        <v>0</v>
      </c>
      <c r="AY9" s="17" t="str">
        <f t="shared" ca="1" si="23"/>
        <v/>
      </c>
      <c r="AZ9" s="17" t="str">
        <f t="array" aca="1" ref="AZ9" ca="1">IF(AY9&lt;&gt;"",SUM(1*ISERROR(MATCH(INDIRECT(AY9),INDIRECT(K9),0)))=0,"")</f>
        <v/>
      </c>
      <c r="BA9" s="17" t="b">
        <f t="shared" ca="1" si="24"/>
        <v>0</v>
      </c>
      <c r="BB9" s="17" t="b">
        <v>0</v>
      </c>
      <c r="BC9" s="17" t="str">
        <f t="shared" ca="1" si="25"/>
        <v/>
      </c>
      <c r="BD9" s="17" t="str">
        <f t="shared" ca="1" si="26"/>
        <v/>
      </c>
      <c r="BE9" s="17" t="b">
        <f t="shared" ca="1" si="48"/>
        <v>0</v>
      </c>
      <c r="BF9" s="17" t="str">
        <f t="shared" ca="1" si="49"/>
        <v/>
      </c>
      <c r="BG9" s="17" t="str">
        <f t="shared" ca="1" si="50"/>
        <v/>
      </c>
      <c r="BH9" s="17" t="str">
        <f t="shared" ca="1" si="51"/>
        <v/>
      </c>
      <c r="BI9" s="17" t="str">
        <f t="shared" ca="1" si="52"/>
        <v/>
      </c>
      <c r="BJ9" s="17" t="b">
        <f t="shared" ca="1" si="53"/>
        <v>0</v>
      </c>
      <c r="BK9" s="17" t="str">
        <f t="shared" ca="1" si="54"/>
        <v/>
      </c>
      <c r="BL9" s="17" t="str">
        <f t="shared" ca="1" si="27"/>
        <v/>
      </c>
      <c r="BM9" s="17" t="str">
        <f t="shared" ca="1" si="28"/>
        <v>S</v>
      </c>
      <c r="BN9" s="17" t="str">
        <f t="shared" ca="1" si="29"/>
        <v>S</v>
      </c>
      <c r="BO9" s="17" t="str">
        <f t="shared" ca="1" si="30"/>
        <v>N</v>
      </c>
      <c r="BP9" s="14" t="b">
        <f t="shared" ca="1" si="31"/>
        <v>1</v>
      </c>
      <c r="BQ9" s="15">
        <v>1</v>
      </c>
      <c r="BR9" s="14"/>
      <c r="BS9" s="14"/>
      <c r="BU9" s="14" t="s">
        <v>386</v>
      </c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2"/>
        <v/>
      </c>
      <c r="DS9" s="14" t="str">
        <f t="shared" ca="1" si="33"/>
        <v/>
      </c>
      <c r="DZ9" s="14" t="b">
        <f t="shared" ca="1" si="68"/>
        <v>0</v>
      </c>
      <c r="EA9" s="14" t="str">
        <f t="shared" ca="1" si="34"/>
        <v/>
      </c>
      <c r="EB9" s="14" t="str">
        <f t="shared" ca="1" si="69"/>
        <v/>
      </c>
      <c r="EC9" s="14" t="str">
        <f t="shared" ca="1" si="35"/>
        <v/>
      </c>
      <c r="ED9" s="14" t="str">
        <f t="shared" ca="1" si="36"/>
        <v/>
      </c>
      <c r="EE9" s="14" t="str">
        <f t="shared" ca="1" si="37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38"/>
        <v/>
      </c>
      <c r="EO9" s="14" t="str">
        <f t="shared" ca="1" si="39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0"/>
        <v/>
      </c>
      <c r="C10" s="14">
        <f t="shared" ca="1" si="41"/>
        <v>8</v>
      </c>
      <c r="D10" s="14">
        <f t="shared" si="42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[DBTemplate.xlsm]labels!Q3:Q725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[DBTemplate.xlsm]data_frame!I3:I3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4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5"/>
        <v>0</v>
      </c>
      <c r="AM10" s="17" t="b">
        <f t="shared" ca="1" si="46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47"/>
        <v>1</v>
      </c>
      <c r="AR10" s="17" t="b">
        <f t="shared" ca="1" si="17"/>
        <v>0</v>
      </c>
      <c r="AS10" s="17" t="b">
        <f t="shared" ca="1" si="18"/>
        <v>1</v>
      </c>
      <c r="AT10" s="17" t="b">
        <f t="shared" ca="1" si="19"/>
        <v>0</v>
      </c>
      <c r="AU10" s="17" t="b">
        <f t="shared" ca="1" si="20"/>
        <v>0</v>
      </c>
      <c r="AV10" s="17" t="b">
        <f t="shared" ca="1" si="21"/>
        <v>1</v>
      </c>
      <c r="AW10" s="17" t="b">
        <f t="shared" ca="1" si="22"/>
        <v>1</v>
      </c>
      <c r="AX10" s="14" t="b">
        <f t="array" aca="1" ref="AX10" ca="1">IF(H10,N10&gt;0,"")</f>
        <v>0</v>
      </c>
      <c r="AY10" s="17" t="str">
        <f t="shared" ca="1" si="23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4"/>
        <v>0</v>
      </c>
      <c r="BB10" s="17" t="b">
        <v>0</v>
      </c>
      <c r="BC10" s="17" t="str">
        <f t="shared" ca="1" si="25"/>
        <v/>
      </c>
      <c r="BD10" s="17" t="str">
        <f t="shared" ca="1" si="26"/>
        <v/>
      </c>
      <c r="BE10" s="17" t="b">
        <f t="shared" ca="1" si="48"/>
        <v>0</v>
      </c>
      <c r="BF10" s="17" t="str">
        <f t="shared" ca="1" si="49"/>
        <v/>
      </c>
      <c r="BG10" s="17" t="str">
        <f t="shared" ca="1" si="50"/>
        <v/>
      </c>
      <c r="BH10" s="17" t="str">
        <f t="shared" ca="1" si="51"/>
        <v/>
      </c>
      <c r="BI10" s="17" t="str">
        <f t="shared" ca="1" si="52"/>
        <v/>
      </c>
      <c r="BJ10" s="17" t="b">
        <f t="shared" ca="1" si="53"/>
        <v>0</v>
      </c>
      <c r="BK10" s="17" t="str">
        <f t="shared" ca="1" si="54"/>
        <v/>
      </c>
      <c r="BL10" s="17" t="str">
        <f t="shared" ca="1" si="27"/>
        <v/>
      </c>
      <c r="BM10" s="17" t="str">
        <f t="shared" ca="1" si="28"/>
        <v>D</v>
      </c>
      <c r="BN10" s="17" t="str">
        <f t="shared" ca="1" si="29"/>
        <v>D</v>
      </c>
      <c r="BO10" s="17" t="str">
        <f t="shared" ca="1" si="30"/>
        <v>I</v>
      </c>
      <c r="BP10" s="14" t="b">
        <f t="shared" ca="1" si="31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2"/>
        <v/>
      </c>
      <c r="DS10" s="14" t="str">
        <f t="shared" ca="1" si="33"/>
        <v/>
      </c>
      <c r="DZ10" s="14" t="b">
        <f t="shared" ca="1" si="68"/>
        <v>1</v>
      </c>
      <c r="EA10" s="14" t="str">
        <f t="shared" ca="1" si="34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5"/>
        <v xml:space="preserve">Date of consultation (q_4): Values must be integers and non-missing and each value must be between rrrr-01-01 (42005) and rrrr-02-01 (42767). </v>
      </c>
      <c r="ED10" s="14" t="str">
        <f t="shared" ca="1" si="36"/>
        <v>each value must be between rrrr-01-01 (42005) and rrrr-02-01 (42767)</v>
      </c>
      <c r="EE10" s="14" t="str">
        <f t="shared" ca="1" si="37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38"/>
        <v>8</v>
      </c>
      <c r="EO10" s="14" t="str">
        <f t="shared" ca="1" si="39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0"/>
        <v/>
      </c>
      <c r="C11" s="14">
        <f t="shared" ca="1" si="41"/>
        <v>9</v>
      </c>
      <c r="D11" s="14">
        <f t="shared" si="42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[DBTemplate.xlsm]labels!S3:S725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[DBTemplate.xlsm]data_frame!J3:J3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4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[DBTemplate.xlsm]data_frame!K3:K3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[DBTemplate.xlsm]data_frame!L3:L3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5"/>
        <v>0</v>
      </c>
      <c r="AM11" s="17" t="b">
        <f t="shared" ca="1" si="46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47"/>
        <v>1</v>
      </c>
      <c r="AR11" s="17" t="b">
        <f t="shared" ca="1" si="17"/>
        <v>0</v>
      </c>
      <c r="AS11" s="17" t="b">
        <f t="shared" ca="1" si="18"/>
        <v>1</v>
      </c>
      <c r="AT11" s="17" t="b">
        <f t="shared" ca="1" si="19"/>
        <v>0</v>
      </c>
      <c r="AU11" s="17" t="b">
        <f t="shared" ca="1" si="20"/>
        <v>0</v>
      </c>
      <c r="AV11" s="17" t="b">
        <f t="shared" ca="1" si="21"/>
        <v>1</v>
      </c>
      <c r="AW11" s="17" t="b">
        <f t="shared" ca="1" si="22"/>
        <v>1</v>
      </c>
      <c r="AX11" s="14" t="b">
        <f t="array" aca="1" ref="AX11" ca="1">IF(H11,N11&gt;0,"")</f>
        <v>0</v>
      </c>
      <c r="AY11" s="17" t="str">
        <f t="shared" ca="1" si="23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4"/>
        <v>0</v>
      </c>
      <c r="BB11" s="17" t="b">
        <v>0</v>
      </c>
      <c r="BC11" s="17" t="str">
        <f t="shared" ca="1" si="25"/>
        <v/>
      </c>
      <c r="BD11" s="17" t="str">
        <f t="shared" ca="1" si="26"/>
        <v/>
      </c>
      <c r="BE11" s="17" t="b">
        <f t="shared" ca="1" si="48"/>
        <v>0</v>
      </c>
      <c r="BF11" s="17" t="str">
        <f t="shared" ca="1" si="49"/>
        <v/>
      </c>
      <c r="BG11" s="17" t="str">
        <f t="shared" ca="1" si="50"/>
        <v/>
      </c>
      <c r="BH11" s="17" t="str">
        <f t="shared" ca="1" si="51"/>
        <v/>
      </c>
      <c r="BI11" s="17" t="str">
        <f t="shared" ca="1" si="52"/>
        <v/>
      </c>
      <c r="BJ11" s="17" t="b">
        <f t="shared" ca="1" si="53"/>
        <v>0</v>
      </c>
      <c r="BK11" s="17" t="str">
        <f t="shared" ca="1" si="54"/>
        <v/>
      </c>
      <c r="BL11" s="17" t="str">
        <f t="shared" ca="1" si="27"/>
        <v/>
      </c>
      <c r="BM11" s="17" t="str">
        <f t="shared" ca="1" si="28"/>
        <v>D</v>
      </c>
      <c r="BN11" s="17" t="str">
        <f t="shared" ca="1" si="29"/>
        <v>D</v>
      </c>
      <c r="BO11" s="17" t="str">
        <f t="shared" ca="1" si="30"/>
        <v>I</v>
      </c>
      <c r="BP11" s="14" t="b">
        <f t="shared" ca="1" si="31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2"/>
        <v/>
      </c>
      <c r="DS11" s="14" t="str">
        <f t="shared" ca="1" si="33"/>
        <v/>
      </c>
      <c r="DZ11" s="14" t="b">
        <f t="shared" ca="1" si="68"/>
        <v>1</v>
      </c>
      <c r="EA11" s="14" t="str">
        <f t="shared" ca="1" si="34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5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6"/>
        <v>each value must be between rrrr-09-01 (14489) and rrrr-01-01 (36161)</v>
      </c>
      <c r="EE11" s="14" t="str">
        <f t="shared" ca="1" si="37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38"/>
        <v>9</v>
      </c>
      <c r="EO11" s="14" t="str">
        <f t="shared" ca="1" si="39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0"/>
        <v/>
      </c>
      <c r="C12" s="14">
        <f t="shared" ca="1" si="41"/>
        <v>10</v>
      </c>
      <c r="D12" s="14">
        <f t="shared" si="42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3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[DBTemplate.xlsm]data_frame!K3:K3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4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5"/>
        <v/>
      </c>
      <c r="AM12" s="17" t="str">
        <f t="shared" ca="1" si="46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47"/>
        <v/>
      </c>
      <c r="AR12" s="17" t="str">
        <f t="shared" ca="1" si="17"/>
        <v/>
      </c>
      <c r="AS12" s="17" t="str">
        <f t="shared" ca="1" si="18"/>
        <v/>
      </c>
      <c r="AT12" s="17" t="str">
        <f t="shared" ca="1" si="19"/>
        <v/>
      </c>
      <c r="AU12" s="17" t="str">
        <f t="shared" ca="1" si="20"/>
        <v/>
      </c>
      <c r="AV12" s="17" t="str">
        <f t="shared" ca="1" si="21"/>
        <v/>
      </c>
      <c r="AW12" s="17" t="str">
        <f t="shared" ca="1" si="22"/>
        <v/>
      </c>
      <c r="AX12" s="14" t="str">
        <f t="array" aca="1" ref="AX12" ca="1">IF(H12,N12&gt;0,"")</f>
        <v/>
      </c>
      <c r="AY12" s="17" t="str">
        <f t="shared" ca="1" si="23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4"/>
        <v>0</v>
      </c>
      <c r="BB12" s="17" t="b">
        <v>0</v>
      </c>
      <c r="BC12" s="17" t="str">
        <f t="shared" ca="1" si="25"/>
        <v/>
      </c>
      <c r="BD12" s="17" t="str">
        <f t="shared" ca="1" si="26"/>
        <v/>
      </c>
      <c r="BE12" s="17" t="b">
        <f t="shared" ca="1" si="48"/>
        <v>0</v>
      </c>
      <c r="BF12" s="17" t="str">
        <f t="shared" ca="1" si="49"/>
        <v/>
      </c>
      <c r="BG12" s="17" t="str">
        <f t="shared" ca="1" si="50"/>
        <v/>
      </c>
      <c r="BH12" s="17" t="str">
        <f t="shared" ca="1" si="51"/>
        <v/>
      </c>
      <c r="BI12" s="17" t="str">
        <f t="shared" ca="1" si="52"/>
        <v/>
      </c>
      <c r="BJ12" s="17" t="b">
        <f t="shared" ca="1" si="53"/>
        <v>0</v>
      </c>
      <c r="BK12" s="17" t="str">
        <f t="shared" ca="1" si="54"/>
        <v/>
      </c>
      <c r="BL12" s="17" t="str">
        <f t="shared" ca="1" si="27"/>
        <v/>
      </c>
      <c r="BM12" s="17" t="str">
        <f t="shared" ca="1" si="28"/>
        <v/>
      </c>
      <c r="BN12" s="17" t="str">
        <f t="shared" ca="1" si="29"/>
        <v/>
      </c>
      <c r="BO12" s="17" t="str">
        <f t="shared" ca="1" si="30"/>
        <v/>
      </c>
      <c r="BP12" s="14" t="b">
        <f t="shared" ca="1" si="31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2"/>
        <v/>
      </c>
      <c r="DS12" s="14" t="str">
        <f t="shared" ca="1" si="33"/>
        <v/>
      </c>
      <c r="DZ12" s="14" t="b">
        <f t="shared" ca="1" si="68"/>
        <v>0</v>
      </c>
      <c r="EA12" s="14" t="str">
        <f t="shared" ca="1" si="34"/>
        <v/>
      </c>
      <c r="EB12" s="14" t="str">
        <f t="shared" ca="1" si="69"/>
        <v/>
      </c>
      <c r="EC12" s="14" t="str">
        <f t="shared" ca="1" si="35"/>
        <v/>
      </c>
      <c r="ED12" s="14" t="str">
        <f t="shared" ca="1" si="36"/>
        <v/>
      </c>
      <c r="EE12" s="14" t="str">
        <f t="shared" ca="1" si="37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38"/>
        <v/>
      </c>
      <c r="EO12" s="14" t="str">
        <f t="shared" ca="1" si="39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0"/>
        <v/>
      </c>
      <c r="C13" s="14">
        <f t="shared" ca="1" si="41"/>
        <v>10</v>
      </c>
      <c r="D13" s="14">
        <f t="shared" si="42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3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[DBTemplate.xlsm]data_frame!L3:L3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4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5"/>
        <v/>
      </c>
      <c r="AM13" s="17" t="str">
        <f t="shared" ca="1" si="46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47"/>
        <v/>
      </c>
      <c r="AR13" s="17" t="str">
        <f t="shared" ca="1" si="17"/>
        <v/>
      </c>
      <c r="AS13" s="17" t="str">
        <f t="shared" ca="1" si="18"/>
        <v/>
      </c>
      <c r="AT13" s="17" t="str">
        <f t="shared" ca="1" si="19"/>
        <v/>
      </c>
      <c r="AU13" s="17" t="str">
        <f t="shared" ca="1" si="20"/>
        <v/>
      </c>
      <c r="AV13" s="17" t="str">
        <f t="shared" ca="1" si="21"/>
        <v/>
      </c>
      <c r="AW13" s="17" t="str">
        <f t="shared" ca="1" si="22"/>
        <v/>
      </c>
      <c r="AX13" s="14" t="str">
        <f t="array" aca="1" ref="AX13" ca="1">IF(H13,N13&gt;0,"")</f>
        <v/>
      </c>
      <c r="AY13" s="17" t="str">
        <f t="shared" ca="1" si="23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4"/>
        <v>0</v>
      </c>
      <c r="BB13" s="17" t="b">
        <v>0</v>
      </c>
      <c r="BC13" s="17" t="str">
        <f t="shared" ca="1" si="25"/>
        <v/>
      </c>
      <c r="BD13" s="17" t="str">
        <f t="shared" ca="1" si="26"/>
        <v/>
      </c>
      <c r="BE13" s="17" t="b">
        <f t="shared" ca="1" si="48"/>
        <v>0</v>
      </c>
      <c r="BF13" s="17" t="str">
        <f t="shared" ca="1" si="49"/>
        <v/>
      </c>
      <c r="BG13" s="17" t="str">
        <f t="shared" ca="1" si="50"/>
        <v/>
      </c>
      <c r="BH13" s="17" t="str">
        <f t="shared" ca="1" si="51"/>
        <v/>
      </c>
      <c r="BI13" s="17" t="str">
        <f t="shared" ca="1" si="52"/>
        <v/>
      </c>
      <c r="BJ13" s="17" t="b">
        <f t="shared" ca="1" si="53"/>
        <v>0</v>
      </c>
      <c r="BK13" s="17" t="str">
        <f t="shared" ca="1" si="54"/>
        <v/>
      </c>
      <c r="BL13" s="17" t="str">
        <f t="shared" ca="1" si="27"/>
        <v/>
      </c>
      <c r="BM13" s="17" t="str">
        <f t="shared" ca="1" si="28"/>
        <v/>
      </c>
      <c r="BN13" s="17" t="str">
        <f t="shared" ca="1" si="29"/>
        <v/>
      </c>
      <c r="BO13" s="17" t="str">
        <f t="shared" ca="1" si="30"/>
        <v/>
      </c>
      <c r="BP13" s="14" t="b">
        <f t="shared" ca="1" si="31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2"/>
        <v/>
      </c>
      <c r="DS13" s="14" t="str">
        <f t="shared" ca="1" si="33"/>
        <v/>
      </c>
      <c r="DZ13" s="14" t="b">
        <f t="shared" ca="1" si="68"/>
        <v>0</v>
      </c>
      <c r="EA13" s="14" t="str">
        <f t="shared" ca="1" si="34"/>
        <v/>
      </c>
      <c r="EB13" s="14" t="str">
        <f t="shared" ca="1" si="69"/>
        <v/>
      </c>
      <c r="EC13" s="14" t="str">
        <f t="shared" ca="1" si="35"/>
        <v/>
      </c>
      <c r="ED13" s="14" t="str">
        <f t="shared" ca="1" si="36"/>
        <v/>
      </c>
      <c r="EE13" s="14" t="str">
        <f t="shared" ca="1" si="37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38"/>
        <v/>
      </c>
      <c r="EO13" s="14" t="str">
        <f t="shared" ca="1" si="39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0"/>
        <v/>
      </c>
      <c r="C14" s="14">
        <f t="shared" ca="1" si="41"/>
        <v>10</v>
      </c>
      <c r="D14" s="14">
        <f t="shared" si="42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[DBTemplate.xlsm]labels!Y3:Y725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[DBTemplate.xlsm]labels!Y3:Y4</v>
      </c>
      <c r="L14" s="14" t="str">
        <f ca="1">IF($H14,IF($J14&gt;0,ADDRESS(3,(D14+1)*2,4,,"["&amp;wew!$G$7&amp;"]"&amp;_sheetname_labels)&amp;":"&amp;ADDRESS(2+J14,(D14+1)*2,4),""),"")</f>
        <v>[DBTemplate.xlsm]labels!Z3:Z4</v>
      </c>
      <c r="M14" s="14">
        <f t="shared" ca="1" si="43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[DBTemplate.xlsm]data_frame!M3:M3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4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5"/>
        <v>0</v>
      </c>
      <c r="AM14" s="17" t="b">
        <f t="shared" ca="1" si="46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47"/>
        <v>0</v>
      </c>
      <c r="AR14" s="17" t="b">
        <f t="shared" ca="1" si="17"/>
        <v>1</v>
      </c>
      <c r="AS14" s="17" t="b">
        <f t="shared" ca="1" si="18"/>
        <v>1</v>
      </c>
      <c r="AT14" s="17" t="b">
        <f t="shared" ca="1" si="19"/>
        <v>0</v>
      </c>
      <c r="AU14" s="17" t="b">
        <f t="shared" ca="1" si="20"/>
        <v>1</v>
      </c>
      <c r="AV14" s="17" t="b">
        <f t="shared" ca="1" si="21"/>
        <v>0</v>
      </c>
      <c r="AW14" s="17" t="b">
        <f t="shared" ca="1" si="22"/>
        <v>1</v>
      </c>
      <c r="AX14" s="14" t="b">
        <f t="array" aca="1" ref="AX14" ca="1">IF(H14,N14&gt;0,"")</f>
        <v>1</v>
      </c>
      <c r="AY14" s="17" t="str">
        <f t="shared" ca="1" si="23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4"/>
        <v>1</v>
      </c>
      <c r="BB14" s="17" t="b">
        <v>0</v>
      </c>
      <c r="BC14" s="17" t="b">
        <f t="shared" ca="1" si="25"/>
        <v>1</v>
      </c>
      <c r="BD14" s="17" t="b">
        <f t="shared" ca="1" si="26"/>
        <v>0</v>
      </c>
      <c r="BE14" s="17" t="str">
        <f t="shared" ca="1" si="48"/>
        <v/>
      </c>
      <c r="BF14" s="17" t="b">
        <f t="shared" ca="1" si="49"/>
        <v>0</v>
      </c>
      <c r="BG14" s="17" t="b">
        <f t="shared" ca="1" si="50"/>
        <v>0</v>
      </c>
      <c r="BH14" s="17" t="b">
        <f t="shared" ca="1" si="51"/>
        <v>1</v>
      </c>
      <c r="BI14" s="17">
        <f t="shared" ca="1" si="52"/>
        <v>2</v>
      </c>
      <c r="BJ14" s="17" t="b">
        <f t="shared" ca="1" si="53"/>
        <v>0</v>
      </c>
      <c r="BK14" s="17" t="str">
        <f t="shared" ca="1" si="54"/>
        <v/>
      </c>
      <c r="BL14" s="17" t="str">
        <f t="shared" ca="1" si="27"/>
        <v/>
      </c>
      <c r="BM14" s="17" t="str">
        <f t="shared" ca="1" si="28"/>
        <v>F</v>
      </c>
      <c r="BN14" s="17" t="str">
        <f t="shared" ca="1" si="29"/>
        <v>F</v>
      </c>
      <c r="BO14" s="17" t="str">
        <f t="shared" ca="1" si="30"/>
        <v>D</v>
      </c>
      <c r="BP14" s="14" t="b">
        <f t="shared" ca="1" si="31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2"/>
        <v/>
      </c>
      <c r="DS14" s="14" t="str">
        <f t="shared" ca="1" si="33"/>
        <v/>
      </c>
      <c r="DZ14" s="14" t="b">
        <f t="shared" ca="1" si="68"/>
        <v>0</v>
      </c>
      <c r="EA14" s="14" t="str">
        <f t="shared" ca="1" si="34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5"/>
        <v xml:space="preserve">Gender (q_6): Values must be limited to predefinied list and non-missing. </v>
      </c>
      <c r="ED14" s="14" t="str">
        <f t="shared" ca="1" si="36"/>
        <v/>
      </c>
      <c r="EE14" s="14" t="str">
        <f t="shared" ca="1" si="37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38"/>
        <v>10</v>
      </c>
      <c r="EO14" s="14" t="str">
        <f t="shared" ca="1" si="39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17">DF15</f>
        <v/>
      </c>
      <c r="C15" s="14">
        <f t="shared" ref="C15:C26" ca="1" si="218">IF(OFFSET(B15,-1,COLUMN(VariableExists)-2),OFFSET(B15,-1,1)+1,OFFSET(B15,-1,1))</f>
        <v>11</v>
      </c>
      <c r="D15" s="14">
        <f t="shared" ref="D15:D26" si="219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0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[DBTemplate.xlsm]labels!AA3:AA725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[DBTemplate.xlsm]labels!AA3:AA6</v>
      </c>
      <c r="L15" s="14" t="str">
        <f ca="1">IF($H15,IF($J15&gt;0,ADDRESS(3,(D15+1)*2,4,,"["&amp;wew!$G$7&amp;"]"&amp;_sheetname_labels)&amp;":"&amp;ADDRESS(2+J15,(D15+1)*2,4),""),"")</f>
        <v>[DBTemplate.xlsm]labels!AB3:AB6</v>
      </c>
      <c r="M15" s="14">
        <f t="shared" ref="M15:M26" ca="1" si="221">IF($H15,IF(J15&gt;0,COUNTA(INDIRECT(K15))-COUNT(INDIRECT(K15)),0),"")</f>
        <v>0</v>
      </c>
      <c r="N15" s="14">
        <f t="shared" ca="1" si="4"/>
        <v>4</v>
      </c>
      <c r="O15" s="14" t="str">
        <f t="shared" ref="O15:O26" ca="1" si="222">IF(INDIRECT(ADDRESS(2,D15+1,,,_sheetname_dataframe))="","",INDIRECT(ADDRESS(2,D15+1,,,_sheetname_dataframe)))</f>
        <v>q_7</v>
      </c>
      <c r="P15" s="14" t="str">
        <f t="shared" ref="P15:P26" ca="1" si="223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[DBTemplate.xlsm]data_frame!N3:N3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24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25">IF($H15,IF(BV15&lt;&gt;"",IF(OR(BM15="F",BM15="L",BM15="I",BM15="D"),BV15&lt;&gt;0)),"")</f>
        <v>0</v>
      </c>
      <c r="AM15" s="17" t="b">
        <f t="shared" ref="AM15:AM26" ca="1" si="226">IF($H15,AND(NOT(AL15),OR(IF(BW15&lt;&gt;"",IF(OR(BM15="F",BM15="L"),BW15&lt;&gt;0)),BM15="I",BM15="N",BM15="D")),"")</f>
        <v>0</v>
      </c>
      <c r="AN15" s="17">
        <f t="shared" ref="AN15:AN26" ca="1" si="227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47"/>
        <v>0</v>
      </c>
      <c r="AR15" s="17" t="b">
        <f t="shared" ca="1" si="17"/>
        <v>1</v>
      </c>
      <c r="AS15" s="17" t="b">
        <f t="shared" ca="1" si="18"/>
        <v>1</v>
      </c>
      <c r="AT15" s="17" t="b">
        <f t="shared" ca="1" si="19"/>
        <v>0</v>
      </c>
      <c r="AU15" s="17" t="b">
        <f t="shared" ca="1" si="20"/>
        <v>1</v>
      </c>
      <c r="AV15" s="17" t="b">
        <f t="shared" ca="1" si="21"/>
        <v>0</v>
      </c>
      <c r="AW15" s="17" t="b">
        <f t="shared" ca="1" si="22"/>
        <v>1</v>
      </c>
      <c r="AX15" s="14" t="b">
        <f t="array" aca="1" ref="AX15" ca="1">IF(H15,N15&gt;0,"")</f>
        <v>1</v>
      </c>
      <c r="AY15" s="17" t="str">
        <f t="shared" ca="1" si="23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4"/>
        <v>1</v>
      </c>
      <c r="BB15" s="17" t="b">
        <v>0</v>
      </c>
      <c r="BC15" s="17" t="b">
        <f t="shared" ref="BC15:BC26" ca="1" si="228">IF(BA15,IF(N15&gt;0,AND(AZ15,Z15=0),FALSE),"")</f>
        <v>1</v>
      </c>
      <c r="BD15" s="17" t="b">
        <f t="shared" ref="BD15:BD26" ca="1" si="229">IF(BA15,IF(N15&gt;0,AND(NOT(AZ15),Z15=0),FALSE),"")</f>
        <v>0</v>
      </c>
      <c r="BE15" s="17" t="str">
        <f t="shared" ca="1" si="48"/>
        <v/>
      </c>
      <c r="BF15" s="17" t="b">
        <f t="shared" ca="1" si="49"/>
        <v>0</v>
      </c>
      <c r="BG15" s="17" t="b">
        <f t="shared" ref="BG15:BG26" ca="1" si="230">IF(BA15,IF(OR(BB15:BF15),FALSE,IF(Z15=0,FALSE,Z15&gt;0)),"")</f>
        <v>0</v>
      </c>
      <c r="BH15" s="17" t="b">
        <f t="shared" ref="BH15:BH26" ca="1" si="231">IF(BA15,COUNTIF(BB15:BG15,TRUE)=1,"")</f>
        <v>1</v>
      </c>
      <c r="BI15" s="17">
        <f t="shared" ref="BI15:BI21" ca="1" si="232">IF(BA15,IFERROR(MATCH(TRUE,BB15:BG15,0),7),"")</f>
        <v>2</v>
      </c>
      <c r="BJ15" s="17" t="b">
        <f t="shared" ref="BJ15:BJ26" ca="1" si="233">DF15&lt;&gt;""</f>
        <v>0</v>
      </c>
      <c r="BK15" s="17" t="str">
        <f t="shared" ca="1" si="54"/>
        <v/>
      </c>
      <c r="BL15" s="17" t="str">
        <f t="shared" ca="1" si="27"/>
        <v/>
      </c>
      <c r="BM15" s="17" t="str">
        <f t="shared" ca="1" si="28"/>
        <v>F</v>
      </c>
      <c r="BN15" s="17" t="str">
        <f t="shared" ca="1" si="29"/>
        <v>F</v>
      </c>
      <c r="BO15" s="17" t="str">
        <f t="shared" ref="BO15:BO26" ca="1" si="234">IF($H15,IF(BM15="0","",IF(AND(AR15,N15=2),"D",IF(BM15="S","N",IF(AL15,"O",IF(AM15,"I","N"))))),"")</f>
        <v>N</v>
      </c>
      <c r="BP15" s="14" t="b">
        <f t="shared" ref="BP15:BP26" ca="1" si="23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36">IF(MID(DC15,1,1)="■",MID(DC15,2,LEN(DC15)),DC15)</f>
        <v/>
      </c>
      <c r="DE15" s="14" t="str">
        <f t="shared" ref="DE15:DE26" ca="1" si="237">IF(DD15&lt;&gt;"",IF(MID(DD15,LEN(DD15),1)="■",MID(DD15,1,LEN(DD15)-1),DD15),"")</f>
        <v/>
      </c>
      <c r="DF15" s="14" t="str">
        <f t="shared" ref="DF15:DF26" ca="1" si="238">IFERROR(IF(DE15&lt;&gt;"",SUBSTITUTE(DE15,"■",". "),""),"##INTERNAL_ERROR")</f>
        <v/>
      </c>
      <c r="DG15" s="14" t="str">
        <f t="shared" ref="DG15:DG26" ca="1" si="239">IF(CN15&lt;&gt;0,"Variable name don't comply with the naming convention","")</f>
        <v/>
      </c>
      <c r="DH15" s="14" t="str">
        <f t="shared" ref="DH15:DH26" ca="1" si="24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41">IF(CP15&lt;&gt;"","Variable label exceed length 150","")</f>
        <v/>
      </c>
      <c r="DJ15" s="14" t="str">
        <f t="shared" ref="DJ15:DJ26" ca="1" si="24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4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4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45">IF(CV15&lt;&gt;"","The following records are missing in this required field: " &amp;SUBSTITUTE(CV15," ",", "),"")</f>
        <v/>
      </c>
      <c r="DP15" s="14" t="str">
        <f t="shared" ref="DP15:DP26" ca="1" si="246">IF(CW15&lt;&gt;"","The following cases have non-integer values: " &amp;SUBSTITUTE(CW15," ",", "),"")</f>
        <v/>
      </c>
      <c r="DQ15" s="14" t="str">
        <f t="shared" ref="DQ15:DQ26" ca="1" si="247">IF(CX15&lt;&gt;"","The following cases are non-numeric: " &amp;SUBSTITUTE(CX15," ",", "),"")</f>
        <v/>
      </c>
      <c r="DR15" s="14" t="str">
        <f t="shared" ca="1" si="32"/>
        <v/>
      </c>
      <c r="DS15" s="14" t="str">
        <f t="shared" ca="1" si="33"/>
        <v/>
      </c>
      <c r="DZ15" s="14" t="b">
        <f t="shared" ref="DZ15:DZ26" ca="1" si="248">OR(ED15&lt;&gt;"",EF15&lt;&gt;"",EG15&lt;&gt;"")</f>
        <v>0</v>
      </c>
      <c r="EA15" s="14" t="str">
        <f t="shared" ca="1" si="34"/>
        <v>Ethinicity (q_7)</v>
      </c>
      <c r="EB15" s="14" t="str">
        <f t="shared" ref="EB15:EB26" ca="1" si="24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5"/>
        <v xml:space="preserve">Ethinicity (q_7): Values must be limited to predefinied list and non-missing. </v>
      </c>
      <c r="ED15" s="14" t="str">
        <f t="shared" ca="1" si="36"/>
        <v/>
      </c>
      <c r="EE15" s="14" t="str">
        <f t="shared" ca="1" si="37"/>
        <v>Values must be limited to predefinied list and non-missing</v>
      </c>
      <c r="EF15" s="14" t="str">
        <f t="shared" ref="EF15:EF26" ca="1" si="250">IF($H15,AG15,"")</f>
        <v/>
      </c>
      <c r="EG15" s="14" t="str">
        <f t="shared" ref="EG15:EG26" ca="1" si="251">IF($H15,AJ15,"")</f>
        <v/>
      </c>
      <c r="EM15" s="14" t="b">
        <f t="shared" ref="EM15:EM26" ca="1" si="252">OR(EC15&lt;&gt;"",DF15&lt;&gt;"")</f>
        <v>1</v>
      </c>
      <c r="EN15" s="14">
        <f t="shared" ca="1" si="38"/>
        <v>11</v>
      </c>
      <c r="EO15" s="14" t="str">
        <f t="shared" ca="1" si="39"/>
        <v>q_7</v>
      </c>
      <c r="EP15" s="14" t="str">
        <f t="shared" ref="EP15:EP26" ca="1" si="253">EC15</f>
        <v xml:space="preserve">Ethinicity (q_7): Values must be limited to predefinied list and non-missing. </v>
      </c>
      <c r="EQ15" s="14" t="str">
        <f t="shared" ref="EQ15:EQ26" ca="1" si="254">DF15</f>
        <v/>
      </c>
    </row>
    <row r="16" spans="1:147" s="14" customFormat="1">
      <c r="B16" s="14" t="str">
        <f t="shared" ca="1" si="217"/>
        <v/>
      </c>
      <c r="C16" s="14">
        <f t="shared" ca="1" si="218"/>
        <v>12</v>
      </c>
      <c r="D16" s="14">
        <f t="shared" si="219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0"/>
        <v>1</v>
      </c>
      <c r="I16" s="14" t="str">
        <f ca="1">IF($H16,ADDRESS(3,(D16+1)*2-1,4,,"["&amp;wew!$G$7&amp;"]"&amp;_sheetname_labels)&amp;":"&amp;ADDRESS(2+ster!$B$20,(D16+1)*2-1,4),"")</f>
        <v>[DBTemplate.xlsm]labels!AC3:AC725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[DBTemplate.xlsm]labels!AC3:AC7</v>
      </c>
      <c r="L16" s="14" t="str">
        <f ca="1">IF($H16,IF($J16&gt;0,ADDRESS(3,(D16+1)*2,4,,"["&amp;wew!$G$7&amp;"]"&amp;_sheetname_labels)&amp;":"&amp;ADDRESS(2+J16,(D16+1)*2,4),""),"")</f>
        <v>[DBTemplate.xlsm]labels!AD3:AD7</v>
      </c>
      <c r="M16" s="14">
        <f t="shared" ca="1" si="221"/>
        <v>0</v>
      </c>
      <c r="N16" s="14">
        <f t="shared" ca="1" si="4"/>
        <v>5</v>
      </c>
      <c r="O16" s="14" t="str">
        <f t="shared" ca="1" si="222"/>
        <v>q_8a</v>
      </c>
      <c r="P16" s="14" t="str">
        <f t="shared" ca="1" si="223"/>
        <v>Place of birth</v>
      </c>
      <c r="Q16" s="14" t="str">
        <f ca="1">IF($BP16,ADDRESS(3,D16+1,4,,"["&amp;wew!$G$7&amp;"]"&amp;_sheetname_dataframe)&amp;":"&amp;ADDRESS(2+ster!$C$14,D16+1,4),"")</f>
        <v>[DBTemplate.xlsm]data_frame!O3:O3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24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25"/>
        <v>1</v>
      </c>
      <c r="AM16" s="17" t="b">
        <f t="shared" ca="1" si="226"/>
        <v>0</v>
      </c>
      <c r="AN16" s="17">
        <f t="shared" ca="1" si="227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47"/>
        <v>0</v>
      </c>
      <c r="AR16" s="17" t="b">
        <f t="shared" ca="1" si="17"/>
        <v>1</v>
      </c>
      <c r="AS16" s="17" t="b">
        <f t="shared" ca="1" si="18"/>
        <v>0</v>
      </c>
      <c r="AT16" s="17" t="b">
        <f t="shared" ca="1" si="19"/>
        <v>0</v>
      </c>
      <c r="AU16" s="17" t="b">
        <f t="shared" ca="1" si="20"/>
        <v>1</v>
      </c>
      <c r="AV16" s="17" t="b">
        <f t="shared" ca="1" si="21"/>
        <v>0</v>
      </c>
      <c r="AW16" s="17" t="b">
        <f t="shared" ca="1" si="22"/>
        <v>1</v>
      </c>
      <c r="AX16" s="14" t="b">
        <f t="array" aca="1" ref="AX16" ca="1">IF(H16,N16&gt;0,"")</f>
        <v>1</v>
      </c>
      <c r="AY16" s="17" t="str">
        <f t="shared" ca="1" si="23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4"/>
        <v>1</v>
      </c>
      <c r="BB16" s="17" t="b">
        <v>0</v>
      </c>
      <c r="BC16" s="17" t="b">
        <f t="shared" ca="1" si="228"/>
        <v>1</v>
      </c>
      <c r="BD16" s="17" t="b">
        <f t="shared" ca="1" si="229"/>
        <v>0</v>
      </c>
      <c r="BE16" s="17" t="str">
        <f t="shared" ca="1" si="48"/>
        <v/>
      </c>
      <c r="BF16" s="17" t="b">
        <f t="shared" ca="1" si="49"/>
        <v>0</v>
      </c>
      <c r="BG16" s="17" t="b">
        <f t="shared" ca="1" si="230"/>
        <v>0</v>
      </c>
      <c r="BH16" s="17" t="b">
        <f t="shared" ca="1" si="231"/>
        <v>1</v>
      </c>
      <c r="BI16" s="17">
        <f t="shared" ca="1" si="232"/>
        <v>2</v>
      </c>
      <c r="BJ16" s="17" t="b">
        <f t="shared" ca="1" si="233"/>
        <v>0</v>
      </c>
      <c r="BK16" s="17" t="str">
        <f t="shared" ca="1" si="54"/>
        <v/>
      </c>
      <c r="BL16" s="17" t="str">
        <f t="shared" ca="1" si="27"/>
        <v/>
      </c>
      <c r="BM16" s="17" t="str">
        <f t="shared" ca="1" si="28"/>
        <v>F</v>
      </c>
      <c r="BN16" s="17" t="str">
        <f t="shared" ca="1" si="29"/>
        <v>F</v>
      </c>
      <c r="BO16" s="17" t="str">
        <f t="shared" ca="1" si="234"/>
        <v>O</v>
      </c>
      <c r="BP16" s="14" t="b">
        <f t="shared" ca="1" si="23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36"/>
        <v/>
      </c>
      <c r="DE16" s="14" t="str">
        <f t="shared" ca="1" si="237"/>
        <v/>
      </c>
      <c r="DF16" s="14" t="str">
        <f t="shared" ca="1" si="238"/>
        <v/>
      </c>
      <c r="DG16" s="14" t="str">
        <f t="shared" ca="1" si="239"/>
        <v/>
      </c>
      <c r="DH16" s="14" t="str">
        <f t="shared" ca="1" si="240"/>
        <v/>
      </c>
      <c r="DI16" s="14" t="str">
        <f t="shared" ca="1" si="241"/>
        <v/>
      </c>
      <c r="DJ16" s="14" t="str">
        <f t="shared" ca="1" si="242"/>
        <v/>
      </c>
      <c r="DK16" s="14" t="str">
        <f t="shared" ca="1" si="243"/>
        <v/>
      </c>
      <c r="DL16" s="14" t="str">
        <f t="shared" ca="1" si="63"/>
        <v/>
      </c>
      <c r="DM16" s="14" t="str">
        <f t="shared" ca="1" si="24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45"/>
        <v/>
      </c>
      <c r="DP16" s="14" t="str">
        <f t="shared" ca="1" si="246"/>
        <v/>
      </c>
      <c r="DQ16" s="14" t="str">
        <f t="shared" ca="1" si="247"/>
        <v/>
      </c>
      <c r="DR16" s="14" t="str">
        <f t="shared" ca="1" si="32"/>
        <v/>
      </c>
      <c r="DS16" s="14" t="str">
        <f t="shared" ca="1" si="33"/>
        <v/>
      </c>
      <c r="DZ16" s="14" t="b">
        <f t="shared" ca="1" si="248"/>
        <v>0</v>
      </c>
      <c r="EA16" s="14" t="str">
        <f t="shared" ca="1" si="34"/>
        <v>Place of birth (q_8a)</v>
      </c>
      <c r="EB16" s="14" t="str">
        <f t="shared" ca="1" si="249"/>
        <v xml:space="preserve">Values must be limited to predefinied list. </v>
      </c>
      <c r="EC16" s="14" t="str">
        <f t="shared" ca="1" si="35"/>
        <v xml:space="preserve">Place of birth (q_8a): Values must be limited to predefinied list. </v>
      </c>
      <c r="ED16" s="14" t="str">
        <f t="shared" ca="1" si="36"/>
        <v/>
      </c>
      <c r="EE16" s="14" t="str">
        <f t="shared" ca="1" si="37"/>
        <v>Values must be limited to predefinied list</v>
      </c>
      <c r="EF16" s="14" t="str">
        <f t="shared" ca="1" si="250"/>
        <v/>
      </c>
      <c r="EG16" s="14" t="str">
        <f t="shared" ca="1" si="251"/>
        <v/>
      </c>
      <c r="EM16" s="14" t="b">
        <f t="shared" ca="1" si="252"/>
        <v>1</v>
      </c>
      <c r="EN16" s="14">
        <f t="shared" ca="1" si="38"/>
        <v>12</v>
      </c>
      <c r="EO16" s="14" t="str">
        <f t="shared" ca="1" si="39"/>
        <v>q_8a</v>
      </c>
      <c r="EP16" s="14" t="str">
        <f t="shared" ca="1" si="253"/>
        <v xml:space="preserve">Place of birth (q_8a): Values must be limited to predefinied list. </v>
      </c>
      <c r="EQ16" s="14" t="str">
        <f t="shared" ca="1" si="254"/>
        <v/>
      </c>
    </row>
    <row r="17" spans="2:147" s="14" customFormat="1">
      <c r="B17" s="14" t="str">
        <f t="shared" ca="1" si="217"/>
        <v/>
      </c>
      <c r="C17" s="14">
        <f t="shared" ca="1" si="218"/>
        <v>13</v>
      </c>
      <c r="D17" s="14">
        <f t="shared" si="219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0"/>
        <v>1</v>
      </c>
      <c r="I17" s="14" t="str">
        <f ca="1">IF($H17,ADDRESS(3,(D17+1)*2-1,4,,"["&amp;wew!$G$7&amp;"]"&amp;_sheetname_labels)&amp;":"&amp;ADDRESS(2+ster!$B$20,(D17+1)*2-1,4),"")</f>
        <v>[DBTemplate.xlsm]labels!AE3:AE725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[DBTemplate.xlsm]labels!AE3:AE4</v>
      </c>
      <c r="L17" s="14" t="str">
        <f ca="1">IF($H17,IF($J17&gt;0,ADDRESS(3,(D17+1)*2,4,,"["&amp;wew!$G$7&amp;"]"&amp;_sheetname_labels)&amp;":"&amp;ADDRESS(2+J17,(D17+1)*2,4),""),"")</f>
        <v>[DBTemplate.xlsm]labels!AF3:AF4</v>
      </c>
      <c r="M17" s="14">
        <f t="shared" ca="1" si="221"/>
        <v>0</v>
      </c>
      <c r="N17" s="14">
        <f t="shared" ca="1" si="4"/>
        <v>2</v>
      </c>
      <c r="O17" s="14" t="str">
        <f t="shared" ca="1" si="222"/>
        <v>q_8b</v>
      </c>
      <c r="P17" s="14" t="str">
        <f t="shared" ca="1" si="223"/>
        <v>Place of birth characteristics</v>
      </c>
      <c r="Q17" s="14" t="str">
        <f ca="1">IF($BP17,ADDRESS(3,D17+1,4,,"["&amp;wew!$G$7&amp;"]"&amp;_sheetname_dataframe)&amp;":"&amp;ADDRESS(2+ster!$C$14,D17+1,4),"")</f>
        <v>[DBTemplate.xlsm]data_frame!P3:P3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24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25"/>
        <v>0</v>
      </c>
      <c r="AM17" s="17" t="b">
        <f t="shared" ca="1" si="226"/>
        <v>0</v>
      </c>
      <c r="AN17" s="17">
        <f t="shared" ca="1" si="227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47"/>
        <v>0</v>
      </c>
      <c r="AR17" s="17" t="b">
        <f t="shared" ca="1" si="17"/>
        <v>1</v>
      </c>
      <c r="AS17" s="17" t="b">
        <f t="shared" ca="1" si="18"/>
        <v>0</v>
      </c>
      <c r="AT17" s="17" t="b">
        <f t="shared" ca="1" si="19"/>
        <v>0</v>
      </c>
      <c r="AU17" s="17" t="b">
        <f t="shared" ca="1" si="20"/>
        <v>1</v>
      </c>
      <c r="AV17" s="17" t="b">
        <f t="shared" ca="1" si="21"/>
        <v>0</v>
      </c>
      <c r="AW17" s="17" t="b">
        <f t="shared" ca="1" si="22"/>
        <v>1</v>
      </c>
      <c r="AX17" s="14" t="b">
        <f t="array" aca="1" ref="AX17" ca="1">IF(H17,N17&gt;0,"")</f>
        <v>1</v>
      </c>
      <c r="AY17" s="17" t="str">
        <f t="shared" ca="1" si="23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4"/>
        <v>1</v>
      </c>
      <c r="BB17" s="17" t="b">
        <v>0</v>
      </c>
      <c r="BC17" s="17" t="b">
        <f t="shared" ca="1" si="228"/>
        <v>1</v>
      </c>
      <c r="BD17" s="17" t="b">
        <f t="shared" ca="1" si="229"/>
        <v>0</v>
      </c>
      <c r="BE17" s="17" t="str">
        <f t="shared" ca="1" si="48"/>
        <v/>
      </c>
      <c r="BF17" s="17" t="b">
        <f t="shared" ca="1" si="49"/>
        <v>0</v>
      </c>
      <c r="BG17" s="17" t="b">
        <f t="shared" ca="1" si="230"/>
        <v>0</v>
      </c>
      <c r="BH17" s="17" t="b">
        <f t="shared" ca="1" si="231"/>
        <v>1</v>
      </c>
      <c r="BI17" s="17">
        <f t="shared" ca="1" si="232"/>
        <v>2</v>
      </c>
      <c r="BJ17" s="17" t="b">
        <f t="shared" ca="1" si="233"/>
        <v>0</v>
      </c>
      <c r="BK17" s="17" t="str">
        <f t="shared" ca="1" si="54"/>
        <v/>
      </c>
      <c r="BL17" s="17" t="str">
        <f t="shared" ca="1" si="27"/>
        <v/>
      </c>
      <c r="BM17" s="17" t="str">
        <f t="shared" ca="1" si="28"/>
        <v>F</v>
      </c>
      <c r="BN17" s="17" t="str">
        <f t="shared" ca="1" si="29"/>
        <v>F</v>
      </c>
      <c r="BO17" s="17" t="str">
        <f t="shared" ca="1" si="234"/>
        <v>D</v>
      </c>
      <c r="BP17" s="14" t="b">
        <f t="shared" ca="1" si="23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36"/>
        <v/>
      </c>
      <c r="DE17" s="14" t="str">
        <f t="shared" ca="1" si="237"/>
        <v/>
      </c>
      <c r="DF17" s="14" t="str">
        <f t="shared" ca="1" si="238"/>
        <v/>
      </c>
      <c r="DG17" s="14" t="str">
        <f t="shared" ca="1" si="239"/>
        <v/>
      </c>
      <c r="DH17" s="14" t="str">
        <f t="shared" ca="1" si="240"/>
        <v/>
      </c>
      <c r="DI17" s="14" t="str">
        <f t="shared" ca="1" si="241"/>
        <v/>
      </c>
      <c r="DJ17" s="14" t="str">
        <f t="shared" ca="1" si="242"/>
        <v/>
      </c>
      <c r="DK17" s="14" t="str">
        <f t="shared" ca="1" si="243"/>
        <v/>
      </c>
      <c r="DL17" s="14" t="str">
        <f t="shared" ca="1" si="63"/>
        <v/>
      </c>
      <c r="DM17" s="14" t="str">
        <f t="shared" ca="1" si="24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45"/>
        <v/>
      </c>
      <c r="DP17" s="14" t="str">
        <f t="shared" ca="1" si="246"/>
        <v/>
      </c>
      <c r="DQ17" s="14" t="str">
        <f t="shared" ca="1" si="247"/>
        <v/>
      </c>
      <c r="DR17" s="14" t="str">
        <f t="shared" ca="1" si="32"/>
        <v/>
      </c>
      <c r="DS17" s="14" t="str">
        <f t="shared" ca="1" si="33"/>
        <v/>
      </c>
      <c r="DZ17" s="14" t="b">
        <f t="shared" ca="1" si="248"/>
        <v>0</v>
      </c>
      <c r="EA17" s="14" t="str">
        <f t="shared" ca="1" si="34"/>
        <v>Place of birth characteristics (q_8b)</v>
      </c>
      <c r="EB17" s="14" t="str">
        <f t="shared" ca="1" si="249"/>
        <v xml:space="preserve">Values must be limited to predefinied list. </v>
      </c>
      <c r="EC17" s="14" t="str">
        <f t="shared" ca="1" si="35"/>
        <v xml:space="preserve">Place of birth characteristics (q_8b): Values must be limited to predefinied list. </v>
      </c>
      <c r="ED17" s="14" t="str">
        <f t="shared" ca="1" si="36"/>
        <v/>
      </c>
      <c r="EE17" s="14" t="str">
        <f t="shared" ca="1" si="37"/>
        <v>Values must be limited to predefinied list</v>
      </c>
      <c r="EF17" s="14" t="str">
        <f t="shared" ca="1" si="250"/>
        <v/>
      </c>
      <c r="EG17" s="14" t="str">
        <f t="shared" ca="1" si="251"/>
        <v/>
      </c>
      <c r="EM17" s="14" t="b">
        <f t="shared" ca="1" si="252"/>
        <v>1</v>
      </c>
      <c r="EN17" s="14">
        <f t="shared" ca="1" si="38"/>
        <v>13</v>
      </c>
      <c r="EO17" s="14" t="str">
        <f t="shared" ca="1" si="39"/>
        <v>q_8b</v>
      </c>
      <c r="EP17" s="14" t="str">
        <f t="shared" ca="1" si="253"/>
        <v xml:space="preserve">Place of birth characteristics (q_8b): Values must be limited to predefinied list. </v>
      </c>
      <c r="EQ17" s="14" t="str">
        <f t="shared" ca="1" si="254"/>
        <v/>
      </c>
    </row>
    <row r="18" spans="2:147" s="14" customFormat="1">
      <c r="B18" s="14" t="str">
        <f t="shared" ca="1" si="217"/>
        <v/>
      </c>
      <c r="C18" s="14">
        <f t="shared" ca="1" si="218"/>
        <v>14</v>
      </c>
      <c r="D18" s="14">
        <f t="shared" si="219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0"/>
        <v>1</v>
      </c>
      <c r="I18" s="14" t="str">
        <f ca="1">IF($H18,ADDRESS(3,(D18+1)*2-1,4,,"["&amp;wew!$G$7&amp;"]"&amp;_sheetname_labels)&amp;":"&amp;ADDRESS(2+ster!$B$20,(D18+1)*2-1,4),"")</f>
        <v>[DBTemplate.xlsm]labels!AG3:AG725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[DBTemplate.xlsm]labels!AG3:AG7</v>
      </c>
      <c r="L18" s="14" t="str">
        <f ca="1">IF($H18,IF($J18&gt;0,ADDRESS(3,(D18+1)*2,4,,"["&amp;wew!$G$7&amp;"]"&amp;_sheetname_labels)&amp;":"&amp;ADDRESS(2+J18,(D18+1)*2,4),""),"")</f>
        <v>[DBTemplate.xlsm]labels!AH3:AH7</v>
      </c>
      <c r="M18" s="14">
        <f t="shared" ca="1" si="221"/>
        <v>0</v>
      </c>
      <c r="N18" s="14">
        <f t="shared" ca="1" si="4"/>
        <v>5</v>
      </c>
      <c r="O18" s="14" t="str">
        <f t="shared" ca="1" si="222"/>
        <v>q_9a</v>
      </c>
      <c r="P18" s="14" t="str">
        <f t="shared" ca="1" si="223"/>
        <v>Mother's Place of birth</v>
      </c>
      <c r="Q18" s="14" t="str">
        <f ca="1">IF($BP18,ADDRESS(3,D18+1,4,,"["&amp;wew!$G$7&amp;"]"&amp;_sheetname_dataframe)&amp;":"&amp;ADDRESS(2+ster!$C$14,D18+1,4),"")</f>
        <v>[DBTemplate.xlsm]data_frame!Q3:Q3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24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25"/>
        <v>1</v>
      </c>
      <c r="AM18" s="17" t="b">
        <f t="shared" ca="1" si="226"/>
        <v>0</v>
      </c>
      <c r="AN18" s="17">
        <f t="shared" ca="1" si="227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47"/>
        <v>0</v>
      </c>
      <c r="AR18" s="17" t="b">
        <f t="shared" ca="1" si="17"/>
        <v>1</v>
      </c>
      <c r="AS18" s="17" t="b">
        <f t="shared" ca="1" si="18"/>
        <v>0</v>
      </c>
      <c r="AT18" s="17" t="b">
        <f t="shared" ca="1" si="19"/>
        <v>0</v>
      </c>
      <c r="AU18" s="17" t="b">
        <f t="shared" ca="1" si="20"/>
        <v>1</v>
      </c>
      <c r="AV18" s="17" t="b">
        <f t="shared" ca="1" si="21"/>
        <v>0</v>
      </c>
      <c r="AW18" s="17" t="b">
        <f t="shared" ca="1" si="22"/>
        <v>1</v>
      </c>
      <c r="AX18" s="14" t="b">
        <f t="array" aca="1" ref="AX18" ca="1">IF(H18,N18&gt;0,"")</f>
        <v>1</v>
      </c>
      <c r="AY18" s="17" t="str">
        <f t="shared" ca="1" si="23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4"/>
        <v>1</v>
      </c>
      <c r="BB18" s="17" t="b">
        <v>0</v>
      </c>
      <c r="BC18" s="17" t="b">
        <f t="shared" ca="1" si="228"/>
        <v>1</v>
      </c>
      <c r="BD18" s="17" t="b">
        <f t="shared" ca="1" si="229"/>
        <v>0</v>
      </c>
      <c r="BE18" s="17" t="str">
        <f t="shared" ca="1" si="48"/>
        <v/>
      </c>
      <c r="BF18" s="17" t="b">
        <f t="shared" ca="1" si="49"/>
        <v>0</v>
      </c>
      <c r="BG18" s="17" t="b">
        <f t="shared" ca="1" si="230"/>
        <v>0</v>
      </c>
      <c r="BH18" s="17" t="b">
        <f t="shared" ca="1" si="231"/>
        <v>1</v>
      </c>
      <c r="BI18" s="17">
        <f t="shared" ca="1" si="232"/>
        <v>2</v>
      </c>
      <c r="BJ18" s="17" t="b">
        <f t="shared" ca="1" si="233"/>
        <v>0</v>
      </c>
      <c r="BK18" s="17" t="str">
        <f t="shared" ca="1" si="54"/>
        <v/>
      </c>
      <c r="BL18" s="17" t="str">
        <f t="shared" ca="1" si="27"/>
        <v/>
      </c>
      <c r="BM18" s="17" t="str">
        <f t="shared" ca="1" si="28"/>
        <v>F</v>
      </c>
      <c r="BN18" s="17" t="str">
        <f t="shared" ca="1" si="29"/>
        <v>F</v>
      </c>
      <c r="BO18" s="17" t="str">
        <f t="shared" ca="1" si="234"/>
        <v>O</v>
      </c>
      <c r="BP18" s="14" t="b">
        <f t="shared" ca="1" si="23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36"/>
        <v/>
      </c>
      <c r="DE18" s="14" t="str">
        <f t="shared" ca="1" si="237"/>
        <v/>
      </c>
      <c r="DF18" s="14" t="str">
        <f t="shared" ca="1" si="238"/>
        <v/>
      </c>
      <c r="DG18" s="14" t="str">
        <f t="shared" ca="1" si="239"/>
        <v/>
      </c>
      <c r="DH18" s="14" t="str">
        <f t="shared" ca="1" si="240"/>
        <v/>
      </c>
      <c r="DI18" s="14" t="str">
        <f t="shared" ca="1" si="241"/>
        <v/>
      </c>
      <c r="DJ18" s="14" t="str">
        <f t="shared" ca="1" si="242"/>
        <v/>
      </c>
      <c r="DK18" s="14" t="str">
        <f t="shared" ca="1" si="243"/>
        <v/>
      </c>
      <c r="DL18" s="14" t="str">
        <f t="shared" ca="1" si="63"/>
        <v/>
      </c>
      <c r="DM18" s="14" t="str">
        <f t="shared" ca="1" si="24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45"/>
        <v/>
      </c>
      <c r="DP18" s="14" t="str">
        <f t="shared" ca="1" si="246"/>
        <v/>
      </c>
      <c r="DQ18" s="14" t="str">
        <f t="shared" ca="1" si="247"/>
        <v/>
      </c>
      <c r="DR18" s="14" t="str">
        <f t="shared" ca="1" si="32"/>
        <v/>
      </c>
      <c r="DS18" s="14" t="str">
        <f t="shared" ca="1" si="33"/>
        <v/>
      </c>
      <c r="DZ18" s="14" t="b">
        <f t="shared" ca="1" si="248"/>
        <v>0</v>
      </c>
      <c r="EA18" s="14" t="str">
        <f t="shared" ca="1" si="34"/>
        <v>Mother's Place of birth (q_9a)</v>
      </c>
      <c r="EB18" s="14" t="str">
        <f t="shared" ca="1" si="249"/>
        <v xml:space="preserve">Values must be limited to predefinied list. </v>
      </c>
      <c r="EC18" s="14" t="str">
        <f t="shared" ca="1" si="35"/>
        <v xml:space="preserve">Mother's Place of birth (q_9a): Values must be limited to predefinied list. </v>
      </c>
      <c r="ED18" s="14" t="str">
        <f t="shared" ca="1" si="36"/>
        <v/>
      </c>
      <c r="EE18" s="14" t="str">
        <f t="shared" ca="1" si="37"/>
        <v>Values must be limited to predefinied list</v>
      </c>
      <c r="EF18" s="14" t="str">
        <f t="shared" ca="1" si="250"/>
        <v/>
      </c>
      <c r="EG18" s="14" t="str">
        <f t="shared" ca="1" si="251"/>
        <v/>
      </c>
      <c r="EM18" s="14" t="b">
        <f t="shared" ca="1" si="252"/>
        <v>1</v>
      </c>
      <c r="EN18" s="14">
        <f t="shared" ca="1" si="38"/>
        <v>14</v>
      </c>
      <c r="EO18" s="14" t="str">
        <f t="shared" ca="1" si="39"/>
        <v>q_9a</v>
      </c>
      <c r="EP18" s="14" t="str">
        <f t="shared" ca="1" si="253"/>
        <v xml:space="preserve">Mother's Place of birth (q_9a): Values must be limited to predefinied list. </v>
      </c>
      <c r="EQ18" s="14" t="str">
        <f t="shared" ca="1" si="254"/>
        <v/>
      </c>
    </row>
    <row r="19" spans="2:147" s="14" customFormat="1">
      <c r="B19" s="14" t="str">
        <f t="shared" ca="1" si="217"/>
        <v/>
      </c>
      <c r="C19" s="14">
        <f t="shared" ca="1" si="218"/>
        <v>15</v>
      </c>
      <c r="D19" s="14">
        <f t="shared" si="219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0"/>
        <v>1</v>
      </c>
      <c r="I19" s="14" t="str">
        <f ca="1">IF($H19,ADDRESS(3,(D19+1)*2-1,4,,"["&amp;wew!$G$7&amp;"]"&amp;_sheetname_labels)&amp;":"&amp;ADDRESS(2+ster!$B$20,(D19+1)*2-1,4),"")</f>
        <v>[DBTemplate.xlsm]labels!AI3:AI725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[DBTemplate.xlsm]labels!AI3:AI4</v>
      </c>
      <c r="L19" s="14" t="str">
        <f ca="1">IF($H19,IF($J19&gt;0,ADDRESS(3,(D19+1)*2,4,,"["&amp;wew!$G$7&amp;"]"&amp;_sheetname_labels)&amp;":"&amp;ADDRESS(2+J19,(D19+1)*2,4),""),"")</f>
        <v>[DBTemplate.xlsm]labels!AJ3:AJ4</v>
      </c>
      <c r="M19" s="14">
        <f t="shared" ca="1" si="221"/>
        <v>0</v>
      </c>
      <c r="N19" s="14">
        <f t="shared" ca="1" si="4"/>
        <v>2</v>
      </c>
      <c r="O19" s="14" t="str">
        <f t="shared" ca="1" si="222"/>
        <v>q_9b</v>
      </c>
      <c r="P19" s="14" t="str">
        <f t="shared" ca="1" si="223"/>
        <v>Mother's Place of birth characteristics</v>
      </c>
      <c r="Q19" s="14" t="str">
        <f ca="1">IF($BP19,ADDRESS(3,D19+1,4,,"["&amp;wew!$G$7&amp;"]"&amp;_sheetname_dataframe)&amp;":"&amp;ADDRESS(2+ster!$C$14,D19+1,4),"")</f>
        <v>[DBTemplate.xlsm]data_frame!R3:R3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24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25"/>
        <v>0</v>
      </c>
      <c r="AM19" s="17" t="b">
        <f t="shared" ca="1" si="226"/>
        <v>0</v>
      </c>
      <c r="AN19" s="17">
        <f t="shared" ca="1" si="227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47"/>
        <v>0</v>
      </c>
      <c r="AR19" s="17" t="b">
        <f t="shared" ca="1" si="17"/>
        <v>1</v>
      </c>
      <c r="AS19" s="17" t="b">
        <f t="shared" ca="1" si="18"/>
        <v>0</v>
      </c>
      <c r="AT19" s="17" t="b">
        <f t="shared" ca="1" si="19"/>
        <v>0</v>
      </c>
      <c r="AU19" s="17" t="b">
        <f t="shared" ca="1" si="20"/>
        <v>1</v>
      </c>
      <c r="AV19" s="17" t="b">
        <f t="shared" ca="1" si="21"/>
        <v>0</v>
      </c>
      <c r="AW19" s="17" t="b">
        <f t="shared" ca="1" si="22"/>
        <v>1</v>
      </c>
      <c r="AX19" s="14" t="b">
        <f t="array" aca="1" ref="AX19" ca="1">IF(H19,N19&gt;0,"")</f>
        <v>1</v>
      </c>
      <c r="AY19" s="17" t="str">
        <f t="shared" ca="1" si="23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4"/>
        <v>1</v>
      </c>
      <c r="BB19" s="17" t="b">
        <v>0</v>
      </c>
      <c r="BC19" s="17" t="b">
        <f t="shared" ca="1" si="228"/>
        <v>1</v>
      </c>
      <c r="BD19" s="17" t="b">
        <f t="shared" ca="1" si="229"/>
        <v>0</v>
      </c>
      <c r="BE19" s="17" t="str">
        <f t="shared" ca="1" si="48"/>
        <v/>
      </c>
      <c r="BF19" s="17" t="b">
        <f t="shared" ca="1" si="49"/>
        <v>0</v>
      </c>
      <c r="BG19" s="17" t="b">
        <f t="shared" ca="1" si="230"/>
        <v>0</v>
      </c>
      <c r="BH19" s="17" t="b">
        <f t="shared" ca="1" si="231"/>
        <v>1</v>
      </c>
      <c r="BI19" s="17">
        <f t="shared" ca="1" si="232"/>
        <v>2</v>
      </c>
      <c r="BJ19" s="17" t="b">
        <f t="shared" ca="1" si="233"/>
        <v>0</v>
      </c>
      <c r="BK19" s="17" t="str">
        <f t="shared" ca="1" si="54"/>
        <v/>
      </c>
      <c r="BL19" s="17" t="str">
        <f t="shared" ca="1" si="27"/>
        <v/>
      </c>
      <c r="BM19" s="17" t="str">
        <f t="shared" ca="1" si="28"/>
        <v>F</v>
      </c>
      <c r="BN19" s="17" t="str">
        <f t="shared" ca="1" si="29"/>
        <v>F</v>
      </c>
      <c r="BO19" s="17" t="str">
        <f t="shared" ca="1" si="234"/>
        <v>D</v>
      </c>
      <c r="BP19" s="14" t="b">
        <f t="shared" ca="1" si="23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36"/>
        <v/>
      </c>
      <c r="DE19" s="14" t="str">
        <f t="shared" ca="1" si="237"/>
        <v/>
      </c>
      <c r="DF19" s="14" t="str">
        <f t="shared" ca="1" si="238"/>
        <v/>
      </c>
      <c r="DG19" s="14" t="str">
        <f t="shared" ca="1" si="239"/>
        <v/>
      </c>
      <c r="DH19" s="14" t="str">
        <f t="shared" ca="1" si="240"/>
        <v/>
      </c>
      <c r="DI19" s="14" t="str">
        <f t="shared" ca="1" si="241"/>
        <v/>
      </c>
      <c r="DJ19" s="14" t="str">
        <f t="shared" ca="1" si="242"/>
        <v/>
      </c>
      <c r="DK19" s="14" t="str">
        <f t="shared" ca="1" si="243"/>
        <v/>
      </c>
      <c r="DL19" s="14" t="str">
        <f t="shared" ca="1" si="63"/>
        <v/>
      </c>
      <c r="DM19" s="14" t="str">
        <f t="shared" ca="1" si="24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45"/>
        <v/>
      </c>
      <c r="DP19" s="14" t="str">
        <f t="shared" ca="1" si="246"/>
        <v/>
      </c>
      <c r="DQ19" s="14" t="str">
        <f t="shared" ca="1" si="247"/>
        <v/>
      </c>
      <c r="DR19" s="14" t="str">
        <f t="shared" ca="1" si="32"/>
        <v/>
      </c>
      <c r="DS19" s="14" t="str">
        <f t="shared" ca="1" si="33"/>
        <v/>
      </c>
      <c r="DZ19" s="14" t="b">
        <f t="shared" ca="1" si="248"/>
        <v>0</v>
      </c>
      <c r="EA19" s="14" t="str">
        <f t="shared" ca="1" si="34"/>
        <v>Mother's Place of birth characteristics (q_9b)</v>
      </c>
      <c r="EB19" s="14" t="str">
        <f t="shared" ca="1" si="249"/>
        <v xml:space="preserve">Values must be limited to predefinied list. </v>
      </c>
      <c r="EC19" s="14" t="str">
        <f t="shared" ca="1" si="35"/>
        <v xml:space="preserve">Mother's Place of birth characteristics (q_9b): Values must be limited to predefinied list. </v>
      </c>
      <c r="ED19" s="14" t="str">
        <f t="shared" ca="1" si="36"/>
        <v/>
      </c>
      <c r="EE19" s="14" t="str">
        <f t="shared" ca="1" si="37"/>
        <v>Values must be limited to predefinied list</v>
      </c>
      <c r="EF19" s="14" t="str">
        <f t="shared" ca="1" si="250"/>
        <v/>
      </c>
      <c r="EG19" s="14" t="str">
        <f t="shared" ca="1" si="251"/>
        <v/>
      </c>
      <c r="EM19" s="14" t="b">
        <f t="shared" ca="1" si="252"/>
        <v>1</v>
      </c>
      <c r="EN19" s="14">
        <f t="shared" ca="1" si="38"/>
        <v>15</v>
      </c>
      <c r="EO19" s="14" t="str">
        <f t="shared" ca="1" si="39"/>
        <v>q_9b</v>
      </c>
      <c r="EP19" s="14" t="str">
        <f t="shared" ca="1" si="253"/>
        <v xml:space="preserve">Mother's Place of birth characteristics (q_9b): Values must be limited to predefinied list. </v>
      </c>
      <c r="EQ19" s="14" t="str">
        <f t="shared" ca="1" si="254"/>
        <v/>
      </c>
    </row>
    <row r="20" spans="2:147" s="14" customFormat="1">
      <c r="B20" s="14" t="str">
        <f t="shared" ca="1" si="217"/>
        <v/>
      </c>
      <c r="C20" s="14">
        <f t="shared" ca="1" si="218"/>
        <v>16</v>
      </c>
      <c r="D20" s="14">
        <f t="shared" si="219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0"/>
        <v>1</v>
      </c>
      <c r="I20" s="14" t="str">
        <f ca="1">IF($H20,ADDRESS(3,(D20+1)*2-1,4,,"["&amp;wew!$G$7&amp;"]"&amp;_sheetname_labels)&amp;":"&amp;ADDRESS(2+ster!$B$20,(D20+1)*2-1,4),"")</f>
        <v>[DBTemplate.xlsm]labels!AK3:AK725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[DBTemplate.xlsm]labels!AK3:AK7</v>
      </c>
      <c r="L20" s="14" t="str">
        <f ca="1">IF($H20,IF($J20&gt;0,ADDRESS(3,(D20+1)*2,4,,"["&amp;wew!$G$7&amp;"]"&amp;_sheetname_labels)&amp;":"&amp;ADDRESS(2+J20,(D20+1)*2,4),""),"")</f>
        <v>[DBTemplate.xlsm]labels!AL3:AL7</v>
      </c>
      <c r="M20" s="14">
        <f t="shared" ca="1" si="221"/>
        <v>0</v>
      </c>
      <c r="N20" s="14">
        <f t="shared" ca="1" si="4"/>
        <v>5</v>
      </c>
      <c r="O20" s="14" t="str">
        <f t="shared" ca="1" si="222"/>
        <v>q_10a</v>
      </c>
      <c r="P20" s="14" t="str">
        <f t="shared" ca="1" si="223"/>
        <v>Father's Place of birth</v>
      </c>
      <c r="Q20" s="14" t="str">
        <f ca="1">IF($BP20,ADDRESS(3,D20+1,4,,"["&amp;wew!$G$7&amp;"]"&amp;_sheetname_dataframe)&amp;":"&amp;ADDRESS(2+ster!$C$14,D20+1,4),"")</f>
        <v>[DBTemplate.xlsm]data_frame!S3:S3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24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25"/>
        <v>1</v>
      </c>
      <c r="AM20" s="17" t="b">
        <f t="shared" ca="1" si="226"/>
        <v>0</v>
      </c>
      <c r="AN20" s="17">
        <f t="shared" ca="1" si="227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47"/>
        <v>0</v>
      </c>
      <c r="AR20" s="17" t="b">
        <f t="shared" ca="1" si="17"/>
        <v>1</v>
      </c>
      <c r="AS20" s="17" t="b">
        <f t="shared" ca="1" si="18"/>
        <v>0</v>
      </c>
      <c r="AT20" s="17" t="b">
        <f t="shared" ca="1" si="19"/>
        <v>0</v>
      </c>
      <c r="AU20" s="17" t="b">
        <f t="shared" ca="1" si="20"/>
        <v>1</v>
      </c>
      <c r="AV20" s="17" t="b">
        <f t="shared" ca="1" si="21"/>
        <v>0</v>
      </c>
      <c r="AW20" s="17" t="b">
        <f t="shared" ca="1" si="22"/>
        <v>1</v>
      </c>
      <c r="AX20" s="14" t="b">
        <f t="array" aca="1" ref="AX20" ca="1">IF(H20,N20&gt;0,"")</f>
        <v>1</v>
      </c>
      <c r="AY20" s="17" t="str">
        <f t="shared" ca="1" si="23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4"/>
        <v>1</v>
      </c>
      <c r="BB20" s="17" t="b">
        <v>0</v>
      </c>
      <c r="BC20" s="17" t="b">
        <f t="shared" ca="1" si="228"/>
        <v>1</v>
      </c>
      <c r="BD20" s="17" t="b">
        <f t="shared" ca="1" si="229"/>
        <v>0</v>
      </c>
      <c r="BE20" s="17" t="str">
        <f t="shared" ca="1" si="48"/>
        <v/>
      </c>
      <c r="BF20" s="17" t="b">
        <f t="shared" ca="1" si="49"/>
        <v>0</v>
      </c>
      <c r="BG20" s="17" t="b">
        <f t="shared" ca="1" si="230"/>
        <v>0</v>
      </c>
      <c r="BH20" s="17" t="b">
        <f t="shared" ca="1" si="231"/>
        <v>1</v>
      </c>
      <c r="BI20" s="17">
        <f t="shared" ca="1" si="232"/>
        <v>2</v>
      </c>
      <c r="BJ20" s="17" t="b">
        <f t="shared" ca="1" si="233"/>
        <v>0</v>
      </c>
      <c r="BK20" s="17" t="str">
        <f t="shared" ca="1" si="54"/>
        <v/>
      </c>
      <c r="BL20" s="17" t="str">
        <f t="shared" ca="1" si="27"/>
        <v/>
      </c>
      <c r="BM20" s="17" t="str">
        <f t="shared" ca="1" si="28"/>
        <v>F</v>
      </c>
      <c r="BN20" s="17" t="str">
        <f t="shared" ca="1" si="29"/>
        <v>F</v>
      </c>
      <c r="BO20" s="17" t="str">
        <f t="shared" ca="1" si="234"/>
        <v>O</v>
      </c>
      <c r="BP20" s="14" t="b">
        <f t="shared" ca="1" si="23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36"/>
        <v/>
      </c>
      <c r="DE20" s="14" t="str">
        <f t="shared" ca="1" si="237"/>
        <v/>
      </c>
      <c r="DF20" s="14" t="str">
        <f t="shared" ca="1" si="238"/>
        <v/>
      </c>
      <c r="DG20" s="14" t="str">
        <f t="shared" ca="1" si="239"/>
        <v/>
      </c>
      <c r="DH20" s="14" t="str">
        <f t="shared" ca="1" si="240"/>
        <v/>
      </c>
      <c r="DI20" s="14" t="str">
        <f t="shared" ca="1" si="241"/>
        <v/>
      </c>
      <c r="DJ20" s="14" t="str">
        <f t="shared" ca="1" si="242"/>
        <v/>
      </c>
      <c r="DK20" s="14" t="str">
        <f t="shared" ca="1" si="243"/>
        <v/>
      </c>
      <c r="DL20" s="14" t="str">
        <f t="shared" ca="1" si="63"/>
        <v/>
      </c>
      <c r="DM20" s="14" t="str">
        <f t="shared" ca="1" si="24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45"/>
        <v/>
      </c>
      <c r="DP20" s="14" t="str">
        <f t="shared" ca="1" si="246"/>
        <v/>
      </c>
      <c r="DQ20" s="14" t="str">
        <f t="shared" ca="1" si="247"/>
        <v/>
      </c>
      <c r="DR20" s="14" t="str">
        <f t="shared" ca="1" si="32"/>
        <v/>
      </c>
      <c r="DS20" s="14" t="str">
        <f t="shared" ca="1" si="33"/>
        <v/>
      </c>
      <c r="DZ20" s="14" t="b">
        <f t="shared" ca="1" si="248"/>
        <v>0</v>
      </c>
      <c r="EA20" s="14" t="str">
        <f t="shared" ca="1" si="34"/>
        <v>Father's Place of birth (q_10a)</v>
      </c>
      <c r="EB20" s="14" t="str">
        <f t="shared" ca="1" si="249"/>
        <v xml:space="preserve">Values must be limited to predefinied list. </v>
      </c>
      <c r="EC20" s="14" t="str">
        <f t="shared" ca="1" si="35"/>
        <v xml:space="preserve">Father's Place of birth (q_10a): Values must be limited to predefinied list. </v>
      </c>
      <c r="ED20" s="14" t="str">
        <f t="shared" ca="1" si="36"/>
        <v/>
      </c>
      <c r="EE20" s="14" t="str">
        <f t="shared" ca="1" si="37"/>
        <v>Values must be limited to predefinied list</v>
      </c>
      <c r="EF20" s="14" t="str">
        <f t="shared" ca="1" si="250"/>
        <v/>
      </c>
      <c r="EG20" s="14" t="str">
        <f t="shared" ca="1" si="251"/>
        <v/>
      </c>
      <c r="EM20" s="14" t="b">
        <f t="shared" ca="1" si="252"/>
        <v>1</v>
      </c>
      <c r="EN20" s="14">
        <f t="shared" ca="1" si="38"/>
        <v>16</v>
      </c>
      <c r="EO20" s="14" t="str">
        <f t="shared" ca="1" si="39"/>
        <v>q_10a</v>
      </c>
      <c r="EP20" s="14" t="str">
        <f t="shared" ca="1" si="253"/>
        <v xml:space="preserve">Father's Place of birth (q_10a): Values must be limited to predefinied list. </v>
      </c>
      <c r="EQ20" s="14" t="str">
        <f t="shared" ca="1" si="254"/>
        <v/>
      </c>
    </row>
    <row r="21" spans="2:147" s="14" customFormat="1">
      <c r="B21" s="14" t="str">
        <f t="shared" ca="1" si="217"/>
        <v/>
      </c>
      <c r="C21" s="14">
        <f t="shared" ca="1" si="218"/>
        <v>17</v>
      </c>
      <c r="D21" s="14">
        <f t="shared" si="219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0"/>
        <v>1</v>
      </c>
      <c r="I21" s="14" t="str">
        <f ca="1">IF($H21,ADDRESS(3,(D21+1)*2-1,4,,"["&amp;wew!$G$7&amp;"]"&amp;_sheetname_labels)&amp;":"&amp;ADDRESS(2+ster!$B$20,(D21+1)*2-1,4),"")</f>
        <v>[DBTemplate.xlsm]labels!AM3:AM725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[DBTemplate.xlsm]labels!AM3:AM4</v>
      </c>
      <c r="L21" s="14" t="str">
        <f ca="1">IF($H21,IF($J21&gt;0,ADDRESS(3,(D21+1)*2,4,,"["&amp;wew!$G$7&amp;"]"&amp;_sheetname_labels)&amp;":"&amp;ADDRESS(2+J21,(D21+1)*2,4),""),"")</f>
        <v>[DBTemplate.xlsm]labels!AN3:AN4</v>
      </c>
      <c r="M21" s="14">
        <f t="shared" ca="1" si="221"/>
        <v>0</v>
      </c>
      <c r="N21" s="14">
        <f t="shared" ca="1" si="4"/>
        <v>2</v>
      </c>
      <c r="O21" s="14" t="str">
        <f t="shared" ca="1" si="222"/>
        <v>q_10b</v>
      </c>
      <c r="P21" s="14" t="str">
        <f t="shared" ca="1" si="223"/>
        <v>Father's Place of birth characteristics</v>
      </c>
      <c r="Q21" s="14" t="str">
        <f ca="1">IF($BP21,ADDRESS(3,D21+1,4,,"["&amp;wew!$G$7&amp;"]"&amp;_sheetname_dataframe)&amp;":"&amp;ADDRESS(2+ster!$C$14,D21+1,4),"")</f>
        <v>[DBTemplate.xlsm]data_frame!T3:T3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24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25"/>
        <v>0</v>
      </c>
      <c r="AM21" s="17" t="b">
        <f t="shared" ca="1" si="226"/>
        <v>0</v>
      </c>
      <c r="AN21" s="17">
        <f t="shared" ca="1" si="227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47"/>
        <v>0</v>
      </c>
      <c r="AR21" s="17" t="b">
        <f t="shared" ca="1" si="17"/>
        <v>1</v>
      </c>
      <c r="AS21" s="17" t="b">
        <f t="shared" ca="1" si="18"/>
        <v>0</v>
      </c>
      <c r="AT21" s="17" t="b">
        <f t="shared" ca="1" si="19"/>
        <v>0</v>
      </c>
      <c r="AU21" s="17" t="b">
        <f t="shared" ca="1" si="20"/>
        <v>1</v>
      </c>
      <c r="AV21" s="17" t="b">
        <f t="shared" ca="1" si="21"/>
        <v>0</v>
      </c>
      <c r="AW21" s="17" t="b">
        <f t="shared" ca="1" si="22"/>
        <v>1</v>
      </c>
      <c r="AX21" s="14" t="b">
        <f t="array" aca="1" ref="AX21" ca="1">IF(H21,N21&gt;0,"")</f>
        <v>1</v>
      </c>
      <c r="AY21" s="17" t="str">
        <f t="shared" ca="1" si="23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4"/>
        <v>1</v>
      </c>
      <c r="BB21" s="17" t="b">
        <v>0</v>
      </c>
      <c r="BC21" s="17" t="b">
        <f t="shared" ca="1" si="228"/>
        <v>1</v>
      </c>
      <c r="BD21" s="17" t="b">
        <f t="shared" ca="1" si="229"/>
        <v>0</v>
      </c>
      <c r="BE21" s="17" t="str">
        <f t="shared" ca="1" si="48"/>
        <v/>
      </c>
      <c r="BF21" s="17" t="b">
        <f t="shared" ca="1" si="49"/>
        <v>0</v>
      </c>
      <c r="BG21" s="17" t="b">
        <f t="shared" ca="1" si="230"/>
        <v>0</v>
      </c>
      <c r="BH21" s="17" t="b">
        <f t="shared" ca="1" si="231"/>
        <v>1</v>
      </c>
      <c r="BI21" s="17">
        <f t="shared" ca="1" si="232"/>
        <v>2</v>
      </c>
      <c r="BJ21" s="17" t="b">
        <f t="shared" ca="1" si="233"/>
        <v>0</v>
      </c>
      <c r="BK21" s="17" t="str">
        <f t="shared" ca="1" si="54"/>
        <v/>
      </c>
      <c r="BL21" s="17" t="str">
        <f t="shared" ca="1" si="27"/>
        <v/>
      </c>
      <c r="BM21" s="17" t="str">
        <f t="shared" ca="1" si="28"/>
        <v>F</v>
      </c>
      <c r="BN21" s="17" t="str">
        <f t="shared" ca="1" si="29"/>
        <v>F</v>
      </c>
      <c r="BO21" s="17" t="str">
        <f t="shared" ca="1" si="234"/>
        <v>D</v>
      </c>
      <c r="BP21" s="14" t="b">
        <f t="shared" ca="1" si="23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36"/>
        <v/>
      </c>
      <c r="DE21" s="14" t="str">
        <f t="shared" ca="1" si="237"/>
        <v/>
      </c>
      <c r="DF21" s="14" t="str">
        <f t="shared" ca="1" si="238"/>
        <v/>
      </c>
      <c r="DG21" s="14" t="str">
        <f t="shared" ca="1" si="239"/>
        <v/>
      </c>
      <c r="DH21" s="14" t="str">
        <f t="shared" ca="1" si="240"/>
        <v/>
      </c>
      <c r="DI21" s="14" t="str">
        <f t="shared" ca="1" si="241"/>
        <v/>
      </c>
      <c r="DJ21" s="14" t="str">
        <f t="shared" ca="1" si="242"/>
        <v/>
      </c>
      <c r="DK21" s="14" t="str">
        <f t="shared" ca="1" si="243"/>
        <v/>
      </c>
      <c r="DL21" s="14" t="str">
        <f t="shared" ca="1" si="63"/>
        <v/>
      </c>
      <c r="DM21" s="14" t="str">
        <f t="shared" ca="1" si="24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45"/>
        <v/>
      </c>
      <c r="DP21" s="14" t="str">
        <f t="shared" ca="1" si="246"/>
        <v/>
      </c>
      <c r="DQ21" s="14" t="str">
        <f t="shared" ca="1" si="247"/>
        <v/>
      </c>
      <c r="DR21" s="14" t="str">
        <f t="shared" ca="1" si="32"/>
        <v/>
      </c>
      <c r="DS21" s="14" t="str">
        <f t="shared" ca="1" si="33"/>
        <v/>
      </c>
      <c r="DZ21" s="14" t="b">
        <f t="shared" ca="1" si="248"/>
        <v>0</v>
      </c>
      <c r="EA21" s="14" t="str">
        <f t="shared" ca="1" si="34"/>
        <v>Father's Place of birth characteristics (q_10b)</v>
      </c>
      <c r="EB21" s="14" t="str">
        <f t="shared" ca="1" si="249"/>
        <v xml:space="preserve">Values must be limited to predefinied list. </v>
      </c>
      <c r="EC21" s="14" t="str">
        <f t="shared" ca="1" si="35"/>
        <v xml:space="preserve">Father's Place of birth characteristics (q_10b): Values must be limited to predefinied list. </v>
      </c>
      <c r="ED21" s="14" t="str">
        <f t="shared" ca="1" si="36"/>
        <v/>
      </c>
      <c r="EE21" s="14" t="str">
        <f t="shared" ca="1" si="37"/>
        <v>Values must be limited to predefinied list</v>
      </c>
      <c r="EF21" s="14" t="str">
        <f t="shared" ca="1" si="250"/>
        <v/>
      </c>
      <c r="EG21" s="14" t="str">
        <f t="shared" ca="1" si="251"/>
        <v/>
      </c>
      <c r="EM21" s="14" t="b">
        <f t="shared" ca="1" si="252"/>
        <v>1</v>
      </c>
      <c r="EN21" s="14">
        <f t="shared" ca="1" si="38"/>
        <v>17</v>
      </c>
      <c r="EO21" s="14" t="str">
        <f t="shared" ca="1" si="39"/>
        <v>q_10b</v>
      </c>
      <c r="EP21" s="14" t="str">
        <f t="shared" ca="1" si="253"/>
        <v xml:space="preserve">Father's Place of birth characteristics (q_10b): Values must be limited to predefinied list. </v>
      </c>
      <c r="EQ21" s="14" t="str">
        <f t="shared" ca="1" si="254"/>
        <v/>
      </c>
    </row>
    <row r="22" spans="2:147" s="14" customFormat="1">
      <c r="B22" s="14" t="str">
        <f t="shared" ref="B22" ca="1" si="255">DF22</f>
        <v/>
      </c>
      <c r="C22" s="14">
        <f t="shared" ref="C22" ca="1" si="256">IF(OFFSET(B22,-1,COLUMN(VariableExists)-2),OFFSET(B22,-1,1)+1,OFFSET(B22,-1,1))</f>
        <v>18</v>
      </c>
      <c r="D22" s="14">
        <f t="shared" ref="D22" si="25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5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[DBTemplate.xlsm]labels!AO3:AO725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59">IF($H22,IF(J22&gt;0,COUNTA(INDIRECT(K22))-COUNT(INDIRECT(K22)),0),"")</f>
        <v>0</v>
      </c>
      <c r="N22" s="14">
        <f t="shared" ca="1" si="4"/>
        <v>0</v>
      </c>
      <c r="O22" s="14" t="str">
        <f t="shared" ref="O22" ca="1" si="260">IF(INDIRECT(ADDRESS(2,D22+1,,,_sheetname_dataframe))="","",INDIRECT(ADDRESS(2,D22+1,,,_sheetname_dataframe)))</f>
        <v>q_11</v>
      </c>
      <c r="P22" s="14" t="str">
        <f t="shared" ref="P22" ca="1" si="26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[DBTemplate.xlsm]data_frame!U3:U3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6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[DBTemplate.xlsm]data_frame!V3:V3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[DBTemplate.xlsm]data_frame!W3:W3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63">IF($H22,IF(BV22&lt;&gt;"",IF(OR(BM22="F",BM22="L",BM22="I",BM22="D"),BV22&lt;&gt;0)),"")</f>
        <v>0</v>
      </c>
      <c r="AM22" s="17" t="b">
        <f t="shared" ref="AM22" ca="1" si="264">IF($H22,AND(NOT(AL22),OR(IF(BW22&lt;&gt;"",IF(OR(BM22="F",BM22="L"),BW22&lt;&gt;0)),BM22="I",BM22="N",BM22="D")),"")</f>
        <v>1</v>
      </c>
      <c r="AN22" s="17">
        <f t="shared" ref="AN22" ca="1" si="26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47"/>
        <v>0</v>
      </c>
      <c r="AR22" s="17" t="b">
        <f t="shared" ca="1" si="17"/>
        <v>0</v>
      </c>
      <c r="AS22" s="17" t="b">
        <f t="shared" ca="1" si="18"/>
        <v>1</v>
      </c>
      <c r="AT22" s="17" t="b">
        <f t="shared" ca="1" si="19"/>
        <v>0</v>
      </c>
      <c r="AU22" s="17" t="b">
        <f t="shared" ca="1" si="20"/>
        <v>0</v>
      </c>
      <c r="AV22" s="17" t="b">
        <f t="shared" ca="1" si="21"/>
        <v>1</v>
      </c>
      <c r="AW22" s="17" t="b">
        <f t="shared" ca="1" si="22"/>
        <v>1</v>
      </c>
      <c r="AX22" s="14" t="b">
        <f t="array" aca="1" ref="AX22" ca="1">IF(H22,N22&gt;0,"")</f>
        <v>0</v>
      </c>
      <c r="AY22" s="17" t="str">
        <f t="shared" ca="1" si="23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4"/>
        <v>0</v>
      </c>
      <c r="BB22" s="17" t="b">
        <v>0</v>
      </c>
      <c r="BC22" s="17" t="str">
        <f t="shared" ref="BC22" ca="1" si="266">IF(BA22,IF(N22&gt;0,AND(AZ22,Z22=0),FALSE),"")</f>
        <v/>
      </c>
      <c r="BD22" s="17" t="str">
        <f t="shared" ref="BD22" ca="1" si="267">IF(BA22,IF(N22&gt;0,AND(NOT(AZ22),Z22=0),FALSE),"")</f>
        <v/>
      </c>
      <c r="BE22" s="17" t="b">
        <f t="shared" ca="1" si="48"/>
        <v>0</v>
      </c>
      <c r="BF22" s="17" t="str">
        <f t="shared" ca="1" si="49"/>
        <v/>
      </c>
      <c r="BG22" s="17" t="str">
        <f t="shared" ref="BG22" ca="1" si="268">IF(BA22,IF(OR(BB22:BF22),FALSE,IF(Z22=0,FALSE,Z22&gt;0)),"")</f>
        <v/>
      </c>
      <c r="BH22" s="17" t="str">
        <f t="shared" ref="BH22" ca="1" si="269">IF(BA22,COUNTIF(BB22:BG22,TRUE)=1,"")</f>
        <v/>
      </c>
      <c r="BI22" s="17" t="str">
        <f t="shared" ref="BI22" ca="1" si="270">IF(BA22,IFERROR(MATCH(TRUE,BB22:BG22,0),7),"")</f>
        <v/>
      </c>
      <c r="BJ22" s="17" t="b">
        <f t="shared" ref="BJ22" ca="1" si="271">DF22&lt;&gt;""</f>
        <v>0</v>
      </c>
      <c r="BK22" s="17" t="str">
        <f t="shared" ca="1" si="54"/>
        <v/>
      </c>
      <c r="BL22" s="17" t="str">
        <f t="shared" ca="1" si="27"/>
        <v/>
      </c>
      <c r="BM22" s="17" t="str">
        <f t="shared" ca="1" si="28"/>
        <v>D</v>
      </c>
      <c r="BN22" s="17" t="str">
        <f t="shared" ca="1" si="29"/>
        <v>D</v>
      </c>
      <c r="BO22" s="17" t="str">
        <f t="shared" ref="BO22" ca="1" si="272">IF($H22,IF(BM22="0","",IF(AND(AR22,N22=2),"D",IF(BM22="S","N",IF(AL22,"O",IF(AM22,"I","N"))))),"")</f>
        <v>I</v>
      </c>
      <c r="BP22" s="14" t="b">
        <f t="shared" ref="BP22" ca="1" si="273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74">IF(MID(DC22,1,1)="■",MID(DC22,2,LEN(DC22)),DC22)</f>
        <v/>
      </c>
      <c r="DE22" s="14" t="str">
        <f t="shared" ref="DE22" ca="1" si="275">IF(DD22&lt;&gt;"",IF(MID(DD22,LEN(DD22),1)="■",MID(DD22,1,LEN(DD22)-1),DD22),"")</f>
        <v/>
      </c>
      <c r="DF22" s="14" t="str">
        <f t="shared" ref="DF22" ca="1" si="276">IFERROR(IF(DE22&lt;&gt;"",SUBSTITUTE(DE22,"■",". "),""),"##INTERNAL_ERROR")</f>
        <v/>
      </c>
      <c r="DG22" s="14" t="str">
        <f t="shared" ref="DG22" ca="1" si="277">IF(CN22&lt;&gt;0,"Variable name don't comply with the naming convention","")</f>
        <v/>
      </c>
      <c r="DH22" s="14" t="str">
        <f t="shared" ref="DH22" ca="1" si="278">IF(CO22&lt;&gt;"","Duplicated name. " &amp; IF(ISERROR(FIND(" ",CO22)),"Duplicate have index " &amp; CO22, "Duplicates have indices: "&amp;SUBSTITUTE(CO22," ",", ")),"")</f>
        <v/>
      </c>
      <c r="DI22" s="14" t="str">
        <f t="shared" ref="DI22" ca="1" si="279">IF(CP22&lt;&gt;"","Variable label exceed length 150","")</f>
        <v/>
      </c>
      <c r="DJ22" s="14" t="str">
        <f t="shared" ref="DJ22" ca="1" si="280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81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82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83">IF(CV22&lt;&gt;"","The following records are missing in this required field: " &amp;SUBSTITUTE(CV22," ",", "),"")</f>
        <v/>
      </c>
      <c r="DP22" s="14" t="str">
        <f t="shared" ref="DP22" ca="1" si="284">IF(CW22&lt;&gt;"","The following cases have non-integer values: " &amp;SUBSTITUTE(CW22," ",", "),"")</f>
        <v/>
      </c>
      <c r="DQ22" s="14" t="str">
        <f t="shared" ref="DQ22" ca="1" si="285">IF(CX22&lt;&gt;"","The following cases are non-numeric: " &amp;SUBSTITUTE(CX22," ",", "),"")</f>
        <v/>
      </c>
      <c r="DR22" s="14" t="str">
        <f t="shared" ca="1" si="32"/>
        <v/>
      </c>
      <c r="DS22" s="14" t="str">
        <f t="shared" ca="1" si="33"/>
        <v/>
      </c>
      <c r="DZ22" s="14" t="b">
        <f t="shared" ref="DZ22" ca="1" si="286">OR(ED22&lt;&gt;"",EF22&lt;&gt;"",EG22&lt;&gt;"")</f>
        <v>1</v>
      </c>
      <c r="EA22" s="14" t="str">
        <f t="shared" ca="1" si="34"/>
        <v>Date of 1st Symptoms (q_11)</v>
      </c>
      <c r="EB22" s="14" t="str">
        <f t="shared" ref="EB22" ca="1" si="287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5"/>
        <v xml:space="preserve">Date of 1st Symptoms (q_11): Values must be numeric and non-missing and must be before medical consultation and must be 15 years after birth. </v>
      </c>
      <c r="ED22" s="14" t="str">
        <f t="shared" ca="1" si="36"/>
        <v/>
      </c>
      <c r="EE22" s="14" t="str">
        <f t="shared" ca="1" si="37"/>
        <v>Values must be numeric and non-missing</v>
      </c>
      <c r="EF22" s="14" t="str">
        <f t="shared" ref="EF22" ca="1" si="288">IF($H22,AG22,"")</f>
        <v>Must be before medical consultation</v>
      </c>
      <c r="EG22" s="14" t="str">
        <f t="shared" ref="EG22" ca="1" si="289">IF($H22,AJ22,"")</f>
        <v>Must be 15 years after birth</v>
      </c>
      <c r="EM22" s="14" t="b">
        <f t="shared" ref="EM22" ca="1" si="290">OR(EC22&lt;&gt;"",DF22&lt;&gt;"")</f>
        <v>1</v>
      </c>
      <c r="EN22" s="14">
        <f t="shared" ca="1" si="38"/>
        <v>18</v>
      </c>
      <c r="EO22" s="14" t="str">
        <f t="shared" ca="1" si="39"/>
        <v>q_11</v>
      </c>
      <c r="EP22" s="14" t="str">
        <f t="shared" ref="EP22" ca="1" si="291">EC22</f>
        <v xml:space="preserve">Date of 1st Symptoms (q_11): Values must be numeric and non-missing and must be before medical consultation and must be 15 years after birth. </v>
      </c>
      <c r="EQ22" s="14" t="str">
        <f t="shared" ref="EQ22" ca="1" si="292">DF22</f>
        <v/>
      </c>
    </row>
    <row r="23" spans="2:147" s="14" customFormat="1">
      <c r="B23" s="14" t="str">
        <f t="shared" ref="B23" ca="1" si="293">DF23</f>
        <v/>
      </c>
      <c r="C23" s="14">
        <f t="shared" ref="C23" ca="1" si="294">IF(OFFSET(B23,-1,COLUMN(VariableExists)-2),OFFSET(B23,-1,1)+1,OFFSET(B23,-1,1))</f>
        <v>19</v>
      </c>
      <c r="D23" s="14">
        <f t="shared" ref="D23" si="295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296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297">IF($H23,IF(J23&gt;0,COUNTA(INDIRECT(K23))-COUNT(INDIRECT(K23)),0),"")</f>
        <v/>
      </c>
      <c r="N23" s="14" t="str">
        <f t="shared" ca="1" si="4"/>
        <v/>
      </c>
      <c r="O23" s="14" t="str">
        <f t="shared" ref="O23" ca="1" si="298">IF(INDIRECT(ADDRESS(2,D23+1,,,_sheetname_dataframe))="","",INDIRECT(ADDRESS(2,D23+1,,,_sheetname_dataframe)))</f>
        <v>.validation</v>
      </c>
      <c r="P23" s="14" t="str">
        <f t="shared" ref="P23" ca="1" si="299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[DBTemplate.xlsm]data_frame!V3:V3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00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01">IF($H23,IF(BV23&lt;&gt;"",IF(OR(BM23="F",BM23="L",BM23="I",BM23="D"),BV23&lt;&gt;0)),"")</f>
        <v/>
      </c>
      <c r="AM23" s="17" t="str">
        <f t="shared" ref="AM23" ca="1" si="302">IF($H23,AND(NOT(AL23),OR(IF(BW23&lt;&gt;"",IF(OR(BM23="F",BM23="L"),BW23&lt;&gt;0)),BM23="I",BM23="N",BM23="D")),"")</f>
        <v/>
      </c>
      <c r="AN23" s="17">
        <f t="shared" ref="AN23" ca="1" si="303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47"/>
        <v/>
      </c>
      <c r="AR23" s="17" t="str">
        <f t="shared" ca="1" si="17"/>
        <v/>
      </c>
      <c r="AS23" s="17" t="str">
        <f t="shared" ca="1" si="18"/>
        <v/>
      </c>
      <c r="AT23" s="17" t="str">
        <f t="shared" ca="1" si="19"/>
        <v/>
      </c>
      <c r="AU23" s="17" t="str">
        <f t="shared" ca="1" si="20"/>
        <v/>
      </c>
      <c r="AV23" s="17" t="str">
        <f t="shared" ca="1" si="21"/>
        <v/>
      </c>
      <c r="AW23" s="17" t="str">
        <f t="shared" ca="1" si="22"/>
        <v/>
      </c>
      <c r="AX23" s="14" t="str">
        <f t="array" aca="1" ref="AX23" ca="1">IF(H23,N23&gt;0,"")</f>
        <v/>
      </c>
      <c r="AY23" s="17" t="str">
        <f t="shared" ca="1" si="23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4"/>
        <v>0</v>
      </c>
      <c r="BB23" s="17" t="b">
        <v>0</v>
      </c>
      <c r="BC23" s="17" t="str">
        <f t="shared" ref="BC23" ca="1" si="304">IF(BA23,IF(N23&gt;0,AND(AZ23,Z23=0),FALSE),"")</f>
        <v/>
      </c>
      <c r="BD23" s="17" t="str">
        <f t="shared" ref="BD23" ca="1" si="305">IF(BA23,IF(N23&gt;0,AND(NOT(AZ23),Z23=0),FALSE),"")</f>
        <v/>
      </c>
      <c r="BE23" s="17" t="b">
        <f t="shared" ca="1" si="48"/>
        <v>0</v>
      </c>
      <c r="BF23" s="17" t="str">
        <f t="shared" ca="1" si="49"/>
        <v/>
      </c>
      <c r="BG23" s="17" t="str">
        <f t="shared" ref="BG23" ca="1" si="306">IF(BA23,IF(OR(BB23:BF23),FALSE,IF(Z23=0,FALSE,Z23&gt;0)),"")</f>
        <v/>
      </c>
      <c r="BH23" s="17" t="str">
        <f t="shared" ref="BH23" ca="1" si="307">IF(BA23,COUNTIF(BB23:BG23,TRUE)=1,"")</f>
        <v/>
      </c>
      <c r="BI23" s="17" t="str">
        <f t="shared" ref="BI23" ca="1" si="308">IF(BA23,IFERROR(MATCH(TRUE,BB23:BG23,0),7),"")</f>
        <v/>
      </c>
      <c r="BJ23" s="17" t="b">
        <f t="shared" ref="BJ23" ca="1" si="309">DF23&lt;&gt;""</f>
        <v>0</v>
      </c>
      <c r="BK23" s="17" t="str">
        <f t="shared" ca="1" si="54"/>
        <v/>
      </c>
      <c r="BL23" s="17" t="str">
        <f t="shared" ca="1" si="27"/>
        <v/>
      </c>
      <c r="BM23" s="17" t="str">
        <f t="shared" ca="1" si="28"/>
        <v/>
      </c>
      <c r="BN23" s="17" t="str">
        <f t="shared" ca="1" si="29"/>
        <v/>
      </c>
      <c r="BO23" s="17" t="str">
        <f t="shared" ref="BO23" ca="1" si="310">IF($H23,IF(BM23="0","",IF(AND(AR23,N23=2),"D",IF(BM23="S","N",IF(AL23,"O",IF(AM23,"I","N"))))),"")</f>
        <v/>
      </c>
      <c r="BP23" s="14" t="b">
        <f t="shared" ref="BP23" ca="1" si="311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12">IF(MID(DC23,1,1)="■",MID(DC23,2,LEN(DC23)),DC23)</f>
        <v/>
      </c>
      <c r="DE23" s="14" t="str">
        <f t="shared" ref="DE23" ca="1" si="313">IF(DD23&lt;&gt;"",IF(MID(DD23,LEN(DD23),1)="■",MID(DD23,1,LEN(DD23)-1),DD23),"")</f>
        <v/>
      </c>
      <c r="DF23" s="14" t="str">
        <f t="shared" ref="DF23" ca="1" si="314">IFERROR(IF(DE23&lt;&gt;"",SUBSTITUTE(DE23,"■",". "),""),"##INTERNAL_ERROR")</f>
        <v/>
      </c>
      <c r="DG23" s="14" t="str">
        <f t="shared" ref="DG23" ca="1" si="315">IF(CN23&lt;&gt;0,"Variable name don't comply with the naming convention","")</f>
        <v/>
      </c>
      <c r="DH23" s="14" t="str">
        <f t="shared" ref="DH23" ca="1" si="316">IF(CO23&lt;&gt;"","Duplicated name. " &amp; IF(ISERROR(FIND(" ",CO23)),"Duplicate have index " &amp; CO23, "Duplicates have indices: "&amp;SUBSTITUTE(CO23," ",", ")),"")</f>
        <v/>
      </c>
      <c r="DI23" s="14" t="str">
        <f t="shared" ref="DI23" ca="1" si="317">IF(CP23&lt;&gt;"","Variable label exceed length 150","")</f>
        <v/>
      </c>
      <c r="DJ23" s="14" t="str">
        <f t="shared" ref="DJ23" ca="1" si="318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19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20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21">IF(CV23&lt;&gt;"","The following records are missing in this required field: " &amp;SUBSTITUTE(CV23," ",", "),"")</f>
        <v/>
      </c>
      <c r="DP23" s="14" t="str">
        <f t="shared" ref="DP23" ca="1" si="322">IF(CW23&lt;&gt;"","The following cases have non-integer values: " &amp;SUBSTITUTE(CW23," ",", "),"")</f>
        <v/>
      </c>
      <c r="DQ23" s="14" t="str">
        <f t="shared" ref="DQ23" ca="1" si="323">IF(CX23&lt;&gt;"","The following cases are non-numeric: " &amp;SUBSTITUTE(CX23," ",", "),"")</f>
        <v/>
      </c>
      <c r="DR23" s="14" t="str">
        <f t="shared" ca="1" si="32"/>
        <v/>
      </c>
      <c r="DS23" s="14" t="str">
        <f t="shared" ca="1" si="33"/>
        <v/>
      </c>
      <c r="DZ23" s="14" t="b">
        <f t="shared" ref="DZ23" ca="1" si="324">OR(ED23&lt;&gt;"",EF23&lt;&gt;"",EG23&lt;&gt;"")</f>
        <v>0</v>
      </c>
      <c r="EA23" s="14" t="str">
        <f t="shared" ca="1" si="34"/>
        <v/>
      </c>
      <c r="EB23" s="14" t="str">
        <f t="shared" ref="EB23" ca="1" si="325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5"/>
        <v/>
      </c>
      <c r="ED23" s="14" t="str">
        <f t="shared" ca="1" si="36"/>
        <v/>
      </c>
      <c r="EE23" s="14" t="str">
        <f t="shared" ca="1" si="37"/>
        <v/>
      </c>
      <c r="EF23" s="14" t="str">
        <f t="shared" ref="EF23" ca="1" si="326">IF($H23,AG23,"")</f>
        <v/>
      </c>
      <c r="EG23" s="14" t="str">
        <f t="shared" ref="EG23" ca="1" si="327">IF($H23,AJ23,"")</f>
        <v/>
      </c>
      <c r="EM23" s="14" t="b">
        <f t="shared" ref="EM23" ca="1" si="328">OR(EC23&lt;&gt;"",DF23&lt;&gt;"")</f>
        <v>0</v>
      </c>
      <c r="EN23" s="14" t="str">
        <f t="shared" ca="1" si="38"/>
        <v/>
      </c>
      <c r="EO23" s="14" t="str">
        <f t="shared" ca="1" si="39"/>
        <v/>
      </c>
      <c r="EP23" s="14" t="str">
        <f t="shared" ref="EP23" ca="1" si="329">EC23</f>
        <v/>
      </c>
      <c r="EQ23" s="14" t="str">
        <f t="shared" ref="EQ23" ca="1" si="330">DF23</f>
        <v/>
      </c>
    </row>
    <row r="24" spans="2:147" s="14" customFormat="1">
      <c r="B24" s="14" t="str">
        <f t="shared" ca="1" si="217"/>
        <v/>
      </c>
      <c r="C24" s="14">
        <f t="shared" ca="1" si="218"/>
        <v>19</v>
      </c>
      <c r="D24" s="14">
        <f t="shared" si="219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0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1"/>
        <v/>
      </c>
      <c r="N24" s="14" t="str">
        <f t="shared" ca="1" si="4"/>
        <v/>
      </c>
      <c r="O24" s="14" t="str">
        <f t="shared" ca="1" si="222"/>
        <v>.validation</v>
      </c>
      <c r="P24" s="14" t="str">
        <f t="shared" ca="1" si="223"/>
        <v/>
      </c>
      <c r="Q24" s="14" t="str">
        <f ca="1">IF($BP24,ADDRESS(3,D24+1,4,,"["&amp;wew!$G$7&amp;"]"&amp;_sheetname_dataframe)&amp;":"&amp;ADDRESS(2+ster!$C$14,D24+1,4),"")</f>
        <v>[DBTemplate.xlsm]data_frame!W3:W3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24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25"/>
        <v/>
      </c>
      <c r="AM24" s="17" t="str">
        <f t="shared" ca="1" si="226"/>
        <v/>
      </c>
      <c r="AN24" s="17">
        <f t="shared" ca="1" si="227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47"/>
        <v/>
      </c>
      <c r="AR24" s="17" t="str">
        <f t="shared" ca="1" si="17"/>
        <v/>
      </c>
      <c r="AS24" s="17" t="str">
        <f t="shared" ca="1" si="18"/>
        <v/>
      </c>
      <c r="AT24" s="17" t="str">
        <f t="shared" ca="1" si="19"/>
        <v/>
      </c>
      <c r="AU24" s="17" t="str">
        <f t="shared" ca="1" si="20"/>
        <v/>
      </c>
      <c r="AV24" s="17" t="str">
        <f t="shared" ca="1" si="21"/>
        <v/>
      </c>
      <c r="AW24" s="17" t="str">
        <f t="shared" ca="1" si="22"/>
        <v/>
      </c>
      <c r="AX24" s="14" t="str">
        <f t="array" aca="1" ref="AX24" ca="1">IF(H24,N24&gt;0,"")</f>
        <v/>
      </c>
      <c r="AY24" s="17" t="str">
        <f t="shared" ca="1" si="23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4"/>
        <v>0</v>
      </c>
      <c r="BB24" s="17" t="b">
        <v>0</v>
      </c>
      <c r="BC24" s="17" t="str">
        <f t="shared" ca="1" si="228"/>
        <v/>
      </c>
      <c r="BD24" s="17" t="str">
        <f t="shared" ca="1" si="229"/>
        <v/>
      </c>
      <c r="BE24" s="17" t="b">
        <f t="shared" ca="1" si="48"/>
        <v>0</v>
      </c>
      <c r="BF24" s="17" t="str">
        <f t="shared" ca="1" si="49"/>
        <v/>
      </c>
      <c r="BG24" s="17" t="str">
        <f t="shared" ca="1" si="230"/>
        <v/>
      </c>
      <c r="BH24" s="17" t="str">
        <f t="shared" ca="1" si="231"/>
        <v/>
      </c>
      <c r="BI24" s="17" t="str">
        <f t="shared" ref="BI24:BI26" ca="1" si="331">IF(BA24,IFERROR(MATCH(TRUE,BB24:BG24,0),7),"")</f>
        <v/>
      </c>
      <c r="BJ24" s="17" t="b">
        <f t="shared" ca="1" si="233"/>
        <v>0</v>
      </c>
      <c r="BK24" s="17" t="str">
        <f t="shared" ca="1" si="54"/>
        <v/>
      </c>
      <c r="BL24" s="17" t="str">
        <f t="shared" ca="1" si="27"/>
        <v/>
      </c>
      <c r="BM24" s="17" t="str">
        <f t="shared" ca="1" si="28"/>
        <v/>
      </c>
      <c r="BN24" s="17" t="str">
        <f t="shared" ca="1" si="29"/>
        <v/>
      </c>
      <c r="BO24" s="17" t="str">
        <f t="shared" ca="1" si="234"/>
        <v/>
      </c>
      <c r="BP24" s="14" t="b">
        <f t="shared" ca="1" si="23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36"/>
        <v/>
      </c>
      <c r="DE24" s="14" t="str">
        <f t="shared" ca="1" si="237"/>
        <v/>
      </c>
      <c r="DF24" s="14" t="str">
        <f t="shared" ca="1" si="238"/>
        <v/>
      </c>
      <c r="DG24" s="14" t="str">
        <f t="shared" ca="1" si="239"/>
        <v/>
      </c>
      <c r="DH24" s="14" t="str">
        <f t="shared" ca="1" si="240"/>
        <v/>
      </c>
      <c r="DI24" s="14" t="str">
        <f t="shared" ca="1" si="241"/>
        <v/>
      </c>
      <c r="DJ24" s="14" t="str">
        <f t="shared" ca="1" si="242"/>
        <v/>
      </c>
      <c r="DK24" s="14" t="str">
        <f t="shared" ca="1" si="243"/>
        <v/>
      </c>
      <c r="DL24" s="14" t="str">
        <f t="shared" ca="1" si="63"/>
        <v/>
      </c>
      <c r="DM24" s="14" t="str">
        <f t="shared" ca="1" si="24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45"/>
        <v/>
      </c>
      <c r="DP24" s="14" t="str">
        <f t="shared" ca="1" si="246"/>
        <v/>
      </c>
      <c r="DQ24" s="14" t="str">
        <f t="shared" ca="1" si="247"/>
        <v/>
      </c>
      <c r="DR24" s="14" t="str">
        <f t="shared" ca="1" si="32"/>
        <v/>
      </c>
      <c r="DS24" s="14" t="str">
        <f t="shared" ca="1" si="33"/>
        <v/>
      </c>
      <c r="DZ24" s="14" t="b">
        <f t="shared" ca="1" si="248"/>
        <v>0</v>
      </c>
      <c r="EA24" s="14" t="str">
        <f t="shared" ca="1" si="34"/>
        <v/>
      </c>
      <c r="EB24" s="14" t="str">
        <f t="shared" ca="1" si="249"/>
        <v/>
      </c>
      <c r="EC24" s="14" t="str">
        <f t="shared" ca="1" si="35"/>
        <v/>
      </c>
      <c r="ED24" s="14" t="str">
        <f t="shared" ca="1" si="36"/>
        <v/>
      </c>
      <c r="EE24" s="14" t="str">
        <f t="shared" ca="1" si="37"/>
        <v/>
      </c>
      <c r="EF24" s="14" t="str">
        <f t="shared" ca="1" si="250"/>
        <v/>
      </c>
      <c r="EG24" s="14" t="str">
        <f t="shared" ca="1" si="251"/>
        <v/>
      </c>
      <c r="EM24" s="14" t="b">
        <f t="shared" ca="1" si="252"/>
        <v>0</v>
      </c>
      <c r="EN24" s="14" t="str">
        <f t="shared" ca="1" si="38"/>
        <v/>
      </c>
      <c r="EO24" s="14" t="str">
        <f t="shared" ca="1" si="39"/>
        <v/>
      </c>
      <c r="EP24" s="14" t="str">
        <f t="shared" ca="1" si="253"/>
        <v/>
      </c>
      <c r="EQ24" s="14" t="str">
        <f t="shared" ca="1" si="254"/>
        <v/>
      </c>
    </row>
    <row r="25" spans="2:147" s="14" customFormat="1">
      <c r="B25" s="14" t="str">
        <f t="shared" ca="1" si="217"/>
        <v/>
      </c>
      <c r="C25" s="14">
        <f t="shared" ca="1" si="218"/>
        <v>19</v>
      </c>
      <c r="D25" s="14">
        <f t="shared" si="219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0"/>
        <v>1</v>
      </c>
      <c r="I25" s="14" t="str">
        <f ca="1">IF($H25,ADDRESS(3,(D25+1)*2-1,4,,"["&amp;wew!$G$7&amp;"]"&amp;_sheetname_labels)&amp;":"&amp;ADDRESS(2+ster!$B$20,(D25+1)*2-1,4),"")</f>
        <v>[DBTemplate.xlsm]labels!AU3:AU725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1"/>
        <v>0</v>
      </c>
      <c r="N25" s="14">
        <f t="shared" ca="1" si="4"/>
        <v>0</v>
      </c>
      <c r="O25" s="14" t="str">
        <f t="shared" ca="1" si="222"/>
        <v>q_12</v>
      </c>
      <c r="P25" s="14" t="str">
        <f t="shared" ca="1" si="223"/>
        <v xml:space="preserve">Date of 1st Medical Consultation </v>
      </c>
      <c r="Q25" s="14" t="str">
        <f ca="1">IF($BP25,ADDRESS(3,D25+1,4,,"["&amp;wew!$G$7&amp;"]"&amp;_sheetname_dataframe)&amp;":"&amp;ADDRESS(2+ster!$C$14,D25+1,4),"")</f>
        <v>[DBTemplate.xlsm]data_frame!X3:X3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24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[DBTemplate.xlsm]data_frame!Y3:Y3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[DBTemplate.xlsm]data_frame!Z3:Z3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25"/>
        <v>0</v>
      </c>
      <c r="AM25" s="17" t="b">
        <f t="shared" ca="1" si="226"/>
        <v>1</v>
      </c>
      <c r="AN25" s="17">
        <f t="shared" ca="1" si="227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47"/>
        <v>0</v>
      </c>
      <c r="AR25" s="17" t="b">
        <f t="shared" ca="1" si="17"/>
        <v>0</v>
      </c>
      <c r="AS25" s="17" t="b">
        <f t="shared" ca="1" si="18"/>
        <v>0</v>
      </c>
      <c r="AT25" s="17" t="b">
        <f t="shared" ca="1" si="19"/>
        <v>0</v>
      </c>
      <c r="AU25" s="17" t="b">
        <f t="shared" ca="1" si="20"/>
        <v>0</v>
      </c>
      <c r="AV25" s="17" t="b">
        <f t="shared" ca="1" si="21"/>
        <v>1</v>
      </c>
      <c r="AW25" s="17" t="b">
        <f t="shared" ca="1" si="22"/>
        <v>1</v>
      </c>
      <c r="AX25" s="14" t="b">
        <f t="array" aca="1" ref="AX25" ca="1">IF(H25,N25&gt;0,"")</f>
        <v>0</v>
      </c>
      <c r="AY25" s="17" t="str">
        <f t="shared" ca="1" si="23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4"/>
        <v>0</v>
      </c>
      <c r="BB25" s="17" t="b">
        <v>0</v>
      </c>
      <c r="BC25" s="17" t="str">
        <f t="shared" ca="1" si="228"/>
        <v/>
      </c>
      <c r="BD25" s="17" t="str">
        <f t="shared" ca="1" si="229"/>
        <v/>
      </c>
      <c r="BE25" s="17" t="b">
        <f t="shared" ca="1" si="48"/>
        <v>0</v>
      </c>
      <c r="BF25" s="17" t="str">
        <f t="shared" ca="1" si="49"/>
        <v/>
      </c>
      <c r="BG25" s="17" t="str">
        <f t="shared" ca="1" si="230"/>
        <v/>
      </c>
      <c r="BH25" s="17" t="str">
        <f t="shared" ca="1" si="231"/>
        <v/>
      </c>
      <c r="BI25" s="17" t="str">
        <f t="shared" ca="1" si="331"/>
        <v/>
      </c>
      <c r="BJ25" s="17" t="b">
        <f t="shared" ca="1" si="233"/>
        <v>0</v>
      </c>
      <c r="BK25" s="17" t="str">
        <f t="shared" ca="1" si="54"/>
        <v/>
      </c>
      <c r="BL25" s="17" t="str">
        <f t="shared" ca="1" si="27"/>
        <v/>
      </c>
      <c r="BM25" s="17" t="str">
        <f t="shared" ca="1" si="28"/>
        <v>D</v>
      </c>
      <c r="BN25" s="17" t="str">
        <f t="shared" ca="1" si="29"/>
        <v>D</v>
      </c>
      <c r="BO25" s="17" t="str">
        <f t="shared" ca="1" si="234"/>
        <v>I</v>
      </c>
      <c r="BP25" s="14" t="b">
        <f t="shared" ca="1" si="23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36"/>
        <v/>
      </c>
      <c r="DE25" s="14" t="str">
        <f t="shared" ca="1" si="237"/>
        <v/>
      </c>
      <c r="DF25" s="14" t="str">
        <f t="shared" ca="1" si="238"/>
        <v/>
      </c>
      <c r="DG25" s="14" t="str">
        <f t="shared" ca="1" si="239"/>
        <v/>
      </c>
      <c r="DH25" s="14" t="str">
        <f t="shared" ca="1" si="240"/>
        <v/>
      </c>
      <c r="DI25" s="14" t="str">
        <f t="shared" ca="1" si="241"/>
        <v/>
      </c>
      <c r="DJ25" s="14" t="str">
        <f t="shared" ca="1" si="242"/>
        <v/>
      </c>
      <c r="DK25" s="14" t="str">
        <f t="shared" ca="1" si="243"/>
        <v/>
      </c>
      <c r="DL25" s="14" t="str">
        <f t="shared" ca="1" si="63"/>
        <v/>
      </c>
      <c r="DM25" s="14" t="str">
        <f t="shared" ca="1" si="24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45"/>
        <v/>
      </c>
      <c r="DP25" s="14" t="str">
        <f t="shared" ca="1" si="246"/>
        <v/>
      </c>
      <c r="DQ25" s="14" t="str">
        <f t="shared" ca="1" si="247"/>
        <v/>
      </c>
      <c r="DR25" s="14" t="str">
        <f t="shared" ca="1" si="32"/>
        <v/>
      </c>
      <c r="DS25" s="14" t="str">
        <f t="shared" ca="1" si="33"/>
        <v/>
      </c>
      <c r="DZ25" s="14" t="b">
        <f t="shared" ca="1" si="248"/>
        <v>1</v>
      </c>
      <c r="EA25" s="14" t="str">
        <f t="shared" ca="1" si="34"/>
        <v>Date of 1st Medical Consultation  (q_12)</v>
      </c>
      <c r="EB25" s="14" t="str">
        <f t="shared" ca="1" si="249"/>
        <v xml:space="preserve">Values must be numeric and must not be after consultation and must not be before 1st symptoms. </v>
      </c>
      <c r="EC25" s="14" t="str">
        <f t="shared" ca="1" si="35"/>
        <v xml:space="preserve">Date of 1st Medical Consultation  (q_12): Values must be numeric and must not be after consultation and must not be before 1st symptoms. </v>
      </c>
      <c r="ED25" s="14" t="str">
        <f t="shared" ca="1" si="36"/>
        <v/>
      </c>
      <c r="EE25" s="14" t="str">
        <f t="shared" ca="1" si="37"/>
        <v>Values must be numeric</v>
      </c>
      <c r="EF25" s="14" t="str">
        <f t="shared" ca="1" si="250"/>
        <v>Must not be after consultation</v>
      </c>
      <c r="EG25" s="14" t="str">
        <f t="shared" ca="1" si="251"/>
        <v>Must not be before 1st symptoms</v>
      </c>
      <c r="EM25" s="14" t="b">
        <f t="shared" ca="1" si="252"/>
        <v>1</v>
      </c>
      <c r="EN25" s="14">
        <f t="shared" ca="1" si="38"/>
        <v>19</v>
      </c>
      <c r="EO25" s="14" t="str">
        <f t="shared" ca="1" si="39"/>
        <v>q_12</v>
      </c>
      <c r="EP25" s="14" t="str">
        <f t="shared" ca="1" si="253"/>
        <v xml:space="preserve">Date of 1st Medical Consultation  (q_12): Values must be numeric and must not be after consultation and must not be before 1st symptoms. </v>
      </c>
      <c r="EQ25" s="14" t="str">
        <f t="shared" ca="1" si="254"/>
        <v/>
      </c>
    </row>
    <row r="26" spans="2:147" s="14" customFormat="1">
      <c r="B26" s="14" t="str">
        <f t="shared" ca="1" si="217"/>
        <v/>
      </c>
      <c r="C26" s="14">
        <f t="shared" ca="1" si="218"/>
        <v>20</v>
      </c>
      <c r="D26" s="14">
        <f t="shared" si="219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0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1"/>
        <v/>
      </c>
      <c r="N26" s="14" t="str">
        <f t="shared" ca="1" si="4"/>
        <v/>
      </c>
      <c r="O26" s="14" t="str">
        <f t="shared" ca="1" si="222"/>
        <v>.validation</v>
      </c>
      <c r="P26" s="14" t="str">
        <f t="shared" ca="1" si="223"/>
        <v/>
      </c>
      <c r="Q26" s="14" t="str">
        <f ca="1">IF($BP26,ADDRESS(3,D26+1,4,,"["&amp;wew!$G$7&amp;"]"&amp;_sheetname_dataframe)&amp;":"&amp;ADDRESS(2+ster!$C$14,D26+1,4),"")</f>
        <v>[DBTemplate.xlsm]data_frame!Y3:Y3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24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25"/>
        <v/>
      </c>
      <c r="AM26" s="17" t="str">
        <f t="shared" ca="1" si="226"/>
        <v/>
      </c>
      <c r="AN26" s="17">
        <f t="shared" ca="1" si="227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47"/>
        <v/>
      </c>
      <c r="AR26" s="17" t="str">
        <f t="shared" ca="1" si="17"/>
        <v/>
      </c>
      <c r="AS26" s="17" t="str">
        <f t="shared" ca="1" si="18"/>
        <v/>
      </c>
      <c r="AT26" s="17" t="str">
        <f t="shared" ca="1" si="19"/>
        <v/>
      </c>
      <c r="AU26" s="17" t="str">
        <f t="shared" ca="1" si="20"/>
        <v/>
      </c>
      <c r="AV26" s="17" t="str">
        <f t="shared" ca="1" si="21"/>
        <v/>
      </c>
      <c r="AW26" s="17" t="str">
        <f t="shared" ca="1" si="22"/>
        <v/>
      </c>
      <c r="AX26" s="14" t="str">
        <f t="array" aca="1" ref="AX26" ca="1">IF(H26,N26&gt;0,"")</f>
        <v/>
      </c>
      <c r="AY26" s="17" t="str">
        <f t="shared" ca="1" si="23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4"/>
        <v>0</v>
      </c>
      <c r="BB26" s="17" t="b">
        <v>0</v>
      </c>
      <c r="BC26" s="17" t="str">
        <f t="shared" ca="1" si="228"/>
        <v/>
      </c>
      <c r="BD26" s="17" t="str">
        <f t="shared" ca="1" si="229"/>
        <v/>
      </c>
      <c r="BE26" s="17" t="b">
        <f t="shared" ca="1" si="48"/>
        <v>0</v>
      </c>
      <c r="BF26" s="17" t="str">
        <f t="shared" ca="1" si="49"/>
        <v/>
      </c>
      <c r="BG26" s="17" t="str">
        <f t="shared" ca="1" si="230"/>
        <v/>
      </c>
      <c r="BH26" s="17" t="str">
        <f t="shared" ca="1" si="231"/>
        <v/>
      </c>
      <c r="BI26" s="17" t="str">
        <f t="shared" ca="1" si="331"/>
        <v/>
      </c>
      <c r="BJ26" s="17" t="b">
        <f t="shared" ca="1" si="233"/>
        <v>0</v>
      </c>
      <c r="BK26" s="17" t="str">
        <f t="shared" ca="1" si="54"/>
        <v/>
      </c>
      <c r="BL26" s="17" t="str">
        <f t="shared" ca="1" si="27"/>
        <v/>
      </c>
      <c r="BM26" s="17" t="str">
        <f t="shared" ca="1" si="28"/>
        <v/>
      </c>
      <c r="BN26" s="17" t="str">
        <f t="shared" ca="1" si="29"/>
        <v/>
      </c>
      <c r="BO26" s="17" t="str">
        <f t="shared" ca="1" si="234"/>
        <v/>
      </c>
      <c r="BP26" s="14" t="b">
        <f t="shared" ca="1" si="23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36"/>
        <v/>
      </c>
      <c r="DE26" s="14" t="str">
        <f t="shared" ca="1" si="237"/>
        <v/>
      </c>
      <c r="DF26" s="14" t="str">
        <f t="shared" ca="1" si="238"/>
        <v/>
      </c>
      <c r="DG26" s="14" t="str">
        <f t="shared" ca="1" si="239"/>
        <v/>
      </c>
      <c r="DH26" s="14" t="str">
        <f t="shared" ca="1" si="240"/>
        <v/>
      </c>
      <c r="DI26" s="14" t="str">
        <f t="shared" ca="1" si="241"/>
        <v/>
      </c>
      <c r="DJ26" s="14" t="str">
        <f t="shared" ca="1" si="242"/>
        <v/>
      </c>
      <c r="DK26" s="14" t="str">
        <f t="shared" ca="1" si="243"/>
        <v/>
      </c>
      <c r="DL26" s="14" t="str">
        <f t="shared" ca="1" si="63"/>
        <v/>
      </c>
      <c r="DM26" s="14" t="str">
        <f t="shared" ca="1" si="24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45"/>
        <v/>
      </c>
      <c r="DP26" s="14" t="str">
        <f t="shared" ca="1" si="246"/>
        <v/>
      </c>
      <c r="DQ26" s="14" t="str">
        <f t="shared" ca="1" si="247"/>
        <v/>
      </c>
      <c r="DR26" s="14" t="str">
        <f t="shared" ca="1" si="32"/>
        <v/>
      </c>
      <c r="DS26" s="14" t="str">
        <f t="shared" ca="1" si="33"/>
        <v/>
      </c>
      <c r="DZ26" s="14" t="b">
        <f t="shared" ca="1" si="248"/>
        <v>0</v>
      </c>
      <c r="EA26" s="14" t="str">
        <f t="shared" ca="1" si="34"/>
        <v/>
      </c>
      <c r="EB26" s="14" t="str">
        <f t="shared" ca="1" si="249"/>
        <v/>
      </c>
      <c r="EC26" s="14" t="str">
        <f t="shared" ca="1" si="35"/>
        <v/>
      </c>
      <c r="ED26" s="14" t="str">
        <f t="shared" ca="1" si="36"/>
        <v/>
      </c>
      <c r="EE26" s="14" t="str">
        <f t="shared" ca="1" si="37"/>
        <v/>
      </c>
      <c r="EF26" s="14" t="str">
        <f t="shared" ca="1" si="250"/>
        <v/>
      </c>
      <c r="EG26" s="14" t="str">
        <f t="shared" ca="1" si="251"/>
        <v/>
      </c>
      <c r="EM26" s="14" t="b">
        <f t="shared" ca="1" si="252"/>
        <v>0</v>
      </c>
      <c r="EN26" s="14" t="str">
        <f t="shared" ca="1" si="38"/>
        <v/>
      </c>
      <c r="EO26" s="14" t="str">
        <f t="shared" ca="1" si="39"/>
        <v/>
      </c>
      <c r="EP26" s="14" t="str">
        <f t="shared" ca="1" si="253"/>
        <v/>
      </c>
      <c r="EQ26" s="14" t="str">
        <f t="shared" ca="1" si="254"/>
        <v/>
      </c>
    </row>
    <row r="27" spans="2:147" s="14" customFormat="1">
      <c r="B27" s="14" t="str">
        <f t="shared" ref="B27:B90" ca="1" si="332">DF27</f>
        <v/>
      </c>
      <c r="C27" s="14">
        <f t="shared" ref="C27:C90" ca="1" si="333">IF(OFFSET(B27,-1,COLUMN(VariableExists)-2),OFFSET(B27,-1,1)+1,OFFSET(B27,-1,1))</f>
        <v>20</v>
      </c>
      <c r="D27" s="14">
        <f t="shared" ref="D27:D90" si="334">ROW(A27)-2</f>
        <v>25</v>
      </c>
      <c r="E27" s="14" t="str">
        <f t="shared" ref="E27:E90" ca="1" si="335">IF(OR(G27="",ROW(G27)=2),"",IF(Z27&gt;0,"S",IF(AX27,IF(J27=2,"D","N"),"I")))</f>
        <v/>
      </c>
      <c r="F27" s="14" t="str">
        <f t="shared" ref="F27:F90" ca="1" si="336">IF(H27,O27,"")</f>
        <v/>
      </c>
      <c r="G27" s="14" t="str">
        <f t="shared" ref="G27:G90" ca="1" si="337">IF(H27,P27,"")</f>
        <v/>
      </c>
      <c r="H27" s="14" t="b">
        <f t="shared" ref="H27:H90" ca="1" si="338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39">IF($H27,IF(J27&gt;0,COUNTA(INDIRECT(K27))-COUNT(INDIRECT(K27)),0),"")</f>
        <v/>
      </c>
      <c r="N27" s="14" t="str">
        <f t="shared" ref="N27:N90" ca="1" si="340">IF(H27,J27-M27,"")</f>
        <v/>
      </c>
      <c r="O27" s="14" t="str">
        <f t="shared" ref="O27:O90" ca="1" si="341">IF(INDIRECT(ADDRESS(2,D27+1,,,_sheetname_dataframe))="","",INDIRECT(ADDRESS(2,D27+1,,,_sheetname_dataframe)))</f>
        <v>.validation</v>
      </c>
      <c r="P27" s="14" t="str">
        <f t="shared" ref="P27:P90" ca="1" si="342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[DBTemplate.xlsm]data_frame!Z3:Z3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43">IF(H27,S27-T27-W27,"")</f>
        <v/>
      </c>
      <c r="AA27" s="12" t="str">
        <f t="shared" ref="AA27:AA90" ca="1" si="344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45">IF($H27,IF(AC27&lt;&gt;"",IF(AC27=0,1,IF(AC27/W27&lt;0.15,2,3)),0),"")</f>
        <v/>
      </c>
      <c r="AE27" s="17" t="b">
        <f t="shared" ref="AE27:AE90" ca="1" si="346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47">IF(AE27,IF($H27,IF(INDIRECT(ADDRESS(1,D27+2,,,_sheetname_dataframe))="","",INDIRECT(ADDRESS(1,D27+2,,,_sheetname_dataframe))),""),"")</f>
        <v/>
      </c>
      <c r="AH27" s="17" t="b">
        <f t="shared" ref="AH27:AH90" ca="1" si="348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49">IF(AH27,IF($H27,IF(INDIRECT(ADDRESS(1,D27+3,,,_sheetname_dataframe))="","",INDIRECT(ADDRESS(1,D27+3,,,_sheetname_dataframe))),""),"")</f>
        <v/>
      </c>
      <c r="AK27" s="17" t="str">
        <f t="shared" ref="AK27:AK90" ca="1" si="350">IF(H27,OR(AQ27,AD27=2),"")</f>
        <v/>
      </c>
      <c r="AL27" s="17" t="str">
        <f t="shared" ref="AL27:AL90" ca="1" si="351">IF($H27,IF(BV27&lt;&gt;"",IF(OR(BM27="F",BM27="L",BM27="I",BM27="D"),BV27&lt;&gt;0)),"")</f>
        <v/>
      </c>
      <c r="AM27" s="17" t="str">
        <f t="shared" ref="AM27:AM90" ca="1" si="352">IF($H27,AND(NOT(AL27),OR(IF(BW27&lt;&gt;"",IF(OR(BM27="F",BM27="L"),BW27&lt;&gt;0)),BM27="I",BM27="N",BM27="D")),"")</f>
        <v/>
      </c>
      <c r="AN27" s="17">
        <f t="shared" ref="AN27:AN90" ca="1" si="353">IF(COUNTA(INDIRECT(Q27))=0,0, IF(AND(AO27&lt;&gt;"",X27&lt;AO27),1,IF(AND(AP27&lt;&gt;"",Y27&gt;AP27),1,IF(AND(AQ27,AC27&gt;0),2,0))))</f>
        <v>2</v>
      </c>
      <c r="AO27" s="24" t="str">
        <f t="shared" ref="AO27:AO90" ca="1" si="354">IF($H27,IF(BY27&lt;&gt;"",IF(ISNUMBER(BY27),BY27,""),""),"")</f>
        <v/>
      </c>
      <c r="AP27" s="24" t="str">
        <f t="shared" ref="AP27:AP90" ca="1" si="355">IF($H27,IF(BZ27&lt;&gt;"",IF(ISNUMBER(BZ27),BZ27,""),""),"")</f>
        <v/>
      </c>
      <c r="AQ27" s="17" t="str">
        <f t="shared" ca="1" si="47"/>
        <v/>
      </c>
      <c r="AR27" s="17" t="str">
        <f t="shared" ref="AR27:AR90" ca="1" si="356">IF(H27,IF(N27&gt;0,IF(BQ27&lt;&gt;"",BQ27&lt;&gt;0,FALSE),FALSE),"")</f>
        <v/>
      </c>
      <c r="AS27" s="17" t="str">
        <f t="shared" ref="AS27:AS90" ca="1" si="357">IF(H27,IF(BR27&lt;&gt;"",BR27&lt;&gt;0,FALSE),"")</f>
        <v/>
      </c>
      <c r="AT27" s="17" t="str">
        <f t="shared" ref="AT27:AT90" ca="1" si="358">IF(H27,IF(N27&gt;0,FALSE,IF(BU27&lt;&gt;"",MATCH(BU27,DataType,0)=1,FALSE)),"")</f>
        <v/>
      </c>
      <c r="AU27" s="17" t="str">
        <f t="shared" ref="AU27:AU90" ca="1" si="359">IF(H27,IF(N27&gt;0,TRUE,IF(BU27&lt;&gt;"",MATCH(BU27,DataType,0)=2,FALSE)),"")</f>
        <v/>
      </c>
      <c r="AV27" s="17" t="str">
        <f t="shared" ref="AV27:AV90" ca="1" si="360">IF(H27,IF(N27&gt;0,FALSE,IF(BU27&lt;&gt;"",MATCH(BU27,DataType,0)=3,FALSE)),"")</f>
        <v/>
      </c>
      <c r="AW27" s="17" t="str">
        <f t="shared" ref="AW27:AW90" ca="1" si="361">IF(H27,IF(W27&gt;0,Z27=0,FALSE),"")</f>
        <v/>
      </c>
      <c r="AX27" s="14" t="str">
        <f t="array" aca="1" ref="AX27" ca="1">IF(H27,N27&gt;0,"")</f>
        <v/>
      </c>
      <c r="AY27" s="17" t="str">
        <f t="shared" ref="AY27:AY90" ca="1" si="362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63">IF(H27,BU27="",FALSE)</f>
        <v>0</v>
      </c>
      <c r="BB27" s="17" t="b">
        <v>0</v>
      </c>
      <c r="BC27" s="17" t="str">
        <f t="shared" ref="BC27:BC90" ca="1" si="364">IF(BA27,IF(N27&gt;0,AND(AZ27,Z27=0),FALSE),"")</f>
        <v/>
      </c>
      <c r="BD27" s="17" t="str">
        <f t="shared" ref="BD27:BD90" ca="1" si="365">IF(BA27,IF(N27&gt;0,AND(NOT(AZ27),Z27=0),FALSE),"")</f>
        <v/>
      </c>
      <c r="BE27" s="17" t="b">
        <f t="shared" ca="1" si="48"/>
        <v>0</v>
      </c>
      <c r="BF27" s="17" t="str">
        <f t="shared" ca="1" si="49"/>
        <v/>
      </c>
      <c r="BG27" s="17" t="str">
        <f t="shared" ref="BG27:BG90" ca="1" si="366">IF(BA27,IF(OR(BB27:BF27),FALSE,IF(Z27=0,FALSE,Z27&gt;0)),"")</f>
        <v/>
      </c>
      <c r="BH27" s="17" t="str">
        <f t="shared" ref="BH27:BH90" ca="1" si="367">IF(BA27,COUNTIF(BB27:BG27,TRUE)=1,"")</f>
        <v/>
      </c>
      <c r="BI27" s="17" t="str">
        <f t="shared" ref="BI27:BI90" ca="1" si="368">IF(BA27,IFERROR(MATCH(TRUE,BB27:BG27,0),7),"")</f>
        <v/>
      </c>
      <c r="BJ27" s="17" t="b">
        <f t="shared" ref="BJ27:BJ90" ca="1" si="369">DF27&lt;&gt;""</f>
        <v>0</v>
      </c>
      <c r="BK27" s="17" t="str">
        <f t="shared" ca="1" si="54"/>
        <v/>
      </c>
      <c r="BL27" s="17" t="str">
        <f t="shared" ref="BL27:BL90" ca="1" si="370">IF(H27,IF(AND(NOT(BA27),AU27),AC27&gt;0,""),"")</f>
        <v/>
      </c>
      <c r="BM27" s="17" t="str">
        <f t="shared" ref="BM27:BM90" ca="1" si="371">IF(H27,IF(BA27,CHOOSE(BI27,"0","F","L","I","N",IF(AA27&gt;0.5,"N","S"),"0"),CHOOSE(MATCH(BU27,DataType,0),"S",IF(BK27,"I","N"),"D"  )),"")</f>
        <v/>
      </c>
      <c r="BN27" s="17" t="str">
        <f t="shared" ref="BN27:BN90" ca="1" si="372">IF(H27,IF(BJ27,"E",IF(BA27,CHOOSE(BI27,"0","F","L","I","N","S","0"),CHOOSE(MATCH(BU27,DataType,0),"S",IF(BK27,"I","N"),"D"  ))),"")</f>
        <v/>
      </c>
      <c r="BO27" s="17" t="str">
        <f t="shared" ref="BO27:BO90" ca="1" si="373">IF($H27,IF(BM27="0","",IF(AND(AR27,N27=2),"D",IF(BM27="S","N",IF(AL27,"O",IF(AM27,"I","N"))))),"")</f>
        <v/>
      </c>
      <c r="BP27" s="14" t="b">
        <f t="shared" ref="BP27:BP90" ca="1" si="374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75">IF(MID(DC27,1,1)="■",MID(DC27,2,LEN(DC27)),DC27)</f>
        <v/>
      </c>
      <c r="DE27" s="14" t="str">
        <f t="shared" ref="DE27:DE90" ca="1" si="376">IF(DD27&lt;&gt;"",IF(MID(DD27,LEN(DD27),1)="■",MID(DD27,1,LEN(DD27)-1),DD27),"")</f>
        <v/>
      </c>
      <c r="DF27" s="14" t="str">
        <f t="shared" ref="DF27:DF90" ca="1" si="377">IFERROR(IF(DE27&lt;&gt;"",SUBSTITUTE(DE27,"■",". "),""),"##INTERNAL_ERROR")</f>
        <v/>
      </c>
      <c r="DG27" s="14" t="str">
        <f t="shared" ref="DG27:DG90" ca="1" si="378">IF(CN27&lt;&gt;0,"Variable name don't comply with the naming convention","")</f>
        <v/>
      </c>
      <c r="DH27" s="14" t="str">
        <f t="shared" ref="DH27:DH90" ca="1" si="379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80">IF(CP27&lt;&gt;"","Variable label exceed length 150","")</f>
        <v/>
      </c>
      <c r="DJ27" s="14" t="str">
        <f t="shared" ref="DJ27:DJ90" ca="1" si="381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382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383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384">IF(CV27&lt;&gt;"","The following records are missing in this required field: " &amp;SUBSTITUTE(CV27," ",", "),"")</f>
        <v/>
      </c>
      <c r="DP27" s="14" t="str">
        <f t="shared" ref="DP27:DP90" ca="1" si="385">IF(CW27&lt;&gt;"","The following cases have non-integer values: " &amp;SUBSTITUTE(CW27," ",", "),"")</f>
        <v/>
      </c>
      <c r="DQ27" s="14" t="str">
        <f t="shared" ref="DQ27:DQ90" ca="1" si="386">IF(CX27&lt;&gt;"","The following cases are non-numeric: " &amp;SUBSTITUTE(CX27," ",", "),"")</f>
        <v/>
      </c>
      <c r="DR27" s="14" t="str">
        <f t="shared" ref="DR27:DR90" ca="1" si="387">IF(CY27&lt;&gt;"","In the following cases " &amp; P27 &amp; " " &amp; LOWER(MID(AG27,1,1)) &amp; MID(AG27,2,LEN(AG27)) &amp; ": " &amp;SUBSTITUTE(CY27," ",", "),"")</f>
        <v/>
      </c>
      <c r="DS27" s="14" t="str">
        <f t="shared" ref="DS27:DS90" ca="1" si="388">IF(CZ27&lt;&gt;"","In the following cases " &amp; P27 &amp; " " &amp; LOWER(MID(AJ27,1,1)) &amp; MID(AJ27,2,LEN(AJ27)) &amp; ": " &amp;SUBSTITUTE(CZ27," ",", "),"")</f>
        <v/>
      </c>
      <c r="DZ27" s="14" t="b">
        <f t="shared" ref="DZ27:DZ90" ca="1" si="389">OR(ED27&lt;&gt;"",EF27&lt;&gt;"",EG27&lt;&gt;"")</f>
        <v>0</v>
      </c>
      <c r="EA27" s="14" t="str">
        <f t="shared" ref="EA27:EA90" ca="1" si="390">IF(EB27&lt;&gt;"",G27 &amp; " (" &amp; F27 &amp; ")","")</f>
        <v/>
      </c>
      <c r="EB27" s="14" t="str">
        <f t="shared" ref="EB27:EB90" ca="1" si="391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392">IF(EB27&lt;&gt;"",G27 &amp; " (" &amp; F27 &amp; "): " &amp; EB27,"")</f>
        <v/>
      </c>
      <c r="ED27" s="14" t="str">
        <f t="shared" ref="ED27:ED90" ca="1" si="393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394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395">IF($H27,AG27,"")</f>
        <v/>
      </c>
      <c r="EG27" s="14" t="str">
        <f t="shared" ref="EG27:EG90" ca="1" si="396">IF($H27,AJ27,"")</f>
        <v/>
      </c>
      <c r="EM27" s="14" t="b">
        <f t="shared" ref="EM27:EM90" ca="1" si="397">OR(EC27&lt;&gt;"",DF27&lt;&gt;"")</f>
        <v>0</v>
      </c>
      <c r="EN27" s="14" t="str">
        <f t="shared" ref="EN27:EN90" ca="1" si="398">IF(EM27,C27,"")</f>
        <v/>
      </c>
      <c r="EO27" s="14" t="str">
        <f t="shared" ref="EO27:EO90" ca="1" si="399">IF(EM27,F27,"")</f>
        <v/>
      </c>
      <c r="EP27" s="14" t="str">
        <f t="shared" ref="EP27:EP90" ca="1" si="400">EC27</f>
        <v/>
      </c>
      <c r="EQ27" s="14" t="str">
        <f t="shared" ref="EQ27:EQ90" ca="1" si="401">DF27</f>
        <v/>
      </c>
    </row>
    <row r="28" spans="2:147" s="14" customFormat="1">
      <c r="B28" s="14" t="str">
        <f t="shared" ca="1" si="332"/>
        <v/>
      </c>
      <c r="C28" s="14">
        <f t="shared" ca="1" si="333"/>
        <v>20</v>
      </c>
      <c r="D28" s="14">
        <f t="shared" si="334"/>
        <v>26</v>
      </c>
      <c r="E28" s="14" t="str">
        <f t="shared" ca="1" si="335"/>
        <v>I</v>
      </c>
      <c r="F28" s="14" t="str">
        <f t="shared" ca="1" si="336"/>
        <v>q_13</v>
      </c>
      <c r="G28" s="14" t="str">
        <f t="shared" ca="1" si="337"/>
        <v>Date of Diagnosis</v>
      </c>
      <c r="H28" s="14" t="b">
        <f t="shared" ca="1" si="338"/>
        <v>1</v>
      </c>
      <c r="I28" s="14" t="str">
        <f ca="1">IF($H28,ADDRESS(3,(D28+1)*2-1,4,,"["&amp;wew!$G$7&amp;"]"&amp;_sheetname_labels)&amp;":"&amp;ADDRESS(2+ster!$B$20,(D28+1)*2-1,4),"")</f>
        <v>[DBTemplate.xlsm]labels!BA3:BA725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39"/>
        <v>0</v>
      </c>
      <c r="N28" s="14">
        <f t="shared" ca="1" si="340"/>
        <v>0</v>
      </c>
      <c r="O28" s="14" t="str">
        <f t="shared" ca="1" si="341"/>
        <v>q_13</v>
      </c>
      <c r="P28" s="14" t="str">
        <f t="shared" ca="1" si="342"/>
        <v>Date of Diagnosis</v>
      </c>
      <c r="Q28" s="14" t="str">
        <f ca="1">IF($BP28,ADDRESS(3,D28+1,4,,"["&amp;wew!$G$7&amp;"]"&amp;_sheetname_dataframe)&amp;":"&amp;ADDRESS(2+ster!$C$14,D28+1,4),"")</f>
        <v>[DBTemplate.xlsm]data_frame!AA3:AA3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43"/>
        <v>0</v>
      </c>
      <c r="AA28" s="12">
        <f t="shared" ca="1" si="344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45"/>
        <v>1</v>
      </c>
      <c r="AE28" s="17" t="b">
        <f t="shared" ca="1" si="346"/>
        <v>1</v>
      </c>
      <c r="AF28" s="17" t="str">
        <f ca="1">IF(AE28,IF($H28,ADDRESS(3,D28+2,4,,"["&amp;wew!$G$7&amp;"]"&amp;_sheetname_dataframe)&amp;":"&amp;ADDRESS(2+ster!$C$14,D28+2,4),""),"")</f>
        <v>[DBTemplate.xlsm]data_frame!AB3:AB3</v>
      </c>
      <c r="AG28" s="17" t="str">
        <f t="shared" ca="1" si="347"/>
        <v>Must not be before consultation</v>
      </c>
      <c r="AH28" s="17" t="b">
        <f t="shared" ca="1" si="348"/>
        <v>1</v>
      </c>
      <c r="AI28" s="17" t="str">
        <f ca="1">IF(AH28,IF($H28,ADDRESS(3,D28+3,4,,"["&amp;wew!$G$7&amp;"]"&amp;_sheetname_dataframe)&amp;":"&amp;ADDRESS(2+ster!$C$14,D28+3,4),""),"")</f>
        <v>[DBTemplate.xlsm]data_frame!AC3:AC3</v>
      </c>
      <c r="AJ28" s="17" t="str">
        <f t="shared" ca="1" si="349"/>
        <v>Must not be more than 60 months after first symptoms</v>
      </c>
      <c r="AK28" s="17" t="b">
        <f t="shared" ca="1" si="350"/>
        <v>0</v>
      </c>
      <c r="AL28" s="17" t="b">
        <f t="shared" ca="1" si="351"/>
        <v>0</v>
      </c>
      <c r="AM28" s="17" t="b">
        <f t="shared" ca="1" si="352"/>
        <v>1</v>
      </c>
      <c r="AN28" s="17">
        <f t="shared" ca="1" si="353"/>
        <v>0</v>
      </c>
      <c r="AO28" s="24" t="str">
        <f t="shared" ca="1" si="354"/>
        <v/>
      </c>
      <c r="AP28" s="24" t="str">
        <f t="shared" ca="1" si="355"/>
        <v/>
      </c>
      <c r="AQ28" s="17" t="b">
        <f t="shared" ca="1" si="47"/>
        <v>0</v>
      </c>
      <c r="AR28" s="17" t="b">
        <f t="shared" ca="1" si="356"/>
        <v>0</v>
      </c>
      <c r="AS28" s="17" t="b">
        <f t="shared" ca="1" si="357"/>
        <v>1</v>
      </c>
      <c r="AT28" s="17" t="b">
        <f t="shared" ca="1" si="358"/>
        <v>0</v>
      </c>
      <c r="AU28" s="17" t="b">
        <f t="shared" ca="1" si="359"/>
        <v>0</v>
      </c>
      <c r="AV28" s="17" t="b">
        <f t="shared" ca="1" si="360"/>
        <v>1</v>
      </c>
      <c r="AW28" s="17" t="b">
        <f t="shared" ca="1" si="361"/>
        <v>1</v>
      </c>
      <c r="AX28" s="14" t="b">
        <f t="array" aca="1" ref="AX28" ca="1">IF(H28,N28&gt;0,"")</f>
        <v>0</v>
      </c>
      <c r="AY28" s="17" t="str">
        <f t="shared" ca="1" si="362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63"/>
        <v>0</v>
      </c>
      <c r="BB28" s="17" t="b">
        <v>0</v>
      </c>
      <c r="BC28" s="17" t="str">
        <f t="shared" ca="1" si="364"/>
        <v/>
      </c>
      <c r="BD28" s="17" t="str">
        <f t="shared" ca="1" si="365"/>
        <v/>
      </c>
      <c r="BE28" s="17" t="b">
        <f t="shared" ca="1" si="48"/>
        <v>0</v>
      </c>
      <c r="BF28" s="17" t="str">
        <f t="shared" ca="1" si="49"/>
        <v/>
      </c>
      <c r="BG28" s="17" t="str">
        <f t="shared" ca="1" si="366"/>
        <v/>
      </c>
      <c r="BH28" s="17" t="str">
        <f t="shared" ca="1" si="367"/>
        <v/>
      </c>
      <c r="BI28" s="17" t="str">
        <f t="shared" ca="1" si="368"/>
        <v/>
      </c>
      <c r="BJ28" s="17" t="b">
        <f t="shared" ca="1" si="369"/>
        <v>0</v>
      </c>
      <c r="BK28" s="17" t="str">
        <f t="shared" ca="1" si="54"/>
        <v/>
      </c>
      <c r="BL28" s="17" t="str">
        <f t="shared" ca="1" si="370"/>
        <v/>
      </c>
      <c r="BM28" s="17" t="str">
        <f t="shared" ca="1" si="371"/>
        <v>D</v>
      </c>
      <c r="BN28" s="17" t="str">
        <f t="shared" ca="1" si="372"/>
        <v>D</v>
      </c>
      <c r="BO28" s="17" t="str">
        <f t="shared" ca="1" si="373"/>
        <v>I</v>
      </c>
      <c r="BP28" s="14" t="b">
        <f t="shared" ca="1" si="374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375"/>
        <v/>
      </c>
      <c r="DE28" s="14" t="str">
        <f t="shared" ca="1" si="376"/>
        <v/>
      </c>
      <c r="DF28" s="14" t="str">
        <f t="shared" ca="1" si="377"/>
        <v/>
      </c>
      <c r="DG28" s="14" t="str">
        <f t="shared" ca="1" si="378"/>
        <v/>
      </c>
      <c r="DH28" s="14" t="str">
        <f t="shared" ca="1" si="379"/>
        <v/>
      </c>
      <c r="DI28" s="14" t="str">
        <f t="shared" ca="1" si="380"/>
        <v/>
      </c>
      <c r="DJ28" s="14" t="str">
        <f t="shared" ca="1" si="381"/>
        <v/>
      </c>
      <c r="DK28" s="14" t="str">
        <f t="shared" ca="1" si="382"/>
        <v/>
      </c>
      <c r="DL28" s="14" t="str">
        <f t="shared" ca="1" si="63"/>
        <v/>
      </c>
      <c r="DM28" s="14" t="str">
        <f t="shared" ca="1" si="383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384"/>
        <v/>
      </c>
      <c r="DP28" s="14" t="str">
        <f t="shared" ca="1" si="385"/>
        <v/>
      </c>
      <c r="DQ28" s="14" t="str">
        <f t="shared" ca="1" si="386"/>
        <v/>
      </c>
      <c r="DR28" s="14" t="str">
        <f t="shared" ca="1" si="387"/>
        <v/>
      </c>
      <c r="DS28" s="14" t="str">
        <f t="shared" ca="1" si="388"/>
        <v/>
      </c>
      <c r="DZ28" s="14" t="b">
        <f t="shared" ca="1" si="389"/>
        <v>1</v>
      </c>
      <c r="EA28" s="14" t="str">
        <f t="shared" ca="1" si="390"/>
        <v>Date of Diagnosis (q_13)</v>
      </c>
      <c r="EB28" s="14" t="str">
        <f t="shared" ca="1" si="391"/>
        <v xml:space="preserve">Values must be numeric and non-missing and must not be before consultation and must not be more than 60 months after first symptoms. </v>
      </c>
      <c r="EC28" s="14" t="str">
        <f t="shared" ca="1" si="392"/>
        <v xml:space="preserve">Date of Diagnosis (q_13): Values must be numeric and non-missing and must not be before consultation and must not be more than 60 months after first symptoms. </v>
      </c>
      <c r="ED28" s="14" t="str">
        <f t="shared" ca="1" si="393"/>
        <v/>
      </c>
      <c r="EE28" s="14" t="str">
        <f t="shared" ca="1" si="394"/>
        <v>Values must be numeric and non-missing</v>
      </c>
      <c r="EF28" s="14" t="str">
        <f t="shared" ca="1" si="395"/>
        <v>Must not be before consultation</v>
      </c>
      <c r="EG28" s="14" t="str">
        <f t="shared" ca="1" si="396"/>
        <v>Must not be more than 60 months after first symptoms</v>
      </c>
      <c r="EM28" s="14" t="b">
        <f t="shared" ca="1" si="397"/>
        <v>1</v>
      </c>
      <c r="EN28" s="14">
        <f t="shared" ca="1" si="398"/>
        <v>20</v>
      </c>
      <c r="EO28" s="14" t="str">
        <f t="shared" ca="1" si="399"/>
        <v>q_13</v>
      </c>
      <c r="EP28" s="14" t="str">
        <f t="shared" ca="1" si="400"/>
        <v xml:space="preserve">Date of Diagnosis (q_13): Values must be numeric and non-missing and must not be before consultation and must not be more than 60 months after first symptoms. </v>
      </c>
      <c r="EQ28" s="14" t="str">
        <f t="shared" ca="1" si="401"/>
        <v/>
      </c>
    </row>
    <row r="29" spans="2:147" s="14" customFormat="1">
      <c r="B29" s="14" t="str">
        <f t="shared" ca="1" si="332"/>
        <v/>
      </c>
      <c r="C29" s="14">
        <f t="shared" ca="1" si="333"/>
        <v>21</v>
      </c>
      <c r="D29" s="14">
        <f t="shared" si="334"/>
        <v>27</v>
      </c>
      <c r="E29" s="14" t="str">
        <f t="shared" ca="1" si="335"/>
        <v/>
      </c>
      <c r="F29" s="14" t="str">
        <f t="shared" ca="1" si="336"/>
        <v/>
      </c>
      <c r="G29" s="14" t="str">
        <f t="shared" ca="1" si="337"/>
        <v/>
      </c>
      <c r="H29" s="14" t="b">
        <f t="shared" ca="1" si="338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39"/>
        <v/>
      </c>
      <c r="N29" s="14" t="str">
        <f t="shared" ca="1" si="340"/>
        <v/>
      </c>
      <c r="O29" s="14" t="str">
        <f t="shared" ca="1" si="341"/>
        <v>.validation</v>
      </c>
      <c r="P29" s="14" t="str">
        <f t="shared" ca="1" si="342"/>
        <v/>
      </c>
      <c r="Q29" s="14" t="str">
        <f ca="1">IF($BP29,ADDRESS(3,D29+1,4,,"["&amp;wew!$G$7&amp;"]"&amp;_sheetname_dataframe)&amp;":"&amp;ADDRESS(2+ster!$C$14,D29+1,4),"")</f>
        <v>[DBTemplate.xlsm]data_frame!AB3:AB3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43"/>
        <v/>
      </c>
      <c r="AA29" s="12" t="str">
        <f t="shared" ca="1" si="344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45"/>
        <v/>
      </c>
      <c r="AE29" s="17" t="b">
        <f t="shared" ca="1" si="346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47"/>
        <v/>
      </c>
      <c r="AH29" s="17" t="b">
        <f t="shared" ca="1" si="348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49"/>
        <v/>
      </c>
      <c r="AK29" s="17" t="str">
        <f t="shared" ca="1" si="350"/>
        <v/>
      </c>
      <c r="AL29" s="17" t="str">
        <f t="shared" ca="1" si="351"/>
        <v/>
      </c>
      <c r="AM29" s="17" t="str">
        <f t="shared" ca="1" si="352"/>
        <v/>
      </c>
      <c r="AN29" s="17">
        <f t="shared" ca="1" si="353"/>
        <v>2</v>
      </c>
      <c r="AO29" s="24" t="str">
        <f t="shared" ca="1" si="354"/>
        <v/>
      </c>
      <c r="AP29" s="24" t="str">
        <f t="shared" ca="1" si="355"/>
        <v/>
      </c>
      <c r="AQ29" s="17" t="str">
        <f t="shared" ca="1" si="47"/>
        <v/>
      </c>
      <c r="AR29" s="17" t="str">
        <f t="shared" ca="1" si="356"/>
        <v/>
      </c>
      <c r="AS29" s="17" t="str">
        <f t="shared" ca="1" si="357"/>
        <v/>
      </c>
      <c r="AT29" s="17" t="str">
        <f t="shared" ca="1" si="358"/>
        <v/>
      </c>
      <c r="AU29" s="17" t="str">
        <f t="shared" ca="1" si="359"/>
        <v/>
      </c>
      <c r="AV29" s="17" t="str">
        <f t="shared" ca="1" si="360"/>
        <v/>
      </c>
      <c r="AW29" s="17" t="str">
        <f t="shared" ca="1" si="361"/>
        <v/>
      </c>
      <c r="AX29" s="14" t="str">
        <f t="array" aca="1" ref="AX29" ca="1">IF(H29,N29&gt;0,"")</f>
        <v/>
      </c>
      <c r="AY29" s="17" t="str">
        <f t="shared" ca="1" si="362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63"/>
        <v>0</v>
      </c>
      <c r="BB29" s="17" t="b">
        <v>0</v>
      </c>
      <c r="BC29" s="17" t="str">
        <f t="shared" ca="1" si="364"/>
        <v/>
      </c>
      <c r="BD29" s="17" t="str">
        <f t="shared" ca="1" si="365"/>
        <v/>
      </c>
      <c r="BE29" s="17" t="b">
        <f t="shared" ca="1" si="48"/>
        <v>0</v>
      </c>
      <c r="BF29" s="17" t="str">
        <f t="shared" ca="1" si="49"/>
        <v/>
      </c>
      <c r="BG29" s="17" t="str">
        <f t="shared" ca="1" si="366"/>
        <v/>
      </c>
      <c r="BH29" s="17" t="str">
        <f t="shared" ca="1" si="367"/>
        <v/>
      </c>
      <c r="BI29" s="17" t="str">
        <f t="shared" ca="1" si="368"/>
        <v/>
      </c>
      <c r="BJ29" s="17" t="b">
        <f t="shared" ca="1" si="369"/>
        <v>0</v>
      </c>
      <c r="BK29" s="17" t="str">
        <f t="shared" ca="1" si="54"/>
        <v/>
      </c>
      <c r="BL29" s="17" t="str">
        <f t="shared" ca="1" si="370"/>
        <v/>
      </c>
      <c r="BM29" s="17" t="str">
        <f t="shared" ca="1" si="371"/>
        <v/>
      </c>
      <c r="BN29" s="17" t="str">
        <f t="shared" ca="1" si="372"/>
        <v/>
      </c>
      <c r="BO29" s="17" t="str">
        <f t="shared" ca="1" si="373"/>
        <v/>
      </c>
      <c r="BP29" s="14" t="b">
        <f t="shared" ca="1" si="374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75"/>
        <v/>
      </c>
      <c r="DE29" s="14" t="str">
        <f t="shared" ca="1" si="376"/>
        <v/>
      </c>
      <c r="DF29" s="14" t="str">
        <f t="shared" ca="1" si="377"/>
        <v/>
      </c>
      <c r="DG29" s="14" t="str">
        <f t="shared" ca="1" si="378"/>
        <v/>
      </c>
      <c r="DH29" s="14" t="str">
        <f t="shared" ca="1" si="379"/>
        <v/>
      </c>
      <c r="DI29" s="14" t="str">
        <f t="shared" ca="1" si="380"/>
        <v/>
      </c>
      <c r="DJ29" s="14" t="str">
        <f t="shared" ca="1" si="381"/>
        <v/>
      </c>
      <c r="DK29" s="14" t="str">
        <f t="shared" ca="1" si="382"/>
        <v/>
      </c>
      <c r="DL29" s="14" t="str">
        <f t="shared" ca="1" si="63"/>
        <v/>
      </c>
      <c r="DM29" s="14" t="str">
        <f t="shared" ca="1" si="383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384"/>
        <v/>
      </c>
      <c r="DP29" s="14" t="str">
        <f t="shared" ca="1" si="385"/>
        <v/>
      </c>
      <c r="DQ29" s="14" t="str">
        <f t="shared" ca="1" si="386"/>
        <v/>
      </c>
      <c r="DR29" s="14" t="str">
        <f t="shared" ca="1" si="387"/>
        <v/>
      </c>
      <c r="DS29" s="14" t="str">
        <f t="shared" ca="1" si="388"/>
        <v/>
      </c>
      <c r="DZ29" s="14" t="b">
        <f t="shared" ca="1" si="389"/>
        <v>0</v>
      </c>
      <c r="EA29" s="14" t="str">
        <f t="shared" ca="1" si="390"/>
        <v/>
      </c>
      <c r="EB29" s="14" t="str">
        <f t="shared" ca="1" si="391"/>
        <v/>
      </c>
      <c r="EC29" s="14" t="str">
        <f t="shared" ca="1" si="392"/>
        <v/>
      </c>
      <c r="ED29" s="14" t="str">
        <f t="shared" ca="1" si="393"/>
        <v/>
      </c>
      <c r="EE29" s="14" t="str">
        <f t="shared" ca="1" si="394"/>
        <v/>
      </c>
      <c r="EF29" s="14" t="str">
        <f t="shared" ca="1" si="395"/>
        <v/>
      </c>
      <c r="EG29" s="14" t="str">
        <f t="shared" ca="1" si="396"/>
        <v/>
      </c>
      <c r="EM29" s="14" t="b">
        <f t="shared" ca="1" si="397"/>
        <v>0</v>
      </c>
      <c r="EN29" s="14" t="str">
        <f t="shared" ca="1" si="398"/>
        <v/>
      </c>
      <c r="EO29" s="14" t="str">
        <f t="shared" ca="1" si="399"/>
        <v/>
      </c>
      <c r="EP29" s="14" t="str">
        <f t="shared" ca="1" si="400"/>
        <v/>
      </c>
      <c r="EQ29" s="14" t="str">
        <f t="shared" ca="1" si="401"/>
        <v/>
      </c>
    </row>
    <row r="30" spans="2:147" s="14" customFormat="1">
      <c r="B30" s="14" t="str">
        <f t="shared" ca="1" si="332"/>
        <v/>
      </c>
      <c r="C30" s="14">
        <f t="shared" ca="1" si="333"/>
        <v>21</v>
      </c>
      <c r="D30" s="14">
        <f t="shared" si="334"/>
        <v>28</v>
      </c>
      <c r="E30" s="14" t="str">
        <f t="shared" ca="1" si="335"/>
        <v/>
      </c>
      <c r="F30" s="14" t="str">
        <f t="shared" ca="1" si="336"/>
        <v/>
      </c>
      <c r="G30" s="14" t="str">
        <f t="shared" ca="1" si="337"/>
        <v/>
      </c>
      <c r="H30" s="14" t="b">
        <f t="shared" ca="1" si="338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39"/>
        <v/>
      </c>
      <c r="N30" s="14" t="str">
        <f t="shared" ca="1" si="340"/>
        <v/>
      </c>
      <c r="O30" s="14" t="str">
        <f t="shared" ca="1" si="341"/>
        <v>.validation</v>
      </c>
      <c r="P30" s="14" t="str">
        <f t="shared" ca="1" si="342"/>
        <v/>
      </c>
      <c r="Q30" s="14" t="str">
        <f ca="1">IF($BP30,ADDRESS(3,D30+1,4,,"["&amp;wew!$G$7&amp;"]"&amp;_sheetname_dataframe)&amp;":"&amp;ADDRESS(2+ster!$C$14,D30+1,4),"")</f>
        <v>[DBTemplate.xlsm]data_frame!AC3:AC3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43"/>
        <v/>
      </c>
      <c r="AA30" s="12" t="str">
        <f t="shared" ca="1" si="344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45"/>
        <v/>
      </c>
      <c r="AE30" s="17" t="b">
        <f t="shared" ca="1" si="346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47"/>
        <v/>
      </c>
      <c r="AH30" s="17" t="b">
        <f t="shared" ca="1" si="348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49"/>
        <v/>
      </c>
      <c r="AK30" s="17" t="str">
        <f t="shared" ca="1" si="350"/>
        <v/>
      </c>
      <c r="AL30" s="17" t="str">
        <f t="shared" ca="1" si="351"/>
        <v/>
      </c>
      <c r="AM30" s="17" t="str">
        <f t="shared" ca="1" si="352"/>
        <v/>
      </c>
      <c r="AN30" s="17">
        <f t="shared" ca="1" si="353"/>
        <v>2</v>
      </c>
      <c r="AO30" s="24" t="str">
        <f t="shared" ca="1" si="354"/>
        <v/>
      </c>
      <c r="AP30" s="24" t="str">
        <f t="shared" ca="1" si="355"/>
        <v/>
      </c>
      <c r="AQ30" s="17" t="str">
        <f t="shared" ca="1" si="47"/>
        <v/>
      </c>
      <c r="AR30" s="17" t="str">
        <f t="shared" ca="1" si="356"/>
        <v/>
      </c>
      <c r="AS30" s="17" t="str">
        <f t="shared" ca="1" si="357"/>
        <v/>
      </c>
      <c r="AT30" s="17" t="str">
        <f t="shared" ca="1" si="358"/>
        <v/>
      </c>
      <c r="AU30" s="17" t="str">
        <f t="shared" ca="1" si="359"/>
        <v/>
      </c>
      <c r="AV30" s="17" t="str">
        <f t="shared" ca="1" si="360"/>
        <v/>
      </c>
      <c r="AW30" s="17" t="str">
        <f t="shared" ca="1" si="361"/>
        <v/>
      </c>
      <c r="AX30" s="14" t="str">
        <f t="array" aca="1" ref="AX30" ca="1">IF(H30,N30&gt;0,"")</f>
        <v/>
      </c>
      <c r="AY30" s="17" t="str">
        <f t="shared" ca="1" si="362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63"/>
        <v>0</v>
      </c>
      <c r="BB30" s="17" t="b">
        <v>0</v>
      </c>
      <c r="BC30" s="17" t="str">
        <f t="shared" ca="1" si="364"/>
        <v/>
      </c>
      <c r="BD30" s="17" t="str">
        <f t="shared" ca="1" si="365"/>
        <v/>
      </c>
      <c r="BE30" s="17" t="b">
        <f t="shared" ca="1" si="48"/>
        <v>0</v>
      </c>
      <c r="BF30" s="17" t="str">
        <f t="shared" ca="1" si="49"/>
        <v/>
      </c>
      <c r="BG30" s="17" t="str">
        <f t="shared" ca="1" si="366"/>
        <v/>
      </c>
      <c r="BH30" s="17" t="str">
        <f t="shared" ca="1" si="367"/>
        <v/>
      </c>
      <c r="BI30" s="17" t="str">
        <f t="shared" ca="1" si="368"/>
        <v/>
      </c>
      <c r="BJ30" s="17" t="b">
        <f t="shared" ca="1" si="369"/>
        <v>0</v>
      </c>
      <c r="BK30" s="17" t="str">
        <f t="shared" ca="1" si="54"/>
        <v/>
      </c>
      <c r="BL30" s="17" t="str">
        <f t="shared" ca="1" si="370"/>
        <v/>
      </c>
      <c r="BM30" s="17" t="str">
        <f t="shared" ca="1" si="371"/>
        <v/>
      </c>
      <c r="BN30" s="17" t="str">
        <f t="shared" ca="1" si="372"/>
        <v/>
      </c>
      <c r="BO30" s="17" t="str">
        <f t="shared" ca="1" si="373"/>
        <v/>
      </c>
      <c r="BP30" s="14" t="b">
        <f t="shared" ca="1" si="374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75"/>
        <v/>
      </c>
      <c r="DE30" s="14" t="str">
        <f t="shared" ca="1" si="376"/>
        <v/>
      </c>
      <c r="DF30" s="14" t="str">
        <f t="shared" ca="1" si="377"/>
        <v/>
      </c>
      <c r="DG30" s="14" t="str">
        <f t="shared" ca="1" si="378"/>
        <v/>
      </c>
      <c r="DH30" s="14" t="str">
        <f t="shared" ca="1" si="379"/>
        <v/>
      </c>
      <c r="DI30" s="14" t="str">
        <f t="shared" ca="1" si="380"/>
        <v/>
      </c>
      <c r="DJ30" s="14" t="str">
        <f t="shared" ca="1" si="381"/>
        <v/>
      </c>
      <c r="DK30" s="14" t="str">
        <f t="shared" ca="1" si="382"/>
        <v/>
      </c>
      <c r="DL30" s="14" t="str">
        <f t="shared" ca="1" si="63"/>
        <v/>
      </c>
      <c r="DM30" s="14" t="str">
        <f t="shared" ca="1" si="383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384"/>
        <v/>
      </c>
      <c r="DP30" s="14" t="str">
        <f t="shared" ca="1" si="385"/>
        <v/>
      </c>
      <c r="DQ30" s="14" t="str">
        <f t="shared" ca="1" si="386"/>
        <v/>
      </c>
      <c r="DR30" s="14" t="str">
        <f t="shared" ca="1" si="387"/>
        <v/>
      </c>
      <c r="DS30" s="14" t="str">
        <f t="shared" ca="1" si="388"/>
        <v/>
      </c>
      <c r="DZ30" s="14" t="b">
        <f t="shared" ca="1" si="389"/>
        <v>0</v>
      </c>
      <c r="EA30" s="14" t="str">
        <f t="shared" ca="1" si="390"/>
        <v/>
      </c>
      <c r="EB30" s="14" t="str">
        <f t="shared" ca="1" si="391"/>
        <v/>
      </c>
      <c r="EC30" s="14" t="str">
        <f t="shared" ca="1" si="392"/>
        <v/>
      </c>
      <c r="ED30" s="14" t="str">
        <f t="shared" ca="1" si="393"/>
        <v/>
      </c>
      <c r="EE30" s="14" t="str">
        <f t="shared" ca="1" si="394"/>
        <v/>
      </c>
      <c r="EF30" s="14" t="str">
        <f t="shared" ca="1" si="395"/>
        <v/>
      </c>
      <c r="EG30" s="14" t="str">
        <f t="shared" ca="1" si="396"/>
        <v/>
      </c>
      <c r="EM30" s="14" t="b">
        <f t="shared" ca="1" si="397"/>
        <v>0</v>
      </c>
      <c r="EN30" s="14" t="str">
        <f t="shared" ca="1" si="398"/>
        <v/>
      </c>
      <c r="EO30" s="14" t="str">
        <f t="shared" ca="1" si="399"/>
        <v/>
      </c>
      <c r="EP30" s="14" t="str">
        <f t="shared" ca="1" si="400"/>
        <v/>
      </c>
      <c r="EQ30" s="14" t="str">
        <f t="shared" ca="1" si="401"/>
        <v/>
      </c>
    </row>
    <row r="31" spans="2:147" s="14" customFormat="1">
      <c r="B31" s="14" t="str">
        <f t="shared" ca="1" si="332"/>
        <v/>
      </c>
      <c r="C31" s="14">
        <f t="shared" ca="1" si="333"/>
        <v>21</v>
      </c>
      <c r="D31" s="14">
        <f t="shared" si="334"/>
        <v>29</v>
      </c>
      <c r="E31" s="14" t="str">
        <f t="shared" ca="1" si="335"/>
        <v>I</v>
      </c>
      <c r="F31" s="14" t="str">
        <f t="shared" ca="1" si="336"/>
        <v>q_14</v>
      </c>
      <c r="G31" s="14" t="str">
        <f t="shared" ca="1" si="337"/>
        <v>Date of Invasive ventilation</v>
      </c>
      <c r="H31" s="14" t="b">
        <f t="shared" ca="1" si="338"/>
        <v>1</v>
      </c>
      <c r="I31" s="14" t="str">
        <f ca="1">IF($H31,ADDRESS(3,(D31+1)*2-1,4,,"["&amp;wew!$G$7&amp;"]"&amp;_sheetname_labels)&amp;":"&amp;ADDRESS(2+ster!$B$20,(D31+1)*2-1,4),"")</f>
        <v>[DBTemplate.xlsm]labels!BG3:BG725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39"/>
        <v>0</v>
      </c>
      <c r="N31" s="14">
        <f t="shared" ca="1" si="340"/>
        <v>0</v>
      </c>
      <c r="O31" s="14" t="str">
        <f t="shared" ca="1" si="341"/>
        <v>q_14</v>
      </c>
      <c r="P31" s="14" t="str">
        <f t="shared" ca="1" si="342"/>
        <v>Date of Invasive ventilation</v>
      </c>
      <c r="Q31" s="14" t="str">
        <f ca="1">IF($BP31,ADDRESS(3,D31+1,4,,"["&amp;wew!$G$7&amp;"]"&amp;_sheetname_dataframe)&amp;":"&amp;ADDRESS(2+ster!$C$14,D31+1,4),"")</f>
        <v>[DBTemplate.xlsm]data_frame!AD3:AD3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43"/>
        <v>0</v>
      </c>
      <c r="AA31" s="12" t="str">
        <f t="shared" ca="1" si="344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45"/>
        <v>1</v>
      </c>
      <c r="AE31" s="17" t="b">
        <f t="shared" ca="1" si="346"/>
        <v>1</v>
      </c>
      <c r="AF31" s="17" t="str">
        <f ca="1">IF(AE31,IF($H31,ADDRESS(3,D31+2,4,,"["&amp;wew!$G$7&amp;"]"&amp;_sheetname_dataframe)&amp;":"&amp;ADDRESS(2+ster!$C$14,D31+2,4),""),"")</f>
        <v>[DBTemplate.xlsm]data_frame!AE3:AE3</v>
      </c>
      <c r="AG31" s="17" t="str">
        <f t="shared" ca="1" si="347"/>
        <v>Must not be before diagnosis</v>
      </c>
      <c r="AH31" s="17" t="b">
        <f t="shared" ca="1" si="348"/>
        <v>1</v>
      </c>
      <c r="AI31" s="17" t="str">
        <f ca="1">IF(AH31,IF($H31,ADDRESS(3,D31+3,4,,"["&amp;wew!$G$7&amp;"]"&amp;_sheetname_dataframe)&amp;":"&amp;ADDRESS(2+ster!$C$14,D31+3,4),""),"")</f>
        <v>[DBTemplate.xlsm]data_frame!AF3:AF3</v>
      </c>
      <c r="AJ31" s="17" t="str">
        <f t="shared" ca="1" si="349"/>
        <v>Must not be after death</v>
      </c>
      <c r="AK31" s="17" t="b">
        <f t="shared" ca="1" si="350"/>
        <v>0</v>
      </c>
      <c r="AL31" s="17" t="b">
        <f t="shared" ca="1" si="351"/>
        <v>0</v>
      </c>
      <c r="AM31" s="17" t="b">
        <f t="shared" ca="1" si="352"/>
        <v>1</v>
      </c>
      <c r="AN31" s="17">
        <f t="shared" ca="1" si="353"/>
        <v>0</v>
      </c>
      <c r="AO31" s="24" t="str">
        <f t="shared" ca="1" si="354"/>
        <v/>
      </c>
      <c r="AP31" s="24" t="str">
        <f t="shared" ca="1" si="355"/>
        <v/>
      </c>
      <c r="AQ31" s="17" t="b">
        <f t="shared" ca="1" si="47"/>
        <v>0</v>
      </c>
      <c r="AR31" s="17" t="b">
        <f t="shared" ca="1" si="356"/>
        <v>0</v>
      </c>
      <c r="AS31" s="17" t="b">
        <f t="shared" ca="1" si="357"/>
        <v>0</v>
      </c>
      <c r="AT31" s="17" t="b">
        <f t="shared" ca="1" si="358"/>
        <v>0</v>
      </c>
      <c r="AU31" s="17" t="b">
        <f t="shared" ca="1" si="359"/>
        <v>0</v>
      </c>
      <c r="AV31" s="17" t="b">
        <f t="shared" ca="1" si="360"/>
        <v>1</v>
      </c>
      <c r="AW31" s="17" t="b">
        <f t="shared" ca="1" si="361"/>
        <v>0</v>
      </c>
      <c r="AX31" s="14" t="b">
        <f t="array" aca="1" ref="AX31" ca="1">IF(H31,N31&gt;0,"")</f>
        <v>0</v>
      </c>
      <c r="AY31" s="17" t="str">
        <f t="shared" ca="1" si="362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63"/>
        <v>0</v>
      </c>
      <c r="BB31" s="17" t="b">
        <v>0</v>
      </c>
      <c r="BC31" s="17" t="str">
        <f t="shared" ca="1" si="364"/>
        <v/>
      </c>
      <c r="BD31" s="17" t="str">
        <f t="shared" ca="1" si="365"/>
        <v/>
      </c>
      <c r="BE31" s="17" t="b">
        <f t="shared" ca="1" si="48"/>
        <v>0</v>
      </c>
      <c r="BF31" s="17" t="str">
        <f t="shared" ca="1" si="49"/>
        <v/>
      </c>
      <c r="BG31" s="17" t="str">
        <f t="shared" ca="1" si="366"/>
        <v/>
      </c>
      <c r="BH31" s="17" t="str">
        <f t="shared" ca="1" si="367"/>
        <v/>
      </c>
      <c r="BI31" s="17" t="str">
        <f t="shared" ca="1" si="368"/>
        <v/>
      </c>
      <c r="BJ31" s="17" t="b">
        <f t="shared" ca="1" si="369"/>
        <v>0</v>
      </c>
      <c r="BK31" s="17" t="str">
        <f t="shared" ca="1" si="54"/>
        <v/>
      </c>
      <c r="BL31" s="17" t="str">
        <f t="shared" ca="1" si="370"/>
        <v/>
      </c>
      <c r="BM31" s="17" t="str">
        <f t="shared" ca="1" si="371"/>
        <v>D</v>
      </c>
      <c r="BN31" s="17" t="str">
        <f t="shared" ca="1" si="372"/>
        <v>D</v>
      </c>
      <c r="BO31" s="17" t="str">
        <f t="shared" ca="1" si="373"/>
        <v>I</v>
      </c>
      <c r="BP31" s="14" t="b">
        <f t="shared" ca="1" si="374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375"/>
        <v/>
      </c>
      <c r="DE31" s="14" t="str">
        <f t="shared" ca="1" si="376"/>
        <v/>
      </c>
      <c r="DF31" s="14" t="str">
        <f t="shared" ca="1" si="377"/>
        <v/>
      </c>
      <c r="DG31" s="14" t="str">
        <f t="shared" ca="1" si="378"/>
        <v/>
      </c>
      <c r="DH31" s="14" t="str">
        <f t="shared" ca="1" si="379"/>
        <v/>
      </c>
      <c r="DI31" s="14" t="str">
        <f t="shared" ca="1" si="380"/>
        <v/>
      </c>
      <c r="DJ31" s="14" t="str">
        <f t="shared" ca="1" si="381"/>
        <v/>
      </c>
      <c r="DK31" s="14" t="str">
        <f t="shared" ca="1" si="382"/>
        <v/>
      </c>
      <c r="DL31" s="14" t="str">
        <f t="shared" ca="1" si="63"/>
        <v/>
      </c>
      <c r="DM31" s="14" t="str">
        <f t="shared" ca="1" si="383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384"/>
        <v/>
      </c>
      <c r="DP31" s="14" t="str">
        <f t="shared" ca="1" si="385"/>
        <v/>
      </c>
      <c r="DQ31" s="14" t="str">
        <f t="shared" ca="1" si="386"/>
        <v/>
      </c>
      <c r="DR31" s="14" t="str">
        <f t="shared" ca="1" si="387"/>
        <v/>
      </c>
      <c r="DS31" s="14" t="str">
        <f t="shared" ca="1" si="388"/>
        <v/>
      </c>
      <c r="DZ31" s="14" t="b">
        <f t="shared" ca="1" si="389"/>
        <v>1</v>
      </c>
      <c r="EA31" s="14" t="str">
        <f t="shared" ca="1" si="390"/>
        <v>Date of Invasive ventilation (q_14)</v>
      </c>
      <c r="EB31" s="14" t="str">
        <f t="shared" ca="1" si="391"/>
        <v xml:space="preserve">Values must be numeric and must not be before diagnosis and must not be after death. </v>
      </c>
      <c r="EC31" s="14" t="str">
        <f t="shared" ca="1" si="392"/>
        <v xml:space="preserve">Date of Invasive ventilation (q_14): Values must be numeric and must not be before diagnosis and must not be after death. </v>
      </c>
      <c r="ED31" s="14" t="str">
        <f t="shared" ca="1" si="393"/>
        <v/>
      </c>
      <c r="EE31" s="14" t="str">
        <f t="shared" ca="1" si="394"/>
        <v>Values must be numeric</v>
      </c>
      <c r="EF31" s="14" t="str">
        <f t="shared" ca="1" si="395"/>
        <v>Must not be before diagnosis</v>
      </c>
      <c r="EG31" s="14" t="str">
        <f t="shared" ca="1" si="396"/>
        <v>Must not be after death</v>
      </c>
      <c r="EM31" s="14" t="b">
        <f t="shared" ca="1" si="397"/>
        <v>1</v>
      </c>
      <c r="EN31" s="14">
        <f t="shared" ca="1" si="398"/>
        <v>21</v>
      </c>
      <c r="EO31" s="14" t="str">
        <f t="shared" ca="1" si="399"/>
        <v>q_14</v>
      </c>
      <c r="EP31" s="14" t="str">
        <f t="shared" ca="1" si="400"/>
        <v xml:space="preserve">Date of Invasive ventilation (q_14): Values must be numeric and must not be before diagnosis and must not be after death. </v>
      </c>
      <c r="EQ31" s="14" t="str">
        <f t="shared" ca="1" si="401"/>
        <v/>
      </c>
    </row>
    <row r="32" spans="2:147" s="14" customFormat="1">
      <c r="B32" s="14" t="str">
        <f t="shared" ca="1" si="332"/>
        <v/>
      </c>
      <c r="C32" s="14">
        <f t="shared" ca="1" si="333"/>
        <v>22</v>
      </c>
      <c r="D32" s="14">
        <f t="shared" si="334"/>
        <v>30</v>
      </c>
      <c r="E32" s="14" t="str">
        <f t="shared" ca="1" si="335"/>
        <v/>
      </c>
      <c r="F32" s="14" t="str">
        <f t="shared" ca="1" si="336"/>
        <v/>
      </c>
      <c r="G32" s="14" t="str">
        <f t="shared" ca="1" si="337"/>
        <v/>
      </c>
      <c r="H32" s="14" t="b">
        <f t="shared" ca="1" si="338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39"/>
        <v/>
      </c>
      <c r="N32" s="14" t="str">
        <f t="shared" ca="1" si="340"/>
        <v/>
      </c>
      <c r="O32" s="14" t="str">
        <f t="shared" ca="1" si="341"/>
        <v>.validation</v>
      </c>
      <c r="P32" s="14" t="str">
        <f t="shared" ca="1" si="342"/>
        <v/>
      </c>
      <c r="Q32" s="14" t="str">
        <f ca="1">IF($BP32,ADDRESS(3,D32+1,4,,"["&amp;wew!$G$7&amp;"]"&amp;_sheetname_dataframe)&amp;":"&amp;ADDRESS(2+ster!$C$14,D32+1,4),"")</f>
        <v>[DBTemplate.xlsm]data_frame!AE3:AE3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43"/>
        <v/>
      </c>
      <c r="AA32" s="12" t="str">
        <f t="shared" ca="1" si="344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45"/>
        <v/>
      </c>
      <c r="AE32" s="17" t="b">
        <f t="shared" ca="1" si="346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47"/>
        <v/>
      </c>
      <c r="AH32" s="17" t="b">
        <f t="shared" ca="1" si="348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49"/>
        <v/>
      </c>
      <c r="AK32" s="17" t="str">
        <f t="shared" ca="1" si="350"/>
        <v/>
      </c>
      <c r="AL32" s="17" t="str">
        <f t="shared" ca="1" si="351"/>
        <v/>
      </c>
      <c r="AM32" s="17" t="str">
        <f t="shared" ca="1" si="352"/>
        <v/>
      </c>
      <c r="AN32" s="17">
        <f t="shared" ca="1" si="353"/>
        <v>2</v>
      </c>
      <c r="AO32" s="24" t="str">
        <f t="shared" ca="1" si="354"/>
        <v/>
      </c>
      <c r="AP32" s="24" t="str">
        <f t="shared" ca="1" si="355"/>
        <v/>
      </c>
      <c r="AQ32" s="17" t="str">
        <f t="shared" ca="1" si="47"/>
        <v/>
      </c>
      <c r="AR32" s="17" t="str">
        <f t="shared" ca="1" si="356"/>
        <v/>
      </c>
      <c r="AS32" s="17" t="str">
        <f t="shared" ca="1" si="357"/>
        <v/>
      </c>
      <c r="AT32" s="17" t="str">
        <f t="shared" ca="1" si="358"/>
        <v/>
      </c>
      <c r="AU32" s="17" t="str">
        <f t="shared" ca="1" si="359"/>
        <v/>
      </c>
      <c r="AV32" s="17" t="str">
        <f t="shared" ca="1" si="360"/>
        <v/>
      </c>
      <c r="AW32" s="17" t="str">
        <f t="shared" ca="1" si="361"/>
        <v/>
      </c>
      <c r="AX32" s="14" t="str">
        <f t="array" aca="1" ref="AX32" ca="1">IF(H32,N32&gt;0,"")</f>
        <v/>
      </c>
      <c r="AY32" s="17" t="str">
        <f t="shared" ca="1" si="362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63"/>
        <v>0</v>
      </c>
      <c r="BB32" s="17" t="b">
        <v>0</v>
      </c>
      <c r="BC32" s="17" t="str">
        <f t="shared" ca="1" si="364"/>
        <v/>
      </c>
      <c r="BD32" s="17" t="str">
        <f t="shared" ca="1" si="365"/>
        <v/>
      </c>
      <c r="BE32" s="17" t="b">
        <f t="shared" ca="1" si="48"/>
        <v>0</v>
      </c>
      <c r="BF32" s="17" t="str">
        <f t="shared" ca="1" si="49"/>
        <v/>
      </c>
      <c r="BG32" s="17" t="str">
        <f t="shared" ca="1" si="366"/>
        <v/>
      </c>
      <c r="BH32" s="17" t="str">
        <f t="shared" ca="1" si="367"/>
        <v/>
      </c>
      <c r="BI32" s="17" t="str">
        <f t="shared" ca="1" si="368"/>
        <v/>
      </c>
      <c r="BJ32" s="17" t="b">
        <f t="shared" ca="1" si="369"/>
        <v>0</v>
      </c>
      <c r="BK32" s="17" t="str">
        <f t="shared" ca="1" si="54"/>
        <v/>
      </c>
      <c r="BL32" s="17" t="str">
        <f t="shared" ca="1" si="370"/>
        <v/>
      </c>
      <c r="BM32" s="17" t="str">
        <f t="shared" ca="1" si="371"/>
        <v/>
      </c>
      <c r="BN32" s="17" t="str">
        <f t="shared" ca="1" si="372"/>
        <v/>
      </c>
      <c r="BO32" s="17" t="str">
        <f t="shared" ca="1" si="373"/>
        <v/>
      </c>
      <c r="BP32" s="14" t="b">
        <f t="shared" ca="1" si="374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75"/>
        <v/>
      </c>
      <c r="DE32" s="14" t="str">
        <f t="shared" ca="1" si="376"/>
        <v/>
      </c>
      <c r="DF32" s="14" t="str">
        <f t="shared" ca="1" si="377"/>
        <v/>
      </c>
      <c r="DG32" s="14" t="str">
        <f t="shared" ca="1" si="378"/>
        <v/>
      </c>
      <c r="DH32" s="14" t="str">
        <f t="shared" ca="1" si="379"/>
        <v/>
      </c>
      <c r="DI32" s="14" t="str">
        <f t="shared" ca="1" si="380"/>
        <v/>
      </c>
      <c r="DJ32" s="14" t="str">
        <f t="shared" ca="1" si="381"/>
        <v/>
      </c>
      <c r="DK32" s="14" t="str">
        <f t="shared" ca="1" si="382"/>
        <v/>
      </c>
      <c r="DL32" s="14" t="str">
        <f t="shared" ca="1" si="63"/>
        <v/>
      </c>
      <c r="DM32" s="14" t="str">
        <f t="shared" ca="1" si="383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384"/>
        <v/>
      </c>
      <c r="DP32" s="14" t="str">
        <f t="shared" ca="1" si="385"/>
        <v/>
      </c>
      <c r="DQ32" s="14" t="str">
        <f t="shared" ca="1" si="386"/>
        <v/>
      </c>
      <c r="DR32" s="14" t="str">
        <f t="shared" ca="1" si="387"/>
        <v/>
      </c>
      <c r="DS32" s="14" t="str">
        <f t="shared" ca="1" si="388"/>
        <v/>
      </c>
      <c r="DZ32" s="14" t="b">
        <f t="shared" ca="1" si="389"/>
        <v>0</v>
      </c>
      <c r="EA32" s="14" t="str">
        <f t="shared" ca="1" si="390"/>
        <v/>
      </c>
      <c r="EB32" s="14" t="str">
        <f t="shared" ca="1" si="391"/>
        <v/>
      </c>
      <c r="EC32" s="14" t="str">
        <f t="shared" ca="1" si="392"/>
        <v/>
      </c>
      <c r="ED32" s="14" t="str">
        <f t="shared" ca="1" si="393"/>
        <v/>
      </c>
      <c r="EE32" s="14" t="str">
        <f t="shared" ca="1" si="394"/>
        <v/>
      </c>
      <c r="EF32" s="14" t="str">
        <f t="shared" ca="1" si="395"/>
        <v/>
      </c>
      <c r="EG32" s="14" t="str">
        <f t="shared" ca="1" si="396"/>
        <v/>
      </c>
      <c r="EM32" s="14" t="b">
        <f t="shared" ca="1" si="397"/>
        <v>0</v>
      </c>
      <c r="EN32" s="14" t="str">
        <f t="shared" ca="1" si="398"/>
        <v/>
      </c>
      <c r="EO32" s="14" t="str">
        <f t="shared" ca="1" si="399"/>
        <v/>
      </c>
      <c r="EP32" s="14" t="str">
        <f t="shared" ca="1" si="400"/>
        <v/>
      </c>
      <c r="EQ32" s="14" t="str">
        <f t="shared" ca="1" si="401"/>
        <v/>
      </c>
    </row>
    <row r="33" spans="2:147" s="14" customFormat="1">
      <c r="B33" s="14" t="str">
        <f t="shared" ca="1" si="332"/>
        <v/>
      </c>
      <c r="C33" s="14">
        <f t="shared" ca="1" si="333"/>
        <v>22</v>
      </c>
      <c r="D33" s="14">
        <f t="shared" si="334"/>
        <v>31</v>
      </c>
      <c r="E33" s="14" t="str">
        <f t="shared" ca="1" si="335"/>
        <v/>
      </c>
      <c r="F33" s="14" t="str">
        <f t="shared" ca="1" si="336"/>
        <v/>
      </c>
      <c r="G33" s="14" t="str">
        <f t="shared" ca="1" si="337"/>
        <v/>
      </c>
      <c r="H33" s="14" t="b">
        <f t="shared" ca="1" si="338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39"/>
        <v/>
      </c>
      <c r="N33" s="14" t="str">
        <f t="shared" ca="1" si="340"/>
        <v/>
      </c>
      <c r="O33" s="14" t="str">
        <f t="shared" ca="1" si="341"/>
        <v>.validation</v>
      </c>
      <c r="P33" s="14" t="str">
        <f t="shared" ca="1" si="342"/>
        <v/>
      </c>
      <c r="Q33" s="14" t="str">
        <f ca="1">IF($BP33,ADDRESS(3,D33+1,4,,"["&amp;wew!$G$7&amp;"]"&amp;_sheetname_dataframe)&amp;":"&amp;ADDRESS(2+ster!$C$14,D33+1,4),"")</f>
        <v>[DBTemplate.xlsm]data_frame!AF3:AF3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43"/>
        <v/>
      </c>
      <c r="AA33" s="12" t="str">
        <f t="shared" ca="1" si="344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45"/>
        <v/>
      </c>
      <c r="AE33" s="17" t="b">
        <f t="shared" ca="1" si="346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47"/>
        <v/>
      </c>
      <c r="AH33" s="17" t="b">
        <f t="shared" ca="1" si="348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49"/>
        <v/>
      </c>
      <c r="AK33" s="17" t="str">
        <f t="shared" ca="1" si="350"/>
        <v/>
      </c>
      <c r="AL33" s="17" t="str">
        <f t="shared" ca="1" si="351"/>
        <v/>
      </c>
      <c r="AM33" s="17" t="str">
        <f t="shared" ca="1" si="352"/>
        <v/>
      </c>
      <c r="AN33" s="17">
        <f t="shared" ca="1" si="353"/>
        <v>2</v>
      </c>
      <c r="AO33" s="24" t="str">
        <f t="shared" ca="1" si="354"/>
        <v/>
      </c>
      <c r="AP33" s="24" t="str">
        <f t="shared" ca="1" si="355"/>
        <v/>
      </c>
      <c r="AQ33" s="17" t="str">
        <f t="shared" ca="1" si="47"/>
        <v/>
      </c>
      <c r="AR33" s="17" t="str">
        <f t="shared" ca="1" si="356"/>
        <v/>
      </c>
      <c r="AS33" s="17" t="str">
        <f t="shared" ca="1" si="357"/>
        <v/>
      </c>
      <c r="AT33" s="17" t="str">
        <f t="shared" ca="1" si="358"/>
        <v/>
      </c>
      <c r="AU33" s="17" t="str">
        <f t="shared" ca="1" si="359"/>
        <v/>
      </c>
      <c r="AV33" s="17" t="str">
        <f t="shared" ca="1" si="360"/>
        <v/>
      </c>
      <c r="AW33" s="17" t="str">
        <f t="shared" ca="1" si="361"/>
        <v/>
      </c>
      <c r="AX33" s="14" t="str">
        <f t="array" aca="1" ref="AX33" ca="1">IF(H33,N33&gt;0,"")</f>
        <v/>
      </c>
      <c r="AY33" s="17" t="str">
        <f t="shared" ca="1" si="362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63"/>
        <v>0</v>
      </c>
      <c r="BB33" s="17" t="b">
        <v>0</v>
      </c>
      <c r="BC33" s="17" t="str">
        <f t="shared" ca="1" si="364"/>
        <v/>
      </c>
      <c r="BD33" s="17" t="str">
        <f t="shared" ca="1" si="365"/>
        <v/>
      </c>
      <c r="BE33" s="17" t="b">
        <f t="shared" ca="1" si="48"/>
        <v>0</v>
      </c>
      <c r="BF33" s="17" t="str">
        <f t="shared" ca="1" si="49"/>
        <v/>
      </c>
      <c r="BG33" s="17" t="str">
        <f t="shared" ca="1" si="366"/>
        <v/>
      </c>
      <c r="BH33" s="17" t="str">
        <f t="shared" ca="1" si="367"/>
        <v/>
      </c>
      <c r="BI33" s="17" t="str">
        <f t="shared" ca="1" si="368"/>
        <v/>
      </c>
      <c r="BJ33" s="17" t="b">
        <f t="shared" ca="1" si="369"/>
        <v>0</v>
      </c>
      <c r="BK33" s="17" t="str">
        <f t="shared" ca="1" si="54"/>
        <v/>
      </c>
      <c r="BL33" s="17" t="str">
        <f t="shared" ca="1" si="370"/>
        <v/>
      </c>
      <c r="BM33" s="17" t="str">
        <f t="shared" ca="1" si="371"/>
        <v/>
      </c>
      <c r="BN33" s="17" t="str">
        <f t="shared" ca="1" si="372"/>
        <v/>
      </c>
      <c r="BO33" s="17" t="str">
        <f t="shared" ca="1" si="373"/>
        <v/>
      </c>
      <c r="BP33" s="14" t="b">
        <f t="shared" ca="1" si="374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75"/>
        <v/>
      </c>
      <c r="DE33" s="14" t="str">
        <f t="shared" ca="1" si="376"/>
        <v/>
      </c>
      <c r="DF33" s="14" t="str">
        <f t="shared" ca="1" si="377"/>
        <v/>
      </c>
      <c r="DG33" s="14" t="str">
        <f t="shared" ca="1" si="378"/>
        <v/>
      </c>
      <c r="DH33" s="14" t="str">
        <f t="shared" ca="1" si="379"/>
        <v/>
      </c>
      <c r="DI33" s="14" t="str">
        <f t="shared" ca="1" si="380"/>
        <v/>
      </c>
      <c r="DJ33" s="14" t="str">
        <f t="shared" ca="1" si="381"/>
        <v/>
      </c>
      <c r="DK33" s="14" t="str">
        <f t="shared" ca="1" si="382"/>
        <v/>
      </c>
      <c r="DL33" s="14" t="str">
        <f t="shared" ca="1" si="63"/>
        <v/>
      </c>
      <c r="DM33" s="14" t="str">
        <f t="shared" ca="1" si="383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384"/>
        <v/>
      </c>
      <c r="DP33" s="14" t="str">
        <f t="shared" ca="1" si="385"/>
        <v/>
      </c>
      <c r="DQ33" s="14" t="str">
        <f t="shared" ca="1" si="386"/>
        <v/>
      </c>
      <c r="DR33" s="14" t="str">
        <f t="shared" ca="1" si="387"/>
        <v/>
      </c>
      <c r="DS33" s="14" t="str">
        <f t="shared" ca="1" si="388"/>
        <v/>
      </c>
      <c r="DZ33" s="14" t="b">
        <f t="shared" ca="1" si="389"/>
        <v>0</v>
      </c>
      <c r="EA33" s="14" t="str">
        <f t="shared" ca="1" si="390"/>
        <v/>
      </c>
      <c r="EB33" s="14" t="str">
        <f t="shared" ca="1" si="391"/>
        <v/>
      </c>
      <c r="EC33" s="14" t="str">
        <f t="shared" ca="1" si="392"/>
        <v/>
      </c>
      <c r="ED33" s="14" t="str">
        <f t="shared" ca="1" si="393"/>
        <v/>
      </c>
      <c r="EE33" s="14" t="str">
        <f t="shared" ca="1" si="394"/>
        <v/>
      </c>
      <c r="EF33" s="14" t="str">
        <f t="shared" ca="1" si="395"/>
        <v/>
      </c>
      <c r="EG33" s="14" t="str">
        <f t="shared" ca="1" si="396"/>
        <v/>
      </c>
      <c r="EM33" s="14" t="b">
        <f t="shared" ca="1" si="397"/>
        <v>0</v>
      </c>
      <c r="EN33" s="14" t="str">
        <f t="shared" ca="1" si="398"/>
        <v/>
      </c>
      <c r="EO33" s="14" t="str">
        <f t="shared" ca="1" si="399"/>
        <v/>
      </c>
      <c r="EP33" s="14" t="str">
        <f t="shared" ca="1" si="400"/>
        <v/>
      </c>
      <c r="EQ33" s="14" t="str">
        <f t="shared" ca="1" si="401"/>
        <v/>
      </c>
    </row>
    <row r="34" spans="2:147" s="14" customFormat="1">
      <c r="B34" s="14" t="str">
        <f t="shared" ca="1" si="332"/>
        <v/>
      </c>
      <c r="C34" s="14">
        <f t="shared" ca="1" si="333"/>
        <v>22</v>
      </c>
      <c r="D34" s="14">
        <f t="shared" si="334"/>
        <v>32</v>
      </c>
      <c r="E34" s="14" t="str">
        <f t="shared" ca="1" si="335"/>
        <v>I</v>
      </c>
      <c r="F34" s="14" t="str">
        <f t="shared" ca="1" si="336"/>
        <v>q_15</v>
      </c>
      <c r="G34" s="14" t="str">
        <f t="shared" ca="1" si="337"/>
        <v>Date of Death</v>
      </c>
      <c r="H34" s="14" t="b">
        <f t="shared" ca="1" si="338"/>
        <v>1</v>
      </c>
      <c r="I34" s="14" t="str">
        <f ca="1">IF($H34,ADDRESS(3,(D34+1)*2-1,4,,"["&amp;wew!$G$7&amp;"]"&amp;_sheetname_labels)&amp;":"&amp;ADDRESS(2+ster!$B$20,(D34+1)*2-1,4),"")</f>
        <v>[DBTemplate.xlsm]labels!BM3:BM725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39"/>
        <v>0</v>
      </c>
      <c r="N34" s="14">
        <f t="shared" ca="1" si="340"/>
        <v>0</v>
      </c>
      <c r="O34" s="14" t="str">
        <f t="shared" ca="1" si="341"/>
        <v>q_15</v>
      </c>
      <c r="P34" s="14" t="str">
        <f t="shared" ca="1" si="342"/>
        <v>Date of Death</v>
      </c>
      <c r="Q34" s="14" t="str">
        <f ca="1">IF($BP34,ADDRESS(3,D34+1,4,,"["&amp;wew!$G$7&amp;"]"&amp;_sheetname_dataframe)&amp;":"&amp;ADDRESS(2+ster!$C$14,D34+1,4),"")</f>
        <v>[DBTemplate.xlsm]data_frame!AG3:AG3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43"/>
        <v>0</v>
      </c>
      <c r="AA34" s="12" t="str">
        <f t="shared" ca="1" si="344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45"/>
        <v>1</v>
      </c>
      <c r="AE34" s="17" t="b">
        <f t="shared" ca="1" si="346"/>
        <v>1</v>
      </c>
      <c r="AF34" s="17" t="str">
        <f ca="1">IF(AE34,IF($H34,ADDRESS(3,D34+2,4,,"["&amp;wew!$G$7&amp;"]"&amp;_sheetname_dataframe)&amp;":"&amp;ADDRESS(2+ster!$C$14,D34+2,4),""),"")</f>
        <v>[DBTemplate.xlsm]data_frame!AH3:AH3</v>
      </c>
      <c r="AG34" s="17" t="str">
        <f t="shared" ca="1" si="347"/>
        <v>Must be the last date ever</v>
      </c>
      <c r="AH34" s="17" t="b">
        <f t="shared" ca="1" si="348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49"/>
        <v/>
      </c>
      <c r="AK34" s="17" t="b">
        <f t="shared" ca="1" si="350"/>
        <v>0</v>
      </c>
      <c r="AL34" s="17" t="b">
        <f t="shared" ca="1" si="351"/>
        <v>0</v>
      </c>
      <c r="AM34" s="17" t="b">
        <f t="shared" ca="1" si="352"/>
        <v>1</v>
      </c>
      <c r="AN34" s="17">
        <f t="shared" ca="1" si="353"/>
        <v>0</v>
      </c>
      <c r="AO34" s="24" t="str">
        <f t="shared" ca="1" si="354"/>
        <v/>
      </c>
      <c r="AP34" s="24" t="str">
        <f t="shared" ca="1" si="355"/>
        <v/>
      </c>
      <c r="AQ34" s="17" t="b">
        <f t="shared" ca="1" si="47"/>
        <v>0</v>
      </c>
      <c r="AR34" s="17" t="b">
        <f t="shared" ca="1" si="356"/>
        <v>0</v>
      </c>
      <c r="AS34" s="17" t="b">
        <f t="shared" ca="1" si="357"/>
        <v>0</v>
      </c>
      <c r="AT34" s="17" t="b">
        <f t="shared" ca="1" si="358"/>
        <v>0</v>
      </c>
      <c r="AU34" s="17" t="b">
        <f t="shared" ca="1" si="359"/>
        <v>0</v>
      </c>
      <c r="AV34" s="17" t="b">
        <f t="shared" ca="1" si="360"/>
        <v>1</v>
      </c>
      <c r="AW34" s="17" t="b">
        <f t="shared" ca="1" si="361"/>
        <v>0</v>
      </c>
      <c r="AX34" s="14" t="b">
        <f t="array" aca="1" ref="AX34" ca="1">IF(H34,N34&gt;0,"")</f>
        <v>0</v>
      </c>
      <c r="AY34" s="17" t="str">
        <f t="shared" ca="1" si="362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63"/>
        <v>0</v>
      </c>
      <c r="BB34" s="17" t="b">
        <v>0</v>
      </c>
      <c r="BC34" s="17" t="str">
        <f t="shared" ca="1" si="364"/>
        <v/>
      </c>
      <c r="BD34" s="17" t="str">
        <f t="shared" ca="1" si="365"/>
        <v/>
      </c>
      <c r="BE34" s="17" t="b">
        <f t="shared" ca="1" si="48"/>
        <v>0</v>
      </c>
      <c r="BF34" s="17" t="str">
        <f t="shared" ca="1" si="49"/>
        <v/>
      </c>
      <c r="BG34" s="17" t="str">
        <f t="shared" ca="1" si="366"/>
        <v/>
      </c>
      <c r="BH34" s="17" t="str">
        <f t="shared" ca="1" si="367"/>
        <v/>
      </c>
      <c r="BI34" s="17" t="str">
        <f t="shared" ca="1" si="368"/>
        <v/>
      </c>
      <c r="BJ34" s="17" t="b">
        <f t="shared" ca="1" si="369"/>
        <v>0</v>
      </c>
      <c r="BK34" s="17" t="str">
        <f t="shared" ca="1" si="54"/>
        <v/>
      </c>
      <c r="BL34" s="17" t="str">
        <f t="shared" ca="1" si="370"/>
        <v/>
      </c>
      <c r="BM34" s="17" t="str">
        <f t="shared" ca="1" si="371"/>
        <v>D</v>
      </c>
      <c r="BN34" s="17" t="str">
        <f t="shared" ca="1" si="372"/>
        <v>D</v>
      </c>
      <c r="BO34" s="17" t="str">
        <f t="shared" ca="1" si="373"/>
        <v>I</v>
      </c>
      <c r="BP34" s="14" t="b">
        <f t="shared" ca="1" si="374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75"/>
        <v/>
      </c>
      <c r="DE34" s="14" t="str">
        <f t="shared" ca="1" si="376"/>
        <v/>
      </c>
      <c r="DF34" s="14" t="str">
        <f t="shared" ca="1" si="377"/>
        <v/>
      </c>
      <c r="DG34" s="14" t="str">
        <f t="shared" ca="1" si="378"/>
        <v/>
      </c>
      <c r="DH34" s="14" t="str">
        <f t="shared" ca="1" si="379"/>
        <v/>
      </c>
      <c r="DI34" s="14" t="str">
        <f t="shared" ca="1" si="380"/>
        <v/>
      </c>
      <c r="DJ34" s="14" t="str">
        <f t="shared" ca="1" si="381"/>
        <v/>
      </c>
      <c r="DK34" s="14" t="str">
        <f t="shared" ca="1" si="382"/>
        <v/>
      </c>
      <c r="DL34" s="14" t="str">
        <f t="shared" ca="1" si="63"/>
        <v/>
      </c>
      <c r="DM34" s="14" t="str">
        <f t="shared" ca="1" si="383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384"/>
        <v/>
      </c>
      <c r="DP34" s="14" t="str">
        <f t="shared" ca="1" si="385"/>
        <v/>
      </c>
      <c r="DQ34" s="14" t="str">
        <f t="shared" ca="1" si="386"/>
        <v/>
      </c>
      <c r="DR34" s="14" t="str">
        <f t="shared" ca="1" si="387"/>
        <v/>
      </c>
      <c r="DS34" s="14" t="str">
        <f t="shared" ca="1" si="388"/>
        <v/>
      </c>
      <c r="DZ34" s="14" t="b">
        <f t="shared" ca="1" si="389"/>
        <v>1</v>
      </c>
      <c r="EA34" s="14" t="str">
        <f t="shared" ca="1" si="390"/>
        <v>Date of Death (q_15)</v>
      </c>
      <c r="EB34" s="14" t="str">
        <f t="shared" ca="1" si="391"/>
        <v xml:space="preserve">Values must be numeric and must be the last date ever. </v>
      </c>
      <c r="EC34" s="14" t="str">
        <f t="shared" ca="1" si="392"/>
        <v xml:space="preserve">Date of Death (q_15): Values must be numeric and must be the last date ever. </v>
      </c>
      <c r="ED34" s="14" t="str">
        <f t="shared" ca="1" si="393"/>
        <v/>
      </c>
      <c r="EE34" s="14" t="str">
        <f t="shared" ca="1" si="394"/>
        <v>Values must be numeric</v>
      </c>
      <c r="EF34" s="14" t="str">
        <f t="shared" ca="1" si="395"/>
        <v>Must be the last date ever</v>
      </c>
      <c r="EG34" s="14" t="str">
        <f t="shared" ca="1" si="396"/>
        <v/>
      </c>
      <c r="EM34" s="14" t="b">
        <f t="shared" ca="1" si="397"/>
        <v>1</v>
      </c>
      <c r="EN34" s="14">
        <f t="shared" ca="1" si="398"/>
        <v>22</v>
      </c>
      <c r="EO34" s="14" t="str">
        <f t="shared" ca="1" si="399"/>
        <v>q_15</v>
      </c>
      <c r="EP34" s="14" t="str">
        <f t="shared" ca="1" si="400"/>
        <v xml:space="preserve">Date of Death (q_15): Values must be numeric and must be the last date ever. </v>
      </c>
      <c r="EQ34" s="14" t="str">
        <f t="shared" ca="1" si="401"/>
        <v/>
      </c>
    </row>
    <row r="35" spans="2:147" s="14" customFormat="1">
      <c r="B35" s="14" t="str">
        <f t="shared" ca="1" si="332"/>
        <v/>
      </c>
      <c r="C35" s="14">
        <f t="shared" ca="1" si="333"/>
        <v>23</v>
      </c>
      <c r="D35" s="14">
        <f t="shared" si="334"/>
        <v>33</v>
      </c>
      <c r="E35" s="14" t="str">
        <f t="shared" ca="1" si="335"/>
        <v/>
      </c>
      <c r="F35" s="14" t="str">
        <f t="shared" ca="1" si="336"/>
        <v/>
      </c>
      <c r="G35" s="14" t="str">
        <f t="shared" ca="1" si="337"/>
        <v/>
      </c>
      <c r="H35" s="14" t="b">
        <f t="shared" ca="1" si="338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39"/>
        <v/>
      </c>
      <c r="N35" s="14" t="str">
        <f t="shared" ca="1" si="340"/>
        <v/>
      </c>
      <c r="O35" s="14" t="str">
        <f t="shared" ca="1" si="341"/>
        <v>.validation</v>
      </c>
      <c r="P35" s="14" t="str">
        <f t="shared" ca="1" si="342"/>
        <v/>
      </c>
      <c r="Q35" s="14" t="str">
        <f ca="1">IF($BP35,ADDRESS(3,D35+1,4,,"["&amp;wew!$G$7&amp;"]"&amp;_sheetname_dataframe)&amp;":"&amp;ADDRESS(2+ster!$C$14,D35+1,4),"")</f>
        <v>[DBTemplate.xlsm]data_frame!AH3:AH3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43"/>
        <v/>
      </c>
      <c r="AA35" s="12" t="str">
        <f t="shared" ca="1" si="344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45"/>
        <v/>
      </c>
      <c r="AE35" s="17" t="b">
        <f t="shared" ca="1" si="346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47"/>
        <v/>
      </c>
      <c r="AH35" s="17" t="b">
        <f t="shared" ca="1" si="348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49"/>
        <v/>
      </c>
      <c r="AK35" s="17" t="str">
        <f t="shared" ca="1" si="350"/>
        <v/>
      </c>
      <c r="AL35" s="17" t="str">
        <f t="shared" ca="1" si="351"/>
        <v/>
      </c>
      <c r="AM35" s="17" t="str">
        <f t="shared" ca="1" si="352"/>
        <v/>
      </c>
      <c r="AN35" s="17">
        <f t="shared" ca="1" si="353"/>
        <v>2</v>
      </c>
      <c r="AO35" s="24" t="str">
        <f t="shared" ca="1" si="354"/>
        <v/>
      </c>
      <c r="AP35" s="24" t="str">
        <f t="shared" ca="1" si="355"/>
        <v/>
      </c>
      <c r="AQ35" s="17" t="str">
        <f t="shared" ca="1" si="47"/>
        <v/>
      </c>
      <c r="AR35" s="17" t="str">
        <f t="shared" ca="1" si="356"/>
        <v/>
      </c>
      <c r="AS35" s="17" t="str">
        <f t="shared" ca="1" si="357"/>
        <v/>
      </c>
      <c r="AT35" s="17" t="str">
        <f t="shared" ca="1" si="358"/>
        <v/>
      </c>
      <c r="AU35" s="17" t="str">
        <f t="shared" ca="1" si="359"/>
        <v/>
      </c>
      <c r="AV35" s="17" t="str">
        <f t="shared" ca="1" si="360"/>
        <v/>
      </c>
      <c r="AW35" s="17" t="str">
        <f t="shared" ca="1" si="361"/>
        <v/>
      </c>
      <c r="AX35" s="14" t="str">
        <f t="array" aca="1" ref="AX35" ca="1">IF(H35,N35&gt;0,"")</f>
        <v/>
      </c>
      <c r="AY35" s="17" t="str">
        <f t="shared" ca="1" si="362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63"/>
        <v>0</v>
      </c>
      <c r="BB35" s="17" t="b">
        <v>0</v>
      </c>
      <c r="BC35" s="17" t="str">
        <f t="shared" ca="1" si="364"/>
        <v/>
      </c>
      <c r="BD35" s="17" t="str">
        <f t="shared" ca="1" si="365"/>
        <v/>
      </c>
      <c r="BE35" s="17" t="b">
        <f t="shared" ca="1" si="48"/>
        <v>0</v>
      </c>
      <c r="BF35" s="17" t="str">
        <f t="shared" ca="1" si="49"/>
        <v/>
      </c>
      <c r="BG35" s="17" t="str">
        <f t="shared" ca="1" si="366"/>
        <v/>
      </c>
      <c r="BH35" s="17" t="str">
        <f t="shared" ca="1" si="367"/>
        <v/>
      </c>
      <c r="BI35" s="17" t="str">
        <f t="shared" ca="1" si="368"/>
        <v/>
      </c>
      <c r="BJ35" s="17" t="b">
        <f t="shared" ca="1" si="369"/>
        <v>0</v>
      </c>
      <c r="BK35" s="17" t="str">
        <f t="shared" ca="1" si="54"/>
        <v/>
      </c>
      <c r="BL35" s="17" t="str">
        <f t="shared" ca="1" si="370"/>
        <v/>
      </c>
      <c r="BM35" s="17" t="str">
        <f t="shared" ca="1" si="371"/>
        <v/>
      </c>
      <c r="BN35" s="17" t="str">
        <f t="shared" ca="1" si="372"/>
        <v/>
      </c>
      <c r="BO35" s="17" t="str">
        <f t="shared" ca="1" si="373"/>
        <v/>
      </c>
      <c r="BP35" s="14" t="b">
        <f t="shared" ca="1" si="374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75"/>
        <v/>
      </c>
      <c r="DE35" s="14" t="str">
        <f t="shared" ca="1" si="376"/>
        <v/>
      </c>
      <c r="DF35" s="14" t="str">
        <f t="shared" ca="1" si="377"/>
        <v/>
      </c>
      <c r="DG35" s="14" t="str">
        <f t="shared" ca="1" si="378"/>
        <v/>
      </c>
      <c r="DH35" s="14" t="str">
        <f t="shared" ca="1" si="379"/>
        <v/>
      </c>
      <c r="DI35" s="14" t="str">
        <f t="shared" ca="1" si="380"/>
        <v/>
      </c>
      <c r="DJ35" s="14" t="str">
        <f t="shared" ca="1" si="381"/>
        <v/>
      </c>
      <c r="DK35" s="14" t="str">
        <f t="shared" ca="1" si="382"/>
        <v/>
      </c>
      <c r="DL35" s="14" t="str">
        <f t="shared" ca="1" si="63"/>
        <v/>
      </c>
      <c r="DM35" s="14" t="str">
        <f t="shared" ca="1" si="383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384"/>
        <v/>
      </c>
      <c r="DP35" s="14" t="str">
        <f t="shared" ca="1" si="385"/>
        <v/>
      </c>
      <c r="DQ35" s="14" t="str">
        <f t="shared" ca="1" si="386"/>
        <v/>
      </c>
      <c r="DR35" s="14" t="str">
        <f t="shared" ca="1" si="387"/>
        <v/>
      </c>
      <c r="DS35" s="14" t="str">
        <f t="shared" ca="1" si="388"/>
        <v/>
      </c>
      <c r="DZ35" s="14" t="b">
        <f t="shared" ca="1" si="389"/>
        <v>0</v>
      </c>
      <c r="EA35" s="14" t="str">
        <f t="shared" ca="1" si="390"/>
        <v/>
      </c>
      <c r="EB35" s="14" t="str">
        <f t="shared" ca="1" si="391"/>
        <v/>
      </c>
      <c r="EC35" s="14" t="str">
        <f t="shared" ca="1" si="392"/>
        <v/>
      </c>
      <c r="ED35" s="14" t="str">
        <f t="shared" ca="1" si="393"/>
        <v/>
      </c>
      <c r="EE35" s="14" t="str">
        <f t="shared" ca="1" si="394"/>
        <v/>
      </c>
      <c r="EF35" s="14" t="str">
        <f t="shared" ca="1" si="395"/>
        <v/>
      </c>
      <c r="EG35" s="14" t="str">
        <f t="shared" ca="1" si="396"/>
        <v/>
      </c>
      <c r="EM35" s="14" t="b">
        <f t="shared" ca="1" si="397"/>
        <v>0</v>
      </c>
      <c r="EN35" s="14" t="str">
        <f t="shared" ca="1" si="398"/>
        <v/>
      </c>
      <c r="EO35" s="14" t="str">
        <f t="shared" ca="1" si="399"/>
        <v/>
      </c>
      <c r="EP35" s="14" t="str">
        <f t="shared" ca="1" si="400"/>
        <v/>
      </c>
      <c r="EQ35" s="14" t="str">
        <f t="shared" ca="1" si="401"/>
        <v/>
      </c>
    </row>
    <row r="36" spans="2:147" s="14" customFormat="1">
      <c r="B36" s="14" t="str">
        <f t="shared" ca="1" si="332"/>
        <v/>
      </c>
      <c r="C36" s="14">
        <f t="shared" ca="1" si="333"/>
        <v>23</v>
      </c>
      <c r="D36" s="14">
        <f t="shared" si="334"/>
        <v>34</v>
      </c>
      <c r="E36" s="14" t="str">
        <f t="shared" ca="1" si="335"/>
        <v>D</v>
      </c>
      <c r="F36" s="14" t="str">
        <f t="shared" ca="1" si="336"/>
        <v>q_16a</v>
      </c>
      <c r="G36" s="14" t="str">
        <f t="shared" ca="1" si="337"/>
        <v>Limbs onset</v>
      </c>
      <c r="H36" s="14" t="b">
        <f t="shared" ca="1" si="338"/>
        <v>1</v>
      </c>
      <c r="I36" s="14" t="str">
        <f ca="1">IF($H36,ADDRESS(3,(D36+1)*2-1,4,,"["&amp;wew!$G$7&amp;"]"&amp;_sheetname_labels)&amp;":"&amp;ADDRESS(2+ster!$B$20,(D36+1)*2-1,4),"")</f>
        <v>[DBTemplate.xlsm]labels!BQ3:BQ725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[DBTemplate.xlsm]labels!BQ3:BQ4</v>
      </c>
      <c r="L36" s="14" t="str">
        <f ca="1">IF($H36,IF($J36&gt;0,ADDRESS(3,(D36+1)*2,4,,"["&amp;wew!$G$7&amp;"]"&amp;_sheetname_labels)&amp;":"&amp;ADDRESS(2+J36,(D36+1)*2,4),""),"")</f>
        <v>[DBTemplate.xlsm]labels!BR3:BR4</v>
      </c>
      <c r="M36" s="14">
        <f t="shared" ca="1" si="339"/>
        <v>0</v>
      </c>
      <c r="N36" s="14">
        <f t="shared" ca="1" si="340"/>
        <v>2</v>
      </c>
      <c r="O36" s="14" t="str">
        <f t="shared" ca="1" si="341"/>
        <v>q_16a</v>
      </c>
      <c r="P36" s="14" t="str">
        <f t="shared" ca="1" si="342"/>
        <v>Limbs onset</v>
      </c>
      <c r="Q36" s="14" t="str">
        <f ca="1">IF($BP36,ADDRESS(3,D36+1,4,,"["&amp;wew!$G$7&amp;"]"&amp;_sheetname_dataframe)&amp;":"&amp;ADDRESS(2+ster!$C$14,D36+1,4),"")</f>
        <v>[DBTemplate.xlsm]data_frame!AI3:AI3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43"/>
        <v>0</v>
      </c>
      <c r="AA36" s="12">
        <f t="shared" ca="1" si="344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45"/>
        <v>1</v>
      </c>
      <c r="AE36" s="17" t="b">
        <f t="shared" ca="1" si="346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47"/>
        <v/>
      </c>
      <c r="AH36" s="17" t="b">
        <f t="shared" ca="1" si="348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49"/>
        <v/>
      </c>
      <c r="AK36" s="17" t="b">
        <f t="shared" ca="1" si="350"/>
        <v>0</v>
      </c>
      <c r="AL36" s="17" t="b">
        <f t="shared" ca="1" si="351"/>
        <v>0</v>
      </c>
      <c r="AM36" s="17" t="b">
        <f t="shared" ca="1" si="352"/>
        <v>0</v>
      </c>
      <c r="AN36" s="17">
        <f t="shared" ca="1" si="353"/>
        <v>0</v>
      </c>
      <c r="AO36" s="24" t="str">
        <f t="shared" ca="1" si="354"/>
        <v/>
      </c>
      <c r="AP36" s="24" t="str">
        <f t="shared" ca="1" si="355"/>
        <v/>
      </c>
      <c r="AQ36" s="17" t="b">
        <f t="shared" ca="1" si="47"/>
        <v>0</v>
      </c>
      <c r="AR36" s="17" t="b">
        <f t="shared" ca="1" si="356"/>
        <v>1</v>
      </c>
      <c r="AS36" s="17" t="b">
        <f t="shared" ca="1" si="357"/>
        <v>0</v>
      </c>
      <c r="AT36" s="17" t="b">
        <f t="shared" ca="1" si="358"/>
        <v>0</v>
      </c>
      <c r="AU36" s="17" t="b">
        <f t="shared" ca="1" si="359"/>
        <v>1</v>
      </c>
      <c r="AV36" s="17" t="b">
        <f t="shared" ca="1" si="360"/>
        <v>0</v>
      </c>
      <c r="AW36" s="17" t="b">
        <f t="shared" ca="1" si="361"/>
        <v>1</v>
      </c>
      <c r="AX36" s="14" t="b">
        <f t="array" aca="1" ref="AX36" ca="1">IF(H36,N36&gt;0,"")</f>
        <v>1</v>
      </c>
      <c r="AY36" s="17" t="str">
        <f t="shared" ca="1" si="362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63"/>
        <v>1</v>
      </c>
      <c r="BB36" s="17" t="b">
        <v>0</v>
      </c>
      <c r="BC36" s="17" t="b">
        <f t="shared" ca="1" si="364"/>
        <v>1</v>
      </c>
      <c r="BD36" s="17" t="b">
        <f t="shared" ca="1" si="365"/>
        <v>0</v>
      </c>
      <c r="BE36" s="17" t="str">
        <f t="shared" ca="1" si="48"/>
        <v/>
      </c>
      <c r="BF36" s="17" t="b">
        <f t="shared" ca="1" si="49"/>
        <v>0</v>
      </c>
      <c r="BG36" s="17" t="b">
        <f t="shared" ca="1" si="366"/>
        <v>0</v>
      </c>
      <c r="BH36" s="17" t="b">
        <f t="shared" ca="1" si="367"/>
        <v>1</v>
      </c>
      <c r="BI36" s="17">
        <f t="shared" ca="1" si="368"/>
        <v>2</v>
      </c>
      <c r="BJ36" s="17" t="b">
        <f t="shared" ca="1" si="369"/>
        <v>0</v>
      </c>
      <c r="BK36" s="17" t="str">
        <f t="shared" ca="1" si="54"/>
        <v/>
      </c>
      <c r="BL36" s="17" t="str">
        <f t="shared" ca="1" si="370"/>
        <v/>
      </c>
      <c r="BM36" s="17" t="str">
        <f t="shared" ca="1" si="371"/>
        <v>F</v>
      </c>
      <c r="BN36" s="17" t="str">
        <f t="shared" ca="1" si="372"/>
        <v>F</v>
      </c>
      <c r="BO36" s="17" t="str">
        <f t="shared" ca="1" si="373"/>
        <v>D</v>
      </c>
      <c r="BP36" s="14" t="b">
        <f t="shared" ca="1" si="374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75"/>
        <v/>
      </c>
      <c r="DE36" s="14" t="str">
        <f t="shared" ca="1" si="376"/>
        <v/>
      </c>
      <c r="DF36" s="14" t="str">
        <f t="shared" ca="1" si="377"/>
        <v/>
      </c>
      <c r="DG36" s="14" t="str">
        <f t="shared" ca="1" si="378"/>
        <v/>
      </c>
      <c r="DH36" s="14" t="str">
        <f t="shared" ca="1" si="379"/>
        <v/>
      </c>
      <c r="DI36" s="14" t="str">
        <f t="shared" ca="1" si="380"/>
        <v/>
      </c>
      <c r="DJ36" s="14" t="str">
        <f t="shared" ca="1" si="381"/>
        <v/>
      </c>
      <c r="DK36" s="14" t="str">
        <f t="shared" ca="1" si="382"/>
        <v/>
      </c>
      <c r="DL36" s="14" t="str">
        <f t="shared" ca="1" si="63"/>
        <v/>
      </c>
      <c r="DM36" s="14" t="str">
        <f t="shared" ca="1" si="383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384"/>
        <v/>
      </c>
      <c r="DP36" s="14" t="str">
        <f t="shared" ca="1" si="385"/>
        <v/>
      </c>
      <c r="DQ36" s="14" t="str">
        <f t="shared" ca="1" si="386"/>
        <v/>
      </c>
      <c r="DR36" s="14" t="str">
        <f t="shared" ca="1" si="387"/>
        <v/>
      </c>
      <c r="DS36" s="14" t="str">
        <f t="shared" ca="1" si="388"/>
        <v/>
      </c>
      <c r="DZ36" s="14" t="b">
        <f t="shared" ca="1" si="389"/>
        <v>0</v>
      </c>
      <c r="EA36" s="14" t="str">
        <f t="shared" ca="1" si="390"/>
        <v>Limbs onset (q_16a)</v>
      </c>
      <c r="EB36" s="14" t="str">
        <f t="shared" ca="1" si="391"/>
        <v xml:space="preserve">Values must be limited to predefinied list. </v>
      </c>
      <c r="EC36" s="14" t="str">
        <f t="shared" ca="1" si="392"/>
        <v xml:space="preserve">Limbs onset (q_16a): Values must be limited to predefinied list. </v>
      </c>
      <c r="ED36" s="14" t="str">
        <f t="shared" ca="1" si="393"/>
        <v/>
      </c>
      <c r="EE36" s="14" t="str">
        <f t="shared" ca="1" si="394"/>
        <v>Values must be limited to predefinied list</v>
      </c>
      <c r="EF36" s="14" t="str">
        <f t="shared" ca="1" si="395"/>
        <v/>
      </c>
      <c r="EG36" s="14" t="str">
        <f t="shared" ca="1" si="396"/>
        <v/>
      </c>
      <c r="EM36" s="14" t="b">
        <f t="shared" ca="1" si="397"/>
        <v>1</v>
      </c>
      <c r="EN36" s="14">
        <f t="shared" ca="1" si="398"/>
        <v>23</v>
      </c>
      <c r="EO36" s="14" t="str">
        <f t="shared" ca="1" si="399"/>
        <v>q_16a</v>
      </c>
      <c r="EP36" s="14" t="str">
        <f t="shared" ca="1" si="400"/>
        <v xml:space="preserve">Limbs onset (q_16a): Values must be limited to predefinied list. </v>
      </c>
      <c r="EQ36" s="14" t="str">
        <f t="shared" ca="1" si="401"/>
        <v/>
      </c>
    </row>
    <row r="37" spans="2:147" s="14" customFormat="1">
      <c r="B37" s="14" t="str">
        <f t="shared" ca="1" si="332"/>
        <v/>
      </c>
      <c r="C37" s="14">
        <f t="shared" ca="1" si="333"/>
        <v>24</v>
      </c>
      <c r="D37" s="14">
        <f t="shared" si="334"/>
        <v>35</v>
      </c>
      <c r="E37" s="14" t="str">
        <f t="shared" ca="1" si="335"/>
        <v>D</v>
      </c>
      <c r="F37" s="14" t="str">
        <f t="shared" ca="1" si="336"/>
        <v>q_16b</v>
      </c>
      <c r="G37" s="14" t="str">
        <f t="shared" ca="1" si="337"/>
        <v>Bulbar onset</v>
      </c>
      <c r="H37" s="14" t="b">
        <f t="shared" ca="1" si="338"/>
        <v>1</v>
      </c>
      <c r="I37" s="14" t="str">
        <f ca="1">IF($H37,ADDRESS(3,(D37+1)*2-1,4,,"["&amp;wew!$G$7&amp;"]"&amp;_sheetname_labels)&amp;":"&amp;ADDRESS(2+ster!$B$20,(D37+1)*2-1,4),"")</f>
        <v>[DBTemplate.xlsm]labels!BS3:BS725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[DBTemplate.xlsm]labels!BS3:BS4</v>
      </c>
      <c r="L37" s="14" t="str">
        <f ca="1">IF($H37,IF($J37&gt;0,ADDRESS(3,(D37+1)*2,4,,"["&amp;wew!$G$7&amp;"]"&amp;_sheetname_labels)&amp;":"&amp;ADDRESS(2+J37,(D37+1)*2,4),""),"")</f>
        <v>[DBTemplate.xlsm]labels!BT3:BT4</v>
      </c>
      <c r="M37" s="14">
        <f t="shared" ca="1" si="339"/>
        <v>0</v>
      </c>
      <c r="N37" s="14">
        <f t="shared" ca="1" si="340"/>
        <v>2</v>
      </c>
      <c r="O37" s="14" t="str">
        <f t="shared" ca="1" si="341"/>
        <v>q_16b</v>
      </c>
      <c r="P37" s="14" t="str">
        <f t="shared" ca="1" si="342"/>
        <v>Bulbar onset</v>
      </c>
      <c r="Q37" s="14" t="str">
        <f ca="1">IF($BP37,ADDRESS(3,D37+1,4,,"["&amp;wew!$G$7&amp;"]"&amp;_sheetname_dataframe)&amp;":"&amp;ADDRESS(2+ster!$C$14,D37+1,4),"")</f>
        <v>[DBTemplate.xlsm]data_frame!AJ3:AJ3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43"/>
        <v>0</v>
      </c>
      <c r="AA37" s="12">
        <f t="shared" ca="1" si="344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45"/>
        <v>1</v>
      </c>
      <c r="AE37" s="17" t="b">
        <f t="shared" ca="1" si="346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47"/>
        <v/>
      </c>
      <c r="AH37" s="17" t="b">
        <f t="shared" ca="1" si="348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49"/>
        <v/>
      </c>
      <c r="AK37" s="17" t="b">
        <f t="shared" ca="1" si="350"/>
        <v>0</v>
      </c>
      <c r="AL37" s="17" t="b">
        <f t="shared" ca="1" si="351"/>
        <v>0</v>
      </c>
      <c r="AM37" s="17" t="b">
        <f t="shared" ca="1" si="352"/>
        <v>0</v>
      </c>
      <c r="AN37" s="17">
        <f t="shared" ca="1" si="353"/>
        <v>0</v>
      </c>
      <c r="AO37" s="24" t="str">
        <f t="shared" ca="1" si="354"/>
        <v/>
      </c>
      <c r="AP37" s="24" t="str">
        <f t="shared" ca="1" si="355"/>
        <v/>
      </c>
      <c r="AQ37" s="17" t="b">
        <f t="shared" ca="1" si="47"/>
        <v>0</v>
      </c>
      <c r="AR37" s="17" t="b">
        <f t="shared" ca="1" si="356"/>
        <v>1</v>
      </c>
      <c r="AS37" s="17" t="b">
        <f t="shared" ca="1" si="357"/>
        <v>0</v>
      </c>
      <c r="AT37" s="17" t="b">
        <f t="shared" ca="1" si="358"/>
        <v>0</v>
      </c>
      <c r="AU37" s="17" t="b">
        <f t="shared" ca="1" si="359"/>
        <v>1</v>
      </c>
      <c r="AV37" s="17" t="b">
        <f t="shared" ca="1" si="360"/>
        <v>0</v>
      </c>
      <c r="AW37" s="17" t="b">
        <f t="shared" ca="1" si="361"/>
        <v>1</v>
      </c>
      <c r="AX37" s="14" t="b">
        <f t="array" aca="1" ref="AX37" ca="1">IF(H37,N37&gt;0,"")</f>
        <v>1</v>
      </c>
      <c r="AY37" s="17" t="str">
        <f t="shared" ca="1" si="362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63"/>
        <v>1</v>
      </c>
      <c r="BB37" s="17" t="b">
        <v>0</v>
      </c>
      <c r="BC37" s="17" t="b">
        <f t="shared" ca="1" si="364"/>
        <v>1</v>
      </c>
      <c r="BD37" s="17" t="b">
        <f t="shared" ca="1" si="365"/>
        <v>0</v>
      </c>
      <c r="BE37" s="17" t="str">
        <f t="shared" ca="1" si="48"/>
        <v/>
      </c>
      <c r="BF37" s="17" t="b">
        <f t="shared" ca="1" si="49"/>
        <v>0</v>
      </c>
      <c r="BG37" s="17" t="b">
        <f t="shared" ca="1" si="366"/>
        <v>0</v>
      </c>
      <c r="BH37" s="17" t="b">
        <f t="shared" ca="1" si="367"/>
        <v>1</v>
      </c>
      <c r="BI37" s="17">
        <f t="shared" ca="1" si="368"/>
        <v>2</v>
      </c>
      <c r="BJ37" s="17" t="b">
        <f t="shared" ca="1" si="369"/>
        <v>0</v>
      </c>
      <c r="BK37" s="17" t="str">
        <f t="shared" ca="1" si="54"/>
        <v/>
      </c>
      <c r="BL37" s="17" t="str">
        <f t="shared" ca="1" si="370"/>
        <v/>
      </c>
      <c r="BM37" s="17" t="str">
        <f t="shared" ca="1" si="371"/>
        <v>F</v>
      </c>
      <c r="BN37" s="17" t="str">
        <f t="shared" ca="1" si="372"/>
        <v>F</v>
      </c>
      <c r="BO37" s="17" t="str">
        <f t="shared" ca="1" si="373"/>
        <v>D</v>
      </c>
      <c r="BP37" s="14" t="b">
        <f t="shared" ca="1" si="374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75"/>
        <v/>
      </c>
      <c r="DE37" s="14" t="str">
        <f t="shared" ca="1" si="376"/>
        <v/>
      </c>
      <c r="DF37" s="14" t="str">
        <f t="shared" ca="1" si="377"/>
        <v/>
      </c>
      <c r="DG37" s="14" t="str">
        <f t="shared" ca="1" si="378"/>
        <v/>
      </c>
      <c r="DH37" s="14" t="str">
        <f t="shared" ca="1" si="379"/>
        <v/>
      </c>
      <c r="DI37" s="14" t="str">
        <f t="shared" ca="1" si="380"/>
        <v/>
      </c>
      <c r="DJ37" s="14" t="str">
        <f t="shared" ca="1" si="381"/>
        <v/>
      </c>
      <c r="DK37" s="14" t="str">
        <f t="shared" ca="1" si="382"/>
        <v/>
      </c>
      <c r="DL37" s="14" t="str">
        <f t="shared" ca="1" si="63"/>
        <v/>
      </c>
      <c r="DM37" s="14" t="str">
        <f t="shared" ca="1" si="383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384"/>
        <v/>
      </c>
      <c r="DP37" s="14" t="str">
        <f t="shared" ca="1" si="385"/>
        <v/>
      </c>
      <c r="DQ37" s="14" t="str">
        <f t="shared" ca="1" si="386"/>
        <v/>
      </c>
      <c r="DR37" s="14" t="str">
        <f t="shared" ca="1" si="387"/>
        <v/>
      </c>
      <c r="DS37" s="14" t="str">
        <f t="shared" ca="1" si="388"/>
        <v/>
      </c>
      <c r="DZ37" s="14" t="b">
        <f t="shared" ca="1" si="389"/>
        <v>0</v>
      </c>
      <c r="EA37" s="14" t="str">
        <f t="shared" ca="1" si="390"/>
        <v>Bulbar onset (q_16b)</v>
      </c>
      <c r="EB37" s="14" t="str">
        <f t="shared" ca="1" si="391"/>
        <v xml:space="preserve">Values must be limited to predefinied list. </v>
      </c>
      <c r="EC37" s="14" t="str">
        <f t="shared" ca="1" si="392"/>
        <v xml:space="preserve">Bulbar onset (q_16b): Values must be limited to predefinied list. </v>
      </c>
      <c r="ED37" s="14" t="str">
        <f t="shared" ca="1" si="393"/>
        <v/>
      </c>
      <c r="EE37" s="14" t="str">
        <f t="shared" ca="1" si="394"/>
        <v>Values must be limited to predefinied list</v>
      </c>
      <c r="EF37" s="14" t="str">
        <f t="shared" ca="1" si="395"/>
        <v/>
      </c>
      <c r="EG37" s="14" t="str">
        <f t="shared" ca="1" si="396"/>
        <v/>
      </c>
      <c r="EM37" s="14" t="b">
        <f t="shared" ca="1" si="397"/>
        <v>1</v>
      </c>
      <c r="EN37" s="14">
        <f t="shared" ca="1" si="398"/>
        <v>24</v>
      </c>
      <c r="EO37" s="14" t="str">
        <f t="shared" ca="1" si="399"/>
        <v>q_16b</v>
      </c>
      <c r="EP37" s="14" t="str">
        <f t="shared" ca="1" si="400"/>
        <v xml:space="preserve">Bulbar onset (q_16b): Values must be limited to predefinied list. </v>
      </c>
      <c r="EQ37" s="14" t="str">
        <f t="shared" ca="1" si="401"/>
        <v/>
      </c>
    </row>
    <row r="38" spans="2:147" s="14" customFormat="1">
      <c r="B38" s="14" t="str">
        <f t="shared" ca="1" si="332"/>
        <v/>
      </c>
      <c r="C38" s="14">
        <f t="shared" ca="1" si="333"/>
        <v>25</v>
      </c>
      <c r="D38" s="14">
        <f t="shared" si="334"/>
        <v>36</v>
      </c>
      <c r="E38" s="14" t="str">
        <f t="shared" ca="1" si="335"/>
        <v>D</v>
      </c>
      <c r="F38" s="14" t="str">
        <f t="shared" ca="1" si="336"/>
        <v>q_16c</v>
      </c>
      <c r="G38" s="14" t="str">
        <f t="shared" ca="1" si="337"/>
        <v>Neck onset</v>
      </c>
      <c r="H38" s="14" t="b">
        <f t="shared" ca="1" si="338"/>
        <v>1</v>
      </c>
      <c r="I38" s="14" t="str">
        <f ca="1">IF($H38,ADDRESS(3,(D38+1)*2-1,4,,"["&amp;wew!$G$7&amp;"]"&amp;_sheetname_labels)&amp;":"&amp;ADDRESS(2+ster!$B$20,(D38+1)*2-1,4),"")</f>
        <v>[DBTemplate.xlsm]labels!BU3:BU725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[DBTemplate.xlsm]labels!BU3:BU4</v>
      </c>
      <c r="L38" s="14" t="str">
        <f ca="1">IF($H38,IF($J38&gt;0,ADDRESS(3,(D38+1)*2,4,,"["&amp;wew!$G$7&amp;"]"&amp;_sheetname_labels)&amp;":"&amp;ADDRESS(2+J38,(D38+1)*2,4),""),"")</f>
        <v>[DBTemplate.xlsm]labels!BV3:BV4</v>
      </c>
      <c r="M38" s="14">
        <f t="shared" ca="1" si="339"/>
        <v>0</v>
      </c>
      <c r="N38" s="14">
        <f t="shared" ca="1" si="340"/>
        <v>2</v>
      </c>
      <c r="O38" s="14" t="str">
        <f t="shared" ca="1" si="341"/>
        <v>q_16c</v>
      </c>
      <c r="P38" s="14" t="str">
        <f t="shared" ca="1" si="342"/>
        <v>Neck onset</v>
      </c>
      <c r="Q38" s="14" t="str">
        <f ca="1">IF($BP38,ADDRESS(3,D38+1,4,,"["&amp;wew!$G$7&amp;"]"&amp;_sheetname_dataframe)&amp;":"&amp;ADDRESS(2+ster!$C$14,D38+1,4),"")</f>
        <v>[DBTemplate.xlsm]data_frame!AK3:AK3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43"/>
        <v>0</v>
      </c>
      <c r="AA38" s="12">
        <f t="shared" ca="1" si="344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45"/>
        <v>1</v>
      </c>
      <c r="AE38" s="17" t="b">
        <f t="shared" ca="1" si="346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47"/>
        <v/>
      </c>
      <c r="AH38" s="17" t="b">
        <f t="shared" ca="1" si="348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49"/>
        <v/>
      </c>
      <c r="AK38" s="17" t="b">
        <f t="shared" ca="1" si="350"/>
        <v>0</v>
      </c>
      <c r="AL38" s="17" t="b">
        <f t="shared" ca="1" si="351"/>
        <v>0</v>
      </c>
      <c r="AM38" s="17" t="b">
        <f t="shared" ca="1" si="352"/>
        <v>0</v>
      </c>
      <c r="AN38" s="17">
        <f t="shared" ca="1" si="353"/>
        <v>0</v>
      </c>
      <c r="AO38" s="24" t="str">
        <f t="shared" ca="1" si="354"/>
        <v/>
      </c>
      <c r="AP38" s="24" t="str">
        <f t="shared" ca="1" si="355"/>
        <v/>
      </c>
      <c r="AQ38" s="17" t="b">
        <f t="shared" ca="1" si="47"/>
        <v>0</v>
      </c>
      <c r="AR38" s="17" t="b">
        <f t="shared" ca="1" si="356"/>
        <v>1</v>
      </c>
      <c r="AS38" s="17" t="b">
        <f t="shared" ca="1" si="357"/>
        <v>0</v>
      </c>
      <c r="AT38" s="17" t="b">
        <f t="shared" ca="1" si="358"/>
        <v>0</v>
      </c>
      <c r="AU38" s="17" t="b">
        <f t="shared" ca="1" si="359"/>
        <v>1</v>
      </c>
      <c r="AV38" s="17" t="b">
        <f t="shared" ca="1" si="360"/>
        <v>0</v>
      </c>
      <c r="AW38" s="17" t="b">
        <f t="shared" ca="1" si="361"/>
        <v>1</v>
      </c>
      <c r="AX38" s="14" t="b">
        <f t="array" aca="1" ref="AX38" ca="1">IF(H38,N38&gt;0,"")</f>
        <v>1</v>
      </c>
      <c r="AY38" s="17" t="str">
        <f t="shared" ca="1" si="362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63"/>
        <v>1</v>
      </c>
      <c r="BB38" s="17" t="b">
        <v>0</v>
      </c>
      <c r="BC38" s="17" t="b">
        <f t="shared" ca="1" si="364"/>
        <v>1</v>
      </c>
      <c r="BD38" s="17" t="b">
        <f t="shared" ca="1" si="365"/>
        <v>0</v>
      </c>
      <c r="BE38" s="17" t="str">
        <f t="shared" ca="1" si="48"/>
        <v/>
      </c>
      <c r="BF38" s="17" t="b">
        <f t="shared" ca="1" si="49"/>
        <v>0</v>
      </c>
      <c r="BG38" s="17" t="b">
        <f t="shared" ca="1" si="366"/>
        <v>0</v>
      </c>
      <c r="BH38" s="17" t="b">
        <f t="shared" ca="1" si="367"/>
        <v>1</v>
      </c>
      <c r="BI38" s="17">
        <f t="shared" ca="1" si="368"/>
        <v>2</v>
      </c>
      <c r="BJ38" s="17" t="b">
        <f t="shared" ca="1" si="369"/>
        <v>0</v>
      </c>
      <c r="BK38" s="17" t="str">
        <f t="shared" ca="1" si="54"/>
        <v/>
      </c>
      <c r="BL38" s="17" t="str">
        <f t="shared" ca="1" si="370"/>
        <v/>
      </c>
      <c r="BM38" s="17" t="str">
        <f t="shared" ca="1" si="371"/>
        <v>F</v>
      </c>
      <c r="BN38" s="17" t="str">
        <f t="shared" ca="1" si="372"/>
        <v>F</v>
      </c>
      <c r="BO38" s="17" t="str">
        <f t="shared" ca="1" si="373"/>
        <v>D</v>
      </c>
      <c r="BP38" s="14" t="b">
        <f t="shared" ca="1" si="374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75"/>
        <v/>
      </c>
      <c r="DE38" s="14" t="str">
        <f t="shared" ca="1" si="376"/>
        <v/>
      </c>
      <c r="DF38" s="14" t="str">
        <f t="shared" ca="1" si="377"/>
        <v/>
      </c>
      <c r="DG38" s="14" t="str">
        <f t="shared" ca="1" si="378"/>
        <v/>
      </c>
      <c r="DH38" s="14" t="str">
        <f t="shared" ca="1" si="379"/>
        <v/>
      </c>
      <c r="DI38" s="14" t="str">
        <f t="shared" ca="1" si="380"/>
        <v/>
      </c>
      <c r="DJ38" s="14" t="str">
        <f t="shared" ca="1" si="381"/>
        <v/>
      </c>
      <c r="DK38" s="14" t="str">
        <f t="shared" ca="1" si="382"/>
        <v/>
      </c>
      <c r="DL38" s="14" t="str">
        <f t="shared" ca="1" si="63"/>
        <v/>
      </c>
      <c r="DM38" s="14" t="str">
        <f t="shared" ca="1" si="383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384"/>
        <v/>
      </c>
      <c r="DP38" s="14" t="str">
        <f t="shared" ca="1" si="385"/>
        <v/>
      </c>
      <c r="DQ38" s="14" t="str">
        <f t="shared" ca="1" si="386"/>
        <v/>
      </c>
      <c r="DR38" s="14" t="str">
        <f t="shared" ca="1" si="387"/>
        <v/>
      </c>
      <c r="DS38" s="14" t="str">
        <f t="shared" ca="1" si="388"/>
        <v/>
      </c>
      <c r="DZ38" s="14" t="b">
        <f t="shared" ca="1" si="389"/>
        <v>0</v>
      </c>
      <c r="EA38" s="14" t="str">
        <f t="shared" ca="1" si="390"/>
        <v>Neck onset (q_16c)</v>
      </c>
      <c r="EB38" s="14" t="str">
        <f t="shared" ca="1" si="391"/>
        <v xml:space="preserve">Values must be limited to predefinied list. </v>
      </c>
      <c r="EC38" s="14" t="str">
        <f t="shared" ca="1" si="392"/>
        <v xml:space="preserve">Neck onset (q_16c): Values must be limited to predefinied list. </v>
      </c>
      <c r="ED38" s="14" t="str">
        <f t="shared" ca="1" si="393"/>
        <v/>
      </c>
      <c r="EE38" s="14" t="str">
        <f t="shared" ca="1" si="394"/>
        <v>Values must be limited to predefinied list</v>
      </c>
      <c r="EF38" s="14" t="str">
        <f t="shared" ca="1" si="395"/>
        <v/>
      </c>
      <c r="EG38" s="14" t="str">
        <f t="shared" ca="1" si="396"/>
        <v/>
      </c>
      <c r="EM38" s="14" t="b">
        <f t="shared" ca="1" si="397"/>
        <v>1</v>
      </c>
      <c r="EN38" s="14">
        <f t="shared" ca="1" si="398"/>
        <v>25</v>
      </c>
      <c r="EO38" s="14" t="str">
        <f t="shared" ca="1" si="399"/>
        <v>q_16c</v>
      </c>
      <c r="EP38" s="14" t="str">
        <f t="shared" ca="1" si="400"/>
        <v xml:space="preserve">Neck onset (q_16c): Values must be limited to predefinied list. </v>
      </c>
      <c r="EQ38" s="14" t="str">
        <f t="shared" ca="1" si="401"/>
        <v/>
      </c>
    </row>
    <row r="39" spans="2:147" s="14" customFormat="1">
      <c r="B39" s="14" t="str">
        <f t="shared" ca="1" si="332"/>
        <v/>
      </c>
      <c r="C39" s="14">
        <f t="shared" ca="1" si="333"/>
        <v>26</v>
      </c>
      <c r="D39" s="14">
        <f t="shared" si="334"/>
        <v>37</v>
      </c>
      <c r="E39" s="14" t="str">
        <f t="shared" ca="1" si="335"/>
        <v>D</v>
      </c>
      <c r="F39" s="14" t="str">
        <f t="shared" ca="1" si="336"/>
        <v>q_16d</v>
      </c>
      <c r="G39" s="14" t="str">
        <f t="shared" ca="1" si="337"/>
        <v>Thoracic/Abdominal onset</v>
      </c>
      <c r="H39" s="14" t="b">
        <f t="shared" ca="1" si="338"/>
        <v>1</v>
      </c>
      <c r="I39" s="14" t="str">
        <f ca="1">IF($H39,ADDRESS(3,(D39+1)*2-1,4,,"["&amp;wew!$G$7&amp;"]"&amp;_sheetname_labels)&amp;":"&amp;ADDRESS(2+ster!$B$20,(D39+1)*2-1,4),"")</f>
        <v>[DBTemplate.xlsm]labels!BW3:BW725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[DBTemplate.xlsm]labels!BW3:BW4</v>
      </c>
      <c r="L39" s="14" t="str">
        <f ca="1">IF($H39,IF($J39&gt;0,ADDRESS(3,(D39+1)*2,4,,"["&amp;wew!$G$7&amp;"]"&amp;_sheetname_labels)&amp;":"&amp;ADDRESS(2+J39,(D39+1)*2,4),""),"")</f>
        <v>[DBTemplate.xlsm]labels!BX3:BX4</v>
      </c>
      <c r="M39" s="14">
        <f t="shared" ca="1" si="339"/>
        <v>0</v>
      </c>
      <c r="N39" s="14">
        <f t="shared" ca="1" si="340"/>
        <v>2</v>
      </c>
      <c r="O39" s="14" t="str">
        <f t="shared" ca="1" si="341"/>
        <v>q_16d</v>
      </c>
      <c r="P39" s="14" t="str">
        <f t="shared" ca="1" si="342"/>
        <v>Thoracic/Abdominal onset</v>
      </c>
      <c r="Q39" s="14" t="str">
        <f ca="1">IF($BP39,ADDRESS(3,D39+1,4,,"["&amp;wew!$G$7&amp;"]"&amp;_sheetname_dataframe)&amp;":"&amp;ADDRESS(2+ster!$C$14,D39+1,4),"")</f>
        <v>[DBTemplate.xlsm]data_frame!AL3:AL3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43"/>
        <v>0</v>
      </c>
      <c r="AA39" s="12">
        <f t="shared" ca="1" si="344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45"/>
        <v>1</v>
      </c>
      <c r="AE39" s="17" t="b">
        <f t="shared" ca="1" si="346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47"/>
        <v/>
      </c>
      <c r="AH39" s="17" t="b">
        <f t="shared" ca="1" si="348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49"/>
        <v/>
      </c>
      <c r="AK39" s="17" t="b">
        <f t="shared" ca="1" si="350"/>
        <v>0</v>
      </c>
      <c r="AL39" s="17" t="b">
        <f t="shared" ca="1" si="351"/>
        <v>0</v>
      </c>
      <c r="AM39" s="17" t="b">
        <f t="shared" ca="1" si="352"/>
        <v>0</v>
      </c>
      <c r="AN39" s="17">
        <f t="shared" ca="1" si="353"/>
        <v>0</v>
      </c>
      <c r="AO39" s="24" t="str">
        <f t="shared" ca="1" si="354"/>
        <v/>
      </c>
      <c r="AP39" s="24" t="str">
        <f t="shared" ca="1" si="355"/>
        <v/>
      </c>
      <c r="AQ39" s="17" t="b">
        <f t="shared" ca="1" si="47"/>
        <v>0</v>
      </c>
      <c r="AR39" s="17" t="b">
        <f t="shared" ca="1" si="356"/>
        <v>1</v>
      </c>
      <c r="AS39" s="17" t="b">
        <f t="shared" ca="1" si="357"/>
        <v>0</v>
      </c>
      <c r="AT39" s="17" t="b">
        <f t="shared" ca="1" si="358"/>
        <v>0</v>
      </c>
      <c r="AU39" s="17" t="b">
        <f t="shared" ca="1" si="359"/>
        <v>1</v>
      </c>
      <c r="AV39" s="17" t="b">
        <f t="shared" ca="1" si="360"/>
        <v>0</v>
      </c>
      <c r="AW39" s="17" t="b">
        <f t="shared" ca="1" si="361"/>
        <v>1</v>
      </c>
      <c r="AX39" s="14" t="b">
        <f t="array" aca="1" ref="AX39" ca="1">IF(H39,N39&gt;0,"")</f>
        <v>1</v>
      </c>
      <c r="AY39" s="17" t="str">
        <f t="shared" ca="1" si="362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63"/>
        <v>1</v>
      </c>
      <c r="BB39" s="17" t="b">
        <v>0</v>
      </c>
      <c r="BC39" s="17" t="b">
        <f t="shared" ca="1" si="364"/>
        <v>1</v>
      </c>
      <c r="BD39" s="17" t="b">
        <f t="shared" ca="1" si="365"/>
        <v>0</v>
      </c>
      <c r="BE39" s="17" t="str">
        <f t="shared" ca="1" si="48"/>
        <v/>
      </c>
      <c r="BF39" s="17" t="b">
        <f t="shared" ca="1" si="49"/>
        <v>0</v>
      </c>
      <c r="BG39" s="17" t="b">
        <f t="shared" ca="1" si="366"/>
        <v>0</v>
      </c>
      <c r="BH39" s="17" t="b">
        <f t="shared" ca="1" si="367"/>
        <v>1</v>
      </c>
      <c r="BI39" s="17">
        <f t="shared" ca="1" si="368"/>
        <v>2</v>
      </c>
      <c r="BJ39" s="17" t="b">
        <f t="shared" ca="1" si="369"/>
        <v>0</v>
      </c>
      <c r="BK39" s="17" t="str">
        <f t="shared" ca="1" si="54"/>
        <v/>
      </c>
      <c r="BL39" s="17" t="str">
        <f t="shared" ca="1" si="370"/>
        <v/>
      </c>
      <c r="BM39" s="17" t="str">
        <f t="shared" ca="1" si="371"/>
        <v>F</v>
      </c>
      <c r="BN39" s="17" t="str">
        <f t="shared" ca="1" si="372"/>
        <v>F</v>
      </c>
      <c r="BO39" s="17" t="str">
        <f t="shared" ca="1" si="373"/>
        <v>D</v>
      </c>
      <c r="BP39" s="14" t="b">
        <f t="shared" ca="1" si="374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75"/>
        <v/>
      </c>
      <c r="DE39" s="14" t="str">
        <f t="shared" ca="1" si="376"/>
        <v/>
      </c>
      <c r="DF39" s="14" t="str">
        <f t="shared" ca="1" si="377"/>
        <v/>
      </c>
      <c r="DG39" s="14" t="str">
        <f t="shared" ca="1" si="378"/>
        <v/>
      </c>
      <c r="DH39" s="14" t="str">
        <f t="shared" ca="1" si="379"/>
        <v/>
      </c>
      <c r="DI39" s="14" t="str">
        <f t="shared" ca="1" si="380"/>
        <v/>
      </c>
      <c r="DJ39" s="14" t="str">
        <f t="shared" ca="1" si="381"/>
        <v/>
      </c>
      <c r="DK39" s="14" t="str">
        <f t="shared" ca="1" si="382"/>
        <v/>
      </c>
      <c r="DL39" s="14" t="str">
        <f t="shared" ca="1" si="63"/>
        <v/>
      </c>
      <c r="DM39" s="14" t="str">
        <f t="shared" ca="1" si="383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384"/>
        <v/>
      </c>
      <c r="DP39" s="14" t="str">
        <f t="shared" ca="1" si="385"/>
        <v/>
      </c>
      <c r="DQ39" s="14" t="str">
        <f t="shared" ca="1" si="386"/>
        <v/>
      </c>
      <c r="DR39" s="14" t="str">
        <f t="shared" ca="1" si="387"/>
        <v/>
      </c>
      <c r="DS39" s="14" t="str">
        <f t="shared" ca="1" si="388"/>
        <v/>
      </c>
      <c r="DZ39" s="14" t="b">
        <f t="shared" ca="1" si="389"/>
        <v>0</v>
      </c>
      <c r="EA39" s="14" t="str">
        <f t="shared" ca="1" si="390"/>
        <v>Thoracic/Abdominal onset (q_16d)</v>
      </c>
      <c r="EB39" s="14" t="str">
        <f t="shared" ca="1" si="391"/>
        <v xml:space="preserve">Values must be limited to predefinied list. </v>
      </c>
      <c r="EC39" s="14" t="str">
        <f t="shared" ca="1" si="392"/>
        <v xml:space="preserve">Thoracic/Abdominal onset (q_16d): Values must be limited to predefinied list. </v>
      </c>
      <c r="ED39" s="14" t="str">
        <f t="shared" ca="1" si="393"/>
        <v/>
      </c>
      <c r="EE39" s="14" t="str">
        <f t="shared" ca="1" si="394"/>
        <v>Values must be limited to predefinied list</v>
      </c>
      <c r="EF39" s="14" t="str">
        <f t="shared" ca="1" si="395"/>
        <v/>
      </c>
      <c r="EG39" s="14" t="str">
        <f t="shared" ca="1" si="396"/>
        <v/>
      </c>
      <c r="EM39" s="14" t="b">
        <f t="shared" ca="1" si="397"/>
        <v>1</v>
      </c>
      <c r="EN39" s="14">
        <f t="shared" ca="1" si="398"/>
        <v>26</v>
      </c>
      <c r="EO39" s="14" t="str">
        <f t="shared" ca="1" si="399"/>
        <v>q_16d</v>
      </c>
      <c r="EP39" s="14" t="str">
        <f t="shared" ca="1" si="400"/>
        <v xml:space="preserve">Thoracic/Abdominal onset (q_16d): Values must be limited to predefinied list. </v>
      </c>
      <c r="EQ39" s="14" t="str">
        <f t="shared" ca="1" si="401"/>
        <v/>
      </c>
    </row>
    <row r="40" spans="2:147" s="14" customFormat="1">
      <c r="B40" s="14" t="str">
        <f t="shared" ca="1" si="332"/>
        <v/>
      </c>
      <c r="C40" s="14">
        <f t="shared" ca="1" si="333"/>
        <v>27</v>
      </c>
      <c r="D40" s="14">
        <f t="shared" si="334"/>
        <v>38</v>
      </c>
      <c r="E40" s="14" t="str">
        <f t="shared" ca="1" si="335"/>
        <v>D</v>
      </c>
      <c r="F40" s="14" t="str">
        <f t="shared" ca="1" si="336"/>
        <v>q_16e</v>
      </c>
      <c r="G40" s="14" t="str">
        <f t="shared" ca="1" si="337"/>
        <v>Respiratory onset</v>
      </c>
      <c r="H40" s="14" t="b">
        <f t="shared" ca="1" si="338"/>
        <v>1</v>
      </c>
      <c r="I40" s="14" t="str">
        <f ca="1">IF($H40,ADDRESS(3,(D40+1)*2-1,4,,"["&amp;wew!$G$7&amp;"]"&amp;_sheetname_labels)&amp;":"&amp;ADDRESS(2+ster!$B$20,(D40+1)*2-1,4),"")</f>
        <v>[DBTemplate.xlsm]labels!BY3:BY725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[DBTemplate.xlsm]labels!BY3:BY4</v>
      </c>
      <c r="L40" s="14" t="str">
        <f ca="1">IF($H40,IF($J40&gt;0,ADDRESS(3,(D40+1)*2,4,,"["&amp;wew!$G$7&amp;"]"&amp;_sheetname_labels)&amp;":"&amp;ADDRESS(2+J40,(D40+1)*2,4),""),"")</f>
        <v>[DBTemplate.xlsm]labels!BZ3:BZ4</v>
      </c>
      <c r="M40" s="14">
        <f t="shared" ca="1" si="339"/>
        <v>0</v>
      </c>
      <c r="N40" s="14">
        <f t="shared" ca="1" si="340"/>
        <v>2</v>
      </c>
      <c r="O40" s="14" t="str">
        <f t="shared" ca="1" si="341"/>
        <v>q_16e</v>
      </c>
      <c r="P40" s="14" t="str">
        <f t="shared" ca="1" si="342"/>
        <v>Respiratory onset</v>
      </c>
      <c r="Q40" s="14" t="str">
        <f ca="1">IF($BP40,ADDRESS(3,D40+1,4,,"["&amp;wew!$G$7&amp;"]"&amp;_sheetname_dataframe)&amp;":"&amp;ADDRESS(2+ster!$C$14,D40+1,4),"")</f>
        <v>[DBTemplate.xlsm]data_frame!AM3:AM3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43"/>
        <v>0</v>
      </c>
      <c r="AA40" s="12">
        <f t="shared" ca="1" si="344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45"/>
        <v>1</v>
      </c>
      <c r="AE40" s="17" t="b">
        <f t="shared" ca="1" si="346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47"/>
        <v/>
      </c>
      <c r="AH40" s="17" t="b">
        <f t="shared" ca="1" si="348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49"/>
        <v/>
      </c>
      <c r="AK40" s="17" t="b">
        <f t="shared" ca="1" si="350"/>
        <v>0</v>
      </c>
      <c r="AL40" s="17" t="b">
        <f t="shared" ca="1" si="351"/>
        <v>0</v>
      </c>
      <c r="AM40" s="17" t="b">
        <f t="shared" ca="1" si="352"/>
        <v>0</v>
      </c>
      <c r="AN40" s="17">
        <f t="shared" ca="1" si="353"/>
        <v>0</v>
      </c>
      <c r="AO40" s="24" t="str">
        <f t="shared" ca="1" si="354"/>
        <v/>
      </c>
      <c r="AP40" s="24" t="str">
        <f t="shared" ca="1" si="355"/>
        <v/>
      </c>
      <c r="AQ40" s="17" t="b">
        <f t="shared" ca="1" si="47"/>
        <v>0</v>
      </c>
      <c r="AR40" s="17" t="b">
        <f t="shared" ca="1" si="356"/>
        <v>1</v>
      </c>
      <c r="AS40" s="17" t="b">
        <f t="shared" ca="1" si="357"/>
        <v>0</v>
      </c>
      <c r="AT40" s="17" t="b">
        <f t="shared" ca="1" si="358"/>
        <v>0</v>
      </c>
      <c r="AU40" s="17" t="b">
        <f t="shared" ca="1" si="359"/>
        <v>1</v>
      </c>
      <c r="AV40" s="17" t="b">
        <f t="shared" ca="1" si="360"/>
        <v>0</v>
      </c>
      <c r="AW40" s="17" t="b">
        <f t="shared" ca="1" si="361"/>
        <v>1</v>
      </c>
      <c r="AX40" s="14" t="b">
        <f t="array" aca="1" ref="AX40" ca="1">IF(H40,N40&gt;0,"")</f>
        <v>1</v>
      </c>
      <c r="AY40" s="17" t="str">
        <f t="shared" ca="1" si="362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63"/>
        <v>1</v>
      </c>
      <c r="BB40" s="17" t="b">
        <v>0</v>
      </c>
      <c r="BC40" s="17" t="b">
        <f t="shared" ca="1" si="364"/>
        <v>1</v>
      </c>
      <c r="BD40" s="17" t="b">
        <f t="shared" ca="1" si="365"/>
        <v>0</v>
      </c>
      <c r="BE40" s="17" t="str">
        <f t="shared" ca="1" si="48"/>
        <v/>
      </c>
      <c r="BF40" s="17" t="b">
        <f t="shared" ca="1" si="49"/>
        <v>0</v>
      </c>
      <c r="BG40" s="17" t="b">
        <f t="shared" ca="1" si="366"/>
        <v>0</v>
      </c>
      <c r="BH40" s="17" t="b">
        <f t="shared" ca="1" si="367"/>
        <v>1</v>
      </c>
      <c r="BI40" s="17">
        <f t="shared" ca="1" si="368"/>
        <v>2</v>
      </c>
      <c r="BJ40" s="17" t="b">
        <f t="shared" ca="1" si="369"/>
        <v>0</v>
      </c>
      <c r="BK40" s="17" t="str">
        <f t="shared" ca="1" si="54"/>
        <v/>
      </c>
      <c r="BL40" s="17" t="str">
        <f t="shared" ca="1" si="370"/>
        <v/>
      </c>
      <c r="BM40" s="17" t="str">
        <f t="shared" ca="1" si="371"/>
        <v>F</v>
      </c>
      <c r="BN40" s="17" t="str">
        <f t="shared" ca="1" si="372"/>
        <v>F</v>
      </c>
      <c r="BO40" s="17" t="str">
        <f t="shared" ca="1" si="373"/>
        <v>D</v>
      </c>
      <c r="BP40" s="14" t="b">
        <f t="shared" ca="1" si="374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75"/>
        <v/>
      </c>
      <c r="DE40" s="14" t="str">
        <f t="shared" ca="1" si="376"/>
        <v/>
      </c>
      <c r="DF40" s="14" t="str">
        <f t="shared" ca="1" si="377"/>
        <v/>
      </c>
      <c r="DG40" s="14" t="str">
        <f t="shared" ca="1" si="378"/>
        <v/>
      </c>
      <c r="DH40" s="14" t="str">
        <f t="shared" ca="1" si="379"/>
        <v/>
      </c>
      <c r="DI40" s="14" t="str">
        <f t="shared" ca="1" si="380"/>
        <v/>
      </c>
      <c r="DJ40" s="14" t="str">
        <f t="shared" ca="1" si="381"/>
        <v/>
      </c>
      <c r="DK40" s="14" t="str">
        <f t="shared" ca="1" si="382"/>
        <v/>
      </c>
      <c r="DL40" s="14" t="str">
        <f t="shared" ca="1" si="63"/>
        <v/>
      </c>
      <c r="DM40" s="14" t="str">
        <f t="shared" ca="1" si="383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384"/>
        <v/>
      </c>
      <c r="DP40" s="14" t="str">
        <f t="shared" ca="1" si="385"/>
        <v/>
      </c>
      <c r="DQ40" s="14" t="str">
        <f t="shared" ca="1" si="386"/>
        <v/>
      </c>
      <c r="DR40" s="14" t="str">
        <f t="shared" ca="1" si="387"/>
        <v/>
      </c>
      <c r="DS40" s="14" t="str">
        <f t="shared" ca="1" si="388"/>
        <v/>
      </c>
      <c r="DZ40" s="14" t="b">
        <f t="shared" ca="1" si="389"/>
        <v>0</v>
      </c>
      <c r="EA40" s="14" t="str">
        <f t="shared" ca="1" si="390"/>
        <v>Respiratory onset (q_16e)</v>
      </c>
      <c r="EB40" s="14" t="str">
        <f t="shared" ca="1" si="391"/>
        <v xml:space="preserve">Values must be limited to predefinied list. </v>
      </c>
      <c r="EC40" s="14" t="str">
        <f t="shared" ca="1" si="392"/>
        <v xml:space="preserve">Respiratory onset (q_16e): Values must be limited to predefinied list. </v>
      </c>
      <c r="ED40" s="14" t="str">
        <f t="shared" ca="1" si="393"/>
        <v/>
      </c>
      <c r="EE40" s="14" t="str">
        <f t="shared" ca="1" si="394"/>
        <v>Values must be limited to predefinied list</v>
      </c>
      <c r="EF40" s="14" t="str">
        <f t="shared" ca="1" si="395"/>
        <v/>
      </c>
      <c r="EG40" s="14" t="str">
        <f t="shared" ca="1" si="396"/>
        <v/>
      </c>
      <c r="EM40" s="14" t="b">
        <f t="shared" ca="1" si="397"/>
        <v>1</v>
      </c>
      <c r="EN40" s="14">
        <f t="shared" ca="1" si="398"/>
        <v>27</v>
      </c>
      <c r="EO40" s="14" t="str">
        <f t="shared" ca="1" si="399"/>
        <v>q_16e</v>
      </c>
      <c r="EP40" s="14" t="str">
        <f t="shared" ca="1" si="400"/>
        <v xml:space="preserve">Respiratory onset (q_16e): Values must be limited to predefinied list. </v>
      </c>
      <c r="EQ40" s="14" t="str">
        <f t="shared" ca="1" si="401"/>
        <v/>
      </c>
    </row>
    <row r="41" spans="2:147" s="14" customFormat="1">
      <c r="B41" s="14" t="str">
        <f t="shared" ca="1" si="332"/>
        <v/>
      </c>
      <c r="C41" s="14">
        <f t="shared" ca="1" si="333"/>
        <v>28</v>
      </c>
      <c r="D41" s="14">
        <f t="shared" si="334"/>
        <v>39</v>
      </c>
      <c r="E41" s="14" t="str">
        <f t="shared" ca="1" si="335"/>
        <v>N</v>
      </c>
      <c r="F41" s="14" t="str">
        <f t="shared" ca="1" si="336"/>
        <v>q_16f</v>
      </c>
      <c r="G41" s="14" t="str">
        <f t="shared" ca="1" si="337"/>
        <v>Dyscognition onset</v>
      </c>
      <c r="H41" s="14" t="b">
        <f t="shared" ca="1" si="338"/>
        <v>1</v>
      </c>
      <c r="I41" s="14" t="str">
        <f ca="1">IF($H41,ADDRESS(3,(D41+1)*2-1,4,,"["&amp;wew!$G$7&amp;"]"&amp;_sheetname_labels)&amp;":"&amp;ADDRESS(2+ster!$B$20,(D41+1)*2-1,4),"")</f>
        <v>[DBTemplate.xlsm]labels!CA3:CA725</v>
      </c>
      <c r="J41" s="14">
        <f t="array" aca="1" ref="J41" ca="1">IF(H41,MAX(0,MAX(IF(INDIRECT(I41)&lt;&gt;"",ROW(INDIRECT(I41)),""))-2),"")</f>
        <v>163</v>
      </c>
      <c r="K41" s="14" t="str">
        <f ca="1">IF($H41,IF($J41&gt;0,ADDRESS(3,(D41+1)*2-1,4,,"["&amp;wew!$G$7&amp;"]"&amp;_sheetname_labels)&amp;":"&amp;ADDRESS(2+J41,(D41+1)*2-1,4),""),"")</f>
        <v>[DBTemplate.xlsm]labels!CA3:CA165</v>
      </c>
      <c r="L41" s="14" t="str">
        <f ca="1">IF($H41,IF($J41&gt;0,ADDRESS(3,(D41+1)*2,4,,"["&amp;wew!$G$7&amp;"]"&amp;_sheetname_labels)&amp;":"&amp;ADDRESS(2+J41,(D41+1)*2,4),""),"")</f>
        <v>[DBTemplate.xlsm]labels!CB3:CB165</v>
      </c>
      <c r="M41" s="14">
        <f t="shared" ca="1" si="339"/>
        <v>1</v>
      </c>
      <c r="N41" s="14">
        <f t="shared" ca="1" si="340"/>
        <v>162</v>
      </c>
      <c r="O41" s="14" t="str">
        <f t="shared" ca="1" si="341"/>
        <v>q_16f</v>
      </c>
      <c r="P41" s="14" t="str">
        <f t="shared" ca="1" si="342"/>
        <v>Dyscognition onset</v>
      </c>
      <c r="Q41" s="14" t="str">
        <f ca="1">IF($BP41,ADDRESS(3,D41+1,4,,"["&amp;wew!$G$7&amp;"]"&amp;_sheetname_dataframe)&amp;":"&amp;ADDRESS(2+ster!$C$14,D41+1,4),"")</f>
        <v>[DBTemplate.xlsm]data_frame!AN3:AN3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43"/>
        <v>0</v>
      </c>
      <c r="AA41" s="12">
        <f t="shared" ca="1" si="344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45"/>
        <v>1</v>
      </c>
      <c r="AE41" s="17" t="b">
        <f t="shared" ca="1" si="346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47"/>
        <v/>
      </c>
      <c r="AH41" s="17" t="b">
        <f t="shared" ca="1" si="348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49"/>
        <v/>
      </c>
      <c r="AK41" s="17" t="b">
        <f t="shared" ca="1" si="350"/>
        <v>0</v>
      </c>
      <c r="AL41" s="17" t="b">
        <f t="shared" ca="1" si="351"/>
        <v>0</v>
      </c>
      <c r="AM41" s="17" t="b">
        <f t="shared" ca="1" si="352"/>
        <v>0</v>
      </c>
      <c r="AN41" s="17">
        <f t="shared" ca="1" si="353"/>
        <v>0</v>
      </c>
      <c r="AO41" s="24" t="str">
        <f t="shared" ca="1" si="354"/>
        <v/>
      </c>
      <c r="AP41" s="24" t="str">
        <f t="shared" ca="1" si="355"/>
        <v/>
      </c>
      <c r="AQ41" s="17" t="b">
        <f t="shared" ca="1" si="47"/>
        <v>0</v>
      </c>
      <c r="AR41" s="17" t="b">
        <f t="shared" ca="1" si="356"/>
        <v>1</v>
      </c>
      <c r="AS41" s="17" t="b">
        <f t="shared" ca="1" si="357"/>
        <v>0</v>
      </c>
      <c r="AT41" s="17" t="b">
        <f t="shared" ca="1" si="358"/>
        <v>0</v>
      </c>
      <c r="AU41" s="17" t="b">
        <f t="shared" ca="1" si="359"/>
        <v>1</v>
      </c>
      <c r="AV41" s="17" t="b">
        <f t="shared" ca="1" si="360"/>
        <v>0</v>
      </c>
      <c r="AW41" s="17" t="b">
        <f t="shared" ca="1" si="361"/>
        <v>1</v>
      </c>
      <c r="AX41" s="14" t="b">
        <f t="array" aca="1" ref="AX41" ca="1">IF(H41,N41&gt;0,"")</f>
        <v>1</v>
      </c>
      <c r="AY41" s="17" t="str">
        <f t="shared" ca="1" si="362"/>
        <v>C3:C164</v>
      </c>
      <c r="AZ41" s="17" t="b">
        <f t="array" aca="1" ref="AZ41" ca="1">IF(AY41&lt;&gt;"",SUM(1*ISERROR(MATCH(INDIRECT(AY41),INDIRECT(K41),0)))=0,"")</f>
        <v>0</v>
      </c>
      <c r="BA41" s="17" t="b">
        <f t="shared" ca="1" si="363"/>
        <v>1</v>
      </c>
      <c r="BB41" s="17" t="b">
        <v>0</v>
      </c>
      <c r="BC41" s="17" t="b">
        <f t="shared" ca="1" si="364"/>
        <v>0</v>
      </c>
      <c r="BD41" s="17" t="b">
        <f t="shared" ca="1" si="365"/>
        <v>1</v>
      </c>
      <c r="BE41" s="17" t="str">
        <f t="shared" ca="1" si="48"/>
        <v/>
      </c>
      <c r="BF41" s="17" t="b">
        <f t="shared" ca="1" si="49"/>
        <v>0</v>
      </c>
      <c r="BG41" s="17" t="b">
        <f t="shared" ca="1" si="366"/>
        <v>0</v>
      </c>
      <c r="BH41" s="17" t="b">
        <f t="shared" ca="1" si="367"/>
        <v>1</v>
      </c>
      <c r="BI41" s="17">
        <f t="shared" ca="1" si="368"/>
        <v>3</v>
      </c>
      <c r="BJ41" s="17" t="b">
        <f t="shared" ca="1" si="369"/>
        <v>0</v>
      </c>
      <c r="BK41" s="17" t="str">
        <f t="shared" ca="1" si="54"/>
        <v/>
      </c>
      <c r="BL41" s="17" t="str">
        <f t="shared" ca="1" si="370"/>
        <v/>
      </c>
      <c r="BM41" s="17" t="str">
        <f t="shared" ca="1" si="371"/>
        <v>L</v>
      </c>
      <c r="BN41" s="17" t="str">
        <f t="shared" ca="1" si="372"/>
        <v>L</v>
      </c>
      <c r="BO41" s="17" t="str">
        <f t="shared" ca="1" si="373"/>
        <v>N</v>
      </c>
      <c r="BP41" s="14" t="b">
        <f t="shared" ca="1" si="374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75"/>
        <v/>
      </c>
      <c r="DE41" s="14" t="str">
        <f t="shared" ca="1" si="376"/>
        <v/>
      </c>
      <c r="DF41" s="14" t="str">
        <f t="shared" ca="1" si="377"/>
        <v/>
      </c>
      <c r="DG41" s="14" t="str">
        <f t="shared" ca="1" si="378"/>
        <v/>
      </c>
      <c r="DH41" s="14" t="str">
        <f t="shared" ca="1" si="379"/>
        <v/>
      </c>
      <c r="DI41" s="14" t="str">
        <f t="shared" ca="1" si="380"/>
        <v/>
      </c>
      <c r="DJ41" s="14" t="str">
        <f t="shared" ca="1" si="381"/>
        <v/>
      </c>
      <c r="DK41" s="14" t="str">
        <f t="shared" ca="1" si="382"/>
        <v/>
      </c>
      <c r="DL41" s="14" t="str">
        <f t="shared" ca="1" si="63"/>
        <v/>
      </c>
      <c r="DM41" s="14" t="str">
        <f t="shared" ca="1" si="383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384"/>
        <v/>
      </c>
      <c r="DP41" s="14" t="str">
        <f t="shared" ca="1" si="385"/>
        <v/>
      </c>
      <c r="DQ41" s="14" t="str">
        <f t="shared" ca="1" si="386"/>
        <v/>
      </c>
      <c r="DR41" s="14" t="str">
        <f t="shared" ca="1" si="387"/>
        <v/>
      </c>
      <c r="DS41" s="14" t="str">
        <f t="shared" ca="1" si="388"/>
        <v/>
      </c>
      <c r="DZ41" s="14" t="b">
        <f t="shared" ca="1" si="389"/>
        <v>0</v>
      </c>
      <c r="EA41" s="14" t="str">
        <f t="shared" ca="1" si="390"/>
        <v>Dyscognition onset (q_16f)</v>
      </c>
      <c r="EB41" s="14" t="str">
        <f t="shared" ca="1" si="391"/>
        <v xml:space="preserve">Values must be limited to predefinied list. </v>
      </c>
      <c r="EC41" s="14" t="str">
        <f t="shared" ca="1" si="392"/>
        <v xml:space="preserve">Dyscognition onset (q_16f): Values must be limited to predefinied list. </v>
      </c>
      <c r="ED41" s="14" t="str">
        <f t="shared" ca="1" si="393"/>
        <v/>
      </c>
      <c r="EE41" s="14" t="str">
        <f t="shared" ca="1" si="394"/>
        <v>Values must be limited to predefinied list</v>
      </c>
      <c r="EF41" s="14" t="str">
        <f t="shared" ca="1" si="395"/>
        <v/>
      </c>
      <c r="EG41" s="14" t="str">
        <f t="shared" ca="1" si="396"/>
        <v/>
      </c>
      <c r="EM41" s="14" t="b">
        <f t="shared" ca="1" si="397"/>
        <v>1</v>
      </c>
      <c r="EN41" s="14">
        <f t="shared" ca="1" si="398"/>
        <v>28</v>
      </c>
      <c r="EO41" s="14" t="str">
        <f t="shared" ca="1" si="399"/>
        <v>q_16f</v>
      </c>
      <c r="EP41" s="14" t="str">
        <f t="shared" ca="1" si="400"/>
        <v xml:space="preserve">Dyscognition onset (q_16f): Values must be limited to predefinied list. </v>
      </c>
      <c r="EQ41" s="14" t="str">
        <f t="shared" ca="1" si="401"/>
        <v/>
      </c>
    </row>
    <row r="42" spans="2:147" s="14" customFormat="1">
      <c r="B42" s="14" t="str">
        <f t="shared" ca="1" si="332"/>
        <v/>
      </c>
      <c r="C42" s="14">
        <f t="shared" ca="1" si="333"/>
        <v>29</v>
      </c>
      <c r="D42" s="14">
        <f t="shared" si="334"/>
        <v>40</v>
      </c>
      <c r="E42" s="14" t="str">
        <f t="shared" ca="1" si="335"/>
        <v>D</v>
      </c>
      <c r="F42" s="14" t="str">
        <f t="shared" ca="1" si="336"/>
        <v>q_16g</v>
      </c>
      <c r="G42" s="14" t="str">
        <f t="shared" ca="1" si="337"/>
        <v>Generalized onset</v>
      </c>
      <c r="H42" s="14" t="b">
        <f t="shared" ca="1" si="338"/>
        <v>1</v>
      </c>
      <c r="I42" s="14" t="str">
        <f ca="1">IF($H42,ADDRESS(3,(D42+1)*2-1,4,,"["&amp;wew!$G$7&amp;"]"&amp;_sheetname_labels)&amp;":"&amp;ADDRESS(2+ster!$B$20,(D42+1)*2-1,4),"")</f>
        <v>[DBTemplate.xlsm]labels!CC3:CC725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[DBTemplate.xlsm]labels!CC3:CC4</v>
      </c>
      <c r="L42" s="14" t="str">
        <f ca="1">IF($H42,IF($J42&gt;0,ADDRESS(3,(D42+1)*2,4,,"["&amp;wew!$G$7&amp;"]"&amp;_sheetname_labels)&amp;":"&amp;ADDRESS(2+J42,(D42+1)*2,4),""),"")</f>
        <v>[DBTemplate.xlsm]labels!CD3:CD4</v>
      </c>
      <c r="M42" s="14">
        <f t="shared" ca="1" si="339"/>
        <v>0</v>
      </c>
      <c r="N42" s="14">
        <f t="shared" ca="1" si="340"/>
        <v>2</v>
      </c>
      <c r="O42" s="14" t="str">
        <f t="shared" ca="1" si="341"/>
        <v>q_16g</v>
      </c>
      <c r="P42" s="14" t="str">
        <f t="shared" ca="1" si="342"/>
        <v>Generalized onset</v>
      </c>
      <c r="Q42" s="14" t="str">
        <f ca="1">IF($BP42,ADDRESS(3,D42+1,4,,"["&amp;wew!$G$7&amp;"]"&amp;_sheetname_dataframe)&amp;":"&amp;ADDRESS(2+ster!$C$14,D42+1,4),"")</f>
        <v>[DBTemplate.xlsm]data_frame!AO3:AO3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43"/>
        <v>0</v>
      </c>
      <c r="AA42" s="12">
        <f t="shared" ca="1" si="344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45"/>
        <v>1</v>
      </c>
      <c r="AE42" s="17" t="b">
        <f t="shared" ca="1" si="346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47"/>
        <v/>
      </c>
      <c r="AH42" s="17" t="b">
        <f t="shared" ca="1" si="348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49"/>
        <v/>
      </c>
      <c r="AK42" s="17" t="b">
        <f t="shared" ca="1" si="350"/>
        <v>0</v>
      </c>
      <c r="AL42" s="17" t="b">
        <f t="shared" ca="1" si="351"/>
        <v>0</v>
      </c>
      <c r="AM42" s="17" t="b">
        <f t="shared" ca="1" si="352"/>
        <v>0</v>
      </c>
      <c r="AN42" s="17">
        <f t="shared" ca="1" si="353"/>
        <v>0</v>
      </c>
      <c r="AO42" s="24" t="str">
        <f t="shared" ca="1" si="354"/>
        <v/>
      </c>
      <c r="AP42" s="24" t="str">
        <f t="shared" ca="1" si="355"/>
        <v/>
      </c>
      <c r="AQ42" s="17" t="b">
        <f t="shared" ca="1" si="47"/>
        <v>0</v>
      </c>
      <c r="AR42" s="17" t="b">
        <f t="shared" ca="1" si="356"/>
        <v>1</v>
      </c>
      <c r="AS42" s="17" t="b">
        <f t="shared" ca="1" si="357"/>
        <v>0</v>
      </c>
      <c r="AT42" s="17" t="b">
        <f t="shared" ca="1" si="358"/>
        <v>0</v>
      </c>
      <c r="AU42" s="17" t="b">
        <f t="shared" ca="1" si="359"/>
        <v>1</v>
      </c>
      <c r="AV42" s="17" t="b">
        <f t="shared" ca="1" si="360"/>
        <v>0</v>
      </c>
      <c r="AW42" s="17" t="b">
        <f t="shared" ca="1" si="361"/>
        <v>1</v>
      </c>
      <c r="AX42" s="14" t="b">
        <f t="array" aca="1" ref="AX42" ca="1">IF(H42,N42&gt;0,"")</f>
        <v>1</v>
      </c>
      <c r="AY42" s="17" t="str">
        <f t="shared" ca="1" si="362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63"/>
        <v>1</v>
      </c>
      <c r="BB42" s="17" t="b">
        <v>0</v>
      </c>
      <c r="BC42" s="17" t="b">
        <f t="shared" ca="1" si="364"/>
        <v>1</v>
      </c>
      <c r="BD42" s="17" t="b">
        <f t="shared" ca="1" si="365"/>
        <v>0</v>
      </c>
      <c r="BE42" s="17" t="str">
        <f t="shared" ca="1" si="48"/>
        <v/>
      </c>
      <c r="BF42" s="17" t="b">
        <f t="shared" ca="1" si="49"/>
        <v>0</v>
      </c>
      <c r="BG42" s="17" t="b">
        <f t="shared" ca="1" si="366"/>
        <v>0</v>
      </c>
      <c r="BH42" s="17" t="b">
        <f t="shared" ca="1" si="367"/>
        <v>1</v>
      </c>
      <c r="BI42" s="17">
        <f t="shared" ca="1" si="368"/>
        <v>2</v>
      </c>
      <c r="BJ42" s="17" t="b">
        <f t="shared" ca="1" si="369"/>
        <v>0</v>
      </c>
      <c r="BK42" s="17" t="str">
        <f t="shared" ca="1" si="54"/>
        <v/>
      </c>
      <c r="BL42" s="17" t="str">
        <f t="shared" ca="1" si="370"/>
        <v/>
      </c>
      <c r="BM42" s="17" t="str">
        <f t="shared" ca="1" si="371"/>
        <v>F</v>
      </c>
      <c r="BN42" s="17" t="str">
        <f t="shared" ca="1" si="372"/>
        <v>F</v>
      </c>
      <c r="BO42" s="17" t="str">
        <f t="shared" ca="1" si="373"/>
        <v>D</v>
      </c>
      <c r="BP42" s="14" t="b">
        <f t="shared" ca="1" si="374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75"/>
        <v/>
      </c>
      <c r="DE42" s="14" t="str">
        <f t="shared" ca="1" si="376"/>
        <v/>
      </c>
      <c r="DF42" s="14" t="str">
        <f t="shared" ca="1" si="377"/>
        <v/>
      </c>
      <c r="DG42" s="14" t="str">
        <f t="shared" ca="1" si="378"/>
        <v/>
      </c>
      <c r="DH42" s="14" t="str">
        <f t="shared" ca="1" si="379"/>
        <v/>
      </c>
      <c r="DI42" s="14" t="str">
        <f t="shared" ca="1" si="380"/>
        <v/>
      </c>
      <c r="DJ42" s="14" t="str">
        <f t="shared" ca="1" si="381"/>
        <v/>
      </c>
      <c r="DK42" s="14" t="str">
        <f t="shared" ca="1" si="382"/>
        <v/>
      </c>
      <c r="DL42" s="14" t="str">
        <f t="shared" ca="1" si="63"/>
        <v/>
      </c>
      <c r="DM42" s="14" t="str">
        <f t="shared" ca="1" si="383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384"/>
        <v/>
      </c>
      <c r="DP42" s="14" t="str">
        <f t="shared" ca="1" si="385"/>
        <v/>
      </c>
      <c r="DQ42" s="14" t="str">
        <f t="shared" ca="1" si="386"/>
        <v/>
      </c>
      <c r="DR42" s="14" t="str">
        <f t="shared" ca="1" si="387"/>
        <v/>
      </c>
      <c r="DS42" s="14" t="str">
        <f t="shared" ca="1" si="388"/>
        <v/>
      </c>
      <c r="DZ42" s="14" t="b">
        <f t="shared" ca="1" si="389"/>
        <v>0</v>
      </c>
      <c r="EA42" s="14" t="str">
        <f t="shared" ca="1" si="390"/>
        <v>Generalized onset (q_16g)</v>
      </c>
      <c r="EB42" s="14" t="str">
        <f t="shared" ca="1" si="391"/>
        <v xml:space="preserve">Values must be limited to predefinied list. </v>
      </c>
      <c r="EC42" s="14" t="str">
        <f t="shared" ca="1" si="392"/>
        <v xml:space="preserve">Generalized onset (q_16g): Values must be limited to predefinied list. </v>
      </c>
      <c r="ED42" s="14" t="str">
        <f t="shared" ca="1" si="393"/>
        <v/>
      </c>
      <c r="EE42" s="14" t="str">
        <f t="shared" ca="1" si="394"/>
        <v>Values must be limited to predefinied list</v>
      </c>
      <c r="EF42" s="14" t="str">
        <f t="shared" ca="1" si="395"/>
        <v/>
      </c>
      <c r="EG42" s="14" t="str">
        <f t="shared" ca="1" si="396"/>
        <v/>
      </c>
      <c r="EM42" s="14" t="b">
        <f t="shared" ca="1" si="397"/>
        <v>1</v>
      </c>
      <c r="EN42" s="14">
        <f t="shared" ca="1" si="398"/>
        <v>29</v>
      </c>
      <c r="EO42" s="14" t="str">
        <f t="shared" ca="1" si="399"/>
        <v>q_16g</v>
      </c>
      <c r="EP42" s="14" t="str">
        <f t="shared" ca="1" si="400"/>
        <v xml:space="preserve">Generalized onset (q_16g): Values must be limited to predefinied list. </v>
      </c>
      <c r="EQ42" s="14" t="str">
        <f t="shared" ca="1" si="401"/>
        <v/>
      </c>
    </row>
    <row r="43" spans="2:147" s="14" customFormat="1">
      <c r="B43" s="14" t="str">
        <f t="shared" ca="1" si="332"/>
        <v/>
      </c>
      <c r="C43" s="14">
        <f t="shared" ca="1" si="333"/>
        <v>30</v>
      </c>
      <c r="D43" s="14">
        <f t="shared" si="334"/>
        <v>41</v>
      </c>
      <c r="E43" s="14" t="str">
        <f t="shared" ca="1" si="335"/>
        <v>N</v>
      </c>
      <c r="F43" s="14" t="str">
        <f t="shared" ca="1" si="336"/>
        <v>q_17</v>
      </c>
      <c r="G43" s="14" t="str">
        <f t="shared" ca="1" si="337"/>
        <v>UMN vs LMN manifestation at onset</v>
      </c>
      <c r="H43" s="14" t="b">
        <f t="shared" ca="1" si="338"/>
        <v>1</v>
      </c>
      <c r="I43" s="14" t="str">
        <f ca="1">IF($H43,ADDRESS(3,(D43+1)*2-1,4,,"["&amp;wew!$G$7&amp;"]"&amp;_sheetname_labels)&amp;":"&amp;ADDRESS(2+ster!$B$20,(D43+1)*2-1,4),"")</f>
        <v>[DBTemplate.xlsm]labels!CE3:CE725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[DBTemplate.xlsm]labels!CE3:CE6</v>
      </c>
      <c r="L43" s="14" t="str">
        <f ca="1">IF($H43,IF($J43&gt;0,ADDRESS(3,(D43+1)*2,4,,"["&amp;wew!$G$7&amp;"]"&amp;_sheetname_labels)&amp;":"&amp;ADDRESS(2+J43,(D43+1)*2,4),""),"")</f>
        <v>[DBTemplate.xlsm]labels!CF3:CF6</v>
      </c>
      <c r="M43" s="14">
        <f t="shared" ca="1" si="339"/>
        <v>0</v>
      </c>
      <c r="N43" s="14">
        <f t="shared" ca="1" si="340"/>
        <v>4</v>
      </c>
      <c r="O43" s="14" t="str">
        <f t="shared" ca="1" si="341"/>
        <v>q_17</v>
      </c>
      <c r="P43" s="14" t="str">
        <f t="shared" ca="1" si="342"/>
        <v>UMN vs LMN manifestation at onset</v>
      </c>
      <c r="Q43" s="14" t="str">
        <f ca="1">IF($BP43,ADDRESS(3,D43+1,4,,"["&amp;wew!$G$7&amp;"]"&amp;_sheetname_dataframe)&amp;":"&amp;ADDRESS(2+ster!$C$14,D43+1,4),"")</f>
        <v>[DBTemplate.xlsm]data_frame!AP3:AP3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43"/>
        <v>0</v>
      </c>
      <c r="AA43" s="12">
        <f t="shared" ca="1" si="344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45"/>
        <v>1</v>
      </c>
      <c r="AE43" s="17" t="b">
        <f t="shared" ca="1" si="346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47"/>
        <v/>
      </c>
      <c r="AH43" s="17" t="b">
        <f t="shared" ca="1" si="348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49"/>
        <v/>
      </c>
      <c r="AK43" s="17" t="b">
        <f t="shared" ca="1" si="350"/>
        <v>0</v>
      </c>
      <c r="AL43" s="17" t="b">
        <f t="shared" ca="1" si="351"/>
        <v>0</v>
      </c>
      <c r="AM43" s="17" t="b">
        <f t="shared" ca="1" si="352"/>
        <v>0</v>
      </c>
      <c r="AN43" s="17">
        <f t="shared" ca="1" si="353"/>
        <v>0</v>
      </c>
      <c r="AO43" s="24" t="str">
        <f t="shared" ca="1" si="354"/>
        <v/>
      </c>
      <c r="AP43" s="24" t="str">
        <f t="shared" ca="1" si="355"/>
        <v/>
      </c>
      <c r="AQ43" s="17" t="b">
        <f t="shared" ca="1" si="47"/>
        <v>0</v>
      </c>
      <c r="AR43" s="17" t="b">
        <f t="shared" ca="1" si="356"/>
        <v>1</v>
      </c>
      <c r="AS43" s="17" t="b">
        <f t="shared" ca="1" si="357"/>
        <v>0</v>
      </c>
      <c r="AT43" s="17" t="b">
        <f t="shared" ca="1" si="358"/>
        <v>0</v>
      </c>
      <c r="AU43" s="17" t="b">
        <f t="shared" ca="1" si="359"/>
        <v>1</v>
      </c>
      <c r="AV43" s="17" t="b">
        <f t="shared" ca="1" si="360"/>
        <v>0</v>
      </c>
      <c r="AW43" s="17" t="b">
        <f t="shared" ca="1" si="361"/>
        <v>1</v>
      </c>
      <c r="AX43" s="14" t="b">
        <f t="array" aca="1" ref="AX43" ca="1">IF(H43,N43&gt;0,"")</f>
        <v>1</v>
      </c>
      <c r="AY43" s="17" t="str">
        <f t="shared" ca="1" si="362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63"/>
        <v>1</v>
      </c>
      <c r="BB43" s="17" t="b">
        <v>0</v>
      </c>
      <c r="BC43" s="17" t="b">
        <f t="shared" ca="1" si="364"/>
        <v>1</v>
      </c>
      <c r="BD43" s="17" t="b">
        <f t="shared" ca="1" si="365"/>
        <v>0</v>
      </c>
      <c r="BE43" s="17" t="str">
        <f t="shared" ca="1" si="48"/>
        <v/>
      </c>
      <c r="BF43" s="17" t="b">
        <f t="shared" ca="1" si="49"/>
        <v>0</v>
      </c>
      <c r="BG43" s="17" t="b">
        <f t="shared" ca="1" si="366"/>
        <v>0</v>
      </c>
      <c r="BH43" s="17" t="b">
        <f t="shared" ca="1" si="367"/>
        <v>1</v>
      </c>
      <c r="BI43" s="17">
        <f t="shared" ca="1" si="368"/>
        <v>2</v>
      </c>
      <c r="BJ43" s="17" t="b">
        <f t="shared" ca="1" si="369"/>
        <v>0</v>
      </c>
      <c r="BK43" s="17" t="str">
        <f t="shared" ca="1" si="54"/>
        <v/>
      </c>
      <c r="BL43" s="17" t="str">
        <f t="shared" ca="1" si="370"/>
        <v/>
      </c>
      <c r="BM43" s="17" t="str">
        <f t="shared" ca="1" si="371"/>
        <v>F</v>
      </c>
      <c r="BN43" s="17" t="str">
        <f t="shared" ca="1" si="372"/>
        <v>F</v>
      </c>
      <c r="BO43" s="17" t="str">
        <f t="shared" ca="1" si="373"/>
        <v>N</v>
      </c>
      <c r="BP43" s="14" t="b">
        <f t="shared" ca="1" si="374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75"/>
        <v/>
      </c>
      <c r="DE43" s="14" t="str">
        <f t="shared" ca="1" si="376"/>
        <v/>
      </c>
      <c r="DF43" s="14" t="str">
        <f t="shared" ca="1" si="377"/>
        <v/>
      </c>
      <c r="DG43" s="14" t="str">
        <f t="shared" ca="1" si="378"/>
        <v/>
      </c>
      <c r="DH43" s="14" t="str">
        <f t="shared" ca="1" si="379"/>
        <v/>
      </c>
      <c r="DI43" s="14" t="str">
        <f t="shared" ca="1" si="380"/>
        <v/>
      </c>
      <c r="DJ43" s="14" t="str">
        <f t="shared" ca="1" si="381"/>
        <v/>
      </c>
      <c r="DK43" s="14" t="str">
        <f t="shared" ca="1" si="382"/>
        <v/>
      </c>
      <c r="DL43" s="14" t="str">
        <f t="shared" ca="1" si="63"/>
        <v/>
      </c>
      <c r="DM43" s="14" t="str">
        <f t="shared" ca="1" si="383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384"/>
        <v/>
      </c>
      <c r="DP43" s="14" t="str">
        <f t="shared" ca="1" si="385"/>
        <v/>
      </c>
      <c r="DQ43" s="14" t="str">
        <f t="shared" ca="1" si="386"/>
        <v/>
      </c>
      <c r="DR43" s="14" t="str">
        <f t="shared" ca="1" si="387"/>
        <v/>
      </c>
      <c r="DS43" s="14" t="str">
        <f t="shared" ca="1" si="388"/>
        <v/>
      </c>
      <c r="DZ43" s="14" t="b">
        <f t="shared" ca="1" si="389"/>
        <v>0</v>
      </c>
      <c r="EA43" s="14" t="str">
        <f t="shared" ca="1" si="390"/>
        <v>UMN vs LMN manifestation at onset (q_17)</v>
      </c>
      <c r="EB43" s="14" t="str">
        <f t="shared" ca="1" si="391"/>
        <v xml:space="preserve">Values must be limited to predefinied list. </v>
      </c>
      <c r="EC43" s="14" t="str">
        <f t="shared" ca="1" si="392"/>
        <v xml:space="preserve">UMN vs LMN manifestation at onset (q_17): Values must be limited to predefinied list. </v>
      </c>
      <c r="ED43" s="14" t="str">
        <f t="shared" ca="1" si="393"/>
        <v/>
      </c>
      <c r="EE43" s="14" t="str">
        <f t="shared" ca="1" si="394"/>
        <v>Values must be limited to predefinied list</v>
      </c>
      <c r="EF43" s="14" t="str">
        <f t="shared" ca="1" si="395"/>
        <v/>
      </c>
      <c r="EG43" s="14" t="str">
        <f t="shared" ca="1" si="396"/>
        <v/>
      </c>
      <c r="EM43" s="14" t="b">
        <f t="shared" ca="1" si="397"/>
        <v>1</v>
      </c>
      <c r="EN43" s="14">
        <f t="shared" ca="1" si="398"/>
        <v>30</v>
      </c>
      <c r="EO43" s="14" t="str">
        <f t="shared" ca="1" si="399"/>
        <v>q_17</v>
      </c>
      <c r="EP43" s="14" t="str">
        <f t="shared" ca="1" si="400"/>
        <v xml:space="preserve">UMN vs LMN manifestation at onset (q_17): Values must be limited to predefinied list. </v>
      </c>
      <c r="EQ43" s="14" t="str">
        <f t="shared" ca="1" si="401"/>
        <v/>
      </c>
    </row>
    <row r="44" spans="2:147" s="14" customFormat="1">
      <c r="B44" s="14" t="str">
        <f t="shared" ca="1" si="332"/>
        <v/>
      </c>
      <c r="C44" s="14">
        <f t="shared" ca="1" si="333"/>
        <v>31</v>
      </c>
      <c r="D44" s="14">
        <f t="shared" si="334"/>
        <v>42</v>
      </c>
      <c r="E44" s="14" t="str">
        <f t="shared" ca="1" si="335"/>
        <v>N</v>
      </c>
      <c r="F44" s="14" t="str">
        <f t="shared" ca="1" si="336"/>
        <v>q_18a</v>
      </c>
      <c r="G44" s="14" t="str">
        <f t="shared" ca="1" si="337"/>
        <v>Limb onset</v>
      </c>
      <c r="H44" s="14" t="b">
        <f t="shared" ca="1" si="338"/>
        <v>1</v>
      </c>
      <c r="I44" s="14" t="str">
        <f ca="1">IF($H44,ADDRESS(3,(D44+1)*2-1,4,,"["&amp;wew!$G$7&amp;"]"&amp;_sheetname_labels)&amp;":"&amp;ADDRESS(2+ster!$B$20,(D44+1)*2-1,4),"")</f>
        <v>[DBTemplate.xlsm]labels!CG3:CG725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[DBTemplate.xlsm]labels!CG3:CG6</v>
      </c>
      <c r="L44" s="14" t="str">
        <f ca="1">IF($H44,IF($J44&gt;0,ADDRESS(3,(D44+1)*2,4,,"["&amp;wew!$G$7&amp;"]"&amp;_sheetname_labels)&amp;":"&amp;ADDRESS(2+J44,(D44+1)*2,4),""),"")</f>
        <v>[DBTemplate.xlsm]labels!CH3:CH6</v>
      </c>
      <c r="M44" s="14">
        <f t="shared" ca="1" si="339"/>
        <v>0</v>
      </c>
      <c r="N44" s="14">
        <f t="shared" ca="1" si="340"/>
        <v>4</v>
      </c>
      <c r="O44" s="14" t="str">
        <f t="shared" ca="1" si="341"/>
        <v>q_18a</v>
      </c>
      <c r="P44" s="14" t="str">
        <f t="shared" ca="1" si="342"/>
        <v>Limb onset</v>
      </c>
      <c r="Q44" s="14" t="str">
        <f ca="1">IF($BP44,ADDRESS(3,D44+1,4,,"["&amp;wew!$G$7&amp;"]"&amp;_sheetname_dataframe)&amp;":"&amp;ADDRESS(2+ster!$C$14,D44+1,4),"")</f>
        <v>[DBTemplate.xlsm]data_frame!AQ3:AQ3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43"/>
        <v>0</v>
      </c>
      <c r="AA44" s="12" t="str">
        <f t="shared" ca="1" si="344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45"/>
        <v>1</v>
      </c>
      <c r="AE44" s="17" t="b">
        <f t="shared" ca="1" si="346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47"/>
        <v/>
      </c>
      <c r="AH44" s="17" t="b">
        <f t="shared" ca="1" si="348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49"/>
        <v/>
      </c>
      <c r="AK44" s="17" t="b">
        <f t="shared" ca="1" si="350"/>
        <v>0</v>
      </c>
      <c r="AL44" s="17" t="b">
        <f t="shared" ca="1" si="351"/>
        <v>0</v>
      </c>
      <c r="AM44" s="17" t="b">
        <f t="shared" ca="1" si="352"/>
        <v>0</v>
      </c>
      <c r="AN44" s="17">
        <f t="shared" ca="1" si="353"/>
        <v>0</v>
      </c>
      <c r="AO44" s="24" t="str">
        <f t="shared" ca="1" si="354"/>
        <v/>
      </c>
      <c r="AP44" s="24" t="str">
        <f t="shared" ca="1" si="355"/>
        <v/>
      </c>
      <c r="AQ44" s="17" t="b">
        <f t="shared" ca="1" si="47"/>
        <v>0</v>
      </c>
      <c r="AR44" s="17" t="b">
        <f t="shared" ca="1" si="356"/>
        <v>1</v>
      </c>
      <c r="AS44" s="17" t="b">
        <f t="shared" ca="1" si="357"/>
        <v>0</v>
      </c>
      <c r="AT44" s="17" t="b">
        <f t="shared" ca="1" si="358"/>
        <v>0</v>
      </c>
      <c r="AU44" s="17" t="b">
        <f t="shared" ca="1" si="359"/>
        <v>1</v>
      </c>
      <c r="AV44" s="17" t="b">
        <f t="shared" ca="1" si="360"/>
        <v>0</v>
      </c>
      <c r="AW44" s="17" t="b">
        <f t="shared" ca="1" si="361"/>
        <v>0</v>
      </c>
      <c r="AX44" s="14" t="b">
        <f t="array" aca="1" ref="AX44" ca="1">IF(H44,N44&gt;0,"")</f>
        <v>1</v>
      </c>
      <c r="AY44" s="17" t="str">
        <f t="shared" ca="1" si="362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63"/>
        <v>1</v>
      </c>
      <c r="BB44" s="17" t="b">
        <v>0</v>
      </c>
      <c r="BC44" s="17" t="b">
        <f t="shared" ca="1" si="364"/>
        <v>1</v>
      </c>
      <c r="BD44" s="17" t="b">
        <f t="shared" ca="1" si="365"/>
        <v>0</v>
      </c>
      <c r="BE44" s="17" t="str">
        <f t="shared" ca="1" si="48"/>
        <v/>
      </c>
      <c r="BF44" s="17" t="b">
        <f t="shared" ca="1" si="49"/>
        <v>0</v>
      </c>
      <c r="BG44" s="17" t="b">
        <f t="shared" ca="1" si="366"/>
        <v>0</v>
      </c>
      <c r="BH44" s="17" t="b">
        <f t="shared" ca="1" si="367"/>
        <v>1</v>
      </c>
      <c r="BI44" s="17">
        <f t="shared" ca="1" si="368"/>
        <v>2</v>
      </c>
      <c r="BJ44" s="17" t="b">
        <f t="shared" ca="1" si="369"/>
        <v>0</v>
      </c>
      <c r="BK44" s="17" t="str">
        <f t="shared" ca="1" si="54"/>
        <v/>
      </c>
      <c r="BL44" s="17" t="str">
        <f t="shared" ca="1" si="370"/>
        <v/>
      </c>
      <c r="BM44" s="17" t="str">
        <f t="shared" ca="1" si="371"/>
        <v>F</v>
      </c>
      <c r="BN44" s="17" t="str">
        <f t="shared" ca="1" si="372"/>
        <v>F</v>
      </c>
      <c r="BO44" s="17" t="str">
        <f t="shared" ca="1" si="373"/>
        <v>N</v>
      </c>
      <c r="BP44" s="14" t="b">
        <f t="shared" ca="1" si="374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75"/>
        <v/>
      </c>
      <c r="DE44" s="14" t="str">
        <f t="shared" ca="1" si="376"/>
        <v/>
      </c>
      <c r="DF44" s="14" t="str">
        <f t="shared" ca="1" si="377"/>
        <v/>
      </c>
      <c r="DG44" s="14" t="str">
        <f t="shared" ca="1" si="378"/>
        <v/>
      </c>
      <c r="DH44" s="14" t="str">
        <f t="shared" ca="1" si="379"/>
        <v/>
      </c>
      <c r="DI44" s="14" t="str">
        <f t="shared" ca="1" si="380"/>
        <v/>
      </c>
      <c r="DJ44" s="14" t="str">
        <f t="shared" ca="1" si="381"/>
        <v/>
      </c>
      <c r="DK44" s="14" t="str">
        <f t="shared" ca="1" si="382"/>
        <v/>
      </c>
      <c r="DL44" s="14" t="str">
        <f t="shared" ca="1" si="63"/>
        <v/>
      </c>
      <c r="DM44" s="14" t="str">
        <f t="shared" ca="1" si="383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384"/>
        <v/>
      </c>
      <c r="DP44" s="14" t="str">
        <f t="shared" ca="1" si="385"/>
        <v/>
      </c>
      <c r="DQ44" s="14" t="str">
        <f t="shared" ca="1" si="386"/>
        <v/>
      </c>
      <c r="DR44" s="14" t="str">
        <f t="shared" ca="1" si="387"/>
        <v/>
      </c>
      <c r="DS44" s="14" t="str">
        <f t="shared" ca="1" si="388"/>
        <v/>
      </c>
      <c r="DZ44" s="14" t="b">
        <f t="shared" ca="1" si="389"/>
        <v>0</v>
      </c>
      <c r="EA44" s="14" t="str">
        <f t="shared" ca="1" si="390"/>
        <v>Limb onset (q_18a)</v>
      </c>
      <c r="EB44" s="14" t="str">
        <f t="shared" ca="1" si="391"/>
        <v xml:space="preserve">Values must be limited to predefinied list. </v>
      </c>
      <c r="EC44" s="14" t="str">
        <f t="shared" ca="1" si="392"/>
        <v xml:space="preserve">Limb onset (q_18a): Values must be limited to predefinied list. </v>
      </c>
      <c r="ED44" s="14" t="str">
        <f t="shared" ca="1" si="393"/>
        <v/>
      </c>
      <c r="EE44" s="14" t="str">
        <f t="shared" ca="1" si="394"/>
        <v>Values must be limited to predefinied list</v>
      </c>
      <c r="EF44" s="14" t="str">
        <f t="shared" ca="1" si="395"/>
        <v/>
      </c>
      <c r="EG44" s="14" t="str">
        <f t="shared" ca="1" si="396"/>
        <v/>
      </c>
      <c r="EM44" s="14" t="b">
        <f t="shared" ca="1" si="397"/>
        <v>1</v>
      </c>
      <c r="EN44" s="14">
        <f t="shared" ca="1" si="398"/>
        <v>31</v>
      </c>
      <c r="EO44" s="14" t="str">
        <f t="shared" ca="1" si="399"/>
        <v>q_18a</v>
      </c>
      <c r="EP44" s="14" t="str">
        <f t="shared" ca="1" si="400"/>
        <v xml:space="preserve">Limb onset (q_18a): Values must be limited to predefinied list. </v>
      </c>
      <c r="EQ44" s="14" t="str">
        <f t="shared" ca="1" si="401"/>
        <v/>
      </c>
    </row>
    <row r="45" spans="2:147" s="14" customFormat="1">
      <c r="B45" s="14" t="str">
        <f t="shared" ca="1" si="332"/>
        <v/>
      </c>
      <c r="C45" s="14">
        <f t="shared" ca="1" si="333"/>
        <v>32</v>
      </c>
      <c r="D45" s="14">
        <f t="shared" si="334"/>
        <v>43</v>
      </c>
      <c r="E45" s="14" t="str">
        <f t="shared" ca="1" si="335"/>
        <v>N</v>
      </c>
      <c r="F45" s="14" t="str">
        <f t="shared" ca="1" si="336"/>
        <v>q_18b</v>
      </c>
      <c r="G45" s="14" t="str">
        <f t="shared" ca="1" si="337"/>
        <v>Predominant side</v>
      </c>
      <c r="H45" s="14" t="b">
        <f t="shared" ca="1" si="338"/>
        <v>1</v>
      </c>
      <c r="I45" s="14" t="str">
        <f ca="1">IF($H45,ADDRESS(3,(D45+1)*2-1,4,,"["&amp;wew!$G$7&amp;"]"&amp;_sheetname_labels)&amp;":"&amp;ADDRESS(2+ster!$B$20,(D45+1)*2-1,4),"")</f>
        <v>[DBTemplate.xlsm]labels!CI3:CI725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[DBTemplate.xlsm]labels!CI3:CI5</v>
      </c>
      <c r="L45" s="14" t="str">
        <f ca="1">IF($H45,IF($J45&gt;0,ADDRESS(3,(D45+1)*2,4,,"["&amp;wew!$G$7&amp;"]"&amp;_sheetname_labels)&amp;":"&amp;ADDRESS(2+J45,(D45+1)*2,4),""),"")</f>
        <v>[DBTemplate.xlsm]labels!CJ3:CJ5</v>
      </c>
      <c r="M45" s="14">
        <f t="shared" ca="1" si="339"/>
        <v>0</v>
      </c>
      <c r="N45" s="14">
        <f t="shared" ca="1" si="340"/>
        <v>3</v>
      </c>
      <c r="O45" s="14" t="str">
        <f t="shared" ca="1" si="341"/>
        <v>q_18b</v>
      </c>
      <c r="P45" s="14" t="str">
        <f t="shared" ca="1" si="342"/>
        <v>Predominant side</v>
      </c>
      <c r="Q45" s="14" t="str">
        <f ca="1">IF($BP45,ADDRESS(3,D45+1,4,,"["&amp;wew!$G$7&amp;"]"&amp;_sheetname_dataframe)&amp;":"&amp;ADDRESS(2+ster!$C$14,D45+1,4),"")</f>
        <v>[DBTemplate.xlsm]data_frame!AR3:AR3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43"/>
        <v>0</v>
      </c>
      <c r="AA45" s="12">
        <f t="shared" ca="1" si="344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45"/>
        <v>1</v>
      </c>
      <c r="AE45" s="17" t="b">
        <f t="shared" ca="1" si="346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47"/>
        <v/>
      </c>
      <c r="AH45" s="17" t="b">
        <f t="shared" ca="1" si="348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49"/>
        <v/>
      </c>
      <c r="AK45" s="17" t="b">
        <f t="shared" ca="1" si="350"/>
        <v>0</v>
      </c>
      <c r="AL45" s="17" t="b">
        <f t="shared" ca="1" si="351"/>
        <v>0</v>
      </c>
      <c r="AM45" s="17" t="b">
        <f t="shared" ca="1" si="352"/>
        <v>0</v>
      </c>
      <c r="AN45" s="17">
        <f t="shared" ca="1" si="353"/>
        <v>0</v>
      </c>
      <c r="AO45" s="24" t="str">
        <f t="shared" ca="1" si="354"/>
        <v/>
      </c>
      <c r="AP45" s="24" t="str">
        <f t="shared" ca="1" si="355"/>
        <v/>
      </c>
      <c r="AQ45" s="17" t="b">
        <f t="shared" ca="1" si="47"/>
        <v>0</v>
      </c>
      <c r="AR45" s="17" t="b">
        <f t="shared" ca="1" si="356"/>
        <v>1</v>
      </c>
      <c r="AS45" s="17" t="b">
        <f t="shared" ca="1" si="357"/>
        <v>0</v>
      </c>
      <c r="AT45" s="17" t="b">
        <f t="shared" ca="1" si="358"/>
        <v>0</v>
      </c>
      <c r="AU45" s="17" t="b">
        <f t="shared" ca="1" si="359"/>
        <v>1</v>
      </c>
      <c r="AV45" s="17" t="b">
        <f t="shared" ca="1" si="360"/>
        <v>0</v>
      </c>
      <c r="AW45" s="17" t="b">
        <f t="shared" ca="1" si="361"/>
        <v>1</v>
      </c>
      <c r="AX45" s="14" t="b">
        <f t="array" aca="1" ref="AX45" ca="1">IF(H45,N45&gt;0,"")</f>
        <v>1</v>
      </c>
      <c r="AY45" s="17" t="str">
        <f t="shared" ca="1" si="362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63"/>
        <v>1</v>
      </c>
      <c r="BB45" s="17" t="b">
        <v>0</v>
      </c>
      <c r="BC45" s="17" t="b">
        <f t="shared" ca="1" si="364"/>
        <v>1</v>
      </c>
      <c r="BD45" s="17" t="b">
        <f t="shared" ca="1" si="365"/>
        <v>0</v>
      </c>
      <c r="BE45" s="17" t="str">
        <f t="shared" ca="1" si="48"/>
        <v/>
      </c>
      <c r="BF45" s="17" t="b">
        <f t="shared" ca="1" si="49"/>
        <v>0</v>
      </c>
      <c r="BG45" s="17" t="b">
        <f t="shared" ca="1" si="366"/>
        <v>0</v>
      </c>
      <c r="BH45" s="17" t="b">
        <f t="shared" ca="1" si="367"/>
        <v>1</v>
      </c>
      <c r="BI45" s="17">
        <f t="shared" ca="1" si="368"/>
        <v>2</v>
      </c>
      <c r="BJ45" s="17" t="b">
        <f t="shared" ca="1" si="369"/>
        <v>0</v>
      </c>
      <c r="BK45" s="17" t="str">
        <f t="shared" ca="1" si="54"/>
        <v/>
      </c>
      <c r="BL45" s="17" t="str">
        <f t="shared" ca="1" si="370"/>
        <v/>
      </c>
      <c r="BM45" s="17" t="str">
        <f t="shared" ca="1" si="371"/>
        <v>F</v>
      </c>
      <c r="BN45" s="17" t="str">
        <f t="shared" ca="1" si="372"/>
        <v>F</v>
      </c>
      <c r="BO45" s="17" t="str">
        <f t="shared" ca="1" si="373"/>
        <v>N</v>
      </c>
      <c r="BP45" s="14" t="b">
        <f t="shared" ca="1" si="374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75"/>
        <v/>
      </c>
      <c r="DE45" s="14" t="str">
        <f t="shared" ca="1" si="376"/>
        <v/>
      </c>
      <c r="DF45" s="14" t="str">
        <f t="shared" ca="1" si="377"/>
        <v/>
      </c>
      <c r="DG45" s="14" t="str">
        <f t="shared" ca="1" si="378"/>
        <v/>
      </c>
      <c r="DH45" s="14" t="str">
        <f t="shared" ca="1" si="379"/>
        <v/>
      </c>
      <c r="DI45" s="14" t="str">
        <f t="shared" ca="1" si="380"/>
        <v/>
      </c>
      <c r="DJ45" s="14" t="str">
        <f t="shared" ca="1" si="381"/>
        <v/>
      </c>
      <c r="DK45" s="14" t="str">
        <f t="shared" ca="1" si="382"/>
        <v/>
      </c>
      <c r="DL45" s="14" t="str">
        <f t="shared" ca="1" si="63"/>
        <v/>
      </c>
      <c r="DM45" s="14" t="str">
        <f t="shared" ca="1" si="383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384"/>
        <v/>
      </c>
      <c r="DP45" s="14" t="str">
        <f t="shared" ca="1" si="385"/>
        <v/>
      </c>
      <c r="DQ45" s="14" t="str">
        <f t="shared" ca="1" si="386"/>
        <v/>
      </c>
      <c r="DR45" s="14" t="str">
        <f t="shared" ca="1" si="387"/>
        <v/>
      </c>
      <c r="DS45" s="14" t="str">
        <f t="shared" ca="1" si="388"/>
        <v/>
      </c>
      <c r="DZ45" s="14" t="b">
        <f t="shared" ca="1" si="389"/>
        <v>0</v>
      </c>
      <c r="EA45" s="14" t="str">
        <f t="shared" ca="1" si="390"/>
        <v>Predominant side (q_18b)</v>
      </c>
      <c r="EB45" s="14" t="str">
        <f t="shared" ca="1" si="391"/>
        <v xml:space="preserve">Values must be limited to predefinied list. </v>
      </c>
      <c r="EC45" s="14" t="str">
        <f t="shared" ca="1" si="392"/>
        <v xml:space="preserve">Predominant side (q_18b): Values must be limited to predefinied list. </v>
      </c>
      <c r="ED45" s="14" t="str">
        <f t="shared" ca="1" si="393"/>
        <v/>
      </c>
      <c r="EE45" s="14" t="str">
        <f t="shared" ca="1" si="394"/>
        <v>Values must be limited to predefinied list</v>
      </c>
      <c r="EF45" s="14" t="str">
        <f t="shared" ca="1" si="395"/>
        <v/>
      </c>
      <c r="EG45" s="14" t="str">
        <f t="shared" ca="1" si="396"/>
        <v/>
      </c>
      <c r="EM45" s="14" t="b">
        <f t="shared" ca="1" si="397"/>
        <v>1</v>
      </c>
      <c r="EN45" s="14">
        <f t="shared" ca="1" si="398"/>
        <v>32</v>
      </c>
      <c r="EO45" s="14" t="str">
        <f t="shared" ca="1" si="399"/>
        <v>q_18b</v>
      </c>
      <c r="EP45" s="14" t="str">
        <f t="shared" ca="1" si="400"/>
        <v xml:space="preserve">Predominant side (q_18b): Values must be limited to predefinied list. </v>
      </c>
      <c r="EQ45" s="14" t="str">
        <f t="shared" ca="1" si="401"/>
        <v/>
      </c>
    </row>
    <row r="46" spans="2:147" s="14" customFormat="1">
      <c r="B46" s="14" t="str">
        <f t="shared" ca="1" si="332"/>
        <v/>
      </c>
      <c r="C46" s="14">
        <f t="shared" ca="1" si="333"/>
        <v>33</v>
      </c>
      <c r="D46" s="14">
        <f t="shared" si="334"/>
        <v>44</v>
      </c>
      <c r="E46" s="14" t="str">
        <f t="shared" ca="1" si="335"/>
        <v>N</v>
      </c>
      <c r="F46" s="14" t="str">
        <f t="shared" ca="1" si="336"/>
        <v>q_18c</v>
      </c>
      <c r="G46" s="14" t="str">
        <f t="shared" ca="1" si="337"/>
        <v>Predominant impairment</v>
      </c>
      <c r="H46" s="14" t="b">
        <f t="shared" ca="1" si="338"/>
        <v>1</v>
      </c>
      <c r="I46" s="14" t="str">
        <f ca="1">IF($H46,ADDRESS(3,(D46+1)*2-1,4,,"["&amp;wew!$G$7&amp;"]"&amp;_sheetname_labels)&amp;":"&amp;ADDRESS(2+ster!$B$20,(D46+1)*2-1,4),"")</f>
        <v>[DBTemplate.xlsm]labels!CK3:CK725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[DBTemplate.xlsm]labels!CK3:CK5</v>
      </c>
      <c r="L46" s="14" t="str">
        <f ca="1">IF($H46,IF($J46&gt;0,ADDRESS(3,(D46+1)*2,4,,"["&amp;wew!$G$7&amp;"]"&amp;_sheetname_labels)&amp;":"&amp;ADDRESS(2+J46,(D46+1)*2,4),""),"")</f>
        <v>[DBTemplate.xlsm]labels!CL3:CL5</v>
      </c>
      <c r="M46" s="14">
        <f t="shared" ca="1" si="339"/>
        <v>0</v>
      </c>
      <c r="N46" s="14">
        <f t="shared" ca="1" si="340"/>
        <v>3</v>
      </c>
      <c r="O46" s="14" t="str">
        <f t="shared" ca="1" si="341"/>
        <v>q_18c</v>
      </c>
      <c r="P46" s="14" t="str">
        <f t="shared" ca="1" si="342"/>
        <v>Predominant impairment</v>
      </c>
      <c r="Q46" s="14" t="str">
        <f ca="1">IF($BP46,ADDRESS(3,D46+1,4,,"["&amp;wew!$G$7&amp;"]"&amp;_sheetname_dataframe)&amp;":"&amp;ADDRESS(2+ster!$C$14,D46+1,4),"")</f>
        <v>[DBTemplate.xlsm]data_frame!AS3:AS3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43"/>
        <v>0</v>
      </c>
      <c r="AA46" s="12">
        <f t="shared" ca="1" si="344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45"/>
        <v>1</v>
      </c>
      <c r="AE46" s="17" t="b">
        <f t="shared" ca="1" si="346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47"/>
        <v/>
      </c>
      <c r="AH46" s="17" t="b">
        <f t="shared" ca="1" si="348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49"/>
        <v/>
      </c>
      <c r="AK46" s="17" t="b">
        <f t="shared" ca="1" si="350"/>
        <v>0</v>
      </c>
      <c r="AL46" s="17" t="b">
        <f t="shared" ca="1" si="351"/>
        <v>0</v>
      </c>
      <c r="AM46" s="17" t="b">
        <f t="shared" ca="1" si="352"/>
        <v>0</v>
      </c>
      <c r="AN46" s="17">
        <f t="shared" ca="1" si="353"/>
        <v>0</v>
      </c>
      <c r="AO46" s="24" t="str">
        <f t="shared" ca="1" si="354"/>
        <v/>
      </c>
      <c r="AP46" s="24" t="str">
        <f t="shared" ca="1" si="355"/>
        <v/>
      </c>
      <c r="AQ46" s="17" t="b">
        <f t="shared" ca="1" si="47"/>
        <v>0</v>
      </c>
      <c r="AR46" s="17" t="b">
        <f t="shared" ca="1" si="356"/>
        <v>1</v>
      </c>
      <c r="AS46" s="17" t="b">
        <f t="shared" ca="1" si="357"/>
        <v>0</v>
      </c>
      <c r="AT46" s="17" t="b">
        <f t="shared" ca="1" si="358"/>
        <v>0</v>
      </c>
      <c r="AU46" s="17" t="b">
        <f t="shared" ca="1" si="359"/>
        <v>1</v>
      </c>
      <c r="AV46" s="17" t="b">
        <f t="shared" ca="1" si="360"/>
        <v>0</v>
      </c>
      <c r="AW46" s="17" t="b">
        <f t="shared" ca="1" si="361"/>
        <v>1</v>
      </c>
      <c r="AX46" s="14" t="b">
        <f t="array" aca="1" ref="AX46" ca="1">IF(H46,N46&gt;0,"")</f>
        <v>1</v>
      </c>
      <c r="AY46" s="17" t="str">
        <f t="shared" ca="1" si="362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63"/>
        <v>1</v>
      </c>
      <c r="BB46" s="17" t="b">
        <v>0</v>
      </c>
      <c r="BC46" s="17" t="b">
        <f t="shared" ca="1" si="364"/>
        <v>1</v>
      </c>
      <c r="BD46" s="17" t="b">
        <f t="shared" ca="1" si="365"/>
        <v>0</v>
      </c>
      <c r="BE46" s="17" t="str">
        <f t="shared" ca="1" si="48"/>
        <v/>
      </c>
      <c r="BF46" s="17" t="b">
        <f t="shared" ca="1" si="49"/>
        <v>0</v>
      </c>
      <c r="BG46" s="17" t="b">
        <f t="shared" ca="1" si="366"/>
        <v>0</v>
      </c>
      <c r="BH46" s="17" t="b">
        <f t="shared" ca="1" si="367"/>
        <v>1</v>
      </c>
      <c r="BI46" s="17">
        <f t="shared" ca="1" si="368"/>
        <v>2</v>
      </c>
      <c r="BJ46" s="17" t="b">
        <f t="shared" ca="1" si="369"/>
        <v>0</v>
      </c>
      <c r="BK46" s="17" t="str">
        <f t="shared" ca="1" si="54"/>
        <v/>
      </c>
      <c r="BL46" s="17" t="str">
        <f t="shared" ca="1" si="370"/>
        <v/>
      </c>
      <c r="BM46" s="17" t="str">
        <f t="shared" ca="1" si="371"/>
        <v>F</v>
      </c>
      <c r="BN46" s="17" t="str">
        <f t="shared" ca="1" si="372"/>
        <v>F</v>
      </c>
      <c r="BO46" s="17" t="str">
        <f t="shared" ca="1" si="373"/>
        <v>N</v>
      </c>
      <c r="BP46" s="14" t="b">
        <f t="shared" ca="1" si="374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75"/>
        <v/>
      </c>
      <c r="DE46" s="14" t="str">
        <f t="shared" ca="1" si="376"/>
        <v/>
      </c>
      <c r="DF46" s="14" t="str">
        <f t="shared" ca="1" si="377"/>
        <v/>
      </c>
      <c r="DG46" s="14" t="str">
        <f t="shared" ca="1" si="378"/>
        <v/>
      </c>
      <c r="DH46" s="14" t="str">
        <f t="shared" ca="1" si="379"/>
        <v/>
      </c>
      <c r="DI46" s="14" t="str">
        <f t="shared" ca="1" si="380"/>
        <v/>
      </c>
      <c r="DJ46" s="14" t="str">
        <f t="shared" ca="1" si="381"/>
        <v/>
      </c>
      <c r="DK46" s="14" t="str">
        <f t="shared" ca="1" si="382"/>
        <v/>
      </c>
      <c r="DL46" s="14" t="str">
        <f t="shared" ca="1" si="63"/>
        <v/>
      </c>
      <c r="DM46" s="14" t="str">
        <f t="shared" ca="1" si="383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384"/>
        <v/>
      </c>
      <c r="DP46" s="14" t="str">
        <f t="shared" ca="1" si="385"/>
        <v/>
      </c>
      <c r="DQ46" s="14" t="str">
        <f t="shared" ca="1" si="386"/>
        <v/>
      </c>
      <c r="DR46" s="14" t="str">
        <f t="shared" ca="1" si="387"/>
        <v/>
      </c>
      <c r="DS46" s="14" t="str">
        <f t="shared" ca="1" si="388"/>
        <v/>
      </c>
      <c r="DZ46" s="14" t="b">
        <f t="shared" ca="1" si="389"/>
        <v>0</v>
      </c>
      <c r="EA46" s="14" t="str">
        <f t="shared" ca="1" si="390"/>
        <v>Predominant impairment (q_18c)</v>
      </c>
      <c r="EB46" s="14" t="str">
        <f t="shared" ca="1" si="391"/>
        <v xml:space="preserve">Values must be limited to predefinied list. </v>
      </c>
      <c r="EC46" s="14" t="str">
        <f t="shared" ca="1" si="392"/>
        <v xml:space="preserve">Predominant impairment (q_18c): Values must be limited to predefinied list. </v>
      </c>
      <c r="ED46" s="14" t="str">
        <f t="shared" ca="1" si="393"/>
        <v/>
      </c>
      <c r="EE46" s="14" t="str">
        <f t="shared" ca="1" si="394"/>
        <v>Values must be limited to predefinied list</v>
      </c>
      <c r="EF46" s="14" t="str">
        <f t="shared" ca="1" si="395"/>
        <v/>
      </c>
      <c r="EG46" s="14" t="str">
        <f t="shared" ca="1" si="396"/>
        <v/>
      </c>
      <c r="EM46" s="14" t="b">
        <f t="shared" ca="1" si="397"/>
        <v>1</v>
      </c>
      <c r="EN46" s="14">
        <f t="shared" ca="1" si="398"/>
        <v>33</v>
      </c>
      <c r="EO46" s="14" t="str">
        <f t="shared" ca="1" si="399"/>
        <v>q_18c</v>
      </c>
      <c r="EP46" s="14" t="str">
        <f t="shared" ca="1" si="400"/>
        <v xml:space="preserve">Predominant impairment (q_18c): Values must be limited to predefinied list. </v>
      </c>
      <c r="EQ46" s="14" t="str">
        <f t="shared" ca="1" si="401"/>
        <v/>
      </c>
    </row>
    <row r="47" spans="2:147" s="14" customFormat="1">
      <c r="B47" s="14" t="str">
        <f t="shared" ca="1" si="332"/>
        <v/>
      </c>
      <c r="C47" s="14">
        <f t="shared" ca="1" si="333"/>
        <v>34</v>
      </c>
      <c r="D47" s="14">
        <f t="shared" si="334"/>
        <v>45</v>
      </c>
      <c r="E47" s="14" t="str">
        <f t="shared" ca="1" si="335"/>
        <v>D</v>
      </c>
      <c r="F47" s="14" t="str">
        <f t="shared" ca="1" si="336"/>
        <v>q_19</v>
      </c>
      <c r="G47" s="14" t="str">
        <f t="shared" ca="1" si="337"/>
        <v>Fasciculations at onset</v>
      </c>
      <c r="H47" s="14" t="b">
        <f t="shared" ca="1" si="338"/>
        <v>1</v>
      </c>
      <c r="I47" s="14" t="str">
        <f ca="1">IF($H47,ADDRESS(3,(D47+1)*2-1,4,,"["&amp;wew!$G$7&amp;"]"&amp;_sheetname_labels)&amp;":"&amp;ADDRESS(2+ster!$B$20,(D47+1)*2-1,4),"")</f>
        <v>[DBTemplate.xlsm]labels!CM3:CM725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[DBTemplate.xlsm]labels!CM3:CM4</v>
      </c>
      <c r="L47" s="14" t="str">
        <f ca="1">IF($H47,IF($J47&gt;0,ADDRESS(3,(D47+1)*2,4,,"["&amp;wew!$G$7&amp;"]"&amp;_sheetname_labels)&amp;":"&amp;ADDRESS(2+J47,(D47+1)*2,4),""),"")</f>
        <v>[DBTemplate.xlsm]labels!CN3:CN4</v>
      </c>
      <c r="M47" s="14">
        <f t="shared" ca="1" si="339"/>
        <v>0</v>
      </c>
      <c r="N47" s="14">
        <f t="shared" ca="1" si="340"/>
        <v>2</v>
      </c>
      <c r="O47" s="14" t="str">
        <f t="shared" ca="1" si="341"/>
        <v>q_19</v>
      </c>
      <c r="P47" s="14" t="str">
        <f t="shared" ca="1" si="342"/>
        <v>Fasciculations at onset</v>
      </c>
      <c r="Q47" s="14" t="str">
        <f ca="1">IF($BP47,ADDRESS(3,D47+1,4,,"["&amp;wew!$G$7&amp;"]"&amp;_sheetname_dataframe)&amp;":"&amp;ADDRESS(2+ster!$C$14,D47+1,4),"")</f>
        <v>[DBTemplate.xlsm]data_frame!AT3:AT3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43"/>
        <v>0</v>
      </c>
      <c r="AA47" s="12">
        <f t="shared" ca="1" si="344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45"/>
        <v>1</v>
      </c>
      <c r="AE47" s="17" t="b">
        <f t="shared" ca="1" si="346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47"/>
        <v/>
      </c>
      <c r="AH47" s="17" t="b">
        <f t="shared" ca="1" si="348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49"/>
        <v/>
      </c>
      <c r="AK47" s="17" t="b">
        <f t="shared" ca="1" si="350"/>
        <v>0</v>
      </c>
      <c r="AL47" s="17" t="b">
        <f t="shared" ca="1" si="351"/>
        <v>0</v>
      </c>
      <c r="AM47" s="17" t="b">
        <f t="shared" ca="1" si="352"/>
        <v>0</v>
      </c>
      <c r="AN47" s="17">
        <f t="shared" ca="1" si="353"/>
        <v>0</v>
      </c>
      <c r="AO47" s="24" t="str">
        <f t="shared" ca="1" si="354"/>
        <v/>
      </c>
      <c r="AP47" s="24" t="str">
        <f t="shared" ca="1" si="355"/>
        <v/>
      </c>
      <c r="AQ47" s="17" t="b">
        <f t="shared" ca="1" si="47"/>
        <v>0</v>
      </c>
      <c r="AR47" s="17" t="b">
        <f t="shared" ca="1" si="356"/>
        <v>1</v>
      </c>
      <c r="AS47" s="17" t="b">
        <f t="shared" ca="1" si="357"/>
        <v>0</v>
      </c>
      <c r="AT47" s="17" t="b">
        <f t="shared" ca="1" si="358"/>
        <v>0</v>
      </c>
      <c r="AU47" s="17" t="b">
        <f t="shared" ca="1" si="359"/>
        <v>1</v>
      </c>
      <c r="AV47" s="17" t="b">
        <f t="shared" ca="1" si="360"/>
        <v>0</v>
      </c>
      <c r="AW47" s="17" t="b">
        <f t="shared" ca="1" si="361"/>
        <v>1</v>
      </c>
      <c r="AX47" s="14" t="b">
        <f t="array" aca="1" ref="AX47" ca="1">IF(H47,N47&gt;0,"")</f>
        <v>1</v>
      </c>
      <c r="AY47" s="17" t="str">
        <f t="shared" ca="1" si="362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63"/>
        <v>1</v>
      </c>
      <c r="BB47" s="17" t="b">
        <v>0</v>
      </c>
      <c r="BC47" s="17" t="b">
        <f t="shared" ca="1" si="364"/>
        <v>1</v>
      </c>
      <c r="BD47" s="17" t="b">
        <f t="shared" ca="1" si="365"/>
        <v>0</v>
      </c>
      <c r="BE47" s="17" t="str">
        <f t="shared" ca="1" si="48"/>
        <v/>
      </c>
      <c r="BF47" s="17" t="b">
        <f t="shared" ca="1" si="49"/>
        <v>0</v>
      </c>
      <c r="BG47" s="17" t="b">
        <f t="shared" ca="1" si="366"/>
        <v>0</v>
      </c>
      <c r="BH47" s="17" t="b">
        <f t="shared" ca="1" si="367"/>
        <v>1</v>
      </c>
      <c r="BI47" s="17">
        <f t="shared" ca="1" si="368"/>
        <v>2</v>
      </c>
      <c r="BJ47" s="17" t="b">
        <f t="shared" ca="1" si="369"/>
        <v>0</v>
      </c>
      <c r="BK47" s="17" t="str">
        <f t="shared" ca="1" si="54"/>
        <v/>
      </c>
      <c r="BL47" s="17" t="str">
        <f t="shared" ca="1" si="370"/>
        <v/>
      </c>
      <c r="BM47" s="17" t="str">
        <f t="shared" ca="1" si="371"/>
        <v>F</v>
      </c>
      <c r="BN47" s="17" t="str">
        <f t="shared" ca="1" si="372"/>
        <v>F</v>
      </c>
      <c r="BO47" s="17" t="str">
        <f t="shared" ca="1" si="373"/>
        <v>D</v>
      </c>
      <c r="BP47" s="14" t="b">
        <f t="shared" ca="1" si="374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75"/>
        <v/>
      </c>
      <c r="DE47" s="14" t="str">
        <f t="shared" ca="1" si="376"/>
        <v/>
      </c>
      <c r="DF47" s="14" t="str">
        <f t="shared" ca="1" si="377"/>
        <v/>
      </c>
      <c r="DG47" s="14" t="str">
        <f t="shared" ca="1" si="378"/>
        <v/>
      </c>
      <c r="DH47" s="14" t="str">
        <f t="shared" ca="1" si="379"/>
        <v/>
      </c>
      <c r="DI47" s="14" t="str">
        <f t="shared" ca="1" si="380"/>
        <v/>
      </c>
      <c r="DJ47" s="14" t="str">
        <f t="shared" ca="1" si="381"/>
        <v/>
      </c>
      <c r="DK47" s="14" t="str">
        <f t="shared" ca="1" si="382"/>
        <v/>
      </c>
      <c r="DL47" s="14" t="str">
        <f t="shared" ca="1" si="63"/>
        <v/>
      </c>
      <c r="DM47" s="14" t="str">
        <f t="shared" ca="1" si="383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384"/>
        <v/>
      </c>
      <c r="DP47" s="14" t="str">
        <f t="shared" ca="1" si="385"/>
        <v/>
      </c>
      <c r="DQ47" s="14" t="str">
        <f t="shared" ca="1" si="386"/>
        <v/>
      </c>
      <c r="DR47" s="14" t="str">
        <f t="shared" ca="1" si="387"/>
        <v/>
      </c>
      <c r="DS47" s="14" t="str">
        <f t="shared" ca="1" si="388"/>
        <v/>
      </c>
      <c r="DZ47" s="14" t="b">
        <f t="shared" ca="1" si="389"/>
        <v>0</v>
      </c>
      <c r="EA47" s="14" t="str">
        <f t="shared" ca="1" si="390"/>
        <v>Fasciculations at onset (q_19)</v>
      </c>
      <c r="EB47" s="14" t="str">
        <f t="shared" ca="1" si="391"/>
        <v xml:space="preserve">Values must be limited to predefinied list. </v>
      </c>
      <c r="EC47" s="14" t="str">
        <f t="shared" ca="1" si="392"/>
        <v xml:space="preserve">Fasciculations at onset (q_19): Values must be limited to predefinied list. </v>
      </c>
      <c r="ED47" s="14" t="str">
        <f t="shared" ca="1" si="393"/>
        <v/>
      </c>
      <c r="EE47" s="14" t="str">
        <f t="shared" ca="1" si="394"/>
        <v>Values must be limited to predefinied list</v>
      </c>
      <c r="EF47" s="14" t="str">
        <f t="shared" ca="1" si="395"/>
        <v/>
      </c>
      <c r="EG47" s="14" t="str">
        <f t="shared" ca="1" si="396"/>
        <v/>
      </c>
      <c r="EM47" s="14" t="b">
        <f t="shared" ca="1" si="397"/>
        <v>1</v>
      </c>
      <c r="EN47" s="14">
        <f t="shared" ca="1" si="398"/>
        <v>34</v>
      </c>
      <c r="EO47" s="14" t="str">
        <f t="shared" ca="1" si="399"/>
        <v>q_19</v>
      </c>
      <c r="EP47" s="14" t="str">
        <f t="shared" ca="1" si="400"/>
        <v xml:space="preserve">Fasciculations at onset (q_19): Values must be limited to predefinied list. </v>
      </c>
      <c r="EQ47" s="14" t="str">
        <f t="shared" ca="1" si="401"/>
        <v/>
      </c>
    </row>
    <row r="48" spans="2:147" s="14" customFormat="1">
      <c r="B48" s="14" t="str">
        <f t="shared" ca="1" si="332"/>
        <v/>
      </c>
      <c r="C48" s="14">
        <f t="shared" ca="1" si="333"/>
        <v>35</v>
      </c>
      <c r="D48" s="14">
        <f t="shared" si="334"/>
        <v>46</v>
      </c>
      <c r="E48" s="14" t="str">
        <f t="shared" ca="1" si="335"/>
        <v>N</v>
      </c>
      <c r="F48" s="14" t="str">
        <f t="shared" ca="1" si="336"/>
        <v>q_20</v>
      </c>
      <c r="G48" s="14" t="str">
        <f t="shared" ca="1" si="337"/>
        <v>Weight loss (&gt;10% initial weight)</v>
      </c>
      <c r="H48" s="14" t="b">
        <f t="shared" ca="1" si="338"/>
        <v>1</v>
      </c>
      <c r="I48" s="14" t="str">
        <f ca="1">IF($H48,ADDRESS(3,(D48+1)*2-1,4,,"["&amp;wew!$G$7&amp;"]"&amp;_sheetname_labels)&amp;":"&amp;ADDRESS(2+ster!$B$20,(D48+1)*2-1,4),"")</f>
        <v>[DBTemplate.xlsm]labels!CO3:CO725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[DBTemplate.xlsm]labels!CO3:CO8</v>
      </c>
      <c r="L48" s="14" t="str">
        <f ca="1">IF($H48,IF($J48&gt;0,ADDRESS(3,(D48+1)*2,4,,"["&amp;wew!$G$7&amp;"]"&amp;_sheetname_labels)&amp;":"&amp;ADDRESS(2+J48,(D48+1)*2,4),""),"")</f>
        <v>[DBTemplate.xlsm]labels!CP3:CP8</v>
      </c>
      <c r="M48" s="14">
        <f t="shared" ca="1" si="339"/>
        <v>0</v>
      </c>
      <c r="N48" s="14">
        <f t="shared" ca="1" si="340"/>
        <v>6</v>
      </c>
      <c r="O48" s="14" t="str">
        <f t="shared" ca="1" si="341"/>
        <v>q_20</v>
      </c>
      <c r="P48" s="14" t="str">
        <f t="shared" ca="1" si="342"/>
        <v>Weight loss (&gt;10% initial weight)</v>
      </c>
      <c r="Q48" s="14" t="str">
        <f ca="1">IF($BP48,ADDRESS(3,D48+1,4,,"["&amp;wew!$G$7&amp;"]"&amp;_sheetname_dataframe)&amp;":"&amp;ADDRESS(2+ster!$C$14,D48+1,4),"")</f>
        <v>[DBTemplate.xlsm]data_frame!AU3:AU3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43"/>
        <v>0</v>
      </c>
      <c r="AA48" s="12">
        <f t="shared" ca="1" si="344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45"/>
        <v>1</v>
      </c>
      <c r="AE48" s="17" t="b">
        <f t="shared" ca="1" si="346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47"/>
        <v/>
      </c>
      <c r="AH48" s="17" t="b">
        <f t="shared" ca="1" si="348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49"/>
        <v/>
      </c>
      <c r="AK48" s="17" t="b">
        <f t="shared" ca="1" si="350"/>
        <v>0</v>
      </c>
      <c r="AL48" s="17" t="b">
        <f t="shared" ca="1" si="351"/>
        <v>0</v>
      </c>
      <c r="AM48" s="17" t="b">
        <f t="shared" ca="1" si="352"/>
        <v>0</v>
      </c>
      <c r="AN48" s="17">
        <f t="shared" ca="1" si="353"/>
        <v>0</v>
      </c>
      <c r="AO48" s="24" t="str">
        <f t="shared" ca="1" si="354"/>
        <v/>
      </c>
      <c r="AP48" s="24" t="str">
        <f t="shared" ca="1" si="355"/>
        <v/>
      </c>
      <c r="AQ48" s="17" t="b">
        <f t="shared" ca="1" si="47"/>
        <v>0</v>
      </c>
      <c r="AR48" s="17" t="b">
        <f t="shared" ca="1" si="356"/>
        <v>1</v>
      </c>
      <c r="AS48" s="17" t="b">
        <f t="shared" ca="1" si="357"/>
        <v>0</v>
      </c>
      <c r="AT48" s="17" t="b">
        <f t="shared" ca="1" si="358"/>
        <v>0</v>
      </c>
      <c r="AU48" s="17" t="b">
        <f t="shared" ca="1" si="359"/>
        <v>1</v>
      </c>
      <c r="AV48" s="17" t="b">
        <f t="shared" ca="1" si="360"/>
        <v>0</v>
      </c>
      <c r="AW48" s="17" t="b">
        <f t="shared" ca="1" si="361"/>
        <v>1</v>
      </c>
      <c r="AX48" s="14" t="b">
        <f t="array" aca="1" ref="AX48" ca="1">IF(H48,N48&gt;0,"")</f>
        <v>1</v>
      </c>
      <c r="AY48" s="17" t="str">
        <f t="shared" ca="1" si="362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63"/>
        <v>1</v>
      </c>
      <c r="BB48" s="17" t="b">
        <v>0</v>
      </c>
      <c r="BC48" s="17" t="b">
        <f t="shared" ca="1" si="364"/>
        <v>1</v>
      </c>
      <c r="BD48" s="17" t="b">
        <f t="shared" ca="1" si="365"/>
        <v>0</v>
      </c>
      <c r="BE48" s="17" t="str">
        <f t="shared" ca="1" si="48"/>
        <v/>
      </c>
      <c r="BF48" s="17" t="b">
        <f t="shared" ca="1" si="49"/>
        <v>0</v>
      </c>
      <c r="BG48" s="17" t="b">
        <f t="shared" ca="1" si="366"/>
        <v>0</v>
      </c>
      <c r="BH48" s="17" t="b">
        <f t="shared" ca="1" si="367"/>
        <v>1</v>
      </c>
      <c r="BI48" s="17">
        <f t="shared" ca="1" si="368"/>
        <v>2</v>
      </c>
      <c r="BJ48" s="17" t="b">
        <f t="shared" ca="1" si="369"/>
        <v>0</v>
      </c>
      <c r="BK48" s="17" t="str">
        <f t="shared" ca="1" si="54"/>
        <v/>
      </c>
      <c r="BL48" s="17" t="str">
        <f t="shared" ca="1" si="370"/>
        <v/>
      </c>
      <c r="BM48" s="17" t="str">
        <f t="shared" ca="1" si="371"/>
        <v>F</v>
      </c>
      <c r="BN48" s="17" t="str">
        <f t="shared" ca="1" si="372"/>
        <v>F</v>
      </c>
      <c r="BO48" s="17" t="str">
        <f t="shared" ca="1" si="373"/>
        <v>N</v>
      </c>
      <c r="BP48" s="14" t="b">
        <f t="shared" ca="1" si="374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75"/>
        <v/>
      </c>
      <c r="DE48" s="14" t="str">
        <f t="shared" ca="1" si="376"/>
        <v/>
      </c>
      <c r="DF48" s="14" t="str">
        <f t="shared" ca="1" si="377"/>
        <v/>
      </c>
      <c r="DG48" s="14" t="str">
        <f t="shared" ca="1" si="378"/>
        <v/>
      </c>
      <c r="DH48" s="14" t="str">
        <f t="shared" ca="1" si="379"/>
        <v/>
      </c>
      <c r="DI48" s="14" t="str">
        <f t="shared" ca="1" si="380"/>
        <v/>
      </c>
      <c r="DJ48" s="14" t="str">
        <f t="shared" ca="1" si="381"/>
        <v/>
      </c>
      <c r="DK48" s="14" t="str">
        <f t="shared" ca="1" si="382"/>
        <v/>
      </c>
      <c r="DL48" s="14" t="str">
        <f t="shared" ca="1" si="63"/>
        <v/>
      </c>
      <c r="DM48" s="14" t="str">
        <f t="shared" ca="1" si="383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384"/>
        <v/>
      </c>
      <c r="DP48" s="14" t="str">
        <f t="shared" ca="1" si="385"/>
        <v/>
      </c>
      <c r="DQ48" s="14" t="str">
        <f t="shared" ca="1" si="386"/>
        <v/>
      </c>
      <c r="DR48" s="14" t="str">
        <f t="shared" ca="1" si="387"/>
        <v/>
      </c>
      <c r="DS48" s="14" t="str">
        <f t="shared" ca="1" si="388"/>
        <v/>
      </c>
      <c r="DZ48" s="14" t="b">
        <f t="shared" ca="1" si="389"/>
        <v>0</v>
      </c>
      <c r="EA48" s="14" t="str">
        <f t="shared" ca="1" si="390"/>
        <v>Weight loss (&gt;10% initial weight) (q_20)</v>
      </c>
      <c r="EB48" s="14" t="str">
        <f t="shared" ca="1" si="391"/>
        <v xml:space="preserve">Values must be limited to predefinied list. </v>
      </c>
      <c r="EC48" s="14" t="str">
        <f t="shared" ca="1" si="392"/>
        <v xml:space="preserve">Weight loss (&gt;10% initial weight) (q_20): Values must be limited to predefinied list. </v>
      </c>
      <c r="ED48" s="14" t="str">
        <f t="shared" ca="1" si="393"/>
        <v/>
      </c>
      <c r="EE48" s="14" t="str">
        <f t="shared" ca="1" si="394"/>
        <v>Values must be limited to predefinied list</v>
      </c>
      <c r="EF48" s="14" t="str">
        <f t="shared" ca="1" si="395"/>
        <v/>
      </c>
      <c r="EG48" s="14" t="str">
        <f t="shared" ca="1" si="396"/>
        <v/>
      </c>
      <c r="EM48" s="14" t="b">
        <f t="shared" ca="1" si="397"/>
        <v>1</v>
      </c>
      <c r="EN48" s="14">
        <f t="shared" ca="1" si="398"/>
        <v>35</v>
      </c>
      <c r="EO48" s="14" t="str">
        <f t="shared" ca="1" si="399"/>
        <v>q_20</v>
      </c>
      <c r="EP48" s="14" t="str">
        <f t="shared" ca="1" si="400"/>
        <v xml:space="preserve">Weight loss (&gt;10% initial weight) (q_20): Values must be limited to predefinied list. </v>
      </c>
      <c r="EQ48" s="14" t="str">
        <f t="shared" ca="1" si="401"/>
        <v/>
      </c>
    </row>
    <row r="49" spans="2:147" s="14" customFormat="1">
      <c r="B49" s="14" t="str">
        <f t="shared" ca="1" si="332"/>
        <v/>
      </c>
      <c r="C49" s="14">
        <f t="shared" ca="1" si="333"/>
        <v>36</v>
      </c>
      <c r="D49" s="14">
        <f t="shared" si="334"/>
        <v>47</v>
      </c>
      <c r="E49" s="14" t="str">
        <f t="shared" ca="1" si="335"/>
        <v>D</v>
      </c>
      <c r="F49" s="14" t="str">
        <f t="shared" ca="1" si="336"/>
        <v>q_21</v>
      </c>
      <c r="G49" s="14" t="str">
        <f t="shared" ca="1" si="337"/>
        <v>Emotional lability at onset</v>
      </c>
      <c r="H49" s="14" t="b">
        <f t="shared" ca="1" si="338"/>
        <v>1</v>
      </c>
      <c r="I49" s="14" t="str">
        <f ca="1">IF($H49,ADDRESS(3,(D49+1)*2-1,4,,"["&amp;wew!$G$7&amp;"]"&amp;_sheetname_labels)&amp;":"&amp;ADDRESS(2+ster!$B$20,(D49+1)*2-1,4),"")</f>
        <v>[DBTemplate.xlsm]labels!CQ3:CQ725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[DBTemplate.xlsm]labels!CQ3:CQ4</v>
      </c>
      <c r="L49" s="14" t="str">
        <f ca="1">IF($H49,IF($J49&gt;0,ADDRESS(3,(D49+1)*2,4,,"["&amp;wew!$G$7&amp;"]"&amp;_sheetname_labels)&amp;":"&amp;ADDRESS(2+J49,(D49+1)*2,4),""),"")</f>
        <v>[DBTemplate.xlsm]labels!CR3:CR4</v>
      </c>
      <c r="M49" s="14">
        <f t="shared" ca="1" si="339"/>
        <v>0</v>
      </c>
      <c r="N49" s="14">
        <f t="shared" ca="1" si="340"/>
        <v>2</v>
      </c>
      <c r="O49" s="14" t="str">
        <f t="shared" ca="1" si="341"/>
        <v>q_21</v>
      </c>
      <c r="P49" s="14" t="str">
        <f t="shared" ca="1" si="342"/>
        <v>Emotional lability at onset</v>
      </c>
      <c r="Q49" s="14" t="str">
        <f ca="1">IF($BP49,ADDRESS(3,D49+1,4,,"["&amp;wew!$G$7&amp;"]"&amp;_sheetname_dataframe)&amp;":"&amp;ADDRESS(2+ster!$C$14,D49+1,4),"")</f>
        <v>[DBTemplate.xlsm]data_frame!AV3:AV3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43"/>
        <v>0</v>
      </c>
      <c r="AA49" s="12">
        <f t="shared" ca="1" si="344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45"/>
        <v>1</v>
      </c>
      <c r="AE49" s="17" t="b">
        <f t="shared" ca="1" si="346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47"/>
        <v/>
      </c>
      <c r="AH49" s="17" t="b">
        <f t="shared" ca="1" si="348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49"/>
        <v/>
      </c>
      <c r="AK49" s="17" t="b">
        <f t="shared" ca="1" si="350"/>
        <v>0</v>
      </c>
      <c r="AL49" s="17" t="b">
        <f t="shared" ca="1" si="351"/>
        <v>0</v>
      </c>
      <c r="AM49" s="17" t="b">
        <f t="shared" ca="1" si="352"/>
        <v>0</v>
      </c>
      <c r="AN49" s="17">
        <f t="shared" ca="1" si="353"/>
        <v>0</v>
      </c>
      <c r="AO49" s="24" t="str">
        <f t="shared" ca="1" si="354"/>
        <v/>
      </c>
      <c r="AP49" s="24" t="str">
        <f t="shared" ca="1" si="355"/>
        <v/>
      </c>
      <c r="AQ49" s="17" t="b">
        <f t="shared" ca="1" si="47"/>
        <v>0</v>
      </c>
      <c r="AR49" s="17" t="b">
        <f t="shared" ca="1" si="356"/>
        <v>1</v>
      </c>
      <c r="AS49" s="17" t="b">
        <f t="shared" ca="1" si="357"/>
        <v>0</v>
      </c>
      <c r="AT49" s="17" t="b">
        <f t="shared" ca="1" si="358"/>
        <v>0</v>
      </c>
      <c r="AU49" s="17" t="b">
        <f t="shared" ca="1" si="359"/>
        <v>1</v>
      </c>
      <c r="AV49" s="17" t="b">
        <f t="shared" ca="1" si="360"/>
        <v>0</v>
      </c>
      <c r="AW49" s="17" t="b">
        <f t="shared" ca="1" si="361"/>
        <v>1</v>
      </c>
      <c r="AX49" s="14" t="b">
        <f t="array" aca="1" ref="AX49" ca="1">IF(H49,N49&gt;0,"")</f>
        <v>1</v>
      </c>
      <c r="AY49" s="17" t="str">
        <f t="shared" ca="1" si="362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63"/>
        <v>1</v>
      </c>
      <c r="BB49" s="17" t="b">
        <v>0</v>
      </c>
      <c r="BC49" s="17" t="b">
        <f t="shared" ca="1" si="364"/>
        <v>1</v>
      </c>
      <c r="BD49" s="17" t="b">
        <f t="shared" ca="1" si="365"/>
        <v>0</v>
      </c>
      <c r="BE49" s="17" t="str">
        <f t="shared" ca="1" si="48"/>
        <v/>
      </c>
      <c r="BF49" s="17" t="b">
        <f t="shared" ca="1" si="49"/>
        <v>0</v>
      </c>
      <c r="BG49" s="17" t="b">
        <f t="shared" ca="1" si="366"/>
        <v>0</v>
      </c>
      <c r="BH49" s="17" t="b">
        <f t="shared" ca="1" si="367"/>
        <v>1</v>
      </c>
      <c r="BI49" s="17">
        <f t="shared" ca="1" si="368"/>
        <v>2</v>
      </c>
      <c r="BJ49" s="17" t="b">
        <f t="shared" ca="1" si="369"/>
        <v>0</v>
      </c>
      <c r="BK49" s="17" t="str">
        <f t="shared" ca="1" si="54"/>
        <v/>
      </c>
      <c r="BL49" s="17" t="str">
        <f t="shared" ca="1" si="370"/>
        <v/>
      </c>
      <c r="BM49" s="17" t="str">
        <f t="shared" ca="1" si="371"/>
        <v>F</v>
      </c>
      <c r="BN49" s="17" t="str">
        <f t="shared" ca="1" si="372"/>
        <v>F</v>
      </c>
      <c r="BO49" s="17" t="str">
        <f t="shared" ca="1" si="373"/>
        <v>D</v>
      </c>
      <c r="BP49" s="14" t="b">
        <f t="shared" ca="1" si="374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75"/>
        <v/>
      </c>
      <c r="DE49" s="14" t="str">
        <f t="shared" ca="1" si="376"/>
        <v/>
      </c>
      <c r="DF49" s="14" t="str">
        <f t="shared" ca="1" si="377"/>
        <v/>
      </c>
      <c r="DG49" s="14" t="str">
        <f t="shared" ca="1" si="378"/>
        <v/>
      </c>
      <c r="DH49" s="14" t="str">
        <f t="shared" ca="1" si="379"/>
        <v/>
      </c>
      <c r="DI49" s="14" t="str">
        <f t="shared" ca="1" si="380"/>
        <v/>
      </c>
      <c r="DJ49" s="14" t="str">
        <f t="shared" ca="1" si="381"/>
        <v/>
      </c>
      <c r="DK49" s="14" t="str">
        <f t="shared" ca="1" si="382"/>
        <v/>
      </c>
      <c r="DL49" s="14" t="str">
        <f t="shared" ca="1" si="63"/>
        <v/>
      </c>
      <c r="DM49" s="14" t="str">
        <f t="shared" ca="1" si="383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384"/>
        <v/>
      </c>
      <c r="DP49" s="14" t="str">
        <f t="shared" ca="1" si="385"/>
        <v/>
      </c>
      <c r="DQ49" s="14" t="str">
        <f t="shared" ca="1" si="386"/>
        <v/>
      </c>
      <c r="DR49" s="14" t="str">
        <f t="shared" ca="1" si="387"/>
        <v/>
      </c>
      <c r="DS49" s="14" t="str">
        <f t="shared" ca="1" si="388"/>
        <v/>
      </c>
      <c r="DZ49" s="14" t="b">
        <f t="shared" ca="1" si="389"/>
        <v>0</v>
      </c>
      <c r="EA49" s="14" t="str">
        <f t="shared" ca="1" si="390"/>
        <v>Emotional lability at onset (q_21)</v>
      </c>
      <c r="EB49" s="14" t="str">
        <f t="shared" ca="1" si="391"/>
        <v xml:space="preserve">Values must be limited to predefinied list. </v>
      </c>
      <c r="EC49" s="14" t="str">
        <f t="shared" ca="1" si="392"/>
        <v xml:space="preserve">Emotional lability at onset (q_21): Values must be limited to predefinied list. </v>
      </c>
      <c r="ED49" s="14" t="str">
        <f t="shared" ca="1" si="393"/>
        <v/>
      </c>
      <c r="EE49" s="14" t="str">
        <f t="shared" ca="1" si="394"/>
        <v>Values must be limited to predefinied list</v>
      </c>
      <c r="EF49" s="14" t="str">
        <f t="shared" ca="1" si="395"/>
        <v/>
      </c>
      <c r="EG49" s="14" t="str">
        <f t="shared" ca="1" si="396"/>
        <v/>
      </c>
      <c r="EM49" s="14" t="b">
        <f t="shared" ca="1" si="397"/>
        <v>1</v>
      </c>
      <c r="EN49" s="14">
        <f t="shared" ca="1" si="398"/>
        <v>36</v>
      </c>
      <c r="EO49" s="14" t="str">
        <f t="shared" ca="1" si="399"/>
        <v>q_21</v>
      </c>
      <c r="EP49" s="14" t="str">
        <f t="shared" ca="1" si="400"/>
        <v xml:space="preserve">Emotional lability at onset (q_21): Values must be limited to predefinied list. </v>
      </c>
      <c r="EQ49" s="14" t="str">
        <f t="shared" ca="1" si="401"/>
        <v/>
      </c>
    </row>
    <row r="50" spans="2:147" s="14" customFormat="1">
      <c r="B50" s="14" t="str">
        <f t="shared" ca="1" si="332"/>
        <v/>
      </c>
      <c r="C50" s="14">
        <f t="shared" ca="1" si="333"/>
        <v>37</v>
      </c>
      <c r="D50" s="14">
        <f t="shared" si="334"/>
        <v>48</v>
      </c>
      <c r="E50" s="14" t="str">
        <f t="shared" ca="1" si="335"/>
        <v>N</v>
      </c>
      <c r="F50" s="14" t="str">
        <f t="shared" ca="1" si="336"/>
        <v>q_22</v>
      </c>
      <c r="G50" s="14" t="str">
        <f t="shared" ca="1" si="337"/>
        <v>Which cognitive symptoms at onset</v>
      </c>
      <c r="H50" s="14" t="b">
        <f t="shared" ca="1" si="338"/>
        <v>1</v>
      </c>
      <c r="I50" s="14" t="str">
        <f ca="1">IF($H50,ADDRESS(3,(D50+1)*2-1,4,,"["&amp;wew!$G$7&amp;"]"&amp;_sheetname_labels)&amp;":"&amp;ADDRESS(2+ster!$B$20,(D50+1)*2-1,4),"")</f>
        <v>[DBTemplate.xlsm]labels!CS3:CS725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[DBTemplate.xlsm]labels!CS3:CS6</v>
      </c>
      <c r="L50" s="14" t="str">
        <f ca="1">IF($H50,IF($J50&gt;0,ADDRESS(3,(D50+1)*2,4,,"["&amp;wew!$G$7&amp;"]"&amp;_sheetname_labels)&amp;":"&amp;ADDRESS(2+J50,(D50+1)*2,4),""),"")</f>
        <v>[DBTemplate.xlsm]labels!CT3:CT6</v>
      </c>
      <c r="M50" s="14">
        <f t="shared" ca="1" si="339"/>
        <v>0</v>
      </c>
      <c r="N50" s="14">
        <f t="shared" ca="1" si="340"/>
        <v>4</v>
      </c>
      <c r="O50" s="14" t="str">
        <f t="shared" ca="1" si="341"/>
        <v>q_22</v>
      </c>
      <c r="P50" s="14" t="str">
        <f t="shared" ca="1" si="342"/>
        <v>Which cognitive symptoms at onset</v>
      </c>
      <c r="Q50" s="14" t="str">
        <f ca="1">IF($BP50,ADDRESS(3,D50+1,4,,"["&amp;wew!$G$7&amp;"]"&amp;_sheetname_dataframe)&amp;":"&amp;ADDRESS(2+ster!$C$14,D50+1,4),"")</f>
        <v>[DBTemplate.xlsm]data_frame!AW3:AW3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43"/>
        <v>0</v>
      </c>
      <c r="AA50" s="12">
        <f t="shared" ca="1" si="344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45"/>
        <v>1</v>
      </c>
      <c r="AE50" s="17" t="b">
        <f t="shared" ca="1" si="346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47"/>
        <v/>
      </c>
      <c r="AH50" s="17" t="b">
        <f t="shared" ca="1" si="348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49"/>
        <v/>
      </c>
      <c r="AK50" s="17" t="b">
        <f t="shared" ca="1" si="350"/>
        <v>0</v>
      </c>
      <c r="AL50" s="17" t="b">
        <f t="shared" ca="1" si="351"/>
        <v>0</v>
      </c>
      <c r="AM50" s="17" t="b">
        <f t="shared" ca="1" si="352"/>
        <v>0</v>
      </c>
      <c r="AN50" s="17">
        <f t="shared" ca="1" si="353"/>
        <v>0</v>
      </c>
      <c r="AO50" s="24" t="str">
        <f t="shared" ca="1" si="354"/>
        <v/>
      </c>
      <c r="AP50" s="24" t="str">
        <f t="shared" ca="1" si="355"/>
        <v/>
      </c>
      <c r="AQ50" s="17" t="b">
        <f t="shared" ca="1" si="47"/>
        <v>0</v>
      </c>
      <c r="AR50" s="17" t="b">
        <f t="shared" ca="1" si="356"/>
        <v>1</v>
      </c>
      <c r="AS50" s="17" t="b">
        <f t="shared" ca="1" si="357"/>
        <v>0</v>
      </c>
      <c r="AT50" s="17" t="b">
        <f t="shared" ca="1" si="358"/>
        <v>0</v>
      </c>
      <c r="AU50" s="17" t="b">
        <f t="shared" ca="1" si="359"/>
        <v>1</v>
      </c>
      <c r="AV50" s="17" t="b">
        <f t="shared" ca="1" si="360"/>
        <v>0</v>
      </c>
      <c r="AW50" s="17" t="b">
        <f t="shared" ca="1" si="361"/>
        <v>1</v>
      </c>
      <c r="AX50" s="14" t="b">
        <f t="array" aca="1" ref="AX50" ca="1">IF(H50,N50&gt;0,"")</f>
        <v>1</v>
      </c>
      <c r="AY50" s="17" t="str">
        <f t="shared" ca="1" si="362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63"/>
        <v>1</v>
      </c>
      <c r="BB50" s="17" t="b">
        <v>0</v>
      </c>
      <c r="BC50" s="17" t="b">
        <f t="shared" ca="1" si="364"/>
        <v>1</v>
      </c>
      <c r="BD50" s="17" t="b">
        <f t="shared" ca="1" si="365"/>
        <v>0</v>
      </c>
      <c r="BE50" s="17" t="str">
        <f t="shared" ca="1" si="48"/>
        <v/>
      </c>
      <c r="BF50" s="17" t="b">
        <f t="shared" ca="1" si="49"/>
        <v>0</v>
      </c>
      <c r="BG50" s="17" t="b">
        <f t="shared" ca="1" si="366"/>
        <v>0</v>
      </c>
      <c r="BH50" s="17" t="b">
        <f t="shared" ca="1" si="367"/>
        <v>1</v>
      </c>
      <c r="BI50" s="17">
        <f t="shared" ca="1" si="368"/>
        <v>2</v>
      </c>
      <c r="BJ50" s="17" t="b">
        <f t="shared" ca="1" si="369"/>
        <v>0</v>
      </c>
      <c r="BK50" s="17" t="str">
        <f t="shared" ca="1" si="54"/>
        <v/>
      </c>
      <c r="BL50" s="17" t="str">
        <f t="shared" ca="1" si="370"/>
        <v/>
      </c>
      <c r="BM50" s="17" t="str">
        <f t="shared" ca="1" si="371"/>
        <v>F</v>
      </c>
      <c r="BN50" s="17" t="str">
        <f t="shared" ca="1" si="372"/>
        <v>F</v>
      </c>
      <c r="BO50" s="17" t="str">
        <f t="shared" ca="1" si="373"/>
        <v>N</v>
      </c>
      <c r="BP50" s="14" t="b">
        <f t="shared" ca="1" si="374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75"/>
        <v/>
      </c>
      <c r="DE50" s="14" t="str">
        <f t="shared" ca="1" si="376"/>
        <v/>
      </c>
      <c r="DF50" s="14" t="str">
        <f t="shared" ca="1" si="377"/>
        <v/>
      </c>
      <c r="DG50" s="14" t="str">
        <f t="shared" ca="1" si="378"/>
        <v/>
      </c>
      <c r="DH50" s="14" t="str">
        <f t="shared" ca="1" si="379"/>
        <v/>
      </c>
      <c r="DI50" s="14" t="str">
        <f t="shared" ca="1" si="380"/>
        <v/>
      </c>
      <c r="DJ50" s="14" t="str">
        <f t="shared" ca="1" si="381"/>
        <v/>
      </c>
      <c r="DK50" s="14" t="str">
        <f t="shared" ca="1" si="382"/>
        <v/>
      </c>
      <c r="DL50" s="14" t="str">
        <f t="shared" ca="1" si="63"/>
        <v/>
      </c>
      <c r="DM50" s="14" t="str">
        <f t="shared" ca="1" si="383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384"/>
        <v/>
      </c>
      <c r="DP50" s="14" t="str">
        <f t="shared" ca="1" si="385"/>
        <v/>
      </c>
      <c r="DQ50" s="14" t="str">
        <f t="shared" ca="1" si="386"/>
        <v/>
      </c>
      <c r="DR50" s="14" t="str">
        <f t="shared" ca="1" si="387"/>
        <v/>
      </c>
      <c r="DS50" s="14" t="str">
        <f t="shared" ca="1" si="388"/>
        <v/>
      </c>
      <c r="DZ50" s="14" t="b">
        <f t="shared" ca="1" si="389"/>
        <v>0</v>
      </c>
      <c r="EA50" s="14" t="str">
        <f t="shared" ca="1" si="390"/>
        <v>Which cognitive symptoms at onset (q_22)</v>
      </c>
      <c r="EB50" s="14" t="str">
        <f t="shared" ca="1" si="391"/>
        <v xml:space="preserve">Values must be limited to predefinied list. </v>
      </c>
      <c r="EC50" s="14" t="str">
        <f t="shared" ca="1" si="392"/>
        <v xml:space="preserve">Which cognitive symptoms at onset (q_22): Values must be limited to predefinied list. </v>
      </c>
      <c r="ED50" s="14" t="str">
        <f t="shared" ca="1" si="393"/>
        <v/>
      </c>
      <c r="EE50" s="14" t="str">
        <f t="shared" ca="1" si="394"/>
        <v>Values must be limited to predefinied list</v>
      </c>
      <c r="EF50" s="14" t="str">
        <f t="shared" ca="1" si="395"/>
        <v/>
      </c>
      <c r="EG50" s="14" t="str">
        <f t="shared" ca="1" si="396"/>
        <v/>
      </c>
      <c r="EM50" s="14" t="b">
        <f t="shared" ca="1" si="397"/>
        <v>1</v>
      </c>
      <c r="EN50" s="14">
        <f t="shared" ca="1" si="398"/>
        <v>37</v>
      </c>
      <c r="EO50" s="14" t="str">
        <f t="shared" ca="1" si="399"/>
        <v>q_22</v>
      </c>
      <c r="EP50" s="14" t="str">
        <f t="shared" ca="1" si="400"/>
        <v xml:space="preserve">Which cognitive symptoms at onset (q_22): Values must be limited to predefinied list. </v>
      </c>
      <c r="EQ50" s="14" t="str">
        <f t="shared" ca="1" si="401"/>
        <v/>
      </c>
    </row>
    <row r="51" spans="2:147" s="14" customFormat="1">
      <c r="B51" s="14" t="str">
        <f t="shared" ca="1" si="332"/>
        <v/>
      </c>
      <c r="C51" s="14">
        <f t="shared" ca="1" si="333"/>
        <v>38</v>
      </c>
      <c r="D51" s="14">
        <f t="shared" si="334"/>
        <v>49</v>
      </c>
      <c r="E51" s="14" t="str">
        <f t="shared" ca="1" si="335"/>
        <v>N</v>
      </c>
      <c r="F51" s="14" t="str">
        <f t="shared" ca="1" si="336"/>
        <v>q_23</v>
      </c>
      <c r="G51" s="14" t="str">
        <f t="shared" ca="1" si="337"/>
        <v>Handedness</v>
      </c>
      <c r="H51" s="14" t="b">
        <f t="shared" ca="1" si="338"/>
        <v>1</v>
      </c>
      <c r="I51" s="14" t="str">
        <f ca="1">IF($H51,ADDRESS(3,(D51+1)*2-1,4,,"["&amp;wew!$G$7&amp;"]"&amp;_sheetname_labels)&amp;":"&amp;ADDRESS(2+ster!$B$20,(D51+1)*2-1,4),"")</f>
        <v>[DBTemplate.xlsm]labels!CU3:CU725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[DBTemplate.xlsm]labels!CU3:CU5</v>
      </c>
      <c r="L51" s="14" t="str">
        <f ca="1">IF($H51,IF($J51&gt;0,ADDRESS(3,(D51+1)*2,4,,"["&amp;wew!$G$7&amp;"]"&amp;_sheetname_labels)&amp;":"&amp;ADDRESS(2+J51,(D51+1)*2,4),""),"")</f>
        <v>[DBTemplate.xlsm]labels!CV3:CV5</v>
      </c>
      <c r="M51" s="14">
        <f t="shared" ca="1" si="339"/>
        <v>0</v>
      </c>
      <c r="N51" s="14">
        <f t="shared" ca="1" si="340"/>
        <v>3</v>
      </c>
      <c r="O51" s="14" t="str">
        <f t="shared" ca="1" si="341"/>
        <v>q_23</v>
      </c>
      <c r="P51" s="14" t="str">
        <f t="shared" ca="1" si="342"/>
        <v>Handedness</v>
      </c>
      <c r="Q51" s="14" t="str">
        <f ca="1">IF($BP51,ADDRESS(3,D51+1,4,,"["&amp;wew!$G$7&amp;"]"&amp;_sheetname_dataframe)&amp;":"&amp;ADDRESS(2+ster!$C$14,D51+1,4),"")</f>
        <v>[DBTemplate.xlsm]data_frame!AX3:AX3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43"/>
        <v>0</v>
      </c>
      <c r="AA51" s="12">
        <f t="shared" ca="1" si="344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45"/>
        <v>1</v>
      </c>
      <c r="AE51" s="17" t="b">
        <f t="shared" ca="1" si="346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47"/>
        <v/>
      </c>
      <c r="AH51" s="17" t="b">
        <f t="shared" ca="1" si="348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49"/>
        <v/>
      </c>
      <c r="AK51" s="17" t="b">
        <f t="shared" ca="1" si="350"/>
        <v>0</v>
      </c>
      <c r="AL51" s="17" t="b">
        <f t="shared" ca="1" si="351"/>
        <v>0</v>
      </c>
      <c r="AM51" s="17" t="b">
        <f t="shared" ca="1" si="352"/>
        <v>0</v>
      </c>
      <c r="AN51" s="17">
        <f t="shared" ca="1" si="353"/>
        <v>0</v>
      </c>
      <c r="AO51" s="24" t="str">
        <f t="shared" ca="1" si="354"/>
        <v/>
      </c>
      <c r="AP51" s="24" t="str">
        <f t="shared" ca="1" si="355"/>
        <v/>
      </c>
      <c r="AQ51" s="17" t="b">
        <f t="shared" ca="1" si="47"/>
        <v>0</v>
      </c>
      <c r="AR51" s="17" t="b">
        <f t="shared" ca="1" si="356"/>
        <v>1</v>
      </c>
      <c r="AS51" s="17" t="b">
        <f t="shared" ca="1" si="357"/>
        <v>0</v>
      </c>
      <c r="AT51" s="17" t="b">
        <f t="shared" ca="1" si="358"/>
        <v>0</v>
      </c>
      <c r="AU51" s="17" t="b">
        <f t="shared" ca="1" si="359"/>
        <v>1</v>
      </c>
      <c r="AV51" s="17" t="b">
        <f t="shared" ca="1" si="360"/>
        <v>0</v>
      </c>
      <c r="AW51" s="17" t="b">
        <f t="shared" ca="1" si="361"/>
        <v>1</v>
      </c>
      <c r="AX51" s="14" t="b">
        <f t="array" aca="1" ref="AX51" ca="1">IF(H51,N51&gt;0,"")</f>
        <v>1</v>
      </c>
      <c r="AY51" s="17" t="str">
        <f t="shared" ca="1" si="362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63"/>
        <v>1</v>
      </c>
      <c r="BB51" s="17" t="b">
        <v>0</v>
      </c>
      <c r="BC51" s="17" t="b">
        <f t="shared" ca="1" si="364"/>
        <v>1</v>
      </c>
      <c r="BD51" s="17" t="b">
        <f t="shared" ca="1" si="365"/>
        <v>0</v>
      </c>
      <c r="BE51" s="17" t="str">
        <f t="shared" ca="1" si="48"/>
        <v/>
      </c>
      <c r="BF51" s="17" t="b">
        <f t="shared" ca="1" si="49"/>
        <v>0</v>
      </c>
      <c r="BG51" s="17" t="b">
        <f t="shared" ca="1" si="366"/>
        <v>0</v>
      </c>
      <c r="BH51" s="17" t="b">
        <f t="shared" ca="1" si="367"/>
        <v>1</v>
      </c>
      <c r="BI51" s="17">
        <f t="shared" ca="1" si="368"/>
        <v>2</v>
      </c>
      <c r="BJ51" s="17" t="b">
        <f t="shared" ca="1" si="369"/>
        <v>0</v>
      </c>
      <c r="BK51" s="17" t="str">
        <f t="shared" ca="1" si="54"/>
        <v/>
      </c>
      <c r="BL51" s="17" t="str">
        <f t="shared" ca="1" si="370"/>
        <v/>
      </c>
      <c r="BM51" s="17" t="str">
        <f t="shared" ca="1" si="371"/>
        <v>F</v>
      </c>
      <c r="BN51" s="17" t="str">
        <f t="shared" ca="1" si="372"/>
        <v>F</v>
      </c>
      <c r="BO51" s="17" t="str">
        <f t="shared" ca="1" si="373"/>
        <v>N</v>
      </c>
      <c r="BP51" s="14" t="b">
        <f t="shared" ca="1" si="374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75"/>
        <v/>
      </c>
      <c r="DE51" s="14" t="str">
        <f t="shared" ca="1" si="376"/>
        <v/>
      </c>
      <c r="DF51" s="14" t="str">
        <f t="shared" ca="1" si="377"/>
        <v/>
      </c>
      <c r="DG51" s="14" t="str">
        <f t="shared" ca="1" si="378"/>
        <v/>
      </c>
      <c r="DH51" s="14" t="str">
        <f t="shared" ca="1" si="379"/>
        <v/>
      </c>
      <c r="DI51" s="14" t="str">
        <f t="shared" ca="1" si="380"/>
        <v/>
      </c>
      <c r="DJ51" s="14" t="str">
        <f t="shared" ca="1" si="381"/>
        <v/>
      </c>
      <c r="DK51" s="14" t="str">
        <f t="shared" ca="1" si="382"/>
        <v/>
      </c>
      <c r="DL51" s="14" t="str">
        <f t="shared" ca="1" si="63"/>
        <v/>
      </c>
      <c r="DM51" s="14" t="str">
        <f t="shared" ca="1" si="383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384"/>
        <v/>
      </c>
      <c r="DP51" s="14" t="str">
        <f t="shared" ca="1" si="385"/>
        <v/>
      </c>
      <c r="DQ51" s="14" t="str">
        <f t="shared" ca="1" si="386"/>
        <v/>
      </c>
      <c r="DR51" s="14" t="str">
        <f t="shared" ca="1" si="387"/>
        <v/>
      </c>
      <c r="DS51" s="14" t="str">
        <f t="shared" ca="1" si="388"/>
        <v/>
      </c>
      <c r="DZ51" s="14" t="b">
        <f t="shared" ca="1" si="389"/>
        <v>0</v>
      </c>
      <c r="EA51" s="14" t="str">
        <f t="shared" ca="1" si="390"/>
        <v>Handedness (q_23)</v>
      </c>
      <c r="EB51" s="14" t="str">
        <f t="shared" ca="1" si="391"/>
        <v xml:space="preserve">Values must be limited to predefinied list. </v>
      </c>
      <c r="EC51" s="14" t="str">
        <f t="shared" ca="1" si="392"/>
        <v xml:space="preserve">Handedness (q_23): Values must be limited to predefinied list. </v>
      </c>
      <c r="ED51" s="14" t="str">
        <f t="shared" ca="1" si="393"/>
        <v/>
      </c>
      <c r="EE51" s="14" t="str">
        <f t="shared" ca="1" si="394"/>
        <v>Values must be limited to predefinied list</v>
      </c>
      <c r="EF51" s="14" t="str">
        <f t="shared" ca="1" si="395"/>
        <v/>
      </c>
      <c r="EG51" s="14" t="str">
        <f t="shared" ca="1" si="396"/>
        <v/>
      </c>
      <c r="EM51" s="14" t="b">
        <f t="shared" ca="1" si="397"/>
        <v>1</v>
      </c>
      <c r="EN51" s="14">
        <f t="shared" ca="1" si="398"/>
        <v>38</v>
      </c>
      <c r="EO51" s="14" t="str">
        <f t="shared" ca="1" si="399"/>
        <v>q_23</v>
      </c>
      <c r="EP51" s="14" t="str">
        <f t="shared" ca="1" si="400"/>
        <v xml:space="preserve">Handedness (q_23): Values must be limited to predefinied list. </v>
      </c>
      <c r="EQ51" s="14" t="str">
        <f t="shared" ca="1" si="401"/>
        <v/>
      </c>
    </row>
    <row r="52" spans="2:147" s="14" customFormat="1">
      <c r="B52" s="14" t="str">
        <f t="shared" ca="1" si="332"/>
        <v/>
      </c>
      <c r="C52" s="14">
        <f t="shared" ca="1" si="333"/>
        <v>39</v>
      </c>
      <c r="D52" s="14">
        <f t="shared" si="334"/>
        <v>50</v>
      </c>
      <c r="E52" s="14" t="str">
        <f t="shared" ca="1" si="335"/>
        <v>D</v>
      </c>
      <c r="F52" s="14" t="str">
        <f t="shared" ca="1" si="336"/>
        <v>q_24</v>
      </c>
      <c r="G52" s="14" t="str">
        <f t="shared" ca="1" si="337"/>
        <v>Bulbar region</v>
      </c>
      <c r="H52" s="14" t="b">
        <f t="shared" ca="1" si="338"/>
        <v>1</v>
      </c>
      <c r="I52" s="14" t="str">
        <f ca="1">IF($H52,ADDRESS(3,(D52+1)*2-1,4,,"["&amp;wew!$G$7&amp;"]"&amp;_sheetname_labels)&amp;":"&amp;ADDRESS(2+ster!$B$20,(D52+1)*2-1,4),"")</f>
        <v>[DBTemplate.xlsm]labels!CW3:CW725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[DBTemplate.xlsm]labels!CW3:CW4</v>
      </c>
      <c r="L52" s="14" t="str">
        <f ca="1">IF($H52,IF($J52&gt;0,ADDRESS(3,(D52+1)*2,4,,"["&amp;wew!$G$7&amp;"]"&amp;_sheetname_labels)&amp;":"&amp;ADDRESS(2+J52,(D52+1)*2,4),""),"")</f>
        <v>[DBTemplate.xlsm]labels!CX3:CX4</v>
      </c>
      <c r="M52" s="14">
        <f t="shared" ca="1" si="339"/>
        <v>0</v>
      </c>
      <c r="N52" s="14">
        <f t="shared" ca="1" si="340"/>
        <v>2</v>
      </c>
      <c r="O52" s="14" t="str">
        <f t="shared" ca="1" si="341"/>
        <v>q_24</v>
      </c>
      <c r="P52" s="14" t="str">
        <f t="shared" ca="1" si="342"/>
        <v>Bulbar region</v>
      </c>
      <c r="Q52" s="14" t="str">
        <f ca="1">IF($BP52,ADDRESS(3,D52+1,4,,"["&amp;wew!$G$7&amp;"]"&amp;_sheetname_dataframe)&amp;":"&amp;ADDRESS(2+ster!$C$14,D52+1,4),"")</f>
        <v>[DBTemplate.xlsm]data_frame!AY3:AY3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43"/>
        <v>0</v>
      </c>
      <c r="AA52" s="12" t="str">
        <f t="shared" ca="1" si="344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45"/>
        <v>1</v>
      </c>
      <c r="AE52" s="17" t="b">
        <f t="shared" ca="1" si="346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47"/>
        <v/>
      </c>
      <c r="AH52" s="17" t="b">
        <f t="shared" ca="1" si="348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49"/>
        <v/>
      </c>
      <c r="AK52" s="17" t="b">
        <f t="shared" ca="1" si="350"/>
        <v>0</v>
      </c>
      <c r="AL52" s="17" t="b">
        <f t="shared" ca="1" si="351"/>
        <v>0</v>
      </c>
      <c r="AM52" s="17" t="b">
        <f t="shared" ca="1" si="352"/>
        <v>0</v>
      </c>
      <c r="AN52" s="17">
        <f t="shared" ca="1" si="353"/>
        <v>0</v>
      </c>
      <c r="AO52" s="24" t="str">
        <f t="shared" ca="1" si="354"/>
        <v/>
      </c>
      <c r="AP52" s="24" t="str">
        <f t="shared" ca="1" si="355"/>
        <v/>
      </c>
      <c r="AQ52" s="17" t="b">
        <f t="shared" ca="1" si="47"/>
        <v>0</v>
      </c>
      <c r="AR52" s="17" t="b">
        <f t="shared" ca="1" si="356"/>
        <v>1</v>
      </c>
      <c r="AS52" s="17" t="b">
        <f t="shared" ca="1" si="357"/>
        <v>0</v>
      </c>
      <c r="AT52" s="17" t="b">
        <f t="shared" ca="1" si="358"/>
        <v>0</v>
      </c>
      <c r="AU52" s="17" t="b">
        <f t="shared" ca="1" si="359"/>
        <v>1</v>
      </c>
      <c r="AV52" s="17" t="b">
        <f t="shared" ca="1" si="360"/>
        <v>0</v>
      </c>
      <c r="AW52" s="17" t="b">
        <f t="shared" ca="1" si="361"/>
        <v>0</v>
      </c>
      <c r="AX52" s="14" t="b">
        <f t="array" aca="1" ref="AX52" ca="1">IF(H52,N52&gt;0,"")</f>
        <v>1</v>
      </c>
      <c r="AY52" s="17" t="str">
        <f t="shared" ca="1" si="362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63"/>
        <v>1</v>
      </c>
      <c r="BB52" s="17" t="b">
        <v>0</v>
      </c>
      <c r="BC52" s="17" t="b">
        <f t="shared" ca="1" si="364"/>
        <v>1</v>
      </c>
      <c r="BD52" s="17" t="b">
        <f t="shared" ca="1" si="365"/>
        <v>0</v>
      </c>
      <c r="BE52" s="17" t="str">
        <f t="shared" ca="1" si="48"/>
        <v/>
      </c>
      <c r="BF52" s="17" t="b">
        <f t="shared" ca="1" si="49"/>
        <v>0</v>
      </c>
      <c r="BG52" s="17" t="b">
        <f t="shared" ca="1" si="366"/>
        <v>0</v>
      </c>
      <c r="BH52" s="17" t="b">
        <f t="shared" ca="1" si="367"/>
        <v>1</v>
      </c>
      <c r="BI52" s="17">
        <f t="shared" ca="1" si="368"/>
        <v>2</v>
      </c>
      <c r="BJ52" s="17" t="b">
        <f t="shared" ca="1" si="369"/>
        <v>0</v>
      </c>
      <c r="BK52" s="17" t="str">
        <f t="shared" ca="1" si="54"/>
        <v/>
      </c>
      <c r="BL52" s="17" t="str">
        <f t="shared" ca="1" si="370"/>
        <v/>
      </c>
      <c r="BM52" s="17" t="str">
        <f t="shared" ca="1" si="371"/>
        <v>F</v>
      </c>
      <c r="BN52" s="17" t="str">
        <f t="shared" ca="1" si="372"/>
        <v>F</v>
      </c>
      <c r="BO52" s="17" t="str">
        <f t="shared" ca="1" si="373"/>
        <v>D</v>
      </c>
      <c r="BP52" s="14" t="b">
        <f t="shared" ca="1" si="374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75"/>
        <v/>
      </c>
      <c r="DE52" s="14" t="str">
        <f t="shared" ca="1" si="376"/>
        <v/>
      </c>
      <c r="DF52" s="14" t="str">
        <f t="shared" ca="1" si="377"/>
        <v/>
      </c>
      <c r="DG52" s="14" t="str">
        <f t="shared" ca="1" si="378"/>
        <v/>
      </c>
      <c r="DH52" s="14" t="str">
        <f t="shared" ca="1" si="379"/>
        <v/>
      </c>
      <c r="DI52" s="14" t="str">
        <f t="shared" ca="1" si="380"/>
        <v/>
      </c>
      <c r="DJ52" s="14" t="str">
        <f t="shared" ca="1" si="381"/>
        <v/>
      </c>
      <c r="DK52" s="14" t="str">
        <f t="shared" ca="1" si="382"/>
        <v/>
      </c>
      <c r="DL52" s="14" t="str">
        <f t="shared" ca="1" si="63"/>
        <v/>
      </c>
      <c r="DM52" s="14" t="str">
        <f t="shared" ca="1" si="383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384"/>
        <v/>
      </c>
      <c r="DP52" s="14" t="str">
        <f t="shared" ca="1" si="385"/>
        <v/>
      </c>
      <c r="DQ52" s="14" t="str">
        <f t="shared" ca="1" si="386"/>
        <v/>
      </c>
      <c r="DR52" s="14" t="str">
        <f t="shared" ca="1" si="387"/>
        <v/>
      </c>
      <c r="DS52" s="14" t="str">
        <f t="shared" ca="1" si="388"/>
        <v/>
      </c>
      <c r="DZ52" s="14" t="b">
        <f t="shared" ca="1" si="389"/>
        <v>0</v>
      </c>
      <c r="EA52" s="14" t="str">
        <f t="shared" ca="1" si="390"/>
        <v>Bulbar region (q_24)</v>
      </c>
      <c r="EB52" s="14" t="str">
        <f t="shared" ca="1" si="391"/>
        <v xml:space="preserve">Values must be limited to predefinied list. </v>
      </c>
      <c r="EC52" s="14" t="str">
        <f t="shared" ca="1" si="392"/>
        <v xml:space="preserve">Bulbar region (q_24): Values must be limited to predefinied list. </v>
      </c>
      <c r="ED52" s="14" t="str">
        <f t="shared" ca="1" si="393"/>
        <v/>
      </c>
      <c r="EE52" s="14" t="str">
        <f t="shared" ca="1" si="394"/>
        <v>Values must be limited to predefinied list</v>
      </c>
      <c r="EF52" s="14" t="str">
        <f t="shared" ca="1" si="395"/>
        <v/>
      </c>
      <c r="EG52" s="14" t="str">
        <f t="shared" ca="1" si="396"/>
        <v/>
      </c>
      <c r="EM52" s="14" t="b">
        <f t="shared" ca="1" si="397"/>
        <v>1</v>
      </c>
      <c r="EN52" s="14">
        <f t="shared" ca="1" si="398"/>
        <v>39</v>
      </c>
      <c r="EO52" s="14" t="str">
        <f t="shared" ca="1" si="399"/>
        <v>q_24</v>
      </c>
      <c r="EP52" s="14" t="str">
        <f t="shared" ca="1" si="400"/>
        <v xml:space="preserve">Bulbar region (q_24): Values must be limited to predefinied list. </v>
      </c>
      <c r="EQ52" s="14" t="str">
        <f t="shared" ca="1" si="401"/>
        <v/>
      </c>
    </row>
    <row r="53" spans="2:147" s="14" customFormat="1">
      <c r="B53" s="14" t="str">
        <f t="shared" ca="1" si="332"/>
        <v/>
      </c>
      <c r="C53" s="14">
        <f t="shared" ca="1" si="333"/>
        <v>40</v>
      </c>
      <c r="D53" s="14">
        <f t="shared" si="334"/>
        <v>51</v>
      </c>
      <c r="E53" s="14" t="str">
        <f t="shared" ca="1" si="335"/>
        <v>D</v>
      </c>
      <c r="F53" s="14" t="str">
        <f t="shared" ca="1" si="336"/>
        <v>q_24a</v>
      </c>
      <c r="G53" s="14" t="str">
        <f t="shared" ca="1" si="337"/>
        <v>Tongue spasticity (UMN)</v>
      </c>
      <c r="H53" s="14" t="b">
        <f t="shared" ca="1" si="338"/>
        <v>1</v>
      </c>
      <c r="I53" s="14" t="str">
        <f ca="1">IF($H53,ADDRESS(3,(D53+1)*2-1,4,,"["&amp;wew!$G$7&amp;"]"&amp;_sheetname_labels)&amp;":"&amp;ADDRESS(2+ster!$B$20,(D53+1)*2-1,4),"")</f>
        <v>[DBTemplate.xlsm]labels!CY3:CY725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[DBTemplate.xlsm]labels!CY3:CY4</v>
      </c>
      <c r="L53" s="14" t="str">
        <f ca="1">IF($H53,IF($J53&gt;0,ADDRESS(3,(D53+1)*2,4,,"["&amp;wew!$G$7&amp;"]"&amp;_sheetname_labels)&amp;":"&amp;ADDRESS(2+J53,(D53+1)*2,4),""),"")</f>
        <v>[DBTemplate.xlsm]labels!CZ3:CZ4</v>
      </c>
      <c r="M53" s="14">
        <f t="shared" ca="1" si="339"/>
        <v>0</v>
      </c>
      <c r="N53" s="14">
        <f t="shared" ca="1" si="340"/>
        <v>2</v>
      </c>
      <c r="O53" s="14" t="str">
        <f t="shared" ca="1" si="341"/>
        <v>q_24a</v>
      </c>
      <c r="P53" s="14" t="str">
        <f t="shared" ca="1" si="342"/>
        <v>Tongue spasticity (UMN)</v>
      </c>
      <c r="Q53" s="14" t="str">
        <f ca="1">IF($BP53,ADDRESS(3,D53+1,4,,"["&amp;wew!$G$7&amp;"]"&amp;_sheetname_dataframe)&amp;":"&amp;ADDRESS(2+ster!$C$14,D53+1,4),"")</f>
        <v>[DBTemplate.xlsm]data_frame!AZ3:AZ3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43"/>
        <v>0</v>
      </c>
      <c r="AA53" s="12">
        <f t="shared" ca="1" si="344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45"/>
        <v>1</v>
      </c>
      <c r="AE53" s="17" t="b">
        <f t="shared" ca="1" si="346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47"/>
        <v/>
      </c>
      <c r="AH53" s="17" t="b">
        <f t="shared" ca="1" si="348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49"/>
        <v/>
      </c>
      <c r="AK53" s="17" t="b">
        <f t="shared" ca="1" si="350"/>
        <v>0</v>
      </c>
      <c r="AL53" s="17" t="b">
        <f t="shared" ca="1" si="351"/>
        <v>0</v>
      </c>
      <c r="AM53" s="17" t="b">
        <f t="shared" ca="1" si="352"/>
        <v>0</v>
      </c>
      <c r="AN53" s="17">
        <f t="shared" ca="1" si="353"/>
        <v>0</v>
      </c>
      <c r="AO53" s="24" t="str">
        <f t="shared" ca="1" si="354"/>
        <v/>
      </c>
      <c r="AP53" s="24" t="str">
        <f t="shared" ca="1" si="355"/>
        <v/>
      </c>
      <c r="AQ53" s="17" t="b">
        <f t="shared" ca="1" si="47"/>
        <v>0</v>
      </c>
      <c r="AR53" s="17" t="b">
        <f t="shared" ca="1" si="356"/>
        <v>1</v>
      </c>
      <c r="AS53" s="17" t="b">
        <f t="shared" ca="1" si="357"/>
        <v>0</v>
      </c>
      <c r="AT53" s="17" t="b">
        <f t="shared" ca="1" si="358"/>
        <v>0</v>
      </c>
      <c r="AU53" s="17" t="b">
        <f t="shared" ca="1" si="359"/>
        <v>1</v>
      </c>
      <c r="AV53" s="17" t="b">
        <f t="shared" ca="1" si="360"/>
        <v>0</v>
      </c>
      <c r="AW53" s="17" t="b">
        <f t="shared" ca="1" si="361"/>
        <v>1</v>
      </c>
      <c r="AX53" s="14" t="b">
        <f t="array" aca="1" ref="AX53" ca="1">IF(H53,N53&gt;0,"")</f>
        <v>1</v>
      </c>
      <c r="AY53" s="17" t="str">
        <f t="shared" ca="1" si="362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63"/>
        <v>1</v>
      </c>
      <c r="BB53" s="17" t="b">
        <v>0</v>
      </c>
      <c r="BC53" s="17" t="b">
        <f t="shared" ca="1" si="364"/>
        <v>1</v>
      </c>
      <c r="BD53" s="17" t="b">
        <f t="shared" ca="1" si="365"/>
        <v>0</v>
      </c>
      <c r="BE53" s="17" t="str">
        <f t="shared" ca="1" si="48"/>
        <v/>
      </c>
      <c r="BF53" s="17" t="b">
        <f t="shared" ca="1" si="49"/>
        <v>0</v>
      </c>
      <c r="BG53" s="17" t="b">
        <f t="shared" ca="1" si="366"/>
        <v>0</v>
      </c>
      <c r="BH53" s="17" t="b">
        <f t="shared" ca="1" si="367"/>
        <v>1</v>
      </c>
      <c r="BI53" s="17">
        <f t="shared" ca="1" si="368"/>
        <v>2</v>
      </c>
      <c r="BJ53" s="17" t="b">
        <f t="shared" ca="1" si="369"/>
        <v>0</v>
      </c>
      <c r="BK53" s="17" t="str">
        <f t="shared" ca="1" si="54"/>
        <v/>
      </c>
      <c r="BL53" s="17" t="str">
        <f t="shared" ca="1" si="370"/>
        <v/>
      </c>
      <c r="BM53" s="17" t="str">
        <f t="shared" ca="1" si="371"/>
        <v>F</v>
      </c>
      <c r="BN53" s="17" t="str">
        <f t="shared" ca="1" si="372"/>
        <v>F</v>
      </c>
      <c r="BO53" s="17" t="str">
        <f t="shared" ca="1" si="373"/>
        <v>D</v>
      </c>
      <c r="BP53" s="14" t="b">
        <f t="shared" ca="1" si="374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75"/>
        <v/>
      </c>
      <c r="DE53" s="14" t="str">
        <f t="shared" ca="1" si="376"/>
        <v/>
      </c>
      <c r="DF53" s="14" t="str">
        <f t="shared" ca="1" si="377"/>
        <v/>
      </c>
      <c r="DG53" s="14" t="str">
        <f t="shared" ca="1" si="378"/>
        <v/>
      </c>
      <c r="DH53" s="14" t="str">
        <f t="shared" ca="1" si="379"/>
        <v/>
      </c>
      <c r="DI53" s="14" t="str">
        <f t="shared" ca="1" si="380"/>
        <v/>
      </c>
      <c r="DJ53" s="14" t="str">
        <f t="shared" ca="1" si="381"/>
        <v/>
      </c>
      <c r="DK53" s="14" t="str">
        <f t="shared" ca="1" si="382"/>
        <v/>
      </c>
      <c r="DL53" s="14" t="str">
        <f t="shared" ca="1" si="63"/>
        <v/>
      </c>
      <c r="DM53" s="14" t="str">
        <f t="shared" ca="1" si="383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384"/>
        <v/>
      </c>
      <c r="DP53" s="14" t="str">
        <f t="shared" ca="1" si="385"/>
        <v/>
      </c>
      <c r="DQ53" s="14" t="str">
        <f t="shared" ca="1" si="386"/>
        <v/>
      </c>
      <c r="DR53" s="14" t="str">
        <f t="shared" ca="1" si="387"/>
        <v/>
      </c>
      <c r="DS53" s="14" t="str">
        <f t="shared" ca="1" si="388"/>
        <v/>
      </c>
      <c r="DZ53" s="14" t="b">
        <f t="shared" ca="1" si="389"/>
        <v>0</v>
      </c>
      <c r="EA53" s="14" t="str">
        <f t="shared" ca="1" si="390"/>
        <v>Tongue spasticity (UMN) (q_24a)</v>
      </c>
      <c r="EB53" s="14" t="str">
        <f t="shared" ca="1" si="391"/>
        <v xml:space="preserve">Values must be limited to predefinied list. </v>
      </c>
      <c r="EC53" s="14" t="str">
        <f t="shared" ca="1" si="392"/>
        <v xml:space="preserve">Tongue spasticity (UMN) (q_24a): Values must be limited to predefinied list. </v>
      </c>
      <c r="ED53" s="14" t="str">
        <f t="shared" ca="1" si="393"/>
        <v/>
      </c>
      <c r="EE53" s="14" t="str">
        <f t="shared" ca="1" si="394"/>
        <v>Values must be limited to predefinied list</v>
      </c>
      <c r="EF53" s="14" t="str">
        <f t="shared" ca="1" si="395"/>
        <v/>
      </c>
      <c r="EG53" s="14" t="str">
        <f t="shared" ca="1" si="396"/>
        <v/>
      </c>
      <c r="EM53" s="14" t="b">
        <f t="shared" ca="1" si="397"/>
        <v>1</v>
      </c>
      <c r="EN53" s="14">
        <f t="shared" ca="1" si="398"/>
        <v>40</v>
      </c>
      <c r="EO53" s="14" t="str">
        <f t="shared" ca="1" si="399"/>
        <v>q_24a</v>
      </c>
      <c r="EP53" s="14" t="str">
        <f t="shared" ca="1" si="400"/>
        <v xml:space="preserve">Tongue spasticity (UMN) (q_24a): Values must be limited to predefinied list. </v>
      </c>
      <c r="EQ53" s="14" t="str">
        <f t="shared" ca="1" si="401"/>
        <v/>
      </c>
    </row>
    <row r="54" spans="2:147" s="14" customFormat="1">
      <c r="B54" s="14" t="str">
        <f t="shared" ca="1" si="332"/>
        <v/>
      </c>
      <c r="C54" s="14">
        <f t="shared" ca="1" si="333"/>
        <v>41</v>
      </c>
      <c r="D54" s="14">
        <f t="shared" si="334"/>
        <v>52</v>
      </c>
      <c r="E54" s="14" t="str">
        <f t="shared" ca="1" si="335"/>
        <v>D</v>
      </c>
      <c r="F54" s="14" t="str">
        <f t="shared" ca="1" si="336"/>
        <v>q_24b</v>
      </c>
      <c r="G54" s="14" t="str">
        <f t="shared" ca="1" si="337"/>
        <v>Jaw clonus (UMN)</v>
      </c>
      <c r="H54" s="14" t="b">
        <f t="shared" ca="1" si="338"/>
        <v>1</v>
      </c>
      <c r="I54" s="14" t="str">
        <f ca="1">IF($H54,ADDRESS(3,(D54+1)*2-1,4,,"["&amp;wew!$G$7&amp;"]"&amp;_sheetname_labels)&amp;":"&amp;ADDRESS(2+ster!$B$20,(D54+1)*2-1,4),"")</f>
        <v>[DBTemplate.xlsm]labels!DA3:DA725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[DBTemplate.xlsm]labels!DA3:DA4</v>
      </c>
      <c r="L54" s="14" t="str">
        <f ca="1">IF($H54,IF($J54&gt;0,ADDRESS(3,(D54+1)*2,4,,"["&amp;wew!$G$7&amp;"]"&amp;_sheetname_labels)&amp;":"&amp;ADDRESS(2+J54,(D54+1)*2,4),""),"")</f>
        <v>[DBTemplate.xlsm]labels!DB3:DB4</v>
      </c>
      <c r="M54" s="14">
        <f t="shared" ca="1" si="339"/>
        <v>0</v>
      </c>
      <c r="N54" s="14">
        <f t="shared" ca="1" si="340"/>
        <v>2</v>
      </c>
      <c r="O54" s="14" t="str">
        <f t="shared" ca="1" si="341"/>
        <v>q_24b</v>
      </c>
      <c r="P54" s="14" t="str">
        <f t="shared" ca="1" si="342"/>
        <v>Jaw clonus (UMN)</v>
      </c>
      <c r="Q54" s="14" t="str">
        <f ca="1">IF($BP54,ADDRESS(3,D54+1,4,,"["&amp;wew!$G$7&amp;"]"&amp;_sheetname_dataframe)&amp;":"&amp;ADDRESS(2+ster!$C$14,D54+1,4),"")</f>
        <v>[DBTemplate.xlsm]data_frame!BA3:BA3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43"/>
        <v>0</v>
      </c>
      <c r="AA54" s="12">
        <f t="shared" ca="1" si="344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45"/>
        <v>1</v>
      </c>
      <c r="AE54" s="17" t="b">
        <f t="shared" ca="1" si="346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47"/>
        <v/>
      </c>
      <c r="AH54" s="17" t="b">
        <f t="shared" ca="1" si="348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49"/>
        <v/>
      </c>
      <c r="AK54" s="17" t="b">
        <f t="shared" ca="1" si="350"/>
        <v>0</v>
      </c>
      <c r="AL54" s="17" t="b">
        <f t="shared" ca="1" si="351"/>
        <v>0</v>
      </c>
      <c r="AM54" s="17" t="b">
        <f t="shared" ca="1" si="352"/>
        <v>0</v>
      </c>
      <c r="AN54" s="17">
        <f t="shared" ca="1" si="353"/>
        <v>0</v>
      </c>
      <c r="AO54" s="24" t="str">
        <f t="shared" ca="1" si="354"/>
        <v/>
      </c>
      <c r="AP54" s="24" t="str">
        <f t="shared" ca="1" si="355"/>
        <v/>
      </c>
      <c r="AQ54" s="17" t="b">
        <f t="shared" ca="1" si="47"/>
        <v>0</v>
      </c>
      <c r="AR54" s="17" t="b">
        <f t="shared" ca="1" si="356"/>
        <v>1</v>
      </c>
      <c r="AS54" s="17" t="b">
        <f t="shared" ca="1" si="357"/>
        <v>0</v>
      </c>
      <c r="AT54" s="17" t="b">
        <f t="shared" ca="1" si="358"/>
        <v>0</v>
      </c>
      <c r="AU54" s="17" t="b">
        <f t="shared" ca="1" si="359"/>
        <v>1</v>
      </c>
      <c r="AV54" s="17" t="b">
        <f t="shared" ca="1" si="360"/>
        <v>0</v>
      </c>
      <c r="AW54" s="17" t="b">
        <f t="shared" ca="1" si="361"/>
        <v>1</v>
      </c>
      <c r="AX54" s="14" t="b">
        <f t="array" aca="1" ref="AX54" ca="1">IF(H54,N54&gt;0,"")</f>
        <v>1</v>
      </c>
      <c r="AY54" s="17" t="str">
        <f t="shared" ca="1" si="362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63"/>
        <v>1</v>
      </c>
      <c r="BB54" s="17" t="b">
        <v>0</v>
      </c>
      <c r="BC54" s="17" t="b">
        <f t="shared" ca="1" si="364"/>
        <v>1</v>
      </c>
      <c r="BD54" s="17" t="b">
        <f t="shared" ca="1" si="365"/>
        <v>0</v>
      </c>
      <c r="BE54" s="17" t="str">
        <f t="shared" ca="1" si="48"/>
        <v/>
      </c>
      <c r="BF54" s="17" t="b">
        <f t="shared" ca="1" si="49"/>
        <v>0</v>
      </c>
      <c r="BG54" s="17" t="b">
        <f t="shared" ca="1" si="366"/>
        <v>0</v>
      </c>
      <c r="BH54" s="17" t="b">
        <f t="shared" ca="1" si="367"/>
        <v>1</v>
      </c>
      <c r="BI54" s="17">
        <f t="shared" ca="1" si="368"/>
        <v>2</v>
      </c>
      <c r="BJ54" s="17" t="b">
        <f t="shared" ca="1" si="369"/>
        <v>0</v>
      </c>
      <c r="BK54" s="17" t="str">
        <f t="shared" ca="1" si="54"/>
        <v/>
      </c>
      <c r="BL54" s="17" t="str">
        <f t="shared" ca="1" si="370"/>
        <v/>
      </c>
      <c r="BM54" s="17" t="str">
        <f t="shared" ca="1" si="371"/>
        <v>F</v>
      </c>
      <c r="BN54" s="17" t="str">
        <f t="shared" ca="1" si="372"/>
        <v>F</v>
      </c>
      <c r="BO54" s="17" t="str">
        <f t="shared" ca="1" si="373"/>
        <v>D</v>
      </c>
      <c r="BP54" s="14" t="b">
        <f t="shared" ca="1" si="374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75"/>
        <v/>
      </c>
      <c r="DE54" s="14" t="str">
        <f t="shared" ca="1" si="376"/>
        <v/>
      </c>
      <c r="DF54" s="14" t="str">
        <f t="shared" ca="1" si="377"/>
        <v/>
      </c>
      <c r="DG54" s="14" t="str">
        <f t="shared" ca="1" si="378"/>
        <v/>
      </c>
      <c r="DH54" s="14" t="str">
        <f t="shared" ca="1" si="379"/>
        <v/>
      </c>
      <c r="DI54" s="14" t="str">
        <f t="shared" ca="1" si="380"/>
        <v/>
      </c>
      <c r="DJ54" s="14" t="str">
        <f t="shared" ca="1" si="381"/>
        <v/>
      </c>
      <c r="DK54" s="14" t="str">
        <f t="shared" ca="1" si="382"/>
        <v/>
      </c>
      <c r="DL54" s="14" t="str">
        <f t="shared" ca="1" si="63"/>
        <v/>
      </c>
      <c r="DM54" s="14" t="str">
        <f t="shared" ca="1" si="383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384"/>
        <v/>
      </c>
      <c r="DP54" s="14" t="str">
        <f t="shared" ca="1" si="385"/>
        <v/>
      </c>
      <c r="DQ54" s="14" t="str">
        <f t="shared" ca="1" si="386"/>
        <v/>
      </c>
      <c r="DR54" s="14" t="str">
        <f t="shared" ca="1" si="387"/>
        <v/>
      </c>
      <c r="DS54" s="14" t="str">
        <f t="shared" ca="1" si="388"/>
        <v/>
      </c>
      <c r="DZ54" s="14" t="b">
        <f t="shared" ca="1" si="389"/>
        <v>0</v>
      </c>
      <c r="EA54" s="14" t="str">
        <f t="shared" ca="1" si="390"/>
        <v>Jaw clonus (UMN) (q_24b)</v>
      </c>
      <c r="EB54" s="14" t="str">
        <f t="shared" ca="1" si="391"/>
        <v xml:space="preserve">Values must be limited to predefinied list. </v>
      </c>
      <c r="EC54" s="14" t="str">
        <f t="shared" ca="1" si="392"/>
        <v xml:space="preserve">Jaw clonus (UMN) (q_24b): Values must be limited to predefinied list. </v>
      </c>
      <c r="ED54" s="14" t="str">
        <f t="shared" ca="1" si="393"/>
        <v/>
      </c>
      <c r="EE54" s="14" t="str">
        <f t="shared" ca="1" si="394"/>
        <v>Values must be limited to predefinied list</v>
      </c>
      <c r="EF54" s="14" t="str">
        <f t="shared" ca="1" si="395"/>
        <v/>
      </c>
      <c r="EG54" s="14" t="str">
        <f t="shared" ca="1" si="396"/>
        <v/>
      </c>
      <c r="EM54" s="14" t="b">
        <f t="shared" ca="1" si="397"/>
        <v>1</v>
      </c>
      <c r="EN54" s="14">
        <f t="shared" ca="1" si="398"/>
        <v>41</v>
      </c>
      <c r="EO54" s="14" t="str">
        <f t="shared" ca="1" si="399"/>
        <v>q_24b</v>
      </c>
      <c r="EP54" s="14" t="str">
        <f t="shared" ca="1" si="400"/>
        <v xml:space="preserve">Jaw clonus (UMN) (q_24b): Values must be limited to predefinied list. </v>
      </c>
      <c r="EQ54" s="14" t="str">
        <f t="shared" ca="1" si="401"/>
        <v/>
      </c>
    </row>
    <row r="55" spans="2:147" s="14" customFormat="1">
      <c r="B55" s="14" t="str">
        <f t="shared" ca="1" si="332"/>
        <v/>
      </c>
      <c r="C55" s="14">
        <f t="shared" ca="1" si="333"/>
        <v>42</v>
      </c>
      <c r="D55" s="14">
        <f t="shared" si="334"/>
        <v>53</v>
      </c>
      <c r="E55" s="14" t="str">
        <f t="shared" ca="1" si="335"/>
        <v>D</v>
      </c>
      <c r="F55" s="14" t="str">
        <f t="shared" ca="1" si="336"/>
        <v>q_24c</v>
      </c>
      <c r="G55" s="14" t="str">
        <f t="shared" ca="1" si="337"/>
        <v>Brisk jaw jerk (UMN)</v>
      </c>
      <c r="H55" s="14" t="b">
        <f t="shared" ca="1" si="338"/>
        <v>1</v>
      </c>
      <c r="I55" s="14" t="str">
        <f ca="1">IF($H55,ADDRESS(3,(D55+1)*2-1,4,,"["&amp;wew!$G$7&amp;"]"&amp;_sheetname_labels)&amp;":"&amp;ADDRESS(2+ster!$B$20,(D55+1)*2-1,4),"")</f>
        <v>[DBTemplate.xlsm]labels!DC3:DC725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[DBTemplate.xlsm]labels!DC3:DC4</v>
      </c>
      <c r="L55" s="14" t="str">
        <f ca="1">IF($H55,IF($J55&gt;0,ADDRESS(3,(D55+1)*2,4,,"["&amp;wew!$G$7&amp;"]"&amp;_sheetname_labels)&amp;":"&amp;ADDRESS(2+J55,(D55+1)*2,4),""),"")</f>
        <v>[DBTemplate.xlsm]labels!DD3:DD4</v>
      </c>
      <c r="M55" s="14">
        <f t="shared" ca="1" si="339"/>
        <v>0</v>
      </c>
      <c r="N55" s="14">
        <f t="shared" ca="1" si="340"/>
        <v>2</v>
      </c>
      <c r="O55" s="14" t="str">
        <f t="shared" ca="1" si="341"/>
        <v>q_24c</v>
      </c>
      <c r="P55" s="14" t="str">
        <f t="shared" ca="1" si="342"/>
        <v>Brisk jaw jerk (UMN)</v>
      </c>
      <c r="Q55" s="14" t="str">
        <f ca="1">IF($BP55,ADDRESS(3,D55+1,4,,"["&amp;wew!$G$7&amp;"]"&amp;_sheetname_dataframe)&amp;":"&amp;ADDRESS(2+ster!$C$14,D55+1,4),"")</f>
        <v>[DBTemplate.xlsm]data_frame!BB3:BB3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43"/>
        <v>0</v>
      </c>
      <c r="AA55" s="12">
        <f t="shared" ca="1" si="344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45"/>
        <v>1</v>
      </c>
      <c r="AE55" s="17" t="b">
        <f t="shared" ca="1" si="346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47"/>
        <v/>
      </c>
      <c r="AH55" s="17" t="b">
        <f t="shared" ca="1" si="348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49"/>
        <v/>
      </c>
      <c r="AK55" s="17" t="b">
        <f t="shared" ca="1" si="350"/>
        <v>0</v>
      </c>
      <c r="AL55" s="17" t="b">
        <f t="shared" ca="1" si="351"/>
        <v>0</v>
      </c>
      <c r="AM55" s="17" t="b">
        <f t="shared" ca="1" si="352"/>
        <v>0</v>
      </c>
      <c r="AN55" s="17">
        <f t="shared" ca="1" si="353"/>
        <v>0</v>
      </c>
      <c r="AO55" s="24" t="str">
        <f t="shared" ca="1" si="354"/>
        <v/>
      </c>
      <c r="AP55" s="24" t="str">
        <f t="shared" ca="1" si="355"/>
        <v/>
      </c>
      <c r="AQ55" s="17" t="b">
        <f t="shared" ca="1" si="47"/>
        <v>0</v>
      </c>
      <c r="AR55" s="17" t="b">
        <f t="shared" ca="1" si="356"/>
        <v>1</v>
      </c>
      <c r="AS55" s="17" t="b">
        <f t="shared" ca="1" si="357"/>
        <v>0</v>
      </c>
      <c r="AT55" s="17" t="b">
        <f t="shared" ca="1" si="358"/>
        <v>0</v>
      </c>
      <c r="AU55" s="17" t="b">
        <f t="shared" ca="1" si="359"/>
        <v>1</v>
      </c>
      <c r="AV55" s="17" t="b">
        <f t="shared" ca="1" si="360"/>
        <v>0</v>
      </c>
      <c r="AW55" s="17" t="b">
        <f t="shared" ca="1" si="361"/>
        <v>1</v>
      </c>
      <c r="AX55" s="14" t="b">
        <f t="array" aca="1" ref="AX55" ca="1">IF(H55,N55&gt;0,"")</f>
        <v>1</v>
      </c>
      <c r="AY55" s="17" t="str">
        <f t="shared" ca="1" si="362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63"/>
        <v>1</v>
      </c>
      <c r="BB55" s="17" t="b">
        <v>0</v>
      </c>
      <c r="BC55" s="17" t="b">
        <f t="shared" ca="1" si="364"/>
        <v>1</v>
      </c>
      <c r="BD55" s="17" t="b">
        <f t="shared" ca="1" si="365"/>
        <v>0</v>
      </c>
      <c r="BE55" s="17" t="str">
        <f t="shared" ca="1" si="48"/>
        <v/>
      </c>
      <c r="BF55" s="17" t="b">
        <f t="shared" ca="1" si="49"/>
        <v>0</v>
      </c>
      <c r="BG55" s="17" t="b">
        <f t="shared" ca="1" si="366"/>
        <v>0</v>
      </c>
      <c r="BH55" s="17" t="b">
        <f t="shared" ca="1" si="367"/>
        <v>1</v>
      </c>
      <c r="BI55" s="17">
        <f t="shared" ca="1" si="368"/>
        <v>2</v>
      </c>
      <c r="BJ55" s="17" t="b">
        <f t="shared" ca="1" si="369"/>
        <v>0</v>
      </c>
      <c r="BK55" s="17" t="str">
        <f t="shared" ca="1" si="54"/>
        <v/>
      </c>
      <c r="BL55" s="17" t="str">
        <f t="shared" ca="1" si="370"/>
        <v/>
      </c>
      <c r="BM55" s="17" t="str">
        <f t="shared" ca="1" si="371"/>
        <v>F</v>
      </c>
      <c r="BN55" s="17" t="str">
        <f t="shared" ca="1" si="372"/>
        <v>F</v>
      </c>
      <c r="BO55" s="17" t="str">
        <f t="shared" ca="1" si="373"/>
        <v>D</v>
      </c>
      <c r="BP55" s="14" t="b">
        <f t="shared" ca="1" si="374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75"/>
        <v/>
      </c>
      <c r="DE55" s="14" t="str">
        <f t="shared" ca="1" si="376"/>
        <v/>
      </c>
      <c r="DF55" s="14" t="str">
        <f t="shared" ca="1" si="377"/>
        <v/>
      </c>
      <c r="DG55" s="14" t="str">
        <f t="shared" ca="1" si="378"/>
        <v/>
      </c>
      <c r="DH55" s="14" t="str">
        <f t="shared" ca="1" si="379"/>
        <v/>
      </c>
      <c r="DI55" s="14" t="str">
        <f t="shared" ca="1" si="380"/>
        <v/>
      </c>
      <c r="DJ55" s="14" t="str">
        <f t="shared" ca="1" si="381"/>
        <v/>
      </c>
      <c r="DK55" s="14" t="str">
        <f t="shared" ca="1" si="382"/>
        <v/>
      </c>
      <c r="DL55" s="14" t="str">
        <f t="shared" ca="1" si="63"/>
        <v/>
      </c>
      <c r="DM55" s="14" t="str">
        <f t="shared" ca="1" si="383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384"/>
        <v/>
      </c>
      <c r="DP55" s="14" t="str">
        <f t="shared" ca="1" si="385"/>
        <v/>
      </c>
      <c r="DQ55" s="14" t="str">
        <f t="shared" ca="1" si="386"/>
        <v/>
      </c>
      <c r="DR55" s="14" t="str">
        <f t="shared" ca="1" si="387"/>
        <v/>
      </c>
      <c r="DS55" s="14" t="str">
        <f t="shared" ca="1" si="388"/>
        <v/>
      </c>
      <c r="DZ55" s="14" t="b">
        <f t="shared" ca="1" si="389"/>
        <v>0</v>
      </c>
      <c r="EA55" s="14" t="str">
        <f t="shared" ca="1" si="390"/>
        <v>Brisk jaw jerk (UMN) (q_24c)</v>
      </c>
      <c r="EB55" s="14" t="str">
        <f t="shared" ca="1" si="391"/>
        <v xml:space="preserve">Values must be limited to predefinied list. </v>
      </c>
      <c r="EC55" s="14" t="str">
        <f t="shared" ca="1" si="392"/>
        <v xml:space="preserve">Brisk jaw jerk (UMN) (q_24c): Values must be limited to predefinied list. </v>
      </c>
      <c r="ED55" s="14" t="str">
        <f t="shared" ca="1" si="393"/>
        <v/>
      </c>
      <c r="EE55" s="14" t="str">
        <f t="shared" ca="1" si="394"/>
        <v>Values must be limited to predefinied list</v>
      </c>
      <c r="EF55" s="14" t="str">
        <f t="shared" ca="1" si="395"/>
        <v/>
      </c>
      <c r="EG55" s="14" t="str">
        <f t="shared" ca="1" si="396"/>
        <v/>
      </c>
      <c r="EM55" s="14" t="b">
        <f t="shared" ca="1" si="397"/>
        <v>1</v>
      </c>
      <c r="EN55" s="14">
        <f t="shared" ca="1" si="398"/>
        <v>42</v>
      </c>
      <c r="EO55" s="14" t="str">
        <f t="shared" ca="1" si="399"/>
        <v>q_24c</v>
      </c>
      <c r="EP55" s="14" t="str">
        <f t="shared" ca="1" si="400"/>
        <v xml:space="preserve">Brisk jaw jerk (UMN) (q_24c): Values must be limited to predefinied list. </v>
      </c>
      <c r="EQ55" s="14" t="str">
        <f t="shared" ca="1" si="401"/>
        <v/>
      </c>
    </row>
    <row r="56" spans="2:147" s="14" customFormat="1">
      <c r="B56" s="14" t="str">
        <f t="shared" ca="1" si="332"/>
        <v/>
      </c>
      <c r="C56" s="14">
        <f t="shared" ca="1" si="333"/>
        <v>43</v>
      </c>
      <c r="D56" s="14">
        <f t="shared" si="334"/>
        <v>54</v>
      </c>
      <c r="E56" s="14" t="str">
        <f t="shared" ca="1" si="335"/>
        <v>D</v>
      </c>
      <c r="F56" s="14" t="str">
        <f t="shared" ca="1" si="336"/>
        <v>q_25a</v>
      </c>
      <c r="G56" s="14" t="str">
        <f t="shared" ca="1" si="337"/>
        <v>Tongue atrophy (LMN)</v>
      </c>
      <c r="H56" s="14" t="b">
        <f t="shared" ca="1" si="338"/>
        <v>1</v>
      </c>
      <c r="I56" s="14" t="str">
        <f ca="1">IF($H56,ADDRESS(3,(D56+1)*2-1,4,,"["&amp;wew!$G$7&amp;"]"&amp;_sheetname_labels)&amp;":"&amp;ADDRESS(2+ster!$B$20,(D56+1)*2-1,4),"")</f>
        <v>[DBTemplate.xlsm]labels!DE3:DE725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[DBTemplate.xlsm]labels!DE3:DE4</v>
      </c>
      <c r="L56" s="14" t="str">
        <f ca="1">IF($H56,IF($J56&gt;0,ADDRESS(3,(D56+1)*2,4,,"["&amp;wew!$G$7&amp;"]"&amp;_sheetname_labels)&amp;":"&amp;ADDRESS(2+J56,(D56+1)*2,4),""),"")</f>
        <v>[DBTemplate.xlsm]labels!DF3:DF4</v>
      </c>
      <c r="M56" s="14">
        <f t="shared" ca="1" si="339"/>
        <v>0</v>
      </c>
      <c r="N56" s="14">
        <f t="shared" ca="1" si="340"/>
        <v>2</v>
      </c>
      <c r="O56" s="14" t="str">
        <f t="shared" ca="1" si="341"/>
        <v>q_25a</v>
      </c>
      <c r="P56" s="14" t="str">
        <f t="shared" ca="1" si="342"/>
        <v>Tongue atrophy (LMN)</v>
      </c>
      <c r="Q56" s="14" t="str">
        <f ca="1">IF($BP56,ADDRESS(3,D56+1,4,,"["&amp;wew!$G$7&amp;"]"&amp;_sheetname_dataframe)&amp;":"&amp;ADDRESS(2+ster!$C$14,D56+1,4),"")</f>
        <v>[DBTemplate.xlsm]data_frame!BC3:BC3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43"/>
        <v>0</v>
      </c>
      <c r="AA56" s="12">
        <f t="shared" ca="1" si="344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45"/>
        <v>1</v>
      </c>
      <c r="AE56" s="17" t="b">
        <f t="shared" ca="1" si="346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47"/>
        <v/>
      </c>
      <c r="AH56" s="17" t="b">
        <f t="shared" ca="1" si="348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49"/>
        <v/>
      </c>
      <c r="AK56" s="17" t="b">
        <f t="shared" ca="1" si="350"/>
        <v>0</v>
      </c>
      <c r="AL56" s="17" t="b">
        <f t="shared" ca="1" si="351"/>
        <v>0</v>
      </c>
      <c r="AM56" s="17" t="b">
        <f t="shared" ca="1" si="352"/>
        <v>0</v>
      </c>
      <c r="AN56" s="17">
        <f t="shared" ca="1" si="353"/>
        <v>0</v>
      </c>
      <c r="AO56" s="24" t="str">
        <f t="shared" ca="1" si="354"/>
        <v/>
      </c>
      <c r="AP56" s="24" t="str">
        <f t="shared" ca="1" si="355"/>
        <v/>
      </c>
      <c r="AQ56" s="17" t="b">
        <f t="shared" ca="1" si="47"/>
        <v>0</v>
      </c>
      <c r="AR56" s="17" t="b">
        <f t="shared" ca="1" si="356"/>
        <v>1</v>
      </c>
      <c r="AS56" s="17" t="b">
        <f t="shared" ca="1" si="357"/>
        <v>0</v>
      </c>
      <c r="AT56" s="17" t="b">
        <f t="shared" ca="1" si="358"/>
        <v>0</v>
      </c>
      <c r="AU56" s="17" t="b">
        <f t="shared" ca="1" si="359"/>
        <v>1</v>
      </c>
      <c r="AV56" s="17" t="b">
        <f t="shared" ca="1" si="360"/>
        <v>0</v>
      </c>
      <c r="AW56" s="17" t="b">
        <f t="shared" ca="1" si="361"/>
        <v>1</v>
      </c>
      <c r="AX56" s="14" t="b">
        <f t="array" aca="1" ref="AX56" ca="1">IF(H56,N56&gt;0,"")</f>
        <v>1</v>
      </c>
      <c r="AY56" s="17" t="str">
        <f t="shared" ca="1" si="362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63"/>
        <v>1</v>
      </c>
      <c r="BB56" s="17" t="b">
        <v>0</v>
      </c>
      <c r="BC56" s="17" t="b">
        <f t="shared" ca="1" si="364"/>
        <v>1</v>
      </c>
      <c r="BD56" s="17" t="b">
        <f t="shared" ca="1" si="365"/>
        <v>0</v>
      </c>
      <c r="BE56" s="17" t="str">
        <f t="shared" ca="1" si="48"/>
        <v/>
      </c>
      <c r="BF56" s="17" t="b">
        <f t="shared" ca="1" si="49"/>
        <v>0</v>
      </c>
      <c r="BG56" s="17" t="b">
        <f t="shared" ca="1" si="366"/>
        <v>0</v>
      </c>
      <c r="BH56" s="17" t="b">
        <f t="shared" ca="1" si="367"/>
        <v>1</v>
      </c>
      <c r="BI56" s="17">
        <f t="shared" ca="1" si="368"/>
        <v>2</v>
      </c>
      <c r="BJ56" s="17" t="b">
        <f t="shared" ca="1" si="369"/>
        <v>0</v>
      </c>
      <c r="BK56" s="17" t="str">
        <f t="shared" ca="1" si="54"/>
        <v/>
      </c>
      <c r="BL56" s="17" t="str">
        <f t="shared" ca="1" si="370"/>
        <v/>
      </c>
      <c r="BM56" s="17" t="str">
        <f t="shared" ca="1" si="371"/>
        <v>F</v>
      </c>
      <c r="BN56" s="17" t="str">
        <f t="shared" ca="1" si="372"/>
        <v>F</v>
      </c>
      <c r="BO56" s="17" t="str">
        <f t="shared" ca="1" si="373"/>
        <v>D</v>
      </c>
      <c r="BP56" s="14" t="b">
        <f t="shared" ca="1" si="374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75"/>
        <v/>
      </c>
      <c r="DE56" s="14" t="str">
        <f t="shared" ca="1" si="376"/>
        <v/>
      </c>
      <c r="DF56" s="14" t="str">
        <f t="shared" ca="1" si="377"/>
        <v/>
      </c>
      <c r="DG56" s="14" t="str">
        <f t="shared" ca="1" si="378"/>
        <v/>
      </c>
      <c r="DH56" s="14" t="str">
        <f t="shared" ca="1" si="379"/>
        <v/>
      </c>
      <c r="DI56" s="14" t="str">
        <f t="shared" ca="1" si="380"/>
        <v/>
      </c>
      <c r="DJ56" s="14" t="str">
        <f t="shared" ca="1" si="381"/>
        <v/>
      </c>
      <c r="DK56" s="14" t="str">
        <f t="shared" ca="1" si="382"/>
        <v/>
      </c>
      <c r="DL56" s="14" t="str">
        <f t="shared" ca="1" si="63"/>
        <v/>
      </c>
      <c r="DM56" s="14" t="str">
        <f t="shared" ca="1" si="383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384"/>
        <v/>
      </c>
      <c r="DP56" s="14" t="str">
        <f t="shared" ca="1" si="385"/>
        <v/>
      </c>
      <c r="DQ56" s="14" t="str">
        <f t="shared" ca="1" si="386"/>
        <v/>
      </c>
      <c r="DR56" s="14" t="str">
        <f t="shared" ca="1" si="387"/>
        <v/>
      </c>
      <c r="DS56" s="14" t="str">
        <f t="shared" ca="1" si="388"/>
        <v/>
      </c>
      <c r="DZ56" s="14" t="b">
        <f t="shared" ca="1" si="389"/>
        <v>0</v>
      </c>
      <c r="EA56" s="14" t="str">
        <f t="shared" ca="1" si="390"/>
        <v>Tongue atrophy (LMN) (q_25a)</v>
      </c>
      <c r="EB56" s="14" t="str">
        <f t="shared" ca="1" si="391"/>
        <v xml:space="preserve">Values must be limited to predefinied list. </v>
      </c>
      <c r="EC56" s="14" t="str">
        <f t="shared" ca="1" si="392"/>
        <v xml:space="preserve">Tongue atrophy (LMN) (q_25a): Values must be limited to predefinied list. </v>
      </c>
      <c r="ED56" s="14" t="str">
        <f t="shared" ca="1" si="393"/>
        <v/>
      </c>
      <c r="EE56" s="14" t="str">
        <f t="shared" ca="1" si="394"/>
        <v>Values must be limited to predefinied list</v>
      </c>
      <c r="EF56" s="14" t="str">
        <f t="shared" ca="1" si="395"/>
        <v/>
      </c>
      <c r="EG56" s="14" t="str">
        <f t="shared" ca="1" si="396"/>
        <v/>
      </c>
      <c r="EM56" s="14" t="b">
        <f t="shared" ca="1" si="397"/>
        <v>1</v>
      </c>
      <c r="EN56" s="14">
        <f t="shared" ca="1" si="398"/>
        <v>43</v>
      </c>
      <c r="EO56" s="14" t="str">
        <f t="shared" ca="1" si="399"/>
        <v>q_25a</v>
      </c>
      <c r="EP56" s="14" t="str">
        <f t="shared" ca="1" si="400"/>
        <v xml:space="preserve">Tongue atrophy (LMN) (q_25a): Values must be limited to predefinied list. </v>
      </c>
      <c r="EQ56" s="14" t="str">
        <f t="shared" ca="1" si="401"/>
        <v/>
      </c>
    </row>
    <row r="57" spans="2:147" s="14" customFormat="1">
      <c r="B57" s="14" t="str">
        <f t="shared" ca="1" si="332"/>
        <v/>
      </c>
      <c r="C57" s="14">
        <f t="shared" ca="1" si="333"/>
        <v>44</v>
      </c>
      <c r="D57" s="14">
        <f t="shared" si="334"/>
        <v>55</v>
      </c>
      <c r="E57" s="14" t="str">
        <f t="shared" ca="1" si="335"/>
        <v>D</v>
      </c>
      <c r="F57" s="14" t="str">
        <f t="shared" ca="1" si="336"/>
        <v>q_25b</v>
      </c>
      <c r="G57" s="14" t="str">
        <f t="shared" ca="1" si="337"/>
        <v>Tongue fasciculations (LMN)</v>
      </c>
      <c r="H57" s="14" t="b">
        <f t="shared" ca="1" si="338"/>
        <v>1</v>
      </c>
      <c r="I57" s="14" t="str">
        <f ca="1">IF($H57,ADDRESS(3,(D57+1)*2-1,4,,"["&amp;wew!$G$7&amp;"]"&amp;_sheetname_labels)&amp;":"&amp;ADDRESS(2+ster!$B$20,(D57+1)*2-1,4),"")</f>
        <v>[DBTemplate.xlsm]labels!DG3:DG725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[DBTemplate.xlsm]labels!DG3:DG4</v>
      </c>
      <c r="L57" s="14" t="str">
        <f ca="1">IF($H57,IF($J57&gt;0,ADDRESS(3,(D57+1)*2,4,,"["&amp;wew!$G$7&amp;"]"&amp;_sheetname_labels)&amp;":"&amp;ADDRESS(2+J57,(D57+1)*2,4),""),"")</f>
        <v>[DBTemplate.xlsm]labels!DH3:DH4</v>
      </c>
      <c r="M57" s="14">
        <f t="shared" ca="1" si="339"/>
        <v>0</v>
      </c>
      <c r="N57" s="14">
        <f t="shared" ca="1" si="340"/>
        <v>2</v>
      </c>
      <c r="O57" s="14" t="str">
        <f t="shared" ca="1" si="341"/>
        <v>q_25b</v>
      </c>
      <c r="P57" s="14" t="str">
        <f t="shared" ca="1" si="342"/>
        <v>Tongue fasciculations (LMN)</v>
      </c>
      <c r="Q57" s="14" t="str">
        <f ca="1">IF($BP57,ADDRESS(3,D57+1,4,,"["&amp;wew!$G$7&amp;"]"&amp;_sheetname_dataframe)&amp;":"&amp;ADDRESS(2+ster!$C$14,D57+1,4),"")</f>
        <v>[DBTemplate.xlsm]data_frame!BD3:BD3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43"/>
        <v>0</v>
      </c>
      <c r="AA57" s="12">
        <f t="shared" ca="1" si="344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45"/>
        <v>1</v>
      </c>
      <c r="AE57" s="17" t="b">
        <f t="shared" ca="1" si="346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47"/>
        <v/>
      </c>
      <c r="AH57" s="17" t="b">
        <f t="shared" ca="1" si="348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49"/>
        <v/>
      </c>
      <c r="AK57" s="17" t="b">
        <f t="shared" ca="1" si="350"/>
        <v>0</v>
      </c>
      <c r="AL57" s="17" t="b">
        <f t="shared" ca="1" si="351"/>
        <v>0</v>
      </c>
      <c r="AM57" s="17" t="b">
        <f t="shared" ca="1" si="352"/>
        <v>0</v>
      </c>
      <c r="AN57" s="17">
        <f t="shared" ca="1" si="353"/>
        <v>0</v>
      </c>
      <c r="AO57" s="24" t="str">
        <f t="shared" ca="1" si="354"/>
        <v/>
      </c>
      <c r="AP57" s="24" t="str">
        <f t="shared" ca="1" si="355"/>
        <v/>
      </c>
      <c r="AQ57" s="17" t="b">
        <f t="shared" ca="1" si="47"/>
        <v>0</v>
      </c>
      <c r="AR57" s="17" t="b">
        <f t="shared" ca="1" si="356"/>
        <v>1</v>
      </c>
      <c r="AS57" s="17" t="b">
        <f t="shared" ca="1" si="357"/>
        <v>0</v>
      </c>
      <c r="AT57" s="17" t="b">
        <f t="shared" ca="1" si="358"/>
        <v>0</v>
      </c>
      <c r="AU57" s="17" t="b">
        <f t="shared" ca="1" si="359"/>
        <v>1</v>
      </c>
      <c r="AV57" s="17" t="b">
        <f t="shared" ca="1" si="360"/>
        <v>0</v>
      </c>
      <c r="AW57" s="17" t="b">
        <f t="shared" ca="1" si="361"/>
        <v>1</v>
      </c>
      <c r="AX57" s="14" t="b">
        <f t="array" aca="1" ref="AX57" ca="1">IF(H57,N57&gt;0,"")</f>
        <v>1</v>
      </c>
      <c r="AY57" s="17" t="str">
        <f t="shared" ca="1" si="362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63"/>
        <v>1</v>
      </c>
      <c r="BB57" s="17" t="b">
        <v>0</v>
      </c>
      <c r="BC57" s="17" t="b">
        <f t="shared" ca="1" si="364"/>
        <v>1</v>
      </c>
      <c r="BD57" s="17" t="b">
        <f t="shared" ca="1" si="365"/>
        <v>0</v>
      </c>
      <c r="BE57" s="17" t="str">
        <f t="shared" ca="1" si="48"/>
        <v/>
      </c>
      <c r="BF57" s="17" t="b">
        <f t="shared" ca="1" si="49"/>
        <v>0</v>
      </c>
      <c r="BG57" s="17" t="b">
        <f t="shared" ca="1" si="366"/>
        <v>0</v>
      </c>
      <c r="BH57" s="17" t="b">
        <f t="shared" ca="1" si="367"/>
        <v>1</v>
      </c>
      <c r="BI57" s="17">
        <f t="shared" ca="1" si="368"/>
        <v>2</v>
      </c>
      <c r="BJ57" s="17" t="b">
        <f t="shared" ca="1" si="369"/>
        <v>0</v>
      </c>
      <c r="BK57" s="17" t="str">
        <f t="shared" ca="1" si="54"/>
        <v/>
      </c>
      <c r="BL57" s="17" t="str">
        <f t="shared" ca="1" si="370"/>
        <v/>
      </c>
      <c r="BM57" s="17" t="str">
        <f t="shared" ca="1" si="371"/>
        <v>F</v>
      </c>
      <c r="BN57" s="17" t="str">
        <f t="shared" ca="1" si="372"/>
        <v>F</v>
      </c>
      <c r="BO57" s="17" t="str">
        <f t="shared" ca="1" si="373"/>
        <v>D</v>
      </c>
      <c r="BP57" s="14" t="b">
        <f t="shared" ca="1" si="374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75"/>
        <v/>
      </c>
      <c r="DE57" s="14" t="str">
        <f t="shared" ca="1" si="376"/>
        <v/>
      </c>
      <c r="DF57" s="14" t="str">
        <f t="shared" ca="1" si="377"/>
        <v/>
      </c>
      <c r="DG57" s="14" t="str">
        <f t="shared" ca="1" si="378"/>
        <v/>
      </c>
      <c r="DH57" s="14" t="str">
        <f t="shared" ca="1" si="379"/>
        <v/>
      </c>
      <c r="DI57" s="14" t="str">
        <f t="shared" ca="1" si="380"/>
        <v/>
      </c>
      <c r="DJ57" s="14" t="str">
        <f t="shared" ca="1" si="381"/>
        <v/>
      </c>
      <c r="DK57" s="14" t="str">
        <f t="shared" ca="1" si="382"/>
        <v/>
      </c>
      <c r="DL57" s="14" t="str">
        <f t="shared" ca="1" si="63"/>
        <v/>
      </c>
      <c r="DM57" s="14" t="str">
        <f t="shared" ca="1" si="383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384"/>
        <v/>
      </c>
      <c r="DP57" s="14" t="str">
        <f t="shared" ca="1" si="385"/>
        <v/>
      </c>
      <c r="DQ57" s="14" t="str">
        <f t="shared" ca="1" si="386"/>
        <v/>
      </c>
      <c r="DR57" s="14" t="str">
        <f t="shared" ca="1" si="387"/>
        <v/>
      </c>
      <c r="DS57" s="14" t="str">
        <f t="shared" ca="1" si="388"/>
        <v/>
      </c>
      <c r="DZ57" s="14" t="b">
        <f t="shared" ca="1" si="389"/>
        <v>0</v>
      </c>
      <c r="EA57" s="14" t="str">
        <f t="shared" ca="1" si="390"/>
        <v>Tongue fasciculations (LMN) (q_25b)</v>
      </c>
      <c r="EB57" s="14" t="str">
        <f t="shared" ca="1" si="391"/>
        <v xml:space="preserve">Values must be limited to predefinied list. </v>
      </c>
      <c r="EC57" s="14" t="str">
        <f t="shared" ca="1" si="392"/>
        <v xml:space="preserve">Tongue fasciculations (LMN) (q_25b): Values must be limited to predefinied list. </v>
      </c>
      <c r="ED57" s="14" t="str">
        <f t="shared" ca="1" si="393"/>
        <v/>
      </c>
      <c r="EE57" s="14" t="str">
        <f t="shared" ca="1" si="394"/>
        <v>Values must be limited to predefinied list</v>
      </c>
      <c r="EF57" s="14" t="str">
        <f t="shared" ca="1" si="395"/>
        <v/>
      </c>
      <c r="EG57" s="14" t="str">
        <f t="shared" ca="1" si="396"/>
        <v/>
      </c>
      <c r="EM57" s="14" t="b">
        <f t="shared" ca="1" si="397"/>
        <v>1</v>
      </c>
      <c r="EN57" s="14">
        <f t="shared" ca="1" si="398"/>
        <v>44</v>
      </c>
      <c r="EO57" s="14" t="str">
        <f t="shared" ca="1" si="399"/>
        <v>q_25b</v>
      </c>
      <c r="EP57" s="14" t="str">
        <f t="shared" ca="1" si="400"/>
        <v xml:space="preserve">Tongue fasciculations (LMN) (q_25b): Values must be limited to predefinied list. </v>
      </c>
      <c r="EQ57" s="14" t="str">
        <f t="shared" ca="1" si="401"/>
        <v/>
      </c>
    </row>
    <row r="58" spans="2:147" s="14" customFormat="1">
      <c r="B58" s="14" t="str">
        <f t="shared" ca="1" si="332"/>
        <v/>
      </c>
      <c r="C58" s="14">
        <f t="shared" ca="1" si="333"/>
        <v>45</v>
      </c>
      <c r="D58" s="14">
        <f t="shared" si="334"/>
        <v>56</v>
      </c>
      <c r="E58" s="14" t="str">
        <f t="shared" ca="1" si="335"/>
        <v>D</v>
      </c>
      <c r="F58" s="14" t="str">
        <f t="shared" ca="1" si="336"/>
        <v>q_25c</v>
      </c>
      <c r="G58" s="14" t="str">
        <f t="shared" ca="1" si="337"/>
        <v>Weak orbicularis oris (LMN)</v>
      </c>
      <c r="H58" s="14" t="b">
        <f t="shared" ca="1" si="338"/>
        <v>1</v>
      </c>
      <c r="I58" s="14" t="str">
        <f ca="1">IF($H58,ADDRESS(3,(D58+1)*2-1,4,,"["&amp;wew!$G$7&amp;"]"&amp;_sheetname_labels)&amp;":"&amp;ADDRESS(2+ster!$B$20,(D58+1)*2-1,4),"")</f>
        <v>[DBTemplate.xlsm]labels!DI3:DI725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[DBTemplate.xlsm]labels!DI3:DI4</v>
      </c>
      <c r="L58" s="14" t="str">
        <f ca="1">IF($H58,IF($J58&gt;0,ADDRESS(3,(D58+1)*2,4,,"["&amp;wew!$G$7&amp;"]"&amp;_sheetname_labels)&amp;":"&amp;ADDRESS(2+J58,(D58+1)*2,4),""),"")</f>
        <v>[DBTemplate.xlsm]labels!DJ3:DJ4</v>
      </c>
      <c r="M58" s="14">
        <f t="shared" ca="1" si="339"/>
        <v>0</v>
      </c>
      <c r="N58" s="14">
        <f t="shared" ca="1" si="340"/>
        <v>2</v>
      </c>
      <c r="O58" s="14" t="str">
        <f t="shared" ca="1" si="341"/>
        <v>q_25c</v>
      </c>
      <c r="P58" s="14" t="str">
        <f t="shared" ca="1" si="342"/>
        <v>Weak orbicularis oris (LMN)</v>
      </c>
      <c r="Q58" s="14" t="str">
        <f ca="1">IF($BP58,ADDRESS(3,D58+1,4,,"["&amp;wew!$G$7&amp;"]"&amp;_sheetname_dataframe)&amp;":"&amp;ADDRESS(2+ster!$C$14,D58+1,4),"")</f>
        <v>[DBTemplate.xlsm]data_frame!BE3:BE3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43"/>
        <v>0</v>
      </c>
      <c r="AA58" s="12">
        <f t="shared" ca="1" si="344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45"/>
        <v>1</v>
      </c>
      <c r="AE58" s="17" t="b">
        <f t="shared" ca="1" si="346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47"/>
        <v/>
      </c>
      <c r="AH58" s="17" t="b">
        <f t="shared" ca="1" si="348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49"/>
        <v/>
      </c>
      <c r="AK58" s="17" t="b">
        <f t="shared" ca="1" si="350"/>
        <v>0</v>
      </c>
      <c r="AL58" s="17" t="b">
        <f t="shared" ca="1" si="351"/>
        <v>0</v>
      </c>
      <c r="AM58" s="17" t="b">
        <f t="shared" ca="1" si="352"/>
        <v>0</v>
      </c>
      <c r="AN58" s="17">
        <f t="shared" ca="1" si="353"/>
        <v>0</v>
      </c>
      <c r="AO58" s="24" t="str">
        <f t="shared" ca="1" si="354"/>
        <v/>
      </c>
      <c r="AP58" s="24" t="str">
        <f t="shared" ca="1" si="355"/>
        <v/>
      </c>
      <c r="AQ58" s="17" t="b">
        <f t="shared" ca="1" si="47"/>
        <v>0</v>
      </c>
      <c r="AR58" s="17" t="b">
        <f t="shared" ca="1" si="356"/>
        <v>1</v>
      </c>
      <c r="AS58" s="17" t="b">
        <f t="shared" ca="1" si="357"/>
        <v>0</v>
      </c>
      <c r="AT58" s="17" t="b">
        <f t="shared" ca="1" si="358"/>
        <v>0</v>
      </c>
      <c r="AU58" s="17" t="b">
        <f t="shared" ca="1" si="359"/>
        <v>1</v>
      </c>
      <c r="AV58" s="17" t="b">
        <f t="shared" ca="1" si="360"/>
        <v>0</v>
      </c>
      <c r="AW58" s="17" t="b">
        <f t="shared" ca="1" si="361"/>
        <v>1</v>
      </c>
      <c r="AX58" s="14" t="b">
        <f t="array" aca="1" ref="AX58" ca="1">IF(H58,N58&gt;0,"")</f>
        <v>1</v>
      </c>
      <c r="AY58" s="17" t="str">
        <f t="shared" ca="1" si="362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63"/>
        <v>1</v>
      </c>
      <c r="BB58" s="17" t="b">
        <v>0</v>
      </c>
      <c r="BC58" s="17" t="b">
        <f t="shared" ca="1" si="364"/>
        <v>1</v>
      </c>
      <c r="BD58" s="17" t="b">
        <f t="shared" ca="1" si="365"/>
        <v>0</v>
      </c>
      <c r="BE58" s="17" t="str">
        <f t="shared" ca="1" si="48"/>
        <v/>
      </c>
      <c r="BF58" s="17" t="b">
        <f t="shared" ca="1" si="49"/>
        <v>0</v>
      </c>
      <c r="BG58" s="17" t="b">
        <f t="shared" ca="1" si="366"/>
        <v>0</v>
      </c>
      <c r="BH58" s="17" t="b">
        <f t="shared" ca="1" si="367"/>
        <v>1</v>
      </c>
      <c r="BI58" s="17">
        <f t="shared" ca="1" si="368"/>
        <v>2</v>
      </c>
      <c r="BJ58" s="17" t="b">
        <f t="shared" ca="1" si="369"/>
        <v>0</v>
      </c>
      <c r="BK58" s="17" t="str">
        <f t="shared" ca="1" si="54"/>
        <v/>
      </c>
      <c r="BL58" s="17" t="str">
        <f t="shared" ca="1" si="370"/>
        <v/>
      </c>
      <c r="BM58" s="17" t="str">
        <f t="shared" ca="1" si="371"/>
        <v>F</v>
      </c>
      <c r="BN58" s="17" t="str">
        <f t="shared" ca="1" si="372"/>
        <v>F</v>
      </c>
      <c r="BO58" s="17" t="str">
        <f t="shared" ca="1" si="373"/>
        <v>D</v>
      </c>
      <c r="BP58" s="14" t="b">
        <f t="shared" ca="1" si="374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75"/>
        <v/>
      </c>
      <c r="DE58" s="14" t="str">
        <f t="shared" ca="1" si="376"/>
        <v/>
      </c>
      <c r="DF58" s="14" t="str">
        <f t="shared" ca="1" si="377"/>
        <v/>
      </c>
      <c r="DG58" s="14" t="str">
        <f t="shared" ca="1" si="378"/>
        <v/>
      </c>
      <c r="DH58" s="14" t="str">
        <f t="shared" ca="1" si="379"/>
        <v/>
      </c>
      <c r="DI58" s="14" t="str">
        <f t="shared" ca="1" si="380"/>
        <v/>
      </c>
      <c r="DJ58" s="14" t="str">
        <f t="shared" ca="1" si="381"/>
        <v/>
      </c>
      <c r="DK58" s="14" t="str">
        <f t="shared" ca="1" si="382"/>
        <v/>
      </c>
      <c r="DL58" s="14" t="str">
        <f t="shared" ca="1" si="63"/>
        <v/>
      </c>
      <c r="DM58" s="14" t="str">
        <f t="shared" ca="1" si="383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384"/>
        <v/>
      </c>
      <c r="DP58" s="14" t="str">
        <f t="shared" ca="1" si="385"/>
        <v/>
      </c>
      <c r="DQ58" s="14" t="str">
        <f t="shared" ca="1" si="386"/>
        <v/>
      </c>
      <c r="DR58" s="14" t="str">
        <f t="shared" ca="1" si="387"/>
        <v/>
      </c>
      <c r="DS58" s="14" t="str">
        <f t="shared" ca="1" si="388"/>
        <v/>
      </c>
      <c r="DZ58" s="14" t="b">
        <f t="shared" ca="1" si="389"/>
        <v>0</v>
      </c>
      <c r="EA58" s="14" t="str">
        <f t="shared" ca="1" si="390"/>
        <v>Weak orbicularis oris (LMN) (q_25c)</v>
      </c>
      <c r="EB58" s="14" t="str">
        <f t="shared" ca="1" si="391"/>
        <v xml:space="preserve">Values must be limited to predefinied list. </v>
      </c>
      <c r="EC58" s="14" t="str">
        <f t="shared" ca="1" si="392"/>
        <v xml:space="preserve">Weak orbicularis oris (LMN) (q_25c): Values must be limited to predefinied list. </v>
      </c>
      <c r="ED58" s="14" t="str">
        <f t="shared" ca="1" si="393"/>
        <v/>
      </c>
      <c r="EE58" s="14" t="str">
        <f t="shared" ca="1" si="394"/>
        <v>Values must be limited to predefinied list</v>
      </c>
      <c r="EF58" s="14" t="str">
        <f t="shared" ca="1" si="395"/>
        <v/>
      </c>
      <c r="EG58" s="14" t="str">
        <f t="shared" ca="1" si="396"/>
        <v/>
      </c>
      <c r="EM58" s="14" t="b">
        <f t="shared" ca="1" si="397"/>
        <v>1</v>
      </c>
      <c r="EN58" s="14">
        <f t="shared" ca="1" si="398"/>
        <v>45</v>
      </c>
      <c r="EO58" s="14" t="str">
        <f t="shared" ca="1" si="399"/>
        <v>q_25c</v>
      </c>
      <c r="EP58" s="14" t="str">
        <f t="shared" ca="1" si="400"/>
        <v xml:space="preserve">Weak orbicularis oris (LMN) (q_25c): Values must be limited to predefinied list. </v>
      </c>
      <c r="EQ58" s="14" t="str">
        <f t="shared" ca="1" si="401"/>
        <v/>
      </c>
    </row>
    <row r="59" spans="2:147" s="14" customFormat="1">
      <c r="B59" s="14" t="str">
        <f t="shared" ca="1" si="332"/>
        <v/>
      </c>
      <c r="C59" s="14">
        <f t="shared" ca="1" si="333"/>
        <v>46</v>
      </c>
      <c r="D59" s="14">
        <f t="shared" si="334"/>
        <v>57</v>
      </c>
      <c r="E59" s="14" t="str">
        <f t="shared" ca="1" si="335"/>
        <v>D</v>
      </c>
      <c r="F59" s="14" t="str">
        <f t="shared" ca="1" si="336"/>
        <v>q_25d</v>
      </c>
      <c r="G59" s="14" t="str">
        <f t="shared" ca="1" si="337"/>
        <v>Facial muscle fasciculations (LMN)</v>
      </c>
      <c r="H59" s="14" t="b">
        <f t="shared" ca="1" si="338"/>
        <v>1</v>
      </c>
      <c r="I59" s="14" t="str">
        <f ca="1">IF($H59,ADDRESS(3,(D59+1)*2-1,4,,"["&amp;wew!$G$7&amp;"]"&amp;_sheetname_labels)&amp;":"&amp;ADDRESS(2+ster!$B$20,(D59+1)*2-1,4),"")</f>
        <v>[DBTemplate.xlsm]labels!DK3:DK725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[DBTemplate.xlsm]labels!DK3:DK4</v>
      </c>
      <c r="L59" s="14" t="str">
        <f ca="1">IF($H59,IF($J59&gt;0,ADDRESS(3,(D59+1)*2,4,,"["&amp;wew!$G$7&amp;"]"&amp;_sheetname_labels)&amp;":"&amp;ADDRESS(2+J59,(D59+1)*2,4),""),"")</f>
        <v>[DBTemplate.xlsm]labels!DL3:DL4</v>
      </c>
      <c r="M59" s="14">
        <f t="shared" ca="1" si="339"/>
        <v>0</v>
      </c>
      <c r="N59" s="14">
        <f t="shared" ca="1" si="340"/>
        <v>2</v>
      </c>
      <c r="O59" s="14" t="str">
        <f t="shared" ca="1" si="341"/>
        <v>q_25d</v>
      </c>
      <c r="P59" s="14" t="str">
        <f t="shared" ca="1" si="342"/>
        <v>Facial muscle fasciculations (LMN)</v>
      </c>
      <c r="Q59" s="14" t="str">
        <f ca="1">IF($BP59,ADDRESS(3,D59+1,4,,"["&amp;wew!$G$7&amp;"]"&amp;_sheetname_dataframe)&amp;":"&amp;ADDRESS(2+ster!$C$14,D59+1,4),"")</f>
        <v>[DBTemplate.xlsm]data_frame!BF3:BF3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43"/>
        <v>0</v>
      </c>
      <c r="AA59" s="12">
        <f t="shared" ca="1" si="344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45"/>
        <v>1</v>
      </c>
      <c r="AE59" s="17" t="b">
        <f t="shared" ca="1" si="346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47"/>
        <v/>
      </c>
      <c r="AH59" s="17" t="b">
        <f t="shared" ca="1" si="348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49"/>
        <v/>
      </c>
      <c r="AK59" s="17" t="b">
        <f t="shared" ca="1" si="350"/>
        <v>0</v>
      </c>
      <c r="AL59" s="17" t="b">
        <f t="shared" ca="1" si="351"/>
        <v>0</v>
      </c>
      <c r="AM59" s="17" t="b">
        <f t="shared" ca="1" si="352"/>
        <v>0</v>
      </c>
      <c r="AN59" s="17">
        <f t="shared" ca="1" si="353"/>
        <v>0</v>
      </c>
      <c r="AO59" s="24" t="str">
        <f t="shared" ca="1" si="354"/>
        <v/>
      </c>
      <c r="AP59" s="24" t="str">
        <f t="shared" ca="1" si="355"/>
        <v/>
      </c>
      <c r="AQ59" s="17" t="b">
        <f t="shared" ca="1" si="47"/>
        <v>0</v>
      </c>
      <c r="AR59" s="17" t="b">
        <f t="shared" ca="1" si="356"/>
        <v>1</v>
      </c>
      <c r="AS59" s="17" t="b">
        <f t="shared" ca="1" si="357"/>
        <v>0</v>
      </c>
      <c r="AT59" s="17" t="b">
        <f t="shared" ca="1" si="358"/>
        <v>0</v>
      </c>
      <c r="AU59" s="17" t="b">
        <f t="shared" ca="1" si="359"/>
        <v>1</v>
      </c>
      <c r="AV59" s="17" t="b">
        <f t="shared" ca="1" si="360"/>
        <v>0</v>
      </c>
      <c r="AW59" s="17" t="b">
        <f t="shared" ca="1" si="361"/>
        <v>1</v>
      </c>
      <c r="AX59" s="14" t="b">
        <f t="array" aca="1" ref="AX59" ca="1">IF(H59,N59&gt;0,"")</f>
        <v>1</v>
      </c>
      <c r="AY59" s="17" t="str">
        <f t="shared" ca="1" si="362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63"/>
        <v>1</v>
      </c>
      <c r="BB59" s="17" t="b">
        <v>0</v>
      </c>
      <c r="BC59" s="17" t="b">
        <f t="shared" ca="1" si="364"/>
        <v>1</v>
      </c>
      <c r="BD59" s="17" t="b">
        <f t="shared" ca="1" si="365"/>
        <v>0</v>
      </c>
      <c r="BE59" s="17" t="str">
        <f t="shared" ca="1" si="48"/>
        <v/>
      </c>
      <c r="BF59" s="17" t="b">
        <f t="shared" ca="1" si="49"/>
        <v>0</v>
      </c>
      <c r="BG59" s="17" t="b">
        <f t="shared" ca="1" si="366"/>
        <v>0</v>
      </c>
      <c r="BH59" s="17" t="b">
        <f t="shared" ca="1" si="367"/>
        <v>1</v>
      </c>
      <c r="BI59" s="17">
        <f t="shared" ca="1" si="368"/>
        <v>2</v>
      </c>
      <c r="BJ59" s="17" t="b">
        <f t="shared" ca="1" si="369"/>
        <v>0</v>
      </c>
      <c r="BK59" s="17" t="str">
        <f t="shared" ca="1" si="54"/>
        <v/>
      </c>
      <c r="BL59" s="17" t="str">
        <f t="shared" ca="1" si="370"/>
        <v/>
      </c>
      <c r="BM59" s="17" t="str">
        <f t="shared" ca="1" si="371"/>
        <v>F</v>
      </c>
      <c r="BN59" s="17" t="str">
        <f t="shared" ca="1" si="372"/>
        <v>F</v>
      </c>
      <c r="BO59" s="17" t="str">
        <f t="shared" ca="1" si="373"/>
        <v>D</v>
      </c>
      <c r="BP59" s="14" t="b">
        <f t="shared" ca="1" si="374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75"/>
        <v/>
      </c>
      <c r="DE59" s="14" t="str">
        <f t="shared" ca="1" si="376"/>
        <v/>
      </c>
      <c r="DF59" s="14" t="str">
        <f t="shared" ca="1" si="377"/>
        <v/>
      </c>
      <c r="DG59" s="14" t="str">
        <f t="shared" ca="1" si="378"/>
        <v/>
      </c>
      <c r="DH59" s="14" t="str">
        <f t="shared" ca="1" si="379"/>
        <v/>
      </c>
      <c r="DI59" s="14" t="str">
        <f t="shared" ca="1" si="380"/>
        <v/>
      </c>
      <c r="DJ59" s="14" t="str">
        <f t="shared" ca="1" si="381"/>
        <v/>
      </c>
      <c r="DK59" s="14" t="str">
        <f t="shared" ca="1" si="382"/>
        <v/>
      </c>
      <c r="DL59" s="14" t="str">
        <f t="shared" ca="1" si="63"/>
        <v/>
      </c>
      <c r="DM59" s="14" t="str">
        <f t="shared" ca="1" si="383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384"/>
        <v/>
      </c>
      <c r="DP59" s="14" t="str">
        <f t="shared" ca="1" si="385"/>
        <v/>
      </c>
      <c r="DQ59" s="14" t="str">
        <f t="shared" ca="1" si="386"/>
        <v/>
      </c>
      <c r="DR59" s="14" t="str">
        <f t="shared" ca="1" si="387"/>
        <v/>
      </c>
      <c r="DS59" s="14" t="str">
        <f t="shared" ca="1" si="388"/>
        <v/>
      </c>
      <c r="DZ59" s="14" t="b">
        <f t="shared" ca="1" si="389"/>
        <v>0</v>
      </c>
      <c r="EA59" s="14" t="str">
        <f t="shared" ca="1" si="390"/>
        <v>Facial muscle fasciculations (LMN) (q_25d)</v>
      </c>
      <c r="EB59" s="14" t="str">
        <f t="shared" ca="1" si="391"/>
        <v xml:space="preserve">Values must be limited to predefinied list. </v>
      </c>
      <c r="EC59" s="14" t="str">
        <f t="shared" ca="1" si="392"/>
        <v xml:space="preserve">Facial muscle fasciculations (LMN) (q_25d): Values must be limited to predefinied list. </v>
      </c>
      <c r="ED59" s="14" t="str">
        <f t="shared" ca="1" si="393"/>
        <v/>
      </c>
      <c r="EE59" s="14" t="str">
        <f t="shared" ca="1" si="394"/>
        <v>Values must be limited to predefinied list</v>
      </c>
      <c r="EF59" s="14" t="str">
        <f t="shared" ca="1" si="395"/>
        <v/>
      </c>
      <c r="EG59" s="14" t="str">
        <f t="shared" ca="1" si="396"/>
        <v/>
      </c>
      <c r="EM59" s="14" t="b">
        <f t="shared" ca="1" si="397"/>
        <v>1</v>
      </c>
      <c r="EN59" s="14">
        <f t="shared" ca="1" si="398"/>
        <v>46</v>
      </c>
      <c r="EO59" s="14" t="str">
        <f t="shared" ca="1" si="399"/>
        <v>q_25d</v>
      </c>
      <c r="EP59" s="14" t="str">
        <f t="shared" ca="1" si="400"/>
        <v xml:space="preserve">Facial muscle fasciculations (LMN) (q_25d): Values must be limited to predefinied list. </v>
      </c>
      <c r="EQ59" s="14" t="str">
        <f t="shared" ca="1" si="401"/>
        <v/>
      </c>
    </row>
    <row r="60" spans="2:147" s="14" customFormat="1">
      <c r="B60" s="14" t="str">
        <f t="shared" ca="1" si="332"/>
        <v/>
      </c>
      <c r="C60" s="14">
        <f t="shared" ca="1" si="333"/>
        <v>47</v>
      </c>
      <c r="D60" s="14">
        <f t="shared" si="334"/>
        <v>58</v>
      </c>
      <c r="E60" s="14" t="str">
        <f t="shared" ca="1" si="335"/>
        <v>D</v>
      </c>
      <c r="F60" s="14" t="str">
        <f t="shared" ca="1" si="336"/>
        <v>q_25e</v>
      </c>
      <c r="G60" s="14" t="str">
        <f t="shared" ca="1" si="337"/>
        <v>Masseter atrophy (LMN)</v>
      </c>
      <c r="H60" s="14" t="b">
        <f t="shared" ca="1" si="338"/>
        <v>1</v>
      </c>
      <c r="I60" s="14" t="str">
        <f ca="1">IF($H60,ADDRESS(3,(D60+1)*2-1,4,,"["&amp;wew!$G$7&amp;"]"&amp;_sheetname_labels)&amp;":"&amp;ADDRESS(2+ster!$B$20,(D60+1)*2-1,4),"")</f>
        <v>[DBTemplate.xlsm]labels!DM3:DM725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[DBTemplate.xlsm]labels!DM3:DM4</v>
      </c>
      <c r="L60" s="14" t="str">
        <f ca="1">IF($H60,IF($J60&gt;0,ADDRESS(3,(D60+1)*2,4,,"["&amp;wew!$G$7&amp;"]"&amp;_sheetname_labels)&amp;":"&amp;ADDRESS(2+J60,(D60+1)*2,4),""),"")</f>
        <v>[DBTemplate.xlsm]labels!DN3:DN4</v>
      </c>
      <c r="M60" s="14">
        <f t="shared" ca="1" si="339"/>
        <v>0</v>
      </c>
      <c r="N60" s="14">
        <f t="shared" ca="1" si="340"/>
        <v>2</v>
      </c>
      <c r="O60" s="14" t="str">
        <f t="shared" ca="1" si="341"/>
        <v>q_25e</v>
      </c>
      <c r="P60" s="14" t="str">
        <f t="shared" ca="1" si="342"/>
        <v>Masseter atrophy (LMN)</v>
      </c>
      <c r="Q60" s="14" t="str">
        <f ca="1">IF($BP60,ADDRESS(3,D60+1,4,,"["&amp;wew!$G$7&amp;"]"&amp;_sheetname_dataframe)&amp;":"&amp;ADDRESS(2+ster!$C$14,D60+1,4),"")</f>
        <v>[DBTemplate.xlsm]data_frame!BG3:BG3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43"/>
        <v>0</v>
      </c>
      <c r="AA60" s="12">
        <f t="shared" ca="1" si="344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45"/>
        <v>1</v>
      </c>
      <c r="AE60" s="17" t="b">
        <f t="shared" ca="1" si="346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47"/>
        <v/>
      </c>
      <c r="AH60" s="17" t="b">
        <f t="shared" ca="1" si="348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49"/>
        <v/>
      </c>
      <c r="AK60" s="17" t="b">
        <f t="shared" ca="1" si="350"/>
        <v>0</v>
      </c>
      <c r="AL60" s="17" t="b">
        <f t="shared" ca="1" si="351"/>
        <v>0</v>
      </c>
      <c r="AM60" s="17" t="b">
        <f t="shared" ca="1" si="352"/>
        <v>0</v>
      </c>
      <c r="AN60" s="17">
        <f t="shared" ca="1" si="353"/>
        <v>0</v>
      </c>
      <c r="AO60" s="24" t="str">
        <f t="shared" ca="1" si="354"/>
        <v/>
      </c>
      <c r="AP60" s="24" t="str">
        <f t="shared" ca="1" si="355"/>
        <v/>
      </c>
      <c r="AQ60" s="17" t="b">
        <f t="shared" ca="1" si="47"/>
        <v>0</v>
      </c>
      <c r="AR60" s="17" t="b">
        <f t="shared" ca="1" si="356"/>
        <v>1</v>
      </c>
      <c r="AS60" s="17" t="b">
        <f t="shared" ca="1" si="357"/>
        <v>0</v>
      </c>
      <c r="AT60" s="17" t="b">
        <f t="shared" ca="1" si="358"/>
        <v>0</v>
      </c>
      <c r="AU60" s="17" t="b">
        <f t="shared" ca="1" si="359"/>
        <v>1</v>
      </c>
      <c r="AV60" s="17" t="b">
        <f t="shared" ca="1" si="360"/>
        <v>0</v>
      </c>
      <c r="AW60" s="17" t="b">
        <f t="shared" ca="1" si="361"/>
        <v>1</v>
      </c>
      <c r="AX60" s="14" t="b">
        <f t="array" aca="1" ref="AX60" ca="1">IF(H60,N60&gt;0,"")</f>
        <v>1</v>
      </c>
      <c r="AY60" s="17" t="str">
        <f t="shared" ca="1" si="362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63"/>
        <v>1</v>
      </c>
      <c r="BB60" s="17" t="b">
        <v>0</v>
      </c>
      <c r="BC60" s="17" t="b">
        <f t="shared" ca="1" si="364"/>
        <v>1</v>
      </c>
      <c r="BD60" s="17" t="b">
        <f t="shared" ca="1" si="365"/>
        <v>0</v>
      </c>
      <c r="BE60" s="17" t="str">
        <f t="shared" ca="1" si="48"/>
        <v/>
      </c>
      <c r="BF60" s="17" t="b">
        <f t="shared" ca="1" si="49"/>
        <v>0</v>
      </c>
      <c r="BG60" s="17" t="b">
        <f t="shared" ca="1" si="366"/>
        <v>0</v>
      </c>
      <c r="BH60" s="17" t="b">
        <f t="shared" ca="1" si="367"/>
        <v>1</v>
      </c>
      <c r="BI60" s="17">
        <f t="shared" ca="1" si="368"/>
        <v>2</v>
      </c>
      <c r="BJ60" s="17" t="b">
        <f t="shared" ca="1" si="369"/>
        <v>0</v>
      </c>
      <c r="BK60" s="17" t="str">
        <f t="shared" ca="1" si="54"/>
        <v/>
      </c>
      <c r="BL60" s="17" t="str">
        <f t="shared" ca="1" si="370"/>
        <v/>
      </c>
      <c r="BM60" s="17" t="str">
        <f t="shared" ca="1" si="371"/>
        <v>F</v>
      </c>
      <c r="BN60" s="17" t="str">
        <f t="shared" ca="1" si="372"/>
        <v>F</v>
      </c>
      <c r="BO60" s="17" t="str">
        <f t="shared" ca="1" si="373"/>
        <v>D</v>
      </c>
      <c r="BP60" s="14" t="b">
        <f t="shared" ca="1" si="374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75"/>
        <v/>
      </c>
      <c r="DE60" s="14" t="str">
        <f t="shared" ca="1" si="376"/>
        <v/>
      </c>
      <c r="DF60" s="14" t="str">
        <f t="shared" ca="1" si="377"/>
        <v/>
      </c>
      <c r="DG60" s="14" t="str">
        <f t="shared" ca="1" si="378"/>
        <v/>
      </c>
      <c r="DH60" s="14" t="str">
        <f t="shared" ca="1" si="379"/>
        <v/>
      </c>
      <c r="DI60" s="14" t="str">
        <f t="shared" ca="1" si="380"/>
        <v/>
      </c>
      <c r="DJ60" s="14" t="str">
        <f t="shared" ca="1" si="381"/>
        <v/>
      </c>
      <c r="DK60" s="14" t="str">
        <f t="shared" ca="1" si="382"/>
        <v/>
      </c>
      <c r="DL60" s="14" t="str">
        <f t="shared" ca="1" si="63"/>
        <v/>
      </c>
      <c r="DM60" s="14" t="str">
        <f t="shared" ca="1" si="383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384"/>
        <v/>
      </c>
      <c r="DP60" s="14" t="str">
        <f t="shared" ca="1" si="385"/>
        <v/>
      </c>
      <c r="DQ60" s="14" t="str">
        <f t="shared" ca="1" si="386"/>
        <v/>
      </c>
      <c r="DR60" s="14" t="str">
        <f t="shared" ca="1" si="387"/>
        <v/>
      </c>
      <c r="DS60" s="14" t="str">
        <f t="shared" ca="1" si="388"/>
        <v/>
      </c>
      <c r="DZ60" s="14" t="b">
        <f t="shared" ca="1" si="389"/>
        <v>0</v>
      </c>
      <c r="EA60" s="14" t="str">
        <f t="shared" ca="1" si="390"/>
        <v>Masseter atrophy (LMN) (q_25e)</v>
      </c>
      <c r="EB60" s="14" t="str">
        <f t="shared" ca="1" si="391"/>
        <v xml:space="preserve">Values must be limited to predefinied list. </v>
      </c>
      <c r="EC60" s="14" t="str">
        <f t="shared" ca="1" si="392"/>
        <v xml:space="preserve">Masseter atrophy (LMN) (q_25e): Values must be limited to predefinied list. </v>
      </c>
      <c r="ED60" s="14" t="str">
        <f t="shared" ca="1" si="393"/>
        <v/>
      </c>
      <c r="EE60" s="14" t="str">
        <f t="shared" ca="1" si="394"/>
        <v>Values must be limited to predefinied list</v>
      </c>
      <c r="EF60" s="14" t="str">
        <f t="shared" ca="1" si="395"/>
        <v/>
      </c>
      <c r="EG60" s="14" t="str">
        <f t="shared" ca="1" si="396"/>
        <v/>
      </c>
      <c r="EM60" s="14" t="b">
        <f t="shared" ca="1" si="397"/>
        <v>1</v>
      </c>
      <c r="EN60" s="14">
        <f t="shared" ca="1" si="398"/>
        <v>47</v>
      </c>
      <c r="EO60" s="14" t="str">
        <f t="shared" ca="1" si="399"/>
        <v>q_25e</v>
      </c>
      <c r="EP60" s="14" t="str">
        <f t="shared" ca="1" si="400"/>
        <v xml:space="preserve">Masseter atrophy (LMN) (q_25e): Values must be limited to predefinied list. </v>
      </c>
      <c r="EQ60" s="14" t="str">
        <f t="shared" ca="1" si="401"/>
        <v/>
      </c>
    </row>
    <row r="61" spans="2:147" s="14" customFormat="1">
      <c r="B61" s="14" t="str">
        <f t="shared" ca="1" si="332"/>
        <v/>
      </c>
      <c r="C61" s="14">
        <f t="shared" ca="1" si="333"/>
        <v>48</v>
      </c>
      <c r="D61" s="14">
        <f t="shared" si="334"/>
        <v>59</v>
      </c>
      <c r="E61" s="14" t="str">
        <f t="shared" ca="1" si="335"/>
        <v>D</v>
      </c>
      <c r="F61" s="14" t="str">
        <f t="shared" ca="1" si="336"/>
        <v>q_26</v>
      </c>
      <c r="G61" s="14" t="str">
        <f t="shared" ca="1" si="337"/>
        <v>Upper Limbs</v>
      </c>
      <c r="H61" s="14" t="b">
        <f t="shared" ca="1" si="338"/>
        <v>1</v>
      </c>
      <c r="I61" s="14" t="str">
        <f ca="1">IF($H61,ADDRESS(3,(D61+1)*2-1,4,,"["&amp;wew!$G$7&amp;"]"&amp;_sheetname_labels)&amp;":"&amp;ADDRESS(2+ster!$B$20,(D61+1)*2-1,4),"")</f>
        <v>[DBTemplate.xlsm]labels!DO3:DO725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[DBTemplate.xlsm]labels!DO3:DO4</v>
      </c>
      <c r="L61" s="14" t="str">
        <f ca="1">IF($H61,IF($J61&gt;0,ADDRESS(3,(D61+1)*2,4,,"["&amp;wew!$G$7&amp;"]"&amp;_sheetname_labels)&amp;":"&amp;ADDRESS(2+J61,(D61+1)*2,4),""),"")</f>
        <v>[DBTemplate.xlsm]labels!DP3:DP4</v>
      </c>
      <c r="M61" s="14">
        <f t="shared" ca="1" si="339"/>
        <v>0</v>
      </c>
      <c r="N61" s="14">
        <f t="shared" ca="1" si="340"/>
        <v>2</v>
      </c>
      <c r="O61" s="14" t="str">
        <f t="shared" ca="1" si="341"/>
        <v>q_26</v>
      </c>
      <c r="P61" s="14" t="str">
        <f t="shared" ca="1" si="342"/>
        <v>Upper Limbs</v>
      </c>
      <c r="Q61" s="14" t="str">
        <f ca="1">IF($BP61,ADDRESS(3,D61+1,4,,"["&amp;wew!$G$7&amp;"]"&amp;_sheetname_dataframe)&amp;":"&amp;ADDRESS(2+ster!$C$14,D61+1,4),"")</f>
        <v>[DBTemplate.xlsm]data_frame!BH3:BH3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43"/>
        <v>0</v>
      </c>
      <c r="AA61" s="12" t="str">
        <f t="shared" ca="1" si="344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45"/>
        <v>1</v>
      </c>
      <c r="AE61" s="17" t="b">
        <f t="shared" ca="1" si="346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47"/>
        <v/>
      </c>
      <c r="AH61" s="17" t="b">
        <f t="shared" ca="1" si="348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49"/>
        <v/>
      </c>
      <c r="AK61" s="17" t="b">
        <f t="shared" ca="1" si="350"/>
        <v>0</v>
      </c>
      <c r="AL61" s="17" t="b">
        <f t="shared" ca="1" si="351"/>
        <v>0</v>
      </c>
      <c r="AM61" s="17" t="b">
        <f t="shared" ca="1" si="352"/>
        <v>0</v>
      </c>
      <c r="AN61" s="17">
        <f t="shared" ca="1" si="353"/>
        <v>0</v>
      </c>
      <c r="AO61" s="24" t="str">
        <f t="shared" ca="1" si="354"/>
        <v/>
      </c>
      <c r="AP61" s="24" t="str">
        <f t="shared" ca="1" si="355"/>
        <v/>
      </c>
      <c r="AQ61" s="17" t="b">
        <f t="shared" ca="1" si="47"/>
        <v>0</v>
      </c>
      <c r="AR61" s="17" t="b">
        <f t="shared" ca="1" si="356"/>
        <v>1</v>
      </c>
      <c r="AS61" s="17" t="b">
        <f t="shared" ca="1" si="357"/>
        <v>0</v>
      </c>
      <c r="AT61" s="17" t="b">
        <f t="shared" ca="1" si="358"/>
        <v>0</v>
      </c>
      <c r="AU61" s="17" t="b">
        <f t="shared" ca="1" si="359"/>
        <v>1</v>
      </c>
      <c r="AV61" s="17" t="b">
        <f t="shared" ca="1" si="360"/>
        <v>0</v>
      </c>
      <c r="AW61" s="17" t="b">
        <f t="shared" ca="1" si="361"/>
        <v>0</v>
      </c>
      <c r="AX61" s="14" t="b">
        <f t="array" aca="1" ref="AX61" ca="1">IF(H61,N61&gt;0,"")</f>
        <v>1</v>
      </c>
      <c r="AY61" s="17" t="str">
        <f t="shared" ca="1" si="362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63"/>
        <v>1</v>
      </c>
      <c r="BB61" s="17" t="b">
        <v>0</v>
      </c>
      <c r="BC61" s="17" t="b">
        <f t="shared" ca="1" si="364"/>
        <v>1</v>
      </c>
      <c r="BD61" s="17" t="b">
        <f t="shared" ca="1" si="365"/>
        <v>0</v>
      </c>
      <c r="BE61" s="17" t="str">
        <f t="shared" ca="1" si="48"/>
        <v/>
      </c>
      <c r="BF61" s="17" t="b">
        <f t="shared" ca="1" si="49"/>
        <v>0</v>
      </c>
      <c r="BG61" s="17" t="b">
        <f t="shared" ca="1" si="366"/>
        <v>0</v>
      </c>
      <c r="BH61" s="17" t="b">
        <f t="shared" ca="1" si="367"/>
        <v>1</v>
      </c>
      <c r="BI61" s="17">
        <f t="shared" ca="1" si="368"/>
        <v>2</v>
      </c>
      <c r="BJ61" s="17" t="b">
        <f t="shared" ca="1" si="369"/>
        <v>0</v>
      </c>
      <c r="BK61" s="17" t="str">
        <f t="shared" ca="1" si="54"/>
        <v/>
      </c>
      <c r="BL61" s="17" t="str">
        <f t="shared" ca="1" si="370"/>
        <v/>
      </c>
      <c r="BM61" s="17" t="str">
        <f t="shared" ca="1" si="371"/>
        <v>F</v>
      </c>
      <c r="BN61" s="17" t="str">
        <f t="shared" ca="1" si="372"/>
        <v>F</v>
      </c>
      <c r="BO61" s="17" t="str">
        <f t="shared" ca="1" si="373"/>
        <v>D</v>
      </c>
      <c r="BP61" s="14" t="b">
        <f t="shared" ca="1" si="374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75"/>
        <v/>
      </c>
      <c r="DE61" s="14" t="str">
        <f t="shared" ca="1" si="376"/>
        <v/>
      </c>
      <c r="DF61" s="14" t="str">
        <f t="shared" ca="1" si="377"/>
        <v/>
      </c>
      <c r="DG61" s="14" t="str">
        <f t="shared" ca="1" si="378"/>
        <v/>
      </c>
      <c r="DH61" s="14" t="str">
        <f t="shared" ca="1" si="379"/>
        <v/>
      </c>
      <c r="DI61" s="14" t="str">
        <f t="shared" ca="1" si="380"/>
        <v/>
      </c>
      <c r="DJ61" s="14" t="str">
        <f t="shared" ca="1" si="381"/>
        <v/>
      </c>
      <c r="DK61" s="14" t="str">
        <f t="shared" ca="1" si="382"/>
        <v/>
      </c>
      <c r="DL61" s="14" t="str">
        <f t="shared" ca="1" si="63"/>
        <v/>
      </c>
      <c r="DM61" s="14" t="str">
        <f t="shared" ca="1" si="383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384"/>
        <v/>
      </c>
      <c r="DP61" s="14" t="str">
        <f t="shared" ca="1" si="385"/>
        <v/>
      </c>
      <c r="DQ61" s="14" t="str">
        <f t="shared" ca="1" si="386"/>
        <v/>
      </c>
      <c r="DR61" s="14" t="str">
        <f t="shared" ca="1" si="387"/>
        <v/>
      </c>
      <c r="DS61" s="14" t="str">
        <f t="shared" ca="1" si="388"/>
        <v/>
      </c>
      <c r="DZ61" s="14" t="b">
        <f t="shared" ca="1" si="389"/>
        <v>0</v>
      </c>
      <c r="EA61" s="14" t="str">
        <f t="shared" ca="1" si="390"/>
        <v>Upper Limbs (q_26)</v>
      </c>
      <c r="EB61" s="14" t="str">
        <f t="shared" ca="1" si="391"/>
        <v xml:space="preserve">Values must be limited to predefinied list. </v>
      </c>
      <c r="EC61" s="14" t="str">
        <f t="shared" ca="1" si="392"/>
        <v xml:space="preserve">Upper Limbs (q_26): Values must be limited to predefinied list. </v>
      </c>
      <c r="ED61" s="14" t="str">
        <f t="shared" ca="1" si="393"/>
        <v/>
      </c>
      <c r="EE61" s="14" t="str">
        <f t="shared" ca="1" si="394"/>
        <v>Values must be limited to predefinied list</v>
      </c>
      <c r="EF61" s="14" t="str">
        <f t="shared" ca="1" si="395"/>
        <v/>
      </c>
      <c r="EG61" s="14" t="str">
        <f t="shared" ca="1" si="396"/>
        <v/>
      </c>
      <c r="EM61" s="14" t="b">
        <f t="shared" ca="1" si="397"/>
        <v>1</v>
      </c>
      <c r="EN61" s="14">
        <f t="shared" ca="1" si="398"/>
        <v>48</v>
      </c>
      <c r="EO61" s="14" t="str">
        <f t="shared" ca="1" si="399"/>
        <v>q_26</v>
      </c>
      <c r="EP61" s="14" t="str">
        <f t="shared" ca="1" si="400"/>
        <v xml:space="preserve">Upper Limbs (q_26): Values must be limited to predefinied list. </v>
      </c>
      <c r="EQ61" s="14" t="str">
        <f t="shared" ca="1" si="401"/>
        <v/>
      </c>
    </row>
    <row r="62" spans="2:147" s="14" customFormat="1">
      <c r="B62" s="14" t="str">
        <f t="shared" ca="1" si="332"/>
        <v/>
      </c>
      <c r="C62" s="14">
        <f t="shared" ca="1" si="333"/>
        <v>49</v>
      </c>
      <c r="D62" s="14">
        <f t="shared" si="334"/>
        <v>60</v>
      </c>
      <c r="E62" s="14" t="str">
        <f t="shared" ca="1" si="335"/>
        <v>D</v>
      </c>
      <c r="F62" s="14" t="str">
        <f t="shared" ca="1" si="336"/>
        <v>q_26a</v>
      </c>
      <c r="G62" s="14" t="str">
        <f t="shared" ca="1" si="337"/>
        <v>Hyperreflexia (UMN)</v>
      </c>
      <c r="H62" s="14" t="b">
        <f t="shared" ca="1" si="338"/>
        <v>1</v>
      </c>
      <c r="I62" s="14" t="str">
        <f ca="1">IF($H62,ADDRESS(3,(D62+1)*2-1,4,,"["&amp;wew!$G$7&amp;"]"&amp;_sheetname_labels)&amp;":"&amp;ADDRESS(2+ster!$B$20,(D62+1)*2-1,4),"")</f>
        <v>[DBTemplate.xlsm]labels!DQ3:DQ725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[DBTemplate.xlsm]labels!DQ3:DQ4</v>
      </c>
      <c r="L62" s="14" t="str">
        <f ca="1">IF($H62,IF($J62&gt;0,ADDRESS(3,(D62+1)*2,4,,"["&amp;wew!$G$7&amp;"]"&amp;_sheetname_labels)&amp;":"&amp;ADDRESS(2+J62,(D62+1)*2,4),""),"")</f>
        <v>[DBTemplate.xlsm]labels!DR3:DR4</v>
      </c>
      <c r="M62" s="14">
        <f t="shared" ca="1" si="339"/>
        <v>0</v>
      </c>
      <c r="N62" s="14">
        <f t="shared" ca="1" si="340"/>
        <v>2</v>
      </c>
      <c r="O62" s="14" t="str">
        <f t="shared" ca="1" si="341"/>
        <v>q_26a</v>
      </c>
      <c r="P62" s="14" t="str">
        <f t="shared" ca="1" si="342"/>
        <v>Hyperreflexia (UMN)</v>
      </c>
      <c r="Q62" s="14" t="str">
        <f ca="1">IF($BP62,ADDRESS(3,D62+1,4,,"["&amp;wew!$G$7&amp;"]"&amp;_sheetname_dataframe)&amp;":"&amp;ADDRESS(2+ster!$C$14,D62+1,4),"")</f>
        <v>[DBTemplate.xlsm]data_frame!BI3:BI3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43"/>
        <v>0</v>
      </c>
      <c r="AA62" s="12">
        <f t="shared" ca="1" si="344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45"/>
        <v>1</v>
      </c>
      <c r="AE62" s="17" t="b">
        <f t="shared" ca="1" si="346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47"/>
        <v/>
      </c>
      <c r="AH62" s="17" t="b">
        <f t="shared" ca="1" si="348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49"/>
        <v/>
      </c>
      <c r="AK62" s="17" t="b">
        <f t="shared" ca="1" si="350"/>
        <v>0</v>
      </c>
      <c r="AL62" s="17" t="b">
        <f t="shared" ca="1" si="351"/>
        <v>0</v>
      </c>
      <c r="AM62" s="17" t="b">
        <f t="shared" ca="1" si="352"/>
        <v>0</v>
      </c>
      <c r="AN62" s="17">
        <f t="shared" ca="1" si="353"/>
        <v>0</v>
      </c>
      <c r="AO62" s="24" t="str">
        <f t="shared" ca="1" si="354"/>
        <v/>
      </c>
      <c r="AP62" s="24" t="str">
        <f t="shared" ca="1" si="355"/>
        <v/>
      </c>
      <c r="AQ62" s="17" t="b">
        <f t="shared" ca="1" si="47"/>
        <v>0</v>
      </c>
      <c r="AR62" s="17" t="b">
        <f t="shared" ca="1" si="356"/>
        <v>1</v>
      </c>
      <c r="AS62" s="17" t="b">
        <f t="shared" ca="1" si="357"/>
        <v>0</v>
      </c>
      <c r="AT62" s="17" t="b">
        <f t="shared" ca="1" si="358"/>
        <v>0</v>
      </c>
      <c r="AU62" s="17" t="b">
        <f t="shared" ca="1" si="359"/>
        <v>1</v>
      </c>
      <c r="AV62" s="17" t="b">
        <f t="shared" ca="1" si="360"/>
        <v>0</v>
      </c>
      <c r="AW62" s="17" t="b">
        <f t="shared" ca="1" si="361"/>
        <v>1</v>
      </c>
      <c r="AX62" s="14" t="b">
        <f t="array" aca="1" ref="AX62" ca="1">IF(H62,N62&gt;0,"")</f>
        <v>1</v>
      </c>
      <c r="AY62" s="17" t="str">
        <f t="shared" ca="1" si="362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63"/>
        <v>1</v>
      </c>
      <c r="BB62" s="17" t="b">
        <v>0</v>
      </c>
      <c r="BC62" s="17" t="b">
        <f t="shared" ca="1" si="364"/>
        <v>1</v>
      </c>
      <c r="BD62" s="17" t="b">
        <f t="shared" ca="1" si="365"/>
        <v>0</v>
      </c>
      <c r="BE62" s="17" t="str">
        <f t="shared" ca="1" si="48"/>
        <v/>
      </c>
      <c r="BF62" s="17" t="b">
        <f t="shared" ca="1" si="49"/>
        <v>0</v>
      </c>
      <c r="BG62" s="17" t="b">
        <f t="shared" ca="1" si="366"/>
        <v>0</v>
      </c>
      <c r="BH62" s="17" t="b">
        <f t="shared" ca="1" si="367"/>
        <v>1</v>
      </c>
      <c r="BI62" s="17">
        <f t="shared" ca="1" si="368"/>
        <v>2</v>
      </c>
      <c r="BJ62" s="17" t="b">
        <f t="shared" ca="1" si="369"/>
        <v>0</v>
      </c>
      <c r="BK62" s="17" t="str">
        <f t="shared" ca="1" si="54"/>
        <v/>
      </c>
      <c r="BL62" s="17" t="str">
        <f t="shared" ca="1" si="370"/>
        <v/>
      </c>
      <c r="BM62" s="17" t="str">
        <f t="shared" ca="1" si="371"/>
        <v>F</v>
      </c>
      <c r="BN62" s="17" t="str">
        <f t="shared" ca="1" si="372"/>
        <v>F</v>
      </c>
      <c r="BO62" s="17" t="str">
        <f t="shared" ca="1" si="373"/>
        <v>D</v>
      </c>
      <c r="BP62" s="14" t="b">
        <f t="shared" ca="1" si="374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75"/>
        <v/>
      </c>
      <c r="DE62" s="14" t="str">
        <f t="shared" ca="1" si="376"/>
        <v/>
      </c>
      <c r="DF62" s="14" t="str">
        <f t="shared" ca="1" si="377"/>
        <v/>
      </c>
      <c r="DG62" s="14" t="str">
        <f t="shared" ca="1" si="378"/>
        <v/>
      </c>
      <c r="DH62" s="14" t="str">
        <f t="shared" ca="1" si="379"/>
        <v/>
      </c>
      <c r="DI62" s="14" t="str">
        <f t="shared" ca="1" si="380"/>
        <v/>
      </c>
      <c r="DJ62" s="14" t="str">
        <f t="shared" ca="1" si="381"/>
        <v/>
      </c>
      <c r="DK62" s="14" t="str">
        <f t="shared" ca="1" si="382"/>
        <v/>
      </c>
      <c r="DL62" s="14" t="str">
        <f t="shared" ca="1" si="63"/>
        <v/>
      </c>
      <c r="DM62" s="14" t="str">
        <f t="shared" ca="1" si="383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384"/>
        <v/>
      </c>
      <c r="DP62" s="14" t="str">
        <f t="shared" ca="1" si="385"/>
        <v/>
      </c>
      <c r="DQ62" s="14" t="str">
        <f t="shared" ca="1" si="386"/>
        <v/>
      </c>
      <c r="DR62" s="14" t="str">
        <f t="shared" ca="1" si="387"/>
        <v/>
      </c>
      <c r="DS62" s="14" t="str">
        <f t="shared" ca="1" si="388"/>
        <v/>
      </c>
      <c r="DZ62" s="14" t="b">
        <f t="shared" ca="1" si="389"/>
        <v>0</v>
      </c>
      <c r="EA62" s="14" t="str">
        <f t="shared" ca="1" si="390"/>
        <v>Hyperreflexia (UMN) (q_26a)</v>
      </c>
      <c r="EB62" s="14" t="str">
        <f t="shared" ca="1" si="391"/>
        <v xml:space="preserve">Values must be limited to predefinied list. </v>
      </c>
      <c r="EC62" s="14" t="str">
        <f t="shared" ca="1" si="392"/>
        <v xml:space="preserve">Hyperreflexia (UMN) (q_26a): Values must be limited to predefinied list. </v>
      </c>
      <c r="ED62" s="14" t="str">
        <f t="shared" ca="1" si="393"/>
        <v/>
      </c>
      <c r="EE62" s="14" t="str">
        <f t="shared" ca="1" si="394"/>
        <v>Values must be limited to predefinied list</v>
      </c>
      <c r="EF62" s="14" t="str">
        <f t="shared" ca="1" si="395"/>
        <v/>
      </c>
      <c r="EG62" s="14" t="str">
        <f t="shared" ca="1" si="396"/>
        <v/>
      </c>
      <c r="EM62" s="14" t="b">
        <f t="shared" ca="1" si="397"/>
        <v>1</v>
      </c>
      <c r="EN62" s="14">
        <f t="shared" ca="1" si="398"/>
        <v>49</v>
      </c>
      <c r="EO62" s="14" t="str">
        <f t="shared" ca="1" si="399"/>
        <v>q_26a</v>
      </c>
      <c r="EP62" s="14" t="str">
        <f t="shared" ca="1" si="400"/>
        <v xml:space="preserve">Hyperreflexia (UMN) (q_26a): Values must be limited to predefinied list. </v>
      </c>
      <c r="EQ62" s="14" t="str">
        <f t="shared" ca="1" si="401"/>
        <v/>
      </c>
    </row>
    <row r="63" spans="2:147" s="14" customFormat="1">
      <c r="B63" s="14" t="str">
        <f t="shared" ca="1" si="332"/>
        <v/>
      </c>
      <c r="C63" s="14">
        <f t="shared" ca="1" si="333"/>
        <v>50</v>
      </c>
      <c r="D63" s="14">
        <f t="shared" si="334"/>
        <v>61</v>
      </c>
      <c r="E63" s="14" t="str">
        <f t="shared" ca="1" si="335"/>
        <v>D</v>
      </c>
      <c r="F63" s="14" t="str">
        <f t="shared" ca="1" si="336"/>
        <v>q_26b</v>
      </c>
      <c r="G63" s="14" t="str">
        <f t="shared" ca="1" si="337"/>
        <v>Finger flexion/Hoffman sign (UMN)</v>
      </c>
      <c r="H63" s="14" t="b">
        <f t="shared" ca="1" si="338"/>
        <v>1</v>
      </c>
      <c r="I63" s="14" t="str">
        <f ca="1">IF($H63,ADDRESS(3,(D63+1)*2-1,4,,"["&amp;wew!$G$7&amp;"]"&amp;_sheetname_labels)&amp;":"&amp;ADDRESS(2+ster!$B$20,(D63+1)*2-1,4),"")</f>
        <v>[DBTemplate.xlsm]labels!DS3:DS725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[DBTemplate.xlsm]labels!DS3:DS4</v>
      </c>
      <c r="L63" s="14" t="str">
        <f ca="1">IF($H63,IF($J63&gt;0,ADDRESS(3,(D63+1)*2,4,,"["&amp;wew!$G$7&amp;"]"&amp;_sheetname_labels)&amp;":"&amp;ADDRESS(2+J63,(D63+1)*2,4),""),"")</f>
        <v>[DBTemplate.xlsm]labels!DT3:DT4</v>
      </c>
      <c r="M63" s="14">
        <f t="shared" ca="1" si="339"/>
        <v>0</v>
      </c>
      <c r="N63" s="14">
        <f t="shared" ca="1" si="340"/>
        <v>2</v>
      </c>
      <c r="O63" s="14" t="str">
        <f t="shared" ca="1" si="341"/>
        <v>q_26b</v>
      </c>
      <c r="P63" s="14" t="str">
        <f t="shared" ca="1" si="342"/>
        <v>Finger flexion/Hoffman sign (UMN)</v>
      </c>
      <c r="Q63" s="14" t="str">
        <f ca="1">IF($BP63,ADDRESS(3,D63+1,4,,"["&amp;wew!$G$7&amp;"]"&amp;_sheetname_dataframe)&amp;":"&amp;ADDRESS(2+ster!$C$14,D63+1,4),"")</f>
        <v>[DBTemplate.xlsm]data_frame!BJ3:BJ3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43"/>
        <v>0</v>
      </c>
      <c r="AA63" s="12">
        <f t="shared" ca="1" si="344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45"/>
        <v>1</v>
      </c>
      <c r="AE63" s="17" t="b">
        <f t="shared" ca="1" si="346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47"/>
        <v/>
      </c>
      <c r="AH63" s="17" t="b">
        <f t="shared" ca="1" si="348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49"/>
        <v/>
      </c>
      <c r="AK63" s="17" t="b">
        <f t="shared" ca="1" si="350"/>
        <v>0</v>
      </c>
      <c r="AL63" s="17" t="b">
        <f t="shared" ca="1" si="351"/>
        <v>0</v>
      </c>
      <c r="AM63" s="17" t="b">
        <f t="shared" ca="1" si="352"/>
        <v>0</v>
      </c>
      <c r="AN63" s="17">
        <f t="shared" ca="1" si="353"/>
        <v>0</v>
      </c>
      <c r="AO63" s="24" t="str">
        <f t="shared" ca="1" si="354"/>
        <v/>
      </c>
      <c r="AP63" s="24" t="str">
        <f t="shared" ca="1" si="355"/>
        <v/>
      </c>
      <c r="AQ63" s="17" t="b">
        <f t="shared" ca="1" si="47"/>
        <v>0</v>
      </c>
      <c r="AR63" s="17" t="b">
        <f t="shared" ca="1" si="356"/>
        <v>1</v>
      </c>
      <c r="AS63" s="17" t="b">
        <f t="shared" ca="1" si="357"/>
        <v>0</v>
      </c>
      <c r="AT63" s="17" t="b">
        <f t="shared" ca="1" si="358"/>
        <v>0</v>
      </c>
      <c r="AU63" s="17" t="b">
        <f t="shared" ca="1" si="359"/>
        <v>1</v>
      </c>
      <c r="AV63" s="17" t="b">
        <f t="shared" ca="1" si="360"/>
        <v>0</v>
      </c>
      <c r="AW63" s="17" t="b">
        <f t="shared" ca="1" si="361"/>
        <v>1</v>
      </c>
      <c r="AX63" s="14" t="b">
        <f t="array" aca="1" ref="AX63" ca="1">IF(H63,N63&gt;0,"")</f>
        <v>1</v>
      </c>
      <c r="AY63" s="17" t="str">
        <f t="shared" ca="1" si="362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63"/>
        <v>1</v>
      </c>
      <c r="BB63" s="17" t="b">
        <v>0</v>
      </c>
      <c r="BC63" s="17" t="b">
        <f t="shared" ca="1" si="364"/>
        <v>1</v>
      </c>
      <c r="BD63" s="17" t="b">
        <f t="shared" ca="1" si="365"/>
        <v>0</v>
      </c>
      <c r="BE63" s="17" t="str">
        <f t="shared" ca="1" si="48"/>
        <v/>
      </c>
      <c r="BF63" s="17" t="b">
        <f t="shared" ca="1" si="49"/>
        <v>0</v>
      </c>
      <c r="BG63" s="17" t="b">
        <f t="shared" ca="1" si="366"/>
        <v>0</v>
      </c>
      <c r="BH63" s="17" t="b">
        <f t="shared" ca="1" si="367"/>
        <v>1</v>
      </c>
      <c r="BI63" s="17">
        <f t="shared" ca="1" si="368"/>
        <v>2</v>
      </c>
      <c r="BJ63" s="17" t="b">
        <f t="shared" ca="1" si="369"/>
        <v>0</v>
      </c>
      <c r="BK63" s="17" t="str">
        <f t="shared" ca="1" si="54"/>
        <v/>
      </c>
      <c r="BL63" s="17" t="str">
        <f t="shared" ca="1" si="370"/>
        <v/>
      </c>
      <c r="BM63" s="17" t="str">
        <f t="shared" ca="1" si="371"/>
        <v>F</v>
      </c>
      <c r="BN63" s="17" t="str">
        <f t="shared" ca="1" si="372"/>
        <v>F</v>
      </c>
      <c r="BO63" s="17" t="str">
        <f t="shared" ca="1" si="373"/>
        <v>D</v>
      </c>
      <c r="BP63" s="14" t="b">
        <f t="shared" ca="1" si="374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75"/>
        <v/>
      </c>
      <c r="DE63" s="14" t="str">
        <f t="shared" ca="1" si="376"/>
        <v/>
      </c>
      <c r="DF63" s="14" t="str">
        <f t="shared" ca="1" si="377"/>
        <v/>
      </c>
      <c r="DG63" s="14" t="str">
        <f t="shared" ca="1" si="378"/>
        <v/>
      </c>
      <c r="DH63" s="14" t="str">
        <f t="shared" ca="1" si="379"/>
        <v/>
      </c>
      <c r="DI63" s="14" t="str">
        <f t="shared" ca="1" si="380"/>
        <v/>
      </c>
      <c r="DJ63" s="14" t="str">
        <f t="shared" ca="1" si="381"/>
        <v/>
      </c>
      <c r="DK63" s="14" t="str">
        <f t="shared" ca="1" si="382"/>
        <v/>
      </c>
      <c r="DL63" s="14" t="str">
        <f t="shared" ca="1" si="63"/>
        <v/>
      </c>
      <c r="DM63" s="14" t="str">
        <f t="shared" ca="1" si="383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384"/>
        <v/>
      </c>
      <c r="DP63" s="14" t="str">
        <f t="shared" ca="1" si="385"/>
        <v/>
      </c>
      <c r="DQ63" s="14" t="str">
        <f t="shared" ca="1" si="386"/>
        <v/>
      </c>
      <c r="DR63" s="14" t="str">
        <f t="shared" ca="1" si="387"/>
        <v/>
      </c>
      <c r="DS63" s="14" t="str">
        <f t="shared" ca="1" si="388"/>
        <v/>
      </c>
      <c r="DZ63" s="14" t="b">
        <f t="shared" ca="1" si="389"/>
        <v>0</v>
      </c>
      <c r="EA63" s="14" t="str">
        <f t="shared" ca="1" si="390"/>
        <v>Finger flexion/Hoffman sign (UMN) (q_26b)</v>
      </c>
      <c r="EB63" s="14" t="str">
        <f t="shared" ca="1" si="391"/>
        <v xml:space="preserve">Values must be limited to predefinied list. </v>
      </c>
      <c r="EC63" s="14" t="str">
        <f t="shared" ca="1" si="392"/>
        <v xml:space="preserve">Finger flexion/Hoffman sign (UMN) (q_26b): Values must be limited to predefinied list. </v>
      </c>
      <c r="ED63" s="14" t="str">
        <f t="shared" ca="1" si="393"/>
        <v/>
      </c>
      <c r="EE63" s="14" t="str">
        <f t="shared" ca="1" si="394"/>
        <v>Values must be limited to predefinied list</v>
      </c>
      <c r="EF63" s="14" t="str">
        <f t="shared" ca="1" si="395"/>
        <v/>
      </c>
      <c r="EG63" s="14" t="str">
        <f t="shared" ca="1" si="396"/>
        <v/>
      </c>
      <c r="EM63" s="14" t="b">
        <f t="shared" ca="1" si="397"/>
        <v>1</v>
      </c>
      <c r="EN63" s="14">
        <f t="shared" ca="1" si="398"/>
        <v>50</v>
      </c>
      <c r="EO63" s="14" t="str">
        <f t="shared" ca="1" si="399"/>
        <v>q_26b</v>
      </c>
      <c r="EP63" s="14" t="str">
        <f t="shared" ca="1" si="400"/>
        <v xml:space="preserve">Finger flexion/Hoffman sign (UMN) (q_26b): Values must be limited to predefinied list. </v>
      </c>
      <c r="EQ63" s="14" t="str">
        <f t="shared" ca="1" si="401"/>
        <v/>
      </c>
    </row>
    <row r="64" spans="2:147" s="14" customFormat="1">
      <c r="B64" s="14" t="str">
        <f t="shared" ca="1" si="332"/>
        <v/>
      </c>
      <c r="C64" s="14">
        <f t="shared" ca="1" si="333"/>
        <v>51</v>
      </c>
      <c r="D64" s="14">
        <f t="shared" si="334"/>
        <v>62</v>
      </c>
      <c r="E64" s="14" t="str">
        <f t="shared" ca="1" si="335"/>
        <v>D</v>
      </c>
      <c r="F64" s="14" t="str">
        <f t="shared" ca="1" si="336"/>
        <v>q_26c</v>
      </c>
      <c r="G64" s="14" t="str">
        <f t="shared" ca="1" si="337"/>
        <v>Spasticity  (UMN)</v>
      </c>
      <c r="H64" s="14" t="b">
        <f t="shared" ca="1" si="338"/>
        <v>1</v>
      </c>
      <c r="I64" s="14" t="str">
        <f ca="1">IF($H64,ADDRESS(3,(D64+1)*2-1,4,,"["&amp;wew!$G$7&amp;"]"&amp;_sheetname_labels)&amp;":"&amp;ADDRESS(2+ster!$B$20,(D64+1)*2-1,4),"")</f>
        <v>[DBTemplate.xlsm]labels!DU3:DU725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[DBTemplate.xlsm]labels!DU3:DU4</v>
      </c>
      <c r="L64" s="14" t="str">
        <f ca="1">IF($H64,IF($J64&gt;0,ADDRESS(3,(D64+1)*2,4,,"["&amp;wew!$G$7&amp;"]"&amp;_sheetname_labels)&amp;":"&amp;ADDRESS(2+J64,(D64+1)*2,4),""),"")</f>
        <v>[DBTemplate.xlsm]labels!DV3:DV4</v>
      </c>
      <c r="M64" s="14">
        <f t="shared" ca="1" si="339"/>
        <v>0</v>
      </c>
      <c r="N64" s="14">
        <f t="shared" ca="1" si="340"/>
        <v>2</v>
      </c>
      <c r="O64" s="14" t="str">
        <f t="shared" ca="1" si="341"/>
        <v>q_26c</v>
      </c>
      <c r="P64" s="14" t="str">
        <f t="shared" ca="1" si="342"/>
        <v>Spasticity  (UMN)</v>
      </c>
      <c r="Q64" s="14" t="str">
        <f ca="1">IF($BP64,ADDRESS(3,D64+1,4,,"["&amp;wew!$G$7&amp;"]"&amp;_sheetname_dataframe)&amp;":"&amp;ADDRESS(2+ster!$C$14,D64+1,4),"")</f>
        <v>[DBTemplate.xlsm]data_frame!BK3:BK3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0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1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0</v>
      </c>
      <c r="X64" s="14" t="str">
        <f t="array" aca="1" ref="X64" ca="1">IF(AND(H64,W64&gt;0),IF(wew!$B$3,MIN(IF((INDIRECT(ster!$D$14)&lt;&gt;"")*IFERROR(INDIRECT($Q64)&lt;&gt;"",FALSE),IFERROR(INDIRECT($Q64),"X"),"X")),"&lt;włącz podświetlanie wartości&gt;"),"—")</f>
        <v>—</v>
      </c>
      <c r="Y64" s="14" t="str">
        <f t="array" aca="1" ref="Y64" ca="1">IF(AND(H64,W64&gt;0),IF(wew!$B$3,MAX(IF((INDIRECT(ster!$D$14)&lt;&gt;"")*IFERROR(INDIRECT($Q64)&lt;&gt;"",FALSE),IFERROR(INDIRECT($Q64),"X"),"X")),"&lt;włącz podświetlanie wartości&gt;"),"—")</f>
        <v>—</v>
      </c>
      <c r="Z64" s="14">
        <f t="shared" ca="1" si="343"/>
        <v>0</v>
      </c>
      <c r="AA64" s="12" t="str">
        <f t="shared" ca="1" si="344"/>
        <v>—</v>
      </c>
      <c r="AB64" s="17">
        <f t="array" aca="1" ref="AB64" ca="1">IF(H64,IF(W64&gt;0,SUM((INDIRECT(ster!$D$14)&lt;&gt;"")*IFERROR((INDIRECT(Q64)&lt;&gt;"")*(INDIRECT(Q64)=INT(INDIRECT(Q64))),0)),0),"")</f>
        <v>0</v>
      </c>
      <c r="AC64" s="17">
        <f t="array" aca="1" ref="AC64" ca="1">IF(H64,W64-AB64,"")</f>
        <v>0</v>
      </c>
      <c r="AD64" s="17">
        <f t="shared" ca="1" si="345"/>
        <v>1</v>
      </c>
      <c r="AE64" s="17" t="b">
        <f t="shared" ca="1" si="346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47"/>
        <v/>
      </c>
      <c r="AH64" s="17" t="b">
        <f t="shared" ca="1" si="348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49"/>
        <v/>
      </c>
      <c r="AK64" s="17" t="b">
        <f t="shared" ca="1" si="350"/>
        <v>0</v>
      </c>
      <c r="AL64" s="17" t="b">
        <f t="shared" ca="1" si="351"/>
        <v>0</v>
      </c>
      <c r="AM64" s="17" t="b">
        <f t="shared" ca="1" si="352"/>
        <v>0</v>
      </c>
      <c r="AN64" s="17">
        <f t="shared" ca="1" si="353"/>
        <v>0</v>
      </c>
      <c r="AO64" s="24" t="str">
        <f t="shared" ca="1" si="354"/>
        <v/>
      </c>
      <c r="AP64" s="24" t="str">
        <f t="shared" ca="1" si="355"/>
        <v/>
      </c>
      <c r="AQ64" s="17" t="b">
        <f t="shared" ca="1" si="47"/>
        <v>0</v>
      </c>
      <c r="AR64" s="17" t="b">
        <f t="shared" ca="1" si="356"/>
        <v>1</v>
      </c>
      <c r="AS64" s="17" t="b">
        <f t="shared" ca="1" si="357"/>
        <v>0</v>
      </c>
      <c r="AT64" s="17" t="b">
        <f t="shared" ca="1" si="358"/>
        <v>0</v>
      </c>
      <c r="AU64" s="17" t="b">
        <f t="shared" ca="1" si="359"/>
        <v>1</v>
      </c>
      <c r="AV64" s="17" t="b">
        <f t="shared" ca="1" si="360"/>
        <v>0</v>
      </c>
      <c r="AW64" s="17" t="b">
        <f t="shared" ca="1" si="361"/>
        <v>0</v>
      </c>
      <c r="AX64" s="14" t="b">
        <f t="array" aca="1" ref="AX64" ca="1">IF(H64,N64&gt;0,"")</f>
        <v>1</v>
      </c>
      <c r="AY64" s="17" t="str">
        <f t="shared" ca="1" si="362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63"/>
        <v>1</v>
      </c>
      <c r="BB64" s="17" t="b">
        <v>0</v>
      </c>
      <c r="BC64" s="17" t="b">
        <f t="shared" ca="1" si="364"/>
        <v>1</v>
      </c>
      <c r="BD64" s="17" t="b">
        <f t="shared" ca="1" si="365"/>
        <v>0</v>
      </c>
      <c r="BE64" s="17" t="str">
        <f t="shared" ca="1" si="48"/>
        <v/>
      </c>
      <c r="BF64" s="17" t="b">
        <f t="shared" ca="1" si="49"/>
        <v>0</v>
      </c>
      <c r="BG64" s="17" t="b">
        <f t="shared" ca="1" si="366"/>
        <v>0</v>
      </c>
      <c r="BH64" s="17" t="b">
        <f t="shared" ca="1" si="367"/>
        <v>1</v>
      </c>
      <c r="BI64" s="17">
        <f t="shared" ca="1" si="368"/>
        <v>2</v>
      </c>
      <c r="BJ64" s="17" t="b">
        <f t="shared" ca="1" si="369"/>
        <v>0</v>
      </c>
      <c r="BK64" s="17" t="str">
        <f t="shared" ca="1" si="54"/>
        <v/>
      </c>
      <c r="BL64" s="17" t="str">
        <f t="shared" ca="1" si="370"/>
        <v/>
      </c>
      <c r="BM64" s="17" t="str">
        <f t="shared" ca="1" si="371"/>
        <v>F</v>
      </c>
      <c r="BN64" s="17" t="str">
        <f t="shared" ca="1" si="372"/>
        <v>F</v>
      </c>
      <c r="BO64" s="17" t="str">
        <f t="shared" ca="1" si="373"/>
        <v>D</v>
      </c>
      <c r="BP64" s="14" t="b">
        <f t="shared" ca="1" si="374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75"/>
        <v/>
      </c>
      <c r="DE64" s="14" t="str">
        <f t="shared" ca="1" si="376"/>
        <v/>
      </c>
      <c r="DF64" s="14" t="str">
        <f t="shared" ca="1" si="377"/>
        <v/>
      </c>
      <c r="DG64" s="14" t="str">
        <f t="shared" ca="1" si="378"/>
        <v/>
      </c>
      <c r="DH64" s="14" t="str">
        <f t="shared" ca="1" si="379"/>
        <v/>
      </c>
      <c r="DI64" s="14" t="str">
        <f t="shared" ca="1" si="380"/>
        <v/>
      </c>
      <c r="DJ64" s="14" t="str">
        <f t="shared" ca="1" si="381"/>
        <v/>
      </c>
      <c r="DK64" s="14" t="str">
        <f t="shared" ca="1" si="382"/>
        <v/>
      </c>
      <c r="DL64" s="14" t="str">
        <f t="shared" ca="1" si="63"/>
        <v/>
      </c>
      <c r="DM64" s="14" t="str">
        <f t="shared" ca="1" si="383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384"/>
        <v/>
      </c>
      <c r="DP64" s="14" t="str">
        <f t="shared" ca="1" si="385"/>
        <v/>
      </c>
      <c r="DQ64" s="14" t="str">
        <f t="shared" ca="1" si="386"/>
        <v/>
      </c>
      <c r="DR64" s="14" t="str">
        <f t="shared" ca="1" si="387"/>
        <v/>
      </c>
      <c r="DS64" s="14" t="str">
        <f t="shared" ca="1" si="388"/>
        <v/>
      </c>
      <c r="DZ64" s="14" t="b">
        <f t="shared" ca="1" si="389"/>
        <v>0</v>
      </c>
      <c r="EA64" s="14" t="str">
        <f t="shared" ca="1" si="390"/>
        <v>Spasticity  (UMN) (q_26c)</v>
      </c>
      <c r="EB64" s="14" t="str">
        <f t="shared" ca="1" si="391"/>
        <v xml:space="preserve">Values must be limited to predefinied list. </v>
      </c>
      <c r="EC64" s="14" t="str">
        <f t="shared" ca="1" si="392"/>
        <v xml:space="preserve">Spasticity  (UMN) (q_26c): Values must be limited to predefinied list. </v>
      </c>
      <c r="ED64" s="14" t="str">
        <f t="shared" ca="1" si="393"/>
        <v/>
      </c>
      <c r="EE64" s="14" t="str">
        <f t="shared" ca="1" si="394"/>
        <v>Values must be limited to predefinied list</v>
      </c>
      <c r="EF64" s="14" t="str">
        <f t="shared" ca="1" si="395"/>
        <v/>
      </c>
      <c r="EG64" s="14" t="str">
        <f t="shared" ca="1" si="396"/>
        <v/>
      </c>
      <c r="EM64" s="14" t="b">
        <f t="shared" ca="1" si="397"/>
        <v>1</v>
      </c>
      <c r="EN64" s="14">
        <f t="shared" ca="1" si="398"/>
        <v>51</v>
      </c>
      <c r="EO64" s="14" t="str">
        <f t="shared" ca="1" si="399"/>
        <v>q_26c</v>
      </c>
      <c r="EP64" s="14" t="str">
        <f t="shared" ca="1" si="400"/>
        <v xml:space="preserve">Spasticity  (UMN) (q_26c): Values must be limited to predefinied list. </v>
      </c>
      <c r="EQ64" s="14" t="str">
        <f t="shared" ca="1" si="401"/>
        <v/>
      </c>
    </row>
    <row r="65" spans="2:147" s="14" customFormat="1">
      <c r="B65" s="14" t="str">
        <f t="shared" ca="1" si="332"/>
        <v/>
      </c>
      <c r="C65" s="14">
        <f t="shared" ca="1" si="333"/>
        <v>52</v>
      </c>
      <c r="D65" s="14">
        <f t="shared" si="334"/>
        <v>63</v>
      </c>
      <c r="E65" s="14" t="str">
        <f t="shared" ca="1" si="335"/>
        <v>D</v>
      </c>
      <c r="F65" s="14" t="str">
        <f t="shared" ca="1" si="336"/>
        <v>q_27a</v>
      </c>
      <c r="G65" s="14" t="str">
        <f t="shared" ca="1" si="337"/>
        <v>Atrophy and Weakness (LMN)</v>
      </c>
      <c r="H65" s="14" t="b">
        <f t="shared" ca="1" si="338"/>
        <v>1</v>
      </c>
      <c r="I65" s="14" t="str">
        <f ca="1">IF($H65,ADDRESS(3,(D65+1)*2-1,4,,"["&amp;wew!$G$7&amp;"]"&amp;_sheetname_labels)&amp;":"&amp;ADDRESS(2+ster!$B$20,(D65+1)*2-1,4),"")</f>
        <v>[DBTemplate.xlsm]labels!DW3:DW725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[DBTemplate.xlsm]labels!DW3:DW4</v>
      </c>
      <c r="L65" s="14" t="str">
        <f ca="1">IF($H65,IF($J65&gt;0,ADDRESS(3,(D65+1)*2,4,,"["&amp;wew!$G$7&amp;"]"&amp;_sheetname_labels)&amp;":"&amp;ADDRESS(2+J65,(D65+1)*2,4),""),"")</f>
        <v>[DBTemplate.xlsm]labels!DX3:DX4</v>
      </c>
      <c r="M65" s="14">
        <f t="shared" ca="1" si="339"/>
        <v>0</v>
      </c>
      <c r="N65" s="14">
        <f t="shared" ca="1" si="340"/>
        <v>2</v>
      </c>
      <c r="O65" s="14" t="str">
        <f t="shared" ca="1" si="341"/>
        <v>q_27a</v>
      </c>
      <c r="P65" s="14" t="str">
        <f t="shared" ca="1" si="342"/>
        <v>Atrophy and Weakness (LMN)</v>
      </c>
      <c r="Q65" s="14" t="str">
        <f ca="1">IF($BP65,ADDRESS(3,D65+1,4,,"["&amp;wew!$G$7&amp;"]"&amp;_sheetname_dataframe)&amp;":"&amp;ADDRESS(2+ster!$C$14,D65+1,4),"")</f>
        <v>[DBTemplate.xlsm]data_frame!BL3:BL3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43"/>
        <v>0</v>
      </c>
      <c r="AA65" s="12">
        <f t="shared" ca="1" si="344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45"/>
        <v>1</v>
      </c>
      <c r="AE65" s="17" t="b">
        <f t="shared" ca="1" si="346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47"/>
        <v/>
      </c>
      <c r="AH65" s="17" t="b">
        <f t="shared" ca="1" si="348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49"/>
        <v/>
      </c>
      <c r="AK65" s="17" t="b">
        <f t="shared" ca="1" si="350"/>
        <v>0</v>
      </c>
      <c r="AL65" s="17" t="b">
        <f t="shared" ca="1" si="351"/>
        <v>0</v>
      </c>
      <c r="AM65" s="17" t="b">
        <f t="shared" ca="1" si="352"/>
        <v>0</v>
      </c>
      <c r="AN65" s="17">
        <f t="shared" ca="1" si="353"/>
        <v>0</v>
      </c>
      <c r="AO65" s="24" t="str">
        <f t="shared" ca="1" si="354"/>
        <v/>
      </c>
      <c r="AP65" s="24" t="str">
        <f t="shared" ca="1" si="355"/>
        <v/>
      </c>
      <c r="AQ65" s="17" t="b">
        <f t="shared" ca="1" si="47"/>
        <v>0</v>
      </c>
      <c r="AR65" s="17" t="b">
        <f t="shared" ca="1" si="356"/>
        <v>1</v>
      </c>
      <c r="AS65" s="17" t="b">
        <f t="shared" ca="1" si="357"/>
        <v>0</v>
      </c>
      <c r="AT65" s="17" t="b">
        <f t="shared" ca="1" si="358"/>
        <v>0</v>
      </c>
      <c r="AU65" s="17" t="b">
        <f t="shared" ca="1" si="359"/>
        <v>1</v>
      </c>
      <c r="AV65" s="17" t="b">
        <f t="shared" ca="1" si="360"/>
        <v>0</v>
      </c>
      <c r="AW65" s="17" t="b">
        <f t="shared" ca="1" si="361"/>
        <v>1</v>
      </c>
      <c r="AX65" s="14" t="b">
        <f t="array" aca="1" ref="AX65" ca="1">IF(H65,N65&gt;0,"")</f>
        <v>1</v>
      </c>
      <c r="AY65" s="17" t="str">
        <f t="shared" ca="1" si="362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63"/>
        <v>1</v>
      </c>
      <c r="BB65" s="17" t="b">
        <v>0</v>
      </c>
      <c r="BC65" s="17" t="b">
        <f t="shared" ca="1" si="364"/>
        <v>1</v>
      </c>
      <c r="BD65" s="17" t="b">
        <f t="shared" ca="1" si="365"/>
        <v>0</v>
      </c>
      <c r="BE65" s="17" t="str">
        <f t="shared" ca="1" si="48"/>
        <v/>
      </c>
      <c r="BF65" s="17" t="b">
        <f t="shared" ca="1" si="49"/>
        <v>0</v>
      </c>
      <c r="BG65" s="17" t="b">
        <f t="shared" ca="1" si="366"/>
        <v>0</v>
      </c>
      <c r="BH65" s="17" t="b">
        <f t="shared" ca="1" si="367"/>
        <v>1</v>
      </c>
      <c r="BI65" s="17">
        <f t="shared" ca="1" si="368"/>
        <v>2</v>
      </c>
      <c r="BJ65" s="17" t="b">
        <f t="shared" ca="1" si="369"/>
        <v>0</v>
      </c>
      <c r="BK65" s="17" t="str">
        <f t="shared" ca="1" si="54"/>
        <v/>
      </c>
      <c r="BL65" s="17" t="str">
        <f t="shared" ca="1" si="370"/>
        <v/>
      </c>
      <c r="BM65" s="17" t="str">
        <f t="shared" ca="1" si="371"/>
        <v>F</v>
      </c>
      <c r="BN65" s="17" t="str">
        <f t="shared" ca="1" si="372"/>
        <v>F</v>
      </c>
      <c r="BO65" s="17" t="str">
        <f t="shared" ca="1" si="373"/>
        <v>D</v>
      </c>
      <c r="BP65" s="14" t="b">
        <f t="shared" ca="1" si="374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75"/>
        <v/>
      </c>
      <c r="DE65" s="14" t="str">
        <f t="shared" ca="1" si="376"/>
        <v/>
      </c>
      <c r="DF65" s="14" t="str">
        <f t="shared" ca="1" si="377"/>
        <v/>
      </c>
      <c r="DG65" s="14" t="str">
        <f t="shared" ca="1" si="378"/>
        <v/>
      </c>
      <c r="DH65" s="14" t="str">
        <f t="shared" ca="1" si="379"/>
        <v/>
      </c>
      <c r="DI65" s="14" t="str">
        <f t="shared" ca="1" si="380"/>
        <v/>
      </c>
      <c r="DJ65" s="14" t="str">
        <f t="shared" ca="1" si="381"/>
        <v/>
      </c>
      <c r="DK65" s="14" t="str">
        <f t="shared" ca="1" si="382"/>
        <v/>
      </c>
      <c r="DL65" s="14" t="str">
        <f t="shared" ca="1" si="63"/>
        <v/>
      </c>
      <c r="DM65" s="14" t="str">
        <f t="shared" ca="1" si="383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384"/>
        <v/>
      </c>
      <c r="DP65" s="14" t="str">
        <f t="shared" ca="1" si="385"/>
        <v/>
      </c>
      <c r="DQ65" s="14" t="str">
        <f t="shared" ca="1" si="386"/>
        <v/>
      </c>
      <c r="DR65" s="14" t="str">
        <f t="shared" ca="1" si="387"/>
        <v/>
      </c>
      <c r="DS65" s="14" t="str">
        <f t="shared" ca="1" si="388"/>
        <v/>
      </c>
      <c r="DZ65" s="14" t="b">
        <f t="shared" ca="1" si="389"/>
        <v>0</v>
      </c>
      <c r="EA65" s="14" t="str">
        <f t="shared" ca="1" si="390"/>
        <v>Atrophy and Weakness (LMN) (q_27a)</v>
      </c>
      <c r="EB65" s="14" t="str">
        <f t="shared" ca="1" si="391"/>
        <v xml:space="preserve">Values must be limited to predefinied list. </v>
      </c>
      <c r="EC65" s="14" t="str">
        <f t="shared" ca="1" si="392"/>
        <v xml:space="preserve">Atrophy and Weakness (LMN) (q_27a): Values must be limited to predefinied list. </v>
      </c>
      <c r="ED65" s="14" t="str">
        <f t="shared" ca="1" si="393"/>
        <v/>
      </c>
      <c r="EE65" s="14" t="str">
        <f t="shared" ca="1" si="394"/>
        <v>Values must be limited to predefinied list</v>
      </c>
      <c r="EF65" s="14" t="str">
        <f t="shared" ca="1" si="395"/>
        <v/>
      </c>
      <c r="EG65" s="14" t="str">
        <f t="shared" ca="1" si="396"/>
        <v/>
      </c>
      <c r="EM65" s="14" t="b">
        <f t="shared" ca="1" si="397"/>
        <v>1</v>
      </c>
      <c r="EN65" s="14">
        <f t="shared" ca="1" si="398"/>
        <v>52</v>
      </c>
      <c r="EO65" s="14" t="str">
        <f t="shared" ca="1" si="399"/>
        <v>q_27a</v>
      </c>
      <c r="EP65" s="14" t="str">
        <f t="shared" ca="1" si="400"/>
        <v xml:space="preserve">Atrophy and Weakness (LMN) (q_27a): Values must be limited to predefinied list. </v>
      </c>
      <c r="EQ65" s="14" t="str">
        <f t="shared" ca="1" si="401"/>
        <v/>
      </c>
    </row>
    <row r="66" spans="2:147" s="14" customFormat="1">
      <c r="B66" s="14" t="str">
        <f t="shared" ca="1" si="332"/>
        <v/>
      </c>
      <c r="C66" s="14">
        <f t="shared" ca="1" si="333"/>
        <v>53</v>
      </c>
      <c r="D66" s="14">
        <f t="shared" si="334"/>
        <v>64</v>
      </c>
      <c r="E66" s="14" t="str">
        <f t="shared" ca="1" si="335"/>
        <v>D</v>
      </c>
      <c r="F66" s="14" t="str">
        <f t="shared" ca="1" si="336"/>
        <v>q_27b</v>
      </c>
      <c r="G66" s="14" t="str">
        <f t="shared" ca="1" si="337"/>
        <v>Fasciculations at onset (LMN)</v>
      </c>
      <c r="H66" s="14" t="b">
        <f t="shared" ca="1" si="338"/>
        <v>1</v>
      </c>
      <c r="I66" s="14" t="str">
        <f ca="1">IF($H66,ADDRESS(3,(D66+1)*2-1,4,,"["&amp;wew!$G$7&amp;"]"&amp;_sheetname_labels)&amp;":"&amp;ADDRESS(2+ster!$B$20,(D66+1)*2-1,4),"")</f>
        <v>[DBTemplate.xlsm]labels!DY3:DY725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[DBTemplate.xlsm]labels!DY3:DY4</v>
      </c>
      <c r="L66" s="14" t="str">
        <f ca="1">IF($H66,IF($J66&gt;0,ADDRESS(3,(D66+1)*2,4,,"["&amp;wew!$G$7&amp;"]"&amp;_sheetname_labels)&amp;":"&amp;ADDRESS(2+J66,(D66+1)*2,4),""),"")</f>
        <v>[DBTemplate.xlsm]labels!DZ3:DZ4</v>
      </c>
      <c r="M66" s="14">
        <f t="shared" ca="1" si="339"/>
        <v>0</v>
      </c>
      <c r="N66" s="14">
        <f t="shared" ca="1" si="340"/>
        <v>2</v>
      </c>
      <c r="O66" s="14" t="str">
        <f t="shared" ca="1" si="341"/>
        <v>q_27b</v>
      </c>
      <c r="P66" s="14" t="str">
        <f t="shared" ca="1" si="342"/>
        <v>Fasciculations at onset (LMN)</v>
      </c>
      <c r="Q66" s="14" t="str">
        <f ca="1">IF($BP66,ADDRESS(3,D66+1,4,,"["&amp;wew!$G$7&amp;"]"&amp;_sheetname_dataframe)&amp;":"&amp;ADDRESS(2+ster!$C$14,D66+1,4),"")</f>
        <v>[DBTemplate.xlsm]data_frame!BM3:BM3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43"/>
        <v>0</v>
      </c>
      <c r="AA66" s="12">
        <f t="shared" ca="1" si="344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45"/>
        <v>1</v>
      </c>
      <c r="AE66" s="17" t="b">
        <f t="shared" ca="1" si="346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47"/>
        <v/>
      </c>
      <c r="AH66" s="17" t="b">
        <f t="shared" ca="1" si="348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49"/>
        <v/>
      </c>
      <c r="AK66" s="17" t="b">
        <f t="shared" ca="1" si="350"/>
        <v>0</v>
      </c>
      <c r="AL66" s="17" t="b">
        <f t="shared" ca="1" si="351"/>
        <v>0</v>
      </c>
      <c r="AM66" s="17" t="b">
        <f t="shared" ca="1" si="352"/>
        <v>0</v>
      </c>
      <c r="AN66" s="17">
        <f t="shared" ca="1" si="353"/>
        <v>0</v>
      </c>
      <c r="AO66" s="24" t="str">
        <f t="shared" ca="1" si="354"/>
        <v/>
      </c>
      <c r="AP66" s="24" t="str">
        <f t="shared" ca="1" si="355"/>
        <v/>
      </c>
      <c r="AQ66" s="17" t="b">
        <f t="shared" ca="1" si="47"/>
        <v>0</v>
      </c>
      <c r="AR66" s="17" t="b">
        <f t="shared" ca="1" si="356"/>
        <v>1</v>
      </c>
      <c r="AS66" s="17" t="b">
        <f t="shared" ca="1" si="357"/>
        <v>0</v>
      </c>
      <c r="AT66" s="17" t="b">
        <f t="shared" ca="1" si="358"/>
        <v>0</v>
      </c>
      <c r="AU66" s="17" t="b">
        <f t="shared" ca="1" si="359"/>
        <v>1</v>
      </c>
      <c r="AV66" s="17" t="b">
        <f t="shared" ca="1" si="360"/>
        <v>0</v>
      </c>
      <c r="AW66" s="17" t="b">
        <f t="shared" ca="1" si="361"/>
        <v>1</v>
      </c>
      <c r="AX66" s="14" t="b">
        <f t="array" aca="1" ref="AX66" ca="1">IF(H66,N66&gt;0,"")</f>
        <v>1</v>
      </c>
      <c r="AY66" s="17" t="str">
        <f t="shared" ca="1" si="362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63"/>
        <v>1</v>
      </c>
      <c r="BB66" s="17" t="b">
        <v>0</v>
      </c>
      <c r="BC66" s="17" t="b">
        <f t="shared" ca="1" si="364"/>
        <v>1</v>
      </c>
      <c r="BD66" s="17" t="b">
        <f t="shared" ca="1" si="365"/>
        <v>0</v>
      </c>
      <c r="BE66" s="17" t="str">
        <f t="shared" ca="1" si="48"/>
        <v/>
      </c>
      <c r="BF66" s="17" t="b">
        <f t="shared" ca="1" si="49"/>
        <v>0</v>
      </c>
      <c r="BG66" s="17" t="b">
        <f t="shared" ca="1" si="366"/>
        <v>0</v>
      </c>
      <c r="BH66" s="17" t="b">
        <f t="shared" ca="1" si="367"/>
        <v>1</v>
      </c>
      <c r="BI66" s="17">
        <f t="shared" ca="1" si="368"/>
        <v>2</v>
      </c>
      <c r="BJ66" s="17" t="b">
        <f t="shared" ca="1" si="369"/>
        <v>0</v>
      </c>
      <c r="BK66" s="17" t="str">
        <f t="shared" ca="1" si="54"/>
        <v/>
      </c>
      <c r="BL66" s="17" t="str">
        <f t="shared" ca="1" si="370"/>
        <v/>
      </c>
      <c r="BM66" s="17" t="str">
        <f t="shared" ca="1" si="371"/>
        <v>F</v>
      </c>
      <c r="BN66" s="17" t="str">
        <f t="shared" ca="1" si="372"/>
        <v>F</v>
      </c>
      <c r="BO66" s="17" t="str">
        <f t="shared" ca="1" si="373"/>
        <v>D</v>
      </c>
      <c r="BP66" s="14" t="b">
        <f t="shared" ca="1" si="374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75"/>
        <v/>
      </c>
      <c r="DE66" s="14" t="str">
        <f t="shared" ca="1" si="376"/>
        <v/>
      </c>
      <c r="DF66" s="14" t="str">
        <f t="shared" ca="1" si="377"/>
        <v/>
      </c>
      <c r="DG66" s="14" t="str">
        <f t="shared" ca="1" si="378"/>
        <v/>
      </c>
      <c r="DH66" s="14" t="str">
        <f t="shared" ca="1" si="379"/>
        <v/>
      </c>
      <c r="DI66" s="14" t="str">
        <f t="shared" ca="1" si="380"/>
        <v/>
      </c>
      <c r="DJ66" s="14" t="str">
        <f t="shared" ca="1" si="381"/>
        <v/>
      </c>
      <c r="DK66" s="14" t="str">
        <f t="shared" ca="1" si="382"/>
        <v/>
      </c>
      <c r="DL66" s="14" t="str">
        <f t="shared" ca="1" si="63"/>
        <v/>
      </c>
      <c r="DM66" s="14" t="str">
        <f t="shared" ca="1" si="383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384"/>
        <v/>
      </c>
      <c r="DP66" s="14" t="str">
        <f t="shared" ca="1" si="385"/>
        <v/>
      </c>
      <c r="DQ66" s="14" t="str">
        <f t="shared" ca="1" si="386"/>
        <v/>
      </c>
      <c r="DR66" s="14" t="str">
        <f t="shared" ca="1" si="387"/>
        <v/>
      </c>
      <c r="DS66" s="14" t="str">
        <f t="shared" ca="1" si="388"/>
        <v/>
      </c>
      <c r="DZ66" s="14" t="b">
        <f t="shared" ca="1" si="389"/>
        <v>0</v>
      </c>
      <c r="EA66" s="14" t="str">
        <f t="shared" ca="1" si="390"/>
        <v>Fasciculations at onset (LMN) (q_27b)</v>
      </c>
      <c r="EB66" s="14" t="str">
        <f t="shared" ca="1" si="391"/>
        <v xml:space="preserve">Values must be limited to predefinied list. </v>
      </c>
      <c r="EC66" s="14" t="str">
        <f t="shared" ca="1" si="392"/>
        <v xml:space="preserve">Fasciculations at onset (LMN) (q_27b): Values must be limited to predefinied list. </v>
      </c>
      <c r="ED66" s="14" t="str">
        <f t="shared" ca="1" si="393"/>
        <v/>
      </c>
      <c r="EE66" s="14" t="str">
        <f t="shared" ca="1" si="394"/>
        <v>Values must be limited to predefinied list</v>
      </c>
      <c r="EF66" s="14" t="str">
        <f t="shared" ca="1" si="395"/>
        <v/>
      </c>
      <c r="EG66" s="14" t="str">
        <f t="shared" ca="1" si="396"/>
        <v/>
      </c>
      <c r="EM66" s="14" t="b">
        <f t="shared" ca="1" si="397"/>
        <v>1</v>
      </c>
      <c r="EN66" s="14">
        <f t="shared" ca="1" si="398"/>
        <v>53</v>
      </c>
      <c r="EO66" s="14" t="str">
        <f t="shared" ca="1" si="399"/>
        <v>q_27b</v>
      </c>
      <c r="EP66" s="14" t="str">
        <f t="shared" ca="1" si="400"/>
        <v xml:space="preserve">Fasciculations at onset (LMN) (q_27b): Values must be limited to predefinied list. </v>
      </c>
      <c r="EQ66" s="14" t="str">
        <f t="shared" ca="1" si="401"/>
        <v/>
      </c>
    </row>
    <row r="67" spans="2:147" s="14" customFormat="1">
      <c r="B67" s="14" t="str">
        <f t="shared" ca="1" si="332"/>
        <v/>
      </c>
      <c r="C67" s="14">
        <f t="shared" ca="1" si="333"/>
        <v>54</v>
      </c>
      <c r="D67" s="14">
        <f t="shared" si="334"/>
        <v>65</v>
      </c>
      <c r="E67" s="14" t="str">
        <f t="shared" ca="1" si="335"/>
        <v>D</v>
      </c>
      <c r="F67" s="14" t="str">
        <f t="shared" ca="1" si="336"/>
        <v>q_27c</v>
      </c>
      <c r="G67" s="14" t="str">
        <f t="shared" ca="1" si="337"/>
        <v>Hyporeflexia (LMN)</v>
      </c>
      <c r="H67" s="14" t="b">
        <f t="shared" ca="1" si="338"/>
        <v>1</v>
      </c>
      <c r="I67" s="14" t="str">
        <f ca="1">IF($H67,ADDRESS(3,(D67+1)*2-1,4,,"["&amp;wew!$G$7&amp;"]"&amp;_sheetname_labels)&amp;":"&amp;ADDRESS(2+ster!$B$20,(D67+1)*2-1,4),"")</f>
        <v>[DBTemplate.xlsm]labels!EA3:EA725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[DBTemplate.xlsm]labels!EA3:EA4</v>
      </c>
      <c r="L67" s="14" t="str">
        <f ca="1">IF($H67,IF($J67&gt;0,ADDRESS(3,(D67+1)*2,4,,"["&amp;wew!$G$7&amp;"]"&amp;_sheetname_labels)&amp;":"&amp;ADDRESS(2+J67,(D67+1)*2,4),""),"")</f>
        <v>[DBTemplate.xlsm]labels!EB3:EB4</v>
      </c>
      <c r="M67" s="14">
        <f t="shared" ca="1" si="339"/>
        <v>0</v>
      </c>
      <c r="N67" s="14">
        <f t="shared" ca="1" si="340"/>
        <v>2</v>
      </c>
      <c r="O67" s="14" t="str">
        <f t="shared" ca="1" si="341"/>
        <v>q_27c</v>
      </c>
      <c r="P67" s="14" t="str">
        <f t="shared" ca="1" si="342"/>
        <v>Hyporeflexia (LMN)</v>
      </c>
      <c r="Q67" s="14" t="str">
        <f ca="1">IF($BP67,ADDRESS(3,D67+1,4,,"["&amp;wew!$G$7&amp;"]"&amp;_sheetname_dataframe)&amp;":"&amp;ADDRESS(2+ster!$C$14,D67+1,4),"")</f>
        <v>[DBTemplate.xlsm]data_frame!BN3:BN3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43"/>
        <v>0</v>
      </c>
      <c r="AA67" s="12">
        <f t="shared" ca="1" si="344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45"/>
        <v>1</v>
      </c>
      <c r="AE67" s="17" t="b">
        <f t="shared" ca="1" si="346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47"/>
        <v/>
      </c>
      <c r="AH67" s="17" t="b">
        <f t="shared" ca="1" si="348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49"/>
        <v/>
      </c>
      <c r="AK67" s="17" t="b">
        <f t="shared" ca="1" si="350"/>
        <v>0</v>
      </c>
      <c r="AL67" s="17" t="b">
        <f t="shared" ca="1" si="351"/>
        <v>0</v>
      </c>
      <c r="AM67" s="17" t="b">
        <f t="shared" ca="1" si="352"/>
        <v>0</v>
      </c>
      <c r="AN67" s="17">
        <f t="shared" ca="1" si="353"/>
        <v>0</v>
      </c>
      <c r="AO67" s="24" t="str">
        <f t="shared" ca="1" si="354"/>
        <v/>
      </c>
      <c r="AP67" s="24" t="str">
        <f t="shared" ca="1" si="355"/>
        <v/>
      </c>
      <c r="AQ67" s="17" t="b">
        <f t="shared" ref="AQ67:AQ130" ca="1" si="402">IF(H67,IF(CA67&lt;&gt;"",AND(CA67&lt;&gt;0,CA67&lt;&gt;FALSE),FALSE),"")</f>
        <v>0</v>
      </c>
      <c r="AR67" s="17" t="b">
        <f t="shared" ca="1" si="356"/>
        <v>1</v>
      </c>
      <c r="AS67" s="17" t="b">
        <f t="shared" ca="1" si="357"/>
        <v>0</v>
      </c>
      <c r="AT67" s="17" t="b">
        <f t="shared" ca="1" si="358"/>
        <v>0</v>
      </c>
      <c r="AU67" s="17" t="b">
        <f t="shared" ca="1" si="359"/>
        <v>1</v>
      </c>
      <c r="AV67" s="17" t="b">
        <f t="shared" ca="1" si="360"/>
        <v>0</v>
      </c>
      <c r="AW67" s="17" t="b">
        <f t="shared" ca="1" si="361"/>
        <v>1</v>
      </c>
      <c r="AX67" s="14" t="b">
        <f t="array" aca="1" ref="AX67" ca="1">IF(H67,N67&gt;0,"")</f>
        <v>1</v>
      </c>
      <c r="AY67" s="17" t="str">
        <f t="shared" ca="1" si="362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63"/>
        <v>1</v>
      </c>
      <c r="BB67" s="17" t="b">
        <v>0</v>
      </c>
      <c r="BC67" s="17" t="b">
        <f t="shared" ca="1" si="364"/>
        <v>1</v>
      </c>
      <c r="BD67" s="17" t="b">
        <f t="shared" ca="1" si="365"/>
        <v>0</v>
      </c>
      <c r="BE67" s="17" t="str">
        <f t="shared" ref="BE67:BE130" ca="1" si="403">IF(BA67,IF(AND(AW67,NOT(BB67),NOT(BC67),NOT(BD67)),AND(Z67=0,AC67=0,IF(CA67="",TRUE,CA67&lt;&gt;FALSE),FALSE),""))</f>
        <v/>
      </c>
      <c r="BF67" s="17" t="b">
        <f t="shared" ref="BF67:BF130" ca="1" si="404">IF(BA67,IF(AND(AW67,NOT(BB67),NOT(BC67),NOT(BD67)),AND(Z67=0,OR(AC67&gt;0, IF(CA67="",FALSE,CA67=FALSE))),FALSE),"")</f>
        <v>0</v>
      </c>
      <c r="BG67" s="17" t="b">
        <f t="shared" ca="1" si="366"/>
        <v>0</v>
      </c>
      <c r="BH67" s="17" t="b">
        <f t="shared" ca="1" si="367"/>
        <v>1</v>
      </c>
      <c r="BI67" s="17">
        <f t="shared" ca="1" si="368"/>
        <v>2</v>
      </c>
      <c r="BJ67" s="17" t="b">
        <f t="shared" ca="1" si="369"/>
        <v>0</v>
      </c>
      <c r="BK67" s="17" t="str">
        <f t="shared" ref="BK67:BK130" ca="1" si="405">IF(H67,IF(AND(NOT(BA67),AU67),AND(AC67=0,IF(CA67="",TRUE,CA67)),""),"")</f>
        <v/>
      </c>
      <c r="BL67" s="17" t="str">
        <f t="shared" ca="1" si="370"/>
        <v/>
      </c>
      <c r="BM67" s="17" t="str">
        <f t="shared" ca="1" si="371"/>
        <v>F</v>
      </c>
      <c r="BN67" s="17" t="str">
        <f t="shared" ca="1" si="372"/>
        <v>F</v>
      </c>
      <c r="BO67" s="17" t="str">
        <f t="shared" ca="1" si="373"/>
        <v>D</v>
      </c>
      <c r="BP67" s="14" t="b">
        <f t="shared" ca="1" si="374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75"/>
        <v/>
      </c>
      <c r="DE67" s="14" t="str">
        <f t="shared" ca="1" si="376"/>
        <v/>
      </c>
      <c r="DF67" s="14" t="str">
        <f t="shared" ca="1" si="377"/>
        <v/>
      </c>
      <c r="DG67" s="14" t="str">
        <f t="shared" ca="1" si="378"/>
        <v/>
      </c>
      <c r="DH67" s="14" t="str">
        <f t="shared" ca="1" si="379"/>
        <v/>
      </c>
      <c r="DI67" s="14" t="str">
        <f t="shared" ca="1" si="380"/>
        <v/>
      </c>
      <c r="DJ67" s="14" t="str">
        <f t="shared" ca="1" si="381"/>
        <v/>
      </c>
      <c r="DK67" s="14" t="str">
        <f t="shared" ca="1" si="382"/>
        <v/>
      </c>
      <c r="DL67" s="14" t="str">
        <f t="shared" ca="1" si="63"/>
        <v/>
      </c>
      <c r="DM67" s="14" t="str">
        <f t="shared" ca="1" si="383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384"/>
        <v/>
      </c>
      <c r="DP67" s="14" t="str">
        <f t="shared" ca="1" si="385"/>
        <v/>
      </c>
      <c r="DQ67" s="14" t="str">
        <f t="shared" ca="1" si="386"/>
        <v/>
      </c>
      <c r="DR67" s="14" t="str">
        <f t="shared" ca="1" si="387"/>
        <v/>
      </c>
      <c r="DS67" s="14" t="str">
        <f t="shared" ca="1" si="388"/>
        <v/>
      </c>
      <c r="DZ67" s="14" t="b">
        <f t="shared" ca="1" si="389"/>
        <v>0</v>
      </c>
      <c r="EA67" s="14" t="str">
        <f t="shared" ca="1" si="390"/>
        <v>Hyporeflexia (LMN) (q_27c)</v>
      </c>
      <c r="EB67" s="14" t="str">
        <f t="shared" ca="1" si="391"/>
        <v xml:space="preserve">Values must be limited to predefinied list. </v>
      </c>
      <c r="EC67" s="14" t="str">
        <f t="shared" ca="1" si="392"/>
        <v xml:space="preserve">Hyporeflexia (LMN) (q_27c): Values must be limited to predefinied list. </v>
      </c>
      <c r="ED67" s="14" t="str">
        <f t="shared" ca="1" si="393"/>
        <v/>
      </c>
      <c r="EE67" s="14" t="str">
        <f t="shared" ca="1" si="394"/>
        <v>Values must be limited to predefinied list</v>
      </c>
      <c r="EF67" s="14" t="str">
        <f t="shared" ca="1" si="395"/>
        <v/>
      </c>
      <c r="EG67" s="14" t="str">
        <f t="shared" ca="1" si="396"/>
        <v/>
      </c>
      <c r="EM67" s="14" t="b">
        <f t="shared" ca="1" si="397"/>
        <v>1</v>
      </c>
      <c r="EN67" s="14">
        <f t="shared" ca="1" si="398"/>
        <v>54</v>
      </c>
      <c r="EO67" s="14" t="str">
        <f t="shared" ca="1" si="399"/>
        <v>q_27c</v>
      </c>
      <c r="EP67" s="14" t="str">
        <f t="shared" ca="1" si="400"/>
        <v xml:space="preserve">Hyporeflexia (LMN) (q_27c): Values must be limited to predefinied list. </v>
      </c>
      <c r="EQ67" s="14" t="str">
        <f t="shared" ca="1" si="401"/>
        <v/>
      </c>
    </row>
    <row r="68" spans="2:147" s="14" customFormat="1">
      <c r="B68" s="14" t="str">
        <f t="shared" ca="1" si="332"/>
        <v/>
      </c>
      <c r="C68" s="14">
        <f t="shared" ca="1" si="333"/>
        <v>55</v>
      </c>
      <c r="D68" s="14">
        <f t="shared" si="334"/>
        <v>66</v>
      </c>
      <c r="E68" s="14" t="str">
        <f t="shared" ca="1" si="335"/>
        <v>D</v>
      </c>
      <c r="F68" s="14" t="str">
        <f t="shared" ca="1" si="336"/>
        <v>q_28</v>
      </c>
      <c r="G68" s="14" t="str">
        <f t="shared" ca="1" si="337"/>
        <v>Lower Limbs</v>
      </c>
      <c r="H68" s="14" t="b">
        <f t="shared" ca="1" si="338"/>
        <v>1</v>
      </c>
      <c r="I68" s="14" t="str">
        <f ca="1">IF($H68,ADDRESS(3,(D68+1)*2-1,4,,"["&amp;wew!$G$7&amp;"]"&amp;_sheetname_labels)&amp;":"&amp;ADDRESS(2+ster!$B$20,(D68+1)*2-1,4),"")</f>
        <v>[DBTemplate.xlsm]labels!EC3:EC725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[DBTemplate.xlsm]labels!EC3:EC4</v>
      </c>
      <c r="L68" s="14" t="str">
        <f ca="1">IF($H68,IF($J68&gt;0,ADDRESS(3,(D68+1)*2,4,,"["&amp;wew!$G$7&amp;"]"&amp;_sheetname_labels)&amp;":"&amp;ADDRESS(2+J68,(D68+1)*2,4),""),"")</f>
        <v>[DBTemplate.xlsm]labels!ED3:ED4</v>
      </c>
      <c r="M68" s="14">
        <f t="shared" ca="1" si="339"/>
        <v>0</v>
      </c>
      <c r="N68" s="14">
        <f t="shared" ca="1" si="340"/>
        <v>2</v>
      </c>
      <c r="O68" s="14" t="str">
        <f t="shared" ca="1" si="341"/>
        <v>q_28</v>
      </c>
      <c r="P68" s="14" t="str">
        <f t="shared" ca="1" si="342"/>
        <v>Lower Limbs</v>
      </c>
      <c r="Q68" s="14" t="str">
        <f ca="1">IF($BP68,ADDRESS(3,D68+1,4,,"["&amp;wew!$G$7&amp;"]"&amp;_sheetname_dataframe)&amp;":"&amp;ADDRESS(2+ster!$C$14,D68+1,4),"")</f>
        <v>[DBTemplate.xlsm]data_frame!BO3:BO3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43"/>
        <v>0</v>
      </c>
      <c r="AA68" s="12" t="str">
        <f t="shared" ca="1" si="344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45"/>
        <v>1</v>
      </c>
      <c r="AE68" s="17" t="b">
        <f t="shared" ca="1" si="346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47"/>
        <v/>
      </c>
      <c r="AH68" s="17" t="b">
        <f t="shared" ca="1" si="348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49"/>
        <v/>
      </c>
      <c r="AK68" s="17" t="b">
        <f t="shared" ca="1" si="350"/>
        <v>0</v>
      </c>
      <c r="AL68" s="17" t="b">
        <f t="shared" ca="1" si="351"/>
        <v>0</v>
      </c>
      <c r="AM68" s="17" t="b">
        <f t="shared" ca="1" si="352"/>
        <v>0</v>
      </c>
      <c r="AN68" s="17">
        <f t="shared" ca="1" si="353"/>
        <v>0</v>
      </c>
      <c r="AO68" s="24" t="str">
        <f t="shared" ca="1" si="354"/>
        <v/>
      </c>
      <c r="AP68" s="24" t="str">
        <f t="shared" ca="1" si="355"/>
        <v/>
      </c>
      <c r="AQ68" s="17" t="b">
        <f t="shared" ca="1" si="402"/>
        <v>0</v>
      </c>
      <c r="AR68" s="17" t="b">
        <f t="shared" ca="1" si="356"/>
        <v>1</v>
      </c>
      <c r="AS68" s="17" t="b">
        <f t="shared" ca="1" si="357"/>
        <v>0</v>
      </c>
      <c r="AT68" s="17" t="b">
        <f t="shared" ca="1" si="358"/>
        <v>0</v>
      </c>
      <c r="AU68" s="17" t="b">
        <f t="shared" ca="1" si="359"/>
        <v>1</v>
      </c>
      <c r="AV68" s="17" t="b">
        <f t="shared" ca="1" si="360"/>
        <v>0</v>
      </c>
      <c r="AW68" s="17" t="b">
        <f t="shared" ca="1" si="361"/>
        <v>0</v>
      </c>
      <c r="AX68" s="14" t="b">
        <f t="array" aca="1" ref="AX68" ca="1">IF(H68,N68&gt;0,"")</f>
        <v>1</v>
      </c>
      <c r="AY68" s="17" t="str">
        <f t="shared" ca="1" si="362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63"/>
        <v>1</v>
      </c>
      <c r="BB68" s="17" t="b">
        <v>0</v>
      </c>
      <c r="BC68" s="17" t="b">
        <f t="shared" ca="1" si="364"/>
        <v>1</v>
      </c>
      <c r="BD68" s="17" t="b">
        <f t="shared" ca="1" si="365"/>
        <v>0</v>
      </c>
      <c r="BE68" s="17" t="str">
        <f t="shared" ca="1" si="403"/>
        <v/>
      </c>
      <c r="BF68" s="17" t="b">
        <f t="shared" ca="1" si="404"/>
        <v>0</v>
      </c>
      <c r="BG68" s="17" t="b">
        <f t="shared" ca="1" si="366"/>
        <v>0</v>
      </c>
      <c r="BH68" s="17" t="b">
        <f t="shared" ca="1" si="367"/>
        <v>1</v>
      </c>
      <c r="BI68" s="17">
        <f t="shared" ca="1" si="368"/>
        <v>2</v>
      </c>
      <c r="BJ68" s="17" t="b">
        <f t="shared" ca="1" si="369"/>
        <v>0</v>
      </c>
      <c r="BK68" s="17" t="str">
        <f t="shared" ca="1" si="405"/>
        <v/>
      </c>
      <c r="BL68" s="17" t="str">
        <f t="shared" ca="1" si="370"/>
        <v/>
      </c>
      <c r="BM68" s="17" t="str">
        <f t="shared" ca="1" si="371"/>
        <v>F</v>
      </c>
      <c r="BN68" s="17" t="str">
        <f t="shared" ca="1" si="372"/>
        <v>F</v>
      </c>
      <c r="BO68" s="17" t="str">
        <f t="shared" ca="1" si="373"/>
        <v>D</v>
      </c>
      <c r="BP68" s="14" t="b">
        <f t="shared" ca="1" si="374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75"/>
        <v/>
      </c>
      <c r="DE68" s="14" t="str">
        <f t="shared" ca="1" si="376"/>
        <v/>
      </c>
      <c r="DF68" s="14" t="str">
        <f t="shared" ca="1" si="377"/>
        <v/>
      </c>
      <c r="DG68" s="14" t="str">
        <f t="shared" ca="1" si="378"/>
        <v/>
      </c>
      <c r="DH68" s="14" t="str">
        <f t="shared" ca="1" si="379"/>
        <v/>
      </c>
      <c r="DI68" s="14" t="str">
        <f t="shared" ca="1" si="380"/>
        <v/>
      </c>
      <c r="DJ68" s="14" t="str">
        <f t="shared" ca="1" si="381"/>
        <v/>
      </c>
      <c r="DK68" s="14" t="str">
        <f t="shared" ca="1" si="382"/>
        <v/>
      </c>
      <c r="DL68" s="14" t="str">
        <f t="shared" ca="1" si="63"/>
        <v/>
      </c>
      <c r="DM68" s="14" t="str">
        <f t="shared" ca="1" si="383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384"/>
        <v/>
      </c>
      <c r="DP68" s="14" t="str">
        <f t="shared" ca="1" si="385"/>
        <v/>
      </c>
      <c r="DQ68" s="14" t="str">
        <f t="shared" ca="1" si="386"/>
        <v/>
      </c>
      <c r="DR68" s="14" t="str">
        <f t="shared" ca="1" si="387"/>
        <v/>
      </c>
      <c r="DS68" s="14" t="str">
        <f t="shared" ca="1" si="388"/>
        <v/>
      </c>
      <c r="DZ68" s="14" t="b">
        <f t="shared" ca="1" si="389"/>
        <v>0</v>
      </c>
      <c r="EA68" s="14" t="str">
        <f t="shared" ca="1" si="390"/>
        <v>Lower Limbs (q_28)</v>
      </c>
      <c r="EB68" s="14" t="str">
        <f t="shared" ca="1" si="391"/>
        <v xml:space="preserve">Values must be limited to predefinied list. </v>
      </c>
      <c r="EC68" s="14" t="str">
        <f t="shared" ca="1" si="392"/>
        <v xml:space="preserve">Lower Limbs (q_28): Values must be limited to predefinied list. </v>
      </c>
      <c r="ED68" s="14" t="str">
        <f t="shared" ca="1" si="393"/>
        <v/>
      </c>
      <c r="EE68" s="14" t="str">
        <f t="shared" ca="1" si="394"/>
        <v>Values must be limited to predefinied list</v>
      </c>
      <c r="EF68" s="14" t="str">
        <f t="shared" ca="1" si="395"/>
        <v/>
      </c>
      <c r="EG68" s="14" t="str">
        <f t="shared" ca="1" si="396"/>
        <v/>
      </c>
      <c r="EM68" s="14" t="b">
        <f t="shared" ca="1" si="397"/>
        <v>1</v>
      </c>
      <c r="EN68" s="14">
        <f t="shared" ca="1" si="398"/>
        <v>55</v>
      </c>
      <c r="EO68" s="14" t="str">
        <f t="shared" ca="1" si="399"/>
        <v>q_28</v>
      </c>
      <c r="EP68" s="14" t="str">
        <f t="shared" ca="1" si="400"/>
        <v xml:space="preserve">Lower Limbs (q_28): Values must be limited to predefinied list. </v>
      </c>
      <c r="EQ68" s="14" t="str">
        <f t="shared" ca="1" si="401"/>
        <v/>
      </c>
    </row>
    <row r="69" spans="2:147" s="14" customFormat="1">
      <c r="B69" s="14" t="str">
        <f t="shared" ca="1" si="332"/>
        <v/>
      </c>
      <c r="C69" s="14">
        <f t="shared" ca="1" si="333"/>
        <v>56</v>
      </c>
      <c r="D69" s="14">
        <f t="shared" si="334"/>
        <v>67</v>
      </c>
      <c r="E69" s="14" t="str">
        <f t="shared" ca="1" si="335"/>
        <v>D</v>
      </c>
      <c r="F69" s="14" t="str">
        <f t="shared" ca="1" si="336"/>
        <v>q_28a</v>
      </c>
      <c r="G69" s="14" t="str">
        <f t="shared" ca="1" si="337"/>
        <v>Hyperreflexia (UMN)</v>
      </c>
      <c r="H69" s="14" t="b">
        <f t="shared" ca="1" si="338"/>
        <v>1</v>
      </c>
      <c r="I69" s="14" t="str">
        <f ca="1">IF($H69,ADDRESS(3,(D69+1)*2-1,4,,"["&amp;wew!$G$7&amp;"]"&amp;_sheetname_labels)&amp;":"&amp;ADDRESS(2+ster!$B$20,(D69+1)*2-1,4),"")</f>
        <v>[DBTemplate.xlsm]labels!EE3:EE725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[DBTemplate.xlsm]labels!EE3:EE4</v>
      </c>
      <c r="L69" s="14" t="str">
        <f ca="1">IF($H69,IF($J69&gt;0,ADDRESS(3,(D69+1)*2,4,,"["&amp;wew!$G$7&amp;"]"&amp;_sheetname_labels)&amp;":"&amp;ADDRESS(2+J69,(D69+1)*2,4),""),"")</f>
        <v>[DBTemplate.xlsm]labels!EF3:EF4</v>
      </c>
      <c r="M69" s="14">
        <f t="shared" ca="1" si="339"/>
        <v>0</v>
      </c>
      <c r="N69" s="14">
        <f t="shared" ca="1" si="340"/>
        <v>2</v>
      </c>
      <c r="O69" s="14" t="str">
        <f t="shared" ca="1" si="341"/>
        <v>q_28a</v>
      </c>
      <c r="P69" s="14" t="str">
        <f t="shared" ca="1" si="342"/>
        <v>Hyperreflexia (UMN)</v>
      </c>
      <c r="Q69" s="14" t="str">
        <f ca="1">IF($BP69,ADDRESS(3,D69+1,4,,"["&amp;wew!$G$7&amp;"]"&amp;_sheetname_dataframe)&amp;":"&amp;ADDRESS(2+ster!$C$14,D69+1,4),"")</f>
        <v>[DBTemplate.xlsm]data_frame!BP3:BP3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43"/>
        <v>0</v>
      </c>
      <c r="AA69" s="12">
        <f t="shared" ca="1" si="344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45"/>
        <v>1</v>
      </c>
      <c r="AE69" s="17" t="b">
        <f t="shared" ca="1" si="346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47"/>
        <v/>
      </c>
      <c r="AH69" s="17" t="b">
        <f t="shared" ca="1" si="348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49"/>
        <v/>
      </c>
      <c r="AK69" s="17" t="b">
        <f t="shared" ca="1" si="350"/>
        <v>0</v>
      </c>
      <c r="AL69" s="17" t="b">
        <f t="shared" ca="1" si="351"/>
        <v>0</v>
      </c>
      <c r="AM69" s="17" t="b">
        <f t="shared" ca="1" si="352"/>
        <v>0</v>
      </c>
      <c r="AN69" s="17">
        <f t="shared" ca="1" si="353"/>
        <v>0</v>
      </c>
      <c r="AO69" s="24" t="str">
        <f t="shared" ca="1" si="354"/>
        <v/>
      </c>
      <c r="AP69" s="24" t="str">
        <f t="shared" ca="1" si="355"/>
        <v/>
      </c>
      <c r="AQ69" s="17" t="b">
        <f t="shared" ca="1" si="402"/>
        <v>0</v>
      </c>
      <c r="AR69" s="17" t="b">
        <f t="shared" ca="1" si="356"/>
        <v>1</v>
      </c>
      <c r="AS69" s="17" t="b">
        <f t="shared" ca="1" si="357"/>
        <v>0</v>
      </c>
      <c r="AT69" s="17" t="b">
        <f t="shared" ca="1" si="358"/>
        <v>0</v>
      </c>
      <c r="AU69" s="17" t="b">
        <f t="shared" ca="1" si="359"/>
        <v>1</v>
      </c>
      <c r="AV69" s="17" t="b">
        <f t="shared" ca="1" si="360"/>
        <v>0</v>
      </c>
      <c r="AW69" s="17" t="b">
        <f t="shared" ca="1" si="361"/>
        <v>1</v>
      </c>
      <c r="AX69" s="14" t="b">
        <f t="array" aca="1" ref="AX69" ca="1">IF(H69,N69&gt;0,"")</f>
        <v>1</v>
      </c>
      <c r="AY69" s="17" t="str">
        <f t="shared" ca="1" si="362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63"/>
        <v>1</v>
      </c>
      <c r="BB69" s="17" t="b">
        <v>0</v>
      </c>
      <c r="BC69" s="17" t="b">
        <f t="shared" ca="1" si="364"/>
        <v>1</v>
      </c>
      <c r="BD69" s="17" t="b">
        <f t="shared" ca="1" si="365"/>
        <v>0</v>
      </c>
      <c r="BE69" s="17" t="str">
        <f t="shared" ca="1" si="403"/>
        <v/>
      </c>
      <c r="BF69" s="17" t="b">
        <f t="shared" ca="1" si="404"/>
        <v>0</v>
      </c>
      <c r="BG69" s="17" t="b">
        <f t="shared" ca="1" si="366"/>
        <v>0</v>
      </c>
      <c r="BH69" s="17" t="b">
        <f t="shared" ca="1" si="367"/>
        <v>1</v>
      </c>
      <c r="BI69" s="17">
        <f t="shared" ca="1" si="368"/>
        <v>2</v>
      </c>
      <c r="BJ69" s="17" t="b">
        <f t="shared" ca="1" si="369"/>
        <v>0</v>
      </c>
      <c r="BK69" s="17" t="str">
        <f t="shared" ca="1" si="405"/>
        <v/>
      </c>
      <c r="BL69" s="17" t="str">
        <f t="shared" ca="1" si="370"/>
        <v/>
      </c>
      <c r="BM69" s="17" t="str">
        <f t="shared" ca="1" si="371"/>
        <v>F</v>
      </c>
      <c r="BN69" s="17" t="str">
        <f t="shared" ca="1" si="372"/>
        <v>F</v>
      </c>
      <c r="BO69" s="17" t="str">
        <f t="shared" ca="1" si="373"/>
        <v>D</v>
      </c>
      <c r="BP69" s="14" t="b">
        <f t="shared" ca="1" si="374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75"/>
        <v/>
      </c>
      <c r="DE69" s="14" t="str">
        <f t="shared" ca="1" si="376"/>
        <v/>
      </c>
      <c r="DF69" s="14" t="str">
        <f t="shared" ca="1" si="377"/>
        <v/>
      </c>
      <c r="DG69" s="14" t="str">
        <f t="shared" ca="1" si="378"/>
        <v/>
      </c>
      <c r="DH69" s="14" t="str">
        <f t="shared" ca="1" si="379"/>
        <v/>
      </c>
      <c r="DI69" s="14" t="str">
        <f t="shared" ca="1" si="380"/>
        <v/>
      </c>
      <c r="DJ69" s="14" t="str">
        <f t="shared" ca="1" si="381"/>
        <v/>
      </c>
      <c r="DK69" s="14" t="str">
        <f t="shared" ca="1" si="382"/>
        <v/>
      </c>
      <c r="DL69" s="14" t="str">
        <f t="shared" ref="DL69:DL144" ca="1" si="406">IF(CS69&lt;&gt;"","The following cases have values above declared theorethical max: " &amp;SUBSTITUTE(CS69," ",", "),"")</f>
        <v/>
      </c>
      <c r="DM69" s="14" t="str">
        <f t="shared" ca="1" si="383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384"/>
        <v/>
      </c>
      <c r="DP69" s="14" t="str">
        <f t="shared" ca="1" si="385"/>
        <v/>
      </c>
      <c r="DQ69" s="14" t="str">
        <f t="shared" ca="1" si="386"/>
        <v/>
      </c>
      <c r="DR69" s="14" t="str">
        <f t="shared" ca="1" si="387"/>
        <v/>
      </c>
      <c r="DS69" s="14" t="str">
        <f t="shared" ca="1" si="388"/>
        <v/>
      </c>
      <c r="DZ69" s="14" t="b">
        <f t="shared" ca="1" si="389"/>
        <v>0</v>
      </c>
      <c r="EA69" s="14" t="str">
        <f t="shared" ca="1" si="390"/>
        <v>Hyperreflexia (UMN) (q_28a)</v>
      </c>
      <c r="EB69" s="14" t="str">
        <f t="shared" ca="1" si="391"/>
        <v xml:space="preserve">Values must be limited to predefinied list. </v>
      </c>
      <c r="EC69" s="14" t="str">
        <f t="shared" ca="1" si="392"/>
        <v xml:space="preserve">Hyperreflexia (UMN) (q_28a): Values must be limited to predefinied list. </v>
      </c>
      <c r="ED69" s="14" t="str">
        <f t="shared" ca="1" si="393"/>
        <v/>
      </c>
      <c r="EE69" s="14" t="str">
        <f t="shared" ca="1" si="394"/>
        <v>Values must be limited to predefinied list</v>
      </c>
      <c r="EF69" s="14" t="str">
        <f t="shared" ca="1" si="395"/>
        <v/>
      </c>
      <c r="EG69" s="14" t="str">
        <f t="shared" ca="1" si="396"/>
        <v/>
      </c>
      <c r="EM69" s="14" t="b">
        <f t="shared" ca="1" si="397"/>
        <v>1</v>
      </c>
      <c r="EN69" s="14">
        <f t="shared" ca="1" si="398"/>
        <v>56</v>
      </c>
      <c r="EO69" s="14" t="str">
        <f t="shared" ca="1" si="399"/>
        <v>q_28a</v>
      </c>
      <c r="EP69" s="14" t="str">
        <f t="shared" ca="1" si="400"/>
        <v xml:space="preserve">Hyperreflexia (UMN) (q_28a): Values must be limited to predefinied list. </v>
      </c>
      <c r="EQ69" s="14" t="str">
        <f t="shared" ca="1" si="401"/>
        <v/>
      </c>
    </row>
    <row r="70" spans="2:147" s="14" customFormat="1">
      <c r="B70" s="14" t="str">
        <f t="shared" ca="1" si="332"/>
        <v/>
      </c>
      <c r="C70" s="14">
        <f t="shared" ca="1" si="333"/>
        <v>57</v>
      </c>
      <c r="D70" s="14">
        <f t="shared" si="334"/>
        <v>68</v>
      </c>
      <c r="E70" s="14" t="str">
        <f t="shared" ca="1" si="335"/>
        <v>D</v>
      </c>
      <c r="F70" s="14" t="str">
        <f t="shared" ca="1" si="336"/>
        <v>q_28b</v>
      </c>
      <c r="G70" s="14" t="str">
        <f t="shared" ca="1" si="337"/>
        <v>Finger flexion/Babinski's sign (UMN)</v>
      </c>
      <c r="H70" s="14" t="b">
        <f t="shared" ca="1" si="338"/>
        <v>1</v>
      </c>
      <c r="I70" s="14" t="str">
        <f ca="1">IF($H70,ADDRESS(3,(D70+1)*2-1,4,,"["&amp;wew!$G$7&amp;"]"&amp;_sheetname_labels)&amp;":"&amp;ADDRESS(2+ster!$B$20,(D70+1)*2-1,4),"")</f>
        <v>[DBTemplate.xlsm]labels!EG3:EG725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[DBTemplate.xlsm]labels!EG3:EG4</v>
      </c>
      <c r="L70" s="14" t="str">
        <f ca="1">IF($H70,IF($J70&gt;0,ADDRESS(3,(D70+1)*2,4,,"["&amp;wew!$G$7&amp;"]"&amp;_sheetname_labels)&amp;":"&amp;ADDRESS(2+J70,(D70+1)*2,4),""),"")</f>
        <v>[DBTemplate.xlsm]labels!EH3:EH4</v>
      </c>
      <c r="M70" s="14">
        <f t="shared" ca="1" si="339"/>
        <v>0</v>
      </c>
      <c r="N70" s="14">
        <f t="shared" ca="1" si="340"/>
        <v>2</v>
      </c>
      <c r="O70" s="14" t="str">
        <f t="shared" ca="1" si="341"/>
        <v>q_28b</v>
      </c>
      <c r="P70" s="14" t="str">
        <f t="shared" ca="1" si="342"/>
        <v>Finger flexion/Babinski's sign (UMN)</v>
      </c>
      <c r="Q70" s="14" t="str">
        <f ca="1">IF($BP70,ADDRESS(3,D70+1,4,,"["&amp;wew!$G$7&amp;"]"&amp;_sheetname_dataframe)&amp;":"&amp;ADDRESS(2+ster!$C$14,D70+1,4),"")</f>
        <v>[DBTemplate.xlsm]data_frame!BQ3:BQ3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43"/>
        <v>0</v>
      </c>
      <c r="AA70" s="12">
        <f t="shared" ca="1" si="344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45"/>
        <v>1</v>
      </c>
      <c r="AE70" s="17" t="b">
        <f t="shared" ca="1" si="346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47"/>
        <v/>
      </c>
      <c r="AH70" s="17" t="b">
        <f t="shared" ca="1" si="348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49"/>
        <v/>
      </c>
      <c r="AK70" s="17" t="b">
        <f t="shared" ca="1" si="350"/>
        <v>0</v>
      </c>
      <c r="AL70" s="17" t="b">
        <f t="shared" ca="1" si="351"/>
        <v>0</v>
      </c>
      <c r="AM70" s="17" t="b">
        <f t="shared" ca="1" si="352"/>
        <v>0</v>
      </c>
      <c r="AN70" s="17">
        <f t="shared" ca="1" si="353"/>
        <v>0</v>
      </c>
      <c r="AO70" s="24" t="str">
        <f t="shared" ca="1" si="354"/>
        <v/>
      </c>
      <c r="AP70" s="24" t="str">
        <f t="shared" ca="1" si="355"/>
        <v/>
      </c>
      <c r="AQ70" s="17" t="b">
        <f t="shared" ca="1" si="402"/>
        <v>0</v>
      </c>
      <c r="AR70" s="17" t="b">
        <f t="shared" ca="1" si="356"/>
        <v>1</v>
      </c>
      <c r="AS70" s="17" t="b">
        <f t="shared" ca="1" si="357"/>
        <v>0</v>
      </c>
      <c r="AT70" s="17" t="b">
        <f t="shared" ca="1" si="358"/>
        <v>0</v>
      </c>
      <c r="AU70" s="17" t="b">
        <f t="shared" ca="1" si="359"/>
        <v>1</v>
      </c>
      <c r="AV70" s="17" t="b">
        <f t="shared" ca="1" si="360"/>
        <v>0</v>
      </c>
      <c r="AW70" s="17" t="b">
        <f t="shared" ca="1" si="361"/>
        <v>1</v>
      </c>
      <c r="AX70" s="14" t="b">
        <f t="array" aca="1" ref="AX70" ca="1">IF(H70,N70&gt;0,"")</f>
        <v>1</v>
      </c>
      <c r="AY70" s="17" t="str">
        <f t="shared" ca="1" si="362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63"/>
        <v>1</v>
      </c>
      <c r="BB70" s="17" t="b">
        <v>0</v>
      </c>
      <c r="BC70" s="17" t="b">
        <f t="shared" ca="1" si="364"/>
        <v>1</v>
      </c>
      <c r="BD70" s="17" t="b">
        <f t="shared" ca="1" si="365"/>
        <v>0</v>
      </c>
      <c r="BE70" s="17" t="str">
        <f t="shared" ca="1" si="403"/>
        <v/>
      </c>
      <c r="BF70" s="17" t="b">
        <f t="shared" ca="1" si="404"/>
        <v>0</v>
      </c>
      <c r="BG70" s="17" t="b">
        <f t="shared" ca="1" si="366"/>
        <v>0</v>
      </c>
      <c r="BH70" s="17" t="b">
        <f t="shared" ca="1" si="367"/>
        <v>1</v>
      </c>
      <c r="BI70" s="17">
        <f t="shared" ca="1" si="368"/>
        <v>2</v>
      </c>
      <c r="BJ70" s="17" t="b">
        <f t="shared" ca="1" si="369"/>
        <v>0</v>
      </c>
      <c r="BK70" s="17" t="str">
        <f t="shared" ca="1" si="405"/>
        <v/>
      </c>
      <c r="BL70" s="17" t="str">
        <f t="shared" ca="1" si="370"/>
        <v/>
      </c>
      <c r="BM70" s="17" t="str">
        <f t="shared" ca="1" si="371"/>
        <v>F</v>
      </c>
      <c r="BN70" s="17" t="str">
        <f t="shared" ca="1" si="372"/>
        <v>F</v>
      </c>
      <c r="BO70" s="17" t="str">
        <f t="shared" ca="1" si="373"/>
        <v>D</v>
      </c>
      <c r="BP70" s="14" t="b">
        <f t="shared" ca="1" si="374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75"/>
        <v/>
      </c>
      <c r="DE70" s="14" t="str">
        <f t="shared" ca="1" si="376"/>
        <v/>
      </c>
      <c r="DF70" s="14" t="str">
        <f t="shared" ca="1" si="377"/>
        <v/>
      </c>
      <c r="DG70" s="14" t="str">
        <f t="shared" ca="1" si="378"/>
        <v/>
      </c>
      <c r="DH70" s="14" t="str">
        <f t="shared" ca="1" si="379"/>
        <v/>
      </c>
      <c r="DI70" s="14" t="str">
        <f t="shared" ca="1" si="380"/>
        <v/>
      </c>
      <c r="DJ70" s="14" t="str">
        <f t="shared" ca="1" si="381"/>
        <v/>
      </c>
      <c r="DK70" s="14" t="str">
        <f t="shared" ca="1" si="382"/>
        <v/>
      </c>
      <c r="DL70" s="14" t="str">
        <f t="shared" ca="1" si="406"/>
        <v/>
      </c>
      <c r="DM70" s="14" t="str">
        <f t="shared" ca="1" si="383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384"/>
        <v/>
      </c>
      <c r="DP70" s="14" t="str">
        <f t="shared" ca="1" si="385"/>
        <v/>
      </c>
      <c r="DQ70" s="14" t="str">
        <f t="shared" ca="1" si="386"/>
        <v/>
      </c>
      <c r="DR70" s="14" t="str">
        <f t="shared" ca="1" si="387"/>
        <v/>
      </c>
      <c r="DS70" s="14" t="str">
        <f t="shared" ca="1" si="388"/>
        <v/>
      </c>
      <c r="DZ70" s="14" t="b">
        <f t="shared" ca="1" si="389"/>
        <v>0</v>
      </c>
      <c r="EA70" s="14" t="str">
        <f t="shared" ca="1" si="390"/>
        <v>Finger flexion/Babinski's sign (UMN) (q_28b)</v>
      </c>
      <c r="EB70" s="14" t="str">
        <f t="shared" ca="1" si="391"/>
        <v xml:space="preserve">Values must be limited to predefinied list. </v>
      </c>
      <c r="EC70" s="14" t="str">
        <f t="shared" ca="1" si="392"/>
        <v xml:space="preserve">Finger flexion/Babinski's sign (UMN) (q_28b): Values must be limited to predefinied list. </v>
      </c>
      <c r="ED70" s="14" t="str">
        <f t="shared" ca="1" si="393"/>
        <v/>
      </c>
      <c r="EE70" s="14" t="str">
        <f t="shared" ca="1" si="394"/>
        <v>Values must be limited to predefinied list</v>
      </c>
      <c r="EF70" s="14" t="str">
        <f t="shared" ca="1" si="395"/>
        <v/>
      </c>
      <c r="EG70" s="14" t="str">
        <f t="shared" ca="1" si="396"/>
        <v/>
      </c>
      <c r="EM70" s="14" t="b">
        <f t="shared" ca="1" si="397"/>
        <v>1</v>
      </c>
      <c r="EN70" s="14">
        <f t="shared" ca="1" si="398"/>
        <v>57</v>
      </c>
      <c r="EO70" s="14" t="str">
        <f t="shared" ca="1" si="399"/>
        <v>q_28b</v>
      </c>
      <c r="EP70" s="14" t="str">
        <f t="shared" ca="1" si="400"/>
        <v xml:space="preserve">Finger flexion/Babinski's sign (UMN) (q_28b): Values must be limited to predefinied list. </v>
      </c>
      <c r="EQ70" s="14" t="str">
        <f t="shared" ca="1" si="401"/>
        <v/>
      </c>
    </row>
    <row r="71" spans="2:147" s="14" customFormat="1">
      <c r="B71" s="14" t="str">
        <f t="shared" ca="1" si="332"/>
        <v/>
      </c>
      <c r="C71" s="14">
        <f t="shared" ca="1" si="333"/>
        <v>58</v>
      </c>
      <c r="D71" s="14">
        <f t="shared" si="334"/>
        <v>69</v>
      </c>
      <c r="E71" s="14" t="str">
        <f t="shared" ca="1" si="335"/>
        <v>D</v>
      </c>
      <c r="F71" s="14" t="str">
        <f t="shared" ca="1" si="336"/>
        <v>q_28c</v>
      </c>
      <c r="G71" s="14" t="str">
        <f t="shared" ca="1" si="337"/>
        <v>Spasticity  (UMN)</v>
      </c>
      <c r="H71" s="14" t="b">
        <f t="shared" ca="1" si="338"/>
        <v>1</v>
      </c>
      <c r="I71" s="14" t="str">
        <f ca="1">IF($H71,ADDRESS(3,(D71+1)*2-1,4,,"["&amp;wew!$G$7&amp;"]"&amp;_sheetname_labels)&amp;":"&amp;ADDRESS(2+ster!$B$20,(D71+1)*2-1,4),"")</f>
        <v>[DBTemplate.xlsm]labels!EI3:EI725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[DBTemplate.xlsm]labels!EI3:EI4</v>
      </c>
      <c r="L71" s="14" t="str">
        <f ca="1">IF($H71,IF($J71&gt;0,ADDRESS(3,(D71+1)*2,4,,"["&amp;wew!$G$7&amp;"]"&amp;_sheetname_labels)&amp;":"&amp;ADDRESS(2+J71,(D71+1)*2,4),""),"")</f>
        <v>[DBTemplate.xlsm]labels!EJ3:EJ4</v>
      </c>
      <c r="M71" s="14">
        <f t="shared" ca="1" si="339"/>
        <v>0</v>
      </c>
      <c r="N71" s="14">
        <f t="shared" ca="1" si="340"/>
        <v>2</v>
      </c>
      <c r="O71" s="14" t="str">
        <f t="shared" ca="1" si="341"/>
        <v>q_28c</v>
      </c>
      <c r="P71" s="14" t="str">
        <f t="shared" ca="1" si="342"/>
        <v>Spasticity  (UMN)</v>
      </c>
      <c r="Q71" s="14" t="str">
        <f ca="1">IF($BP71,ADDRESS(3,D71+1,4,,"["&amp;wew!$G$7&amp;"]"&amp;_sheetname_dataframe)&amp;":"&amp;ADDRESS(2+ster!$C$14,D71+1,4),"")</f>
        <v>[DBTemplate.xlsm]data_frame!BR3:BR3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43"/>
        <v>0</v>
      </c>
      <c r="AA71" s="12">
        <f t="shared" ca="1" si="344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45"/>
        <v>1</v>
      </c>
      <c r="AE71" s="17" t="b">
        <f t="shared" ca="1" si="346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47"/>
        <v/>
      </c>
      <c r="AH71" s="17" t="b">
        <f t="shared" ca="1" si="348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49"/>
        <v/>
      </c>
      <c r="AK71" s="17" t="b">
        <f t="shared" ca="1" si="350"/>
        <v>0</v>
      </c>
      <c r="AL71" s="17" t="b">
        <f t="shared" ca="1" si="351"/>
        <v>0</v>
      </c>
      <c r="AM71" s="17" t="b">
        <f t="shared" ca="1" si="352"/>
        <v>0</v>
      </c>
      <c r="AN71" s="17">
        <f t="shared" ca="1" si="353"/>
        <v>0</v>
      </c>
      <c r="AO71" s="24" t="str">
        <f t="shared" ca="1" si="354"/>
        <v/>
      </c>
      <c r="AP71" s="24" t="str">
        <f t="shared" ca="1" si="355"/>
        <v/>
      </c>
      <c r="AQ71" s="17" t="b">
        <f t="shared" ca="1" si="402"/>
        <v>0</v>
      </c>
      <c r="AR71" s="17" t="b">
        <f t="shared" ca="1" si="356"/>
        <v>1</v>
      </c>
      <c r="AS71" s="17" t="b">
        <f t="shared" ca="1" si="357"/>
        <v>0</v>
      </c>
      <c r="AT71" s="17" t="b">
        <f t="shared" ca="1" si="358"/>
        <v>0</v>
      </c>
      <c r="AU71" s="17" t="b">
        <f t="shared" ca="1" si="359"/>
        <v>1</v>
      </c>
      <c r="AV71" s="17" t="b">
        <f t="shared" ca="1" si="360"/>
        <v>0</v>
      </c>
      <c r="AW71" s="17" t="b">
        <f t="shared" ca="1" si="361"/>
        <v>1</v>
      </c>
      <c r="AX71" s="14" t="b">
        <f t="array" aca="1" ref="AX71" ca="1">IF(H71,N71&gt;0,"")</f>
        <v>1</v>
      </c>
      <c r="AY71" s="17" t="str">
        <f t="shared" ca="1" si="362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63"/>
        <v>1</v>
      </c>
      <c r="BB71" s="17" t="b">
        <v>0</v>
      </c>
      <c r="BC71" s="17" t="b">
        <f t="shared" ca="1" si="364"/>
        <v>1</v>
      </c>
      <c r="BD71" s="17" t="b">
        <f t="shared" ca="1" si="365"/>
        <v>0</v>
      </c>
      <c r="BE71" s="17" t="str">
        <f t="shared" ca="1" si="403"/>
        <v/>
      </c>
      <c r="BF71" s="17" t="b">
        <f t="shared" ca="1" si="404"/>
        <v>0</v>
      </c>
      <c r="BG71" s="17" t="b">
        <f t="shared" ca="1" si="366"/>
        <v>0</v>
      </c>
      <c r="BH71" s="17" t="b">
        <f t="shared" ca="1" si="367"/>
        <v>1</v>
      </c>
      <c r="BI71" s="17">
        <f t="shared" ca="1" si="368"/>
        <v>2</v>
      </c>
      <c r="BJ71" s="17" t="b">
        <f t="shared" ca="1" si="369"/>
        <v>0</v>
      </c>
      <c r="BK71" s="17" t="str">
        <f t="shared" ca="1" si="405"/>
        <v/>
      </c>
      <c r="BL71" s="17" t="str">
        <f t="shared" ca="1" si="370"/>
        <v/>
      </c>
      <c r="BM71" s="17" t="str">
        <f t="shared" ca="1" si="371"/>
        <v>F</v>
      </c>
      <c r="BN71" s="17" t="str">
        <f t="shared" ca="1" si="372"/>
        <v>F</v>
      </c>
      <c r="BO71" s="17" t="str">
        <f t="shared" ca="1" si="373"/>
        <v>D</v>
      </c>
      <c r="BP71" s="14" t="b">
        <f t="shared" ca="1" si="374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75"/>
        <v/>
      </c>
      <c r="DE71" s="14" t="str">
        <f t="shared" ca="1" si="376"/>
        <v/>
      </c>
      <c r="DF71" s="14" t="str">
        <f t="shared" ca="1" si="377"/>
        <v/>
      </c>
      <c r="DG71" s="14" t="str">
        <f t="shared" ca="1" si="378"/>
        <v/>
      </c>
      <c r="DH71" s="14" t="str">
        <f t="shared" ca="1" si="379"/>
        <v/>
      </c>
      <c r="DI71" s="14" t="str">
        <f t="shared" ca="1" si="380"/>
        <v/>
      </c>
      <c r="DJ71" s="14" t="str">
        <f t="shared" ca="1" si="381"/>
        <v/>
      </c>
      <c r="DK71" s="14" t="str">
        <f t="shared" ca="1" si="382"/>
        <v/>
      </c>
      <c r="DL71" s="14" t="str">
        <f t="shared" ca="1" si="406"/>
        <v/>
      </c>
      <c r="DM71" s="14" t="str">
        <f t="shared" ca="1" si="383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384"/>
        <v/>
      </c>
      <c r="DP71" s="14" t="str">
        <f t="shared" ca="1" si="385"/>
        <v/>
      </c>
      <c r="DQ71" s="14" t="str">
        <f t="shared" ca="1" si="386"/>
        <v/>
      </c>
      <c r="DR71" s="14" t="str">
        <f t="shared" ca="1" si="387"/>
        <v/>
      </c>
      <c r="DS71" s="14" t="str">
        <f t="shared" ca="1" si="388"/>
        <v/>
      </c>
      <c r="DZ71" s="14" t="b">
        <f t="shared" ca="1" si="389"/>
        <v>0</v>
      </c>
      <c r="EA71" s="14" t="str">
        <f t="shared" ca="1" si="390"/>
        <v>Spasticity  (UMN) (q_28c)</v>
      </c>
      <c r="EB71" s="14" t="str">
        <f t="shared" ca="1" si="391"/>
        <v xml:space="preserve">Values must be limited to predefinied list. </v>
      </c>
      <c r="EC71" s="14" t="str">
        <f t="shared" ca="1" si="392"/>
        <v xml:space="preserve">Spasticity  (UMN) (q_28c): Values must be limited to predefinied list. </v>
      </c>
      <c r="ED71" s="14" t="str">
        <f t="shared" ca="1" si="393"/>
        <v/>
      </c>
      <c r="EE71" s="14" t="str">
        <f t="shared" ca="1" si="394"/>
        <v>Values must be limited to predefinied list</v>
      </c>
      <c r="EF71" s="14" t="str">
        <f t="shared" ca="1" si="395"/>
        <v/>
      </c>
      <c r="EG71" s="14" t="str">
        <f t="shared" ca="1" si="396"/>
        <v/>
      </c>
      <c r="EM71" s="14" t="b">
        <f t="shared" ca="1" si="397"/>
        <v>1</v>
      </c>
      <c r="EN71" s="14">
        <f t="shared" ca="1" si="398"/>
        <v>58</v>
      </c>
      <c r="EO71" s="14" t="str">
        <f t="shared" ca="1" si="399"/>
        <v>q_28c</v>
      </c>
      <c r="EP71" s="14" t="str">
        <f t="shared" ca="1" si="400"/>
        <v xml:space="preserve">Spasticity  (UMN) (q_28c): Values must be limited to predefinied list. </v>
      </c>
      <c r="EQ71" s="14" t="str">
        <f t="shared" ca="1" si="401"/>
        <v/>
      </c>
    </row>
    <row r="72" spans="2:147" s="14" customFormat="1">
      <c r="B72" s="14" t="str">
        <f t="shared" ca="1" si="332"/>
        <v/>
      </c>
      <c r="C72" s="14">
        <f t="shared" ca="1" si="333"/>
        <v>59</v>
      </c>
      <c r="D72" s="14">
        <f t="shared" si="334"/>
        <v>70</v>
      </c>
      <c r="E72" s="14" t="str">
        <f t="shared" ca="1" si="335"/>
        <v>D</v>
      </c>
      <c r="F72" s="14" t="str">
        <f t="shared" ca="1" si="336"/>
        <v>q_29a</v>
      </c>
      <c r="G72" s="14" t="str">
        <f t="shared" ca="1" si="337"/>
        <v>Atrophy and Weakness (LMN)</v>
      </c>
      <c r="H72" s="14" t="b">
        <f t="shared" ca="1" si="338"/>
        <v>1</v>
      </c>
      <c r="I72" s="14" t="str">
        <f ca="1">IF($H72,ADDRESS(3,(D72+1)*2-1,4,,"["&amp;wew!$G$7&amp;"]"&amp;_sheetname_labels)&amp;":"&amp;ADDRESS(2+ster!$B$20,(D72+1)*2-1,4),"")</f>
        <v>[DBTemplate.xlsm]labels!EK3:EK725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[DBTemplate.xlsm]labels!EK3:EK4</v>
      </c>
      <c r="L72" s="14" t="str">
        <f ca="1">IF($H72,IF($J72&gt;0,ADDRESS(3,(D72+1)*2,4,,"["&amp;wew!$G$7&amp;"]"&amp;_sheetname_labels)&amp;":"&amp;ADDRESS(2+J72,(D72+1)*2,4),""),"")</f>
        <v>[DBTemplate.xlsm]labels!EL3:EL4</v>
      </c>
      <c r="M72" s="14">
        <f t="shared" ca="1" si="339"/>
        <v>0</v>
      </c>
      <c r="N72" s="14">
        <f t="shared" ca="1" si="340"/>
        <v>2</v>
      </c>
      <c r="O72" s="14" t="str">
        <f t="shared" ca="1" si="341"/>
        <v>q_29a</v>
      </c>
      <c r="P72" s="14" t="str">
        <f t="shared" ca="1" si="342"/>
        <v>Atrophy and Weakness (LMN)</v>
      </c>
      <c r="Q72" s="14" t="str">
        <f ca="1">IF($BP72,ADDRESS(3,D72+1,4,,"["&amp;wew!$G$7&amp;"]"&amp;_sheetname_dataframe)&amp;":"&amp;ADDRESS(2+ster!$C$14,D72+1,4),"")</f>
        <v>[DBTemplate.xlsm]data_frame!BS3:BS3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43"/>
        <v>0</v>
      </c>
      <c r="AA72" s="12">
        <f t="shared" ca="1" si="344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45"/>
        <v>1</v>
      </c>
      <c r="AE72" s="17" t="b">
        <f t="shared" ca="1" si="346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47"/>
        <v/>
      </c>
      <c r="AH72" s="17" t="b">
        <f t="shared" ca="1" si="348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49"/>
        <v/>
      </c>
      <c r="AK72" s="17" t="b">
        <f t="shared" ca="1" si="350"/>
        <v>0</v>
      </c>
      <c r="AL72" s="17" t="b">
        <f t="shared" ca="1" si="351"/>
        <v>0</v>
      </c>
      <c r="AM72" s="17" t="b">
        <f t="shared" ca="1" si="352"/>
        <v>0</v>
      </c>
      <c r="AN72" s="17">
        <f t="shared" ca="1" si="353"/>
        <v>0</v>
      </c>
      <c r="AO72" s="24" t="str">
        <f t="shared" ca="1" si="354"/>
        <v/>
      </c>
      <c r="AP72" s="24" t="str">
        <f t="shared" ca="1" si="355"/>
        <v/>
      </c>
      <c r="AQ72" s="17" t="b">
        <f t="shared" ca="1" si="402"/>
        <v>0</v>
      </c>
      <c r="AR72" s="17" t="b">
        <f t="shared" ca="1" si="356"/>
        <v>1</v>
      </c>
      <c r="AS72" s="17" t="b">
        <f t="shared" ca="1" si="357"/>
        <v>0</v>
      </c>
      <c r="AT72" s="17" t="b">
        <f t="shared" ca="1" si="358"/>
        <v>0</v>
      </c>
      <c r="AU72" s="17" t="b">
        <f t="shared" ca="1" si="359"/>
        <v>1</v>
      </c>
      <c r="AV72" s="17" t="b">
        <f t="shared" ca="1" si="360"/>
        <v>0</v>
      </c>
      <c r="AW72" s="17" t="b">
        <f t="shared" ca="1" si="361"/>
        <v>1</v>
      </c>
      <c r="AX72" s="14" t="b">
        <f t="array" aca="1" ref="AX72" ca="1">IF(H72,N72&gt;0,"")</f>
        <v>1</v>
      </c>
      <c r="AY72" s="17" t="str">
        <f t="shared" ca="1" si="362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63"/>
        <v>1</v>
      </c>
      <c r="BB72" s="17" t="b">
        <v>0</v>
      </c>
      <c r="BC72" s="17" t="b">
        <f t="shared" ca="1" si="364"/>
        <v>1</v>
      </c>
      <c r="BD72" s="17" t="b">
        <f t="shared" ca="1" si="365"/>
        <v>0</v>
      </c>
      <c r="BE72" s="17" t="str">
        <f t="shared" ca="1" si="403"/>
        <v/>
      </c>
      <c r="BF72" s="17" t="b">
        <f t="shared" ca="1" si="404"/>
        <v>0</v>
      </c>
      <c r="BG72" s="17" t="b">
        <f t="shared" ca="1" si="366"/>
        <v>0</v>
      </c>
      <c r="BH72" s="17" t="b">
        <f t="shared" ca="1" si="367"/>
        <v>1</v>
      </c>
      <c r="BI72" s="17">
        <f t="shared" ca="1" si="368"/>
        <v>2</v>
      </c>
      <c r="BJ72" s="17" t="b">
        <f t="shared" ca="1" si="369"/>
        <v>0</v>
      </c>
      <c r="BK72" s="17" t="str">
        <f t="shared" ca="1" si="405"/>
        <v/>
      </c>
      <c r="BL72" s="17" t="str">
        <f t="shared" ca="1" si="370"/>
        <v/>
      </c>
      <c r="BM72" s="17" t="str">
        <f t="shared" ca="1" si="371"/>
        <v>F</v>
      </c>
      <c r="BN72" s="17" t="str">
        <f t="shared" ca="1" si="372"/>
        <v>F</v>
      </c>
      <c r="BO72" s="17" t="str">
        <f t="shared" ca="1" si="373"/>
        <v>D</v>
      </c>
      <c r="BP72" s="14" t="b">
        <f t="shared" ca="1" si="374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75"/>
        <v/>
      </c>
      <c r="DE72" s="14" t="str">
        <f t="shared" ca="1" si="376"/>
        <v/>
      </c>
      <c r="DF72" s="14" t="str">
        <f t="shared" ca="1" si="377"/>
        <v/>
      </c>
      <c r="DG72" s="14" t="str">
        <f t="shared" ca="1" si="378"/>
        <v/>
      </c>
      <c r="DH72" s="14" t="str">
        <f t="shared" ca="1" si="379"/>
        <v/>
      </c>
      <c r="DI72" s="14" t="str">
        <f t="shared" ca="1" si="380"/>
        <v/>
      </c>
      <c r="DJ72" s="14" t="str">
        <f t="shared" ca="1" si="381"/>
        <v/>
      </c>
      <c r="DK72" s="14" t="str">
        <f t="shared" ca="1" si="382"/>
        <v/>
      </c>
      <c r="DL72" s="14" t="str">
        <f t="shared" ca="1" si="406"/>
        <v/>
      </c>
      <c r="DM72" s="14" t="str">
        <f t="shared" ca="1" si="383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384"/>
        <v/>
      </c>
      <c r="DP72" s="14" t="str">
        <f t="shared" ca="1" si="385"/>
        <v/>
      </c>
      <c r="DQ72" s="14" t="str">
        <f t="shared" ca="1" si="386"/>
        <v/>
      </c>
      <c r="DR72" s="14" t="str">
        <f t="shared" ca="1" si="387"/>
        <v/>
      </c>
      <c r="DS72" s="14" t="str">
        <f t="shared" ca="1" si="388"/>
        <v/>
      </c>
      <c r="DZ72" s="14" t="b">
        <f t="shared" ca="1" si="389"/>
        <v>0</v>
      </c>
      <c r="EA72" s="14" t="str">
        <f t="shared" ca="1" si="390"/>
        <v>Atrophy and Weakness (LMN) (q_29a)</v>
      </c>
      <c r="EB72" s="14" t="str">
        <f t="shared" ca="1" si="391"/>
        <v xml:space="preserve">Values must be limited to predefinied list. </v>
      </c>
      <c r="EC72" s="14" t="str">
        <f t="shared" ca="1" si="392"/>
        <v xml:space="preserve">Atrophy and Weakness (LMN) (q_29a): Values must be limited to predefinied list. </v>
      </c>
      <c r="ED72" s="14" t="str">
        <f t="shared" ca="1" si="393"/>
        <v/>
      </c>
      <c r="EE72" s="14" t="str">
        <f t="shared" ca="1" si="394"/>
        <v>Values must be limited to predefinied list</v>
      </c>
      <c r="EF72" s="14" t="str">
        <f t="shared" ca="1" si="395"/>
        <v/>
      </c>
      <c r="EG72" s="14" t="str">
        <f t="shared" ca="1" si="396"/>
        <v/>
      </c>
      <c r="EM72" s="14" t="b">
        <f t="shared" ca="1" si="397"/>
        <v>1</v>
      </c>
      <c r="EN72" s="14">
        <f t="shared" ca="1" si="398"/>
        <v>59</v>
      </c>
      <c r="EO72" s="14" t="str">
        <f t="shared" ca="1" si="399"/>
        <v>q_29a</v>
      </c>
      <c r="EP72" s="14" t="str">
        <f t="shared" ca="1" si="400"/>
        <v xml:space="preserve">Atrophy and Weakness (LMN) (q_29a): Values must be limited to predefinied list. </v>
      </c>
      <c r="EQ72" s="14" t="str">
        <f t="shared" ca="1" si="401"/>
        <v/>
      </c>
    </row>
    <row r="73" spans="2:147" s="14" customFormat="1">
      <c r="B73" s="14" t="str">
        <f t="shared" ca="1" si="332"/>
        <v/>
      </c>
      <c r="C73" s="14">
        <f t="shared" ca="1" si="333"/>
        <v>60</v>
      </c>
      <c r="D73" s="14">
        <f t="shared" si="334"/>
        <v>71</v>
      </c>
      <c r="E73" s="14" t="str">
        <f t="shared" ca="1" si="335"/>
        <v>D</v>
      </c>
      <c r="F73" s="14" t="str">
        <f t="shared" ca="1" si="336"/>
        <v>q_29b</v>
      </c>
      <c r="G73" s="14" t="str">
        <f t="shared" ca="1" si="337"/>
        <v>Fasciculations at onset (LMN)</v>
      </c>
      <c r="H73" s="14" t="b">
        <f t="shared" ca="1" si="338"/>
        <v>1</v>
      </c>
      <c r="I73" s="14" t="str">
        <f ca="1">IF($H73,ADDRESS(3,(D73+1)*2-1,4,,"["&amp;wew!$G$7&amp;"]"&amp;_sheetname_labels)&amp;":"&amp;ADDRESS(2+ster!$B$20,(D73+1)*2-1,4),"")</f>
        <v>[DBTemplate.xlsm]labels!EM3:EM725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[DBTemplate.xlsm]labels!EM3:EM4</v>
      </c>
      <c r="L73" s="14" t="str">
        <f ca="1">IF($H73,IF($J73&gt;0,ADDRESS(3,(D73+1)*2,4,,"["&amp;wew!$G$7&amp;"]"&amp;_sheetname_labels)&amp;":"&amp;ADDRESS(2+J73,(D73+1)*2,4),""),"")</f>
        <v>[DBTemplate.xlsm]labels!EN3:EN4</v>
      </c>
      <c r="M73" s="14">
        <f t="shared" ca="1" si="339"/>
        <v>0</v>
      </c>
      <c r="N73" s="14">
        <f t="shared" ca="1" si="340"/>
        <v>2</v>
      </c>
      <c r="O73" s="14" t="str">
        <f t="shared" ca="1" si="341"/>
        <v>q_29b</v>
      </c>
      <c r="P73" s="14" t="str">
        <f t="shared" ca="1" si="342"/>
        <v>Fasciculations at onset (LMN)</v>
      </c>
      <c r="Q73" s="14" t="str">
        <f ca="1">IF($BP73,ADDRESS(3,D73+1,4,,"["&amp;wew!$G$7&amp;"]"&amp;_sheetname_dataframe)&amp;":"&amp;ADDRESS(2+ster!$C$14,D73+1,4),"")</f>
        <v>[DBTemplate.xlsm]data_frame!BT3:BT3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43"/>
        <v>0</v>
      </c>
      <c r="AA73" s="12">
        <f t="shared" ca="1" si="344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45"/>
        <v>1</v>
      </c>
      <c r="AE73" s="17" t="b">
        <f t="shared" ca="1" si="346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47"/>
        <v/>
      </c>
      <c r="AH73" s="17" t="b">
        <f t="shared" ca="1" si="348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49"/>
        <v/>
      </c>
      <c r="AK73" s="17" t="b">
        <f t="shared" ca="1" si="350"/>
        <v>0</v>
      </c>
      <c r="AL73" s="17" t="b">
        <f t="shared" ca="1" si="351"/>
        <v>0</v>
      </c>
      <c r="AM73" s="17" t="b">
        <f t="shared" ca="1" si="352"/>
        <v>0</v>
      </c>
      <c r="AN73" s="17">
        <f t="shared" ca="1" si="353"/>
        <v>0</v>
      </c>
      <c r="AO73" s="24" t="str">
        <f t="shared" ca="1" si="354"/>
        <v/>
      </c>
      <c r="AP73" s="24" t="str">
        <f t="shared" ca="1" si="355"/>
        <v/>
      </c>
      <c r="AQ73" s="17" t="b">
        <f t="shared" ca="1" si="402"/>
        <v>0</v>
      </c>
      <c r="AR73" s="17" t="b">
        <f t="shared" ca="1" si="356"/>
        <v>1</v>
      </c>
      <c r="AS73" s="17" t="b">
        <f t="shared" ca="1" si="357"/>
        <v>0</v>
      </c>
      <c r="AT73" s="17" t="b">
        <f t="shared" ca="1" si="358"/>
        <v>0</v>
      </c>
      <c r="AU73" s="17" t="b">
        <f t="shared" ca="1" si="359"/>
        <v>1</v>
      </c>
      <c r="AV73" s="17" t="b">
        <f t="shared" ca="1" si="360"/>
        <v>0</v>
      </c>
      <c r="AW73" s="17" t="b">
        <f t="shared" ca="1" si="361"/>
        <v>1</v>
      </c>
      <c r="AX73" s="14" t="b">
        <f t="array" aca="1" ref="AX73" ca="1">IF(H73,N73&gt;0,"")</f>
        <v>1</v>
      </c>
      <c r="AY73" s="17" t="str">
        <f t="shared" ca="1" si="362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63"/>
        <v>1</v>
      </c>
      <c r="BB73" s="17" t="b">
        <v>0</v>
      </c>
      <c r="BC73" s="17" t="b">
        <f t="shared" ca="1" si="364"/>
        <v>1</v>
      </c>
      <c r="BD73" s="17" t="b">
        <f t="shared" ca="1" si="365"/>
        <v>0</v>
      </c>
      <c r="BE73" s="17" t="str">
        <f t="shared" ca="1" si="403"/>
        <v/>
      </c>
      <c r="BF73" s="17" t="b">
        <f t="shared" ca="1" si="404"/>
        <v>0</v>
      </c>
      <c r="BG73" s="17" t="b">
        <f t="shared" ca="1" si="366"/>
        <v>0</v>
      </c>
      <c r="BH73" s="17" t="b">
        <f t="shared" ca="1" si="367"/>
        <v>1</v>
      </c>
      <c r="BI73" s="17">
        <f t="shared" ca="1" si="368"/>
        <v>2</v>
      </c>
      <c r="BJ73" s="17" t="b">
        <f t="shared" ca="1" si="369"/>
        <v>0</v>
      </c>
      <c r="BK73" s="17" t="str">
        <f t="shared" ca="1" si="405"/>
        <v/>
      </c>
      <c r="BL73" s="17" t="str">
        <f t="shared" ca="1" si="370"/>
        <v/>
      </c>
      <c r="BM73" s="17" t="str">
        <f t="shared" ca="1" si="371"/>
        <v>F</v>
      </c>
      <c r="BN73" s="17" t="str">
        <f t="shared" ca="1" si="372"/>
        <v>F</v>
      </c>
      <c r="BO73" s="17" t="str">
        <f t="shared" ca="1" si="373"/>
        <v>D</v>
      </c>
      <c r="BP73" s="14" t="b">
        <f t="shared" ca="1" si="374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75"/>
        <v/>
      </c>
      <c r="DE73" s="14" t="str">
        <f t="shared" ca="1" si="376"/>
        <v/>
      </c>
      <c r="DF73" s="14" t="str">
        <f t="shared" ca="1" si="377"/>
        <v/>
      </c>
      <c r="DG73" s="14" t="str">
        <f t="shared" ca="1" si="378"/>
        <v/>
      </c>
      <c r="DH73" s="14" t="str">
        <f t="shared" ca="1" si="379"/>
        <v/>
      </c>
      <c r="DI73" s="14" t="str">
        <f t="shared" ca="1" si="380"/>
        <v/>
      </c>
      <c r="DJ73" s="14" t="str">
        <f t="shared" ca="1" si="381"/>
        <v/>
      </c>
      <c r="DK73" s="14" t="str">
        <f t="shared" ca="1" si="382"/>
        <v/>
      </c>
      <c r="DL73" s="14" t="str">
        <f t="shared" ca="1" si="406"/>
        <v/>
      </c>
      <c r="DM73" s="14" t="str">
        <f t="shared" ca="1" si="383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384"/>
        <v/>
      </c>
      <c r="DP73" s="14" t="str">
        <f t="shared" ca="1" si="385"/>
        <v/>
      </c>
      <c r="DQ73" s="14" t="str">
        <f t="shared" ca="1" si="386"/>
        <v/>
      </c>
      <c r="DR73" s="14" t="str">
        <f t="shared" ca="1" si="387"/>
        <v/>
      </c>
      <c r="DS73" s="14" t="str">
        <f t="shared" ca="1" si="388"/>
        <v/>
      </c>
      <c r="DZ73" s="14" t="b">
        <f t="shared" ca="1" si="389"/>
        <v>0</v>
      </c>
      <c r="EA73" s="14" t="str">
        <f t="shared" ca="1" si="390"/>
        <v>Fasciculations at onset (LMN) (q_29b)</v>
      </c>
      <c r="EB73" s="14" t="str">
        <f t="shared" ca="1" si="391"/>
        <v xml:space="preserve">Values must be limited to predefinied list. </v>
      </c>
      <c r="EC73" s="14" t="str">
        <f t="shared" ca="1" si="392"/>
        <v xml:space="preserve">Fasciculations at onset (LMN) (q_29b): Values must be limited to predefinied list. </v>
      </c>
      <c r="ED73" s="14" t="str">
        <f t="shared" ca="1" si="393"/>
        <v/>
      </c>
      <c r="EE73" s="14" t="str">
        <f t="shared" ca="1" si="394"/>
        <v>Values must be limited to predefinied list</v>
      </c>
      <c r="EF73" s="14" t="str">
        <f t="shared" ca="1" si="395"/>
        <v/>
      </c>
      <c r="EG73" s="14" t="str">
        <f t="shared" ca="1" si="396"/>
        <v/>
      </c>
      <c r="EM73" s="14" t="b">
        <f t="shared" ca="1" si="397"/>
        <v>1</v>
      </c>
      <c r="EN73" s="14">
        <f t="shared" ca="1" si="398"/>
        <v>60</v>
      </c>
      <c r="EO73" s="14" t="str">
        <f t="shared" ca="1" si="399"/>
        <v>q_29b</v>
      </c>
      <c r="EP73" s="14" t="str">
        <f t="shared" ca="1" si="400"/>
        <v xml:space="preserve">Fasciculations at onset (LMN) (q_29b): Values must be limited to predefinied list. </v>
      </c>
      <c r="EQ73" s="14" t="str">
        <f t="shared" ca="1" si="401"/>
        <v/>
      </c>
    </row>
    <row r="74" spans="2:147" s="14" customFormat="1">
      <c r="B74" s="14" t="str">
        <f t="shared" ca="1" si="332"/>
        <v/>
      </c>
      <c r="C74" s="14">
        <f t="shared" ca="1" si="333"/>
        <v>61</v>
      </c>
      <c r="D74" s="14">
        <f t="shared" si="334"/>
        <v>72</v>
      </c>
      <c r="E74" s="14" t="str">
        <f t="shared" ca="1" si="335"/>
        <v>D</v>
      </c>
      <c r="F74" s="14" t="str">
        <f t="shared" ca="1" si="336"/>
        <v>q_29c</v>
      </c>
      <c r="G74" s="14" t="str">
        <f t="shared" ca="1" si="337"/>
        <v>Hyporeflexia (LMN)</v>
      </c>
      <c r="H74" s="14" t="b">
        <f t="shared" ca="1" si="338"/>
        <v>1</v>
      </c>
      <c r="I74" s="14" t="str">
        <f ca="1">IF($H74,ADDRESS(3,(D74+1)*2-1,4,,"["&amp;wew!$G$7&amp;"]"&amp;_sheetname_labels)&amp;":"&amp;ADDRESS(2+ster!$B$20,(D74+1)*2-1,4),"")</f>
        <v>[DBTemplate.xlsm]labels!EO3:EO725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[DBTemplate.xlsm]labels!EO3:EO4</v>
      </c>
      <c r="L74" s="14" t="str">
        <f ca="1">IF($H74,IF($J74&gt;0,ADDRESS(3,(D74+1)*2,4,,"["&amp;wew!$G$7&amp;"]"&amp;_sheetname_labels)&amp;":"&amp;ADDRESS(2+J74,(D74+1)*2,4),""),"")</f>
        <v>[DBTemplate.xlsm]labels!EP3:EP4</v>
      </c>
      <c r="M74" s="14">
        <f t="shared" ca="1" si="339"/>
        <v>0</v>
      </c>
      <c r="N74" s="14">
        <f t="shared" ca="1" si="340"/>
        <v>2</v>
      </c>
      <c r="O74" s="14" t="str">
        <f t="shared" ca="1" si="341"/>
        <v>q_29c</v>
      </c>
      <c r="P74" s="14" t="str">
        <f t="shared" ca="1" si="342"/>
        <v>Hyporeflexia (LMN)</v>
      </c>
      <c r="Q74" s="14" t="str">
        <f ca="1">IF($BP74,ADDRESS(3,D74+1,4,,"["&amp;wew!$G$7&amp;"]"&amp;_sheetname_dataframe)&amp;":"&amp;ADDRESS(2+ster!$C$14,D74+1,4),"")</f>
        <v>[DBTemplate.xlsm]data_frame!BU3:BU3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43"/>
        <v>0</v>
      </c>
      <c r="AA74" s="12">
        <f t="shared" ca="1" si="344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45"/>
        <v>1</v>
      </c>
      <c r="AE74" s="17" t="b">
        <f t="shared" ca="1" si="346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47"/>
        <v/>
      </c>
      <c r="AH74" s="17" t="b">
        <f t="shared" ca="1" si="348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49"/>
        <v/>
      </c>
      <c r="AK74" s="17" t="b">
        <f t="shared" ca="1" si="350"/>
        <v>0</v>
      </c>
      <c r="AL74" s="17" t="b">
        <f t="shared" ca="1" si="351"/>
        <v>0</v>
      </c>
      <c r="AM74" s="17" t="b">
        <f t="shared" ca="1" si="352"/>
        <v>0</v>
      </c>
      <c r="AN74" s="17">
        <f t="shared" ca="1" si="353"/>
        <v>0</v>
      </c>
      <c r="AO74" s="24" t="str">
        <f t="shared" ca="1" si="354"/>
        <v/>
      </c>
      <c r="AP74" s="24" t="str">
        <f t="shared" ca="1" si="355"/>
        <v/>
      </c>
      <c r="AQ74" s="17" t="b">
        <f t="shared" ca="1" si="402"/>
        <v>0</v>
      </c>
      <c r="AR74" s="17" t="b">
        <f t="shared" ca="1" si="356"/>
        <v>1</v>
      </c>
      <c r="AS74" s="17" t="b">
        <f t="shared" ca="1" si="357"/>
        <v>0</v>
      </c>
      <c r="AT74" s="17" t="b">
        <f t="shared" ca="1" si="358"/>
        <v>0</v>
      </c>
      <c r="AU74" s="17" t="b">
        <f t="shared" ca="1" si="359"/>
        <v>1</v>
      </c>
      <c r="AV74" s="17" t="b">
        <f t="shared" ca="1" si="360"/>
        <v>0</v>
      </c>
      <c r="AW74" s="17" t="b">
        <f t="shared" ca="1" si="361"/>
        <v>1</v>
      </c>
      <c r="AX74" s="14" t="b">
        <f t="array" aca="1" ref="AX74" ca="1">IF(H74,N74&gt;0,"")</f>
        <v>1</v>
      </c>
      <c r="AY74" s="17" t="str">
        <f t="shared" ca="1" si="362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63"/>
        <v>1</v>
      </c>
      <c r="BB74" s="17" t="b">
        <v>0</v>
      </c>
      <c r="BC74" s="17" t="b">
        <f t="shared" ca="1" si="364"/>
        <v>1</v>
      </c>
      <c r="BD74" s="17" t="b">
        <f t="shared" ca="1" si="365"/>
        <v>0</v>
      </c>
      <c r="BE74" s="17" t="str">
        <f t="shared" ca="1" si="403"/>
        <v/>
      </c>
      <c r="BF74" s="17" t="b">
        <f t="shared" ca="1" si="404"/>
        <v>0</v>
      </c>
      <c r="BG74" s="17" t="b">
        <f t="shared" ca="1" si="366"/>
        <v>0</v>
      </c>
      <c r="BH74" s="17" t="b">
        <f t="shared" ca="1" si="367"/>
        <v>1</v>
      </c>
      <c r="BI74" s="17">
        <f t="shared" ca="1" si="368"/>
        <v>2</v>
      </c>
      <c r="BJ74" s="17" t="b">
        <f t="shared" ca="1" si="369"/>
        <v>0</v>
      </c>
      <c r="BK74" s="17" t="str">
        <f t="shared" ca="1" si="405"/>
        <v/>
      </c>
      <c r="BL74" s="17" t="str">
        <f t="shared" ca="1" si="370"/>
        <v/>
      </c>
      <c r="BM74" s="17" t="str">
        <f t="shared" ca="1" si="371"/>
        <v>F</v>
      </c>
      <c r="BN74" s="17" t="str">
        <f t="shared" ca="1" si="372"/>
        <v>F</v>
      </c>
      <c r="BO74" s="17" t="str">
        <f t="shared" ca="1" si="373"/>
        <v>D</v>
      </c>
      <c r="BP74" s="14" t="b">
        <f t="shared" ca="1" si="374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75"/>
        <v/>
      </c>
      <c r="DE74" s="14" t="str">
        <f t="shared" ca="1" si="376"/>
        <v/>
      </c>
      <c r="DF74" s="14" t="str">
        <f t="shared" ca="1" si="377"/>
        <v/>
      </c>
      <c r="DG74" s="14" t="str">
        <f t="shared" ca="1" si="378"/>
        <v/>
      </c>
      <c r="DH74" s="14" t="str">
        <f t="shared" ca="1" si="379"/>
        <v/>
      </c>
      <c r="DI74" s="14" t="str">
        <f t="shared" ca="1" si="380"/>
        <v/>
      </c>
      <c r="DJ74" s="14" t="str">
        <f t="shared" ca="1" si="381"/>
        <v/>
      </c>
      <c r="DK74" s="14" t="str">
        <f t="shared" ca="1" si="382"/>
        <v/>
      </c>
      <c r="DL74" s="14" t="str">
        <f t="shared" ca="1" si="406"/>
        <v/>
      </c>
      <c r="DM74" s="14" t="str">
        <f t="shared" ca="1" si="383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384"/>
        <v/>
      </c>
      <c r="DP74" s="14" t="str">
        <f t="shared" ca="1" si="385"/>
        <v/>
      </c>
      <c r="DQ74" s="14" t="str">
        <f t="shared" ca="1" si="386"/>
        <v/>
      </c>
      <c r="DR74" s="14" t="str">
        <f t="shared" ca="1" si="387"/>
        <v/>
      </c>
      <c r="DS74" s="14" t="str">
        <f t="shared" ca="1" si="388"/>
        <v/>
      </c>
      <c r="DZ74" s="14" t="b">
        <f t="shared" ca="1" si="389"/>
        <v>0</v>
      </c>
      <c r="EA74" s="14" t="str">
        <f t="shared" ca="1" si="390"/>
        <v>Hyporeflexia (LMN) (q_29c)</v>
      </c>
      <c r="EB74" s="14" t="str">
        <f t="shared" ca="1" si="391"/>
        <v xml:space="preserve">Values must be limited to predefinied list. </v>
      </c>
      <c r="EC74" s="14" t="str">
        <f t="shared" ca="1" si="392"/>
        <v xml:space="preserve">Hyporeflexia (LMN) (q_29c): Values must be limited to predefinied list. </v>
      </c>
      <c r="ED74" s="14" t="str">
        <f t="shared" ca="1" si="393"/>
        <v/>
      </c>
      <c r="EE74" s="14" t="str">
        <f t="shared" ca="1" si="394"/>
        <v>Values must be limited to predefinied list</v>
      </c>
      <c r="EF74" s="14" t="str">
        <f t="shared" ca="1" si="395"/>
        <v/>
      </c>
      <c r="EG74" s="14" t="str">
        <f t="shared" ca="1" si="396"/>
        <v/>
      </c>
      <c r="EM74" s="14" t="b">
        <f t="shared" ca="1" si="397"/>
        <v>1</v>
      </c>
      <c r="EN74" s="14">
        <f t="shared" ca="1" si="398"/>
        <v>61</v>
      </c>
      <c r="EO74" s="14" t="str">
        <f t="shared" ca="1" si="399"/>
        <v>q_29c</v>
      </c>
      <c r="EP74" s="14" t="str">
        <f t="shared" ca="1" si="400"/>
        <v xml:space="preserve">Hyporeflexia (LMN) (q_29c): Values must be limited to predefinied list. </v>
      </c>
      <c r="EQ74" s="14" t="str">
        <f t="shared" ca="1" si="401"/>
        <v/>
      </c>
    </row>
    <row r="75" spans="2:147" s="14" customFormat="1">
      <c r="B75" s="14" t="str">
        <f t="shared" ca="1" si="332"/>
        <v/>
      </c>
      <c r="C75" s="14">
        <f t="shared" ca="1" si="333"/>
        <v>62</v>
      </c>
      <c r="D75" s="14">
        <f t="shared" si="334"/>
        <v>73</v>
      </c>
      <c r="E75" s="14" t="str">
        <f t="shared" ca="1" si="335"/>
        <v>D</v>
      </c>
      <c r="F75" s="14" t="str">
        <f t="shared" ca="1" si="336"/>
        <v>q_30a</v>
      </c>
      <c r="G75" s="14" t="str">
        <f t="shared" ca="1" si="337"/>
        <v>Axial muscles</v>
      </c>
      <c r="H75" s="14" t="b">
        <f t="shared" ca="1" si="338"/>
        <v>1</v>
      </c>
      <c r="I75" s="14" t="str">
        <f ca="1">IF($H75,ADDRESS(3,(D75+1)*2-1,4,,"["&amp;wew!$G$7&amp;"]"&amp;_sheetname_labels)&amp;":"&amp;ADDRESS(2+ster!$B$20,(D75+1)*2-1,4),"")</f>
        <v>[DBTemplate.xlsm]labels!EQ3:EQ725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[DBTemplate.xlsm]labels!EQ3:EQ4</v>
      </c>
      <c r="L75" s="14" t="str">
        <f ca="1">IF($H75,IF($J75&gt;0,ADDRESS(3,(D75+1)*2,4,,"["&amp;wew!$G$7&amp;"]"&amp;_sheetname_labels)&amp;":"&amp;ADDRESS(2+J75,(D75+1)*2,4),""),"")</f>
        <v>[DBTemplate.xlsm]labels!ER3:ER4</v>
      </c>
      <c r="M75" s="14">
        <f t="shared" ca="1" si="339"/>
        <v>0</v>
      </c>
      <c r="N75" s="14">
        <f t="shared" ca="1" si="340"/>
        <v>2</v>
      </c>
      <c r="O75" s="14" t="str">
        <f t="shared" ca="1" si="341"/>
        <v>q_30a</v>
      </c>
      <c r="P75" s="14" t="str">
        <f t="shared" ca="1" si="342"/>
        <v>Axial muscles</v>
      </c>
      <c r="Q75" s="14" t="str">
        <f ca="1">IF($BP75,ADDRESS(3,D75+1,4,,"["&amp;wew!$G$7&amp;"]"&amp;_sheetname_dataframe)&amp;":"&amp;ADDRESS(2+ster!$C$14,D75+1,4),"")</f>
        <v>[DBTemplate.xlsm]data_frame!BV3:BV3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43"/>
        <v>0</v>
      </c>
      <c r="AA75" s="12" t="str">
        <f t="shared" ca="1" si="344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45"/>
        <v>1</v>
      </c>
      <c r="AE75" s="17" t="b">
        <f t="shared" ca="1" si="346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47"/>
        <v/>
      </c>
      <c r="AH75" s="17" t="b">
        <f t="shared" ca="1" si="348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49"/>
        <v/>
      </c>
      <c r="AK75" s="17" t="b">
        <f t="shared" ca="1" si="350"/>
        <v>0</v>
      </c>
      <c r="AL75" s="17" t="b">
        <f t="shared" ca="1" si="351"/>
        <v>0</v>
      </c>
      <c r="AM75" s="17" t="b">
        <f t="shared" ca="1" si="352"/>
        <v>0</v>
      </c>
      <c r="AN75" s="17">
        <f t="shared" ca="1" si="353"/>
        <v>0</v>
      </c>
      <c r="AO75" s="24" t="str">
        <f t="shared" ca="1" si="354"/>
        <v/>
      </c>
      <c r="AP75" s="24" t="str">
        <f t="shared" ca="1" si="355"/>
        <v/>
      </c>
      <c r="AQ75" s="17" t="b">
        <f t="shared" ca="1" si="402"/>
        <v>0</v>
      </c>
      <c r="AR75" s="17" t="b">
        <f t="shared" ca="1" si="356"/>
        <v>1</v>
      </c>
      <c r="AS75" s="17" t="b">
        <f t="shared" ca="1" si="357"/>
        <v>0</v>
      </c>
      <c r="AT75" s="17" t="b">
        <f t="shared" ca="1" si="358"/>
        <v>0</v>
      </c>
      <c r="AU75" s="17" t="b">
        <f t="shared" ca="1" si="359"/>
        <v>1</v>
      </c>
      <c r="AV75" s="17" t="b">
        <f t="shared" ca="1" si="360"/>
        <v>0</v>
      </c>
      <c r="AW75" s="17" t="b">
        <f t="shared" ca="1" si="361"/>
        <v>0</v>
      </c>
      <c r="AX75" s="14" t="b">
        <f t="array" aca="1" ref="AX75" ca="1">IF(H75,N75&gt;0,"")</f>
        <v>1</v>
      </c>
      <c r="AY75" s="17" t="str">
        <f t="shared" ca="1" si="362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63"/>
        <v>1</v>
      </c>
      <c r="BB75" s="17" t="b">
        <v>0</v>
      </c>
      <c r="BC75" s="17" t="b">
        <f t="shared" ca="1" si="364"/>
        <v>1</v>
      </c>
      <c r="BD75" s="17" t="b">
        <f t="shared" ca="1" si="365"/>
        <v>0</v>
      </c>
      <c r="BE75" s="17" t="str">
        <f t="shared" ca="1" si="403"/>
        <v/>
      </c>
      <c r="BF75" s="17" t="b">
        <f t="shared" ca="1" si="404"/>
        <v>0</v>
      </c>
      <c r="BG75" s="17" t="b">
        <f t="shared" ca="1" si="366"/>
        <v>0</v>
      </c>
      <c r="BH75" s="17" t="b">
        <f t="shared" ca="1" si="367"/>
        <v>1</v>
      </c>
      <c r="BI75" s="17">
        <f t="shared" ca="1" si="368"/>
        <v>2</v>
      </c>
      <c r="BJ75" s="17" t="b">
        <f t="shared" ca="1" si="369"/>
        <v>0</v>
      </c>
      <c r="BK75" s="17" t="str">
        <f t="shared" ca="1" si="405"/>
        <v/>
      </c>
      <c r="BL75" s="17" t="str">
        <f t="shared" ca="1" si="370"/>
        <v/>
      </c>
      <c r="BM75" s="17" t="str">
        <f t="shared" ca="1" si="371"/>
        <v>F</v>
      </c>
      <c r="BN75" s="17" t="str">
        <f t="shared" ca="1" si="372"/>
        <v>F</v>
      </c>
      <c r="BO75" s="17" t="str">
        <f t="shared" ca="1" si="373"/>
        <v>D</v>
      </c>
      <c r="BP75" s="14" t="b">
        <f t="shared" ca="1" si="374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75"/>
        <v/>
      </c>
      <c r="DE75" s="14" t="str">
        <f t="shared" ca="1" si="376"/>
        <v/>
      </c>
      <c r="DF75" s="14" t="str">
        <f t="shared" ca="1" si="377"/>
        <v/>
      </c>
      <c r="DG75" s="14" t="str">
        <f t="shared" ca="1" si="378"/>
        <v/>
      </c>
      <c r="DH75" s="14" t="str">
        <f t="shared" ca="1" si="379"/>
        <v/>
      </c>
      <c r="DI75" s="14" t="str">
        <f t="shared" ca="1" si="380"/>
        <v/>
      </c>
      <c r="DJ75" s="14" t="str">
        <f t="shared" ca="1" si="381"/>
        <v/>
      </c>
      <c r="DK75" s="14" t="str">
        <f t="shared" ca="1" si="382"/>
        <v/>
      </c>
      <c r="DL75" s="14" t="str">
        <f t="shared" ca="1" si="406"/>
        <v/>
      </c>
      <c r="DM75" s="14" t="str">
        <f t="shared" ca="1" si="383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384"/>
        <v/>
      </c>
      <c r="DP75" s="14" t="str">
        <f t="shared" ca="1" si="385"/>
        <v/>
      </c>
      <c r="DQ75" s="14" t="str">
        <f t="shared" ca="1" si="386"/>
        <v/>
      </c>
      <c r="DR75" s="14" t="str">
        <f t="shared" ca="1" si="387"/>
        <v/>
      </c>
      <c r="DS75" s="14" t="str">
        <f t="shared" ca="1" si="388"/>
        <v/>
      </c>
      <c r="DZ75" s="14" t="b">
        <f t="shared" ca="1" si="389"/>
        <v>0</v>
      </c>
      <c r="EA75" s="14" t="str">
        <f t="shared" ca="1" si="390"/>
        <v>Axial muscles (q_30a)</v>
      </c>
      <c r="EB75" s="14" t="str">
        <f t="shared" ca="1" si="391"/>
        <v xml:space="preserve">Values must be limited to predefinied list. </v>
      </c>
      <c r="EC75" s="14" t="str">
        <f t="shared" ca="1" si="392"/>
        <v xml:space="preserve">Axial muscles (q_30a): Values must be limited to predefinied list. </v>
      </c>
      <c r="ED75" s="14" t="str">
        <f t="shared" ca="1" si="393"/>
        <v/>
      </c>
      <c r="EE75" s="14" t="str">
        <f t="shared" ca="1" si="394"/>
        <v>Values must be limited to predefinied list</v>
      </c>
      <c r="EF75" s="14" t="str">
        <f t="shared" ca="1" si="395"/>
        <v/>
      </c>
      <c r="EG75" s="14" t="str">
        <f t="shared" ca="1" si="396"/>
        <v/>
      </c>
      <c r="EM75" s="14" t="b">
        <f t="shared" ca="1" si="397"/>
        <v>1</v>
      </c>
      <c r="EN75" s="14">
        <f t="shared" ca="1" si="398"/>
        <v>62</v>
      </c>
      <c r="EO75" s="14" t="str">
        <f t="shared" ca="1" si="399"/>
        <v>q_30a</v>
      </c>
      <c r="EP75" s="14" t="str">
        <f t="shared" ca="1" si="400"/>
        <v xml:space="preserve">Axial muscles (q_30a): Values must be limited to predefinied list. </v>
      </c>
      <c r="EQ75" s="14" t="str">
        <f t="shared" ca="1" si="401"/>
        <v/>
      </c>
    </row>
    <row r="76" spans="2:147" s="14" customFormat="1">
      <c r="B76" s="14" t="str">
        <f t="shared" ca="1" si="332"/>
        <v/>
      </c>
      <c r="C76" s="14">
        <f t="shared" ca="1" si="333"/>
        <v>63</v>
      </c>
      <c r="D76" s="14">
        <f t="shared" si="334"/>
        <v>74</v>
      </c>
      <c r="E76" s="14" t="str">
        <f t="shared" ca="1" si="335"/>
        <v>D</v>
      </c>
      <c r="F76" s="14" t="str">
        <f t="shared" ca="1" si="336"/>
        <v>q_30</v>
      </c>
      <c r="G76" s="14" t="str">
        <f t="shared" ca="1" si="337"/>
        <v>Neck weakness</v>
      </c>
      <c r="H76" s="14" t="b">
        <f t="shared" ca="1" si="338"/>
        <v>1</v>
      </c>
      <c r="I76" s="14" t="str">
        <f ca="1">IF($H76,ADDRESS(3,(D76+1)*2-1,4,,"["&amp;wew!$G$7&amp;"]"&amp;_sheetname_labels)&amp;":"&amp;ADDRESS(2+ster!$B$20,(D76+1)*2-1,4),"")</f>
        <v>[DBTemplate.xlsm]labels!ES3:ES725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[DBTemplate.xlsm]labels!ES3:ES4</v>
      </c>
      <c r="L76" s="14" t="str">
        <f ca="1">IF($H76,IF($J76&gt;0,ADDRESS(3,(D76+1)*2,4,,"["&amp;wew!$G$7&amp;"]"&amp;_sheetname_labels)&amp;":"&amp;ADDRESS(2+J76,(D76+1)*2,4),""),"")</f>
        <v>[DBTemplate.xlsm]labels!ET3:ET4</v>
      </c>
      <c r="M76" s="14">
        <f t="shared" ca="1" si="339"/>
        <v>0</v>
      </c>
      <c r="N76" s="14">
        <f t="shared" ca="1" si="340"/>
        <v>2</v>
      </c>
      <c r="O76" s="14" t="str">
        <f t="shared" ca="1" si="341"/>
        <v>q_30</v>
      </c>
      <c r="P76" s="14" t="str">
        <f t="shared" ca="1" si="342"/>
        <v>Neck weakness</v>
      </c>
      <c r="Q76" s="14" t="str">
        <f ca="1">IF($BP76,ADDRESS(3,D76+1,4,,"["&amp;wew!$G$7&amp;"]"&amp;_sheetname_dataframe)&amp;":"&amp;ADDRESS(2+ster!$C$14,D76+1,4),"")</f>
        <v>[DBTemplate.xlsm]data_frame!BW3:BW3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43"/>
        <v>0</v>
      </c>
      <c r="AA76" s="12">
        <f t="shared" ca="1" si="344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45"/>
        <v>1</v>
      </c>
      <c r="AE76" s="17" t="b">
        <f t="shared" ca="1" si="346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47"/>
        <v/>
      </c>
      <c r="AH76" s="17" t="b">
        <f t="shared" ca="1" si="348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49"/>
        <v/>
      </c>
      <c r="AK76" s="17" t="b">
        <f t="shared" ca="1" si="350"/>
        <v>0</v>
      </c>
      <c r="AL76" s="17" t="b">
        <f t="shared" ca="1" si="351"/>
        <v>0</v>
      </c>
      <c r="AM76" s="17" t="b">
        <f t="shared" ca="1" si="352"/>
        <v>0</v>
      </c>
      <c r="AN76" s="17">
        <f t="shared" ca="1" si="353"/>
        <v>0</v>
      </c>
      <c r="AO76" s="24" t="str">
        <f t="shared" ca="1" si="354"/>
        <v/>
      </c>
      <c r="AP76" s="24" t="str">
        <f t="shared" ca="1" si="355"/>
        <v/>
      </c>
      <c r="AQ76" s="17" t="b">
        <f t="shared" ca="1" si="402"/>
        <v>0</v>
      </c>
      <c r="AR76" s="17" t="b">
        <f t="shared" ca="1" si="356"/>
        <v>1</v>
      </c>
      <c r="AS76" s="17" t="b">
        <f t="shared" ca="1" si="357"/>
        <v>0</v>
      </c>
      <c r="AT76" s="17" t="b">
        <f t="shared" ca="1" si="358"/>
        <v>0</v>
      </c>
      <c r="AU76" s="17" t="b">
        <f t="shared" ca="1" si="359"/>
        <v>1</v>
      </c>
      <c r="AV76" s="17" t="b">
        <f t="shared" ca="1" si="360"/>
        <v>0</v>
      </c>
      <c r="AW76" s="17" t="b">
        <f t="shared" ca="1" si="361"/>
        <v>1</v>
      </c>
      <c r="AX76" s="14" t="b">
        <f t="array" aca="1" ref="AX76" ca="1">IF(H76,N76&gt;0,"")</f>
        <v>1</v>
      </c>
      <c r="AY76" s="17" t="str">
        <f t="shared" ca="1" si="362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63"/>
        <v>1</v>
      </c>
      <c r="BB76" s="17" t="b">
        <v>0</v>
      </c>
      <c r="BC76" s="17" t="b">
        <f t="shared" ca="1" si="364"/>
        <v>1</v>
      </c>
      <c r="BD76" s="17" t="b">
        <f t="shared" ca="1" si="365"/>
        <v>0</v>
      </c>
      <c r="BE76" s="17" t="str">
        <f t="shared" ca="1" si="403"/>
        <v/>
      </c>
      <c r="BF76" s="17" t="b">
        <f t="shared" ca="1" si="404"/>
        <v>0</v>
      </c>
      <c r="BG76" s="17" t="b">
        <f t="shared" ca="1" si="366"/>
        <v>0</v>
      </c>
      <c r="BH76" s="17" t="b">
        <f t="shared" ca="1" si="367"/>
        <v>1</v>
      </c>
      <c r="BI76" s="17">
        <f t="shared" ca="1" si="368"/>
        <v>2</v>
      </c>
      <c r="BJ76" s="17" t="b">
        <f t="shared" ca="1" si="369"/>
        <v>0</v>
      </c>
      <c r="BK76" s="17" t="str">
        <f t="shared" ca="1" si="405"/>
        <v/>
      </c>
      <c r="BL76" s="17" t="str">
        <f t="shared" ca="1" si="370"/>
        <v/>
      </c>
      <c r="BM76" s="17" t="str">
        <f t="shared" ca="1" si="371"/>
        <v>F</v>
      </c>
      <c r="BN76" s="17" t="str">
        <f t="shared" ca="1" si="372"/>
        <v>F</v>
      </c>
      <c r="BO76" s="17" t="str">
        <f t="shared" ca="1" si="373"/>
        <v>D</v>
      </c>
      <c r="BP76" s="14" t="b">
        <f t="shared" ca="1" si="374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75"/>
        <v/>
      </c>
      <c r="DE76" s="14" t="str">
        <f t="shared" ca="1" si="376"/>
        <v/>
      </c>
      <c r="DF76" s="14" t="str">
        <f t="shared" ca="1" si="377"/>
        <v/>
      </c>
      <c r="DG76" s="14" t="str">
        <f t="shared" ca="1" si="378"/>
        <v/>
      </c>
      <c r="DH76" s="14" t="str">
        <f t="shared" ca="1" si="379"/>
        <v/>
      </c>
      <c r="DI76" s="14" t="str">
        <f t="shared" ca="1" si="380"/>
        <v/>
      </c>
      <c r="DJ76" s="14" t="str">
        <f t="shared" ca="1" si="381"/>
        <v/>
      </c>
      <c r="DK76" s="14" t="str">
        <f t="shared" ca="1" si="382"/>
        <v/>
      </c>
      <c r="DL76" s="14" t="str">
        <f t="shared" ca="1" si="406"/>
        <v/>
      </c>
      <c r="DM76" s="14" t="str">
        <f t="shared" ca="1" si="383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384"/>
        <v/>
      </c>
      <c r="DP76" s="14" t="str">
        <f t="shared" ca="1" si="385"/>
        <v/>
      </c>
      <c r="DQ76" s="14" t="str">
        <f t="shared" ca="1" si="386"/>
        <v/>
      </c>
      <c r="DR76" s="14" t="str">
        <f t="shared" ca="1" si="387"/>
        <v/>
      </c>
      <c r="DS76" s="14" t="str">
        <f t="shared" ca="1" si="388"/>
        <v/>
      </c>
      <c r="DZ76" s="14" t="b">
        <f t="shared" ca="1" si="389"/>
        <v>0</v>
      </c>
      <c r="EA76" s="14" t="str">
        <f t="shared" ca="1" si="390"/>
        <v>Neck weakness (q_30)</v>
      </c>
      <c r="EB76" s="14" t="str">
        <f t="shared" ca="1" si="391"/>
        <v xml:space="preserve">Values must be limited to predefinied list. </v>
      </c>
      <c r="EC76" s="14" t="str">
        <f t="shared" ca="1" si="392"/>
        <v xml:space="preserve">Neck weakness (q_30): Values must be limited to predefinied list. </v>
      </c>
      <c r="ED76" s="14" t="str">
        <f t="shared" ca="1" si="393"/>
        <v/>
      </c>
      <c r="EE76" s="14" t="str">
        <f t="shared" ca="1" si="394"/>
        <v>Values must be limited to predefinied list</v>
      </c>
      <c r="EF76" s="14" t="str">
        <f t="shared" ca="1" si="395"/>
        <v/>
      </c>
      <c r="EG76" s="14" t="str">
        <f t="shared" ca="1" si="396"/>
        <v/>
      </c>
      <c r="EM76" s="14" t="b">
        <f t="shared" ca="1" si="397"/>
        <v>1</v>
      </c>
      <c r="EN76" s="14">
        <f t="shared" ca="1" si="398"/>
        <v>63</v>
      </c>
      <c r="EO76" s="14" t="str">
        <f t="shared" ca="1" si="399"/>
        <v>q_30</v>
      </c>
      <c r="EP76" s="14" t="str">
        <f t="shared" ca="1" si="400"/>
        <v xml:space="preserve">Neck weakness (q_30): Values must be limited to predefinied list. </v>
      </c>
      <c r="EQ76" s="14" t="str">
        <f t="shared" ca="1" si="401"/>
        <v/>
      </c>
    </row>
    <row r="77" spans="2:147" s="14" customFormat="1">
      <c r="B77" s="14" t="str">
        <f t="shared" ca="1" si="332"/>
        <v/>
      </c>
      <c r="C77" s="14">
        <f t="shared" ca="1" si="333"/>
        <v>64</v>
      </c>
      <c r="D77" s="14">
        <f t="shared" si="334"/>
        <v>75</v>
      </c>
      <c r="E77" s="14" t="str">
        <f t="shared" ca="1" si="335"/>
        <v>D</v>
      </c>
      <c r="F77" s="14" t="str">
        <f t="shared" ca="1" si="336"/>
        <v>q_31</v>
      </c>
      <c r="G77" s="14" t="str">
        <f t="shared" ca="1" si="337"/>
        <v>Thoracic muscle fasciculations</v>
      </c>
      <c r="H77" s="14" t="b">
        <f t="shared" ca="1" si="338"/>
        <v>1</v>
      </c>
      <c r="I77" s="14" t="str">
        <f ca="1">IF($H77,ADDRESS(3,(D77+1)*2-1,4,,"["&amp;wew!$G$7&amp;"]"&amp;_sheetname_labels)&amp;":"&amp;ADDRESS(2+ster!$B$20,(D77+1)*2-1,4),"")</f>
        <v>[DBTemplate.xlsm]labels!EU3:EU725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[DBTemplate.xlsm]labels!EU3:EU4</v>
      </c>
      <c r="L77" s="14" t="str">
        <f ca="1">IF($H77,IF($J77&gt;0,ADDRESS(3,(D77+1)*2,4,,"["&amp;wew!$G$7&amp;"]"&amp;_sheetname_labels)&amp;":"&amp;ADDRESS(2+J77,(D77+1)*2,4),""),"")</f>
        <v>[DBTemplate.xlsm]labels!EV3:EV4</v>
      </c>
      <c r="M77" s="14">
        <f t="shared" ca="1" si="339"/>
        <v>0</v>
      </c>
      <c r="N77" s="14">
        <f t="shared" ca="1" si="340"/>
        <v>2</v>
      </c>
      <c r="O77" s="14" t="str">
        <f t="shared" ca="1" si="341"/>
        <v>q_31</v>
      </c>
      <c r="P77" s="14" t="str">
        <f t="shared" ca="1" si="342"/>
        <v>Thoracic muscle fasciculations</v>
      </c>
      <c r="Q77" s="14" t="str">
        <f ca="1">IF($BP77,ADDRESS(3,D77+1,4,,"["&amp;wew!$G$7&amp;"]"&amp;_sheetname_dataframe)&amp;":"&amp;ADDRESS(2+ster!$C$14,D77+1,4),"")</f>
        <v>[DBTemplate.xlsm]data_frame!BX3:BX3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43"/>
        <v>0</v>
      </c>
      <c r="AA77" s="12">
        <f t="shared" ca="1" si="344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45"/>
        <v>1</v>
      </c>
      <c r="AE77" s="17" t="b">
        <f t="shared" ca="1" si="346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47"/>
        <v/>
      </c>
      <c r="AH77" s="17" t="b">
        <f t="shared" ca="1" si="348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49"/>
        <v/>
      </c>
      <c r="AK77" s="17" t="b">
        <f t="shared" ca="1" si="350"/>
        <v>0</v>
      </c>
      <c r="AL77" s="17" t="b">
        <f t="shared" ca="1" si="351"/>
        <v>0</v>
      </c>
      <c r="AM77" s="17" t="b">
        <f t="shared" ca="1" si="352"/>
        <v>0</v>
      </c>
      <c r="AN77" s="17">
        <f t="shared" ca="1" si="353"/>
        <v>0</v>
      </c>
      <c r="AO77" s="24" t="str">
        <f t="shared" ca="1" si="354"/>
        <v/>
      </c>
      <c r="AP77" s="24" t="str">
        <f t="shared" ca="1" si="355"/>
        <v/>
      </c>
      <c r="AQ77" s="17" t="b">
        <f t="shared" ca="1" si="402"/>
        <v>0</v>
      </c>
      <c r="AR77" s="17" t="b">
        <f t="shared" ca="1" si="356"/>
        <v>1</v>
      </c>
      <c r="AS77" s="17" t="b">
        <f t="shared" ca="1" si="357"/>
        <v>0</v>
      </c>
      <c r="AT77" s="17" t="b">
        <f t="shared" ca="1" si="358"/>
        <v>0</v>
      </c>
      <c r="AU77" s="17" t="b">
        <f t="shared" ca="1" si="359"/>
        <v>1</v>
      </c>
      <c r="AV77" s="17" t="b">
        <f t="shared" ca="1" si="360"/>
        <v>0</v>
      </c>
      <c r="AW77" s="17" t="b">
        <f t="shared" ca="1" si="361"/>
        <v>1</v>
      </c>
      <c r="AX77" s="14" t="b">
        <f t="array" aca="1" ref="AX77" ca="1">IF(H77,N77&gt;0,"")</f>
        <v>1</v>
      </c>
      <c r="AY77" s="17" t="str">
        <f t="shared" ca="1" si="362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63"/>
        <v>1</v>
      </c>
      <c r="BB77" s="17" t="b">
        <v>0</v>
      </c>
      <c r="BC77" s="17" t="b">
        <f t="shared" ca="1" si="364"/>
        <v>1</v>
      </c>
      <c r="BD77" s="17" t="b">
        <f t="shared" ca="1" si="365"/>
        <v>0</v>
      </c>
      <c r="BE77" s="17" t="str">
        <f t="shared" ca="1" si="403"/>
        <v/>
      </c>
      <c r="BF77" s="17" t="b">
        <f t="shared" ca="1" si="404"/>
        <v>0</v>
      </c>
      <c r="BG77" s="17" t="b">
        <f t="shared" ca="1" si="366"/>
        <v>0</v>
      </c>
      <c r="BH77" s="17" t="b">
        <f t="shared" ca="1" si="367"/>
        <v>1</v>
      </c>
      <c r="BI77" s="17">
        <f t="shared" ca="1" si="368"/>
        <v>2</v>
      </c>
      <c r="BJ77" s="17" t="b">
        <f t="shared" ca="1" si="369"/>
        <v>0</v>
      </c>
      <c r="BK77" s="17" t="str">
        <f t="shared" ca="1" si="405"/>
        <v/>
      </c>
      <c r="BL77" s="17" t="str">
        <f t="shared" ca="1" si="370"/>
        <v/>
      </c>
      <c r="BM77" s="17" t="str">
        <f t="shared" ca="1" si="371"/>
        <v>F</v>
      </c>
      <c r="BN77" s="17" t="str">
        <f t="shared" ca="1" si="372"/>
        <v>F</v>
      </c>
      <c r="BO77" s="17" t="str">
        <f t="shared" ca="1" si="373"/>
        <v>D</v>
      </c>
      <c r="BP77" s="14" t="b">
        <f t="shared" ca="1" si="374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75"/>
        <v/>
      </c>
      <c r="DE77" s="14" t="str">
        <f t="shared" ca="1" si="376"/>
        <v/>
      </c>
      <c r="DF77" s="14" t="str">
        <f t="shared" ca="1" si="377"/>
        <v/>
      </c>
      <c r="DG77" s="14" t="str">
        <f t="shared" ca="1" si="378"/>
        <v/>
      </c>
      <c r="DH77" s="14" t="str">
        <f t="shared" ca="1" si="379"/>
        <v/>
      </c>
      <c r="DI77" s="14" t="str">
        <f t="shared" ca="1" si="380"/>
        <v/>
      </c>
      <c r="DJ77" s="14" t="str">
        <f t="shared" ca="1" si="381"/>
        <v/>
      </c>
      <c r="DK77" s="14" t="str">
        <f t="shared" ca="1" si="382"/>
        <v/>
      </c>
      <c r="DL77" s="14" t="str">
        <f t="shared" ca="1" si="406"/>
        <v/>
      </c>
      <c r="DM77" s="14" t="str">
        <f t="shared" ca="1" si="383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384"/>
        <v/>
      </c>
      <c r="DP77" s="14" t="str">
        <f t="shared" ca="1" si="385"/>
        <v/>
      </c>
      <c r="DQ77" s="14" t="str">
        <f t="shared" ca="1" si="386"/>
        <v/>
      </c>
      <c r="DR77" s="14" t="str">
        <f t="shared" ca="1" si="387"/>
        <v/>
      </c>
      <c r="DS77" s="14" t="str">
        <f t="shared" ca="1" si="388"/>
        <v/>
      </c>
      <c r="DZ77" s="14" t="b">
        <f t="shared" ca="1" si="389"/>
        <v>0</v>
      </c>
      <c r="EA77" s="14" t="str">
        <f t="shared" ca="1" si="390"/>
        <v>Thoracic muscle fasciculations (q_31)</v>
      </c>
      <c r="EB77" s="14" t="str">
        <f t="shared" ca="1" si="391"/>
        <v xml:space="preserve">Values must be limited to predefinied list. </v>
      </c>
      <c r="EC77" s="14" t="str">
        <f t="shared" ca="1" si="392"/>
        <v xml:space="preserve">Thoracic muscle fasciculations (q_31): Values must be limited to predefinied list. </v>
      </c>
      <c r="ED77" s="14" t="str">
        <f t="shared" ca="1" si="393"/>
        <v/>
      </c>
      <c r="EE77" s="14" t="str">
        <f t="shared" ca="1" si="394"/>
        <v>Values must be limited to predefinied list</v>
      </c>
      <c r="EF77" s="14" t="str">
        <f t="shared" ca="1" si="395"/>
        <v/>
      </c>
      <c r="EG77" s="14" t="str">
        <f t="shared" ca="1" si="396"/>
        <v/>
      </c>
      <c r="EM77" s="14" t="b">
        <f t="shared" ca="1" si="397"/>
        <v>1</v>
      </c>
      <c r="EN77" s="14">
        <f t="shared" ca="1" si="398"/>
        <v>64</v>
      </c>
      <c r="EO77" s="14" t="str">
        <f t="shared" ca="1" si="399"/>
        <v>q_31</v>
      </c>
      <c r="EP77" s="14" t="str">
        <f t="shared" ca="1" si="400"/>
        <v xml:space="preserve">Thoracic muscle fasciculations (q_31): Values must be limited to predefinied list. </v>
      </c>
      <c r="EQ77" s="14" t="str">
        <f t="shared" ca="1" si="401"/>
        <v/>
      </c>
    </row>
    <row r="78" spans="2:147" s="14" customFormat="1">
      <c r="B78" s="14" t="str">
        <f t="shared" ca="1" si="332"/>
        <v/>
      </c>
      <c r="C78" s="14">
        <f t="shared" ca="1" si="333"/>
        <v>65</v>
      </c>
      <c r="D78" s="14">
        <f t="shared" si="334"/>
        <v>76</v>
      </c>
      <c r="E78" s="14" t="str">
        <f t="shared" ca="1" si="335"/>
        <v>D</v>
      </c>
      <c r="F78" s="14" t="str">
        <f t="shared" ca="1" si="336"/>
        <v>q_32</v>
      </c>
      <c r="G78" s="14" t="str">
        <f t="shared" ca="1" si="337"/>
        <v>Resting respiratory fatigue</v>
      </c>
      <c r="H78" s="14" t="b">
        <f t="shared" ca="1" si="338"/>
        <v>1</v>
      </c>
      <c r="I78" s="14" t="str">
        <f ca="1">IF($H78,ADDRESS(3,(D78+1)*2-1,4,,"["&amp;wew!$G$7&amp;"]"&amp;_sheetname_labels)&amp;":"&amp;ADDRESS(2+ster!$B$20,(D78+1)*2-1,4),"")</f>
        <v>[DBTemplate.xlsm]labels!EW3:EW725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[DBTemplate.xlsm]labels!EW3:EW4</v>
      </c>
      <c r="L78" s="14" t="str">
        <f ca="1">IF($H78,IF($J78&gt;0,ADDRESS(3,(D78+1)*2,4,,"["&amp;wew!$G$7&amp;"]"&amp;_sheetname_labels)&amp;":"&amp;ADDRESS(2+J78,(D78+1)*2,4),""),"")</f>
        <v>[DBTemplate.xlsm]labels!EX3:EX4</v>
      </c>
      <c r="M78" s="14">
        <f t="shared" ca="1" si="339"/>
        <v>0</v>
      </c>
      <c r="N78" s="14">
        <f t="shared" ca="1" si="340"/>
        <v>2</v>
      </c>
      <c r="O78" s="14" t="str">
        <f t="shared" ca="1" si="341"/>
        <v>q_32</v>
      </c>
      <c r="P78" s="14" t="str">
        <f t="shared" ca="1" si="342"/>
        <v>Resting respiratory fatigue</v>
      </c>
      <c r="Q78" s="14" t="str">
        <f ca="1">IF($BP78,ADDRESS(3,D78+1,4,,"["&amp;wew!$G$7&amp;"]"&amp;_sheetname_dataframe)&amp;":"&amp;ADDRESS(2+ster!$C$14,D78+1,4),"")</f>
        <v>[DBTemplate.xlsm]data_frame!BY3:BY3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43"/>
        <v>0</v>
      </c>
      <c r="AA78" s="12">
        <f t="shared" ca="1" si="344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45"/>
        <v>1</v>
      </c>
      <c r="AE78" s="17" t="b">
        <f t="shared" ca="1" si="346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47"/>
        <v/>
      </c>
      <c r="AH78" s="17" t="b">
        <f t="shared" ca="1" si="348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49"/>
        <v/>
      </c>
      <c r="AK78" s="17" t="b">
        <f t="shared" ca="1" si="350"/>
        <v>0</v>
      </c>
      <c r="AL78" s="17" t="b">
        <f t="shared" ca="1" si="351"/>
        <v>0</v>
      </c>
      <c r="AM78" s="17" t="b">
        <f t="shared" ca="1" si="352"/>
        <v>0</v>
      </c>
      <c r="AN78" s="17">
        <f t="shared" ca="1" si="353"/>
        <v>0</v>
      </c>
      <c r="AO78" s="24" t="str">
        <f t="shared" ca="1" si="354"/>
        <v/>
      </c>
      <c r="AP78" s="24" t="str">
        <f t="shared" ca="1" si="355"/>
        <v/>
      </c>
      <c r="AQ78" s="17" t="b">
        <f t="shared" ca="1" si="402"/>
        <v>0</v>
      </c>
      <c r="AR78" s="17" t="b">
        <f t="shared" ca="1" si="356"/>
        <v>1</v>
      </c>
      <c r="AS78" s="17" t="b">
        <f t="shared" ca="1" si="357"/>
        <v>0</v>
      </c>
      <c r="AT78" s="17" t="b">
        <f t="shared" ca="1" si="358"/>
        <v>0</v>
      </c>
      <c r="AU78" s="17" t="b">
        <f t="shared" ca="1" si="359"/>
        <v>1</v>
      </c>
      <c r="AV78" s="17" t="b">
        <f t="shared" ca="1" si="360"/>
        <v>0</v>
      </c>
      <c r="AW78" s="17" t="b">
        <f t="shared" ca="1" si="361"/>
        <v>1</v>
      </c>
      <c r="AX78" s="14" t="b">
        <f t="array" aca="1" ref="AX78" ca="1">IF(H78,N78&gt;0,"")</f>
        <v>1</v>
      </c>
      <c r="AY78" s="17" t="str">
        <f t="shared" ca="1" si="362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63"/>
        <v>1</v>
      </c>
      <c r="BB78" s="17" t="b">
        <v>0</v>
      </c>
      <c r="BC78" s="17" t="b">
        <f t="shared" ca="1" si="364"/>
        <v>1</v>
      </c>
      <c r="BD78" s="17" t="b">
        <f t="shared" ca="1" si="365"/>
        <v>0</v>
      </c>
      <c r="BE78" s="17" t="str">
        <f t="shared" ca="1" si="403"/>
        <v/>
      </c>
      <c r="BF78" s="17" t="b">
        <f t="shared" ca="1" si="404"/>
        <v>0</v>
      </c>
      <c r="BG78" s="17" t="b">
        <f t="shared" ca="1" si="366"/>
        <v>0</v>
      </c>
      <c r="BH78" s="17" t="b">
        <f t="shared" ca="1" si="367"/>
        <v>1</v>
      </c>
      <c r="BI78" s="17">
        <f t="shared" ca="1" si="368"/>
        <v>2</v>
      </c>
      <c r="BJ78" s="17" t="b">
        <f t="shared" ca="1" si="369"/>
        <v>0</v>
      </c>
      <c r="BK78" s="17" t="str">
        <f t="shared" ca="1" si="405"/>
        <v/>
      </c>
      <c r="BL78" s="17" t="str">
        <f t="shared" ca="1" si="370"/>
        <v/>
      </c>
      <c r="BM78" s="17" t="str">
        <f t="shared" ca="1" si="371"/>
        <v>F</v>
      </c>
      <c r="BN78" s="17" t="str">
        <f t="shared" ca="1" si="372"/>
        <v>F</v>
      </c>
      <c r="BO78" s="17" t="str">
        <f t="shared" ca="1" si="373"/>
        <v>D</v>
      </c>
      <c r="BP78" s="14" t="b">
        <f t="shared" ca="1" si="374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75"/>
        <v/>
      </c>
      <c r="DE78" s="14" t="str">
        <f t="shared" ca="1" si="376"/>
        <v/>
      </c>
      <c r="DF78" s="14" t="str">
        <f t="shared" ca="1" si="377"/>
        <v/>
      </c>
      <c r="DG78" s="14" t="str">
        <f t="shared" ca="1" si="378"/>
        <v/>
      </c>
      <c r="DH78" s="14" t="str">
        <f t="shared" ca="1" si="379"/>
        <v/>
      </c>
      <c r="DI78" s="14" t="str">
        <f t="shared" ca="1" si="380"/>
        <v/>
      </c>
      <c r="DJ78" s="14" t="str">
        <f t="shared" ca="1" si="381"/>
        <v/>
      </c>
      <c r="DK78" s="14" t="str">
        <f t="shared" ca="1" si="382"/>
        <v/>
      </c>
      <c r="DL78" s="14" t="str">
        <f t="shared" ca="1" si="406"/>
        <v/>
      </c>
      <c r="DM78" s="14" t="str">
        <f t="shared" ca="1" si="383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384"/>
        <v/>
      </c>
      <c r="DP78" s="14" t="str">
        <f t="shared" ca="1" si="385"/>
        <v/>
      </c>
      <c r="DQ78" s="14" t="str">
        <f t="shared" ca="1" si="386"/>
        <v/>
      </c>
      <c r="DR78" s="14" t="str">
        <f t="shared" ca="1" si="387"/>
        <v/>
      </c>
      <c r="DS78" s="14" t="str">
        <f t="shared" ca="1" si="388"/>
        <v/>
      </c>
      <c r="DZ78" s="14" t="b">
        <f t="shared" ca="1" si="389"/>
        <v>0</v>
      </c>
      <c r="EA78" s="14" t="str">
        <f t="shared" ca="1" si="390"/>
        <v>Resting respiratory fatigue (q_32)</v>
      </c>
      <c r="EB78" s="14" t="str">
        <f t="shared" ca="1" si="391"/>
        <v xml:space="preserve">Values must be limited to predefinied list. </v>
      </c>
      <c r="EC78" s="14" t="str">
        <f t="shared" ca="1" si="392"/>
        <v xml:space="preserve">Resting respiratory fatigue (q_32): Values must be limited to predefinied list. </v>
      </c>
      <c r="ED78" s="14" t="str">
        <f t="shared" ca="1" si="393"/>
        <v/>
      </c>
      <c r="EE78" s="14" t="str">
        <f t="shared" ca="1" si="394"/>
        <v>Values must be limited to predefinied list</v>
      </c>
      <c r="EF78" s="14" t="str">
        <f t="shared" ca="1" si="395"/>
        <v/>
      </c>
      <c r="EG78" s="14" t="str">
        <f t="shared" ca="1" si="396"/>
        <v/>
      </c>
      <c r="EM78" s="14" t="b">
        <f t="shared" ca="1" si="397"/>
        <v>1</v>
      </c>
      <c r="EN78" s="14">
        <f t="shared" ca="1" si="398"/>
        <v>65</v>
      </c>
      <c r="EO78" s="14" t="str">
        <f t="shared" ca="1" si="399"/>
        <v>q_32</v>
      </c>
      <c r="EP78" s="14" t="str">
        <f t="shared" ca="1" si="400"/>
        <v xml:space="preserve">Resting respiratory fatigue (q_32): Values must be limited to predefinied list. </v>
      </c>
      <c r="EQ78" s="14" t="str">
        <f t="shared" ca="1" si="401"/>
        <v/>
      </c>
    </row>
    <row r="79" spans="2:147" s="14" customFormat="1">
      <c r="B79" s="14" t="str">
        <f t="shared" ca="1" si="332"/>
        <v/>
      </c>
      <c r="C79" s="14">
        <f t="shared" ca="1" si="333"/>
        <v>66</v>
      </c>
      <c r="D79" s="14">
        <f t="shared" si="334"/>
        <v>77</v>
      </c>
      <c r="E79" s="14" t="str">
        <f t="shared" ca="1" si="335"/>
        <v>D</v>
      </c>
      <c r="F79" s="14" t="str">
        <f t="shared" ca="1" si="336"/>
        <v>q_33</v>
      </c>
      <c r="G79" s="14" t="str">
        <f t="shared" ca="1" si="337"/>
        <v>Othopnea</v>
      </c>
      <c r="H79" s="14" t="b">
        <f t="shared" ca="1" si="338"/>
        <v>1</v>
      </c>
      <c r="I79" s="14" t="str">
        <f ca="1">IF($H79,ADDRESS(3,(D79+1)*2-1,4,,"["&amp;wew!$G$7&amp;"]"&amp;_sheetname_labels)&amp;":"&amp;ADDRESS(2+ster!$B$20,(D79+1)*2-1,4),"")</f>
        <v>[DBTemplate.xlsm]labels!EY3:EY725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[DBTemplate.xlsm]labels!EY3:EY4</v>
      </c>
      <c r="L79" s="14" t="str">
        <f ca="1">IF($H79,IF($J79&gt;0,ADDRESS(3,(D79+1)*2,4,,"["&amp;wew!$G$7&amp;"]"&amp;_sheetname_labels)&amp;":"&amp;ADDRESS(2+J79,(D79+1)*2,4),""),"")</f>
        <v>[DBTemplate.xlsm]labels!EZ3:EZ4</v>
      </c>
      <c r="M79" s="14">
        <f t="shared" ca="1" si="339"/>
        <v>0</v>
      </c>
      <c r="N79" s="14">
        <f t="shared" ca="1" si="340"/>
        <v>2</v>
      </c>
      <c r="O79" s="14" t="str">
        <f t="shared" ca="1" si="341"/>
        <v>q_33</v>
      </c>
      <c r="P79" s="14" t="str">
        <f t="shared" ca="1" si="342"/>
        <v>Othopnea</v>
      </c>
      <c r="Q79" s="14" t="str">
        <f ca="1">IF($BP79,ADDRESS(3,D79+1,4,,"["&amp;wew!$G$7&amp;"]"&amp;_sheetname_dataframe)&amp;":"&amp;ADDRESS(2+ster!$C$14,D79+1,4),"")</f>
        <v>[DBTemplate.xlsm]data_frame!BZ3:BZ3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43"/>
        <v>0</v>
      </c>
      <c r="AA79" s="12">
        <f t="shared" ca="1" si="344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45"/>
        <v>1</v>
      </c>
      <c r="AE79" s="17" t="b">
        <f t="shared" ca="1" si="346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47"/>
        <v/>
      </c>
      <c r="AH79" s="17" t="b">
        <f t="shared" ca="1" si="348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49"/>
        <v/>
      </c>
      <c r="AK79" s="17" t="b">
        <f t="shared" ca="1" si="350"/>
        <v>0</v>
      </c>
      <c r="AL79" s="17" t="b">
        <f t="shared" ca="1" si="351"/>
        <v>0</v>
      </c>
      <c r="AM79" s="17" t="b">
        <f t="shared" ca="1" si="352"/>
        <v>0</v>
      </c>
      <c r="AN79" s="17">
        <f t="shared" ca="1" si="353"/>
        <v>0</v>
      </c>
      <c r="AO79" s="24" t="str">
        <f t="shared" ca="1" si="354"/>
        <v/>
      </c>
      <c r="AP79" s="24" t="str">
        <f t="shared" ca="1" si="355"/>
        <v/>
      </c>
      <c r="AQ79" s="17" t="b">
        <f t="shared" ca="1" si="402"/>
        <v>0</v>
      </c>
      <c r="AR79" s="17" t="b">
        <f t="shared" ca="1" si="356"/>
        <v>1</v>
      </c>
      <c r="AS79" s="17" t="b">
        <f t="shared" ca="1" si="357"/>
        <v>0</v>
      </c>
      <c r="AT79" s="17" t="b">
        <f t="shared" ca="1" si="358"/>
        <v>0</v>
      </c>
      <c r="AU79" s="17" t="b">
        <f t="shared" ca="1" si="359"/>
        <v>1</v>
      </c>
      <c r="AV79" s="17" t="b">
        <f t="shared" ca="1" si="360"/>
        <v>0</v>
      </c>
      <c r="AW79" s="17" t="b">
        <f t="shared" ca="1" si="361"/>
        <v>1</v>
      </c>
      <c r="AX79" s="14" t="b">
        <f t="array" aca="1" ref="AX79" ca="1">IF(H79,N79&gt;0,"")</f>
        <v>1</v>
      </c>
      <c r="AY79" s="17" t="str">
        <f t="shared" ca="1" si="362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63"/>
        <v>1</v>
      </c>
      <c r="BB79" s="17" t="b">
        <v>0</v>
      </c>
      <c r="BC79" s="17" t="b">
        <f t="shared" ca="1" si="364"/>
        <v>1</v>
      </c>
      <c r="BD79" s="17" t="b">
        <f t="shared" ca="1" si="365"/>
        <v>0</v>
      </c>
      <c r="BE79" s="17" t="str">
        <f t="shared" ca="1" si="403"/>
        <v/>
      </c>
      <c r="BF79" s="17" t="b">
        <f t="shared" ca="1" si="404"/>
        <v>0</v>
      </c>
      <c r="BG79" s="17" t="b">
        <f t="shared" ca="1" si="366"/>
        <v>0</v>
      </c>
      <c r="BH79" s="17" t="b">
        <f t="shared" ca="1" si="367"/>
        <v>1</v>
      </c>
      <c r="BI79" s="17">
        <f t="shared" ca="1" si="368"/>
        <v>2</v>
      </c>
      <c r="BJ79" s="17" t="b">
        <f t="shared" ca="1" si="369"/>
        <v>0</v>
      </c>
      <c r="BK79" s="17" t="str">
        <f t="shared" ca="1" si="405"/>
        <v/>
      </c>
      <c r="BL79" s="17" t="str">
        <f t="shared" ca="1" si="370"/>
        <v/>
      </c>
      <c r="BM79" s="17" t="str">
        <f t="shared" ca="1" si="371"/>
        <v>F</v>
      </c>
      <c r="BN79" s="17" t="str">
        <f t="shared" ca="1" si="372"/>
        <v>F</v>
      </c>
      <c r="BO79" s="17" t="str">
        <f t="shared" ca="1" si="373"/>
        <v>D</v>
      </c>
      <c r="BP79" s="14" t="b">
        <f t="shared" ca="1" si="374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75"/>
        <v/>
      </c>
      <c r="DE79" s="14" t="str">
        <f t="shared" ca="1" si="376"/>
        <v/>
      </c>
      <c r="DF79" s="14" t="str">
        <f t="shared" ca="1" si="377"/>
        <v/>
      </c>
      <c r="DG79" s="14" t="str">
        <f t="shared" ca="1" si="378"/>
        <v/>
      </c>
      <c r="DH79" s="14" t="str">
        <f t="shared" ca="1" si="379"/>
        <v/>
      </c>
      <c r="DI79" s="14" t="str">
        <f t="shared" ca="1" si="380"/>
        <v/>
      </c>
      <c r="DJ79" s="14" t="str">
        <f t="shared" ca="1" si="381"/>
        <v/>
      </c>
      <c r="DK79" s="14" t="str">
        <f t="shared" ca="1" si="382"/>
        <v/>
      </c>
      <c r="DL79" s="14" t="str">
        <f t="shared" ca="1" si="406"/>
        <v/>
      </c>
      <c r="DM79" s="14" t="str">
        <f t="shared" ca="1" si="383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384"/>
        <v/>
      </c>
      <c r="DP79" s="14" t="str">
        <f t="shared" ca="1" si="385"/>
        <v/>
      </c>
      <c r="DQ79" s="14" t="str">
        <f t="shared" ca="1" si="386"/>
        <v/>
      </c>
      <c r="DR79" s="14" t="str">
        <f t="shared" ca="1" si="387"/>
        <v/>
      </c>
      <c r="DS79" s="14" t="str">
        <f t="shared" ca="1" si="388"/>
        <v/>
      </c>
      <c r="DZ79" s="14" t="b">
        <f t="shared" ca="1" si="389"/>
        <v>0</v>
      </c>
      <c r="EA79" s="14" t="str">
        <f t="shared" ca="1" si="390"/>
        <v>Othopnea (q_33)</v>
      </c>
      <c r="EB79" s="14" t="str">
        <f t="shared" ca="1" si="391"/>
        <v xml:space="preserve">Values must be limited to predefinied list. </v>
      </c>
      <c r="EC79" s="14" t="str">
        <f t="shared" ca="1" si="392"/>
        <v xml:space="preserve">Othopnea (q_33): Values must be limited to predefinied list. </v>
      </c>
      <c r="ED79" s="14" t="str">
        <f t="shared" ca="1" si="393"/>
        <v/>
      </c>
      <c r="EE79" s="14" t="str">
        <f t="shared" ca="1" si="394"/>
        <v>Values must be limited to predefinied list</v>
      </c>
      <c r="EF79" s="14" t="str">
        <f t="shared" ca="1" si="395"/>
        <v/>
      </c>
      <c r="EG79" s="14" t="str">
        <f t="shared" ca="1" si="396"/>
        <v/>
      </c>
      <c r="EM79" s="14" t="b">
        <f t="shared" ca="1" si="397"/>
        <v>1</v>
      </c>
      <c r="EN79" s="14">
        <f t="shared" ca="1" si="398"/>
        <v>66</v>
      </c>
      <c r="EO79" s="14" t="str">
        <f t="shared" ca="1" si="399"/>
        <v>q_33</v>
      </c>
      <c r="EP79" s="14" t="str">
        <f t="shared" ca="1" si="400"/>
        <v xml:space="preserve">Othopnea (q_33): Values must be limited to predefinied list. </v>
      </c>
      <c r="EQ79" s="14" t="str">
        <f t="shared" ca="1" si="401"/>
        <v/>
      </c>
    </row>
    <row r="80" spans="2:147" s="14" customFormat="1">
      <c r="B80" s="14" t="str">
        <f t="shared" ca="1" si="332"/>
        <v/>
      </c>
      <c r="C80" s="14">
        <f t="shared" ca="1" si="333"/>
        <v>67</v>
      </c>
      <c r="D80" s="14">
        <f t="shared" si="334"/>
        <v>78</v>
      </c>
      <c r="E80" s="14" t="str">
        <f t="shared" ca="1" si="335"/>
        <v>D</v>
      </c>
      <c r="F80" s="14" t="str">
        <f t="shared" ca="1" si="336"/>
        <v>q_34</v>
      </c>
      <c r="G80" s="14" t="str">
        <f t="shared" ca="1" si="337"/>
        <v>Paradoxical respiration</v>
      </c>
      <c r="H80" s="14" t="b">
        <f t="shared" ca="1" si="338"/>
        <v>1</v>
      </c>
      <c r="I80" s="14" t="str">
        <f ca="1">IF($H80,ADDRESS(3,(D80+1)*2-1,4,,"["&amp;wew!$G$7&amp;"]"&amp;_sheetname_labels)&amp;":"&amp;ADDRESS(2+ster!$B$20,(D80+1)*2-1,4),"")</f>
        <v>[DBTemplate.xlsm]labels!FA3:FA725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[DBTemplate.xlsm]labels!FA3:FA4</v>
      </c>
      <c r="L80" s="14" t="str">
        <f ca="1">IF($H80,IF($J80&gt;0,ADDRESS(3,(D80+1)*2,4,,"["&amp;wew!$G$7&amp;"]"&amp;_sheetname_labels)&amp;":"&amp;ADDRESS(2+J80,(D80+1)*2,4),""),"")</f>
        <v>[DBTemplate.xlsm]labels!FB3:FB4</v>
      </c>
      <c r="M80" s="14">
        <f t="shared" ca="1" si="339"/>
        <v>0</v>
      </c>
      <c r="N80" s="14">
        <f t="shared" ca="1" si="340"/>
        <v>2</v>
      </c>
      <c r="O80" s="14" t="str">
        <f t="shared" ca="1" si="341"/>
        <v>q_34</v>
      </c>
      <c r="P80" s="14" t="str">
        <f t="shared" ca="1" si="342"/>
        <v>Paradoxical respiration</v>
      </c>
      <c r="Q80" s="14" t="str">
        <f ca="1">IF($BP80,ADDRESS(3,D80+1,4,,"["&amp;wew!$G$7&amp;"]"&amp;_sheetname_dataframe)&amp;":"&amp;ADDRESS(2+ster!$C$14,D80+1,4),"")</f>
        <v>[DBTemplate.xlsm]data_frame!CA3:CA3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43"/>
        <v>0</v>
      </c>
      <c r="AA80" s="12">
        <f t="shared" ca="1" si="344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45"/>
        <v>1</v>
      </c>
      <c r="AE80" s="17" t="b">
        <f t="shared" ca="1" si="346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47"/>
        <v/>
      </c>
      <c r="AH80" s="17" t="b">
        <f t="shared" ca="1" si="348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49"/>
        <v/>
      </c>
      <c r="AK80" s="17" t="b">
        <f t="shared" ca="1" si="350"/>
        <v>0</v>
      </c>
      <c r="AL80" s="17" t="b">
        <f t="shared" ca="1" si="351"/>
        <v>0</v>
      </c>
      <c r="AM80" s="17" t="b">
        <f t="shared" ca="1" si="352"/>
        <v>0</v>
      </c>
      <c r="AN80" s="17">
        <f t="shared" ca="1" si="353"/>
        <v>0</v>
      </c>
      <c r="AO80" s="24" t="str">
        <f t="shared" ca="1" si="354"/>
        <v/>
      </c>
      <c r="AP80" s="24" t="str">
        <f t="shared" ca="1" si="355"/>
        <v/>
      </c>
      <c r="AQ80" s="17" t="b">
        <f t="shared" ca="1" si="402"/>
        <v>0</v>
      </c>
      <c r="AR80" s="17" t="b">
        <f t="shared" ca="1" si="356"/>
        <v>1</v>
      </c>
      <c r="AS80" s="17" t="b">
        <f t="shared" ca="1" si="357"/>
        <v>0</v>
      </c>
      <c r="AT80" s="17" t="b">
        <f t="shared" ca="1" si="358"/>
        <v>0</v>
      </c>
      <c r="AU80" s="17" t="b">
        <f t="shared" ca="1" si="359"/>
        <v>1</v>
      </c>
      <c r="AV80" s="17" t="b">
        <f t="shared" ca="1" si="360"/>
        <v>0</v>
      </c>
      <c r="AW80" s="17" t="b">
        <f t="shared" ca="1" si="361"/>
        <v>1</v>
      </c>
      <c r="AX80" s="14" t="b">
        <f t="array" aca="1" ref="AX80" ca="1">IF(H80,N80&gt;0,"")</f>
        <v>1</v>
      </c>
      <c r="AY80" s="17" t="str">
        <f t="shared" ca="1" si="362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63"/>
        <v>1</v>
      </c>
      <c r="BB80" s="17" t="b">
        <v>0</v>
      </c>
      <c r="BC80" s="17" t="b">
        <f t="shared" ca="1" si="364"/>
        <v>1</v>
      </c>
      <c r="BD80" s="17" t="b">
        <f t="shared" ca="1" si="365"/>
        <v>0</v>
      </c>
      <c r="BE80" s="17" t="str">
        <f t="shared" ca="1" si="403"/>
        <v/>
      </c>
      <c r="BF80" s="17" t="b">
        <f t="shared" ca="1" si="404"/>
        <v>0</v>
      </c>
      <c r="BG80" s="17" t="b">
        <f t="shared" ca="1" si="366"/>
        <v>0</v>
      </c>
      <c r="BH80" s="17" t="b">
        <f t="shared" ca="1" si="367"/>
        <v>1</v>
      </c>
      <c r="BI80" s="17">
        <f t="shared" ca="1" si="368"/>
        <v>2</v>
      </c>
      <c r="BJ80" s="17" t="b">
        <f t="shared" ca="1" si="369"/>
        <v>0</v>
      </c>
      <c r="BK80" s="17" t="str">
        <f t="shared" ca="1" si="405"/>
        <v/>
      </c>
      <c r="BL80" s="17" t="str">
        <f t="shared" ca="1" si="370"/>
        <v/>
      </c>
      <c r="BM80" s="17" t="str">
        <f t="shared" ca="1" si="371"/>
        <v>F</v>
      </c>
      <c r="BN80" s="17" t="str">
        <f t="shared" ca="1" si="372"/>
        <v>F</v>
      </c>
      <c r="BO80" s="17" t="str">
        <f t="shared" ca="1" si="373"/>
        <v>D</v>
      </c>
      <c r="BP80" s="14" t="b">
        <f t="shared" ca="1" si="374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75"/>
        <v/>
      </c>
      <c r="DE80" s="14" t="str">
        <f t="shared" ca="1" si="376"/>
        <v/>
      </c>
      <c r="DF80" s="14" t="str">
        <f t="shared" ca="1" si="377"/>
        <v/>
      </c>
      <c r="DG80" s="14" t="str">
        <f t="shared" ca="1" si="378"/>
        <v/>
      </c>
      <c r="DH80" s="14" t="str">
        <f t="shared" ca="1" si="379"/>
        <v/>
      </c>
      <c r="DI80" s="14" t="str">
        <f t="shared" ca="1" si="380"/>
        <v/>
      </c>
      <c r="DJ80" s="14" t="str">
        <f t="shared" ca="1" si="381"/>
        <v/>
      </c>
      <c r="DK80" s="14" t="str">
        <f t="shared" ca="1" si="382"/>
        <v/>
      </c>
      <c r="DL80" s="14" t="str">
        <f t="shared" ca="1" si="406"/>
        <v/>
      </c>
      <c r="DM80" s="14" t="str">
        <f t="shared" ca="1" si="383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384"/>
        <v/>
      </c>
      <c r="DP80" s="14" t="str">
        <f t="shared" ca="1" si="385"/>
        <v/>
      </c>
      <c r="DQ80" s="14" t="str">
        <f t="shared" ca="1" si="386"/>
        <v/>
      </c>
      <c r="DR80" s="14" t="str">
        <f t="shared" ca="1" si="387"/>
        <v/>
      </c>
      <c r="DS80" s="14" t="str">
        <f t="shared" ca="1" si="388"/>
        <v/>
      </c>
      <c r="DZ80" s="14" t="b">
        <f t="shared" ca="1" si="389"/>
        <v>0</v>
      </c>
      <c r="EA80" s="14" t="str">
        <f t="shared" ca="1" si="390"/>
        <v>Paradoxical respiration (q_34)</v>
      </c>
      <c r="EB80" s="14" t="str">
        <f t="shared" ca="1" si="391"/>
        <v xml:space="preserve">Values must be limited to predefinied list. </v>
      </c>
      <c r="EC80" s="14" t="str">
        <f t="shared" ca="1" si="392"/>
        <v xml:space="preserve">Paradoxical respiration (q_34): Values must be limited to predefinied list. </v>
      </c>
      <c r="ED80" s="14" t="str">
        <f t="shared" ca="1" si="393"/>
        <v/>
      </c>
      <c r="EE80" s="14" t="str">
        <f t="shared" ca="1" si="394"/>
        <v>Values must be limited to predefinied list</v>
      </c>
      <c r="EF80" s="14" t="str">
        <f t="shared" ca="1" si="395"/>
        <v/>
      </c>
      <c r="EG80" s="14" t="str">
        <f t="shared" ca="1" si="396"/>
        <v/>
      </c>
      <c r="EM80" s="14" t="b">
        <f t="shared" ca="1" si="397"/>
        <v>1</v>
      </c>
      <c r="EN80" s="14">
        <f t="shared" ca="1" si="398"/>
        <v>67</v>
      </c>
      <c r="EO80" s="14" t="str">
        <f t="shared" ca="1" si="399"/>
        <v>q_34</v>
      </c>
      <c r="EP80" s="14" t="str">
        <f t="shared" ca="1" si="400"/>
        <v xml:space="preserve">Paradoxical respiration (q_34): Values must be limited to predefinied list. </v>
      </c>
      <c r="EQ80" s="14" t="str">
        <f t="shared" ca="1" si="401"/>
        <v/>
      </c>
    </row>
    <row r="81" spans="2:147" s="14" customFormat="1">
      <c r="B81" s="14" t="str">
        <f t="shared" ca="1" si="332"/>
        <v/>
      </c>
      <c r="C81" s="14">
        <f t="shared" ca="1" si="333"/>
        <v>68</v>
      </c>
      <c r="D81" s="14">
        <f t="shared" si="334"/>
        <v>79</v>
      </c>
      <c r="E81" s="14" t="str">
        <f t="shared" ca="1" si="335"/>
        <v>D</v>
      </c>
      <c r="F81" s="14" t="str">
        <f t="shared" ca="1" si="336"/>
        <v>q_35</v>
      </c>
      <c r="G81" s="14" t="str">
        <f t="shared" ca="1" si="337"/>
        <v>Weak cough</v>
      </c>
      <c r="H81" s="14" t="b">
        <f t="shared" ca="1" si="338"/>
        <v>1</v>
      </c>
      <c r="I81" s="14" t="str">
        <f ca="1">IF($H81,ADDRESS(3,(D81+1)*2-1,4,,"["&amp;wew!$G$7&amp;"]"&amp;_sheetname_labels)&amp;":"&amp;ADDRESS(2+ster!$B$20,(D81+1)*2-1,4),"")</f>
        <v>[DBTemplate.xlsm]labels!FC3:FC725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[DBTemplate.xlsm]labels!FC3:FC4</v>
      </c>
      <c r="L81" s="14" t="str">
        <f ca="1">IF($H81,IF($J81&gt;0,ADDRESS(3,(D81+1)*2,4,,"["&amp;wew!$G$7&amp;"]"&amp;_sheetname_labels)&amp;":"&amp;ADDRESS(2+J81,(D81+1)*2,4),""),"")</f>
        <v>[DBTemplate.xlsm]labels!FD3:FD4</v>
      </c>
      <c r="M81" s="14">
        <f t="shared" ca="1" si="339"/>
        <v>0</v>
      </c>
      <c r="N81" s="14">
        <f t="shared" ca="1" si="340"/>
        <v>2</v>
      </c>
      <c r="O81" s="14" t="str">
        <f t="shared" ca="1" si="341"/>
        <v>q_35</v>
      </c>
      <c r="P81" s="14" t="str">
        <f t="shared" ca="1" si="342"/>
        <v>Weak cough</v>
      </c>
      <c r="Q81" s="14" t="str">
        <f ca="1">IF($BP81,ADDRESS(3,D81+1,4,,"["&amp;wew!$G$7&amp;"]"&amp;_sheetname_dataframe)&amp;":"&amp;ADDRESS(2+ster!$C$14,D81+1,4),"")</f>
        <v>[DBTemplate.xlsm]data_frame!CB3:CB3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43"/>
        <v>0</v>
      </c>
      <c r="AA81" s="12">
        <f t="shared" ca="1" si="344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45"/>
        <v>1</v>
      </c>
      <c r="AE81" s="17" t="b">
        <f t="shared" ca="1" si="346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47"/>
        <v/>
      </c>
      <c r="AH81" s="17" t="b">
        <f t="shared" ca="1" si="348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49"/>
        <v/>
      </c>
      <c r="AK81" s="17" t="b">
        <f t="shared" ca="1" si="350"/>
        <v>0</v>
      </c>
      <c r="AL81" s="17" t="b">
        <f t="shared" ca="1" si="351"/>
        <v>0</v>
      </c>
      <c r="AM81" s="17" t="b">
        <f t="shared" ca="1" si="352"/>
        <v>0</v>
      </c>
      <c r="AN81" s="17">
        <f t="shared" ca="1" si="353"/>
        <v>0</v>
      </c>
      <c r="AO81" s="24" t="str">
        <f t="shared" ca="1" si="354"/>
        <v/>
      </c>
      <c r="AP81" s="24" t="str">
        <f t="shared" ca="1" si="355"/>
        <v/>
      </c>
      <c r="AQ81" s="17" t="b">
        <f t="shared" ca="1" si="402"/>
        <v>0</v>
      </c>
      <c r="AR81" s="17" t="b">
        <f t="shared" ca="1" si="356"/>
        <v>1</v>
      </c>
      <c r="AS81" s="17" t="b">
        <f t="shared" ca="1" si="357"/>
        <v>0</v>
      </c>
      <c r="AT81" s="17" t="b">
        <f t="shared" ca="1" si="358"/>
        <v>0</v>
      </c>
      <c r="AU81" s="17" t="b">
        <f t="shared" ca="1" si="359"/>
        <v>1</v>
      </c>
      <c r="AV81" s="17" t="b">
        <f t="shared" ca="1" si="360"/>
        <v>0</v>
      </c>
      <c r="AW81" s="17" t="b">
        <f t="shared" ca="1" si="361"/>
        <v>1</v>
      </c>
      <c r="AX81" s="14" t="b">
        <f t="array" aca="1" ref="AX81" ca="1">IF(H81,N81&gt;0,"")</f>
        <v>1</v>
      </c>
      <c r="AY81" s="17" t="str">
        <f t="shared" ca="1" si="362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63"/>
        <v>1</v>
      </c>
      <c r="BB81" s="17" t="b">
        <v>0</v>
      </c>
      <c r="BC81" s="17" t="b">
        <f t="shared" ca="1" si="364"/>
        <v>1</v>
      </c>
      <c r="BD81" s="17" t="b">
        <f t="shared" ca="1" si="365"/>
        <v>0</v>
      </c>
      <c r="BE81" s="17" t="str">
        <f t="shared" ca="1" si="403"/>
        <v/>
      </c>
      <c r="BF81" s="17" t="b">
        <f t="shared" ca="1" si="404"/>
        <v>0</v>
      </c>
      <c r="BG81" s="17" t="b">
        <f t="shared" ca="1" si="366"/>
        <v>0</v>
      </c>
      <c r="BH81" s="17" t="b">
        <f t="shared" ca="1" si="367"/>
        <v>1</v>
      </c>
      <c r="BI81" s="17">
        <f t="shared" ca="1" si="368"/>
        <v>2</v>
      </c>
      <c r="BJ81" s="17" t="b">
        <f t="shared" ca="1" si="369"/>
        <v>0</v>
      </c>
      <c r="BK81" s="17" t="str">
        <f t="shared" ca="1" si="405"/>
        <v/>
      </c>
      <c r="BL81" s="17" t="str">
        <f t="shared" ca="1" si="370"/>
        <v/>
      </c>
      <c r="BM81" s="17" t="str">
        <f t="shared" ca="1" si="371"/>
        <v>F</v>
      </c>
      <c r="BN81" s="17" t="str">
        <f t="shared" ca="1" si="372"/>
        <v>F</v>
      </c>
      <c r="BO81" s="17" t="str">
        <f t="shared" ca="1" si="373"/>
        <v>D</v>
      </c>
      <c r="BP81" s="14" t="b">
        <f t="shared" ca="1" si="374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75"/>
        <v/>
      </c>
      <c r="DE81" s="14" t="str">
        <f t="shared" ca="1" si="376"/>
        <v/>
      </c>
      <c r="DF81" s="14" t="str">
        <f t="shared" ca="1" si="377"/>
        <v/>
      </c>
      <c r="DG81" s="14" t="str">
        <f t="shared" ca="1" si="378"/>
        <v/>
      </c>
      <c r="DH81" s="14" t="str">
        <f t="shared" ca="1" si="379"/>
        <v/>
      </c>
      <c r="DI81" s="14" t="str">
        <f t="shared" ca="1" si="380"/>
        <v/>
      </c>
      <c r="DJ81" s="14" t="str">
        <f t="shared" ca="1" si="381"/>
        <v/>
      </c>
      <c r="DK81" s="14" t="str">
        <f t="shared" ca="1" si="382"/>
        <v/>
      </c>
      <c r="DL81" s="14" t="str">
        <f t="shared" ca="1" si="406"/>
        <v/>
      </c>
      <c r="DM81" s="14" t="str">
        <f t="shared" ca="1" si="383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384"/>
        <v/>
      </c>
      <c r="DP81" s="14" t="str">
        <f t="shared" ca="1" si="385"/>
        <v/>
      </c>
      <c r="DQ81" s="14" t="str">
        <f t="shared" ca="1" si="386"/>
        <v/>
      </c>
      <c r="DR81" s="14" t="str">
        <f t="shared" ca="1" si="387"/>
        <v/>
      </c>
      <c r="DS81" s="14" t="str">
        <f t="shared" ca="1" si="388"/>
        <v/>
      </c>
      <c r="DZ81" s="14" t="b">
        <f t="shared" ca="1" si="389"/>
        <v>0</v>
      </c>
      <c r="EA81" s="14" t="str">
        <f t="shared" ca="1" si="390"/>
        <v>Weak cough (q_35)</v>
      </c>
      <c r="EB81" s="14" t="str">
        <f t="shared" ca="1" si="391"/>
        <v xml:space="preserve">Values must be limited to predefinied list. </v>
      </c>
      <c r="EC81" s="14" t="str">
        <f t="shared" ca="1" si="392"/>
        <v xml:space="preserve">Weak cough (q_35): Values must be limited to predefinied list. </v>
      </c>
      <c r="ED81" s="14" t="str">
        <f t="shared" ca="1" si="393"/>
        <v/>
      </c>
      <c r="EE81" s="14" t="str">
        <f t="shared" ca="1" si="394"/>
        <v>Values must be limited to predefinied list</v>
      </c>
      <c r="EF81" s="14" t="str">
        <f t="shared" ca="1" si="395"/>
        <v/>
      </c>
      <c r="EG81" s="14" t="str">
        <f t="shared" ca="1" si="396"/>
        <v/>
      </c>
      <c r="EM81" s="14" t="b">
        <f t="shared" ca="1" si="397"/>
        <v>1</v>
      </c>
      <c r="EN81" s="14">
        <f t="shared" ca="1" si="398"/>
        <v>68</v>
      </c>
      <c r="EO81" s="14" t="str">
        <f t="shared" ca="1" si="399"/>
        <v>q_35</v>
      </c>
      <c r="EP81" s="14" t="str">
        <f t="shared" ca="1" si="400"/>
        <v xml:space="preserve">Weak cough (q_35): Values must be limited to predefinied list. </v>
      </c>
      <c r="EQ81" s="14" t="str">
        <f t="shared" ca="1" si="401"/>
        <v/>
      </c>
    </row>
    <row r="82" spans="2:147" s="14" customFormat="1">
      <c r="B82" s="14" t="str">
        <f t="shared" ca="1" si="332"/>
        <v/>
      </c>
      <c r="C82" s="14">
        <f t="shared" ca="1" si="333"/>
        <v>69</v>
      </c>
      <c r="D82" s="14">
        <f t="shared" si="334"/>
        <v>80</v>
      </c>
      <c r="E82" s="14" t="str">
        <f t="shared" ca="1" si="335"/>
        <v>N</v>
      </c>
      <c r="F82" s="14" t="str">
        <f t="shared" ca="1" si="336"/>
        <v>q_36a</v>
      </c>
      <c r="G82" s="14" t="str">
        <f t="shared" ca="1" si="337"/>
        <v>Revised El Escorial Criteria</v>
      </c>
      <c r="H82" s="14" t="b">
        <f t="shared" ca="1" si="338"/>
        <v>1</v>
      </c>
      <c r="I82" s="14" t="str">
        <f ca="1">IF($H82,ADDRESS(3,(D82+1)*2-1,4,,"["&amp;wew!$G$7&amp;"]"&amp;_sheetname_labels)&amp;":"&amp;ADDRESS(2+ster!$B$20,(D82+1)*2-1,4),"")</f>
        <v>[DBTemplate.xlsm]labels!FE3:FE725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[DBTemplate.xlsm]labels!FE3:FE6</v>
      </c>
      <c r="L82" s="14" t="str">
        <f ca="1">IF($H82,IF($J82&gt;0,ADDRESS(3,(D82+1)*2,4,,"["&amp;wew!$G$7&amp;"]"&amp;_sheetname_labels)&amp;":"&amp;ADDRESS(2+J82,(D82+1)*2,4),""),"")</f>
        <v>[DBTemplate.xlsm]labels!FF3:FF6</v>
      </c>
      <c r="M82" s="14">
        <f t="shared" ca="1" si="339"/>
        <v>0</v>
      </c>
      <c r="N82" s="14">
        <f t="shared" ca="1" si="340"/>
        <v>4</v>
      </c>
      <c r="O82" s="14" t="str">
        <f t="shared" ca="1" si="341"/>
        <v>q_36a</v>
      </c>
      <c r="P82" s="14" t="str">
        <f t="shared" ca="1" si="342"/>
        <v>Revised El Escorial Criteria</v>
      </c>
      <c r="Q82" s="14" t="str">
        <f ca="1">IF($BP82,ADDRESS(3,D82+1,4,,"["&amp;wew!$G$7&amp;"]"&amp;_sheetname_dataframe)&amp;":"&amp;ADDRESS(2+ster!$C$14,D82+1,4),"")</f>
        <v>[DBTemplate.xlsm]data_frame!CC3:CC3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43"/>
        <v>0</v>
      </c>
      <c r="AA82" s="12">
        <f t="shared" ca="1" si="344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45"/>
        <v>1</v>
      </c>
      <c r="AE82" s="17" t="b">
        <f t="shared" ca="1" si="346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47"/>
        <v/>
      </c>
      <c r="AH82" s="17" t="b">
        <f t="shared" ca="1" si="348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49"/>
        <v/>
      </c>
      <c r="AK82" s="17" t="b">
        <f t="shared" ca="1" si="350"/>
        <v>0</v>
      </c>
      <c r="AL82" s="17" t="b">
        <f t="shared" ca="1" si="351"/>
        <v>0</v>
      </c>
      <c r="AM82" s="17" t="b">
        <f t="shared" ca="1" si="352"/>
        <v>0</v>
      </c>
      <c r="AN82" s="17">
        <f t="shared" ca="1" si="353"/>
        <v>0</v>
      </c>
      <c r="AO82" s="24" t="str">
        <f t="shared" ca="1" si="354"/>
        <v/>
      </c>
      <c r="AP82" s="24" t="str">
        <f t="shared" ca="1" si="355"/>
        <v/>
      </c>
      <c r="AQ82" s="17" t="b">
        <f t="shared" ca="1" si="402"/>
        <v>0</v>
      </c>
      <c r="AR82" s="17" t="b">
        <f t="shared" ca="1" si="356"/>
        <v>1</v>
      </c>
      <c r="AS82" s="17" t="b">
        <f t="shared" ca="1" si="357"/>
        <v>0</v>
      </c>
      <c r="AT82" s="17" t="b">
        <f t="shared" ca="1" si="358"/>
        <v>0</v>
      </c>
      <c r="AU82" s="17" t="b">
        <f t="shared" ca="1" si="359"/>
        <v>1</v>
      </c>
      <c r="AV82" s="17" t="b">
        <f t="shared" ca="1" si="360"/>
        <v>0</v>
      </c>
      <c r="AW82" s="17" t="b">
        <f t="shared" ca="1" si="361"/>
        <v>1</v>
      </c>
      <c r="AX82" s="14" t="b">
        <f t="array" aca="1" ref="AX82" ca="1">IF(H82,N82&gt;0,"")</f>
        <v>1</v>
      </c>
      <c r="AY82" s="17" t="str">
        <f t="shared" ca="1" si="362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63"/>
        <v>1</v>
      </c>
      <c r="BB82" s="17" t="b">
        <v>0</v>
      </c>
      <c r="BC82" s="17" t="b">
        <f t="shared" ca="1" si="364"/>
        <v>1</v>
      </c>
      <c r="BD82" s="17" t="b">
        <f t="shared" ca="1" si="365"/>
        <v>0</v>
      </c>
      <c r="BE82" s="17" t="str">
        <f t="shared" ca="1" si="403"/>
        <v/>
      </c>
      <c r="BF82" s="17" t="b">
        <f t="shared" ca="1" si="404"/>
        <v>0</v>
      </c>
      <c r="BG82" s="17" t="b">
        <f t="shared" ca="1" si="366"/>
        <v>0</v>
      </c>
      <c r="BH82" s="17" t="b">
        <f t="shared" ca="1" si="367"/>
        <v>1</v>
      </c>
      <c r="BI82" s="17">
        <f t="shared" ca="1" si="368"/>
        <v>2</v>
      </c>
      <c r="BJ82" s="17" t="b">
        <f t="shared" ca="1" si="369"/>
        <v>0</v>
      </c>
      <c r="BK82" s="17" t="str">
        <f t="shared" ca="1" si="405"/>
        <v/>
      </c>
      <c r="BL82" s="17" t="str">
        <f t="shared" ca="1" si="370"/>
        <v/>
      </c>
      <c r="BM82" s="17" t="str">
        <f t="shared" ca="1" si="371"/>
        <v>F</v>
      </c>
      <c r="BN82" s="17" t="str">
        <f t="shared" ca="1" si="372"/>
        <v>F</v>
      </c>
      <c r="BO82" s="17" t="str">
        <f t="shared" ca="1" si="373"/>
        <v>N</v>
      </c>
      <c r="BP82" s="14" t="b">
        <f t="shared" ca="1" si="374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75"/>
        <v/>
      </c>
      <c r="DE82" s="14" t="str">
        <f t="shared" ca="1" si="376"/>
        <v/>
      </c>
      <c r="DF82" s="14" t="str">
        <f t="shared" ca="1" si="377"/>
        <v/>
      </c>
      <c r="DG82" s="14" t="str">
        <f t="shared" ca="1" si="378"/>
        <v/>
      </c>
      <c r="DH82" s="14" t="str">
        <f t="shared" ca="1" si="379"/>
        <v/>
      </c>
      <c r="DI82" s="14" t="str">
        <f t="shared" ca="1" si="380"/>
        <v/>
      </c>
      <c r="DJ82" s="14" t="str">
        <f t="shared" ca="1" si="381"/>
        <v/>
      </c>
      <c r="DK82" s="14" t="str">
        <f t="shared" ca="1" si="382"/>
        <v/>
      </c>
      <c r="DL82" s="14" t="str">
        <f t="shared" ca="1" si="406"/>
        <v/>
      </c>
      <c r="DM82" s="14" t="str">
        <f t="shared" ca="1" si="383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384"/>
        <v/>
      </c>
      <c r="DP82" s="14" t="str">
        <f t="shared" ca="1" si="385"/>
        <v/>
      </c>
      <c r="DQ82" s="14" t="str">
        <f t="shared" ca="1" si="386"/>
        <v/>
      </c>
      <c r="DR82" s="14" t="str">
        <f t="shared" ca="1" si="387"/>
        <v/>
      </c>
      <c r="DS82" s="14" t="str">
        <f t="shared" ca="1" si="388"/>
        <v/>
      </c>
      <c r="DZ82" s="14" t="b">
        <f t="shared" ca="1" si="389"/>
        <v>0</v>
      </c>
      <c r="EA82" s="14" t="str">
        <f t="shared" ca="1" si="390"/>
        <v>Revised El Escorial Criteria (q_36a)</v>
      </c>
      <c r="EB82" s="14" t="str">
        <f t="shared" ca="1" si="391"/>
        <v xml:space="preserve">Values must be limited to predefinied list. </v>
      </c>
      <c r="EC82" s="14" t="str">
        <f t="shared" ca="1" si="392"/>
        <v xml:space="preserve">Revised El Escorial Criteria (q_36a): Values must be limited to predefinied list. </v>
      </c>
      <c r="ED82" s="14" t="str">
        <f t="shared" ca="1" si="393"/>
        <v/>
      </c>
      <c r="EE82" s="14" t="str">
        <f t="shared" ca="1" si="394"/>
        <v>Values must be limited to predefinied list</v>
      </c>
      <c r="EF82" s="14" t="str">
        <f t="shared" ca="1" si="395"/>
        <v/>
      </c>
      <c r="EG82" s="14" t="str">
        <f t="shared" ca="1" si="396"/>
        <v/>
      </c>
      <c r="EM82" s="14" t="b">
        <f t="shared" ca="1" si="397"/>
        <v>1</v>
      </c>
      <c r="EN82" s="14">
        <f t="shared" ca="1" si="398"/>
        <v>69</v>
      </c>
      <c r="EO82" s="14" t="str">
        <f t="shared" ca="1" si="399"/>
        <v>q_36a</v>
      </c>
      <c r="EP82" s="14" t="str">
        <f t="shared" ca="1" si="400"/>
        <v xml:space="preserve">Revised El Escorial Criteria (q_36a): Values must be limited to predefinied list. </v>
      </c>
      <c r="EQ82" s="14" t="str">
        <f t="shared" ca="1" si="401"/>
        <v/>
      </c>
    </row>
    <row r="83" spans="2:147" s="14" customFormat="1">
      <c r="B83" s="14" t="str">
        <f t="shared" ca="1" si="332"/>
        <v/>
      </c>
      <c r="C83" s="14">
        <f t="shared" ca="1" si="333"/>
        <v>70</v>
      </c>
      <c r="D83" s="14">
        <f t="shared" si="334"/>
        <v>81</v>
      </c>
      <c r="E83" s="14" t="str">
        <f t="shared" ca="1" si="335"/>
        <v>N</v>
      </c>
      <c r="F83" s="14" t="str">
        <f t="shared" ca="1" si="336"/>
        <v>q_36b</v>
      </c>
      <c r="G83" s="14" t="str">
        <f t="shared" ca="1" si="337"/>
        <v>Alternative diagnosis</v>
      </c>
      <c r="H83" s="14" t="b">
        <f t="shared" ca="1" si="338"/>
        <v>1</v>
      </c>
      <c r="I83" s="14" t="str">
        <f ca="1">IF($H83,ADDRESS(3,(D83+1)*2-1,4,,"["&amp;wew!$G$7&amp;"]"&amp;_sheetname_labels)&amp;":"&amp;ADDRESS(2+ster!$B$20,(D83+1)*2-1,4),"")</f>
        <v>[DBTemplate.xlsm]labels!FG3:FG725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[DBTemplate.xlsm]labels!FG3:FG7</v>
      </c>
      <c r="L83" s="14" t="str">
        <f ca="1">IF($H83,IF($J83&gt;0,ADDRESS(3,(D83+1)*2,4,,"["&amp;wew!$G$7&amp;"]"&amp;_sheetname_labels)&amp;":"&amp;ADDRESS(2+J83,(D83+1)*2,4),""),"")</f>
        <v>[DBTemplate.xlsm]labels!FH3:FH7</v>
      </c>
      <c r="M83" s="14">
        <f t="shared" ca="1" si="339"/>
        <v>0</v>
      </c>
      <c r="N83" s="14">
        <f t="shared" ca="1" si="340"/>
        <v>5</v>
      </c>
      <c r="O83" s="14" t="str">
        <f t="shared" ca="1" si="341"/>
        <v>q_36b</v>
      </c>
      <c r="P83" s="14" t="str">
        <f t="shared" ca="1" si="342"/>
        <v>Alternative diagnosis</v>
      </c>
      <c r="Q83" s="14" t="str">
        <f ca="1">IF($BP83,ADDRESS(3,D83+1,4,,"["&amp;wew!$G$7&amp;"]"&amp;_sheetname_dataframe)&amp;":"&amp;ADDRESS(2+ster!$C$14,D83+1,4),"")</f>
        <v>[DBTemplate.xlsm]data_frame!CD3:CD3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43"/>
        <v>0</v>
      </c>
      <c r="AA83" s="12" t="str">
        <f t="shared" ca="1" si="344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45"/>
        <v>1</v>
      </c>
      <c r="AE83" s="17" t="b">
        <f t="shared" ca="1" si="346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47"/>
        <v/>
      </c>
      <c r="AH83" s="17" t="b">
        <f t="shared" ca="1" si="348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49"/>
        <v/>
      </c>
      <c r="AK83" s="17" t="b">
        <f t="shared" ca="1" si="350"/>
        <v>0</v>
      </c>
      <c r="AL83" s="17" t="b">
        <f t="shared" ca="1" si="351"/>
        <v>0</v>
      </c>
      <c r="AM83" s="17" t="b">
        <f t="shared" ca="1" si="352"/>
        <v>0</v>
      </c>
      <c r="AN83" s="17">
        <f t="shared" ca="1" si="353"/>
        <v>0</v>
      </c>
      <c r="AO83" s="24" t="str">
        <f t="shared" ca="1" si="354"/>
        <v/>
      </c>
      <c r="AP83" s="24" t="str">
        <f t="shared" ca="1" si="355"/>
        <v/>
      </c>
      <c r="AQ83" s="17" t="b">
        <f t="shared" ca="1" si="402"/>
        <v>0</v>
      </c>
      <c r="AR83" s="17" t="b">
        <f t="shared" ca="1" si="356"/>
        <v>1</v>
      </c>
      <c r="AS83" s="17" t="b">
        <f t="shared" ca="1" si="357"/>
        <v>0</v>
      </c>
      <c r="AT83" s="17" t="b">
        <f t="shared" ca="1" si="358"/>
        <v>0</v>
      </c>
      <c r="AU83" s="17" t="b">
        <f t="shared" ca="1" si="359"/>
        <v>1</v>
      </c>
      <c r="AV83" s="17" t="b">
        <f t="shared" ca="1" si="360"/>
        <v>0</v>
      </c>
      <c r="AW83" s="17" t="b">
        <f t="shared" ca="1" si="361"/>
        <v>0</v>
      </c>
      <c r="AX83" s="14" t="b">
        <f t="array" aca="1" ref="AX83" ca="1">IF(H83,N83&gt;0,"")</f>
        <v>1</v>
      </c>
      <c r="AY83" s="17" t="str">
        <f t="shared" ca="1" si="362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63"/>
        <v>1</v>
      </c>
      <c r="BB83" s="17" t="b">
        <v>0</v>
      </c>
      <c r="BC83" s="17" t="b">
        <f t="shared" ca="1" si="364"/>
        <v>1</v>
      </c>
      <c r="BD83" s="17" t="b">
        <f t="shared" ca="1" si="365"/>
        <v>0</v>
      </c>
      <c r="BE83" s="17" t="str">
        <f t="shared" ca="1" si="403"/>
        <v/>
      </c>
      <c r="BF83" s="17" t="b">
        <f t="shared" ca="1" si="404"/>
        <v>0</v>
      </c>
      <c r="BG83" s="17" t="b">
        <f t="shared" ca="1" si="366"/>
        <v>0</v>
      </c>
      <c r="BH83" s="17" t="b">
        <f t="shared" ca="1" si="367"/>
        <v>1</v>
      </c>
      <c r="BI83" s="17">
        <f t="shared" ca="1" si="368"/>
        <v>2</v>
      </c>
      <c r="BJ83" s="17" t="b">
        <f t="shared" ca="1" si="369"/>
        <v>0</v>
      </c>
      <c r="BK83" s="17" t="str">
        <f t="shared" ca="1" si="405"/>
        <v/>
      </c>
      <c r="BL83" s="17" t="str">
        <f t="shared" ca="1" si="370"/>
        <v/>
      </c>
      <c r="BM83" s="17" t="str">
        <f t="shared" ca="1" si="371"/>
        <v>F</v>
      </c>
      <c r="BN83" s="17" t="str">
        <f t="shared" ca="1" si="372"/>
        <v>F</v>
      </c>
      <c r="BO83" s="17" t="str">
        <f t="shared" ca="1" si="373"/>
        <v>N</v>
      </c>
      <c r="BP83" s="14" t="b">
        <f t="shared" ca="1" si="374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75"/>
        <v/>
      </c>
      <c r="DE83" s="14" t="str">
        <f t="shared" ca="1" si="376"/>
        <v/>
      </c>
      <c r="DF83" s="14" t="str">
        <f t="shared" ca="1" si="377"/>
        <v/>
      </c>
      <c r="DG83" s="14" t="str">
        <f t="shared" ca="1" si="378"/>
        <v/>
      </c>
      <c r="DH83" s="14" t="str">
        <f t="shared" ca="1" si="379"/>
        <v/>
      </c>
      <c r="DI83" s="14" t="str">
        <f t="shared" ca="1" si="380"/>
        <v/>
      </c>
      <c r="DJ83" s="14" t="str">
        <f t="shared" ca="1" si="381"/>
        <v/>
      </c>
      <c r="DK83" s="14" t="str">
        <f t="shared" ca="1" si="382"/>
        <v/>
      </c>
      <c r="DL83" s="14" t="str">
        <f t="shared" ca="1" si="406"/>
        <v/>
      </c>
      <c r="DM83" s="14" t="str">
        <f t="shared" ca="1" si="383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384"/>
        <v/>
      </c>
      <c r="DP83" s="14" t="str">
        <f t="shared" ca="1" si="385"/>
        <v/>
      </c>
      <c r="DQ83" s="14" t="str">
        <f t="shared" ca="1" si="386"/>
        <v/>
      </c>
      <c r="DR83" s="14" t="str">
        <f t="shared" ca="1" si="387"/>
        <v/>
      </c>
      <c r="DS83" s="14" t="str">
        <f t="shared" ca="1" si="388"/>
        <v/>
      </c>
      <c r="DZ83" s="14" t="b">
        <f t="shared" ca="1" si="389"/>
        <v>0</v>
      </c>
      <c r="EA83" s="14" t="str">
        <f t="shared" ca="1" si="390"/>
        <v>Alternative diagnosis (q_36b)</v>
      </c>
      <c r="EB83" s="14" t="str">
        <f t="shared" ca="1" si="391"/>
        <v xml:space="preserve">Values must be limited to predefinied list. </v>
      </c>
      <c r="EC83" s="14" t="str">
        <f t="shared" ca="1" si="392"/>
        <v xml:space="preserve">Alternative diagnosis (q_36b): Values must be limited to predefinied list. </v>
      </c>
      <c r="ED83" s="14" t="str">
        <f t="shared" ca="1" si="393"/>
        <v/>
      </c>
      <c r="EE83" s="14" t="str">
        <f t="shared" ca="1" si="394"/>
        <v>Values must be limited to predefinied list</v>
      </c>
      <c r="EF83" s="14" t="str">
        <f t="shared" ca="1" si="395"/>
        <v/>
      </c>
      <c r="EG83" s="14" t="str">
        <f t="shared" ca="1" si="396"/>
        <v/>
      </c>
      <c r="EM83" s="14" t="b">
        <f t="shared" ca="1" si="397"/>
        <v>1</v>
      </c>
      <c r="EN83" s="14">
        <f t="shared" ca="1" si="398"/>
        <v>70</v>
      </c>
      <c r="EO83" s="14" t="str">
        <f t="shared" ca="1" si="399"/>
        <v>q_36b</v>
      </c>
      <c r="EP83" s="14" t="str">
        <f t="shared" ca="1" si="400"/>
        <v xml:space="preserve">Alternative diagnosis (q_36b): Values must be limited to predefinied list. </v>
      </c>
      <c r="EQ83" s="14" t="str">
        <f t="shared" ca="1" si="401"/>
        <v/>
      </c>
    </row>
    <row r="84" spans="2:147" s="14" customFormat="1">
      <c r="B84" s="14" t="str">
        <f t="shared" ca="1" si="332"/>
        <v/>
      </c>
      <c r="C84" s="14">
        <f t="shared" ca="1" si="333"/>
        <v>71</v>
      </c>
      <c r="D84" s="14">
        <f t="shared" si="334"/>
        <v>82</v>
      </c>
      <c r="E84" s="14" t="str">
        <f t="shared" ca="1" si="335"/>
        <v>I</v>
      </c>
      <c r="F84" s="14" t="str">
        <f t="shared" ca="1" si="336"/>
        <v>q_36c</v>
      </c>
      <c r="G84" s="14" t="str">
        <f t="shared" ca="1" si="337"/>
        <v>Other (specify)</v>
      </c>
      <c r="H84" s="14" t="b">
        <f t="shared" ca="1" si="338"/>
        <v>1</v>
      </c>
      <c r="I84" s="14" t="str">
        <f ca="1">IF($H84,ADDRESS(3,(D84+1)*2-1,4,,"["&amp;wew!$G$7&amp;"]"&amp;_sheetname_labels)&amp;":"&amp;ADDRESS(2+ster!$B$20,(D84+1)*2-1,4),"")</f>
        <v>[DBTemplate.xlsm]labels!FI3:FI725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[DBTemplate.xlsm]labels!FI3:FI3</v>
      </c>
      <c r="L84" s="14" t="str">
        <f ca="1">IF($H84,IF($J84&gt;0,ADDRESS(3,(D84+1)*2,4,,"["&amp;wew!$G$7&amp;"]"&amp;_sheetname_labels)&amp;":"&amp;ADDRESS(2+J84,(D84+1)*2,4),""),"")</f>
        <v>[DBTemplate.xlsm]labels!FJ3:FJ3</v>
      </c>
      <c r="M84" s="14">
        <f t="shared" ca="1" si="339"/>
        <v>1</v>
      </c>
      <c r="N84" s="14">
        <f t="shared" ca="1" si="340"/>
        <v>0</v>
      </c>
      <c r="O84" s="14" t="str">
        <f t="shared" ca="1" si="341"/>
        <v>q_36c</v>
      </c>
      <c r="P84" s="14" t="str">
        <f t="shared" ca="1" si="342"/>
        <v>Other (specify)</v>
      </c>
      <c r="Q84" s="14" t="str">
        <f ca="1">IF($BP84,ADDRESS(3,D84+1,4,,"["&amp;wew!$G$7&amp;"]"&amp;_sheetname_dataframe)&amp;":"&amp;ADDRESS(2+ster!$C$14,D84+1,4),"")</f>
        <v>[DBTemplate.xlsm]data_frame!CE3:CE3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43"/>
        <v>0</v>
      </c>
      <c r="AA84" s="12" t="str">
        <f t="shared" ca="1" si="344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45"/>
        <v>1</v>
      </c>
      <c r="AE84" s="17" t="b">
        <f t="shared" ca="1" si="346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47"/>
        <v/>
      </c>
      <c r="AH84" s="17" t="b">
        <f t="shared" ca="1" si="348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49"/>
        <v/>
      </c>
      <c r="AK84" s="17" t="b">
        <f t="shared" ca="1" si="350"/>
        <v>0</v>
      </c>
      <c r="AL84" s="17" t="b">
        <f t="shared" ca="1" si="351"/>
        <v>0</v>
      </c>
      <c r="AM84" s="17" t="b">
        <f t="shared" ca="1" si="352"/>
        <v>0</v>
      </c>
      <c r="AN84" s="17">
        <f t="shared" ca="1" si="353"/>
        <v>0</v>
      </c>
      <c r="AO84" s="24" t="str">
        <f t="shared" ca="1" si="354"/>
        <v/>
      </c>
      <c r="AP84" s="24" t="str">
        <f t="shared" ca="1" si="355"/>
        <v/>
      </c>
      <c r="AQ84" s="17" t="b">
        <f t="shared" ca="1" si="402"/>
        <v>0</v>
      </c>
      <c r="AR84" s="17" t="b">
        <f t="shared" ca="1" si="356"/>
        <v>0</v>
      </c>
      <c r="AS84" s="17" t="b">
        <f t="shared" ca="1" si="357"/>
        <v>0</v>
      </c>
      <c r="AT84" s="17" t="b">
        <f t="shared" ca="1" si="358"/>
        <v>1</v>
      </c>
      <c r="AU84" s="17" t="b">
        <f t="shared" ca="1" si="359"/>
        <v>0</v>
      </c>
      <c r="AV84" s="17" t="b">
        <f t="shared" ca="1" si="360"/>
        <v>0</v>
      </c>
      <c r="AW84" s="17" t="b">
        <f t="shared" ca="1" si="361"/>
        <v>0</v>
      </c>
      <c r="AX84" s="14" t="b">
        <f t="array" aca="1" ref="AX84" ca="1">IF(H84,N84&gt;0,"")</f>
        <v>0</v>
      </c>
      <c r="AY84" s="17" t="str">
        <f t="shared" ca="1" si="362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63"/>
        <v>0</v>
      </c>
      <c r="BB84" s="17" t="b">
        <v>0</v>
      </c>
      <c r="BC84" s="17" t="str">
        <f t="shared" ca="1" si="364"/>
        <v/>
      </c>
      <c r="BD84" s="17" t="str">
        <f t="shared" ca="1" si="365"/>
        <v/>
      </c>
      <c r="BE84" s="17" t="b">
        <f t="shared" ca="1" si="403"/>
        <v>0</v>
      </c>
      <c r="BF84" s="17" t="str">
        <f t="shared" ca="1" si="404"/>
        <v/>
      </c>
      <c r="BG84" s="17" t="str">
        <f t="shared" ca="1" si="366"/>
        <v/>
      </c>
      <c r="BH84" s="17" t="str">
        <f t="shared" ca="1" si="367"/>
        <v/>
      </c>
      <c r="BI84" s="17" t="str">
        <f t="shared" ca="1" si="368"/>
        <v/>
      </c>
      <c r="BJ84" s="17" t="b">
        <f t="shared" ca="1" si="369"/>
        <v>0</v>
      </c>
      <c r="BK84" s="17" t="str">
        <f t="shared" ca="1" si="405"/>
        <v/>
      </c>
      <c r="BL84" s="17" t="str">
        <f t="shared" ca="1" si="370"/>
        <v/>
      </c>
      <c r="BM84" s="17" t="str">
        <f t="shared" ca="1" si="371"/>
        <v>S</v>
      </c>
      <c r="BN84" s="17" t="str">
        <f t="shared" ca="1" si="372"/>
        <v>S</v>
      </c>
      <c r="BO84" s="17" t="str">
        <f t="shared" ca="1" si="373"/>
        <v>N</v>
      </c>
      <c r="BP84" s="14" t="b">
        <f t="shared" ca="1" si="374"/>
        <v>1</v>
      </c>
      <c r="BQ84" s="35">
        <v>1</v>
      </c>
      <c r="BU84" s="14" t="s">
        <v>386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75"/>
        <v/>
      </c>
      <c r="DE84" s="14" t="str">
        <f t="shared" ca="1" si="376"/>
        <v/>
      </c>
      <c r="DF84" s="14" t="str">
        <f t="shared" ca="1" si="377"/>
        <v/>
      </c>
      <c r="DG84" s="14" t="str">
        <f t="shared" ca="1" si="378"/>
        <v/>
      </c>
      <c r="DH84" s="14" t="str">
        <f t="shared" ca="1" si="379"/>
        <v/>
      </c>
      <c r="DI84" s="14" t="str">
        <f t="shared" ca="1" si="380"/>
        <v/>
      </c>
      <c r="DJ84" s="14" t="str">
        <f t="shared" ca="1" si="381"/>
        <v/>
      </c>
      <c r="DK84" s="14" t="str">
        <f t="shared" ca="1" si="382"/>
        <v/>
      </c>
      <c r="DL84" s="14" t="str">
        <f t="shared" ca="1" si="406"/>
        <v/>
      </c>
      <c r="DM84" s="14" t="str">
        <f t="shared" ca="1" si="383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384"/>
        <v/>
      </c>
      <c r="DP84" s="14" t="str">
        <f t="shared" ca="1" si="385"/>
        <v/>
      </c>
      <c r="DQ84" s="14" t="str">
        <f t="shared" ca="1" si="386"/>
        <v/>
      </c>
      <c r="DR84" s="14" t="str">
        <f t="shared" ca="1" si="387"/>
        <v/>
      </c>
      <c r="DS84" s="14" t="str">
        <f t="shared" ca="1" si="388"/>
        <v/>
      </c>
      <c r="DZ84" s="14" t="b">
        <f t="shared" ca="1" si="389"/>
        <v>0</v>
      </c>
      <c r="EA84" s="14" t="str">
        <f t="shared" ca="1" si="390"/>
        <v/>
      </c>
      <c r="EB84" s="14" t="str">
        <f t="shared" ca="1" si="391"/>
        <v/>
      </c>
      <c r="EC84" s="14" t="str">
        <f t="shared" ca="1" si="392"/>
        <v/>
      </c>
      <c r="ED84" s="14" t="str">
        <f t="shared" ca="1" si="393"/>
        <v/>
      </c>
      <c r="EE84" s="14" t="str">
        <f t="shared" ca="1" si="394"/>
        <v/>
      </c>
      <c r="EF84" s="14" t="str">
        <f t="shared" ca="1" si="395"/>
        <v/>
      </c>
      <c r="EG84" s="14" t="str">
        <f t="shared" ca="1" si="396"/>
        <v/>
      </c>
      <c r="EM84" s="14" t="b">
        <f t="shared" ca="1" si="397"/>
        <v>0</v>
      </c>
      <c r="EN84" s="14" t="str">
        <f t="shared" ca="1" si="398"/>
        <v/>
      </c>
      <c r="EO84" s="14" t="str">
        <f t="shared" ca="1" si="399"/>
        <v/>
      </c>
      <c r="EP84" s="14" t="str">
        <f t="shared" ca="1" si="400"/>
        <v/>
      </c>
      <c r="EQ84" s="14" t="str">
        <f t="shared" ca="1" si="401"/>
        <v/>
      </c>
    </row>
    <row r="85" spans="2:147" s="14" customFormat="1">
      <c r="B85" s="14" t="str">
        <f t="shared" ca="1" si="332"/>
        <v/>
      </c>
      <c r="C85" s="14">
        <f t="shared" ca="1" si="333"/>
        <v>72</v>
      </c>
      <c r="D85" s="14">
        <f t="shared" si="334"/>
        <v>83</v>
      </c>
      <c r="E85" s="14" t="str">
        <f t="shared" ca="1" si="335"/>
        <v>D</v>
      </c>
      <c r="F85" s="14" t="str">
        <f t="shared" ca="1" si="336"/>
        <v>q_37</v>
      </c>
      <c r="G85" s="14" t="str">
        <f t="shared" ca="1" si="337"/>
        <v xml:space="preserve">Emotional lability </v>
      </c>
      <c r="H85" s="14" t="b">
        <f t="shared" ca="1" si="338"/>
        <v>1</v>
      </c>
      <c r="I85" s="14" t="str">
        <f ca="1">IF($H85,ADDRESS(3,(D85+1)*2-1,4,,"["&amp;wew!$G$7&amp;"]"&amp;_sheetname_labels)&amp;":"&amp;ADDRESS(2+ster!$B$20,(D85+1)*2-1,4),"")</f>
        <v>[DBTemplate.xlsm]labels!FK3:FK725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[DBTemplate.xlsm]labels!FK3:FK4</v>
      </c>
      <c r="L85" s="14" t="str">
        <f ca="1">IF($H85,IF($J85&gt;0,ADDRESS(3,(D85+1)*2,4,,"["&amp;wew!$G$7&amp;"]"&amp;_sheetname_labels)&amp;":"&amp;ADDRESS(2+J85,(D85+1)*2,4),""),"")</f>
        <v>[DBTemplate.xlsm]labels!FL3:FL4</v>
      </c>
      <c r="M85" s="14">
        <f t="shared" ca="1" si="339"/>
        <v>0</v>
      </c>
      <c r="N85" s="14">
        <f t="shared" ca="1" si="340"/>
        <v>2</v>
      </c>
      <c r="O85" s="14" t="str">
        <f t="shared" ca="1" si="341"/>
        <v>q_37</v>
      </c>
      <c r="P85" s="14" t="str">
        <f t="shared" ca="1" si="342"/>
        <v xml:space="preserve">Emotional lability </v>
      </c>
      <c r="Q85" s="14" t="str">
        <f ca="1">IF($BP85,ADDRESS(3,D85+1,4,,"["&amp;wew!$G$7&amp;"]"&amp;_sheetname_dataframe)&amp;":"&amp;ADDRESS(2+ster!$C$14,D85+1,4),"")</f>
        <v>[DBTemplate.xlsm]data_frame!CF3:CF3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43"/>
        <v>0</v>
      </c>
      <c r="AA85" s="12">
        <f t="shared" ca="1" si="344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45"/>
        <v>1</v>
      </c>
      <c r="AE85" s="17" t="b">
        <f t="shared" ca="1" si="346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47"/>
        <v/>
      </c>
      <c r="AH85" s="17" t="b">
        <f t="shared" ca="1" si="348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49"/>
        <v/>
      </c>
      <c r="AK85" s="17" t="b">
        <f t="shared" ca="1" si="350"/>
        <v>0</v>
      </c>
      <c r="AL85" s="17" t="b">
        <f t="shared" ca="1" si="351"/>
        <v>0</v>
      </c>
      <c r="AM85" s="17" t="b">
        <f t="shared" ca="1" si="352"/>
        <v>0</v>
      </c>
      <c r="AN85" s="17">
        <f t="shared" ca="1" si="353"/>
        <v>0</v>
      </c>
      <c r="AO85" s="24" t="str">
        <f t="shared" ca="1" si="354"/>
        <v/>
      </c>
      <c r="AP85" s="24" t="str">
        <f t="shared" ca="1" si="355"/>
        <v/>
      </c>
      <c r="AQ85" s="17" t="b">
        <f t="shared" ca="1" si="402"/>
        <v>0</v>
      </c>
      <c r="AR85" s="17" t="b">
        <f t="shared" ca="1" si="356"/>
        <v>1</v>
      </c>
      <c r="AS85" s="17" t="b">
        <f t="shared" ca="1" si="357"/>
        <v>0</v>
      </c>
      <c r="AT85" s="17" t="b">
        <f t="shared" ca="1" si="358"/>
        <v>0</v>
      </c>
      <c r="AU85" s="17" t="b">
        <f t="shared" ca="1" si="359"/>
        <v>1</v>
      </c>
      <c r="AV85" s="17" t="b">
        <f t="shared" ca="1" si="360"/>
        <v>0</v>
      </c>
      <c r="AW85" s="17" t="b">
        <f t="shared" ca="1" si="361"/>
        <v>1</v>
      </c>
      <c r="AX85" s="14" t="b">
        <f t="array" aca="1" ref="AX85" ca="1">IF(H85,N85&gt;0,"")</f>
        <v>1</v>
      </c>
      <c r="AY85" s="17" t="str">
        <f t="shared" ca="1" si="362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63"/>
        <v>1</v>
      </c>
      <c r="BB85" s="17" t="b">
        <v>0</v>
      </c>
      <c r="BC85" s="17" t="b">
        <f t="shared" ca="1" si="364"/>
        <v>1</v>
      </c>
      <c r="BD85" s="17" t="b">
        <f t="shared" ca="1" si="365"/>
        <v>0</v>
      </c>
      <c r="BE85" s="17" t="str">
        <f t="shared" ca="1" si="403"/>
        <v/>
      </c>
      <c r="BF85" s="17" t="b">
        <f t="shared" ca="1" si="404"/>
        <v>0</v>
      </c>
      <c r="BG85" s="17" t="b">
        <f t="shared" ca="1" si="366"/>
        <v>0</v>
      </c>
      <c r="BH85" s="17" t="b">
        <f t="shared" ca="1" si="367"/>
        <v>1</v>
      </c>
      <c r="BI85" s="17">
        <f t="shared" ca="1" si="368"/>
        <v>2</v>
      </c>
      <c r="BJ85" s="17" t="b">
        <f t="shared" ca="1" si="369"/>
        <v>0</v>
      </c>
      <c r="BK85" s="17" t="str">
        <f t="shared" ca="1" si="405"/>
        <v/>
      </c>
      <c r="BL85" s="17" t="str">
        <f t="shared" ca="1" si="370"/>
        <v/>
      </c>
      <c r="BM85" s="17" t="str">
        <f t="shared" ca="1" si="371"/>
        <v>F</v>
      </c>
      <c r="BN85" s="17" t="str">
        <f t="shared" ca="1" si="372"/>
        <v>F</v>
      </c>
      <c r="BO85" s="17" t="str">
        <f t="shared" ca="1" si="373"/>
        <v>D</v>
      </c>
      <c r="BP85" s="14" t="b">
        <f t="shared" ca="1" si="374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75"/>
        <v/>
      </c>
      <c r="DE85" s="14" t="str">
        <f t="shared" ca="1" si="376"/>
        <v/>
      </c>
      <c r="DF85" s="14" t="str">
        <f t="shared" ca="1" si="377"/>
        <v/>
      </c>
      <c r="DG85" s="14" t="str">
        <f t="shared" ca="1" si="378"/>
        <v/>
      </c>
      <c r="DH85" s="14" t="str">
        <f t="shared" ca="1" si="379"/>
        <v/>
      </c>
      <c r="DI85" s="14" t="str">
        <f t="shared" ca="1" si="380"/>
        <v/>
      </c>
      <c r="DJ85" s="14" t="str">
        <f t="shared" ca="1" si="381"/>
        <v/>
      </c>
      <c r="DK85" s="14" t="str">
        <f t="shared" ca="1" si="382"/>
        <v/>
      </c>
      <c r="DL85" s="14" t="str">
        <f t="shared" ca="1" si="406"/>
        <v/>
      </c>
      <c r="DM85" s="14" t="str">
        <f t="shared" ca="1" si="383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384"/>
        <v/>
      </c>
      <c r="DP85" s="14" t="str">
        <f t="shared" ca="1" si="385"/>
        <v/>
      </c>
      <c r="DQ85" s="14" t="str">
        <f t="shared" ca="1" si="386"/>
        <v/>
      </c>
      <c r="DR85" s="14" t="str">
        <f t="shared" ca="1" si="387"/>
        <v/>
      </c>
      <c r="DS85" s="14" t="str">
        <f t="shared" ca="1" si="388"/>
        <v/>
      </c>
      <c r="DZ85" s="14" t="b">
        <f t="shared" ca="1" si="389"/>
        <v>0</v>
      </c>
      <c r="EA85" s="14" t="str">
        <f t="shared" ca="1" si="390"/>
        <v>Emotional lability  (q_37)</v>
      </c>
      <c r="EB85" s="14" t="str">
        <f t="shared" ca="1" si="391"/>
        <v xml:space="preserve">Values must be limited to predefinied list. </v>
      </c>
      <c r="EC85" s="14" t="str">
        <f t="shared" ca="1" si="392"/>
        <v xml:space="preserve">Emotional lability  (q_37): Values must be limited to predefinied list. </v>
      </c>
      <c r="ED85" s="14" t="str">
        <f t="shared" ca="1" si="393"/>
        <v/>
      </c>
      <c r="EE85" s="14" t="str">
        <f t="shared" ca="1" si="394"/>
        <v>Values must be limited to predefinied list</v>
      </c>
      <c r="EF85" s="14" t="str">
        <f t="shared" ca="1" si="395"/>
        <v/>
      </c>
      <c r="EG85" s="14" t="str">
        <f t="shared" ca="1" si="396"/>
        <v/>
      </c>
      <c r="EM85" s="14" t="b">
        <f t="shared" ca="1" si="397"/>
        <v>1</v>
      </c>
      <c r="EN85" s="14">
        <f t="shared" ca="1" si="398"/>
        <v>72</v>
      </c>
      <c r="EO85" s="14" t="str">
        <f t="shared" ca="1" si="399"/>
        <v>q_37</v>
      </c>
      <c r="EP85" s="14" t="str">
        <f t="shared" ca="1" si="400"/>
        <v xml:space="preserve">Emotional lability  (q_37): Values must be limited to predefinied list. </v>
      </c>
      <c r="EQ85" s="14" t="str">
        <f t="shared" ca="1" si="401"/>
        <v/>
      </c>
    </row>
    <row r="86" spans="2:147" s="14" customFormat="1">
      <c r="B86" s="14" t="str">
        <f t="shared" ca="1" si="332"/>
        <v/>
      </c>
      <c r="C86" s="14">
        <f t="shared" ca="1" si="333"/>
        <v>73</v>
      </c>
      <c r="D86" s="14">
        <f t="shared" si="334"/>
        <v>84</v>
      </c>
      <c r="E86" s="14" t="str">
        <f t="shared" ca="1" si="335"/>
        <v>D</v>
      </c>
      <c r="F86" s="14" t="str">
        <f t="shared" ca="1" si="336"/>
        <v>q_38.1a</v>
      </c>
      <c r="G86" s="14" t="str">
        <f t="shared" ca="1" si="337"/>
        <v>Resting tremor in Upper Limbs</v>
      </c>
      <c r="H86" s="14" t="b">
        <f t="shared" ca="1" si="338"/>
        <v>1</v>
      </c>
      <c r="I86" s="14" t="str">
        <f ca="1">IF($H86,ADDRESS(3,(D86+1)*2-1,4,,"["&amp;wew!$G$7&amp;"]"&amp;_sheetname_labels)&amp;":"&amp;ADDRESS(2+ster!$B$20,(D86+1)*2-1,4),"")</f>
        <v>[DBTemplate.xlsm]labels!FM3:FM725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[DBTemplate.xlsm]labels!FM3:FM4</v>
      </c>
      <c r="L86" s="14" t="str">
        <f ca="1">IF($H86,IF($J86&gt;0,ADDRESS(3,(D86+1)*2,4,,"["&amp;wew!$G$7&amp;"]"&amp;_sheetname_labels)&amp;":"&amp;ADDRESS(2+J86,(D86+1)*2,4),""),"")</f>
        <v>[DBTemplate.xlsm]labels!FN3:FN4</v>
      </c>
      <c r="M86" s="14">
        <f t="shared" ca="1" si="339"/>
        <v>0</v>
      </c>
      <c r="N86" s="14">
        <f t="shared" ca="1" si="340"/>
        <v>2</v>
      </c>
      <c r="O86" s="14" t="str">
        <f t="shared" ca="1" si="341"/>
        <v>q_38.1a</v>
      </c>
      <c r="P86" s="14" t="str">
        <f t="shared" ca="1" si="342"/>
        <v>Resting tremor in Upper Limbs</v>
      </c>
      <c r="Q86" s="14" t="str">
        <f ca="1">IF($BP86,ADDRESS(3,D86+1,4,,"["&amp;wew!$G$7&amp;"]"&amp;_sheetname_dataframe)&amp;":"&amp;ADDRESS(2+ster!$C$14,D86+1,4),"")</f>
        <v>[DBTemplate.xlsm]data_frame!CG3:CG3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43"/>
        <v>0</v>
      </c>
      <c r="AA86" s="12">
        <f t="shared" ca="1" si="344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45"/>
        <v>1</v>
      </c>
      <c r="AE86" s="17" t="b">
        <f t="shared" ca="1" si="346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47"/>
        <v/>
      </c>
      <c r="AH86" s="17" t="b">
        <f t="shared" ca="1" si="348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49"/>
        <v/>
      </c>
      <c r="AK86" s="17" t="b">
        <f t="shared" ca="1" si="350"/>
        <v>0</v>
      </c>
      <c r="AL86" s="17" t="b">
        <f t="shared" ca="1" si="351"/>
        <v>0</v>
      </c>
      <c r="AM86" s="17" t="b">
        <f t="shared" ca="1" si="352"/>
        <v>0</v>
      </c>
      <c r="AN86" s="17">
        <f t="shared" ca="1" si="353"/>
        <v>0</v>
      </c>
      <c r="AO86" s="24" t="str">
        <f t="shared" ca="1" si="354"/>
        <v/>
      </c>
      <c r="AP86" s="24" t="str">
        <f t="shared" ca="1" si="355"/>
        <v/>
      </c>
      <c r="AQ86" s="17" t="b">
        <f t="shared" ca="1" si="402"/>
        <v>0</v>
      </c>
      <c r="AR86" s="17" t="b">
        <f t="shared" ca="1" si="356"/>
        <v>1</v>
      </c>
      <c r="AS86" s="17" t="b">
        <f t="shared" ca="1" si="357"/>
        <v>0</v>
      </c>
      <c r="AT86" s="17" t="b">
        <f t="shared" ca="1" si="358"/>
        <v>0</v>
      </c>
      <c r="AU86" s="17" t="b">
        <f t="shared" ca="1" si="359"/>
        <v>1</v>
      </c>
      <c r="AV86" s="17" t="b">
        <f t="shared" ca="1" si="360"/>
        <v>0</v>
      </c>
      <c r="AW86" s="17" t="b">
        <f t="shared" ca="1" si="361"/>
        <v>1</v>
      </c>
      <c r="AX86" s="14" t="b">
        <f t="array" aca="1" ref="AX86" ca="1">IF(H86,N86&gt;0,"")</f>
        <v>1</v>
      </c>
      <c r="AY86" s="17" t="str">
        <f t="shared" ca="1" si="362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63"/>
        <v>1</v>
      </c>
      <c r="BB86" s="17" t="b">
        <v>0</v>
      </c>
      <c r="BC86" s="17" t="b">
        <f t="shared" ca="1" si="364"/>
        <v>1</v>
      </c>
      <c r="BD86" s="17" t="b">
        <f t="shared" ca="1" si="365"/>
        <v>0</v>
      </c>
      <c r="BE86" s="17" t="str">
        <f t="shared" ca="1" si="403"/>
        <v/>
      </c>
      <c r="BF86" s="17" t="b">
        <f t="shared" ca="1" si="404"/>
        <v>0</v>
      </c>
      <c r="BG86" s="17" t="b">
        <f t="shared" ca="1" si="366"/>
        <v>0</v>
      </c>
      <c r="BH86" s="17" t="b">
        <f t="shared" ca="1" si="367"/>
        <v>1</v>
      </c>
      <c r="BI86" s="17">
        <f t="shared" ca="1" si="368"/>
        <v>2</v>
      </c>
      <c r="BJ86" s="17" t="b">
        <f t="shared" ca="1" si="369"/>
        <v>0</v>
      </c>
      <c r="BK86" s="17" t="str">
        <f t="shared" ca="1" si="405"/>
        <v/>
      </c>
      <c r="BL86" s="17" t="str">
        <f t="shared" ca="1" si="370"/>
        <v/>
      </c>
      <c r="BM86" s="17" t="str">
        <f t="shared" ca="1" si="371"/>
        <v>F</v>
      </c>
      <c r="BN86" s="17" t="str">
        <f t="shared" ca="1" si="372"/>
        <v>F</v>
      </c>
      <c r="BO86" s="17" t="str">
        <f t="shared" ca="1" si="373"/>
        <v>D</v>
      </c>
      <c r="BP86" s="14" t="b">
        <f t="shared" ca="1" si="374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75"/>
        <v/>
      </c>
      <c r="DE86" s="14" t="str">
        <f t="shared" ca="1" si="376"/>
        <v/>
      </c>
      <c r="DF86" s="14" t="str">
        <f t="shared" ca="1" si="377"/>
        <v/>
      </c>
      <c r="DG86" s="14" t="str">
        <f t="shared" ca="1" si="378"/>
        <v/>
      </c>
      <c r="DH86" s="14" t="str">
        <f t="shared" ca="1" si="379"/>
        <v/>
      </c>
      <c r="DI86" s="14" t="str">
        <f t="shared" ca="1" si="380"/>
        <v/>
      </c>
      <c r="DJ86" s="14" t="str">
        <f t="shared" ca="1" si="381"/>
        <v/>
      </c>
      <c r="DK86" s="14" t="str">
        <f t="shared" ca="1" si="382"/>
        <v/>
      </c>
      <c r="DL86" s="14" t="str">
        <f t="shared" ca="1" si="406"/>
        <v/>
      </c>
      <c r="DM86" s="14" t="str">
        <f t="shared" ca="1" si="383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384"/>
        <v/>
      </c>
      <c r="DP86" s="14" t="str">
        <f t="shared" ca="1" si="385"/>
        <v/>
      </c>
      <c r="DQ86" s="14" t="str">
        <f t="shared" ca="1" si="386"/>
        <v/>
      </c>
      <c r="DR86" s="14" t="str">
        <f t="shared" ca="1" si="387"/>
        <v/>
      </c>
      <c r="DS86" s="14" t="str">
        <f t="shared" ca="1" si="388"/>
        <v/>
      </c>
      <c r="DZ86" s="14" t="b">
        <f t="shared" ca="1" si="389"/>
        <v>0</v>
      </c>
      <c r="EA86" s="14" t="str">
        <f t="shared" ca="1" si="390"/>
        <v>Resting tremor in Upper Limbs (q_38.1a)</v>
      </c>
      <c r="EB86" s="14" t="str">
        <f t="shared" ca="1" si="391"/>
        <v xml:space="preserve">Values must be limited to predefinied list. </v>
      </c>
      <c r="EC86" s="14" t="str">
        <f t="shared" ca="1" si="392"/>
        <v xml:space="preserve">Resting tremor in Upper Limbs (q_38.1a): Values must be limited to predefinied list. </v>
      </c>
      <c r="ED86" s="14" t="str">
        <f t="shared" ca="1" si="393"/>
        <v/>
      </c>
      <c r="EE86" s="14" t="str">
        <f t="shared" ca="1" si="394"/>
        <v>Values must be limited to predefinied list</v>
      </c>
      <c r="EF86" s="14" t="str">
        <f t="shared" ca="1" si="395"/>
        <v/>
      </c>
      <c r="EG86" s="14" t="str">
        <f t="shared" ca="1" si="396"/>
        <v/>
      </c>
      <c r="EM86" s="14" t="b">
        <f t="shared" ca="1" si="397"/>
        <v>1</v>
      </c>
      <c r="EN86" s="14">
        <f t="shared" ca="1" si="398"/>
        <v>73</v>
      </c>
      <c r="EO86" s="14" t="str">
        <f t="shared" ca="1" si="399"/>
        <v>q_38.1a</v>
      </c>
      <c r="EP86" s="14" t="str">
        <f t="shared" ca="1" si="400"/>
        <v xml:space="preserve">Resting tremor in Upper Limbs (q_38.1a): Values must be limited to predefinied list. </v>
      </c>
      <c r="EQ86" s="14" t="str">
        <f t="shared" ca="1" si="401"/>
        <v/>
      </c>
    </row>
    <row r="87" spans="2:147" s="14" customFormat="1">
      <c r="B87" s="14" t="str">
        <f t="shared" ca="1" si="332"/>
        <v/>
      </c>
      <c r="C87" s="14">
        <f t="shared" ca="1" si="333"/>
        <v>74</v>
      </c>
      <c r="D87" s="14">
        <f t="shared" si="334"/>
        <v>85</v>
      </c>
      <c r="E87" s="14" t="str">
        <f t="shared" ca="1" si="335"/>
        <v>D</v>
      </c>
      <c r="F87" s="14" t="str">
        <f t="shared" ca="1" si="336"/>
        <v>q_38.1b</v>
      </c>
      <c r="G87" s="14" t="str">
        <f t="shared" ca="1" si="337"/>
        <v>Resting tremor in Lower Limbs</v>
      </c>
      <c r="H87" s="14" t="b">
        <f t="shared" ca="1" si="338"/>
        <v>1</v>
      </c>
      <c r="I87" s="14" t="str">
        <f ca="1">IF($H87,ADDRESS(3,(D87+1)*2-1,4,,"["&amp;wew!$G$7&amp;"]"&amp;_sheetname_labels)&amp;":"&amp;ADDRESS(2+ster!$B$20,(D87+1)*2-1,4),"")</f>
        <v>[DBTemplate.xlsm]labels!FO3:FO725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[DBTemplate.xlsm]labels!FO3:FO4</v>
      </c>
      <c r="L87" s="14" t="str">
        <f ca="1">IF($H87,IF($J87&gt;0,ADDRESS(3,(D87+1)*2,4,,"["&amp;wew!$G$7&amp;"]"&amp;_sheetname_labels)&amp;":"&amp;ADDRESS(2+J87,(D87+1)*2,4),""),"")</f>
        <v>[DBTemplate.xlsm]labels!FP3:FP4</v>
      </c>
      <c r="M87" s="14">
        <f t="shared" ca="1" si="339"/>
        <v>0</v>
      </c>
      <c r="N87" s="14">
        <f t="shared" ca="1" si="340"/>
        <v>2</v>
      </c>
      <c r="O87" s="14" t="str">
        <f t="shared" ca="1" si="341"/>
        <v>q_38.1b</v>
      </c>
      <c r="P87" s="14" t="str">
        <f t="shared" ca="1" si="342"/>
        <v>Resting tremor in Lower Limbs</v>
      </c>
      <c r="Q87" s="14" t="str">
        <f ca="1">IF($BP87,ADDRESS(3,D87+1,4,,"["&amp;wew!$G$7&amp;"]"&amp;_sheetname_dataframe)&amp;":"&amp;ADDRESS(2+ster!$C$14,D87+1,4),"")</f>
        <v>[DBTemplate.xlsm]data_frame!CH3:CH3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43"/>
        <v>0</v>
      </c>
      <c r="AA87" s="12">
        <f t="shared" ca="1" si="344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45"/>
        <v>1</v>
      </c>
      <c r="AE87" s="17" t="b">
        <f t="shared" ca="1" si="346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47"/>
        <v/>
      </c>
      <c r="AH87" s="17" t="b">
        <f t="shared" ca="1" si="348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49"/>
        <v/>
      </c>
      <c r="AK87" s="17" t="b">
        <f t="shared" ca="1" si="350"/>
        <v>0</v>
      </c>
      <c r="AL87" s="17" t="b">
        <f t="shared" ca="1" si="351"/>
        <v>0</v>
      </c>
      <c r="AM87" s="17" t="b">
        <f t="shared" ca="1" si="352"/>
        <v>0</v>
      </c>
      <c r="AN87" s="17">
        <f t="shared" ca="1" si="353"/>
        <v>0</v>
      </c>
      <c r="AO87" s="24" t="str">
        <f t="shared" ca="1" si="354"/>
        <v/>
      </c>
      <c r="AP87" s="24" t="str">
        <f t="shared" ca="1" si="355"/>
        <v/>
      </c>
      <c r="AQ87" s="17" t="b">
        <f t="shared" ca="1" si="402"/>
        <v>0</v>
      </c>
      <c r="AR87" s="17" t="b">
        <f t="shared" ca="1" si="356"/>
        <v>1</v>
      </c>
      <c r="AS87" s="17" t="b">
        <f t="shared" ca="1" si="357"/>
        <v>0</v>
      </c>
      <c r="AT87" s="17" t="b">
        <f t="shared" ca="1" si="358"/>
        <v>0</v>
      </c>
      <c r="AU87" s="17" t="b">
        <f t="shared" ca="1" si="359"/>
        <v>1</v>
      </c>
      <c r="AV87" s="17" t="b">
        <f t="shared" ca="1" si="360"/>
        <v>0</v>
      </c>
      <c r="AW87" s="17" t="b">
        <f t="shared" ca="1" si="361"/>
        <v>1</v>
      </c>
      <c r="AX87" s="14" t="b">
        <f t="array" aca="1" ref="AX87" ca="1">IF(H87,N87&gt;0,"")</f>
        <v>1</v>
      </c>
      <c r="AY87" s="17" t="str">
        <f t="shared" ca="1" si="362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63"/>
        <v>1</v>
      </c>
      <c r="BB87" s="17" t="b">
        <v>0</v>
      </c>
      <c r="BC87" s="17" t="b">
        <f t="shared" ca="1" si="364"/>
        <v>1</v>
      </c>
      <c r="BD87" s="17" t="b">
        <f t="shared" ca="1" si="365"/>
        <v>0</v>
      </c>
      <c r="BE87" s="17" t="str">
        <f t="shared" ca="1" si="403"/>
        <v/>
      </c>
      <c r="BF87" s="17" t="b">
        <f t="shared" ca="1" si="404"/>
        <v>0</v>
      </c>
      <c r="BG87" s="17" t="b">
        <f t="shared" ca="1" si="366"/>
        <v>0</v>
      </c>
      <c r="BH87" s="17" t="b">
        <f t="shared" ca="1" si="367"/>
        <v>1</v>
      </c>
      <c r="BI87" s="17">
        <f t="shared" ca="1" si="368"/>
        <v>2</v>
      </c>
      <c r="BJ87" s="17" t="b">
        <f t="shared" ca="1" si="369"/>
        <v>0</v>
      </c>
      <c r="BK87" s="17" t="str">
        <f t="shared" ca="1" si="405"/>
        <v/>
      </c>
      <c r="BL87" s="17" t="str">
        <f t="shared" ca="1" si="370"/>
        <v/>
      </c>
      <c r="BM87" s="17" t="str">
        <f t="shared" ca="1" si="371"/>
        <v>F</v>
      </c>
      <c r="BN87" s="17" t="str">
        <f t="shared" ca="1" si="372"/>
        <v>F</v>
      </c>
      <c r="BO87" s="17" t="str">
        <f t="shared" ca="1" si="373"/>
        <v>D</v>
      </c>
      <c r="BP87" s="14" t="b">
        <f t="shared" ca="1" si="374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75"/>
        <v/>
      </c>
      <c r="DE87" s="14" t="str">
        <f t="shared" ca="1" si="376"/>
        <v/>
      </c>
      <c r="DF87" s="14" t="str">
        <f t="shared" ca="1" si="377"/>
        <v/>
      </c>
      <c r="DG87" s="14" t="str">
        <f t="shared" ca="1" si="378"/>
        <v/>
      </c>
      <c r="DH87" s="14" t="str">
        <f t="shared" ca="1" si="379"/>
        <v/>
      </c>
      <c r="DI87" s="14" t="str">
        <f t="shared" ca="1" si="380"/>
        <v/>
      </c>
      <c r="DJ87" s="14" t="str">
        <f t="shared" ca="1" si="381"/>
        <v/>
      </c>
      <c r="DK87" s="14" t="str">
        <f t="shared" ca="1" si="382"/>
        <v/>
      </c>
      <c r="DL87" s="14" t="str">
        <f t="shared" ca="1" si="406"/>
        <v/>
      </c>
      <c r="DM87" s="14" t="str">
        <f t="shared" ca="1" si="383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384"/>
        <v/>
      </c>
      <c r="DP87" s="14" t="str">
        <f t="shared" ca="1" si="385"/>
        <v/>
      </c>
      <c r="DQ87" s="14" t="str">
        <f t="shared" ca="1" si="386"/>
        <v/>
      </c>
      <c r="DR87" s="14" t="str">
        <f t="shared" ca="1" si="387"/>
        <v/>
      </c>
      <c r="DS87" s="14" t="str">
        <f t="shared" ca="1" si="388"/>
        <v/>
      </c>
      <c r="DZ87" s="14" t="b">
        <f t="shared" ca="1" si="389"/>
        <v>0</v>
      </c>
      <c r="EA87" s="14" t="str">
        <f t="shared" ca="1" si="390"/>
        <v>Resting tremor in Lower Limbs (q_38.1b)</v>
      </c>
      <c r="EB87" s="14" t="str">
        <f t="shared" ca="1" si="391"/>
        <v xml:space="preserve">Values must be limited to predefinied list. </v>
      </c>
      <c r="EC87" s="14" t="str">
        <f t="shared" ca="1" si="392"/>
        <v xml:space="preserve">Resting tremor in Lower Limbs (q_38.1b): Values must be limited to predefinied list. </v>
      </c>
      <c r="ED87" s="14" t="str">
        <f t="shared" ca="1" si="393"/>
        <v/>
      </c>
      <c r="EE87" s="14" t="str">
        <f t="shared" ca="1" si="394"/>
        <v>Values must be limited to predefinied list</v>
      </c>
      <c r="EF87" s="14" t="str">
        <f t="shared" ca="1" si="395"/>
        <v/>
      </c>
      <c r="EG87" s="14" t="str">
        <f t="shared" ca="1" si="396"/>
        <v/>
      </c>
      <c r="EM87" s="14" t="b">
        <f t="shared" ca="1" si="397"/>
        <v>1</v>
      </c>
      <c r="EN87" s="14">
        <f t="shared" ca="1" si="398"/>
        <v>74</v>
      </c>
      <c r="EO87" s="14" t="str">
        <f t="shared" ca="1" si="399"/>
        <v>q_38.1b</v>
      </c>
      <c r="EP87" s="14" t="str">
        <f t="shared" ca="1" si="400"/>
        <v xml:space="preserve">Resting tremor in Lower Limbs (q_38.1b): Values must be limited to predefinied list. </v>
      </c>
      <c r="EQ87" s="14" t="str">
        <f t="shared" ca="1" si="401"/>
        <v/>
      </c>
    </row>
    <row r="88" spans="2:147" s="14" customFormat="1">
      <c r="B88" s="14" t="str">
        <f t="shared" ca="1" si="332"/>
        <v/>
      </c>
      <c r="C88" s="14">
        <f t="shared" ca="1" si="333"/>
        <v>75</v>
      </c>
      <c r="D88" s="14">
        <f t="shared" si="334"/>
        <v>86</v>
      </c>
      <c r="E88" s="14" t="str">
        <f t="shared" ca="1" si="335"/>
        <v>D</v>
      </c>
      <c r="F88" s="14" t="str">
        <f t="shared" ca="1" si="336"/>
        <v>q_38.2a</v>
      </c>
      <c r="G88" s="14" t="str">
        <f t="shared" ca="1" si="337"/>
        <v>Bradykinesia in Upper Limbs</v>
      </c>
      <c r="H88" s="14" t="b">
        <f t="shared" ca="1" si="338"/>
        <v>1</v>
      </c>
      <c r="I88" s="14" t="str">
        <f ca="1">IF($H88,ADDRESS(3,(D88+1)*2-1,4,,"["&amp;wew!$G$7&amp;"]"&amp;_sheetname_labels)&amp;":"&amp;ADDRESS(2+ster!$B$20,(D88+1)*2-1,4),"")</f>
        <v>[DBTemplate.xlsm]labels!FQ3:FQ725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[DBTemplate.xlsm]labels!FQ3:FQ4</v>
      </c>
      <c r="L88" s="14" t="str">
        <f ca="1">IF($H88,IF($J88&gt;0,ADDRESS(3,(D88+1)*2,4,,"["&amp;wew!$G$7&amp;"]"&amp;_sheetname_labels)&amp;":"&amp;ADDRESS(2+J88,(D88+1)*2,4),""),"")</f>
        <v>[DBTemplate.xlsm]labels!FR3:FR4</v>
      </c>
      <c r="M88" s="14">
        <f t="shared" ca="1" si="339"/>
        <v>0</v>
      </c>
      <c r="N88" s="14">
        <f t="shared" ca="1" si="340"/>
        <v>2</v>
      </c>
      <c r="O88" s="14" t="str">
        <f t="shared" ca="1" si="341"/>
        <v>q_38.2a</v>
      </c>
      <c r="P88" s="14" t="str">
        <f t="shared" ca="1" si="342"/>
        <v>Bradykinesia in Upper Limbs</v>
      </c>
      <c r="Q88" s="14" t="str">
        <f ca="1">IF($BP88,ADDRESS(3,D88+1,4,,"["&amp;wew!$G$7&amp;"]"&amp;_sheetname_dataframe)&amp;":"&amp;ADDRESS(2+ster!$C$14,D88+1,4),"")</f>
        <v>[DBTemplate.xlsm]data_frame!CI3:CI3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43"/>
        <v>0</v>
      </c>
      <c r="AA88" s="12">
        <f t="shared" ca="1" si="344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45"/>
        <v>1</v>
      </c>
      <c r="AE88" s="17" t="b">
        <f t="shared" ca="1" si="346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47"/>
        <v/>
      </c>
      <c r="AH88" s="17" t="b">
        <f t="shared" ca="1" si="348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49"/>
        <v/>
      </c>
      <c r="AK88" s="17" t="b">
        <f t="shared" ca="1" si="350"/>
        <v>0</v>
      </c>
      <c r="AL88" s="17" t="b">
        <f t="shared" ca="1" si="351"/>
        <v>0</v>
      </c>
      <c r="AM88" s="17" t="b">
        <f t="shared" ca="1" si="352"/>
        <v>0</v>
      </c>
      <c r="AN88" s="17">
        <f t="shared" ca="1" si="353"/>
        <v>0</v>
      </c>
      <c r="AO88" s="24" t="str">
        <f t="shared" ca="1" si="354"/>
        <v/>
      </c>
      <c r="AP88" s="24" t="str">
        <f t="shared" ca="1" si="355"/>
        <v/>
      </c>
      <c r="AQ88" s="17" t="b">
        <f t="shared" ca="1" si="402"/>
        <v>0</v>
      </c>
      <c r="AR88" s="17" t="b">
        <f t="shared" ca="1" si="356"/>
        <v>1</v>
      </c>
      <c r="AS88" s="17" t="b">
        <f t="shared" ca="1" si="357"/>
        <v>0</v>
      </c>
      <c r="AT88" s="17" t="b">
        <f t="shared" ca="1" si="358"/>
        <v>0</v>
      </c>
      <c r="AU88" s="17" t="b">
        <f t="shared" ca="1" si="359"/>
        <v>1</v>
      </c>
      <c r="AV88" s="17" t="b">
        <f t="shared" ca="1" si="360"/>
        <v>0</v>
      </c>
      <c r="AW88" s="17" t="b">
        <f t="shared" ca="1" si="361"/>
        <v>1</v>
      </c>
      <c r="AX88" s="14" t="b">
        <f t="array" aca="1" ref="AX88" ca="1">IF(H88,N88&gt;0,"")</f>
        <v>1</v>
      </c>
      <c r="AY88" s="17" t="str">
        <f t="shared" ca="1" si="362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63"/>
        <v>1</v>
      </c>
      <c r="BB88" s="17" t="b">
        <v>0</v>
      </c>
      <c r="BC88" s="17" t="b">
        <f t="shared" ca="1" si="364"/>
        <v>1</v>
      </c>
      <c r="BD88" s="17" t="b">
        <f t="shared" ca="1" si="365"/>
        <v>0</v>
      </c>
      <c r="BE88" s="17" t="str">
        <f t="shared" ca="1" si="403"/>
        <v/>
      </c>
      <c r="BF88" s="17" t="b">
        <f t="shared" ca="1" si="404"/>
        <v>0</v>
      </c>
      <c r="BG88" s="17" t="b">
        <f t="shared" ca="1" si="366"/>
        <v>0</v>
      </c>
      <c r="BH88" s="17" t="b">
        <f t="shared" ca="1" si="367"/>
        <v>1</v>
      </c>
      <c r="BI88" s="17">
        <f t="shared" ca="1" si="368"/>
        <v>2</v>
      </c>
      <c r="BJ88" s="17" t="b">
        <f t="shared" ca="1" si="369"/>
        <v>0</v>
      </c>
      <c r="BK88" s="17" t="str">
        <f t="shared" ca="1" si="405"/>
        <v/>
      </c>
      <c r="BL88" s="17" t="str">
        <f t="shared" ca="1" si="370"/>
        <v/>
      </c>
      <c r="BM88" s="17" t="str">
        <f t="shared" ca="1" si="371"/>
        <v>F</v>
      </c>
      <c r="BN88" s="17" t="str">
        <f t="shared" ca="1" si="372"/>
        <v>F</v>
      </c>
      <c r="BO88" s="17" t="str">
        <f t="shared" ca="1" si="373"/>
        <v>D</v>
      </c>
      <c r="BP88" s="14" t="b">
        <f t="shared" ca="1" si="374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75"/>
        <v/>
      </c>
      <c r="DE88" s="14" t="str">
        <f t="shared" ca="1" si="376"/>
        <v/>
      </c>
      <c r="DF88" s="14" t="str">
        <f t="shared" ca="1" si="377"/>
        <v/>
      </c>
      <c r="DG88" s="14" t="str">
        <f t="shared" ca="1" si="378"/>
        <v/>
      </c>
      <c r="DH88" s="14" t="str">
        <f t="shared" ca="1" si="379"/>
        <v/>
      </c>
      <c r="DI88" s="14" t="str">
        <f t="shared" ca="1" si="380"/>
        <v/>
      </c>
      <c r="DJ88" s="14" t="str">
        <f t="shared" ca="1" si="381"/>
        <v/>
      </c>
      <c r="DK88" s="14" t="str">
        <f t="shared" ca="1" si="382"/>
        <v/>
      </c>
      <c r="DL88" s="14" t="str">
        <f t="shared" ca="1" si="406"/>
        <v/>
      </c>
      <c r="DM88" s="14" t="str">
        <f t="shared" ca="1" si="383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384"/>
        <v/>
      </c>
      <c r="DP88" s="14" t="str">
        <f t="shared" ca="1" si="385"/>
        <v/>
      </c>
      <c r="DQ88" s="14" t="str">
        <f t="shared" ca="1" si="386"/>
        <v/>
      </c>
      <c r="DR88" s="14" t="str">
        <f t="shared" ca="1" si="387"/>
        <v/>
      </c>
      <c r="DS88" s="14" t="str">
        <f t="shared" ca="1" si="388"/>
        <v/>
      </c>
      <c r="DZ88" s="14" t="b">
        <f t="shared" ca="1" si="389"/>
        <v>0</v>
      </c>
      <c r="EA88" s="14" t="str">
        <f t="shared" ca="1" si="390"/>
        <v>Bradykinesia in Upper Limbs (q_38.2a)</v>
      </c>
      <c r="EB88" s="14" t="str">
        <f t="shared" ca="1" si="391"/>
        <v xml:space="preserve">Values must be limited to predefinied list. </v>
      </c>
      <c r="EC88" s="14" t="str">
        <f t="shared" ca="1" si="392"/>
        <v xml:space="preserve">Bradykinesia in Upper Limbs (q_38.2a): Values must be limited to predefinied list. </v>
      </c>
      <c r="ED88" s="14" t="str">
        <f t="shared" ca="1" si="393"/>
        <v/>
      </c>
      <c r="EE88" s="14" t="str">
        <f t="shared" ca="1" si="394"/>
        <v>Values must be limited to predefinied list</v>
      </c>
      <c r="EF88" s="14" t="str">
        <f t="shared" ca="1" si="395"/>
        <v/>
      </c>
      <c r="EG88" s="14" t="str">
        <f t="shared" ca="1" si="396"/>
        <v/>
      </c>
      <c r="EM88" s="14" t="b">
        <f t="shared" ca="1" si="397"/>
        <v>1</v>
      </c>
      <c r="EN88" s="14">
        <f t="shared" ca="1" si="398"/>
        <v>75</v>
      </c>
      <c r="EO88" s="14" t="str">
        <f t="shared" ca="1" si="399"/>
        <v>q_38.2a</v>
      </c>
      <c r="EP88" s="14" t="str">
        <f t="shared" ca="1" si="400"/>
        <v xml:space="preserve">Bradykinesia in Upper Limbs (q_38.2a): Values must be limited to predefinied list. </v>
      </c>
      <c r="EQ88" s="14" t="str">
        <f t="shared" ca="1" si="401"/>
        <v/>
      </c>
    </row>
    <row r="89" spans="2:147" s="14" customFormat="1">
      <c r="B89" s="14" t="str">
        <f t="shared" ca="1" si="332"/>
        <v/>
      </c>
      <c r="C89" s="14">
        <f t="shared" ca="1" si="333"/>
        <v>76</v>
      </c>
      <c r="D89" s="14">
        <f t="shared" si="334"/>
        <v>87</v>
      </c>
      <c r="E89" s="14" t="str">
        <f t="shared" ca="1" si="335"/>
        <v>D</v>
      </c>
      <c r="F89" s="14" t="str">
        <f t="shared" ca="1" si="336"/>
        <v>q_38.2b</v>
      </c>
      <c r="G89" s="14" t="str">
        <f t="shared" ca="1" si="337"/>
        <v>Bradykinesia in lower Limbs</v>
      </c>
      <c r="H89" s="14" t="b">
        <f t="shared" ca="1" si="338"/>
        <v>1</v>
      </c>
      <c r="I89" s="14" t="str">
        <f ca="1">IF($H89,ADDRESS(3,(D89+1)*2-1,4,,"["&amp;wew!$G$7&amp;"]"&amp;_sheetname_labels)&amp;":"&amp;ADDRESS(2+ster!$B$20,(D89+1)*2-1,4),"")</f>
        <v>[DBTemplate.xlsm]labels!FS3:FS725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[DBTemplate.xlsm]labels!FS3:FS4</v>
      </c>
      <c r="L89" s="14" t="str">
        <f ca="1">IF($H89,IF($J89&gt;0,ADDRESS(3,(D89+1)*2,4,,"["&amp;wew!$G$7&amp;"]"&amp;_sheetname_labels)&amp;":"&amp;ADDRESS(2+J89,(D89+1)*2,4),""),"")</f>
        <v>[DBTemplate.xlsm]labels!FT3:FT4</v>
      </c>
      <c r="M89" s="14">
        <f t="shared" ca="1" si="339"/>
        <v>0</v>
      </c>
      <c r="N89" s="14">
        <f t="shared" ca="1" si="340"/>
        <v>2</v>
      </c>
      <c r="O89" s="14" t="str">
        <f t="shared" ca="1" si="341"/>
        <v>q_38.2b</v>
      </c>
      <c r="P89" s="14" t="str">
        <f t="shared" ca="1" si="342"/>
        <v>Bradykinesia in lower Limbs</v>
      </c>
      <c r="Q89" s="14" t="str">
        <f ca="1">IF($BP89,ADDRESS(3,D89+1,4,,"["&amp;wew!$G$7&amp;"]"&amp;_sheetname_dataframe)&amp;":"&amp;ADDRESS(2+ster!$C$14,D89+1,4),"")</f>
        <v>[DBTemplate.xlsm]data_frame!CJ3:CJ3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43"/>
        <v>0</v>
      </c>
      <c r="AA89" s="12">
        <f t="shared" ca="1" si="344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45"/>
        <v>1</v>
      </c>
      <c r="AE89" s="17" t="b">
        <f t="shared" ca="1" si="346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47"/>
        <v/>
      </c>
      <c r="AH89" s="17" t="b">
        <f t="shared" ca="1" si="348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49"/>
        <v/>
      </c>
      <c r="AK89" s="17" t="b">
        <f t="shared" ca="1" si="350"/>
        <v>0</v>
      </c>
      <c r="AL89" s="17" t="b">
        <f t="shared" ca="1" si="351"/>
        <v>0</v>
      </c>
      <c r="AM89" s="17" t="b">
        <f t="shared" ca="1" si="352"/>
        <v>0</v>
      </c>
      <c r="AN89" s="17">
        <f t="shared" ca="1" si="353"/>
        <v>0</v>
      </c>
      <c r="AO89" s="24" t="str">
        <f t="shared" ca="1" si="354"/>
        <v/>
      </c>
      <c r="AP89" s="24" t="str">
        <f t="shared" ca="1" si="355"/>
        <v/>
      </c>
      <c r="AQ89" s="17" t="b">
        <f t="shared" ca="1" si="402"/>
        <v>0</v>
      </c>
      <c r="AR89" s="17" t="b">
        <f t="shared" ca="1" si="356"/>
        <v>1</v>
      </c>
      <c r="AS89" s="17" t="b">
        <f t="shared" ca="1" si="357"/>
        <v>0</v>
      </c>
      <c r="AT89" s="17" t="b">
        <f t="shared" ca="1" si="358"/>
        <v>0</v>
      </c>
      <c r="AU89" s="17" t="b">
        <f t="shared" ca="1" si="359"/>
        <v>1</v>
      </c>
      <c r="AV89" s="17" t="b">
        <f t="shared" ca="1" si="360"/>
        <v>0</v>
      </c>
      <c r="AW89" s="17" t="b">
        <f t="shared" ca="1" si="361"/>
        <v>1</v>
      </c>
      <c r="AX89" s="14" t="b">
        <f t="array" aca="1" ref="AX89" ca="1">IF(H89,N89&gt;0,"")</f>
        <v>1</v>
      </c>
      <c r="AY89" s="17" t="str">
        <f t="shared" ca="1" si="362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63"/>
        <v>1</v>
      </c>
      <c r="BB89" s="17" t="b">
        <v>0</v>
      </c>
      <c r="BC89" s="17" t="b">
        <f t="shared" ca="1" si="364"/>
        <v>1</v>
      </c>
      <c r="BD89" s="17" t="b">
        <f t="shared" ca="1" si="365"/>
        <v>0</v>
      </c>
      <c r="BE89" s="17" t="str">
        <f t="shared" ca="1" si="403"/>
        <v/>
      </c>
      <c r="BF89" s="17" t="b">
        <f t="shared" ca="1" si="404"/>
        <v>0</v>
      </c>
      <c r="BG89" s="17" t="b">
        <f t="shared" ca="1" si="366"/>
        <v>0</v>
      </c>
      <c r="BH89" s="17" t="b">
        <f t="shared" ca="1" si="367"/>
        <v>1</v>
      </c>
      <c r="BI89" s="17">
        <f t="shared" ca="1" si="368"/>
        <v>2</v>
      </c>
      <c r="BJ89" s="17" t="b">
        <f t="shared" ca="1" si="369"/>
        <v>0</v>
      </c>
      <c r="BK89" s="17" t="str">
        <f t="shared" ca="1" si="405"/>
        <v/>
      </c>
      <c r="BL89" s="17" t="str">
        <f t="shared" ca="1" si="370"/>
        <v/>
      </c>
      <c r="BM89" s="17" t="str">
        <f t="shared" ca="1" si="371"/>
        <v>F</v>
      </c>
      <c r="BN89" s="17" t="str">
        <f t="shared" ca="1" si="372"/>
        <v>F</v>
      </c>
      <c r="BO89" s="17" t="str">
        <f t="shared" ca="1" si="373"/>
        <v>D</v>
      </c>
      <c r="BP89" s="14" t="b">
        <f t="shared" ca="1" si="374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75"/>
        <v/>
      </c>
      <c r="DE89" s="14" t="str">
        <f t="shared" ca="1" si="376"/>
        <v/>
      </c>
      <c r="DF89" s="14" t="str">
        <f t="shared" ca="1" si="377"/>
        <v/>
      </c>
      <c r="DG89" s="14" t="str">
        <f t="shared" ca="1" si="378"/>
        <v/>
      </c>
      <c r="DH89" s="14" t="str">
        <f t="shared" ca="1" si="379"/>
        <v/>
      </c>
      <c r="DI89" s="14" t="str">
        <f t="shared" ca="1" si="380"/>
        <v/>
      </c>
      <c r="DJ89" s="14" t="str">
        <f t="shared" ca="1" si="381"/>
        <v/>
      </c>
      <c r="DK89" s="14" t="str">
        <f t="shared" ca="1" si="382"/>
        <v/>
      </c>
      <c r="DL89" s="14" t="str">
        <f t="shared" ca="1" si="406"/>
        <v/>
      </c>
      <c r="DM89" s="14" t="str">
        <f t="shared" ca="1" si="383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384"/>
        <v/>
      </c>
      <c r="DP89" s="14" t="str">
        <f t="shared" ca="1" si="385"/>
        <v/>
      </c>
      <c r="DQ89" s="14" t="str">
        <f t="shared" ca="1" si="386"/>
        <v/>
      </c>
      <c r="DR89" s="14" t="str">
        <f t="shared" ca="1" si="387"/>
        <v/>
      </c>
      <c r="DS89" s="14" t="str">
        <f t="shared" ca="1" si="388"/>
        <v/>
      </c>
      <c r="DZ89" s="14" t="b">
        <f t="shared" ca="1" si="389"/>
        <v>0</v>
      </c>
      <c r="EA89" s="14" t="str">
        <f t="shared" ca="1" si="390"/>
        <v>Bradykinesia in lower Limbs (q_38.2b)</v>
      </c>
      <c r="EB89" s="14" t="str">
        <f t="shared" ca="1" si="391"/>
        <v xml:space="preserve">Values must be limited to predefinied list. </v>
      </c>
      <c r="EC89" s="14" t="str">
        <f t="shared" ca="1" si="392"/>
        <v xml:space="preserve">Bradykinesia in lower Limbs (q_38.2b): Values must be limited to predefinied list. </v>
      </c>
      <c r="ED89" s="14" t="str">
        <f t="shared" ca="1" si="393"/>
        <v/>
      </c>
      <c r="EE89" s="14" t="str">
        <f t="shared" ca="1" si="394"/>
        <v>Values must be limited to predefinied list</v>
      </c>
      <c r="EF89" s="14" t="str">
        <f t="shared" ca="1" si="395"/>
        <v/>
      </c>
      <c r="EG89" s="14" t="str">
        <f t="shared" ca="1" si="396"/>
        <v/>
      </c>
      <c r="EM89" s="14" t="b">
        <f t="shared" ca="1" si="397"/>
        <v>1</v>
      </c>
      <c r="EN89" s="14">
        <f t="shared" ca="1" si="398"/>
        <v>76</v>
      </c>
      <c r="EO89" s="14" t="str">
        <f t="shared" ca="1" si="399"/>
        <v>q_38.2b</v>
      </c>
      <c r="EP89" s="14" t="str">
        <f t="shared" ca="1" si="400"/>
        <v xml:space="preserve">Bradykinesia in lower Limbs (q_38.2b): Values must be limited to predefinied list. </v>
      </c>
      <c r="EQ89" s="14" t="str">
        <f t="shared" ca="1" si="401"/>
        <v/>
      </c>
    </row>
    <row r="90" spans="2:147" s="14" customFormat="1">
      <c r="B90" s="14" t="str">
        <f t="shared" ca="1" si="332"/>
        <v/>
      </c>
      <c r="C90" s="14">
        <f t="shared" ca="1" si="333"/>
        <v>77</v>
      </c>
      <c r="D90" s="14">
        <f t="shared" si="334"/>
        <v>88</v>
      </c>
      <c r="E90" s="14" t="str">
        <f t="shared" ca="1" si="335"/>
        <v>N</v>
      </c>
      <c r="F90" s="14" t="str">
        <f t="shared" ca="1" si="336"/>
        <v>q_39</v>
      </c>
      <c r="G90" s="14" t="str">
        <f t="shared" ca="1" si="337"/>
        <v>Sensory changes</v>
      </c>
      <c r="H90" s="14" t="b">
        <f t="shared" ca="1" si="338"/>
        <v>1</v>
      </c>
      <c r="I90" s="14" t="str">
        <f ca="1">IF($H90,ADDRESS(3,(D90+1)*2-1,4,,"["&amp;wew!$G$7&amp;"]"&amp;_sheetname_labels)&amp;":"&amp;ADDRESS(2+ster!$B$20,(D90+1)*2-1,4),"")</f>
        <v>[DBTemplate.xlsm]labels!FU3:FU725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[DBTemplate.xlsm]labels!FU3:FU5</v>
      </c>
      <c r="L90" s="14" t="str">
        <f ca="1">IF($H90,IF($J90&gt;0,ADDRESS(3,(D90+1)*2,4,,"["&amp;wew!$G$7&amp;"]"&amp;_sheetname_labels)&amp;":"&amp;ADDRESS(2+J90,(D90+1)*2,4),""),"")</f>
        <v>[DBTemplate.xlsm]labels!FV3:FV5</v>
      </c>
      <c r="M90" s="14">
        <f t="shared" ca="1" si="339"/>
        <v>0</v>
      </c>
      <c r="N90" s="14">
        <f t="shared" ca="1" si="340"/>
        <v>3</v>
      </c>
      <c r="O90" s="14" t="str">
        <f t="shared" ca="1" si="341"/>
        <v>q_39</v>
      </c>
      <c r="P90" s="14" t="str">
        <f t="shared" ca="1" si="342"/>
        <v>Sensory changes</v>
      </c>
      <c r="Q90" s="14" t="str">
        <f ca="1">IF($BP90,ADDRESS(3,D90+1,4,,"["&amp;wew!$G$7&amp;"]"&amp;_sheetname_dataframe)&amp;":"&amp;ADDRESS(2+ster!$C$14,D90+1,4),"")</f>
        <v>[DBTemplate.xlsm]data_frame!CK3:CK3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43"/>
        <v>0</v>
      </c>
      <c r="AA90" s="12">
        <f t="shared" ca="1" si="344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45"/>
        <v>1</v>
      </c>
      <c r="AE90" s="17" t="b">
        <f t="shared" ca="1" si="346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47"/>
        <v/>
      </c>
      <c r="AH90" s="17" t="b">
        <f t="shared" ca="1" si="348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49"/>
        <v/>
      </c>
      <c r="AK90" s="17" t="b">
        <f t="shared" ca="1" si="350"/>
        <v>0</v>
      </c>
      <c r="AL90" s="17" t="b">
        <f t="shared" ca="1" si="351"/>
        <v>0</v>
      </c>
      <c r="AM90" s="17" t="b">
        <f t="shared" ca="1" si="352"/>
        <v>0</v>
      </c>
      <c r="AN90" s="17">
        <f t="shared" ca="1" si="353"/>
        <v>0</v>
      </c>
      <c r="AO90" s="24" t="str">
        <f t="shared" ca="1" si="354"/>
        <v/>
      </c>
      <c r="AP90" s="24" t="str">
        <f t="shared" ca="1" si="355"/>
        <v/>
      </c>
      <c r="AQ90" s="17" t="b">
        <f t="shared" ca="1" si="402"/>
        <v>0</v>
      </c>
      <c r="AR90" s="17" t="b">
        <f t="shared" ca="1" si="356"/>
        <v>1</v>
      </c>
      <c r="AS90" s="17" t="b">
        <f t="shared" ca="1" si="357"/>
        <v>0</v>
      </c>
      <c r="AT90" s="17" t="b">
        <f t="shared" ca="1" si="358"/>
        <v>0</v>
      </c>
      <c r="AU90" s="17" t="b">
        <f t="shared" ca="1" si="359"/>
        <v>1</v>
      </c>
      <c r="AV90" s="17" t="b">
        <f t="shared" ca="1" si="360"/>
        <v>0</v>
      </c>
      <c r="AW90" s="17" t="b">
        <f t="shared" ca="1" si="361"/>
        <v>1</v>
      </c>
      <c r="AX90" s="14" t="b">
        <f t="array" aca="1" ref="AX90" ca="1">IF(H90,N90&gt;0,"")</f>
        <v>1</v>
      </c>
      <c r="AY90" s="17" t="str">
        <f t="shared" ca="1" si="362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63"/>
        <v>1</v>
      </c>
      <c r="BB90" s="17" t="b">
        <v>0</v>
      </c>
      <c r="BC90" s="17" t="b">
        <f t="shared" ca="1" si="364"/>
        <v>1</v>
      </c>
      <c r="BD90" s="17" t="b">
        <f t="shared" ca="1" si="365"/>
        <v>0</v>
      </c>
      <c r="BE90" s="17" t="str">
        <f t="shared" ca="1" si="403"/>
        <v/>
      </c>
      <c r="BF90" s="17" t="b">
        <f t="shared" ca="1" si="404"/>
        <v>0</v>
      </c>
      <c r="BG90" s="17" t="b">
        <f t="shared" ca="1" si="366"/>
        <v>0</v>
      </c>
      <c r="BH90" s="17" t="b">
        <f t="shared" ca="1" si="367"/>
        <v>1</v>
      </c>
      <c r="BI90" s="17">
        <f t="shared" ca="1" si="368"/>
        <v>2</v>
      </c>
      <c r="BJ90" s="17" t="b">
        <f t="shared" ca="1" si="369"/>
        <v>0</v>
      </c>
      <c r="BK90" s="17" t="str">
        <f t="shared" ca="1" si="405"/>
        <v/>
      </c>
      <c r="BL90" s="17" t="str">
        <f t="shared" ca="1" si="370"/>
        <v/>
      </c>
      <c r="BM90" s="17" t="str">
        <f t="shared" ca="1" si="371"/>
        <v>F</v>
      </c>
      <c r="BN90" s="17" t="str">
        <f t="shared" ca="1" si="372"/>
        <v>F</v>
      </c>
      <c r="BO90" s="17" t="str">
        <f t="shared" ca="1" si="373"/>
        <v>N</v>
      </c>
      <c r="BP90" s="14" t="b">
        <f t="shared" ca="1" si="374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75"/>
        <v/>
      </c>
      <c r="DE90" s="14" t="str">
        <f t="shared" ca="1" si="376"/>
        <v/>
      </c>
      <c r="DF90" s="14" t="str">
        <f t="shared" ca="1" si="377"/>
        <v/>
      </c>
      <c r="DG90" s="14" t="str">
        <f t="shared" ca="1" si="378"/>
        <v/>
      </c>
      <c r="DH90" s="14" t="str">
        <f t="shared" ca="1" si="379"/>
        <v/>
      </c>
      <c r="DI90" s="14" t="str">
        <f t="shared" ca="1" si="380"/>
        <v/>
      </c>
      <c r="DJ90" s="14" t="str">
        <f t="shared" ca="1" si="381"/>
        <v/>
      </c>
      <c r="DK90" s="14" t="str">
        <f t="shared" ca="1" si="382"/>
        <v/>
      </c>
      <c r="DL90" s="14" t="str">
        <f t="shared" ca="1" si="406"/>
        <v/>
      </c>
      <c r="DM90" s="14" t="str">
        <f t="shared" ca="1" si="383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384"/>
        <v/>
      </c>
      <c r="DP90" s="14" t="str">
        <f t="shared" ca="1" si="385"/>
        <v/>
      </c>
      <c r="DQ90" s="14" t="str">
        <f t="shared" ca="1" si="386"/>
        <v/>
      </c>
      <c r="DR90" s="14" t="str">
        <f t="shared" ca="1" si="387"/>
        <v/>
      </c>
      <c r="DS90" s="14" t="str">
        <f t="shared" ca="1" si="388"/>
        <v/>
      </c>
      <c r="DZ90" s="14" t="b">
        <f t="shared" ca="1" si="389"/>
        <v>0</v>
      </c>
      <c r="EA90" s="14" t="str">
        <f t="shared" ca="1" si="390"/>
        <v>Sensory changes (q_39)</v>
      </c>
      <c r="EB90" s="14" t="str">
        <f t="shared" ca="1" si="391"/>
        <v xml:space="preserve">Values must be limited to predefinied list. </v>
      </c>
      <c r="EC90" s="14" t="str">
        <f t="shared" ca="1" si="392"/>
        <v xml:space="preserve">Sensory changes (q_39): Values must be limited to predefinied list. </v>
      </c>
      <c r="ED90" s="14" t="str">
        <f t="shared" ca="1" si="393"/>
        <v/>
      </c>
      <c r="EE90" s="14" t="str">
        <f t="shared" ca="1" si="394"/>
        <v>Values must be limited to predefinied list</v>
      </c>
      <c r="EF90" s="14" t="str">
        <f t="shared" ca="1" si="395"/>
        <v/>
      </c>
      <c r="EG90" s="14" t="str">
        <f t="shared" ca="1" si="396"/>
        <v/>
      </c>
      <c r="EM90" s="14" t="b">
        <f t="shared" ca="1" si="397"/>
        <v>1</v>
      </c>
      <c r="EN90" s="14">
        <f t="shared" ca="1" si="398"/>
        <v>77</v>
      </c>
      <c r="EO90" s="14" t="str">
        <f t="shared" ca="1" si="399"/>
        <v>q_39</v>
      </c>
      <c r="EP90" s="14" t="str">
        <f t="shared" ca="1" si="400"/>
        <v xml:space="preserve">Sensory changes (q_39): Values must be limited to predefinied list. </v>
      </c>
      <c r="EQ90" s="14" t="str">
        <f t="shared" ca="1" si="401"/>
        <v/>
      </c>
    </row>
    <row r="91" spans="2:147" s="14" customFormat="1">
      <c r="B91" s="14" t="str">
        <f t="shared" ref="B91:B181" ca="1" si="407">DF91</f>
        <v/>
      </c>
      <c r="C91" s="14">
        <f t="shared" ref="C91:C181" ca="1" si="408">IF(OFFSET(B91,-1,COLUMN(VariableExists)-2),OFFSET(B91,-1,1)+1,OFFSET(B91,-1,1))</f>
        <v>78</v>
      </c>
      <c r="D91" s="14">
        <f t="shared" ref="D91:D181" si="409">ROW(A91)-2</f>
        <v>89</v>
      </c>
      <c r="E91" s="14" t="str">
        <f t="shared" ref="E91:E181" ca="1" si="410">IF(OR(G91="",ROW(G91)=2),"",IF(Z91&gt;0,"S",IF(AX91,IF(J91=2,"D","N"),"I")))</f>
        <v>D</v>
      </c>
      <c r="F91" s="14" t="str">
        <f t="shared" ref="F91:F181" ca="1" si="411">IF(H91,O91,"")</f>
        <v>q_40</v>
      </c>
      <c r="G91" s="14" t="str">
        <f t="shared" ref="G91:G181" ca="1" si="412">IF(H91,P91,"")</f>
        <v>Apraxia (facial)</v>
      </c>
      <c r="H91" s="14" t="b">
        <f t="shared" ref="H91:H181" ca="1" si="413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[DBTemplate.xlsm]labels!FW3:FW725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[DBTemplate.xlsm]labels!FW3:FW4</v>
      </c>
      <c r="L91" s="14" t="str">
        <f ca="1">IF($H91,IF($J91&gt;0,ADDRESS(3,(D91+1)*2,4,,"["&amp;wew!$G$7&amp;"]"&amp;_sheetname_labels)&amp;":"&amp;ADDRESS(2+J91,(D91+1)*2,4),""),"")</f>
        <v>[DBTemplate.xlsm]labels!FX3:FX4</v>
      </c>
      <c r="M91" s="14">
        <f t="shared" ref="M91:M181" ca="1" si="414">IF($H91,IF(J91&gt;0,COUNTA(INDIRECT(K91))-COUNT(INDIRECT(K91)),0),"")</f>
        <v>0</v>
      </c>
      <c r="N91" s="14">
        <f t="shared" ref="N91:N181" ca="1" si="415">IF(H91,J91-M91,"")</f>
        <v>2</v>
      </c>
      <c r="O91" s="14" t="str">
        <f t="shared" ref="O91:O181" ca="1" si="416">IF(INDIRECT(ADDRESS(2,D91+1,,,_sheetname_dataframe))="","",INDIRECT(ADDRESS(2,D91+1,,,_sheetname_dataframe)))</f>
        <v>q_40</v>
      </c>
      <c r="P91" s="14" t="str">
        <f t="shared" ref="P91:P181" ca="1" si="417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[DBTemplate.xlsm]data_frame!CL3:CL3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18">IF(H91,S91-T91-W91,"")</f>
        <v>0</v>
      </c>
      <c r="AA91" s="12">
        <f t="shared" ref="AA91:AA181" ca="1" si="419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20">IF($H91,IF(AC91&lt;&gt;"",IF(AC91=0,1,IF(AC91/W91&lt;0.15,2,3)),0),"")</f>
        <v>1</v>
      </c>
      <c r="AE91" s="17" t="b">
        <f t="shared" ref="AE91:AE181" ca="1" si="421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22">IF(AE91,IF($H91,IF(INDIRECT(ADDRESS(1,D91+2,,,_sheetname_dataframe))="","",INDIRECT(ADDRESS(1,D91+2,,,_sheetname_dataframe))),""),"")</f>
        <v/>
      </c>
      <c r="AH91" s="17" t="b">
        <f t="shared" ref="AH91:AH181" ca="1" si="423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24">IF(AH91,IF($H91,IF(INDIRECT(ADDRESS(1,D91+3,,,_sheetname_dataframe))="","",INDIRECT(ADDRESS(1,D91+3,,,_sheetname_dataframe))),""),"")</f>
        <v/>
      </c>
      <c r="AK91" s="17" t="b">
        <f t="shared" ref="AK91:AK181" ca="1" si="425">IF(H91,OR(AQ91,AD91=2),"")</f>
        <v>0</v>
      </c>
      <c r="AL91" s="17" t="b">
        <f t="shared" ref="AL91:AL181" ca="1" si="426">IF($H91,IF(BV91&lt;&gt;"",IF(OR(BM91="F",BM91="L",BM91="I",BM91="D"),BV91&lt;&gt;0)),"")</f>
        <v>0</v>
      </c>
      <c r="AM91" s="17" t="b">
        <f t="shared" ref="AM91:AM181" ca="1" si="427">IF($H91,AND(NOT(AL91),OR(IF(BW91&lt;&gt;"",IF(OR(BM91="F",BM91="L"),BW91&lt;&gt;0)),BM91="I",BM91="N",BM91="D")),"")</f>
        <v>0</v>
      </c>
      <c r="AN91" s="17">
        <f t="shared" ref="AN91:AN181" ca="1" si="428">IF(COUNTA(INDIRECT(Q91))=0,0, IF(AND(AO91&lt;&gt;"",X91&lt;AO91),1,IF(AND(AP91&lt;&gt;"",Y91&gt;AP91),1,IF(AND(AQ91,AC91&gt;0),2,0))))</f>
        <v>0</v>
      </c>
      <c r="AO91" s="24" t="str">
        <f t="shared" ref="AO91:AO181" ca="1" si="429">IF($H91,IF(BY91&lt;&gt;"",IF(ISNUMBER(BY91),BY91,""),""),"")</f>
        <v/>
      </c>
      <c r="AP91" s="24" t="str">
        <f t="shared" ref="AP91:AP181" ca="1" si="430">IF($H91,IF(BZ91&lt;&gt;"",IF(ISNUMBER(BZ91),BZ91,""),""),"")</f>
        <v/>
      </c>
      <c r="AQ91" s="17" t="b">
        <f t="shared" ca="1" si="402"/>
        <v>0</v>
      </c>
      <c r="AR91" s="17" t="b">
        <f t="shared" ref="AR91:AR181" ca="1" si="431">IF(H91,IF(N91&gt;0,IF(BQ91&lt;&gt;"",BQ91&lt;&gt;0,FALSE),FALSE),"")</f>
        <v>1</v>
      </c>
      <c r="AS91" s="17" t="b">
        <f t="shared" ref="AS91:AS181" ca="1" si="432">IF(H91,IF(BR91&lt;&gt;"",BR91&lt;&gt;0,FALSE),"")</f>
        <v>0</v>
      </c>
      <c r="AT91" s="17" t="b">
        <f t="shared" ref="AT91:AT181" ca="1" si="433">IF(H91,IF(N91&gt;0,FALSE,IF(BU91&lt;&gt;"",MATCH(BU91,DataType,0)=1,FALSE)),"")</f>
        <v>0</v>
      </c>
      <c r="AU91" s="17" t="b">
        <f t="shared" ref="AU91:AU181" ca="1" si="434">IF(H91,IF(N91&gt;0,TRUE,IF(BU91&lt;&gt;"",MATCH(BU91,DataType,0)=2,FALSE)),"")</f>
        <v>1</v>
      </c>
      <c r="AV91" s="17" t="b">
        <f t="shared" ref="AV91:AV181" ca="1" si="435">IF(H91,IF(N91&gt;0,FALSE,IF(BU91&lt;&gt;"",MATCH(BU91,DataType,0)=3,FALSE)),"")</f>
        <v>0</v>
      </c>
      <c r="AW91" s="17" t="b">
        <f t="shared" ref="AW91:AW181" ca="1" si="436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37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38">IF(H91,BU91="",FALSE)</f>
        <v>1</v>
      </c>
      <c r="BB91" s="17" t="b">
        <v>0</v>
      </c>
      <c r="BC91" s="17" t="b">
        <f t="shared" ref="BC91:BC181" ca="1" si="439">IF(BA91,IF(N91&gt;0,AND(AZ91,Z91=0),FALSE),"")</f>
        <v>1</v>
      </c>
      <c r="BD91" s="17" t="b">
        <f t="shared" ref="BD91:BD181" ca="1" si="440">IF(BA91,IF(N91&gt;0,AND(NOT(AZ91),Z91=0),FALSE),"")</f>
        <v>0</v>
      </c>
      <c r="BE91" s="17" t="str">
        <f t="shared" ca="1" si="403"/>
        <v/>
      </c>
      <c r="BF91" s="17" t="b">
        <f t="shared" ca="1" si="404"/>
        <v>0</v>
      </c>
      <c r="BG91" s="17" t="b">
        <f t="shared" ref="BG91:BG181" ca="1" si="441">IF(BA91,IF(OR(BB91:BF91),FALSE,IF(Z91=0,FALSE,Z91&gt;0)),"")</f>
        <v>0</v>
      </c>
      <c r="BH91" s="17" t="b">
        <f t="shared" ref="BH91:BH181" ca="1" si="442">IF(BA91,COUNTIF(BB91:BG91,TRUE)=1,"")</f>
        <v>1</v>
      </c>
      <c r="BI91" s="17">
        <f t="shared" ref="BI91:BI181" ca="1" si="443">IF(BA91,IFERROR(MATCH(TRUE,BB91:BG91,0),7),"")</f>
        <v>2</v>
      </c>
      <c r="BJ91" s="17" t="b">
        <f t="shared" ref="BJ91:BJ181" ca="1" si="444">DF91&lt;&gt;""</f>
        <v>0</v>
      </c>
      <c r="BK91" s="17" t="str">
        <f t="shared" ca="1" si="405"/>
        <v/>
      </c>
      <c r="BL91" s="17" t="str">
        <f t="shared" ref="BL91:BL181" ca="1" si="445">IF(H91,IF(AND(NOT(BA91),AU91),AC91&gt;0,""),"")</f>
        <v/>
      </c>
      <c r="BM91" s="17" t="str">
        <f t="shared" ref="BM91:BM181" ca="1" si="446">IF(H91,IF(BA91,CHOOSE(BI91,"0","F","L","I","N",IF(AA91&gt;0.5,"N","S"),"0"),CHOOSE(MATCH(BU91,DataType,0),"S",IF(BK91,"I","N"),"D"  )),"")</f>
        <v>F</v>
      </c>
      <c r="BN91" s="17" t="str">
        <f t="shared" ref="BN91:BN181" ca="1" si="447">IF(H91,IF(BJ91,"E",IF(BA91,CHOOSE(BI91,"0","F","L","I","N","S","0"),CHOOSE(MATCH(BU91,DataType,0),"S",IF(BK91,"I","N"),"D"  ))),"")</f>
        <v>F</v>
      </c>
      <c r="BO91" s="17" t="str">
        <f t="shared" ref="BO91:BO181" ca="1" si="448">IF($H91,IF(BM91="0","",IF(AND(AR91,N91=2),"D",IF(BM91="S","N",IF(AL91,"O",IF(AM91,"I","N"))))),"")</f>
        <v>D</v>
      </c>
      <c r="BP91" s="14" t="b">
        <f t="shared" ref="BP91:BP181" ca="1" si="449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50">IF(MID(DC91,1,1)="■",MID(DC91,2,LEN(DC91)),DC91)</f>
        <v/>
      </c>
      <c r="DE91" s="14" t="str">
        <f t="shared" ref="DE91:DE181" ca="1" si="451">IF(DD91&lt;&gt;"",IF(MID(DD91,LEN(DD91),1)="■",MID(DD91,1,LEN(DD91)-1),DD91),"")</f>
        <v/>
      </c>
      <c r="DF91" s="14" t="str">
        <f t="shared" ref="DF91:DF181" ca="1" si="452">IFERROR(IF(DE91&lt;&gt;"",SUBSTITUTE(DE91,"■",". "),""),"##INTERNAL_ERROR")</f>
        <v/>
      </c>
      <c r="DG91" s="14" t="str">
        <f t="shared" ref="DG91:DG181" ca="1" si="453">IF(CN91&lt;&gt;0,"Variable name don't comply with the naming convention","")</f>
        <v/>
      </c>
      <c r="DH91" s="14" t="str">
        <f t="shared" ref="DH91:DH181" ca="1" si="454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55">IF(CP91&lt;&gt;"","Variable label exceed length 150","")</f>
        <v/>
      </c>
      <c r="DJ91" s="14" t="str">
        <f t="shared" ref="DJ91:DJ181" ca="1" si="456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57">IF(CR91&lt;&gt;"","The following cases have values below declared theorethical min: " &amp;SUBSTITUTE(CR91," ",", "),"")</f>
        <v/>
      </c>
      <c r="DL91" s="14" t="str">
        <f t="shared" ca="1" si="406"/>
        <v/>
      </c>
      <c r="DM91" s="14" t="str">
        <f t="shared" ref="DM91:DM181" ca="1" si="458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59">IF(CV91&lt;&gt;"","The following records are missing in this required field: " &amp;SUBSTITUTE(CV91," ",", "),"")</f>
        <v/>
      </c>
      <c r="DP91" s="14" t="str">
        <f t="shared" ref="DP91:DP181" ca="1" si="460">IF(CW91&lt;&gt;"","The following cases have non-integer values: " &amp;SUBSTITUTE(CW91," ",", "),"")</f>
        <v/>
      </c>
      <c r="DQ91" s="14" t="str">
        <f t="shared" ref="DQ91:DQ181" ca="1" si="461">IF(CX91&lt;&gt;"","The following cases are non-numeric: " &amp;SUBSTITUTE(CX91," ",", "),"")</f>
        <v/>
      </c>
      <c r="DR91" s="14" t="str">
        <f t="shared" ref="DR91:DR181" ca="1" si="462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63">IF(CZ91&lt;&gt;"","In the following cases " &amp; P91 &amp; " " &amp; LOWER(MID(AJ91,1,1)) &amp; MID(AJ91,2,LEN(AJ91)) &amp; ": " &amp;SUBSTITUTE(CZ91," ",", "),"")</f>
        <v/>
      </c>
      <c r="DZ91" s="14" t="b">
        <f t="shared" ref="DZ91:DZ181" ca="1" si="464">OR(ED91&lt;&gt;"",EF91&lt;&gt;"",EG91&lt;&gt;"")</f>
        <v>0</v>
      </c>
      <c r="EA91" s="14" t="str">
        <f t="shared" ref="EA91:EA181" ca="1" si="465">IF(EB91&lt;&gt;"",G91 &amp; " (" &amp; F91 &amp; ")","")</f>
        <v>Apraxia (facial) (q_40)</v>
      </c>
      <c r="EB91" s="14" t="str">
        <f t="shared" ref="EB91:EB181" ca="1" si="466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67">IF(EB91&lt;&gt;"",G91 &amp; " (" &amp; F91 &amp; "): " &amp; EB91,"")</f>
        <v xml:space="preserve">Apraxia (facial) (q_40): Values must be limited to predefinied list. </v>
      </c>
      <c r="ED91" s="14" t="str">
        <f t="shared" ref="ED91:ED181" ca="1" si="468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69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70">IF($H91,AG91,"")</f>
        <v/>
      </c>
      <c r="EG91" s="14" t="str">
        <f t="shared" ref="EG91:EG181" ca="1" si="471">IF($H91,AJ91,"")</f>
        <v/>
      </c>
      <c r="EM91" s="14" t="b">
        <f t="shared" ref="EM91:EM181" ca="1" si="472">OR(EC91&lt;&gt;"",DF91&lt;&gt;"")</f>
        <v>1</v>
      </c>
      <c r="EN91" s="14">
        <f t="shared" ref="EN91:EN181" ca="1" si="473">IF(EM91,C91,"")</f>
        <v>78</v>
      </c>
      <c r="EO91" s="14" t="str">
        <f t="shared" ref="EO91:EO181" ca="1" si="474">IF(EM91,F91,"")</f>
        <v>q_40</v>
      </c>
      <c r="EP91" s="14" t="str">
        <f t="shared" ref="EP91:EP181" ca="1" si="475">EC91</f>
        <v xml:space="preserve">Apraxia (facial) (q_40): Values must be limited to predefinied list. </v>
      </c>
      <c r="EQ91" s="14" t="str">
        <f t="shared" ref="EQ91:EQ181" ca="1" si="476">DF91</f>
        <v/>
      </c>
    </row>
    <row r="92" spans="2:147" s="14" customFormat="1">
      <c r="B92" s="14" t="str">
        <f t="shared" ca="1" si="407"/>
        <v/>
      </c>
      <c r="C92" s="14">
        <f t="shared" ca="1" si="408"/>
        <v>79</v>
      </c>
      <c r="D92" s="14">
        <f t="shared" si="409"/>
        <v>90</v>
      </c>
      <c r="E92" s="14" t="str">
        <f t="shared" ca="1" si="410"/>
        <v>D</v>
      </c>
      <c r="F92" s="14" t="str">
        <f t="shared" ca="1" si="411"/>
        <v>q_41</v>
      </c>
      <c r="G92" s="14" t="str">
        <f t="shared" ca="1" si="412"/>
        <v>Apraxia (upper limbs)</v>
      </c>
      <c r="H92" s="14" t="b">
        <f t="shared" ca="1" si="413"/>
        <v>1</v>
      </c>
      <c r="I92" s="14" t="str">
        <f ca="1">IF($H92,ADDRESS(3,(D92+1)*2-1,4,,"["&amp;wew!$G$7&amp;"]"&amp;_sheetname_labels)&amp;":"&amp;ADDRESS(2+ster!$B$20,(D92+1)*2-1,4),"")</f>
        <v>[DBTemplate.xlsm]labels!FY3:FY725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[DBTemplate.xlsm]labels!FY3:FY4</v>
      </c>
      <c r="L92" s="14" t="str">
        <f ca="1">IF($H92,IF($J92&gt;0,ADDRESS(3,(D92+1)*2,4,,"["&amp;wew!$G$7&amp;"]"&amp;_sheetname_labels)&amp;":"&amp;ADDRESS(2+J92,(D92+1)*2,4),""),"")</f>
        <v>[DBTemplate.xlsm]labels!FZ3:FZ4</v>
      </c>
      <c r="M92" s="14">
        <f t="shared" ca="1" si="414"/>
        <v>0</v>
      </c>
      <c r="N92" s="14">
        <f t="shared" ca="1" si="415"/>
        <v>2</v>
      </c>
      <c r="O92" s="14" t="str">
        <f t="shared" ca="1" si="416"/>
        <v>q_41</v>
      </c>
      <c r="P92" s="14" t="str">
        <f t="shared" ca="1" si="417"/>
        <v>Apraxia (upper limbs)</v>
      </c>
      <c r="Q92" s="14" t="str">
        <f ca="1">IF($BP92,ADDRESS(3,D92+1,4,,"["&amp;wew!$G$7&amp;"]"&amp;_sheetname_dataframe)&amp;":"&amp;ADDRESS(2+ster!$C$14,D92+1,4),"")</f>
        <v>[DBTemplate.xlsm]data_frame!CM3:CM3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18"/>
        <v>0</v>
      </c>
      <c r="AA92" s="12">
        <f t="shared" ca="1" si="419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20"/>
        <v>1</v>
      </c>
      <c r="AE92" s="17" t="b">
        <f t="shared" ca="1" si="421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22"/>
        <v/>
      </c>
      <c r="AH92" s="17" t="b">
        <f t="shared" ca="1" si="423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24"/>
        <v/>
      </c>
      <c r="AK92" s="17" t="b">
        <f t="shared" ca="1" si="425"/>
        <v>0</v>
      </c>
      <c r="AL92" s="17" t="b">
        <f t="shared" ca="1" si="426"/>
        <v>0</v>
      </c>
      <c r="AM92" s="17" t="b">
        <f t="shared" ca="1" si="427"/>
        <v>0</v>
      </c>
      <c r="AN92" s="17">
        <f t="shared" ca="1" si="428"/>
        <v>0</v>
      </c>
      <c r="AO92" s="24" t="str">
        <f t="shared" ca="1" si="429"/>
        <v/>
      </c>
      <c r="AP92" s="24" t="str">
        <f t="shared" ca="1" si="430"/>
        <v/>
      </c>
      <c r="AQ92" s="17" t="b">
        <f t="shared" ca="1" si="402"/>
        <v>0</v>
      </c>
      <c r="AR92" s="17" t="b">
        <f t="shared" ca="1" si="431"/>
        <v>1</v>
      </c>
      <c r="AS92" s="17" t="b">
        <f t="shared" ca="1" si="432"/>
        <v>0</v>
      </c>
      <c r="AT92" s="17" t="b">
        <f t="shared" ca="1" si="433"/>
        <v>0</v>
      </c>
      <c r="AU92" s="17" t="b">
        <f t="shared" ca="1" si="434"/>
        <v>1</v>
      </c>
      <c r="AV92" s="17" t="b">
        <f t="shared" ca="1" si="435"/>
        <v>0</v>
      </c>
      <c r="AW92" s="17" t="b">
        <f t="shared" ca="1" si="436"/>
        <v>1</v>
      </c>
      <c r="AX92" s="14" t="b">
        <f t="array" aca="1" ref="AX92" ca="1">IF(H92,N92&gt;0,"")</f>
        <v>1</v>
      </c>
      <c r="AY92" s="17" t="str">
        <f t="shared" ca="1" si="437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38"/>
        <v>1</v>
      </c>
      <c r="BB92" s="17" t="b">
        <v>0</v>
      </c>
      <c r="BC92" s="17" t="b">
        <f t="shared" ca="1" si="439"/>
        <v>1</v>
      </c>
      <c r="BD92" s="17" t="b">
        <f t="shared" ca="1" si="440"/>
        <v>0</v>
      </c>
      <c r="BE92" s="17" t="str">
        <f t="shared" ca="1" si="403"/>
        <v/>
      </c>
      <c r="BF92" s="17" t="b">
        <f t="shared" ca="1" si="404"/>
        <v>0</v>
      </c>
      <c r="BG92" s="17" t="b">
        <f t="shared" ca="1" si="441"/>
        <v>0</v>
      </c>
      <c r="BH92" s="17" t="b">
        <f t="shared" ca="1" si="442"/>
        <v>1</v>
      </c>
      <c r="BI92" s="17">
        <f t="shared" ca="1" si="443"/>
        <v>2</v>
      </c>
      <c r="BJ92" s="17" t="b">
        <f t="shared" ca="1" si="444"/>
        <v>0</v>
      </c>
      <c r="BK92" s="17" t="str">
        <f t="shared" ca="1" si="405"/>
        <v/>
      </c>
      <c r="BL92" s="17" t="str">
        <f t="shared" ca="1" si="445"/>
        <v/>
      </c>
      <c r="BM92" s="17" t="str">
        <f t="shared" ca="1" si="446"/>
        <v>F</v>
      </c>
      <c r="BN92" s="17" t="str">
        <f t="shared" ca="1" si="447"/>
        <v>F</v>
      </c>
      <c r="BO92" s="17" t="str">
        <f t="shared" ca="1" si="448"/>
        <v>D</v>
      </c>
      <c r="BP92" s="14" t="b">
        <f t="shared" ca="1" si="449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50"/>
        <v/>
      </c>
      <c r="DE92" s="14" t="str">
        <f t="shared" ca="1" si="451"/>
        <v/>
      </c>
      <c r="DF92" s="14" t="str">
        <f t="shared" ca="1" si="452"/>
        <v/>
      </c>
      <c r="DG92" s="14" t="str">
        <f t="shared" ca="1" si="453"/>
        <v/>
      </c>
      <c r="DH92" s="14" t="str">
        <f t="shared" ca="1" si="454"/>
        <v/>
      </c>
      <c r="DI92" s="14" t="str">
        <f t="shared" ca="1" si="455"/>
        <v/>
      </c>
      <c r="DJ92" s="14" t="str">
        <f t="shared" ca="1" si="456"/>
        <v/>
      </c>
      <c r="DK92" s="14" t="str">
        <f t="shared" ca="1" si="457"/>
        <v/>
      </c>
      <c r="DL92" s="14" t="str">
        <f t="shared" ca="1" si="406"/>
        <v/>
      </c>
      <c r="DM92" s="14" t="str">
        <f t="shared" ca="1" si="458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59"/>
        <v/>
      </c>
      <c r="DP92" s="14" t="str">
        <f t="shared" ca="1" si="460"/>
        <v/>
      </c>
      <c r="DQ92" s="14" t="str">
        <f t="shared" ca="1" si="461"/>
        <v/>
      </c>
      <c r="DR92" s="14" t="str">
        <f t="shared" ca="1" si="462"/>
        <v/>
      </c>
      <c r="DS92" s="14" t="str">
        <f t="shared" ca="1" si="463"/>
        <v/>
      </c>
      <c r="DZ92" s="14" t="b">
        <f t="shared" ca="1" si="464"/>
        <v>0</v>
      </c>
      <c r="EA92" s="14" t="str">
        <f t="shared" ca="1" si="465"/>
        <v>Apraxia (upper limbs) (q_41)</v>
      </c>
      <c r="EB92" s="14" t="str">
        <f t="shared" ca="1" si="466"/>
        <v xml:space="preserve">Values must be limited to predefinied list. </v>
      </c>
      <c r="EC92" s="14" t="str">
        <f t="shared" ca="1" si="467"/>
        <v xml:space="preserve">Apraxia (upper limbs) (q_41): Values must be limited to predefinied list. </v>
      </c>
      <c r="ED92" s="14" t="str">
        <f t="shared" ca="1" si="468"/>
        <v/>
      </c>
      <c r="EE92" s="14" t="str">
        <f t="shared" ca="1" si="469"/>
        <v>Values must be limited to predefinied list</v>
      </c>
      <c r="EF92" s="14" t="str">
        <f t="shared" ca="1" si="470"/>
        <v/>
      </c>
      <c r="EG92" s="14" t="str">
        <f t="shared" ca="1" si="471"/>
        <v/>
      </c>
      <c r="EM92" s="14" t="b">
        <f t="shared" ca="1" si="472"/>
        <v>1</v>
      </c>
      <c r="EN92" s="14">
        <f t="shared" ca="1" si="473"/>
        <v>79</v>
      </c>
      <c r="EO92" s="14" t="str">
        <f t="shared" ca="1" si="474"/>
        <v>q_41</v>
      </c>
      <c r="EP92" s="14" t="str">
        <f t="shared" ca="1" si="475"/>
        <v xml:space="preserve">Apraxia (upper limbs) (q_41): Values must be limited to predefinied list. </v>
      </c>
      <c r="EQ92" s="14" t="str">
        <f t="shared" ca="1" si="476"/>
        <v/>
      </c>
    </row>
    <row r="93" spans="2:147" s="14" customFormat="1">
      <c r="B93" s="14" t="str">
        <f t="shared" ca="1" si="407"/>
        <v>There are some cases with values not explicitly declared in the labels dictionary: 1: 3</v>
      </c>
      <c r="C93" s="14">
        <f t="shared" ca="1" si="408"/>
        <v>80</v>
      </c>
      <c r="D93" s="14">
        <f t="shared" si="409"/>
        <v>91</v>
      </c>
      <c r="E93" s="14" t="str">
        <f t="shared" ca="1" si="410"/>
        <v>N</v>
      </c>
      <c r="F93" s="14" t="str">
        <f t="shared" ca="1" si="411"/>
        <v>q_42</v>
      </c>
      <c r="G93" s="14" t="str">
        <f t="shared" ca="1" si="412"/>
        <v>Postural instability - NURT</v>
      </c>
      <c r="H93" s="14" t="b">
        <f t="shared" ca="1" si="413"/>
        <v>1</v>
      </c>
      <c r="I93" s="14" t="str">
        <f ca="1">IF($H93,ADDRESS(3,(D93+1)*2-1,4,,"["&amp;wew!$G$7&amp;"]"&amp;_sheetname_labels)&amp;":"&amp;ADDRESS(2+ster!$B$20,(D93+1)*2-1,4),"")</f>
        <v>[DBTemplate.xlsm]labels!GA3:GA725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[DBTemplate.xlsm]labels!GA3:GA5</v>
      </c>
      <c r="L93" s="14" t="str">
        <f ca="1">IF($H93,IF($J93&gt;0,ADDRESS(3,(D93+1)*2,4,,"["&amp;wew!$G$7&amp;"]"&amp;_sheetname_labels)&amp;":"&amp;ADDRESS(2+J93,(D93+1)*2,4),""),"")</f>
        <v>[DBTemplate.xlsm]labels!GB3:GB5</v>
      </c>
      <c r="M93" s="14">
        <f t="shared" ca="1" si="414"/>
        <v>1</v>
      </c>
      <c r="N93" s="14">
        <f t="shared" ca="1" si="415"/>
        <v>2</v>
      </c>
      <c r="O93" s="14" t="str">
        <f t="shared" ca="1" si="416"/>
        <v>q_42</v>
      </c>
      <c r="P93" s="14" t="str">
        <f t="shared" ca="1" si="417"/>
        <v>Postural instability - NURT</v>
      </c>
      <c r="Q93" s="14" t="str">
        <f ca="1">IF($BP93,ADDRESS(3,D93+1,4,,"["&amp;wew!$G$7&amp;"]"&amp;_sheetname_dataframe)&amp;":"&amp;ADDRESS(2+ster!$C$14,D93+1,4),"")</f>
        <v>[DBTemplate.xlsm]data_frame!CN3:CN3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3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3</v>
      </c>
      <c r="Z93" s="14">
        <f t="shared" ca="1" si="418"/>
        <v>0</v>
      </c>
      <c r="AA93" s="12">
        <f t="shared" ca="1" si="419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20"/>
        <v>1</v>
      </c>
      <c r="AE93" s="17" t="b">
        <f t="shared" ca="1" si="421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22"/>
        <v/>
      </c>
      <c r="AH93" s="17" t="b">
        <f t="shared" ca="1" si="423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24"/>
        <v/>
      </c>
      <c r="AK93" s="17" t="b">
        <f t="shared" ca="1" si="425"/>
        <v>0</v>
      </c>
      <c r="AL93" s="17" t="b">
        <f t="shared" ca="1" si="426"/>
        <v>0</v>
      </c>
      <c r="AM93" s="17" t="b">
        <f t="shared" ca="1" si="427"/>
        <v>0</v>
      </c>
      <c r="AN93" s="17">
        <f t="shared" ca="1" si="428"/>
        <v>0</v>
      </c>
      <c r="AO93" s="24" t="str">
        <f t="shared" ca="1" si="429"/>
        <v/>
      </c>
      <c r="AP93" s="24" t="str">
        <f t="shared" ca="1" si="430"/>
        <v/>
      </c>
      <c r="AQ93" s="17" t="b">
        <f t="shared" ca="1" si="402"/>
        <v>0</v>
      </c>
      <c r="AR93" s="17" t="b">
        <f t="shared" ca="1" si="431"/>
        <v>1</v>
      </c>
      <c r="AS93" s="17" t="b">
        <f t="shared" ca="1" si="432"/>
        <v>0</v>
      </c>
      <c r="AT93" s="17" t="b">
        <f t="shared" ca="1" si="433"/>
        <v>0</v>
      </c>
      <c r="AU93" s="17" t="b">
        <f t="shared" ca="1" si="434"/>
        <v>1</v>
      </c>
      <c r="AV93" s="17" t="b">
        <f t="shared" ca="1" si="435"/>
        <v>0</v>
      </c>
      <c r="AW93" s="17" t="b">
        <f t="shared" ca="1" si="436"/>
        <v>1</v>
      </c>
      <c r="AX93" s="14" t="b">
        <f t="array" aca="1" ref="AX93" ca="1">IF(H93,N93&gt;0,"")</f>
        <v>1</v>
      </c>
      <c r="AY93" s="17" t="str">
        <f t="shared" ca="1" si="437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38"/>
        <v>1</v>
      </c>
      <c r="BB93" s="17" t="b">
        <v>0</v>
      </c>
      <c r="BC93" s="17" t="b">
        <f t="shared" ca="1" si="439"/>
        <v>1</v>
      </c>
      <c r="BD93" s="17" t="b">
        <f t="shared" ca="1" si="440"/>
        <v>0</v>
      </c>
      <c r="BE93" s="17" t="str">
        <f t="shared" ca="1" si="403"/>
        <v/>
      </c>
      <c r="BF93" s="17" t="b">
        <f t="shared" ca="1" si="404"/>
        <v>0</v>
      </c>
      <c r="BG93" s="17" t="b">
        <f t="shared" ca="1" si="441"/>
        <v>0</v>
      </c>
      <c r="BH93" s="17" t="b">
        <f t="shared" ca="1" si="442"/>
        <v>1</v>
      </c>
      <c r="BI93" s="17">
        <f t="shared" ca="1" si="443"/>
        <v>2</v>
      </c>
      <c r="BJ93" s="17" t="b">
        <f t="shared" ca="1" si="444"/>
        <v>1</v>
      </c>
      <c r="BK93" s="17" t="str">
        <f t="shared" ca="1" si="405"/>
        <v/>
      </c>
      <c r="BL93" s="17" t="str">
        <f t="shared" ca="1" si="445"/>
        <v/>
      </c>
      <c r="BM93" s="17" t="str">
        <f t="shared" ca="1" si="446"/>
        <v>F</v>
      </c>
      <c r="BN93" s="17" t="str">
        <f t="shared" ca="1" si="447"/>
        <v>E</v>
      </c>
      <c r="BO93" s="17" t="str">
        <f t="shared" ca="1" si="448"/>
        <v>D</v>
      </c>
      <c r="BP93" s="14" t="b">
        <f t="shared" ca="1" si="449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>1: 3</v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■There are some cases with values not explicitly declared in the labels dictionary: 1: 3■</v>
      </c>
      <c r="DD93" s="14" t="str">
        <f t="shared" ca="1" si="450"/>
        <v>There are some cases with values not explicitly declared in the labels dictionary: 1: 3■</v>
      </c>
      <c r="DE93" s="14" t="str">
        <f t="shared" ca="1" si="451"/>
        <v>There are some cases with values not explicitly declared in the labels dictionary: 1: 3</v>
      </c>
      <c r="DF93" s="14" t="str">
        <f t="shared" ca="1" si="452"/>
        <v>There are some cases with values not explicitly declared in the labels dictionary: 1: 3</v>
      </c>
      <c r="DG93" s="14" t="str">
        <f t="shared" ca="1" si="453"/>
        <v/>
      </c>
      <c r="DH93" s="14" t="str">
        <f t="shared" ca="1" si="454"/>
        <v/>
      </c>
      <c r="DI93" s="14" t="str">
        <f t="shared" ca="1" si="455"/>
        <v/>
      </c>
      <c r="DJ93" s="14" t="str">
        <f t="shared" ca="1" si="456"/>
        <v/>
      </c>
      <c r="DK93" s="14" t="str">
        <f t="shared" ca="1" si="457"/>
        <v/>
      </c>
      <c r="DL93" s="14" t="str">
        <f t="shared" ca="1" si="406"/>
        <v/>
      </c>
      <c r="DM93" s="14" t="str">
        <f t="shared" ca="1" si="458"/>
        <v>There are some cases with values not explicitly declared in the labels dictionary: 1: 3</v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59"/>
        <v/>
      </c>
      <c r="DP93" s="14" t="str">
        <f t="shared" ca="1" si="460"/>
        <v/>
      </c>
      <c r="DQ93" s="14" t="str">
        <f t="shared" ca="1" si="461"/>
        <v/>
      </c>
      <c r="DR93" s="14" t="str">
        <f t="shared" ca="1" si="462"/>
        <v/>
      </c>
      <c r="DS93" s="14" t="str">
        <f t="shared" ca="1" si="463"/>
        <v/>
      </c>
      <c r="DZ93" s="14" t="b">
        <f t="shared" ca="1" si="464"/>
        <v>0</v>
      </c>
      <c r="EA93" s="14" t="str">
        <f t="shared" ca="1" si="465"/>
        <v>Postural instability - NURT (q_42)</v>
      </c>
      <c r="EB93" s="14" t="str">
        <f t="shared" ca="1" si="466"/>
        <v xml:space="preserve">Values must be limited to predefinied list. </v>
      </c>
      <c r="EC93" s="14" t="str">
        <f t="shared" ca="1" si="467"/>
        <v xml:space="preserve">Postural instability - NURT (q_42): Values must be limited to predefinied list. </v>
      </c>
      <c r="ED93" s="14" t="str">
        <f t="shared" ca="1" si="468"/>
        <v/>
      </c>
      <c r="EE93" s="14" t="str">
        <f t="shared" ca="1" si="469"/>
        <v>Values must be limited to predefinied list</v>
      </c>
      <c r="EF93" s="14" t="str">
        <f t="shared" ca="1" si="470"/>
        <v/>
      </c>
      <c r="EG93" s="14" t="str">
        <f t="shared" ca="1" si="471"/>
        <v/>
      </c>
      <c r="EM93" s="14" t="b">
        <f t="shared" ca="1" si="472"/>
        <v>1</v>
      </c>
      <c r="EN93" s="14">
        <f t="shared" ca="1" si="473"/>
        <v>80</v>
      </c>
      <c r="EO93" s="14" t="str">
        <f t="shared" ca="1" si="474"/>
        <v>q_42</v>
      </c>
      <c r="EP93" s="14" t="str">
        <f t="shared" ca="1" si="475"/>
        <v xml:space="preserve">Postural instability - NURT (q_42): Values must be limited to predefinied list. </v>
      </c>
      <c r="EQ93" s="14" t="str">
        <f t="shared" ca="1" si="476"/>
        <v>There are some cases with values not explicitly declared in the labels dictionary: 1: 3</v>
      </c>
    </row>
    <row r="94" spans="2:147" s="14" customFormat="1">
      <c r="B94" s="14" t="str">
        <f t="shared" ca="1" si="407"/>
        <v>There are some cases with values not explicitly declared in the labels dictionary: 1: 3</v>
      </c>
      <c r="C94" s="14">
        <f t="shared" ca="1" si="408"/>
        <v>81</v>
      </c>
      <c r="D94" s="14">
        <f t="shared" si="409"/>
        <v>92</v>
      </c>
      <c r="E94" s="14" t="str">
        <f t="shared" ca="1" si="410"/>
        <v>N</v>
      </c>
      <c r="F94" s="14" t="str">
        <f t="shared" ca="1" si="411"/>
        <v>q_43</v>
      </c>
      <c r="G94" s="14" t="str">
        <f t="shared" ca="1" si="412"/>
        <v>Broad-based gait</v>
      </c>
      <c r="H94" s="14" t="b">
        <f t="shared" ca="1" si="413"/>
        <v>1</v>
      </c>
      <c r="I94" s="14" t="str">
        <f ca="1">IF($H94,ADDRESS(3,(D94+1)*2-1,4,,"["&amp;wew!$G$7&amp;"]"&amp;_sheetname_labels)&amp;":"&amp;ADDRESS(2+ster!$B$20,(D94+1)*2-1,4),"")</f>
        <v>[DBTemplate.xlsm]labels!GC3:GC725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[DBTemplate.xlsm]labels!GC3:GC5</v>
      </c>
      <c r="L94" s="14" t="str">
        <f ca="1">IF($H94,IF($J94&gt;0,ADDRESS(3,(D94+1)*2,4,,"["&amp;wew!$G$7&amp;"]"&amp;_sheetname_labels)&amp;":"&amp;ADDRESS(2+J94,(D94+1)*2,4),""),"")</f>
        <v>[DBTemplate.xlsm]labels!GD3:GD5</v>
      </c>
      <c r="M94" s="14">
        <f t="shared" ca="1" si="414"/>
        <v>1</v>
      </c>
      <c r="N94" s="14">
        <f t="shared" ca="1" si="415"/>
        <v>2</v>
      </c>
      <c r="O94" s="14" t="str">
        <f t="shared" ca="1" si="416"/>
        <v>q_43</v>
      </c>
      <c r="P94" s="14" t="str">
        <f t="shared" ca="1" si="417"/>
        <v>Broad-based gait</v>
      </c>
      <c r="Q94" s="14" t="str">
        <f ca="1">IF($BP94,ADDRESS(3,D94+1,4,,"["&amp;wew!$G$7&amp;"]"&amp;_sheetname_dataframe)&amp;":"&amp;ADDRESS(2+ster!$C$14,D94+1,4),"")</f>
        <v>[DBTemplate.xlsm]data_frame!CO3:CO3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3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3</v>
      </c>
      <c r="Z94" s="14">
        <f t="shared" ca="1" si="418"/>
        <v>0</v>
      </c>
      <c r="AA94" s="12">
        <f t="shared" ca="1" si="419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20"/>
        <v>1</v>
      </c>
      <c r="AE94" s="17" t="b">
        <f t="shared" ca="1" si="421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22"/>
        <v/>
      </c>
      <c r="AH94" s="17" t="b">
        <f t="shared" ca="1" si="423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24"/>
        <v/>
      </c>
      <c r="AK94" s="17" t="b">
        <f t="shared" ca="1" si="425"/>
        <v>0</v>
      </c>
      <c r="AL94" s="17" t="b">
        <f t="shared" ca="1" si="426"/>
        <v>0</v>
      </c>
      <c r="AM94" s="17" t="b">
        <f t="shared" ca="1" si="427"/>
        <v>0</v>
      </c>
      <c r="AN94" s="17">
        <f t="shared" ca="1" si="428"/>
        <v>0</v>
      </c>
      <c r="AO94" s="24" t="str">
        <f t="shared" ca="1" si="429"/>
        <v/>
      </c>
      <c r="AP94" s="24" t="str">
        <f t="shared" ca="1" si="430"/>
        <v/>
      </c>
      <c r="AQ94" s="17" t="b">
        <f t="shared" ca="1" si="402"/>
        <v>0</v>
      </c>
      <c r="AR94" s="17" t="b">
        <f t="shared" ca="1" si="431"/>
        <v>1</v>
      </c>
      <c r="AS94" s="17" t="b">
        <f t="shared" ca="1" si="432"/>
        <v>0</v>
      </c>
      <c r="AT94" s="17" t="b">
        <f t="shared" ca="1" si="433"/>
        <v>0</v>
      </c>
      <c r="AU94" s="17" t="b">
        <f t="shared" ca="1" si="434"/>
        <v>1</v>
      </c>
      <c r="AV94" s="17" t="b">
        <f t="shared" ca="1" si="435"/>
        <v>0</v>
      </c>
      <c r="AW94" s="17" t="b">
        <f t="shared" ca="1" si="436"/>
        <v>1</v>
      </c>
      <c r="AX94" s="14" t="b">
        <f t="array" aca="1" ref="AX94" ca="1">IF(H94,N94&gt;0,"")</f>
        <v>1</v>
      </c>
      <c r="AY94" s="17" t="str">
        <f t="shared" ca="1" si="437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38"/>
        <v>1</v>
      </c>
      <c r="BB94" s="17" t="b">
        <v>0</v>
      </c>
      <c r="BC94" s="17" t="b">
        <f t="shared" ca="1" si="439"/>
        <v>1</v>
      </c>
      <c r="BD94" s="17" t="b">
        <f t="shared" ca="1" si="440"/>
        <v>0</v>
      </c>
      <c r="BE94" s="17" t="str">
        <f t="shared" ca="1" si="403"/>
        <v/>
      </c>
      <c r="BF94" s="17" t="b">
        <f t="shared" ca="1" si="404"/>
        <v>0</v>
      </c>
      <c r="BG94" s="17" t="b">
        <f t="shared" ca="1" si="441"/>
        <v>0</v>
      </c>
      <c r="BH94" s="17" t="b">
        <f t="shared" ca="1" si="442"/>
        <v>1</v>
      </c>
      <c r="BI94" s="17">
        <f t="shared" ca="1" si="443"/>
        <v>2</v>
      </c>
      <c r="BJ94" s="17" t="b">
        <f t="shared" ca="1" si="444"/>
        <v>1</v>
      </c>
      <c r="BK94" s="17" t="str">
        <f t="shared" ca="1" si="405"/>
        <v/>
      </c>
      <c r="BL94" s="17" t="str">
        <f t="shared" ca="1" si="445"/>
        <v/>
      </c>
      <c r="BM94" s="17" t="str">
        <f t="shared" ca="1" si="446"/>
        <v>F</v>
      </c>
      <c r="BN94" s="17" t="str">
        <f t="shared" ca="1" si="447"/>
        <v>E</v>
      </c>
      <c r="BO94" s="17" t="str">
        <f t="shared" ca="1" si="448"/>
        <v>D</v>
      </c>
      <c r="BP94" s="14" t="b">
        <f t="shared" ca="1" si="449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>1: 3</v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■There are some cases with values not explicitly declared in the labels dictionary: 1: 3■</v>
      </c>
      <c r="DD94" s="14" t="str">
        <f t="shared" ca="1" si="450"/>
        <v>There are some cases with values not explicitly declared in the labels dictionary: 1: 3■</v>
      </c>
      <c r="DE94" s="14" t="str">
        <f t="shared" ca="1" si="451"/>
        <v>There are some cases with values not explicitly declared in the labels dictionary: 1: 3</v>
      </c>
      <c r="DF94" s="14" t="str">
        <f t="shared" ca="1" si="452"/>
        <v>There are some cases with values not explicitly declared in the labels dictionary: 1: 3</v>
      </c>
      <c r="DG94" s="14" t="str">
        <f t="shared" ca="1" si="453"/>
        <v/>
      </c>
      <c r="DH94" s="14" t="str">
        <f t="shared" ca="1" si="454"/>
        <v/>
      </c>
      <c r="DI94" s="14" t="str">
        <f t="shared" ca="1" si="455"/>
        <v/>
      </c>
      <c r="DJ94" s="14" t="str">
        <f t="shared" ca="1" si="456"/>
        <v/>
      </c>
      <c r="DK94" s="14" t="str">
        <f t="shared" ca="1" si="457"/>
        <v/>
      </c>
      <c r="DL94" s="14" t="str">
        <f t="shared" ca="1" si="406"/>
        <v/>
      </c>
      <c r="DM94" s="14" t="str">
        <f t="shared" ca="1" si="458"/>
        <v>There are some cases with values not explicitly declared in the labels dictionary: 1: 3</v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59"/>
        <v/>
      </c>
      <c r="DP94" s="14" t="str">
        <f t="shared" ca="1" si="460"/>
        <v/>
      </c>
      <c r="DQ94" s="14" t="str">
        <f t="shared" ca="1" si="461"/>
        <v/>
      </c>
      <c r="DR94" s="14" t="str">
        <f t="shared" ca="1" si="462"/>
        <v/>
      </c>
      <c r="DS94" s="14" t="str">
        <f t="shared" ca="1" si="463"/>
        <v/>
      </c>
      <c r="DZ94" s="14" t="b">
        <f t="shared" ca="1" si="464"/>
        <v>0</v>
      </c>
      <c r="EA94" s="14" t="str">
        <f t="shared" ca="1" si="465"/>
        <v>Broad-based gait (q_43)</v>
      </c>
      <c r="EB94" s="14" t="str">
        <f t="shared" ca="1" si="466"/>
        <v xml:space="preserve">Values must be limited to predefinied list. </v>
      </c>
      <c r="EC94" s="14" t="str">
        <f t="shared" ca="1" si="467"/>
        <v xml:space="preserve">Broad-based gait (q_43): Values must be limited to predefinied list. </v>
      </c>
      <c r="ED94" s="14" t="str">
        <f t="shared" ca="1" si="468"/>
        <v/>
      </c>
      <c r="EE94" s="14" t="str">
        <f t="shared" ca="1" si="469"/>
        <v>Values must be limited to predefinied list</v>
      </c>
      <c r="EF94" s="14" t="str">
        <f t="shared" ca="1" si="470"/>
        <v/>
      </c>
      <c r="EG94" s="14" t="str">
        <f t="shared" ca="1" si="471"/>
        <v/>
      </c>
      <c r="EM94" s="14" t="b">
        <f t="shared" ca="1" si="472"/>
        <v>1</v>
      </c>
      <c r="EN94" s="14">
        <f t="shared" ca="1" si="473"/>
        <v>81</v>
      </c>
      <c r="EO94" s="14" t="str">
        <f t="shared" ca="1" si="474"/>
        <v>q_43</v>
      </c>
      <c r="EP94" s="14" t="str">
        <f t="shared" ca="1" si="475"/>
        <v xml:space="preserve">Broad-based gait (q_43): Values must be limited to predefinied list. </v>
      </c>
      <c r="EQ94" s="14" t="str">
        <f t="shared" ca="1" si="476"/>
        <v>There are some cases with values not explicitly declared in the labels dictionary: 1: 3</v>
      </c>
    </row>
    <row r="95" spans="2:147" s="14" customFormat="1">
      <c r="B95" s="14" t="str">
        <f t="shared" ca="1" si="407"/>
        <v/>
      </c>
      <c r="C95" s="14">
        <f t="shared" ca="1" si="408"/>
        <v>82</v>
      </c>
      <c r="D95" s="14">
        <f t="shared" si="409"/>
        <v>93</v>
      </c>
      <c r="E95" s="14" t="str">
        <f t="shared" ca="1" si="410"/>
        <v>D</v>
      </c>
      <c r="F95" s="14" t="str">
        <f t="shared" ca="1" si="411"/>
        <v>q_44</v>
      </c>
      <c r="G95" s="14" t="str">
        <f t="shared" ca="1" si="412"/>
        <v>Cognition - Qualitative evaluation</v>
      </c>
      <c r="H95" s="14" t="b">
        <f t="shared" ca="1" si="413"/>
        <v>1</v>
      </c>
      <c r="I95" s="14" t="str">
        <f ca="1">IF($H95,ADDRESS(3,(D95+1)*2-1,4,,"["&amp;wew!$G$7&amp;"]"&amp;_sheetname_labels)&amp;":"&amp;ADDRESS(2+ster!$B$20,(D95+1)*2-1,4),"")</f>
        <v>[DBTemplate.xlsm]labels!GE3:GE725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[DBTemplate.xlsm]labels!GE3:GE4</v>
      </c>
      <c r="L95" s="14" t="str">
        <f ca="1">IF($H95,IF($J95&gt;0,ADDRESS(3,(D95+1)*2,4,,"["&amp;wew!$G$7&amp;"]"&amp;_sheetname_labels)&amp;":"&amp;ADDRESS(2+J95,(D95+1)*2,4),""),"")</f>
        <v>[DBTemplate.xlsm]labels!GF3:GF4</v>
      </c>
      <c r="M95" s="14">
        <f t="shared" ca="1" si="414"/>
        <v>0</v>
      </c>
      <c r="N95" s="14">
        <f t="shared" ca="1" si="415"/>
        <v>2</v>
      </c>
      <c r="O95" s="14" t="str">
        <f t="shared" ca="1" si="416"/>
        <v>q_44</v>
      </c>
      <c r="P95" s="14" t="str">
        <f t="shared" ca="1" si="417"/>
        <v>Cognition - Qualitative evaluation</v>
      </c>
      <c r="Q95" s="14" t="str">
        <f ca="1">IF($BP95,ADDRESS(3,D95+1,4,,"["&amp;wew!$G$7&amp;"]"&amp;_sheetname_dataframe)&amp;":"&amp;ADDRESS(2+ster!$C$14,D95+1,4),"")</f>
        <v>[DBTemplate.xlsm]data_frame!CP3:CP3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18"/>
        <v>0</v>
      </c>
      <c r="AA95" s="12">
        <f t="shared" ca="1" si="419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20"/>
        <v>1</v>
      </c>
      <c r="AE95" s="17" t="b">
        <f t="shared" ca="1" si="421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22"/>
        <v/>
      </c>
      <c r="AH95" s="17" t="b">
        <f t="shared" ca="1" si="423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24"/>
        <v/>
      </c>
      <c r="AK95" s="17" t="b">
        <f t="shared" ca="1" si="425"/>
        <v>0</v>
      </c>
      <c r="AL95" s="17" t="b">
        <f t="shared" ca="1" si="426"/>
        <v>0</v>
      </c>
      <c r="AM95" s="17" t="b">
        <f t="shared" ca="1" si="427"/>
        <v>0</v>
      </c>
      <c r="AN95" s="17">
        <f t="shared" ca="1" si="428"/>
        <v>0</v>
      </c>
      <c r="AO95" s="24" t="str">
        <f t="shared" ca="1" si="429"/>
        <v/>
      </c>
      <c r="AP95" s="24" t="str">
        <f t="shared" ca="1" si="430"/>
        <v/>
      </c>
      <c r="AQ95" s="17" t="b">
        <f t="shared" ca="1" si="402"/>
        <v>0</v>
      </c>
      <c r="AR95" s="17" t="b">
        <f t="shared" ca="1" si="431"/>
        <v>1</v>
      </c>
      <c r="AS95" s="17" t="b">
        <f t="shared" ca="1" si="432"/>
        <v>0</v>
      </c>
      <c r="AT95" s="17" t="b">
        <f t="shared" ca="1" si="433"/>
        <v>0</v>
      </c>
      <c r="AU95" s="17" t="b">
        <f t="shared" ca="1" si="434"/>
        <v>1</v>
      </c>
      <c r="AV95" s="17" t="b">
        <f t="shared" ca="1" si="435"/>
        <v>0</v>
      </c>
      <c r="AW95" s="17" t="b">
        <f t="shared" ca="1" si="436"/>
        <v>1</v>
      </c>
      <c r="AX95" s="14" t="b">
        <f t="array" aca="1" ref="AX95" ca="1">IF(H95,N95&gt;0,"")</f>
        <v>1</v>
      </c>
      <c r="AY95" s="17" t="str">
        <f t="shared" ca="1" si="437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38"/>
        <v>1</v>
      </c>
      <c r="BB95" s="17" t="b">
        <v>0</v>
      </c>
      <c r="BC95" s="17" t="b">
        <f t="shared" ca="1" si="439"/>
        <v>1</v>
      </c>
      <c r="BD95" s="17" t="b">
        <f t="shared" ca="1" si="440"/>
        <v>0</v>
      </c>
      <c r="BE95" s="17" t="str">
        <f t="shared" ca="1" si="403"/>
        <v/>
      </c>
      <c r="BF95" s="17" t="b">
        <f t="shared" ca="1" si="404"/>
        <v>0</v>
      </c>
      <c r="BG95" s="17" t="b">
        <f t="shared" ca="1" si="441"/>
        <v>0</v>
      </c>
      <c r="BH95" s="17" t="b">
        <f t="shared" ca="1" si="442"/>
        <v>1</v>
      </c>
      <c r="BI95" s="17">
        <f t="shared" ca="1" si="443"/>
        <v>2</v>
      </c>
      <c r="BJ95" s="17" t="b">
        <f t="shared" ca="1" si="444"/>
        <v>0</v>
      </c>
      <c r="BK95" s="17" t="str">
        <f t="shared" ca="1" si="405"/>
        <v/>
      </c>
      <c r="BL95" s="17" t="str">
        <f t="shared" ca="1" si="445"/>
        <v/>
      </c>
      <c r="BM95" s="17" t="str">
        <f t="shared" ca="1" si="446"/>
        <v>F</v>
      </c>
      <c r="BN95" s="17" t="str">
        <f t="shared" ca="1" si="447"/>
        <v>F</v>
      </c>
      <c r="BO95" s="17" t="str">
        <f t="shared" ca="1" si="448"/>
        <v>D</v>
      </c>
      <c r="BP95" s="14" t="b">
        <f t="shared" ca="1" si="449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50"/>
        <v/>
      </c>
      <c r="DE95" s="14" t="str">
        <f t="shared" ca="1" si="451"/>
        <v/>
      </c>
      <c r="DF95" s="14" t="str">
        <f t="shared" ca="1" si="452"/>
        <v/>
      </c>
      <c r="DG95" s="14" t="str">
        <f t="shared" ca="1" si="453"/>
        <v/>
      </c>
      <c r="DH95" s="14" t="str">
        <f t="shared" ca="1" si="454"/>
        <v/>
      </c>
      <c r="DI95" s="14" t="str">
        <f t="shared" ca="1" si="455"/>
        <v/>
      </c>
      <c r="DJ95" s="14" t="str">
        <f t="shared" ca="1" si="456"/>
        <v/>
      </c>
      <c r="DK95" s="14" t="str">
        <f t="shared" ca="1" si="457"/>
        <v/>
      </c>
      <c r="DL95" s="14" t="str">
        <f t="shared" ca="1" si="406"/>
        <v/>
      </c>
      <c r="DM95" s="14" t="str">
        <f t="shared" ca="1" si="458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59"/>
        <v/>
      </c>
      <c r="DP95" s="14" t="str">
        <f t="shared" ca="1" si="460"/>
        <v/>
      </c>
      <c r="DQ95" s="14" t="str">
        <f t="shared" ca="1" si="461"/>
        <v/>
      </c>
      <c r="DR95" s="14" t="str">
        <f t="shared" ca="1" si="462"/>
        <v/>
      </c>
      <c r="DS95" s="14" t="str">
        <f t="shared" ca="1" si="463"/>
        <v/>
      </c>
      <c r="DZ95" s="14" t="b">
        <f t="shared" ca="1" si="464"/>
        <v>0</v>
      </c>
      <c r="EA95" s="14" t="str">
        <f t="shared" ca="1" si="465"/>
        <v>Cognition - Qualitative evaluation (q_44)</v>
      </c>
      <c r="EB95" s="14" t="str">
        <f t="shared" ca="1" si="466"/>
        <v xml:space="preserve">Values must be limited to predefinied list. </v>
      </c>
      <c r="EC95" s="14" t="str">
        <f t="shared" ca="1" si="467"/>
        <v xml:space="preserve">Cognition - Qualitative evaluation (q_44): Values must be limited to predefinied list. </v>
      </c>
      <c r="ED95" s="14" t="str">
        <f t="shared" ca="1" si="468"/>
        <v/>
      </c>
      <c r="EE95" s="14" t="str">
        <f t="shared" ca="1" si="469"/>
        <v>Values must be limited to predefinied list</v>
      </c>
      <c r="EF95" s="14" t="str">
        <f t="shared" ca="1" si="470"/>
        <v/>
      </c>
      <c r="EG95" s="14" t="str">
        <f t="shared" ca="1" si="471"/>
        <v/>
      </c>
      <c r="EM95" s="14" t="b">
        <f t="shared" ca="1" si="472"/>
        <v>1</v>
      </c>
      <c r="EN95" s="14">
        <f t="shared" ca="1" si="473"/>
        <v>82</v>
      </c>
      <c r="EO95" s="14" t="str">
        <f t="shared" ca="1" si="474"/>
        <v>q_44</v>
      </c>
      <c r="EP95" s="14" t="str">
        <f t="shared" ca="1" si="475"/>
        <v xml:space="preserve">Cognition - Qualitative evaluation (q_44): Values must be limited to predefinied list. </v>
      </c>
      <c r="EQ95" s="14" t="str">
        <f t="shared" ca="1" si="476"/>
        <v/>
      </c>
    </row>
    <row r="96" spans="2:147" s="14" customFormat="1">
      <c r="B96" s="14" t="str">
        <f t="shared" ca="1" si="407"/>
        <v/>
      </c>
      <c r="C96" s="14">
        <f t="shared" ca="1" si="408"/>
        <v>83</v>
      </c>
      <c r="D96" s="14">
        <f t="shared" si="409"/>
        <v>94</v>
      </c>
      <c r="E96" s="14" t="str">
        <f t="shared" ca="1" si="410"/>
        <v>I</v>
      </c>
      <c r="F96" s="14" t="str">
        <f t="shared" ca="1" si="411"/>
        <v>q_45a</v>
      </c>
      <c r="G96" s="14" t="str">
        <f t="shared" ca="1" si="412"/>
        <v>Cognition - ECAS value (or NF, NA, NR)</v>
      </c>
      <c r="H96" s="14" t="b">
        <f t="shared" ca="1" si="413"/>
        <v>1</v>
      </c>
      <c r="I96" s="14" t="str">
        <f ca="1">IF($H96,ADDRESS(3,(D96+1)*2-1,4,,"["&amp;wew!$G$7&amp;"]"&amp;_sheetname_labels)&amp;":"&amp;ADDRESS(2+ster!$B$20,(D96+1)*2-1,4),"")</f>
        <v>[DBTemplate.xlsm]labels!GG3:GG725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[DBTemplate.xlsm]labels!GG3:GG5</v>
      </c>
      <c r="L96" s="14" t="str">
        <f ca="1">IF($H96,IF($J96&gt;0,ADDRESS(3,(D96+1)*2,4,,"["&amp;wew!$G$7&amp;"]"&amp;_sheetname_labels)&amp;":"&amp;ADDRESS(2+J96,(D96+1)*2,4),""),"")</f>
        <v>[DBTemplate.xlsm]labels!GH3:GH5</v>
      </c>
      <c r="M96" s="14">
        <f t="shared" ca="1" si="414"/>
        <v>3</v>
      </c>
      <c r="N96" s="14">
        <f t="shared" ca="1" si="415"/>
        <v>0</v>
      </c>
      <c r="O96" s="14" t="str">
        <f t="shared" ca="1" si="416"/>
        <v>q_45a</v>
      </c>
      <c r="P96" s="14" t="str">
        <f t="shared" ca="1" si="417"/>
        <v>Cognition - ECAS value (or NF, NA, NR)</v>
      </c>
      <c r="Q96" s="14" t="str">
        <f ca="1">IF($BP96,ADDRESS(3,D96+1,4,,"["&amp;wew!$G$7&amp;"]"&amp;_sheetname_dataframe)&amp;":"&amp;ADDRESS(2+ster!$C$14,D96+1,4),"")</f>
        <v>[DBTemplate.xlsm]data_frame!CQ3:CQ3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18"/>
        <v>0</v>
      </c>
      <c r="AA96" s="12">
        <f t="shared" ca="1" si="419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20"/>
        <v>1</v>
      </c>
      <c r="AE96" s="17" t="b">
        <f t="shared" ca="1" si="421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22"/>
        <v/>
      </c>
      <c r="AH96" s="17" t="b">
        <f t="shared" ca="1" si="423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24"/>
        <v/>
      </c>
      <c r="AK96" s="17" t="b">
        <f t="shared" ca="1" si="425"/>
        <v>0</v>
      </c>
      <c r="AL96" s="17" t="b">
        <f t="shared" ca="1" si="426"/>
        <v>0</v>
      </c>
      <c r="AM96" s="17" t="b">
        <f t="shared" ca="1" si="427"/>
        <v>1</v>
      </c>
      <c r="AN96" s="17">
        <f t="shared" ca="1" si="428"/>
        <v>0</v>
      </c>
      <c r="AO96" s="24" t="str">
        <f t="shared" ca="1" si="429"/>
        <v/>
      </c>
      <c r="AP96" s="24" t="str">
        <f t="shared" ca="1" si="430"/>
        <v/>
      </c>
      <c r="AQ96" s="17" t="b">
        <f t="shared" ca="1" si="402"/>
        <v>0</v>
      </c>
      <c r="AR96" s="17" t="b">
        <f t="shared" ca="1" si="431"/>
        <v>0</v>
      </c>
      <c r="AS96" s="17" t="b">
        <f t="shared" ca="1" si="432"/>
        <v>0</v>
      </c>
      <c r="AT96" s="17" t="b">
        <f t="shared" ca="1" si="433"/>
        <v>0</v>
      </c>
      <c r="AU96" s="17" t="b">
        <f t="shared" ca="1" si="434"/>
        <v>1</v>
      </c>
      <c r="AV96" s="17" t="b">
        <f t="shared" ca="1" si="435"/>
        <v>0</v>
      </c>
      <c r="AW96" s="17" t="b">
        <f t="shared" ca="1" si="436"/>
        <v>0</v>
      </c>
      <c r="AX96" s="14" t="b">
        <f t="array" aca="1" ref="AX96" ca="1">IF(H96,N96&gt;0,"")</f>
        <v>0</v>
      </c>
      <c r="AY96" s="17" t="str">
        <f t="shared" ca="1" si="437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38"/>
        <v>0</v>
      </c>
      <c r="BB96" s="17" t="b">
        <v>0</v>
      </c>
      <c r="BC96" s="17" t="str">
        <f t="shared" ca="1" si="439"/>
        <v/>
      </c>
      <c r="BD96" s="17" t="str">
        <f t="shared" ca="1" si="440"/>
        <v/>
      </c>
      <c r="BE96" s="17" t="b">
        <f t="shared" ca="1" si="403"/>
        <v>0</v>
      </c>
      <c r="BF96" s="17" t="str">
        <f t="shared" ca="1" si="404"/>
        <v/>
      </c>
      <c r="BG96" s="17" t="str">
        <f t="shared" ca="1" si="441"/>
        <v/>
      </c>
      <c r="BH96" s="17" t="str">
        <f t="shared" ca="1" si="442"/>
        <v/>
      </c>
      <c r="BI96" s="17" t="str">
        <f t="shared" ca="1" si="443"/>
        <v/>
      </c>
      <c r="BJ96" s="17" t="b">
        <f t="shared" ca="1" si="444"/>
        <v>0</v>
      </c>
      <c r="BK96" s="17" t="b">
        <f t="shared" ca="1" si="405"/>
        <v>1</v>
      </c>
      <c r="BL96" s="17" t="b">
        <f t="shared" ca="1" si="445"/>
        <v>0</v>
      </c>
      <c r="BM96" s="17" t="str">
        <f t="shared" ca="1" si="446"/>
        <v>I</v>
      </c>
      <c r="BN96" s="17" t="str">
        <f t="shared" ca="1" si="447"/>
        <v>I</v>
      </c>
      <c r="BO96" s="17" t="str">
        <f t="shared" ca="1" si="448"/>
        <v>I</v>
      </c>
      <c r="BP96" s="14" t="b">
        <f t="shared" ca="1" si="449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50"/>
        <v/>
      </c>
      <c r="DE96" s="14" t="str">
        <f t="shared" ca="1" si="451"/>
        <v/>
      </c>
      <c r="DF96" s="14" t="str">
        <f t="shared" ca="1" si="452"/>
        <v/>
      </c>
      <c r="DG96" s="14" t="str">
        <f t="shared" ca="1" si="453"/>
        <v/>
      </c>
      <c r="DH96" s="14" t="str">
        <f t="shared" ca="1" si="454"/>
        <v/>
      </c>
      <c r="DI96" s="14" t="str">
        <f t="shared" ca="1" si="455"/>
        <v/>
      </c>
      <c r="DJ96" s="14" t="str">
        <f t="shared" ca="1" si="456"/>
        <v/>
      </c>
      <c r="DK96" s="14" t="str">
        <f t="shared" ca="1" si="457"/>
        <v/>
      </c>
      <c r="DL96" s="14" t="str">
        <f t="shared" ca="1" si="406"/>
        <v/>
      </c>
      <c r="DM96" s="14" t="str">
        <f t="shared" ca="1" si="458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59"/>
        <v/>
      </c>
      <c r="DP96" s="14" t="str">
        <f t="shared" ca="1" si="460"/>
        <v/>
      </c>
      <c r="DQ96" s="14" t="str">
        <f t="shared" ca="1" si="461"/>
        <v/>
      </c>
      <c r="DR96" s="14" t="str">
        <f t="shared" ca="1" si="462"/>
        <v/>
      </c>
      <c r="DS96" s="14" t="str">
        <f t="shared" ca="1" si="463"/>
        <v/>
      </c>
      <c r="DZ96" s="14" t="b">
        <f t="shared" ca="1" si="464"/>
        <v>0</v>
      </c>
      <c r="EA96" s="14" t="str">
        <f t="shared" ca="1" si="465"/>
        <v>Cognition - ECAS value (or NF, NA, NR) (q_45a)</v>
      </c>
      <c r="EB96" s="14" t="str">
        <f t="shared" ca="1" si="466"/>
        <v xml:space="preserve">Values must be numeric. </v>
      </c>
      <c r="EC96" s="14" t="str">
        <f t="shared" ca="1" si="467"/>
        <v xml:space="preserve">Cognition - ECAS value (or NF, NA, NR) (q_45a): Values must be numeric. </v>
      </c>
      <c r="ED96" s="14" t="str">
        <f t="shared" ca="1" si="468"/>
        <v/>
      </c>
      <c r="EE96" s="14" t="str">
        <f t="shared" ca="1" si="469"/>
        <v>Values must be numeric</v>
      </c>
      <c r="EF96" s="14" t="str">
        <f t="shared" ca="1" si="470"/>
        <v/>
      </c>
      <c r="EG96" s="14" t="str">
        <f t="shared" ca="1" si="471"/>
        <v/>
      </c>
      <c r="EM96" s="14" t="b">
        <f t="shared" ca="1" si="472"/>
        <v>1</v>
      </c>
      <c r="EN96" s="14">
        <f t="shared" ca="1" si="473"/>
        <v>83</v>
      </c>
      <c r="EO96" s="14" t="str">
        <f t="shared" ca="1" si="474"/>
        <v>q_45a</v>
      </c>
      <c r="EP96" s="14" t="str">
        <f t="shared" ca="1" si="475"/>
        <v xml:space="preserve">Cognition - ECAS value (or NF, NA, NR) (q_45a): Values must be numeric. </v>
      </c>
      <c r="EQ96" s="14" t="str">
        <f t="shared" ca="1" si="476"/>
        <v/>
      </c>
    </row>
    <row r="97" spans="2:147" s="14" customFormat="1">
      <c r="B97" s="14" t="str">
        <f t="shared" ca="1" si="407"/>
        <v/>
      </c>
      <c r="C97" s="14">
        <f t="shared" ca="1" si="408"/>
        <v>84</v>
      </c>
      <c r="D97" s="14">
        <f t="shared" si="409"/>
        <v>95</v>
      </c>
      <c r="E97" s="14" t="str">
        <f t="shared" ca="1" si="410"/>
        <v>I</v>
      </c>
      <c r="F97" s="14" t="str">
        <f t="shared" ca="1" si="411"/>
        <v>q_45b</v>
      </c>
      <c r="G97" s="14" t="str">
        <f t="shared" ca="1" si="412"/>
        <v>Cognition - ECAS lower range</v>
      </c>
      <c r="H97" s="14" t="b">
        <f t="shared" ca="1" si="413"/>
        <v>1</v>
      </c>
      <c r="I97" s="14" t="str">
        <f ca="1">IF($H97,ADDRESS(3,(D97+1)*2-1,4,,"["&amp;wew!$G$7&amp;"]"&amp;_sheetname_labels)&amp;":"&amp;ADDRESS(2+ster!$B$20,(D97+1)*2-1,4),"")</f>
        <v>[DBTemplate.xlsm]labels!GI3:GI725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[DBTemplate.xlsm]labels!GI3:GI4</v>
      </c>
      <c r="L97" s="14" t="str">
        <f ca="1">IF($H97,IF($J97&gt;0,ADDRESS(3,(D97+1)*2,4,,"["&amp;wew!$G$7&amp;"]"&amp;_sheetname_labels)&amp;":"&amp;ADDRESS(2+J97,(D97+1)*2,4),""),"")</f>
        <v>[DBTemplate.xlsm]labels!GJ3:GJ4</v>
      </c>
      <c r="M97" s="14">
        <f t="shared" ca="1" si="414"/>
        <v>2</v>
      </c>
      <c r="N97" s="14">
        <f t="shared" ca="1" si="415"/>
        <v>0</v>
      </c>
      <c r="O97" s="14" t="str">
        <f t="shared" ca="1" si="416"/>
        <v>q_45b</v>
      </c>
      <c r="P97" s="14" t="str">
        <f t="shared" ca="1" si="417"/>
        <v>Cognition - ECAS lower range</v>
      </c>
      <c r="Q97" s="14" t="str">
        <f ca="1">IF($BP97,ADDRESS(3,D97+1,4,,"["&amp;wew!$G$7&amp;"]"&amp;_sheetname_dataframe)&amp;":"&amp;ADDRESS(2+ster!$C$14,D97+1,4),"")</f>
        <v>[DBTemplate.xlsm]data_frame!CR3:CR3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18"/>
        <v>0</v>
      </c>
      <c r="AA97" s="12">
        <f t="shared" ca="1" si="419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20"/>
        <v>1</v>
      </c>
      <c r="AE97" s="17" t="b">
        <f t="shared" ca="1" si="421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22"/>
        <v/>
      </c>
      <c r="AH97" s="17" t="b">
        <f t="shared" ca="1" si="423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24"/>
        <v/>
      </c>
      <c r="AK97" s="17" t="b">
        <f t="shared" ca="1" si="425"/>
        <v>0</v>
      </c>
      <c r="AL97" s="17" t="b">
        <f t="shared" ca="1" si="426"/>
        <v>0</v>
      </c>
      <c r="AM97" s="17" t="b">
        <f t="shared" ca="1" si="427"/>
        <v>1</v>
      </c>
      <c r="AN97" s="17">
        <f t="shared" ca="1" si="428"/>
        <v>0</v>
      </c>
      <c r="AO97" s="24" t="str">
        <f t="shared" ca="1" si="429"/>
        <v/>
      </c>
      <c r="AP97" s="24" t="str">
        <f t="shared" ca="1" si="430"/>
        <v/>
      </c>
      <c r="AQ97" s="17" t="b">
        <f t="shared" ca="1" si="402"/>
        <v>0</v>
      </c>
      <c r="AR97" s="17" t="b">
        <f t="shared" ca="1" si="431"/>
        <v>0</v>
      </c>
      <c r="AS97" s="17" t="b">
        <f t="shared" ca="1" si="432"/>
        <v>0</v>
      </c>
      <c r="AT97" s="17" t="b">
        <f t="shared" ca="1" si="433"/>
        <v>0</v>
      </c>
      <c r="AU97" s="17" t="b">
        <f t="shared" ca="1" si="434"/>
        <v>1</v>
      </c>
      <c r="AV97" s="17" t="b">
        <f t="shared" ca="1" si="435"/>
        <v>0</v>
      </c>
      <c r="AW97" s="17" t="b">
        <f t="shared" ca="1" si="436"/>
        <v>0</v>
      </c>
      <c r="AX97" s="14" t="b">
        <f t="array" aca="1" ref="AX97" ca="1">IF(H97,N97&gt;0,"")</f>
        <v>0</v>
      </c>
      <c r="AY97" s="17" t="str">
        <f t="shared" ca="1" si="437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38"/>
        <v>0</v>
      </c>
      <c r="BB97" s="17" t="b">
        <v>0</v>
      </c>
      <c r="BC97" s="17" t="str">
        <f t="shared" ca="1" si="439"/>
        <v/>
      </c>
      <c r="BD97" s="17" t="str">
        <f t="shared" ca="1" si="440"/>
        <v/>
      </c>
      <c r="BE97" s="17" t="b">
        <f t="shared" ca="1" si="403"/>
        <v>0</v>
      </c>
      <c r="BF97" s="17" t="str">
        <f t="shared" ca="1" si="404"/>
        <v/>
      </c>
      <c r="BG97" s="17" t="str">
        <f t="shared" ca="1" si="441"/>
        <v/>
      </c>
      <c r="BH97" s="17" t="str">
        <f t="shared" ca="1" si="442"/>
        <v/>
      </c>
      <c r="BI97" s="17" t="str">
        <f t="shared" ca="1" si="443"/>
        <v/>
      </c>
      <c r="BJ97" s="17" t="b">
        <f t="shared" ca="1" si="444"/>
        <v>0</v>
      </c>
      <c r="BK97" s="17" t="b">
        <f t="shared" ca="1" si="405"/>
        <v>1</v>
      </c>
      <c r="BL97" s="17" t="b">
        <f t="shared" ca="1" si="445"/>
        <v>0</v>
      </c>
      <c r="BM97" s="17" t="str">
        <f t="shared" ca="1" si="446"/>
        <v>I</v>
      </c>
      <c r="BN97" s="17" t="str">
        <f t="shared" ca="1" si="447"/>
        <v>I</v>
      </c>
      <c r="BO97" s="17" t="str">
        <f t="shared" ca="1" si="448"/>
        <v>I</v>
      </c>
      <c r="BP97" s="14" t="b">
        <f t="shared" ca="1" si="449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50"/>
        <v/>
      </c>
      <c r="DE97" s="14" t="str">
        <f t="shared" ca="1" si="451"/>
        <v/>
      </c>
      <c r="DF97" s="14" t="str">
        <f t="shared" ca="1" si="452"/>
        <v/>
      </c>
      <c r="DG97" s="14" t="str">
        <f t="shared" ca="1" si="453"/>
        <v/>
      </c>
      <c r="DH97" s="14" t="str">
        <f t="shared" ca="1" si="454"/>
        <v/>
      </c>
      <c r="DI97" s="14" t="str">
        <f t="shared" ca="1" si="455"/>
        <v/>
      </c>
      <c r="DJ97" s="14" t="str">
        <f t="shared" ca="1" si="456"/>
        <v/>
      </c>
      <c r="DK97" s="14" t="str">
        <f t="shared" ca="1" si="457"/>
        <v/>
      </c>
      <c r="DL97" s="14" t="str">
        <f t="shared" ca="1" si="406"/>
        <v/>
      </c>
      <c r="DM97" s="14" t="str">
        <f t="shared" ca="1" si="458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59"/>
        <v/>
      </c>
      <c r="DP97" s="14" t="str">
        <f t="shared" ca="1" si="460"/>
        <v/>
      </c>
      <c r="DQ97" s="14" t="str">
        <f t="shared" ca="1" si="461"/>
        <v/>
      </c>
      <c r="DR97" s="14" t="str">
        <f t="shared" ca="1" si="462"/>
        <v/>
      </c>
      <c r="DS97" s="14" t="str">
        <f t="shared" ca="1" si="463"/>
        <v/>
      </c>
      <c r="DZ97" s="14" t="b">
        <f t="shared" ca="1" si="464"/>
        <v>0</v>
      </c>
      <c r="EA97" s="14" t="str">
        <f t="shared" ca="1" si="465"/>
        <v>Cognition - ECAS lower range (q_45b)</v>
      </c>
      <c r="EB97" s="14" t="str">
        <f t="shared" ca="1" si="466"/>
        <v xml:space="preserve">Values must be numeric. </v>
      </c>
      <c r="EC97" s="14" t="str">
        <f t="shared" ca="1" si="467"/>
        <v xml:space="preserve">Cognition - ECAS lower range (q_45b): Values must be numeric. </v>
      </c>
      <c r="ED97" s="14" t="str">
        <f t="shared" ca="1" si="468"/>
        <v/>
      </c>
      <c r="EE97" s="14" t="str">
        <f t="shared" ca="1" si="469"/>
        <v>Values must be numeric</v>
      </c>
      <c r="EF97" s="14" t="str">
        <f t="shared" ca="1" si="470"/>
        <v/>
      </c>
      <c r="EG97" s="14" t="str">
        <f t="shared" ca="1" si="471"/>
        <v/>
      </c>
      <c r="EM97" s="14" t="b">
        <f t="shared" ca="1" si="472"/>
        <v>1</v>
      </c>
      <c r="EN97" s="14">
        <f t="shared" ca="1" si="473"/>
        <v>84</v>
      </c>
      <c r="EO97" s="14" t="str">
        <f t="shared" ca="1" si="474"/>
        <v>q_45b</v>
      </c>
      <c r="EP97" s="14" t="str">
        <f t="shared" ca="1" si="475"/>
        <v xml:space="preserve">Cognition - ECAS lower range (q_45b): Values must be numeric. </v>
      </c>
      <c r="EQ97" s="14" t="str">
        <f t="shared" ca="1" si="476"/>
        <v/>
      </c>
    </row>
    <row r="98" spans="2:147" s="14" customFormat="1">
      <c r="B98" s="14" t="str">
        <f t="shared" ca="1" si="407"/>
        <v/>
      </c>
      <c r="C98" s="14">
        <f t="shared" ca="1" si="408"/>
        <v>85</v>
      </c>
      <c r="D98" s="14">
        <f t="shared" si="409"/>
        <v>96</v>
      </c>
      <c r="E98" s="14" t="str">
        <f t="shared" ca="1" si="410"/>
        <v>I</v>
      </c>
      <c r="F98" s="14" t="str">
        <f t="shared" ca="1" si="411"/>
        <v>q_45c</v>
      </c>
      <c r="G98" s="14" t="str">
        <f t="shared" ca="1" si="412"/>
        <v>Cognition - ECAS upper range</v>
      </c>
      <c r="H98" s="14" t="b">
        <f t="shared" ca="1" si="413"/>
        <v>1</v>
      </c>
      <c r="I98" s="14" t="str">
        <f ca="1">IF($H98,ADDRESS(3,(D98+1)*2-1,4,,"["&amp;wew!$G$7&amp;"]"&amp;_sheetname_labels)&amp;":"&amp;ADDRESS(2+ster!$B$20,(D98+1)*2-1,4),"")</f>
        <v>[DBTemplate.xlsm]labels!GK3:GK725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[DBTemplate.xlsm]labels!GK3:GK4</v>
      </c>
      <c r="L98" s="14" t="str">
        <f ca="1">IF($H98,IF($J98&gt;0,ADDRESS(3,(D98+1)*2,4,,"["&amp;wew!$G$7&amp;"]"&amp;_sheetname_labels)&amp;":"&amp;ADDRESS(2+J98,(D98+1)*2,4),""),"")</f>
        <v>[DBTemplate.xlsm]labels!GL3:GL4</v>
      </c>
      <c r="M98" s="14">
        <f t="shared" ca="1" si="414"/>
        <v>2</v>
      </c>
      <c r="N98" s="14">
        <f t="shared" ca="1" si="415"/>
        <v>0</v>
      </c>
      <c r="O98" s="14" t="str">
        <f t="shared" ca="1" si="416"/>
        <v>q_45c</v>
      </c>
      <c r="P98" s="14" t="str">
        <f t="shared" ca="1" si="417"/>
        <v>Cognition - ECAS upper range</v>
      </c>
      <c r="Q98" s="14" t="str">
        <f ca="1">IF($BP98,ADDRESS(3,D98+1,4,,"["&amp;wew!$G$7&amp;"]"&amp;_sheetname_dataframe)&amp;":"&amp;ADDRESS(2+ster!$C$14,D98+1,4),"")</f>
        <v>[DBTemplate.xlsm]data_frame!CS3:CS3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18"/>
        <v>0</v>
      </c>
      <c r="AA98" s="12">
        <f t="shared" ca="1" si="419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20"/>
        <v>1</v>
      </c>
      <c r="AE98" s="17" t="b">
        <f t="shared" ca="1" si="421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22"/>
        <v/>
      </c>
      <c r="AH98" s="17" t="b">
        <f t="shared" ca="1" si="423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24"/>
        <v/>
      </c>
      <c r="AK98" s="17" t="b">
        <f t="shared" ca="1" si="425"/>
        <v>0</v>
      </c>
      <c r="AL98" s="17" t="b">
        <f t="shared" ca="1" si="426"/>
        <v>0</v>
      </c>
      <c r="AM98" s="17" t="b">
        <f t="shared" ca="1" si="427"/>
        <v>1</v>
      </c>
      <c r="AN98" s="17">
        <f t="shared" ca="1" si="428"/>
        <v>0</v>
      </c>
      <c r="AO98" s="24" t="str">
        <f t="shared" ca="1" si="429"/>
        <v/>
      </c>
      <c r="AP98" s="24" t="str">
        <f t="shared" ca="1" si="430"/>
        <v/>
      </c>
      <c r="AQ98" s="17" t="b">
        <f t="shared" ca="1" si="402"/>
        <v>0</v>
      </c>
      <c r="AR98" s="17" t="b">
        <f t="shared" ca="1" si="431"/>
        <v>0</v>
      </c>
      <c r="AS98" s="17" t="b">
        <f t="shared" ca="1" si="432"/>
        <v>0</v>
      </c>
      <c r="AT98" s="17" t="b">
        <f t="shared" ca="1" si="433"/>
        <v>0</v>
      </c>
      <c r="AU98" s="17" t="b">
        <f t="shared" ca="1" si="434"/>
        <v>1</v>
      </c>
      <c r="AV98" s="17" t="b">
        <f t="shared" ca="1" si="435"/>
        <v>0</v>
      </c>
      <c r="AW98" s="17" t="b">
        <f t="shared" ca="1" si="436"/>
        <v>0</v>
      </c>
      <c r="AX98" s="14" t="b">
        <f t="array" aca="1" ref="AX98" ca="1">IF(H98,N98&gt;0,"")</f>
        <v>0</v>
      </c>
      <c r="AY98" s="17" t="str">
        <f t="shared" ca="1" si="437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38"/>
        <v>0</v>
      </c>
      <c r="BB98" s="17" t="b">
        <v>0</v>
      </c>
      <c r="BC98" s="17" t="str">
        <f t="shared" ca="1" si="439"/>
        <v/>
      </c>
      <c r="BD98" s="17" t="str">
        <f t="shared" ca="1" si="440"/>
        <v/>
      </c>
      <c r="BE98" s="17" t="b">
        <f t="shared" ca="1" si="403"/>
        <v>0</v>
      </c>
      <c r="BF98" s="17" t="str">
        <f t="shared" ca="1" si="404"/>
        <v/>
      </c>
      <c r="BG98" s="17" t="str">
        <f t="shared" ca="1" si="441"/>
        <v/>
      </c>
      <c r="BH98" s="17" t="str">
        <f t="shared" ca="1" si="442"/>
        <v/>
      </c>
      <c r="BI98" s="17" t="str">
        <f t="shared" ca="1" si="443"/>
        <v/>
      </c>
      <c r="BJ98" s="17" t="b">
        <f t="shared" ca="1" si="444"/>
        <v>0</v>
      </c>
      <c r="BK98" s="17" t="b">
        <f t="shared" ca="1" si="405"/>
        <v>1</v>
      </c>
      <c r="BL98" s="17" t="b">
        <f t="shared" ca="1" si="445"/>
        <v>0</v>
      </c>
      <c r="BM98" s="17" t="str">
        <f t="shared" ca="1" si="446"/>
        <v>I</v>
      </c>
      <c r="BN98" s="17" t="str">
        <f t="shared" ca="1" si="447"/>
        <v>I</v>
      </c>
      <c r="BO98" s="17" t="str">
        <f t="shared" ca="1" si="448"/>
        <v>I</v>
      </c>
      <c r="BP98" s="14" t="b">
        <f t="shared" ca="1" si="449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50"/>
        <v/>
      </c>
      <c r="DE98" s="14" t="str">
        <f t="shared" ca="1" si="451"/>
        <v/>
      </c>
      <c r="DF98" s="14" t="str">
        <f t="shared" ca="1" si="452"/>
        <v/>
      </c>
      <c r="DG98" s="14" t="str">
        <f t="shared" ca="1" si="453"/>
        <v/>
      </c>
      <c r="DH98" s="14" t="str">
        <f t="shared" ca="1" si="454"/>
        <v/>
      </c>
      <c r="DI98" s="14" t="str">
        <f t="shared" ca="1" si="455"/>
        <v/>
      </c>
      <c r="DJ98" s="14" t="str">
        <f t="shared" ca="1" si="456"/>
        <v/>
      </c>
      <c r="DK98" s="14" t="str">
        <f t="shared" ca="1" si="457"/>
        <v/>
      </c>
      <c r="DL98" s="14" t="str">
        <f t="shared" ca="1" si="406"/>
        <v/>
      </c>
      <c r="DM98" s="14" t="str">
        <f t="shared" ca="1" si="458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59"/>
        <v/>
      </c>
      <c r="DP98" s="14" t="str">
        <f t="shared" ca="1" si="460"/>
        <v/>
      </c>
      <c r="DQ98" s="14" t="str">
        <f t="shared" ca="1" si="461"/>
        <v/>
      </c>
      <c r="DR98" s="14" t="str">
        <f t="shared" ca="1" si="462"/>
        <v/>
      </c>
      <c r="DS98" s="14" t="str">
        <f t="shared" ca="1" si="463"/>
        <v/>
      </c>
      <c r="DZ98" s="14" t="b">
        <f t="shared" ca="1" si="464"/>
        <v>0</v>
      </c>
      <c r="EA98" s="14" t="str">
        <f t="shared" ca="1" si="465"/>
        <v>Cognition - ECAS upper range (q_45c)</v>
      </c>
      <c r="EB98" s="14" t="str">
        <f t="shared" ca="1" si="466"/>
        <v xml:space="preserve">Values must be numeric. </v>
      </c>
      <c r="EC98" s="14" t="str">
        <f t="shared" ca="1" si="467"/>
        <v xml:space="preserve">Cognition - ECAS upper range (q_45c): Values must be numeric. </v>
      </c>
      <c r="ED98" s="14" t="str">
        <f t="shared" ca="1" si="468"/>
        <v/>
      </c>
      <c r="EE98" s="14" t="str">
        <f t="shared" ca="1" si="469"/>
        <v>Values must be numeric</v>
      </c>
      <c r="EF98" s="14" t="str">
        <f t="shared" ca="1" si="470"/>
        <v/>
      </c>
      <c r="EG98" s="14" t="str">
        <f t="shared" ca="1" si="471"/>
        <v/>
      </c>
      <c r="EM98" s="14" t="b">
        <f t="shared" ca="1" si="472"/>
        <v>1</v>
      </c>
      <c r="EN98" s="14">
        <f t="shared" ca="1" si="473"/>
        <v>85</v>
      </c>
      <c r="EO98" s="14" t="str">
        <f t="shared" ca="1" si="474"/>
        <v>q_45c</v>
      </c>
      <c r="EP98" s="14" t="str">
        <f t="shared" ca="1" si="475"/>
        <v xml:space="preserve">Cognition - ECAS upper range (q_45c): Values must be numeric. </v>
      </c>
      <c r="EQ98" s="14" t="str">
        <f t="shared" ca="1" si="476"/>
        <v/>
      </c>
    </row>
    <row r="99" spans="2:147" s="14" customFormat="1">
      <c r="B99" s="14" t="str">
        <f t="shared" ca="1" si="407"/>
        <v/>
      </c>
      <c r="C99" s="14">
        <f t="shared" ca="1" si="408"/>
        <v>86</v>
      </c>
      <c r="D99" s="14">
        <f t="shared" si="409"/>
        <v>97</v>
      </c>
      <c r="E99" s="14" t="str">
        <f t="shared" ca="1" si="410"/>
        <v>D</v>
      </c>
      <c r="F99" s="14" t="str">
        <f t="shared" ca="1" si="411"/>
        <v>q_46</v>
      </c>
      <c r="G99" s="14" t="str">
        <f t="shared" ca="1" si="412"/>
        <v>Depression - Qualitative evaluation</v>
      </c>
      <c r="H99" s="14" t="b">
        <f t="shared" ca="1" si="413"/>
        <v>1</v>
      </c>
      <c r="I99" s="14" t="str">
        <f ca="1">IF($H99,ADDRESS(3,(D99+1)*2-1,4,,"["&amp;wew!$G$7&amp;"]"&amp;_sheetname_labels)&amp;":"&amp;ADDRESS(2+ster!$B$20,(D99+1)*2-1,4),"")</f>
        <v>[DBTemplate.xlsm]labels!GM3:GM725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[DBTemplate.xlsm]labels!GM3:GM4</v>
      </c>
      <c r="L99" s="14" t="str">
        <f ca="1">IF($H99,IF($J99&gt;0,ADDRESS(3,(D99+1)*2,4,,"["&amp;wew!$G$7&amp;"]"&amp;_sheetname_labels)&amp;":"&amp;ADDRESS(2+J99,(D99+1)*2,4),""),"")</f>
        <v>[DBTemplate.xlsm]labels!GN3:GN4</v>
      </c>
      <c r="M99" s="14">
        <f t="shared" ca="1" si="414"/>
        <v>0</v>
      </c>
      <c r="N99" s="14">
        <f t="shared" ca="1" si="415"/>
        <v>2</v>
      </c>
      <c r="O99" s="14" t="str">
        <f t="shared" ca="1" si="416"/>
        <v>q_46</v>
      </c>
      <c r="P99" s="14" t="str">
        <f t="shared" ca="1" si="417"/>
        <v>Depression - Qualitative evaluation</v>
      </c>
      <c r="Q99" s="14" t="str">
        <f ca="1">IF($BP99,ADDRESS(3,D99+1,4,,"["&amp;wew!$G$7&amp;"]"&amp;_sheetname_dataframe)&amp;":"&amp;ADDRESS(2+ster!$C$14,D99+1,4),"")</f>
        <v>[DBTemplate.xlsm]data_frame!CT3:CT3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18"/>
        <v>0</v>
      </c>
      <c r="AA99" s="12">
        <f t="shared" ca="1" si="419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20"/>
        <v>1</v>
      </c>
      <c r="AE99" s="17" t="b">
        <f t="shared" ca="1" si="421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22"/>
        <v/>
      </c>
      <c r="AH99" s="17" t="b">
        <f t="shared" ca="1" si="423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24"/>
        <v/>
      </c>
      <c r="AK99" s="17" t="b">
        <f t="shared" ca="1" si="425"/>
        <v>0</v>
      </c>
      <c r="AL99" s="17" t="b">
        <f t="shared" ca="1" si="426"/>
        <v>0</v>
      </c>
      <c r="AM99" s="17" t="b">
        <f t="shared" ca="1" si="427"/>
        <v>0</v>
      </c>
      <c r="AN99" s="17">
        <f t="shared" ca="1" si="428"/>
        <v>0</v>
      </c>
      <c r="AO99" s="24" t="str">
        <f t="shared" ca="1" si="429"/>
        <v/>
      </c>
      <c r="AP99" s="24" t="str">
        <f t="shared" ca="1" si="430"/>
        <v/>
      </c>
      <c r="AQ99" s="17" t="b">
        <f t="shared" ca="1" si="402"/>
        <v>0</v>
      </c>
      <c r="AR99" s="17" t="b">
        <f t="shared" ca="1" si="431"/>
        <v>1</v>
      </c>
      <c r="AS99" s="17" t="b">
        <f t="shared" ca="1" si="432"/>
        <v>0</v>
      </c>
      <c r="AT99" s="17" t="b">
        <f t="shared" ca="1" si="433"/>
        <v>0</v>
      </c>
      <c r="AU99" s="17" t="b">
        <f t="shared" ca="1" si="434"/>
        <v>1</v>
      </c>
      <c r="AV99" s="17" t="b">
        <f t="shared" ca="1" si="435"/>
        <v>0</v>
      </c>
      <c r="AW99" s="17" t="b">
        <f t="shared" ca="1" si="436"/>
        <v>1</v>
      </c>
      <c r="AX99" s="14" t="b">
        <f t="array" aca="1" ref="AX99" ca="1">IF(H99,N99&gt;0,"")</f>
        <v>1</v>
      </c>
      <c r="AY99" s="17" t="str">
        <f t="shared" ca="1" si="437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38"/>
        <v>1</v>
      </c>
      <c r="BB99" s="17" t="b">
        <v>0</v>
      </c>
      <c r="BC99" s="17" t="b">
        <f t="shared" ca="1" si="439"/>
        <v>1</v>
      </c>
      <c r="BD99" s="17" t="b">
        <f t="shared" ca="1" si="440"/>
        <v>0</v>
      </c>
      <c r="BE99" s="17" t="str">
        <f t="shared" ca="1" si="403"/>
        <v/>
      </c>
      <c r="BF99" s="17" t="b">
        <f t="shared" ca="1" si="404"/>
        <v>0</v>
      </c>
      <c r="BG99" s="17" t="b">
        <f t="shared" ca="1" si="441"/>
        <v>0</v>
      </c>
      <c r="BH99" s="17" t="b">
        <f t="shared" ca="1" si="442"/>
        <v>1</v>
      </c>
      <c r="BI99" s="17">
        <f t="shared" ca="1" si="443"/>
        <v>2</v>
      </c>
      <c r="BJ99" s="17" t="b">
        <f t="shared" ca="1" si="444"/>
        <v>0</v>
      </c>
      <c r="BK99" s="17" t="str">
        <f t="shared" ca="1" si="405"/>
        <v/>
      </c>
      <c r="BL99" s="17" t="str">
        <f t="shared" ca="1" si="445"/>
        <v/>
      </c>
      <c r="BM99" s="17" t="str">
        <f t="shared" ca="1" si="446"/>
        <v>F</v>
      </c>
      <c r="BN99" s="17" t="str">
        <f t="shared" ca="1" si="447"/>
        <v>F</v>
      </c>
      <c r="BO99" s="17" t="str">
        <f t="shared" ca="1" si="448"/>
        <v>D</v>
      </c>
      <c r="BP99" s="14" t="b">
        <f t="shared" ca="1" si="449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50"/>
        <v/>
      </c>
      <c r="DE99" s="14" t="str">
        <f t="shared" ca="1" si="451"/>
        <v/>
      </c>
      <c r="DF99" s="14" t="str">
        <f t="shared" ca="1" si="452"/>
        <v/>
      </c>
      <c r="DG99" s="14" t="str">
        <f t="shared" ca="1" si="453"/>
        <v/>
      </c>
      <c r="DH99" s="14" t="str">
        <f t="shared" ca="1" si="454"/>
        <v/>
      </c>
      <c r="DI99" s="14" t="str">
        <f t="shared" ca="1" si="455"/>
        <v/>
      </c>
      <c r="DJ99" s="14" t="str">
        <f t="shared" ca="1" si="456"/>
        <v/>
      </c>
      <c r="DK99" s="14" t="str">
        <f t="shared" ca="1" si="457"/>
        <v/>
      </c>
      <c r="DL99" s="14" t="str">
        <f t="shared" ca="1" si="406"/>
        <v/>
      </c>
      <c r="DM99" s="14" t="str">
        <f t="shared" ca="1" si="458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59"/>
        <v/>
      </c>
      <c r="DP99" s="14" t="str">
        <f t="shared" ca="1" si="460"/>
        <v/>
      </c>
      <c r="DQ99" s="14" t="str">
        <f t="shared" ca="1" si="461"/>
        <v/>
      </c>
      <c r="DR99" s="14" t="str">
        <f t="shared" ca="1" si="462"/>
        <v/>
      </c>
      <c r="DS99" s="14" t="str">
        <f t="shared" ca="1" si="463"/>
        <v/>
      </c>
      <c r="DZ99" s="14" t="b">
        <f t="shared" ca="1" si="464"/>
        <v>0</v>
      </c>
      <c r="EA99" s="14" t="str">
        <f t="shared" ca="1" si="465"/>
        <v>Depression - Qualitative evaluation (q_46)</v>
      </c>
      <c r="EB99" s="14" t="str">
        <f t="shared" ca="1" si="466"/>
        <v xml:space="preserve">Values must be limited to predefinied list. </v>
      </c>
      <c r="EC99" s="14" t="str">
        <f t="shared" ca="1" si="467"/>
        <v xml:space="preserve">Depression - Qualitative evaluation (q_46): Values must be limited to predefinied list. </v>
      </c>
      <c r="ED99" s="14" t="str">
        <f t="shared" ca="1" si="468"/>
        <v/>
      </c>
      <c r="EE99" s="14" t="str">
        <f t="shared" ca="1" si="469"/>
        <v>Values must be limited to predefinied list</v>
      </c>
      <c r="EF99" s="14" t="str">
        <f t="shared" ca="1" si="470"/>
        <v/>
      </c>
      <c r="EG99" s="14" t="str">
        <f t="shared" ca="1" si="471"/>
        <v/>
      </c>
      <c r="EM99" s="14" t="b">
        <f t="shared" ca="1" si="472"/>
        <v>1</v>
      </c>
      <c r="EN99" s="14">
        <f t="shared" ca="1" si="473"/>
        <v>86</v>
      </c>
      <c r="EO99" s="14" t="str">
        <f t="shared" ca="1" si="474"/>
        <v>q_46</v>
      </c>
      <c r="EP99" s="14" t="str">
        <f t="shared" ca="1" si="475"/>
        <v xml:space="preserve">Depression - Qualitative evaluation (q_46): Values must be limited to predefinied list. </v>
      </c>
      <c r="EQ99" s="14" t="str">
        <f t="shared" ca="1" si="476"/>
        <v/>
      </c>
    </row>
    <row r="100" spans="2:147" s="14" customFormat="1">
      <c r="B100" s="14" t="str">
        <f t="shared" ca="1" si="407"/>
        <v/>
      </c>
      <c r="C100" s="14">
        <f t="shared" ca="1" si="408"/>
        <v>87</v>
      </c>
      <c r="D100" s="14">
        <f t="shared" si="409"/>
        <v>98</v>
      </c>
      <c r="E100" s="14" t="str">
        <f t="shared" ca="1" si="410"/>
        <v>I</v>
      </c>
      <c r="F100" s="14" t="str">
        <f t="shared" ca="1" si="411"/>
        <v>q_47a</v>
      </c>
      <c r="G100" s="14" t="str">
        <f t="shared" ca="1" si="412"/>
        <v>ALS depression inventory value  (or NF, NA, NR)</v>
      </c>
      <c r="H100" s="14" t="b">
        <f t="shared" ca="1" si="413"/>
        <v>1</v>
      </c>
      <c r="I100" s="14" t="str">
        <f ca="1">IF($H100,ADDRESS(3,(D100+1)*2-1,4,,"["&amp;wew!$G$7&amp;"]"&amp;_sheetname_labels)&amp;":"&amp;ADDRESS(2+ster!$B$20,(D100+1)*2-1,4),"")</f>
        <v>[DBTemplate.xlsm]labels!GO3:GO725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[DBTemplate.xlsm]labels!GO3:GO4</v>
      </c>
      <c r="L100" s="14" t="str">
        <f ca="1">IF($H100,IF($J100&gt;0,ADDRESS(3,(D100+1)*2,4,,"["&amp;wew!$G$7&amp;"]"&amp;_sheetname_labels)&amp;":"&amp;ADDRESS(2+J100,(D100+1)*2,4),""),"")</f>
        <v>[DBTemplate.xlsm]labels!GP3:GP4</v>
      </c>
      <c r="M100" s="14">
        <f t="shared" ca="1" si="414"/>
        <v>2</v>
      </c>
      <c r="N100" s="14">
        <f t="shared" ca="1" si="415"/>
        <v>0</v>
      </c>
      <c r="O100" s="14" t="str">
        <f t="shared" ca="1" si="416"/>
        <v>q_47a</v>
      </c>
      <c r="P100" s="14" t="str">
        <f t="shared" ca="1" si="417"/>
        <v>ALS depression inventory value  (or NF, NA, NR)</v>
      </c>
      <c r="Q100" s="14" t="str">
        <f ca="1">IF($BP100,ADDRESS(3,D100+1,4,,"["&amp;wew!$G$7&amp;"]"&amp;_sheetname_dataframe)&amp;":"&amp;ADDRESS(2+ster!$C$14,D100+1,4),"")</f>
        <v>[DBTemplate.xlsm]data_frame!CU3:CU3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18"/>
        <v>0</v>
      </c>
      <c r="AA100" s="12">
        <f t="shared" ca="1" si="419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20"/>
        <v>1</v>
      </c>
      <c r="AE100" s="17" t="b">
        <f t="shared" ca="1" si="421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22"/>
        <v/>
      </c>
      <c r="AH100" s="17" t="b">
        <f t="shared" ca="1" si="423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24"/>
        <v/>
      </c>
      <c r="AK100" s="17" t="b">
        <f t="shared" ca="1" si="425"/>
        <v>0</v>
      </c>
      <c r="AL100" s="17" t="b">
        <f t="shared" ca="1" si="426"/>
        <v>0</v>
      </c>
      <c r="AM100" s="17" t="b">
        <f t="shared" ca="1" si="427"/>
        <v>1</v>
      </c>
      <c r="AN100" s="17">
        <f t="shared" ca="1" si="428"/>
        <v>0</v>
      </c>
      <c r="AO100" s="24" t="str">
        <f t="shared" ca="1" si="429"/>
        <v/>
      </c>
      <c r="AP100" s="24" t="str">
        <f t="shared" ca="1" si="430"/>
        <v/>
      </c>
      <c r="AQ100" s="17" t="b">
        <f t="shared" ca="1" si="402"/>
        <v>0</v>
      </c>
      <c r="AR100" s="17" t="b">
        <f t="shared" ca="1" si="431"/>
        <v>0</v>
      </c>
      <c r="AS100" s="17" t="b">
        <f t="shared" ca="1" si="432"/>
        <v>0</v>
      </c>
      <c r="AT100" s="17" t="b">
        <f t="shared" ca="1" si="433"/>
        <v>0</v>
      </c>
      <c r="AU100" s="17" t="b">
        <f t="shared" ca="1" si="434"/>
        <v>1</v>
      </c>
      <c r="AV100" s="17" t="b">
        <f t="shared" ca="1" si="435"/>
        <v>0</v>
      </c>
      <c r="AW100" s="17" t="b">
        <f t="shared" ca="1" si="436"/>
        <v>0</v>
      </c>
      <c r="AX100" s="14" t="b">
        <f t="array" aca="1" ref="AX100" ca="1">IF(H100,N100&gt;0,"")</f>
        <v>0</v>
      </c>
      <c r="AY100" s="17" t="str">
        <f t="shared" ca="1" si="437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38"/>
        <v>0</v>
      </c>
      <c r="BB100" s="17" t="b">
        <v>0</v>
      </c>
      <c r="BC100" s="17" t="str">
        <f t="shared" ca="1" si="439"/>
        <v/>
      </c>
      <c r="BD100" s="17" t="str">
        <f t="shared" ca="1" si="440"/>
        <v/>
      </c>
      <c r="BE100" s="17" t="b">
        <f t="shared" ca="1" si="403"/>
        <v>0</v>
      </c>
      <c r="BF100" s="17" t="str">
        <f t="shared" ca="1" si="404"/>
        <v/>
      </c>
      <c r="BG100" s="17" t="str">
        <f t="shared" ca="1" si="441"/>
        <v/>
      </c>
      <c r="BH100" s="17" t="str">
        <f t="shared" ca="1" si="442"/>
        <v/>
      </c>
      <c r="BI100" s="17" t="str">
        <f t="shared" ca="1" si="443"/>
        <v/>
      </c>
      <c r="BJ100" s="17" t="b">
        <f t="shared" ca="1" si="444"/>
        <v>0</v>
      </c>
      <c r="BK100" s="17" t="b">
        <f t="shared" ca="1" si="405"/>
        <v>1</v>
      </c>
      <c r="BL100" s="17" t="b">
        <f t="shared" ca="1" si="445"/>
        <v>0</v>
      </c>
      <c r="BM100" s="17" t="str">
        <f t="shared" ca="1" si="446"/>
        <v>I</v>
      </c>
      <c r="BN100" s="17" t="str">
        <f t="shared" ca="1" si="447"/>
        <v>I</v>
      </c>
      <c r="BO100" s="17" t="str">
        <f t="shared" ca="1" si="448"/>
        <v>I</v>
      </c>
      <c r="BP100" s="14" t="b">
        <f t="shared" ca="1" si="449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50"/>
        <v/>
      </c>
      <c r="DE100" s="14" t="str">
        <f t="shared" ca="1" si="451"/>
        <v/>
      </c>
      <c r="DF100" s="14" t="str">
        <f t="shared" ca="1" si="452"/>
        <v/>
      </c>
      <c r="DG100" s="14" t="str">
        <f t="shared" ca="1" si="453"/>
        <v/>
      </c>
      <c r="DH100" s="14" t="str">
        <f t="shared" ca="1" si="454"/>
        <v/>
      </c>
      <c r="DI100" s="14" t="str">
        <f t="shared" ca="1" si="455"/>
        <v/>
      </c>
      <c r="DJ100" s="14" t="str">
        <f t="shared" ca="1" si="456"/>
        <v/>
      </c>
      <c r="DK100" s="14" t="str">
        <f t="shared" ca="1" si="457"/>
        <v/>
      </c>
      <c r="DL100" s="14" t="str">
        <f t="shared" ca="1" si="406"/>
        <v/>
      </c>
      <c r="DM100" s="14" t="str">
        <f t="shared" ca="1" si="458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59"/>
        <v/>
      </c>
      <c r="DP100" s="14" t="str">
        <f t="shared" ca="1" si="460"/>
        <v/>
      </c>
      <c r="DQ100" s="14" t="str">
        <f t="shared" ca="1" si="461"/>
        <v/>
      </c>
      <c r="DR100" s="14" t="str">
        <f t="shared" ca="1" si="462"/>
        <v/>
      </c>
      <c r="DS100" s="14" t="str">
        <f t="shared" ca="1" si="463"/>
        <v/>
      </c>
      <c r="DZ100" s="14" t="b">
        <f t="shared" ca="1" si="464"/>
        <v>0</v>
      </c>
      <c r="EA100" s="14" t="str">
        <f t="shared" ca="1" si="465"/>
        <v>ALS depression inventory value  (or NF, NA, NR) (q_47a)</v>
      </c>
      <c r="EB100" s="14" t="str">
        <f t="shared" ca="1" si="466"/>
        <v xml:space="preserve">Values must be numeric. </v>
      </c>
      <c r="EC100" s="14" t="str">
        <f t="shared" ca="1" si="467"/>
        <v xml:space="preserve">ALS depression inventory value  (or NF, NA, NR) (q_47a): Values must be numeric. </v>
      </c>
      <c r="ED100" s="14" t="str">
        <f t="shared" ca="1" si="468"/>
        <v/>
      </c>
      <c r="EE100" s="14" t="str">
        <f t="shared" ca="1" si="469"/>
        <v>Values must be numeric</v>
      </c>
      <c r="EF100" s="14" t="str">
        <f t="shared" ca="1" si="470"/>
        <v/>
      </c>
      <c r="EG100" s="14" t="str">
        <f t="shared" ca="1" si="471"/>
        <v/>
      </c>
      <c r="EM100" s="14" t="b">
        <f t="shared" ca="1" si="472"/>
        <v>1</v>
      </c>
      <c r="EN100" s="14">
        <f t="shared" ca="1" si="473"/>
        <v>87</v>
      </c>
      <c r="EO100" s="14" t="str">
        <f t="shared" ca="1" si="474"/>
        <v>q_47a</v>
      </c>
      <c r="EP100" s="14" t="str">
        <f t="shared" ca="1" si="475"/>
        <v xml:space="preserve">ALS depression inventory value  (or NF, NA, NR) (q_47a): Values must be numeric. </v>
      </c>
      <c r="EQ100" s="14" t="str">
        <f t="shared" ca="1" si="476"/>
        <v/>
      </c>
    </row>
    <row r="101" spans="2:147" s="14" customFormat="1">
      <c r="B101" s="14" t="str">
        <f t="shared" ca="1" si="407"/>
        <v/>
      </c>
      <c r="C101" s="14">
        <f t="shared" ca="1" si="408"/>
        <v>88</v>
      </c>
      <c r="D101" s="14">
        <f t="shared" si="409"/>
        <v>99</v>
      </c>
      <c r="E101" s="14" t="str">
        <f t="shared" ca="1" si="410"/>
        <v>I</v>
      </c>
      <c r="F101" s="14" t="str">
        <f t="shared" ca="1" si="411"/>
        <v>q_47b</v>
      </c>
      <c r="G101" s="14" t="str">
        <f t="shared" ca="1" si="412"/>
        <v>ALS depression inventory upper range</v>
      </c>
      <c r="H101" s="14" t="b">
        <f t="shared" ca="1" si="413"/>
        <v>1</v>
      </c>
      <c r="I101" s="14" t="str">
        <f ca="1">IF($H101,ADDRESS(3,(D101+1)*2-1,4,,"["&amp;wew!$G$7&amp;"]"&amp;_sheetname_labels)&amp;":"&amp;ADDRESS(2+ster!$B$20,(D101+1)*2-1,4),"")</f>
        <v>[DBTemplate.xlsm]labels!GQ3:GQ725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[DBTemplate.xlsm]labels!GQ3:GQ4</v>
      </c>
      <c r="L101" s="14" t="str">
        <f ca="1">IF($H101,IF($J101&gt;0,ADDRESS(3,(D101+1)*2,4,,"["&amp;wew!$G$7&amp;"]"&amp;_sheetname_labels)&amp;":"&amp;ADDRESS(2+J101,(D101+1)*2,4),""),"")</f>
        <v>[DBTemplate.xlsm]labels!GR3:GR4</v>
      </c>
      <c r="M101" s="14">
        <f t="shared" ca="1" si="414"/>
        <v>2</v>
      </c>
      <c r="N101" s="14">
        <f t="shared" ca="1" si="415"/>
        <v>0</v>
      </c>
      <c r="O101" s="14" t="str">
        <f t="shared" ca="1" si="416"/>
        <v>q_47b</v>
      </c>
      <c r="P101" s="14" t="str">
        <f t="shared" ca="1" si="417"/>
        <v>ALS depression inventory upper range</v>
      </c>
      <c r="Q101" s="14" t="str">
        <f ca="1">IF($BP101,ADDRESS(3,D101+1,4,,"["&amp;wew!$G$7&amp;"]"&amp;_sheetname_dataframe)&amp;":"&amp;ADDRESS(2+ster!$C$14,D101+1,4),"")</f>
        <v>[DBTemplate.xlsm]data_frame!CV3:CV3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18"/>
        <v>0</v>
      </c>
      <c r="AA101" s="12">
        <f t="shared" ca="1" si="419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20"/>
        <v>1</v>
      </c>
      <c r="AE101" s="17" t="b">
        <f t="shared" ca="1" si="421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22"/>
        <v/>
      </c>
      <c r="AH101" s="17" t="b">
        <f t="shared" ca="1" si="423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24"/>
        <v/>
      </c>
      <c r="AK101" s="17" t="b">
        <f t="shared" ca="1" si="425"/>
        <v>0</v>
      </c>
      <c r="AL101" s="17" t="b">
        <f t="shared" ca="1" si="426"/>
        <v>0</v>
      </c>
      <c r="AM101" s="17" t="b">
        <f t="shared" ca="1" si="427"/>
        <v>1</v>
      </c>
      <c r="AN101" s="17">
        <f t="shared" ca="1" si="428"/>
        <v>0</v>
      </c>
      <c r="AO101" s="24" t="str">
        <f t="shared" ca="1" si="429"/>
        <v/>
      </c>
      <c r="AP101" s="24" t="str">
        <f t="shared" ca="1" si="430"/>
        <v/>
      </c>
      <c r="AQ101" s="17" t="b">
        <f t="shared" ca="1" si="402"/>
        <v>0</v>
      </c>
      <c r="AR101" s="17" t="b">
        <f t="shared" ca="1" si="431"/>
        <v>0</v>
      </c>
      <c r="AS101" s="17" t="b">
        <f t="shared" ca="1" si="432"/>
        <v>0</v>
      </c>
      <c r="AT101" s="17" t="b">
        <f t="shared" ca="1" si="433"/>
        <v>0</v>
      </c>
      <c r="AU101" s="17" t="b">
        <f t="shared" ca="1" si="434"/>
        <v>1</v>
      </c>
      <c r="AV101" s="17" t="b">
        <f t="shared" ca="1" si="435"/>
        <v>0</v>
      </c>
      <c r="AW101" s="17" t="b">
        <f t="shared" ca="1" si="436"/>
        <v>0</v>
      </c>
      <c r="AX101" s="14" t="b">
        <f t="array" aca="1" ref="AX101" ca="1">IF(H101,N101&gt;0,"")</f>
        <v>0</v>
      </c>
      <c r="AY101" s="17" t="str">
        <f t="shared" ca="1" si="437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38"/>
        <v>0</v>
      </c>
      <c r="BB101" s="17" t="b">
        <v>0</v>
      </c>
      <c r="BC101" s="17" t="str">
        <f t="shared" ca="1" si="439"/>
        <v/>
      </c>
      <c r="BD101" s="17" t="str">
        <f t="shared" ca="1" si="440"/>
        <v/>
      </c>
      <c r="BE101" s="17" t="b">
        <f t="shared" ca="1" si="403"/>
        <v>0</v>
      </c>
      <c r="BF101" s="17" t="str">
        <f t="shared" ca="1" si="404"/>
        <v/>
      </c>
      <c r="BG101" s="17" t="str">
        <f t="shared" ca="1" si="441"/>
        <v/>
      </c>
      <c r="BH101" s="17" t="str">
        <f t="shared" ca="1" si="442"/>
        <v/>
      </c>
      <c r="BI101" s="17" t="str">
        <f t="shared" ca="1" si="443"/>
        <v/>
      </c>
      <c r="BJ101" s="17" t="b">
        <f t="shared" ca="1" si="444"/>
        <v>0</v>
      </c>
      <c r="BK101" s="17" t="b">
        <f t="shared" ca="1" si="405"/>
        <v>1</v>
      </c>
      <c r="BL101" s="17" t="b">
        <f t="shared" ca="1" si="445"/>
        <v>0</v>
      </c>
      <c r="BM101" s="17" t="str">
        <f t="shared" ca="1" si="446"/>
        <v>I</v>
      </c>
      <c r="BN101" s="17" t="str">
        <f t="shared" ca="1" si="447"/>
        <v>I</v>
      </c>
      <c r="BO101" s="17" t="str">
        <f t="shared" ca="1" si="448"/>
        <v>I</v>
      </c>
      <c r="BP101" s="14" t="b">
        <f t="shared" ca="1" si="449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50"/>
        <v/>
      </c>
      <c r="DE101" s="14" t="str">
        <f t="shared" ca="1" si="451"/>
        <v/>
      </c>
      <c r="DF101" s="14" t="str">
        <f t="shared" ca="1" si="452"/>
        <v/>
      </c>
      <c r="DG101" s="14" t="str">
        <f t="shared" ca="1" si="453"/>
        <v/>
      </c>
      <c r="DH101" s="14" t="str">
        <f t="shared" ca="1" si="454"/>
        <v/>
      </c>
      <c r="DI101" s="14" t="str">
        <f t="shared" ca="1" si="455"/>
        <v/>
      </c>
      <c r="DJ101" s="14" t="str">
        <f t="shared" ca="1" si="456"/>
        <v/>
      </c>
      <c r="DK101" s="14" t="str">
        <f t="shared" ca="1" si="457"/>
        <v/>
      </c>
      <c r="DL101" s="14" t="str">
        <f t="shared" ca="1" si="406"/>
        <v/>
      </c>
      <c r="DM101" s="14" t="str">
        <f t="shared" ca="1" si="458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59"/>
        <v/>
      </c>
      <c r="DP101" s="14" t="str">
        <f t="shared" ca="1" si="460"/>
        <v/>
      </c>
      <c r="DQ101" s="14" t="str">
        <f t="shared" ca="1" si="461"/>
        <v/>
      </c>
      <c r="DR101" s="14" t="str">
        <f t="shared" ca="1" si="462"/>
        <v/>
      </c>
      <c r="DS101" s="14" t="str">
        <f t="shared" ca="1" si="463"/>
        <v/>
      </c>
      <c r="DZ101" s="14" t="b">
        <f t="shared" ca="1" si="464"/>
        <v>0</v>
      </c>
      <c r="EA101" s="14" t="str">
        <f t="shared" ca="1" si="465"/>
        <v>ALS depression inventory upper range (q_47b)</v>
      </c>
      <c r="EB101" s="14" t="str">
        <f t="shared" ca="1" si="466"/>
        <v xml:space="preserve">Values must be numeric. </v>
      </c>
      <c r="EC101" s="14" t="str">
        <f t="shared" ca="1" si="467"/>
        <v xml:space="preserve">ALS depression inventory upper range (q_47b): Values must be numeric. </v>
      </c>
      <c r="ED101" s="14" t="str">
        <f t="shared" ca="1" si="468"/>
        <v/>
      </c>
      <c r="EE101" s="14" t="str">
        <f t="shared" ca="1" si="469"/>
        <v>Values must be numeric</v>
      </c>
      <c r="EF101" s="14" t="str">
        <f t="shared" ca="1" si="470"/>
        <v/>
      </c>
      <c r="EG101" s="14" t="str">
        <f t="shared" ca="1" si="471"/>
        <v/>
      </c>
      <c r="EM101" s="14" t="b">
        <f t="shared" ca="1" si="472"/>
        <v>1</v>
      </c>
      <c r="EN101" s="14">
        <f t="shared" ca="1" si="473"/>
        <v>88</v>
      </c>
      <c r="EO101" s="14" t="str">
        <f t="shared" ca="1" si="474"/>
        <v>q_47b</v>
      </c>
      <c r="EP101" s="14" t="str">
        <f t="shared" ca="1" si="475"/>
        <v xml:space="preserve">ALS depression inventory upper range (q_47b): Values must be numeric. </v>
      </c>
      <c r="EQ101" s="14" t="str">
        <f t="shared" ca="1" si="476"/>
        <v/>
      </c>
    </row>
    <row r="102" spans="2:147" s="14" customFormat="1">
      <c r="B102" s="14" t="str">
        <f t="shared" ca="1" si="407"/>
        <v/>
      </c>
      <c r="C102" s="14">
        <f t="shared" ca="1" si="408"/>
        <v>89</v>
      </c>
      <c r="D102" s="14">
        <f t="shared" si="409"/>
        <v>100</v>
      </c>
      <c r="E102" s="14" t="str">
        <f t="shared" ca="1" si="410"/>
        <v>I</v>
      </c>
      <c r="F102" s="14" t="str">
        <f t="shared" ca="1" si="411"/>
        <v>q_47c</v>
      </c>
      <c r="G102" s="14" t="str">
        <f t="shared" ca="1" si="412"/>
        <v>ALS depression inventory lower range</v>
      </c>
      <c r="H102" s="14" t="b">
        <f t="shared" ca="1" si="413"/>
        <v>1</v>
      </c>
      <c r="I102" s="14" t="str">
        <f ca="1">IF($H102,ADDRESS(3,(D102+1)*2-1,4,,"["&amp;wew!$G$7&amp;"]"&amp;_sheetname_labels)&amp;":"&amp;ADDRESS(2+ster!$B$20,(D102+1)*2-1,4),"")</f>
        <v>[DBTemplate.xlsm]labels!GS3:GS725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[DBTemplate.xlsm]labels!GS3:GS4</v>
      </c>
      <c r="L102" s="14" t="str">
        <f ca="1">IF($H102,IF($J102&gt;0,ADDRESS(3,(D102+1)*2,4,,"["&amp;wew!$G$7&amp;"]"&amp;_sheetname_labels)&amp;":"&amp;ADDRESS(2+J102,(D102+1)*2,4),""),"")</f>
        <v>[DBTemplate.xlsm]labels!GT3:GT4</v>
      </c>
      <c r="M102" s="14">
        <f t="shared" ca="1" si="414"/>
        <v>2</v>
      </c>
      <c r="N102" s="14">
        <f t="shared" ca="1" si="415"/>
        <v>0</v>
      </c>
      <c r="O102" s="14" t="str">
        <f t="shared" ca="1" si="416"/>
        <v>q_47c</v>
      </c>
      <c r="P102" s="14" t="str">
        <f t="shared" ca="1" si="417"/>
        <v>ALS depression inventory lower range</v>
      </c>
      <c r="Q102" s="14" t="str">
        <f ca="1">IF($BP102,ADDRESS(3,D102+1,4,,"["&amp;wew!$G$7&amp;"]"&amp;_sheetname_dataframe)&amp;":"&amp;ADDRESS(2+ster!$C$14,D102+1,4),"")</f>
        <v>[DBTemplate.xlsm]data_frame!CW3:CW3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18"/>
        <v>0</v>
      </c>
      <c r="AA102" s="12">
        <f t="shared" ca="1" si="419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20"/>
        <v>1</v>
      </c>
      <c r="AE102" s="17" t="b">
        <f t="shared" ca="1" si="421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22"/>
        <v/>
      </c>
      <c r="AH102" s="17" t="b">
        <f t="shared" ca="1" si="423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24"/>
        <v/>
      </c>
      <c r="AK102" s="17" t="b">
        <f t="shared" ca="1" si="425"/>
        <v>0</v>
      </c>
      <c r="AL102" s="17" t="b">
        <f t="shared" ca="1" si="426"/>
        <v>0</v>
      </c>
      <c r="AM102" s="17" t="b">
        <f t="shared" ca="1" si="427"/>
        <v>1</v>
      </c>
      <c r="AN102" s="17">
        <f t="shared" ca="1" si="428"/>
        <v>0</v>
      </c>
      <c r="AO102" s="24" t="str">
        <f t="shared" ca="1" si="429"/>
        <v/>
      </c>
      <c r="AP102" s="24" t="str">
        <f t="shared" ca="1" si="430"/>
        <v/>
      </c>
      <c r="AQ102" s="17" t="b">
        <f t="shared" ca="1" si="402"/>
        <v>0</v>
      </c>
      <c r="AR102" s="17" t="b">
        <f t="shared" ca="1" si="431"/>
        <v>0</v>
      </c>
      <c r="AS102" s="17" t="b">
        <f t="shared" ca="1" si="432"/>
        <v>0</v>
      </c>
      <c r="AT102" s="17" t="b">
        <f t="shared" ca="1" si="433"/>
        <v>0</v>
      </c>
      <c r="AU102" s="17" t="b">
        <f t="shared" ca="1" si="434"/>
        <v>1</v>
      </c>
      <c r="AV102" s="17" t="b">
        <f t="shared" ca="1" si="435"/>
        <v>0</v>
      </c>
      <c r="AW102" s="17" t="b">
        <f t="shared" ca="1" si="436"/>
        <v>0</v>
      </c>
      <c r="AX102" s="14" t="b">
        <f t="array" aca="1" ref="AX102" ca="1">IF(H102,N102&gt;0,"")</f>
        <v>0</v>
      </c>
      <c r="AY102" s="17" t="str">
        <f t="shared" ca="1" si="437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38"/>
        <v>0</v>
      </c>
      <c r="BB102" s="17" t="b">
        <v>0</v>
      </c>
      <c r="BC102" s="17" t="str">
        <f t="shared" ca="1" si="439"/>
        <v/>
      </c>
      <c r="BD102" s="17" t="str">
        <f t="shared" ca="1" si="440"/>
        <v/>
      </c>
      <c r="BE102" s="17" t="b">
        <f t="shared" ca="1" si="403"/>
        <v>0</v>
      </c>
      <c r="BF102" s="17" t="str">
        <f t="shared" ca="1" si="404"/>
        <v/>
      </c>
      <c r="BG102" s="17" t="str">
        <f t="shared" ca="1" si="441"/>
        <v/>
      </c>
      <c r="BH102" s="17" t="str">
        <f t="shared" ca="1" si="442"/>
        <v/>
      </c>
      <c r="BI102" s="17" t="str">
        <f t="shared" ca="1" si="443"/>
        <v/>
      </c>
      <c r="BJ102" s="17" t="b">
        <f t="shared" ca="1" si="444"/>
        <v>0</v>
      </c>
      <c r="BK102" s="17" t="b">
        <f t="shared" ca="1" si="405"/>
        <v>1</v>
      </c>
      <c r="BL102" s="17" t="b">
        <f t="shared" ca="1" si="445"/>
        <v>0</v>
      </c>
      <c r="BM102" s="17" t="str">
        <f t="shared" ca="1" si="446"/>
        <v>I</v>
      </c>
      <c r="BN102" s="17" t="str">
        <f t="shared" ca="1" si="447"/>
        <v>I</v>
      </c>
      <c r="BO102" s="17" t="str">
        <f t="shared" ca="1" si="448"/>
        <v>I</v>
      </c>
      <c r="BP102" s="14" t="b">
        <f t="shared" ca="1" si="449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50"/>
        <v/>
      </c>
      <c r="DE102" s="14" t="str">
        <f t="shared" ca="1" si="451"/>
        <v/>
      </c>
      <c r="DF102" s="14" t="str">
        <f t="shared" ca="1" si="452"/>
        <v/>
      </c>
      <c r="DG102" s="14" t="str">
        <f t="shared" ca="1" si="453"/>
        <v/>
      </c>
      <c r="DH102" s="14" t="str">
        <f t="shared" ca="1" si="454"/>
        <v/>
      </c>
      <c r="DI102" s="14" t="str">
        <f t="shared" ca="1" si="455"/>
        <v/>
      </c>
      <c r="DJ102" s="14" t="str">
        <f t="shared" ca="1" si="456"/>
        <v/>
      </c>
      <c r="DK102" s="14" t="str">
        <f t="shared" ca="1" si="457"/>
        <v/>
      </c>
      <c r="DL102" s="14" t="str">
        <f t="shared" ca="1" si="406"/>
        <v/>
      </c>
      <c r="DM102" s="14" t="str">
        <f t="shared" ca="1" si="458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59"/>
        <v/>
      </c>
      <c r="DP102" s="14" t="str">
        <f t="shared" ca="1" si="460"/>
        <v/>
      </c>
      <c r="DQ102" s="14" t="str">
        <f t="shared" ca="1" si="461"/>
        <v/>
      </c>
      <c r="DR102" s="14" t="str">
        <f t="shared" ca="1" si="462"/>
        <v/>
      </c>
      <c r="DS102" s="14" t="str">
        <f t="shared" ca="1" si="463"/>
        <v/>
      </c>
      <c r="DZ102" s="14" t="b">
        <f t="shared" ca="1" si="464"/>
        <v>0</v>
      </c>
      <c r="EA102" s="14" t="str">
        <f t="shared" ca="1" si="465"/>
        <v>ALS depression inventory lower range (q_47c)</v>
      </c>
      <c r="EB102" s="14" t="str">
        <f t="shared" ca="1" si="466"/>
        <v xml:space="preserve">Values must be numeric. </v>
      </c>
      <c r="EC102" s="14" t="str">
        <f t="shared" ca="1" si="467"/>
        <v xml:space="preserve">ALS depression inventory lower range (q_47c): Values must be numeric. </v>
      </c>
      <c r="ED102" s="14" t="str">
        <f t="shared" ca="1" si="468"/>
        <v/>
      </c>
      <c r="EE102" s="14" t="str">
        <f t="shared" ca="1" si="469"/>
        <v>Values must be numeric</v>
      </c>
      <c r="EF102" s="14" t="str">
        <f t="shared" ca="1" si="470"/>
        <v/>
      </c>
      <c r="EG102" s="14" t="str">
        <f t="shared" ca="1" si="471"/>
        <v/>
      </c>
      <c r="EM102" s="14" t="b">
        <f t="shared" ca="1" si="472"/>
        <v>1</v>
      </c>
      <c r="EN102" s="14">
        <f t="shared" ca="1" si="473"/>
        <v>89</v>
      </c>
      <c r="EO102" s="14" t="str">
        <f t="shared" ca="1" si="474"/>
        <v>q_47c</v>
      </c>
      <c r="EP102" s="14" t="str">
        <f t="shared" ca="1" si="475"/>
        <v xml:space="preserve">ALS depression inventory lower range (q_47c): Values must be numeric. </v>
      </c>
      <c r="EQ102" s="14" t="str">
        <f t="shared" ca="1" si="476"/>
        <v/>
      </c>
    </row>
    <row r="103" spans="2:147" s="14" customFormat="1">
      <c r="B103" s="14" t="str">
        <f t="shared" ca="1" si="407"/>
        <v/>
      </c>
      <c r="C103" s="14">
        <f t="shared" ca="1" si="408"/>
        <v>90</v>
      </c>
      <c r="D103" s="14">
        <f t="shared" si="409"/>
        <v>101</v>
      </c>
      <c r="E103" s="14" t="str">
        <f t="shared" ca="1" si="410"/>
        <v>N</v>
      </c>
      <c r="F103" s="14" t="str">
        <f t="shared" ca="1" si="411"/>
        <v>q_48a_r</v>
      </c>
      <c r="G103" s="14" t="str">
        <f t="shared" ca="1" si="412"/>
        <v>1st region</v>
      </c>
      <c r="H103" s="14" t="b">
        <f t="shared" ca="1" si="413"/>
        <v>1</v>
      </c>
      <c r="I103" s="14" t="str">
        <f ca="1">IF($H103,ADDRESS(3,(D103+1)*2-1,4,,"["&amp;wew!$G$7&amp;"]"&amp;_sheetname_labels)&amp;":"&amp;ADDRESS(2+ster!$B$20,(D103+1)*2-1,4),"")</f>
        <v>[DBTemplate.xlsm]labels!GU3:GU725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[DBTemplate.xlsm]labels!GU3:GU19</v>
      </c>
      <c r="L103" s="14" t="str">
        <f ca="1">IF($H103,IF($J103&gt;0,ADDRESS(3,(D103+1)*2,4,,"["&amp;wew!$G$7&amp;"]"&amp;_sheetname_labels)&amp;":"&amp;ADDRESS(2+J103,(D103+1)*2,4),""),"")</f>
        <v>[DBTemplate.xlsm]labels!GV3:GV19</v>
      </c>
      <c r="M103" s="14">
        <f t="shared" ca="1" si="414"/>
        <v>0</v>
      </c>
      <c r="N103" s="14">
        <f t="shared" ca="1" si="415"/>
        <v>17</v>
      </c>
      <c r="O103" s="14" t="str">
        <f t="shared" ca="1" si="416"/>
        <v>q_48a_r</v>
      </c>
      <c r="P103" s="14" t="str">
        <f t="shared" ca="1" si="417"/>
        <v>1st region</v>
      </c>
      <c r="Q103" s="14" t="str">
        <f ca="1">IF($BP103,ADDRESS(3,D103+1,4,,"["&amp;wew!$G$7&amp;"]"&amp;_sheetname_dataframe)&amp;":"&amp;ADDRESS(2+ster!$C$14,D103+1,4),"")</f>
        <v>[DBTemplate.xlsm]data_frame!CX3:CX3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18"/>
        <v>0</v>
      </c>
      <c r="AA103" s="12">
        <f t="shared" ca="1" si="419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20"/>
        <v>1</v>
      </c>
      <c r="AE103" s="17" t="b">
        <f t="shared" ca="1" si="421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22"/>
        <v/>
      </c>
      <c r="AH103" s="17" t="b">
        <f t="shared" ca="1" si="423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24"/>
        <v/>
      </c>
      <c r="AK103" s="17" t="b">
        <f t="shared" ca="1" si="425"/>
        <v>0</v>
      </c>
      <c r="AL103" s="17" t="b">
        <f t="shared" ca="1" si="426"/>
        <v>0</v>
      </c>
      <c r="AM103" s="17" t="b">
        <f t="shared" ca="1" si="427"/>
        <v>0</v>
      </c>
      <c r="AN103" s="17">
        <f t="shared" ca="1" si="428"/>
        <v>0</v>
      </c>
      <c r="AO103" s="24" t="str">
        <f t="shared" ca="1" si="429"/>
        <v/>
      </c>
      <c r="AP103" s="24" t="str">
        <f t="shared" ca="1" si="430"/>
        <v/>
      </c>
      <c r="AQ103" s="17" t="b">
        <f t="shared" ca="1" si="402"/>
        <v>0</v>
      </c>
      <c r="AR103" s="17" t="b">
        <f t="shared" ca="1" si="431"/>
        <v>1</v>
      </c>
      <c r="AS103" s="17" t="b">
        <f t="shared" ca="1" si="432"/>
        <v>0</v>
      </c>
      <c r="AT103" s="17" t="b">
        <f t="shared" ca="1" si="433"/>
        <v>0</v>
      </c>
      <c r="AU103" s="17" t="b">
        <f t="shared" ca="1" si="434"/>
        <v>1</v>
      </c>
      <c r="AV103" s="17" t="b">
        <f t="shared" ca="1" si="435"/>
        <v>0</v>
      </c>
      <c r="AW103" s="17" t="b">
        <f t="shared" ca="1" si="436"/>
        <v>1</v>
      </c>
      <c r="AX103" s="14" t="b">
        <f t="array" aca="1" ref="AX103" ca="1">IF(H103,N103&gt;0,"")</f>
        <v>1</v>
      </c>
      <c r="AY103" s="17" t="str">
        <f t="shared" ca="1" si="437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38"/>
        <v>1</v>
      </c>
      <c r="BB103" s="17" t="b">
        <v>0</v>
      </c>
      <c r="BC103" s="17" t="b">
        <f t="shared" ca="1" si="439"/>
        <v>1</v>
      </c>
      <c r="BD103" s="17" t="b">
        <f t="shared" ca="1" si="440"/>
        <v>0</v>
      </c>
      <c r="BE103" s="17" t="str">
        <f t="shared" ca="1" si="403"/>
        <v/>
      </c>
      <c r="BF103" s="17" t="b">
        <f t="shared" ca="1" si="404"/>
        <v>0</v>
      </c>
      <c r="BG103" s="17" t="b">
        <f t="shared" ca="1" si="441"/>
        <v>0</v>
      </c>
      <c r="BH103" s="17" t="b">
        <f t="shared" ca="1" si="442"/>
        <v>1</v>
      </c>
      <c r="BI103" s="17">
        <f t="shared" ca="1" si="443"/>
        <v>2</v>
      </c>
      <c r="BJ103" s="17" t="b">
        <f t="shared" ca="1" si="444"/>
        <v>0</v>
      </c>
      <c r="BK103" s="17" t="str">
        <f t="shared" ca="1" si="405"/>
        <v/>
      </c>
      <c r="BL103" s="17" t="str">
        <f t="shared" ca="1" si="445"/>
        <v/>
      </c>
      <c r="BM103" s="17" t="str">
        <f t="shared" ca="1" si="446"/>
        <v>F</v>
      </c>
      <c r="BN103" s="17" t="str">
        <f t="shared" ca="1" si="447"/>
        <v>F</v>
      </c>
      <c r="BO103" s="17" t="str">
        <f t="shared" ca="1" si="448"/>
        <v>N</v>
      </c>
      <c r="BP103" s="14" t="b">
        <f t="shared" ca="1" si="449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</v>
      </c>
      <c r="DD103" s="14" t="str">
        <f t="shared" ca="1" si="450"/>
        <v/>
      </c>
      <c r="DE103" s="14" t="str">
        <f t="shared" ca="1" si="451"/>
        <v/>
      </c>
      <c r="DF103" s="14" t="str">
        <f t="shared" ca="1" si="452"/>
        <v/>
      </c>
      <c r="DG103" s="14" t="str">
        <f t="shared" ca="1" si="453"/>
        <v/>
      </c>
      <c r="DH103" s="14" t="str">
        <f t="shared" ca="1" si="454"/>
        <v/>
      </c>
      <c r="DI103" s="14" t="str">
        <f t="shared" ca="1" si="455"/>
        <v/>
      </c>
      <c r="DJ103" s="14" t="str">
        <f t="shared" ca="1" si="456"/>
        <v/>
      </c>
      <c r="DK103" s="14" t="str">
        <f t="shared" ca="1" si="457"/>
        <v/>
      </c>
      <c r="DL103" s="14" t="str">
        <f t="shared" ca="1" si="406"/>
        <v/>
      </c>
      <c r="DM103" s="14" t="str">
        <f t="shared" ca="1" si="458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59"/>
        <v/>
      </c>
      <c r="DP103" s="14" t="str">
        <f t="shared" ca="1" si="460"/>
        <v/>
      </c>
      <c r="DQ103" s="14" t="str">
        <f t="shared" ca="1" si="461"/>
        <v/>
      </c>
      <c r="DR103" s="14" t="str">
        <f t="shared" ca="1" si="462"/>
        <v/>
      </c>
      <c r="DS103" s="14" t="str">
        <f t="shared" ca="1" si="463"/>
        <v/>
      </c>
      <c r="DZ103" s="14" t="b">
        <f t="shared" ca="1" si="464"/>
        <v>0</v>
      </c>
      <c r="EA103" s="14" t="str">
        <f t="shared" ca="1" si="465"/>
        <v>1st region (q_48a_r)</v>
      </c>
      <c r="EB103" s="14" t="str">
        <f t="shared" ca="1" si="466"/>
        <v xml:space="preserve">Values must be limited to predefinied list. </v>
      </c>
      <c r="EC103" s="14" t="str">
        <f t="shared" ca="1" si="467"/>
        <v xml:space="preserve">1st region (q_48a_r): Values must be limited to predefinied list. </v>
      </c>
      <c r="ED103" s="14" t="str">
        <f t="shared" ca="1" si="468"/>
        <v/>
      </c>
      <c r="EE103" s="14" t="str">
        <f t="shared" ca="1" si="469"/>
        <v>Values must be limited to predefinied list</v>
      </c>
      <c r="EF103" s="14" t="str">
        <f t="shared" ca="1" si="470"/>
        <v/>
      </c>
      <c r="EG103" s="14" t="str">
        <f t="shared" ca="1" si="471"/>
        <v/>
      </c>
      <c r="EM103" s="14" t="b">
        <f t="shared" ca="1" si="472"/>
        <v>1</v>
      </c>
      <c r="EN103" s="14">
        <f t="shared" ca="1" si="473"/>
        <v>90</v>
      </c>
      <c r="EO103" s="14" t="str">
        <f t="shared" ca="1" si="474"/>
        <v>q_48a_r</v>
      </c>
      <c r="EP103" s="14" t="str">
        <f t="shared" ca="1" si="475"/>
        <v xml:space="preserve">1st region (q_48a_r): Values must be limited to predefinied list. </v>
      </c>
      <c r="EQ103" s="14" t="str">
        <f t="shared" ca="1" si="476"/>
        <v/>
      </c>
    </row>
    <row r="104" spans="2:147" s="14" customFormat="1">
      <c r="B104" s="14" t="str">
        <f t="shared" ca="1" si="407"/>
        <v>There are some cases with values not explicitly declared in the labels dictionary: 1: 18</v>
      </c>
      <c r="C104" s="14">
        <f t="shared" ca="1" si="408"/>
        <v>91</v>
      </c>
      <c r="D104" s="14">
        <f t="shared" si="409"/>
        <v>102</v>
      </c>
      <c r="E104" s="14" t="str">
        <f t="shared" ca="1" si="410"/>
        <v>N</v>
      </c>
      <c r="F104" s="14" t="str">
        <f t="shared" ca="1" si="411"/>
        <v>q_48b_r</v>
      </c>
      <c r="G104" s="14" t="str">
        <f t="shared" ca="1" si="412"/>
        <v>2nd region</v>
      </c>
      <c r="H104" s="14" t="b">
        <f t="shared" ca="1" si="413"/>
        <v>1</v>
      </c>
      <c r="I104" s="14" t="str">
        <f ca="1">IF($H104,ADDRESS(3,(D104+1)*2-1,4,,"["&amp;wew!$G$7&amp;"]"&amp;_sheetname_labels)&amp;":"&amp;ADDRESS(2+ster!$B$20,(D104+1)*2-1,4),"")</f>
        <v>[DBTemplate.xlsm]labels!GW3:GW725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[DBTemplate.xlsm]labels!GW3:GW19</v>
      </c>
      <c r="L104" s="14" t="str">
        <f ca="1">IF($H104,IF($J104&gt;0,ADDRESS(3,(D104+1)*2,4,,"["&amp;wew!$G$7&amp;"]"&amp;_sheetname_labels)&amp;":"&amp;ADDRESS(2+J104,(D104+1)*2,4),""),"")</f>
        <v>[DBTemplate.xlsm]labels!GX3:GX19</v>
      </c>
      <c r="M104" s="14">
        <f t="shared" ca="1" si="414"/>
        <v>0</v>
      </c>
      <c r="N104" s="14">
        <f t="shared" ca="1" si="415"/>
        <v>17</v>
      </c>
      <c r="O104" s="14" t="str">
        <f t="shared" ca="1" si="416"/>
        <v>q_48b_r</v>
      </c>
      <c r="P104" s="14" t="str">
        <f t="shared" ca="1" si="417"/>
        <v>2nd region</v>
      </c>
      <c r="Q104" s="14" t="str">
        <f ca="1">IF($BP104,ADDRESS(3,D104+1,4,,"["&amp;wew!$G$7&amp;"]"&amp;_sheetname_dataframe)&amp;":"&amp;ADDRESS(2+ster!$C$14,D104+1,4),"")</f>
        <v>[DBTemplate.xlsm]data_frame!CY3:CY3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18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18</v>
      </c>
      <c r="Z104" s="14">
        <f t="shared" ca="1" si="418"/>
        <v>0</v>
      </c>
      <c r="AA104" s="12">
        <f t="shared" ca="1" si="419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20"/>
        <v>1</v>
      </c>
      <c r="AE104" s="17" t="b">
        <f t="shared" ca="1" si="421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22"/>
        <v/>
      </c>
      <c r="AH104" s="17" t="b">
        <f t="shared" ca="1" si="423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24"/>
        <v/>
      </c>
      <c r="AK104" s="17" t="b">
        <f t="shared" ca="1" si="425"/>
        <v>0</v>
      </c>
      <c r="AL104" s="17" t="b">
        <f t="shared" ca="1" si="426"/>
        <v>0</v>
      </c>
      <c r="AM104" s="17" t="b">
        <f t="shared" ca="1" si="427"/>
        <v>0</v>
      </c>
      <c r="AN104" s="17">
        <f t="shared" ca="1" si="428"/>
        <v>0</v>
      </c>
      <c r="AO104" s="24" t="str">
        <f t="shared" ca="1" si="429"/>
        <v/>
      </c>
      <c r="AP104" s="24" t="str">
        <f t="shared" ca="1" si="430"/>
        <v/>
      </c>
      <c r="AQ104" s="17" t="b">
        <f t="shared" ca="1" si="402"/>
        <v>0</v>
      </c>
      <c r="AR104" s="17" t="b">
        <f t="shared" ca="1" si="431"/>
        <v>1</v>
      </c>
      <c r="AS104" s="17" t="b">
        <f t="shared" ca="1" si="432"/>
        <v>0</v>
      </c>
      <c r="AT104" s="17" t="b">
        <f t="shared" ca="1" si="433"/>
        <v>0</v>
      </c>
      <c r="AU104" s="17" t="b">
        <f t="shared" ca="1" si="434"/>
        <v>1</v>
      </c>
      <c r="AV104" s="17" t="b">
        <f t="shared" ca="1" si="435"/>
        <v>0</v>
      </c>
      <c r="AW104" s="17" t="b">
        <f t="shared" ca="1" si="436"/>
        <v>1</v>
      </c>
      <c r="AX104" s="14" t="b">
        <f t="array" aca="1" ref="AX104" ca="1">IF(H104,N104&gt;0,"")</f>
        <v>1</v>
      </c>
      <c r="AY104" s="17" t="str">
        <f t="shared" ca="1" si="437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38"/>
        <v>1</v>
      </c>
      <c r="BB104" s="17" t="b">
        <v>0</v>
      </c>
      <c r="BC104" s="17" t="b">
        <f t="shared" ca="1" si="439"/>
        <v>1</v>
      </c>
      <c r="BD104" s="17" t="b">
        <f t="shared" ca="1" si="440"/>
        <v>0</v>
      </c>
      <c r="BE104" s="17" t="str">
        <f t="shared" ca="1" si="403"/>
        <v/>
      </c>
      <c r="BF104" s="17" t="b">
        <f t="shared" ca="1" si="404"/>
        <v>0</v>
      </c>
      <c r="BG104" s="17" t="b">
        <f t="shared" ca="1" si="441"/>
        <v>0</v>
      </c>
      <c r="BH104" s="17" t="b">
        <f t="shared" ca="1" si="442"/>
        <v>1</v>
      </c>
      <c r="BI104" s="17">
        <f t="shared" ca="1" si="443"/>
        <v>2</v>
      </c>
      <c r="BJ104" s="17" t="b">
        <f t="shared" ca="1" si="444"/>
        <v>1</v>
      </c>
      <c r="BK104" s="17" t="str">
        <f t="shared" ca="1" si="405"/>
        <v/>
      </c>
      <c r="BL104" s="17" t="str">
        <f t="shared" ca="1" si="445"/>
        <v/>
      </c>
      <c r="BM104" s="17" t="str">
        <f t="shared" ca="1" si="446"/>
        <v>F</v>
      </c>
      <c r="BN104" s="17" t="str">
        <f t="shared" ca="1" si="447"/>
        <v>E</v>
      </c>
      <c r="BO104" s="17" t="str">
        <f t="shared" ca="1" si="448"/>
        <v>N</v>
      </c>
      <c r="BP104" s="14" t="b">
        <f t="shared" ca="1" si="449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>1: 18</v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■There are some cases with values not explicitly declared in the labels dictionary: 1: 18■</v>
      </c>
      <c r="DD104" s="14" t="str">
        <f t="shared" ca="1" si="450"/>
        <v>There are some cases with values not explicitly declared in the labels dictionary: 1: 18■</v>
      </c>
      <c r="DE104" s="14" t="str">
        <f t="shared" ca="1" si="451"/>
        <v>There are some cases with values not explicitly declared in the labels dictionary: 1: 18</v>
      </c>
      <c r="DF104" s="14" t="str">
        <f t="shared" ca="1" si="452"/>
        <v>There are some cases with values not explicitly declared in the labels dictionary: 1: 18</v>
      </c>
      <c r="DG104" s="14" t="str">
        <f t="shared" ca="1" si="453"/>
        <v/>
      </c>
      <c r="DH104" s="14" t="str">
        <f t="shared" ca="1" si="454"/>
        <v/>
      </c>
      <c r="DI104" s="14" t="str">
        <f t="shared" ca="1" si="455"/>
        <v/>
      </c>
      <c r="DJ104" s="14" t="str">
        <f t="shared" ca="1" si="456"/>
        <v/>
      </c>
      <c r="DK104" s="14" t="str">
        <f t="shared" ca="1" si="457"/>
        <v/>
      </c>
      <c r="DL104" s="14" t="str">
        <f t="shared" ca="1" si="406"/>
        <v/>
      </c>
      <c r="DM104" s="14" t="str">
        <f t="shared" ca="1" si="458"/>
        <v>There are some cases with values not explicitly declared in the labels dictionary: 1: 18</v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59"/>
        <v/>
      </c>
      <c r="DP104" s="14" t="str">
        <f t="shared" ca="1" si="460"/>
        <v/>
      </c>
      <c r="DQ104" s="14" t="str">
        <f t="shared" ca="1" si="461"/>
        <v/>
      </c>
      <c r="DR104" s="14" t="str">
        <f t="shared" ca="1" si="462"/>
        <v/>
      </c>
      <c r="DS104" s="14" t="str">
        <f t="shared" ca="1" si="463"/>
        <v/>
      </c>
      <c r="DZ104" s="14" t="b">
        <f t="shared" ca="1" si="464"/>
        <v>0</v>
      </c>
      <c r="EA104" s="14" t="str">
        <f t="shared" ca="1" si="465"/>
        <v>2nd region (q_48b_r)</v>
      </c>
      <c r="EB104" s="14" t="str">
        <f t="shared" ca="1" si="466"/>
        <v xml:space="preserve">Values must be limited to predefinied list. </v>
      </c>
      <c r="EC104" s="14" t="str">
        <f t="shared" ca="1" si="467"/>
        <v xml:space="preserve">2nd region (q_48b_r): Values must be limited to predefinied list. </v>
      </c>
      <c r="ED104" s="14" t="str">
        <f t="shared" ca="1" si="468"/>
        <v/>
      </c>
      <c r="EE104" s="14" t="str">
        <f t="shared" ca="1" si="469"/>
        <v>Values must be limited to predefinied list</v>
      </c>
      <c r="EF104" s="14" t="str">
        <f t="shared" ca="1" si="470"/>
        <v/>
      </c>
      <c r="EG104" s="14" t="str">
        <f t="shared" ca="1" si="471"/>
        <v/>
      </c>
      <c r="EM104" s="14" t="b">
        <f t="shared" ca="1" si="472"/>
        <v>1</v>
      </c>
      <c r="EN104" s="14">
        <f t="shared" ca="1" si="473"/>
        <v>91</v>
      </c>
      <c r="EO104" s="14" t="str">
        <f t="shared" ca="1" si="474"/>
        <v>q_48b_r</v>
      </c>
      <c r="EP104" s="14" t="str">
        <f t="shared" ca="1" si="475"/>
        <v xml:space="preserve">2nd region (q_48b_r): Values must be limited to predefinied list. </v>
      </c>
      <c r="EQ104" s="14" t="str">
        <f t="shared" ca="1" si="476"/>
        <v>There are some cases with values not explicitly declared in the labels dictionary: 1: 18</v>
      </c>
    </row>
    <row r="105" spans="2:147" s="14" customFormat="1">
      <c r="B105" s="14" t="str">
        <f t="shared" ref="B105" ca="1" si="477">DF105</f>
        <v/>
      </c>
      <c r="C105" s="14">
        <f t="shared" ref="C105" ca="1" si="478">IF(OFFSET(B105,-1,COLUMN(VariableExists)-2),OFFSET(B105,-1,1)+1,OFFSET(B105,-1,1))</f>
        <v>92</v>
      </c>
      <c r="D105" s="14">
        <f t="shared" ref="D105" si="479">ROW(A105)-2</f>
        <v>103</v>
      </c>
      <c r="E105" s="14" t="str">
        <f t="shared" ref="E105" ca="1" si="480">IF(OR(G105="",ROW(G105)=2),"",IF(Z105&gt;0,"S",IF(AX105,IF(J105=2,"D","N"),"I")))</f>
        <v>D</v>
      </c>
      <c r="F105" s="14" t="str">
        <f t="shared" ref="F105" ca="1" si="481">IF(H105,O105,"")</f>
        <v>q_48b_t</v>
      </c>
      <c r="G105" s="14" t="str">
        <f t="shared" ref="G105" ca="1" si="482">IF(H105,P105,"")</f>
        <v>2nd timing</v>
      </c>
      <c r="H105" s="14" t="b">
        <f t="shared" ref="H105" ca="1" si="483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[DBTemplate.xlsm]labels!GY3:GY725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[DBTemplate.xlsm]labels!GY3:GY4</v>
      </c>
      <c r="L105" s="14" t="str">
        <f ca="1">IF($H105,IF($J105&gt;0,ADDRESS(3,(D105+1)*2,4,,"["&amp;wew!$G$7&amp;"]"&amp;_sheetname_labels)&amp;":"&amp;ADDRESS(2+J105,(D105+1)*2,4),""),"")</f>
        <v>[DBTemplate.xlsm]labels!GZ3:GZ4</v>
      </c>
      <c r="M105" s="14">
        <f t="shared" ref="M105" ca="1" si="484">IF($H105,IF(J105&gt;0,COUNTA(INDIRECT(K105))-COUNT(INDIRECT(K105)),0),"")</f>
        <v>0</v>
      </c>
      <c r="N105" s="14">
        <f t="shared" ref="N105" ca="1" si="485">IF(H105,J105-M105,"")</f>
        <v>2</v>
      </c>
      <c r="O105" s="14" t="str">
        <f t="shared" ref="O105" ca="1" si="486">IF(INDIRECT(ADDRESS(2,D105+1,,,_sheetname_dataframe))="","",INDIRECT(ADDRESS(2,D105+1,,,_sheetname_dataframe)))</f>
        <v>q_48b_t</v>
      </c>
      <c r="P105" s="14" t="str">
        <f t="shared" ref="P105" ca="1" si="487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[DBTemplate.xlsm]data_frame!CZ3:CZ3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488">IF(H105,S105-T105-W105,"")</f>
        <v>0</v>
      </c>
      <c r="AA105" s="12" t="str">
        <f t="shared" ref="AA105" ca="1" si="489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490">IF($H105,IF(AC105&lt;&gt;"",IF(AC105=0,1,IF(AC105/W105&lt;0.15,2,3)),0),"")</f>
        <v>1</v>
      </c>
      <c r="AE105" s="17" t="b">
        <f t="shared" ref="AE105" ca="1" si="491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492">IF(AE105,IF($H105,IF(INDIRECT(ADDRESS(1,D105+2,,,_sheetname_dataframe))="","",INDIRECT(ADDRESS(1,D105+2,,,_sheetname_dataframe))),""),"")</f>
        <v/>
      </c>
      <c r="AH105" s="17" t="b">
        <f t="shared" ref="AH105" ca="1" si="493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494">IF(AH105,IF($H105,IF(INDIRECT(ADDRESS(1,D105+3,,,_sheetname_dataframe))="","",INDIRECT(ADDRESS(1,D105+3,,,_sheetname_dataframe))),""),"")</f>
        <v/>
      </c>
      <c r="AK105" s="17" t="b">
        <f t="shared" ref="AK105" ca="1" si="495">IF(H105,OR(AQ105,AD105=2),"")</f>
        <v>0</v>
      </c>
      <c r="AL105" s="17" t="b">
        <f t="shared" ref="AL105" ca="1" si="496">IF($H105,IF(BV105&lt;&gt;"",IF(OR(BM105="F",BM105="L",BM105="I",BM105="D"),BV105&lt;&gt;0)),"")</f>
        <v>0</v>
      </c>
      <c r="AM105" s="17" t="b">
        <f t="shared" ref="AM105" ca="1" si="497">IF($H105,AND(NOT(AL105),OR(IF(BW105&lt;&gt;"",IF(OR(BM105="F",BM105="L"),BW105&lt;&gt;0)),BM105="I",BM105="N",BM105="D")),"")</f>
        <v>0</v>
      </c>
      <c r="AN105" s="17">
        <f t="shared" ref="AN105" ca="1" si="498">IF(COUNTA(INDIRECT(Q105))=0,0, IF(AND(AO105&lt;&gt;"",X105&lt;AO105),1,IF(AND(AP105&lt;&gt;"",Y105&gt;AP105),1,IF(AND(AQ105,AC105&gt;0),2,0))))</f>
        <v>0</v>
      </c>
      <c r="AO105" s="24" t="str">
        <f t="shared" ref="AO105" ca="1" si="499">IF($H105,IF(BY105&lt;&gt;"",IF(ISNUMBER(BY105),BY105,""),""),"")</f>
        <v/>
      </c>
      <c r="AP105" s="24" t="str">
        <f t="shared" ref="AP105" ca="1" si="500">IF($H105,IF(BZ105&lt;&gt;"",IF(ISNUMBER(BZ105),BZ105,""),""),"")</f>
        <v/>
      </c>
      <c r="AQ105" s="17" t="b">
        <f t="shared" ca="1" si="402"/>
        <v>0</v>
      </c>
      <c r="AR105" s="17" t="b">
        <f t="shared" ref="AR105" ca="1" si="501">IF(H105,IF(N105&gt;0,IF(BQ105&lt;&gt;"",BQ105&lt;&gt;0,FALSE),FALSE),"")</f>
        <v>1</v>
      </c>
      <c r="AS105" s="17" t="b">
        <f t="shared" ref="AS105" ca="1" si="502">IF(H105,IF(BR105&lt;&gt;"",BR105&lt;&gt;0,FALSE),"")</f>
        <v>0</v>
      </c>
      <c r="AT105" s="17" t="b">
        <f t="shared" ref="AT105" ca="1" si="503">IF(H105,IF(N105&gt;0,FALSE,IF(BU105&lt;&gt;"",MATCH(BU105,DataType,0)=1,FALSE)),"")</f>
        <v>0</v>
      </c>
      <c r="AU105" s="17" t="b">
        <f t="shared" ref="AU105" ca="1" si="504">IF(H105,IF(N105&gt;0,TRUE,IF(BU105&lt;&gt;"",MATCH(BU105,DataType,0)=2,FALSE)),"")</f>
        <v>1</v>
      </c>
      <c r="AV105" s="17" t="b">
        <f t="shared" ref="AV105" ca="1" si="505">IF(H105,IF(N105&gt;0,FALSE,IF(BU105&lt;&gt;"",MATCH(BU105,DataType,0)=3,FALSE)),"")</f>
        <v>0</v>
      </c>
      <c r="AW105" s="17" t="b">
        <f t="shared" ref="AW105" ca="1" si="506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07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08">IF(H105,BU105="",FALSE)</f>
        <v>1</v>
      </c>
      <c r="BB105" s="17" t="b">
        <v>0</v>
      </c>
      <c r="BC105" s="17" t="b">
        <f t="shared" ref="BC105" ca="1" si="509">IF(BA105,IF(N105&gt;0,AND(AZ105,Z105=0),FALSE),"")</f>
        <v>1</v>
      </c>
      <c r="BD105" s="17" t="b">
        <f t="shared" ref="BD105" ca="1" si="510">IF(BA105,IF(N105&gt;0,AND(NOT(AZ105),Z105=0),FALSE),"")</f>
        <v>0</v>
      </c>
      <c r="BE105" s="17" t="str">
        <f t="shared" ca="1" si="403"/>
        <v/>
      </c>
      <c r="BF105" s="17" t="b">
        <f t="shared" ca="1" si="404"/>
        <v>0</v>
      </c>
      <c r="BG105" s="17" t="b">
        <f t="shared" ref="BG105" ca="1" si="511">IF(BA105,IF(OR(BB105:BF105),FALSE,IF(Z105=0,FALSE,Z105&gt;0)),"")</f>
        <v>0</v>
      </c>
      <c r="BH105" s="17" t="b">
        <f t="shared" ref="BH105" ca="1" si="512">IF(BA105,COUNTIF(BB105:BG105,TRUE)=1,"")</f>
        <v>1</v>
      </c>
      <c r="BI105" s="17">
        <f t="shared" ref="BI105" ca="1" si="513">IF(BA105,IFERROR(MATCH(TRUE,BB105:BG105,0),7),"")</f>
        <v>2</v>
      </c>
      <c r="BJ105" s="17" t="b">
        <f t="shared" ref="BJ105" ca="1" si="514">DF105&lt;&gt;""</f>
        <v>0</v>
      </c>
      <c r="BK105" s="17" t="str">
        <f t="shared" ca="1" si="405"/>
        <v/>
      </c>
      <c r="BL105" s="17" t="str">
        <f t="shared" ref="BL105" ca="1" si="515">IF(H105,IF(AND(NOT(BA105),AU105),AC105&gt;0,""),"")</f>
        <v/>
      </c>
      <c r="BM105" s="17" t="str">
        <f t="shared" ref="BM105" ca="1" si="516">IF(H105,IF(BA105,CHOOSE(BI105,"0","F","L","I","N",IF(AA105&gt;0.5,"N","S"),"0"),CHOOSE(MATCH(BU105,DataType,0),"S",IF(BK105,"I","N"),"D"  )),"")</f>
        <v>F</v>
      </c>
      <c r="BN105" s="17" t="str">
        <f t="shared" ref="BN105" ca="1" si="517">IF(H105,IF(BJ105,"E",IF(BA105,CHOOSE(BI105,"0","F","L","I","N","S","0"),CHOOSE(MATCH(BU105,DataType,0),"S",IF(BK105,"I","N"),"D"  ))),"")</f>
        <v>F</v>
      </c>
      <c r="BO105" s="17" t="str">
        <f t="shared" ref="BO105" ca="1" si="518">IF($H105,IF(BM105="0","",IF(AND(AR105,N105=2),"D",IF(BM105="S","N",IF(AL105,"O",IF(AM105,"I","N"))))),"")</f>
        <v>D</v>
      </c>
      <c r="BP105" s="14" t="b">
        <f t="shared" ref="BP105" ca="1" si="519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20">IF(MID(DC105,1,1)="■",MID(DC105,2,LEN(DC105)),DC105)</f>
        <v/>
      </c>
      <c r="DE105" s="14" t="str">
        <f t="shared" ref="DE105" ca="1" si="521">IF(DD105&lt;&gt;"",IF(MID(DD105,LEN(DD105),1)="■",MID(DD105,1,LEN(DD105)-1),DD105),"")</f>
        <v/>
      </c>
      <c r="DF105" s="14" t="str">
        <f t="shared" ref="DF105" ca="1" si="522">IFERROR(IF(DE105&lt;&gt;"",SUBSTITUTE(DE105,"■",". "),""),"##INTERNAL_ERROR")</f>
        <v/>
      </c>
      <c r="DG105" s="14" t="str">
        <f t="shared" ref="DG105" ca="1" si="523">IF(CN105&lt;&gt;0,"Variable name don't comply with the naming convention","")</f>
        <v/>
      </c>
      <c r="DH105" s="14" t="str">
        <f t="shared" ref="DH105" ca="1" si="524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25">IF(CP105&lt;&gt;"","Variable label exceed length 150","")</f>
        <v/>
      </c>
      <c r="DJ105" s="14" t="str">
        <f t="shared" ref="DJ105" ca="1" si="526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27">IF(CR105&lt;&gt;"","The following cases have values below declared theorethical min: " &amp;SUBSTITUTE(CR105," ",", "),"")</f>
        <v/>
      </c>
      <c r="DL105" s="14" t="str">
        <f t="shared" ref="DL105" ca="1" si="528">IF(CS105&lt;&gt;"","The following cases have values above declared theorethical max: " &amp;SUBSTITUTE(CS105," ",", "),"")</f>
        <v/>
      </c>
      <c r="DM105" s="14" t="str">
        <f t="shared" ref="DM105" ca="1" si="529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30">IF(CV105&lt;&gt;"","The following records are missing in this required field: " &amp;SUBSTITUTE(CV105," ",", "),"")</f>
        <v/>
      </c>
      <c r="DP105" s="14" t="str">
        <f t="shared" ref="DP105" ca="1" si="531">IF(CW105&lt;&gt;"","The following cases have non-integer values: " &amp;SUBSTITUTE(CW105," ",", "),"")</f>
        <v/>
      </c>
      <c r="DQ105" s="14" t="str">
        <f t="shared" ref="DQ105" ca="1" si="532">IF(CX105&lt;&gt;"","The following cases are non-numeric: " &amp;SUBSTITUTE(CX105," ",", "),"")</f>
        <v/>
      </c>
      <c r="DR105" s="14" t="str">
        <f t="shared" ref="DR105" ca="1" si="533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34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35">OR(ED105&lt;&gt;"",EF105&lt;&gt;"",EG105&lt;&gt;"")</f>
        <v>0</v>
      </c>
      <c r="EA105" s="14" t="str">
        <f t="shared" ref="EA105" ca="1" si="536">IF(EB105&lt;&gt;"",G105 &amp; " (" &amp; F105 &amp; ")","")</f>
        <v>2nd timing (q_48b_t)</v>
      </c>
      <c r="EB105" s="14" t="str">
        <f t="shared" ref="EB105" ca="1" si="537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38">IF(EB105&lt;&gt;"",G105 &amp; " (" &amp; F105 &amp; "): " &amp; EB105,"")</f>
        <v xml:space="preserve">2nd timing (q_48b_t): Values must be limited to predefinied list. </v>
      </c>
      <c r="ED105" s="14" t="str">
        <f t="shared" ref="ED105" ca="1" si="539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40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41">IF($H105,AG105,"")</f>
        <v/>
      </c>
      <c r="EG105" s="14" t="str">
        <f t="shared" ref="EG105" ca="1" si="542">IF($H105,AJ105,"")</f>
        <v/>
      </c>
      <c r="EM105" s="14" t="b">
        <f t="shared" ref="EM105" ca="1" si="543">OR(EC105&lt;&gt;"",DF105&lt;&gt;"")</f>
        <v>1</v>
      </c>
      <c r="EN105" s="14">
        <f t="shared" ref="EN105" ca="1" si="544">IF(EM105,C105,"")</f>
        <v>92</v>
      </c>
      <c r="EO105" s="14" t="str">
        <f t="shared" ref="EO105" ca="1" si="545">IF(EM105,F105,"")</f>
        <v>q_48b_t</v>
      </c>
      <c r="EP105" s="14" t="str">
        <f t="shared" ref="EP105" ca="1" si="546">EC105</f>
        <v xml:space="preserve">2nd timing (q_48b_t): Values must be limited to predefinied list. </v>
      </c>
      <c r="EQ105" s="14" t="str">
        <f t="shared" ref="EQ105" ca="1" si="547">DF105</f>
        <v/>
      </c>
    </row>
    <row r="106" spans="2:147" s="14" customFormat="1">
      <c r="B106" s="14" t="str">
        <f t="shared" ca="1" si="407"/>
        <v>There are some cases with values not explicitly declared in the labels dictionary: 1: 23</v>
      </c>
      <c r="C106" s="14">
        <f t="shared" ca="1" si="408"/>
        <v>93</v>
      </c>
      <c r="D106" s="14">
        <f t="shared" si="409"/>
        <v>104</v>
      </c>
      <c r="E106" s="14" t="str">
        <f t="shared" ca="1" si="410"/>
        <v>N</v>
      </c>
      <c r="F106" s="14" t="str">
        <f t="shared" ca="1" si="411"/>
        <v>q_48c_r</v>
      </c>
      <c r="G106" s="14" t="str">
        <f t="shared" ca="1" si="412"/>
        <v>3rd region</v>
      </c>
      <c r="H106" s="14" t="b">
        <f t="shared" ca="1" si="413"/>
        <v>1</v>
      </c>
      <c r="I106" s="14" t="str">
        <f ca="1">IF($H106,ADDRESS(3,(D106+1)*2-1,4,,"["&amp;wew!$G$7&amp;"]"&amp;_sheetname_labels)&amp;":"&amp;ADDRESS(2+ster!$B$20,(D106+1)*2-1,4),"")</f>
        <v>[DBTemplate.xlsm]labels!HA3:HA725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[DBTemplate.xlsm]labels!HA3:HA19</v>
      </c>
      <c r="L106" s="14" t="str">
        <f ca="1">IF($H106,IF($J106&gt;0,ADDRESS(3,(D106+1)*2,4,,"["&amp;wew!$G$7&amp;"]"&amp;_sheetname_labels)&amp;":"&amp;ADDRESS(2+J106,(D106+1)*2,4),""),"")</f>
        <v>[DBTemplate.xlsm]labels!HB3:HB19</v>
      </c>
      <c r="M106" s="14">
        <f t="shared" ca="1" si="414"/>
        <v>0</v>
      </c>
      <c r="N106" s="14">
        <f t="shared" ca="1" si="415"/>
        <v>17</v>
      </c>
      <c r="O106" s="14" t="str">
        <f t="shared" ca="1" si="416"/>
        <v>q_48c_r</v>
      </c>
      <c r="P106" s="14" t="str">
        <f t="shared" ca="1" si="417"/>
        <v>3rd region</v>
      </c>
      <c r="Q106" s="14" t="str">
        <f ca="1">IF($BP106,ADDRESS(3,D106+1,4,,"["&amp;wew!$G$7&amp;"]"&amp;_sheetname_dataframe)&amp;":"&amp;ADDRESS(2+ster!$C$14,D106+1,4),"")</f>
        <v>[DBTemplate.xlsm]data_frame!DA3:DA3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23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23</v>
      </c>
      <c r="Z106" s="14">
        <f t="shared" ca="1" si="418"/>
        <v>0</v>
      </c>
      <c r="AA106" s="12">
        <f t="shared" ca="1" si="419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20"/>
        <v>1</v>
      </c>
      <c r="AE106" s="17" t="b">
        <f t="shared" ca="1" si="421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22"/>
        <v/>
      </c>
      <c r="AH106" s="17" t="b">
        <f t="shared" ca="1" si="423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24"/>
        <v/>
      </c>
      <c r="AK106" s="17" t="b">
        <f t="shared" ca="1" si="425"/>
        <v>0</v>
      </c>
      <c r="AL106" s="17" t="b">
        <f t="shared" ca="1" si="426"/>
        <v>0</v>
      </c>
      <c r="AM106" s="17" t="b">
        <f t="shared" ca="1" si="427"/>
        <v>0</v>
      </c>
      <c r="AN106" s="17">
        <f t="shared" ca="1" si="428"/>
        <v>0</v>
      </c>
      <c r="AO106" s="24" t="str">
        <f t="shared" ca="1" si="429"/>
        <v/>
      </c>
      <c r="AP106" s="24" t="str">
        <f t="shared" ca="1" si="430"/>
        <v/>
      </c>
      <c r="AQ106" s="17" t="b">
        <f t="shared" ca="1" si="402"/>
        <v>0</v>
      </c>
      <c r="AR106" s="17" t="b">
        <f t="shared" ca="1" si="431"/>
        <v>1</v>
      </c>
      <c r="AS106" s="17" t="b">
        <f t="shared" ca="1" si="432"/>
        <v>0</v>
      </c>
      <c r="AT106" s="17" t="b">
        <f t="shared" ca="1" si="433"/>
        <v>0</v>
      </c>
      <c r="AU106" s="17" t="b">
        <f t="shared" ca="1" si="434"/>
        <v>1</v>
      </c>
      <c r="AV106" s="17" t="b">
        <f t="shared" ca="1" si="435"/>
        <v>0</v>
      </c>
      <c r="AW106" s="17" t="b">
        <f t="shared" ca="1" si="436"/>
        <v>1</v>
      </c>
      <c r="AX106" s="14" t="b">
        <f t="array" aca="1" ref="AX106" ca="1">IF(H106,N106&gt;0,"")</f>
        <v>1</v>
      </c>
      <c r="AY106" s="17" t="str">
        <f t="shared" ca="1" si="437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38"/>
        <v>1</v>
      </c>
      <c r="BB106" s="17" t="b">
        <v>0</v>
      </c>
      <c r="BC106" s="17" t="b">
        <f t="shared" ca="1" si="439"/>
        <v>1</v>
      </c>
      <c r="BD106" s="17" t="b">
        <f t="shared" ca="1" si="440"/>
        <v>0</v>
      </c>
      <c r="BE106" s="17" t="str">
        <f t="shared" ca="1" si="403"/>
        <v/>
      </c>
      <c r="BF106" s="17" t="b">
        <f t="shared" ca="1" si="404"/>
        <v>0</v>
      </c>
      <c r="BG106" s="17" t="b">
        <f t="shared" ca="1" si="441"/>
        <v>0</v>
      </c>
      <c r="BH106" s="17" t="b">
        <f t="shared" ca="1" si="442"/>
        <v>1</v>
      </c>
      <c r="BI106" s="17">
        <f t="shared" ca="1" si="443"/>
        <v>2</v>
      </c>
      <c r="BJ106" s="17" t="b">
        <f t="shared" ca="1" si="444"/>
        <v>1</v>
      </c>
      <c r="BK106" s="17" t="str">
        <f t="shared" ca="1" si="405"/>
        <v/>
      </c>
      <c r="BL106" s="17" t="str">
        <f t="shared" ca="1" si="445"/>
        <v/>
      </c>
      <c r="BM106" s="17" t="str">
        <f t="shared" ca="1" si="446"/>
        <v>F</v>
      </c>
      <c r="BN106" s="17" t="str">
        <f t="shared" ca="1" si="447"/>
        <v>E</v>
      </c>
      <c r="BO106" s="17" t="str">
        <f t="shared" ca="1" si="448"/>
        <v>N</v>
      </c>
      <c r="BP106" s="14" t="b">
        <f t="shared" ca="1" si="449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>1: 23</v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■There are some cases with values not explicitly declared in the labels dictionary: 1: 23■</v>
      </c>
      <c r="DD106" s="14" t="str">
        <f t="shared" ca="1" si="450"/>
        <v>There are some cases with values not explicitly declared in the labels dictionary: 1: 23■</v>
      </c>
      <c r="DE106" s="14" t="str">
        <f t="shared" ca="1" si="451"/>
        <v>There are some cases with values not explicitly declared in the labels dictionary: 1: 23</v>
      </c>
      <c r="DF106" s="14" t="str">
        <f t="shared" ca="1" si="452"/>
        <v>There are some cases with values not explicitly declared in the labels dictionary: 1: 23</v>
      </c>
      <c r="DG106" s="14" t="str">
        <f t="shared" ca="1" si="453"/>
        <v/>
      </c>
      <c r="DH106" s="14" t="str">
        <f t="shared" ca="1" si="454"/>
        <v/>
      </c>
      <c r="DI106" s="14" t="str">
        <f t="shared" ca="1" si="455"/>
        <v/>
      </c>
      <c r="DJ106" s="14" t="str">
        <f t="shared" ca="1" si="456"/>
        <v/>
      </c>
      <c r="DK106" s="14" t="str">
        <f t="shared" ca="1" si="457"/>
        <v/>
      </c>
      <c r="DL106" s="14" t="str">
        <f t="shared" ca="1" si="406"/>
        <v/>
      </c>
      <c r="DM106" s="14" t="str">
        <f t="shared" ca="1" si="458"/>
        <v>There are some cases with values not explicitly declared in the labels dictionary: 1: 23</v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59"/>
        <v/>
      </c>
      <c r="DP106" s="14" t="str">
        <f t="shared" ca="1" si="460"/>
        <v/>
      </c>
      <c r="DQ106" s="14" t="str">
        <f t="shared" ca="1" si="461"/>
        <v/>
      </c>
      <c r="DR106" s="14" t="str">
        <f t="shared" ca="1" si="462"/>
        <v/>
      </c>
      <c r="DS106" s="14" t="str">
        <f t="shared" ca="1" si="463"/>
        <v/>
      </c>
      <c r="DZ106" s="14" t="b">
        <f t="shared" ca="1" si="464"/>
        <v>0</v>
      </c>
      <c r="EA106" s="14" t="str">
        <f t="shared" ca="1" si="465"/>
        <v>3rd region (q_48c_r)</v>
      </c>
      <c r="EB106" s="14" t="str">
        <f t="shared" ca="1" si="466"/>
        <v xml:space="preserve">Values must be limited to predefinied list. </v>
      </c>
      <c r="EC106" s="14" t="str">
        <f t="shared" ca="1" si="467"/>
        <v xml:space="preserve">3rd region (q_48c_r): Values must be limited to predefinied list. </v>
      </c>
      <c r="ED106" s="14" t="str">
        <f t="shared" ca="1" si="468"/>
        <v/>
      </c>
      <c r="EE106" s="14" t="str">
        <f t="shared" ca="1" si="469"/>
        <v>Values must be limited to predefinied list</v>
      </c>
      <c r="EF106" s="14" t="str">
        <f t="shared" ca="1" si="470"/>
        <v/>
      </c>
      <c r="EG106" s="14" t="str">
        <f t="shared" ca="1" si="471"/>
        <v/>
      </c>
      <c r="EM106" s="14" t="b">
        <f t="shared" ca="1" si="472"/>
        <v>1</v>
      </c>
      <c r="EN106" s="14">
        <f t="shared" ca="1" si="473"/>
        <v>93</v>
      </c>
      <c r="EO106" s="14" t="str">
        <f t="shared" ca="1" si="474"/>
        <v>q_48c_r</v>
      </c>
      <c r="EP106" s="14" t="str">
        <f t="shared" ca="1" si="475"/>
        <v xml:space="preserve">3rd region (q_48c_r): Values must be limited to predefinied list. </v>
      </c>
      <c r="EQ106" s="14" t="str">
        <f t="shared" ca="1" si="476"/>
        <v>There are some cases with values not explicitly declared in the labels dictionary: 1: 23</v>
      </c>
    </row>
    <row r="107" spans="2:147" s="14" customFormat="1">
      <c r="B107" s="14" t="str">
        <f t="shared" ref="B107" ca="1" si="548">DF107</f>
        <v/>
      </c>
      <c r="C107" s="14">
        <f t="shared" ref="C107" ca="1" si="549">IF(OFFSET(B107,-1,COLUMN(VariableExists)-2),OFFSET(B107,-1,1)+1,OFFSET(B107,-1,1))</f>
        <v>94</v>
      </c>
      <c r="D107" s="14">
        <f t="shared" ref="D107" si="550">ROW(A107)-2</f>
        <v>105</v>
      </c>
      <c r="E107" s="14" t="str">
        <f t="shared" ref="E107" ca="1" si="551">IF(OR(G107="",ROW(G107)=2),"",IF(Z107&gt;0,"S",IF(AX107,IF(J107=2,"D","N"),"I")))</f>
        <v>D</v>
      </c>
      <c r="F107" s="14" t="str">
        <f t="shared" ref="F107" ca="1" si="552">IF(H107,O107,"")</f>
        <v>q_48c_t</v>
      </c>
      <c r="G107" s="14" t="str">
        <f t="shared" ref="G107" ca="1" si="553">IF(H107,P107,"")</f>
        <v>3rd timing</v>
      </c>
      <c r="H107" s="14" t="b">
        <f t="shared" ref="H107" ca="1" si="554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[DBTemplate.xlsm]labels!HC3:HC725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[DBTemplate.xlsm]labels!HC3:HC4</v>
      </c>
      <c r="L107" s="14" t="str">
        <f ca="1">IF($H107,IF($J107&gt;0,ADDRESS(3,(D107+1)*2,4,,"["&amp;wew!$G$7&amp;"]"&amp;_sheetname_labels)&amp;":"&amp;ADDRESS(2+J107,(D107+1)*2,4),""),"")</f>
        <v>[DBTemplate.xlsm]labels!HD3:HD4</v>
      </c>
      <c r="M107" s="14">
        <f t="shared" ref="M107" ca="1" si="555">IF($H107,IF(J107&gt;0,COUNTA(INDIRECT(K107))-COUNT(INDIRECT(K107)),0),"")</f>
        <v>0</v>
      </c>
      <c r="N107" s="14">
        <f t="shared" ref="N107" ca="1" si="556">IF(H107,J107-M107,"")</f>
        <v>2</v>
      </c>
      <c r="O107" s="14" t="str">
        <f t="shared" ref="O107" ca="1" si="557">IF(INDIRECT(ADDRESS(2,D107+1,,,_sheetname_dataframe))="","",INDIRECT(ADDRESS(2,D107+1,,,_sheetname_dataframe)))</f>
        <v>q_48c_t</v>
      </c>
      <c r="P107" s="14" t="str">
        <f t="shared" ref="P107" ca="1" si="558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[DBTemplate.xlsm]data_frame!DB3:DB3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59">IF(H107,S107-T107-W107,"")</f>
        <v>0</v>
      </c>
      <c r="AA107" s="12" t="str">
        <f t="shared" ref="AA107" ca="1" si="560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61">IF($H107,IF(AC107&lt;&gt;"",IF(AC107=0,1,IF(AC107/W107&lt;0.15,2,3)),0),"")</f>
        <v>1</v>
      </c>
      <c r="AE107" s="17" t="b">
        <f t="shared" ref="AE107" ca="1" si="562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63">IF(AE107,IF($H107,IF(INDIRECT(ADDRESS(1,D107+2,,,_sheetname_dataframe))="","",INDIRECT(ADDRESS(1,D107+2,,,_sheetname_dataframe))),""),"")</f>
        <v/>
      </c>
      <c r="AH107" s="17" t="b">
        <f t="shared" ref="AH107" ca="1" si="564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65">IF(AH107,IF($H107,IF(INDIRECT(ADDRESS(1,D107+3,,,_sheetname_dataframe))="","",INDIRECT(ADDRESS(1,D107+3,,,_sheetname_dataframe))),""),"")</f>
        <v/>
      </c>
      <c r="AK107" s="17" t="b">
        <f t="shared" ref="AK107" ca="1" si="566">IF(H107,OR(AQ107,AD107=2),"")</f>
        <v>0</v>
      </c>
      <c r="AL107" s="17" t="b">
        <f t="shared" ref="AL107" ca="1" si="567">IF($H107,IF(BV107&lt;&gt;"",IF(OR(BM107="F",BM107="L",BM107="I",BM107="D"),BV107&lt;&gt;0)),"")</f>
        <v>0</v>
      </c>
      <c r="AM107" s="17" t="b">
        <f t="shared" ref="AM107" ca="1" si="568">IF($H107,AND(NOT(AL107),OR(IF(BW107&lt;&gt;"",IF(OR(BM107="F",BM107="L"),BW107&lt;&gt;0)),BM107="I",BM107="N",BM107="D")),"")</f>
        <v>0</v>
      </c>
      <c r="AN107" s="17">
        <f t="shared" ref="AN107" ca="1" si="569">IF(COUNTA(INDIRECT(Q107))=0,0, IF(AND(AO107&lt;&gt;"",X107&lt;AO107),1,IF(AND(AP107&lt;&gt;"",Y107&gt;AP107),1,IF(AND(AQ107,AC107&gt;0),2,0))))</f>
        <v>0</v>
      </c>
      <c r="AO107" s="24" t="str">
        <f t="shared" ref="AO107" ca="1" si="570">IF($H107,IF(BY107&lt;&gt;"",IF(ISNUMBER(BY107),BY107,""),""),"")</f>
        <v/>
      </c>
      <c r="AP107" s="24" t="str">
        <f t="shared" ref="AP107" ca="1" si="571">IF($H107,IF(BZ107&lt;&gt;"",IF(ISNUMBER(BZ107),BZ107,""),""),"")</f>
        <v/>
      </c>
      <c r="AQ107" s="17" t="b">
        <f t="shared" ca="1" si="402"/>
        <v>0</v>
      </c>
      <c r="AR107" s="17" t="b">
        <f t="shared" ref="AR107" ca="1" si="572">IF(H107,IF(N107&gt;0,IF(BQ107&lt;&gt;"",BQ107&lt;&gt;0,FALSE),FALSE),"")</f>
        <v>1</v>
      </c>
      <c r="AS107" s="17" t="b">
        <f t="shared" ref="AS107" ca="1" si="573">IF(H107,IF(BR107&lt;&gt;"",BR107&lt;&gt;0,FALSE),"")</f>
        <v>0</v>
      </c>
      <c r="AT107" s="17" t="b">
        <f t="shared" ref="AT107" ca="1" si="574">IF(H107,IF(N107&gt;0,FALSE,IF(BU107&lt;&gt;"",MATCH(BU107,DataType,0)=1,FALSE)),"")</f>
        <v>0</v>
      </c>
      <c r="AU107" s="17" t="b">
        <f t="shared" ref="AU107" ca="1" si="575">IF(H107,IF(N107&gt;0,TRUE,IF(BU107&lt;&gt;"",MATCH(BU107,DataType,0)=2,FALSE)),"")</f>
        <v>1</v>
      </c>
      <c r="AV107" s="17" t="b">
        <f t="shared" ref="AV107" ca="1" si="576">IF(H107,IF(N107&gt;0,FALSE,IF(BU107&lt;&gt;"",MATCH(BU107,DataType,0)=3,FALSE)),"")</f>
        <v>0</v>
      </c>
      <c r="AW107" s="17" t="b">
        <f t="shared" ref="AW107" ca="1" si="577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578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579">IF(H107,BU107="",FALSE)</f>
        <v>1</v>
      </c>
      <c r="BB107" s="17" t="b">
        <v>0</v>
      </c>
      <c r="BC107" s="17" t="b">
        <f t="shared" ref="BC107" ca="1" si="580">IF(BA107,IF(N107&gt;0,AND(AZ107,Z107=0),FALSE),"")</f>
        <v>1</v>
      </c>
      <c r="BD107" s="17" t="b">
        <f t="shared" ref="BD107" ca="1" si="581">IF(BA107,IF(N107&gt;0,AND(NOT(AZ107),Z107=0),FALSE),"")</f>
        <v>0</v>
      </c>
      <c r="BE107" s="17" t="str">
        <f t="shared" ca="1" si="403"/>
        <v/>
      </c>
      <c r="BF107" s="17" t="b">
        <f t="shared" ca="1" si="404"/>
        <v>0</v>
      </c>
      <c r="BG107" s="17" t="b">
        <f t="shared" ref="BG107" ca="1" si="582">IF(BA107,IF(OR(BB107:BF107),FALSE,IF(Z107=0,FALSE,Z107&gt;0)),"")</f>
        <v>0</v>
      </c>
      <c r="BH107" s="17" t="b">
        <f t="shared" ref="BH107" ca="1" si="583">IF(BA107,COUNTIF(BB107:BG107,TRUE)=1,"")</f>
        <v>1</v>
      </c>
      <c r="BI107" s="17">
        <f t="shared" ref="BI107" ca="1" si="584">IF(BA107,IFERROR(MATCH(TRUE,BB107:BG107,0),7),"")</f>
        <v>2</v>
      </c>
      <c r="BJ107" s="17" t="b">
        <f t="shared" ref="BJ107" ca="1" si="585">DF107&lt;&gt;""</f>
        <v>0</v>
      </c>
      <c r="BK107" s="17" t="str">
        <f t="shared" ca="1" si="405"/>
        <v/>
      </c>
      <c r="BL107" s="17" t="str">
        <f t="shared" ref="BL107" ca="1" si="586">IF(H107,IF(AND(NOT(BA107),AU107),AC107&gt;0,""),"")</f>
        <v/>
      </c>
      <c r="BM107" s="17" t="str">
        <f t="shared" ref="BM107" ca="1" si="587">IF(H107,IF(BA107,CHOOSE(BI107,"0","F","L","I","N",IF(AA107&gt;0.5,"N","S"),"0"),CHOOSE(MATCH(BU107,DataType,0),"S",IF(BK107,"I","N"),"D"  )),"")</f>
        <v>F</v>
      </c>
      <c r="BN107" s="17" t="str">
        <f t="shared" ref="BN107" ca="1" si="588">IF(H107,IF(BJ107,"E",IF(BA107,CHOOSE(BI107,"0","F","L","I","N","S","0"),CHOOSE(MATCH(BU107,DataType,0),"S",IF(BK107,"I","N"),"D"  ))),"")</f>
        <v>F</v>
      </c>
      <c r="BO107" s="17" t="str">
        <f t="shared" ref="BO107" ca="1" si="589">IF($H107,IF(BM107="0","",IF(AND(AR107,N107=2),"D",IF(BM107="S","N",IF(AL107,"O",IF(AM107,"I","N"))))),"")</f>
        <v>D</v>
      </c>
      <c r="BP107" s="14" t="b">
        <f t="shared" ref="BP107" ca="1" si="590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591">IF(MID(DC107,1,1)="■",MID(DC107,2,LEN(DC107)),DC107)</f>
        <v/>
      </c>
      <c r="DE107" s="14" t="str">
        <f t="shared" ref="DE107" ca="1" si="592">IF(DD107&lt;&gt;"",IF(MID(DD107,LEN(DD107),1)="■",MID(DD107,1,LEN(DD107)-1),DD107),"")</f>
        <v/>
      </c>
      <c r="DF107" s="14" t="str">
        <f t="shared" ref="DF107" ca="1" si="593">IFERROR(IF(DE107&lt;&gt;"",SUBSTITUTE(DE107,"■",". "),""),"##INTERNAL_ERROR")</f>
        <v/>
      </c>
      <c r="DG107" s="14" t="str">
        <f t="shared" ref="DG107" ca="1" si="594">IF(CN107&lt;&gt;0,"Variable name don't comply with the naming convention","")</f>
        <v/>
      </c>
      <c r="DH107" s="14" t="str">
        <f t="shared" ref="DH107" ca="1" si="595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596">IF(CP107&lt;&gt;"","Variable label exceed length 150","")</f>
        <v/>
      </c>
      <c r="DJ107" s="14" t="str">
        <f t="shared" ref="DJ107" ca="1" si="597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598">IF(CR107&lt;&gt;"","The following cases have values below declared theorethical min: " &amp;SUBSTITUTE(CR107," ",", "),"")</f>
        <v/>
      </c>
      <c r="DL107" s="14" t="str">
        <f t="shared" ref="DL107" ca="1" si="599">IF(CS107&lt;&gt;"","The following cases have values above declared theorethical max: " &amp;SUBSTITUTE(CS107," ",", "),"")</f>
        <v/>
      </c>
      <c r="DM107" s="14" t="str">
        <f t="shared" ref="DM107" ca="1" si="600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01">IF(CV107&lt;&gt;"","The following records are missing in this required field: " &amp;SUBSTITUTE(CV107," ",", "),"")</f>
        <v/>
      </c>
      <c r="DP107" s="14" t="str">
        <f t="shared" ref="DP107" ca="1" si="602">IF(CW107&lt;&gt;"","The following cases have non-integer values: " &amp;SUBSTITUTE(CW107," ",", "),"")</f>
        <v/>
      </c>
      <c r="DQ107" s="14" t="str">
        <f t="shared" ref="DQ107" ca="1" si="603">IF(CX107&lt;&gt;"","The following cases are non-numeric: " &amp;SUBSTITUTE(CX107," ",", "),"")</f>
        <v/>
      </c>
      <c r="DR107" s="14" t="str">
        <f t="shared" ref="DR107" ca="1" si="604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05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06">OR(ED107&lt;&gt;"",EF107&lt;&gt;"",EG107&lt;&gt;"")</f>
        <v>0</v>
      </c>
      <c r="EA107" s="14" t="str">
        <f t="shared" ref="EA107" ca="1" si="607">IF(EB107&lt;&gt;"",G107 &amp; " (" &amp; F107 &amp; ")","")</f>
        <v>3rd timing (q_48c_t)</v>
      </c>
      <c r="EB107" s="14" t="str">
        <f t="shared" ref="EB107" ca="1" si="608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09">IF(EB107&lt;&gt;"",G107 &amp; " (" &amp; F107 &amp; "): " &amp; EB107,"")</f>
        <v xml:space="preserve">3rd timing (q_48c_t): Values must be limited to predefinied list. </v>
      </c>
      <c r="ED107" s="14" t="str">
        <f t="shared" ref="ED107" ca="1" si="610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11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12">IF($H107,AG107,"")</f>
        <v/>
      </c>
      <c r="EG107" s="14" t="str">
        <f t="shared" ref="EG107" ca="1" si="613">IF($H107,AJ107,"")</f>
        <v/>
      </c>
      <c r="EM107" s="14" t="b">
        <f t="shared" ref="EM107" ca="1" si="614">OR(EC107&lt;&gt;"",DF107&lt;&gt;"")</f>
        <v>1</v>
      </c>
      <c r="EN107" s="14">
        <f t="shared" ref="EN107" ca="1" si="615">IF(EM107,C107,"")</f>
        <v>94</v>
      </c>
      <c r="EO107" s="14" t="str">
        <f t="shared" ref="EO107" ca="1" si="616">IF(EM107,F107,"")</f>
        <v>q_48c_t</v>
      </c>
      <c r="EP107" s="14" t="str">
        <f t="shared" ref="EP107" ca="1" si="617">EC107</f>
        <v xml:space="preserve">3rd timing (q_48c_t): Values must be limited to predefinied list. </v>
      </c>
      <c r="EQ107" s="14" t="str">
        <f t="shared" ref="EQ107" ca="1" si="618">DF107</f>
        <v/>
      </c>
    </row>
    <row r="108" spans="2:147" s="14" customFormat="1">
      <c r="B108" s="14" t="str">
        <f t="shared" ca="1" si="407"/>
        <v/>
      </c>
      <c r="C108" s="14">
        <f t="shared" ca="1" si="408"/>
        <v>95</v>
      </c>
      <c r="D108" s="14">
        <f t="shared" si="409"/>
        <v>106</v>
      </c>
      <c r="E108" s="14" t="str">
        <f t="shared" ca="1" si="410"/>
        <v>N</v>
      </c>
      <c r="F108" s="14" t="str">
        <f t="shared" ca="1" si="411"/>
        <v>q_48d_r</v>
      </c>
      <c r="G108" s="14" t="str">
        <f t="shared" ca="1" si="412"/>
        <v>4th region</v>
      </c>
      <c r="H108" s="14" t="b">
        <f t="shared" ca="1" si="413"/>
        <v>1</v>
      </c>
      <c r="I108" s="14" t="str">
        <f ca="1">IF($H108,ADDRESS(3,(D108+1)*2-1,4,,"["&amp;wew!$G$7&amp;"]"&amp;_sheetname_labels)&amp;":"&amp;ADDRESS(2+ster!$B$20,(D108+1)*2-1,4),"")</f>
        <v>[DBTemplate.xlsm]labels!HE3:HE725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[DBTemplate.xlsm]labels!HE3:HE19</v>
      </c>
      <c r="L108" s="14" t="str">
        <f ca="1">IF($H108,IF($J108&gt;0,ADDRESS(3,(D108+1)*2,4,,"["&amp;wew!$G$7&amp;"]"&amp;_sheetname_labels)&amp;":"&amp;ADDRESS(2+J108,(D108+1)*2,4),""),"")</f>
        <v>[DBTemplate.xlsm]labels!HF3:HF19</v>
      </c>
      <c r="M108" s="14">
        <f t="shared" ca="1" si="414"/>
        <v>0</v>
      </c>
      <c r="N108" s="14">
        <f t="shared" ca="1" si="415"/>
        <v>17</v>
      </c>
      <c r="O108" s="14" t="str">
        <f t="shared" ca="1" si="416"/>
        <v>q_48d_r</v>
      </c>
      <c r="P108" s="14" t="str">
        <f t="shared" ca="1" si="417"/>
        <v>4th region</v>
      </c>
      <c r="Q108" s="14" t="str">
        <f ca="1">IF($BP108,ADDRESS(3,D108+1,4,,"["&amp;wew!$G$7&amp;"]"&amp;_sheetname_dataframe)&amp;":"&amp;ADDRESS(2+ster!$C$14,D108+1,4),"")</f>
        <v>[DBTemplate.xlsm]data_frame!DC3:DC3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18"/>
        <v>0</v>
      </c>
      <c r="AA108" s="12">
        <f t="shared" ca="1" si="419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20"/>
        <v>1</v>
      </c>
      <c r="AE108" s="17" t="b">
        <f t="shared" ca="1" si="421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22"/>
        <v/>
      </c>
      <c r="AH108" s="17" t="b">
        <f t="shared" ca="1" si="423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24"/>
        <v/>
      </c>
      <c r="AK108" s="17" t="b">
        <f t="shared" ca="1" si="425"/>
        <v>0</v>
      </c>
      <c r="AL108" s="17" t="b">
        <f t="shared" ca="1" si="426"/>
        <v>0</v>
      </c>
      <c r="AM108" s="17" t="b">
        <f t="shared" ca="1" si="427"/>
        <v>0</v>
      </c>
      <c r="AN108" s="17">
        <f t="shared" ca="1" si="428"/>
        <v>0</v>
      </c>
      <c r="AO108" s="24" t="str">
        <f t="shared" ca="1" si="429"/>
        <v/>
      </c>
      <c r="AP108" s="24" t="str">
        <f t="shared" ca="1" si="430"/>
        <v/>
      </c>
      <c r="AQ108" s="17" t="b">
        <f t="shared" ca="1" si="402"/>
        <v>0</v>
      </c>
      <c r="AR108" s="17" t="b">
        <f t="shared" ca="1" si="431"/>
        <v>1</v>
      </c>
      <c r="AS108" s="17" t="b">
        <f t="shared" ca="1" si="432"/>
        <v>0</v>
      </c>
      <c r="AT108" s="17" t="b">
        <f t="shared" ca="1" si="433"/>
        <v>0</v>
      </c>
      <c r="AU108" s="17" t="b">
        <f t="shared" ca="1" si="434"/>
        <v>1</v>
      </c>
      <c r="AV108" s="17" t="b">
        <f t="shared" ca="1" si="435"/>
        <v>0</v>
      </c>
      <c r="AW108" s="17" t="b">
        <f t="shared" ca="1" si="436"/>
        <v>1</v>
      </c>
      <c r="AX108" s="14" t="b">
        <f t="array" aca="1" ref="AX108" ca="1">IF(H108,N108&gt;0,"")</f>
        <v>1</v>
      </c>
      <c r="AY108" s="17" t="str">
        <f t="shared" ca="1" si="437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38"/>
        <v>1</v>
      </c>
      <c r="BB108" s="17" t="b">
        <v>0</v>
      </c>
      <c r="BC108" s="17" t="b">
        <f t="shared" ca="1" si="439"/>
        <v>1</v>
      </c>
      <c r="BD108" s="17" t="b">
        <f t="shared" ca="1" si="440"/>
        <v>0</v>
      </c>
      <c r="BE108" s="17" t="str">
        <f t="shared" ca="1" si="403"/>
        <v/>
      </c>
      <c r="BF108" s="17" t="b">
        <f t="shared" ca="1" si="404"/>
        <v>0</v>
      </c>
      <c r="BG108" s="17" t="b">
        <f t="shared" ca="1" si="441"/>
        <v>0</v>
      </c>
      <c r="BH108" s="17" t="b">
        <f t="shared" ca="1" si="442"/>
        <v>1</v>
      </c>
      <c r="BI108" s="17">
        <f t="shared" ca="1" si="443"/>
        <v>2</v>
      </c>
      <c r="BJ108" s="17" t="b">
        <f t="shared" ca="1" si="444"/>
        <v>0</v>
      </c>
      <c r="BK108" s="17" t="str">
        <f t="shared" ca="1" si="405"/>
        <v/>
      </c>
      <c r="BL108" s="17" t="str">
        <f t="shared" ca="1" si="445"/>
        <v/>
      </c>
      <c r="BM108" s="17" t="str">
        <f t="shared" ca="1" si="446"/>
        <v>F</v>
      </c>
      <c r="BN108" s="17" t="str">
        <f t="shared" ca="1" si="447"/>
        <v>F</v>
      </c>
      <c r="BO108" s="17" t="str">
        <f t="shared" ca="1" si="448"/>
        <v>N</v>
      </c>
      <c r="BP108" s="14" t="b">
        <f t="shared" ca="1" si="449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50"/>
        <v/>
      </c>
      <c r="DE108" s="14" t="str">
        <f t="shared" ca="1" si="451"/>
        <v/>
      </c>
      <c r="DF108" s="14" t="str">
        <f t="shared" ca="1" si="452"/>
        <v/>
      </c>
      <c r="DG108" s="14" t="str">
        <f t="shared" ca="1" si="453"/>
        <v/>
      </c>
      <c r="DH108" s="14" t="str">
        <f t="shared" ca="1" si="454"/>
        <v/>
      </c>
      <c r="DI108" s="14" t="str">
        <f t="shared" ca="1" si="455"/>
        <v/>
      </c>
      <c r="DJ108" s="14" t="str">
        <f t="shared" ca="1" si="456"/>
        <v/>
      </c>
      <c r="DK108" s="14" t="str">
        <f t="shared" ca="1" si="457"/>
        <v/>
      </c>
      <c r="DL108" s="14" t="str">
        <f t="shared" ca="1" si="406"/>
        <v/>
      </c>
      <c r="DM108" s="14" t="str">
        <f t="shared" ca="1" si="458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59"/>
        <v/>
      </c>
      <c r="DP108" s="14" t="str">
        <f t="shared" ca="1" si="460"/>
        <v/>
      </c>
      <c r="DQ108" s="14" t="str">
        <f t="shared" ca="1" si="461"/>
        <v/>
      </c>
      <c r="DR108" s="14" t="str">
        <f t="shared" ca="1" si="462"/>
        <v/>
      </c>
      <c r="DS108" s="14" t="str">
        <f t="shared" ca="1" si="463"/>
        <v/>
      </c>
      <c r="DZ108" s="14" t="b">
        <f t="shared" ca="1" si="464"/>
        <v>0</v>
      </c>
      <c r="EA108" s="14" t="str">
        <f t="shared" ca="1" si="465"/>
        <v>4th region (q_48d_r)</v>
      </c>
      <c r="EB108" s="14" t="str">
        <f t="shared" ca="1" si="466"/>
        <v xml:space="preserve">Values must be limited to predefinied list. </v>
      </c>
      <c r="EC108" s="14" t="str">
        <f t="shared" ca="1" si="467"/>
        <v xml:space="preserve">4th region (q_48d_r): Values must be limited to predefinied list. </v>
      </c>
      <c r="ED108" s="14" t="str">
        <f t="shared" ca="1" si="468"/>
        <v/>
      </c>
      <c r="EE108" s="14" t="str">
        <f t="shared" ca="1" si="469"/>
        <v>Values must be limited to predefinied list</v>
      </c>
      <c r="EF108" s="14" t="str">
        <f t="shared" ca="1" si="470"/>
        <v/>
      </c>
      <c r="EG108" s="14" t="str">
        <f t="shared" ca="1" si="471"/>
        <v/>
      </c>
      <c r="EM108" s="14" t="b">
        <f t="shared" ca="1" si="472"/>
        <v>1</v>
      </c>
      <c r="EN108" s="14">
        <f t="shared" ca="1" si="473"/>
        <v>95</v>
      </c>
      <c r="EO108" s="14" t="str">
        <f t="shared" ca="1" si="474"/>
        <v>q_48d_r</v>
      </c>
      <c r="EP108" s="14" t="str">
        <f t="shared" ca="1" si="475"/>
        <v xml:space="preserve">4th region (q_48d_r): Values must be limited to predefinied list. </v>
      </c>
      <c r="EQ108" s="14" t="str">
        <f t="shared" ca="1" si="476"/>
        <v/>
      </c>
    </row>
    <row r="109" spans="2:147" s="14" customFormat="1">
      <c r="B109" s="14" t="str">
        <f t="shared" ref="B109" ca="1" si="619">DF109</f>
        <v/>
      </c>
      <c r="C109" s="14">
        <f t="shared" ref="C109" ca="1" si="620">IF(OFFSET(B109,-1,COLUMN(VariableExists)-2),OFFSET(B109,-1,1)+1,OFFSET(B109,-1,1))</f>
        <v>96</v>
      </c>
      <c r="D109" s="14">
        <f t="shared" ref="D109" si="621">ROW(A109)-2</f>
        <v>107</v>
      </c>
      <c r="E109" s="14" t="str">
        <f t="shared" ref="E109" ca="1" si="622">IF(OR(G109="",ROW(G109)=2),"",IF(Z109&gt;0,"S",IF(AX109,IF(J109=2,"D","N"),"I")))</f>
        <v>D</v>
      </c>
      <c r="F109" s="14" t="str">
        <f t="shared" ref="F109" ca="1" si="623">IF(H109,O109,"")</f>
        <v>q_48d_t</v>
      </c>
      <c r="G109" s="14" t="str">
        <f t="shared" ref="G109" ca="1" si="624">IF(H109,P109,"")</f>
        <v>4th timing</v>
      </c>
      <c r="H109" s="14" t="b">
        <f t="shared" ref="H109" ca="1" si="625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[DBTemplate.xlsm]labels!HG3:HG725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[DBTemplate.xlsm]labels!HG3:HG4</v>
      </c>
      <c r="L109" s="14" t="str">
        <f ca="1">IF($H109,IF($J109&gt;0,ADDRESS(3,(D109+1)*2,4,,"["&amp;wew!$G$7&amp;"]"&amp;_sheetname_labels)&amp;":"&amp;ADDRESS(2+J109,(D109+1)*2,4),""),"")</f>
        <v>[DBTemplate.xlsm]labels!HH3:HH4</v>
      </c>
      <c r="M109" s="14">
        <f t="shared" ref="M109" ca="1" si="626">IF($H109,IF(J109&gt;0,COUNTA(INDIRECT(K109))-COUNT(INDIRECT(K109)),0),"")</f>
        <v>0</v>
      </c>
      <c r="N109" s="14">
        <f t="shared" ref="N109" ca="1" si="627">IF(H109,J109-M109,"")</f>
        <v>2</v>
      </c>
      <c r="O109" s="14" t="str">
        <f t="shared" ref="O109" ca="1" si="628">IF(INDIRECT(ADDRESS(2,D109+1,,,_sheetname_dataframe))="","",INDIRECT(ADDRESS(2,D109+1,,,_sheetname_dataframe)))</f>
        <v>q_48d_t</v>
      </c>
      <c r="P109" s="14" t="str">
        <f t="shared" ref="P109" ca="1" si="629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[DBTemplate.xlsm]data_frame!DD3:DD3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30">IF(H109,S109-T109-W109,"")</f>
        <v>0</v>
      </c>
      <c r="AA109" s="12" t="str">
        <f t="shared" ref="AA109" ca="1" si="631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32">IF($H109,IF(AC109&lt;&gt;"",IF(AC109=0,1,IF(AC109/W109&lt;0.15,2,3)),0),"")</f>
        <v>1</v>
      </c>
      <c r="AE109" s="17" t="b">
        <f t="shared" ref="AE109" ca="1" si="633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34">IF(AE109,IF($H109,IF(INDIRECT(ADDRESS(1,D109+2,,,_sheetname_dataframe))="","",INDIRECT(ADDRESS(1,D109+2,,,_sheetname_dataframe))),""),"")</f>
        <v/>
      </c>
      <c r="AH109" s="17" t="b">
        <f t="shared" ref="AH109" ca="1" si="635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36">IF(AH109,IF($H109,IF(INDIRECT(ADDRESS(1,D109+3,,,_sheetname_dataframe))="","",INDIRECT(ADDRESS(1,D109+3,,,_sheetname_dataframe))),""),"")</f>
        <v/>
      </c>
      <c r="AK109" s="17" t="b">
        <f t="shared" ref="AK109" ca="1" si="637">IF(H109,OR(AQ109,AD109=2),"")</f>
        <v>0</v>
      </c>
      <c r="AL109" s="17" t="b">
        <f t="shared" ref="AL109" ca="1" si="638">IF($H109,IF(BV109&lt;&gt;"",IF(OR(BM109="F",BM109="L",BM109="I",BM109="D"),BV109&lt;&gt;0)),"")</f>
        <v>0</v>
      </c>
      <c r="AM109" s="17" t="b">
        <f t="shared" ref="AM109" ca="1" si="639">IF($H109,AND(NOT(AL109),OR(IF(BW109&lt;&gt;"",IF(OR(BM109="F",BM109="L"),BW109&lt;&gt;0)),BM109="I",BM109="N",BM109="D")),"")</f>
        <v>0</v>
      </c>
      <c r="AN109" s="17">
        <f t="shared" ref="AN109" ca="1" si="640">IF(COUNTA(INDIRECT(Q109))=0,0, IF(AND(AO109&lt;&gt;"",X109&lt;AO109),1,IF(AND(AP109&lt;&gt;"",Y109&gt;AP109),1,IF(AND(AQ109,AC109&gt;0),2,0))))</f>
        <v>0</v>
      </c>
      <c r="AO109" s="24" t="str">
        <f t="shared" ref="AO109" ca="1" si="641">IF($H109,IF(BY109&lt;&gt;"",IF(ISNUMBER(BY109),BY109,""),""),"")</f>
        <v/>
      </c>
      <c r="AP109" s="24" t="str">
        <f t="shared" ref="AP109" ca="1" si="642">IF($H109,IF(BZ109&lt;&gt;"",IF(ISNUMBER(BZ109),BZ109,""),""),"")</f>
        <v/>
      </c>
      <c r="AQ109" s="17" t="b">
        <f t="shared" ca="1" si="402"/>
        <v>0</v>
      </c>
      <c r="AR109" s="17" t="b">
        <f t="shared" ref="AR109" ca="1" si="643">IF(H109,IF(N109&gt;0,IF(BQ109&lt;&gt;"",BQ109&lt;&gt;0,FALSE),FALSE),"")</f>
        <v>1</v>
      </c>
      <c r="AS109" s="17" t="b">
        <f t="shared" ref="AS109" ca="1" si="644">IF(H109,IF(BR109&lt;&gt;"",BR109&lt;&gt;0,FALSE),"")</f>
        <v>0</v>
      </c>
      <c r="AT109" s="17" t="b">
        <f t="shared" ref="AT109" ca="1" si="645">IF(H109,IF(N109&gt;0,FALSE,IF(BU109&lt;&gt;"",MATCH(BU109,DataType,0)=1,FALSE)),"")</f>
        <v>0</v>
      </c>
      <c r="AU109" s="17" t="b">
        <f t="shared" ref="AU109" ca="1" si="646">IF(H109,IF(N109&gt;0,TRUE,IF(BU109&lt;&gt;"",MATCH(BU109,DataType,0)=2,FALSE)),"")</f>
        <v>1</v>
      </c>
      <c r="AV109" s="17" t="b">
        <f t="shared" ref="AV109" ca="1" si="647">IF(H109,IF(N109&gt;0,FALSE,IF(BU109&lt;&gt;"",MATCH(BU109,DataType,0)=3,FALSE)),"")</f>
        <v>0</v>
      </c>
      <c r="AW109" s="17" t="b">
        <f t="shared" ref="AW109" ca="1" si="648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49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50">IF(H109,BU109="",FALSE)</f>
        <v>1</v>
      </c>
      <c r="BB109" s="17" t="b">
        <v>0</v>
      </c>
      <c r="BC109" s="17" t="b">
        <f t="shared" ref="BC109" ca="1" si="651">IF(BA109,IF(N109&gt;0,AND(AZ109,Z109=0),FALSE),"")</f>
        <v>1</v>
      </c>
      <c r="BD109" s="17" t="b">
        <f t="shared" ref="BD109" ca="1" si="652">IF(BA109,IF(N109&gt;0,AND(NOT(AZ109),Z109=0),FALSE),"")</f>
        <v>0</v>
      </c>
      <c r="BE109" s="17" t="str">
        <f t="shared" ca="1" si="403"/>
        <v/>
      </c>
      <c r="BF109" s="17" t="b">
        <f t="shared" ca="1" si="404"/>
        <v>0</v>
      </c>
      <c r="BG109" s="17" t="b">
        <f t="shared" ref="BG109" ca="1" si="653">IF(BA109,IF(OR(BB109:BF109),FALSE,IF(Z109=0,FALSE,Z109&gt;0)),"")</f>
        <v>0</v>
      </c>
      <c r="BH109" s="17" t="b">
        <f t="shared" ref="BH109" ca="1" si="654">IF(BA109,COUNTIF(BB109:BG109,TRUE)=1,"")</f>
        <v>1</v>
      </c>
      <c r="BI109" s="17">
        <f t="shared" ref="BI109" ca="1" si="655">IF(BA109,IFERROR(MATCH(TRUE,BB109:BG109,0),7),"")</f>
        <v>2</v>
      </c>
      <c r="BJ109" s="17" t="b">
        <f t="shared" ref="BJ109" ca="1" si="656">DF109&lt;&gt;""</f>
        <v>0</v>
      </c>
      <c r="BK109" s="17" t="str">
        <f t="shared" ca="1" si="405"/>
        <v/>
      </c>
      <c r="BL109" s="17" t="str">
        <f t="shared" ref="BL109" ca="1" si="657">IF(H109,IF(AND(NOT(BA109),AU109),AC109&gt;0,""),"")</f>
        <v/>
      </c>
      <c r="BM109" s="17" t="str">
        <f t="shared" ref="BM109" ca="1" si="658">IF(H109,IF(BA109,CHOOSE(BI109,"0","F","L","I","N",IF(AA109&gt;0.5,"N","S"),"0"),CHOOSE(MATCH(BU109,DataType,0),"S",IF(BK109,"I","N"),"D"  )),"")</f>
        <v>F</v>
      </c>
      <c r="BN109" s="17" t="str">
        <f t="shared" ref="BN109" ca="1" si="659">IF(H109,IF(BJ109,"E",IF(BA109,CHOOSE(BI109,"0","F","L","I","N","S","0"),CHOOSE(MATCH(BU109,DataType,0),"S",IF(BK109,"I","N"),"D"  ))),"")</f>
        <v>F</v>
      </c>
      <c r="BO109" s="17" t="str">
        <f t="shared" ref="BO109" ca="1" si="660">IF($H109,IF(BM109="0","",IF(AND(AR109,N109=2),"D",IF(BM109="S","N",IF(AL109,"O",IF(AM109,"I","N"))))),"")</f>
        <v>D</v>
      </c>
      <c r="BP109" s="14" t="b">
        <f t="shared" ref="BP109" ca="1" si="66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62">IF(MID(DC109,1,1)="■",MID(DC109,2,LEN(DC109)),DC109)</f>
        <v/>
      </c>
      <c r="DE109" s="14" t="str">
        <f t="shared" ref="DE109" ca="1" si="663">IF(DD109&lt;&gt;"",IF(MID(DD109,LEN(DD109),1)="■",MID(DD109,1,LEN(DD109)-1),DD109),"")</f>
        <v/>
      </c>
      <c r="DF109" s="14" t="str">
        <f t="shared" ref="DF109" ca="1" si="664">IFERROR(IF(DE109&lt;&gt;"",SUBSTITUTE(DE109,"■",". "),""),"##INTERNAL_ERROR")</f>
        <v/>
      </c>
      <c r="DG109" s="14" t="str">
        <f t="shared" ref="DG109" ca="1" si="665">IF(CN109&lt;&gt;0,"Variable name don't comply with the naming convention","")</f>
        <v/>
      </c>
      <c r="DH109" s="14" t="str">
        <f t="shared" ref="DH109" ca="1" si="66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67">IF(CP109&lt;&gt;"","Variable label exceed length 150","")</f>
        <v/>
      </c>
      <c r="DJ109" s="14" t="str">
        <f t="shared" ref="DJ109" ca="1" si="66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69">IF(CR109&lt;&gt;"","The following cases have values below declared theorethical min: " &amp;SUBSTITUTE(CR109," ",", "),"")</f>
        <v/>
      </c>
      <c r="DL109" s="14" t="str">
        <f t="shared" ref="DL109" ca="1" si="670">IF(CS109&lt;&gt;"","The following cases have values above declared theorethical max: " &amp;SUBSTITUTE(CS109," ",", "),"")</f>
        <v/>
      </c>
      <c r="DM109" s="14" t="str">
        <f t="shared" ref="DM109" ca="1" si="67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672">IF(CV109&lt;&gt;"","The following records are missing in this required field: " &amp;SUBSTITUTE(CV109," ",", "),"")</f>
        <v/>
      </c>
      <c r="DP109" s="14" t="str">
        <f t="shared" ref="DP109" ca="1" si="673">IF(CW109&lt;&gt;"","The following cases have non-integer values: " &amp;SUBSTITUTE(CW109," ",", "),"")</f>
        <v/>
      </c>
      <c r="DQ109" s="14" t="str">
        <f t="shared" ref="DQ109" ca="1" si="674">IF(CX109&lt;&gt;"","The following cases are non-numeric: " &amp;SUBSTITUTE(CX109," ",", "),"")</f>
        <v/>
      </c>
      <c r="DR109" s="14" t="str">
        <f t="shared" ref="DR109" ca="1" si="67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67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677">OR(ED109&lt;&gt;"",EF109&lt;&gt;"",EG109&lt;&gt;"")</f>
        <v>0</v>
      </c>
      <c r="EA109" s="14" t="str">
        <f t="shared" ref="EA109" ca="1" si="678">IF(EB109&lt;&gt;"",G109 &amp; " (" &amp; F109 &amp; ")","")</f>
        <v>4th timing (q_48d_t)</v>
      </c>
      <c r="EB109" s="14" t="str">
        <f t="shared" ref="EB109" ca="1" si="67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680">IF(EB109&lt;&gt;"",G109 &amp; " (" &amp; F109 &amp; "): " &amp; EB109,"")</f>
        <v xml:space="preserve">4th timing (q_48d_t): Values must be limited to predefinied list. </v>
      </c>
      <c r="ED109" s="14" t="str">
        <f t="shared" ref="ED109" ca="1" si="68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68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683">IF($H109,AG109,"")</f>
        <v/>
      </c>
      <c r="EG109" s="14" t="str">
        <f t="shared" ref="EG109" ca="1" si="684">IF($H109,AJ109,"")</f>
        <v/>
      </c>
      <c r="EM109" s="14" t="b">
        <f t="shared" ref="EM109" ca="1" si="685">OR(EC109&lt;&gt;"",DF109&lt;&gt;"")</f>
        <v>1</v>
      </c>
      <c r="EN109" s="14">
        <f t="shared" ref="EN109" ca="1" si="686">IF(EM109,C109,"")</f>
        <v>96</v>
      </c>
      <c r="EO109" s="14" t="str">
        <f t="shared" ref="EO109" ca="1" si="687">IF(EM109,F109,"")</f>
        <v>q_48d_t</v>
      </c>
      <c r="EP109" s="14" t="str">
        <f t="shared" ref="EP109" ca="1" si="688">EC109</f>
        <v xml:space="preserve">4th timing (q_48d_t): Values must be limited to predefinied list. </v>
      </c>
      <c r="EQ109" s="14" t="str">
        <f t="shared" ref="EQ109" ca="1" si="689">DF109</f>
        <v/>
      </c>
    </row>
    <row r="110" spans="2:147" s="14" customFormat="1">
      <c r="B110" s="14" t="str">
        <f t="shared" ca="1" si="407"/>
        <v>There are some cases with values not explicitly declared in the labels dictionary: 1: 20</v>
      </c>
      <c r="C110" s="14">
        <f t="shared" ca="1" si="408"/>
        <v>97</v>
      </c>
      <c r="D110" s="14">
        <f t="shared" si="409"/>
        <v>108</v>
      </c>
      <c r="E110" s="14" t="str">
        <f t="shared" ca="1" si="410"/>
        <v>N</v>
      </c>
      <c r="F110" s="14" t="str">
        <f t="shared" ca="1" si="411"/>
        <v>q_48e_r</v>
      </c>
      <c r="G110" s="14" t="str">
        <f t="shared" ca="1" si="412"/>
        <v>5th region</v>
      </c>
      <c r="H110" s="14" t="b">
        <f t="shared" ca="1" si="413"/>
        <v>1</v>
      </c>
      <c r="I110" s="14" t="str">
        <f ca="1">IF($H110,ADDRESS(3,(D110+1)*2-1,4,,"["&amp;wew!$G$7&amp;"]"&amp;_sheetname_labels)&amp;":"&amp;ADDRESS(2+ster!$B$20,(D110+1)*2-1,4),"")</f>
        <v>[DBTemplate.xlsm]labels!HI3:HI725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[DBTemplate.xlsm]labels!HI3:HI19</v>
      </c>
      <c r="L110" s="14" t="str">
        <f ca="1">IF($H110,IF($J110&gt;0,ADDRESS(3,(D110+1)*2,4,,"["&amp;wew!$G$7&amp;"]"&amp;_sheetname_labels)&amp;":"&amp;ADDRESS(2+J110,(D110+1)*2,4),""),"")</f>
        <v>[DBTemplate.xlsm]labels!HJ3:HJ19</v>
      </c>
      <c r="M110" s="14">
        <f t="shared" ca="1" si="414"/>
        <v>0</v>
      </c>
      <c r="N110" s="14">
        <f t="shared" ca="1" si="415"/>
        <v>17</v>
      </c>
      <c r="O110" s="14" t="str">
        <f t="shared" ca="1" si="416"/>
        <v>q_48e_r</v>
      </c>
      <c r="P110" s="14" t="str">
        <f t="shared" ca="1" si="417"/>
        <v>5th region</v>
      </c>
      <c r="Q110" s="14" t="str">
        <f ca="1">IF($BP110,ADDRESS(3,D110+1,4,,"["&amp;wew!$G$7&amp;"]"&amp;_sheetname_dataframe)&amp;":"&amp;ADDRESS(2+ster!$C$14,D110+1,4),"")</f>
        <v>[DBTemplate.xlsm]data_frame!DE3:DE3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20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20</v>
      </c>
      <c r="Z110" s="14">
        <f t="shared" ca="1" si="418"/>
        <v>0</v>
      </c>
      <c r="AA110" s="12">
        <f t="shared" ca="1" si="419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20"/>
        <v>1</v>
      </c>
      <c r="AE110" s="17" t="b">
        <f t="shared" ca="1" si="421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22"/>
        <v/>
      </c>
      <c r="AH110" s="17" t="b">
        <f t="shared" ca="1" si="423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24"/>
        <v/>
      </c>
      <c r="AK110" s="17" t="b">
        <f t="shared" ca="1" si="425"/>
        <v>0</v>
      </c>
      <c r="AL110" s="17" t="b">
        <f t="shared" ca="1" si="426"/>
        <v>0</v>
      </c>
      <c r="AM110" s="17" t="b">
        <f t="shared" ca="1" si="427"/>
        <v>0</v>
      </c>
      <c r="AN110" s="17">
        <f t="shared" ca="1" si="428"/>
        <v>0</v>
      </c>
      <c r="AO110" s="24" t="str">
        <f t="shared" ca="1" si="429"/>
        <v/>
      </c>
      <c r="AP110" s="24" t="str">
        <f t="shared" ca="1" si="430"/>
        <v/>
      </c>
      <c r="AQ110" s="17" t="b">
        <f t="shared" ca="1" si="402"/>
        <v>0</v>
      </c>
      <c r="AR110" s="17" t="b">
        <f t="shared" ca="1" si="431"/>
        <v>1</v>
      </c>
      <c r="AS110" s="17" t="b">
        <f t="shared" ca="1" si="432"/>
        <v>0</v>
      </c>
      <c r="AT110" s="17" t="b">
        <f t="shared" ca="1" si="433"/>
        <v>0</v>
      </c>
      <c r="AU110" s="17" t="b">
        <f t="shared" ca="1" si="434"/>
        <v>1</v>
      </c>
      <c r="AV110" s="17" t="b">
        <f t="shared" ca="1" si="435"/>
        <v>0</v>
      </c>
      <c r="AW110" s="17" t="b">
        <f t="shared" ca="1" si="436"/>
        <v>1</v>
      </c>
      <c r="AX110" s="14" t="b">
        <f t="array" aca="1" ref="AX110" ca="1">IF(H110,N110&gt;0,"")</f>
        <v>1</v>
      </c>
      <c r="AY110" s="17" t="str">
        <f t="shared" ca="1" si="437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38"/>
        <v>1</v>
      </c>
      <c r="BB110" s="17" t="b">
        <v>0</v>
      </c>
      <c r="BC110" s="17" t="b">
        <f t="shared" ca="1" si="439"/>
        <v>1</v>
      </c>
      <c r="BD110" s="17" t="b">
        <f t="shared" ca="1" si="440"/>
        <v>0</v>
      </c>
      <c r="BE110" s="17" t="str">
        <f t="shared" ca="1" si="403"/>
        <v/>
      </c>
      <c r="BF110" s="17" t="b">
        <f t="shared" ca="1" si="404"/>
        <v>0</v>
      </c>
      <c r="BG110" s="17" t="b">
        <f t="shared" ca="1" si="441"/>
        <v>0</v>
      </c>
      <c r="BH110" s="17" t="b">
        <f t="shared" ca="1" si="442"/>
        <v>1</v>
      </c>
      <c r="BI110" s="17">
        <f t="shared" ca="1" si="443"/>
        <v>2</v>
      </c>
      <c r="BJ110" s="17" t="b">
        <f t="shared" ca="1" si="444"/>
        <v>1</v>
      </c>
      <c r="BK110" s="17" t="str">
        <f t="shared" ca="1" si="405"/>
        <v/>
      </c>
      <c r="BL110" s="17" t="str">
        <f t="shared" ca="1" si="445"/>
        <v/>
      </c>
      <c r="BM110" s="17" t="str">
        <f t="shared" ca="1" si="446"/>
        <v>F</v>
      </c>
      <c r="BN110" s="17" t="str">
        <f t="shared" ca="1" si="447"/>
        <v>E</v>
      </c>
      <c r="BO110" s="17" t="str">
        <f t="shared" ca="1" si="448"/>
        <v>N</v>
      </c>
      <c r="BP110" s="14" t="b">
        <f t="shared" ca="1" si="449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>1: 20</v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■There are some cases with values not explicitly declared in the labels dictionary: 1: 20■</v>
      </c>
      <c r="DD110" s="14" t="str">
        <f t="shared" ca="1" si="450"/>
        <v>There are some cases with values not explicitly declared in the labels dictionary: 1: 20■</v>
      </c>
      <c r="DE110" s="14" t="str">
        <f t="shared" ca="1" si="451"/>
        <v>There are some cases with values not explicitly declared in the labels dictionary: 1: 20</v>
      </c>
      <c r="DF110" s="14" t="str">
        <f t="shared" ca="1" si="452"/>
        <v>There are some cases with values not explicitly declared in the labels dictionary: 1: 20</v>
      </c>
      <c r="DG110" s="14" t="str">
        <f t="shared" ca="1" si="453"/>
        <v/>
      </c>
      <c r="DH110" s="14" t="str">
        <f t="shared" ca="1" si="454"/>
        <v/>
      </c>
      <c r="DI110" s="14" t="str">
        <f t="shared" ca="1" si="455"/>
        <v/>
      </c>
      <c r="DJ110" s="14" t="str">
        <f t="shared" ca="1" si="456"/>
        <v/>
      </c>
      <c r="DK110" s="14" t="str">
        <f t="shared" ca="1" si="457"/>
        <v/>
      </c>
      <c r="DL110" s="14" t="str">
        <f t="shared" ca="1" si="406"/>
        <v/>
      </c>
      <c r="DM110" s="14" t="str">
        <f t="shared" ca="1" si="458"/>
        <v>There are some cases with values not explicitly declared in the labels dictionary: 1: 20</v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59"/>
        <v/>
      </c>
      <c r="DP110" s="14" t="str">
        <f t="shared" ca="1" si="460"/>
        <v/>
      </c>
      <c r="DQ110" s="14" t="str">
        <f t="shared" ca="1" si="461"/>
        <v/>
      </c>
      <c r="DR110" s="14" t="str">
        <f t="shared" ca="1" si="462"/>
        <v/>
      </c>
      <c r="DS110" s="14" t="str">
        <f t="shared" ca="1" si="463"/>
        <v/>
      </c>
      <c r="DZ110" s="14" t="b">
        <f t="shared" ca="1" si="464"/>
        <v>0</v>
      </c>
      <c r="EA110" s="14" t="str">
        <f t="shared" ca="1" si="465"/>
        <v>5th region (q_48e_r)</v>
      </c>
      <c r="EB110" s="14" t="str">
        <f t="shared" ca="1" si="466"/>
        <v xml:space="preserve">Values must be limited to predefinied list. </v>
      </c>
      <c r="EC110" s="14" t="str">
        <f t="shared" ca="1" si="467"/>
        <v xml:space="preserve">5th region (q_48e_r): Values must be limited to predefinied list. </v>
      </c>
      <c r="ED110" s="14" t="str">
        <f t="shared" ca="1" si="468"/>
        <v/>
      </c>
      <c r="EE110" s="14" t="str">
        <f t="shared" ca="1" si="469"/>
        <v>Values must be limited to predefinied list</v>
      </c>
      <c r="EF110" s="14" t="str">
        <f t="shared" ca="1" si="470"/>
        <v/>
      </c>
      <c r="EG110" s="14" t="str">
        <f t="shared" ca="1" si="471"/>
        <v/>
      </c>
      <c r="EM110" s="14" t="b">
        <f t="shared" ca="1" si="472"/>
        <v>1</v>
      </c>
      <c r="EN110" s="14">
        <f t="shared" ca="1" si="473"/>
        <v>97</v>
      </c>
      <c r="EO110" s="14" t="str">
        <f t="shared" ca="1" si="474"/>
        <v>q_48e_r</v>
      </c>
      <c r="EP110" s="14" t="str">
        <f t="shared" ca="1" si="475"/>
        <v xml:space="preserve">5th region (q_48e_r): Values must be limited to predefinied list. </v>
      </c>
      <c r="EQ110" s="14" t="str">
        <f t="shared" ca="1" si="476"/>
        <v>There are some cases with values not explicitly declared in the labels dictionary: 1: 20</v>
      </c>
    </row>
    <row r="111" spans="2:147" s="14" customFormat="1">
      <c r="B111" s="14" t="str">
        <f t="shared" ref="B111" ca="1" si="690">DF111</f>
        <v/>
      </c>
      <c r="C111" s="14">
        <f t="shared" ref="C111" ca="1" si="691">IF(OFFSET(B111,-1,COLUMN(VariableExists)-2),OFFSET(B111,-1,1)+1,OFFSET(B111,-1,1))</f>
        <v>98</v>
      </c>
      <c r="D111" s="14">
        <f t="shared" ref="D111" si="692">ROW(A111)-2</f>
        <v>109</v>
      </c>
      <c r="E111" s="14" t="str">
        <f t="shared" ref="E111" ca="1" si="693">IF(OR(G111="",ROW(G111)=2),"",IF(Z111&gt;0,"S",IF(AX111,IF(J111=2,"D","N"),"I")))</f>
        <v>D</v>
      </c>
      <c r="F111" s="14" t="str">
        <f t="shared" ref="F111" ca="1" si="694">IF(H111,O111,"")</f>
        <v>q_48e_t</v>
      </c>
      <c r="G111" s="14" t="str">
        <f t="shared" ref="G111" ca="1" si="695">IF(H111,P111,"")</f>
        <v>5th timing</v>
      </c>
      <c r="H111" s="14" t="b">
        <f t="shared" ref="H111" ca="1" si="69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[DBTemplate.xlsm]labels!HK3:HK725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[DBTemplate.xlsm]labels!HK3:HK4</v>
      </c>
      <c r="L111" s="14" t="str">
        <f ca="1">IF($H111,IF($J111&gt;0,ADDRESS(3,(D111+1)*2,4,,"["&amp;wew!$G$7&amp;"]"&amp;_sheetname_labels)&amp;":"&amp;ADDRESS(2+J111,(D111+1)*2,4),""),"")</f>
        <v>[DBTemplate.xlsm]labels!HL3:HL4</v>
      </c>
      <c r="M111" s="14">
        <f t="shared" ref="M111" ca="1" si="697">IF($H111,IF(J111&gt;0,COUNTA(INDIRECT(K111))-COUNT(INDIRECT(K111)),0),"")</f>
        <v>0</v>
      </c>
      <c r="N111" s="14">
        <f t="shared" ref="N111" ca="1" si="698">IF(H111,J111-M111,"")</f>
        <v>2</v>
      </c>
      <c r="O111" s="14" t="str">
        <f t="shared" ref="O111" ca="1" si="699">IF(INDIRECT(ADDRESS(2,D111+1,,,_sheetname_dataframe))="","",INDIRECT(ADDRESS(2,D111+1,,,_sheetname_dataframe)))</f>
        <v>q_48e_t</v>
      </c>
      <c r="P111" s="14" t="str">
        <f t="shared" ref="P111" ca="1" si="70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[DBTemplate.xlsm]data_frame!DF3:DF3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01">IF(H111,S111-T111-W111,"")</f>
        <v>0</v>
      </c>
      <c r="AA111" s="12" t="str">
        <f t="shared" ref="AA111" ca="1" si="70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03">IF($H111,IF(AC111&lt;&gt;"",IF(AC111=0,1,IF(AC111/W111&lt;0.15,2,3)),0),"")</f>
        <v>1</v>
      </c>
      <c r="AE111" s="17" t="b">
        <f t="shared" ref="AE111" ca="1" si="70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05">IF(AE111,IF($H111,IF(INDIRECT(ADDRESS(1,D111+2,,,_sheetname_dataframe))="","",INDIRECT(ADDRESS(1,D111+2,,,_sheetname_dataframe))),""),"")</f>
        <v/>
      </c>
      <c r="AH111" s="17" t="b">
        <f t="shared" ref="AH111" ca="1" si="70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07">IF(AH111,IF($H111,IF(INDIRECT(ADDRESS(1,D111+3,,,_sheetname_dataframe))="","",INDIRECT(ADDRESS(1,D111+3,,,_sheetname_dataframe))),""),"")</f>
        <v/>
      </c>
      <c r="AK111" s="17" t="b">
        <f t="shared" ref="AK111" ca="1" si="708">IF(H111,OR(AQ111,AD111=2),"")</f>
        <v>0</v>
      </c>
      <c r="AL111" s="17" t="b">
        <f t="shared" ref="AL111" ca="1" si="709">IF($H111,IF(BV111&lt;&gt;"",IF(OR(BM111="F",BM111="L",BM111="I",BM111="D"),BV111&lt;&gt;0)),"")</f>
        <v>0</v>
      </c>
      <c r="AM111" s="17" t="b">
        <f t="shared" ref="AM111" ca="1" si="710">IF($H111,AND(NOT(AL111),OR(IF(BW111&lt;&gt;"",IF(OR(BM111="F",BM111="L"),BW111&lt;&gt;0)),BM111="I",BM111="N",BM111="D")),"")</f>
        <v>0</v>
      </c>
      <c r="AN111" s="17">
        <f t="shared" ref="AN111" ca="1" si="711">IF(COUNTA(INDIRECT(Q111))=0,0, IF(AND(AO111&lt;&gt;"",X111&lt;AO111),1,IF(AND(AP111&lt;&gt;"",Y111&gt;AP111),1,IF(AND(AQ111,AC111&gt;0),2,0))))</f>
        <v>0</v>
      </c>
      <c r="AO111" s="24" t="str">
        <f t="shared" ref="AO111" ca="1" si="712">IF($H111,IF(BY111&lt;&gt;"",IF(ISNUMBER(BY111),BY111,""),""),"")</f>
        <v/>
      </c>
      <c r="AP111" s="24" t="str">
        <f t="shared" ref="AP111" ca="1" si="713">IF($H111,IF(BZ111&lt;&gt;"",IF(ISNUMBER(BZ111),BZ111,""),""),"")</f>
        <v/>
      </c>
      <c r="AQ111" s="17" t="b">
        <f t="shared" ca="1" si="402"/>
        <v>0</v>
      </c>
      <c r="AR111" s="17" t="b">
        <f t="shared" ref="AR111" ca="1" si="714">IF(H111,IF(N111&gt;0,IF(BQ111&lt;&gt;"",BQ111&lt;&gt;0,FALSE),FALSE),"")</f>
        <v>1</v>
      </c>
      <c r="AS111" s="17" t="b">
        <f t="shared" ref="AS111" ca="1" si="715">IF(H111,IF(BR111&lt;&gt;"",BR111&lt;&gt;0,FALSE),"")</f>
        <v>0</v>
      </c>
      <c r="AT111" s="17" t="b">
        <f t="shared" ref="AT111" ca="1" si="716">IF(H111,IF(N111&gt;0,FALSE,IF(BU111&lt;&gt;"",MATCH(BU111,DataType,0)=1,FALSE)),"")</f>
        <v>0</v>
      </c>
      <c r="AU111" s="17" t="b">
        <f t="shared" ref="AU111" ca="1" si="717">IF(H111,IF(N111&gt;0,TRUE,IF(BU111&lt;&gt;"",MATCH(BU111,DataType,0)=2,FALSE)),"")</f>
        <v>1</v>
      </c>
      <c r="AV111" s="17" t="b">
        <f t="shared" ref="AV111" ca="1" si="718">IF(H111,IF(N111&gt;0,FALSE,IF(BU111&lt;&gt;"",MATCH(BU111,DataType,0)=3,FALSE)),"")</f>
        <v>0</v>
      </c>
      <c r="AW111" s="17" t="b">
        <f t="shared" ref="AW111" ca="1" si="719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20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21">IF(H111,BU111="",FALSE)</f>
        <v>1</v>
      </c>
      <c r="BB111" s="17" t="b">
        <v>0</v>
      </c>
      <c r="BC111" s="17" t="b">
        <f t="shared" ref="BC111" ca="1" si="722">IF(BA111,IF(N111&gt;0,AND(AZ111,Z111=0),FALSE),"")</f>
        <v>1</v>
      </c>
      <c r="BD111" s="17" t="b">
        <f t="shared" ref="BD111" ca="1" si="723">IF(BA111,IF(N111&gt;0,AND(NOT(AZ111),Z111=0),FALSE),"")</f>
        <v>0</v>
      </c>
      <c r="BE111" s="17" t="str">
        <f t="shared" ca="1" si="403"/>
        <v/>
      </c>
      <c r="BF111" s="17" t="b">
        <f t="shared" ca="1" si="404"/>
        <v>0</v>
      </c>
      <c r="BG111" s="17" t="b">
        <f t="shared" ref="BG111" ca="1" si="724">IF(BA111,IF(OR(BB111:BF111),FALSE,IF(Z111=0,FALSE,Z111&gt;0)),"")</f>
        <v>0</v>
      </c>
      <c r="BH111" s="17" t="b">
        <f t="shared" ref="BH111" ca="1" si="725">IF(BA111,COUNTIF(BB111:BG111,TRUE)=1,"")</f>
        <v>1</v>
      </c>
      <c r="BI111" s="17">
        <f t="shared" ref="BI111" ca="1" si="726">IF(BA111,IFERROR(MATCH(TRUE,BB111:BG111,0),7),"")</f>
        <v>2</v>
      </c>
      <c r="BJ111" s="17" t="b">
        <f t="shared" ref="BJ111" ca="1" si="727">DF111&lt;&gt;""</f>
        <v>0</v>
      </c>
      <c r="BK111" s="17" t="str">
        <f t="shared" ca="1" si="405"/>
        <v/>
      </c>
      <c r="BL111" s="17" t="str">
        <f t="shared" ref="BL111" ca="1" si="728">IF(H111,IF(AND(NOT(BA111),AU111),AC111&gt;0,""),"")</f>
        <v/>
      </c>
      <c r="BM111" s="17" t="str">
        <f t="shared" ref="BM111" ca="1" si="729">IF(H111,IF(BA111,CHOOSE(BI111,"0","F","L","I","N",IF(AA111&gt;0.5,"N","S"),"0"),CHOOSE(MATCH(BU111,DataType,0),"S",IF(BK111,"I","N"),"D"  )),"")</f>
        <v>F</v>
      </c>
      <c r="BN111" s="17" t="str">
        <f t="shared" ref="BN111" ca="1" si="730">IF(H111,IF(BJ111,"E",IF(BA111,CHOOSE(BI111,"0","F","L","I","N","S","0"),CHOOSE(MATCH(BU111,DataType,0),"S",IF(BK111,"I","N"),"D"  ))),"")</f>
        <v>F</v>
      </c>
      <c r="BO111" s="17" t="str">
        <f t="shared" ref="BO111" ca="1" si="731">IF($H111,IF(BM111="0","",IF(AND(AR111,N111=2),"D",IF(BM111="S","N",IF(AL111,"O",IF(AM111,"I","N"))))),"")</f>
        <v>D</v>
      </c>
      <c r="BP111" s="14" t="b">
        <f t="shared" ref="BP111" ca="1" si="732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33">IF(MID(DC111,1,1)="■",MID(DC111,2,LEN(DC111)),DC111)</f>
        <v/>
      </c>
      <c r="DE111" s="14" t="str">
        <f t="shared" ref="DE111" ca="1" si="734">IF(DD111&lt;&gt;"",IF(MID(DD111,LEN(DD111),1)="■",MID(DD111,1,LEN(DD111)-1),DD111),"")</f>
        <v/>
      </c>
      <c r="DF111" s="14" t="str">
        <f t="shared" ref="DF111" ca="1" si="735">IFERROR(IF(DE111&lt;&gt;"",SUBSTITUTE(DE111,"■",". "),""),"##INTERNAL_ERROR")</f>
        <v/>
      </c>
      <c r="DG111" s="14" t="str">
        <f t="shared" ref="DG111" ca="1" si="736">IF(CN111&lt;&gt;0,"Variable name don't comply with the naming convention","")</f>
        <v/>
      </c>
      <c r="DH111" s="14" t="str">
        <f t="shared" ref="DH111" ca="1" si="737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38">IF(CP111&lt;&gt;"","Variable label exceed length 150","")</f>
        <v/>
      </c>
      <c r="DJ111" s="14" t="str">
        <f t="shared" ref="DJ111" ca="1" si="739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40">IF(CR111&lt;&gt;"","The following cases have values below declared theorethical min: " &amp;SUBSTITUTE(CR111," ",", "),"")</f>
        <v/>
      </c>
      <c r="DL111" s="14" t="str">
        <f t="shared" ref="DL111" ca="1" si="741">IF(CS111&lt;&gt;"","The following cases have values above declared theorethical max: " &amp;SUBSTITUTE(CS111," ",", "),"")</f>
        <v/>
      </c>
      <c r="DM111" s="14" t="str">
        <f t="shared" ref="DM111" ca="1" si="742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43">IF(CV111&lt;&gt;"","The following records are missing in this required field: " &amp;SUBSTITUTE(CV111," ",", "),"")</f>
        <v/>
      </c>
      <c r="DP111" s="14" t="str">
        <f t="shared" ref="DP111" ca="1" si="744">IF(CW111&lt;&gt;"","The following cases have non-integer values: " &amp;SUBSTITUTE(CW111," ",", "),"")</f>
        <v/>
      </c>
      <c r="DQ111" s="14" t="str">
        <f t="shared" ref="DQ111" ca="1" si="745">IF(CX111&lt;&gt;"","The following cases are non-numeric: " &amp;SUBSTITUTE(CX111," ",", "),"")</f>
        <v/>
      </c>
      <c r="DR111" s="14" t="str">
        <f t="shared" ref="DR111" ca="1" si="746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47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48">OR(ED111&lt;&gt;"",EF111&lt;&gt;"",EG111&lt;&gt;"")</f>
        <v>0</v>
      </c>
      <c r="EA111" s="14" t="str">
        <f t="shared" ref="EA111" ca="1" si="749">IF(EB111&lt;&gt;"",G111 &amp; " (" &amp; F111 &amp; ")","")</f>
        <v>5th timing (q_48e_t)</v>
      </c>
      <c r="EB111" s="14" t="str">
        <f t="shared" ref="EB111" ca="1" si="750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51">IF(EB111&lt;&gt;"",G111 &amp; " (" &amp; F111 &amp; "): " &amp; EB111,"")</f>
        <v xml:space="preserve">5th timing (q_48e_t): Values must be limited to predefinied list. </v>
      </c>
      <c r="ED111" s="14" t="str">
        <f t="shared" ref="ED111" ca="1" si="752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53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54">IF($H111,AG111,"")</f>
        <v/>
      </c>
      <c r="EG111" s="14" t="str">
        <f t="shared" ref="EG111" ca="1" si="755">IF($H111,AJ111,"")</f>
        <v/>
      </c>
      <c r="EM111" s="14" t="b">
        <f t="shared" ref="EM111" ca="1" si="756">OR(EC111&lt;&gt;"",DF111&lt;&gt;"")</f>
        <v>1</v>
      </c>
      <c r="EN111" s="14">
        <f t="shared" ref="EN111" ca="1" si="757">IF(EM111,C111,"")</f>
        <v>98</v>
      </c>
      <c r="EO111" s="14" t="str">
        <f t="shared" ref="EO111" ca="1" si="758">IF(EM111,F111,"")</f>
        <v>q_48e_t</v>
      </c>
      <c r="EP111" s="14" t="str">
        <f t="shared" ref="EP111" ca="1" si="759">EC111</f>
        <v xml:space="preserve">5th timing (q_48e_t): Values must be limited to predefinied list. </v>
      </c>
      <c r="EQ111" s="14" t="str">
        <f t="shared" ref="EQ111" ca="1" si="760">DF111</f>
        <v/>
      </c>
    </row>
    <row r="112" spans="2:147" s="14" customFormat="1">
      <c r="B112" s="14" t="str">
        <f t="shared" ca="1" si="407"/>
        <v>There are some cases with values not explicitly declared in the labels dictionary: 1: 25</v>
      </c>
      <c r="C112" s="14">
        <f t="shared" ca="1" si="408"/>
        <v>99</v>
      </c>
      <c r="D112" s="14">
        <f t="shared" si="409"/>
        <v>110</v>
      </c>
      <c r="E112" s="14" t="str">
        <f t="shared" ca="1" si="410"/>
        <v>N</v>
      </c>
      <c r="F112" s="14" t="str">
        <f t="shared" ca="1" si="411"/>
        <v>q_48f_r</v>
      </c>
      <c r="G112" s="14" t="str">
        <f t="shared" ca="1" si="412"/>
        <v>6th region</v>
      </c>
      <c r="H112" s="14" t="b">
        <f t="shared" ca="1" si="413"/>
        <v>1</v>
      </c>
      <c r="I112" s="14" t="str">
        <f ca="1">IF($H112,ADDRESS(3,(D112+1)*2-1,4,,"["&amp;wew!$G$7&amp;"]"&amp;_sheetname_labels)&amp;":"&amp;ADDRESS(2+ster!$B$20,(D112+1)*2-1,4),"")</f>
        <v>[DBTemplate.xlsm]labels!HM3:HM725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[DBTemplate.xlsm]labels!HM3:HM19</v>
      </c>
      <c r="L112" s="14" t="str">
        <f ca="1">IF($H112,IF($J112&gt;0,ADDRESS(3,(D112+1)*2,4,,"["&amp;wew!$G$7&amp;"]"&amp;_sheetname_labels)&amp;":"&amp;ADDRESS(2+J112,(D112+1)*2,4),""),"")</f>
        <v>[DBTemplate.xlsm]labels!HN3:HN19</v>
      </c>
      <c r="M112" s="14">
        <f t="shared" ca="1" si="414"/>
        <v>0</v>
      </c>
      <c r="N112" s="14">
        <f t="shared" ca="1" si="415"/>
        <v>17</v>
      </c>
      <c r="O112" s="14" t="str">
        <f t="shared" ca="1" si="416"/>
        <v>q_48f_r</v>
      </c>
      <c r="P112" s="14" t="str">
        <f t="shared" ca="1" si="417"/>
        <v>6th region</v>
      </c>
      <c r="Q112" s="14" t="str">
        <f ca="1">IF($BP112,ADDRESS(3,D112+1,4,,"["&amp;wew!$G$7&amp;"]"&amp;_sheetname_dataframe)&amp;":"&amp;ADDRESS(2+ster!$C$14,D112+1,4),"")</f>
        <v>[DBTemplate.xlsm]data_frame!DG3:DG3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25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25</v>
      </c>
      <c r="Z112" s="14">
        <f t="shared" ca="1" si="418"/>
        <v>0</v>
      </c>
      <c r="AA112" s="12">
        <f t="shared" ca="1" si="419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20"/>
        <v>1</v>
      </c>
      <c r="AE112" s="17" t="b">
        <f t="shared" ca="1" si="421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22"/>
        <v/>
      </c>
      <c r="AH112" s="17" t="b">
        <f t="shared" ca="1" si="423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24"/>
        <v/>
      </c>
      <c r="AK112" s="17" t="b">
        <f t="shared" ca="1" si="425"/>
        <v>0</v>
      </c>
      <c r="AL112" s="17" t="b">
        <f t="shared" ca="1" si="426"/>
        <v>0</v>
      </c>
      <c r="AM112" s="17" t="b">
        <f t="shared" ca="1" si="427"/>
        <v>0</v>
      </c>
      <c r="AN112" s="17">
        <f t="shared" ca="1" si="428"/>
        <v>0</v>
      </c>
      <c r="AO112" s="24" t="str">
        <f t="shared" ca="1" si="429"/>
        <v/>
      </c>
      <c r="AP112" s="24" t="str">
        <f t="shared" ca="1" si="430"/>
        <v/>
      </c>
      <c r="AQ112" s="17" t="b">
        <f t="shared" ca="1" si="402"/>
        <v>0</v>
      </c>
      <c r="AR112" s="17" t="b">
        <f t="shared" ca="1" si="431"/>
        <v>1</v>
      </c>
      <c r="AS112" s="17" t="b">
        <f t="shared" ca="1" si="432"/>
        <v>0</v>
      </c>
      <c r="AT112" s="17" t="b">
        <f t="shared" ca="1" si="433"/>
        <v>0</v>
      </c>
      <c r="AU112" s="17" t="b">
        <f t="shared" ca="1" si="434"/>
        <v>1</v>
      </c>
      <c r="AV112" s="17" t="b">
        <f t="shared" ca="1" si="435"/>
        <v>0</v>
      </c>
      <c r="AW112" s="17" t="b">
        <f t="shared" ca="1" si="436"/>
        <v>1</v>
      </c>
      <c r="AX112" s="14" t="b">
        <f t="array" aca="1" ref="AX112" ca="1">IF(H112,N112&gt;0,"")</f>
        <v>1</v>
      </c>
      <c r="AY112" s="17" t="str">
        <f t="shared" ca="1" si="437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38"/>
        <v>1</v>
      </c>
      <c r="BB112" s="17" t="b">
        <v>0</v>
      </c>
      <c r="BC112" s="17" t="b">
        <f t="shared" ca="1" si="439"/>
        <v>1</v>
      </c>
      <c r="BD112" s="17" t="b">
        <f t="shared" ca="1" si="440"/>
        <v>0</v>
      </c>
      <c r="BE112" s="17" t="str">
        <f t="shared" ca="1" si="403"/>
        <v/>
      </c>
      <c r="BF112" s="17" t="b">
        <f t="shared" ca="1" si="404"/>
        <v>0</v>
      </c>
      <c r="BG112" s="17" t="b">
        <f t="shared" ca="1" si="441"/>
        <v>0</v>
      </c>
      <c r="BH112" s="17" t="b">
        <f t="shared" ca="1" si="442"/>
        <v>1</v>
      </c>
      <c r="BI112" s="17">
        <f t="shared" ca="1" si="443"/>
        <v>2</v>
      </c>
      <c r="BJ112" s="17" t="b">
        <f t="shared" ca="1" si="444"/>
        <v>1</v>
      </c>
      <c r="BK112" s="17" t="str">
        <f t="shared" ca="1" si="405"/>
        <v/>
      </c>
      <c r="BL112" s="17" t="str">
        <f t="shared" ca="1" si="445"/>
        <v/>
      </c>
      <c r="BM112" s="17" t="str">
        <f t="shared" ca="1" si="446"/>
        <v>F</v>
      </c>
      <c r="BN112" s="17" t="str">
        <f t="shared" ca="1" si="447"/>
        <v>E</v>
      </c>
      <c r="BO112" s="17" t="str">
        <f t="shared" ca="1" si="448"/>
        <v>N</v>
      </c>
      <c r="BP112" s="14" t="b">
        <f t="shared" ca="1" si="449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>1: 25</v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■There are some cases with values not explicitly declared in the labels dictionary: 1: 25■</v>
      </c>
      <c r="DD112" s="14" t="str">
        <f t="shared" ca="1" si="450"/>
        <v>There are some cases with values not explicitly declared in the labels dictionary: 1: 25■</v>
      </c>
      <c r="DE112" s="14" t="str">
        <f t="shared" ca="1" si="451"/>
        <v>There are some cases with values not explicitly declared in the labels dictionary: 1: 25</v>
      </c>
      <c r="DF112" s="14" t="str">
        <f t="shared" ca="1" si="452"/>
        <v>There are some cases with values not explicitly declared in the labels dictionary: 1: 25</v>
      </c>
      <c r="DG112" s="14" t="str">
        <f t="shared" ca="1" si="453"/>
        <v/>
      </c>
      <c r="DH112" s="14" t="str">
        <f t="shared" ca="1" si="454"/>
        <v/>
      </c>
      <c r="DI112" s="14" t="str">
        <f t="shared" ca="1" si="455"/>
        <v/>
      </c>
      <c r="DJ112" s="14" t="str">
        <f t="shared" ca="1" si="456"/>
        <v/>
      </c>
      <c r="DK112" s="14" t="str">
        <f t="shared" ca="1" si="457"/>
        <v/>
      </c>
      <c r="DL112" s="14" t="str">
        <f t="shared" ca="1" si="406"/>
        <v/>
      </c>
      <c r="DM112" s="14" t="str">
        <f t="shared" ca="1" si="458"/>
        <v>There are some cases with values not explicitly declared in the labels dictionary: 1: 25</v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59"/>
        <v/>
      </c>
      <c r="DP112" s="14" t="str">
        <f t="shared" ca="1" si="460"/>
        <v/>
      </c>
      <c r="DQ112" s="14" t="str">
        <f t="shared" ca="1" si="461"/>
        <v/>
      </c>
      <c r="DR112" s="14" t="str">
        <f t="shared" ca="1" si="462"/>
        <v/>
      </c>
      <c r="DS112" s="14" t="str">
        <f t="shared" ca="1" si="463"/>
        <v/>
      </c>
      <c r="DZ112" s="14" t="b">
        <f t="shared" ca="1" si="464"/>
        <v>0</v>
      </c>
      <c r="EA112" s="14" t="str">
        <f t="shared" ca="1" si="465"/>
        <v>6th region (q_48f_r)</v>
      </c>
      <c r="EB112" s="14" t="str">
        <f t="shared" ca="1" si="466"/>
        <v xml:space="preserve">Values must be limited to predefinied list. </v>
      </c>
      <c r="EC112" s="14" t="str">
        <f t="shared" ca="1" si="467"/>
        <v xml:space="preserve">6th region (q_48f_r): Values must be limited to predefinied list. </v>
      </c>
      <c r="ED112" s="14" t="str">
        <f t="shared" ca="1" si="468"/>
        <v/>
      </c>
      <c r="EE112" s="14" t="str">
        <f t="shared" ca="1" si="469"/>
        <v>Values must be limited to predefinied list</v>
      </c>
      <c r="EF112" s="14" t="str">
        <f t="shared" ca="1" si="470"/>
        <v/>
      </c>
      <c r="EG112" s="14" t="str">
        <f t="shared" ca="1" si="471"/>
        <v/>
      </c>
      <c r="EM112" s="14" t="b">
        <f t="shared" ca="1" si="472"/>
        <v>1</v>
      </c>
      <c r="EN112" s="14">
        <f t="shared" ca="1" si="473"/>
        <v>99</v>
      </c>
      <c r="EO112" s="14" t="str">
        <f t="shared" ca="1" si="474"/>
        <v>q_48f_r</v>
      </c>
      <c r="EP112" s="14" t="str">
        <f t="shared" ca="1" si="475"/>
        <v xml:space="preserve">6th region (q_48f_r): Values must be limited to predefinied list. </v>
      </c>
      <c r="EQ112" s="14" t="str">
        <f t="shared" ca="1" si="476"/>
        <v>There are some cases with values not explicitly declared in the labels dictionary: 1: 25</v>
      </c>
    </row>
    <row r="113" spans="2:147" s="14" customFormat="1">
      <c r="B113" s="14" t="str">
        <f t="shared" ref="B113" ca="1" si="761">DF113</f>
        <v/>
      </c>
      <c r="C113" s="14">
        <f t="shared" ref="C113" ca="1" si="762">IF(OFFSET(B113,-1,COLUMN(VariableExists)-2),OFFSET(B113,-1,1)+1,OFFSET(B113,-1,1))</f>
        <v>100</v>
      </c>
      <c r="D113" s="14">
        <f t="shared" ref="D113" si="763">ROW(A113)-2</f>
        <v>111</v>
      </c>
      <c r="E113" s="14" t="str">
        <f t="shared" ref="E113" ca="1" si="764">IF(OR(G113="",ROW(G113)=2),"",IF(Z113&gt;0,"S",IF(AX113,IF(J113=2,"D","N"),"I")))</f>
        <v>D</v>
      </c>
      <c r="F113" s="14" t="str">
        <f t="shared" ref="F113" ca="1" si="765">IF(H113,O113,"")</f>
        <v>q_48f_t</v>
      </c>
      <c r="G113" s="14" t="str">
        <f t="shared" ref="G113" ca="1" si="766">IF(H113,P113,"")</f>
        <v>6th timing</v>
      </c>
      <c r="H113" s="14" t="b">
        <f t="shared" ref="H113" ca="1" si="767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[DBTemplate.xlsm]labels!HO3:HO725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[DBTemplate.xlsm]labels!HO3:HO4</v>
      </c>
      <c r="L113" s="14" t="str">
        <f ca="1">IF($H113,IF($J113&gt;0,ADDRESS(3,(D113+1)*2,4,,"["&amp;wew!$G$7&amp;"]"&amp;_sheetname_labels)&amp;":"&amp;ADDRESS(2+J113,(D113+1)*2,4),""),"")</f>
        <v>[DBTemplate.xlsm]labels!HP3:HP4</v>
      </c>
      <c r="M113" s="14">
        <f t="shared" ref="M113" ca="1" si="768">IF($H113,IF(J113&gt;0,COUNTA(INDIRECT(K113))-COUNT(INDIRECT(K113)),0),"")</f>
        <v>0</v>
      </c>
      <c r="N113" s="14">
        <f t="shared" ref="N113" ca="1" si="769">IF(H113,J113-M113,"")</f>
        <v>2</v>
      </c>
      <c r="O113" s="14" t="str">
        <f t="shared" ref="O113" ca="1" si="770">IF(INDIRECT(ADDRESS(2,D113+1,,,_sheetname_dataframe))="","",INDIRECT(ADDRESS(2,D113+1,,,_sheetname_dataframe)))</f>
        <v>q_48f_t</v>
      </c>
      <c r="P113" s="14" t="str">
        <f t="shared" ref="P113" ca="1" si="771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[DBTemplate.xlsm]data_frame!DH3:DH3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772">IF(H113,S113-T113-W113,"")</f>
        <v>0</v>
      </c>
      <c r="AA113" s="12" t="str">
        <f t="shared" ref="AA113" ca="1" si="773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774">IF($H113,IF(AC113&lt;&gt;"",IF(AC113=0,1,IF(AC113/W113&lt;0.15,2,3)),0),"")</f>
        <v>1</v>
      </c>
      <c r="AE113" s="17" t="b">
        <f t="shared" ref="AE113" ca="1" si="775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776">IF(AE113,IF($H113,IF(INDIRECT(ADDRESS(1,D113+2,,,_sheetname_dataframe))="","",INDIRECT(ADDRESS(1,D113+2,,,_sheetname_dataframe))),""),"")</f>
        <v/>
      </c>
      <c r="AH113" s="17" t="b">
        <f t="shared" ref="AH113" ca="1" si="777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778">IF(AH113,IF($H113,IF(INDIRECT(ADDRESS(1,D113+3,,,_sheetname_dataframe))="","",INDIRECT(ADDRESS(1,D113+3,,,_sheetname_dataframe))),""),"")</f>
        <v/>
      </c>
      <c r="AK113" s="17" t="b">
        <f t="shared" ref="AK113" ca="1" si="779">IF(H113,OR(AQ113,AD113=2),"")</f>
        <v>0</v>
      </c>
      <c r="AL113" s="17" t="b">
        <f t="shared" ref="AL113" ca="1" si="780">IF($H113,IF(BV113&lt;&gt;"",IF(OR(BM113="F",BM113="L",BM113="I",BM113="D"),BV113&lt;&gt;0)),"")</f>
        <v>0</v>
      </c>
      <c r="AM113" s="17" t="b">
        <f t="shared" ref="AM113" ca="1" si="781">IF($H113,AND(NOT(AL113),OR(IF(BW113&lt;&gt;"",IF(OR(BM113="F",BM113="L"),BW113&lt;&gt;0)),BM113="I",BM113="N",BM113="D")),"")</f>
        <v>0</v>
      </c>
      <c r="AN113" s="17">
        <f t="shared" ref="AN113" ca="1" si="782">IF(COUNTA(INDIRECT(Q113))=0,0, IF(AND(AO113&lt;&gt;"",X113&lt;AO113),1,IF(AND(AP113&lt;&gt;"",Y113&gt;AP113),1,IF(AND(AQ113,AC113&gt;0),2,0))))</f>
        <v>0</v>
      </c>
      <c r="AO113" s="24" t="str">
        <f t="shared" ref="AO113" ca="1" si="783">IF($H113,IF(BY113&lt;&gt;"",IF(ISNUMBER(BY113),BY113,""),""),"")</f>
        <v/>
      </c>
      <c r="AP113" s="24" t="str">
        <f t="shared" ref="AP113" ca="1" si="784">IF($H113,IF(BZ113&lt;&gt;"",IF(ISNUMBER(BZ113),BZ113,""),""),"")</f>
        <v/>
      </c>
      <c r="AQ113" s="17" t="b">
        <f t="shared" ca="1" si="402"/>
        <v>0</v>
      </c>
      <c r="AR113" s="17" t="b">
        <f t="shared" ref="AR113" ca="1" si="785">IF(H113,IF(N113&gt;0,IF(BQ113&lt;&gt;"",BQ113&lt;&gt;0,FALSE),FALSE),"")</f>
        <v>1</v>
      </c>
      <c r="AS113" s="17" t="b">
        <f t="shared" ref="AS113" ca="1" si="786">IF(H113,IF(BR113&lt;&gt;"",BR113&lt;&gt;0,FALSE),"")</f>
        <v>0</v>
      </c>
      <c r="AT113" s="17" t="b">
        <f t="shared" ref="AT113" ca="1" si="787">IF(H113,IF(N113&gt;0,FALSE,IF(BU113&lt;&gt;"",MATCH(BU113,DataType,0)=1,FALSE)),"")</f>
        <v>0</v>
      </c>
      <c r="AU113" s="17" t="b">
        <f t="shared" ref="AU113" ca="1" si="788">IF(H113,IF(N113&gt;0,TRUE,IF(BU113&lt;&gt;"",MATCH(BU113,DataType,0)=2,FALSE)),"")</f>
        <v>1</v>
      </c>
      <c r="AV113" s="17" t="b">
        <f t="shared" ref="AV113" ca="1" si="789">IF(H113,IF(N113&gt;0,FALSE,IF(BU113&lt;&gt;"",MATCH(BU113,DataType,0)=3,FALSE)),"")</f>
        <v>0</v>
      </c>
      <c r="AW113" s="17" t="b">
        <f t="shared" ref="AW113" ca="1" si="790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791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792">IF(H113,BU113="",FALSE)</f>
        <v>1</v>
      </c>
      <c r="BB113" s="17" t="b">
        <v>0</v>
      </c>
      <c r="BC113" s="17" t="b">
        <f t="shared" ref="BC113" ca="1" si="793">IF(BA113,IF(N113&gt;0,AND(AZ113,Z113=0),FALSE),"")</f>
        <v>1</v>
      </c>
      <c r="BD113" s="17" t="b">
        <f t="shared" ref="BD113" ca="1" si="794">IF(BA113,IF(N113&gt;0,AND(NOT(AZ113),Z113=0),FALSE),"")</f>
        <v>0</v>
      </c>
      <c r="BE113" s="17" t="str">
        <f t="shared" ca="1" si="403"/>
        <v/>
      </c>
      <c r="BF113" s="17" t="b">
        <f t="shared" ca="1" si="404"/>
        <v>0</v>
      </c>
      <c r="BG113" s="17" t="b">
        <f t="shared" ref="BG113" ca="1" si="795">IF(BA113,IF(OR(BB113:BF113),FALSE,IF(Z113=0,FALSE,Z113&gt;0)),"")</f>
        <v>0</v>
      </c>
      <c r="BH113" s="17" t="b">
        <f t="shared" ref="BH113" ca="1" si="796">IF(BA113,COUNTIF(BB113:BG113,TRUE)=1,"")</f>
        <v>1</v>
      </c>
      <c r="BI113" s="17">
        <f t="shared" ref="BI113" ca="1" si="797">IF(BA113,IFERROR(MATCH(TRUE,BB113:BG113,0),7),"")</f>
        <v>2</v>
      </c>
      <c r="BJ113" s="17" t="b">
        <f t="shared" ref="BJ113" ca="1" si="798">DF113&lt;&gt;""</f>
        <v>0</v>
      </c>
      <c r="BK113" s="17" t="str">
        <f t="shared" ca="1" si="405"/>
        <v/>
      </c>
      <c r="BL113" s="17" t="str">
        <f t="shared" ref="BL113" ca="1" si="799">IF(H113,IF(AND(NOT(BA113),AU113),AC113&gt;0,""),"")</f>
        <v/>
      </c>
      <c r="BM113" s="17" t="str">
        <f t="shared" ref="BM113" ca="1" si="800">IF(H113,IF(BA113,CHOOSE(BI113,"0","F","L","I","N",IF(AA113&gt;0.5,"N","S"),"0"),CHOOSE(MATCH(BU113,DataType,0),"S",IF(BK113,"I","N"),"D"  )),"")</f>
        <v>F</v>
      </c>
      <c r="BN113" s="17" t="str">
        <f t="shared" ref="BN113" ca="1" si="801">IF(H113,IF(BJ113,"E",IF(BA113,CHOOSE(BI113,"0","F","L","I","N","S","0"),CHOOSE(MATCH(BU113,DataType,0),"S",IF(BK113,"I","N"),"D"  ))),"")</f>
        <v>F</v>
      </c>
      <c r="BO113" s="17" t="str">
        <f t="shared" ref="BO113" ca="1" si="802">IF($H113,IF(BM113="0","",IF(AND(AR113,N113=2),"D",IF(BM113="S","N",IF(AL113,"O",IF(AM113,"I","N"))))),"")</f>
        <v>D</v>
      </c>
      <c r="BP113" s="14" t="b">
        <f t="shared" ref="BP113" ca="1" si="803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04">IF(MID(DC113,1,1)="■",MID(DC113,2,LEN(DC113)),DC113)</f>
        <v/>
      </c>
      <c r="DE113" s="14" t="str">
        <f t="shared" ref="DE113" ca="1" si="805">IF(DD113&lt;&gt;"",IF(MID(DD113,LEN(DD113),1)="■",MID(DD113,1,LEN(DD113)-1),DD113),"")</f>
        <v/>
      </c>
      <c r="DF113" s="14" t="str">
        <f t="shared" ref="DF113" ca="1" si="806">IFERROR(IF(DE113&lt;&gt;"",SUBSTITUTE(DE113,"■",". "),""),"##INTERNAL_ERROR")</f>
        <v/>
      </c>
      <c r="DG113" s="14" t="str">
        <f t="shared" ref="DG113" ca="1" si="807">IF(CN113&lt;&gt;0,"Variable name don't comply with the naming convention","")</f>
        <v/>
      </c>
      <c r="DH113" s="14" t="str">
        <f t="shared" ref="DH113" ca="1" si="808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09">IF(CP113&lt;&gt;"","Variable label exceed length 150","")</f>
        <v/>
      </c>
      <c r="DJ113" s="14" t="str">
        <f t="shared" ref="DJ113" ca="1" si="810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11">IF(CR113&lt;&gt;"","The following cases have values below declared theorethical min: " &amp;SUBSTITUTE(CR113," ",", "),"")</f>
        <v/>
      </c>
      <c r="DL113" s="14" t="str">
        <f t="shared" ref="DL113" ca="1" si="812">IF(CS113&lt;&gt;"","The following cases have values above declared theorethical max: " &amp;SUBSTITUTE(CS113," ",", "),"")</f>
        <v/>
      </c>
      <c r="DM113" s="14" t="str">
        <f t="shared" ref="DM113" ca="1" si="813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14">IF(CV113&lt;&gt;"","The following records are missing in this required field: " &amp;SUBSTITUTE(CV113," ",", "),"")</f>
        <v/>
      </c>
      <c r="DP113" s="14" t="str">
        <f t="shared" ref="DP113" ca="1" si="815">IF(CW113&lt;&gt;"","The following cases have non-integer values: " &amp;SUBSTITUTE(CW113," ",", "),"")</f>
        <v/>
      </c>
      <c r="DQ113" s="14" t="str">
        <f t="shared" ref="DQ113" ca="1" si="816">IF(CX113&lt;&gt;"","The following cases are non-numeric: " &amp;SUBSTITUTE(CX113," ",", "),"")</f>
        <v/>
      </c>
      <c r="DR113" s="14" t="str">
        <f t="shared" ref="DR113" ca="1" si="817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18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19">OR(ED113&lt;&gt;"",EF113&lt;&gt;"",EG113&lt;&gt;"")</f>
        <v>0</v>
      </c>
      <c r="EA113" s="14" t="str">
        <f t="shared" ref="EA113" ca="1" si="820">IF(EB113&lt;&gt;"",G113 &amp; " (" &amp; F113 &amp; ")","")</f>
        <v>6th timing (q_48f_t)</v>
      </c>
      <c r="EB113" s="14" t="str">
        <f t="shared" ref="EB113" ca="1" si="821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22">IF(EB113&lt;&gt;"",G113 &amp; " (" &amp; F113 &amp; "): " &amp; EB113,"")</f>
        <v xml:space="preserve">6th timing (q_48f_t): Values must be limited to predefinied list. </v>
      </c>
      <c r="ED113" s="14" t="str">
        <f t="shared" ref="ED113" ca="1" si="823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24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25">IF($H113,AG113,"")</f>
        <v/>
      </c>
      <c r="EG113" s="14" t="str">
        <f t="shared" ref="EG113" ca="1" si="826">IF($H113,AJ113,"")</f>
        <v/>
      </c>
      <c r="EM113" s="14" t="b">
        <f t="shared" ref="EM113" ca="1" si="827">OR(EC113&lt;&gt;"",DF113&lt;&gt;"")</f>
        <v>1</v>
      </c>
      <c r="EN113" s="14">
        <f t="shared" ref="EN113" ca="1" si="828">IF(EM113,C113,"")</f>
        <v>100</v>
      </c>
      <c r="EO113" s="14" t="str">
        <f t="shared" ref="EO113" ca="1" si="829">IF(EM113,F113,"")</f>
        <v>q_48f_t</v>
      </c>
      <c r="EP113" s="14" t="str">
        <f t="shared" ref="EP113" ca="1" si="830">EC113</f>
        <v xml:space="preserve">6th timing (q_48f_t): Values must be limited to predefinied list. </v>
      </c>
      <c r="EQ113" s="14" t="str">
        <f t="shared" ref="EQ113" ca="1" si="831">DF113</f>
        <v/>
      </c>
    </row>
    <row r="114" spans="2:147" s="14" customFormat="1">
      <c r="B114" s="14" t="str">
        <f t="shared" ca="1" si="407"/>
        <v/>
      </c>
      <c r="C114" s="14">
        <f t="shared" ca="1" si="408"/>
        <v>101</v>
      </c>
      <c r="D114" s="14">
        <f t="shared" si="409"/>
        <v>112</v>
      </c>
      <c r="E114" s="14" t="str">
        <f t="shared" ca="1" si="410"/>
        <v>N</v>
      </c>
      <c r="F114" s="14" t="str">
        <f t="shared" ca="1" si="411"/>
        <v>q_48g_r</v>
      </c>
      <c r="G114" s="14" t="str">
        <f t="shared" ca="1" si="412"/>
        <v>7th region</v>
      </c>
      <c r="H114" s="14" t="b">
        <f t="shared" ca="1" si="413"/>
        <v>1</v>
      </c>
      <c r="I114" s="14" t="str">
        <f ca="1">IF($H114,ADDRESS(3,(D114+1)*2-1,4,,"["&amp;wew!$G$7&amp;"]"&amp;_sheetname_labels)&amp;":"&amp;ADDRESS(2+ster!$B$20,(D114+1)*2-1,4),"")</f>
        <v>[DBTemplate.xlsm]labels!HQ3:HQ725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[DBTemplate.xlsm]labels!HQ3:HQ19</v>
      </c>
      <c r="L114" s="14" t="str">
        <f ca="1">IF($H114,IF($J114&gt;0,ADDRESS(3,(D114+1)*2,4,,"["&amp;wew!$G$7&amp;"]"&amp;_sheetname_labels)&amp;":"&amp;ADDRESS(2+J114,(D114+1)*2,4),""),"")</f>
        <v>[DBTemplate.xlsm]labels!HR3:HR19</v>
      </c>
      <c r="M114" s="14">
        <f t="shared" ca="1" si="414"/>
        <v>0</v>
      </c>
      <c r="N114" s="14">
        <f t="shared" ca="1" si="415"/>
        <v>17</v>
      </c>
      <c r="O114" s="14" t="str">
        <f t="shared" ca="1" si="416"/>
        <v>q_48g_r</v>
      </c>
      <c r="P114" s="14" t="str">
        <f t="shared" ca="1" si="417"/>
        <v>7th region</v>
      </c>
      <c r="Q114" s="14" t="str">
        <f ca="1">IF($BP114,ADDRESS(3,D114+1,4,,"["&amp;wew!$G$7&amp;"]"&amp;_sheetname_dataframe)&amp;":"&amp;ADDRESS(2+ster!$C$14,D114+1,4),"")</f>
        <v>[DBTemplate.xlsm]data_frame!DI3:DI3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18"/>
        <v>0</v>
      </c>
      <c r="AA114" s="12" t="str">
        <f t="shared" ca="1" si="419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20"/>
        <v>1</v>
      </c>
      <c r="AE114" s="17" t="b">
        <f t="shared" ca="1" si="421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22"/>
        <v/>
      </c>
      <c r="AH114" s="17" t="b">
        <f t="shared" ca="1" si="423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24"/>
        <v/>
      </c>
      <c r="AK114" s="17" t="b">
        <f t="shared" ca="1" si="425"/>
        <v>0</v>
      </c>
      <c r="AL114" s="17" t="b">
        <f t="shared" ca="1" si="426"/>
        <v>0</v>
      </c>
      <c r="AM114" s="17" t="b">
        <f t="shared" ca="1" si="427"/>
        <v>0</v>
      </c>
      <c r="AN114" s="17">
        <f t="shared" ca="1" si="428"/>
        <v>0</v>
      </c>
      <c r="AO114" s="24" t="str">
        <f t="shared" ca="1" si="429"/>
        <v/>
      </c>
      <c r="AP114" s="24" t="str">
        <f t="shared" ca="1" si="430"/>
        <v/>
      </c>
      <c r="AQ114" s="17" t="b">
        <f t="shared" ca="1" si="402"/>
        <v>0</v>
      </c>
      <c r="AR114" s="17" t="b">
        <f t="shared" ca="1" si="431"/>
        <v>1</v>
      </c>
      <c r="AS114" s="17" t="b">
        <f t="shared" ca="1" si="432"/>
        <v>0</v>
      </c>
      <c r="AT114" s="17" t="b">
        <f t="shared" ca="1" si="433"/>
        <v>0</v>
      </c>
      <c r="AU114" s="17" t="b">
        <f t="shared" ca="1" si="434"/>
        <v>1</v>
      </c>
      <c r="AV114" s="17" t="b">
        <f t="shared" ca="1" si="435"/>
        <v>0</v>
      </c>
      <c r="AW114" s="17" t="b">
        <f t="shared" ca="1" si="436"/>
        <v>0</v>
      </c>
      <c r="AX114" s="14" t="b">
        <f t="array" aca="1" ref="AX114" ca="1">IF(H114,N114&gt;0,"")</f>
        <v>1</v>
      </c>
      <c r="AY114" s="17" t="str">
        <f t="shared" ca="1" si="437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38"/>
        <v>1</v>
      </c>
      <c r="BB114" s="17" t="b">
        <v>0</v>
      </c>
      <c r="BC114" s="17" t="b">
        <f t="shared" ca="1" si="439"/>
        <v>1</v>
      </c>
      <c r="BD114" s="17" t="b">
        <f t="shared" ca="1" si="440"/>
        <v>0</v>
      </c>
      <c r="BE114" s="17" t="str">
        <f t="shared" ca="1" si="403"/>
        <v/>
      </c>
      <c r="BF114" s="17" t="b">
        <f t="shared" ca="1" si="404"/>
        <v>0</v>
      </c>
      <c r="BG114" s="17" t="b">
        <f t="shared" ca="1" si="441"/>
        <v>0</v>
      </c>
      <c r="BH114" s="17" t="b">
        <f t="shared" ca="1" si="442"/>
        <v>1</v>
      </c>
      <c r="BI114" s="17">
        <f t="shared" ca="1" si="443"/>
        <v>2</v>
      </c>
      <c r="BJ114" s="17" t="b">
        <f t="shared" ca="1" si="444"/>
        <v>0</v>
      </c>
      <c r="BK114" s="17" t="str">
        <f t="shared" ca="1" si="405"/>
        <v/>
      </c>
      <c r="BL114" s="17" t="str">
        <f t="shared" ca="1" si="445"/>
        <v/>
      </c>
      <c r="BM114" s="17" t="str">
        <f t="shared" ca="1" si="446"/>
        <v>F</v>
      </c>
      <c r="BN114" s="17" t="str">
        <f t="shared" ca="1" si="447"/>
        <v>F</v>
      </c>
      <c r="BO114" s="17" t="str">
        <f t="shared" ca="1" si="448"/>
        <v>N</v>
      </c>
      <c r="BP114" s="14" t="b">
        <f t="shared" ca="1" si="449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</v>
      </c>
      <c r="DD114" s="14" t="str">
        <f t="shared" ca="1" si="450"/>
        <v/>
      </c>
      <c r="DE114" s="14" t="str">
        <f t="shared" ca="1" si="451"/>
        <v/>
      </c>
      <c r="DF114" s="14" t="str">
        <f t="shared" ca="1" si="452"/>
        <v/>
      </c>
      <c r="DG114" s="14" t="str">
        <f t="shared" ca="1" si="453"/>
        <v/>
      </c>
      <c r="DH114" s="14" t="str">
        <f t="shared" ca="1" si="454"/>
        <v/>
      </c>
      <c r="DI114" s="14" t="str">
        <f t="shared" ca="1" si="455"/>
        <v/>
      </c>
      <c r="DJ114" s="14" t="str">
        <f t="shared" ca="1" si="456"/>
        <v/>
      </c>
      <c r="DK114" s="14" t="str">
        <f t="shared" ca="1" si="457"/>
        <v/>
      </c>
      <c r="DL114" s="14" t="str">
        <f t="shared" ca="1" si="406"/>
        <v/>
      </c>
      <c r="DM114" s="14" t="str">
        <f t="shared" ca="1" si="458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59"/>
        <v/>
      </c>
      <c r="DP114" s="14" t="str">
        <f t="shared" ca="1" si="460"/>
        <v/>
      </c>
      <c r="DQ114" s="14" t="str">
        <f t="shared" ca="1" si="461"/>
        <v/>
      </c>
      <c r="DR114" s="14" t="str">
        <f t="shared" ca="1" si="462"/>
        <v/>
      </c>
      <c r="DS114" s="14" t="str">
        <f t="shared" ca="1" si="463"/>
        <v/>
      </c>
      <c r="DZ114" s="14" t="b">
        <f t="shared" ca="1" si="464"/>
        <v>0</v>
      </c>
      <c r="EA114" s="14" t="str">
        <f t="shared" ca="1" si="465"/>
        <v>7th region (q_48g_r)</v>
      </c>
      <c r="EB114" s="14" t="str">
        <f t="shared" ca="1" si="466"/>
        <v xml:space="preserve">Values must be limited to predefinied list. </v>
      </c>
      <c r="EC114" s="14" t="str">
        <f t="shared" ca="1" si="467"/>
        <v xml:space="preserve">7th region (q_48g_r): Values must be limited to predefinied list. </v>
      </c>
      <c r="ED114" s="14" t="str">
        <f t="shared" ca="1" si="468"/>
        <v/>
      </c>
      <c r="EE114" s="14" t="str">
        <f t="shared" ca="1" si="469"/>
        <v>Values must be limited to predefinied list</v>
      </c>
      <c r="EF114" s="14" t="str">
        <f t="shared" ca="1" si="470"/>
        <v/>
      </c>
      <c r="EG114" s="14" t="str">
        <f t="shared" ca="1" si="471"/>
        <v/>
      </c>
      <c r="EM114" s="14" t="b">
        <f t="shared" ca="1" si="472"/>
        <v>1</v>
      </c>
      <c r="EN114" s="14">
        <f t="shared" ca="1" si="473"/>
        <v>101</v>
      </c>
      <c r="EO114" s="14" t="str">
        <f t="shared" ca="1" si="474"/>
        <v>q_48g_r</v>
      </c>
      <c r="EP114" s="14" t="str">
        <f t="shared" ca="1" si="475"/>
        <v xml:space="preserve">7th region (q_48g_r): Values must be limited to predefinied list. </v>
      </c>
      <c r="EQ114" s="14" t="str">
        <f t="shared" ca="1" si="476"/>
        <v/>
      </c>
    </row>
    <row r="115" spans="2:147" s="14" customFormat="1">
      <c r="B115" s="14" t="str">
        <f t="shared" ref="B115" ca="1" si="832">DF115</f>
        <v/>
      </c>
      <c r="C115" s="14">
        <f t="shared" ref="C115" ca="1" si="833">IF(OFFSET(B115,-1,COLUMN(VariableExists)-2),OFFSET(B115,-1,1)+1,OFFSET(B115,-1,1))</f>
        <v>102</v>
      </c>
      <c r="D115" s="14">
        <f t="shared" ref="D115" si="834">ROW(A115)-2</f>
        <v>113</v>
      </c>
      <c r="E115" s="14" t="str">
        <f t="shared" ref="E115" ca="1" si="835">IF(OR(G115="",ROW(G115)=2),"",IF(Z115&gt;0,"S",IF(AX115,IF(J115=2,"D","N"),"I")))</f>
        <v>D</v>
      </c>
      <c r="F115" s="14" t="str">
        <f t="shared" ref="F115" ca="1" si="836">IF(H115,O115,"")</f>
        <v>q_48g_t</v>
      </c>
      <c r="G115" s="14" t="str">
        <f t="shared" ref="G115" ca="1" si="837">IF(H115,P115,"")</f>
        <v>7th timing</v>
      </c>
      <c r="H115" s="14" t="b">
        <f t="shared" ref="H115" ca="1" si="838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[DBTemplate.xlsm]labels!HS3:HS725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[DBTemplate.xlsm]labels!HS3:HS4</v>
      </c>
      <c r="L115" s="14" t="str">
        <f ca="1">IF($H115,IF($J115&gt;0,ADDRESS(3,(D115+1)*2,4,,"["&amp;wew!$G$7&amp;"]"&amp;_sheetname_labels)&amp;":"&amp;ADDRESS(2+J115,(D115+1)*2,4),""),"")</f>
        <v>[DBTemplate.xlsm]labels!HT3:HT4</v>
      </c>
      <c r="M115" s="14">
        <f t="shared" ref="M115" ca="1" si="839">IF($H115,IF(J115&gt;0,COUNTA(INDIRECT(K115))-COUNT(INDIRECT(K115)),0),"")</f>
        <v>0</v>
      </c>
      <c r="N115" s="14">
        <f t="shared" ref="N115" ca="1" si="840">IF(H115,J115-M115,"")</f>
        <v>2</v>
      </c>
      <c r="O115" s="14" t="str">
        <f t="shared" ref="O115" ca="1" si="841">IF(INDIRECT(ADDRESS(2,D115+1,,,_sheetname_dataframe))="","",INDIRECT(ADDRESS(2,D115+1,,,_sheetname_dataframe)))</f>
        <v>q_48g_t</v>
      </c>
      <c r="P115" s="14" t="str">
        <f t="shared" ref="P115" ca="1" si="842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[DBTemplate.xlsm]data_frame!DJ3:DJ3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43">IF(H115,S115-T115-W115,"")</f>
        <v>0</v>
      </c>
      <c r="AA115" s="12" t="str">
        <f t="shared" ref="AA115" ca="1" si="844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45">IF($H115,IF(AC115&lt;&gt;"",IF(AC115=0,1,IF(AC115/W115&lt;0.15,2,3)),0),"")</f>
        <v>1</v>
      </c>
      <c r="AE115" s="17" t="b">
        <f t="shared" ref="AE115" ca="1" si="846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47">IF(AE115,IF($H115,IF(INDIRECT(ADDRESS(1,D115+2,,,_sheetname_dataframe))="","",INDIRECT(ADDRESS(1,D115+2,,,_sheetname_dataframe))),""),"")</f>
        <v/>
      </c>
      <c r="AH115" s="17" t="b">
        <f t="shared" ref="AH115" ca="1" si="848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49">IF(AH115,IF($H115,IF(INDIRECT(ADDRESS(1,D115+3,,,_sheetname_dataframe))="","",INDIRECT(ADDRESS(1,D115+3,,,_sheetname_dataframe))),""),"")</f>
        <v/>
      </c>
      <c r="AK115" s="17" t="b">
        <f t="shared" ref="AK115" ca="1" si="850">IF(H115,OR(AQ115,AD115=2),"")</f>
        <v>0</v>
      </c>
      <c r="AL115" s="17" t="b">
        <f t="shared" ref="AL115" ca="1" si="851">IF($H115,IF(BV115&lt;&gt;"",IF(OR(BM115="F",BM115="L",BM115="I",BM115="D"),BV115&lt;&gt;0)),"")</f>
        <v>0</v>
      </c>
      <c r="AM115" s="17" t="b">
        <f t="shared" ref="AM115" ca="1" si="852">IF($H115,AND(NOT(AL115),OR(IF(BW115&lt;&gt;"",IF(OR(BM115="F",BM115="L"),BW115&lt;&gt;0)),BM115="I",BM115="N",BM115="D")),"")</f>
        <v>0</v>
      </c>
      <c r="AN115" s="17">
        <f t="shared" ref="AN115" ca="1" si="853">IF(COUNTA(INDIRECT(Q115))=0,0, IF(AND(AO115&lt;&gt;"",X115&lt;AO115),1,IF(AND(AP115&lt;&gt;"",Y115&gt;AP115),1,IF(AND(AQ115,AC115&gt;0),2,0))))</f>
        <v>0</v>
      </c>
      <c r="AO115" s="24" t="str">
        <f t="shared" ref="AO115" ca="1" si="854">IF($H115,IF(BY115&lt;&gt;"",IF(ISNUMBER(BY115),BY115,""),""),"")</f>
        <v/>
      </c>
      <c r="AP115" s="24" t="str">
        <f t="shared" ref="AP115" ca="1" si="855">IF($H115,IF(BZ115&lt;&gt;"",IF(ISNUMBER(BZ115),BZ115,""),""),"")</f>
        <v/>
      </c>
      <c r="AQ115" s="17" t="b">
        <f t="shared" ca="1" si="402"/>
        <v>0</v>
      </c>
      <c r="AR115" s="17" t="b">
        <f t="shared" ref="AR115" ca="1" si="856">IF(H115,IF(N115&gt;0,IF(BQ115&lt;&gt;"",BQ115&lt;&gt;0,FALSE),FALSE),"")</f>
        <v>1</v>
      </c>
      <c r="AS115" s="17" t="b">
        <f t="shared" ref="AS115" ca="1" si="857">IF(H115,IF(BR115&lt;&gt;"",BR115&lt;&gt;0,FALSE),"")</f>
        <v>0</v>
      </c>
      <c r="AT115" s="17" t="b">
        <f t="shared" ref="AT115" ca="1" si="858">IF(H115,IF(N115&gt;0,FALSE,IF(BU115&lt;&gt;"",MATCH(BU115,DataType,0)=1,FALSE)),"")</f>
        <v>0</v>
      </c>
      <c r="AU115" s="17" t="b">
        <f t="shared" ref="AU115" ca="1" si="859">IF(H115,IF(N115&gt;0,TRUE,IF(BU115&lt;&gt;"",MATCH(BU115,DataType,0)=2,FALSE)),"")</f>
        <v>1</v>
      </c>
      <c r="AV115" s="17" t="b">
        <f t="shared" ref="AV115" ca="1" si="860">IF(H115,IF(N115&gt;0,FALSE,IF(BU115&lt;&gt;"",MATCH(BU115,DataType,0)=3,FALSE)),"")</f>
        <v>0</v>
      </c>
      <c r="AW115" s="17" t="b">
        <f t="shared" ref="AW115" ca="1" si="861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862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863">IF(H115,BU115="",FALSE)</f>
        <v>1</v>
      </c>
      <c r="BB115" s="17" t="b">
        <v>0</v>
      </c>
      <c r="BC115" s="17" t="b">
        <f t="shared" ref="BC115" ca="1" si="864">IF(BA115,IF(N115&gt;0,AND(AZ115,Z115=0),FALSE),"")</f>
        <v>1</v>
      </c>
      <c r="BD115" s="17" t="b">
        <f t="shared" ref="BD115" ca="1" si="865">IF(BA115,IF(N115&gt;0,AND(NOT(AZ115),Z115=0),FALSE),"")</f>
        <v>0</v>
      </c>
      <c r="BE115" s="17" t="str">
        <f t="shared" ca="1" si="403"/>
        <v/>
      </c>
      <c r="BF115" s="17" t="b">
        <f t="shared" ca="1" si="404"/>
        <v>0</v>
      </c>
      <c r="BG115" s="17" t="b">
        <f t="shared" ref="BG115" ca="1" si="866">IF(BA115,IF(OR(BB115:BF115),FALSE,IF(Z115=0,FALSE,Z115&gt;0)),"")</f>
        <v>0</v>
      </c>
      <c r="BH115" s="17" t="b">
        <f t="shared" ref="BH115" ca="1" si="867">IF(BA115,COUNTIF(BB115:BG115,TRUE)=1,"")</f>
        <v>1</v>
      </c>
      <c r="BI115" s="17">
        <f t="shared" ref="BI115" ca="1" si="868">IF(BA115,IFERROR(MATCH(TRUE,BB115:BG115,0),7),"")</f>
        <v>2</v>
      </c>
      <c r="BJ115" s="17" t="b">
        <f t="shared" ref="BJ115" ca="1" si="869">DF115&lt;&gt;""</f>
        <v>0</v>
      </c>
      <c r="BK115" s="17" t="str">
        <f t="shared" ca="1" si="405"/>
        <v/>
      </c>
      <c r="BL115" s="17" t="str">
        <f t="shared" ref="BL115" ca="1" si="870">IF(H115,IF(AND(NOT(BA115),AU115),AC115&gt;0,""),"")</f>
        <v/>
      </c>
      <c r="BM115" s="17" t="str">
        <f t="shared" ref="BM115" ca="1" si="871">IF(H115,IF(BA115,CHOOSE(BI115,"0","F","L","I","N",IF(AA115&gt;0.5,"N","S"),"0"),CHOOSE(MATCH(BU115,DataType,0),"S",IF(BK115,"I","N"),"D"  )),"")</f>
        <v>F</v>
      </c>
      <c r="BN115" s="17" t="str">
        <f t="shared" ref="BN115" ca="1" si="872">IF(H115,IF(BJ115,"E",IF(BA115,CHOOSE(BI115,"0","F","L","I","N","S","0"),CHOOSE(MATCH(BU115,DataType,0),"S",IF(BK115,"I","N"),"D"  ))),"")</f>
        <v>F</v>
      </c>
      <c r="BO115" s="17" t="str">
        <f t="shared" ref="BO115" ca="1" si="873">IF($H115,IF(BM115="0","",IF(AND(AR115,N115=2),"D",IF(BM115="S","N",IF(AL115,"O",IF(AM115,"I","N"))))),"")</f>
        <v>D</v>
      </c>
      <c r="BP115" s="14" t="b">
        <f t="shared" ref="BP115" ca="1" si="874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875">IF(MID(DC115,1,1)="■",MID(DC115,2,LEN(DC115)),DC115)</f>
        <v/>
      </c>
      <c r="DE115" s="14" t="str">
        <f t="shared" ref="DE115" ca="1" si="876">IF(DD115&lt;&gt;"",IF(MID(DD115,LEN(DD115),1)="■",MID(DD115,1,LEN(DD115)-1),DD115),"")</f>
        <v/>
      </c>
      <c r="DF115" s="14" t="str">
        <f t="shared" ref="DF115" ca="1" si="877">IFERROR(IF(DE115&lt;&gt;"",SUBSTITUTE(DE115,"■",". "),""),"##INTERNAL_ERROR")</f>
        <v/>
      </c>
      <c r="DG115" s="14" t="str">
        <f t="shared" ref="DG115" ca="1" si="878">IF(CN115&lt;&gt;0,"Variable name don't comply with the naming convention","")</f>
        <v/>
      </c>
      <c r="DH115" s="14" t="str">
        <f t="shared" ref="DH115" ca="1" si="879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880">IF(CP115&lt;&gt;"","Variable label exceed length 150","")</f>
        <v/>
      </c>
      <c r="DJ115" s="14" t="str">
        <f t="shared" ref="DJ115" ca="1" si="881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882">IF(CR115&lt;&gt;"","The following cases have values below declared theorethical min: " &amp;SUBSTITUTE(CR115," ",", "),"")</f>
        <v/>
      </c>
      <c r="DL115" s="14" t="str">
        <f t="shared" ref="DL115" ca="1" si="883">IF(CS115&lt;&gt;"","The following cases have values above declared theorethical max: " &amp;SUBSTITUTE(CS115," ",", "),"")</f>
        <v/>
      </c>
      <c r="DM115" s="14" t="str">
        <f t="shared" ref="DM115" ca="1" si="884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885">IF(CV115&lt;&gt;"","The following records are missing in this required field: " &amp;SUBSTITUTE(CV115," ",", "),"")</f>
        <v/>
      </c>
      <c r="DP115" s="14" t="str">
        <f t="shared" ref="DP115" ca="1" si="886">IF(CW115&lt;&gt;"","The following cases have non-integer values: " &amp;SUBSTITUTE(CW115," ",", "),"")</f>
        <v/>
      </c>
      <c r="DQ115" s="14" t="str">
        <f t="shared" ref="DQ115" ca="1" si="887">IF(CX115&lt;&gt;"","The following cases are non-numeric: " &amp;SUBSTITUTE(CX115," ",", "),"")</f>
        <v/>
      </c>
      <c r="DR115" s="14" t="str">
        <f t="shared" ref="DR115" ca="1" si="888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889">IF(CZ115&lt;&gt;"","In the following cases " &amp; P115 &amp; " " &amp; LOWER(MID(AJ115,1,1)) &amp; MID(AJ115,2,LEN(AJ115)) &amp; ": " &amp;SUBSTITUTE(CZ115," ",", "),"")</f>
        <v/>
      </c>
      <c r="DZ115" s="14" t="b">
        <f t="shared" ref="DZ115" ca="1" si="890">OR(ED115&lt;&gt;"",EF115&lt;&gt;"",EG115&lt;&gt;"")</f>
        <v>0</v>
      </c>
      <c r="EA115" s="14" t="str">
        <f t="shared" ref="EA115" ca="1" si="891">IF(EB115&lt;&gt;"",G115 &amp; " (" &amp; F115 &amp; ")","")</f>
        <v>7th timing (q_48g_t)</v>
      </c>
      <c r="EB115" s="14" t="str">
        <f t="shared" ref="EB115" ca="1" si="892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893">IF(EB115&lt;&gt;"",G115 &amp; " (" &amp; F115 &amp; "): " &amp; EB115,"")</f>
        <v xml:space="preserve">7th timing (q_48g_t): Values must be limited to predefinied list. </v>
      </c>
      <c r="ED115" s="14" t="str">
        <f t="shared" ref="ED115" ca="1" si="894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895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896">IF($H115,AG115,"")</f>
        <v/>
      </c>
      <c r="EG115" s="14" t="str">
        <f t="shared" ref="EG115" ca="1" si="897">IF($H115,AJ115,"")</f>
        <v/>
      </c>
      <c r="EM115" s="14" t="b">
        <f t="shared" ref="EM115" ca="1" si="898">OR(EC115&lt;&gt;"",DF115&lt;&gt;"")</f>
        <v>1</v>
      </c>
      <c r="EN115" s="14">
        <f t="shared" ref="EN115" ca="1" si="899">IF(EM115,C115,"")</f>
        <v>102</v>
      </c>
      <c r="EO115" s="14" t="str">
        <f t="shared" ref="EO115" ca="1" si="900">IF(EM115,F115,"")</f>
        <v>q_48g_t</v>
      </c>
      <c r="EP115" s="14" t="str">
        <f t="shared" ref="EP115" ca="1" si="901">EC115</f>
        <v xml:space="preserve">7th timing (q_48g_t): Values must be limited to predefinied list. </v>
      </c>
      <c r="EQ115" s="14" t="str">
        <f t="shared" ref="EQ115" ca="1" si="902">DF115</f>
        <v/>
      </c>
    </row>
    <row r="116" spans="2:147" s="14" customFormat="1">
      <c r="B116" s="14" t="str">
        <f t="shared" ca="1" si="407"/>
        <v/>
      </c>
      <c r="C116" s="14">
        <f t="shared" ca="1" si="408"/>
        <v>103</v>
      </c>
      <c r="D116" s="14">
        <f t="shared" si="409"/>
        <v>114</v>
      </c>
      <c r="E116" s="14" t="str">
        <f t="shared" ca="1" si="410"/>
        <v>N</v>
      </c>
      <c r="F116" s="14" t="str">
        <f t="shared" ca="1" si="411"/>
        <v>q_48h_r</v>
      </c>
      <c r="G116" s="14" t="str">
        <f t="shared" ca="1" si="412"/>
        <v>8th region</v>
      </c>
      <c r="H116" s="14" t="b">
        <f t="shared" ca="1" si="413"/>
        <v>1</v>
      </c>
      <c r="I116" s="14" t="str">
        <f ca="1">IF($H116,ADDRESS(3,(D116+1)*2-1,4,,"["&amp;wew!$G$7&amp;"]"&amp;_sheetname_labels)&amp;":"&amp;ADDRESS(2+ster!$B$20,(D116+1)*2-1,4),"")</f>
        <v>[DBTemplate.xlsm]labels!HU3:HU725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[DBTemplate.xlsm]labels!HU3:HU19</v>
      </c>
      <c r="L116" s="14" t="str">
        <f ca="1">IF($H116,IF($J116&gt;0,ADDRESS(3,(D116+1)*2,4,,"["&amp;wew!$G$7&amp;"]"&amp;_sheetname_labels)&amp;":"&amp;ADDRESS(2+J116,(D116+1)*2,4),""),"")</f>
        <v>[DBTemplate.xlsm]labels!HV3:HV19</v>
      </c>
      <c r="M116" s="14">
        <f t="shared" ca="1" si="414"/>
        <v>0</v>
      </c>
      <c r="N116" s="14">
        <f t="shared" ca="1" si="415"/>
        <v>17</v>
      </c>
      <c r="O116" s="14" t="str">
        <f t="shared" ca="1" si="416"/>
        <v>q_48h_r</v>
      </c>
      <c r="P116" s="14" t="str">
        <f t="shared" ca="1" si="417"/>
        <v>8th region</v>
      </c>
      <c r="Q116" s="14" t="str">
        <f ca="1">IF($BP116,ADDRESS(3,D116+1,4,,"["&amp;wew!$G$7&amp;"]"&amp;_sheetname_dataframe)&amp;":"&amp;ADDRESS(2+ster!$C$14,D116+1,4),"")</f>
        <v>[DBTemplate.xlsm]data_frame!DK3:DK3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18"/>
        <v>0</v>
      </c>
      <c r="AA116" s="12" t="str">
        <f t="shared" ca="1" si="419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20"/>
        <v>1</v>
      </c>
      <c r="AE116" s="17" t="b">
        <f t="shared" ca="1" si="421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22"/>
        <v/>
      </c>
      <c r="AH116" s="17" t="b">
        <f t="shared" ca="1" si="423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24"/>
        <v/>
      </c>
      <c r="AK116" s="17" t="b">
        <f t="shared" ca="1" si="425"/>
        <v>0</v>
      </c>
      <c r="AL116" s="17" t="b">
        <f t="shared" ca="1" si="426"/>
        <v>0</v>
      </c>
      <c r="AM116" s="17" t="b">
        <f t="shared" ca="1" si="427"/>
        <v>0</v>
      </c>
      <c r="AN116" s="17">
        <f t="shared" ca="1" si="428"/>
        <v>0</v>
      </c>
      <c r="AO116" s="24" t="str">
        <f t="shared" ca="1" si="429"/>
        <v/>
      </c>
      <c r="AP116" s="24" t="str">
        <f t="shared" ca="1" si="430"/>
        <v/>
      </c>
      <c r="AQ116" s="17" t="b">
        <f t="shared" ca="1" si="402"/>
        <v>0</v>
      </c>
      <c r="AR116" s="17" t="b">
        <f t="shared" ca="1" si="431"/>
        <v>1</v>
      </c>
      <c r="AS116" s="17" t="b">
        <f t="shared" ca="1" si="432"/>
        <v>0</v>
      </c>
      <c r="AT116" s="17" t="b">
        <f t="shared" ca="1" si="433"/>
        <v>0</v>
      </c>
      <c r="AU116" s="17" t="b">
        <f t="shared" ca="1" si="434"/>
        <v>1</v>
      </c>
      <c r="AV116" s="17" t="b">
        <f t="shared" ca="1" si="435"/>
        <v>0</v>
      </c>
      <c r="AW116" s="17" t="b">
        <f t="shared" ca="1" si="436"/>
        <v>0</v>
      </c>
      <c r="AX116" s="14" t="b">
        <f t="array" aca="1" ref="AX116" ca="1">IF(H116,N116&gt;0,"")</f>
        <v>1</v>
      </c>
      <c r="AY116" s="17" t="str">
        <f t="shared" ca="1" si="437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38"/>
        <v>1</v>
      </c>
      <c r="BB116" s="17" t="b">
        <v>0</v>
      </c>
      <c r="BC116" s="17" t="b">
        <f t="shared" ca="1" si="439"/>
        <v>1</v>
      </c>
      <c r="BD116" s="17" t="b">
        <f t="shared" ca="1" si="440"/>
        <v>0</v>
      </c>
      <c r="BE116" s="17" t="str">
        <f t="shared" ca="1" si="403"/>
        <v/>
      </c>
      <c r="BF116" s="17" t="b">
        <f t="shared" ca="1" si="404"/>
        <v>0</v>
      </c>
      <c r="BG116" s="17" t="b">
        <f t="shared" ca="1" si="441"/>
        <v>0</v>
      </c>
      <c r="BH116" s="17" t="b">
        <f t="shared" ca="1" si="442"/>
        <v>1</v>
      </c>
      <c r="BI116" s="17">
        <f t="shared" ca="1" si="443"/>
        <v>2</v>
      </c>
      <c r="BJ116" s="17" t="b">
        <f t="shared" ca="1" si="444"/>
        <v>0</v>
      </c>
      <c r="BK116" s="17" t="str">
        <f t="shared" ca="1" si="405"/>
        <v/>
      </c>
      <c r="BL116" s="17" t="str">
        <f t="shared" ca="1" si="445"/>
        <v/>
      </c>
      <c r="BM116" s="17" t="str">
        <f t="shared" ca="1" si="446"/>
        <v>F</v>
      </c>
      <c r="BN116" s="17" t="str">
        <f t="shared" ca="1" si="447"/>
        <v>F</v>
      </c>
      <c r="BO116" s="17" t="str">
        <f t="shared" ca="1" si="448"/>
        <v>N</v>
      </c>
      <c r="BP116" s="14" t="b">
        <f t="shared" ca="1" si="449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</v>
      </c>
      <c r="DD116" s="14" t="str">
        <f t="shared" ca="1" si="450"/>
        <v/>
      </c>
      <c r="DE116" s="14" t="str">
        <f t="shared" ca="1" si="451"/>
        <v/>
      </c>
      <c r="DF116" s="14" t="str">
        <f t="shared" ca="1" si="452"/>
        <v/>
      </c>
      <c r="DG116" s="14" t="str">
        <f t="shared" ca="1" si="453"/>
        <v/>
      </c>
      <c r="DH116" s="14" t="str">
        <f t="shared" ca="1" si="454"/>
        <v/>
      </c>
      <c r="DI116" s="14" t="str">
        <f t="shared" ca="1" si="455"/>
        <v/>
      </c>
      <c r="DJ116" s="14" t="str">
        <f t="shared" ca="1" si="456"/>
        <v/>
      </c>
      <c r="DK116" s="14" t="str">
        <f t="shared" ca="1" si="457"/>
        <v/>
      </c>
      <c r="DL116" s="14" t="str">
        <f t="shared" ca="1" si="406"/>
        <v/>
      </c>
      <c r="DM116" s="14" t="str">
        <f t="shared" ca="1" si="458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59"/>
        <v/>
      </c>
      <c r="DP116" s="14" t="str">
        <f t="shared" ca="1" si="460"/>
        <v/>
      </c>
      <c r="DQ116" s="14" t="str">
        <f t="shared" ca="1" si="461"/>
        <v/>
      </c>
      <c r="DR116" s="14" t="str">
        <f t="shared" ca="1" si="462"/>
        <v/>
      </c>
      <c r="DS116" s="14" t="str">
        <f t="shared" ca="1" si="463"/>
        <v/>
      </c>
      <c r="DZ116" s="14" t="b">
        <f t="shared" ca="1" si="464"/>
        <v>0</v>
      </c>
      <c r="EA116" s="14" t="str">
        <f t="shared" ca="1" si="465"/>
        <v>8th region (q_48h_r)</v>
      </c>
      <c r="EB116" s="14" t="str">
        <f t="shared" ca="1" si="466"/>
        <v xml:space="preserve">Values must be limited to predefinied list. </v>
      </c>
      <c r="EC116" s="14" t="str">
        <f t="shared" ca="1" si="467"/>
        <v xml:space="preserve">8th region (q_48h_r): Values must be limited to predefinied list. </v>
      </c>
      <c r="ED116" s="14" t="str">
        <f t="shared" ca="1" si="468"/>
        <v/>
      </c>
      <c r="EE116" s="14" t="str">
        <f t="shared" ca="1" si="469"/>
        <v>Values must be limited to predefinied list</v>
      </c>
      <c r="EF116" s="14" t="str">
        <f t="shared" ca="1" si="470"/>
        <v/>
      </c>
      <c r="EG116" s="14" t="str">
        <f t="shared" ca="1" si="471"/>
        <v/>
      </c>
      <c r="EM116" s="14" t="b">
        <f t="shared" ca="1" si="472"/>
        <v>1</v>
      </c>
      <c r="EN116" s="14">
        <f t="shared" ca="1" si="473"/>
        <v>103</v>
      </c>
      <c r="EO116" s="14" t="str">
        <f t="shared" ca="1" si="474"/>
        <v>q_48h_r</v>
      </c>
      <c r="EP116" s="14" t="str">
        <f t="shared" ca="1" si="475"/>
        <v xml:space="preserve">8th region (q_48h_r): Values must be limited to predefinied list. </v>
      </c>
      <c r="EQ116" s="14" t="str">
        <f t="shared" ca="1" si="476"/>
        <v/>
      </c>
    </row>
    <row r="117" spans="2:147" s="14" customFormat="1">
      <c r="B117" s="14" t="str">
        <f t="shared" ref="B117" ca="1" si="903">DF117</f>
        <v/>
      </c>
      <c r="C117" s="14">
        <f t="shared" ref="C117" ca="1" si="904">IF(OFFSET(B117,-1,COLUMN(VariableExists)-2),OFFSET(B117,-1,1)+1,OFFSET(B117,-1,1))</f>
        <v>104</v>
      </c>
      <c r="D117" s="14">
        <f t="shared" ref="D117" si="905">ROW(A117)-2</f>
        <v>115</v>
      </c>
      <c r="E117" s="14" t="str">
        <f t="shared" ref="E117" ca="1" si="906">IF(OR(G117="",ROW(G117)=2),"",IF(Z117&gt;0,"S",IF(AX117,IF(J117=2,"D","N"),"I")))</f>
        <v>D</v>
      </c>
      <c r="F117" s="14" t="str">
        <f t="shared" ref="F117" ca="1" si="907">IF(H117,O117,"")</f>
        <v>q_48h_t</v>
      </c>
      <c r="G117" s="14" t="str">
        <f t="shared" ref="G117" ca="1" si="908">IF(H117,P117,"")</f>
        <v>8th timing</v>
      </c>
      <c r="H117" s="14" t="b">
        <f t="shared" ref="H117" ca="1" si="909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[DBTemplate.xlsm]labels!HW3:HW725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[DBTemplate.xlsm]labels!HW3:HW4</v>
      </c>
      <c r="L117" s="14" t="str">
        <f ca="1">IF($H117,IF($J117&gt;0,ADDRESS(3,(D117+1)*2,4,,"["&amp;wew!$G$7&amp;"]"&amp;_sheetname_labels)&amp;":"&amp;ADDRESS(2+J117,(D117+1)*2,4),""),"")</f>
        <v>[DBTemplate.xlsm]labels!HX3:HX4</v>
      </c>
      <c r="M117" s="14">
        <f t="shared" ref="M117" ca="1" si="910">IF($H117,IF(J117&gt;0,COUNTA(INDIRECT(K117))-COUNT(INDIRECT(K117)),0),"")</f>
        <v>0</v>
      </c>
      <c r="N117" s="14">
        <f t="shared" ref="N117" ca="1" si="911">IF(H117,J117-M117,"")</f>
        <v>2</v>
      </c>
      <c r="O117" s="14" t="str">
        <f t="shared" ref="O117" ca="1" si="912">IF(INDIRECT(ADDRESS(2,D117+1,,,_sheetname_dataframe))="","",INDIRECT(ADDRESS(2,D117+1,,,_sheetname_dataframe)))</f>
        <v>q_48h_t</v>
      </c>
      <c r="P117" s="14" t="str">
        <f t="shared" ref="P117" ca="1" si="913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[DBTemplate.xlsm]data_frame!DL3:DL3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14">IF(H117,S117-T117-W117,"")</f>
        <v>0</v>
      </c>
      <c r="AA117" s="12" t="str">
        <f t="shared" ref="AA117" ca="1" si="915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16">IF($H117,IF(AC117&lt;&gt;"",IF(AC117=0,1,IF(AC117/W117&lt;0.15,2,3)),0),"")</f>
        <v>1</v>
      </c>
      <c r="AE117" s="17" t="b">
        <f t="shared" ref="AE117" ca="1" si="917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18">IF(AE117,IF($H117,IF(INDIRECT(ADDRESS(1,D117+2,,,_sheetname_dataframe))="","",INDIRECT(ADDRESS(1,D117+2,,,_sheetname_dataframe))),""),"")</f>
        <v/>
      </c>
      <c r="AH117" s="17" t="b">
        <f t="shared" ref="AH117" ca="1" si="919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20">IF(AH117,IF($H117,IF(INDIRECT(ADDRESS(1,D117+3,,,_sheetname_dataframe))="","",INDIRECT(ADDRESS(1,D117+3,,,_sheetname_dataframe))),""),"")</f>
        <v/>
      </c>
      <c r="AK117" s="17" t="b">
        <f t="shared" ref="AK117" ca="1" si="921">IF(H117,OR(AQ117,AD117=2),"")</f>
        <v>0</v>
      </c>
      <c r="AL117" s="17" t="b">
        <f t="shared" ref="AL117" ca="1" si="922">IF($H117,IF(BV117&lt;&gt;"",IF(OR(BM117="F",BM117="L",BM117="I",BM117="D"),BV117&lt;&gt;0)),"")</f>
        <v>0</v>
      </c>
      <c r="AM117" s="17" t="b">
        <f t="shared" ref="AM117" ca="1" si="923">IF($H117,AND(NOT(AL117),OR(IF(BW117&lt;&gt;"",IF(OR(BM117="F",BM117="L"),BW117&lt;&gt;0)),BM117="I",BM117="N",BM117="D")),"")</f>
        <v>0</v>
      </c>
      <c r="AN117" s="17">
        <f t="shared" ref="AN117" ca="1" si="924">IF(COUNTA(INDIRECT(Q117))=0,0, IF(AND(AO117&lt;&gt;"",X117&lt;AO117),1,IF(AND(AP117&lt;&gt;"",Y117&gt;AP117),1,IF(AND(AQ117,AC117&gt;0),2,0))))</f>
        <v>0</v>
      </c>
      <c r="AO117" s="24" t="str">
        <f t="shared" ref="AO117" ca="1" si="925">IF($H117,IF(BY117&lt;&gt;"",IF(ISNUMBER(BY117),BY117,""),""),"")</f>
        <v/>
      </c>
      <c r="AP117" s="24" t="str">
        <f t="shared" ref="AP117" ca="1" si="926">IF($H117,IF(BZ117&lt;&gt;"",IF(ISNUMBER(BZ117),BZ117,""),""),"")</f>
        <v/>
      </c>
      <c r="AQ117" s="17" t="b">
        <f t="shared" ca="1" si="402"/>
        <v>0</v>
      </c>
      <c r="AR117" s="17" t="b">
        <f t="shared" ref="AR117" ca="1" si="927">IF(H117,IF(N117&gt;0,IF(BQ117&lt;&gt;"",BQ117&lt;&gt;0,FALSE),FALSE),"")</f>
        <v>1</v>
      </c>
      <c r="AS117" s="17" t="b">
        <f t="shared" ref="AS117" ca="1" si="928">IF(H117,IF(BR117&lt;&gt;"",BR117&lt;&gt;0,FALSE),"")</f>
        <v>0</v>
      </c>
      <c r="AT117" s="17" t="b">
        <f t="shared" ref="AT117" ca="1" si="929">IF(H117,IF(N117&gt;0,FALSE,IF(BU117&lt;&gt;"",MATCH(BU117,DataType,0)=1,FALSE)),"")</f>
        <v>0</v>
      </c>
      <c r="AU117" s="17" t="b">
        <f t="shared" ref="AU117" ca="1" si="930">IF(H117,IF(N117&gt;0,TRUE,IF(BU117&lt;&gt;"",MATCH(BU117,DataType,0)=2,FALSE)),"")</f>
        <v>1</v>
      </c>
      <c r="AV117" s="17" t="b">
        <f t="shared" ref="AV117" ca="1" si="931">IF(H117,IF(N117&gt;0,FALSE,IF(BU117&lt;&gt;"",MATCH(BU117,DataType,0)=3,FALSE)),"")</f>
        <v>0</v>
      </c>
      <c r="AW117" s="17" t="b">
        <f t="shared" ref="AW117" ca="1" si="932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33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34">IF(H117,BU117="",FALSE)</f>
        <v>1</v>
      </c>
      <c r="BB117" s="17" t="b">
        <v>0</v>
      </c>
      <c r="BC117" s="17" t="b">
        <f t="shared" ref="BC117" ca="1" si="935">IF(BA117,IF(N117&gt;0,AND(AZ117,Z117=0),FALSE),"")</f>
        <v>1</v>
      </c>
      <c r="BD117" s="17" t="b">
        <f t="shared" ref="BD117" ca="1" si="936">IF(BA117,IF(N117&gt;0,AND(NOT(AZ117),Z117=0),FALSE),"")</f>
        <v>0</v>
      </c>
      <c r="BE117" s="17" t="str">
        <f t="shared" ca="1" si="403"/>
        <v/>
      </c>
      <c r="BF117" s="17" t="b">
        <f t="shared" ca="1" si="404"/>
        <v>0</v>
      </c>
      <c r="BG117" s="17" t="b">
        <f t="shared" ref="BG117" ca="1" si="937">IF(BA117,IF(OR(BB117:BF117),FALSE,IF(Z117=0,FALSE,Z117&gt;0)),"")</f>
        <v>0</v>
      </c>
      <c r="BH117" s="17" t="b">
        <f t="shared" ref="BH117" ca="1" si="938">IF(BA117,COUNTIF(BB117:BG117,TRUE)=1,"")</f>
        <v>1</v>
      </c>
      <c r="BI117" s="17">
        <f t="shared" ref="BI117" ca="1" si="939">IF(BA117,IFERROR(MATCH(TRUE,BB117:BG117,0),7),"")</f>
        <v>2</v>
      </c>
      <c r="BJ117" s="17" t="b">
        <f t="shared" ref="BJ117" ca="1" si="940">DF117&lt;&gt;""</f>
        <v>0</v>
      </c>
      <c r="BK117" s="17" t="str">
        <f t="shared" ca="1" si="405"/>
        <v/>
      </c>
      <c r="BL117" s="17" t="str">
        <f t="shared" ref="BL117" ca="1" si="941">IF(H117,IF(AND(NOT(BA117),AU117),AC117&gt;0,""),"")</f>
        <v/>
      </c>
      <c r="BM117" s="17" t="str">
        <f t="shared" ref="BM117" ca="1" si="942">IF(H117,IF(BA117,CHOOSE(BI117,"0","F","L","I","N",IF(AA117&gt;0.5,"N","S"),"0"),CHOOSE(MATCH(BU117,DataType,0),"S",IF(BK117,"I","N"),"D"  )),"")</f>
        <v>F</v>
      </c>
      <c r="BN117" s="17" t="str">
        <f t="shared" ref="BN117" ca="1" si="943">IF(H117,IF(BJ117,"E",IF(BA117,CHOOSE(BI117,"0","F","L","I","N","S","0"),CHOOSE(MATCH(BU117,DataType,0),"S",IF(BK117,"I","N"),"D"  ))),"")</f>
        <v>F</v>
      </c>
      <c r="BO117" s="17" t="str">
        <f t="shared" ref="BO117" ca="1" si="944">IF($H117,IF(BM117="0","",IF(AND(AR117,N117=2),"D",IF(BM117="S","N",IF(AL117,"O",IF(AM117,"I","N"))))),"")</f>
        <v>D</v>
      </c>
      <c r="BP117" s="14" t="b">
        <f t="shared" ref="BP117" ca="1" si="945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46">IF(MID(DC117,1,1)="■",MID(DC117,2,LEN(DC117)),DC117)</f>
        <v/>
      </c>
      <c r="DE117" s="14" t="str">
        <f t="shared" ref="DE117" ca="1" si="947">IF(DD117&lt;&gt;"",IF(MID(DD117,LEN(DD117),1)="■",MID(DD117,1,LEN(DD117)-1),DD117),"")</f>
        <v/>
      </c>
      <c r="DF117" s="14" t="str">
        <f t="shared" ref="DF117" ca="1" si="948">IFERROR(IF(DE117&lt;&gt;"",SUBSTITUTE(DE117,"■",". "),""),"##INTERNAL_ERROR")</f>
        <v/>
      </c>
      <c r="DG117" s="14" t="str">
        <f t="shared" ref="DG117" ca="1" si="949">IF(CN117&lt;&gt;0,"Variable name don't comply with the naming convention","")</f>
        <v/>
      </c>
      <c r="DH117" s="14" t="str">
        <f t="shared" ref="DH117" ca="1" si="950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51">IF(CP117&lt;&gt;"","Variable label exceed length 150","")</f>
        <v/>
      </c>
      <c r="DJ117" s="14" t="str">
        <f t="shared" ref="DJ117" ca="1" si="952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53">IF(CR117&lt;&gt;"","The following cases have values below declared theorethical min: " &amp;SUBSTITUTE(CR117," ",", "),"")</f>
        <v/>
      </c>
      <c r="DL117" s="14" t="str">
        <f t="shared" ref="DL117" ca="1" si="954">IF(CS117&lt;&gt;"","The following cases have values above declared theorethical max: " &amp;SUBSTITUTE(CS117," ",", "),"")</f>
        <v/>
      </c>
      <c r="DM117" s="14" t="str">
        <f t="shared" ref="DM117" ca="1" si="955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956">IF(CV117&lt;&gt;"","The following records are missing in this required field: " &amp;SUBSTITUTE(CV117," ",", "),"")</f>
        <v/>
      </c>
      <c r="DP117" s="14" t="str">
        <f t="shared" ref="DP117" ca="1" si="957">IF(CW117&lt;&gt;"","The following cases have non-integer values: " &amp;SUBSTITUTE(CW117," ",", "),"")</f>
        <v/>
      </c>
      <c r="DQ117" s="14" t="str">
        <f t="shared" ref="DQ117" ca="1" si="958">IF(CX117&lt;&gt;"","The following cases are non-numeric: " &amp;SUBSTITUTE(CX117," ",", "),"")</f>
        <v/>
      </c>
      <c r="DR117" s="14" t="str">
        <f t="shared" ref="DR117" ca="1" si="959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960">IF(CZ117&lt;&gt;"","In the following cases " &amp; P117 &amp; " " &amp; LOWER(MID(AJ117,1,1)) &amp; MID(AJ117,2,LEN(AJ117)) &amp; ": " &amp;SUBSTITUTE(CZ117," ",", "),"")</f>
        <v/>
      </c>
      <c r="DZ117" s="14" t="b">
        <f t="shared" ref="DZ117" ca="1" si="961">OR(ED117&lt;&gt;"",EF117&lt;&gt;"",EG117&lt;&gt;"")</f>
        <v>0</v>
      </c>
      <c r="EA117" s="14" t="str">
        <f t="shared" ref="EA117" ca="1" si="962">IF(EB117&lt;&gt;"",G117 &amp; " (" &amp; F117 &amp; ")","")</f>
        <v>8th timing (q_48h_t)</v>
      </c>
      <c r="EB117" s="14" t="str">
        <f t="shared" ref="EB117" ca="1" si="963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964">IF(EB117&lt;&gt;"",G117 &amp; " (" &amp; F117 &amp; "): " &amp; EB117,"")</f>
        <v xml:space="preserve">8th timing (q_48h_t): Values must be limited to predefinied list. </v>
      </c>
      <c r="ED117" s="14" t="str">
        <f t="shared" ref="ED117" ca="1" si="965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966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967">IF($H117,AG117,"")</f>
        <v/>
      </c>
      <c r="EG117" s="14" t="str">
        <f t="shared" ref="EG117" ca="1" si="968">IF($H117,AJ117,"")</f>
        <v/>
      </c>
      <c r="EM117" s="14" t="b">
        <f t="shared" ref="EM117" ca="1" si="969">OR(EC117&lt;&gt;"",DF117&lt;&gt;"")</f>
        <v>1</v>
      </c>
      <c r="EN117" s="14">
        <f t="shared" ref="EN117" ca="1" si="970">IF(EM117,C117,"")</f>
        <v>104</v>
      </c>
      <c r="EO117" s="14" t="str">
        <f t="shared" ref="EO117" ca="1" si="971">IF(EM117,F117,"")</f>
        <v>q_48h_t</v>
      </c>
      <c r="EP117" s="14" t="str">
        <f t="shared" ref="EP117" ca="1" si="972">EC117</f>
        <v xml:space="preserve">8th timing (q_48h_t): Values must be limited to predefinied list. </v>
      </c>
      <c r="EQ117" s="14" t="str">
        <f t="shared" ref="EQ117" ca="1" si="973">DF117</f>
        <v/>
      </c>
    </row>
    <row r="118" spans="2:147" s="14" customFormat="1">
      <c r="B118" s="14" t="str">
        <f t="shared" ca="1" si="407"/>
        <v/>
      </c>
      <c r="C118" s="14">
        <f t="shared" ca="1" si="408"/>
        <v>105</v>
      </c>
      <c r="D118" s="14">
        <f t="shared" si="409"/>
        <v>116</v>
      </c>
      <c r="E118" s="14" t="str">
        <f t="shared" ca="1" si="410"/>
        <v>N</v>
      </c>
      <c r="F118" s="14" t="str">
        <f t="shared" ca="1" si="411"/>
        <v>q_48i_r</v>
      </c>
      <c r="G118" s="14" t="str">
        <f t="shared" ca="1" si="412"/>
        <v>9th region</v>
      </c>
      <c r="H118" s="14" t="b">
        <f t="shared" ca="1" si="413"/>
        <v>1</v>
      </c>
      <c r="I118" s="14" t="str">
        <f ca="1">IF($H118,ADDRESS(3,(D118+1)*2-1,4,,"["&amp;wew!$G$7&amp;"]"&amp;_sheetname_labels)&amp;":"&amp;ADDRESS(2+ster!$B$20,(D118+1)*2-1,4),"")</f>
        <v>[DBTemplate.xlsm]labels!HY3:HY725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[DBTemplate.xlsm]labels!HY3:HY19</v>
      </c>
      <c r="L118" s="14" t="str">
        <f ca="1">IF($H118,IF($J118&gt;0,ADDRESS(3,(D118+1)*2,4,,"["&amp;wew!$G$7&amp;"]"&amp;_sheetname_labels)&amp;":"&amp;ADDRESS(2+J118,(D118+1)*2,4),""),"")</f>
        <v>[DBTemplate.xlsm]labels!HZ3:HZ19</v>
      </c>
      <c r="M118" s="14">
        <f t="shared" ca="1" si="414"/>
        <v>0</v>
      </c>
      <c r="N118" s="14">
        <f t="shared" ca="1" si="415"/>
        <v>17</v>
      </c>
      <c r="O118" s="14" t="str">
        <f t="shared" ca="1" si="416"/>
        <v>q_48i_r</v>
      </c>
      <c r="P118" s="14" t="str">
        <f t="shared" ca="1" si="417"/>
        <v>9th region</v>
      </c>
      <c r="Q118" s="14" t="str">
        <f ca="1">IF($BP118,ADDRESS(3,D118+1,4,,"["&amp;wew!$G$7&amp;"]"&amp;_sheetname_dataframe)&amp;":"&amp;ADDRESS(2+ster!$C$14,D118+1,4),"")</f>
        <v>[DBTemplate.xlsm]data_frame!DM3:DM3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18"/>
        <v>0</v>
      </c>
      <c r="AA118" s="12" t="str">
        <f t="shared" ca="1" si="419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20"/>
        <v>1</v>
      </c>
      <c r="AE118" s="17" t="b">
        <f t="shared" ca="1" si="421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22"/>
        <v/>
      </c>
      <c r="AH118" s="17" t="b">
        <f t="shared" ca="1" si="423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24"/>
        <v/>
      </c>
      <c r="AK118" s="17" t="b">
        <f t="shared" ca="1" si="425"/>
        <v>0</v>
      </c>
      <c r="AL118" s="17" t="b">
        <f t="shared" ca="1" si="426"/>
        <v>0</v>
      </c>
      <c r="AM118" s="17" t="b">
        <f t="shared" ca="1" si="427"/>
        <v>0</v>
      </c>
      <c r="AN118" s="17">
        <f t="shared" ca="1" si="428"/>
        <v>0</v>
      </c>
      <c r="AO118" s="24" t="str">
        <f t="shared" ca="1" si="429"/>
        <v/>
      </c>
      <c r="AP118" s="24" t="str">
        <f t="shared" ca="1" si="430"/>
        <v/>
      </c>
      <c r="AQ118" s="17" t="b">
        <f t="shared" ca="1" si="402"/>
        <v>0</v>
      </c>
      <c r="AR118" s="17" t="b">
        <f t="shared" ca="1" si="431"/>
        <v>1</v>
      </c>
      <c r="AS118" s="17" t="b">
        <f t="shared" ca="1" si="432"/>
        <v>0</v>
      </c>
      <c r="AT118" s="17" t="b">
        <f t="shared" ca="1" si="433"/>
        <v>0</v>
      </c>
      <c r="AU118" s="17" t="b">
        <f t="shared" ca="1" si="434"/>
        <v>1</v>
      </c>
      <c r="AV118" s="17" t="b">
        <f t="shared" ca="1" si="435"/>
        <v>0</v>
      </c>
      <c r="AW118" s="17" t="b">
        <f t="shared" ca="1" si="436"/>
        <v>0</v>
      </c>
      <c r="AX118" s="14" t="b">
        <f t="array" aca="1" ref="AX118" ca="1">IF(H118,N118&gt;0,"")</f>
        <v>1</v>
      </c>
      <c r="AY118" s="17" t="str">
        <f t="shared" ca="1" si="437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38"/>
        <v>1</v>
      </c>
      <c r="BB118" s="17" t="b">
        <v>0</v>
      </c>
      <c r="BC118" s="17" t="b">
        <f t="shared" ca="1" si="439"/>
        <v>1</v>
      </c>
      <c r="BD118" s="17" t="b">
        <f t="shared" ca="1" si="440"/>
        <v>0</v>
      </c>
      <c r="BE118" s="17" t="str">
        <f t="shared" ca="1" si="403"/>
        <v/>
      </c>
      <c r="BF118" s="17" t="b">
        <f t="shared" ca="1" si="404"/>
        <v>0</v>
      </c>
      <c r="BG118" s="17" t="b">
        <f t="shared" ca="1" si="441"/>
        <v>0</v>
      </c>
      <c r="BH118" s="17" t="b">
        <f t="shared" ca="1" si="442"/>
        <v>1</v>
      </c>
      <c r="BI118" s="17">
        <f t="shared" ca="1" si="443"/>
        <v>2</v>
      </c>
      <c r="BJ118" s="17" t="b">
        <f t="shared" ca="1" si="444"/>
        <v>0</v>
      </c>
      <c r="BK118" s="17" t="str">
        <f t="shared" ca="1" si="405"/>
        <v/>
      </c>
      <c r="BL118" s="17" t="str">
        <f t="shared" ca="1" si="445"/>
        <v/>
      </c>
      <c r="BM118" s="17" t="str">
        <f t="shared" ca="1" si="446"/>
        <v>F</v>
      </c>
      <c r="BN118" s="17" t="str">
        <f t="shared" ca="1" si="447"/>
        <v>F</v>
      </c>
      <c r="BO118" s="17" t="str">
        <f t="shared" ca="1" si="448"/>
        <v>N</v>
      </c>
      <c r="BP118" s="14" t="b">
        <f t="shared" ca="1" si="449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50"/>
        <v/>
      </c>
      <c r="DE118" s="14" t="str">
        <f t="shared" ca="1" si="451"/>
        <v/>
      </c>
      <c r="DF118" s="14" t="str">
        <f t="shared" ca="1" si="452"/>
        <v/>
      </c>
      <c r="DG118" s="14" t="str">
        <f t="shared" ca="1" si="453"/>
        <v/>
      </c>
      <c r="DH118" s="14" t="str">
        <f t="shared" ca="1" si="454"/>
        <v/>
      </c>
      <c r="DI118" s="14" t="str">
        <f t="shared" ca="1" si="455"/>
        <v/>
      </c>
      <c r="DJ118" s="14" t="str">
        <f t="shared" ca="1" si="456"/>
        <v/>
      </c>
      <c r="DK118" s="14" t="str">
        <f t="shared" ca="1" si="457"/>
        <v/>
      </c>
      <c r="DL118" s="14" t="str">
        <f t="shared" ca="1" si="406"/>
        <v/>
      </c>
      <c r="DM118" s="14" t="str">
        <f t="shared" ca="1" si="458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59"/>
        <v/>
      </c>
      <c r="DP118" s="14" t="str">
        <f t="shared" ca="1" si="460"/>
        <v/>
      </c>
      <c r="DQ118" s="14" t="str">
        <f t="shared" ca="1" si="461"/>
        <v/>
      </c>
      <c r="DR118" s="14" t="str">
        <f t="shared" ca="1" si="462"/>
        <v/>
      </c>
      <c r="DS118" s="14" t="str">
        <f t="shared" ca="1" si="463"/>
        <v/>
      </c>
      <c r="DZ118" s="14" t="b">
        <f t="shared" ca="1" si="464"/>
        <v>0</v>
      </c>
      <c r="EA118" s="14" t="str">
        <f t="shared" ca="1" si="465"/>
        <v>9th region (q_48i_r)</v>
      </c>
      <c r="EB118" s="14" t="str">
        <f t="shared" ca="1" si="466"/>
        <v xml:space="preserve">Values must be limited to predefinied list. </v>
      </c>
      <c r="EC118" s="14" t="str">
        <f t="shared" ca="1" si="467"/>
        <v xml:space="preserve">9th region (q_48i_r): Values must be limited to predefinied list. </v>
      </c>
      <c r="ED118" s="14" t="str">
        <f t="shared" ca="1" si="468"/>
        <v/>
      </c>
      <c r="EE118" s="14" t="str">
        <f t="shared" ca="1" si="469"/>
        <v>Values must be limited to predefinied list</v>
      </c>
      <c r="EF118" s="14" t="str">
        <f t="shared" ca="1" si="470"/>
        <v/>
      </c>
      <c r="EG118" s="14" t="str">
        <f t="shared" ca="1" si="471"/>
        <v/>
      </c>
      <c r="EM118" s="14" t="b">
        <f t="shared" ca="1" si="472"/>
        <v>1</v>
      </c>
      <c r="EN118" s="14">
        <f t="shared" ca="1" si="473"/>
        <v>105</v>
      </c>
      <c r="EO118" s="14" t="str">
        <f t="shared" ca="1" si="474"/>
        <v>q_48i_r</v>
      </c>
      <c r="EP118" s="14" t="str">
        <f t="shared" ca="1" si="475"/>
        <v xml:space="preserve">9th region (q_48i_r): Values must be limited to predefinied list. </v>
      </c>
      <c r="EQ118" s="14" t="str">
        <f t="shared" ca="1" si="476"/>
        <v/>
      </c>
    </row>
    <row r="119" spans="2:147" s="14" customFormat="1">
      <c r="B119" s="14" t="str">
        <f t="shared" ref="B119" ca="1" si="974">DF119</f>
        <v/>
      </c>
      <c r="C119" s="14">
        <f t="shared" ref="C119" ca="1" si="975">IF(OFFSET(B119,-1,COLUMN(VariableExists)-2),OFFSET(B119,-1,1)+1,OFFSET(B119,-1,1))</f>
        <v>106</v>
      </c>
      <c r="D119" s="14">
        <f t="shared" ref="D119" si="976">ROW(A119)-2</f>
        <v>117</v>
      </c>
      <c r="E119" s="14" t="str">
        <f t="shared" ref="E119" ca="1" si="977">IF(OR(G119="",ROW(G119)=2),"",IF(Z119&gt;0,"S",IF(AX119,IF(J119=2,"D","N"),"I")))</f>
        <v>D</v>
      </c>
      <c r="F119" s="14" t="str">
        <f t="shared" ref="F119" ca="1" si="978">IF(H119,O119,"")</f>
        <v>q_48i_t</v>
      </c>
      <c r="G119" s="14" t="str">
        <f t="shared" ref="G119" ca="1" si="979">IF(H119,P119,"")</f>
        <v>9th timing</v>
      </c>
      <c r="H119" s="14" t="b">
        <f t="shared" ref="H119" ca="1" si="980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[DBTemplate.xlsm]labels!IA3:IA725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[DBTemplate.xlsm]labels!IA3:IA4</v>
      </c>
      <c r="L119" s="14" t="str">
        <f ca="1">IF($H119,IF($J119&gt;0,ADDRESS(3,(D119+1)*2,4,,"["&amp;wew!$G$7&amp;"]"&amp;_sheetname_labels)&amp;":"&amp;ADDRESS(2+J119,(D119+1)*2,4),""),"")</f>
        <v>[DBTemplate.xlsm]labels!IB3:IB4</v>
      </c>
      <c r="M119" s="14">
        <f t="shared" ref="M119" ca="1" si="981">IF($H119,IF(J119&gt;0,COUNTA(INDIRECT(K119))-COUNT(INDIRECT(K119)),0),"")</f>
        <v>0</v>
      </c>
      <c r="N119" s="14">
        <f t="shared" ref="N119" ca="1" si="982">IF(H119,J119-M119,"")</f>
        <v>2</v>
      </c>
      <c r="O119" s="14" t="str">
        <f t="shared" ref="O119" ca="1" si="983">IF(INDIRECT(ADDRESS(2,D119+1,,,_sheetname_dataframe))="","",INDIRECT(ADDRESS(2,D119+1,,,_sheetname_dataframe)))</f>
        <v>q_48i_t</v>
      </c>
      <c r="P119" s="14" t="str">
        <f t="shared" ref="P119" ca="1" si="984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[DBTemplate.xlsm]data_frame!DN3:DN3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985">IF(H119,S119-T119-W119,"")</f>
        <v>0</v>
      </c>
      <c r="AA119" s="12" t="str">
        <f t="shared" ref="AA119" ca="1" si="986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987">IF($H119,IF(AC119&lt;&gt;"",IF(AC119=0,1,IF(AC119/W119&lt;0.15,2,3)),0),"")</f>
        <v>1</v>
      </c>
      <c r="AE119" s="17" t="b">
        <f t="shared" ref="AE119" ca="1" si="988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989">IF(AE119,IF($H119,IF(INDIRECT(ADDRESS(1,D119+2,,,_sheetname_dataframe))="","",INDIRECT(ADDRESS(1,D119+2,,,_sheetname_dataframe))),""),"")</f>
        <v/>
      </c>
      <c r="AH119" s="17" t="b">
        <f t="shared" ref="AH119" ca="1" si="990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991">IF(AH119,IF($H119,IF(INDIRECT(ADDRESS(1,D119+3,,,_sheetname_dataframe))="","",INDIRECT(ADDRESS(1,D119+3,,,_sheetname_dataframe))),""),"")</f>
        <v/>
      </c>
      <c r="AK119" s="17" t="b">
        <f t="shared" ref="AK119" ca="1" si="992">IF(H119,OR(AQ119,AD119=2),"")</f>
        <v>0</v>
      </c>
      <c r="AL119" s="17" t="b">
        <f t="shared" ref="AL119" ca="1" si="993">IF($H119,IF(BV119&lt;&gt;"",IF(OR(BM119="F",BM119="L",BM119="I",BM119="D"),BV119&lt;&gt;0)),"")</f>
        <v>0</v>
      </c>
      <c r="AM119" s="17" t="b">
        <f t="shared" ref="AM119" ca="1" si="994">IF($H119,AND(NOT(AL119),OR(IF(BW119&lt;&gt;"",IF(OR(BM119="F",BM119="L"),BW119&lt;&gt;0)),BM119="I",BM119="N",BM119="D")),"")</f>
        <v>0</v>
      </c>
      <c r="AN119" s="17">
        <f t="shared" ref="AN119" ca="1" si="995">IF(COUNTA(INDIRECT(Q119))=0,0, IF(AND(AO119&lt;&gt;"",X119&lt;AO119),1,IF(AND(AP119&lt;&gt;"",Y119&gt;AP119),1,IF(AND(AQ119,AC119&gt;0),2,0))))</f>
        <v>0</v>
      </c>
      <c r="AO119" s="24" t="str">
        <f t="shared" ref="AO119" ca="1" si="996">IF($H119,IF(BY119&lt;&gt;"",IF(ISNUMBER(BY119),BY119,""),""),"")</f>
        <v/>
      </c>
      <c r="AP119" s="24" t="str">
        <f t="shared" ref="AP119" ca="1" si="997">IF($H119,IF(BZ119&lt;&gt;"",IF(ISNUMBER(BZ119),BZ119,""),""),"")</f>
        <v/>
      </c>
      <c r="AQ119" s="17" t="b">
        <f t="shared" ca="1" si="402"/>
        <v>0</v>
      </c>
      <c r="AR119" s="17" t="b">
        <f t="shared" ref="AR119" ca="1" si="998">IF(H119,IF(N119&gt;0,IF(BQ119&lt;&gt;"",BQ119&lt;&gt;0,FALSE),FALSE),"")</f>
        <v>1</v>
      </c>
      <c r="AS119" s="17" t="b">
        <f t="shared" ref="AS119" ca="1" si="999">IF(H119,IF(BR119&lt;&gt;"",BR119&lt;&gt;0,FALSE),"")</f>
        <v>0</v>
      </c>
      <c r="AT119" s="17" t="b">
        <f t="shared" ref="AT119" ca="1" si="1000">IF(H119,IF(N119&gt;0,FALSE,IF(BU119&lt;&gt;"",MATCH(BU119,DataType,0)=1,FALSE)),"")</f>
        <v>0</v>
      </c>
      <c r="AU119" s="17" t="b">
        <f t="shared" ref="AU119" ca="1" si="1001">IF(H119,IF(N119&gt;0,TRUE,IF(BU119&lt;&gt;"",MATCH(BU119,DataType,0)=2,FALSE)),"")</f>
        <v>1</v>
      </c>
      <c r="AV119" s="17" t="b">
        <f t="shared" ref="AV119" ca="1" si="1002">IF(H119,IF(N119&gt;0,FALSE,IF(BU119&lt;&gt;"",MATCH(BU119,DataType,0)=3,FALSE)),"")</f>
        <v>0</v>
      </c>
      <c r="AW119" s="17" t="b">
        <f t="shared" ref="AW119" ca="1" si="1003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04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05">IF(H119,BU119="",FALSE)</f>
        <v>1</v>
      </c>
      <c r="BB119" s="17" t="b">
        <v>0</v>
      </c>
      <c r="BC119" s="17" t="b">
        <f t="shared" ref="BC119" ca="1" si="1006">IF(BA119,IF(N119&gt;0,AND(AZ119,Z119=0),FALSE),"")</f>
        <v>1</v>
      </c>
      <c r="BD119" s="17" t="b">
        <f t="shared" ref="BD119" ca="1" si="1007">IF(BA119,IF(N119&gt;0,AND(NOT(AZ119),Z119=0),FALSE),"")</f>
        <v>0</v>
      </c>
      <c r="BE119" s="17" t="str">
        <f t="shared" ca="1" si="403"/>
        <v/>
      </c>
      <c r="BF119" s="17" t="b">
        <f t="shared" ca="1" si="404"/>
        <v>0</v>
      </c>
      <c r="BG119" s="17" t="b">
        <f t="shared" ref="BG119" ca="1" si="1008">IF(BA119,IF(OR(BB119:BF119),FALSE,IF(Z119=0,FALSE,Z119&gt;0)),"")</f>
        <v>0</v>
      </c>
      <c r="BH119" s="17" t="b">
        <f t="shared" ref="BH119" ca="1" si="1009">IF(BA119,COUNTIF(BB119:BG119,TRUE)=1,"")</f>
        <v>1</v>
      </c>
      <c r="BI119" s="17">
        <f t="shared" ref="BI119" ca="1" si="1010">IF(BA119,IFERROR(MATCH(TRUE,BB119:BG119,0),7),"")</f>
        <v>2</v>
      </c>
      <c r="BJ119" s="17" t="b">
        <f t="shared" ref="BJ119" ca="1" si="1011">DF119&lt;&gt;""</f>
        <v>0</v>
      </c>
      <c r="BK119" s="17" t="str">
        <f t="shared" ca="1" si="405"/>
        <v/>
      </c>
      <c r="BL119" s="17" t="str">
        <f t="shared" ref="BL119" ca="1" si="1012">IF(H119,IF(AND(NOT(BA119),AU119),AC119&gt;0,""),"")</f>
        <v/>
      </c>
      <c r="BM119" s="17" t="str">
        <f t="shared" ref="BM119" ca="1" si="1013">IF(H119,IF(BA119,CHOOSE(BI119,"0","F","L","I","N",IF(AA119&gt;0.5,"N","S"),"0"),CHOOSE(MATCH(BU119,DataType,0),"S",IF(BK119,"I","N"),"D"  )),"")</f>
        <v>F</v>
      </c>
      <c r="BN119" s="17" t="str">
        <f t="shared" ref="BN119" ca="1" si="1014">IF(H119,IF(BJ119,"E",IF(BA119,CHOOSE(BI119,"0","F","L","I","N","S","0"),CHOOSE(MATCH(BU119,DataType,0),"S",IF(BK119,"I","N"),"D"  ))),"")</f>
        <v>F</v>
      </c>
      <c r="BO119" s="17" t="str">
        <f t="shared" ref="BO119" ca="1" si="1015">IF($H119,IF(BM119="0","",IF(AND(AR119,N119=2),"D",IF(BM119="S","N",IF(AL119,"O",IF(AM119,"I","N"))))),"")</f>
        <v>D</v>
      </c>
      <c r="BP119" s="14" t="b">
        <f t="shared" ref="BP119" ca="1" si="101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17">IF(MID(DC119,1,1)="■",MID(DC119,2,LEN(DC119)),DC119)</f>
        <v/>
      </c>
      <c r="DE119" s="14" t="str">
        <f t="shared" ref="DE119" ca="1" si="1018">IF(DD119&lt;&gt;"",IF(MID(DD119,LEN(DD119),1)="■",MID(DD119,1,LEN(DD119)-1),DD119),"")</f>
        <v/>
      </c>
      <c r="DF119" s="14" t="str">
        <f t="shared" ref="DF119" ca="1" si="1019">IFERROR(IF(DE119&lt;&gt;"",SUBSTITUTE(DE119,"■",". "),""),"##INTERNAL_ERROR")</f>
        <v/>
      </c>
      <c r="DG119" s="14" t="str">
        <f t="shared" ref="DG119" ca="1" si="1020">IF(CN119&lt;&gt;0,"Variable name don't comply with the naming convention","")</f>
        <v/>
      </c>
      <c r="DH119" s="14" t="str">
        <f t="shared" ref="DH119" ca="1" si="102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22">IF(CP119&lt;&gt;"","Variable label exceed length 150","")</f>
        <v/>
      </c>
      <c r="DJ119" s="14" t="str">
        <f t="shared" ref="DJ119" ca="1" si="102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24">IF(CR119&lt;&gt;"","The following cases have values below declared theorethical min: " &amp;SUBSTITUTE(CR119," ",", "),"")</f>
        <v/>
      </c>
      <c r="DL119" s="14" t="str">
        <f t="shared" ref="DL119" ca="1" si="1025">IF(CS119&lt;&gt;"","The following cases have values above declared theorethical max: " &amp;SUBSTITUTE(CS119," ",", "),"")</f>
        <v/>
      </c>
      <c r="DM119" s="14" t="str">
        <f t="shared" ref="DM119" ca="1" si="102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27">IF(CV119&lt;&gt;"","The following records are missing in this required field: " &amp;SUBSTITUTE(CV119," ",", "),"")</f>
        <v/>
      </c>
      <c r="DP119" s="14" t="str">
        <f t="shared" ref="DP119" ca="1" si="1028">IF(CW119&lt;&gt;"","The following cases have non-integer values: " &amp;SUBSTITUTE(CW119," ",", "),"")</f>
        <v/>
      </c>
      <c r="DQ119" s="14" t="str">
        <f t="shared" ref="DQ119" ca="1" si="1029">IF(CX119&lt;&gt;"","The following cases are non-numeric: " &amp;SUBSTITUTE(CX119," ",", "),"")</f>
        <v/>
      </c>
      <c r="DR119" s="14" t="str">
        <f t="shared" ref="DR119" ca="1" si="103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3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32">OR(ED119&lt;&gt;"",EF119&lt;&gt;"",EG119&lt;&gt;"")</f>
        <v>0</v>
      </c>
      <c r="EA119" s="14" t="str">
        <f t="shared" ref="EA119" ca="1" si="1033">IF(EB119&lt;&gt;"",G119 &amp; " (" &amp; F119 &amp; ")","")</f>
        <v>9th timing (q_48i_t)</v>
      </c>
      <c r="EB119" s="14" t="str">
        <f t="shared" ref="EB119" ca="1" si="103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35">IF(EB119&lt;&gt;"",G119 &amp; " (" &amp; F119 &amp; "): " &amp; EB119,"")</f>
        <v xml:space="preserve">9th timing (q_48i_t): Values must be limited to predefinied list. </v>
      </c>
      <c r="ED119" s="14" t="str">
        <f t="shared" ref="ED119" ca="1" si="103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3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38">IF($H119,AG119,"")</f>
        <v/>
      </c>
      <c r="EG119" s="14" t="str">
        <f t="shared" ref="EG119" ca="1" si="1039">IF($H119,AJ119,"")</f>
        <v/>
      </c>
      <c r="EM119" s="14" t="b">
        <f t="shared" ref="EM119" ca="1" si="1040">OR(EC119&lt;&gt;"",DF119&lt;&gt;"")</f>
        <v>1</v>
      </c>
      <c r="EN119" s="14">
        <f t="shared" ref="EN119" ca="1" si="1041">IF(EM119,C119,"")</f>
        <v>106</v>
      </c>
      <c r="EO119" s="14" t="str">
        <f t="shared" ref="EO119" ca="1" si="1042">IF(EM119,F119,"")</f>
        <v>q_48i_t</v>
      </c>
      <c r="EP119" s="14" t="str">
        <f t="shared" ref="EP119" ca="1" si="1043">EC119</f>
        <v xml:space="preserve">9th timing (q_48i_t): Values must be limited to predefinied list. </v>
      </c>
      <c r="EQ119" s="14" t="str">
        <f t="shared" ref="EQ119" ca="1" si="1044">DF119</f>
        <v/>
      </c>
    </row>
    <row r="120" spans="2:147" s="14" customFormat="1">
      <c r="B120" s="14" t="str">
        <f t="shared" ca="1" si="407"/>
        <v/>
      </c>
      <c r="C120" s="14">
        <f t="shared" ca="1" si="408"/>
        <v>107</v>
      </c>
      <c r="D120" s="14">
        <f t="shared" si="409"/>
        <v>118</v>
      </c>
      <c r="E120" s="14" t="str">
        <f t="shared" ca="1" si="410"/>
        <v>N</v>
      </c>
      <c r="F120" s="14" t="str">
        <f t="shared" ca="1" si="411"/>
        <v>q_48j_r</v>
      </c>
      <c r="G120" s="14" t="str">
        <f t="shared" ca="1" si="412"/>
        <v>10th region</v>
      </c>
      <c r="H120" s="14" t="b">
        <f t="shared" ca="1" si="413"/>
        <v>1</v>
      </c>
      <c r="I120" s="14" t="str">
        <f ca="1">IF($H120,ADDRESS(3,(D120+1)*2-1,4,,"["&amp;wew!$G$7&amp;"]"&amp;_sheetname_labels)&amp;":"&amp;ADDRESS(2+ster!$B$20,(D120+1)*2-1,4),"")</f>
        <v>[DBTemplate.xlsm]labels!IC3:IC725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[DBTemplate.xlsm]labels!IC3:IC19</v>
      </c>
      <c r="L120" s="14" t="str">
        <f ca="1">IF($H120,IF($J120&gt;0,ADDRESS(3,(D120+1)*2,4,,"["&amp;wew!$G$7&amp;"]"&amp;_sheetname_labels)&amp;":"&amp;ADDRESS(2+J120,(D120+1)*2,4),""),"")</f>
        <v>[DBTemplate.xlsm]labels!ID3:ID19</v>
      </c>
      <c r="M120" s="14">
        <f t="shared" ca="1" si="414"/>
        <v>0</v>
      </c>
      <c r="N120" s="14">
        <f t="shared" ca="1" si="415"/>
        <v>17</v>
      </c>
      <c r="O120" s="14" t="str">
        <f t="shared" ca="1" si="416"/>
        <v>q_48j_r</v>
      </c>
      <c r="P120" s="14" t="str">
        <f t="shared" ca="1" si="417"/>
        <v>10th region</v>
      </c>
      <c r="Q120" s="14" t="str">
        <f ca="1">IF($BP120,ADDRESS(3,D120+1,4,,"["&amp;wew!$G$7&amp;"]"&amp;_sheetname_dataframe)&amp;":"&amp;ADDRESS(2+ster!$C$14,D120+1,4),"")</f>
        <v>[DBTemplate.xlsm]data_frame!DO3:DO3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18"/>
        <v>0</v>
      </c>
      <c r="AA120" s="12" t="str">
        <f t="shared" ca="1" si="419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20"/>
        <v>1</v>
      </c>
      <c r="AE120" s="17" t="b">
        <f t="shared" ca="1" si="421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22"/>
        <v/>
      </c>
      <c r="AH120" s="17" t="b">
        <f t="shared" ca="1" si="423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24"/>
        <v/>
      </c>
      <c r="AK120" s="17" t="b">
        <f t="shared" ca="1" si="425"/>
        <v>0</v>
      </c>
      <c r="AL120" s="17" t="b">
        <f t="shared" ca="1" si="426"/>
        <v>0</v>
      </c>
      <c r="AM120" s="17" t="b">
        <f t="shared" ca="1" si="427"/>
        <v>0</v>
      </c>
      <c r="AN120" s="17">
        <f t="shared" ca="1" si="428"/>
        <v>0</v>
      </c>
      <c r="AO120" s="24" t="str">
        <f t="shared" ca="1" si="429"/>
        <v/>
      </c>
      <c r="AP120" s="24" t="str">
        <f t="shared" ca="1" si="430"/>
        <v/>
      </c>
      <c r="AQ120" s="17" t="b">
        <f t="shared" ca="1" si="402"/>
        <v>0</v>
      </c>
      <c r="AR120" s="17" t="b">
        <f t="shared" ca="1" si="431"/>
        <v>1</v>
      </c>
      <c r="AS120" s="17" t="b">
        <f t="shared" ca="1" si="432"/>
        <v>0</v>
      </c>
      <c r="AT120" s="17" t="b">
        <f t="shared" ca="1" si="433"/>
        <v>0</v>
      </c>
      <c r="AU120" s="17" t="b">
        <f t="shared" ca="1" si="434"/>
        <v>1</v>
      </c>
      <c r="AV120" s="17" t="b">
        <f t="shared" ca="1" si="435"/>
        <v>0</v>
      </c>
      <c r="AW120" s="17" t="b">
        <f t="shared" ca="1" si="436"/>
        <v>0</v>
      </c>
      <c r="AX120" s="14" t="b">
        <f t="array" aca="1" ref="AX120" ca="1">IF(H120,N120&gt;0,"")</f>
        <v>1</v>
      </c>
      <c r="AY120" s="17" t="str">
        <f t="shared" ca="1" si="437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38"/>
        <v>1</v>
      </c>
      <c r="BB120" s="17" t="b">
        <v>0</v>
      </c>
      <c r="BC120" s="17" t="b">
        <f t="shared" ca="1" si="439"/>
        <v>1</v>
      </c>
      <c r="BD120" s="17" t="b">
        <f t="shared" ca="1" si="440"/>
        <v>0</v>
      </c>
      <c r="BE120" s="17" t="str">
        <f t="shared" ca="1" si="403"/>
        <v/>
      </c>
      <c r="BF120" s="17" t="b">
        <f t="shared" ca="1" si="404"/>
        <v>0</v>
      </c>
      <c r="BG120" s="17" t="b">
        <f t="shared" ca="1" si="441"/>
        <v>0</v>
      </c>
      <c r="BH120" s="17" t="b">
        <f t="shared" ca="1" si="442"/>
        <v>1</v>
      </c>
      <c r="BI120" s="17">
        <f t="shared" ca="1" si="443"/>
        <v>2</v>
      </c>
      <c r="BJ120" s="17" t="b">
        <f t="shared" ca="1" si="444"/>
        <v>0</v>
      </c>
      <c r="BK120" s="17" t="str">
        <f t="shared" ca="1" si="405"/>
        <v/>
      </c>
      <c r="BL120" s="17" t="str">
        <f t="shared" ca="1" si="445"/>
        <v/>
      </c>
      <c r="BM120" s="17" t="str">
        <f t="shared" ca="1" si="446"/>
        <v>F</v>
      </c>
      <c r="BN120" s="17" t="str">
        <f t="shared" ca="1" si="447"/>
        <v>F</v>
      </c>
      <c r="BO120" s="17" t="str">
        <f t="shared" ca="1" si="448"/>
        <v>N</v>
      </c>
      <c r="BP120" s="14" t="b">
        <f t="shared" ca="1" si="449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50"/>
        <v/>
      </c>
      <c r="DE120" s="14" t="str">
        <f t="shared" ca="1" si="451"/>
        <v/>
      </c>
      <c r="DF120" s="14" t="str">
        <f t="shared" ca="1" si="452"/>
        <v/>
      </c>
      <c r="DG120" s="14" t="str">
        <f t="shared" ca="1" si="453"/>
        <v/>
      </c>
      <c r="DH120" s="14" t="str">
        <f t="shared" ca="1" si="454"/>
        <v/>
      </c>
      <c r="DI120" s="14" t="str">
        <f t="shared" ca="1" si="455"/>
        <v/>
      </c>
      <c r="DJ120" s="14" t="str">
        <f t="shared" ca="1" si="456"/>
        <v/>
      </c>
      <c r="DK120" s="14" t="str">
        <f t="shared" ca="1" si="457"/>
        <v/>
      </c>
      <c r="DL120" s="14" t="str">
        <f t="shared" ca="1" si="406"/>
        <v/>
      </c>
      <c r="DM120" s="14" t="str">
        <f t="shared" ca="1" si="458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59"/>
        <v/>
      </c>
      <c r="DP120" s="14" t="str">
        <f t="shared" ca="1" si="460"/>
        <v/>
      </c>
      <c r="DQ120" s="14" t="str">
        <f t="shared" ca="1" si="461"/>
        <v/>
      </c>
      <c r="DR120" s="14" t="str">
        <f t="shared" ca="1" si="462"/>
        <v/>
      </c>
      <c r="DS120" s="14" t="str">
        <f t="shared" ca="1" si="463"/>
        <v/>
      </c>
      <c r="DZ120" s="14" t="b">
        <f t="shared" ca="1" si="464"/>
        <v>0</v>
      </c>
      <c r="EA120" s="14" t="str">
        <f t="shared" ca="1" si="465"/>
        <v>10th region (q_48j_r)</v>
      </c>
      <c r="EB120" s="14" t="str">
        <f t="shared" ca="1" si="466"/>
        <v xml:space="preserve">Values must be limited to predefinied list. </v>
      </c>
      <c r="EC120" s="14" t="str">
        <f t="shared" ca="1" si="467"/>
        <v xml:space="preserve">10th region (q_48j_r): Values must be limited to predefinied list. </v>
      </c>
      <c r="ED120" s="14" t="str">
        <f t="shared" ca="1" si="468"/>
        <v/>
      </c>
      <c r="EE120" s="14" t="str">
        <f t="shared" ca="1" si="469"/>
        <v>Values must be limited to predefinied list</v>
      </c>
      <c r="EF120" s="14" t="str">
        <f t="shared" ca="1" si="470"/>
        <v/>
      </c>
      <c r="EG120" s="14" t="str">
        <f t="shared" ca="1" si="471"/>
        <v/>
      </c>
      <c r="EM120" s="14" t="b">
        <f t="shared" ca="1" si="472"/>
        <v>1</v>
      </c>
      <c r="EN120" s="14">
        <f t="shared" ca="1" si="473"/>
        <v>107</v>
      </c>
      <c r="EO120" s="14" t="str">
        <f t="shared" ca="1" si="474"/>
        <v>q_48j_r</v>
      </c>
      <c r="EP120" s="14" t="str">
        <f t="shared" ca="1" si="475"/>
        <v xml:space="preserve">10th region (q_48j_r): Values must be limited to predefinied list. </v>
      </c>
      <c r="EQ120" s="14" t="str">
        <f t="shared" ca="1" si="476"/>
        <v/>
      </c>
    </row>
    <row r="121" spans="2:147" s="14" customFormat="1">
      <c r="B121" s="14" t="str">
        <f t="shared" ref="B121" ca="1" si="1045">DF121</f>
        <v/>
      </c>
      <c r="C121" s="14">
        <f t="shared" ref="C121" ca="1" si="1046">IF(OFFSET(B121,-1,COLUMN(VariableExists)-2),OFFSET(B121,-1,1)+1,OFFSET(B121,-1,1))</f>
        <v>108</v>
      </c>
      <c r="D121" s="14">
        <f t="shared" ref="D121" si="1047">ROW(A121)-2</f>
        <v>119</v>
      </c>
      <c r="E121" s="14" t="str">
        <f t="shared" ref="E121" ca="1" si="1048">IF(OR(G121="",ROW(G121)=2),"",IF(Z121&gt;0,"S",IF(AX121,IF(J121=2,"D","N"),"I")))</f>
        <v>D</v>
      </c>
      <c r="F121" s="14" t="str">
        <f t="shared" ref="F121" ca="1" si="1049">IF(H121,O121,"")</f>
        <v>q_48j_t</v>
      </c>
      <c r="G121" s="14" t="str">
        <f t="shared" ref="G121" ca="1" si="1050">IF(H121,P121,"")</f>
        <v>10th timing</v>
      </c>
      <c r="H121" s="14" t="b">
        <f t="shared" ref="H121" ca="1" si="105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[DBTemplate.xlsm]labels!IE3:IE725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[DBTemplate.xlsm]labels!IE3:IE4</v>
      </c>
      <c r="L121" s="14" t="str">
        <f ca="1">IF($H121,IF($J121&gt;0,ADDRESS(3,(D121+1)*2,4,,"["&amp;wew!$G$7&amp;"]"&amp;_sheetname_labels)&amp;":"&amp;ADDRESS(2+J121,(D121+1)*2,4),""),"")</f>
        <v>[DBTemplate.xlsm]labels!IF3:IF4</v>
      </c>
      <c r="M121" s="14">
        <f t="shared" ref="M121" ca="1" si="1052">IF($H121,IF(J121&gt;0,COUNTA(INDIRECT(K121))-COUNT(INDIRECT(K121)),0),"")</f>
        <v>0</v>
      </c>
      <c r="N121" s="14">
        <f t="shared" ref="N121" ca="1" si="1053">IF(H121,J121-M121,"")</f>
        <v>2</v>
      </c>
      <c r="O121" s="14" t="str">
        <f t="shared" ref="O121" ca="1" si="1054">IF(INDIRECT(ADDRESS(2,D121+1,,,_sheetname_dataframe))="","",INDIRECT(ADDRESS(2,D121+1,,,_sheetname_dataframe)))</f>
        <v>q_48j_t</v>
      </c>
      <c r="P121" s="14" t="str">
        <f t="shared" ref="P121" ca="1" si="105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[DBTemplate.xlsm]data_frame!DP3:DP3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056">IF(H121,S121-T121-W121,"")</f>
        <v>0</v>
      </c>
      <c r="AA121" s="12" t="str">
        <f t="shared" ref="AA121" ca="1" si="105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058">IF($H121,IF(AC121&lt;&gt;"",IF(AC121=0,1,IF(AC121/W121&lt;0.15,2,3)),0),"")</f>
        <v>1</v>
      </c>
      <c r="AE121" s="17" t="b">
        <f t="shared" ref="AE121" ca="1" si="105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060">IF(AE121,IF($H121,IF(INDIRECT(ADDRESS(1,D121+2,,,_sheetname_dataframe))="","",INDIRECT(ADDRESS(1,D121+2,,,_sheetname_dataframe))),""),"")</f>
        <v/>
      </c>
      <c r="AH121" s="17" t="b">
        <f t="shared" ref="AH121" ca="1" si="106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062">IF(AH121,IF($H121,IF(INDIRECT(ADDRESS(1,D121+3,,,_sheetname_dataframe))="","",INDIRECT(ADDRESS(1,D121+3,,,_sheetname_dataframe))),""),"")</f>
        <v/>
      </c>
      <c r="AK121" s="17" t="b">
        <f t="shared" ref="AK121" ca="1" si="1063">IF(H121,OR(AQ121,AD121=2),"")</f>
        <v>0</v>
      </c>
      <c r="AL121" s="17" t="b">
        <f t="shared" ref="AL121" ca="1" si="1064">IF($H121,IF(BV121&lt;&gt;"",IF(OR(BM121="F",BM121="L",BM121="I",BM121="D"),BV121&lt;&gt;0)),"")</f>
        <v>0</v>
      </c>
      <c r="AM121" s="17" t="b">
        <f t="shared" ref="AM121" ca="1" si="1065">IF($H121,AND(NOT(AL121),OR(IF(BW121&lt;&gt;"",IF(OR(BM121="F",BM121="L"),BW121&lt;&gt;0)),BM121="I",BM121="N",BM121="D")),"")</f>
        <v>0</v>
      </c>
      <c r="AN121" s="17">
        <f t="shared" ref="AN121" ca="1" si="1066">IF(COUNTA(INDIRECT(Q121))=0,0, IF(AND(AO121&lt;&gt;"",X121&lt;AO121),1,IF(AND(AP121&lt;&gt;"",Y121&gt;AP121),1,IF(AND(AQ121,AC121&gt;0),2,0))))</f>
        <v>0</v>
      </c>
      <c r="AO121" s="24" t="str">
        <f t="shared" ref="AO121" ca="1" si="1067">IF($H121,IF(BY121&lt;&gt;"",IF(ISNUMBER(BY121),BY121,""),""),"")</f>
        <v/>
      </c>
      <c r="AP121" s="24" t="str">
        <f t="shared" ref="AP121" ca="1" si="1068">IF($H121,IF(BZ121&lt;&gt;"",IF(ISNUMBER(BZ121),BZ121,""),""),"")</f>
        <v/>
      </c>
      <c r="AQ121" s="17" t="b">
        <f t="shared" ca="1" si="402"/>
        <v>0</v>
      </c>
      <c r="AR121" s="17" t="b">
        <f t="shared" ref="AR121" ca="1" si="1069">IF(H121,IF(N121&gt;0,IF(BQ121&lt;&gt;"",BQ121&lt;&gt;0,FALSE),FALSE),"")</f>
        <v>1</v>
      </c>
      <c r="AS121" s="17" t="b">
        <f t="shared" ref="AS121" ca="1" si="1070">IF(H121,IF(BR121&lt;&gt;"",BR121&lt;&gt;0,FALSE),"")</f>
        <v>0</v>
      </c>
      <c r="AT121" s="17" t="b">
        <f t="shared" ref="AT121" ca="1" si="1071">IF(H121,IF(N121&gt;0,FALSE,IF(BU121&lt;&gt;"",MATCH(BU121,DataType,0)=1,FALSE)),"")</f>
        <v>0</v>
      </c>
      <c r="AU121" s="17" t="b">
        <f t="shared" ref="AU121" ca="1" si="1072">IF(H121,IF(N121&gt;0,TRUE,IF(BU121&lt;&gt;"",MATCH(BU121,DataType,0)=2,FALSE)),"")</f>
        <v>1</v>
      </c>
      <c r="AV121" s="17" t="b">
        <f t="shared" ref="AV121" ca="1" si="1073">IF(H121,IF(N121&gt;0,FALSE,IF(BU121&lt;&gt;"",MATCH(BU121,DataType,0)=3,FALSE)),"")</f>
        <v>0</v>
      </c>
      <c r="AW121" s="17" t="b">
        <f t="shared" ref="AW121" ca="1" si="1074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075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076">IF(H121,BU121="",FALSE)</f>
        <v>1</v>
      </c>
      <c r="BB121" s="17" t="b">
        <v>0</v>
      </c>
      <c r="BC121" s="17" t="b">
        <f t="shared" ref="BC121" ca="1" si="1077">IF(BA121,IF(N121&gt;0,AND(AZ121,Z121=0),FALSE),"")</f>
        <v>1</v>
      </c>
      <c r="BD121" s="17" t="b">
        <f t="shared" ref="BD121" ca="1" si="1078">IF(BA121,IF(N121&gt;0,AND(NOT(AZ121),Z121=0),FALSE),"")</f>
        <v>0</v>
      </c>
      <c r="BE121" s="17" t="str">
        <f t="shared" ca="1" si="403"/>
        <v/>
      </c>
      <c r="BF121" s="17" t="b">
        <f t="shared" ca="1" si="404"/>
        <v>0</v>
      </c>
      <c r="BG121" s="17" t="b">
        <f t="shared" ref="BG121" ca="1" si="1079">IF(BA121,IF(OR(BB121:BF121),FALSE,IF(Z121=0,FALSE,Z121&gt;0)),"")</f>
        <v>0</v>
      </c>
      <c r="BH121" s="17" t="b">
        <f t="shared" ref="BH121" ca="1" si="1080">IF(BA121,COUNTIF(BB121:BG121,TRUE)=1,"")</f>
        <v>1</v>
      </c>
      <c r="BI121" s="17">
        <f t="shared" ref="BI121" ca="1" si="1081">IF(BA121,IFERROR(MATCH(TRUE,BB121:BG121,0),7),"")</f>
        <v>2</v>
      </c>
      <c r="BJ121" s="17" t="b">
        <f t="shared" ref="BJ121" ca="1" si="1082">DF121&lt;&gt;""</f>
        <v>0</v>
      </c>
      <c r="BK121" s="17" t="str">
        <f t="shared" ca="1" si="405"/>
        <v/>
      </c>
      <c r="BL121" s="17" t="str">
        <f t="shared" ref="BL121" ca="1" si="1083">IF(H121,IF(AND(NOT(BA121),AU121),AC121&gt;0,""),"")</f>
        <v/>
      </c>
      <c r="BM121" s="17" t="str">
        <f t="shared" ref="BM121" ca="1" si="1084">IF(H121,IF(BA121,CHOOSE(BI121,"0","F","L","I","N",IF(AA121&gt;0.5,"N","S"),"0"),CHOOSE(MATCH(BU121,DataType,0),"S",IF(BK121,"I","N"),"D"  )),"")</f>
        <v>F</v>
      </c>
      <c r="BN121" s="17" t="str">
        <f t="shared" ref="BN121" ca="1" si="1085">IF(H121,IF(BJ121,"E",IF(BA121,CHOOSE(BI121,"0","F","L","I","N","S","0"),CHOOSE(MATCH(BU121,DataType,0),"S",IF(BK121,"I","N"),"D"  ))),"")</f>
        <v>F</v>
      </c>
      <c r="BO121" s="17" t="str">
        <f t="shared" ref="BO121" ca="1" si="1086">IF($H121,IF(BM121="0","",IF(AND(AR121,N121=2),"D",IF(BM121="S","N",IF(AL121,"O",IF(AM121,"I","N"))))),"")</f>
        <v>D</v>
      </c>
      <c r="BP121" s="14" t="b">
        <f t="shared" ref="BP121" ca="1" si="1087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088">IF(MID(DC121,1,1)="■",MID(DC121,2,LEN(DC121)),DC121)</f>
        <v/>
      </c>
      <c r="DE121" s="14" t="str">
        <f t="shared" ref="DE121" ca="1" si="1089">IF(DD121&lt;&gt;"",IF(MID(DD121,LEN(DD121),1)="■",MID(DD121,1,LEN(DD121)-1),DD121),"")</f>
        <v/>
      </c>
      <c r="DF121" s="14" t="str">
        <f t="shared" ref="DF121" ca="1" si="1090">IFERROR(IF(DE121&lt;&gt;"",SUBSTITUTE(DE121,"■",". "),""),"##INTERNAL_ERROR")</f>
        <v/>
      </c>
      <c r="DG121" s="14" t="str">
        <f t="shared" ref="DG121" ca="1" si="1091">IF(CN121&lt;&gt;0,"Variable name don't comply with the naming convention","")</f>
        <v/>
      </c>
      <c r="DH121" s="14" t="str">
        <f t="shared" ref="DH121" ca="1" si="1092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093">IF(CP121&lt;&gt;"","Variable label exceed length 150","")</f>
        <v/>
      </c>
      <c r="DJ121" s="14" t="str">
        <f t="shared" ref="DJ121" ca="1" si="1094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095">IF(CR121&lt;&gt;"","The following cases have values below declared theorethical min: " &amp;SUBSTITUTE(CR121," ",", "),"")</f>
        <v/>
      </c>
      <c r="DL121" s="14" t="str">
        <f t="shared" ref="DL121" ca="1" si="1096">IF(CS121&lt;&gt;"","The following cases have values above declared theorethical max: " &amp;SUBSTITUTE(CS121," ",", "),"")</f>
        <v/>
      </c>
      <c r="DM121" s="14" t="str">
        <f t="shared" ref="DM121" ca="1" si="1097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098">IF(CV121&lt;&gt;"","The following records are missing in this required field: " &amp;SUBSTITUTE(CV121," ",", "),"")</f>
        <v/>
      </c>
      <c r="DP121" s="14" t="str">
        <f t="shared" ref="DP121" ca="1" si="1099">IF(CW121&lt;&gt;"","The following cases have non-integer values: " &amp;SUBSTITUTE(CW121," ",", "),"")</f>
        <v/>
      </c>
      <c r="DQ121" s="14" t="str">
        <f t="shared" ref="DQ121" ca="1" si="1100">IF(CX121&lt;&gt;"","The following cases are non-numeric: " &amp;SUBSTITUTE(CX121," ",", "),"")</f>
        <v/>
      </c>
      <c r="DR121" s="14" t="str">
        <f t="shared" ref="DR121" ca="1" si="1101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02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03">OR(ED121&lt;&gt;"",EF121&lt;&gt;"",EG121&lt;&gt;"")</f>
        <v>0</v>
      </c>
      <c r="EA121" s="14" t="str">
        <f t="shared" ref="EA121" ca="1" si="1104">IF(EB121&lt;&gt;"",G121 &amp; " (" &amp; F121 &amp; ")","")</f>
        <v>10th timing (q_48j_t)</v>
      </c>
      <c r="EB121" s="14" t="str">
        <f t="shared" ref="EB121" ca="1" si="1105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06">IF(EB121&lt;&gt;"",G121 &amp; " (" &amp; F121 &amp; "): " &amp; EB121,"")</f>
        <v xml:space="preserve">10th timing (q_48j_t): Values must be limited to predefinied list. </v>
      </c>
      <c r="ED121" s="14" t="str">
        <f t="shared" ref="ED121" ca="1" si="1107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08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09">IF($H121,AG121,"")</f>
        <v/>
      </c>
      <c r="EG121" s="14" t="str">
        <f t="shared" ref="EG121" ca="1" si="1110">IF($H121,AJ121,"")</f>
        <v/>
      </c>
      <c r="EM121" s="14" t="b">
        <f t="shared" ref="EM121" ca="1" si="1111">OR(EC121&lt;&gt;"",DF121&lt;&gt;"")</f>
        <v>1</v>
      </c>
      <c r="EN121" s="14">
        <f t="shared" ref="EN121" ca="1" si="1112">IF(EM121,C121,"")</f>
        <v>108</v>
      </c>
      <c r="EO121" s="14" t="str">
        <f t="shared" ref="EO121" ca="1" si="1113">IF(EM121,F121,"")</f>
        <v>q_48j_t</v>
      </c>
      <c r="EP121" s="14" t="str">
        <f t="shared" ref="EP121" ca="1" si="1114">EC121</f>
        <v xml:space="preserve">10th timing (q_48j_t): Values must be limited to predefinied list. </v>
      </c>
      <c r="EQ121" s="14" t="str">
        <f t="shared" ref="EQ121" ca="1" si="1115">DF121</f>
        <v/>
      </c>
    </row>
    <row r="122" spans="2:147" s="14" customFormat="1">
      <c r="B122" s="14" t="str">
        <f t="shared" ca="1" si="407"/>
        <v/>
      </c>
      <c r="C122" s="14">
        <f t="shared" ca="1" si="408"/>
        <v>109</v>
      </c>
      <c r="D122" s="14">
        <f t="shared" si="409"/>
        <v>120</v>
      </c>
      <c r="E122" s="14" t="str">
        <f t="shared" ca="1" si="410"/>
        <v>N</v>
      </c>
      <c r="F122" s="14" t="str">
        <f t="shared" ca="1" si="411"/>
        <v>q_48k_r</v>
      </c>
      <c r="G122" s="14" t="str">
        <f t="shared" ca="1" si="412"/>
        <v>11th region</v>
      </c>
      <c r="H122" s="14" t="b">
        <f t="shared" ca="1" si="413"/>
        <v>1</v>
      </c>
      <c r="I122" s="14" t="str">
        <f ca="1">IF($H122,ADDRESS(3,(D122+1)*2-1,4,,"["&amp;wew!$G$7&amp;"]"&amp;_sheetname_labels)&amp;":"&amp;ADDRESS(2+ster!$B$20,(D122+1)*2-1,4),"")</f>
        <v>[DBTemplate.xlsm]labels!IG3:IG725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[DBTemplate.xlsm]labels!IG3:IG19</v>
      </c>
      <c r="L122" s="14" t="str">
        <f ca="1">IF($H122,IF($J122&gt;0,ADDRESS(3,(D122+1)*2,4,,"["&amp;wew!$G$7&amp;"]"&amp;_sheetname_labels)&amp;":"&amp;ADDRESS(2+J122,(D122+1)*2,4),""),"")</f>
        <v>[DBTemplate.xlsm]labels!IH3:IH19</v>
      </c>
      <c r="M122" s="14">
        <f t="shared" ca="1" si="414"/>
        <v>0</v>
      </c>
      <c r="N122" s="14">
        <f t="shared" ca="1" si="415"/>
        <v>17</v>
      </c>
      <c r="O122" s="14" t="str">
        <f t="shared" ca="1" si="416"/>
        <v>q_48k_r</v>
      </c>
      <c r="P122" s="14" t="str">
        <f t="shared" ca="1" si="417"/>
        <v>11th region</v>
      </c>
      <c r="Q122" s="14" t="str">
        <f ca="1">IF($BP122,ADDRESS(3,D122+1,4,,"["&amp;wew!$G$7&amp;"]"&amp;_sheetname_dataframe)&amp;":"&amp;ADDRESS(2+ster!$C$14,D122+1,4),"")</f>
        <v>[DBTemplate.xlsm]data_frame!DQ3:DQ3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18"/>
        <v>0</v>
      </c>
      <c r="AA122" s="12" t="str">
        <f t="shared" ca="1" si="419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20"/>
        <v>1</v>
      </c>
      <c r="AE122" s="17" t="b">
        <f t="shared" ca="1" si="421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22"/>
        <v/>
      </c>
      <c r="AH122" s="17" t="b">
        <f t="shared" ca="1" si="423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24"/>
        <v/>
      </c>
      <c r="AK122" s="17" t="b">
        <f t="shared" ca="1" si="425"/>
        <v>0</v>
      </c>
      <c r="AL122" s="17" t="b">
        <f t="shared" ca="1" si="426"/>
        <v>0</v>
      </c>
      <c r="AM122" s="17" t="b">
        <f t="shared" ca="1" si="427"/>
        <v>0</v>
      </c>
      <c r="AN122" s="17">
        <f t="shared" ca="1" si="428"/>
        <v>0</v>
      </c>
      <c r="AO122" s="24" t="str">
        <f t="shared" ca="1" si="429"/>
        <v/>
      </c>
      <c r="AP122" s="24" t="str">
        <f t="shared" ca="1" si="430"/>
        <v/>
      </c>
      <c r="AQ122" s="17" t="b">
        <f t="shared" ca="1" si="402"/>
        <v>0</v>
      </c>
      <c r="AR122" s="17" t="b">
        <f t="shared" ca="1" si="431"/>
        <v>1</v>
      </c>
      <c r="AS122" s="17" t="b">
        <f t="shared" ca="1" si="432"/>
        <v>0</v>
      </c>
      <c r="AT122" s="17" t="b">
        <f t="shared" ca="1" si="433"/>
        <v>0</v>
      </c>
      <c r="AU122" s="17" t="b">
        <f t="shared" ca="1" si="434"/>
        <v>1</v>
      </c>
      <c r="AV122" s="17" t="b">
        <f t="shared" ca="1" si="435"/>
        <v>0</v>
      </c>
      <c r="AW122" s="17" t="b">
        <f t="shared" ca="1" si="436"/>
        <v>0</v>
      </c>
      <c r="AX122" s="14" t="b">
        <f t="array" aca="1" ref="AX122" ca="1">IF(H122,N122&gt;0,"")</f>
        <v>1</v>
      </c>
      <c r="AY122" s="17" t="str">
        <f t="shared" ca="1" si="437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38"/>
        <v>1</v>
      </c>
      <c r="BB122" s="17" t="b">
        <v>0</v>
      </c>
      <c r="BC122" s="17" t="b">
        <f t="shared" ca="1" si="439"/>
        <v>1</v>
      </c>
      <c r="BD122" s="17" t="b">
        <f t="shared" ca="1" si="440"/>
        <v>0</v>
      </c>
      <c r="BE122" s="17" t="str">
        <f t="shared" ca="1" si="403"/>
        <v/>
      </c>
      <c r="BF122" s="17" t="b">
        <f t="shared" ca="1" si="404"/>
        <v>0</v>
      </c>
      <c r="BG122" s="17" t="b">
        <f t="shared" ca="1" si="441"/>
        <v>0</v>
      </c>
      <c r="BH122" s="17" t="b">
        <f t="shared" ca="1" si="442"/>
        <v>1</v>
      </c>
      <c r="BI122" s="17">
        <f t="shared" ca="1" si="443"/>
        <v>2</v>
      </c>
      <c r="BJ122" s="17" t="b">
        <f t="shared" ca="1" si="444"/>
        <v>0</v>
      </c>
      <c r="BK122" s="17" t="str">
        <f t="shared" ca="1" si="405"/>
        <v/>
      </c>
      <c r="BL122" s="17" t="str">
        <f t="shared" ca="1" si="445"/>
        <v/>
      </c>
      <c r="BM122" s="17" t="str">
        <f t="shared" ca="1" si="446"/>
        <v>F</v>
      </c>
      <c r="BN122" s="17" t="str">
        <f t="shared" ca="1" si="447"/>
        <v>F</v>
      </c>
      <c r="BO122" s="17" t="str">
        <f t="shared" ca="1" si="448"/>
        <v>N</v>
      </c>
      <c r="BP122" s="14" t="b">
        <f t="shared" ca="1" si="449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</v>
      </c>
      <c r="DD122" s="14" t="str">
        <f t="shared" ca="1" si="450"/>
        <v/>
      </c>
      <c r="DE122" s="14" t="str">
        <f t="shared" ca="1" si="451"/>
        <v/>
      </c>
      <c r="DF122" s="14" t="str">
        <f t="shared" ca="1" si="452"/>
        <v/>
      </c>
      <c r="DG122" s="14" t="str">
        <f t="shared" ca="1" si="453"/>
        <v/>
      </c>
      <c r="DH122" s="14" t="str">
        <f t="shared" ca="1" si="454"/>
        <v/>
      </c>
      <c r="DI122" s="14" t="str">
        <f t="shared" ca="1" si="455"/>
        <v/>
      </c>
      <c r="DJ122" s="14" t="str">
        <f t="shared" ca="1" si="456"/>
        <v/>
      </c>
      <c r="DK122" s="14" t="str">
        <f t="shared" ca="1" si="457"/>
        <v/>
      </c>
      <c r="DL122" s="14" t="str">
        <f t="shared" ca="1" si="406"/>
        <v/>
      </c>
      <c r="DM122" s="14" t="str">
        <f t="shared" ca="1" si="458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59"/>
        <v/>
      </c>
      <c r="DP122" s="14" t="str">
        <f t="shared" ca="1" si="460"/>
        <v/>
      </c>
      <c r="DQ122" s="14" t="str">
        <f t="shared" ca="1" si="461"/>
        <v/>
      </c>
      <c r="DR122" s="14" t="str">
        <f t="shared" ca="1" si="462"/>
        <v/>
      </c>
      <c r="DS122" s="14" t="str">
        <f t="shared" ca="1" si="463"/>
        <v/>
      </c>
      <c r="DZ122" s="14" t="b">
        <f t="shared" ca="1" si="464"/>
        <v>0</v>
      </c>
      <c r="EA122" s="14" t="str">
        <f t="shared" ca="1" si="465"/>
        <v>11th region (q_48k_r)</v>
      </c>
      <c r="EB122" s="14" t="str">
        <f t="shared" ca="1" si="466"/>
        <v xml:space="preserve">Values must be limited to predefinied list. </v>
      </c>
      <c r="EC122" s="14" t="str">
        <f t="shared" ca="1" si="467"/>
        <v xml:space="preserve">11th region (q_48k_r): Values must be limited to predefinied list. </v>
      </c>
      <c r="ED122" s="14" t="str">
        <f t="shared" ca="1" si="468"/>
        <v/>
      </c>
      <c r="EE122" s="14" t="str">
        <f t="shared" ca="1" si="469"/>
        <v>Values must be limited to predefinied list</v>
      </c>
      <c r="EF122" s="14" t="str">
        <f t="shared" ca="1" si="470"/>
        <v/>
      </c>
      <c r="EG122" s="14" t="str">
        <f t="shared" ca="1" si="471"/>
        <v/>
      </c>
      <c r="EM122" s="14" t="b">
        <f t="shared" ca="1" si="472"/>
        <v>1</v>
      </c>
      <c r="EN122" s="14">
        <f t="shared" ca="1" si="473"/>
        <v>109</v>
      </c>
      <c r="EO122" s="14" t="str">
        <f t="shared" ca="1" si="474"/>
        <v>q_48k_r</v>
      </c>
      <c r="EP122" s="14" t="str">
        <f t="shared" ca="1" si="475"/>
        <v xml:space="preserve">11th region (q_48k_r): Values must be limited to predefinied list. </v>
      </c>
      <c r="EQ122" s="14" t="str">
        <f t="shared" ca="1" si="476"/>
        <v/>
      </c>
    </row>
    <row r="123" spans="2:147" s="14" customFormat="1">
      <c r="B123" s="14" t="str">
        <f t="shared" ref="B123" ca="1" si="1116">DF123</f>
        <v/>
      </c>
      <c r="C123" s="14">
        <f t="shared" ref="C123" ca="1" si="1117">IF(OFFSET(B123,-1,COLUMN(VariableExists)-2),OFFSET(B123,-1,1)+1,OFFSET(B123,-1,1))</f>
        <v>110</v>
      </c>
      <c r="D123" s="14">
        <f t="shared" ref="D123" si="1118">ROW(A123)-2</f>
        <v>121</v>
      </c>
      <c r="E123" s="14" t="str">
        <f t="shared" ref="E123" ca="1" si="1119">IF(OR(G123="",ROW(G123)=2),"",IF(Z123&gt;0,"S",IF(AX123,IF(J123=2,"D","N"),"I")))</f>
        <v>D</v>
      </c>
      <c r="F123" s="14" t="str">
        <f t="shared" ref="F123" ca="1" si="1120">IF(H123,O123,"")</f>
        <v>q_48k_t</v>
      </c>
      <c r="G123" s="14" t="str">
        <f t="shared" ref="G123" ca="1" si="1121">IF(H123,P123,"")</f>
        <v>11th timing</v>
      </c>
      <c r="H123" s="14" t="b">
        <f t="shared" ref="H123" ca="1" si="1122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[DBTemplate.xlsm]labels!II3:II725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[DBTemplate.xlsm]labels!II3:II4</v>
      </c>
      <c r="L123" s="14" t="str">
        <f ca="1">IF($H123,IF($J123&gt;0,ADDRESS(3,(D123+1)*2,4,,"["&amp;wew!$G$7&amp;"]"&amp;_sheetname_labels)&amp;":"&amp;ADDRESS(2+J123,(D123+1)*2,4),""),"")</f>
        <v>[DBTemplate.xlsm]labels!IJ3:IJ4</v>
      </c>
      <c r="M123" s="14">
        <f t="shared" ref="M123" ca="1" si="1123">IF($H123,IF(J123&gt;0,COUNTA(INDIRECT(K123))-COUNT(INDIRECT(K123)),0),"")</f>
        <v>0</v>
      </c>
      <c r="N123" s="14">
        <f t="shared" ref="N123" ca="1" si="1124">IF(H123,J123-M123,"")</f>
        <v>2</v>
      </c>
      <c r="O123" s="14" t="str">
        <f t="shared" ref="O123" ca="1" si="1125">IF(INDIRECT(ADDRESS(2,D123+1,,,_sheetname_dataframe))="","",INDIRECT(ADDRESS(2,D123+1,,,_sheetname_dataframe)))</f>
        <v>q_48k_t</v>
      </c>
      <c r="P123" s="14" t="str">
        <f t="shared" ref="P123" ca="1" si="1126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[DBTemplate.xlsm]data_frame!DR3:DR3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27">IF(H123,S123-T123-W123,"")</f>
        <v>0</v>
      </c>
      <c r="AA123" s="12" t="str">
        <f t="shared" ref="AA123" ca="1" si="1128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29">IF($H123,IF(AC123&lt;&gt;"",IF(AC123=0,1,IF(AC123/W123&lt;0.15,2,3)),0),"")</f>
        <v>1</v>
      </c>
      <c r="AE123" s="17" t="b">
        <f t="shared" ref="AE123" ca="1" si="1130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31">IF(AE123,IF($H123,IF(INDIRECT(ADDRESS(1,D123+2,,,_sheetname_dataframe))="","",INDIRECT(ADDRESS(1,D123+2,,,_sheetname_dataframe))),""),"")</f>
        <v/>
      </c>
      <c r="AH123" s="17" t="b">
        <f t="shared" ref="AH123" ca="1" si="1132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33">IF(AH123,IF($H123,IF(INDIRECT(ADDRESS(1,D123+3,,,_sheetname_dataframe))="","",INDIRECT(ADDRESS(1,D123+3,,,_sheetname_dataframe))),""),"")</f>
        <v/>
      </c>
      <c r="AK123" s="17" t="b">
        <f t="shared" ref="AK123" ca="1" si="1134">IF(H123,OR(AQ123,AD123=2),"")</f>
        <v>0</v>
      </c>
      <c r="AL123" s="17" t="b">
        <f t="shared" ref="AL123" ca="1" si="1135">IF($H123,IF(BV123&lt;&gt;"",IF(OR(BM123="F",BM123="L",BM123="I",BM123="D"),BV123&lt;&gt;0)),"")</f>
        <v>0</v>
      </c>
      <c r="AM123" s="17" t="b">
        <f t="shared" ref="AM123" ca="1" si="1136">IF($H123,AND(NOT(AL123),OR(IF(BW123&lt;&gt;"",IF(OR(BM123="F",BM123="L"),BW123&lt;&gt;0)),BM123="I",BM123="N",BM123="D")),"")</f>
        <v>0</v>
      </c>
      <c r="AN123" s="17">
        <f t="shared" ref="AN123" ca="1" si="1137">IF(COUNTA(INDIRECT(Q123))=0,0, IF(AND(AO123&lt;&gt;"",X123&lt;AO123),1,IF(AND(AP123&lt;&gt;"",Y123&gt;AP123),1,IF(AND(AQ123,AC123&gt;0),2,0))))</f>
        <v>0</v>
      </c>
      <c r="AO123" s="24" t="str">
        <f t="shared" ref="AO123" ca="1" si="1138">IF($H123,IF(BY123&lt;&gt;"",IF(ISNUMBER(BY123),BY123,""),""),"")</f>
        <v/>
      </c>
      <c r="AP123" s="24" t="str">
        <f t="shared" ref="AP123" ca="1" si="1139">IF($H123,IF(BZ123&lt;&gt;"",IF(ISNUMBER(BZ123),BZ123,""),""),"")</f>
        <v/>
      </c>
      <c r="AQ123" s="17" t="b">
        <f t="shared" ca="1" si="402"/>
        <v>0</v>
      </c>
      <c r="AR123" s="17" t="b">
        <f t="shared" ref="AR123" ca="1" si="1140">IF(H123,IF(N123&gt;0,IF(BQ123&lt;&gt;"",BQ123&lt;&gt;0,FALSE),FALSE),"")</f>
        <v>1</v>
      </c>
      <c r="AS123" s="17" t="b">
        <f t="shared" ref="AS123" ca="1" si="1141">IF(H123,IF(BR123&lt;&gt;"",BR123&lt;&gt;0,FALSE),"")</f>
        <v>0</v>
      </c>
      <c r="AT123" s="17" t="b">
        <f t="shared" ref="AT123" ca="1" si="1142">IF(H123,IF(N123&gt;0,FALSE,IF(BU123&lt;&gt;"",MATCH(BU123,DataType,0)=1,FALSE)),"")</f>
        <v>0</v>
      </c>
      <c r="AU123" s="17" t="b">
        <f t="shared" ref="AU123" ca="1" si="1143">IF(H123,IF(N123&gt;0,TRUE,IF(BU123&lt;&gt;"",MATCH(BU123,DataType,0)=2,FALSE)),"")</f>
        <v>1</v>
      </c>
      <c r="AV123" s="17" t="b">
        <f t="shared" ref="AV123" ca="1" si="1144">IF(H123,IF(N123&gt;0,FALSE,IF(BU123&lt;&gt;"",MATCH(BU123,DataType,0)=3,FALSE)),"")</f>
        <v>0</v>
      </c>
      <c r="AW123" s="17" t="b">
        <f t="shared" ref="AW123" ca="1" si="1145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146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147">IF(H123,BU123="",FALSE)</f>
        <v>1</v>
      </c>
      <c r="BB123" s="17" t="b">
        <v>0</v>
      </c>
      <c r="BC123" s="17" t="b">
        <f t="shared" ref="BC123" ca="1" si="1148">IF(BA123,IF(N123&gt;0,AND(AZ123,Z123=0),FALSE),"")</f>
        <v>1</v>
      </c>
      <c r="BD123" s="17" t="b">
        <f t="shared" ref="BD123" ca="1" si="1149">IF(BA123,IF(N123&gt;0,AND(NOT(AZ123),Z123=0),FALSE),"")</f>
        <v>0</v>
      </c>
      <c r="BE123" s="17" t="str">
        <f t="shared" ca="1" si="403"/>
        <v/>
      </c>
      <c r="BF123" s="17" t="b">
        <f t="shared" ca="1" si="404"/>
        <v>0</v>
      </c>
      <c r="BG123" s="17" t="b">
        <f t="shared" ref="BG123" ca="1" si="1150">IF(BA123,IF(OR(BB123:BF123),FALSE,IF(Z123=0,FALSE,Z123&gt;0)),"")</f>
        <v>0</v>
      </c>
      <c r="BH123" s="17" t="b">
        <f t="shared" ref="BH123" ca="1" si="1151">IF(BA123,COUNTIF(BB123:BG123,TRUE)=1,"")</f>
        <v>1</v>
      </c>
      <c r="BI123" s="17">
        <f t="shared" ref="BI123" ca="1" si="1152">IF(BA123,IFERROR(MATCH(TRUE,BB123:BG123,0),7),"")</f>
        <v>2</v>
      </c>
      <c r="BJ123" s="17" t="b">
        <f t="shared" ref="BJ123" ca="1" si="1153">DF123&lt;&gt;""</f>
        <v>0</v>
      </c>
      <c r="BK123" s="17" t="str">
        <f t="shared" ca="1" si="405"/>
        <v/>
      </c>
      <c r="BL123" s="17" t="str">
        <f t="shared" ref="BL123" ca="1" si="1154">IF(H123,IF(AND(NOT(BA123),AU123),AC123&gt;0,""),"")</f>
        <v/>
      </c>
      <c r="BM123" s="17" t="str">
        <f t="shared" ref="BM123" ca="1" si="1155">IF(H123,IF(BA123,CHOOSE(BI123,"0","F","L","I","N",IF(AA123&gt;0.5,"N","S"),"0"),CHOOSE(MATCH(BU123,DataType,0),"S",IF(BK123,"I","N"),"D"  )),"")</f>
        <v>F</v>
      </c>
      <c r="BN123" s="17" t="str">
        <f t="shared" ref="BN123" ca="1" si="1156">IF(H123,IF(BJ123,"E",IF(BA123,CHOOSE(BI123,"0","F","L","I","N","S","0"),CHOOSE(MATCH(BU123,DataType,0),"S",IF(BK123,"I","N"),"D"  ))),"")</f>
        <v>F</v>
      </c>
      <c r="BO123" s="17" t="str">
        <f t="shared" ref="BO123" ca="1" si="1157">IF($H123,IF(BM123="0","",IF(AND(AR123,N123=2),"D",IF(BM123="S","N",IF(AL123,"O",IF(AM123,"I","N"))))),"")</f>
        <v>D</v>
      </c>
      <c r="BP123" s="14" t="b">
        <f t="shared" ref="BP123" ca="1" si="1158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159">IF(MID(DC123,1,1)="■",MID(DC123,2,LEN(DC123)),DC123)</f>
        <v/>
      </c>
      <c r="DE123" s="14" t="str">
        <f t="shared" ref="DE123" ca="1" si="1160">IF(DD123&lt;&gt;"",IF(MID(DD123,LEN(DD123),1)="■",MID(DD123,1,LEN(DD123)-1),DD123),"")</f>
        <v/>
      </c>
      <c r="DF123" s="14" t="str">
        <f t="shared" ref="DF123" ca="1" si="1161">IFERROR(IF(DE123&lt;&gt;"",SUBSTITUTE(DE123,"■",". "),""),"##INTERNAL_ERROR")</f>
        <v/>
      </c>
      <c r="DG123" s="14" t="str">
        <f t="shared" ref="DG123" ca="1" si="1162">IF(CN123&lt;&gt;0,"Variable name don't comply with the naming convention","")</f>
        <v/>
      </c>
      <c r="DH123" s="14" t="str">
        <f t="shared" ref="DH123" ca="1" si="1163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164">IF(CP123&lt;&gt;"","Variable label exceed length 150","")</f>
        <v/>
      </c>
      <c r="DJ123" s="14" t="str">
        <f t="shared" ref="DJ123" ca="1" si="1165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166">IF(CR123&lt;&gt;"","The following cases have values below declared theorethical min: " &amp;SUBSTITUTE(CR123," ",", "),"")</f>
        <v/>
      </c>
      <c r="DL123" s="14" t="str">
        <f t="shared" ref="DL123" ca="1" si="1167">IF(CS123&lt;&gt;"","The following cases have values above declared theorethical max: " &amp;SUBSTITUTE(CS123," ",", "),"")</f>
        <v/>
      </c>
      <c r="DM123" s="14" t="str">
        <f t="shared" ref="DM123" ca="1" si="1168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169">IF(CV123&lt;&gt;"","The following records are missing in this required field: " &amp;SUBSTITUTE(CV123," ",", "),"")</f>
        <v/>
      </c>
      <c r="DP123" s="14" t="str">
        <f t="shared" ref="DP123" ca="1" si="1170">IF(CW123&lt;&gt;"","The following cases have non-integer values: " &amp;SUBSTITUTE(CW123," ",", "),"")</f>
        <v/>
      </c>
      <c r="DQ123" s="14" t="str">
        <f t="shared" ref="DQ123" ca="1" si="1171">IF(CX123&lt;&gt;"","The following cases are non-numeric: " &amp;SUBSTITUTE(CX123," ",", "),"")</f>
        <v/>
      </c>
      <c r="DR123" s="14" t="str">
        <f t="shared" ref="DR123" ca="1" si="1172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173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174">OR(ED123&lt;&gt;"",EF123&lt;&gt;"",EG123&lt;&gt;"")</f>
        <v>0</v>
      </c>
      <c r="EA123" s="14" t="str">
        <f t="shared" ref="EA123" ca="1" si="1175">IF(EB123&lt;&gt;"",G123 &amp; " (" &amp; F123 &amp; ")","")</f>
        <v>11th timing (q_48k_t)</v>
      </c>
      <c r="EB123" s="14" t="str">
        <f t="shared" ref="EB123" ca="1" si="1176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177">IF(EB123&lt;&gt;"",G123 &amp; " (" &amp; F123 &amp; "): " &amp; EB123,"")</f>
        <v xml:space="preserve">11th timing (q_48k_t): Values must be limited to predefinied list. </v>
      </c>
      <c r="ED123" s="14" t="str">
        <f t="shared" ref="ED123" ca="1" si="1178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179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180">IF($H123,AG123,"")</f>
        <v/>
      </c>
      <c r="EG123" s="14" t="str">
        <f t="shared" ref="EG123" ca="1" si="1181">IF($H123,AJ123,"")</f>
        <v/>
      </c>
      <c r="EM123" s="14" t="b">
        <f t="shared" ref="EM123" ca="1" si="1182">OR(EC123&lt;&gt;"",DF123&lt;&gt;"")</f>
        <v>1</v>
      </c>
      <c r="EN123" s="14">
        <f t="shared" ref="EN123" ca="1" si="1183">IF(EM123,C123,"")</f>
        <v>110</v>
      </c>
      <c r="EO123" s="14" t="str">
        <f t="shared" ref="EO123" ca="1" si="1184">IF(EM123,F123,"")</f>
        <v>q_48k_t</v>
      </c>
      <c r="EP123" s="14" t="str">
        <f t="shared" ref="EP123" ca="1" si="1185">EC123</f>
        <v xml:space="preserve">11th timing (q_48k_t): Values must be limited to predefinied list. </v>
      </c>
      <c r="EQ123" s="14" t="str">
        <f t="shared" ref="EQ123" ca="1" si="1186">DF123</f>
        <v/>
      </c>
    </row>
    <row r="124" spans="2:147" s="14" customFormat="1">
      <c r="B124" s="14" t="str">
        <f t="shared" ca="1" si="407"/>
        <v/>
      </c>
      <c r="C124" s="14">
        <f t="shared" ca="1" si="408"/>
        <v>111</v>
      </c>
      <c r="D124" s="14">
        <f t="shared" si="409"/>
        <v>122</v>
      </c>
      <c r="E124" s="14" t="str">
        <f t="shared" ca="1" si="410"/>
        <v>N</v>
      </c>
      <c r="F124" s="14" t="str">
        <f t="shared" ca="1" si="411"/>
        <v>q_48l_r</v>
      </c>
      <c r="G124" s="14" t="str">
        <f t="shared" ca="1" si="412"/>
        <v>12th region</v>
      </c>
      <c r="H124" s="14" t="b">
        <f t="shared" ca="1" si="413"/>
        <v>1</v>
      </c>
      <c r="I124" s="14" t="str">
        <f ca="1">IF($H124,ADDRESS(3,(D124+1)*2-1,4,,"["&amp;wew!$G$7&amp;"]"&amp;_sheetname_labels)&amp;":"&amp;ADDRESS(2+ster!$B$20,(D124+1)*2-1,4),"")</f>
        <v>[DBTemplate.xlsm]labels!IK3:IK725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[DBTemplate.xlsm]labels!IK3:IK19</v>
      </c>
      <c r="L124" s="14" t="str">
        <f ca="1">IF($H124,IF($J124&gt;0,ADDRESS(3,(D124+1)*2,4,,"["&amp;wew!$G$7&amp;"]"&amp;_sheetname_labels)&amp;":"&amp;ADDRESS(2+J124,(D124+1)*2,4),""),"")</f>
        <v>[DBTemplate.xlsm]labels!IL3:IL19</v>
      </c>
      <c r="M124" s="14">
        <f t="shared" ca="1" si="414"/>
        <v>0</v>
      </c>
      <c r="N124" s="14">
        <f t="shared" ca="1" si="415"/>
        <v>17</v>
      </c>
      <c r="O124" s="14" t="str">
        <f t="shared" ca="1" si="416"/>
        <v>q_48l_r</v>
      </c>
      <c r="P124" s="14" t="str">
        <f t="shared" ca="1" si="417"/>
        <v>12th region</v>
      </c>
      <c r="Q124" s="14" t="str">
        <f ca="1">IF($BP124,ADDRESS(3,D124+1,4,,"["&amp;wew!$G$7&amp;"]"&amp;_sheetname_dataframe)&amp;":"&amp;ADDRESS(2+ster!$C$14,D124+1,4),"")</f>
        <v>[DBTemplate.xlsm]data_frame!DS3:DS3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18"/>
        <v>0</v>
      </c>
      <c r="AA124" s="12" t="str">
        <f t="shared" ca="1" si="419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20"/>
        <v>1</v>
      </c>
      <c r="AE124" s="17" t="b">
        <f t="shared" ca="1" si="421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22"/>
        <v/>
      </c>
      <c r="AH124" s="17" t="b">
        <f t="shared" ca="1" si="423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24"/>
        <v/>
      </c>
      <c r="AK124" s="17" t="b">
        <f t="shared" ca="1" si="425"/>
        <v>0</v>
      </c>
      <c r="AL124" s="17" t="b">
        <f t="shared" ca="1" si="426"/>
        <v>0</v>
      </c>
      <c r="AM124" s="17" t="b">
        <f t="shared" ca="1" si="427"/>
        <v>0</v>
      </c>
      <c r="AN124" s="17">
        <f t="shared" ca="1" si="428"/>
        <v>0</v>
      </c>
      <c r="AO124" s="24" t="str">
        <f t="shared" ca="1" si="429"/>
        <v/>
      </c>
      <c r="AP124" s="24" t="str">
        <f t="shared" ca="1" si="430"/>
        <v/>
      </c>
      <c r="AQ124" s="17" t="b">
        <f t="shared" ca="1" si="402"/>
        <v>0</v>
      </c>
      <c r="AR124" s="17" t="b">
        <f t="shared" ca="1" si="431"/>
        <v>1</v>
      </c>
      <c r="AS124" s="17" t="b">
        <f t="shared" ca="1" si="432"/>
        <v>0</v>
      </c>
      <c r="AT124" s="17" t="b">
        <f t="shared" ca="1" si="433"/>
        <v>0</v>
      </c>
      <c r="AU124" s="17" t="b">
        <f t="shared" ca="1" si="434"/>
        <v>1</v>
      </c>
      <c r="AV124" s="17" t="b">
        <f t="shared" ca="1" si="435"/>
        <v>0</v>
      </c>
      <c r="AW124" s="17" t="b">
        <f t="shared" ca="1" si="436"/>
        <v>0</v>
      </c>
      <c r="AX124" s="14" t="b">
        <f t="array" aca="1" ref="AX124" ca="1">IF(H124,N124&gt;0,"")</f>
        <v>1</v>
      </c>
      <c r="AY124" s="17" t="str">
        <f t="shared" ca="1" si="437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38"/>
        <v>1</v>
      </c>
      <c r="BB124" s="17" t="b">
        <v>0</v>
      </c>
      <c r="BC124" s="17" t="b">
        <f t="shared" ca="1" si="439"/>
        <v>1</v>
      </c>
      <c r="BD124" s="17" t="b">
        <f t="shared" ca="1" si="440"/>
        <v>0</v>
      </c>
      <c r="BE124" s="17" t="str">
        <f t="shared" ca="1" si="403"/>
        <v/>
      </c>
      <c r="BF124" s="17" t="b">
        <f t="shared" ca="1" si="404"/>
        <v>0</v>
      </c>
      <c r="BG124" s="17" t="b">
        <f t="shared" ca="1" si="441"/>
        <v>0</v>
      </c>
      <c r="BH124" s="17" t="b">
        <f t="shared" ca="1" si="442"/>
        <v>1</v>
      </c>
      <c r="BI124" s="17">
        <f t="shared" ca="1" si="443"/>
        <v>2</v>
      </c>
      <c r="BJ124" s="17" t="b">
        <f t="shared" ca="1" si="444"/>
        <v>0</v>
      </c>
      <c r="BK124" s="17" t="str">
        <f t="shared" ca="1" si="405"/>
        <v/>
      </c>
      <c r="BL124" s="17" t="str">
        <f t="shared" ca="1" si="445"/>
        <v/>
      </c>
      <c r="BM124" s="17" t="str">
        <f t="shared" ca="1" si="446"/>
        <v>F</v>
      </c>
      <c r="BN124" s="17" t="str">
        <f t="shared" ca="1" si="447"/>
        <v>F</v>
      </c>
      <c r="BO124" s="17" t="str">
        <f t="shared" ca="1" si="448"/>
        <v>N</v>
      </c>
      <c r="BP124" s="14" t="b">
        <f t="shared" ca="1" si="449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50"/>
        <v/>
      </c>
      <c r="DE124" s="14" t="str">
        <f t="shared" ca="1" si="451"/>
        <v/>
      </c>
      <c r="DF124" s="14" t="str">
        <f t="shared" ca="1" si="452"/>
        <v/>
      </c>
      <c r="DG124" s="14" t="str">
        <f t="shared" ca="1" si="453"/>
        <v/>
      </c>
      <c r="DH124" s="14" t="str">
        <f t="shared" ca="1" si="454"/>
        <v/>
      </c>
      <c r="DI124" s="14" t="str">
        <f t="shared" ca="1" si="455"/>
        <v/>
      </c>
      <c r="DJ124" s="14" t="str">
        <f t="shared" ca="1" si="456"/>
        <v/>
      </c>
      <c r="DK124" s="14" t="str">
        <f t="shared" ca="1" si="457"/>
        <v/>
      </c>
      <c r="DL124" s="14" t="str">
        <f t="shared" ca="1" si="406"/>
        <v/>
      </c>
      <c r="DM124" s="14" t="str">
        <f t="shared" ca="1" si="458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59"/>
        <v/>
      </c>
      <c r="DP124" s="14" t="str">
        <f t="shared" ca="1" si="460"/>
        <v/>
      </c>
      <c r="DQ124" s="14" t="str">
        <f t="shared" ca="1" si="461"/>
        <v/>
      </c>
      <c r="DR124" s="14" t="str">
        <f t="shared" ca="1" si="462"/>
        <v/>
      </c>
      <c r="DS124" s="14" t="str">
        <f t="shared" ca="1" si="463"/>
        <v/>
      </c>
      <c r="DZ124" s="14" t="b">
        <f t="shared" ca="1" si="464"/>
        <v>0</v>
      </c>
      <c r="EA124" s="14" t="str">
        <f t="shared" ca="1" si="465"/>
        <v>12th region (q_48l_r)</v>
      </c>
      <c r="EB124" s="14" t="str">
        <f t="shared" ca="1" si="466"/>
        <v xml:space="preserve">Values must be limited to predefinied list. </v>
      </c>
      <c r="EC124" s="14" t="str">
        <f t="shared" ca="1" si="467"/>
        <v xml:space="preserve">12th region (q_48l_r): Values must be limited to predefinied list. </v>
      </c>
      <c r="ED124" s="14" t="str">
        <f t="shared" ca="1" si="468"/>
        <v/>
      </c>
      <c r="EE124" s="14" t="str">
        <f t="shared" ca="1" si="469"/>
        <v>Values must be limited to predefinied list</v>
      </c>
      <c r="EF124" s="14" t="str">
        <f t="shared" ca="1" si="470"/>
        <v/>
      </c>
      <c r="EG124" s="14" t="str">
        <f t="shared" ca="1" si="471"/>
        <v/>
      </c>
      <c r="EM124" s="14" t="b">
        <f t="shared" ca="1" si="472"/>
        <v>1</v>
      </c>
      <c r="EN124" s="14">
        <f t="shared" ca="1" si="473"/>
        <v>111</v>
      </c>
      <c r="EO124" s="14" t="str">
        <f t="shared" ca="1" si="474"/>
        <v>q_48l_r</v>
      </c>
      <c r="EP124" s="14" t="str">
        <f t="shared" ca="1" si="475"/>
        <v xml:space="preserve">12th region (q_48l_r): Values must be limited to predefinied list. </v>
      </c>
      <c r="EQ124" s="14" t="str">
        <f t="shared" ca="1" si="476"/>
        <v/>
      </c>
    </row>
    <row r="125" spans="2:147" s="14" customFormat="1">
      <c r="B125" s="14" t="str">
        <f t="shared" ref="B125" ca="1" si="1187">DF125</f>
        <v/>
      </c>
      <c r="C125" s="14">
        <f t="shared" ref="C125" ca="1" si="1188">IF(OFFSET(B125,-1,COLUMN(VariableExists)-2),OFFSET(B125,-1,1)+1,OFFSET(B125,-1,1))</f>
        <v>112</v>
      </c>
      <c r="D125" s="14">
        <f t="shared" ref="D125" si="1189">ROW(A125)-2</f>
        <v>123</v>
      </c>
      <c r="E125" s="14" t="str">
        <f t="shared" ref="E125" ca="1" si="1190">IF(OR(G125="",ROW(G125)=2),"",IF(Z125&gt;0,"S",IF(AX125,IF(J125=2,"D","N"),"I")))</f>
        <v>D</v>
      </c>
      <c r="F125" s="14" t="str">
        <f t="shared" ref="F125" ca="1" si="1191">IF(H125,O125,"")</f>
        <v>q_48l_t</v>
      </c>
      <c r="G125" s="14" t="str">
        <f t="shared" ref="G125" ca="1" si="1192">IF(H125,P125,"")</f>
        <v>12th timing</v>
      </c>
      <c r="H125" s="14" t="b">
        <f t="shared" ref="H125" ca="1" si="1193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[DBTemplate.xlsm]labels!IM3:IM725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[DBTemplate.xlsm]labels!IM3:IM4</v>
      </c>
      <c r="L125" s="14" t="str">
        <f ca="1">IF($H125,IF($J125&gt;0,ADDRESS(3,(D125+1)*2,4,,"["&amp;wew!$G$7&amp;"]"&amp;_sheetname_labels)&amp;":"&amp;ADDRESS(2+J125,(D125+1)*2,4),""),"")</f>
        <v>[DBTemplate.xlsm]labels!IN3:IN4</v>
      </c>
      <c r="M125" s="14">
        <f t="shared" ref="M125" ca="1" si="1194">IF($H125,IF(J125&gt;0,COUNTA(INDIRECT(K125))-COUNT(INDIRECT(K125)),0),"")</f>
        <v>0</v>
      </c>
      <c r="N125" s="14">
        <f t="shared" ref="N125" ca="1" si="1195">IF(H125,J125-M125,"")</f>
        <v>2</v>
      </c>
      <c r="O125" s="14" t="str">
        <f t="shared" ref="O125" ca="1" si="1196">IF(INDIRECT(ADDRESS(2,D125+1,,,_sheetname_dataframe))="","",INDIRECT(ADDRESS(2,D125+1,,,_sheetname_dataframe)))</f>
        <v>q_48l_t</v>
      </c>
      <c r="P125" s="14" t="str">
        <f t="shared" ref="P125" ca="1" si="1197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[DBTemplate.xlsm]data_frame!DT3:DT3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198">IF(H125,S125-T125-W125,"")</f>
        <v>0</v>
      </c>
      <c r="AA125" s="12" t="str">
        <f t="shared" ref="AA125" ca="1" si="1199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00">IF($H125,IF(AC125&lt;&gt;"",IF(AC125=0,1,IF(AC125/W125&lt;0.15,2,3)),0),"")</f>
        <v>1</v>
      </c>
      <c r="AE125" s="17" t="b">
        <f t="shared" ref="AE125" ca="1" si="1201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02">IF(AE125,IF($H125,IF(INDIRECT(ADDRESS(1,D125+2,,,_sheetname_dataframe))="","",INDIRECT(ADDRESS(1,D125+2,,,_sheetname_dataframe))),""),"")</f>
        <v/>
      </c>
      <c r="AH125" s="17" t="b">
        <f t="shared" ref="AH125" ca="1" si="1203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04">IF(AH125,IF($H125,IF(INDIRECT(ADDRESS(1,D125+3,,,_sheetname_dataframe))="","",INDIRECT(ADDRESS(1,D125+3,,,_sheetname_dataframe))),""),"")</f>
        <v/>
      </c>
      <c r="AK125" s="17" t="b">
        <f t="shared" ref="AK125" ca="1" si="1205">IF(H125,OR(AQ125,AD125=2),"")</f>
        <v>0</v>
      </c>
      <c r="AL125" s="17" t="b">
        <f t="shared" ref="AL125" ca="1" si="1206">IF($H125,IF(BV125&lt;&gt;"",IF(OR(BM125="F",BM125="L",BM125="I",BM125="D"),BV125&lt;&gt;0)),"")</f>
        <v>0</v>
      </c>
      <c r="AM125" s="17" t="b">
        <f t="shared" ref="AM125" ca="1" si="1207">IF($H125,AND(NOT(AL125),OR(IF(BW125&lt;&gt;"",IF(OR(BM125="F",BM125="L"),BW125&lt;&gt;0)),BM125="I",BM125="N",BM125="D")),"")</f>
        <v>0</v>
      </c>
      <c r="AN125" s="17">
        <f t="shared" ref="AN125" ca="1" si="1208">IF(COUNTA(INDIRECT(Q125))=0,0, IF(AND(AO125&lt;&gt;"",X125&lt;AO125),1,IF(AND(AP125&lt;&gt;"",Y125&gt;AP125),1,IF(AND(AQ125,AC125&gt;0),2,0))))</f>
        <v>0</v>
      </c>
      <c r="AO125" s="24" t="str">
        <f t="shared" ref="AO125" ca="1" si="1209">IF($H125,IF(BY125&lt;&gt;"",IF(ISNUMBER(BY125),BY125,""),""),"")</f>
        <v/>
      </c>
      <c r="AP125" s="24" t="str">
        <f t="shared" ref="AP125" ca="1" si="1210">IF($H125,IF(BZ125&lt;&gt;"",IF(ISNUMBER(BZ125),BZ125,""),""),"")</f>
        <v/>
      </c>
      <c r="AQ125" s="17" t="b">
        <f t="shared" ca="1" si="402"/>
        <v>0</v>
      </c>
      <c r="AR125" s="17" t="b">
        <f t="shared" ref="AR125" ca="1" si="1211">IF(H125,IF(N125&gt;0,IF(BQ125&lt;&gt;"",BQ125&lt;&gt;0,FALSE),FALSE),"")</f>
        <v>1</v>
      </c>
      <c r="AS125" s="17" t="b">
        <f t="shared" ref="AS125" ca="1" si="1212">IF(H125,IF(BR125&lt;&gt;"",BR125&lt;&gt;0,FALSE),"")</f>
        <v>0</v>
      </c>
      <c r="AT125" s="17" t="b">
        <f t="shared" ref="AT125" ca="1" si="1213">IF(H125,IF(N125&gt;0,FALSE,IF(BU125&lt;&gt;"",MATCH(BU125,DataType,0)=1,FALSE)),"")</f>
        <v>0</v>
      </c>
      <c r="AU125" s="17" t="b">
        <f t="shared" ref="AU125" ca="1" si="1214">IF(H125,IF(N125&gt;0,TRUE,IF(BU125&lt;&gt;"",MATCH(BU125,DataType,0)=2,FALSE)),"")</f>
        <v>1</v>
      </c>
      <c r="AV125" s="17" t="b">
        <f t="shared" ref="AV125" ca="1" si="1215">IF(H125,IF(N125&gt;0,FALSE,IF(BU125&lt;&gt;"",MATCH(BU125,DataType,0)=3,FALSE)),"")</f>
        <v>0</v>
      </c>
      <c r="AW125" s="17" t="b">
        <f t="shared" ref="AW125" ca="1" si="1216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17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18">IF(H125,BU125="",FALSE)</f>
        <v>1</v>
      </c>
      <c r="BB125" s="17" t="b">
        <v>0</v>
      </c>
      <c r="BC125" s="17" t="b">
        <f t="shared" ref="BC125" ca="1" si="1219">IF(BA125,IF(N125&gt;0,AND(AZ125,Z125=0),FALSE),"")</f>
        <v>1</v>
      </c>
      <c r="BD125" s="17" t="b">
        <f t="shared" ref="BD125" ca="1" si="1220">IF(BA125,IF(N125&gt;0,AND(NOT(AZ125),Z125=0),FALSE),"")</f>
        <v>0</v>
      </c>
      <c r="BE125" s="17" t="str">
        <f t="shared" ca="1" si="403"/>
        <v/>
      </c>
      <c r="BF125" s="17" t="b">
        <f t="shared" ca="1" si="404"/>
        <v>0</v>
      </c>
      <c r="BG125" s="17" t="b">
        <f t="shared" ref="BG125" ca="1" si="1221">IF(BA125,IF(OR(BB125:BF125),FALSE,IF(Z125=0,FALSE,Z125&gt;0)),"")</f>
        <v>0</v>
      </c>
      <c r="BH125" s="17" t="b">
        <f t="shared" ref="BH125" ca="1" si="1222">IF(BA125,COUNTIF(BB125:BG125,TRUE)=1,"")</f>
        <v>1</v>
      </c>
      <c r="BI125" s="17">
        <f t="shared" ref="BI125" ca="1" si="1223">IF(BA125,IFERROR(MATCH(TRUE,BB125:BG125,0),7),"")</f>
        <v>2</v>
      </c>
      <c r="BJ125" s="17" t="b">
        <f t="shared" ref="BJ125" ca="1" si="1224">DF125&lt;&gt;""</f>
        <v>0</v>
      </c>
      <c r="BK125" s="17" t="str">
        <f t="shared" ca="1" si="405"/>
        <v/>
      </c>
      <c r="BL125" s="17" t="str">
        <f t="shared" ref="BL125" ca="1" si="1225">IF(H125,IF(AND(NOT(BA125),AU125),AC125&gt;0,""),"")</f>
        <v/>
      </c>
      <c r="BM125" s="17" t="str">
        <f t="shared" ref="BM125" ca="1" si="1226">IF(H125,IF(BA125,CHOOSE(BI125,"0","F","L","I","N",IF(AA125&gt;0.5,"N","S"),"0"),CHOOSE(MATCH(BU125,DataType,0),"S",IF(BK125,"I","N"),"D"  )),"")</f>
        <v>F</v>
      </c>
      <c r="BN125" s="17" t="str">
        <f t="shared" ref="BN125" ca="1" si="1227">IF(H125,IF(BJ125,"E",IF(BA125,CHOOSE(BI125,"0","F","L","I","N","S","0"),CHOOSE(MATCH(BU125,DataType,0),"S",IF(BK125,"I","N"),"D"  ))),"")</f>
        <v>F</v>
      </c>
      <c r="BO125" s="17" t="str">
        <f t="shared" ref="BO125" ca="1" si="1228">IF($H125,IF(BM125="0","",IF(AND(AR125,N125=2),"D",IF(BM125="S","N",IF(AL125,"O",IF(AM125,"I","N"))))),"")</f>
        <v>D</v>
      </c>
      <c r="BP125" s="14" t="b">
        <f t="shared" ref="BP125" ca="1" si="1229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30">IF(MID(DC125,1,1)="■",MID(DC125,2,LEN(DC125)),DC125)</f>
        <v/>
      </c>
      <c r="DE125" s="14" t="str">
        <f t="shared" ref="DE125" ca="1" si="1231">IF(DD125&lt;&gt;"",IF(MID(DD125,LEN(DD125),1)="■",MID(DD125,1,LEN(DD125)-1),DD125),"")</f>
        <v/>
      </c>
      <c r="DF125" s="14" t="str">
        <f t="shared" ref="DF125" ca="1" si="1232">IFERROR(IF(DE125&lt;&gt;"",SUBSTITUTE(DE125,"■",". "),""),"##INTERNAL_ERROR")</f>
        <v/>
      </c>
      <c r="DG125" s="14" t="str">
        <f t="shared" ref="DG125" ca="1" si="1233">IF(CN125&lt;&gt;0,"Variable name don't comply with the naming convention","")</f>
        <v/>
      </c>
      <c r="DH125" s="14" t="str">
        <f t="shared" ref="DH125" ca="1" si="1234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35">IF(CP125&lt;&gt;"","Variable label exceed length 150","")</f>
        <v/>
      </c>
      <c r="DJ125" s="14" t="str">
        <f t="shared" ref="DJ125" ca="1" si="1236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37">IF(CR125&lt;&gt;"","The following cases have values below declared theorethical min: " &amp;SUBSTITUTE(CR125," ",", "),"")</f>
        <v/>
      </c>
      <c r="DL125" s="14" t="str">
        <f t="shared" ref="DL125" ca="1" si="1238">IF(CS125&lt;&gt;"","The following cases have values above declared theorethical max: " &amp;SUBSTITUTE(CS125," ",", "),"")</f>
        <v/>
      </c>
      <c r="DM125" s="14" t="str">
        <f t="shared" ref="DM125" ca="1" si="1239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240">IF(CV125&lt;&gt;"","The following records are missing in this required field: " &amp;SUBSTITUTE(CV125," ",", "),"")</f>
        <v/>
      </c>
      <c r="DP125" s="14" t="str">
        <f t="shared" ref="DP125" ca="1" si="1241">IF(CW125&lt;&gt;"","The following cases have non-integer values: " &amp;SUBSTITUTE(CW125," ",", "),"")</f>
        <v/>
      </c>
      <c r="DQ125" s="14" t="str">
        <f t="shared" ref="DQ125" ca="1" si="1242">IF(CX125&lt;&gt;"","The following cases are non-numeric: " &amp;SUBSTITUTE(CX125," ",", "),"")</f>
        <v/>
      </c>
      <c r="DR125" s="14" t="str">
        <f t="shared" ref="DR125" ca="1" si="1243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244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245">OR(ED125&lt;&gt;"",EF125&lt;&gt;"",EG125&lt;&gt;"")</f>
        <v>0</v>
      </c>
      <c r="EA125" s="14" t="str">
        <f t="shared" ref="EA125" ca="1" si="1246">IF(EB125&lt;&gt;"",G125 &amp; " (" &amp; F125 &amp; ")","")</f>
        <v>12th timing (q_48l_t)</v>
      </c>
      <c r="EB125" s="14" t="str">
        <f t="shared" ref="EB125" ca="1" si="1247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248">IF(EB125&lt;&gt;"",G125 &amp; " (" &amp; F125 &amp; "): " &amp; EB125,"")</f>
        <v xml:space="preserve">12th timing (q_48l_t): Values must be limited to predefinied list. </v>
      </c>
      <c r="ED125" s="14" t="str">
        <f t="shared" ref="ED125" ca="1" si="1249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250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251">IF($H125,AG125,"")</f>
        <v/>
      </c>
      <c r="EG125" s="14" t="str">
        <f t="shared" ref="EG125" ca="1" si="1252">IF($H125,AJ125,"")</f>
        <v/>
      </c>
      <c r="EM125" s="14" t="b">
        <f t="shared" ref="EM125" ca="1" si="1253">OR(EC125&lt;&gt;"",DF125&lt;&gt;"")</f>
        <v>1</v>
      </c>
      <c r="EN125" s="14">
        <f t="shared" ref="EN125" ca="1" si="1254">IF(EM125,C125,"")</f>
        <v>112</v>
      </c>
      <c r="EO125" s="14" t="str">
        <f t="shared" ref="EO125" ca="1" si="1255">IF(EM125,F125,"")</f>
        <v>q_48l_t</v>
      </c>
      <c r="EP125" s="14" t="str">
        <f t="shared" ref="EP125" ca="1" si="1256">EC125</f>
        <v xml:space="preserve">12th timing (q_48l_t): Values must be limited to predefinied list. </v>
      </c>
      <c r="EQ125" s="14" t="str">
        <f t="shared" ref="EQ125" ca="1" si="1257">DF125</f>
        <v/>
      </c>
    </row>
    <row r="126" spans="2:147" s="14" customFormat="1">
      <c r="B126" s="14" t="str">
        <f t="shared" ca="1" si="407"/>
        <v/>
      </c>
      <c r="C126" s="14">
        <f t="shared" ca="1" si="408"/>
        <v>113</v>
      </c>
      <c r="D126" s="14">
        <f t="shared" si="409"/>
        <v>124</v>
      </c>
      <c r="E126" s="14" t="str">
        <f t="shared" ca="1" si="410"/>
        <v>N</v>
      </c>
      <c r="F126" s="14" t="str">
        <f t="shared" ca="1" si="411"/>
        <v>q_48m_r</v>
      </c>
      <c r="G126" s="14" t="str">
        <f t="shared" ca="1" si="412"/>
        <v>13th region</v>
      </c>
      <c r="H126" s="14" t="b">
        <f t="shared" ca="1" si="413"/>
        <v>1</v>
      </c>
      <c r="I126" s="14" t="str">
        <f ca="1">IF($H126,ADDRESS(3,(D126+1)*2-1,4,,"["&amp;wew!$G$7&amp;"]"&amp;_sheetname_labels)&amp;":"&amp;ADDRESS(2+ster!$B$20,(D126+1)*2-1,4),"")</f>
        <v>[DBTemplate.xlsm]labels!IO3:IO725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[DBTemplate.xlsm]labels!IO3:IO19</v>
      </c>
      <c r="L126" s="14" t="str">
        <f ca="1">IF($H126,IF($J126&gt;0,ADDRESS(3,(D126+1)*2,4,,"["&amp;wew!$G$7&amp;"]"&amp;_sheetname_labels)&amp;":"&amp;ADDRESS(2+J126,(D126+1)*2,4),""),"")</f>
        <v>[DBTemplate.xlsm]labels!IP3:IP19</v>
      </c>
      <c r="M126" s="14">
        <f t="shared" ca="1" si="414"/>
        <v>0</v>
      </c>
      <c r="N126" s="14">
        <f t="shared" ca="1" si="415"/>
        <v>17</v>
      </c>
      <c r="O126" s="14" t="str">
        <f t="shared" ca="1" si="416"/>
        <v>q_48m_r</v>
      </c>
      <c r="P126" s="14" t="str">
        <f t="shared" ca="1" si="417"/>
        <v>13th region</v>
      </c>
      <c r="Q126" s="14" t="str">
        <f ca="1">IF($BP126,ADDRESS(3,D126+1,4,,"["&amp;wew!$G$7&amp;"]"&amp;_sheetname_dataframe)&amp;":"&amp;ADDRESS(2+ster!$C$14,D126+1,4),"")</f>
        <v>[DBTemplate.xlsm]data_frame!DU3:DU3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18"/>
        <v>0</v>
      </c>
      <c r="AA126" s="12" t="str">
        <f t="shared" ca="1" si="419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20"/>
        <v>1</v>
      </c>
      <c r="AE126" s="17" t="b">
        <f t="shared" ca="1" si="421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22"/>
        <v/>
      </c>
      <c r="AH126" s="17" t="b">
        <f t="shared" ca="1" si="423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24"/>
        <v/>
      </c>
      <c r="AK126" s="17" t="b">
        <f t="shared" ca="1" si="425"/>
        <v>0</v>
      </c>
      <c r="AL126" s="17" t="b">
        <f t="shared" ca="1" si="426"/>
        <v>0</v>
      </c>
      <c r="AM126" s="17" t="b">
        <f t="shared" ca="1" si="427"/>
        <v>0</v>
      </c>
      <c r="AN126" s="17">
        <f t="shared" ca="1" si="428"/>
        <v>0</v>
      </c>
      <c r="AO126" s="24" t="str">
        <f t="shared" ca="1" si="429"/>
        <v/>
      </c>
      <c r="AP126" s="24" t="str">
        <f t="shared" ca="1" si="430"/>
        <v/>
      </c>
      <c r="AQ126" s="17" t="b">
        <f t="shared" ca="1" si="402"/>
        <v>0</v>
      </c>
      <c r="AR126" s="17" t="b">
        <f t="shared" ca="1" si="431"/>
        <v>1</v>
      </c>
      <c r="AS126" s="17" t="b">
        <f t="shared" ca="1" si="432"/>
        <v>0</v>
      </c>
      <c r="AT126" s="17" t="b">
        <f t="shared" ca="1" si="433"/>
        <v>0</v>
      </c>
      <c r="AU126" s="17" t="b">
        <f t="shared" ca="1" si="434"/>
        <v>1</v>
      </c>
      <c r="AV126" s="17" t="b">
        <f t="shared" ca="1" si="435"/>
        <v>0</v>
      </c>
      <c r="AW126" s="17" t="b">
        <f t="shared" ca="1" si="436"/>
        <v>0</v>
      </c>
      <c r="AX126" s="14" t="b">
        <f t="array" aca="1" ref="AX126" ca="1">IF(H126,N126&gt;0,"")</f>
        <v>1</v>
      </c>
      <c r="AY126" s="17" t="str">
        <f t="shared" ca="1" si="437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38"/>
        <v>1</v>
      </c>
      <c r="BB126" s="17" t="b">
        <v>0</v>
      </c>
      <c r="BC126" s="17" t="b">
        <f t="shared" ca="1" si="439"/>
        <v>1</v>
      </c>
      <c r="BD126" s="17" t="b">
        <f t="shared" ca="1" si="440"/>
        <v>0</v>
      </c>
      <c r="BE126" s="17" t="str">
        <f t="shared" ca="1" si="403"/>
        <v/>
      </c>
      <c r="BF126" s="17" t="b">
        <f t="shared" ca="1" si="404"/>
        <v>0</v>
      </c>
      <c r="BG126" s="17" t="b">
        <f t="shared" ca="1" si="441"/>
        <v>0</v>
      </c>
      <c r="BH126" s="17" t="b">
        <f t="shared" ca="1" si="442"/>
        <v>1</v>
      </c>
      <c r="BI126" s="17">
        <f t="shared" ca="1" si="443"/>
        <v>2</v>
      </c>
      <c r="BJ126" s="17" t="b">
        <f t="shared" ca="1" si="444"/>
        <v>0</v>
      </c>
      <c r="BK126" s="17" t="str">
        <f t="shared" ca="1" si="405"/>
        <v/>
      </c>
      <c r="BL126" s="17" t="str">
        <f t="shared" ca="1" si="445"/>
        <v/>
      </c>
      <c r="BM126" s="17" t="str">
        <f t="shared" ca="1" si="446"/>
        <v>F</v>
      </c>
      <c r="BN126" s="17" t="str">
        <f t="shared" ca="1" si="447"/>
        <v>F</v>
      </c>
      <c r="BO126" s="17" t="str">
        <f t="shared" ca="1" si="448"/>
        <v>N</v>
      </c>
      <c r="BP126" s="14" t="b">
        <f t="shared" ca="1" si="449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50"/>
        <v/>
      </c>
      <c r="DE126" s="14" t="str">
        <f t="shared" ca="1" si="451"/>
        <v/>
      </c>
      <c r="DF126" s="14" t="str">
        <f t="shared" ca="1" si="452"/>
        <v/>
      </c>
      <c r="DG126" s="14" t="str">
        <f t="shared" ca="1" si="453"/>
        <v/>
      </c>
      <c r="DH126" s="14" t="str">
        <f t="shared" ca="1" si="454"/>
        <v/>
      </c>
      <c r="DI126" s="14" t="str">
        <f t="shared" ca="1" si="455"/>
        <v/>
      </c>
      <c r="DJ126" s="14" t="str">
        <f t="shared" ca="1" si="456"/>
        <v/>
      </c>
      <c r="DK126" s="14" t="str">
        <f t="shared" ca="1" si="457"/>
        <v/>
      </c>
      <c r="DL126" s="14" t="str">
        <f t="shared" ca="1" si="406"/>
        <v/>
      </c>
      <c r="DM126" s="14" t="str">
        <f t="shared" ca="1" si="458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59"/>
        <v/>
      </c>
      <c r="DP126" s="14" t="str">
        <f t="shared" ca="1" si="460"/>
        <v/>
      </c>
      <c r="DQ126" s="14" t="str">
        <f t="shared" ca="1" si="461"/>
        <v/>
      </c>
      <c r="DR126" s="14" t="str">
        <f t="shared" ca="1" si="462"/>
        <v/>
      </c>
      <c r="DS126" s="14" t="str">
        <f t="shared" ca="1" si="463"/>
        <v/>
      </c>
      <c r="DZ126" s="14" t="b">
        <f t="shared" ca="1" si="464"/>
        <v>0</v>
      </c>
      <c r="EA126" s="14" t="str">
        <f t="shared" ca="1" si="465"/>
        <v>13th region (q_48m_r)</v>
      </c>
      <c r="EB126" s="14" t="str">
        <f t="shared" ca="1" si="466"/>
        <v xml:space="preserve">Values must be limited to predefinied list. </v>
      </c>
      <c r="EC126" s="14" t="str">
        <f t="shared" ca="1" si="467"/>
        <v xml:space="preserve">13th region (q_48m_r): Values must be limited to predefinied list. </v>
      </c>
      <c r="ED126" s="14" t="str">
        <f t="shared" ca="1" si="468"/>
        <v/>
      </c>
      <c r="EE126" s="14" t="str">
        <f t="shared" ca="1" si="469"/>
        <v>Values must be limited to predefinied list</v>
      </c>
      <c r="EF126" s="14" t="str">
        <f t="shared" ca="1" si="470"/>
        <v/>
      </c>
      <c r="EG126" s="14" t="str">
        <f t="shared" ca="1" si="471"/>
        <v/>
      </c>
      <c r="EM126" s="14" t="b">
        <f t="shared" ca="1" si="472"/>
        <v>1</v>
      </c>
      <c r="EN126" s="14">
        <f t="shared" ca="1" si="473"/>
        <v>113</v>
      </c>
      <c r="EO126" s="14" t="str">
        <f t="shared" ca="1" si="474"/>
        <v>q_48m_r</v>
      </c>
      <c r="EP126" s="14" t="str">
        <f t="shared" ca="1" si="475"/>
        <v xml:space="preserve">13th region (q_48m_r): Values must be limited to predefinied list. </v>
      </c>
      <c r="EQ126" s="14" t="str">
        <f t="shared" ca="1" si="476"/>
        <v/>
      </c>
    </row>
    <row r="127" spans="2:147" s="14" customFormat="1">
      <c r="B127" s="14" t="str">
        <f t="shared" ref="B127" ca="1" si="1258">DF127</f>
        <v/>
      </c>
      <c r="C127" s="14">
        <f t="shared" ref="C127" ca="1" si="1259">IF(OFFSET(B127,-1,COLUMN(VariableExists)-2),OFFSET(B127,-1,1)+1,OFFSET(B127,-1,1))</f>
        <v>114</v>
      </c>
      <c r="D127" s="14">
        <f t="shared" ref="D127" si="1260">ROW(A127)-2</f>
        <v>125</v>
      </c>
      <c r="E127" s="14" t="str">
        <f t="shared" ref="E127" ca="1" si="1261">IF(OR(G127="",ROW(G127)=2),"",IF(Z127&gt;0,"S",IF(AX127,IF(J127=2,"D","N"),"I")))</f>
        <v>D</v>
      </c>
      <c r="F127" s="14" t="str">
        <f t="shared" ref="F127" ca="1" si="1262">IF(H127,O127,"")</f>
        <v>q_48m_t</v>
      </c>
      <c r="G127" s="14" t="str">
        <f t="shared" ref="G127" ca="1" si="1263">IF(H127,P127,"")</f>
        <v>13th timing</v>
      </c>
      <c r="H127" s="14" t="b">
        <f t="shared" ref="H127" ca="1" si="1264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[DBTemplate.xlsm]labels!IQ3:IQ725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[DBTemplate.xlsm]labels!IQ3:IQ4</v>
      </c>
      <c r="L127" s="14" t="str">
        <f ca="1">IF($H127,IF($J127&gt;0,ADDRESS(3,(D127+1)*2,4,,"["&amp;wew!$G$7&amp;"]"&amp;_sheetname_labels)&amp;":"&amp;ADDRESS(2+J127,(D127+1)*2,4),""),"")</f>
        <v>[DBTemplate.xlsm]labels!IR3:IR4</v>
      </c>
      <c r="M127" s="14">
        <f t="shared" ref="M127" ca="1" si="1265">IF($H127,IF(J127&gt;0,COUNTA(INDIRECT(K127))-COUNT(INDIRECT(K127)),0),"")</f>
        <v>0</v>
      </c>
      <c r="N127" s="14">
        <f t="shared" ref="N127" ca="1" si="1266">IF(H127,J127-M127,"")</f>
        <v>2</v>
      </c>
      <c r="O127" s="14" t="str">
        <f t="shared" ref="O127" ca="1" si="1267">IF(INDIRECT(ADDRESS(2,D127+1,,,_sheetname_dataframe))="","",INDIRECT(ADDRESS(2,D127+1,,,_sheetname_dataframe)))</f>
        <v>q_48m_t</v>
      </c>
      <c r="P127" s="14" t="str">
        <f t="shared" ref="P127" ca="1" si="1268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[DBTemplate.xlsm]data_frame!DV3:DV3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269">IF(H127,S127-T127-W127,"")</f>
        <v>0</v>
      </c>
      <c r="AA127" s="12" t="str">
        <f t="shared" ref="AA127" ca="1" si="1270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271">IF($H127,IF(AC127&lt;&gt;"",IF(AC127=0,1,IF(AC127/W127&lt;0.15,2,3)),0),"")</f>
        <v>1</v>
      </c>
      <c r="AE127" s="17" t="b">
        <f t="shared" ref="AE127" ca="1" si="1272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273">IF(AE127,IF($H127,IF(INDIRECT(ADDRESS(1,D127+2,,,_sheetname_dataframe))="","",INDIRECT(ADDRESS(1,D127+2,,,_sheetname_dataframe))),""),"")</f>
        <v/>
      </c>
      <c r="AH127" s="17" t="b">
        <f t="shared" ref="AH127" ca="1" si="1274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275">IF(AH127,IF($H127,IF(INDIRECT(ADDRESS(1,D127+3,,,_sheetname_dataframe))="","",INDIRECT(ADDRESS(1,D127+3,,,_sheetname_dataframe))),""),"")</f>
        <v/>
      </c>
      <c r="AK127" s="17" t="b">
        <f t="shared" ref="AK127" ca="1" si="1276">IF(H127,OR(AQ127,AD127=2),"")</f>
        <v>0</v>
      </c>
      <c r="AL127" s="17" t="b">
        <f t="shared" ref="AL127" ca="1" si="1277">IF($H127,IF(BV127&lt;&gt;"",IF(OR(BM127="F",BM127="L",BM127="I",BM127="D"),BV127&lt;&gt;0)),"")</f>
        <v>0</v>
      </c>
      <c r="AM127" s="17" t="b">
        <f t="shared" ref="AM127" ca="1" si="1278">IF($H127,AND(NOT(AL127),OR(IF(BW127&lt;&gt;"",IF(OR(BM127="F",BM127="L"),BW127&lt;&gt;0)),BM127="I",BM127="N",BM127="D")),"")</f>
        <v>0</v>
      </c>
      <c r="AN127" s="17">
        <f t="shared" ref="AN127" ca="1" si="1279">IF(COUNTA(INDIRECT(Q127))=0,0, IF(AND(AO127&lt;&gt;"",X127&lt;AO127),1,IF(AND(AP127&lt;&gt;"",Y127&gt;AP127),1,IF(AND(AQ127,AC127&gt;0),2,0))))</f>
        <v>0</v>
      </c>
      <c r="AO127" s="24" t="str">
        <f t="shared" ref="AO127" ca="1" si="1280">IF($H127,IF(BY127&lt;&gt;"",IF(ISNUMBER(BY127),BY127,""),""),"")</f>
        <v/>
      </c>
      <c r="AP127" s="24" t="str">
        <f t="shared" ref="AP127" ca="1" si="1281">IF($H127,IF(BZ127&lt;&gt;"",IF(ISNUMBER(BZ127),BZ127,""),""),"")</f>
        <v/>
      </c>
      <c r="AQ127" s="17" t="b">
        <f t="shared" ca="1" si="402"/>
        <v>0</v>
      </c>
      <c r="AR127" s="17" t="b">
        <f t="shared" ref="AR127" ca="1" si="1282">IF(H127,IF(N127&gt;0,IF(BQ127&lt;&gt;"",BQ127&lt;&gt;0,FALSE),FALSE),"")</f>
        <v>1</v>
      </c>
      <c r="AS127" s="17" t="b">
        <f t="shared" ref="AS127" ca="1" si="1283">IF(H127,IF(BR127&lt;&gt;"",BR127&lt;&gt;0,FALSE),"")</f>
        <v>0</v>
      </c>
      <c r="AT127" s="17" t="b">
        <f t="shared" ref="AT127" ca="1" si="1284">IF(H127,IF(N127&gt;0,FALSE,IF(BU127&lt;&gt;"",MATCH(BU127,DataType,0)=1,FALSE)),"")</f>
        <v>0</v>
      </c>
      <c r="AU127" s="17" t="b">
        <f t="shared" ref="AU127" ca="1" si="1285">IF(H127,IF(N127&gt;0,TRUE,IF(BU127&lt;&gt;"",MATCH(BU127,DataType,0)=2,FALSE)),"")</f>
        <v>1</v>
      </c>
      <c r="AV127" s="17" t="b">
        <f t="shared" ref="AV127" ca="1" si="1286">IF(H127,IF(N127&gt;0,FALSE,IF(BU127&lt;&gt;"",MATCH(BU127,DataType,0)=3,FALSE)),"")</f>
        <v>0</v>
      </c>
      <c r="AW127" s="17" t="b">
        <f t="shared" ref="AW127" ca="1" si="1287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288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289">IF(H127,BU127="",FALSE)</f>
        <v>1</v>
      </c>
      <c r="BB127" s="17" t="b">
        <v>0</v>
      </c>
      <c r="BC127" s="17" t="b">
        <f t="shared" ref="BC127" ca="1" si="1290">IF(BA127,IF(N127&gt;0,AND(AZ127,Z127=0),FALSE),"")</f>
        <v>1</v>
      </c>
      <c r="BD127" s="17" t="b">
        <f t="shared" ref="BD127" ca="1" si="1291">IF(BA127,IF(N127&gt;0,AND(NOT(AZ127),Z127=0),FALSE),"")</f>
        <v>0</v>
      </c>
      <c r="BE127" s="17" t="str">
        <f t="shared" ca="1" si="403"/>
        <v/>
      </c>
      <c r="BF127" s="17" t="b">
        <f t="shared" ca="1" si="404"/>
        <v>0</v>
      </c>
      <c r="BG127" s="17" t="b">
        <f t="shared" ref="BG127" ca="1" si="1292">IF(BA127,IF(OR(BB127:BF127),FALSE,IF(Z127=0,FALSE,Z127&gt;0)),"")</f>
        <v>0</v>
      </c>
      <c r="BH127" s="17" t="b">
        <f t="shared" ref="BH127" ca="1" si="1293">IF(BA127,COUNTIF(BB127:BG127,TRUE)=1,"")</f>
        <v>1</v>
      </c>
      <c r="BI127" s="17">
        <f t="shared" ref="BI127" ca="1" si="1294">IF(BA127,IFERROR(MATCH(TRUE,BB127:BG127,0),7),"")</f>
        <v>2</v>
      </c>
      <c r="BJ127" s="17" t="b">
        <f t="shared" ref="BJ127" ca="1" si="1295">DF127&lt;&gt;""</f>
        <v>0</v>
      </c>
      <c r="BK127" s="17" t="str">
        <f t="shared" ca="1" si="405"/>
        <v/>
      </c>
      <c r="BL127" s="17" t="str">
        <f t="shared" ref="BL127" ca="1" si="1296">IF(H127,IF(AND(NOT(BA127),AU127),AC127&gt;0,""),"")</f>
        <v/>
      </c>
      <c r="BM127" s="17" t="str">
        <f t="shared" ref="BM127" ca="1" si="1297">IF(H127,IF(BA127,CHOOSE(BI127,"0","F","L","I","N",IF(AA127&gt;0.5,"N","S"),"0"),CHOOSE(MATCH(BU127,DataType,0),"S",IF(BK127,"I","N"),"D"  )),"")</f>
        <v>F</v>
      </c>
      <c r="BN127" s="17" t="str">
        <f t="shared" ref="BN127" ca="1" si="1298">IF(H127,IF(BJ127,"E",IF(BA127,CHOOSE(BI127,"0","F","L","I","N","S","0"),CHOOSE(MATCH(BU127,DataType,0),"S",IF(BK127,"I","N"),"D"  ))),"")</f>
        <v>F</v>
      </c>
      <c r="BO127" s="17" t="str">
        <f t="shared" ref="BO127" ca="1" si="1299">IF($H127,IF(BM127="0","",IF(AND(AR127,N127=2),"D",IF(BM127="S","N",IF(AL127,"O",IF(AM127,"I","N"))))),"")</f>
        <v>D</v>
      </c>
      <c r="BP127" s="14" t="b">
        <f t="shared" ref="BP127" ca="1" si="1300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01">IF(MID(DC127,1,1)="■",MID(DC127,2,LEN(DC127)),DC127)</f>
        <v/>
      </c>
      <c r="DE127" s="14" t="str">
        <f t="shared" ref="DE127" ca="1" si="1302">IF(DD127&lt;&gt;"",IF(MID(DD127,LEN(DD127),1)="■",MID(DD127,1,LEN(DD127)-1),DD127),"")</f>
        <v/>
      </c>
      <c r="DF127" s="14" t="str">
        <f t="shared" ref="DF127" ca="1" si="1303">IFERROR(IF(DE127&lt;&gt;"",SUBSTITUTE(DE127,"■",". "),""),"##INTERNAL_ERROR")</f>
        <v/>
      </c>
      <c r="DG127" s="14" t="str">
        <f t="shared" ref="DG127" ca="1" si="1304">IF(CN127&lt;&gt;0,"Variable name don't comply with the naming convention","")</f>
        <v/>
      </c>
      <c r="DH127" s="14" t="str">
        <f t="shared" ref="DH127" ca="1" si="1305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06">IF(CP127&lt;&gt;"","Variable label exceed length 150","")</f>
        <v/>
      </c>
      <c r="DJ127" s="14" t="str">
        <f t="shared" ref="DJ127" ca="1" si="1307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08">IF(CR127&lt;&gt;"","The following cases have values below declared theorethical min: " &amp;SUBSTITUTE(CR127," ",", "),"")</f>
        <v/>
      </c>
      <c r="DL127" s="14" t="str">
        <f t="shared" ref="DL127" ca="1" si="1309">IF(CS127&lt;&gt;"","The following cases have values above declared theorethical max: " &amp;SUBSTITUTE(CS127," ",", "),"")</f>
        <v/>
      </c>
      <c r="DM127" s="14" t="str">
        <f t="shared" ref="DM127" ca="1" si="1310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11">IF(CV127&lt;&gt;"","The following records are missing in this required field: " &amp;SUBSTITUTE(CV127," ",", "),"")</f>
        <v/>
      </c>
      <c r="DP127" s="14" t="str">
        <f t="shared" ref="DP127" ca="1" si="1312">IF(CW127&lt;&gt;"","The following cases have non-integer values: " &amp;SUBSTITUTE(CW127," ",", "),"")</f>
        <v/>
      </c>
      <c r="DQ127" s="14" t="str">
        <f t="shared" ref="DQ127" ca="1" si="1313">IF(CX127&lt;&gt;"","The following cases are non-numeric: " &amp;SUBSTITUTE(CX127," ",", "),"")</f>
        <v/>
      </c>
      <c r="DR127" s="14" t="str">
        <f t="shared" ref="DR127" ca="1" si="1314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15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16">OR(ED127&lt;&gt;"",EF127&lt;&gt;"",EG127&lt;&gt;"")</f>
        <v>0</v>
      </c>
      <c r="EA127" s="14" t="str">
        <f t="shared" ref="EA127" ca="1" si="1317">IF(EB127&lt;&gt;"",G127 &amp; " (" &amp; F127 &amp; ")","")</f>
        <v>13th timing (q_48m_t)</v>
      </c>
      <c r="EB127" s="14" t="str">
        <f t="shared" ref="EB127" ca="1" si="1318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19">IF(EB127&lt;&gt;"",G127 &amp; " (" &amp; F127 &amp; "): " &amp; EB127,"")</f>
        <v xml:space="preserve">13th timing (q_48m_t): Values must be limited to predefinied list. </v>
      </c>
      <c r="ED127" s="14" t="str">
        <f t="shared" ref="ED127" ca="1" si="1320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21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22">IF($H127,AG127,"")</f>
        <v/>
      </c>
      <c r="EG127" s="14" t="str">
        <f t="shared" ref="EG127" ca="1" si="1323">IF($H127,AJ127,"")</f>
        <v/>
      </c>
      <c r="EM127" s="14" t="b">
        <f t="shared" ref="EM127" ca="1" si="1324">OR(EC127&lt;&gt;"",DF127&lt;&gt;"")</f>
        <v>1</v>
      </c>
      <c r="EN127" s="14">
        <f t="shared" ref="EN127" ca="1" si="1325">IF(EM127,C127,"")</f>
        <v>114</v>
      </c>
      <c r="EO127" s="14" t="str">
        <f t="shared" ref="EO127" ca="1" si="1326">IF(EM127,F127,"")</f>
        <v>q_48m_t</v>
      </c>
      <c r="EP127" s="14" t="str">
        <f t="shared" ref="EP127" ca="1" si="1327">EC127</f>
        <v xml:space="preserve">13th timing (q_48m_t): Values must be limited to predefinied list. </v>
      </c>
      <c r="EQ127" s="14" t="str">
        <f t="shared" ref="EQ127" ca="1" si="1328">DF127</f>
        <v/>
      </c>
    </row>
    <row r="128" spans="2:147" s="14" customFormat="1">
      <c r="B128" s="14" t="str">
        <f t="shared" ca="1" si="407"/>
        <v/>
      </c>
      <c r="C128" s="14">
        <f t="shared" ca="1" si="408"/>
        <v>115</v>
      </c>
      <c r="D128" s="14">
        <f t="shared" si="409"/>
        <v>126</v>
      </c>
      <c r="E128" s="14" t="str">
        <f t="shared" ca="1" si="410"/>
        <v>N</v>
      </c>
      <c r="F128" s="14" t="str">
        <f t="shared" ca="1" si="411"/>
        <v>q_49</v>
      </c>
      <c r="G128" s="14" t="str">
        <f t="shared" ca="1" si="412"/>
        <v>Region progression</v>
      </c>
      <c r="H128" s="14" t="b">
        <f t="shared" ca="1" si="413"/>
        <v>1</v>
      </c>
      <c r="I128" s="14" t="str">
        <f ca="1">IF($H128,ADDRESS(3,(D128+1)*2-1,4,,"["&amp;wew!$G$7&amp;"]"&amp;_sheetname_labels)&amp;":"&amp;ADDRESS(2+ster!$B$20,(D128+1)*2-1,4),"")</f>
        <v>[DBTemplate.xlsm]labels!IS3:IS725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[DBTemplate.xlsm]labels!IS3:IS3</v>
      </c>
      <c r="L128" s="14" t="str">
        <f ca="1">IF($H128,IF($J128&gt;0,ADDRESS(3,(D128+1)*2,4,,"["&amp;wew!$G$7&amp;"]"&amp;_sheetname_labels)&amp;":"&amp;ADDRESS(2+J128,(D128+1)*2,4),""),"")</f>
        <v>[DBTemplate.xlsm]labels!IT3:IT3</v>
      </c>
      <c r="M128" s="14">
        <f t="shared" ca="1" si="414"/>
        <v>0</v>
      </c>
      <c r="N128" s="14">
        <f t="shared" ca="1" si="415"/>
        <v>1</v>
      </c>
      <c r="O128" s="14" t="str">
        <f t="shared" ca="1" si="416"/>
        <v>q_49</v>
      </c>
      <c r="P128" s="14" t="str">
        <f t="shared" ca="1" si="417"/>
        <v>Region progression</v>
      </c>
      <c r="Q128" s="14" t="str">
        <f ca="1">IF($BP128,ADDRESS(3,D128+1,4,,"["&amp;wew!$G$7&amp;"]"&amp;_sheetname_dataframe)&amp;":"&amp;ADDRESS(2+ster!$C$14,D128+1,4),"")</f>
        <v>[DBTemplate.xlsm]data_frame!DW3:DW3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18"/>
        <v>0</v>
      </c>
      <c r="AA128" s="12" t="str">
        <f t="shared" ca="1" si="419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20"/>
        <v>1</v>
      </c>
      <c r="AE128" s="17" t="b">
        <f t="shared" ca="1" si="421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22"/>
        <v/>
      </c>
      <c r="AH128" s="17" t="b">
        <f t="shared" ca="1" si="423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24"/>
        <v/>
      </c>
      <c r="AK128" s="17" t="b">
        <f t="shared" ca="1" si="425"/>
        <v>0</v>
      </c>
      <c r="AL128" s="17" t="b">
        <f t="shared" ca="1" si="426"/>
        <v>0</v>
      </c>
      <c r="AM128" s="17" t="b">
        <f t="shared" ca="1" si="427"/>
        <v>0</v>
      </c>
      <c r="AN128" s="17">
        <f t="shared" ca="1" si="428"/>
        <v>0</v>
      </c>
      <c r="AO128" s="24" t="str">
        <f t="shared" ca="1" si="429"/>
        <v/>
      </c>
      <c r="AP128" s="24" t="str">
        <f t="shared" ca="1" si="430"/>
        <v/>
      </c>
      <c r="AQ128" s="17" t="b">
        <f t="shared" ca="1" si="402"/>
        <v>0</v>
      </c>
      <c r="AR128" s="17" t="b">
        <f t="shared" ca="1" si="431"/>
        <v>1</v>
      </c>
      <c r="AS128" s="17" t="b">
        <f t="shared" ca="1" si="432"/>
        <v>0</v>
      </c>
      <c r="AT128" s="17" t="b">
        <f t="shared" ca="1" si="433"/>
        <v>0</v>
      </c>
      <c r="AU128" s="17" t="b">
        <f t="shared" ca="1" si="434"/>
        <v>1</v>
      </c>
      <c r="AV128" s="17" t="b">
        <f t="shared" ca="1" si="435"/>
        <v>0</v>
      </c>
      <c r="AW128" s="17" t="b">
        <f t="shared" ca="1" si="436"/>
        <v>0</v>
      </c>
      <c r="AX128" s="14" t="b">
        <f t="array" aca="1" ref="AX128" ca="1">IF(H128,N128&gt;0,"")</f>
        <v>1</v>
      </c>
      <c r="AY128" s="17" t="str">
        <f t="shared" ca="1" si="437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38"/>
        <v>1</v>
      </c>
      <c r="BB128" s="17" t="b">
        <v>0</v>
      </c>
      <c r="BC128" s="17" t="b">
        <f t="shared" ca="1" si="439"/>
        <v>1</v>
      </c>
      <c r="BD128" s="17" t="b">
        <f t="shared" ca="1" si="440"/>
        <v>0</v>
      </c>
      <c r="BE128" s="17" t="str">
        <f t="shared" ca="1" si="403"/>
        <v/>
      </c>
      <c r="BF128" s="17" t="b">
        <f t="shared" ca="1" si="404"/>
        <v>0</v>
      </c>
      <c r="BG128" s="17" t="b">
        <f t="shared" ca="1" si="441"/>
        <v>0</v>
      </c>
      <c r="BH128" s="17" t="b">
        <f t="shared" ca="1" si="442"/>
        <v>1</v>
      </c>
      <c r="BI128" s="17">
        <f t="shared" ca="1" si="443"/>
        <v>2</v>
      </c>
      <c r="BJ128" s="17" t="b">
        <f t="shared" ca="1" si="444"/>
        <v>0</v>
      </c>
      <c r="BK128" s="17" t="str">
        <f t="shared" ca="1" si="405"/>
        <v/>
      </c>
      <c r="BL128" s="17" t="str">
        <f t="shared" ca="1" si="445"/>
        <v/>
      </c>
      <c r="BM128" s="17" t="str">
        <f t="shared" ca="1" si="446"/>
        <v>F</v>
      </c>
      <c r="BN128" s="17" t="str">
        <f t="shared" ca="1" si="447"/>
        <v>F</v>
      </c>
      <c r="BO128" s="17" t="str">
        <f t="shared" ca="1" si="448"/>
        <v>N</v>
      </c>
      <c r="BP128" s="14" t="b">
        <f t="shared" ca="1" si="449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50"/>
        <v/>
      </c>
      <c r="DE128" s="14" t="str">
        <f t="shared" ca="1" si="451"/>
        <v/>
      </c>
      <c r="DF128" s="14" t="str">
        <f t="shared" ca="1" si="452"/>
        <v/>
      </c>
      <c r="DG128" s="14" t="str">
        <f t="shared" ca="1" si="453"/>
        <v/>
      </c>
      <c r="DH128" s="14" t="str">
        <f t="shared" ca="1" si="454"/>
        <v/>
      </c>
      <c r="DI128" s="14" t="str">
        <f t="shared" ca="1" si="455"/>
        <v/>
      </c>
      <c r="DJ128" s="14" t="str">
        <f t="shared" ca="1" si="456"/>
        <v/>
      </c>
      <c r="DK128" s="14" t="str">
        <f t="shared" ca="1" si="457"/>
        <v/>
      </c>
      <c r="DL128" s="14" t="str">
        <f t="shared" ca="1" si="406"/>
        <v/>
      </c>
      <c r="DM128" s="14" t="str">
        <f t="shared" ca="1" si="458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59"/>
        <v/>
      </c>
      <c r="DP128" s="14" t="str">
        <f t="shared" ca="1" si="460"/>
        <v/>
      </c>
      <c r="DQ128" s="14" t="str">
        <f t="shared" ca="1" si="461"/>
        <v/>
      </c>
      <c r="DR128" s="14" t="str">
        <f t="shared" ca="1" si="462"/>
        <v/>
      </c>
      <c r="DS128" s="14" t="str">
        <f t="shared" ca="1" si="463"/>
        <v/>
      </c>
      <c r="DZ128" s="14" t="b">
        <f t="shared" ca="1" si="464"/>
        <v>0</v>
      </c>
      <c r="EA128" s="14" t="str">
        <f t="shared" ca="1" si="465"/>
        <v>Region progression (q_49)</v>
      </c>
      <c r="EB128" s="14" t="str">
        <f t="shared" ca="1" si="466"/>
        <v xml:space="preserve">Values must be limited to predefinied list. </v>
      </c>
      <c r="EC128" s="14" t="str">
        <f t="shared" ca="1" si="467"/>
        <v xml:space="preserve">Region progression (q_49): Values must be limited to predefinied list. </v>
      </c>
      <c r="ED128" s="14" t="str">
        <f t="shared" ca="1" si="468"/>
        <v/>
      </c>
      <c r="EE128" s="14" t="str">
        <f t="shared" ca="1" si="469"/>
        <v>Values must be limited to predefinied list</v>
      </c>
      <c r="EF128" s="14" t="str">
        <f t="shared" ca="1" si="470"/>
        <v/>
      </c>
      <c r="EG128" s="14" t="str">
        <f t="shared" ca="1" si="471"/>
        <v/>
      </c>
      <c r="EM128" s="14" t="b">
        <f t="shared" ca="1" si="472"/>
        <v>1</v>
      </c>
      <c r="EN128" s="14">
        <f t="shared" ca="1" si="473"/>
        <v>115</v>
      </c>
      <c r="EO128" s="14" t="str">
        <f t="shared" ca="1" si="474"/>
        <v>q_49</v>
      </c>
      <c r="EP128" s="14" t="str">
        <f t="shared" ca="1" si="475"/>
        <v xml:space="preserve">Region progression (q_49): Values must be limited to predefinied list. </v>
      </c>
      <c r="EQ128" s="14" t="str">
        <f t="shared" ca="1" si="476"/>
        <v/>
      </c>
    </row>
    <row r="129" spans="2:147" s="14" customFormat="1">
      <c r="B129" s="14" t="str">
        <f t="shared" ca="1" si="407"/>
        <v/>
      </c>
      <c r="C129" s="14">
        <f t="shared" ca="1" si="408"/>
        <v>116</v>
      </c>
      <c r="D129" s="14">
        <f t="shared" si="409"/>
        <v>127</v>
      </c>
      <c r="E129" s="14" t="str">
        <f t="shared" ca="1" si="410"/>
        <v>N</v>
      </c>
      <c r="F129" s="14" t="str">
        <f t="shared" ca="1" si="411"/>
        <v>q_49a</v>
      </c>
      <c r="G129" s="14" t="str">
        <f t="shared" ca="1" si="412"/>
        <v>Region1</v>
      </c>
      <c r="H129" s="14" t="b">
        <f t="shared" ca="1" si="413"/>
        <v>1</v>
      </c>
      <c r="I129" s="14" t="str">
        <f ca="1">IF($H129,ADDRESS(3,(D129+1)*2-1,4,,"["&amp;wew!$G$7&amp;"]"&amp;_sheetname_labels)&amp;":"&amp;ADDRESS(2+ster!$B$20,(D129+1)*2-1,4),"")</f>
        <v>[DBTemplate.xlsm]labels!IU3:IU725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[DBTemplate.xlsm]labels!IU3:IU7</v>
      </c>
      <c r="L129" s="14" t="str">
        <f ca="1">IF($H129,IF($J129&gt;0,ADDRESS(3,(D129+1)*2,4,,"["&amp;wew!$G$7&amp;"]"&amp;_sheetname_labels)&amp;":"&amp;ADDRESS(2+J129,(D129+1)*2,4),""),"")</f>
        <v>[DBTemplate.xlsm]labels!IV3:IV7</v>
      </c>
      <c r="M129" s="14">
        <f t="shared" ca="1" si="414"/>
        <v>0</v>
      </c>
      <c r="N129" s="14">
        <f t="shared" ca="1" si="415"/>
        <v>5</v>
      </c>
      <c r="O129" s="14" t="str">
        <f t="shared" ca="1" si="416"/>
        <v>q_49a</v>
      </c>
      <c r="P129" s="14" t="str">
        <f t="shared" ca="1" si="417"/>
        <v>Region1</v>
      </c>
      <c r="Q129" s="14" t="str">
        <f ca="1">IF($BP129,ADDRESS(3,D129+1,4,,"["&amp;wew!$G$7&amp;"]"&amp;_sheetname_dataframe)&amp;":"&amp;ADDRESS(2+ster!$C$14,D129+1,4),"")</f>
        <v>[DBTemplate.xlsm]data_frame!DX3:DX3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18"/>
        <v>0</v>
      </c>
      <c r="AA129" s="12">
        <f t="shared" ca="1" si="419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20"/>
        <v>1</v>
      </c>
      <c r="AE129" s="17" t="b">
        <f t="shared" ca="1" si="421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22"/>
        <v/>
      </c>
      <c r="AH129" s="17" t="b">
        <f t="shared" ca="1" si="423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24"/>
        <v/>
      </c>
      <c r="AK129" s="17" t="b">
        <f t="shared" ca="1" si="425"/>
        <v>0</v>
      </c>
      <c r="AL129" s="17" t="b">
        <f t="shared" ca="1" si="426"/>
        <v>0</v>
      </c>
      <c r="AM129" s="17" t="b">
        <f t="shared" ca="1" si="427"/>
        <v>0</v>
      </c>
      <c r="AN129" s="17">
        <f t="shared" ca="1" si="428"/>
        <v>0</v>
      </c>
      <c r="AO129" s="24" t="str">
        <f t="shared" ca="1" si="429"/>
        <v/>
      </c>
      <c r="AP129" s="24" t="str">
        <f t="shared" ca="1" si="430"/>
        <v/>
      </c>
      <c r="AQ129" s="17" t="b">
        <f t="shared" ca="1" si="402"/>
        <v>0</v>
      </c>
      <c r="AR129" s="17" t="b">
        <f t="shared" ca="1" si="431"/>
        <v>1</v>
      </c>
      <c r="AS129" s="17" t="b">
        <f t="shared" ca="1" si="432"/>
        <v>0</v>
      </c>
      <c r="AT129" s="17" t="b">
        <f t="shared" ca="1" si="433"/>
        <v>0</v>
      </c>
      <c r="AU129" s="17" t="b">
        <f t="shared" ca="1" si="434"/>
        <v>1</v>
      </c>
      <c r="AV129" s="17" t="b">
        <f t="shared" ca="1" si="435"/>
        <v>0</v>
      </c>
      <c r="AW129" s="17" t="b">
        <f t="shared" ca="1" si="436"/>
        <v>1</v>
      </c>
      <c r="AX129" s="14" t="b">
        <f t="array" aca="1" ref="AX129" ca="1">IF(H129,N129&gt;0,"")</f>
        <v>1</v>
      </c>
      <c r="AY129" s="17" t="str">
        <f t="shared" ca="1" si="437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38"/>
        <v>1</v>
      </c>
      <c r="BB129" s="17" t="b">
        <v>0</v>
      </c>
      <c r="BC129" s="17" t="b">
        <f t="shared" ca="1" si="439"/>
        <v>1</v>
      </c>
      <c r="BD129" s="17" t="b">
        <f t="shared" ca="1" si="440"/>
        <v>0</v>
      </c>
      <c r="BE129" s="17" t="str">
        <f t="shared" ca="1" si="403"/>
        <v/>
      </c>
      <c r="BF129" s="17" t="b">
        <f t="shared" ca="1" si="404"/>
        <v>0</v>
      </c>
      <c r="BG129" s="17" t="b">
        <f t="shared" ca="1" si="441"/>
        <v>0</v>
      </c>
      <c r="BH129" s="17" t="b">
        <f t="shared" ca="1" si="442"/>
        <v>1</v>
      </c>
      <c r="BI129" s="17">
        <f t="shared" ca="1" si="443"/>
        <v>2</v>
      </c>
      <c r="BJ129" s="17" t="b">
        <f t="shared" ca="1" si="444"/>
        <v>0</v>
      </c>
      <c r="BK129" s="17" t="str">
        <f t="shared" ca="1" si="405"/>
        <v/>
      </c>
      <c r="BL129" s="17" t="str">
        <f t="shared" ca="1" si="445"/>
        <v/>
      </c>
      <c r="BM129" s="17" t="str">
        <f t="shared" ca="1" si="446"/>
        <v>F</v>
      </c>
      <c r="BN129" s="17" t="str">
        <f t="shared" ca="1" si="447"/>
        <v>F</v>
      </c>
      <c r="BO129" s="17" t="str">
        <f t="shared" ca="1" si="448"/>
        <v>N</v>
      </c>
      <c r="BP129" s="14" t="b">
        <f t="shared" ca="1" si="449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50"/>
        <v/>
      </c>
      <c r="DE129" s="14" t="str">
        <f t="shared" ca="1" si="451"/>
        <v/>
      </c>
      <c r="DF129" s="14" t="str">
        <f t="shared" ca="1" si="452"/>
        <v/>
      </c>
      <c r="DG129" s="14" t="str">
        <f t="shared" ca="1" si="453"/>
        <v/>
      </c>
      <c r="DH129" s="14" t="str">
        <f t="shared" ca="1" si="454"/>
        <v/>
      </c>
      <c r="DI129" s="14" t="str">
        <f t="shared" ca="1" si="455"/>
        <v/>
      </c>
      <c r="DJ129" s="14" t="str">
        <f t="shared" ca="1" si="456"/>
        <v/>
      </c>
      <c r="DK129" s="14" t="str">
        <f t="shared" ca="1" si="457"/>
        <v/>
      </c>
      <c r="DL129" s="14" t="str">
        <f t="shared" ca="1" si="406"/>
        <v/>
      </c>
      <c r="DM129" s="14" t="str">
        <f t="shared" ca="1" si="458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59"/>
        <v/>
      </c>
      <c r="DP129" s="14" t="str">
        <f t="shared" ca="1" si="460"/>
        <v/>
      </c>
      <c r="DQ129" s="14" t="str">
        <f t="shared" ca="1" si="461"/>
        <v/>
      </c>
      <c r="DR129" s="14" t="str">
        <f t="shared" ca="1" si="462"/>
        <v/>
      </c>
      <c r="DS129" s="14" t="str">
        <f t="shared" ca="1" si="463"/>
        <v/>
      </c>
      <c r="DZ129" s="14" t="b">
        <f t="shared" ca="1" si="464"/>
        <v>0</v>
      </c>
      <c r="EA129" s="14" t="str">
        <f t="shared" ca="1" si="465"/>
        <v>Region1 (q_49a)</v>
      </c>
      <c r="EB129" s="14" t="str">
        <f t="shared" ca="1" si="466"/>
        <v xml:space="preserve">Values must be limited to predefinied list. </v>
      </c>
      <c r="EC129" s="14" t="str">
        <f t="shared" ca="1" si="467"/>
        <v xml:space="preserve">Region1 (q_49a): Values must be limited to predefinied list. </v>
      </c>
      <c r="ED129" s="14" t="str">
        <f t="shared" ca="1" si="468"/>
        <v/>
      </c>
      <c r="EE129" s="14" t="str">
        <f t="shared" ca="1" si="469"/>
        <v>Values must be limited to predefinied list</v>
      </c>
      <c r="EF129" s="14" t="str">
        <f t="shared" ca="1" si="470"/>
        <v/>
      </c>
      <c r="EG129" s="14" t="str">
        <f t="shared" ca="1" si="471"/>
        <v/>
      </c>
      <c r="EM129" s="14" t="b">
        <f t="shared" ca="1" si="472"/>
        <v>1</v>
      </c>
      <c r="EN129" s="14">
        <f t="shared" ca="1" si="473"/>
        <v>116</v>
      </c>
      <c r="EO129" s="14" t="str">
        <f t="shared" ca="1" si="474"/>
        <v>q_49a</v>
      </c>
      <c r="EP129" s="14" t="str">
        <f t="shared" ca="1" si="475"/>
        <v xml:space="preserve">Region1 (q_49a): Values must be limited to predefinied list. </v>
      </c>
      <c r="EQ129" s="14" t="str">
        <f t="shared" ca="1" si="476"/>
        <v/>
      </c>
    </row>
    <row r="130" spans="2:147" s="14" customFormat="1">
      <c r="B130" s="14" t="str">
        <f t="shared" ca="1" si="407"/>
        <v/>
      </c>
      <c r="C130" s="14">
        <f t="shared" ca="1" si="408"/>
        <v>117</v>
      </c>
      <c r="D130" s="14">
        <f t="shared" si="409"/>
        <v>128</v>
      </c>
      <c r="E130" s="14" t="str">
        <f t="shared" ca="1" si="410"/>
        <v>N</v>
      </c>
      <c r="F130" s="14" t="str">
        <f t="shared" ca="1" si="411"/>
        <v>q_49b</v>
      </c>
      <c r="G130" s="14" t="str">
        <f t="shared" ca="1" si="412"/>
        <v>Region2</v>
      </c>
      <c r="H130" s="14" t="b">
        <f t="shared" ca="1" si="413"/>
        <v>1</v>
      </c>
      <c r="I130" s="14" t="str">
        <f ca="1">IF($H130,ADDRESS(3,(D130+1)*2-1,4,,"["&amp;wew!$G$7&amp;"]"&amp;_sheetname_labels)&amp;":"&amp;ADDRESS(2+ster!$B$20,(D130+1)*2-1,4),"")</f>
        <v>[DBTemplate.xlsm]labels!IW3:IW725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[DBTemplate.xlsm]labels!IW3:IW7</v>
      </c>
      <c r="L130" s="14" t="str">
        <f ca="1">IF($H130,IF($J130&gt;0,ADDRESS(3,(D130+1)*2,4,,"["&amp;wew!$G$7&amp;"]"&amp;_sheetname_labels)&amp;":"&amp;ADDRESS(2+J130,(D130+1)*2,4),""),"")</f>
        <v>[DBTemplate.xlsm]labels!IX3:IX7</v>
      </c>
      <c r="M130" s="14">
        <f t="shared" ca="1" si="414"/>
        <v>0</v>
      </c>
      <c r="N130" s="14">
        <f t="shared" ca="1" si="415"/>
        <v>5</v>
      </c>
      <c r="O130" s="14" t="str">
        <f t="shared" ca="1" si="416"/>
        <v>q_49b</v>
      </c>
      <c r="P130" s="14" t="str">
        <f t="shared" ca="1" si="417"/>
        <v>Region2</v>
      </c>
      <c r="Q130" s="14" t="str">
        <f ca="1">IF($BP130,ADDRESS(3,D130+1,4,,"["&amp;wew!$G$7&amp;"]"&amp;_sheetname_dataframe)&amp;":"&amp;ADDRESS(2+ster!$C$14,D130+1,4),"")</f>
        <v>[DBTemplate.xlsm]data_frame!DY3:DY3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18"/>
        <v>0</v>
      </c>
      <c r="AA130" s="12">
        <f t="shared" ca="1" si="419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20"/>
        <v>1</v>
      </c>
      <c r="AE130" s="17" t="b">
        <f t="shared" ca="1" si="421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22"/>
        <v/>
      </c>
      <c r="AH130" s="17" t="b">
        <f t="shared" ca="1" si="423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24"/>
        <v/>
      </c>
      <c r="AK130" s="17" t="b">
        <f t="shared" ca="1" si="425"/>
        <v>0</v>
      </c>
      <c r="AL130" s="17" t="b">
        <f t="shared" ca="1" si="426"/>
        <v>0</v>
      </c>
      <c r="AM130" s="17" t="b">
        <f t="shared" ca="1" si="427"/>
        <v>0</v>
      </c>
      <c r="AN130" s="17">
        <f t="shared" ca="1" si="428"/>
        <v>0</v>
      </c>
      <c r="AO130" s="24" t="str">
        <f t="shared" ca="1" si="429"/>
        <v/>
      </c>
      <c r="AP130" s="24" t="str">
        <f t="shared" ca="1" si="430"/>
        <v/>
      </c>
      <c r="AQ130" s="17" t="b">
        <f t="shared" ca="1" si="402"/>
        <v>0</v>
      </c>
      <c r="AR130" s="17" t="b">
        <f t="shared" ca="1" si="431"/>
        <v>1</v>
      </c>
      <c r="AS130" s="17" t="b">
        <f t="shared" ca="1" si="432"/>
        <v>0</v>
      </c>
      <c r="AT130" s="17" t="b">
        <f t="shared" ca="1" si="433"/>
        <v>0</v>
      </c>
      <c r="AU130" s="17" t="b">
        <f t="shared" ca="1" si="434"/>
        <v>1</v>
      </c>
      <c r="AV130" s="17" t="b">
        <f t="shared" ca="1" si="435"/>
        <v>0</v>
      </c>
      <c r="AW130" s="17" t="b">
        <f t="shared" ca="1" si="436"/>
        <v>1</v>
      </c>
      <c r="AX130" s="14" t="b">
        <f t="array" aca="1" ref="AX130" ca="1">IF(H130,N130&gt;0,"")</f>
        <v>1</v>
      </c>
      <c r="AY130" s="17" t="str">
        <f t="shared" ca="1" si="437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38"/>
        <v>1</v>
      </c>
      <c r="BB130" s="17" t="b">
        <v>0</v>
      </c>
      <c r="BC130" s="17" t="b">
        <f t="shared" ca="1" si="439"/>
        <v>1</v>
      </c>
      <c r="BD130" s="17" t="b">
        <f t="shared" ca="1" si="440"/>
        <v>0</v>
      </c>
      <c r="BE130" s="17" t="str">
        <f t="shared" ca="1" si="403"/>
        <v/>
      </c>
      <c r="BF130" s="17" t="b">
        <f t="shared" ca="1" si="404"/>
        <v>0</v>
      </c>
      <c r="BG130" s="17" t="b">
        <f t="shared" ca="1" si="441"/>
        <v>0</v>
      </c>
      <c r="BH130" s="17" t="b">
        <f t="shared" ca="1" si="442"/>
        <v>1</v>
      </c>
      <c r="BI130" s="17">
        <f t="shared" ca="1" si="443"/>
        <v>2</v>
      </c>
      <c r="BJ130" s="17" t="b">
        <f t="shared" ca="1" si="444"/>
        <v>0</v>
      </c>
      <c r="BK130" s="17" t="str">
        <f t="shared" ca="1" si="405"/>
        <v/>
      </c>
      <c r="BL130" s="17" t="str">
        <f t="shared" ca="1" si="445"/>
        <v/>
      </c>
      <c r="BM130" s="17" t="str">
        <f t="shared" ca="1" si="446"/>
        <v>F</v>
      </c>
      <c r="BN130" s="17" t="str">
        <f t="shared" ca="1" si="447"/>
        <v>F</v>
      </c>
      <c r="BO130" s="17" t="str">
        <f t="shared" ca="1" si="448"/>
        <v>N</v>
      </c>
      <c r="BP130" s="14" t="b">
        <f t="shared" ca="1" si="449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50"/>
        <v/>
      </c>
      <c r="DE130" s="14" t="str">
        <f t="shared" ca="1" si="451"/>
        <v/>
      </c>
      <c r="DF130" s="14" t="str">
        <f t="shared" ca="1" si="452"/>
        <v/>
      </c>
      <c r="DG130" s="14" t="str">
        <f t="shared" ca="1" si="453"/>
        <v/>
      </c>
      <c r="DH130" s="14" t="str">
        <f t="shared" ca="1" si="454"/>
        <v/>
      </c>
      <c r="DI130" s="14" t="str">
        <f t="shared" ca="1" si="455"/>
        <v/>
      </c>
      <c r="DJ130" s="14" t="str">
        <f t="shared" ca="1" si="456"/>
        <v/>
      </c>
      <c r="DK130" s="14" t="str">
        <f t="shared" ca="1" si="457"/>
        <v/>
      </c>
      <c r="DL130" s="14" t="str">
        <f t="shared" ca="1" si="406"/>
        <v/>
      </c>
      <c r="DM130" s="14" t="str">
        <f t="shared" ca="1" si="458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59"/>
        <v/>
      </c>
      <c r="DP130" s="14" t="str">
        <f t="shared" ca="1" si="460"/>
        <v/>
      </c>
      <c r="DQ130" s="14" t="str">
        <f t="shared" ca="1" si="461"/>
        <v/>
      </c>
      <c r="DR130" s="14" t="str">
        <f t="shared" ca="1" si="462"/>
        <v/>
      </c>
      <c r="DS130" s="14" t="str">
        <f t="shared" ca="1" si="463"/>
        <v/>
      </c>
      <c r="DZ130" s="14" t="b">
        <f t="shared" ca="1" si="464"/>
        <v>0</v>
      </c>
      <c r="EA130" s="14" t="str">
        <f t="shared" ca="1" si="465"/>
        <v>Region2 (q_49b)</v>
      </c>
      <c r="EB130" s="14" t="str">
        <f t="shared" ca="1" si="466"/>
        <v xml:space="preserve">Values must be limited to predefinied list. </v>
      </c>
      <c r="EC130" s="14" t="str">
        <f t="shared" ca="1" si="467"/>
        <v xml:space="preserve">Region2 (q_49b): Values must be limited to predefinied list. </v>
      </c>
      <c r="ED130" s="14" t="str">
        <f t="shared" ca="1" si="468"/>
        <v/>
      </c>
      <c r="EE130" s="14" t="str">
        <f t="shared" ca="1" si="469"/>
        <v>Values must be limited to predefinied list</v>
      </c>
      <c r="EF130" s="14" t="str">
        <f t="shared" ca="1" si="470"/>
        <v/>
      </c>
      <c r="EG130" s="14" t="str">
        <f t="shared" ca="1" si="471"/>
        <v/>
      </c>
      <c r="EM130" s="14" t="b">
        <f t="shared" ca="1" si="472"/>
        <v>1</v>
      </c>
      <c r="EN130" s="14">
        <f t="shared" ca="1" si="473"/>
        <v>117</v>
      </c>
      <c r="EO130" s="14" t="str">
        <f t="shared" ca="1" si="474"/>
        <v>q_49b</v>
      </c>
      <c r="EP130" s="14" t="str">
        <f t="shared" ca="1" si="475"/>
        <v xml:space="preserve">Region2 (q_49b): Values must be limited to predefinied list. </v>
      </c>
      <c r="EQ130" s="14" t="str">
        <f t="shared" ca="1" si="476"/>
        <v/>
      </c>
    </row>
    <row r="131" spans="2:147" s="14" customFormat="1">
      <c r="B131" s="14" t="str">
        <f t="shared" ca="1" si="407"/>
        <v/>
      </c>
      <c r="C131" s="14">
        <f t="shared" ca="1" si="408"/>
        <v>118</v>
      </c>
      <c r="D131" s="14">
        <f t="shared" si="409"/>
        <v>129</v>
      </c>
      <c r="E131" s="14" t="str">
        <f t="shared" ca="1" si="410"/>
        <v>I</v>
      </c>
      <c r="F131" s="14" t="str">
        <f t="shared" ca="1" si="411"/>
        <v>q_49c</v>
      </c>
      <c r="G131" s="14" t="str">
        <f t="shared" ca="1" si="412"/>
        <v>Timing of transition from region 1 to 2</v>
      </c>
      <c r="H131" s="14" t="b">
        <f t="shared" ca="1" si="413"/>
        <v>1</v>
      </c>
      <c r="I131" s="14" t="str">
        <f ca="1">IF($H131,ADDRESS(3,(D131+1)*2-1,4,,"["&amp;wew!$G$7&amp;"]"&amp;_sheetname_labels)&amp;":"&amp;ADDRESS(2+ster!$B$20,(D131+1)*2-1,4),"")</f>
        <v>[DBTemplate.xlsm]labels!IY3:IY725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[DBTemplate.xlsm]labels!IY3:IY4</v>
      </c>
      <c r="L131" s="14" t="str">
        <f ca="1">IF($H131,IF($J131&gt;0,ADDRESS(3,(D131+1)*2,4,,"["&amp;wew!$G$7&amp;"]"&amp;_sheetname_labels)&amp;":"&amp;ADDRESS(2+J131,(D131+1)*2,4),""),"")</f>
        <v>[DBTemplate.xlsm]labels!IZ3:IZ4</v>
      </c>
      <c r="M131" s="14">
        <f t="shared" ca="1" si="414"/>
        <v>2</v>
      </c>
      <c r="N131" s="14">
        <f t="shared" ca="1" si="415"/>
        <v>0</v>
      </c>
      <c r="O131" s="14" t="str">
        <f t="shared" ca="1" si="416"/>
        <v>q_49c</v>
      </c>
      <c r="P131" s="14" t="str">
        <f t="shared" ca="1" si="417"/>
        <v>Timing of transition from region 1 to 2</v>
      </c>
      <c r="Q131" s="14" t="str">
        <f ca="1">IF($BP131,ADDRESS(3,D131+1,4,,"["&amp;wew!$G$7&amp;"]"&amp;_sheetname_dataframe)&amp;":"&amp;ADDRESS(2+ster!$C$14,D131+1,4),"")</f>
        <v>[DBTemplate.xlsm]data_frame!DZ3:DZ3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18"/>
        <v>0</v>
      </c>
      <c r="AA131" s="12">
        <f t="shared" ca="1" si="419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20"/>
        <v>1</v>
      </c>
      <c r="AE131" s="17" t="b">
        <f t="shared" ca="1" si="421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22"/>
        <v/>
      </c>
      <c r="AH131" s="17" t="b">
        <f t="shared" ca="1" si="423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24"/>
        <v/>
      </c>
      <c r="AK131" s="17" t="b">
        <f t="shared" ca="1" si="425"/>
        <v>0</v>
      </c>
      <c r="AL131" s="17" t="b">
        <f t="shared" ca="1" si="426"/>
        <v>0</v>
      </c>
      <c r="AM131" s="17" t="b">
        <f t="shared" ca="1" si="427"/>
        <v>1</v>
      </c>
      <c r="AN131" s="17">
        <f t="shared" ca="1" si="428"/>
        <v>0</v>
      </c>
      <c r="AO131" s="24" t="str">
        <f t="shared" ca="1" si="429"/>
        <v/>
      </c>
      <c r="AP131" s="24" t="str">
        <f t="shared" ca="1" si="430"/>
        <v/>
      </c>
      <c r="AQ131" s="17" t="b">
        <f t="shared" ref="AQ131:AQ194" ca="1" si="1329">IF(H131,IF(CA131&lt;&gt;"",AND(CA131&lt;&gt;0,CA131&lt;&gt;FALSE),FALSE),"")</f>
        <v>0</v>
      </c>
      <c r="AR131" s="17" t="b">
        <f t="shared" ca="1" si="431"/>
        <v>0</v>
      </c>
      <c r="AS131" s="17" t="b">
        <f t="shared" ca="1" si="432"/>
        <v>0</v>
      </c>
      <c r="AT131" s="17" t="b">
        <f t="shared" ca="1" si="433"/>
        <v>0</v>
      </c>
      <c r="AU131" s="17" t="b">
        <f t="shared" ca="1" si="434"/>
        <v>1</v>
      </c>
      <c r="AV131" s="17" t="b">
        <f t="shared" ca="1" si="435"/>
        <v>0</v>
      </c>
      <c r="AW131" s="17" t="b">
        <f t="shared" ca="1" si="436"/>
        <v>1</v>
      </c>
      <c r="AX131" s="14" t="b">
        <f t="array" aca="1" ref="AX131" ca="1">IF(H131,N131&gt;0,"")</f>
        <v>0</v>
      </c>
      <c r="AY131" s="17" t="str">
        <f t="shared" ca="1" si="437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38"/>
        <v>0</v>
      </c>
      <c r="BB131" s="17" t="b">
        <v>0</v>
      </c>
      <c r="BC131" s="17" t="str">
        <f t="shared" ca="1" si="439"/>
        <v/>
      </c>
      <c r="BD131" s="17" t="str">
        <f t="shared" ca="1" si="440"/>
        <v/>
      </c>
      <c r="BE131" s="17" t="b">
        <f t="shared" ref="BE131:BE194" ca="1" si="1330">IF(BA131,IF(AND(AW131,NOT(BB131),NOT(BC131),NOT(BD131)),AND(Z131=0,AC131=0,IF(CA131="",TRUE,CA131&lt;&gt;FALSE),FALSE),""))</f>
        <v>0</v>
      </c>
      <c r="BF131" s="17" t="str">
        <f t="shared" ref="BF131:BF194" ca="1" si="1331">IF(BA131,IF(AND(AW131,NOT(BB131),NOT(BC131),NOT(BD131)),AND(Z131=0,OR(AC131&gt;0, IF(CA131="",FALSE,CA131=FALSE))),FALSE),"")</f>
        <v/>
      </c>
      <c r="BG131" s="17" t="str">
        <f t="shared" ca="1" si="441"/>
        <v/>
      </c>
      <c r="BH131" s="17" t="str">
        <f t="shared" ca="1" si="442"/>
        <v/>
      </c>
      <c r="BI131" s="17" t="str">
        <f t="shared" ca="1" si="443"/>
        <v/>
      </c>
      <c r="BJ131" s="17" t="b">
        <f t="shared" ca="1" si="444"/>
        <v>0</v>
      </c>
      <c r="BK131" s="17" t="b">
        <f t="shared" ref="BK131:BK194" ca="1" si="1332">IF(H131,IF(AND(NOT(BA131),AU131),AND(AC131=0,IF(CA131="",TRUE,CA131)),""),"")</f>
        <v>0</v>
      </c>
      <c r="BL131" s="17" t="b">
        <f t="shared" ca="1" si="445"/>
        <v>0</v>
      </c>
      <c r="BM131" s="17" t="str">
        <f t="shared" ca="1" si="446"/>
        <v>N</v>
      </c>
      <c r="BN131" s="17" t="str">
        <f t="shared" ca="1" si="447"/>
        <v>N</v>
      </c>
      <c r="BO131" s="17" t="str">
        <f t="shared" ca="1" si="448"/>
        <v>I</v>
      </c>
      <c r="BP131" s="14" t="b">
        <f t="shared" ca="1" si="449"/>
        <v>1</v>
      </c>
      <c r="BQ131" s="35">
        <v>1</v>
      </c>
      <c r="BU131" s="14" t="s">
        <v>387</v>
      </c>
      <c r="BX131" s="16" t="s">
        <v>1147</v>
      </c>
      <c r="BY131" s="16"/>
      <c r="BZ131" s="16"/>
      <c r="CA131" s="16" t="b">
        <v>0</v>
      </c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50"/>
        <v/>
      </c>
      <c r="DE131" s="14" t="str">
        <f t="shared" ca="1" si="451"/>
        <v/>
      </c>
      <c r="DF131" s="14" t="str">
        <f t="shared" ca="1" si="452"/>
        <v/>
      </c>
      <c r="DG131" s="14" t="str">
        <f t="shared" ca="1" si="453"/>
        <v/>
      </c>
      <c r="DH131" s="14" t="str">
        <f t="shared" ca="1" si="454"/>
        <v/>
      </c>
      <c r="DI131" s="14" t="str">
        <f t="shared" ca="1" si="455"/>
        <v/>
      </c>
      <c r="DJ131" s="14" t="str">
        <f t="shared" ca="1" si="456"/>
        <v/>
      </c>
      <c r="DK131" s="14" t="str">
        <f t="shared" ca="1" si="457"/>
        <v/>
      </c>
      <c r="DL131" s="14" t="str">
        <f t="shared" ca="1" si="406"/>
        <v/>
      </c>
      <c r="DM131" s="14" t="str">
        <f t="shared" ca="1" si="458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59"/>
        <v/>
      </c>
      <c r="DP131" s="14" t="str">
        <f t="shared" ca="1" si="460"/>
        <v/>
      </c>
      <c r="DQ131" s="14" t="str">
        <f t="shared" ca="1" si="461"/>
        <v/>
      </c>
      <c r="DR131" s="14" t="str">
        <f t="shared" ca="1" si="462"/>
        <v/>
      </c>
      <c r="DS131" s="14" t="str">
        <f t="shared" ca="1" si="463"/>
        <v/>
      </c>
      <c r="DZ131" s="14" t="b">
        <f t="shared" ca="1" si="464"/>
        <v>0</v>
      </c>
      <c r="EA131" s="14" t="str">
        <f t="shared" ca="1" si="465"/>
        <v>Timing of transition from region 1 to 2 (q_49c)</v>
      </c>
      <c r="EB131" s="14" t="str">
        <f t="shared" ca="1" si="466"/>
        <v xml:space="preserve">Values must be numeric. </v>
      </c>
      <c r="EC131" s="14" t="str">
        <f t="shared" ca="1" si="467"/>
        <v xml:space="preserve">Timing of transition from region 1 to 2 (q_49c): Values must be numeric. </v>
      </c>
      <c r="ED131" s="14" t="str">
        <f t="shared" ca="1" si="468"/>
        <v/>
      </c>
      <c r="EE131" s="14" t="str">
        <f t="shared" ca="1" si="469"/>
        <v>Values must be numeric</v>
      </c>
      <c r="EF131" s="14" t="str">
        <f t="shared" ca="1" si="470"/>
        <v/>
      </c>
      <c r="EG131" s="14" t="str">
        <f t="shared" ca="1" si="471"/>
        <v/>
      </c>
      <c r="EM131" s="14" t="b">
        <f t="shared" ca="1" si="472"/>
        <v>1</v>
      </c>
      <c r="EN131" s="14">
        <f t="shared" ca="1" si="473"/>
        <v>118</v>
      </c>
      <c r="EO131" s="14" t="str">
        <f t="shared" ca="1" si="474"/>
        <v>q_49c</v>
      </c>
      <c r="EP131" s="14" t="str">
        <f t="shared" ca="1" si="475"/>
        <v xml:space="preserve">Timing of transition from region 1 to 2 (q_49c): Values must be numeric. </v>
      </c>
      <c r="EQ131" s="14" t="str">
        <f t="shared" ca="1" si="476"/>
        <v/>
      </c>
    </row>
    <row r="132" spans="2:147" s="14" customFormat="1">
      <c r="B132" s="14" t="str">
        <f t="shared" ca="1" si="407"/>
        <v/>
      </c>
      <c r="C132" s="14">
        <f t="shared" ca="1" si="408"/>
        <v>119</v>
      </c>
      <c r="D132" s="14">
        <f t="shared" si="409"/>
        <v>130</v>
      </c>
      <c r="E132" s="14" t="str">
        <f t="shared" ca="1" si="410"/>
        <v>N</v>
      </c>
      <c r="F132" s="14" t="str">
        <f t="shared" ca="1" si="411"/>
        <v>q_50a</v>
      </c>
      <c r="G132" s="14" t="str">
        <f t="shared" ca="1" si="412"/>
        <v>Region3</v>
      </c>
      <c r="H132" s="14" t="b">
        <f t="shared" ca="1" si="413"/>
        <v>1</v>
      </c>
      <c r="I132" s="14" t="str">
        <f ca="1">IF($H132,ADDRESS(3,(D132+1)*2-1,4,,"["&amp;wew!$G$7&amp;"]"&amp;_sheetname_labels)&amp;":"&amp;ADDRESS(2+ster!$B$20,(D132+1)*2-1,4),"")</f>
        <v>[DBTemplate.xlsm]labels!JA3:JA725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[DBTemplate.xlsm]labels!JA3:JA7</v>
      </c>
      <c r="L132" s="14" t="str">
        <f ca="1">IF($H132,IF($J132&gt;0,ADDRESS(3,(D132+1)*2,4,,"["&amp;wew!$G$7&amp;"]"&amp;_sheetname_labels)&amp;":"&amp;ADDRESS(2+J132,(D132+1)*2,4),""),"")</f>
        <v>[DBTemplate.xlsm]labels!JB3:JB7</v>
      </c>
      <c r="M132" s="14">
        <f t="shared" ca="1" si="414"/>
        <v>0</v>
      </c>
      <c r="N132" s="14">
        <f t="shared" ca="1" si="415"/>
        <v>5</v>
      </c>
      <c r="O132" s="14" t="str">
        <f t="shared" ca="1" si="416"/>
        <v>q_50a</v>
      </c>
      <c r="P132" s="14" t="str">
        <f t="shared" ca="1" si="417"/>
        <v>Region3</v>
      </c>
      <c r="Q132" s="14" t="str">
        <f ca="1">IF($BP132,ADDRESS(3,D132+1,4,,"["&amp;wew!$G$7&amp;"]"&amp;_sheetname_dataframe)&amp;":"&amp;ADDRESS(2+ster!$C$14,D132+1,4),"")</f>
        <v>[DBTemplate.xlsm]data_frame!EA3:EA3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18"/>
        <v>0</v>
      </c>
      <c r="AA132" s="12" t="str">
        <f t="shared" ca="1" si="419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20"/>
        <v>1</v>
      </c>
      <c r="AE132" s="17" t="b">
        <f t="shared" ca="1" si="421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22"/>
        <v/>
      </c>
      <c r="AH132" s="17" t="b">
        <f t="shared" ca="1" si="423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24"/>
        <v/>
      </c>
      <c r="AK132" s="17" t="b">
        <f t="shared" ca="1" si="425"/>
        <v>0</v>
      </c>
      <c r="AL132" s="17" t="b">
        <f t="shared" ca="1" si="426"/>
        <v>0</v>
      </c>
      <c r="AM132" s="17" t="b">
        <f t="shared" ca="1" si="427"/>
        <v>0</v>
      </c>
      <c r="AN132" s="17">
        <f t="shared" ca="1" si="428"/>
        <v>0</v>
      </c>
      <c r="AO132" s="24" t="str">
        <f t="shared" ca="1" si="429"/>
        <v/>
      </c>
      <c r="AP132" s="24" t="str">
        <f t="shared" ca="1" si="430"/>
        <v/>
      </c>
      <c r="AQ132" s="17" t="b">
        <f t="shared" ca="1" si="1329"/>
        <v>0</v>
      </c>
      <c r="AR132" s="17" t="b">
        <f t="shared" ca="1" si="431"/>
        <v>1</v>
      </c>
      <c r="AS132" s="17" t="b">
        <f t="shared" ca="1" si="432"/>
        <v>0</v>
      </c>
      <c r="AT132" s="17" t="b">
        <f t="shared" ca="1" si="433"/>
        <v>0</v>
      </c>
      <c r="AU132" s="17" t="b">
        <f t="shared" ca="1" si="434"/>
        <v>1</v>
      </c>
      <c r="AV132" s="17" t="b">
        <f t="shared" ca="1" si="435"/>
        <v>0</v>
      </c>
      <c r="AW132" s="17" t="b">
        <f t="shared" ca="1" si="436"/>
        <v>0</v>
      </c>
      <c r="AX132" s="14" t="b">
        <f t="array" aca="1" ref="AX132" ca="1">IF(H132,N132&gt;0,"")</f>
        <v>1</v>
      </c>
      <c r="AY132" s="17" t="str">
        <f t="shared" ca="1" si="437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38"/>
        <v>1</v>
      </c>
      <c r="BB132" s="17" t="b">
        <v>0</v>
      </c>
      <c r="BC132" s="17" t="b">
        <f t="shared" ca="1" si="439"/>
        <v>1</v>
      </c>
      <c r="BD132" s="17" t="b">
        <f t="shared" ca="1" si="440"/>
        <v>0</v>
      </c>
      <c r="BE132" s="17" t="str">
        <f t="shared" ca="1" si="1330"/>
        <v/>
      </c>
      <c r="BF132" s="17" t="b">
        <f t="shared" ca="1" si="1331"/>
        <v>0</v>
      </c>
      <c r="BG132" s="17" t="b">
        <f t="shared" ca="1" si="441"/>
        <v>0</v>
      </c>
      <c r="BH132" s="17" t="b">
        <f t="shared" ca="1" si="442"/>
        <v>1</v>
      </c>
      <c r="BI132" s="17">
        <f t="shared" ca="1" si="443"/>
        <v>2</v>
      </c>
      <c r="BJ132" s="17" t="b">
        <f t="shared" ca="1" si="444"/>
        <v>0</v>
      </c>
      <c r="BK132" s="17" t="str">
        <f t="shared" ca="1" si="1332"/>
        <v/>
      </c>
      <c r="BL132" s="17" t="str">
        <f t="shared" ca="1" si="445"/>
        <v/>
      </c>
      <c r="BM132" s="17" t="str">
        <f t="shared" ca="1" si="446"/>
        <v>F</v>
      </c>
      <c r="BN132" s="17" t="str">
        <f t="shared" ca="1" si="447"/>
        <v>F</v>
      </c>
      <c r="BO132" s="17" t="str">
        <f t="shared" ca="1" si="448"/>
        <v>N</v>
      </c>
      <c r="BP132" s="14" t="b">
        <f t="shared" ca="1" si="449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50"/>
        <v/>
      </c>
      <c r="DE132" s="14" t="str">
        <f t="shared" ca="1" si="451"/>
        <v/>
      </c>
      <c r="DF132" s="14" t="str">
        <f t="shared" ca="1" si="452"/>
        <v/>
      </c>
      <c r="DG132" s="14" t="str">
        <f t="shared" ca="1" si="453"/>
        <v/>
      </c>
      <c r="DH132" s="14" t="str">
        <f t="shared" ca="1" si="454"/>
        <v/>
      </c>
      <c r="DI132" s="14" t="str">
        <f t="shared" ca="1" si="455"/>
        <v/>
      </c>
      <c r="DJ132" s="14" t="str">
        <f t="shared" ca="1" si="456"/>
        <v/>
      </c>
      <c r="DK132" s="14" t="str">
        <f t="shared" ca="1" si="457"/>
        <v/>
      </c>
      <c r="DL132" s="14" t="str">
        <f t="shared" ca="1" si="406"/>
        <v/>
      </c>
      <c r="DM132" s="14" t="str">
        <f t="shared" ca="1" si="458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59"/>
        <v/>
      </c>
      <c r="DP132" s="14" t="str">
        <f t="shared" ca="1" si="460"/>
        <v/>
      </c>
      <c r="DQ132" s="14" t="str">
        <f t="shared" ca="1" si="461"/>
        <v/>
      </c>
      <c r="DR132" s="14" t="str">
        <f t="shared" ca="1" si="462"/>
        <v/>
      </c>
      <c r="DS132" s="14" t="str">
        <f t="shared" ca="1" si="463"/>
        <v/>
      </c>
      <c r="DZ132" s="14" t="b">
        <f t="shared" ca="1" si="464"/>
        <v>0</v>
      </c>
      <c r="EA132" s="14" t="str">
        <f t="shared" ca="1" si="465"/>
        <v>Region3 (q_50a)</v>
      </c>
      <c r="EB132" s="14" t="str">
        <f t="shared" ca="1" si="466"/>
        <v xml:space="preserve">Values must be limited to predefinied list. </v>
      </c>
      <c r="EC132" s="14" t="str">
        <f t="shared" ca="1" si="467"/>
        <v xml:space="preserve">Region3 (q_50a): Values must be limited to predefinied list. </v>
      </c>
      <c r="ED132" s="14" t="str">
        <f t="shared" ca="1" si="468"/>
        <v/>
      </c>
      <c r="EE132" s="14" t="str">
        <f t="shared" ca="1" si="469"/>
        <v>Values must be limited to predefinied list</v>
      </c>
      <c r="EF132" s="14" t="str">
        <f t="shared" ca="1" si="470"/>
        <v/>
      </c>
      <c r="EG132" s="14" t="str">
        <f t="shared" ca="1" si="471"/>
        <v/>
      </c>
      <c r="EM132" s="14" t="b">
        <f t="shared" ca="1" si="472"/>
        <v>1</v>
      </c>
      <c r="EN132" s="14">
        <f t="shared" ca="1" si="473"/>
        <v>119</v>
      </c>
      <c r="EO132" s="14" t="str">
        <f t="shared" ca="1" si="474"/>
        <v>q_50a</v>
      </c>
      <c r="EP132" s="14" t="str">
        <f t="shared" ca="1" si="475"/>
        <v xml:space="preserve">Region3 (q_50a): Values must be limited to predefinied list. </v>
      </c>
      <c r="EQ132" s="14" t="str">
        <f t="shared" ca="1" si="476"/>
        <v/>
      </c>
    </row>
    <row r="133" spans="2:147" s="14" customFormat="1">
      <c r="B133" s="14" t="str">
        <f t="shared" ca="1" si="407"/>
        <v/>
      </c>
      <c r="C133" s="14">
        <f t="shared" ca="1" si="408"/>
        <v>120</v>
      </c>
      <c r="D133" s="14">
        <f t="shared" si="409"/>
        <v>131</v>
      </c>
      <c r="E133" s="14" t="str">
        <f t="shared" ca="1" si="410"/>
        <v>I</v>
      </c>
      <c r="F133" s="14" t="str">
        <f t="shared" ca="1" si="411"/>
        <v>q_50b</v>
      </c>
      <c r="G133" s="14" t="str">
        <f t="shared" ca="1" si="412"/>
        <v>Timing of transition from region 2 to 3</v>
      </c>
      <c r="H133" s="14" t="b">
        <f t="shared" ca="1" si="413"/>
        <v>1</v>
      </c>
      <c r="I133" s="14" t="str">
        <f ca="1">IF($H133,ADDRESS(3,(D133+1)*2-1,4,,"["&amp;wew!$G$7&amp;"]"&amp;_sheetname_labels)&amp;":"&amp;ADDRESS(2+ster!$B$20,(D133+1)*2-1,4),"")</f>
        <v>[DBTemplate.xlsm]labels!JC3:JC725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[DBTemplate.xlsm]labels!JC3:JC4</v>
      </c>
      <c r="L133" s="14" t="str">
        <f ca="1">IF($H133,IF($J133&gt;0,ADDRESS(3,(D133+1)*2,4,,"["&amp;wew!$G$7&amp;"]"&amp;_sheetname_labels)&amp;":"&amp;ADDRESS(2+J133,(D133+1)*2,4),""),"")</f>
        <v>[DBTemplate.xlsm]labels!JD3:JD4</v>
      </c>
      <c r="M133" s="14">
        <f t="shared" ca="1" si="414"/>
        <v>2</v>
      </c>
      <c r="N133" s="14">
        <f t="shared" ca="1" si="415"/>
        <v>0</v>
      </c>
      <c r="O133" s="14" t="str">
        <f t="shared" ca="1" si="416"/>
        <v>q_50b</v>
      </c>
      <c r="P133" s="14" t="str">
        <f t="shared" ca="1" si="417"/>
        <v>Timing of transition from region 2 to 3</v>
      </c>
      <c r="Q133" s="14" t="str">
        <f ca="1">IF($BP133,ADDRESS(3,D133+1,4,,"["&amp;wew!$G$7&amp;"]"&amp;_sheetname_dataframe)&amp;":"&amp;ADDRESS(2+ster!$C$14,D133+1,4),"")</f>
        <v>[DBTemplate.xlsm]data_frame!EB3:EB3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18"/>
        <v>0</v>
      </c>
      <c r="AA133" s="12" t="str">
        <f t="shared" ca="1" si="419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20"/>
        <v>1</v>
      </c>
      <c r="AE133" s="17" t="b">
        <f t="shared" ca="1" si="421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22"/>
        <v/>
      </c>
      <c r="AH133" s="17" t="b">
        <f t="shared" ca="1" si="423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24"/>
        <v/>
      </c>
      <c r="AK133" s="17" t="b">
        <f t="shared" ca="1" si="425"/>
        <v>0</v>
      </c>
      <c r="AL133" s="17" t="b">
        <f t="shared" ca="1" si="426"/>
        <v>0</v>
      </c>
      <c r="AM133" s="17" t="b">
        <f t="shared" ca="1" si="427"/>
        <v>1</v>
      </c>
      <c r="AN133" s="17">
        <f t="shared" ca="1" si="428"/>
        <v>0</v>
      </c>
      <c r="AO133" s="24" t="str">
        <f t="shared" ca="1" si="429"/>
        <v/>
      </c>
      <c r="AP133" s="24" t="str">
        <f t="shared" ca="1" si="430"/>
        <v/>
      </c>
      <c r="AQ133" s="17" t="b">
        <f t="shared" ca="1" si="1329"/>
        <v>0</v>
      </c>
      <c r="AR133" s="17" t="b">
        <f t="shared" ca="1" si="431"/>
        <v>0</v>
      </c>
      <c r="AS133" s="17" t="b">
        <f t="shared" ca="1" si="432"/>
        <v>0</v>
      </c>
      <c r="AT133" s="17" t="b">
        <f t="shared" ca="1" si="433"/>
        <v>0</v>
      </c>
      <c r="AU133" s="17" t="b">
        <f t="shared" ca="1" si="434"/>
        <v>1</v>
      </c>
      <c r="AV133" s="17" t="b">
        <f t="shared" ca="1" si="435"/>
        <v>0</v>
      </c>
      <c r="AW133" s="17" t="b">
        <f t="shared" ca="1" si="436"/>
        <v>0</v>
      </c>
      <c r="AX133" s="14" t="b">
        <f t="array" aca="1" ref="AX133" ca="1">IF(H133,N133&gt;0,"")</f>
        <v>0</v>
      </c>
      <c r="AY133" s="17" t="str">
        <f t="shared" ca="1" si="437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38"/>
        <v>0</v>
      </c>
      <c r="BB133" s="17" t="b">
        <v>0</v>
      </c>
      <c r="BC133" s="17" t="str">
        <f t="shared" ca="1" si="439"/>
        <v/>
      </c>
      <c r="BD133" s="17" t="str">
        <f t="shared" ca="1" si="440"/>
        <v/>
      </c>
      <c r="BE133" s="17" t="b">
        <f t="shared" ca="1" si="1330"/>
        <v>0</v>
      </c>
      <c r="BF133" s="17" t="str">
        <f t="shared" ca="1" si="1331"/>
        <v/>
      </c>
      <c r="BG133" s="17" t="str">
        <f t="shared" ca="1" si="441"/>
        <v/>
      </c>
      <c r="BH133" s="17" t="str">
        <f t="shared" ca="1" si="442"/>
        <v/>
      </c>
      <c r="BI133" s="17" t="str">
        <f t="shared" ca="1" si="443"/>
        <v/>
      </c>
      <c r="BJ133" s="17" t="b">
        <f t="shared" ca="1" si="444"/>
        <v>0</v>
      </c>
      <c r="BK133" s="17" t="b">
        <f t="shared" ca="1" si="1332"/>
        <v>0</v>
      </c>
      <c r="BL133" s="17" t="b">
        <f t="shared" ca="1" si="445"/>
        <v>0</v>
      </c>
      <c r="BM133" s="17" t="str">
        <f t="shared" ca="1" si="446"/>
        <v>N</v>
      </c>
      <c r="BN133" s="17" t="str">
        <f t="shared" ca="1" si="447"/>
        <v>N</v>
      </c>
      <c r="BO133" s="17" t="str">
        <f t="shared" ca="1" si="448"/>
        <v>I</v>
      </c>
      <c r="BP133" s="14" t="b">
        <f t="shared" ca="1" si="449"/>
        <v>1</v>
      </c>
      <c r="BQ133" s="35">
        <v>1</v>
      </c>
      <c r="BU133" s="14" t="s">
        <v>387</v>
      </c>
      <c r="BX133" s="16" t="s">
        <v>1147</v>
      </c>
      <c r="BY133" s="16"/>
      <c r="BZ133" s="16"/>
      <c r="CA133" s="16" t="b">
        <v>0</v>
      </c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50"/>
        <v/>
      </c>
      <c r="DE133" s="14" t="str">
        <f t="shared" ca="1" si="451"/>
        <v/>
      </c>
      <c r="DF133" s="14" t="str">
        <f t="shared" ca="1" si="452"/>
        <v/>
      </c>
      <c r="DG133" s="14" t="str">
        <f t="shared" ca="1" si="453"/>
        <v/>
      </c>
      <c r="DH133" s="14" t="str">
        <f t="shared" ca="1" si="454"/>
        <v/>
      </c>
      <c r="DI133" s="14" t="str">
        <f t="shared" ca="1" si="455"/>
        <v/>
      </c>
      <c r="DJ133" s="14" t="str">
        <f t="shared" ca="1" si="456"/>
        <v/>
      </c>
      <c r="DK133" s="14" t="str">
        <f t="shared" ca="1" si="457"/>
        <v/>
      </c>
      <c r="DL133" s="14" t="str">
        <f t="shared" ca="1" si="406"/>
        <v/>
      </c>
      <c r="DM133" s="14" t="str">
        <f t="shared" ca="1" si="458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59"/>
        <v/>
      </c>
      <c r="DP133" s="14" t="str">
        <f t="shared" ca="1" si="460"/>
        <v/>
      </c>
      <c r="DQ133" s="14" t="str">
        <f t="shared" ca="1" si="461"/>
        <v/>
      </c>
      <c r="DR133" s="14" t="str">
        <f t="shared" ca="1" si="462"/>
        <v/>
      </c>
      <c r="DS133" s="14" t="str">
        <f t="shared" ca="1" si="463"/>
        <v/>
      </c>
      <c r="DZ133" s="14" t="b">
        <f t="shared" ca="1" si="464"/>
        <v>0</v>
      </c>
      <c r="EA133" s="14" t="str">
        <f t="shared" ca="1" si="465"/>
        <v>Timing of transition from region 2 to 3 (q_50b)</v>
      </c>
      <c r="EB133" s="14" t="str">
        <f t="shared" ca="1" si="466"/>
        <v xml:space="preserve">Values must be numeric. </v>
      </c>
      <c r="EC133" s="14" t="str">
        <f t="shared" ca="1" si="467"/>
        <v xml:space="preserve">Timing of transition from region 2 to 3 (q_50b): Values must be numeric. </v>
      </c>
      <c r="ED133" s="14" t="str">
        <f t="shared" ca="1" si="468"/>
        <v/>
      </c>
      <c r="EE133" s="14" t="str">
        <f t="shared" ca="1" si="469"/>
        <v>Values must be numeric</v>
      </c>
      <c r="EF133" s="14" t="str">
        <f t="shared" ca="1" si="470"/>
        <v/>
      </c>
      <c r="EG133" s="14" t="str">
        <f t="shared" ca="1" si="471"/>
        <v/>
      </c>
      <c r="EM133" s="14" t="b">
        <f t="shared" ca="1" si="472"/>
        <v>1</v>
      </c>
      <c r="EN133" s="14">
        <f t="shared" ca="1" si="473"/>
        <v>120</v>
      </c>
      <c r="EO133" s="14" t="str">
        <f t="shared" ca="1" si="474"/>
        <v>q_50b</v>
      </c>
      <c r="EP133" s="14" t="str">
        <f t="shared" ca="1" si="475"/>
        <v xml:space="preserve">Timing of transition from region 2 to 3 (q_50b): Values must be numeric. </v>
      </c>
      <c r="EQ133" s="14" t="str">
        <f t="shared" ca="1" si="476"/>
        <v/>
      </c>
    </row>
    <row r="134" spans="2:147" s="14" customFormat="1">
      <c r="B134" s="14" t="str">
        <f t="shared" ref="B134" ca="1" si="1333">DF134</f>
        <v/>
      </c>
      <c r="C134" s="14">
        <f t="shared" ref="C134" ca="1" si="1334">IF(OFFSET(B134,-1,COLUMN(VariableExists)-2),OFFSET(B134,-1,1)+1,OFFSET(B134,-1,1))</f>
        <v>121</v>
      </c>
      <c r="D134" s="14">
        <f t="shared" ref="D134" si="1335">ROW(A134)-2</f>
        <v>132</v>
      </c>
      <c r="E134" s="14" t="str">
        <f t="shared" ref="E134" ca="1" si="1336">IF(OR(G134="",ROW(G134)=2),"",IF(Z134&gt;0,"S",IF(AX134,IF(J134=2,"D","N"),"I")))</f>
        <v>I</v>
      </c>
      <c r="F134" s="14" t="str">
        <f t="shared" ref="F134" ca="1" si="1337">IF(H134,O134,"")</f>
        <v>q_51_1.date</v>
      </c>
      <c r="G134" s="14" t="str">
        <f t="shared" ref="G134" ca="1" si="1338">IF(H134,P134,"")</f>
        <v>ALSFRS(1) Acquisition date</v>
      </c>
      <c r="H134" s="14" t="b">
        <f t="shared" ref="H134" ca="1" si="1339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[DBTemplate.xlsm]labels!JE3:JE725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340">IF($H134,IF(J134&gt;0,COUNTA(INDIRECT(K134))-COUNT(INDIRECT(K134)),0),"")</f>
        <v>0</v>
      </c>
      <c r="N134" s="14">
        <f t="shared" ref="N134" ca="1" si="1341">IF(H134,J134-M134,"")</f>
        <v>0</v>
      </c>
      <c r="O134" s="14" t="str">
        <f t="shared" ref="O134" ca="1" si="1342">IF(INDIRECT(ADDRESS(2,D134+1,,,_sheetname_dataframe))="","",INDIRECT(ADDRESS(2,D134+1,,,_sheetname_dataframe)))</f>
        <v>q_51_1.date</v>
      </c>
      <c r="P134" s="14" t="str">
        <f t="shared" ref="P134" ca="1" si="1343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[DBTemplate.xlsm]data_frame!EC3:EC3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344">IF(H134,S134-T134-W134,"")</f>
        <v>0</v>
      </c>
      <c r="AA134" s="12" t="str">
        <f t="shared" ref="AA134" ca="1" si="1345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346">IF($H134,IF(AC134&lt;&gt;"",IF(AC134=0,1,IF(AC134/W134&lt;0.15,2,3)),0),"")</f>
        <v>1</v>
      </c>
      <c r="AE134" s="17" t="b">
        <f t="shared" ref="AE134" ca="1" si="1347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348">IF(AE134,IF($H134,IF(INDIRECT(ADDRESS(1,D134+2,,,_sheetname_dataframe))="","",INDIRECT(ADDRESS(1,D134+2,,,_sheetname_dataframe))),""),"")</f>
        <v/>
      </c>
      <c r="AH134" s="17" t="b">
        <f t="shared" ref="AH134" ca="1" si="1349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350">IF(AH134,IF($H134,IF(INDIRECT(ADDRESS(1,D134+3,,,_sheetname_dataframe))="","",INDIRECT(ADDRESS(1,D134+3,,,_sheetname_dataframe))),""),"")</f>
        <v/>
      </c>
      <c r="AK134" s="17" t="b">
        <f t="shared" ref="AK134" ca="1" si="1351">IF(H134,OR(AQ134,AD134=2),"")</f>
        <v>0</v>
      </c>
      <c r="AL134" s="17" t="b">
        <f t="shared" ref="AL134" ca="1" si="1352">IF($H134,IF(BV134&lt;&gt;"",IF(OR(BM134="F",BM134="L",BM134="I",BM134="D"),BV134&lt;&gt;0)),"")</f>
        <v>0</v>
      </c>
      <c r="AM134" s="17" t="b">
        <f t="shared" ref="AM134" ca="1" si="1353">IF($H134,AND(NOT(AL134),OR(IF(BW134&lt;&gt;"",IF(OR(BM134="F",BM134="L"),BW134&lt;&gt;0)),BM134="I",BM134="N",BM134="D")),"")</f>
        <v>1</v>
      </c>
      <c r="AN134" s="17">
        <f t="shared" ref="AN134" ca="1" si="1354">IF(COUNTA(INDIRECT(Q134))=0,0, IF(AND(AO134&lt;&gt;"",X134&lt;AO134),1,IF(AND(AP134&lt;&gt;"",Y134&gt;AP134),1,IF(AND(AQ134,AC134&gt;0),2,0))))</f>
        <v>0</v>
      </c>
      <c r="AO134" s="24" t="str">
        <f t="shared" ref="AO134" ca="1" si="1355">IF($H134,IF(BY134&lt;&gt;"",IF(ISNUMBER(BY134),BY134,""),""),"")</f>
        <v/>
      </c>
      <c r="AP134" s="24" t="str">
        <f t="shared" ref="AP134" ca="1" si="1356">IF($H134,IF(BZ134&lt;&gt;"",IF(ISNUMBER(BZ134),BZ134,""),""),"")</f>
        <v/>
      </c>
      <c r="AQ134" s="17" t="b">
        <f t="shared" ca="1" si="1329"/>
        <v>0</v>
      </c>
      <c r="AR134" s="17" t="b">
        <f t="shared" ref="AR134" ca="1" si="1357">IF(H134,IF(N134&gt;0,IF(BQ134&lt;&gt;"",BQ134&lt;&gt;0,FALSE),FALSE),"")</f>
        <v>0</v>
      </c>
      <c r="AS134" s="17" t="b">
        <f t="shared" ref="AS134" ca="1" si="1358">IF(H134,IF(BR134&lt;&gt;"",BR134&lt;&gt;0,FALSE),"")</f>
        <v>0</v>
      </c>
      <c r="AT134" s="17" t="b">
        <f t="shared" ref="AT134" ca="1" si="1359">IF(H134,IF(N134&gt;0,FALSE,IF(BU134&lt;&gt;"",MATCH(BU134,DataType,0)=1,FALSE)),"")</f>
        <v>0</v>
      </c>
      <c r="AU134" s="17" t="b">
        <f t="shared" ref="AU134" ca="1" si="1360">IF(H134,IF(N134&gt;0,TRUE,IF(BU134&lt;&gt;"",MATCH(BU134,DataType,0)=2,FALSE)),"")</f>
        <v>0</v>
      </c>
      <c r="AV134" s="17" t="b">
        <f t="shared" ref="AV134" ca="1" si="1361">IF(H134,IF(N134&gt;0,FALSE,IF(BU134&lt;&gt;"",MATCH(BU134,DataType,0)=3,FALSE)),"")</f>
        <v>1</v>
      </c>
      <c r="AW134" s="17" t="b">
        <f t="shared" ref="AW134" ca="1" si="1362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363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364">IF(H134,BU134="",FALSE)</f>
        <v>0</v>
      </c>
      <c r="BB134" s="17" t="b">
        <v>0</v>
      </c>
      <c r="BC134" s="17" t="str">
        <f t="shared" ref="BC134" ca="1" si="1365">IF(BA134,IF(N134&gt;0,AND(AZ134,Z134=0),FALSE),"")</f>
        <v/>
      </c>
      <c r="BD134" s="17" t="str">
        <f t="shared" ref="BD134" ca="1" si="1366">IF(BA134,IF(N134&gt;0,AND(NOT(AZ134),Z134=0),FALSE),"")</f>
        <v/>
      </c>
      <c r="BE134" s="17" t="b">
        <f t="shared" ca="1" si="1330"/>
        <v>0</v>
      </c>
      <c r="BF134" s="17" t="str">
        <f t="shared" ca="1" si="1331"/>
        <v/>
      </c>
      <c r="BG134" s="17" t="str">
        <f t="shared" ref="BG134" ca="1" si="1367">IF(BA134,IF(OR(BB134:BF134),FALSE,IF(Z134=0,FALSE,Z134&gt;0)),"")</f>
        <v/>
      </c>
      <c r="BH134" s="17" t="str">
        <f t="shared" ref="BH134" ca="1" si="1368">IF(BA134,COUNTIF(BB134:BG134,TRUE)=1,"")</f>
        <v/>
      </c>
      <c r="BI134" s="17" t="str">
        <f t="shared" ref="BI134" ca="1" si="1369">IF(BA134,IFERROR(MATCH(TRUE,BB134:BG134,0),7),"")</f>
        <v/>
      </c>
      <c r="BJ134" s="17" t="b">
        <f t="shared" ref="BJ134" ca="1" si="1370">DF134&lt;&gt;""</f>
        <v>0</v>
      </c>
      <c r="BK134" s="17" t="str">
        <f t="shared" ca="1" si="1332"/>
        <v/>
      </c>
      <c r="BL134" s="17" t="str">
        <f t="shared" ref="BL134" ca="1" si="1371">IF(H134,IF(AND(NOT(BA134),AU134),AC134&gt;0,""),"")</f>
        <v/>
      </c>
      <c r="BM134" s="17" t="str">
        <f t="shared" ref="BM134" ca="1" si="1372">IF(H134,IF(BA134,CHOOSE(BI134,"0","F","L","I","N",IF(AA134&gt;0.5,"N","S"),"0"),CHOOSE(MATCH(BU134,DataType,0),"S",IF(BK134,"I","N"),"D"  )),"")</f>
        <v>D</v>
      </c>
      <c r="BN134" s="17" t="str">
        <f t="shared" ref="BN134" ca="1" si="1373">IF(H134,IF(BJ134,"E",IF(BA134,CHOOSE(BI134,"0","F","L","I","N","S","0"),CHOOSE(MATCH(BU134,DataType,0),"S",IF(BK134,"I","N"),"D"  ))),"")</f>
        <v>D</v>
      </c>
      <c r="BO134" s="17" t="str">
        <f t="shared" ref="BO134" ca="1" si="1374">IF($H134,IF(BM134="0","",IF(AND(AR134,N134=2),"D",IF(BM134="S","N",IF(AL134,"O",IF(AM134,"I","N"))))),"")</f>
        <v>I</v>
      </c>
      <c r="BP134" s="14" t="b">
        <f t="shared" ref="BP134" ca="1" si="1375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376">IF(MID(DC134,1,1)="■",MID(DC134,2,LEN(DC134)),DC134)</f>
        <v/>
      </c>
      <c r="DE134" s="14" t="str">
        <f t="shared" ref="DE134" ca="1" si="1377">IF(DD134&lt;&gt;"",IF(MID(DD134,LEN(DD134),1)="■",MID(DD134,1,LEN(DD134)-1),DD134),"")</f>
        <v/>
      </c>
      <c r="DF134" s="14" t="str">
        <f t="shared" ref="DF134" ca="1" si="1378">IFERROR(IF(DE134&lt;&gt;"",SUBSTITUTE(DE134,"■",". "),""),"##INTERNAL_ERROR")</f>
        <v/>
      </c>
      <c r="DG134" s="14" t="str">
        <f t="shared" ref="DG134" ca="1" si="1379">IF(CN134&lt;&gt;0,"Variable name don't comply with the naming convention","")</f>
        <v/>
      </c>
      <c r="DH134" s="14" t="str">
        <f t="shared" ref="DH134" ca="1" si="1380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381">IF(CP134&lt;&gt;"","Variable label exceed length 150","")</f>
        <v/>
      </c>
      <c r="DJ134" s="14" t="str">
        <f t="shared" ref="DJ134" ca="1" si="1382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383">IF(CR134&lt;&gt;"","The following cases have values below declared theorethical min: " &amp;SUBSTITUTE(CR134," ",", "),"")</f>
        <v/>
      </c>
      <c r="DL134" s="14" t="str">
        <f t="shared" ref="DL134" ca="1" si="1384">IF(CS134&lt;&gt;"","The following cases have values above declared theorethical max: " &amp;SUBSTITUTE(CS134," ",", "),"")</f>
        <v/>
      </c>
      <c r="DM134" s="14" t="str">
        <f t="shared" ref="DM134" ca="1" si="1385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386">IF(CV134&lt;&gt;"","The following records are missing in this required field: " &amp;SUBSTITUTE(CV134," ",", "),"")</f>
        <v/>
      </c>
      <c r="DP134" s="14" t="str">
        <f t="shared" ref="DP134" ca="1" si="1387">IF(CW134&lt;&gt;"","The following cases have non-integer values: " &amp;SUBSTITUTE(CW134," ",", "),"")</f>
        <v/>
      </c>
      <c r="DQ134" s="14" t="str">
        <f t="shared" ref="DQ134" ca="1" si="1388">IF(CX134&lt;&gt;"","The following cases are non-numeric: " &amp;SUBSTITUTE(CX134," ",", "),"")</f>
        <v/>
      </c>
      <c r="DR134" s="14" t="str">
        <f t="shared" ref="DR134" ca="1" si="1389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390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391">OR(ED134&lt;&gt;"",EF134&lt;&gt;"",EG134&lt;&gt;"")</f>
        <v>0</v>
      </c>
      <c r="EA134" s="14" t="str">
        <f t="shared" ref="EA134" ca="1" si="1392">IF(EB134&lt;&gt;"",G134 &amp; " (" &amp; F134 &amp; ")","")</f>
        <v>ALSFRS(1) Acquisition date (q_51_1.date)</v>
      </c>
      <c r="EB134" s="14" t="str">
        <f t="shared" ref="EB134" ca="1" si="1393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394">IF(EB134&lt;&gt;"",G134 &amp; " (" &amp; F134 &amp; "): " &amp; EB134,"")</f>
        <v xml:space="preserve">ALSFRS(1) Acquisition date (q_51_1.date): Values must be numeric. </v>
      </c>
      <c r="ED134" s="14" t="str">
        <f t="shared" ref="ED134" ca="1" si="1395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396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397">IF($H134,AG134,"")</f>
        <v/>
      </c>
      <c r="EG134" s="14" t="str">
        <f t="shared" ref="EG134" ca="1" si="1398">IF($H134,AJ134,"")</f>
        <v/>
      </c>
      <c r="EM134" s="14" t="b">
        <f t="shared" ref="EM134" ca="1" si="1399">OR(EC134&lt;&gt;"",DF134&lt;&gt;"")</f>
        <v>1</v>
      </c>
      <c r="EN134" s="14">
        <f t="shared" ref="EN134" ca="1" si="1400">IF(EM134,C134,"")</f>
        <v>121</v>
      </c>
      <c r="EO134" s="14" t="str">
        <f t="shared" ref="EO134" ca="1" si="1401">IF(EM134,F134,"")</f>
        <v>q_51_1.date</v>
      </c>
      <c r="EP134" s="14" t="str">
        <f t="shared" ref="EP134" ca="1" si="1402">EC134</f>
        <v xml:space="preserve">ALSFRS(1) Acquisition date (q_51_1.date): Values must be numeric. </v>
      </c>
      <c r="EQ134" s="14" t="str">
        <f t="shared" ref="EQ134" ca="1" si="1403">DF134</f>
        <v/>
      </c>
    </row>
    <row r="135" spans="2:147" s="14" customFormat="1">
      <c r="B135" s="14" t="str">
        <f t="shared" ca="1" si="407"/>
        <v/>
      </c>
      <c r="C135" s="14">
        <f t="shared" ca="1" si="408"/>
        <v>122</v>
      </c>
      <c r="D135" s="14">
        <f t="shared" si="409"/>
        <v>133</v>
      </c>
      <c r="E135" s="14" t="str">
        <f t="shared" ca="1" si="410"/>
        <v>N</v>
      </c>
      <c r="F135" s="14" t="str">
        <f t="shared" ca="1" si="411"/>
        <v>q_51_1.1</v>
      </c>
      <c r="G135" s="14" t="str">
        <f t="shared" ca="1" si="412"/>
        <v>ALSFRS(1) 1. Speech</v>
      </c>
      <c r="H135" s="14" t="b">
        <f t="shared" ca="1" si="413"/>
        <v>1</v>
      </c>
      <c r="I135" s="14" t="str">
        <f ca="1">IF($H135,ADDRESS(3,(D135+1)*2-1,4,,"["&amp;wew!$G$7&amp;"]"&amp;_sheetname_labels)&amp;":"&amp;ADDRESS(2+ster!$B$20,(D135+1)*2-1,4),"")</f>
        <v>[DBTemplate.xlsm]labels!JG3:JG725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[DBTemplate.xlsm]labels!JG3:JG7</v>
      </c>
      <c r="L135" s="14" t="str">
        <f ca="1">IF($H135,IF($J135&gt;0,ADDRESS(3,(D135+1)*2,4,,"["&amp;wew!$G$7&amp;"]"&amp;_sheetname_labels)&amp;":"&amp;ADDRESS(2+J135,(D135+1)*2,4),""),"")</f>
        <v>[DBTemplate.xlsm]labels!JH3:JH7</v>
      </c>
      <c r="M135" s="14">
        <f t="shared" ca="1" si="414"/>
        <v>0</v>
      </c>
      <c r="N135" s="14">
        <f t="shared" ca="1" si="415"/>
        <v>5</v>
      </c>
      <c r="O135" s="14" t="str">
        <f t="shared" ca="1" si="416"/>
        <v>q_51_1.1</v>
      </c>
      <c r="P135" s="14" t="str">
        <f t="shared" ca="1" si="417"/>
        <v>ALSFRS(1) 1. Speech</v>
      </c>
      <c r="Q135" s="14" t="str">
        <f ca="1">IF($BP135,ADDRESS(3,D135+1,4,,"["&amp;wew!$G$7&amp;"]"&amp;_sheetname_dataframe)&amp;":"&amp;ADDRESS(2+ster!$C$14,D135+1,4),"")</f>
        <v>[DBTemplate.xlsm]data_frame!ED3:ED3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18"/>
        <v>0</v>
      </c>
      <c r="AA135" s="12">
        <f t="shared" ca="1" si="419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20"/>
        <v>1</v>
      </c>
      <c r="AE135" s="17" t="b">
        <f t="shared" ca="1" si="421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22"/>
        <v/>
      </c>
      <c r="AH135" s="17" t="b">
        <f t="shared" ca="1" si="423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24"/>
        <v/>
      </c>
      <c r="AK135" s="17" t="b">
        <f t="shared" ca="1" si="425"/>
        <v>0</v>
      </c>
      <c r="AL135" s="17" t="b">
        <f t="shared" ca="1" si="426"/>
        <v>0</v>
      </c>
      <c r="AM135" s="17" t="b">
        <f t="shared" ca="1" si="427"/>
        <v>0</v>
      </c>
      <c r="AN135" s="17">
        <f t="shared" ca="1" si="428"/>
        <v>0</v>
      </c>
      <c r="AO135" s="24" t="str">
        <f t="shared" ca="1" si="429"/>
        <v/>
      </c>
      <c r="AP135" s="24" t="str">
        <f t="shared" ca="1" si="430"/>
        <v/>
      </c>
      <c r="AQ135" s="17" t="b">
        <f t="shared" ca="1" si="1329"/>
        <v>0</v>
      </c>
      <c r="AR135" s="17" t="b">
        <f t="shared" ca="1" si="431"/>
        <v>1</v>
      </c>
      <c r="AS135" s="17" t="b">
        <f t="shared" ca="1" si="432"/>
        <v>0</v>
      </c>
      <c r="AT135" s="17" t="b">
        <f t="shared" ca="1" si="433"/>
        <v>0</v>
      </c>
      <c r="AU135" s="17" t="b">
        <f t="shared" ca="1" si="434"/>
        <v>1</v>
      </c>
      <c r="AV135" s="17" t="b">
        <f t="shared" ca="1" si="435"/>
        <v>0</v>
      </c>
      <c r="AW135" s="17" t="b">
        <f t="shared" ca="1" si="436"/>
        <v>1</v>
      </c>
      <c r="AX135" s="14" t="b">
        <f t="array" aca="1" ref="AX135" ca="1">IF(H135,N135&gt;0,"")</f>
        <v>1</v>
      </c>
      <c r="AY135" s="17" t="str">
        <f t="shared" ca="1" si="437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38"/>
        <v>1</v>
      </c>
      <c r="BB135" s="17" t="b">
        <v>0</v>
      </c>
      <c r="BC135" s="17" t="b">
        <f t="shared" ca="1" si="439"/>
        <v>0</v>
      </c>
      <c r="BD135" s="17" t="b">
        <f t="shared" ca="1" si="440"/>
        <v>1</v>
      </c>
      <c r="BE135" s="17" t="str">
        <f t="shared" ca="1" si="1330"/>
        <v/>
      </c>
      <c r="BF135" s="17" t="b">
        <f t="shared" ca="1" si="1331"/>
        <v>0</v>
      </c>
      <c r="BG135" s="17" t="b">
        <f t="shared" ca="1" si="441"/>
        <v>0</v>
      </c>
      <c r="BH135" s="17" t="b">
        <f t="shared" ca="1" si="442"/>
        <v>1</v>
      </c>
      <c r="BI135" s="17">
        <f t="shared" ca="1" si="443"/>
        <v>3</v>
      </c>
      <c r="BJ135" s="17" t="b">
        <f t="shared" ca="1" si="444"/>
        <v>0</v>
      </c>
      <c r="BK135" s="17" t="str">
        <f t="shared" ca="1" si="1332"/>
        <v/>
      </c>
      <c r="BL135" s="17" t="str">
        <f t="shared" ca="1" si="445"/>
        <v/>
      </c>
      <c r="BM135" s="17" t="str">
        <f t="shared" ca="1" si="446"/>
        <v>L</v>
      </c>
      <c r="BN135" s="17" t="str">
        <f t="shared" ca="1" si="447"/>
        <v>L</v>
      </c>
      <c r="BO135" s="17" t="str">
        <f t="shared" ca="1" si="448"/>
        <v>N</v>
      </c>
      <c r="BP135" s="14" t="b">
        <f t="shared" ca="1" si="449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50"/>
        <v/>
      </c>
      <c r="DE135" s="14" t="str">
        <f t="shared" ca="1" si="451"/>
        <v/>
      </c>
      <c r="DF135" s="14" t="str">
        <f t="shared" ca="1" si="452"/>
        <v/>
      </c>
      <c r="DG135" s="14" t="str">
        <f t="shared" ca="1" si="453"/>
        <v/>
      </c>
      <c r="DH135" s="14" t="str">
        <f t="shared" ca="1" si="454"/>
        <v/>
      </c>
      <c r="DI135" s="14" t="str">
        <f t="shared" ca="1" si="455"/>
        <v/>
      </c>
      <c r="DJ135" s="14" t="str">
        <f t="shared" ca="1" si="456"/>
        <v/>
      </c>
      <c r="DK135" s="14" t="str">
        <f t="shared" ca="1" si="457"/>
        <v/>
      </c>
      <c r="DL135" s="14" t="str">
        <f t="shared" ca="1" si="406"/>
        <v/>
      </c>
      <c r="DM135" s="14" t="str">
        <f t="shared" ca="1" si="458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59"/>
        <v/>
      </c>
      <c r="DP135" s="14" t="str">
        <f t="shared" ca="1" si="460"/>
        <v/>
      </c>
      <c r="DQ135" s="14" t="str">
        <f t="shared" ca="1" si="461"/>
        <v/>
      </c>
      <c r="DR135" s="14" t="str">
        <f t="shared" ca="1" si="462"/>
        <v/>
      </c>
      <c r="DS135" s="14" t="str">
        <f t="shared" ca="1" si="463"/>
        <v/>
      </c>
      <c r="DZ135" s="14" t="b">
        <f t="shared" ca="1" si="464"/>
        <v>0</v>
      </c>
      <c r="EA135" s="14" t="str">
        <f t="shared" ca="1" si="465"/>
        <v>ALSFRS(1) 1. Speech (q_51_1.1)</v>
      </c>
      <c r="EB135" s="14" t="str">
        <f t="shared" ca="1" si="466"/>
        <v xml:space="preserve">Values must be limited to predefinied list. </v>
      </c>
      <c r="EC135" s="14" t="str">
        <f t="shared" ca="1" si="467"/>
        <v xml:space="preserve">ALSFRS(1) 1. Speech (q_51_1.1): Values must be limited to predefinied list. </v>
      </c>
      <c r="ED135" s="14" t="str">
        <f t="shared" ca="1" si="468"/>
        <v/>
      </c>
      <c r="EE135" s="14" t="str">
        <f t="shared" ca="1" si="469"/>
        <v>Values must be limited to predefinied list</v>
      </c>
      <c r="EF135" s="14" t="str">
        <f t="shared" ca="1" si="470"/>
        <v/>
      </c>
      <c r="EG135" s="14" t="str">
        <f t="shared" ca="1" si="471"/>
        <v/>
      </c>
      <c r="EM135" s="14" t="b">
        <f t="shared" ca="1" si="472"/>
        <v>1</v>
      </c>
      <c r="EN135" s="14">
        <f t="shared" ca="1" si="473"/>
        <v>122</v>
      </c>
      <c r="EO135" s="14" t="str">
        <f t="shared" ca="1" si="474"/>
        <v>q_51_1.1</v>
      </c>
      <c r="EP135" s="14" t="str">
        <f t="shared" ca="1" si="475"/>
        <v xml:space="preserve">ALSFRS(1) 1. Speech (q_51_1.1): Values must be limited to predefinied list. </v>
      </c>
      <c r="EQ135" s="14" t="str">
        <f t="shared" ca="1" si="476"/>
        <v/>
      </c>
    </row>
    <row r="136" spans="2:147" s="14" customFormat="1">
      <c r="B136" s="14" t="str">
        <f t="shared" ca="1" si="407"/>
        <v/>
      </c>
      <c r="C136" s="14">
        <f t="shared" ca="1" si="408"/>
        <v>123</v>
      </c>
      <c r="D136" s="14">
        <f t="shared" si="409"/>
        <v>134</v>
      </c>
      <c r="E136" s="14" t="str">
        <f t="shared" ca="1" si="410"/>
        <v>N</v>
      </c>
      <c r="F136" s="14" t="str">
        <f t="shared" ca="1" si="411"/>
        <v>q_51_1.2</v>
      </c>
      <c r="G136" s="14" t="str">
        <f t="shared" ca="1" si="412"/>
        <v>ALSFRS(1) 2. Salivation</v>
      </c>
      <c r="H136" s="14" t="b">
        <f t="shared" ca="1" si="413"/>
        <v>1</v>
      </c>
      <c r="I136" s="14" t="str">
        <f ca="1">IF($H136,ADDRESS(3,(D136+1)*2-1,4,,"["&amp;wew!$G$7&amp;"]"&amp;_sheetname_labels)&amp;":"&amp;ADDRESS(2+ster!$B$20,(D136+1)*2-1,4),"")</f>
        <v>[DBTemplate.xlsm]labels!JI3:JI725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[DBTemplate.xlsm]labels!JI3:JI7</v>
      </c>
      <c r="L136" s="14" t="str">
        <f ca="1">IF($H136,IF($J136&gt;0,ADDRESS(3,(D136+1)*2,4,,"["&amp;wew!$G$7&amp;"]"&amp;_sheetname_labels)&amp;":"&amp;ADDRESS(2+J136,(D136+1)*2,4),""),"")</f>
        <v>[DBTemplate.xlsm]labels!JJ3:JJ7</v>
      </c>
      <c r="M136" s="14">
        <f t="shared" ca="1" si="414"/>
        <v>0</v>
      </c>
      <c r="N136" s="14">
        <f t="shared" ca="1" si="415"/>
        <v>5</v>
      </c>
      <c r="O136" s="14" t="str">
        <f t="shared" ca="1" si="416"/>
        <v>q_51_1.2</v>
      </c>
      <c r="P136" s="14" t="str">
        <f t="shared" ca="1" si="417"/>
        <v>ALSFRS(1) 2. Salivation</v>
      </c>
      <c r="Q136" s="14" t="str">
        <f ca="1">IF($BP136,ADDRESS(3,D136+1,4,,"["&amp;wew!$G$7&amp;"]"&amp;_sheetname_dataframe)&amp;":"&amp;ADDRESS(2+ster!$C$14,D136+1,4),"")</f>
        <v>[DBTemplate.xlsm]data_frame!EE3:EE3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18"/>
        <v>0</v>
      </c>
      <c r="AA136" s="12">
        <f t="shared" ca="1" si="419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20"/>
        <v>1</v>
      </c>
      <c r="AE136" s="17" t="b">
        <f t="shared" ca="1" si="421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22"/>
        <v/>
      </c>
      <c r="AH136" s="17" t="b">
        <f t="shared" ca="1" si="423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24"/>
        <v/>
      </c>
      <c r="AK136" s="17" t="b">
        <f t="shared" ca="1" si="425"/>
        <v>0</v>
      </c>
      <c r="AL136" s="17" t="b">
        <f t="shared" ca="1" si="426"/>
        <v>0</v>
      </c>
      <c r="AM136" s="17" t="b">
        <f t="shared" ca="1" si="427"/>
        <v>0</v>
      </c>
      <c r="AN136" s="17">
        <f t="shared" ca="1" si="428"/>
        <v>0</v>
      </c>
      <c r="AO136" s="24">
        <f t="shared" ca="1" si="429"/>
        <v>0</v>
      </c>
      <c r="AP136" s="24">
        <f t="shared" ca="1" si="430"/>
        <v>4</v>
      </c>
      <c r="AQ136" s="17" t="b">
        <f t="shared" ca="1" si="1329"/>
        <v>0</v>
      </c>
      <c r="AR136" s="17" t="b">
        <f t="shared" ca="1" si="431"/>
        <v>1</v>
      </c>
      <c r="AS136" s="17" t="b">
        <f t="shared" ca="1" si="432"/>
        <v>0</v>
      </c>
      <c r="AT136" s="17" t="b">
        <f t="shared" ca="1" si="433"/>
        <v>0</v>
      </c>
      <c r="AU136" s="17" t="b">
        <f t="shared" ca="1" si="434"/>
        <v>1</v>
      </c>
      <c r="AV136" s="17" t="b">
        <f t="shared" ca="1" si="435"/>
        <v>0</v>
      </c>
      <c r="AW136" s="17" t="b">
        <f t="shared" ca="1" si="436"/>
        <v>1</v>
      </c>
      <c r="AX136" s="14" t="b">
        <f t="array" aca="1" ref="AX136" ca="1">IF(H136,N136&gt;0,"")</f>
        <v>1</v>
      </c>
      <c r="AY136" s="17" t="str">
        <f t="shared" ca="1" si="437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38"/>
        <v>1</v>
      </c>
      <c r="BB136" s="17" t="b">
        <v>0</v>
      </c>
      <c r="BC136" s="17" t="b">
        <f t="shared" ca="1" si="439"/>
        <v>0</v>
      </c>
      <c r="BD136" s="17" t="b">
        <f t="shared" ca="1" si="440"/>
        <v>1</v>
      </c>
      <c r="BE136" s="17" t="str">
        <f t="shared" ca="1" si="1330"/>
        <v/>
      </c>
      <c r="BF136" s="17" t="b">
        <f t="shared" ca="1" si="1331"/>
        <v>0</v>
      </c>
      <c r="BG136" s="17" t="b">
        <f t="shared" ca="1" si="441"/>
        <v>0</v>
      </c>
      <c r="BH136" s="17" t="b">
        <f t="shared" ca="1" si="442"/>
        <v>1</v>
      </c>
      <c r="BI136" s="17">
        <f t="shared" ca="1" si="443"/>
        <v>3</v>
      </c>
      <c r="BJ136" s="17" t="b">
        <f t="shared" ca="1" si="444"/>
        <v>0</v>
      </c>
      <c r="BK136" s="17" t="str">
        <f t="shared" ca="1" si="1332"/>
        <v/>
      </c>
      <c r="BL136" s="17" t="str">
        <f t="shared" ca="1" si="445"/>
        <v/>
      </c>
      <c r="BM136" s="17" t="str">
        <f t="shared" ca="1" si="446"/>
        <v>L</v>
      </c>
      <c r="BN136" s="17" t="str">
        <f t="shared" ca="1" si="447"/>
        <v>L</v>
      </c>
      <c r="BO136" s="17" t="str">
        <f t="shared" ca="1" si="448"/>
        <v>N</v>
      </c>
      <c r="BP136" s="14" t="b">
        <f t="shared" ca="1" si="449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50"/>
        <v/>
      </c>
      <c r="DE136" s="14" t="str">
        <f t="shared" ca="1" si="451"/>
        <v/>
      </c>
      <c r="DF136" s="14" t="str">
        <f t="shared" ca="1" si="452"/>
        <v/>
      </c>
      <c r="DG136" s="14" t="str">
        <f t="shared" ca="1" si="453"/>
        <v/>
      </c>
      <c r="DH136" s="14" t="str">
        <f t="shared" ca="1" si="454"/>
        <v/>
      </c>
      <c r="DI136" s="14" t="str">
        <f t="shared" ca="1" si="455"/>
        <v/>
      </c>
      <c r="DJ136" s="14" t="str">
        <f t="shared" ca="1" si="456"/>
        <v/>
      </c>
      <c r="DK136" s="14" t="str">
        <f t="shared" ca="1" si="457"/>
        <v/>
      </c>
      <c r="DL136" s="14" t="str">
        <f t="shared" ca="1" si="406"/>
        <v/>
      </c>
      <c r="DM136" s="14" t="str">
        <f t="shared" ca="1" si="458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59"/>
        <v/>
      </c>
      <c r="DP136" s="14" t="str">
        <f t="shared" ca="1" si="460"/>
        <v/>
      </c>
      <c r="DQ136" s="14" t="str">
        <f t="shared" ca="1" si="461"/>
        <v/>
      </c>
      <c r="DR136" s="14" t="str">
        <f t="shared" ca="1" si="462"/>
        <v/>
      </c>
      <c r="DS136" s="14" t="str">
        <f t="shared" ca="1" si="463"/>
        <v/>
      </c>
      <c r="DZ136" s="14" t="b">
        <f t="shared" ca="1" si="464"/>
        <v>1</v>
      </c>
      <c r="EA136" s="14" t="str">
        <f t="shared" ca="1" si="465"/>
        <v>ALSFRS(1) 2. Salivation (q_51_1.2)</v>
      </c>
      <c r="EB136" s="14" t="str">
        <f t="shared" ca="1" si="466"/>
        <v xml:space="preserve">Values must be limited to predefinied list and each value must be between 0 and 4. </v>
      </c>
      <c r="EC136" s="14" t="str">
        <f t="shared" ca="1" si="467"/>
        <v xml:space="preserve">ALSFRS(1) 2. Salivation (q_51_1.2): Values must be limited to predefinied list and each value must be between 0 and 4. </v>
      </c>
      <c r="ED136" s="14" t="str">
        <f t="shared" ca="1" si="468"/>
        <v>each value must be between 0 and 4</v>
      </c>
      <c r="EE136" s="14" t="str">
        <f t="shared" ca="1" si="469"/>
        <v>Values must be limited to predefinied list</v>
      </c>
      <c r="EF136" s="14" t="str">
        <f t="shared" ca="1" si="470"/>
        <v/>
      </c>
      <c r="EG136" s="14" t="str">
        <f t="shared" ca="1" si="471"/>
        <v/>
      </c>
      <c r="EM136" s="14" t="b">
        <f t="shared" ca="1" si="472"/>
        <v>1</v>
      </c>
      <c r="EN136" s="14">
        <f t="shared" ca="1" si="473"/>
        <v>123</v>
      </c>
      <c r="EO136" s="14" t="str">
        <f t="shared" ca="1" si="474"/>
        <v>q_51_1.2</v>
      </c>
      <c r="EP136" s="14" t="str">
        <f t="shared" ca="1" si="475"/>
        <v xml:space="preserve">ALSFRS(1) 2. Salivation (q_51_1.2): Values must be limited to predefinied list and each value must be between 0 and 4. </v>
      </c>
      <c r="EQ136" s="14" t="str">
        <f t="shared" ca="1" si="476"/>
        <v/>
      </c>
    </row>
    <row r="137" spans="2:147" s="14" customFormat="1">
      <c r="B137" s="14" t="str">
        <f t="shared" ca="1" si="407"/>
        <v/>
      </c>
      <c r="C137" s="14">
        <f t="shared" ca="1" si="408"/>
        <v>124</v>
      </c>
      <c r="D137" s="14">
        <f t="shared" si="409"/>
        <v>135</v>
      </c>
      <c r="E137" s="14" t="str">
        <f t="shared" ca="1" si="410"/>
        <v>N</v>
      </c>
      <c r="F137" s="14" t="str">
        <f t="shared" ca="1" si="411"/>
        <v>q_51_1.3</v>
      </c>
      <c r="G137" s="14" t="str">
        <f t="shared" ca="1" si="412"/>
        <v>ALSFRS(1) 3. Swallowing</v>
      </c>
      <c r="H137" s="14" t="b">
        <f t="shared" ca="1" si="413"/>
        <v>1</v>
      </c>
      <c r="I137" s="14" t="str">
        <f ca="1">IF($H137,ADDRESS(3,(D137+1)*2-1,4,,"["&amp;wew!$G$7&amp;"]"&amp;_sheetname_labels)&amp;":"&amp;ADDRESS(2+ster!$B$20,(D137+1)*2-1,4),"")</f>
        <v>[DBTemplate.xlsm]labels!JK3:JK725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[DBTemplate.xlsm]labels!JK3:JK7</v>
      </c>
      <c r="L137" s="14" t="str">
        <f ca="1">IF($H137,IF($J137&gt;0,ADDRESS(3,(D137+1)*2,4,,"["&amp;wew!$G$7&amp;"]"&amp;_sheetname_labels)&amp;":"&amp;ADDRESS(2+J137,(D137+1)*2,4),""),"")</f>
        <v>[DBTemplate.xlsm]labels!JL3:JL7</v>
      </c>
      <c r="M137" s="14">
        <f t="shared" ca="1" si="414"/>
        <v>0</v>
      </c>
      <c r="N137" s="14">
        <f t="shared" ca="1" si="415"/>
        <v>5</v>
      </c>
      <c r="O137" s="14" t="str">
        <f t="shared" ca="1" si="416"/>
        <v>q_51_1.3</v>
      </c>
      <c r="P137" s="14" t="str">
        <f t="shared" ca="1" si="417"/>
        <v>ALSFRS(1) 3. Swallowing</v>
      </c>
      <c r="Q137" s="14" t="str">
        <f ca="1">IF($BP137,ADDRESS(3,D137+1,4,,"["&amp;wew!$G$7&amp;"]"&amp;_sheetname_dataframe)&amp;":"&amp;ADDRESS(2+ster!$C$14,D137+1,4),"")</f>
        <v>[DBTemplate.xlsm]data_frame!EF3:EF3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18"/>
        <v>0</v>
      </c>
      <c r="AA137" s="12">
        <f t="shared" ca="1" si="419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20"/>
        <v>1</v>
      </c>
      <c r="AE137" s="17" t="b">
        <f t="shared" ca="1" si="421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22"/>
        <v/>
      </c>
      <c r="AH137" s="17" t="b">
        <f t="shared" ca="1" si="423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24"/>
        <v/>
      </c>
      <c r="AK137" s="17" t="b">
        <f t="shared" ca="1" si="425"/>
        <v>0</v>
      </c>
      <c r="AL137" s="17" t="b">
        <f t="shared" ca="1" si="426"/>
        <v>0</v>
      </c>
      <c r="AM137" s="17" t="b">
        <f t="shared" ca="1" si="427"/>
        <v>0</v>
      </c>
      <c r="AN137" s="17">
        <f t="shared" ca="1" si="428"/>
        <v>0</v>
      </c>
      <c r="AO137" s="24">
        <f t="shared" ca="1" si="429"/>
        <v>0</v>
      </c>
      <c r="AP137" s="24">
        <f t="shared" ca="1" si="430"/>
        <v>4</v>
      </c>
      <c r="AQ137" s="17" t="b">
        <f t="shared" ca="1" si="1329"/>
        <v>0</v>
      </c>
      <c r="AR137" s="17" t="b">
        <f t="shared" ca="1" si="431"/>
        <v>1</v>
      </c>
      <c r="AS137" s="17" t="b">
        <f t="shared" ca="1" si="432"/>
        <v>0</v>
      </c>
      <c r="AT137" s="17" t="b">
        <f t="shared" ca="1" si="433"/>
        <v>0</v>
      </c>
      <c r="AU137" s="17" t="b">
        <f t="shared" ca="1" si="434"/>
        <v>1</v>
      </c>
      <c r="AV137" s="17" t="b">
        <f t="shared" ca="1" si="435"/>
        <v>0</v>
      </c>
      <c r="AW137" s="17" t="b">
        <f t="shared" ca="1" si="436"/>
        <v>1</v>
      </c>
      <c r="AX137" s="14" t="b">
        <f t="array" aca="1" ref="AX137" ca="1">IF(H137,N137&gt;0,"")</f>
        <v>1</v>
      </c>
      <c r="AY137" s="17" t="str">
        <f t="shared" ca="1" si="437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38"/>
        <v>1</v>
      </c>
      <c r="BB137" s="17" t="b">
        <v>0</v>
      </c>
      <c r="BC137" s="17" t="b">
        <f t="shared" ca="1" si="439"/>
        <v>0</v>
      </c>
      <c r="BD137" s="17" t="b">
        <f t="shared" ca="1" si="440"/>
        <v>1</v>
      </c>
      <c r="BE137" s="17" t="str">
        <f t="shared" ca="1" si="1330"/>
        <v/>
      </c>
      <c r="BF137" s="17" t="b">
        <f t="shared" ca="1" si="1331"/>
        <v>0</v>
      </c>
      <c r="BG137" s="17" t="b">
        <f t="shared" ca="1" si="441"/>
        <v>0</v>
      </c>
      <c r="BH137" s="17" t="b">
        <f t="shared" ca="1" si="442"/>
        <v>1</v>
      </c>
      <c r="BI137" s="17">
        <f t="shared" ca="1" si="443"/>
        <v>3</v>
      </c>
      <c r="BJ137" s="17" t="b">
        <f t="shared" ca="1" si="444"/>
        <v>0</v>
      </c>
      <c r="BK137" s="17" t="str">
        <f t="shared" ca="1" si="1332"/>
        <v/>
      </c>
      <c r="BL137" s="17" t="str">
        <f t="shared" ca="1" si="445"/>
        <v/>
      </c>
      <c r="BM137" s="17" t="str">
        <f t="shared" ca="1" si="446"/>
        <v>L</v>
      </c>
      <c r="BN137" s="17" t="str">
        <f t="shared" ca="1" si="447"/>
        <v>L</v>
      </c>
      <c r="BO137" s="17" t="str">
        <f t="shared" ca="1" si="448"/>
        <v>N</v>
      </c>
      <c r="BP137" s="14" t="b">
        <f t="shared" ca="1" si="449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50"/>
        <v/>
      </c>
      <c r="DE137" s="14" t="str">
        <f t="shared" ca="1" si="451"/>
        <v/>
      </c>
      <c r="DF137" s="14" t="str">
        <f t="shared" ca="1" si="452"/>
        <v/>
      </c>
      <c r="DG137" s="14" t="str">
        <f t="shared" ca="1" si="453"/>
        <v/>
      </c>
      <c r="DH137" s="14" t="str">
        <f t="shared" ca="1" si="454"/>
        <v/>
      </c>
      <c r="DI137" s="14" t="str">
        <f t="shared" ca="1" si="455"/>
        <v/>
      </c>
      <c r="DJ137" s="14" t="str">
        <f t="shared" ca="1" si="456"/>
        <v/>
      </c>
      <c r="DK137" s="14" t="str">
        <f t="shared" ca="1" si="457"/>
        <v/>
      </c>
      <c r="DL137" s="14" t="str">
        <f t="shared" ca="1" si="406"/>
        <v/>
      </c>
      <c r="DM137" s="14" t="str">
        <f t="shared" ca="1" si="458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59"/>
        <v/>
      </c>
      <c r="DP137" s="14" t="str">
        <f t="shared" ca="1" si="460"/>
        <v/>
      </c>
      <c r="DQ137" s="14" t="str">
        <f t="shared" ca="1" si="461"/>
        <v/>
      </c>
      <c r="DR137" s="14" t="str">
        <f t="shared" ca="1" si="462"/>
        <v/>
      </c>
      <c r="DS137" s="14" t="str">
        <f t="shared" ca="1" si="463"/>
        <v/>
      </c>
      <c r="DZ137" s="14" t="b">
        <f t="shared" ca="1" si="464"/>
        <v>1</v>
      </c>
      <c r="EA137" s="14" t="str">
        <f t="shared" ca="1" si="465"/>
        <v>ALSFRS(1) 3. Swallowing (q_51_1.3)</v>
      </c>
      <c r="EB137" s="14" t="str">
        <f t="shared" ca="1" si="466"/>
        <v xml:space="preserve">Values must be limited to predefinied list and each value must be between 0 and 4. </v>
      </c>
      <c r="EC137" s="14" t="str">
        <f t="shared" ca="1" si="467"/>
        <v xml:space="preserve">ALSFRS(1) 3. Swallowing (q_51_1.3): Values must be limited to predefinied list and each value must be between 0 and 4. </v>
      </c>
      <c r="ED137" s="14" t="str">
        <f t="shared" ca="1" si="468"/>
        <v>each value must be between 0 and 4</v>
      </c>
      <c r="EE137" s="14" t="str">
        <f t="shared" ca="1" si="469"/>
        <v>Values must be limited to predefinied list</v>
      </c>
      <c r="EF137" s="14" t="str">
        <f t="shared" ca="1" si="470"/>
        <v/>
      </c>
      <c r="EG137" s="14" t="str">
        <f t="shared" ca="1" si="471"/>
        <v/>
      </c>
      <c r="EM137" s="14" t="b">
        <f t="shared" ca="1" si="472"/>
        <v>1</v>
      </c>
      <c r="EN137" s="14">
        <f t="shared" ca="1" si="473"/>
        <v>124</v>
      </c>
      <c r="EO137" s="14" t="str">
        <f t="shared" ca="1" si="474"/>
        <v>q_51_1.3</v>
      </c>
      <c r="EP137" s="14" t="str">
        <f t="shared" ca="1" si="475"/>
        <v xml:space="preserve">ALSFRS(1) 3. Swallowing (q_51_1.3): Values must be limited to predefinied list and each value must be between 0 and 4. </v>
      </c>
      <c r="EQ137" s="14" t="str">
        <f t="shared" ca="1" si="476"/>
        <v/>
      </c>
    </row>
    <row r="138" spans="2:147" s="14" customFormat="1">
      <c r="B138" s="14" t="str">
        <f t="shared" ca="1" si="407"/>
        <v/>
      </c>
      <c r="C138" s="14">
        <f t="shared" ca="1" si="408"/>
        <v>125</v>
      </c>
      <c r="D138" s="14">
        <f t="shared" si="409"/>
        <v>136</v>
      </c>
      <c r="E138" s="14" t="str">
        <f t="shared" ca="1" si="410"/>
        <v>N</v>
      </c>
      <c r="F138" s="14" t="str">
        <f t="shared" ca="1" si="411"/>
        <v>q_51_1.4</v>
      </c>
      <c r="G138" s="14" t="str">
        <f t="shared" ca="1" si="412"/>
        <v>ALSFRS(1) 4. Handwriting</v>
      </c>
      <c r="H138" s="14" t="b">
        <f t="shared" ca="1" si="413"/>
        <v>1</v>
      </c>
      <c r="I138" s="14" t="str">
        <f ca="1">IF($H138,ADDRESS(3,(D138+1)*2-1,4,,"["&amp;wew!$G$7&amp;"]"&amp;_sheetname_labels)&amp;":"&amp;ADDRESS(2+ster!$B$20,(D138+1)*2-1,4),"")</f>
        <v>[DBTemplate.xlsm]labels!JM3:JM725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[DBTemplate.xlsm]labels!JM3:JM7</v>
      </c>
      <c r="L138" s="14" t="str">
        <f ca="1">IF($H138,IF($J138&gt;0,ADDRESS(3,(D138+1)*2,4,,"["&amp;wew!$G$7&amp;"]"&amp;_sheetname_labels)&amp;":"&amp;ADDRESS(2+J138,(D138+1)*2,4),""),"")</f>
        <v>[DBTemplate.xlsm]labels!JN3:JN7</v>
      </c>
      <c r="M138" s="14">
        <f t="shared" ca="1" si="414"/>
        <v>0</v>
      </c>
      <c r="N138" s="14">
        <f t="shared" ca="1" si="415"/>
        <v>5</v>
      </c>
      <c r="O138" s="14" t="str">
        <f t="shared" ca="1" si="416"/>
        <v>q_51_1.4</v>
      </c>
      <c r="P138" s="14" t="str">
        <f t="shared" ca="1" si="417"/>
        <v>ALSFRS(1) 4. Handwriting</v>
      </c>
      <c r="Q138" s="14" t="str">
        <f ca="1">IF($BP138,ADDRESS(3,D138+1,4,,"["&amp;wew!$G$7&amp;"]"&amp;_sheetname_dataframe)&amp;":"&amp;ADDRESS(2+ster!$C$14,D138+1,4),"")</f>
        <v>[DBTemplate.xlsm]data_frame!EG3:EG3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18"/>
        <v>0</v>
      </c>
      <c r="AA138" s="12">
        <f t="shared" ca="1" si="419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20"/>
        <v>1</v>
      </c>
      <c r="AE138" s="17" t="b">
        <f t="shared" ca="1" si="421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22"/>
        <v/>
      </c>
      <c r="AH138" s="17" t="b">
        <f t="shared" ca="1" si="423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24"/>
        <v/>
      </c>
      <c r="AK138" s="17" t="b">
        <f t="shared" ca="1" si="425"/>
        <v>0</v>
      </c>
      <c r="AL138" s="17" t="b">
        <f t="shared" ca="1" si="426"/>
        <v>0</v>
      </c>
      <c r="AM138" s="17" t="b">
        <f t="shared" ca="1" si="427"/>
        <v>0</v>
      </c>
      <c r="AN138" s="17">
        <f t="shared" ca="1" si="428"/>
        <v>0</v>
      </c>
      <c r="AO138" s="24">
        <f t="shared" ca="1" si="429"/>
        <v>0</v>
      </c>
      <c r="AP138" s="24">
        <f t="shared" ca="1" si="430"/>
        <v>4</v>
      </c>
      <c r="AQ138" s="17" t="b">
        <f t="shared" ca="1" si="1329"/>
        <v>0</v>
      </c>
      <c r="AR138" s="17" t="b">
        <f t="shared" ca="1" si="431"/>
        <v>1</v>
      </c>
      <c r="AS138" s="17" t="b">
        <f t="shared" ca="1" si="432"/>
        <v>0</v>
      </c>
      <c r="AT138" s="17" t="b">
        <f t="shared" ca="1" si="433"/>
        <v>0</v>
      </c>
      <c r="AU138" s="17" t="b">
        <f t="shared" ca="1" si="434"/>
        <v>1</v>
      </c>
      <c r="AV138" s="17" t="b">
        <f t="shared" ca="1" si="435"/>
        <v>0</v>
      </c>
      <c r="AW138" s="17" t="b">
        <f t="shared" ca="1" si="436"/>
        <v>1</v>
      </c>
      <c r="AX138" s="14" t="b">
        <f t="array" aca="1" ref="AX138" ca="1">IF(H138,N138&gt;0,"")</f>
        <v>1</v>
      </c>
      <c r="AY138" s="17" t="str">
        <f t="shared" ca="1" si="437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38"/>
        <v>1</v>
      </c>
      <c r="BB138" s="17" t="b">
        <v>0</v>
      </c>
      <c r="BC138" s="17" t="b">
        <f t="shared" ca="1" si="439"/>
        <v>0</v>
      </c>
      <c r="BD138" s="17" t="b">
        <f t="shared" ca="1" si="440"/>
        <v>1</v>
      </c>
      <c r="BE138" s="17" t="str">
        <f t="shared" ca="1" si="1330"/>
        <v/>
      </c>
      <c r="BF138" s="17" t="b">
        <f t="shared" ca="1" si="1331"/>
        <v>0</v>
      </c>
      <c r="BG138" s="17" t="b">
        <f t="shared" ca="1" si="441"/>
        <v>0</v>
      </c>
      <c r="BH138" s="17" t="b">
        <f t="shared" ca="1" si="442"/>
        <v>1</v>
      </c>
      <c r="BI138" s="17">
        <f t="shared" ca="1" si="443"/>
        <v>3</v>
      </c>
      <c r="BJ138" s="17" t="b">
        <f t="shared" ca="1" si="444"/>
        <v>0</v>
      </c>
      <c r="BK138" s="17" t="str">
        <f t="shared" ca="1" si="1332"/>
        <v/>
      </c>
      <c r="BL138" s="17" t="str">
        <f t="shared" ca="1" si="445"/>
        <v/>
      </c>
      <c r="BM138" s="17" t="str">
        <f t="shared" ca="1" si="446"/>
        <v>L</v>
      </c>
      <c r="BN138" s="17" t="str">
        <f t="shared" ca="1" si="447"/>
        <v>L</v>
      </c>
      <c r="BO138" s="17" t="str">
        <f t="shared" ca="1" si="448"/>
        <v>N</v>
      </c>
      <c r="BP138" s="14" t="b">
        <f t="shared" ca="1" si="449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50"/>
        <v/>
      </c>
      <c r="DE138" s="14" t="str">
        <f t="shared" ca="1" si="451"/>
        <v/>
      </c>
      <c r="DF138" s="14" t="str">
        <f t="shared" ca="1" si="452"/>
        <v/>
      </c>
      <c r="DG138" s="14" t="str">
        <f t="shared" ca="1" si="453"/>
        <v/>
      </c>
      <c r="DH138" s="14" t="str">
        <f t="shared" ca="1" si="454"/>
        <v/>
      </c>
      <c r="DI138" s="14" t="str">
        <f t="shared" ca="1" si="455"/>
        <v/>
      </c>
      <c r="DJ138" s="14" t="str">
        <f t="shared" ca="1" si="456"/>
        <v/>
      </c>
      <c r="DK138" s="14" t="str">
        <f t="shared" ca="1" si="457"/>
        <v/>
      </c>
      <c r="DL138" s="14" t="str">
        <f t="shared" ca="1" si="406"/>
        <v/>
      </c>
      <c r="DM138" s="14" t="str">
        <f t="shared" ca="1" si="458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59"/>
        <v/>
      </c>
      <c r="DP138" s="14" t="str">
        <f t="shared" ca="1" si="460"/>
        <v/>
      </c>
      <c r="DQ138" s="14" t="str">
        <f t="shared" ca="1" si="461"/>
        <v/>
      </c>
      <c r="DR138" s="14" t="str">
        <f t="shared" ca="1" si="462"/>
        <v/>
      </c>
      <c r="DS138" s="14" t="str">
        <f t="shared" ca="1" si="463"/>
        <v/>
      </c>
      <c r="DZ138" s="14" t="b">
        <f t="shared" ca="1" si="464"/>
        <v>1</v>
      </c>
      <c r="EA138" s="14" t="str">
        <f t="shared" ca="1" si="465"/>
        <v>ALSFRS(1) 4. Handwriting (q_51_1.4)</v>
      </c>
      <c r="EB138" s="14" t="str">
        <f t="shared" ca="1" si="466"/>
        <v xml:space="preserve">Values must be limited to predefinied list and each value must be between 0 and 4. </v>
      </c>
      <c r="EC138" s="14" t="str">
        <f t="shared" ca="1" si="467"/>
        <v xml:space="preserve">ALSFRS(1) 4. Handwriting (q_51_1.4): Values must be limited to predefinied list and each value must be between 0 and 4. </v>
      </c>
      <c r="ED138" s="14" t="str">
        <f t="shared" ca="1" si="468"/>
        <v>each value must be between 0 and 4</v>
      </c>
      <c r="EE138" s="14" t="str">
        <f t="shared" ca="1" si="469"/>
        <v>Values must be limited to predefinied list</v>
      </c>
      <c r="EF138" s="14" t="str">
        <f t="shared" ca="1" si="470"/>
        <v/>
      </c>
      <c r="EG138" s="14" t="str">
        <f t="shared" ca="1" si="471"/>
        <v/>
      </c>
      <c r="EM138" s="14" t="b">
        <f t="shared" ca="1" si="472"/>
        <v>1</v>
      </c>
      <c r="EN138" s="14">
        <f t="shared" ca="1" si="473"/>
        <v>125</v>
      </c>
      <c r="EO138" s="14" t="str">
        <f t="shared" ca="1" si="474"/>
        <v>q_51_1.4</v>
      </c>
      <c r="EP138" s="14" t="str">
        <f t="shared" ca="1" si="475"/>
        <v xml:space="preserve">ALSFRS(1) 4. Handwriting (q_51_1.4): Values must be limited to predefinied list and each value must be between 0 and 4. </v>
      </c>
      <c r="EQ138" s="14" t="str">
        <f t="shared" ca="1" si="476"/>
        <v/>
      </c>
    </row>
    <row r="139" spans="2:147" s="14" customFormat="1">
      <c r="B139" s="14" t="str">
        <f t="shared" ca="1" si="407"/>
        <v/>
      </c>
      <c r="C139" s="14">
        <f t="shared" ca="1" si="408"/>
        <v>126</v>
      </c>
      <c r="D139" s="14">
        <f t="shared" si="409"/>
        <v>137</v>
      </c>
      <c r="E139" s="14" t="str">
        <f t="shared" ca="1" si="410"/>
        <v>N</v>
      </c>
      <c r="F139" s="14" t="str">
        <f t="shared" ca="1" si="411"/>
        <v>q_51_1.5</v>
      </c>
      <c r="G139" s="14" t="str">
        <f t="shared" ca="1" si="412"/>
        <v>ALSFRS(1) 5. Cutting Food and Handling Utensils</v>
      </c>
      <c r="H139" s="14" t="b">
        <f t="shared" ca="1" si="413"/>
        <v>1</v>
      </c>
      <c r="I139" s="14" t="str">
        <f ca="1">IF($H139,ADDRESS(3,(D139+1)*2-1,4,,"["&amp;wew!$G$7&amp;"]"&amp;_sheetname_labels)&amp;":"&amp;ADDRESS(2+ster!$B$20,(D139+1)*2-1,4),"")</f>
        <v>[DBTemplate.xlsm]labels!JO3:JO725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[DBTemplate.xlsm]labels!JO3:JO7</v>
      </c>
      <c r="L139" s="14" t="str">
        <f ca="1">IF($H139,IF($J139&gt;0,ADDRESS(3,(D139+1)*2,4,,"["&amp;wew!$G$7&amp;"]"&amp;_sheetname_labels)&amp;":"&amp;ADDRESS(2+J139,(D139+1)*2,4),""),"")</f>
        <v>[DBTemplate.xlsm]labels!JP3:JP7</v>
      </c>
      <c r="M139" s="14">
        <f t="shared" ca="1" si="414"/>
        <v>0</v>
      </c>
      <c r="N139" s="14">
        <f t="shared" ca="1" si="415"/>
        <v>5</v>
      </c>
      <c r="O139" s="14" t="str">
        <f t="shared" ca="1" si="416"/>
        <v>q_51_1.5</v>
      </c>
      <c r="P139" s="14" t="str">
        <f t="shared" ca="1" si="417"/>
        <v>ALSFRS(1) 5. Cutting Food and Handling Utensils</v>
      </c>
      <c r="Q139" s="14" t="str">
        <f ca="1">IF($BP139,ADDRESS(3,D139+1,4,,"["&amp;wew!$G$7&amp;"]"&amp;_sheetname_dataframe)&amp;":"&amp;ADDRESS(2+ster!$C$14,D139+1,4),"")</f>
        <v>[DBTemplate.xlsm]data_frame!EH3:EH3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18"/>
        <v>0</v>
      </c>
      <c r="AA139" s="12">
        <f t="shared" ca="1" si="419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20"/>
        <v>1</v>
      </c>
      <c r="AE139" s="17" t="b">
        <f t="shared" ca="1" si="421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22"/>
        <v/>
      </c>
      <c r="AH139" s="17" t="b">
        <f t="shared" ca="1" si="423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24"/>
        <v/>
      </c>
      <c r="AK139" s="17" t="b">
        <f t="shared" ca="1" si="425"/>
        <v>0</v>
      </c>
      <c r="AL139" s="17" t="b">
        <f t="shared" ca="1" si="426"/>
        <v>0</v>
      </c>
      <c r="AM139" s="17" t="b">
        <f t="shared" ca="1" si="427"/>
        <v>0</v>
      </c>
      <c r="AN139" s="17">
        <f t="shared" ca="1" si="428"/>
        <v>0</v>
      </c>
      <c r="AO139" s="24">
        <f t="shared" ca="1" si="429"/>
        <v>0</v>
      </c>
      <c r="AP139" s="24">
        <f t="shared" ca="1" si="430"/>
        <v>4</v>
      </c>
      <c r="AQ139" s="17" t="b">
        <f t="shared" ca="1" si="1329"/>
        <v>0</v>
      </c>
      <c r="AR139" s="17" t="b">
        <f t="shared" ca="1" si="431"/>
        <v>1</v>
      </c>
      <c r="AS139" s="17" t="b">
        <f t="shared" ca="1" si="432"/>
        <v>0</v>
      </c>
      <c r="AT139" s="17" t="b">
        <f t="shared" ca="1" si="433"/>
        <v>0</v>
      </c>
      <c r="AU139" s="17" t="b">
        <f t="shared" ca="1" si="434"/>
        <v>1</v>
      </c>
      <c r="AV139" s="17" t="b">
        <f t="shared" ca="1" si="435"/>
        <v>0</v>
      </c>
      <c r="AW139" s="17" t="b">
        <f t="shared" ca="1" si="436"/>
        <v>1</v>
      </c>
      <c r="AX139" s="14" t="b">
        <f t="array" aca="1" ref="AX139" ca="1">IF(H139,N139&gt;0,"")</f>
        <v>1</v>
      </c>
      <c r="AY139" s="17" t="str">
        <f t="shared" ca="1" si="437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38"/>
        <v>1</v>
      </c>
      <c r="BB139" s="17" t="b">
        <v>0</v>
      </c>
      <c r="BC139" s="17" t="b">
        <f t="shared" ca="1" si="439"/>
        <v>0</v>
      </c>
      <c r="BD139" s="17" t="b">
        <f t="shared" ca="1" si="440"/>
        <v>1</v>
      </c>
      <c r="BE139" s="17" t="str">
        <f t="shared" ca="1" si="1330"/>
        <v/>
      </c>
      <c r="BF139" s="17" t="b">
        <f t="shared" ca="1" si="1331"/>
        <v>0</v>
      </c>
      <c r="BG139" s="17" t="b">
        <f t="shared" ca="1" si="441"/>
        <v>0</v>
      </c>
      <c r="BH139" s="17" t="b">
        <f t="shared" ca="1" si="442"/>
        <v>1</v>
      </c>
      <c r="BI139" s="17">
        <f t="shared" ca="1" si="443"/>
        <v>3</v>
      </c>
      <c r="BJ139" s="17" t="b">
        <f t="shared" ca="1" si="444"/>
        <v>0</v>
      </c>
      <c r="BK139" s="17" t="str">
        <f t="shared" ca="1" si="1332"/>
        <v/>
      </c>
      <c r="BL139" s="17" t="str">
        <f t="shared" ca="1" si="445"/>
        <v/>
      </c>
      <c r="BM139" s="17" t="str">
        <f t="shared" ca="1" si="446"/>
        <v>L</v>
      </c>
      <c r="BN139" s="17" t="str">
        <f t="shared" ca="1" si="447"/>
        <v>L</v>
      </c>
      <c r="BO139" s="17" t="str">
        <f t="shared" ca="1" si="448"/>
        <v>N</v>
      </c>
      <c r="BP139" s="14" t="b">
        <f t="shared" ca="1" si="449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50"/>
        <v/>
      </c>
      <c r="DE139" s="14" t="str">
        <f t="shared" ca="1" si="451"/>
        <v/>
      </c>
      <c r="DF139" s="14" t="str">
        <f t="shared" ca="1" si="452"/>
        <v/>
      </c>
      <c r="DG139" s="14" t="str">
        <f t="shared" ca="1" si="453"/>
        <v/>
      </c>
      <c r="DH139" s="14" t="str">
        <f t="shared" ca="1" si="454"/>
        <v/>
      </c>
      <c r="DI139" s="14" t="str">
        <f t="shared" ca="1" si="455"/>
        <v/>
      </c>
      <c r="DJ139" s="14" t="str">
        <f t="shared" ca="1" si="456"/>
        <v/>
      </c>
      <c r="DK139" s="14" t="str">
        <f t="shared" ca="1" si="457"/>
        <v/>
      </c>
      <c r="DL139" s="14" t="str">
        <f t="shared" ca="1" si="406"/>
        <v/>
      </c>
      <c r="DM139" s="14" t="str">
        <f t="shared" ca="1" si="458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59"/>
        <v/>
      </c>
      <c r="DP139" s="14" t="str">
        <f t="shared" ca="1" si="460"/>
        <v/>
      </c>
      <c r="DQ139" s="14" t="str">
        <f t="shared" ca="1" si="461"/>
        <v/>
      </c>
      <c r="DR139" s="14" t="str">
        <f t="shared" ca="1" si="462"/>
        <v/>
      </c>
      <c r="DS139" s="14" t="str">
        <f t="shared" ca="1" si="463"/>
        <v/>
      </c>
      <c r="DZ139" s="14" t="b">
        <f t="shared" ca="1" si="464"/>
        <v>1</v>
      </c>
      <c r="EA139" s="14" t="str">
        <f t="shared" ca="1" si="465"/>
        <v>ALSFRS(1) 5. Cutting Food and Handling Utensils (q_51_1.5)</v>
      </c>
      <c r="EB139" s="14" t="str">
        <f t="shared" ca="1" si="466"/>
        <v xml:space="preserve">Values must be limited to predefinied list and each value must be between 0 and 4. </v>
      </c>
      <c r="EC139" s="14" t="str">
        <f t="shared" ca="1" si="467"/>
        <v xml:space="preserve">ALSFRS(1) 5. Cutting Food and Handling Utensils (q_51_1.5): Values must be limited to predefinied list and each value must be between 0 and 4. </v>
      </c>
      <c r="ED139" s="14" t="str">
        <f t="shared" ca="1" si="468"/>
        <v>each value must be between 0 and 4</v>
      </c>
      <c r="EE139" s="14" t="str">
        <f t="shared" ca="1" si="469"/>
        <v>Values must be limited to predefinied list</v>
      </c>
      <c r="EF139" s="14" t="str">
        <f t="shared" ca="1" si="470"/>
        <v/>
      </c>
      <c r="EG139" s="14" t="str">
        <f t="shared" ca="1" si="471"/>
        <v/>
      </c>
      <c r="EM139" s="14" t="b">
        <f t="shared" ca="1" si="472"/>
        <v>1</v>
      </c>
      <c r="EN139" s="14">
        <f t="shared" ca="1" si="473"/>
        <v>126</v>
      </c>
      <c r="EO139" s="14" t="str">
        <f t="shared" ca="1" si="474"/>
        <v>q_51_1.5</v>
      </c>
      <c r="EP139" s="14" t="str">
        <f t="shared" ca="1" si="475"/>
        <v xml:space="preserve">ALSFRS(1) 5. Cutting Food and Handling Utensils (q_51_1.5): Values must be limited to predefinied list and each value must be between 0 and 4. </v>
      </c>
      <c r="EQ139" s="14" t="str">
        <f t="shared" ca="1" si="476"/>
        <v/>
      </c>
    </row>
    <row r="140" spans="2:147" s="14" customFormat="1">
      <c r="B140" s="14" t="str">
        <f t="shared" ca="1" si="407"/>
        <v/>
      </c>
      <c r="C140" s="14">
        <f t="shared" ca="1" si="408"/>
        <v>127</v>
      </c>
      <c r="D140" s="14">
        <f t="shared" si="409"/>
        <v>138</v>
      </c>
      <c r="E140" s="14" t="str">
        <f t="shared" ca="1" si="410"/>
        <v>N</v>
      </c>
      <c r="F140" s="14" t="str">
        <f t="shared" ca="1" si="411"/>
        <v>q_51_1.6</v>
      </c>
      <c r="G140" s="14" t="str">
        <f t="shared" ca="1" si="412"/>
        <v>ALSFRS(1) 6. Dressing and Hygiene</v>
      </c>
      <c r="H140" s="14" t="b">
        <f t="shared" ca="1" si="413"/>
        <v>1</v>
      </c>
      <c r="I140" s="14" t="str">
        <f ca="1">IF($H140,ADDRESS(3,(D140+1)*2-1,4,,"["&amp;wew!$G$7&amp;"]"&amp;_sheetname_labels)&amp;":"&amp;ADDRESS(2+ster!$B$20,(D140+1)*2-1,4),"")</f>
        <v>[DBTemplate.xlsm]labels!JQ3:JQ725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[DBTemplate.xlsm]labels!JQ3:JQ7</v>
      </c>
      <c r="L140" s="14" t="str">
        <f ca="1">IF($H140,IF($J140&gt;0,ADDRESS(3,(D140+1)*2,4,,"["&amp;wew!$G$7&amp;"]"&amp;_sheetname_labels)&amp;":"&amp;ADDRESS(2+J140,(D140+1)*2,4),""),"")</f>
        <v>[DBTemplate.xlsm]labels!JR3:JR7</v>
      </c>
      <c r="M140" s="14">
        <f t="shared" ca="1" si="414"/>
        <v>0</v>
      </c>
      <c r="N140" s="14">
        <f t="shared" ca="1" si="415"/>
        <v>5</v>
      </c>
      <c r="O140" s="14" t="str">
        <f t="shared" ca="1" si="416"/>
        <v>q_51_1.6</v>
      </c>
      <c r="P140" s="14" t="str">
        <f t="shared" ca="1" si="417"/>
        <v>ALSFRS(1) 6. Dressing and Hygiene</v>
      </c>
      <c r="Q140" s="14" t="str">
        <f ca="1">IF($BP140,ADDRESS(3,D140+1,4,,"["&amp;wew!$G$7&amp;"]"&amp;_sheetname_dataframe)&amp;":"&amp;ADDRESS(2+ster!$C$14,D140+1,4),"")</f>
        <v>[DBTemplate.xlsm]data_frame!EI3:EI3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18"/>
        <v>0</v>
      </c>
      <c r="AA140" s="12">
        <f t="shared" ca="1" si="419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20"/>
        <v>1</v>
      </c>
      <c r="AE140" s="17" t="b">
        <f t="shared" ca="1" si="421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22"/>
        <v/>
      </c>
      <c r="AH140" s="17" t="b">
        <f t="shared" ca="1" si="423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24"/>
        <v/>
      </c>
      <c r="AK140" s="17" t="b">
        <f t="shared" ca="1" si="425"/>
        <v>0</v>
      </c>
      <c r="AL140" s="17" t="b">
        <f t="shared" ca="1" si="426"/>
        <v>0</v>
      </c>
      <c r="AM140" s="17" t="b">
        <f t="shared" ca="1" si="427"/>
        <v>0</v>
      </c>
      <c r="AN140" s="17">
        <f t="shared" ca="1" si="428"/>
        <v>0</v>
      </c>
      <c r="AO140" s="24">
        <f t="shared" ca="1" si="429"/>
        <v>0</v>
      </c>
      <c r="AP140" s="24">
        <f t="shared" ca="1" si="430"/>
        <v>4</v>
      </c>
      <c r="AQ140" s="17" t="b">
        <f t="shared" ca="1" si="1329"/>
        <v>0</v>
      </c>
      <c r="AR140" s="17" t="b">
        <f t="shared" ca="1" si="431"/>
        <v>1</v>
      </c>
      <c r="AS140" s="17" t="b">
        <f t="shared" ca="1" si="432"/>
        <v>0</v>
      </c>
      <c r="AT140" s="17" t="b">
        <f t="shared" ca="1" si="433"/>
        <v>0</v>
      </c>
      <c r="AU140" s="17" t="b">
        <f t="shared" ca="1" si="434"/>
        <v>1</v>
      </c>
      <c r="AV140" s="17" t="b">
        <f t="shared" ca="1" si="435"/>
        <v>0</v>
      </c>
      <c r="AW140" s="17" t="b">
        <f t="shared" ca="1" si="436"/>
        <v>1</v>
      </c>
      <c r="AX140" s="14" t="b">
        <f t="array" aca="1" ref="AX140" ca="1">IF(H140,N140&gt;0,"")</f>
        <v>1</v>
      </c>
      <c r="AY140" s="17" t="str">
        <f t="shared" ca="1" si="437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38"/>
        <v>1</v>
      </c>
      <c r="BB140" s="17" t="b">
        <v>0</v>
      </c>
      <c r="BC140" s="17" t="b">
        <f t="shared" ca="1" si="439"/>
        <v>0</v>
      </c>
      <c r="BD140" s="17" t="b">
        <f t="shared" ca="1" si="440"/>
        <v>1</v>
      </c>
      <c r="BE140" s="17" t="str">
        <f t="shared" ca="1" si="1330"/>
        <v/>
      </c>
      <c r="BF140" s="17" t="b">
        <f t="shared" ca="1" si="1331"/>
        <v>0</v>
      </c>
      <c r="BG140" s="17" t="b">
        <f t="shared" ca="1" si="441"/>
        <v>0</v>
      </c>
      <c r="BH140" s="17" t="b">
        <f t="shared" ca="1" si="442"/>
        <v>1</v>
      </c>
      <c r="BI140" s="17">
        <f t="shared" ca="1" si="443"/>
        <v>3</v>
      </c>
      <c r="BJ140" s="17" t="b">
        <f t="shared" ca="1" si="444"/>
        <v>0</v>
      </c>
      <c r="BK140" s="17" t="str">
        <f t="shared" ca="1" si="1332"/>
        <v/>
      </c>
      <c r="BL140" s="17" t="str">
        <f t="shared" ca="1" si="445"/>
        <v/>
      </c>
      <c r="BM140" s="17" t="str">
        <f t="shared" ca="1" si="446"/>
        <v>L</v>
      </c>
      <c r="BN140" s="17" t="str">
        <f t="shared" ca="1" si="447"/>
        <v>L</v>
      </c>
      <c r="BO140" s="17" t="str">
        <f t="shared" ca="1" si="448"/>
        <v>N</v>
      </c>
      <c r="BP140" s="14" t="b">
        <f t="shared" ca="1" si="449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50"/>
        <v/>
      </c>
      <c r="DE140" s="14" t="str">
        <f t="shared" ca="1" si="451"/>
        <v/>
      </c>
      <c r="DF140" s="14" t="str">
        <f t="shared" ca="1" si="452"/>
        <v/>
      </c>
      <c r="DG140" s="14" t="str">
        <f t="shared" ca="1" si="453"/>
        <v/>
      </c>
      <c r="DH140" s="14" t="str">
        <f t="shared" ca="1" si="454"/>
        <v/>
      </c>
      <c r="DI140" s="14" t="str">
        <f t="shared" ca="1" si="455"/>
        <v/>
      </c>
      <c r="DJ140" s="14" t="str">
        <f t="shared" ca="1" si="456"/>
        <v/>
      </c>
      <c r="DK140" s="14" t="str">
        <f t="shared" ca="1" si="457"/>
        <v/>
      </c>
      <c r="DL140" s="14" t="str">
        <f t="shared" ca="1" si="406"/>
        <v/>
      </c>
      <c r="DM140" s="14" t="str">
        <f t="shared" ca="1" si="458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59"/>
        <v/>
      </c>
      <c r="DP140" s="14" t="str">
        <f t="shared" ca="1" si="460"/>
        <v/>
      </c>
      <c r="DQ140" s="14" t="str">
        <f t="shared" ca="1" si="461"/>
        <v/>
      </c>
      <c r="DR140" s="14" t="str">
        <f t="shared" ca="1" si="462"/>
        <v/>
      </c>
      <c r="DS140" s="14" t="str">
        <f t="shared" ca="1" si="463"/>
        <v/>
      </c>
      <c r="DZ140" s="14" t="b">
        <f t="shared" ca="1" si="464"/>
        <v>1</v>
      </c>
      <c r="EA140" s="14" t="str">
        <f t="shared" ca="1" si="465"/>
        <v>ALSFRS(1) 6. Dressing and Hygiene (q_51_1.6)</v>
      </c>
      <c r="EB140" s="14" t="str">
        <f t="shared" ca="1" si="466"/>
        <v xml:space="preserve">Values must be limited to predefinied list and each value must be between 0 and 4. </v>
      </c>
      <c r="EC140" s="14" t="str">
        <f t="shared" ca="1" si="467"/>
        <v xml:space="preserve">ALSFRS(1) 6. Dressing and Hygiene (q_51_1.6): Values must be limited to predefinied list and each value must be between 0 and 4. </v>
      </c>
      <c r="ED140" s="14" t="str">
        <f t="shared" ca="1" si="468"/>
        <v>each value must be between 0 and 4</v>
      </c>
      <c r="EE140" s="14" t="str">
        <f t="shared" ca="1" si="469"/>
        <v>Values must be limited to predefinied list</v>
      </c>
      <c r="EF140" s="14" t="str">
        <f t="shared" ca="1" si="470"/>
        <v/>
      </c>
      <c r="EG140" s="14" t="str">
        <f t="shared" ca="1" si="471"/>
        <v/>
      </c>
      <c r="EM140" s="14" t="b">
        <f t="shared" ca="1" si="472"/>
        <v>1</v>
      </c>
      <c r="EN140" s="14">
        <f t="shared" ca="1" si="473"/>
        <v>127</v>
      </c>
      <c r="EO140" s="14" t="str">
        <f t="shared" ca="1" si="474"/>
        <v>q_51_1.6</v>
      </c>
      <c r="EP140" s="14" t="str">
        <f t="shared" ca="1" si="475"/>
        <v xml:space="preserve">ALSFRS(1) 6. Dressing and Hygiene (q_51_1.6): Values must be limited to predefinied list and each value must be between 0 and 4. </v>
      </c>
      <c r="EQ140" s="14" t="str">
        <f t="shared" ca="1" si="476"/>
        <v/>
      </c>
    </row>
    <row r="141" spans="2:147" s="14" customFormat="1">
      <c r="B141" s="14" t="str">
        <f t="shared" ca="1" si="407"/>
        <v/>
      </c>
      <c r="C141" s="14">
        <f t="shared" ca="1" si="408"/>
        <v>128</v>
      </c>
      <c r="D141" s="14">
        <f t="shared" si="409"/>
        <v>139</v>
      </c>
      <c r="E141" s="14" t="str">
        <f t="shared" ca="1" si="410"/>
        <v>N</v>
      </c>
      <c r="F141" s="14" t="str">
        <f t="shared" ca="1" si="411"/>
        <v>q_51_1.7</v>
      </c>
      <c r="G141" s="14" t="str">
        <f t="shared" ca="1" si="412"/>
        <v>ALSFRS(1) 7. Turning in Bed and Adjusting Bed Clothes</v>
      </c>
      <c r="H141" s="14" t="b">
        <f t="shared" ca="1" si="413"/>
        <v>1</v>
      </c>
      <c r="I141" s="14" t="str">
        <f ca="1">IF($H141,ADDRESS(3,(D141+1)*2-1,4,,"["&amp;wew!$G$7&amp;"]"&amp;_sheetname_labels)&amp;":"&amp;ADDRESS(2+ster!$B$20,(D141+1)*2-1,4),"")</f>
        <v>[DBTemplate.xlsm]labels!JS3:JS725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[DBTemplate.xlsm]labels!JS3:JS7</v>
      </c>
      <c r="L141" s="14" t="str">
        <f ca="1">IF($H141,IF($J141&gt;0,ADDRESS(3,(D141+1)*2,4,,"["&amp;wew!$G$7&amp;"]"&amp;_sheetname_labels)&amp;":"&amp;ADDRESS(2+J141,(D141+1)*2,4),""),"")</f>
        <v>[DBTemplate.xlsm]labels!JT3:JT7</v>
      </c>
      <c r="M141" s="14">
        <f t="shared" ca="1" si="414"/>
        <v>0</v>
      </c>
      <c r="N141" s="14">
        <f t="shared" ca="1" si="415"/>
        <v>5</v>
      </c>
      <c r="O141" s="14" t="str">
        <f t="shared" ca="1" si="416"/>
        <v>q_51_1.7</v>
      </c>
      <c r="P141" s="14" t="str">
        <f t="shared" ca="1" si="417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[DBTemplate.xlsm]data_frame!EJ3:EJ3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18"/>
        <v>0</v>
      </c>
      <c r="AA141" s="12">
        <f t="shared" ca="1" si="419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20"/>
        <v>1</v>
      </c>
      <c r="AE141" s="17" t="b">
        <f t="shared" ca="1" si="421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22"/>
        <v/>
      </c>
      <c r="AH141" s="17" t="b">
        <f t="shared" ca="1" si="423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24"/>
        <v/>
      </c>
      <c r="AK141" s="17" t="b">
        <f t="shared" ca="1" si="425"/>
        <v>0</v>
      </c>
      <c r="AL141" s="17" t="b">
        <f t="shared" ca="1" si="426"/>
        <v>0</v>
      </c>
      <c r="AM141" s="17" t="b">
        <f t="shared" ca="1" si="427"/>
        <v>0</v>
      </c>
      <c r="AN141" s="17">
        <f t="shared" ca="1" si="428"/>
        <v>0</v>
      </c>
      <c r="AO141" s="24">
        <f t="shared" ca="1" si="429"/>
        <v>0</v>
      </c>
      <c r="AP141" s="24">
        <f t="shared" ca="1" si="430"/>
        <v>4</v>
      </c>
      <c r="AQ141" s="17" t="b">
        <f t="shared" ca="1" si="1329"/>
        <v>0</v>
      </c>
      <c r="AR141" s="17" t="b">
        <f t="shared" ca="1" si="431"/>
        <v>1</v>
      </c>
      <c r="AS141" s="17" t="b">
        <f t="shared" ca="1" si="432"/>
        <v>0</v>
      </c>
      <c r="AT141" s="17" t="b">
        <f t="shared" ca="1" si="433"/>
        <v>0</v>
      </c>
      <c r="AU141" s="17" t="b">
        <f t="shared" ca="1" si="434"/>
        <v>1</v>
      </c>
      <c r="AV141" s="17" t="b">
        <f t="shared" ca="1" si="435"/>
        <v>0</v>
      </c>
      <c r="AW141" s="17" t="b">
        <f t="shared" ca="1" si="436"/>
        <v>1</v>
      </c>
      <c r="AX141" s="14" t="b">
        <f t="array" aca="1" ref="AX141" ca="1">IF(H141,N141&gt;0,"")</f>
        <v>1</v>
      </c>
      <c r="AY141" s="17" t="str">
        <f t="shared" ca="1" si="437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38"/>
        <v>1</v>
      </c>
      <c r="BB141" s="17" t="b">
        <v>0</v>
      </c>
      <c r="BC141" s="17" t="b">
        <f t="shared" ca="1" si="439"/>
        <v>0</v>
      </c>
      <c r="BD141" s="17" t="b">
        <f t="shared" ca="1" si="440"/>
        <v>1</v>
      </c>
      <c r="BE141" s="17" t="str">
        <f t="shared" ca="1" si="1330"/>
        <v/>
      </c>
      <c r="BF141" s="17" t="b">
        <f t="shared" ca="1" si="1331"/>
        <v>0</v>
      </c>
      <c r="BG141" s="17" t="b">
        <f t="shared" ca="1" si="441"/>
        <v>0</v>
      </c>
      <c r="BH141" s="17" t="b">
        <f t="shared" ca="1" si="442"/>
        <v>1</v>
      </c>
      <c r="BI141" s="17">
        <f t="shared" ca="1" si="443"/>
        <v>3</v>
      </c>
      <c r="BJ141" s="17" t="b">
        <f t="shared" ca="1" si="444"/>
        <v>0</v>
      </c>
      <c r="BK141" s="17" t="str">
        <f t="shared" ca="1" si="1332"/>
        <v/>
      </c>
      <c r="BL141" s="17" t="str">
        <f t="shared" ca="1" si="445"/>
        <v/>
      </c>
      <c r="BM141" s="17" t="str">
        <f t="shared" ca="1" si="446"/>
        <v>L</v>
      </c>
      <c r="BN141" s="17" t="str">
        <f t="shared" ca="1" si="447"/>
        <v>L</v>
      </c>
      <c r="BO141" s="17" t="str">
        <f t="shared" ca="1" si="448"/>
        <v>N</v>
      </c>
      <c r="BP141" s="14" t="b">
        <f t="shared" ca="1" si="449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50"/>
        <v/>
      </c>
      <c r="DE141" s="14" t="str">
        <f t="shared" ca="1" si="451"/>
        <v/>
      </c>
      <c r="DF141" s="14" t="str">
        <f t="shared" ca="1" si="452"/>
        <v/>
      </c>
      <c r="DG141" s="14" t="str">
        <f t="shared" ca="1" si="453"/>
        <v/>
      </c>
      <c r="DH141" s="14" t="str">
        <f t="shared" ca="1" si="454"/>
        <v/>
      </c>
      <c r="DI141" s="14" t="str">
        <f t="shared" ca="1" si="455"/>
        <v/>
      </c>
      <c r="DJ141" s="14" t="str">
        <f t="shared" ca="1" si="456"/>
        <v/>
      </c>
      <c r="DK141" s="14" t="str">
        <f t="shared" ca="1" si="457"/>
        <v/>
      </c>
      <c r="DL141" s="14" t="str">
        <f t="shared" ca="1" si="406"/>
        <v/>
      </c>
      <c r="DM141" s="14" t="str">
        <f t="shared" ca="1" si="458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59"/>
        <v/>
      </c>
      <c r="DP141" s="14" t="str">
        <f t="shared" ca="1" si="460"/>
        <v/>
      </c>
      <c r="DQ141" s="14" t="str">
        <f t="shared" ca="1" si="461"/>
        <v/>
      </c>
      <c r="DR141" s="14" t="str">
        <f t="shared" ca="1" si="462"/>
        <v/>
      </c>
      <c r="DS141" s="14" t="str">
        <f t="shared" ca="1" si="463"/>
        <v/>
      </c>
      <c r="DZ141" s="14" t="b">
        <f t="shared" ca="1" si="464"/>
        <v>1</v>
      </c>
      <c r="EA141" s="14" t="str">
        <f t="shared" ca="1" si="465"/>
        <v>ALSFRS(1) 7. Turning in Bed and Adjusting Bed Clothes (q_51_1.7)</v>
      </c>
      <c r="EB141" s="14" t="str">
        <f t="shared" ca="1" si="466"/>
        <v xml:space="preserve">Values must be limited to predefinied list and each value must be between 0 and 4. </v>
      </c>
      <c r="EC141" s="14" t="str">
        <f t="shared" ca="1" si="467"/>
        <v xml:space="preserve">ALSFRS(1) 7. Turning in Bed and Adjusting Bed Clothes (q_51_1.7): Values must be limited to predefinied list and each value must be between 0 and 4. </v>
      </c>
      <c r="ED141" s="14" t="str">
        <f t="shared" ca="1" si="468"/>
        <v>each value must be between 0 and 4</v>
      </c>
      <c r="EE141" s="14" t="str">
        <f t="shared" ca="1" si="469"/>
        <v>Values must be limited to predefinied list</v>
      </c>
      <c r="EF141" s="14" t="str">
        <f t="shared" ca="1" si="470"/>
        <v/>
      </c>
      <c r="EG141" s="14" t="str">
        <f t="shared" ca="1" si="471"/>
        <v/>
      </c>
      <c r="EM141" s="14" t="b">
        <f t="shared" ca="1" si="472"/>
        <v>1</v>
      </c>
      <c r="EN141" s="14">
        <f t="shared" ca="1" si="473"/>
        <v>128</v>
      </c>
      <c r="EO141" s="14" t="str">
        <f t="shared" ca="1" si="474"/>
        <v>q_51_1.7</v>
      </c>
      <c r="EP141" s="14" t="str">
        <f t="shared" ca="1" si="475"/>
        <v xml:space="preserve">ALSFRS(1) 7. Turning in Bed and Adjusting Bed Clothes (q_51_1.7): Values must be limited to predefinied list and each value must be between 0 and 4. </v>
      </c>
      <c r="EQ141" s="14" t="str">
        <f t="shared" ca="1" si="476"/>
        <v/>
      </c>
    </row>
    <row r="142" spans="2:147" s="14" customFormat="1">
      <c r="B142" s="14" t="str">
        <f t="shared" ca="1" si="407"/>
        <v/>
      </c>
      <c r="C142" s="14">
        <f t="shared" ca="1" si="408"/>
        <v>129</v>
      </c>
      <c r="D142" s="14">
        <f t="shared" si="409"/>
        <v>140</v>
      </c>
      <c r="E142" s="14" t="str">
        <f t="shared" ca="1" si="410"/>
        <v>N</v>
      </c>
      <c r="F142" s="14" t="str">
        <f t="shared" ca="1" si="411"/>
        <v>q_51_1.8</v>
      </c>
      <c r="G142" s="14" t="str">
        <f t="shared" ca="1" si="412"/>
        <v>ALSFRS(1) 8. Walking</v>
      </c>
      <c r="H142" s="14" t="b">
        <f t="shared" ca="1" si="413"/>
        <v>1</v>
      </c>
      <c r="I142" s="14" t="str">
        <f ca="1">IF($H142,ADDRESS(3,(D142+1)*2-1,4,,"["&amp;wew!$G$7&amp;"]"&amp;_sheetname_labels)&amp;":"&amp;ADDRESS(2+ster!$B$20,(D142+1)*2-1,4),"")</f>
        <v>[DBTemplate.xlsm]labels!JU3:JU725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[DBTemplate.xlsm]labels!JU3:JU7</v>
      </c>
      <c r="L142" s="14" t="str">
        <f ca="1">IF($H142,IF($J142&gt;0,ADDRESS(3,(D142+1)*2,4,,"["&amp;wew!$G$7&amp;"]"&amp;_sheetname_labels)&amp;":"&amp;ADDRESS(2+J142,(D142+1)*2,4),""),"")</f>
        <v>[DBTemplate.xlsm]labels!JV3:JV7</v>
      </c>
      <c r="M142" s="14">
        <f t="shared" ca="1" si="414"/>
        <v>0</v>
      </c>
      <c r="N142" s="14">
        <f t="shared" ca="1" si="415"/>
        <v>5</v>
      </c>
      <c r="O142" s="14" t="str">
        <f t="shared" ca="1" si="416"/>
        <v>q_51_1.8</v>
      </c>
      <c r="P142" s="14" t="str">
        <f t="shared" ca="1" si="417"/>
        <v>ALSFRS(1) 8. Walking</v>
      </c>
      <c r="Q142" s="14" t="str">
        <f ca="1">IF($BP142,ADDRESS(3,D142+1,4,,"["&amp;wew!$G$7&amp;"]"&amp;_sheetname_dataframe)&amp;":"&amp;ADDRESS(2+ster!$C$14,D142+1,4),"")</f>
        <v>[DBTemplate.xlsm]data_frame!EK3:EK3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18"/>
        <v>0</v>
      </c>
      <c r="AA142" s="12">
        <f t="shared" ca="1" si="419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20"/>
        <v>1</v>
      </c>
      <c r="AE142" s="17" t="b">
        <f t="shared" ca="1" si="421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22"/>
        <v/>
      </c>
      <c r="AH142" s="17" t="b">
        <f t="shared" ca="1" si="423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24"/>
        <v/>
      </c>
      <c r="AK142" s="17" t="b">
        <f t="shared" ca="1" si="425"/>
        <v>0</v>
      </c>
      <c r="AL142" s="17" t="b">
        <f t="shared" ca="1" si="426"/>
        <v>0</v>
      </c>
      <c r="AM142" s="17" t="b">
        <f t="shared" ca="1" si="427"/>
        <v>0</v>
      </c>
      <c r="AN142" s="17">
        <f t="shared" ca="1" si="428"/>
        <v>0</v>
      </c>
      <c r="AO142" s="24">
        <f t="shared" ca="1" si="429"/>
        <v>0</v>
      </c>
      <c r="AP142" s="24">
        <f t="shared" ca="1" si="430"/>
        <v>4</v>
      </c>
      <c r="AQ142" s="17" t="b">
        <f t="shared" ca="1" si="1329"/>
        <v>0</v>
      </c>
      <c r="AR142" s="17" t="b">
        <f t="shared" ca="1" si="431"/>
        <v>1</v>
      </c>
      <c r="AS142" s="17" t="b">
        <f t="shared" ca="1" si="432"/>
        <v>0</v>
      </c>
      <c r="AT142" s="17" t="b">
        <f t="shared" ca="1" si="433"/>
        <v>0</v>
      </c>
      <c r="AU142" s="17" t="b">
        <f t="shared" ca="1" si="434"/>
        <v>1</v>
      </c>
      <c r="AV142" s="17" t="b">
        <f t="shared" ca="1" si="435"/>
        <v>0</v>
      </c>
      <c r="AW142" s="17" t="b">
        <f t="shared" ca="1" si="436"/>
        <v>1</v>
      </c>
      <c r="AX142" s="14" t="b">
        <f t="array" aca="1" ref="AX142" ca="1">IF(H142,N142&gt;0,"")</f>
        <v>1</v>
      </c>
      <c r="AY142" s="17" t="str">
        <f t="shared" ca="1" si="437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38"/>
        <v>1</v>
      </c>
      <c r="BB142" s="17" t="b">
        <v>0</v>
      </c>
      <c r="BC142" s="17" t="b">
        <f t="shared" ca="1" si="439"/>
        <v>0</v>
      </c>
      <c r="BD142" s="17" t="b">
        <f t="shared" ca="1" si="440"/>
        <v>1</v>
      </c>
      <c r="BE142" s="17" t="str">
        <f t="shared" ca="1" si="1330"/>
        <v/>
      </c>
      <c r="BF142" s="17" t="b">
        <f t="shared" ca="1" si="1331"/>
        <v>0</v>
      </c>
      <c r="BG142" s="17" t="b">
        <f t="shared" ca="1" si="441"/>
        <v>0</v>
      </c>
      <c r="BH142" s="17" t="b">
        <f t="shared" ca="1" si="442"/>
        <v>1</v>
      </c>
      <c r="BI142" s="17">
        <f t="shared" ca="1" si="443"/>
        <v>3</v>
      </c>
      <c r="BJ142" s="17" t="b">
        <f t="shared" ca="1" si="444"/>
        <v>0</v>
      </c>
      <c r="BK142" s="17" t="str">
        <f t="shared" ca="1" si="1332"/>
        <v/>
      </c>
      <c r="BL142" s="17" t="str">
        <f t="shared" ca="1" si="445"/>
        <v/>
      </c>
      <c r="BM142" s="17" t="str">
        <f t="shared" ca="1" si="446"/>
        <v>L</v>
      </c>
      <c r="BN142" s="17" t="str">
        <f t="shared" ca="1" si="447"/>
        <v>L</v>
      </c>
      <c r="BO142" s="17" t="str">
        <f t="shared" ca="1" si="448"/>
        <v>N</v>
      </c>
      <c r="BP142" s="14" t="b">
        <f t="shared" ca="1" si="449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50"/>
        <v/>
      </c>
      <c r="DE142" s="14" t="str">
        <f t="shared" ca="1" si="451"/>
        <v/>
      </c>
      <c r="DF142" s="14" t="str">
        <f t="shared" ca="1" si="452"/>
        <v/>
      </c>
      <c r="DG142" s="14" t="str">
        <f t="shared" ca="1" si="453"/>
        <v/>
      </c>
      <c r="DH142" s="14" t="str">
        <f t="shared" ca="1" si="454"/>
        <v/>
      </c>
      <c r="DI142" s="14" t="str">
        <f t="shared" ca="1" si="455"/>
        <v/>
      </c>
      <c r="DJ142" s="14" t="str">
        <f t="shared" ca="1" si="456"/>
        <v/>
      </c>
      <c r="DK142" s="14" t="str">
        <f t="shared" ca="1" si="457"/>
        <v/>
      </c>
      <c r="DL142" s="14" t="str">
        <f t="shared" ca="1" si="406"/>
        <v/>
      </c>
      <c r="DM142" s="14" t="str">
        <f t="shared" ca="1" si="458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59"/>
        <v/>
      </c>
      <c r="DP142" s="14" t="str">
        <f t="shared" ca="1" si="460"/>
        <v/>
      </c>
      <c r="DQ142" s="14" t="str">
        <f t="shared" ca="1" si="461"/>
        <v/>
      </c>
      <c r="DR142" s="14" t="str">
        <f t="shared" ca="1" si="462"/>
        <v/>
      </c>
      <c r="DS142" s="14" t="str">
        <f t="shared" ca="1" si="463"/>
        <v/>
      </c>
      <c r="DZ142" s="14" t="b">
        <f t="shared" ca="1" si="464"/>
        <v>1</v>
      </c>
      <c r="EA142" s="14" t="str">
        <f t="shared" ca="1" si="465"/>
        <v>ALSFRS(1) 8. Walking (q_51_1.8)</v>
      </c>
      <c r="EB142" s="14" t="str">
        <f t="shared" ca="1" si="466"/>
        <v xml:space="preserve">Values must be limited to predefinied list and each value must be between 0 and 4. </v>
      </c>
      <c r="EC142" s="14" t="str">
        <f t="shared" ca="1" si="467"/>
        <v xml:space="preserve">ALSFRS(1) 8. Walking (q_51_1.8): Values must be limited to predefinied list and each value must be between 0 and 4. </v>
      </c>
      <c r="ED142" s="14" t="str">
        <f t="shared" ca="1" si="468"/>
        <v>each value must be between 0 and 4</v>
      </c>
      <c r="EE142" s="14" t="str">
        <f t="shared" ca="1" si="469"/>
        <v>Values must be limited to predefinied list</v>
      </c>
      <c r="EF142" s="14" t="str">
        <f t="shared" ca="1" si="470"/>
        <v/>
      </c>
      <c r="EG142" s="14" t="str">
        <f t="shared" ca="1" si="471"/>
        <v/>
      </c>
      <c r="EM142" s="14" t="b">
        <f t="shared" ca="1" si="472"/>
        <v>1</v>
      </c>
      <c r="EN142" s="14">
        <f t="shared" ca="1" si="473"/>
        <v>129</v>
      </c>
      <c r="EO142" s="14" t="str">
        <f t="shared" ca="1" si="474"/>
        <v>q_51_1.8</v>
      </c>
      <c r="EP142" s="14" t="str">
        <f t="shared" ca="1" si="475"/>
        <v xml:space="preserve">ALSFRS(1) 8. Walking (q_51_1.8): Values must be limited to predefinied list and each value must be between 0 and 4. </v>
      </c>
      <c r="EQ142" s="14" t="str">
        <f t="shared" ca="1" si="476"/>
        <v/>
      </c>
    </row>
    <row r="143" spans="2:147" s="14" customFormat="1">
      <c r="B143" s="14" t="str">
        <f t="shared" ca="1" si="407"/>
        <v/>
      </c>
      <c r="C143" s="14">
        <f t="shared" ca="1" si="408"/>
        <v>130</v>
      </c>
      <c r="D143" s="14">
        <f t="shared" si="409"/>
        <v>141</v>
      </c>
      <c r="E143" s="14" t="str">
        <f t="shared" ca="1" si="410"/>
        <v>N</v>
      </c>
      <c r="F143" s="14" t="str">
        <f t="shared" ca="1" si="411"/>
        <v>q_51_1.9</v>
      </c>
      <c r="G143" s="14" t="str">
        <f t="shared" ca="1" si="412"/>
        <v>ALSFRS(1) 9. Climbing Stairs</v>
      </c>
      <c r="H143" s="14" t="b">
        <f t="shared" ca="1" si="413"/>
        <v>1</v>
      </c>
      <c r="I143" s="14" t="str">
        <f ca="1">IF($H143,ADDRESS(3,(D143+1)*2-1,4,,"["&amp;wew!$G$7&amp;"]"&amp;_sheetname_labels)&amp;":"&amp;ADDRESS(2+ster!$B$20,(D143+1)*2-1,4),"")</f>
        <v>[DBTemplate.xlsm]labels!JW3:JW725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[DBTemplate.xlsm]labels!JW3:JW7</v>
      </c>
      <c r="L143" s="14" t="str">
        <f ca="1">IF($H143,IF($J143&gt;0,ADDRESS(3,(D143+1)*2,4,,"["&amp;wew!$G$7&amp;"]"&amp;_sheetname_labels)&amp;":"&amp;ADDRESS(2+J143,(D143+1)*2,4),""),"")</f>
        <v>[DBTemplate.xlsm]labels!JX3:JX7</v>
      </c>
      <c r="M143" s="14">
        <f t="shared" ca="1" si="414"/>
        <v>0</v>
      </c>
      <c r="N143" s="14">
        <f t="shared" ca="1" si="415"/>
        <v>5</v>
      </c>
      <c r="O143" s="14" t="str">
        <f t="shared" ca="1" si="416"/>
        <v>q_51_1.9</v>
      </c>
      <c r="P143" s="14" t="str">
        <f t="shared" ca="1" si="417"/>
        <v>ALSFRS(1) 9. Climbing Stairs</v>
      </c>
      <c r="Q143" s="14" t="str">
        <f ca="1">IF($BP143,ADDRESS(3,D143+1,4,,"["&amp;wew!$G$7&amp;"]"&amp;_sheetname_dataframe)&amp;":"&amp;ADDRESS(2+ster!$C$14,D143+1,4),"")</f>
        <v>[DBTemplate.xlsm]data_frame!EL3:EL3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18"/>
        <v>0</v>
      </c>
      <c r="AA143" s="12">
        <f t="shared" ca="1" si="419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20"/>
        <v>1</v>
      </c>
      <c r="AE143" s="17" t="b">
        <f t="shared" ca="1" si="421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22"/>
        <v/>
      </c>
      <c r="AH143" s="17" t="b">
        <f t="shared" ca="1" si="423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24"/>
        <v/>
      </c>
      <c r="AK143" s="17" t="b">
        <f t="shared" ca="1" si="425"/>
        <v>0</v>
      </c>
      <c r="AL143" s="17" t="b">
        <f t="shared" ca="1" si="426"/>
        <v>0</v>
      </c>
      <c r="AM143" s="17" t="b">
        <f t="shared" ca="1" si="427"/>
        <v>0</v>
      </c>
      <c r="AN143" s="17">
        <f t="shared" ca="1" si="428"/>
        <v>0</v>
      </c>
      <c r="AO143" s="24">
        <f t="shared" ca="1" si="429"/>
        <v>0</v>
      </c>
      <c r="AP143" s="24">
        <f t="shared" ca="1" si="430"/>
        <v>4</v>
      </c>
      <c r="AQ143" s="17" t="b">
        <f t="shared" ca="1" si="1329"/>
        <v>0</v>
      </c>
      <c r="AR143" s="17" t="b">
        <f t="shared" ca="1" si="431"/>
        <v>1</v>
      </c>
      <c r="AS143" s="17" t="b">
        <f t="shared" ca="1" si="432"/>
        <v>0</v>
      </c>
      <c r="AT143" s="17" t="b">
        <f t="shared" ca="1" si="433"/>
        <v>0</v>
      </c>
      <c r="AU143" s="17" t="b">
        <f t="shared" ca="1" si="434"/>
        <v>1</v>
      </c>
      <c r="AV143" s="17" t="b">
        <f t="shared" ca="1" si="435"/>
        <v>0</v>
      </c>
      <c r="AW143" s="17" t="b">
        <f t="shared" ca="1" si="436"/>
        <v>1</v>
      </c>
      <c r="AX143" s="14" t="b">
        <f t="array" aca="1" ref="AX143" ca="1">IF(H143,N143&gt;0,"")</f>
        <v>1</v>
      </c>
      <c r="AY143" s="17" t="str">
        <f t="shared" ca="1" si="437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38"/>
        <v>1</v>
      </c>
      <c r="BB143" s="17" t="b">
        <v>0</v>
      </c>
      <c r="BC143" s="17" t="b">
        <f t="shared" ca="1" si="439"/>
        <v>0</v>
      </c>
      <c r="BD143" s="17" t="b">
        <f t="shared" ca="1" si="440"/>
        <v>1</v>
      </c>
      <c r="BE143" s="17" t="str">
        <f t="shared" ca="1" si="1330"/>
        <v/>
      </c>
      <c r="BF143" s="17" t="b">
        <f t="shared" ca="1" si="1331"/>
        <v>0</v>
      </c>
      <c r="BG143" s="17" t="b">
        <f t="shared" ca="1" si="441"/>
        <v>0</v>
      </c>
      <c r="BH143" s="17" t="b">
        <f t="shared" ca="1" si="442"/>
        <v>1</v>
      </c>
      <c r="BI143" s="17">
        <f t="shared" ca="1" si="443"/>
        <v>3</v>
      </c>
      <c r="BJ143" s="17" t="b">
        <f t="shared" ca="1" si="444"/>
        <v>0</v>
      </c>
      <c r="BK143" s="17" t="str">
        <f t="shared" ca="1" si="1332"/>
        <v/>
      </c>
      <c r="BL143" s="17" t="str">
        <f t="shared" ca="1" si="445"/>
        <v/>
      </c>
      <c r="BM143" s="17" t="str">
        <f t="shared" ca="1" si="446"/>
        <v>L</v>
      </c>
      <c r="BN143" s="17" t="str">
        <f t="shared" ca="1" si="447"/>
        <v>L</v>
      </c>
      <c r="BO143" s="17" t="str">
        <f t="shared" ca="1" si="448"/>
        <v>N</v>
      </c>
      <c r="BP143" s="14" t="b">
        <f t="shared" ca="1" si="449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50"/>
        <v/>
      </c>
      <c r="DE143" s="14" t="str">
        <f t="shared" ca="1" si="451"/>
        <v/>
      </c>
      <c r="DF143" s="14" t="str">
        <f t="shared" ca="1" si="452"/>
        <v/>
      </c>
      <c r="DG143" s="14" t="str">
        <f t="shared" ca="1" si="453"/>
        <v/>
      </c>
      <c r="DH143" s="14" t="str">
        <f t="shared" ca="1" si="454"/>
        <v/>
      </c>
      <c r="DI143" s="14" t="str">
        <f t="shared" ca="1" si="455"/>
        <v/>
      </c>
      <c r="DJ143" s="14" t="str">
        <f t="shared" ca="1" si="456"/>
        <v/>
      </c>
      <c r="DK143" s="14" t="str">
        <f t="shared" ca="1" si="457"/>
        <v/>
      </c>
      <c r="DL143" s="14" t="str">
        <f t="shared" ca="1" si="406"/>
        <v/>
      </c>
      <c r="DM143" s="14" t="str">
        <f t="shared" ca="1" si="458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59"/>
        <v/>
      </c>
      <c r="DP143" s="14" t="str">
        <f t="shared" ca="1" si="460"/>
        <v/>
      </c>
      <c r="DQ143" s="14" t="str">
        <f t="shared" ca="1" si="461"/>
        <v/>
      </c>
      <c r="DR143" s="14" t="str">
        <f t="shared" ca="1" si="462"/>
        <v/>
      </c>
      <c r="DS143" s="14" t="str">
        <f t="shared" ca="1" si="463"/>
        <v/>
      </c>
      <c r="DZ143" s="14" t="b">
        <f t="shared" ca="1" si="464"/>
        <v>1</v>
      </c>
      <c r="EA143" s="14" t="str">
        <f t="shared" ca="1" si="465"/>
        <v>ALSFRS(1) 9. Climbing Stairs (q_51_1.9)</v>
      </c>
      <c r="EB143" s="14" t="str">
        <f t="shared" ca="1" si="466"/>
        <v xml:space="preserve">Values must be limited to predefinied list and each value must be between 0 and 4. </v>
      </c>
      <c r="EC143" s="14" t="str">
        <f t="shared" ca="1" si="467"/>
        <v xml:space="preserve">ALSFRS(1) 9. Climbing Stairs (q_51_1.9): Values must be limited to predefinied list and each value must be between 0 and 4. </v>
      </c>
      <c r="ED143" s="14" t="str">
        <f t="shared" ca="1" si="468"/>
        <v>each value must be between 0 and 4</v>
      </c>
      <c r="EE143" s="14" t="str">
        <f t="shared" ca="1" si="469"/>
        <v>Values must be limited to predefinied list</v>
      </c>
      <c r="EF143" s="14" t="str">
        <f t="shared" ca="1" si="470"/>
        <v/>
      </c>
      <c r="EG143" s="14" t="str">
        <f t="shared" ca="1" si="471"/>
        <v/>
      </c>
      <c r="EM143" s="14" t="b">
        <f t="shared" ca="1" si="472"/>
        <v>1</v>
      </c>
      <c r="EN143" s="14">
        <f t="shared" ca="1" si="473"/>
        <v>130</v>
      </c>
      <c r="EO143" s="14" t="str">
        <f t="shared" ca="1" si="474"/>
        <v>q_51_1.9</v>
      </c>
      <c r="EP143" s="14" t="str">
        <f t="shared" ca="1" si="475"/>
        <v xml:space="preserve">ALSFRS(1) 9. Climbing Stairs (q_51_1.9): Values must be limited to predefinied list and each value must be between 0 and 4. </v>
      </c>
      <c r="EQ143" s="14" t="str">
        <f t="shared" ca="1" si="476"/>
        <v/>
      </c>
    </row>
    <row r="144" spans="2:147" s="14" customFormat="1">
      <c r="B144" s="14" t="str">
        <f t="shared" ca="1" si="407"/>
        <v/>
      </c>
      <c r="C144" s="14">
        <f t="shared" ca="1" si="408"/>
        <v>131</v>
      </c>
      <c r="D144" s="14">
        <f t="shared" si="409"/>
        <v>142</v>
      </c>
      <c r="E144" s="14" t="str">
        <f t="shared" ca="1" si="410"/>
        <v>N</v>
      </c>
      <c r="F144" s="14" t="str">
        <f t="shared" ca="1" si="411"/>
        <v>q_51_1.10</v>
      </c>
      <c r="G144" s="14" t="str">
        <f t="shared" ca="1" si="412"/>
        <v>ALSFRS(1) 10. Dyspnea</v>
      </c>
      <c r="H144" s="14" t="b">
        <f t="shared" ca="1" si="413"/>
        <v>1</v>
      </c>
      <c r="I144" s="14" t="str">
        <f ca="1">IF($H144,ADDRESS(3,(D144+1)*2-1,4,,"["&amp;wew!$G$7&amp;"]"&amp;_sheetname_labels)&amp;":"&amp;ADDRESS(2+ster!$B$20,(D144+1)*2-1,4),"")</f>
        <v>[DBTemplate.xlsm]labels!JY3:JY725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[DBTemplate.xlsm]labels!JY3:JY7</v>
      </c>
      <c r="L144" s="14" t="str">
        <f ca="1">IF($H144,IF($J144&gt;0,ADDRESS(3,(D144+1)*2,4,,"["&amp;wew!$G$7&amp;"]"&amp;_sheetname_labels)&amp;":"&amp;ADDRESS(2+J144,(D144+1)*2,4),""),"")</f>
        <v>[DBTemplate.xlsm]labels!JZ3:JZ7</v>
      </c>
      <c r="M144" s="14">
        <f t="shared" ca="1" si="414"/>
        <v>0</v>
      </c>
      <c r="N144" s="14">
        <f t="shared" ca="1" si="415"/>
        <v>5</v>
      </c>
      <c r="O144" s="14" t="str">
        <f t="shared" ca="1" si="416"/>
        <v>q_51_1.10</v>
      </c>
      <c r="P144" s="14" t="str">
        <f t="shared" ca="1" si="417"/>
        <v>ALSFRS(1) 10. Dyspnea</v>
      </c>
      <c r="Q144" s="14" t="str">
        <f ca="1">IF($BP144,ADDRESS(3,D144+1,4,,"["&amp;wew!$G$7&amp;"]"&amp;_sheetname_dataframe)&amp;":"&amp;ADDRESS(2+ster!$C$14,D144+1,4),"")</f>
        <v>[DBTemplate.xlsm]data_frame!EM3:EM3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18"/>
        <v>0</v>
      </c>
      <c r="AA144" s="12">
        <f t="shared" ca="1" si="419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20"/>
        <v>1</v>
      </c>
      <c r="AE144" s="17" t="b">
        <f t="shared" ca="1" si="421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22"/>
        <v/>
      </c>
      <c r="AH144" s="17" t="b">
        <f t="shared" ca="1" si="423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24"/>
        <v/>
      </c>
      <c r="AK144" s="17" t="b">
        <f t="shared" ca="1" si="425"/>
        <v>0</v>
      </c>
      <c r="AL144" s="17" t="b">
        <f t="shared" ca="1" si="426"/>
        <v>0</v>
      </c>
      <c r="AM144" s="17" t="b">
        <f t="shared" ca="1" si="427"/>
        <v>0</v>
      </c>
      <c r="AN144" s="17">
        <f t="shared" ca="1" si="428"/>
        <v>0</v>
      </c>
      <c r="AO144" s="24">
        <f t="shared" ca="1" si="429"/>
        <v>0</v>
      </c>
      <c r="AP144" s="24">
        <f t="shared" ca="1" si="430"/>
        <v>4</v>
      </c>
      <c r="AQ144" s="17" t="b">
        <f t="shared" ca="1" si="1329"/>
        <v>0</v>
      </c>
      <c r="AR144" s="17" t="b">
        <f t="shared" ca="1" si="431"/>
        <v>1</v>
      </c>
      <c r="AS144" s="17" t="b">
        <f t="shared" ca="1" si="432"/>
        <v>0</v>
      </c>
      <c r="AT144" s="17" t="b">
        <f t="shared" ca="1" si="433"/>
        <v>0</v>
      </c>
      <c r="AU144" s="17" t="b">
        <f t="shared" ca="1" si="434"/>
        <v>1</v>
      </c>
      <c r="AV144" s="17" t="b">
        <f t="shared" ca="1" si="435"/>
        <v>0</v>
      </c>
      <c r="AW144" s="17" t="b">
        <f t="shared" ca="1" si="436"/>
        <v>1</v>
      </c>
      <c r="AX144" s="14" t="b">
        <f t="array" aca="1" ref="AX144" ca="1">IF(H144,N144&gt;0,"")</f>
        <v>1</v>
      </c>
      <c r="AY144" s="17" t="str">
        <f t="shared" ca="1" si="437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38"/>
        <v>1</v>
      </c>
      <c r="BB144" s="17" t="b">
        <v>0</v>
      </c>
      <c r="BC144" s="17" t="b">
        <f t="shared" ca="1" si="439"/>
        <v>0</v>
      </c>
      <c r="BD144" s="17" t="b">
        <f t="shared" ca="1" si="440"/>
        <v>1</v>
      </c>
      <c r="BE144" s="17" t="str">
        <f t="shared" ca="1" si="1330"/>
        <v/>
      </c>
      <c r="BF144" s="17" t="b">
        <f t="shared" ca="1" si="1331"/>
        <v>0</v>
      </c>
      <c r="BG144" s="17" t="b">
        <f t="shared" ca="1" si="441"/>
        <v>0</v>
      </c>
      <c r="BH144" s="17" t="b">
        <f t="shared" ca="1" si="442"/>
        <v>1</v>
      </c>
      <c r="BI144" s="17">
        <f t="shared" ca="1" si="443"/>
        <v>3</v>
      </c>
      <c r="BJ144" s="17" t="b">
        <f t="shared" ca="1" si="444"/>
        <v>0</v>
      </c>
      <c r="BK144" s="17" t="str">
        <f t="shared" ca="1" si="1332"/>
        <v/>
      </c>
      <c r="BL144" s="17" t="str">
        <f t="shared" ca="1" si="445"/>
        <v/>
      </c>
      <c r="BM144" s="17" t="str">
        <f t="shared" ca="1" si="446"/>
        <v>L</v>
      </c>
      <c r="BN144" s="17" t="str">
        <f t="shared" ca="1" si="447"/>
        <v>L</v>
      </c>
      <c r="BO144" s="17" t="str">
        <f t="shared" ca="1" si="448"/>
        <v>N</v>
      </c>
      <c r="BP144" s="14" t="b">
        <f t="shared" ca="1" si="449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50"/>
        <v/>
      </c>
      <c r="DE144" s="14" t="str">
        <f t="shared" ca="1" si="451"/>
        <v/>
      </c>
      <c r="DF144" s="14" t="str">
        <f t="shared" ca="1" si="452"/>
        <v/>
      </c>
      <c r="DG144" s="14" t="str">
        <f t="shared" ca="1" si="453"/>
        <v/>
      </c>
      <c r="DH144" s="14" t="str">
        <f t="shared" ca="1" si="454"/>
        <v/>
      </c>
      <c r="DI144" s="14" t="str">
        <f t="shared" ca="1" si="455"/>
        <v/>
      </c>
      <c r="DJ144" s="14" t="str">
        <f t="shared" ca="1" si="456"/>
        <v/>
      </c>
      <c r="DK144" s="14" t="str">
        <f t="shared" ca="1" si="457"/>
        <v/>
      </c>
      <c r="DL144" s="14" t="str">
        <f t="shared" ca="1" si="406"/>
        <v/>
      </c>
      <c r="DM144" s="14" t="str">
        <f t="shared" ca="1" si="458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59"/>
        <v/>
      </c>
      <c r="DP144" s="14" t="str">
        <f t="shared" ca="1" si="460"/>
        <v/>
      </c>
      <c r="DQ144" s="14" t="str">
        <f t="shared" ca="1" si="461"/>
        <v/>
      </c>
      <c r="DR144" s="14" t="str">
        <f t="shared" ca="1" si="462"/>
        <v/>
      </c>
      <c r="DS144" s="14" t="str">
        <f t="shared" ca="1" si="463"/>
        <v/>
      </c>
      <c r="DZ144" s="14" t="b">
        <f t="shared" ca="1" si="464"/>
        <v>1</v>
      </c>
      <c r="EA144" s="14" t="str">
        <f t="shared" ca="1" si="465"/>
        <v>ALSFRS(1) 10. Dyspnea (q_51_1.10)</v>
      </c>
      <c r="EB144" s="14" t="str">
        <f t="shared" ca="1" si="466"/>
        <v xml:space="preserve">Values must be limited to predefinied list and each value must be between 0 and 4. </v>
      </c>
      <c r="EC144" s="14" t="str">
        <f t="shared" ca="1" si="467"/>
        <v xml:space="preserve">ALSFRS(1) 10. Dyspnea (q_51_1.10): Values must be limited to predefinied list and each value must be between 0 and 4. </v>
      </c>
      <c r="ED144" s="14" t="str">
        <f t="shared" ca="1" si="468"/>
        <v>each value must be between 0 and 4</v>
      </c>
      <c r="EE144" s="14" t="str">
        <f t="shared" ca="1" si="469"/>
        <v>Values must be limited to predefinied list</v>
      </c>
      <c r="EF144" s="14" t="str">
        <f t="shared" ca="1" si="470"/>
        <v/>
      </c>
      <c r="EG144" s="14" t="str">
        <f t="shared" ca="1" si="471"/>
        <v/>
      </c>
      <c r="EM144" s="14" t="b">
        <f t="shared" ca="1" si="472"/>
        <v>1</v>
      </c>
      <c r="EN144" s="14">
        <f t="shared" ca="1" si="473"/>
        <v>131</v>
      </c>
      <c r="EO144" s="14" t="str">
        <f t="shared" ca="1" si="474"/>
        <v>q_51_1.10</v>
      </c>
      <c r="EP144" s="14" t="str">
        <f t="shared" ca="1" si="475"/>
        <v xml:space="preserve">ALSFRS(1) 10. Dyspnea (q_51_1.10): Values must be limited to predefinied list and each value must be between 0 and 4. </v>
      </c>
      <c r="EQ144" s="14" t="str">
        <f t="shared" ca="1" si="476"/>
        <v/>
      </c>
    </row>
    <row r="145" spans="2:147" s="14" customFormat="1">
      <c r="B145" s="14" t="str">
        <f t="shared" ca="1" si="407"/>
        <v/>
      </c>
      <c r="C145" s="14">
        <f t="shared" ca="1" si="408"/>
        <v>132</v>
      </c>
      <c r="D145" s="14">
        <f t="shared" si="409"/>
        <v>143</v>
      </c>
      <c r="E145" s="14" t="str">
        <f t="shared" ca="1" si="410"/>
        <v>N</v>
      </c>
      <c r="F145" s="14" t="str">
        <f t="shared" ca="1" si="411"/>
        <v>q_51_1.11</v>
      </c>
      <c r="G145" s="14" t="str">
        <f t="shared" ca="1" si="412"/>
        <v>ALSFRS(1) 11. Orthopnea</v>
      </c>
      <c r="H145" s="14" t="b">
        <f t="shared" ca="1" si="413"/>
        <v>1</v>
      </c>
      <c r="I145" s="14" t="str">
        <f ca="1">IF($H145,ADDRESS(3,(D145+1)*2-1,4,,"["&amp;wew!$G$7&amp;"]"&amp;_sheetname_labels)&amp;":"&amp;ADDRESS(2+ster!$B$20,(D145+1)*2-1,4),"")</f>
        <v>[DBTemplate.xlsm]labels!KA3:KA725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[DBTemplate.xlsm]labels!KA3:KA7</v>
      </c>
      <c r="L145" s="14" t="str">
        <f ca="1">IF($H145,IF($J145&gt;0,ADDRESS(3,(D145+1)*2,4,,"["&amp;wew!$G$7&amp;"]"&amp;_sheetname_labels)&amp;":"&amp;ADDRESS(2+J145,(D145+1)*2,4),""),"")</f>
        <v>[DBTemplate.xlsm]labels!KB3:KB7</v>
      </c>
      <c r="M145" s="14">
        <f t="shared" ca="1" si="414"/>
        <v>0</v>
      </c>
      <c r="N145" s="14">
        <f t="shared" ca="1" si="415"/>
        <v>5</v>
      </c>
      <c r="O145" s="14" t="str">
        <f t="shared" ca="1" si="416"/>
        <v>q_51_1.11</v>
      </c>
      <c r="P145" s="14" t="str">
        <f t="shared" ca="1" si="417"/>
        <v>ALSFRS(1) 11. Orthopnea</v>
      </c>
      <c r="Q145" s="14" t="str">
        <f ca="1">IF($BP145,ADDRESS(3,D145+1,4,,"["&amp;wew!$G$7&amp;"]"&amp;_sheetname_dataframe)&amp;":"&amp;ADDRESS(2+ster!$C$14,D145+1,4),"")</f>
        <v>[DBTemplate.xlsm]data_frame!EN3:EN3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18"/>
        <v>0</v>
      </c>
      <c r="AA145" s="12">
        <f t="shared" ca="1" si="419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20"/>
        <v>1</v>
      </c>
      <c r="AE145" s="17" t="b">
        <f t="shared" ca="1" si="421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22"/>
        <v/>
      </c>
      <c r="AH145" s="17" t="b">
        <f t="shared" ca="1" si="423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24"/>
        <v/>
      </c>
      <c r="AK145" s="17" t="b">
        <f t="shared" ca="1" si="425"/>
        <v>0</v>
      </c>
      <c r="AL145" s="17" t="b">
        <f t="shared" ca="1" si="426"/>
        <v>0</v>
      </c>
      <c r="AM145" s="17" t="b">
        <f t="shared" ca="1" si="427"/>
        <v>0</v>
      </c>
      <c r="AN145" s="17">
        <f t="shared" ca="1" si="428"/>
        <v>0</v>
      </c>
      <c r="AO145" s="24">
        <f t="shared" ca="1" si="429"/>
        <v>0</v>
      </c>
      <c r="AP145" s="24">
        <f t="shared" ca="1" si="430"/>
        <v>4</v>
      </c>
      <c r="AQ145" s="17" t="b">
        <f t="shared" ca="1" si="1329"/>
        <v>0</v>
      </c>
      <c r="AR145" s="17" t="b">
        <f t="shared" ca="1" si="431"/>
        <v>1</v>
      </c>
      <c r="AS145" s="17" t="b">
        <f t="shared" ca="1" si="432"/>
        <v>0</v>
      </c>
      <c r="AT145" s="17" t="b">
        <f t="shared" ca="1" si="433"/>
        <v>0</v>
      </c>
      <c r="AU145" s="17" t="b">
        <f t="shared" ca="1" si="434"/>
        <v>1</v>
      </c>
      <c r="AV145" s="17" t="b">
        <f t="shared" ca="1" si="435"/>
        <v>0</v>
      </c>
      <c r="AW145" s="17" t="b">
        <f t="shared" ca="1" si="436"/>
        <v>1</v>
      </c>
      <c r="AX145" s="14" t="b">
        <f t="array" aca="1" ref="AX145" ca="1">IF(H145,N145&gt;0,"")</f>
        <v>1</v>
      </c>
      <c r="AY145" s="17" t="str">
        <f t="shared" ca="1" si="437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38"/>
        <v>1</v>
      </c>
      <c r="BB145" s="17" t="b">
        <v>0</v>
      </c>
      <c r="BC145" s="17" t="b">
        <f t="shared" ca="1" si="439"/>
        <v>0</v>
      </c>
      <c r="BD145" s="17" t="b">
        <f t="shared" ca="1" si="440"/>
        <v>1</v>
      </c>
      <c r="BE145" s="17" t="str">
        <f t="shared" ca="1" si="1330"/>
        <v/>
      </c>
      <c r="BF145" s="17" t="b">
        <f t="shared" ca="1" si="1331"/>
        <v>0</v>
      </c>
      <c r="BG145" s="17" t="b">
        <f t="shared" ca="1" si="441"/>
        <v>0</v>
      </c>
      <c r="BH145" s="17" t="b">
        <f t="shared" ca="1" si="442"/>
        <v>1</v>
      </c>
      <c r="BI145" s="17">
        <f t="shared" ca="1" si="443"/>
        <v>3</v>
      </c>
      <c r="BJ145" s="17" t="b">
        <f t="shared" ca="1" si="444"/>
        <v>0</v>
      </c>
      <c r="BK145" s="17" t="str">
        <f t="shared" ca="1" si="1332"/>
        <v/>
      </c>
      <c r="BL145" s="17" t="str">
        <f t="shared" ca="1" si="445"/>
        <v/>
      </c>
      <c r="BM145" s="17" t="str">
        <f t="shared" ca="1" si="446"/>
        <v>L</v>
      </c>
      <c r="BN145" s="17" t="str">
        <f t="shared" ca="1" si="447"/>
        <v>L</v>
      </c>
      <c r="BO145" s="17" t="str">
        <f t="shared" ca="1" si="448"/>
        <v>N</v>
      </c>
      <c r="BP145" s="14" t="b">
        <f t="shared" ca="1" si="449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50"/>
        <v/>
      </c>
      <c r="DE145" s="14" t="str">
        <f t="shared" ca="1" si="451"/>
        <v/>
      </c>
      <c r="DF145" s="14" t="str">
        <f t="shared" ca="1" si="452"/>
        <v/>
      </c>
      <c r="DG145" s="14" t="str">
        <f t="shared" ca="1" si="453"/>
        <v/>
      </c>
      <c r="DH145" s="14" t="str">
        <f t="shared" ca="1" si="454"/>
        <v/>
      </c>
      <c r="DI145" s="14" t="str">
        <f t="shared" ca="1" si="455"/>
        <v/>
      </c>
      <c r="DJ145" s="14" t="str">
        <f t="shared" ca="1" si="456"/>
        <v/>
      </c>
      <c r="DK145" s="14" t="str">
        <f t="shared" ca="1" si="457"/>
        <v/>
      </c>
      <c r="DL145" s="14" t="str">
        <f t="shared" ref="DL145:DL267" ca="1" si="1404">IF(CS145&lt;&gt;"","The following cases have values above declared theorethical max: " &amp;SUBSTITUTE(CS145," ",", "),"")</f>
        <v/>
      </c>
      <c r="DM145" s="14" t="str">
        <f t="shared" ca="1" si="458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59"/>
        <v/>
      </c>
      <c r="DP145" s="14" t="str">
        <f t="shared" ca="1" si="460"/>
        <v/>
      </c>
      <c r="DQ145" s="14" t="str">
        <f t="shared" ca="1" si="461"/>
        <v/>
      </c>
      <c r="DR145" s="14" t="str">
        <f t="shared" ca="1" si="462"/>
        <v/>
      </c>
      <c r="DS145" s="14" t="str">
        <f t="shared" ca="1" si="463"/>
        <v/>
      </c>
      <c r="DZ145" s="14" t="b">
        <f t="shared" ca="1" si="464"/>
        <v>1</v>
      </c>
      <c r="EA145" s="14" t="str">
        <f t="shared" ca="1" si="465"/>
        <v>ALSFRS(1) 11. Orthopnea (q_51_1.11)</v>
      </c>
      <c r="EB145" s="14" t="str">
        <f t="shared" ca="1" si="466"/>
        <v xml:space="preserve">Values must be limited to predefinied list and each value must be between 0 and 4. </v>
      </c>
      <c r="EC145" s="14" t="str">
        <f t="shared" ca="1" si="467"/>
        <v xml:space="preserve">ALSFRS(1) 11. Orthopnea (q_51_1.11): Values must be limited to predefinied list and each value must be between 0 and 4. </v>
      </c>
      <c r="ED145" s="14" t="str">
        <f t="shared" ca="1" si="468"/>
        <v>each value must be between 0 and 4</v>
      </c>
      <c r="EE145" s="14" t="str">
        <f t="shared" ca="1" si="469"/>
        <v>Values must be limited to predefinied list</v>
      </c>
      <c r="EF145" s="14" t="str">
        <f t="shared" ca="1" si="470"/>
        <v/>
      </c>
      <c r="EG145" s="14" t="str">
        <f t="shared" ca="1" si="471"/>
        <v/>
      </c>
      <c r="EM145" s="14" t="b">
        <f t="shared" ca="1" si="472"/>
        <v>1</v>
      </c>
      <c r="EN145" s="14">
        <f t="shared" ca="1" si="473"/>
        <v>132</v>
      </c>
      <c r="EO145" s="14" t="str">
        <f t="shared" ca="1" si="474"/>
        <v>q_51_1.11</v>
      </c>
      <c r="EP145" s="14" t="str">
        <f t="shared" ca="1" si="475"/>
        <v xml:space="preserve">ALSFRS(1) 11. Orthopnea (q_51_1.11): Values must be limited to predefinied list and each value must be between 0 and 4. </v>
      </c>
      <c r="EQ145" s="14" t="str">
        <f t="shared" ca="1" si="476"/>
        <v/>
      </c>
    </row>
    <row r="146" spans="2:147" s="14" customFormat="1">
      <c r="B146" s="14" t="str">
        <f t="shared" ca="1" si="407"/>
        <v/>
      </c>
      <c r="C146" s="14">
        <f t="shared" ca="1" si="408"/>
        <v>133</v>
      </c>
      <c r="D146" s="14">
        <f t="shared" si="409"/>
        <v>144</v>
      </c>
      <c r="E146" s="14" t="str">
        <f t="shared" ca="1" si="410"/>
        <v>N</v>
      </c>
      <c r="F146" s="14" t="str">
        <f t="shared" ca="1" si="411"/>
        <v>q_51_1.12</v>
      </c>
      <c r="G146" s="14" t="str">
        <f t="shared" ca="1" si="412"/>
        <v>ALSFRS(1) 12. Respiratory insufficiency</v>
      </c>
      <c r="H146" s="14" t="b">
        <f t="shared" ca="1" si="413"/>
        <v>1</v>
      </c>
      <c r="I146" s="14" t="str">
        <f ca="1">IF($H146,ADDRESS(3,(D146+1)*2-1,4,,"["&amp;wew!$G$7&amp;"]"&amp;_sheetname_labels)&amp;":"&amp;ADDRESS(2+ster!$B$20,(D146+1)*2-1,4),"")</f>
        <v>[DBTemplate.xlsm]labels!KC3:KC725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[DBTemplate.xlsm]labels!KC3:KC7</v>
      </c>
      <c r="L146" s="14" t="str">
        <f ca="1">IF($H146,IF($J146&gt;0,ADDRESS(3,(D146+1)*2,4,,"["&amp;wew!$G$7&amp;"]"&amp;_sheetname_labels)&amp;":"&amp;ADDRESS(2+J146,(D146+1)*2,4),""),"")</f>
        <v>[DBTemplate.xlsm]labels!KD3:KD7</v>
      </c>
      <c r="M146" s="14">
        <f t="shared" ca="1" si="414"/>
        <v>0</v>
      </c>
      <c r="N146" s="14">
        <f t="shared" ca="1" si="415"/>
        <v>5</v>
      </c>
      <c r="O146" s="14" t="str">
        <f t="shared" ca="1" si="416"/>
        <v>q_51_1.12</v>
      </c>
      <c r="P146" s="14" t="str">
        <f t="shared" ca="1" si="417"/>
        <v>ALSFRS(1) 12. Respiratory insufficiency</v>
      </c>
      <c r="Q146" s="14" t="str">
        <f ca="1">IF($BP146,ADDRESS(3,D146+1,4,,"["&amp;wew!$G$7&amp;"]"&amp;_sheetname_dataframe)&amp;":"&amp;ADDRESS(2+ster!$C$14,D146+1,4),"")</f>
        <v>[DBTemplate.xlsm]data_frame!EO3:EO3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18"/>
        <v>0</v>
      </c>
      <c r="AA146" s="12">
        <f t="shared" ca="1" si="419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20"/>
        <v>1</v>
      </c>
      <c r="AE146" s="17" t="b">
        <f t="shared" ca="1" si="421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22"/>
        <v/>
      </c>
      <c r="AH146" s="17" t="b">
        <f t="shared" ca="1" si="423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24"/>
        <v/>
      </c>
      <c r="AK146" s="17" t="b">
        <f t="shared" ca="1" si="425"/>
        <v>0</v>
      </c>
      <c r="AL146" s="17" t="b">
        <f t="shared" ca="1" si="426"/>
        <v>0</v>
      </c>
      <c r="AM146" s="17" t="b">
        <f t="shared" ca="1" si="427"/>
        <v>0</v>
      </c>
      <c r="AN146" s="17">
        <f t="shared" ca="1" si="428"/>
        <v>0</v>
      </c>
      <c r="AO146" s="24">
        <f t="shared" ca="1" si="429"/>
        <v>0</v>
      </c>
      <c r="AP146" s="24">
        <f t="shared" ca="1" si="430"/>
        <v>4</v>
      </c>
      <c r="AQ146" s="17" t="b">
        <f t="shared" ca="1" si="1329"/>
        <v>0</v>
      </c>
      <c r="AR146" s="17" t="b">
        <f t="shared" ca="1" si="431"/>
        <v>1</v>
      </c>
      <c r="AS146" s="17" t="b">
        <f t="shared" ca="1" si="432"/>
        <v>0</v>
      </c>
      <c r="AT146" s="17" t="b">
        <f t="shared" ca="1" si="433"/>
        <v>0</v>
      </c>
      <c r="AU146" s="17" t="b">
        <f t="shared" ca="1" si="434"/>
        <v>1</v>
      </c>
      <c r="AV146" s="17" t="b">
        <f t="shared" ca="1" si="435"/>
        <v>0</v>
      </c>
      <c r="AW146" s="17" t="b">
        <f t="shared" ca="1" si="436"/>
        <v>1</v>
      </c>
      <c r="AX146" s="14" t="b">
        <f t="array" aca="1" ref="AX146" ca="1">IF(H146,N146&gt;0,"")</f>
        <v>1</v>
      </c>
      <c r="AY146" s="17" t="str">
        <f t="shared" ca="1" si="437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38"/>
        <v>1</v>
      </c>
      <c r="BB146" s="17" t="b">
        <v>0</v>
      </c>
      <c r="BC146" s="17" t="b">
        <f t="shared" ca="1" si="439"/>
        <v>0</v>
      </c>
      <c r="BD146" s="17" t="b">
        <f t="shared" ca="1" si="440"/>
        <v>1</v>
      </c>
      <c r="BE146" s="17" t="str">
        <f t="shared" ca="1" si="1330"/>
        <v/>
      </c>
      <c r="BF146" s="17" t="b">
        <f t="shared" ca="1" si="1331"/>
        <v>0</v>
      </c>
      <c r="BG146" s="17" t="b">
        <f t="shared" ca="1" si="441"/>
        <v>0</v>
      </c>
      <c r="BH146" s="17" t="b">
        <f t="shared" ca="1" si="442"/>
        <v>1</v>
      </c>
      <c r="BI146" s="17">
        <f t="shared" ca="1" si="443"/>
        <v>3</v>
      </c>
      <c r="BJ146" s="17" t="b">
        <f t="shared" ca="1" si="444"/>
        <v>0</v>
      </c>
      <c r="BK146" s="17" t="str">
        <f t="shared" ca="1" si="1332"/>
        <v/>
      </c>
      <c r="BL146" s="17" t="str">
        <f t="shared" ca="1" si="445"/>
        <v/>
      </c>
      <c r="BM146" s="17" t="str">
        <f t="shared" ca="1" si="446"/>
        <v>L</v>
      </c>
      <c r="BN146" s="17" t="str">
        <f t="shared" ca="1" si="447"/>
        <v>L</v>
      </c>
      <c r="BO146" s="17" t="str">
        <f t="shared" ca="1" si="448"/>
        <v>N</v>
      </c>
      <c r="BP146" s="14" t="b">
        <f t="shared" ca="1" si="449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50"/>
        <v/>
      </c>
      <c r="DE146" s="14" t="str">
        <f t="shared" ca="1" si="451"/>
        <v/>
      </c>
      <c r="DF146" s="14" t="str">
        <f t="shared" ca="1" si="452"/>
        <v/>
      </c>
      <c r="DG146" s="14" t="str">
        <f t="shared" ca="1" si="453"/>
        <v/>
      </c>
      <c r="DH146" s="14" t="str">
        <f t="shared" ca="1" si="454"/>
        <v/>
      </c>
      <c r="DI146" s="14" t="str">
        <f t="shared" ca="1" si="455"/>
        <v/>
      </c>
      <c r="DJ146" s="14" t="str">
        <f t="shared" ca="1" si="456"/>
        <v/>
      </c>
      <c r="DK146" s="14" t="str">
        <f t="shared" ca="1" si="457"/>
        <v/>
      </c>
      <c r="DL146" s="14" t="str">
        <f t="shared" ca="1" si="1404"/>
        <v/>
      </c>
      <c r="DM146" s="14" t="str">
        <f t="shared" ca="1" si="458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59"/>
        <v/>
      </c>
      <c r="DP146" s="14" t="str">
        <f t="shared" ca="1" si="460"/>
        <v/>
      </c>
      <c r="DQ146" s="14" t="str">
        <f t="shared" ca="1" si="461"/>
        <v/>
      </c>
      <c r="DR146" s="14" t="str">
        <f t="shared" ca="1" si="462"/>
        <v/>
      </c>
      <c r="DS146" s="14" t="str">
        <f t="shared" ca="1" si="463"/>
        <v/>
      </c>
      <c r="DZ146" s="14" t="b">
        <f t="shared" ca="1" si="464"/>
        <v>1</v>
      </c>
      <c r="EA146" s="14" t="str">
        <f t="shared" ca="1" si="465"/>
        <v>ALSFRS(1) 12. Respiratory insufficiency (q_51_1.12)</v>
      </c>
      <c r="EB146" s="14" t="str">
        <f t="shared" ca="1" si="466"/>
        <v xml:space="preserve">Values must be limited to predefinied list and each value must be between 0 and 4. </v>
      </c>
      <c r="EC146" s="14" t="str">
        <f t="shared" ca="1" si="467"/>
        <v xml:space="preserve">ALSFRS(1) 12. Respiratory insufficiency (q_51_1.12): Values must be limited to predefinied list and each value must be between 0 and 4. </v>
      </c>
      <c r="ED146" s="14" t="str">
        <f t="shared" ca="1" si="468"/>
        <v>each value must be between 0 and 4</v>
      </c>
      <c r="EE146" s="14" t="str">
        <f t="shared" ca="1" si="469"/>
        <v>Values must be limited to predefinied list</v>
      </c>
      <c r="EF146" s="14" t="str">
        <f t="shared" ca="1" si="470"/>
        <v/>
      </c>
      <c r="EG146" s="14" t="str">
        <f t="shared" ca="1" si="471"/>
        <v/>
      </c>
      <c r="EM146" s="14" t="b">
        <f t="shared" ca="1" si="472"/>
        <v>1</v>
      </c>
      <c r="EN146" s="14">
        <f t="shared" ca="1" si="473"/>
        <v>133</v>
      </c>
      <c r="EO146" s="14" t="str">
        <f t="shared" ca="1" si="474"/>
        <v>q_51_1.12</v>
      </c>
      <c r="EP146" s="14" t="str">
        <f t="shared" ca="1" si="475"/>
        <v xml:space="preserve">ALSFRS(1) 12. Respiratory insufficiency (q_51_1.12): Values must be limited to predefinied list and each value must be between 0 and 4. </v>
      </c>
      <c r="EQ146" s="14" t="str">
        <f t="shared" ca="1" si="476"/>
        <v/>
      </c>
    </row>
    <row r="147" spans="2:147" s="14" customFormat="1">
      <c r="B147" s="14" t="str">
        <f t="shared" ca="1" si="407"/>
        <v/>
      </c>
      <c r="C147" s="14">
        <f t="shared" ca="1" si="408"/>
        <v>134</v>
      </c>
      <c r="D147" s="14">
        <f t="shared" si="409"/>
        <v>145</v>
      </c>
      <c r="E147" s="14" t="str">
        <f t="shared" ca="1" si="410"/>
        <v>I</v>
      </c>
      <c r="F147" s="14" t="str">
        <f t="shared" ca="1" si="411"/>
        <v>q_51_1.score</v>
      </c>
      <c r="G147" s="14" t="str">
        <f t="shared" ca="1" si="412"/>
        <v>ALSFRS(1) Score</v>
      </c>
      <c r="H147" s="14" t="b">
        <f t="shared" ca="1" si="413"/>
        <v>1</v>
      </c>
      <c r="I147" s="14" t="str">
        <f ca="1">IF($H147,ADDRESS(3,(D147+1)*2-1,4,,"["&amp;wew!$G$7&amp;"]"&amp;_sheetname_labels)&amp;":"&amp;ADDRESS(2+ster!$B$20,(D147+1)*2-1,4),"")</f>
        <v>[DBTemplate.xlsm]labels!KE3:KE725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14"/>
        <v>0</v>
      </c>
      <c r="N147" s="14">
        <f t="shared" ca="1" si="415"/>
        <v>0</v>
      </c>
      <c r="O147" s="14" t="str">
        <f t="shared" ca="1" si="416"/>
        <v>q_51_1.score</v>
      </c>
      <c r="P147" s="14" t="str">
        <f t="shared" ca="1" si="417"/>
        <v>ALSFRS(1) Score</v>
      </c>
      <c r="Q147" s="14" t="str">
        <f ca="1">IF($BP147,ADDRESS(3,D147+1,4,,"["&amp;wew!$G$7&amp;"]"&amp;_sheetname_dataframe)&amp;":"&amp;ADDRESS(2+ster!$C$14,D147+1,4),"")</f>
        <v>[DBTemplate.xlsm]data_frame!EP3:EP3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18"/>
        <v>0</v>
      </c>
      <c r="AA147" s="12">
        <f t="shared" ca="1" si="419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20"/>
        <v>1</v>
      </c>
      <c r="AE147" s="17" t="b">
        <f t="shared" ca="1" si="421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22"/>
        <v/>
      </c>
      <c r="AH147" s="17" t="b">
        <f t="shared" ca="1" si="423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24"/>
        <v/>
      </c>
      <c r="AK147" s="17" t="b">
        <f t="shared" ca="1" si="425"/>
        <v>0</v>
      </c>
      <c r="AL147" s="17" t="b">
        <f t="shared" ca="1" si="426"/>
        <v>0</v>
      </c>
      <c r="AM147" s="17" t="b">
        <f t="shared" ca="1" si="427"/>
        <v>1</v>
      </c>
      <c r="AN147" s="17">
        <f t="shared" ca="1" si="428"/>
        <v>0</v>
      </c>
      <c r="AO147" s="24">
        <f t="shared" ca="1" si="429"/>
        <v>0</v>
      </c>
      <c r="AP147" s="24" t="str">
        <f t="shared" ca="1" si="430"/>
        <v/>
      </c>
      <c r="AQ147" s="17" t="b">
        <f t="shared" ca="1" si="1329"/>
        <v>0</v>
      </c>
      <c r="AR147" s="17" t="b">
        <f t="shared" ca="1" si="431"/>
        <v>0</v>
      </c>
      <c r="AS147" s="17" t="b">
        <f t="shared" ca="1" si="432"/>
        <v>0</v>
      </c>
      <c r="AT147" s="17" t="b">
        <f t="shared" ca="1" si="433"/>
        <v>0</v>
      </c>
      <c r="AU147" s="17" t="b">
        <f t="shared" ca="1" si="434"/>
        <v>1</v>
      </c>
      <c r="AV147" s="17" t="b">
        <f t="shared" ca="1" si="435"/>
        <v>0</v>
      </c>
      <c r="AW147" s="17" t="b">
        <f t="shared" ca="1" si="436"/>
        <v>1</v>
      </c>
      <c r="AX147" s="14" t="b">
        <f t="array" aca="1" ref="AX147" ca="1">IF(H147,N147&gt;0,"")</f>
        <v>0</v>
      </c>
      <c r="AY147" s="17" t="str">
        <f t="shared" ca="1" si="437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38"/>
        <v>0</v>
      </c>
      <c r="BB147" s="17" t="b">
        <v>0</v>
      </c>
      <c r="BC147" s="17" t="str">
        <f t="shared" ca="1" si="439"/>
        <v/>
      </c>
      <c r="BD147" s="17" t="str">
        <f t="shared" ca="1" si="440"/>
        <v/>
      </c>
      <c r="BE147" s="17" t="b">
        <f t="shared" ca="1" si="1330"/>
        <v>0</v>
      </c>
      <c r="BF147" s="17" t="str">
        <f t="shared" ca="1" si="1331"/>
        <v/>
      </c>
      <c r="BG147" s="17" t="str">
        <f t="shared" ca="1" si="441"/>
        <v/>
      </c>
      <c r="BH147" s="17" t="str">
        <f t="shared" ca="1" si="442"/>
        <v/>
      </c>
      <c r="BI147" s="17" t="str">
        <f t="shared" ca="1" si="443"/>
        <v/>
      </c>
      <c r="BJ147" s="17" t="b">
        <f t="shared" ca="1" si="444"/>
        <v>0</v>
      </c>
      <c r="BK147" s="17" t="b">
        <f t="shared" ca="1" si="1332"/>
        <v>1</v>
      </c>
      <c r="BL147" s="17" t="b">
        <f t="shared" ca="1" si="445"/>
        <v>0</v>
      </c>
      <c r="BM147" s="17" t="str">
        <f t="shared" ca="1" si="446"/>
        <v>I</v>
      </c>
      <c r="BN147" s="17" t="str">
        <f t="shared" ca="1" si="447"/>
        <v>I</v>
      </c>
      <c r="BO147" s="17" t="str">
        <f t="shared" ca="1" si="448"/>
        <v>I</v>
      </c>
      <c r="BP147" s="14" t="b">
        <f t="shared" ca="1" si="449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50"/>
        <v/>
      </c>
      <c r="DE147" s="14" t="str">
        <f t="shared" ca="1" si="451"/>
        <v/>
      </c>
      <c r="DF147" s="14" t="str">
        <f t="shared" ca="1" si="452"/>
        <v/>
      </c>
      <c r="DG147" s="14" t="str">
        <f t="shared" ca="1" si="453"/>
        <v/>
      </c>
      <c r="DH147" s="14" t="str">
        <f t="shared" ca="1" si="454"/>
        <v/>
      </c>
      <c r="DI147" s="14" t="str">
        <f t="shared" ca="1" si="455"/>
        <v/>
      </c>
      <c r="DJ147" s="14" t="str">
        <f t="shared" ca="1" si="456"/>
        <v/>
      </c>
      <c r="DK147" s="14" t="str">
        <f t="shared" ca="1" si="457"/>
        <v/>
      </c>
      <c r="DL147" s="14" t="str">
        <f t="shared" ca="1" si="1404"/>
        <v/>
      </c>
      <c r="DM147" s="14" t="str">
        <f t="shared" ca="1" si="458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59"/>
        <v/>
      </c>
      <c r="DP147" s="14" t="str">
        <f t="shared" ca="1" si="460"/>
        <v/>
      </c>
      <c r="DQ147" s="14" t="str">
        <f t="shared" ca="1" si="461"/>
        <v/>
      </c>
      <c r="DR147" s="14" t="str">
        <f t="shared" ca="1" si="462"/>
        <v/>
      </c>
      <c r="DS147" s="14" t="str">
        <f t="shared" ca="1" si="463"/>
        <v/>
      </c>
      <c r="DZ147" s="14" t="b">
        <f t="shared" ca="1" si="464"/>
        <v>1</v>
      </c>
      <c r="EA147" s="14" t="str">
        <f t="shared" ca="1" si="465"/>
        <v>ALSFRS(1) Score (q_51_1.score)</v>
      </c>
      <c r="EB147" s="14" t="str">
        <f t="shared" ca="1" si="466"/>
        <v xml:space="preserve">Values must be numeric and each value must be above 0. </v>
      </c>
      <c r="EC147" s="14" t="str">
        <f t="shared" ca="1" si="467"/>
        <v xml:space="preserve">ALSFRS(1) Score (q_51_1.score): Values must be numeric and each value must be above 0. </v>
      </c>
      <c r="ED147" s="14" t="str">
        <f t="shared" ca="1" si="468"/>
        <v>each value must be above 0</v>
      </c>
      <c r="EE147" s="14" t="str">
        <f t="shared" ca="1" si="469"/>
        <v>Values must be numeric</v>
      </c>
      <c r="EF147" s="14" t="str">
        <f t="shared" ca="1" si="470"/>
        <v/>
      </c>
      <c r="EG147" s="14" t="str">
        <f t="shared" ca="1" si="471"/>
        <v/>
      </c>
      <c r="EM147" s="14" t="b">
        <f t="shared" ca="1" si="472"/>
        <v>1</v>
      </c>
      <c r="EN147" s="14">
        <f t="shared" ca="1" si="473"/>
        <v>134</v>
      </c>
      <c r="EO147" s="14" t="str">
        <f t="shared" ca="1" si="474"/>
        <v>q_51_1.score</v>
      </c>
      <c r="EP147" s="14" t="str">
        <f t="shared" ca="1" si="475"/>
        <v xml:space="preserve">ALSFRS(1) Score (q_51_1.score): Values must be numeric and each value must be above 0. </v>
      </c>
      <c r="EQ147" s="14" t="str">
        <f t="shared" ca="1" si="476"/>
        <v/>
      </c>
    </row>
    <row r="148" spans="2:147" s="14" customFormat="1">
      <c r="B148" s="14" t="str">
        <f t="shared" ca="1" si="407"/>
        <v/>
      </c>
      <c r="C148" s="14">
        <f t="shared" ca="1" si="408"/>
        <v>135</v>
      </c>
      <c r="D148" s="14">
        <f t="shared" si="409"/>
        <v>146</v>
      </c>
      <c r="E148" s="14" t="str">
        <f t="shared" ca="1" si="410"/>
        <v>I</v>
      </c>
      <c r="F148" s="14" t="str">
        <f t="shared" ca="1" si="411"/>
        <v>q_51_1.rate</v>
      </c>
      <c r="G148" s="14" t="str">
        <f t="shared" ca="1" si="412"/>
        <v>ALSFRS(1) Rate of decay</v>
      </c>
      <c r="H148" s="14" t="b">
        <f t="shared" ca="1" si="413"/>
        <v>1</v>
      </c>
      <c r="I148" s="14" t="str">
        <f ca="1">IF($H148,ADDRESS(3,(D148+1)*2-1,4,,"["&amp;wew!$G$7&amp;"]"&amp;_sheetname_labels)&amp;":"&amp;ADDRESS(2+ster!$B$20,(D148+1)*2-1,4),"")</f>
        <v>[DBTemplate.xlsm]labels!KG3:KG725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14"/>
        <v>0</v>
      </c>
      <c r="N148" s="14">
        <f t="shared" ca="1" si="415"/>
        <v>0</v>
      </c>
      <c r="O148" s="14" t="str">
        <f t="shared" ca="1" si="416"/>
        <v>q_51_1.rate</v>
      </c>
      <c r="P148" s="14" t="str">
        <f t="shared" ca="1" si="417"/>
        <v>ALSFRS(1) Rate of decay</v>
      </c>
      <c r="Q148" s="14" t="str">
        <f ca="1">IF($BP148,ADDRESS(3,D148+1,4,,"["&amp;wew!$G$7&amp;"]"&amp;_sheetname_dataframe)&amp;":"&amp;ADDRESS(2+ster!$C$14,D148+1,4),"")</f>
        <v>[DBTemplate.xlsm]data_frame!EQ3:EQ3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18"/>
        <v>0</v>
      </c>
      <c r="AA148" s="12">
        <f t="shared" ca="1" si="419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20"/>
        <v>3</v>
      </c>
      <c r="AE148" s="17" t="b">
        <f t="shared" ca="1" si="421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22"/>
        <v/>
      </c>
      <c r="AH148" s="17" t="b">
        <f t="shared" ca="1" si="423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24"/>
        <v/>
      </c>
      <c r="AK148" s="17" t="b">
        <f t="shared" ca="1" si="425"/>
        <v>0</v>
      </c>
      <c r="AL148" s="17" t="b">
        <f t="shared" ca="1" si="426"/>
        <v>0</v>
      </c>
      <c r="AM148" s="17" t="b">
        <f t="shared" ca="1" si="427"/>
        <v>1</v>
      </c>
      <c r="AN148" s="17">
        <f t="shared" ca="1" si="428"/>
        <v>0</v>
      </c>
      <c r="AO148" s="24">
        <f t="shared" ca="1" si="429"/>
        <v>0</v>
      </c>
      <c r="AP148" s="24">
        <f t="shared" ca="1" si="430"/>
        <v>10</v>
      </c>
      <c r="AQ148" s="17" t="b">
        <f t="shared" ca="1" si="1329"/>
        <v>0</v>
      </c>
      <c r="AR148" s="17" t="b">
        <f t="shared" ca="1" si="431"/>
        <v>0</v>
      </c>
      <c r="AS148" s="17" t="b">
        <f t="shared" ca="1" si="432"/>
        <v>0</v>
      </c>
      <c r="AT148" s="17" t="b">
        <f t="shared" ca="1" si="433"/>
        <v>0</v>
      </c>
      <c r="AU148" s="17" t="b">
        <f t="shared" ca="1" si="434"/>
        <v>1</v>
      </c>
      <c r="AV148" s="17" t="b">
        <f t="shared" ca="1" si="435"/>
        <v>0</v>
      </c>
      <c r="AW148" s="17" t="b">
        <f t="shared" ca="1" si="436"/>
        <v>1</v>
      </c>
      <c r="AX148" s="14" t="b">
        <f t="array" aca="1" ref="AX148" ca="1">IF(H148,N148&gt;0,"")</f>
        <v>0</v>
      </c>
      <c r="AY148" s="17" t="str">
        <f t="shared" ca="1" si="437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38"/>
        <v>0</v>
      </c>
      <c r="BB148" s="17" t="b">
        <v>0</v>
      </c>
      <c r="BC148" s="17" t="str">
        <f t="shared" ca="1" si="439"/>
        <v/>
      </c>
      <c r="BD148" s="17" t="str">
        <f t="shared" ca="1" si="440"/>
        <v/>
      </c>
      <c r="BE148" s="17" t="b">
        <f t="shared" ca="1" si="1330"/>
        <v>0</v>
      </c>
      <c r="BF148" s="17" t="str">
        <f t="shared" ca="1" si="1331"/>
        <v/>
      </c>
      <c r="BG148" s="17" t="str">
        <f t="shared" ca="1" si="441"/>
        <v/>
      </c>
      <c r="BH148" s="17" t="str">
        <f t="shared" ca="1" si="442"/>
        <v/>
      </c>
      <c r="BI148" s="17" t="str">
        <f t="shared" ca="1" si="443"/>
        <v/>
      </c>
      <c r="BJ148" s="17" t="b">
        <f t="shared" ca="1" si="444"/>
        <v>0</v>
      </c>
      <c r="BK148" s="17" t="b">
        <f t="shared" ca="1" si="1332"/>
        <v>0</v>
      </c>
      <c r="BL148" s="17" t="b">
        <f t="shared" ca="1" si="445"/>
        <v>1</v>
      </c>
      <c r="BM148" s="17" t="str">
        <f t="shared" ca="1" si="446"/>
        <v>N</v>
      </c>
      <c r="BN148" s="17" t="str">
        <f t="shared" ca="1" si="447"/>
        <v>N</v>
      </c>
      <c r="BO148" s="17" t="str">
        <f t="shared" ca="1" si="448"/>
        <v>I</v>
      </c>
      <c r="BP148" s="14" t="b">
        <f t="shared" ca="1" si="449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 t="b">
        <v>0</v>
      </c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</v>
      </c>
      <c r="DD148" s="14" t="str">
        <f t="shared" ca="1" si="450"/>
        <v/>
      </c>
      <c r="DE148" s="14" t="str">
        <f t="shared" ca="1" si="451"/>
        <v/>
      </c>
      <c r="DF148" s="14" t="str">
        <f t="shared" ca="1" si="452"/>
        <v/>
      </c>
      <c r="DG148" s="14" t="str">
        <f t="shared" ca="1" si="453"/>
        <v/>
      </c>
      <c r="DH148" s="14" t="str">
        <f t="shared" ca="1" si="454"/>
        <v/>
      </c>
      <c r="DI148" s="14" t="str">
        <f t="shared" ca="1" si="455"/>
        <v/>
      </c>
      <c r="DJ148" s="14" t="str">
        <f t="shared" ca="1" si="456"/>
        <v/>
      </c>
      <c r="DK148" s="14" t="str">
        <f t="shared" ca="1" si="457"/>
        <v/>
      </c>
      <c r="DL148" s="14" t="str">
        <f t="shared" ca="1" si="1404"/>
        <v/>
      </c>
      <c r="DM148" s="14" t="str">
        <f t="shared" ca="1" si="458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59"/>
        <v/>
      </c>
      <c r="DP148" s="14" t="str">
        <f t="shared" ca="1" si="460"/>
        <v/>
      </c>
      <c r="DQ148" s="14" t="str">
        <f t="shared" ca="1" si="461"/>
        <v/>
      </c>
      <c r="DR148" s="14" t="str">
        <f t="shared" ca="1" si="462"/>
        <v/>
      </c>
      <c r="DS148" s="14" t="str">
        <f t="shared" ca="1" si="463"/>
        <v/>
      </c>
      <c r="DZ148" s="14" t="b">
        <f t="shared" ca="1" si="464"/>
        <v>1</v>
      </c>
      <c r="EA148" s="14" t="str">
        <f t="shared" ca="1" si="465"/>
        <v>ALSFRS(1) Rate of decay (q_51_1.rate)</v>
      </c>
      <c r="EB148" s="14" t="str">
        <f t="shared" ca="1" si="466"/>
        <v xml:space="preserve">Values must be numeric and each value must be between 0 and 10. </v>
      </c>
      <c r="EC148" s="14" t="str">
        <f t="shared" ca="1" si="467"/>
        <v xml:space="preserve">ALSFRS(1) Rate of decay (q_51_1.rate): Values must be numeric and each value must be between 0 and 10. </v>
      </c>
      <c r="ED148" s="14" t="str">
        <f t="shared" ca="1" si="468"/>
        <v>each value must be between 0 and 10</v>
      </c>
      <c r="EE148" s="14" t="str">
        <f t="shared" ca="1" si="469"/>
        <v>Values must be numeric</v>
      </c>
      <c r="EF148" s="14" t="str">
        <f t="shared" ca="1" si="470"/>
        <v/>
      </c>
      <c r="EG148" s="14" t="str">
        <f t="shared" ca="1" si="471"/>
        <v/>
      </c>
      <c r="EM148" s="14" t="b">
        <f t="shared" ca="1" si="472"/>
        <v>1</v>
      </c>
      <c r="EN148" s="14">
        <f t="shared" ca="1" si="473"/>
        <v>135</v>
      </c>
      <c r="EO148" s="14" t="str">
        <f t="shared" ca="1" si="474"/>
        <v>q_51_1.rate</v>
      </c>
      <c r="EP148" s="14" t="str">
        <f t="shared" ca="1" si="475"/>
        <v xml:space="preserve">ALSFRS(1) Rate of decay (q_51_1.rate): Values must be numeric and each value must be between 0 and 10. </v>
      </c>
      <c r="EQ148" s="14" t="str">
        <f t="shared" ca="1" si="476"/>
        <v/>
      </c>
    </row>
    <row r="149" spans="2:147" s="14" customFormat="1">
      <c r="B149" s="14" t="str">
        <f t="shared" ref="B149" ca="1" si="1405">DF149</f>
        <v/>
      </c>
      <c r="C149" s="14">
        <f t="shared" ref="C149" ca="1" si="1406">IF(OFFSET(B149,-1,COLUMN(VariableExists)-2),OFFSET(B149,-1,1)+1,OFFSET(B149,-1,1))</f>
        <v>136</v>
      </c>
      <c r="D149" s="14">
        <f t="shared" ref="D149" si="1407">ROW(A149)-2</f>
        <v>147</v>
      </c>
      <c r="E149" s="14" t="str">
        <f t="shared" ref="E149" ca="1" si="1408">IF(OR(G149="",ROW(G149)=2),"",IF(Z149&gt;0,"S",IF(AX149,IF(J149=2,"D","N"),"I")))</f>
        <v>I</v>
      </c>
      <c r="F149" s="14" t="str">
        <f t="shared" ref="F149" ca="1" si="1409">IF(H149,O149,"")</f>
        <v>q_51_2.date</v>
      </c>
      <c r="G149" s="14" t="str">
        <f t="shared" ref="G149" ca="1" si="1410">IF(H149,P149,"")</f>
        <v>ALSFRS(2) Acquisition date</v>
      </c>
      <c r="H149" s="14" t="b">
        <f t="shared" ref="H149" ca="1" si="1411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[DBTemplate.xlsm]labels!KI3:KI725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12">IF($H149,IF(J149&gt;0,COUNTA(INDIRECT(K149))-COUNT(INDIRECT(K149)),0),"")</f>
        <v>0</v>
      </c>
      <c r="N149" s="14">
        <f t="shared" ref="N149" ca="1" si="1413">IF(H149,J149-M149,"")</f>
        <v>0</v>
      </c>
      <c r="O149" s="14" t="str">
        <f t="shared" ref="O149" ca="1" si="1414">IF(INDIRECT(ADDRESS(2,D149+1,,,_sheetname_dataframe))="","",INDIRECT(ADDRESS(2,D149+1,,,_sheetname_dataframe)))</f>
        <v>q_51_2.date</v>
      </c>
      <c r="P149" s="14" t="str">
        <f t="shared" ref="P149" ca="1" si="1415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[DBTemplate.xlsm]data_frame!ER3:ER3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16">IF(H149,S149-T149-W149,"")</f>
        <v>0</v>
      </c>
      <c r="AA149" s="12" t="str">
        <f t="shared" ref="AA149" ca="1" si="1417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18">IF($H149,IF(AC149&lt;&gt;"",IF(AC149=0,1,IF(AC149/W149&lt;0.15,2,3)),0),"")</f>
        <v>1</v>
      </c>
      <c r="AE149" s="17" t="b">
        <f t="shared" ref="AE149" ca="1" si="1419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20">IF(AE149,IF($H149,IF(INDIRECT(ADDRESS(1,D149+2,,,_sheetname_dataframe))="","",INDIRECT(ADDRESS(1,D149+2,,,_sheetname_dataframe))),""),"")</f>
        <v/>
      </c>
      <c r="AH149" s="17" t="b">
        <f t="shared" ref="AH149" ca="1" si="1421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22">IF(AH149,IF($H149,IF(INDIRECT(ADDRESS(1,D149+3,,,_sheetname_dataframe))="","",INDIRECT(ADDRESS(1,D149+3,,,_sheetname_dataframe))),""),"")</f>
        <v/>
      </c>
      <c r="AK149" s="17" t="b">
        <f t="shared" ref="AK149" ca="1" si="1423">IF(H149,OR(AQ149,AD149=2),"")</f>
        <v>0</v>
      </c>
      <c r="AL149" s="17" t="b">
        <f t="shared" ref="AL149" ca="1" si="1424">IF($H149,IF(BV149&lt;&gt;"",IF(OR(BM149="F",BM149="L",BM149="I",BM149="D"),BV149&lt;&gt;0)),"")</f>
        <v>0</v>
      </c>
      <c r="AM149" s="17" t="b">
        <f t="shared" ref="AM149" ca="1" si="1425">IF($H149,AND(NOT(AL149),OR(IF(BW149&lt;&gt;"",IF(OR(BM149="F",BM149="L"),BW149&lt;&gt;0)),BM149="I",BM149="N",BM149="D")),"")</f>
        <v>1</v>
      </c>
      <c r="AN149" s="17">
        <f t="shared" ref="AN149" ca="1" si="1426">IF(COUNTA(INDIRECT(Q149))=0,0, IF(AND(AO149&lt;&gt;"",X149&lt;AO149),1,IF(AND(AP149&lt;&gt;"",Y149&gt;AP149),1,IF(AND(AQ149,AC149&gt;0),2,0))))</f>
        <v>0</v>
      </c>
      <c r="AO149" s="24" t="str">
        <f t="shared" ref="AO149" ca="1" si="1427">IF($H149,IF(BY149&lt;&gt;"",IF(ISNUMBER(BY149),BY149,""),""),"")</f>
        <v/>
      </c>
      <c r="AP149" s="24" t="str">
        <f t="shared" ref="AP149" ca="1" si="1428">IF($H149,IF(BZ149&lt;&gt;"",IF(ISNUMBER(BZ149),BZ149,""),""),"")</f>
        <v/>
      </c>
      <c r="AQ149" s="17" t="b">
        <f t="shared" ca="1" si="1329"/>
        <v>0</v>
      </c>
      <c r="AR149" s="17" t="b">
        <f t="shared" ref="AR149" ca="1" si="1429">IF(H149,IF(N149&gt;0,IF(BQ149&lt;&gt;"",BQ149&lt;&gt;0,FALSE),FALSE),"")</f>
        <v>0</v>
      </c>
      <c r="AS149" s="17" t="b">
        <f t="shared" ref="AS149" ca="1" si="1430">IF(H149,IF(BR149&lt;&gt;"",BR149&lt;&gt;0,FALSE),"")</f>
        <v>0</v>
      </c>
      <c r="AT149" s="17" t="b">
        <f t="shared" ref="AT149" ca="1" si="1431">IF(H149,IF(N149&gt;0,FALSE,IF(BU149&lt;&gt;"",MATCH(BU149,DataType,0)=1,FALSE)),"")</f>
        <v>0</v>
      </c>
      <c r="AU149" s="17" t="b">
        <f t="shared" ref="AU149" ca="1" si="1432">IF(H149,IF(N149&gt;0,TRUE,IF(BU149&lt;&gt;"",MATCH(BU149,DataType,0)=2,FALSE)),"")</f>
        <v>0</v>
      </c>
      <c r="AV149" s="17" t="b">
        <f t="shared" ref="AV149" ca="1" si="1433">IF(H149,IF(N149&gt;0,FALSE,IF(BU149&lt;&gt;"",MATCH(BU149,DataType,0)=3,FALSE)),"")</f>
        <v>1</v>
      </c>
      <c r="AW149" s="17" t="b">
        <f t="shared" ref="AW149" ca="1" si="1434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435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436">IF(H149,BU149="",FALSE)</f>
        <v>0</v>
      </c>
      <c r="BB149" s="17" t="b">
        <v>0</v>
      </c>
      <c r="BC149" s="17" t="str">
        <f t="shared" ref="BC149" ca="1" si="1437">IF(BA149,IF(N149&gt;0,AND(AZ149,Z149=0),FALSE),"")</f>
        <v/>
      </c>
      <c r="BD149" s="17" t="str">
        <f t="shared" ref="BD149" ca="1" si="1438">IF(BA149,IF(N149&gt;0,AND(NOT(AZ149),Z149=0),FALSE),"")</f>
        <v/>
      </c>
      <c r="BE149" s="17" t="b">
        <f t="shared" ca="1" si="1330"/>
        <v>0</v>
      </c>
      <c r="BF149" s="17" t="str">
        <f t="shared" ca="1" si="1331"/>
        <v/>
      </c>
      <c r="BG149" s="17" t="str">
        <f t="shared" ref="BG149" ca="1" si="1439">IF(BA149,IF(OR(BB149:BF149),FALSE,IF(Z149=0,FALSE,Z149&gt;0)),"")</f>
        <v/>
      </c>
      <c r="BH149" s="17" t="str">
        <f t="shared" ref="BH149" ca="1" si="1440">IF(BA149,COUNTIF(BB149:BG149,TRUE)=1,"")</f>
        <v/>
      </c>
      <c r="BI149" s="17" t="str">
        <f t="shared" ref="BI149" ca="1" si="1441">IF(BA149,IFERROR(MATCH(TRUE,BB149:BG149,0),7),"")</f>
        <v/>
      </c>
      <c r="BJ149" s="17" t="b">
        <f t="shared" ref="BJ149" ca="1" si="1442">DF149&lt;&gt;""</f>
        <v>0</v>
      </c>
      <c r="BK149" s="17" t="str">
        <f t="shared" ca="1" si="1332"/>
        <v/>
      </c>
      <c r="BL149" s="17" t="str">
        <f t="shared" ref="BL149" ca="1" si="1443">IF(H149,IF(AND(NOT(BA149),AU149),AC149&gt;0,""),"")</f>
        <v/>
      </c>
      <c r="BM149" s="17" t="str">
        <f t="shared" ref="BM149" ca="1" si="1444">IF(H149,IF(BA149,CHOOSE(BI149,"0","F","L","I","N",IF(AA149&gt;0.5,"N","S"),"0"),CHOOSE(MATCH(BU149,DataType,0),"S",IF(BK149,"I","N"),"D"  )),"")</f>
        <v>D</v>
      </c>
      <c r="BN149" s="17" t="str">
        <f t="shared" ref="BN149" ca="1" si="1445">IF(H149,IF(BJ149,"E",IF(BA149,CHOOSE(BI149,"0","F","L","I","N","S","0"),CHOOSE(MATCH(BU149,DataType,0),"S",IF(BK149,"I","N"),"D"  ))),"")</f>
        <v>D</v>
      </c>
      <c r="BO149" s="17" t="str">
        <f t="shared" ref="BO149" ca="1" si="1446">IF($H149,IF(BM149="0","",IF(AND(AR149,N149=2),"D",IF(BM149="S","N",IF(AL149,"O",IF(AM149,"I","N"))))),"")</f>
        <v>I</v>
      </c>
      <c r="BP149" s="14" t="b">
        <f t="shared" ref="BP149" ca="1" si="144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448">IF(MID(DC149,1,1)="■",MID(DC149,2,LEN(DC149)),DC149)</f>
        <v/>
      </c>
      <c r="DE149" s="14" t="str">
        <f t="shared" ref="DE149" ca="1" si="1449">IF(DD149&lt;&gt;"",IF(MID(DD149,LEN(DD149),1)="■",MID(DD149,1,LEN(DD149)-1),DD149),"")</f>
        <v/>
      </c>
      <c r="DF149" s="14" t="str">
        <f t="shared" ref="DF149" ca="1" si="1450">IFERROR(IF(DE149&lt;&gt;"",SUBSTITUTE(DE149,"■",". "),""),"##INTERNAL_ERROR")</f>
        <v/>
      </c>
      <c r="DG149" s="14" t="str">
        <f t="shared" ref="DG149" ca="1" si="1451">IF(CN149&lt;&gt;0,"Variable name don't comply with the naming convention","")</f>
        <v/>
      </c>
      <c r="DH149" s="14" t="str">
        <f t="shared" ref="DH149" ca="1" si="145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453">IF(CP149&lt;&gt;"","Variable label exceed length 150","")</f>
        <v/>
      </c>
      <c r="DJ149" s="14" t="str">
        <f t="shared" ref="DJ149" ca="1" si="145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455">IF(CR149&lt;&gt;"","The following cases have values below declared theorethical min: " &amp;SUBSTITUTE(CR149," ",", "),"")</f>
        <v/>
      </c>
      <c r="DL149" s="14" t="str">
        <f t="shared" ref="DL149" ca="1" si="1456">IF(CS149&lt;&gt;"","The following cases have values above declared theorethical max: " &amp;SUBSTITUTE(CS149," ",", "),"")</f>
        <v/>
      </c>
      <c r="DM149" s="14" t="str">
        <f t="shared" ref="DM149" ca="1" si="145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458">IF(CV149&lt;&gt;"","The following records are missing in this required field: " &amp;SUBSTITUTE(CV149," ",", "),"")</f>
        <v/>
      </c>
      <c r="DP149" s="14" t="str">
        <f t="shared" ref="DP149" ca="1" si="1459">IF(CW149&lt;&gt;"","The following cases have non-integer values: " &amp;SUBSTITUTE(CW149," ",", "),"")</f>
        <v/>
      </c>
      <c r="DQ149" s="14" t="str">
        <f t="shared" ref="DQ149" ca="1" si="1460">IF(CX149&lt;&gt;"","The following cases are non-numeric: " &amp;SUBSTITUTE(CX149," ",", "),"")</f>
        <v/>
      </c>
      <c r="DR149" s="14" t="str">
        <f t="shared" ref="DR149" ca="1" si="146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46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463">OR(ED149&lt;&gt;"",EF149&lt;&gt;"",EG149&lt;&gt;"")</f>
        <v>0</v>
      </c>
      <c r="EA149" s="14" t="str">
        <f t="shared" ref="EA149" ca="1" si="1464">IF(EB149&lt;&gt;"",G149 &amp; " (" &amp; F149 &amp; ")","")</f>
        <v>ALSFRS(2) Acquisition date (q_51_2.date)</v>
      </c>
      <c r="EB149" s="14" t="str">
        <f t="shared" ref="EB149" ca="1" si="146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466">IF(EB149&lt;&gt;"",G149 &amp; " (" &amp; F149 &amp; "): " &amp; EB149,"")</f>
        <v xml:space="preserve">ALSFRS(2) Acquisition date (q_51_2.date): Values must be numeric. </v>
      </c>
      <c r="ED149" s="14" t="str">
        <f t="shared" ref="ED149" ca="1" si="146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46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469">IF($H149,AG149,"")</f>
        <v/>
      </c>
      <c r="EG149" s="14" t="str">
        <f t="shared" ref="EG149" ca="1" si="1470">IF($H149,AJ149,"")</f>
        <v/>
      </c>
      <c r="EM149" s="14" t="b">
        <f t="shared" ref="EM149" ca="1" si="1471">OR(EC149&lt;&gt;"",DF149&lt;&gt;"")</f>
        <v>1</v>
      </c>
      <c r="EN149" s="14">
        <f t="shared" ref="EN149" ca="1" si="1472">IF(EM149,C149,"")</f>
        <v>136</v>
      </c>
      <c r="EO149" s="14" t="str">
        <f t="shared" ref="EO149" ca="1" si="1473">IF(EM149,F149,"")</f>
        <v>q_51_2.date</v>
      </c>
      <c r="EP149" s="14" t="str">
        <f t="shared" ref="EP149" ca="1" si="1474">EC149</f>
        <v xml:space="preserve">ALSFRS(2) Acquisition date (q_51_2.date): Values must be numeric. </v>
      </c>
      <c r="EQ149" s="14" t="str">
        <f t="shared" ref="EQ149" ca="1" si="1475">DF149</f>
        <v/>
      </c>
    </row>
    <row r="150" spans="2:147" s="14" customFormat="1">
      <c r="B150" s="14" t="str">
        <f t="shared" ref="B150" ca="1" si="1476">DF150</f>
        <v/>
      </c>
      <c r="C150" s="14">
        <f t="shared" ref="C150" ca="1" si="1477">IF(OFFSET(B150,-1,COLUMN(VariableExists)-2),OFFSET(B150,-1,1)+1,OFFSET(B150,-1,1))</f>
        <v>137</v>
      </c>
      <c r="D150" s="14">
        <f t="shared" ref="D150" si="1478">ROW(A150)-2</f>
        <v>148</v>
      </c>
      <c r="E150" s="14" t="str">
        <f t="shared" ref="E150" ca="1" si="1479">IF(OR(G150="",ROW(G150)=2),"",IF(Z150&gt;0,"S",IF(AX150,IF(J150=2,"D","N"),"I")))</f>
        <v>N</v>
      </c>
      <c r="F150" s="14" t="str">
        <f t="shared" ref="F150" ca="1" si="1480">IF(H150,O150,"")</f>
        <v>q_51_2.1</v>
      </c>
      <c r="G150" s="14" t="str">
        <f t="shared" ref="G150" ca="1" si="1481">IF(H150,P150,"")</f>
        <v>ALSFRS(2) 1. Speech</v>
      </c>
      <c r="H150" s="14" t="b">
        <f t="shared" ref="H150" ca="1" si="148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[DBTemplate.xlsm]labels!KK3:KK725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[DBTemplate.xlsm]labels!KK3:KK7</v>
      </c>
      <c r="L150" s="14" t="str">
        <f ca="1">IF($H150,IF($J150&gt;0,ADDRESS(3,(D150+1)*2,4,,"["&amp;wew!$G$7&amp;"]"&amp;_sheetname_labels)&amp;":"&amp;ADDRESS(2+J150,(D150+1)*2,4),""),"")</f>
        <v>[DBTemplate.xlsm]labels!KL3:KL7</v>
      </c>
      <c r="M150" s="14">
        <f t="shared" ref="M150" ca="1" si="1483">IF($H150,IF(J150&gt;0,COUNTA(INDIRECT(K150))-COUNT(INDIRECT(K150)),0),"")</f>
        <v>0</v>
      </c>
      <c r="N150" s="14">
        <f t="shared" ref="N150" ca="1" si="1484">IF(H150,J150-M150,"")</f>
        <v>5</v>
      </c>
      <c r="O150" s="14" t="str">
        <f t="shared" ref="O150" ca="1" si="1485">IF(INDIRECT(ADDRESS(2,D150+1,,,_sheetname_dataframe))="","",INDIRECT(ADDRESS(2,D150+1,,,_sheetname_dataframe)))</f>
        <v>q_51_2.1</v>
      </c>
      <c r="P150" s="14" t="str">
        <f t="shared" ref="P150" ca="1" si="148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[DBTemplate.xlsm]data_frame!ES3:ES3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487">IF(H150,S150-T150-W150,"")</f>
        <v>0</v>
      </c>
      <c r="AA150" s="12" t="str">
        <f t="shared" ref="AA150" ca="1" si="148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489">IF($H150,IF(AC150&lt;&gt;"",IF(AC150=0,1,IF(AC150/W150&lt;0.15,2,3)),0),"")</f>
        <v>1</v>
      </c>
      <c r="AE150" s="17" t="b">
        <f t="shared" ref="AE150" ca="1" si="149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491">IF(AE150,IF($H150,IF(INDIRECT(ADDRESS(1,D150+2,,,_sheetname_dataframe))="","",INDIRECT(ADDRESS(1,D150+2,,,_sheetname_dataframe))),""),"")</f>
        <v/>
      </c>
      <c r="AH150" s="17" t="b">
        <f t="shared" ref="AH150" ca="1" si="149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493">IF(AH150,IF($H150,IF(INDIRECT(ADDRESS(1,D150+3,,,_sheetname_dataframe))="","",INDIRECT(ADDRESS(1,D150+3,,,_sheetname_dataframe))),""),"")</f>
        <v/>
      </c>
      <c r="AK150" s="17" t="b">
        <f t="shared" ref="AK150" ca="1" si="1494">IF(H150,OR(AQ150,AD150=2),"")</f>
        <v>0</v>
      </c>
      <c r="AL150" s="17" t="b">
        <f t="shared" ref="AL150" ca="1" si="1495">IF($H150,IF(BV150&lt;&gt;"",IF(OR(BM150="F",BM150="L",BM150="I",BM150="D"),BV150&lt;&gt;0)),"")</f>
        <v>0</v>
      </c>
      <c r="AM150" s="17" t="b">
        <f t="shared" ref="AM150" ca="1" si="1496">IF($H150,AND(NOT(AL150),OR(IF(BW150&lt;&gt;"",IF(OR(BM150="F",BM150="L"),BW150&lt;&gt;0)),BM150="I",BM150="N",BM150="D")),"")</f>
        <v>0</v>
      </c>
      <c r="AN150" s="17">
        <f t="shared" ref="AN150" ca="1" si="1497">IF(COUNTA(INDIRECT(Q150))=0,0, IF(AND(AO150&lt;&gt;"",X150&lt;AO150),1,IF(AND(AP150&lt;&gt;"",Y150&gt;AP150),1,IF(AND(AQ150,AC150&gt;0),2,0))))</f>
        <v>0</v>
      </c>
      <c r="AO150" s="24" t="str">
        <f t="shared" ref="AO150" ca="1" si="1498">IF($H150,IF(BY150&lt;&gt;"",IF(ISNUMBER(BY150),BY150,""),""),"")</f>
        <v/>
      </c>
      <c r="AP150" s="24" t="str">
        <f t="shared" ref="AP150" ca="1" si="1499">IF($H150,IF(BZ150&lt;&gt;"",IF(ISNUMBER(BZ150),BZ150,""),""),"")</f>
        <v/>
      </c>
      <c r="AQ150" s="17" t="b">
        <f t="shared" ca="1" si="1329"/>
        <v>0</v>
      </c>
      <c r="AR150" s="17" t="b">
        <f t="shared" ref="AR150" ca="1" si="1500">IF(H150,IF(N150&gt;0,IF(BQ150&lt;&gt;"",BQ150&lt;&gt;0,FALSE),FALSE),"")</f>
        <v>1</v>
      </c>
      <c r="AS150" s="17" t="b">
        <f t="shared" ref="AS150" ca="1" si="1501">IF(H150,IF(BR150&lt;&gt;"",BR150&lt;&gt;0,FALSE),"")</f>
        <v>0</v>
      </c>
      <c r="AT150" s="17" t="b">
        <f t="shared" ref="AT150" ca="1" si="1502">IF(H150,IF(N150&gt;0,FALSE,IF(BU150&lt;&gt;"",MATCH(BU150,DataType,0)=1,FALSE)),"")</f>
        <v>0</v>
      </c>
      <c r="AU150" s="17" t="b">
        <f t="shared" ref="AU150" ca="1" si="1503">IF(H150,IF(N150&gt;0,TRUE,IF(BU150&lt;&gt;"",MATCH(BU150,DataType,0)=2,FALSE)),"")</f>
        <v>1</v>
      </c>
      <c r="AV150" s="17" t="b">
        <f t="shared" ref="AV150" ca="1" si="1504">IF(H150,IF(N150&gt;0,FALSE,IF(BU150&lt;&gt;"",MATCH(BU150,DataType,0)=3,FALSE)),"")</f>
        <v>0</v>
      </c>
      <c r="AW150" s="17" t="b">
        <f t="shared" ref="AW150" ca="1" si="1505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06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07">IF(H150,BU150="",FALSE)</f>
        <v>1</v>
      </c>
      <c r="BB150" s="17" t="b">
        <v>0</v>
      </c>
      <c r="BC150" s="17" t="b">
        <f t="shared" ref="BC150" ca="1" si="1508">IF(BA150,IF(N150&gt;0,AND(AZ150,Z150=0),FALSE),"")</f>
        <v>0</v>
      </c>
      <c r="BD150" s="17" t="b">
        <f t="shared" ref="BD150" ca="1" si="1509">IF(BA150,IF(N150&gt;0,AND(NOT(AZ150),Z150=0),FALSE),"")</f>
        <v>1</v>
      </c>
      <c r="BE150" s="17" t="str">
        <f t="shared" ca="1" si="1330"/>
        <v/>
      </c>
      <c r="BF150" s="17" t="b">
        <f t="shared" ca="1" si="1331"/>
        <v>0</v>
      </c>
      <c r="BG150" s="17" t="b">
        <f t="shared" ref="BG150" ca="1" si="1510">IF(BA150,IF(OR(BB150:BF150),FALSE,IF(Z150=0,FALSE,Z150&gt;0)),"")</f>
        <v>0</v>
      </c>
      <c r="BH150" s="17" t="b">
        <f t="shared" ref="BH150" ca="1" si="1511">IF(BA150,COUNTIF(BB150:BG150,TRUE)=1,"")</f>
        <v>1</v>
      </c>
      <c r="BI150" s="17">
        <f t="shared" ref="BI150" ca="1" si="1512">IF(BA150,IFERROR(MATCH(TRUE,BB150:BG150,0),7),"")</f>
        <v>3</v>
      </c>
      <c r="BJ150" s="17" t="b">
        <f t="shared" ref="BJ150" ca="1" si="1513">DF150&lt;&gt;""</f>
        <v>0</v>
      </c>
      <c r="BK150" s="17" t="str">
        <f t="shared" ca="1" si="1332"/>
        <v/>
      </c>
      <c r="BL150" s="17" t="str">
        <f t="shared" ref="BL150" ca="1" si="1514">IF(H150,IF(AND(NOT(BA150),AU150),AC150&gt;0,""),"")</f>
        <v/>
      </c>
      <c r="BM150" s="17" t="str">
        <f t="shared" ref="BM150" ca="1" si="1515">IF(H150,IF(BA150,CHOOSE(BI150,"0","F","L","I","N",IF(AA150&gt;0.5,"N","S"),"0"),CHOOSE(MATCH(BU150,DataType,0),"S",IF(BK150,"I","N"),"D"  )),"")</f>
        <v>L</v>
      </c>
      <c r="BN150" s="17" t="str">
        <f t="shared" ref="BN150" ca="1" si="1516">IF(H150,IF(BJ150,"E",IF(BA150,CHOOSE(BI150,"0","F","L","I","N","S","0"),CHOOSE(MATCH(BU150,DataType,0),"S",IF(BK150,"I","N"),"D"  ))),"")</f>
        <v>L</v>
      </c>
      <c r="BO150" s="17" t="str">
        <f t="shared" ref="BO150" ca="1" si="1517">IF($H150,IF(BM150="0","",IF(AND(AR150,N150=2),"D",IF(BM150="S","N",IF(AL150,"O",IF(AM150,"I","N"))))),"")</f>
        <v>N</v>
      </c>
      <c r="BP150" s="14" t="b">
        <f t="shared" ref="BP150" ca="1" si="1518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19">IF(MID(DC150,1,1)="■",MID(DC150,2,LEN(DC150)),DC150)</f>
        <v/>
      </c>
      <c r="DE150" s="14" t="str">
        <f t="shared" ref="DE150" ca="1" si="1520">IF(DD150&lt;&gt;"",IF(MID(DD150,LEN(DD150),1)="■",MID(DD150,1,LEN(DD150)-1),DD150),"")</f>
        <v/>
      </c>
      <c r="DF150" s="14" t="str">
        <f t="shared" ref="DF150" ca="1" si="1521">IFERROR(IF(DE150&lt;&gt;"",SUBSTITUTE(DE150,"■",". "),""),"##INTERNAL_ERROR")</f>
        <v/>
      </c>
      <c r="DG150" s="14" t="str">
        <f t="shared" ref="DG150" ca="1" si="1522">IF(CN150&lt;&gt;0,"Variable name don't comply with the naming convention","")</f>
        <v/>
      </c>
      <c r="DH150" s="14" t="str">
        <f t="shared" ref="DH150" ca="1" si="1523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24">IF(CP150&lt;&gt;"","Variable label exceed length 150","")</f>
        <v/>
      </c>
      <c r="DJ150" s="14" t="str">
        <f t="shared" ref="DJ150" ca="1" si="1525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526">IF(CR150&lt;&gt;"","The following cases have values below declared theorethical min: " &amp;SUBSTITUTE(CR150," ",", "),"")</f>
        <v/>
      </c>
      <c r="DL150" s="14" t="str">
        <f t="shared" ref="DL150" ca="1" si="1527">IF(CS150&lt;&gt;"","The following cases have values above declared theorethical max: " &amp;SUBSTITUTE(CS150," ",", "),"")</f>
        <v/>
      </c>
      <c r="DM150" s="14" t="str">
        <f t="shared" ref="DM150" ca="1" si="1528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529">IF(CV150&lt;&gt;"","The following records are missing in this required field: " &amp;SUBSTITUTE(CV150," ",", "),"")</f>
        <v/>
      </c>
      <c r="DP150" s="14" t="str">
        <f t="shared" ref="DP150" ca="1" si="1530">IF(CW150&lt;&gt;"","The following cases have non-integer values: " &amp;SUBSTITUTE(CW150," ",", "),"")</f>
        <v/>
      </c>
      <c r="DQ150" s="14" t="str">
        <f t="shared" ref="DQ150" ca="1" si="1531">IF(CX150&lt;&gt;"","The following cases are non-numeric: " &amp;SUBSTITUTE(CX150," ",", "),"")</f>
        <v/>
      </c>
      <c r="DR150" s="14" t="str">
        <f t="shared" ref="DR150" ca="1" si="1532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533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534">OR(ED150&lt;&gt;"",EF150&lt;&gt;"",EG150&lt;&gt;"")</f>
        <v>0</v>
      </c>
      <c r="EA150" s="14" t="str">
        <f t="shared" ref="EA150" ca="1" si="1535">IF(EB150&lt;&gt;"",G150 &amp; " (" &amp; F150 &amp; ")","")</f>
        <v>ALSFRS(2) 1. Speech (q_51_2.1)</v>
      </c>
      <c r="EB150" s="14" t="str">
        <f t="shared" ref="EB150" ca="1" si="1536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537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538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539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540">IF($H150,AG150,"")</f>
        <v/>
      </c>
      <c r="EG150" s="14" t="str">
        <f t="shared" ref="EG150" ca="1" si="1541">IF($H150,AJ150,"")</f>
        <v/>
      </c>
      <c r="EM150" s="14" t="b">
        <f t="shared" ref="EM150" ca="1" si="1542">OR(EC150&lt;&gt;"",DF150&lt;&gt;"")</f>
        <v>1</v>
      </c>
      <c r="EN150" s="14">
        <f t="shared" ref="EN150" ca="1" si="1543">IF(EM150,C150,"")</f>
        <v>137</v>
      </c>
      <c r="EO150" s="14" t="str">
        <f t="shared" ref="EO150" ca="1" si="1544">IF(EM150,F150,"")</f>
        <v>q_51_2.1</v>
      </c>
      <c r="EP150" s="14" t="str">
        <f t="shared" ref="EP150" ca="1" si="1545">EC150</f>
        <v xml:space="preserve">ALSFRS(2) 1. Speech (q_51_2.1): Values must be limited to predefinied list. </v>
      </c>
      <c r="EQ150" s="14" t="str">
        <f t="shared" ref="EQ150" ca="1" si="1546">DF150</f>
        <v/>
      </c>
    </row>
    <row r="151" spans="2:147" s="14" customFormat="1">
      <c r="B151" s="14" t="str">
        <f t="shared" ref="B151" ca="1" si="1547">DF151</f>
        <v/>
      </c>
      <c r="C151" s="14">
        <f t="shared" ref="C151" ca="1" si="1548">IF(OFFSET(B151,-1,COLUMN(VariableExists)-2),OFFSET(B151,-1,1)+1,OFFSET(B151,-1,1))</f>
        <v>138</v>
      </c>
      <c r="D151" s="14">
        <f t="shared" ref="D151" si="1549">ROW(A151)-2</f>
        <v>149</v>
      </c>
      <c r="E151" s="14" t="str">
        <f t="shared" ref="E151" ca="1" si="1550">IF(OR(G151="",ROW(G151)=2),"",IF(Z151&gt;0,"S",IF(AX151,IF(J151=2,"D","N"),"I")))</f>
        <v>N</v>
      </c>
      <c r="F151" s="14" t="str">
        <f t="shared" ref="F151" ca="1" si="1551">IF(H151,O151,"")</f>
        <v>q_51_2.2</v>
      </c>
      <c r="G151" s="14" t="str">
        <f t="shared" ref="G151" ca="1" si="1552">IF(H151,P151,"")</f>
        <v>ALSFRS(2) 2. Salivation</v>
      </c>
      <c r="H151" s="14" t="b">
        <f t="shared" ref="H151" ca="1" si="1553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[DBTemplate.xlsm]labels!KM3:KM725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[DBTemplate.xlsm]labels!KM3:KM7</v>
      </c>
      <c r="L151" s="14" t="str">
        <f ca="1">IF($H151,IF($J151&gt;0,ADDRESS(3,(D151+1)*2,4,,"["&amp;wew!$G$7&amp;"]"&amp;_sheetname_labels)&amp;":"&amp;ADDRESS(2+J151,(D151+1)*2,4),""),"")</f>
        <v>[DBTemplate.xlsm]labels!KN3:KN7</v>
      </c>
      <c r="M151" s="14">
        <f t="shared" ref="M151" ca="1" si="1554">IF($H151,IF(J151&gt;0,COUNTA(INDIRECT(K151))-COUNT(INDIRECT(K151)),0),"")</f>
        <v>0</v>
      </c>
      <c r="N151" s="14">
        <f t="shared" ref="N151" ca="1" si="1555">IF(H151,J151-M151,"")</f>
        <v>5</v>
      </c>
      <c r="O151" s="14" t="str">
        <f t="shared" ref="O151" ca="1" si="1556">IF(INDIRECT(ADDRESS(2,D151+1,,,_sheetname_dataframe))="","",INDIRECT(ADDRESS(2,D151+1,,,_sheetname_dataframe)))</f>
        <v>q_51_2.2</v>
      </c>
      <c r="P151" s="14" t="str">
        <f t="shared" ref="P151" ca="1" si="1557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[DBTemplate.xlsm]data_frame!ET3:ET3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558">IF(H151,S151-T151-W151,"")</f>
        <v>0</v>
      </c>
      <c r="AA151" s="12" t="str">
        <f t="shared" ref="AA151" ca="1" si="1559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560">IF($H151,IF(AC151&lt;&gt;"",IF(AC151=0,1,IF(AC151/W151&lt;0.15,2,3)),0),"")</f>
        <v>1</v>
      </c>
      <c r="AE151" s="17" t="b">
        <f t="shared" ref="AE151" ca="1" si="1561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562">IF(AE151,IF($H151,IF(INDIRECT(ADDRESS(1,D151+2,,,_sheetname_dataframe))="","",INDIRECT(ADDRESS(1,D151+2,,,_sheetname_dataframe))),""),"")</f>
        <v/>
      </c>
      <c r="AH151" s="17" t="b">
        <f t="shared" ref="AH151" ca="1" si="1563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564">IF(AH151,IF($H151,IF(INDIRECT(ADDRESS(1,D151+3,,,_sheetname_dataframe))="","",INDIRECT(ADDRESS(1,D151+3,,,_sheetname_dataframe))),""),"")</f>
        <v/>
      </c>
      <c r="AK151" s="17" t="b">
        <f t="shared" ref="AK151" ca="1" si="1565">IF(H151,OR(AQ151,AD151=2),"")</f>
        <v>0</v>
      </c>
      <c r="AL151" s="17" t="b">
        <f t="shared" ref="AL151" ca="1" si="1566">IF($H151,IF(BV151&lt;&gt;"",IF(OR(BM151="F",BM151="L",BM151="I",BM151="D"),BV151&lt;&gt;0)),"")</f>
        <v>0</v>
      </c>
      <c r="AM151" s="17" t="b">
        <f t="shared" ref="AM151" ca="1" si="1567">IF($H151,AND(NOT(AL151),OR(IF(BW151&lt;&gt;"",IF(OR(BM151="F",BM151="L"),BW151&lt;&gt;0)),BM151="I",BM151="N",BM151="D")),"")</f>
        <v>0</v>
      </c>
      <c r="AN151" s="17">
        <f t="shared" ref="AN151" ca="1" si="1568">IF(COUNTA(INDIRECT(Q151))=0,0, IF(AND(AO151&lt;&gt;"",X151&lt;AO151),1,IF(AND(AP151&lt;&gt;"",Y151&gt;AP151),1,IF(AND(AQ151,AC151&gt;0),2,0))))</f>
        <v>0</v>
      </c>
      <c r="AO151" s="24" t="str">
        <f t="shared" ref="AO151" ca="1" si="1569">IF($H151,IF(BY151&lt;&gt;"",IF(ISNUMBER(BY151),BY151,""),""),"")</f>
        <v/>
      </c>
      <c r="AP151" s="24" t="str">
        <f t="shared" ref="AP151" ca="1" si="1570">IF($H151,IF(BZ151&lt;&gt;"",IF(ISNUMBER(BZ151),BZ151,""),""),"")</f>
        <v/>
      </c>
      <c r="AQ151" s="17" t="b">
        <f t="shared" ca="1" si="1329"/>
        <v>0</v>
      </c>
      <c r="AR151" s="17" t="b">
        <f t="shared" ref="AR151" ca="1" si="1571">IF(H151,IF(N151&gt;0,IF(BQ151&lt;&gt;"",BQ151&lt;&gt;0,FALSE),FALSE),"")</f>
        <v>1</v>
      </c>
      <c r="AS151" s="17" t="b">
        <f t="shared" ref="AS151" ca="1" si="1572">IF(H151,IF(BR151&lt;&gt;"",BR151&lt;&gt;0,FALSE),"")</f>
        <v>0</v>
      </c>
      <c r="AT151" s="17" t="b">
        <f t="shared" ref="AT151" ca="1" si="1573">IF(H151,IF(N151&gt;0,FALSE,IF(BU151&lt;&gt;"",MATCH(BU151,DataType,0)=1,FALSE)),"")</f>
        <v>0</v>
      </c>
      <c r="AU151" s="17" t="b">
        <f t="shared" ref="AU151" ca="1" si="1574">IF(H151,IF(N151&gt;0,TRUE,IF(BU151&lt;&gt;"",MATCH(BU151,DataType,0)=2,FALSE)),"")</f>
        <v>1</v>
      </c>
      <c r="AV151" s="17" t="b">
        <f t="shared" ref="AV151" ca="1" si="1575">IF(H151,IF(N151&gt;0,FALSE,IF(BU151&lt;&gt;"",MATCH(BU151,DataType,0)=3,FALSE)),"")</f>
        <v>0</v>
      </c>
      <c r="AW151" s="17" t="b">
        <f t="shared" ref="AW151" ca="1" si="1576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577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578">IF(H151,BU151="",FALSE)</f>
        <v>1</v>
      </c>
      <c r="BB151" s="17" t="b">
        <v>0</v>
      </c>
      <c r="BC151" s="17" t="b">
        <f t="shared" ref="BC151" ca="1" si="1579">IF(BA151,IF(N151&gt;0,AND(AZ151,Z151=0),FALSE),"")</f>
        <v>0</v>
      </c>
      <c r="BD151" s="17" t="b">
        <f t="shared" ref="BD151" ca="1" si="1580">IF(BA151,IF(N151&gt;0,AND(NOT(AZ151),Z151=0),FALSE),"")</f>
        <v>1</v>
      </c>
      <c r="BE151" s="17" t="str">
        <f t="shared" ca="1" si="1330"/>
        <v/>
      </c>
      <c r="BF151" s="17" t="b">
        <f t="shared" ca="1" si="1331"/>
        <v>0</v>
      </c>
      <c r="BG151" s="17" t="b">
        <f t="shared" ref="BG151" ca="1" si="1581">IF(BA151,IF(OR(BB151:BF151),FALSE,IF(Z151=0,FALSE,Z151&gt;0)),"")</f>
        <v>0</v>
      </c>
      <c r="BH151" s="17" t="b">
        <f t="shared" ref="BH151" ca="1" si="1582">IF(BA151,COUNTIF(BB151:BG151,TRUE)=1,"")</f>
        <v>1</v>
      </c>
      <c r="BI151" s="17">
        <f t="shared" ref="BI151" ca="1" si="1583">IF(BA151,IFERROR(MATCH(TRUE,BB151:BG151,0),7),"")</f>
        <v>3</v>
      </c>
      <c r="BJ151" s="17" t="b">
        <f t="shared" ref="BJ151" ca="1" si="1584">DF151&lt;&gt;""</f>
        <v>0</v>
      </c>
      <c r="BK151" s="17" t="str">
        <f t="shared" ca="1" si="1332"/>
        <v/>
      </c>
      <c r="BL151" s="17" t="str">
        <f t="shared" ref="BL151" ca="1" si="1585">IF(H151,IF(AND(NOT(BA151),AU151),AC151&gt;0,""),"")</f>
        <v/>
      </c>
      <c r="BM151" s="17" t="str">
        <f t="shared" ref="BM151" ca="1" si="1586">IF(H151,IF(BA151,CHOOSE(BI151,"0","F","L","I","N",IF(AA151&gt;0.5,"N","S"),"0"),CHOOSE(MATCH(BU151,DataType,0),"S",IF(BK151,"I","N"),"D"  )),"")</f>
        <v>L</v>
      </c>
      <c r="BN151" s="17" t="str">
        <f t="shared" ref="BN151" ca="1" si="1587">IF(H151,IF(BJ151,"E",IF(BA151,CHOOSE(BI151,"0","F","L","I","N","S","0"),CHOOSE(MATCH(BU151,DataType,0),"S",IF(BK151,"I","N"),"D"  ))),"")</f>
        <v>L</v>
      </c>
      <c r="BO151" s="17" t="str">
        <f t="shared" ref="BO151" ca="1" si="1588">IF($H151,IF(BM151="0","",IF(AND(AR151,N151=2),"D",IF(BM151="S","N",IF(AL151,"O",IF(AM151,"I","N"))))),"")</f>
        <v>N</v>
      </c>
      <c r="BP151" s="14" t="b">
        <f t="shared" ref="BP151" ca="1" si="1589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590">IF(MID(DC151,1,1)="■",MID(DC151,2,LEN(DC151)),DC151)</f>
        <v/>
      </c>
      <c r="DE151" s="14" t="str">
        <f t="shared" ref="DE151" ca="1" si="1591">IF(DD151&lt;&gt;"",IF(MID(DD151,LEN(DD151),1)="■",MID(DD151,1,LEN(DD151)-1),DD151),"")</f>
        <v/>
      </c>
      <c r="DF151" s="14" t="str">
        <f t="shared" ref="DF151" ca="1" si="1592">IFERROR(IF(DE151&lt;&gt;"",SUBSTITUTE(DE151,"■",". "),""),"##INTERNAL_ERROR")</f>
        <v/>
      </c>
      <c r="DG151" s="14" t="str">
        <f t="shared" ref="DG151" ca="1" si="1593">IF(CN151&lt;&gt;0,"Variable name don't comply with the naming convention","")</f>
        <v/>
      </c>
      <c r="DH151" s="14" t="str">
        <f t="shared" ref="DH151" ca="1" si="1594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595">IF(CP151&lt;&gt;"","Variable label exceed length 150","")</f>
        <v/>
      </c>
      <c r="DJ151" s="14" t="str">
        <f t="shared" ref="DJ151" ca="1" si="1596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597">IF(CR151&lt;&gt;"","The following cases have values below declared theorethical min: " &amp;SUBSTITUTE(CR151," ",", "),"")</f>
        <v/>
      </c>
      <c r="DL151" s="14" t="str">
        <f t="shared" ref="DL151" ca="1" si="1598">IF(CS151&lt;&gt;"","The following cases have values above declared theorethical max: " &amp;SUBSTITUTE(CS151," ",", "),"")</f>
        <v/>
      </c>
      <c r="DM151" s="14" t="str">
        <f t="shared" ref="DM151" ca="1" si="1599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00">IF(CV151&lt;&gt;"","The following records are missing in this required field: " &amp;SUBSTITUTE(CV151," ",", "),"")</f>
        <v/>
      </c>
      <c r="DP151" s="14" t="str">
        <f t="shared" ref="DP151" ca="1" si="1601">IF(CW151&lt;&gt;"","The following cases have non-integer values: " &amp;SUBSTITUTE(CW151," ",", "),"")</f>
        <v/>
      </c>
      <c r="DQ151" s="14" t="str">
        <f t="shared" ref="DQ151" ca="1" si="1602">IF(CX151&lt;&gt;"","The following cases are non-numeric: " &amp;SUBSTITUTE(CX151," ",", "),"")</f>
        <v/>
      </c>
      <c r="DR151" s="14" t="str">
        <f t="shared" ref="DR151" ca="1" si="1603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04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05">OR(ED151&lt;&gt;"",EF151&lt;&gt;"",EG151&lt;&gt;"")</f>
        <v>0</v>
      </c>
      <c r="EA151" s="14" t="str">
        <f t="shared" ref="EA151" ca="1" si="1606">IF(EB151&lt;&gt;"",G151 &amp; " (" &amp; F151 &amp; ")","")</f>
        <v>ALSFRS(2) 2. Salivation (q_51_2.2)</v>
      </c>
      <c r="EB151" s="14" t="str">
        <f t="shared" ref="EB151" ca="1" si="1607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08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09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10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11">IF($H151,AG151,"")</f>
        <v/>
      </c>
      <c r="EG151" s="14" t="str">
        <f t="shared" ref="EG151" ca="1" si="1612">IF($H151,AJ151,"")</f>
        <v/>
      </c>
      <c r="EM151" s="14" t="b">
        <f t="shared" ref="EM151" ca="1" si="1613">OR(EC151&lt;&gt;"",DF151&lt;&gt;"")</f>
        <v>1</v>
      </c>
      <c r="EN151" s="14">
        <f t="shared" ref="EN151" ca="1" si="1614">IF(EM151,C151,"")</f>
        <v>138</v>
      </c>
      <c r="EO151" s="14" t="str">
        <f t="shared" ref="EO151" ca="1" si="1615">IF(EM151,F151,"")</f>
        <v>q_51_2.2</v>
      </c>
      <c r="EP151" s="14" t="str">
        <f t="shared" ref="EP151" ca="1" si="1616">EC151</f>
        <v xml:space="preserve">ALSFRS(2) 2. Salivation (q_51_2.2): Values must be limited to predefinied list. </v>
      </c>
      <c r="EQ151" s="14" t="str">
        <f t="shared" ref="EQ151" ca="1" si="1617">DF151</f>
        <v/>
      </c>
    </row>
    <row r="152" spans="2:147" s="14" customFormat="1">
      <c r="B152" s="14" t="str">
        <f t="shared" ref="B152" ca="1" si="1618">DF152</f>
        <v/>
      </c>
      <c r="C152" s="14">
        <f t="shared" ref="C152" ca="1" si="1619">IF(OFFSET(B152,-1,COLUMN(VariableExists)-2),OFFSET(B152,-1,1)+1,OFFSET(B152,-1,1))</f>
        <v>139</v>
      </c>
      <c r="D152" s="14">
        <f t="shared" ref="D152" si="1620">ROW(A152)-2</f>
        <v>150</v>
      </c>
      <c r="E152" s="14" t="str">
        <f t="shared" ref="E152" ca="1" si="1621">IF(OR(G152="",ROW(G152)=2),"",IF(Z152&gt;0,"S",IF(AX152,IF(J152=2,"D","N"),"I")))</f>
        <v>N</v>
      </c>
      <c r="F152" s="14" t="str">
        <f t="shared" ref="F152" ca="1" si="1622">IF(H152,O152,"")</f>
        <v>q_51_2.3</v>
      </c>
      <c r="G152" s="14" t="str">
        <f t="shared" ref="G152" ca="1" si="1623">IF(H152,P152,"")</f>
        <v>ALSFRS(2) 3. Swallowing</v>
      </c>
      <c r="H152" s="14" t="b">
        <f t="shared" ref="H152" ca="1" si="1624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[DBTemplate.xlsm]labels!KO3:KO725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[DBTemplate.xlsm]labels!KO3:KO7</v>
      </c>
      <c r="L152" s="14" t="str">
        <f ca="1">IF($H152,IF($J152&gt;0,ADDRESS(3,(D152+1)*2,4,,"["&amp;wew!$G$7&amp;"]"&amp;_sheetname_labels)&amp;":"&amp;ADDRESS(2+J152,(D152+1)*2,4),""),"")</f>
        <v>[DBTemplate.xlsm]labels!KP3:KP7</v>
      </c>
      <c r="M152" s="14">
        <f t="shared" ref="M152" ca="1" si="1625">IF($H152,IF(J152&gt;0,COUNTA(INDIRECT(K152))-COUNT(INDIRECT(K152)),0),"")</f>
        <v>0</v>
      </c>
      <c r="N152" s="14">
        <f t="shared" ref="N152" ca="1" si="1626">IF(H152,J152-M152,"")</f>
        <v>5</v>
      </c>
      <c r="O152" s="14" t="str">
        <f t="shared" ref="O152" ca="1" si="1627">IF(INDIRECT(ADDRESS(2,D152+1,,,_sheetname_dataframe))="","",INDIRECT(ADDRESS(2,D152+1,,,_sheetname_dataframe)))</f>
        <v>q_51_2.3</v>
      </c>
      <c r="P152" s="14" t="str">
        <f t="shared" ref="P152" ca="1" si="1628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[DBTemplate.xlsm]data_frame!EU3:EU3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629">IF(H152,S152-T152-W152,"")</f>
        <v>0</v>
      </c>
      <c r="AA152" s="12" t="str">
        <f t="shared" ref="AA152" ca="1" si="1630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631">IF($H152,IF(AC152&lt;&gt;"",IF(AC152=0,1,IF(AC152/W152&lt;0.15,2,3)),0),"")</f>
        <v>1</v>
      </c>
      <c r="AE152" s="17" t="b">
        <f t="shared" ref="AE152" ca="1" si="1632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633">IF(AE152,IF($H152,IF(INDIRECT(ADDRESS(1,D152+2,,,_sheetname_dataframe))="","",INDIRECT(ADDRESS(1,D152+2,,,_sheetname_dataframe))),""),"")</f>
        <v/>
      </c>
      <c r="AH152" s="17" t="b">
        <f t="shared" ref="AH152" ca="1" si="1634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635">IF(AH152,IF($H152,IF(INDIRECT(ADDRESS(1,D152+3,,,_sheetname_dataframe))="","",INDIRECT(ADDRESS(1,D152+3,,,_sheetname_dataframe))),""),"")</f>
        <v/>
      </c>
      <c r="AK152" s="17" t="b">
        <f t="shared" ref="AK152" ca="1" si="1636">IF(H152,OR(AQ152,AD152=2),"")</f>
        <v>0</v>
      </c>
      <c r="AL152" s="17" t="b">
        <f t="shared" ref="AL152" ca="1" si="1637">IF($H152,IF(BV152&lt;&gt;"",IF(OR(BM152="F",BM152="L",BM152="I",BM152="D"),BV152&lt;&gt;0)),"")</f>
        <v>0</v>
      </c>
      <c r="AM152" s="17" t="b">
        <f t="shared" ref="AM152" ca="1" si="1638">IF($H152,AND(NOT(AL152),OR(IF(BW152&lt;&gt;"",IF(OR(BM152="F",BM152="L"),BW152&lt;&gt;0)),BM152="I",BM152="N",BM152="D")),"")</f>
        <v>0</v>
      </c>
      <c r="AN152" s="17">
        <f t="shared" ref="AN152" ca="1" si="1639">IF(COUNTA(INDIRECT(Q152))=0,0, IF(AND(AO152&lt;&gt;"",X152&lt;AO152),1,IF(AND(AP152&lt;&gt;"",Y152&gt;AP152),1,IF(AND(AQ152,AC152&gt;0),2,0))))</f>
        <v>0</v>
      </c>
      <c r="AO152" s="24" t="str">
        <f t="shared" ref="AO152" ca="1" si="1640">IF($H152,IF(BY152&lt;&gt;"",IF(ISNUMBER(BY152),BY152,""),""),"")</f>
        <v/>
      </c>
      <c r="AP152" s="24" t="str">
        <f t="shared" ref="AP152" ca="1" si="1641">IF($H152,IF(BZ152&lt;&gt;"",IF(ISNUMBER(BZ152),BZ152,""),""),"")</f>
        <v/>
      </c>
      <c r="AQ152" s="17" t="b">
        <f t="shared" ca="1" si="1329"/>
        <v>0</v>
      </c>
      <c r="AR152" s="17" t="b">
        <f t="shared" ref="AR152" ca="1" si="1642">IF(H152,IF(N152&gt;0,IF(BQ152&lt;&gt;"",BQ152&lt;&gt;0,FALSE),FALSE),"")</f>
        <v>1</v>
      </c>
      <c r="AS152" s="17" t="b">
        <f t="shared" ref="AS152" ca="1" si="1643">IF(H152,IF(BR152&lt;&gt;"",BR152&lt;&gt;0,FALSE),"")</f>
        <v>0</v>
      </c>
      <c r="AT152" s="17" t="b">
        <f t="shared" ref="AT152" ca="1" si="1644">IF(H152,IF(N152&gt;0,FALSE,IF(BU152&lt;&gt;"",MATCH(BU152,DataType,0)=1,FALSE)),"")</f>
        <v>0</v>
      </c>
      <c r="AU152" s="17" t="b">
        <f t="shared" ref="AU152" ca="1" si="1645">IF(H152,IF(N152&gt;0,TRUE,IF(BU152&lt;&gt;"",MATCH(BU152,DataType,0)=2,FALSE)),"")</f>
        <v>1</v>
      </c>
      <c r="AV152" s="17" t="b">
        <f t="shared" ref="AV152" ca="1" si="1646">IF(H152,IF(N152&gt;0,FALSE,IF(BU152&lt;&gt;"",MATCH(BU152,DataType,0)=3,FALSE)),"")</f>
        <v>0</v>
      </c>
      <c r="AW152" s="17" t="b">
        <f t="shared" ref="AW152" ca="1" si="1647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648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649">IF(H152,BU152="",FALSE)</f>
        <v>1</v>
      </c>
      <c r="BB152" s="17" t="b">
        <v>0</v>
      </c>
      <c r="BC152" s="17" t="b">
        <f t="shared" ref="BC152" ca="1" si="1650">IF(BA152,IF(N152&gt;0,AND(AZ152,Z152=0),FALSE),"")</f>
        <v>0</v>
      </c>
      <c r="BD152" s="17" t="b">
        <f t="shared" ref="BD152" ca="1" si="1651">IF(BA152,IF(N152&gt;0,AND(NOT(AZ152),Z152=0),FALSE),"")</f>
        <v>1</v>
      </c>
      <c r="BE152" s="17" t="str">
        <f t="shared" ca="1" si="1330"/>
        <v/>
      </c>
      <c r="BF152" s="17" t="b">
        <f t="shared" ca="1" si="1331"/>
        <v>0</v>
      </c>
      <c r="BG152" s="17" t="b">
        <f t="shared" ref="BG152" ca="1" si="1652">IF(BA152,IF(OR(BB152:BF152),FALSE,IF(Z152=0,FALSE,Z152&gt;0)),"")</f>
        <v>0</v>
      </c>
      <c r="BH152" s="17" t="b">
        <f t="shared" ref="BH152" ca="1" si="1653">IF(BA152,COUNTIF(BB152:BG152,TRUE)=1,"")</f>
        <v>1</v>
      </c>
      <c r="BI152" s="17">
        <f t="shared" ref="BI152" ca="1" si="1654">IF(BA152,IFERROR(MATCH(TRUE,BB152:BG152,0),7),"")</f>
        <v>3</v>
      </c>
      <c r="BJ152" s="17" t="b">
        <f t="shared" ref="BJ152" ca="1" si="1655">DF152&lt;&gt;""</f>
        <v>0</v>
      </c>
      <c r="BK152" s="17" t="str">
        <f t="shared" ca="1" si="1332"/>
        <v/>
      </c>
      <c r="BL152" s="17" t="str">
        <f t="shared" ref="BL152" ca="1" si="1656">IF(H152,IF(AND(NOT(BA152),AU152),AC152&gt;0,""),"")</f>
        <v/>
      </c>
      <c r="BM152" s="17" t="str">
        <f t="shared" ref="BM152" ca="1" si="1657">IF(H152,IF(BA152,CHOOSE(BI152,"0","F","L","I","N",IF(AA152&gt;0.5,"N","S"),"0"),CHOOSE(MATCH(BU152,DataType,0),"S",IF(BK152,"I","N"),"D"  )),"")</f>
        <v>L</v>
      </c>
      <c r="BN152" s="17" t="str">
        <f t="shared" ref="BN152" ca="1" si="1658">IF(H152,IF(BJ152,"E",IF(BA152,CHOOSE(BI152,"0","F","L","I","N","S","0"),CHOOSE(MATCH(BU152,DataType,0),"S",IF(BK152,"I","N"),"D"  ))),"")</f>
        <v>L</v>
      </c>
      <c r="BO152" s="17" t="str">
        <f t="shared" ref="BO152" ca="1" si="1659">IF($H152,IF(BM152="0","",IF(AND(AR152,N152=2),"D",IF(BM152="S","N",IF(AL152,"O",IF(AM152,"I","N"))))),"")</f>
        <v>N</v>
      </c>
      <c r="BP152" s="14" t="b">
        <f t="shared" ref="BP152" ca="1" si="1660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661">IF(MID(DC152,1,1)="■",MID(DC152,2,LEN(DC152)),DC152)</f>
        <v/>
      </c>
      <c r="DE152" s="14" t="str">
        <f t="shared" ref="DE152" ca="1" si="1662">IF(DD152&lt;&gt;"",IF(MID(DD152,LEN(DD152),1)="■",MID(DD152,1,LEN(DD152)-1),DD152),"")</f>
        <v/>
      </c>
      <c r="DF152" s="14" t="str">
        <f t="shared" ref="DF152" ca="1" si="1663">IFERROR(IF(DE152&lt;&gt;"",SUBSTITUTE(DE152,"■",". "),""),"##INTERNAL_ERROR")</f>
        <v/>
      </c>
      <c r="DG152" s="14" t="str">
        <f t="shared" ref="DG152" ca="1" si="1664">IF(CN152&lt;&gt;0,"Variable name don't comply with the naming convention","")</f>
        <v/>
      </c>
      <c r="DH152" s="14" t="str">
        <f t="shared" ref="DH152" ca="1" si="1665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666">IF(CP152&lt;&gt;"","Variable label exceed length 150","")</f>
        <v/>
      </c>
      <c r="DJ152" s="14" t="str">
        <f t="shared" ref="DJ152" ca="1" si="1667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668">IF(CR152&lt;&gt;"","The following cases have values below declared theorethical min: " &amp;SUBSTITUTE(CR152," ",", "),"")</f>
        <v/>
      </c>
      <c r="DL152" s="14" t="str">
        <f t="shared" ref="DL152" ca="1" si="1669">IF(CS152&lt;&gt;"","The following cases have values above declared theorethical max: " &amp;SUBSTITUTE(CS152," ",", "),"")</f>
        <v/>
      </c>
      <c r="DM152" s="14" t="str">
        <f t="shared" ref="DM152" ca="1" si="1670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671">IF(CV152&lt;&gt;"","The following records are missing in this required field: " &amp;SUBSTITUTE(CV152," ",", "),"")</f>
        <v/>
      </c>
      <c r="DP152" s="14" t="str">
        <f t="shared" ref="DP152" ca="1" si="1672">IF(CW152&lt;&gt;"","The following cases have non-integer values: " &amp;SUBSTITUTE(CW152," ",", "),"")</f>
        <v/>
      </c>
      <c r="DQ152" s="14" t="str">
        <f t="shared" ref="DQ152" ca="1" si="1673">IF(CX152&lt;&gt;"","The following cases are non-numeric: " &amp;SUBSTITUTE(CX152," ",", "),"")</f>
        <v/>
      </c>
      <c r="DR152" s="14" t="str">
        <f t="shared" ref="DR152" ca="1" si="1674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675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676">OR(ED152&lt;&gt;"",EF152&lt;&gt;"",EG152&lt;&gt;"")</f>
        <v>0</v>
      </c>
      <c r="EA152" s="14" t="str">
        <f t="shared" ref="EA152" ca="1" si="1677">IF(EB152&lt;&gt;"",G152 &amp; " (" &amp; F152 &amp; ")","")</f>
        <v>ALSFRS(2) 3. Swallowing (q_51_2.3)</v>
      </c>
      <c r="EB152" s="14" t="str">
        <f t="shared" ref="EB152" ca="1" si="1678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679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680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681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682">IF($H152,AG152,"")</f>
        <v/>
      </c>
      <c r="EG152" s="14" t="str">
        <f t="shared" ref="EG152" ca="1" si="1683">IF($H152,AJ152,"")</f>
        <v/>
      </c>
      <c r="EM152" s="14" t="b">
        <f t="shared" ref="EM152" ca="1" si="1684">OR(EC152&lt;&gt;"",DF152&lt;&gt;"")</f>
        <v>1</v>
      </c>
      <c r="EN152" s="14">
        <f t="shared" ref="EN152" ca="1" si="1685">IF(EM152,C152,"")</f>
        <v>139</v>
      </c>
      <c r="EO152" s="14" t="str">
        <f t="shared" ref="EO152" ca="1" si="1686">IF(EM152,F152,"")</f>
        <v>q_51_2.3</v>
      </c>
      <c r="EP152" s="14" t="str">
        <f t="shared" ref="EP152" ca="1" si="1687">EC152</f>
        <v xml:space="preserve">ALSFRS(2) 3. Swallowing (q_51_2.3): Values must be limited to predefinied list. </v>
      </c>
      <c r="EQ152" s="14" t="str">
        <f t="shared" ref="EQ152" ca="1" si="1688">DF152</f>
        <v/>
      </c>
    </row>
    <row r="153" spans="2:147" s="14" customFormat="1">
      <c r="B153" s="14" t="str">
        <f t="shared" ref="B153" ca="1" si="1689">DF153</f>
        <v/>
      </c>
      <c r="C153" s="14">
        <f t="shared" ref="C153" ca="1" si="1690">IF(OFFSET(B153,-1,COLUMN(VariableExists)-2),OFFSET(B153,-1,1)+1,OFFSET(B153,-1,1))</f>
        <v>140</v>
      </c>
      <c r="D153" s="14">
        <f t="shared" ref="D153" si="1691">ROW(A153)-2</f>
        <v>151</v>
      </c>
      <c r="E153" s="14" t="str">
        <f t="shared" ref="E153" ca="1" si="1692">IF(OR(G153="",ROW(G153)=2),"",IF(Z153&gt;0,"S",IF(AX153,IF(J153=2,"D","N"),"I")))</f>
        <v>N</v>
      </c>
      <c r="F153" s="14" t="str">
        <f t="shared" ref="F153" ca="1" si="1693">IF(H153,O153,"")</f>
        <v>q_51_2.4</v>
      </c>
      <c r="G153" s="14" t="str">
        <f t="shared" ref="G153" ca="1" si="1694">IF(H153,P153,"")</f>
        <v>ALSFRS(2) 4. Handwriting</v>
      </c>
      <c r="H153" s="14" t="b">
        <f t="shared" ref="H153" ca="1" si="1695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[DBTemplate.xlsm]labels!KQ3:KQ725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[DBTemplate.xlsm]labels!KQ3:KQ7</v>
      </c>
      <c r="L153" s="14" t="str">
        <f ca="1">IF($H153,IF($J153&gt;0,ADDRESS(3,(D153+1)*2,4,,"["&amp;wew!$G$7&amp;"]"&amp;_sheetname_labels)&amp;":"&amp;ADDRESS(2+J153,(D153+1)*2,4),""),"")</f>
        <v>[DBTemplate.xlsm]labels!KR3:KR7</v>
      </c>
      <c r="M153" s="14">
        <f t="shared" ref="M153" ca="1" si="1696">IF($H153,IF(J153&gt;0,COUNTA(INDIRECT(K153))-COUNT(INDIRECT(K153)),0),"")</f>
        <v>0</v>
      </c>
      <c r="N153" s="14">
        <f t="shared" ref="N153" ca="1" si="1697">IF(H153,J153-M153,"")</f>
        <v>5</v>
      </c>
      <c r="O153" s="14" t="str">
        <f t="shared" ref="O153" ca="1" si="1698">IF(INDIRECT(ADDRESS(2,D153+1,,,_sheetname_dataframe))="","",INDIRECT(ADDRESS(2,D153+1,,,_sheetname_dataframe)))</f>
        <v>q_51_2.4</v>
      </c>
      <c r="P153" s="14" t="str">
        <f t="shared" ref="P153" ca="1" si="1699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[DBTemplate.xlsm]data_frame!EV3:EV3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00">IF(H153,S153-T153-W153,"")</f>
        <v>0</v>
      </c>
      <c r="AA153" s="12" t="str">
        <f t="shared" ref="AA153" ca="1" si="1701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02">IF($H153,IF(AC153&lt;&gt;"",IF(AC153=0,1,IF(AC153/W153&lt;0.15,2,3)),0),"")</f>
        <v>1</v>
      </c>
      <c r="AE153" s="17" t="b">
        <f t="shared" ref="AE153" ca="1" si="1703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04">IF(AE153,IF($H153,IF(INDIRECT(ADDRESS(1,D153+2,,,_sheetname_dataframe))="","",INDIRECT(ADDRESS(1,D153+2,,,_sheetname_dataframe))),""),"")</f>
        <v/>
      </c>
      <c r="AH153" s="17" t="b">
        <f t="shared" ref="AH153" ca="1" si="1705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06">IF(AH153,IF($H153,IF(INDIRECT(ADDRESS(1,D153+3,,,_sheetname_dataframe))="","",INDIRECT(ADDRESS(1,D153+3,,,_sheetname_dataframe))),""),"")</f>
        <v/>
      </c>
      <c r="AK153" s="17" t="b">
        <f t="shared" ref="AK153" ca="1" si="1707">IF(H153,OR(AQ153,AD153=2),"")</f>
        <v>0</v>
      </c>
      <c r="AL153" s="17" t="b">
        <f t="shared" ref="AL153" ca="1" si="1708">IF($H153,IF(BV153&lt;&gt;"",IF(OR(BM153="F",BM153="L",BM153="I",BM153="D"),BV153&lt;&gt;0)),"")</f>
        <v>0</v>
      </c>
      <c r="AM153" s="17" t="b">
        <f t="shared" ref="AM153" ca="1" si="1709">IF($H153,AND(NOT(AL153),OR(IF(BW153&lt;&gt;"",IF(OR(BM153="F",BM153="L"),BW153&lt;&gt;0)),BM153="I",BM153="N",BM153="D")),"")</f>
        <v>0</v>
      </c>
      <c r="AN153" s="17">
        <f t="shared" ref="AN153" ca="1" si="1710">IF(COUNTA(INDIRECT(Q153))=0,0, IF(AND(AO153&lt;&gt;"",X153&lt;AO153),1,IF(AND(AP153&lt;&gt;"",Y153&gt;AP153),1,IF(AND(AQ153,AC153&gt;0),2,0))))</f>
        <v>0</v>
      </c>
      <c r="AO153" s="24" t="str">
        <f t="shared" ref="AO153" ca="1" si="1711">IF($H153,IF(BY153&lt;&gt;"",IF(ISNUMBER(BY153),BY153,""),""),"")</f>
        <v/>
      </c>
      <c r="AP153" s="24" t="str">
        <f t="shared" ref="AP153" ca="1" si="1712">IF($H153,IF(BZ153&lt;&gt;"",IF(ISNUMBER(BZ153),BZ153,""),""),"")</f>
        <v/>
      </c>
      <c r="AQ153" s="17" t="b">
        <f t="shared" ca="1" si="1329"/>
        <v>0</v>
      </c>
      <c r="AR153" s="17" t="b">
        <f t="shared" ref="AR153" ca="1" si="1713">IF(H153,IF(N153&gt;0,IF(BQ153&lt;&gt;"",BQ153&lt;&gt;0,FALSE),FALSE),"")</f>
        <v>1</v>
      </c>
      <c r="AS153" s="17" t="b">
        <f t="shared" ref="AS153" ca="1" si="1714">IF(H153,IF(BR153&lt;&gt;"",BR153&lt;&gt;0,FALSE),"")</f>
        <v>0</v>
      </c>
      <c r="AT153" s="17" t="b">
        <f t="shared" ref="AT153" ca="1" si="1715">IF(H153,IF(N153&gt;0,FALSE,IF(BU153&lt;&gt;"",MATCH(BU153,DataType,0)=1,FALSE)),"")</f>
        <v>0</v>
      </c>
      <c r="AU153" s="17" t="b">
        <f t="shared" ref="AU153" ca="1" si="1716">IF(H153,IF(N153&gt;0,TRUE,IF(BU153&lt;&gt;"",MATCH(BU153,DataType,0)=2,FALSE)),"")</f>
        <v>1</v>
      </c>
      <c r="AV153" s="17" t="b">
        <f t="shared" ref="AV153" ca="1" si="1717">IF(H153,IF(N153&gt;0,FALSE,IF(BU153&lt;&gt;"",MATCH(BU153,DataType,0)=3,FALSE)),"")</f>
        <v>0</v>
      </c>
      <c r="AW153" s="17" t="b">
        <f t="shared" ref="AW153" ca="1" si="1718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719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720">IF(H153,BU153="",FALSE)</f>
        <v>1</v>
      </c>
      <c r="BB153" s="17" t="b">
        <v>0</v>
      </c>
      <c r="BC153" s="17" t="b">
        <f t="shared" ref="BC153" ca="1" si="1721">IF(BA153,IF(N153&gt;0,AND(AZ153,Z153=0),FALSE),"")</f>
        <v>0</v>
      </c>
      <c r="BD153" s="17" t="b">
        <f t="shared" ref="BD153" ca="1" si="1722">IF(BA153,IF(N153&gt;0,AND(NOT(AZ153),Z153=0),FALSE),"")</f>
        <v>1</v>
      </c>
      <c r="BE153" s="17" t="str">
        <f t="shared" ca="1" si="1330"/>
        <v/>
      </c>
      <c r="BF153" s="17" t="b">
        <f t="shared" ca="1" si="1331"/>
        <v>0</v>
      </c>
      <c r="BG153" s="17" t="b">
        <f t="shared" ref="BG153" ca="1" si="1723">IF(BA153,IF(OR(BB153:BF153),FALSE,IF(Z153=0,FALSE,Z153&gt;0)),"")</f>
        <v>0</v>
      </c>
      <c r="BH153" s="17" t="b">
        <f t="shared" ref="BH153" ca="1" si="1724">IF(BA153,COUNTIF(BB153:BG153,TRUE)=1,"")</f>
        <v>1</v>
      </c>
      <c r="BI153" s="17">
        <f t="shared" ref="BI153" ca="1" si="1725">IF(BA153,IFERROR(MATCH(TRUE,BB153:BG153,0),7),"")</f>
        <v>3</v>
      </c>
      <c r="BJ153" s="17" t="b">
        <f t="shared" ref="BJ153" ca="1" si="1726">DF153&lt;&gt;""</f>
        <v>0</v>
      </c>
      <c r="BK153" s="17" t="str">
        <f t="shared" ca="1" si="1332"/>
        <v/>
      </c>
      <c r="BL153" s="17" t="str">
        <f t="shared" ref="BL153" ca="1" si="1727">IF(H153,IF(AND(NOT(BA153),AU153),AC153&gt;0,""),"")</f>
        <v/>
      </c>
      <c r="BM153" s="17" t="str">
        <f t="shared" ref="BM153" ca="1" si="1728">IF(H153,IF(BA153,CHOOSE(BI153,"0","F","L","I","N",IF(AA153&gt;0.5,"N","S"),"0"),CHOOSE(MATCH(BU153,DataType,0),"S",IF(BK153,"I","N"),"D"  )),"")</f>
        <v>L</v>
      </c>
      <c r="BN153" s="17" t="str">
        <f t="shared" ref="BN153" ca="1" si="1729">IF(H153,IF(BJ153,"E",IF(BA153,CHOOSE(BI153,"0","F","L","I","N","S","0"),CHOOSE(MATCH(BU153,DataType,0),"S",IF(BK153,"I","N"),"D"  ))),"")</f>
        <v>L</v>
      </c>
      <c r="BO153" s="17" t="str">
        <f t="shared" ref="BO153" ca="1" si="1730">IF($H153,IF(BM153="0","",IF(AND(AR153,N153=2),"D",IF(BM153="S","N",IF(AL153,"O",IF(AM153,"I","N"))))),"")</f>
        <v>N</v>
      </c>
      <c r="BP153" s="14" t="b">
        <f t="shared" ref="BP153" ca="1" si="1731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732">IF(MID(DC153,1,1)="■",MID(DC153,2,LEN(DC153)),DC153)</f>
        <v/>
      </c>
      <c r="DE153" s="14" t="str">
        <f t="shared" ref="DE153" ca="1" si="1733">IF(DD153&lt;&gt;"",IF(MID(DD153,LEN(DD153),1)="■",MID(DD153,1,LEN(DD153)-1),DD153),"")</f>
        <v/>
      </c>
      <c r="DF153" s="14" t="str">
        <f t="shared" ref="DF153" ca="1" si="1734">IFERROR(IF(DE153&lt;&gt;"",SUBSTITUTE(DE153,"■",". "),""),"##INTERNAL_ERROR")</f>
        <v/>
      </c>
      <c r="DG153" s="14" t="str">
        <f t="shared" ref="DG153" ca="1" si="1735">IF(CN153&lt;&gt;0,"Variable name don't comply with the naming convention","")</f>
        <v/>
      </c>
      <c r="DH153" s="14" t="str">
        <f t="shared" ref="DH153" ca="1" si="1736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737">IF(CP153&lt;&gt;"","Variable label exceed length 150","")</f>
        <v/>
      </c>
      <c r="DJ153" s="14" t="str">
        <f t="shared" ref="DJ153" ca="1" si="1738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739">IF(CR153&lt;&gt;"","The following cases have values below declared theorethical min: " &amp;SUBSTITUTE(CR153," ",", "),"")</f>
        <v/>
      </c>
      <c r="DL153" s="14" t="str">
        <f t="shared" ref="DL153" ca="1" si="1740">IF(CS153&lt;&gt;"","The following cases have values above declared theorethical max: " &amp;SUBSTITUTE(CS153," ",", "),"")</f>
        <v/>
      </c>
      <c r="DM153" s="14" t="str">
        <f t="shared" ref="DM153" ca="1" si="1741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742">IF(CV153&lt;&gt;"","The following records are missing in this required field: " &amp;SUBSTITUTE(CV153," ",", "),"")</f>
        <v/>
      </c>
      <c r="DP153" s="14" t="str">
        <f t="shared" ref="DP153" ca="1" si="1743">IF(CW153&lt;&gt;"","The following cases have non-integer values: " &amp;SUBSTITUTE(CW153," ",", "),"")</f>
        <v/>
      </c>
      <c r="DQ153" s="14" t="str">
        <f t="shared" ref="DQ153" ca="1" si="1744">IF(CX153&lt;&gt;"","The following cases are non-numeric: " &amp;SUBSTITUTE(CX153," ",", "),"")</f>
        <v/>
      </c>
      <c r="DR153" s="14" t="str">
        <f t="shared" ref="DR153" ca="1" si="1745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746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747">OR(ED153&lt;&gt;"",EF153&lt;&gt;"",EG153&lt;&gt;"")</f>
        <v>0</v>
      </c>
      <c r="EA153" s="14" t="str">
        <f t="shared" ref="EA153" ca="1" si="1748">IF(EB153&lt;&gt;"",G153 &amp; " (" &amp; F153 &amp; ")","")</f>
        <v>ALSFRS(2) 4. Handwriting (q_51_2.4)</v>
      </c>
      <c r="EB153" s="14" t="str">
        <f t="shared" ref="EB153" ca="1" si="1749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750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751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752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753">IF($H153,AG153,"")</f>
        <v/>
      </c>
      <c r="EG153" s="14" t="str">
        <f t="shared" ref="EG153" ca="1" si="1754">IF($H153,AJ153,"")</f>
        <v/>
      </c>
      <c r="EM153" s="14" t="b">
        <f t="shared" ref="EM153" ca="1" si="1755">OR(EC153&lt;&gt;"",DF153&lt;&gt;"")</f>
        <v>1</v>
      </c>
      <c r="EN153" s="14">
        <f t="shared" ref="EN153" ca="1" si="1756">IF(EM153,C153,"")</f>
        <v>140</v>
      </c>
      <c r="EO153" s="14" t="str">
        <f t="shared" ref="EO153" ca="1" si="1757">IF(EM153,F153,"")</f>
        <v>q_51_2.4</v>
      </c>
      <c r="EP153" s="14" t="str">
        <f t="shared" ref="EP153" ca="1" si="1758">EC153</f>
        <v xml:space="preserve">ALSFRS(2) 4. Handwriting (q_51_2.4): Values must be limited to predefinied list. </v>
      </c>
      <c r="EQ153" s="14" t="str">
        <f t="shared" ref="EQ153" ca="1" si="1759">DF153</f>
        <v/>
      </c>
    </row>
    <row r="154" spans="2:147" s="14" customFormat="1">
      <c r="B154" s="14" t="str">
        <f t="shared" ref="B154" ca="1" si="1760">DF154</f>
        <v/>
      </c>
      <c r="C154" s="14">
        <f t="shared" ref="C154" ca="1" si="1761">IF(OFFSET(B154,-1,COLUMN(VariableExists)-2),OFFSET(B154,-1,1)+1,OFFSET(B154,-1,1))</f>
        <v>141</v>
      </c>
      <c r="D154" s="14">
        <f t="shared" ref="D154" si="1762">ROW(A154)-2</f>
        <v>152</v>
      </c>
      <c r="E154" s="14" t="str">
        <f t="shared" ref="E154" ca="1" si="1763">IF(OR(G154="",ROW(G154)=2),"",IF(Z154&gt;0,"S",IF(AX154,IF(J154=2,"D","N"),"I")))</f>
        <v>N</v>
      </c>
      <c r="F154" s="14" t="str">
        <f t="shared" ref="F154" ca="1" si="1764">IF(H154,O154,"")</f>
        <v>q_51_2.5</v>
      </c>
      <c r="G154" s="14" t="str">
        <f t="shared" ref="G154" ca="1" si="1765">IF(H154,P154,"")</f>
        <v>ALSFRS(2) 5. Cutting Food and Handling Utensils</v>
      </c>
      <c r="H154" s="14" t="b">
        <f t="shared" ref="H154" ca="1" si="1766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[DBTemplate.xlsm]labels!KS3:KS725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[DBTemplate.xlsm]labels!KS3:KS7</v>
      </c>
      <c r="L154" s="14" t="str">
        <f ca="1">IF($H154,IF($J154&gt;0,ADDRESS(3,(D154+1)*2,4,,"["&amp;wew!$G$7&amp;"]"&amp;_sheetname_labels)&amp;":"&amp;ADDRESS(2+J154,(D154+1)*2,4),""),"")</f>
        <v>[DBTemplate.xlsm]labels!KT3:KT7</v>
      </c>
      <c r="M154" s="14">
        <f t="shared" ref="M154" ca="1" si="1767">IF($H154,IF(J154&gt;0,COUNTA(INDIRECT(K154))-COUNT(INDIRECT(K154)),0),"")</f>
        <v>0</v>
      </c>
      <c r="N154" s="14">
        <f t="shared" ref="N154" ca="1" si="1768">IF(H154,J154-M154,"")</f>
        <v>5</v>
      </c>
      <c r="O154" s="14" t="str">
        <f t="shared" ref="O154" ca="1" si="1769">IF(INDIRECT(ADDRESS(2,D154+1,,,_sheetname_dataframe))="","",INDIRECT(ADDRESS(2,D154+1,,,_sheetname_dataframe)))</f>
        <v>q_51_2.5</v>
      </c>
      <c r="P154" s="14" t="str">
        <f t="shared" ref="P154" ca="1" si="1770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[DBTemplate.xlsm]data_frame!EW3:EW3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771">IF(H154,S154-T154-W154,"")</f>
        <v>0</v>
      </c>
      <c r="AA154" s="12" t="str">
        <f t="shared" ref="AA154" ca="1" si="1772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773">IF($H154,IF(AC154&lt;&gt;"",IF(AC154=0,1,IF(AC154/W154&lt;0.15,2,3)),0),"")</f>
        <v>1</v>
      </c>
      <c r="AE154" s="17" t="b">
        <f t="shared" ref="AE154" ca="1" si="1774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775">IF(AE154,IF($H154,IF(INDIRECT(ADDRESS(1,D154+2,,,_sheetname_dataframe))="","",INDIRECT(ADDRESS(1,D154+2,,,_sheetname_dataframe))),""),"")</f>
        <v/>
      </c>
      <c r="AH154" s="17" t="b">
        <f t="shared" ref="AH154" ca="1" si="1776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777">IF(AH154,IF($H154,IF(INDIRECT(ADDRESS(1,D154+3,,,_sheetname_dataframe))="","",INDIRECT(ADDRESS(1,D154+3,,,_sheetname_dataframe))),""),"")</f>
        <v/>
      </c>
      <c r="AK154" s="17" t="b">
        <f t="shared" ref="AK154" ca="1" si="1778">IF(H154,OR(AQ154,AD154=2),"")</f>
        <v>0</v>
      </c>
      <c r="AL154" s="17" t="b">
        <f t="shared" ref="AL154" ca="1" si="1779">IF($H154,IF(BV154&lt;&gt;"",IF(OR(BM154="F",BM154="L",BM154="I",BM154="D"),BV154&lt;&gt;0)),"")</f>
        <v>0</v>
      </c>
      <c r="AM154" s="17" t="b">
        <f t="shared" ref="AM154" ca="1" si="1780">IF($H154,AND(NOT(AL154),OR(IF(BW154&lt;&gt;"",IF(OR(BM154="F",BM154="L"),BW154&lt;&gt;0)),BM154="I",BM154="N",BM154="D")),"")</f>
        <v>0</v>
      </c>
      <c r="AN154" s="17">
        <f t="shared" ref="AN154" ca="1" si="1781">IF(COUNTA(INDIRECT(Q154))=0,0, IF(AND(AO154&lt;&gt;"",X154&lt;AO154),1,IF(AND(AP154&lt;&gt;"",Y154&gt;AP154),1,IF(AND(AQ154,AC154&gt;0),2,0))))</f>
        <v>0</v>
      </c>
      <c r="AO154" s="24" t="str">
        <f t="shared" ref="AO154" ca="1" si="1782">IF($H154,IF(BY154&lt;&gt;"",IF(ISNUMBER(BY154),BY154,""),""),"")</f>
        <v/>
      </c>
      <c r="AP154" s="24" t="str">
        <f t="shared" ref="AP154" ca="1" si="1783">IF($H154,IF(BZ154&lt;&gt;"",IF(ISNUMBER(BZ154),BZ154,""),""),"")</f>
        <v/>
      </c>
      <c r="AQ154" s="17" t="b">
        <f t="shared" ca="1" si="1329"/>
        <v>0</v>
      </c>
      <c r="AR154" s="17" t="b">
        <f t="shared" ref="AR154" ca="1" si="1784">IF(H154,IF(N154&gt;0,IF(BQ154&lt;&gt;"",BQ154&lt;&gt;0,FALSE),FALSE),"")</f>
        <v>1</v>
      </c>
      <c r="AS154" s="17" t="b">
        <f t="shared" ref="AS154" ca="1" si="1785">IF(H154,IF(BR154&lt;&gt;"",BR154&lt;&gt;0,FALSE),"")</f>
        <v>0</v>
      </c>
      <c r="AT154" s="17" t="b">
        <f t="shared" ref="AT154" ca="1" si="1786">IF(H154,IF(N154&gt;0,FALSE,IF(BU154&lt;&gt;"",MATCH(BU154,DataType,0)=1,FALSE)),"")</f>
        <v>0</v>
      </c>
      <c r="AU154" s="17" t="b">
        <f t="shared" ref="AU154" ca="1" si="1787">IF(H154,IF(N154&gt;0,TRUE,IF(BU154&lt;&gt;"",MATCH(BU154,DataType,0)=2,FALSE)),"")</f>
        <v>1</v>
      </c>
      <c r="AV154" s="17" t="b">
        <f t="shared" ref="AV154" ca="1" si="1788">IF(H154,IF(N154&gt;0,FALSE,IF(BU154&lt;&gt;"",MATCH(BU154,DataType,0)=3,FALSE)),"")</f>
        <v>0</v>
      </c>
      <c r="AW154" s="17" t="b">
        <f t="shared" ref="AW154" ca="1" si="1789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790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791">IF(H154,BU154="",FALSE)</f>
        <v>1</v>
      </c>
      <c r="BB154" s="17" t="b">
        <v>0</v>
      </c>
      <c r="BC154" s="17" t="b">
        <f t="shared" ref="BC154" ca="1" si="1792">IF(BA154,IF(N154&gt;0,AND(AZ154,Z154=0),FALSE),"")</f>
        <v>0</v>
      </c>
      <c r="BD154" s="17" t="b">
        <f t="shared" ref="BD154" ca="1" si="1793">IF(BA154,IF(N154&gt;0,AND(NOT(AZ154),Z154=0),FALSE),"")</f>
        <v>1</v>
      </c>
      <c r="BE154" s="17" t="str">
        <f t="shared" ca="1" si="1330"/>
        <v/>
      </c>
      <c r="BF154" s="17" t="b">
        <f t="shared" ca="1" si="1331"/>
        <v>0</v>
      </c>
      <c r="BG154" s="17" t="b">
        <f t="shared" ref="BG154" ca="1" si="1794">IF(BA154,IF(OR(BB154:BF154),FALSE,IF(Z154=0,FALSE,Z154&gt;0)),"")</f>
        <v>0</v>
      </c>
      <c r="BH154" s="17" t="b">
        <f t="shared" ref="BH154" ca="1" si="1795">IF(BA154,COUNTIF(BB154:BG154,TRUE)=1,"")</f>
        <v>1</v>
      </c>
      <c r="BI154" s="17">
        <f t="shared" ref="BI154" ca="1" si="1796">IF(BA154,IFERROR(MATCH(TRUE,BB154:BG154,0),7),"")</f>
        <v>3</v>
      </c>
      <c r="BJ154" s="17" t="b">
        <f t="shared" ref="BJ154" ca="1" si="1797">DF154&lt;&gt;""</f>
        <v>0</v>
      </c>
      <c r="BK154" s="17" t="str">
        <f t="shared" ca="1" si="1332"/>
        <v/>
      </c>
      <c r="BL154" s="17" t="str">
        <f t="shared" ref="BL154" ca="1" si="1798">IF(H154,IF(AND(NOT(BA154),AU154),AC154&gt;0,""),"")</f>
        <v/>
      </c>
      <c r="BM154" s="17" t="str">
        <f t="shared" ref="BM154" ca="1" si="1799">IF(H154,IF(BA154,CHOOSE(BI154,"0","F","L","I","N",IF(AA154&gt;0.5,"N","S"),"0"),CHOOSE(MATCH(BU154,DataType,0),"S",IF(BK154,"I","N"),"D"  )),"")</f>
        <v>L</v>
      </c>
      <c r="BN154" s="17" t="str">
        <f t="shared" ref="BN154" ca="1" si="1800">IF(H154,IF(BJ154,"E",IF(BA154,CHOOSE(BI154,"0","F","L","I","N","S","0"),CHOOSE(MATCH(BU154,DataType,0),"S",IF(BK154,"I","N"),"D"  ))),"")</f>
        <v>L</v>
      </c>
      <c r="BO154" s="17" t="str">
        <f t="shared" ref="BO154" ca="1" si="1801">IF($H154,IF(BM154="0","",IF(AND(AR154,N154=2),"D",IF(BM154="S","N",IF(AL154,"O",IF(AM154,"I","N"))))),"")</f>
        <v>N</v>
      </c>
      <c r="BP154" s="14" t="b">
        <f t="shared" ref="BP154" ca="1" si="180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03">IF(MID(DC154,1,1)="■",MID(DC154,2,LEN(DC154)),DC154)</f>
        <v/>
      </c>
      <c r="DE154" s="14" t="str">
        <f t="shared" ref="DE154" ca="1" si="1804">IF(DD154&lt;&gt;"",IF(MID(DD154,LEN(DD154),1)="■",MID(DD154,1,LEN(DD154)-1),DD154),"")</f>
        <v/>
      </c>
      <c r="DF154" s="14" t="str">
        <f t="shared" ref="DF154" ca="1" si="1805">IFERROR(IF(DE154&lt;&gt;"",SUBSTITUTE(DE154,"■",". "),""),"##INTERNAL_ERROR")</f>
        <v/>
      </c>
      <c r="DG154" s="14" t="str">
        <f t="shared" ref="DG154" ca="1" si="1806">IF(CN154&lt;&gt;0,"Variable name don't comply with the naming convention","")</f>
        <v/>
      </c>
      <c r="DH154" s="14" t="str">
        <f t="shared" ref="DH154" ca="1" si="180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08">IF(CP154&lt;&gt;"","Variable label exceed length 150","")</f>
        <v/>
      </c>
      <c r="DJ154" s="14" t="str">
        <f t="shared" ref="DJ154" ca="1" si="180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810">IF(CR154&lt;&gt;"","The following cases have values below declared theorethical min: " &amp;SUBSTITUTE(CR154," ",", "),"")</f>
        <v/>
      </c>
      <c r="DL154" s="14" t="str">
        <f t="shared" ref="DL154" ca="1" si="1811">IF(CS154&lt;&gt;"","The following cases have values above declared theorethical max: " &amp;SUBSTITUTE(CS154," ",", "),"")</f>
        <v/>
      </c>
      <c r="DM154" s="14" t="str">
        <f t="shared" ref="DM154" ca="1" si="181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813">IF(CV154&lt;&gt;"","The following records are missing in this required field: " &amp;SUBSTITUTE(CV154," ",", "),"")</f>
        <v/>
      </c>
      <c r="DP154" s="14" t="str">
        <f t="shared" ref="DP154" ca="1" si="1814">IF(CW154&lt;&gt;"","The following cases have non-integer values: " &amp;SUBSTITUTE(CW154," ",", "),"")</f>
        <v/>
      </c>
      <c r="DQ154" s="14" t="str">
        <f t="shared" ref="DQ154" ca="1" si="1815">IF(CX154&lt;&gt;"","The following cases are non-numeric: " &amp;SUBSTITUTE(CX154," ",", "),"")</f>
        <v/>
      </c>
      <c r="DR154" s="14" t="str">
        <f t="shared" ref="DR154" ca="1" si="181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81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818">OR(ED154&lt;&gt;"",EF154&lt;&gt;"",EG154&lt;&gt;"")</f>
        <v>0</v>
      </c>
      <c r="EA154" s="14" t="str">
        <f t="shared" ref="EA154" ca="1" si="1819">IF(EB154&lt;&gt;"",G154 &amp; " (" &amp; F154 &amp; ")","")</f>
        <v>ALSFRS(2) 5. Cutting Food and Handling Utensils (q_51_2.5)</v>
      </c>
      <c r="EB154" s="14" t="str">
        <f t="shared" ref="EB154" ca="1" si="182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82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82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82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824">IF($H154,AG154,"")</f>
        <v/>
      </c>
      <c r="EG154" s="14" t="str">
        <f t="shared" ref="EG154" ca="1" si="1825">IF($H154,AJ154,"")</f>
        <v/>
      </c>
      <c r="EM154" s="14" t="b">
        <f t="shared" ref="EM154" ca="1" si="1826">OR(EC154&lt;&gt;"",DF154&lt;&gt;"")</f>
        <v>1</v>
      </c>
      <c r="EN154" s="14">
        <f t="shared" ref="EN154" ca="1" si="1827">IF(EM154,C154,"")</f>
        <v>141</v>
      </c>
      <c r="EO154" s="14" t="str">
        <f t="shared" ref="EO154" ca="1" si="1828">IF(EM154,F154,"")</f>
        <v>q_51_2.5</v>
      </c>
      <c r="EP154" s="14" t="str">
        <f t="shared" ref="EP154" ca="1" si="1829">EC154</f>
        <v xml:space="preserve">ALSFRS(2) 5. Cutting Food and Handling Utensils (q_51_2.5): Values must be limited to predefinied list. </v>
      </c>
      <c r="EQ154" s="14" t="str">
        <f t="shared" ref="EQ154" ca="1" si="1830">DF154</f>
        <v/>
      </c>
    </row>
    <row r="155" spans="2:147" s="14" customFormat="1">
      <c r="B155" s="14" t="str">
        <f t="shared" ref="B155" ca="1" si="1831">DF155</f>
        <v/>
      </c>
      <c r="C155" s="14">
        <f t="shared" ref="C155" ca="1" si="1832">IF(OFFSET(B155,-1,COLUMN(VariableExists)-2),OFFSET(B155,-1,1)+1,OFFSET(B155,-1,1))</f>
        <v>142</v>
      </c>
      <c r="D155" s="14">
        <f t="shared" ref="D155" si="1833">ROW(A155)-2</f>
        <v>153</v>
      </c>
      <c r="E155" s="14" t="str">
        <f t="shared" ref="E155" ca="1" si="1834">IF(OR(G155="",ROW(G155)=2),"",IF(Z155&gt;0,"S",IF(AX155,IF(J155=2,"D","N"),"I")))</f>
        <v>N</v>
      </c>
      <c r="F155" s="14" t="str">
        <f t="shared" ref="F155" ca="1" si="1835">IF(H155,O155,"")</f>
        <v>q_51_2.6</v>
      </c>
      <c r="G155" s="14" t="str">
        <f t="shared" ref="G155" ca="1" si="1836">IF(H155,P155,"")</f>
        <v>ALSFRS(2) 6. Dressing and Hygiene</v>
      </c>
      <c r="H155" s="14" t="b">
        <f t="shared" ref="H155" ca="1" si="183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[DBTemplate.xlsm]labels!KU3:KU725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[DBTemplate.xlsm]labels!KU3:KU7</v>
      </c>
      <c r="L155" s="14" t="str">
        <f ca="1">IF($H155,IF($J155&gt;0,ADDRESS(3,(D155+1)*2,4,,"["&amp;wew!$G$7&amp;"]"&amp;_sheetname_labels)&amp;":"&amp;ADDRESS(2+J155,(D155+1)*2,4),""),"")</f>
        <v>[DBTemplate.xlsm]labels!KV3:KV7</v>
      </c>
      <c r="M155" s="14">
        <f t="shared" ref="M155" ca="1" si="1838">IF($H155,IF(J155&gt;0,COUNTA(INDIRECT(K155))-COUNT(INDIRECT(K155)),0),"")</f>
        <v>0</v>
      </c>
      <c r="N155" s="14">
        <f t="shared" ref="N155" ca="1" si="1839">IF(H155,J155-M155,"")</f>
        <v>5</v>
      </c>
      <c r="O155" s="14" t="str">
        <f t="shared" ref="O155" ca="1" si="1840">IF(INDIRECT(ADDRESS(2,D155+1,,,_sheetname_dataframe))="","",INDIRECT(ADDRESS(2,D155+1,,,_sheetname_dataframe)))</f>
        <v>q_51_2.6</v>
      </c>
      <c r="P155" s="14" t="str">
        <f t="shared" ref="P155" ca="1" si="184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[DBTemplate.xlsm]data_frame!EX3:EX3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842">IF(H155,S155-T155-W155,"")</f>
        <v>0</v>
      </c>
      <c r="AA155" s="12" t="str">
        <f t="shared" ref="AA155" ca="1" si="184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844">IF($H155,IF(AC155&lt;&gt;"",IF(AC155=0,1,IF(AC155/W155&lt;0.15,2,3)),0),"")</f>
        <v>1</v>
      </c>
      <c r="AE155" s="17" t="b">
        <f t="shared" ref="AE155" ca="1" si="184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846">IF(AE155,IF($H155,IF(INDIRECT(ADDRESS(1,D155+2,,,_sheetname_dataframe))="","",INDIRECT(ADDRESS(1,D155+2,,,_sheetname_dataframe))),""),"")</f>
        <v/>
      </c>
      <c r="AH155" s="17" t="b">
        <f t="shared" ref="AH155" ca="1" si="184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848">IF(AH155,IF($H155,IF(INDIRECT(ADDRESS(1,D155+3,,,_sheetname_dataframe))="","",INDIRECT(ADDRESS(1,D155+3,,,_sheetname_dataframe))),""),"")</f>
        <v/>
      </c>
      <c r="AK155" s="17" t="b">
        <f t="shared" ref="AK155" ca="1" si="1849">IF(H155,OR(AQ155,AD155=2),"")</f>
        <v>0</v>
      </c>
      <c r="AL155" s="17" t="b">
        <f t="shared" ref="AL155" ca="1" si="1850">IF($H155,IF(BV155&lt;&gt;"",IF(OR(BM155="F",BM155="L",BM155="I",BM155="D"),BV155&lt;&gt;0)),"")</f>
        <v>0</v>
      </c>
      <c r="AM155" s="17" t="b">
        <f t="shared" ref="AM155" ca="1" si="1851">IF($H155,AND(NOT(AL155),OR(IF(BW155&lt;&gt;"",IF(OR(BM155="F",BM155="L"),BW155&lt;&gt;0)),BM155="I",BM155="N",BM155="D")),"")</f>
        <v>0</v>
      </c>
      <c r="AN155" s="17">
        <f t="shared" ref="AN155" ca="1" si="1852">IF(COUNTA(INDIRECT(Q155))=0,0, IF(AND(AO155&lt;&gt;"",X155&lt;AO155),1,IF(AND(AP155&lt;&gt;"",Y155&gt;AP155),1,IF(AND(AQ155,AC155&gt;0),2,0))))</f>
        <v>0</v>
      </c>
      <c r="AO155" s="24" t="str">
        <f t="shared" ref="AO155" ca="1" si="1853">IF($H155,IF(BY155&lt;&gt;"",IF(ISNUMBER(BY155),BY155,""),""),"")</f>
        <v/>
      </c>
      <c r="AP155" s="24" t="str">
        <f t="shared" ref="AP155" ca="1" si="1854">IF($H155,IF(BZ155&lt;&gt;"",IF(ISNUMBER(BZ155),BZ155,""),""),"")</f>
        <v/>
      </c>
      <c r="AQ155" s="17" t="b">
        <f t="shared" ca="1" si="1329"/>
        <v>0</v>
      </c>
      <c r="AR155" s="17" t="b">
        <f t="shared" ref="AR155" ca="1" si="1855">IF(H155,IF(N155&gt;0,IF(BQ155&lt;&gt;"",BQ155&lt;&gt;0,FALSE),FALSE),"")</f>
        <v>1</v>
      </c>
      <c r="AS155" s="17" t="b">
        <f t="shared" ref="AS155" ca="1" si="1856">IF(H155,IF(BR155&lt;&gt;"",BR155&lt;&gt;0,FALSE),"")</f>
        <v>0</v>
      </c>
      <c r="AT155" s="17" t="b">
        <f t="shared" ref="AT155" ca="1" si="1857">IF(H155,IF(N155&gt;0,FALSE,IF(BU155&lt;&gt;"",MATCH(BU155,DataType,0)=1,FALSE)),"")</f>
        <v>0</v>
      </c>
      <c r="AU155" s="17" t="b">
        <f t="shared" ref="AU155" ca="1" si="1858">IF(H155,IF(N155&gt;0,TRUE,IF(BU155&lt;&gt;"",MATCH(BU155,DataType,0)=2,FALSE)),"")</f>
        <v>1</v>
      </c>
      <c r="AV155" s="17" t="b">
        <f t="shared" ref="AV155" ca="1" si="1859">IF(H155,IF(N155&gt;0,FALSE,IF(BU155&lt;&gt;"",MATCH(BU155,DataType,0)=3,FALSE)),"")</f>
        <v>0</v>
      </c>
      <c r="AW155" s="17" t="b">
        <f t="shared" ref="AW155" ca="1" si="1860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861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862">IF(H155,BU155="",FALSE)</f>
        <v>1</v>
      </c>
      <c r="BB155" s="17" t="b">
        <v>0</v>
      </c>
      <c r="BC155" s="17" t="b">
        <f t="shared" ref="BC155" ca="1" si="1863">IF(BA155,IF(N155&gt;0,AND(AZ155,Z155=0),FALSE),"")</f>
        <v>0</v>
      </c>
      <c r="BD155" s="17" t="b">
        <f t="shared" ref="BD155" ca="1" si="1864">IF(BA155,IF(N155&gt;0,AND(NOT(AZ155),Z155=0),FALSE),"")</f>
        <v>1</v>
      </c>
      <c r="BE155" s="17" t="str">
        <f t="shared" ca="1" si="1330"/>
        <v/>
      </c>
      <c r="BF155" s="17" t="b">
        <f t="shared" ca="1" si="1331"/>
        <v>0</v>
      </c>
      <c r="BG155" s="17" t="b">
        <f t="shared" ref="BG155" ca="1" si="1865">IF(BA155,IF(OR(BB155:BF155),FALSE,IF(Z155=0,FALSE,Z155&gt;0)),"")</f>
        <v>0</v>
      </c>
      <c r="BH155" s="17" t="b">
        <f t="shared" ref="BH155" ca="1" si="1866">IF(BA155,COUNTIF(BB155:BG155,TRUE)=1,"")</f>
        <v>1</v>
      </c>
      <c r="BI155" s="17">
        <f t="shared" ref="BI155" ca="1" si="1867">IF(BA155,IFERROR(MATCH(TRUE,BB155:BG155,0),7),"")</f>
        <v>3</v>
      </c>
      <c r="BJ155" s="17" t="b">
        <f t="shared" ref="BJ155" ca="1" si="1868">DF155&lt;&gt;""</f>
        <v>0</v>
      </c>
      <c r="BK155" s="17" t="str">
        <f t="shared" ca="1" si="1332"/>
        <v/>
      </c>
      <c r="BL155" s="17" t="str">
        <f t="shared" ref="BL155" ca="1" si="1869">IF(H155,IF(AND(NOT(BA155),AU155),AC155&gt;0,""),"")</f>
        <v/>
      </c>
      <c r="BM155" s="17" t="str">
        <f t="shared" ref="BM155" ca="1" si="1870">IF(H155,IF(BA155,CHOOSE(BI155,"0","F","L","I","N",IF(AA155&gt;0.5,"N","S"),"0"),CHOOSE(MATCH(BU155,DataType,0),"S",IF(BK155,"I","N"),"D"  )),"")</f>
        <v>L</v>
      </c>
      <c r="BN155" s="17" t="str">
        <f t="shared" ref="BN155" ca="1" si="1871">IF(H155,IF(BJ155,"E",IF(BA155,CHOOSE(BI155,"0","F","L","I","N","S","0"),CHOOSE(MATCH(BU155,DataType,0),"S",IF(BK155,"I","N"),"D"  ))),"")</f>
        <v>L</v>
      </c>
      <c r="BO155" s="17" t="str">
        <f t="shared" ref="BO155" ca="1" si="1872">IF($H155,IF(BM155="0","",IF(AND(AR155,N155=2),"D",IF(BM155="S","N",IF(AL155,"O",IF(AM155,"I","N"))))),"")</f>
        <v>N</v>
      </c>
      <c r="BP155" s="14" t="b">
        <f t="shared" ref="BP155" ca="1" si="1873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874">IF(MID(DC155,1,1)="■",MID(DC155,2,LEN(DC155)),DC155)</f>
        <v/>
      </c>
      <c r="DE155" s="14" t="str">
        <f t="shared" ref="DE155" ca="1" si="1875">IF(DD155&lt;&gt;"",IF(MID(DD155,LEN(DD155),1)="■",MID(DD155,1,LEN(DD155)-1),DD155),"")</f>
        <v/>
      </c>
      <c r="DF155" s="14" t="str">
        <f t="shared" ref="DF155" ca="1" si="1876">IFERROR(IF(DE155&lt;&gt;"",SUBSTITUTE(DE155,"■",". "),""),"##INTERNAL_ERROR")</f>
        <v/>
      </c>
      <c r="DG155" s="14" t="str">
        <f t="shared" ref="DG155" ca="1" si="1877">IF(CN155&lt;&gt;0,"Variable name don't comply with the naming convention","")</f>
        <v/>
      </c>
      <c r="DH155" s="14" t="str">
        <f t="shared" ref="DH155" ca="1" si="1878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879">IF(CP155&lt;&gt;"","Variable label exceed length 150","")</f>
        <v/>
      </c>
      <c r="DJ155" s="14" t="str">
        <f t="shared" ref="DJ155" ca="1" si="1880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881">IF(CR155&lt;&gt;"","The following cases have values below declared theorethical min: " &amp;SUBSTITUTE(CR155," ",", "),"")</f>
        <v/>
      </c>
      <c r="DL155" s="14" t="str">
        <f t="shared" ref="DL155" ca="1" si="1882">IF(CS155&lt;&gt;"","The following cases have values above declared theorethical max: " &amp;SUBSTITUTE(CS155," ",", "),"")</f>
        <v/>
      </c>
      <c r="DM155" s="14" t="str">
        <f t="shared" ref="DM155" ca="1" si="1883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884">IF(CV155&lt;&gt;"","The following records are missing in this required field: " &amp;SUBSTITUTE(CV155," ",", "),"")</f>
        <v/>
      </c>
      <c r="DP155" s="14" t="str">
        <f t="shared" ref="DP155" ca="1" si="1885">IF(CW155&lt;&gt;"","The following cases have non-integer values: " &amp;SUBSTITUTE(CW155," ",", "),"")</f>
        <v/>
      </c>
      <c r="DQ155" s="14" t="str">
        <f t="shared" ref="DQ155" ca="1" si="1886">IF(CX155&lt;&gt;"","The following cases are non-numeric: " &amp;SUBSTITUTE(CX155," ",", "),"")</f>
        <v/>
      </c>
      <c r="DR155" s="14" t="str">
        <f t="shared" ref="DR155" ca="1" si="1887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888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889">OR(ED155&lt;&gt;"",EF155&lt;&gt;"",EG155&lt;&gt;"")</f>
        <v>0</v>
      </c>
      <c r="EA155" s="14" t="str">
        <f t="shared" ref="EA155" ca="1" si="1890">IF(EB155&lt;&gt;"",G155 &amp; " (" &amp; F155 &amp; ")","")</f>
        <v>ALSFRS(2) 6. Dressing and Hygiene (q_51_2.6)</v>
      </c>
      <c r="EB155" s="14" t="str">
        <f t="shared" ref="EB155" ca="1" si="1891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892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893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894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895">IF($H155,AG155,"")</f>
        <v/>
      </c>
      <c r="EG155" s="14" t="str">
        <f t="shared" ref="EG155" ca="1" si="1896">IF($H155,AJ155,"")</f>
        <v/>
      </c>
      <c r="EM155" s="14" t="b">
        <f t="shared" ref="EM155" ca="1" si="1897">OR(EC155&lt;&gt;"",DF155&lt;&gt;"")</f>
        <v>1</v>
      </c>
      <c r="EN155" s="14">
        <f t="shared" ref="EN155" ca="1" si="1898">IF(EM155,C155,"")</f>
        <v>142</v>
      </c>
      <c r="EO155" s="14" t="str">
        <f t="shared" ref="EO155" ca="1" si="1899">IF(EM155,F155,"")</f>
        <v>q_51_2.6</v>
      </c>
      <c r="EP155" s="14" t="str">
        <f t="shared" ref="EP155" ca="1" si="1900">EC155</f>
        <v xml:space="preserve">ALSFRS(2) 6. Dressing and Hygiene (q_51_2.6): Values must be limited to predefinied list. </v>
      </c>
      <c r="EQ155" s="14" t="str">
        <f t="shared" ref="EQ155" ca="1" si="1901">DF155</f>
        <v/>
      </c>
    </row>
    <row r="156" spans="2:147" s="14" customFormat="1">
      <c r="B156" s="14" t="str">
        <f t="shared" ref="B156" ca="1" si="1902">DF156</f>
        <v/>
      </c>
      <c r="C156" s="14">
        <f t="shared" ref="C156" ca="1" si="1903">IF(OFFSET(B156,-1,COLUMN(VariableExists)-2),OFFSET(B156,-1,1)+1,OFFSET(B156,-1,1))</f>
        <v>143</v>
      </c>
      <c r="D156" s="14">
        <f t="shared" ref="D156" si="1904">ROW(A156)-2</f>
        <v>154</v>
      </c>
      <c r="E156" s="14" t="str">
        <f t="shared" ref="E156" ca="1" si="1905">IF(OR(G156="",ROW(G156)=2),"",IF(Z156&gt;0,"S",IF(AX156,IF(J156=2,"D","N"),"I")))</f>
        <v>N</v>
      </c>
      <c r="F156" s="14" t="str">
        <f t="shared" ref="F156" ca="1" si="1906">IF(H156,O156,"")</f>
        <v>q_51_2.7</v>
      </c>
      <c r="G156" s="14" t="str">
        <f t="shared" ref="G156" ca="1" si="1907">IF(H156,P156,"")</f>
        <v>ALSFRS(2) 7. Turning in Bed and Adjusting Bed Clothes</v>
      </c>
      <c r="H156" s="14" t="b">
        <f t="shared" ref="H156" ca="1" si="1908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[DBTemplate.xlsm]labels!KW3:KW725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[DBTemplate.xlsm]labels!KW3:KW7</v>
      </c>
      <c r="L156" s="14" t="str">
        <f ca="1">IF($H156,IF($J156&gt;0,ADDRESS(3,(D156+1)*2,4,,"["&amp;wew!$G$7&amp;"]"&amp;_sheetname_labels)&amp;":"&amp;ADDRESS(2+J156,(D156+1)*2,4),""),"")</f>
        <v>[DBTemplate.xlsm]labels!KX3:KX7</v>
      </c>
      <c r="M156" s="14">
        <f t="shared" ref="M156" ca="1" si="1909">IF($H156,IF(J156&gt;0,COUNTA(INDIRECT(K156))-COUNT(INDIRECT(K156)),0),"")</f>
        <v>0</v>
      </c>
      <c r="N156" s="14">
        <f t="shared" ref="N156" ca="1" si="1910">IF(H156,J156-M156,"")</f>
        <v>5</v>
      </c>
      <c r="O156" s="14" t="str">
        <f t="shared" ref="O156" ca="1" si="1911">IF(INDIRECT(ADDRESS(2,D156+1,,,_sheetname_dataframe))="","",INDIRECT(ADDRESS(2,D156+1,,,_sheetname_dataframe)))</f>
        <v>q_51_2.7</v>
      </c>
      <c r="P156" s="14" t="str">
        <f t="shared" ref="P156" ca="1" si="1912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[DBTemplate.xlsm]data_frame!EY3:EY3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1913">IF(H156,S156-T156-W156,"")</f>
        <v>0</v>
      </c>
      <c r="AA156" s="12" t="str">
        <f t="shared" ref="AA156" ca="1" si="1914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1915">IF($H156,IF(AC156&lt;&gt;"",IF(AC156=0,1,IF(AC156/W156&lt;0.15,2,3)),0),"")</f>
        <v>1</v>
      </c>
      <c r="AE156" s="17" t="b">
        <f t="shared" ref="AE156" ca="1" si="1916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1917">IF(AE156,IF($H156,IF(INDIRECT(ADDRESS(1,D156+2,,,_sheetname_dataframe))="","",INDIRECT(ADDRESS(1,D156+2,,,_sheetname_dataframe))),""),"")</f>
        <v/>
      </c>
      <c r="AH156" s="17" t="b">
        <f t="shared" ref="AH156" ca="1" si="1918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1919">IF(AH156,IF($H156,IF(INDIRECT(ADDRESS(1,D156+3,,,_sheetname_dataframe))="","",INDIRECT(ADDRESS(1,D156+3,,,_sheetname_dataframe))),""),"")</f>
        <v/>
      </c>
      <c r="AK156" s="17" t="b">
        <f t="shared" ref="AK156" ca="1" si="1920">IF(H156,OR(AQ156,AD156=2),"")</f>
        <v>0</v>
      </c>
      <c r="AL156" s="17" t="b">
        <f t="shared" ref="AL156" ca="1" si="1921">IF($H156,IF(BV156&lt;&gt;"",IF(OR(BM156="F",BM156="L",BM156="I",BM156="D"),BV156&lt;&gt;0)),"")</f>
        <v>0</v>
      </c>
      <c r="AM156" s="17" t="b">
        <f t="shared" ref="AM156" ca="1" si="1922">IF($H156,AND(NOT(AL156),OR(IF(BW156&lt;&gt;"",IF(OR(BM156="F",BM156="L"),BW156&lt;&gt;0)),BM156="I",BM156="N",BM156="D")),"")</f>
        <v>0</v>
      </c>
      <c r="AN156" s="17">
        <f t="shared" ref="AN156" ca="1" si="1923">IF(COUNTA(INDIRECT(Q156))=0,0, IF(AND(AO156&lt;&gt;"",X156&lt;AO156),1,IF(AND(AP156&lt;&gt;"",Y156&gt;AP156),1,IF(AND(AQ156,AC156&gt;0),2,0))))</f>
        <v>0</v>
      </c>
      <c r="AO156" s="24" t="str">
        <f t="shared" ref="AO156" ca="1" si="1924">IF($H156,IF(BY156&lt;&gt;"",IF(ISNUMBER(BY156),BY156,""),""),"")</f>
        <v/>
      </c>
      <c r="AP156" s="24" t="str">
        <f t="shared" ref="AP156" ca="1" si="1925">IF($H156,IF(BZ156&lt;&gt;"",IF(ISNUMBER(BZ156),BZ156,""),""),"")</f>
        <v/>
      </c>
      <c r="AQ156" s="17" t="b">
        <f t="shared" ca="1" si="1329"/>
        <v>0</v>
      </c>
      <c r="AR156" s="17" t="b">
        <f t="shared" ref="AR156" ca="1" si="1926">IF(H156,IF(N156&gt;0,IF(BQ156&lt;&gt;"",BQ156&lt;&gt;0,FALSE),FALSE),"")</f>
        <v>1</v>
      </c>
      <c r="AS156" s="17" t="b">
        <f t="shared" ref="AS156" ca="1" si="1927">IF(H156,IF(BR156&lt;&gt;"",BR156&lt;&gt;0,FALSE),"")</f>
        <v>0</v>
      </c>
      <c r="AT156" s="17" t="b">
        <f t="shared" ref="AT156" ca="1" si="1928">IF(H156,IF(N156&gt;0,FALSE,IF(BU156&lt;&gt;"",MATCH(BU156,DataType,0)=1,FALSE)),"")</f>
        <v>0</v>
      </c>
      <c r="AU156" s="17" t="b">
        <f t="shared" ref="AU156" ca="1" si="1929">IF(H156,IF(N156&gt;0,TRUE,IF(BU156&lt;&gt;"",MATCH(BU156,DataType,0)=2,FALSE)),"")</f>
        <v>1</v>
      </c>
      <c r="AV156" s="17" t="b">
        <f t="shared" ref="AV156" ca="1" si="1930">IF(H156,IF(N156&gt;0,FALSE,IF(BU156&lt;&gt;"",MATCH(BU156,DataType,0)=3,FALSE)),"")</f>
        <v>0</v>
      </c>
      <c r="AW156" s="17" t="b">
        <f t="shared" ref="AW156" ca="1" si="1931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1932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1933">IF(H156,BU156="",FALSE)</f>
        <v>1</v>
      </c>
      <c r="BB156" s="17" t="b">
        <v>0</v>
      </c>
      <c r="BC156" s="17" t="b">
        <f t="shared" ref="BC156" ca="1" si="1934">IF(BA156,IF(N156&gt;0,AND(AZ156,Z156=0),FALSE),"")</f>
        <v>0</v>
      </c>
      <c r="BD156" s="17" t="b">
        <f t="shared" ref="BD156" ca="1" si="1935">IF(BA156,IF(N156&gt;0,AND(NOT(AZ156),Z156=0),FALSE),"")</f>
        <v>1</v>
      </c>
      <c r="BE156" s="17" t="str">
        <f t="shared" ca="1" si="1330"/>
        <v/>
      </c>
      <c r="BF156" s="17" t="b">
        <f t="shared" ca="1" si="1331"/>
        <v>0</v>
      </c>
      <c r="BG156" s="17" t="b">
        <f t="shared" ref="BG156" ca="1" si="1936">IF(BA156,IF(OR(BB156:BF156),FALSE,IF(Z156=0,FALSE,Z156&gt;0)),"")</f>
        <v>0</v>
      </c>
      <c r="BH156" s="17" t="b">
        <f t="shared" ref="BH156" ca="1" si="1937">IF(BA156,COUNTIF(BB156:BG156,TRUE)=1,"")</f>
        <v>1</v>
      </c>
      <c r="BI156" s="17">
        <f t="shared" ref="BI156" ca="1" si="1938">IF(BA156,IFERROR(MATCH(TRUE,BB156:BG156,0),7),"")</f>
        <v>3</v>
      </c>
      <c r="BJ156" s="17" t="b">
        <f t="shared" ref="BJ156" ca="1" si="1939">DF156&lt;&gt;""</f>
        <v>0</v>
      </c>
      <c r="BK156" s="17" t="str">
        <f t="shared" ca="1" si="1332"/>
        <v/>
      </c>
      <c r="BL156" s="17" t="str">
        <f t="shared" ref="BL156" ca="1" si="1940">IF(H156,IF(AND(NOT(BA156),AU156),AC156&gt;0,""),"")</f>
        <v/>
      </c>
      <c r="BM156" s="17" t="str">
        <f t="shared" ref="BM156" ca="1" si="1941">IF(H156,IF(BA156,CHOOSE(BI156,"0","F","L","I","N",IF(AA156&gt;0.5,"N","S"),"0"),CHOOSE(MATCH(BU156,DataType,0),"S",IF(BK156,"I","N"),"D"  )),"")</f>
        <v>L</v>
      </c>
      <c r="BN156" s="17" t="str">
        <f t="shared" ref="BN156" ca="1" si="1942">IF(H156,IF(BJ156,"E",IF(BA156,CHOOSE(BI156,"0","F","L","I","N","S","0"),CHOOSE(MATCH(BU156,DataType,0),"S",IF(BK156,"I","N"),"D"  ))),"")</f>
        <v>L</v>
      </c>
      <c r="BO156" s="17" t="str">
        <f t="shared" ref="BO156" ca="1" si="1943">IF($H156,IF(BM156="0","",IF(AND(AR156,N156=2),"D",IF(BM156="S","N",IF(AL156,"O",IF(AM156,"I","N"))))),"")</f>
        <v>N</v>
      </c>
      <c r="BP156" s="14" t="b">
        <f t="shared" ref="BP156" ca="1" si="1944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1945">IF(MID(DC156,1,1)="■",MID(DC156,2,LEN(DC156)),DC156)</f>
        <v/>
      </c>
      <c r="DE156" s="14" t="str">
        <f t="shared" ref="DE156" ca="1" si="1946">IF(DD156&lt;&gt;"",IF(MID(DD156,LEN(DD156),1)="■",MID(DD156,1,LEN(DD156)-1),DD156),"")</f>
        <v/>
      </c>
      <c r="DF156" s="14" t="str">
        <f t="shared" ref="DF156" ca="1" si="1947">IFERROR(IF(DE156&lt;&gt;"",SUBSTITUTE(DE156,"■",". "),""),"##INTERNAL_ERROR")</f>
        <v/>
      </c>
      <c r="DG156" s="14" t="str">
        <f t="shared" ref="DG156" ca="1" si="1948">IF(CN156&lt;&gt;0,"Variable name don't comply with the naming convention","")</f>
        <v/>
      </c>
      <c r="DH156" s="14" t="str">
        <f t="shared" ref="DH156" ca="1" si="1949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1950">IF(CP156&lt;&gt;"","Variable label exceed length 150","")</f>
        <v/>
      </c>
      <c r="DJ156" s="14" t="str">
        <f t="shared" ref="DJ156" ca="1" si="1951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1952">IF(CR156&lt;&gt;"","The following cases have values below declared theorethical min: " &amp;SUBSTITUTE(CR156," ",", "),"")</f>
        <v/>
      </c>
      <c r="DL156" s="14" t="str">
        <f t="shared" ref="DL156" ca="1" si="1953">IF(CS156&lt;&gt;"","The following cases have values above declared theorethical max: " &amp;SUBSTITUTE(CS156," ",", "),"")</f>
        <v/>
      </c>
      <c r="DM156" s="14" t="str">
        <f t="shared" ref="DM156" ca="1" si="1954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1955">IF(CV156&lt;&gt;"","The following records are missing in this required field: " &amp;SUBSTITUTE(CV156," ",", "),"")</f>
        <v/>
      </c>
      <c r="DP156" s="14" t="str">
        <f t="shared" ref="DP156" ca="1" si="1956">IF(CW156&lt;&gt;"","The following cases have non-integer values: " &amp;SUBSTITUTE(CW156," ",", "),"")</f>
        <v/>
      </c>
      <c r="DQ156" s="14" t="str">
        <f t="shared" ref="DQ156" ca="1" si="1957">IF(CX156&lt;&gt;"","The following cases are non-numeric: " &amp;SUBSTITUTE(CX156," ",", "),"")</f>
        <v/>
      </c>
      <c r="DR156" s="14" t="str">
        <f t="shared" ref="DR156" ca="1" si="1958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1959">IF(CZ156&lt;&gt;"","In the following cases " &amp; P156 &amp; " " &amp; LOWER(MID(AJ156,1,1)) &amp; MID(AJ156,2,LEN(AJ156)) &amp; ": " &amp;SUBSTITUTE(CZ156," ",", "),"")</f>
        <v/>
      </c>
      <c r="DZ156" s="14" t="b">
        <f t="shared" ref="DZ156" ca="1" si="1960">OR(ED156&lt;&gt;"",EF156&lt;&gt;"",EG156&lt;&gt;"")</f>
        <v>0</v>
      </c>
      <c r="EA156" s="14" t="str">
        <f t="shared" ref="EA156" ca="1" si="1961">IF(EB156&lt;&gt;"",G156 &amp; " (" &amp; F156 &amp; ")","")</f>
        <v>ALSFRS(2) 7. Turning in Bed and Adjusting Bed Clothes (q_51_2.7)</v>
      </c>
      <c r="EB156" s="14" t="str">
        <f t="shared" ref="EB156" ca="1" si="1962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1963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1964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1965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1966">IF($H156,AG156,"")</f>
        <v/>
      </c>
      <c r="EG156" s="14" t="str">
        <f t="shared" ref="EG156" ca="1" si="1967">IF($H156,AJ156,"")</f>
        <v/>
      </c>
      <c r="EM156" s="14" t="b">
        <f t="shared" ref="EM156" ca="1" si="1968">OR(EC156&lt;&gt;"",DF156&lt;&gt;"")</f>
        <v>1</v>
      </c>
      <c r="EN156" s="14">
        <f t="shared" ref="EN156" ca="1" si="1969">IF(EM156,C156,"")</f>
        <v>143</v>
      </c>
      <c r="EO156" s="14" t="str">
        <f t="shared" ref="EO156" ca="1" si="1970">IF(EM156,F156,"")</f>
        <v>q_51_2.7</v>
      </c>
      <c r="EP156" s="14" t="str">
        <f t="shared" ref="EP156" ca="1" si="1971">EC156</f>
        <v xml:space="preserve">ALSFRS(2) 7. Turning in Bed and Adjusting Bed Clothes (q_51_2.7): Values must be limited to predefinied list. </v>
      </c>
      <c r="EQ156" s="14" t="str">
        <f t="shared" ref="EQ156" ca="1" si="1972">DF156</f>
        <v/>
      </c>
    </row>
    <row r="157" spans="2:147" s="14" customFormat="1">
      <c r="B157" s="14" t="str">
        <f t="shared" ref="B157" ca="1" si="1973">DF157</f>
        <v/>
      </c>
      <c r="C157" s="14">
        <f t="shared" ref="C157" ca="1" si="1974">IF(OFFSET(B157,-1,COLUMN(VariableExists)-2),OFFSET(B157,-1,1)+1,OFFSET(B157,-1,1))</f>
        <v>144</v>
      </c>
      <c r="D157" s="14">
        <f t="shared" ref="D157" si="1975">ROW(A157)-2</f>
        <v>155</v>
      </c>
      <c r="E157" s="14" t="str">
        <f t="shared" ref="E157" ca="1" si="1976">IF(OR(G157="",ROW(G157)=2),"",IF(Z157&gt;0,"S",IF(AX157,IF(J157=2,"D","N"),"I")))</f>
        <v>N</v>
      </c>
      <c r="F157" s="14" t="str">
        <f t="shared" ref="F157" ca="1" si="1977">IF(H157,O157,"")</f>
        <v>q_51_2.8</v>
      </c>
      <c r="G157" s="14" t="str">
        <f t="shared" ref="G157" ca="1" si="1978">IF(H157,P157,"")</f>
        <v>ALSFRS(2) 8. Walking</v>
      </c>
      <c r="H157" s="14" t="b">
        <f t="shared" ref="H157" ca="1" si="1979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[DBTemplate.xlsm]labels!KY3:KY725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[DBTemplate.xlsm]labels!KY3:KY7</v>
      </c>
      <c r="L157" s="14" t="str">
        <f ca="1">IF($H157,IF($J157&gt;0,ADDRESS(3,(D157+1)*2,4,,"["&amp;wew!$G$7&amp;"]"&amp;_sheetname_labels)&amp;":"&amp;ADDRESS(2+J157,(D157+1)*2,4),""),"")</f>
        <v>[DBTemplate.xlsm]labels!KZ3:KZ7</v>
      </c>
      <c r="M157" s="14">
        <f t="shared" ref="M157" ca="1" si="1980">IF($H157,IF(J157&gt;0,COUNTA(INDIRECT(K157))-COUNT(INDIRECT(K157)),0),"")</f>
        <v>0</v>
      </c>
      <c r="N157" s="14">
        <f t="shared" ref="N157" ca="1" si="1981">IF(H157,J157-M157,"")</f>
        <v>5</v>
      </c>
      <c r="O157" s="14" t="str">
        <f t="shared" ref="O157" ca="1" si="1982">IF(INDIRECT(ADDRESS(2,D157+1,,,_sheetname_dataframe))="","",INDIRECT(ADDRESS(2,D157+1,,,_sheetname_dataframe)))</f>
        <v>q_51_2.8</v>
      </c>
      <c r="P157" s="14" t="str">
        <f t="shared" ref="P157" ca="1" si="1983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[DBTemplate.xlsm]data_frame!EZ3:EZ3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1984">IF(H157,S157-T157-W157,"")</f>
        <v>0</v>
      </c>
      <c r="AA157" s="12" t="str">
        <f t="shared" ref="AA157" ca="1" si="1985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1986">IF($H157,IF(AC157&lt;&gt;"",IF(AC157=0,1,IF(AC157/W157&lt;0.15,2,3)),0),"")</f>
        <v>1</v>
      </c>
      <c r="AE157" s="17" t="b">
        <f t="shared" ref="AE157" ca="1" si="1987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1988">IF(AE157,IF($H157,IF(INDIRECT(ADDRESS(1,D157+2,,,_sheetname_dataframe))="","",INDIRECT(ADDRESS(1,D157+2,,,_sheetname_dataframe))),""),"")</f>
        <v/>
      </c>
      <c r="AH157" s="17" t="b">
        <f t="shared" ref="AH157" ca="1" si="1989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1990">IF(AH157,IF($H157,IF(INDIRECT(ADDRESS(1,D157+3,,,_sheetname_dataframe))="","",INDIRECT(ADDRESS(1,D157+3,,,_sheetname_dataframe))),""),"")</f>
        <v/>
      </c>
      <c r="AK157" s="17" t="b">
        <f t="shared" ref="AK157" ca="1" si="1991">IF(H157,OR(AQ157,AD157=2),"")</f>
        <v>0</v>
      </c>
      <c r="AL157" s="17" t="b">
        <f t="shared" ref="AL157" ca="1" si="1992">IF($H157,IF(BV157&lt;&gt;"",IF(OR(BM157="F",BM157="L",BM157="I",BM157="D"),BV157&lt;&gt;0)),"")</f>
        <v>0</v>
      </c>
      <c r="AM157" s="17" t="b">
        <f t="shared" ref="AM157" ca="1" si="1993">IF($H157,AND(NOT(AL157),OR(IF(BW157&lt;&gt;"",IF(OR(BM157="F",BM157="L"),BW157&lt;&gt;0)),BM157="I",BM157="N",BM157="D")),"")</f>
        <v>0</v>
      </c>
      <c r="AN157" s="17">
        <f t="shared" ref="AN157" ca="1" si="1994">IF(COUNTA(INDIRECT(Q157))=0,0, IF(AND(AO157&lt;&gt;"",X157&lt;AO157),1,IF(AND(AP157&lt;&gt;"",Y157&gt;AP157),1,IF(AND(AQ157,AC157&gt;0),2,0))))</f>
        <v>0</v>
      </c>
      <c r="AO157" s="24" t="str">
        <f t="shared" ref="AO157" ca="1" si="1995">IF($H157,IF(BY157&lt;&gt;"",IF(ISNUMBER(BY157),BY157,""),""),"")</f>
        <v/>
      </c>
      <c r="AP157" s="24" t="str">
        <f t="shared" ref="AP157" ca="1" si="1996">IF($H157,IF(BZ157&lt;&gt;"",IF(ISNUMBER(BZ157),BZ157,""),""),"")</f>
        <v/>
      </c>
      <c r="AQ157" s="17" t="b">
        <f t="shared" ca="1" si="1329"/>
        <v>0</v>
      </c>
      <c r="AR157" s="17" t="b">
        <f t="shared" ref="AR157" ca="1" si="1997">IF(H157,IF(N157&gt;0,IF(BQ157&lt;&gt;"",BQ157&lt;&gt;0,FALSE),FALSE),"")</f>
        <v>1</v>
      </c>
      <c r="AS157" s="17" t="b">
        <f t="shared" ref="AS157" ca="1" si="1998">IF(H157,IF(BR157&lt;&gt;"",BR157&lt;&gt;0,FALSE),"")</f>
        <v>0</v>
      </c>
      <c r="AT157" s="17" t="b">
        <f t="shared" ref="AT157" ca="1" si="1999">IF(H157,IF(N157&gt;0,FALSE,IF(BU157&lt;&gt;"",MATCH(BU157,DataType,0)=1,FALSE)),"")</f>
        <v>0</v>
      </c>
      <c r="AU157" s="17" t="b">
        <f t="shared" ref="AU157" ca="1" si="2000">IF(H157,IF(N157&gt;0,TRUE,IF(BU157&lt;&gt;"",MATCH(BU157,DataType,0)=2,FALSE)),"")</f>
        <v>1</v>
      </c>
      <c r="AV157" s="17" t="b">
        <f t="shared" ref="AV157" ca="1" si="2001">IF(H157,IF(N157&gt;0,FALSE,IF(BU157&lt;&gt;"",MATCH(BU157,DataType,0)=3,FALSE)),"")</f>
        <v>0</v>
      </c>
      <c r="AW157" s="17" t="b">
        <f t="shared" ref="AW157" ca="1" si="2002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003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004">IF(H157,BU157="",FALSE)</f>
        <v>1</v>
      </c>
      <c r="BB157" s="17" t="b">
        <v>0</v>
      </c>
      <c r="BC157" s="17" t="b">
        <f t="shared" ref="BC157" ca="1" si="2005">IF(BA157,IF(N157&gt;0,AND(AZ157,Z157=0),FALSE),"")</f>
        <v>0</v>
      </c>
      <c r="BD157" s="17" t="b">
        <f t="shared" ref="BD157" ca="1" si="2006">IF(BA157,IF(N157&gt;0,AND(NOT(AZ157),Z157=0),FALSE),"")</f>
        <v>1</v>
      </c>
      <c r="BE157" s="17" t="str">
        <f t="shared" ca="1" si="1330"/>
        <v/>
      </c>
      <c r="BF157" s="17" t="b">
        <f t="shared" ca="1" si="1331"/>
        <v>0</v>
      </c>
      <c r="BG157" s="17" t="b">
        <f t="shared" ref="BG157" ca="1" si="2007">IF(BA157,IF(OR(BB157:BF157),FALSE,IF(Z157=0,FALSE,Z157&gt;0)),"")</f>
        <v>0</v>
      </c>
      <c r="BH157" s="17" t="b">
        <f t="shared" ref="BH157" ca="1" si="2008">IF(BA157,COUNTIF(BB157:BG157,TRUE)=1,"")</f>
        <v>1</v>
      </c>
      <c r="BI157" s="17">
        <f t="shared" ref="BI157" ca="1" si="2009">IF(BA157,IFERROR(MATCH(TRUE,BB157:BG157,0),7),"")</f>
        <v>3</v>
      </c>
      <c r="BJ157" s="17" t="b">
        <f t="shared" ref="BJ157" ca="1" si="2010">DF157&lt;&gt;""</f>
        <v>0</v>
      </c>
      <c r="BK157" s="17" t="str">
        <f t="shared" ca="1" si="1332"/>
        <v/>
      </c>
      <c r="BL157" s="17" t="str">
        <f t="shared" ref="BL157" ca="1" si="2011">IF(H157,IF(AND(NOT(BA157),AU157),AC157&gt;0,""),"")</f>
        <v/>
      </c>
      <c r="BM157" s="17" t="str">
        <f t="shared" ref="BM157" ca="1" si="2012">IF(H157,IF(BA157,CHOOSE(BI157,"0","F","L","I","N",IF(AA157&gt;0.5,"N","S"),"0"),CHOOSE(MATCH(BU157,DataType,0),"S",IF(BK157,"I","N"),"D"  )),"")</f>
        <v>L</v>
      </c>
      <c r="BN157" s="17" t="str">
        <f t="shared" ref="BN157" ca="1" si="2013">IF(H157,IF(BJ157,"E",IF(BA157,CHOOSE(BI157,"0","F","L","I","N","S","0"),CHOOSE(MATCH(BU157,DataType,0),"S",IF(BK157,"I","N"),"D"  ))),"")</f>
        <v>L</v>
      </c>
      <c r="BO157" s="17" t="str">
        <f t="shared" ref="BO157" ca="1" si="2014">IF($H157,IF(BM157="0","",IF(AND(AR157,N157=2),"D",IF(BM157="S","N",IF(AL157,"O",IF(AM157,"I","N"))))),"")</f>
        <v>N</v>
      </c>
      <c r="BP157" s="14" t="b">
        <f t="shared" ref="BP157" ca="1" si="2015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016">IF(MID(DC157,1,1)="■",MID(DC157,2,LEN(DC157)),DC157)</f>
        <v/>
      </c>
      <c r="DE157" s="14" t="str">
        <f t="shared" ref="DE157" ca="1" si="2017">IF(DD157&lt;&gt;"",IF(MID(DD157,LEN(DD157),1)="■",MID(DD157,1,LEN(DD157)-1),DD157),"")</f>
        <v/>
      </c>
      <c r="DF157" s="14" t="str">
        <f t="shared" ref="DF157" ca="1" si="2018">IFERROR(IF(DE157&lt;&gt;"",SUBSTITUTE(DE157,"■",". "),""),"##INTERNAL_ERROR")</f>
        <v/>
      </c>
      <c r="DG157" s="14" t="str">
        <f t="shared" ref="DG157" ca="1" si="2019">IF(CN157&lt;&gt;0,"Variable name don't comply with the naming convention","")</f>
        <v/>
      </c>
      <c r="DH157" s="14" t="str">
        <f t="shared" ref="DH157" ca="1" si="2020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021">IF(CP157&lt;&gt;"","Variable label exceed length 150","")</f>
        <v/>
      </c>
      <c r="DJ157" s="14" t="str">
        <f t="shared" ref="DJ157" ca="1" si="2022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023">IF(CR157&lt;&gt;"","The following cases have values below declared theorethical min: " &amp;SUBSTITUTE(CR157," ",", "),"")</f>
        <v/>
      </c>
      <c r="DL157" s="14" t="str">
        <f t="shared" ref="DL157" ca="1" si="2024">IF(CS157&lt;&gt;"","The following cases have values above declared theorethical max: " &amp;SUBSTITUTE(CS157," ",", "),"")</f>
        <v/>
      </c>
      <c r="DM157" s="14" t="str">
        <f t="shared" ref="DM157" ca="1" si="2025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026">IF(CV157&lt;&gt;"","The following records are missing in this required field: " &amp;SUBSTITUTE(CV157," ",", "),"")</f>
        <v/>
      </c>
      <c r="DP157" s="14" t="str">
        <f t="shared" ref="DP157" ca="1" si="2027">IF(CW157&lt;&gt;"","The following cases have non-integer values: " &amp;SUBSTITUTE(CW157," ",", "),"")</f>
        <v/>
      </c>
      <c r="DQ157" s="14" t="str">
        <f t="shared" ref="DQ157" ca="1" si="2028">IF(CX157&lt;&gt;"","The following cases are non-numeric: " &amp;SUBSTITUTE(CX157," ",", "),"")</f>
        <v/>
      </c>
      <c r="DR157" s="14" t="str">
        <f t="shared" ref="DR157" ca="1" si="2029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030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031">OR(ED157&lt;&gt;"",EF157&lt;&gt;"",EG157&lt;&gt;"")</f>
        <v>0</v>
      </c>
      <c r="EA157" s="14" t="str">
        <f t="shared" ref="EA157" ca="1" si="2032">IF(EB157&lt;&gt;"",G157 &amp; " (" &amp; F157 &amp; ")","")</f>
        <v>ALSFRS(2) 8. Walking (q_51_2.8)</v>
      </c>
      <c r="EB157" s="14" t="str">
        <f t="shared" ref="EB157" ca="1" si="2033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034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035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036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037">IF($H157,AG157,"")</f>
        <v/>
      </c>
      <c r="EG157" s="14" t="str">
        <f t="shared" ref="EG157" ca="1" si="2038">IF($H157,AJ157,"")</f>
        <v/>
      </c>
      <c r="EM157" s="14" t="b">
        <f t="shared" ref="EM157" ca="1" si="2039">OR(EC157&lt;&gt;"",DF157&lt;&gt;"")</f>
        <v>1</v>
      </c>
      <c r="EN157" s="14">
        <f t="shared" ref="EN157" ca="1" si="2040">IF(EM157,C157,"")</f>
        <v>144</v>
      </c>
      <c r="EO157" s="14" t="str">
        <f t="shared" ref="EO157" ca="1" si="2041">IF(EM157,F157,"")</f>
        <v>q_51_2.8</v>
      </c>
      <c r="EP157" s="14" t="str">
        <f t="shared" ref="EP157" ca="1" si="2042">EC157</f>
        <v xml:space="preserve">ALSFRS(2) 8. Walking (q_51_2.8): Values must be limited to predefinied list. </v>
      </c>
      <c r="EQ157" s="14" t="str">
        <f t="shared" ref="EQ157" ca="1" si="2043">DF157</f>
        <v/>
      </c>
    </row>
    <row r="158" spans="2:147" s="14" customFormat="1">
      <c r="B158" s="14" t="str">
        <f t="shared" ref="B158" ca="1" si="2044">DF158</f>
        <v/>
      </c>
      <c r="C158" s="14">
        <f t="shared" ref="C158" ca="1" si="2045">IF(OFFSET(B158,-1,COLUMN(VariableExists)-2),OFFSET(B158,-1,1)+1,OFFSET(B158,-1,1))</f>
        <v>145</v>
      </c>
      <c r="D158" s="14">
        <f t="shared" ref="D158" si="2046">ROW(A158)-2</f>
        <v>156</v>
      </c>
      <c r="E158" s="14" t="str">
        <f t="shared" ref="E158" ca="1" si="2047">IF(OR(G158="",ROW(G158)=2),"",IF(Z158&gt;0,"S",IF(AX158,IF(J158=2,"D","N"),"I")))</f>
        <v>N</v>
      </c>
      <c r="F158" s="14" t="str">
        <f t="shared" ref="F158" ca="1" si="2048">IF(H158,O158,"")</f>
        <v>q_51_2.9</v>
      </c>
      <c r="G158" s="14" t="str">
        <f t="shared" ref="G158" ca="1" si="2049">IF(H158,P158,"")</f>
        <v>ALSFRS(2) 9. Climbing Stairs</v>
      </c>
      <c r="H158" s="14" t="b">
        <f t="shared" ref="H158" ca="1" si="2050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[DBTemplate.xlsm]labels!LA3:LA725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[DBTemplate.xlsm]labels!LA3:LA7</v>
      </c>
      <c r="L158" s="14" t="str">
        <f ca="1">IF($H158,IF($J158&gt;0,ADDRESS(3,(D158+1)*2,4,,"["&amp;wew!$G$7&amp;"]"&amp;_sheetname_labels)&amp;":"&amp;ADDRESS(2+J158,(D158+1)*2,4),""),"")</f>
        <v>[DBTemplate.xlsm]labels!LB3:LB7</v>
      </c>
      <c r="M158" s="14">
        <f t="shared" ref="M158" ca="1" si="2051">IF($H158,IF(J158&gt;0,COUNTA(INDIRECT(K158))-COUNT(INDIRECT(K158)),0),"")</f>
        <v>0</v>
      </c>
      <c r="N158" s="14">
        <f t="shared" ref="N158" ca="1" si="2052">IF(H158,J158-M158,"")</f>
        <v>5</v>
      </c>
      <c r="O158" s="14" t="str">
        <f t="shared" ref="O158" ca="1" si="2053">IF(INDIRECT(ADDRESS(2,D158+1,,,_sheetname_dataframe))="","",INDIRECT(ADDRESS(2,D158+1,,,_sheetname_dataframe)))</f>
        <v>q_51_2.9</v>
      </c>
      <c r="P158" s="14" t="str">
        <f t="shared" ref="P158" ca="1" si="2054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[DBTemplate.xlsm]data_frame!FA3:FA3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055">IF(H158,S158-T158-W158,"")</f>
        <v>0</v>
      </c>
      <c r="AA158" s="12" t="str">
        <f t="shared" ref="AA158" ca="1" si="2056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057">IF($H158,IF(AC158&lt;&gt;"",IF(AC158=0,1,IF(AC158/W158&lt;0.15,2,3)),0),"")</f>
        <v>1</v>
      </c>
      <c r="AE158" s="17" t="b">
        <f t="shared" ref="AE158" ca="1" si="2058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059">IF(AE158,IF($H158,IF(INDIRECT(ADDRESS(1,D158+2,,,_sheetname_dataframe))="","",INDIRECT(ADDRESS(1,D158+2,,,_sheetname_dataframe))),""),"")</f>
        <v/>
      </c>
      <c r="AH158" s="17" t="b">
        <f t="shared" ref="AH158" ca="1" si="2060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061">IF(AH158,IF($H158,IF(INDIRECT(ADDRESS(1,D158+3,,,_sheetname_dataframe))="","",INDIRECT(ADDRESS(1,D158+3,,,_sheetname_dataframe))),""),"")</f>
        <v/>
      </c>
      <c r="AK158" s="17" t="b">
        <f t="shared" ref="AK158" ca="1" si="2062">IF(H158,OR(AQ158,AD158=2),"")</f>
        <v>0</v>
      </c>
      <c r="AL158" s="17" t="b">
        <f t="shared" ref="AL158" ca="1" si="2063">IF($H158,IF(BV158&lt;&gt;"",IF(OR(BM158="F",BM158="L",BM158="I",BM158="D"),BV158&lt;&gt;0)),"")</f>
        <v>0</v>
      </c>
      <c r="AM158" s="17" t="b">
        <f t="shared" ref="AM158" ca="1" si="2064">IF($H158,AND(NOT(AL158),OR(IF(BW158&lt;&gt;"",IF(OR(BM158="F",BM158="L"),BW158&lt;&gt;0)),BM158="I",BM158="N",BM158="D")),"")</f>
        <v>0</v>
      </c>
      <c r="AN158" s="17">
        <f t="shared" ref="AN158" ca="1" si="2065">IF(COUNTA(INDIRECT(Q158))=0,0, IF(AND(AO158&lt;&gt;"",X158&lt;AO158),1,IF(AND(AP158&lt;&gt;"",Y158&gt;AP158),1,IF(AND(AQ158,AC158&gt;0),2,0))))</f>
        <v>0</v>
      </c>
      <c r="AO158" s="24" t="str">
        <f t="shared" ref="AO158" ca="1" si="2066">IF($H158,IF(BY158&lt;&gt;"",IF(ISNUMBER(BY158),BY158,""),""),"")</f>
        <v/>
      </c>
      <c r="AP158" s="24" t="str">
        <f t="shared" ref="AP158" ca="1" si="2067">IF($H158,IF(BZ158&lt;&gt;"",IF(ISNUMBER(BZ158),BZ158,""),""),"")</f>
        <v/>
      </c>
      <c r="AQ158" s="17" t="b">
        <f t="shared" ca="1" si="1329"/>
        <v>0</v>
      </c>
      <c r="AR158" s="17" t="b">
        <f t="shared" ref="AR158" ca="1" si="2068">IF(H158,IF(N158&gt;0,IF(BQ158&lt;&gt;"",BQ158&lt;&gt;0,FALSE),FALSE),"")</f>
        <v>1</v>
      </c>
      <c r="AS158" s="17" t="b">
        <f t="shared" ref="AS158" ca="1" si="2069">IF(H158,IF(BR158&lt;&gt;"",BR158&lt;&gt;0,FALSE),"")</f>
        <v>0</v>
      </c>
      <c r="AT158" s="17" t="b">
        <f t="shared" ref="AT158" ca="1" si="2070">IF(H158,IF(N158&gt;0,FALSE,IF(BU158&lt;&gt;"",MATCH(BU158,DataType,0)=1,FALSE)),"")</f>
        <v>0</v>
      </c>
      <c r="AU158" s="17" t="b">
        <f t="shared" ref="AU158" ca="1" si="2071">IF(H158,IF(N158&gt;0,TRUE,IF(BU158&lt;&gt;"",MATCH(BU158,DataType,0)=2,FALSE)),"")</f>
        <v>1</v>
      </c>
      <c r="AV158" s="17" t="b">
        <f t="shared" ref="AV158" ca="1" si="2072">IF(H158,IF(N158&gt;0,FALSE,IF(BU158&lt;&gt;"",MATCH(BU158,DataType,0)=3,FALSE)),"")</f>
        <v>0</v>
      </c>
      <c r="AW158" s="17" t="b">
        <f t="shared" ref="AW158" ca="1" si="2073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074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075">IF(H158,BU158="",FALSE)</f>
        <v>1</v>
      </c>
      <c r="BB158" s="17" t="b">
        <v>0</v>
      </c>
      <c r="BC158" s="17" t="b">
        <f t="shared" ref="BC158" ca="1" si="2076">IF(BA158,IF(N158&gt;0,AND(AZ158,Z158=0),FALSE),"")</f>
        <v>0</v>
      </c>
      <c r="BD158" s="17" t="b">
        <f t="shared" ref="BD158" ca="1" si="2077">IF(BA158,IF(N158&gt;0,AND(NOT(AZ158),Z158=0),FALSE),"")</f>
        <v>1</v>
      </c>
      <c r="BE158" s="17" t="str">
        <f t="shared" ca="1" si="1330"/>
        <v/>
      </c>
      <c r="BF158" s="17" t="b">
        <f t="shared" ca="1" si="1331"/>
        <v>0</v>
      </c>
      <c r="BG158" s="17" t="b">
        <f t="shared" ref="BG158" ca="1" si="2078">IF(BA158,IF(OR(BB158:BF158),FALSE,IF(Z158=0,FALSE,Z158&gt;0)),"")</f>
        <v>0</v>
      </c>
      <c r="BH158" s="17" t="b">
        <f t="shared" ref="BH158" ca="1" si="2079">IF(BA158,COUNTIF(BB158:BG158,TRUE)=1,"")</f>
        <v>1</v>
      </c>
      <c r="BI158" s="17">
        <f t="shared" ref="BI158" ca="1" si="2080">IF(BA158,IFERROR(MATCH(TRUE,BB158:BG158,0),7),"")</f>
        <v>3</v>
      </c>
      <c r="BJ158" s="17" t="b">
        <f t="shared" ref="BJ158" ca="1" si="2081">DF158&lt;&gt;""</f>
        <v>0</v>
      </c>
      <c r="BK158" s="17" t="str">
        <f t="shared" ca="1" si="1332"/>
        <v/>
      </c>
      <c r="BL158" s="17" t="str">
        <f t="shared" ref="BL158" ca="1" si="2082">IF(H158,IF(AND(NOT(BA158),AU158),AC158&gt;0,""),"")</f>
        <v/>
      </c>
      <c r="BM158" s="17" t="str">
        <f t="shared" ref="BM158" ca="1" si="2083">IF(H158,IF(BA158,CHOOSE(BI158,"0","F","L","I","N",IF(AA158&gt;0.5,"N","S"),"0"),CHOOSE(MATCH(BU158,DataType,0),"S",IF(BK158,"I","N"),"D"  )),"")</f>
        <v>L</v>
      </c>
      <c r="BN158" s="17" t="str">
        <f t="shared" ref="BN158" ca="1" si="2084">IF(H158,IF(BJ158,"E",IF(BA158,CHOOSE(BI158,"0","F","L","I","N","S","0"),CHOOSE(MATCH(BU158,DataType,0),"S",IF(BK158,"I","N"),"D"  ))),"")</f>
        <v>L</v>
      </c>
      <c r="BO158" s="17" t="str">
        <f t="shared" ref="BO158" ca="1" si="2085">IF($H158,IF(BM158="0","",IF(AND(AR158,N158=2),"D",IF(BM158="S","N",IF(AL158,"O",IF(AM158,"I","N"))))),"")</f>
        <v>N</v>
      </c>
      <c r="BP158" s="14" t="b">
        <f t="shared" ref="BP158" ca="1" si="2086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087">IF(MID(DC158,1,1)="■",MID(DC158,2,LEN(DC158)),DC158)</f>
        <v/>
      </c>
      <c r="DE158" s="14" t="str">
        <f t="shared" ref="DE158" ca="1" si="2088">IF(DD158&lt;&gt;"",IF(MID(DD158,LEN(DD158),1)="■",MID(DD158,1,LEN(DD158)-1),DD158),"")</f>
        <v/>
      </c>
      <c r="DF158" s="14" t="str">
        <f t="shared" ref="DF158" ca="1" si="2089">IFERROR(IF(DE158&lt;&gt;"",SUBSTITUTE(DE158,"■",". "),""),"##INTERNAL_ERROR")</f>
        <v/>
      </c>
      <c r="DG158" s="14" t="str">
        <f t="shared" ref="DG158" ca="1" si="2090">IF(CN158&lt;&gt;0,"Variable name don't comply with the naming convention","")</f>
        <v/>
      </c>
      <c r="DH158" s="14" t="str">
        <f t="shared" ref="DH158" ca="1" si="2091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092">IF(CP158&lt;&gt;"","Variable label exceed length 150","")</f>
        <v/>
      </c>
      <c r="DJ158" s="14" t="str">
        <f t="shared" ref="DJ158" ca="1" si="2093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094">IF(CR158&lt;&gt;"","The following cases have values below declared theorethical min: " &amp;SUBSTITUTE(CR158," ",", "),"")</f>
        <v/>
      </c>
      <c r="DL158" s="14" t="str">
        <f t="shared" ref="DL158" ca="1" si="2095">IF(CS158&lt;&gt;"","The following cases have values above declared theorethical max: " &amp;SUBSTITUTE(CS158," ",", "),"")</f>
        <v/>
      </c>
      <c r="DM158" s="14" t="str">
        <f t="shared" ref="DM158" ca="1" si="2096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097">IF(CV158&lt;&gt;"","The following records are missing in this required field: " &amp;SUBSTITUTE(CV158," ",", "),"")</f>
        <v/>
      </c>
      <c r="DP158" s="14" t="str">
        <f t="shared" ref="DP158" ca="1" si="2098">IF(CW158&lt;&gt;"","The following cases have non-integer values: " &amp;SUBSTITUTE(CW158," ",", "),"")</f>
        <v/>
      </c>
      <c r="DQ158" s="14" t="str">
        <f t="shared" ref="DQ158" ca="1" si="2099">IF(CX158&lt;&gt;"","The following cases are non-numeric: " &amp;SUBSTITUTE(CX158," ",", "),"")</f>
        <v/>
      </c>
      <c r="DR158" s="14" t="str">
        <f t="shared" ref="DR158" ca="1" si="2100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101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102">OR(ED158&lt;&gt;"",EF158&lt;&gt;"",EG158&lt;&gt;"")</f>
        <v>0</v>
      </c>
      <c r="EA158" s="14" t="str">
        <f t="shared" ref="EA158" ca="1" si="2103">IF(EB158&lt;&gt;"",G158 &amp; " (" &amp; F158 &amp; ")","")</f>
        <v>ALSFRS(2) 9. Climbing Stairs (q_51_2.9)</v>
      </c>
      <c r="EB158" s="14" t="str">
        <f t="shared" ref="EB158" ca="1" si="2104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105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106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107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108">IF($H158,AG158,"")</f>
        <v/>
      </c>
      <c r="EG158" s="14" t="str">
        <f t="shared" ref="EG158" ca="1" si="2109">IF($H158,AJ158,"")</f>
        <v/>
      </c>
      <c r="EM158" s="14" t="b">
        <f t="shared" ref="EM158" ca="1" si="2110">OR(EC158&lt;&gt;"",DF158&lt;&gt;"")</f>
        <v>1</v>
      </c>
      <c r="EN158" s="14">
        <f t="shared" ref="EN158" ca="1" si="2111">IF(EM158,C158,"")</f>
        <v>145</v>
      </c>
      <c r="EO158" s="14" t="str">
        <f t="shared" ref="EO158" ca="1" si="2112">IF(EM158,F158,"")</f>
        <v>q_51_2.9</v>
      </c>
      <c r="EP158" s="14" t="str">
        <f t="shared" ref="EP158" ca="1" si="2113">EC158</f>
        <v xml:space="preserve">ALSFRS(2) 9. Climbing Stairs (q_51_2.9): Values must be limited to predefinied list. </v>
      </c>
      <c r="EQ158" s="14" t="str">
        <f t="shared" ref="EQ158" ca="1" si="2114">DF158</f>
        <v/>
      </c>
    </row>
    <row r="159" spans="2:147" s="14" customFormat="1">
      <c r="B159" s="14" t="str">
        <f t="shared" ref="B159" ca="1" si="2115">DF159</f>
        <v/>
      </c>
      <c r="C159" s="14">
        <f t="shared" ref="C159" ca="1" si="2116">IF(OFFSET(B159,-1,COLUMN(VariableExists)-2),OFFSET(B159,-1,1)+1,OFFSET(B159,-1,1))</f>
        <v>146</v>
      </c>
      <c r="D159" s="14">
        <f t="shared" ref="D159" si="2117">ROW(A159)-2</f>
        <v>157</v>
      </c>
      <c r="E159" s="14" t="str">
        <f t="shared" ref="E159" ca="1" si="2118">IF(OR(G159="",ROW(G159)=2),"",IF(Z159&gt;0,"S",IF(AX159,IF(J159=2,"D","N"),"I")))</f>
        <v>N</v>
      </c>
      <c r="F159" s="14" t="str">
        <f t="shared" ref="F159" ca="1" si="2119">IF(H159,O159,"")</f>
        <v>q_51_2.10</v>
      </c>
      <c r="G159" s="14" t="str">
        <f t="shared" ref="G159" ca="1" si="2120">IF(H159,P159,"")</f>
        <v>ALSFRS(2) 10. Dyspnea</v>
      </c>
      <c r="H159" s="14" t="b">
        <f t="shared" ref="H159" ca="1" si="2121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[DBTemplate.xlsm]labels!LC3:LC725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[DBTemplate.xlsm]labels!LC3:LC7</v>
      </c>
      <c r="L159" s="14" t="str">
        <f ca="1">IF($H159,IF($J159&gt;0,ADDRESS(3,(D159+1)*2,4,,"["&amp;wew!$G$7&amp;"]"&amp;_sheetname_labels)&amp;":"&amp;ADDRESS(2+J159,(D159+1)*2,4),""),"")</f>
        <v>[DBTemplate.xlsm]labels!LD3:LD7</v>
      </c>
      <c r="M159" s="14">
        <f t="shared" ref="M159" ca="1" si="2122">IF($H159,IF(J159&gt;0,COUNTA(INDIRECT(K159))-COUNT(INDIRECT(K159)),0),"")</f>
        <v>0</v>
      </c>
      <c r="N159" s="14">
        <f t="shared" ref="N159" ca="1" si="2123">IF(H159,J159-M159,"")</f>
        <v>5</v>
      </c>
      <c r="O159" s="14" t="str">
        <f t="shared" ref="O159" ca="1" si="2124">IF(INDIRECT(ADDRESS(2,D159+1,,,_sheetname_dataframe))="","",INDIRECT(ADDRESS(2,D159+1,,,_sheetname_dataframe)))</f>
        <v>q_51_2.10</v>
      </c>
      <c r="P159" s="14" t="str">
        <f t="shared" ref="P159" ca="1" si="2125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[DBTemplate.xlsm]data_frame!FB3:FB3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126">IF(H159,S159-T159-W159,"")</f>
        <v>0</v>
      </c>
      <c r="AA159" s="12" t="str">
        <f t="shared" ref="AA159" ca="1" si="2127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128">IF($H159,IF(AC159&lt;&gt;"",IF(AC159=0,1,IF(AC159/W159&lt;0.15,2,3)),0),"")</f>
        <v>1</v>
      </c>
      <c r="AE159" s="17" t="b">
        <f t="shared" ref="AE159" ca="1" si="2129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130">IF(AE159,IF($H159,IF(INDIRECT(ADDRESS(1,D159+2,,,_sheetname_dataframe))="","",INDIRECT(ADDRESS(1,D159+2,,,_sheetname_dataframe))),""),"")</f>
        <v/>
      </c>
      <c r="AH159" s="17" t="b">
        <f t="shared" ref="AH159" ca="1" si="2131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132">IF(AH159,IF($H159,IF(INDIRECT(ADDRESS(1,D159+3,,,_sheetname_dataframe))="","",INDIRECT(ADDRESS(1,D159+3,,,_sheetname_dataframe))),""),"")</f>
        <v/>
      </c>
      <c r="AK159" s="17" t="b">
        <f t="shared" ref="AK159" ca="1" si="2133">IF(H159,OR(AQ159,AD159=2),"")</f>
        <v>0</v>
      </c>
      <c r="AL159" s="17" t="b">
        <f t="shared" ref="AL159" ca="1" si="2134">IF($H159,IF(BV159&lt;&gt;"",IF(OR(BM159="F",BM159="L",BM159="I",BM159="D"),BV159&lt;&gt;0)),"")</f>
        <v>0</v>
      </c>
      <c r="AM159" s="17" t="b">
        <f t="shared" ref="AM159" ca="1" si="2135">IF($H159,AND(NOT(AL159),OR(IF(BW159&lt;&gt;"",IF(OR(BM159="F",BM159="L"),BW159&lt;&gt;0)),BM159="I",BM159="N",BM159="D")),"")</f>
        <v>0</v>
      </c>
      <c r="AN159" s="17">
        <f t="shared" ref="AN159" ca="1" si="2136">IF(COUNTA(INDIRECT(Q159))=0,0, IF(AND(AO159&lt;&gt;"",X159&lt;AO159),1,IF(AND(AP159&lt;&gt;"",Y159&gt;AP159),1,IF(AND(AQ159,AC159&gt;0),2,0))))</f>
        <v>0</v>
      </c>
      <c r="AO159" s="24" t="str">
        <f t="shared" ref="AO159" ca="1" si="2137">IF($H159,IF(BY159&lt;&gt;"",IF(ISNUMBER(BY159),BY159,""),""),"")</f>
        <v/>
      </c>
      <c r="AP159" s="24" t="str">
        <f t="shared" ref="AP159" ca="1" si="2138">IF($H159,IF(BZ159&lt;&gt;"",IF(ISNUMBER(BZ159),BZ159,""),""),"")</f>
        <v/>
      </c>
      <c r="AQ159" s="17" t="b">
        <f t="shared" ca="1" si="1329"/>
        <v>0</v>
      </c>
      <c r="AR159" s="17" t="b">
        <f t="shared" ref="AR159" ca="1" si="2139">IF(H159,IF(N159&gt;0,IF(BQ159&lt;&gt;"",BQ159&lt;&gt;0,FALSE),FALSE),"")</f>
        <v>1</v>
      </c>
      <c r="AS159" s="17" t="b">
        <f t="shared" ref="AS159" ca="1" si="2140">IF(H159,IF(BR159&lt;&gt;"",BR159&lt;&gt;0,FALSE),"")</f>
        <v>0</v>
      </c>
      <c r="AT159" s="17" t="b">
        <f t="shared" ref="AT159" ca="1" si="2141">IF(H159,IF(N159&gt;0,FALSE,IF(BU159&lt;&gt;"",MATCH(BU159,DataType,0)=1,FALSE)),"")</f>
        <v>0</v>
      </c>
      <c r="AU159" s="17" t="b">
        <f t="shared" ref="AU159" ca="1" si="2142">IF(H159,IF(N159&gt;0,TRUE,IF(BU159&lt;&gt;"",MATCH(BU159,DataType,0)=2,FALSE)),"")</f>
        <v>1</v>
      </c>
      <c r="AV159" s="17" t="b">
        <f t="shared" ref="AV159" ca="1" si="2143">IF(H159,IF(N159&gt;0,FALSE,IF(BU159&lt;&gt;"",MATCH(BU159,DataType,0)=3,FALSE)),"")</f>
        <v>0</v>
      </c>
      <c r="AW159" s="17" t="b">
        <f t="shared" ref="AW159" ca="1" si="2144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145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146">IF(H159,BU159="",FALSE)</f>
        <v>1</v>
      </c>
      <c r="BB159" s="17" t="b">
        <v>0</v>
      </c>
      <c r="BC159" s="17" t="b">
        <f t="shared" ref="BC159" ca="1" si="2147">IF(BA159,IF(N159&gt;0,AND(AZ159,Z159=0),FALSE),"")</f>
        <v>0</v>
      </c>
      <c r="BD159" s="17" t="b">
        <f t="shared" ref="BD159" ca="1" si="2148">IF(BA159,IF(N159&gt;0,AND(NOT(AZ159),Z159=0),FALSE),"")</f>
        <v>1</v>
      </c>
      <c r="BE159" s="17" t="str">
        <f t="shared" ca="1" si="1330"/>
        <v/>
      </c>
      <c r="BF159" s="17" t="b">
        <f t="shared" ca="1" si="1331"/>
        <v>0</v>
      </c>
      <c r="BG159" s="17" t="b">
        <f t="shared" ref="BG159" ca="1" si="2149">IF(BA159,IF(OR(BB159:BF159),FALSE,IF(Z159=0,FALSE,Z159&gt;0)),"")</f>
        <v>0</v>
      </c>
      <c r="BH159" s="17" t="b">
        <f t="shared" ref="BH159" ca="1" si="2150">IF(BA159,COUNTIF(BB159:BG159,TRUE)=1,"")</f>
        <v>1</v>
      </c>
      <c r="BI159" s="17">
        <f t="shared" ref="BI159" ca="1" si="2151">IF(BA159,IFERROR(MATCH(TRUE,BB159:BG159,0),7),"")</f>
        <v>3</v>
      </c>
      <c r="BJ159" s="17" t="b">
        <f t="shared" ref="BJ159" ca="1" si="2152">DF159&lt;&gt;""</f>
        <v>0</v>
      </c>
      <c r="BK159" s="17" t="str">
        <f t="shared" ca="1" si="1332"/>
        <v/>
      </c>
      <c r="BL159" s="17" t="str">
        <f t="shared" ref="BL159" ca="1" si="2153">IF(H159,IF(AND(NOT(BA159),AU159),AC159&gt;0,""),"")</f>
        <v/>
      </c>
      <c r="BM159" s="17" t="str">
        <f t="shared" ref="BM159" ca="1" si="2154">IF(H159,IF(BA159,CHOOSE(BI159,"0","F","L","I","N",IF(AA159&gt;0.5,"N","S"),"0"),CHOOSE(MATCH(BU159,DataType,0),"S",IF(BK159,"I","N"),"D"  )),"")</f>
        <v>L</v>
      </c>
      <c r="BN159" s="17" t="str">
        <f t="shared" ref="BN159" ca="1" si="2155">IF(H159,IF(BJ159,"E",IF(BA159,CHOOSE(BI159,"0","F","L","I","N","S","0"),CHOOSE(MATCH(BU159,DataType,0),"S",IF(BK159,"I","N"),"D"  ))),"")</f>
        <v>L</v>
      </c>
      <c r="BO159" s="17" t="str">
        <f t="shared" ref="BO159" ca="1" si="2156">IF($H159,IF(BM159="0","",IF(AND(AR159,N159=2),"D",IF(BM159="S","N",IF(AL159,"O",IF(AM159,"I","N"))))),"")</f>
        <v>N</v>
      </c>
      <c r="BP159" s="14" t="b">
        <f t="shared" ref="BP159" ca="1" si="215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158">IF(MID(DC159,1,1)="■",MID(DC159,2,LEN(DC159)),DC159)</f>
        <v/>
      </c>
      <c r="DE159" s="14" t="str">
        <f t="shared" ref="DE159" ca="1" si="2159">IF(DD159&lt;&gt;"",IF(MID(DD159,LEN(DD159),1)="■",MID(DD159,1,LEN(DD159)-1),DD159),"")</f>
        <v/>
      </c>
      <c r="DF159" s="14" t="str">
        <f t="shared" ref="DF159" ca="1" si="2160">IFERROR(IF(DE159&lt;&gt;"",SUBSTITUTE(DE159,"■",". "),""),"##INTERNAL_ERROR")</f>
        <v/>
      </c>
      <c r="DG159" s="14" t="str">
        <f t="shared" ref="DG159" ca="1" si="2161">IF(CN159&lt;&gt;0,"Variable name don't comply with the naming convention","")</f>
        <v/>
      </c>
      <c r="DH159" s="14" t="str">
        <f t="shared" ref="DH159" ca="1" si="216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163">IF(CP159&lt;&gt;"","Variable label exceed length 150","")</f>
        <v/>
      </c>
      <c r="DJ159" s="14" t="str">
        <f t="shared" ref="DJ159" ca="1" si="216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165">IF(CR159&lt;&gt;"","The following cases have values below declared theorethical min: " &amp;SUBSTITUTE(CR159," ",", "),"")</f>
        <v/>
      </c>
      <c r="DL159" s="14" t="str">
        <f t="shared" ref="DL159" ca="1" si="2166">IF(CS159&lt;&gt;"","The following cases have values above declared theorethical max: " &amp;SUBSTITUTE(CS159," ",", "),"")</f>
        <v/>
      </c>
      <c r="DM159" s="14" t="str">
        <f t="shared" ref="DM159" ca="1" si="216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168">IF(CV159&lt;&gt;"","The following records are missing in this required field: " &amp;SUBSTITUTE(CV159," ",", "),"")</f>
        <v/>
      </c>
      <c r="DP159" s="14" t="str">
        <f t="shared" ref="DP159" ca="1" si="2169">IF(CW159&lt;&gt;"","The following cases have non-integer values: " &amp;SUBSTITUTE(CW159," ",", "),"")</f>
        <v/>
      </c>
      <c r="DQ159" s="14" t="str">
        <f t="shared" ref="DQ159" ca="1" si="2170">IF(CX159&lt;&gt;"","The following cases are non-numeric: " &amp;SUBSTITUTE(CX159," ",", "),"")</f>
        <v/>
      </c>
      <c r="DR159" s="14" t="str">
        <f t="shared" ref="DR159" ca="1" si="217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17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173">OR(ED159&lt;&gt;"",EF159&lt;&gt;"",EG159&lt;&gt;"")</f>
        <v>0</v>
      </c>
      <c r="EA159" s="14" t="str">
        <f t="shared" ref="EA159" ca="1" si="2174">IF(EB159&lt;&gt;"",G159 &amp; " (" &amp; F159 &amp; ")","")</f>
        <v>ALSFRS(2) 10. Dyspnea (q_51_2.10)</v>
      </c>
      <c r="EB159" s="14" t="str">
        <f t="shared" ref="EB159" ca="1" si="217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17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17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17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179">IF($H159,AG159,"")</f>
        <v/>
      </c>
      <c r="EG159" s="14" t="str">
        <f t="shared" ref="EG159" ca="1" si="2180">IF($H159,AJ159,"")</f>
        <v/>
      </c>
      <c r="EM159" s="14" t="b">
        <f t="shared" ref="EM159" ca="1" si="2181">OR(EC159&lt;&gt;"",DF159&lt;&gt;"")</f>
        <v>1</v>
      </c>
      <c r="EN159" s="14">
        <f t="shared" ref="EN159" ca="1" si="2182">IF(EM159,C159,"")</f>
        <v>146</v>
      </c>
      <c r="EO159" s="14" t="str">
        <f t="shared" ref="EO159" ca="1" si="2183">IF(EM159,F159,"")</f>
        <v>q_51_2.10</v>
      </c>
      <c r="EP159" s="14" t="str">
        <f t="shared" ref="EP159" ca="1" si="2184">EC159</f>
        <v xml:space="preserve">ALSFRS(2) 10. Dyspnea (q_51_2.10): Values must be limited to predefinied list. </v>
      </c>
      <c r="EQ159" s="14" t="str">
        <f t="shared" ref="EQ159" ca="1" si="2185">DF159</f>
        <v/>
      </c>
    </row>
    <row r="160" spans="2:147" s="14" customFormat="1">
      <c r="B160" s="14" t="str">
        <f t="shared" ref="B160" ca="1" si="2186">DF160</f>
        <v/>
      </c>
      <c r="C160" s="14">
        <f t="shared" ref="C160" ca="1" si="2187">IF(OFFSET(B160,-1,COLUMN(VariableExists)-2),OFFSET(B160,-1,1)+1,OFFSET(B160,-1,1))</f>
        <v>147</v>
      </c>
      <c r="D160" s="14">
        <f t="shared" ref="D160" si="2188">ROW(A160)-2</f>
        <v>158</v>
      </c>
      <c r="E160" s="14" t="str">
        <f t="shared" ref="E160" ca="1" si="2189">IF(OR(G160="",ROW(G160)=2),"",IF(Z160&gt;0,"S",IF(AX160,IF(J160=2,"D","N"),"I")))</f>
        <v>N</v>
      </c>
      <c r="F160" s="14" t="str">
        <f t="shared" ref="F160" ca="1" si="2190">IF(H160,O160,"")</f>
        <v>q_51_2.11</v>
      </c>
      <c r="G160" s="14" t="str">
        <f t="shared" ref="G160" ca="1" si="2191">IF(H160,P160,"")</f>
        <v>ALSFRS(2) 11. Orthopnea</v>
      </c>
      <c r="H160" s="14" t="b">
        <f t="shared" ref="H160" ca="1" si="219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[DBTemplate.xlsm]labels!LE3:LE725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[DBTemplate.xlsm]labels!LE3:LE7</v>
      </c>
      <c r="L160" s="14" t="str">
        <f ca="1">IF($H160,IF($J160&gt;0,ADDRESS(3,(D160+1)*2,4,,"["&amp;wew!$G$7&amp;"]"&amp;_sheetname_labels)&amp;":"&amp;ADDRESS(2+J160,(D160+1)*2,4),""),"")</f>
        <v>[DBTemplate.xlsm]labels!LF3:LF7</v>
      </c>
      <c r="M160" s="14">
        <f t="shared" ref="M160" ca="1" si="2193">IF($H160,IF(J160&gt;0,COUNTA(INDIRECT(K160))-COUNT(INDIRECT(K160)),0),"")</f>
        <v>0</v>
      </c>
      <c r="N160" s="14">
        <f t="shared" ref="N160" ca="1" si="2194">IF(H160,J160-M160,"")</f>
        <v>5</v>
      </c>
      <c r="O160" s="14" t="str">
        <f t="shared" ref="O160" ca="1" si="2195">IF(INDIRECT(ADDRESS(2,D160+1,,,_sheetname_dataframe))="","",INDIRECT(ADDRESS(2,D160+1,,,_sheetname_dataframe)))</f>
        <v>q_51_2.11</v>
      </c>
      <c r="P160" s="14" t="str">
        <f t="shared" ref="P160" ca="1" si="219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[DBTemplate.xlsm]data_frame!FC3:FC3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197">IF(H160,S160-T160-W160,"")</f>
        <v>0</v>
      </c>
      <c r="AA160" s="12" t="str">
        <f t="shared" ref="AA160" ca="1" si="219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199">IF($H160,IF(AC160&lt;&gt;"",IF(AC160=0,1,IF(AC160/W160&lt;0.15,2,3)),0),"")</f>
        <v>1</v>
      </c>
      <c r="AE160" s="17" t="b">
        <f t="shared" ref="AE160" ca="1" si="220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201">IF(AE160,IF($H160,IF(INDIRECT(ADDRESS(1,D160+2,,,_sheetname_dataframe))="","",INDIRECT(ADDRESS(1,D160+2,,,_sheetname_dataframe))),""),"")</f>
        <v/>
      </c>
      <c r="AH160" s="17" t="b">
        <f t="shared" ref="AH160" ca="1" si="220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203">IF(AH160,IF($H160,IF(INDIRECT(ADDRESS(1,D160+3,,,_sheetname_dataframe))="","",INDIRECT(ADDRESS(1,D160+3,,,_sheetname_dataframe))),""),"")</f>
        <v/>
      </c>
      <c r="AK160" s="17" t="b">
        <f t="shared" ref="AK160" ca="1" si="2204">IF(H160,OR(AQ160,AD160=2),"")</f>
        <v>0</v>
      </c>
      <c r="AL160" s="17" t="b">
        <f t="shared" ref="AL160" ca="1" si="2205">IF($H160,IF(BV160&lt;&gt;"",IF(OR(BM160="F",BM160="L",BM160="I",BM160="D"),BV160&lt;&gt;0)),"")</f>
        <v>0</v>
      </c>
      <c r="AM160" s="17" t="b">
        <f t="shared" ref="AM160" ca="1" si="2206">IF($H160,AND(NOT(AL160),OR(IF(BW160&lt;&gt;"",IF(OR(BM160="F",BM160="L"),BW160&lt;&gt;0)),BM160="I",BM160="N",BM160="D")),"")</f>
        <v>0</v>
      </c>
      <c r="AN160" s="17">
        <f t="shared" ref="AN160" ca="1" si="2207">IF(COUNTA(INDIRECT(Q160))=0,0, IF(AND(AO160&lt;&gt;"",X160&lt;AO160),1,IF(AND(AP160&lt;&gt;"",Y160&gt;AP160),1,IF(AND(AQ160,AC160&gt;0),2,0))))</f>
        <v>0</v>
      </c>
      <c r="AO160" s="24" t="str">
        <f t="shared" ref="AO160" ca="1" si="2208">IF($H160,IF(BY160&lt;&gt;"",IF(ISNUMBER(BY160),BY160,""),""),"")</f>
        <v/>
      </c>
      <c r="AP160" s="24" t="str">
        <f t="shared" ref="AP160" ca="1" si="2209">IF($H160,IF(BZ160&lt;&gt;"",IF(ISNUMBER(BZ160),BZ160,""),""),"")</f>
        <v/>
      </c>
      <c r="AQ160" s="17" t="b">
        <f t="shared" ca="1" si="1329"/>
        <v>0</v>
      </c>
      <c r="AR160" s="17" t="b">
        <f t="shared" ref="AR160" ca="1" si="2210">IF(H160,IF(N160&gt;0,IF(BQ160&lt;&gt;"",BQ160&lt;&gt;0,FALSE),FALSE),"")</f>
        <v>1</v>
      </c>
      <c r="AS160" s="17" t="b">
        <f t="shared" ref="AS160" ca="1" si="2211">IF(H160,IF(BR160&lt;&gt;"",BR160&lt;&gt;0,FALSE),"")</f>
        <v>0</v>
      </c>
      <c r="AT160" s="17" t="b">
        <f t="shared" ref="AT160" ca="1" si="2212">IF(H160,IF(N160&gt;0,FALSE,IF(BU160&lt;&gt;"",MATCH(BU160,DataType,0)=1,FALSE)),"")</f>
        <v>0</v>
      </c>
      <c r="AU160" s="17" t="b">
        <f t="shared" ref="AU160" ca="1" si="2213">IF(H160,IF(N160&gt;0,TRUE,IF(BU160&lt;&gt;"",MATCH(BU160,DataType,0)=2,FALSE)),"")</f>
        <v>1</v>
      </c>
      <c r="AV160" s="17" t="b">
        <f t="shared" ref="AV160" ca="1" si="2214">IF(H160,IF(N160&gt;0,FALSE,IF(BU160&lt;&gt;"",MATCH(BU160,DataType,0)=3,FALSE)),"")</f>
        <v>0</v>
      </c>
      <c r="AW160" s="17" t="b">
        <f t="shared" ref="AW160" ca="1" si="2215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216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217">IF(H160,BU160="",FALSE)</f>
        <v>1</v>
      </c>
      <c r="BB160" s="17" t="b">
        <v>0</v>
      </c>
      <c r="BC160" s="17" t="b">
        <f t="shared" ref="BC160" ca="1" si="2218">IF(BA160,IF(N160&gt;0,AND(AZ160,Z160=0),FALSE),"")</f>
        <v>0</v>
      </c>
      <c r="BD160" s="17" t="b">
        <f t="shared" ref="BD160" ca="1" si="2219">IF(BA160,IF(N160&gt;0,AND(NOT(AZ160),Z160=0),FALSE),"")</f>
        <v>1</v>
      </c>
      <c r="BE160" s="17" t="str">
        <f t="shared" ca="1" si="1330"/>
        <v/>
      </c>
      <c r="BF160" s="17" t="b">
        <f t="shared" ca="1" si="1331"/>
        <v>0</v>
      </c>
      <c r="BG160" s="17" t="b">
        <f t="shared" ref="BG160" ca="1" si="2220">IF(BA160,IF(OR(BB160:BF160),FALSE,IF(Z160=0,FALSE,Z160&gt;0)),"")</f>
        <v>0</v>
      </c>
      <c r="BH160" s="17" t="b">
        <f t="shared" ref="BH160" ca="1" si="2221">IF(BA160,COUNTIF(BB160:BG160,TRUE)=1,"")</f>
        <v>1</v>
      </c>
      <c r="BI160" s="17">
        <f t="shared" ref="BI160" ca="1" si="2222">IF(BA160,IFERROR(MATCH(TRUE,BB160:BG160,0),7),"")</f>
        <v>3</v>
      </c>
      <c r="BJ160" s="17" t="b">
        <f t="shared" ref="BJ160" ca="1" si="2223">DF160&lt;&gt;""</f>
        <v>0</v>
      </c>
      <c r="BK160" s="17" t="str">
        <f t="shared" ca="1" si="1332"/>
        <v/>
      </c>
      <c r="BL160" s="17" t="str">
        <f t="shared" ref="BL160" ca="1" si="2224">IF(H160,IF(AND(NOT(BA160),AU160),AC160&gt;0,""),"")</f>
        <v/>
      </c>
      <c r="BM160" s="17" t="str">
        <f t="shared" ref="BM160" ca="1" si="2225">IF(H160,IF(BA160,CHOOSE(BI160,"0","F","L","I","N",IF(AA160&gt;0.5,"N","S"),"0"),CHOOSE(MATCH(BU160,DataType,0),"S",IF(BK160,"I","N"),"D"  )),"")</f>
        <v>L</v>
      </c>
      <c r="BN160" s="17" t="str">
        <f t="shared" ref="BN160" ca="1" si="2226">IF(H160,IF(BJ160,"E",IF(BA160,CHOOSE(BI160,"0","F","L","I","N","S","0"),CHOOSE(MATCH(BU160,DataType,0),"S",IF(BK160,"I","N"),"D"  ))),"")</f>
        <v>L</v>
      </c>
      <c r="BO160" s="17" t="str">
        <f t="shared" ref="BO160" ca="1" si="2227">IF($H160,IF(BM160="0","",IF(AND(AR160,N160=2),"D",IF(BM160="S","N",IF(AL160,"O",IF(AM160,"I","N"))))),"")</f>
        <v>N</v>
      </c>
      <c r="BP160" s="14" t="b">
        <f t="shared" ref="BP160" ca="1" si="2228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229">IF(MID(DC160,1,1)="■",MID(DC160,2,LEN(DC160)),DC160)</f>
        <v/>
      </c>
      <c r="DE160" s="14" t="str">
        <f t="shared" ref="DE160" ca="1" si="2230">IF(DD160&lt;&gt;"",IF(MID(DD160,LEN(DD160),1)="■",MID(DD160,1,LEN(DD160)-1),DD160),"")</f>
        <v/>
      </c>
      <c r="DF160" s="14" t="str">
        <f t="shared" ref="DF160" ca="1" si="2231">IFERROR(IF(DE160&lt;&gt;"",SUBSTITUTE(DE160,"■",". "),""),"##INTERNAL_ERROR")</f>
        <v/>
      </c>
      <c r="DG160" s="14" t="str">
        <f t="shared" ref="DG160" ca="1" si="2232">IF(CN160&lt;&gt;0,"Variable name don't comply with the naming convention","")</f>
        <v/>
      </c>
      <c r="DH160" s="14" t="str">
        <f t="shared" ref="DH160" ca="1" si="2233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234">IF(CP160&lt;&gt;"","Variable label exceed length 150","")</f>
        <v/>
      </c>
      <c r="DJ160" s="14" t="str">
        <f t="shared" ref="DJ160" ca="1" si="2235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236">IF(CR160&lt;&gt;"","The following cases have values below declared theorethical min: " &amp;SUBSTITUTE(CR160," ",", "),"")</f>
        <v/>
      </c>
      <c r="DL160" s="14" t="str">
        <f t="shared" ref="DL160" ca="1" si="2237">IF(CS160&lt;&gt;"","The following cases have values above declared theorethical max: " &amp;SUBSTITUTE(CS160," ",", "),"")</f>
        <v/>
      </c>
      <c r="DM160" s="14" t="str">
        <f t="shared" ref="DM160" ca="1" si="2238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239">IF(CV160&lt;&gt;"","The following records are missing in this required field: " &amp;SUBSTITUTE(CV160," ",", "),"")</f>
        <v/>
      </c>
      <c r="DP160" s="14" t="str">
        <f t="shared" ref="DP160" ca="1" si="2240">IF(CW160&lt;&gt;"","The following cases have non-integer values: " &amp;SUBSTITUTE(CW160," ",", "),"")</f>
        <v/>
      </c>
      <c r="DQ160" s="14" t="str">
        <f t="shared" ref="DQ160" ca="1" si="2241">IF(CX160&lt;&gt;"","The following cases are non-numeric: " &amp;SUBSTITUTE(CX160," ",", "),"")</f>
        <v/>
      </c>
      <c r="DR160" s="14" t="str">
        <f t="shared" ref="DR160" ca="1" si="2242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243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244">OR(ED160&lt;&gt;"",EF160&lt;&gt;"",EG160&lt;&gt;"")</f>
        <v>0</v>
      </c>
      <c r="EA160" s="14" t="str">
        <f t="shared" ref="EA160" ca="1" si="2245">IF(EB160&lt;&gt;"",G160 &amp; " (" &amp; F160 &amp; ")","")</f>
        <v>ALSFRS(2) 11. Orthopnea (q_51_2.11)</v>
      </c>
      <c r="EB160" s="14" t="str">
        <f t="shared" ref="EB160" ca="1" si="2246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247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248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249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250">IF($H160,AG160,"")</f>
        <v/>
      </c>
      <c r="EG160" s="14" t="str">
        <f t="shared" ref="EG160" ca="1" si="2251">IF($H160,AJ160,"")</f>
        <v/>
      </c>
      <c r="EM160" s="14" t="b">
        <f t="shared" ref="EM160" ca="1" si="2252">OR(EC160&lt;&gt;"",DF160&lt;&gt;"")</f>
        <v>1</v>
      </c>
      <c r="EN160" s="14">
        <f t="shared" ref="EN160" ca="1" si="2253">IF(EM160,C160,"")</f>
        <v>147</v>
      </c>
      <c r="EO160" s="14" t="str">
        <f t="shared" ref="EO160" ca="1" si="2254">IF(EM160,F160,"")</f>
        <v>q_51_2.11</v>
      </c>
      <c r="EP160" s="14" t="str">
        <f t="shared" ref="EP160" ca="1" si="2255">EC160</f>
        <v xml:space="preserve">ALSFRS(2) 11. Orthopnea (q_51_2.11): Values must be limited to predefinied list. </v>
      </c>
      <c r="EQ160" s="14" t="str">
        <f t="shared" ref="EQ160" ca="1" si="2256">DF160</f>
        <v/>
      </c>
    </row>
    <row r="161" spans="2:147" s="14" customFormat="1">
      <c r="B161" s="14" t="str">
        <f t="shared" ref="B161" ca="1" si="2257">DF161</f>
        <v/>
      </c>
      <c r="C161" s="14">
        <f t="shared" ref="C161" ca="1" si="2258">IF(OFFSET(B161,-1,COLUMN(VariableExists)-2),OFFSET(B161,-1,1)+1,OFFSET(B161,-1,1))</f>
        <v>148</v>
      </c>
      <c r="D161" s="14">
        <f t="shared" ref="D161" si="2259">ROW(A161)-2</f>
        <v>159</v>
      </c>
      <c r="E161" s="14" t="str">
        <f t="shared" ref="E161" ca="1" si="2260">IF(OR(G161="",ROW(G161)=2),"",IF(Z161&gt;0,"S",IF(AX161,IF(J161=2,"D","N"),"I")))</f>
        <v>N</v>
      </c>
      <c r="F161" s="14" t="str">
        <f t="shared" ref="F161" ca="1" si="2261">IF(H161,O161,"")</f>
        <v>q_51_2.12</v>
      </c>
      <c r="G161" s="14" t="str">
        <f t="shared" ref="G161" ca="1" si="2262">IF(H161,P161,"")</f>
        <v>ALSFRS(2) 12. Respiratory insufficiency</v>
      </c>
      <c r="H161" s="14" t="b">
        <f t="shared" ref="H161" ca="1" si="2263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[DBTemplate.xlsm]labels!LG3:LG725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[DBTemplate.xlsm]labels!LG3:LG7</v>
      </c>
      <c r="L161" s="14" t="str">
        <f ca="1">IF($H161,IF($J161&gt;0,ADDRESS(3,(D161+1)*2,4,,"["&amp;wew!$G$7&amp;"]"&amp;_sheetname_labels)&amp;":"&amp;ADDRESS(2+J161,(D161+1)*2,4),""),"")</f>
        <v>[DBTemplate.xlsm]labels!LH3:LH7</v>
      </c>
      <c r="M161" s="14">
        <f t="shared" ref="M161" ca="1" si="2264">IF($H161,IF(J161&gt;0,COUNTA(INDIRECT(K161))-COUNT(INDIRECT(K161)),0),"")</f>
        <v>0</v>
      </c>
      <c r="N161" s="14">
        <f t="shared" ref="N161" ca="1" si="2265">IF(H161,J161-M161,"")</f>
        <v>5</v>
      </c>
      <c r="O161" s="14" t="str">
        <f t="shared" ref="O161" ca="1" si="2266">IF(INDIRECT(ADDRESS(2,D161+1,,,_sheetname_dataframe))="","",INDIRECT(ADDRESS(2,D161+1,,,_sheetname_dataframe)))</f>
        <v>q_51_2.12</v>
      </c>
      <c r="P161" s="14" t="str">
        <f t="shared" ref="P161" ca="1" si="2267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[DBTemplate.xlsm]data_frame!FD3:FD3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268">IF(H161,S161-T161-W161,"")</f>
        <v>0</v>
      </c>
      <c r="AA161" s="12" t="str">
        <f t="shared" ref="AA161" ca="1" si="2269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270">IF($H161,IF(AC161&lt;&gt;"",IF(AC161=0,1,IF(AC161/W161&lt;0.15,2,3)),0),"")</f>
        <v>1</v>
      </c>
      <c r="AE161" s="17" t="b">
        <f t="shared" ref="AE161" ca="1" si="2271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272">IF(AE161,IF($H161,IF(INDIRECT(ADDRESS(1,D161+2,,,_sheetname_dataframe))="","",INDIRECT(ADDRESS(1,D161+2,,,_sheetname_dataframe))),""),"")</f>
        <v/>
      </c>
      <c r="AH161" s="17" t="b">
        <f t="shared" ref="AH161" ca="1" si="2273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274">IF(AH161,IF($H161,IF(INDIRECT(ADDRESS(1,D161+3,,,_sheetname_dataframe))="","",INDIRECT(ADDRESS(1,D161+3,,,_sheetname_dataframe))),""),"")</f>
        <v/>
      </c>
      <c r="AK161" s="17" t="b">
        <f t="shared" ref="AK161" ca="1" si="2275">IF(H161,OR(AQ161,AD161=2),"")</f>
        <v>0</v>
      </c>
      <c r="AL161" s="17" t="b">
        <f t="shared" ref="AL161" ca="1" si="2276">IF($H161,IF(BV161&lt;&gt;"",IF(OR(BM161="F",BM161="L",BM161="I",BM161="D"),BV161&lt;&gt;0)),"")</f>
        <v>0</v>
      </c>
      <c r="AM161" s="17" t="b">
        <f t="shared" ref="AM161" ca="1" si="2277">IF($H161,AND(NOT(AL161),OR(IF(BW161&lt;&gt;"",IF(OR(BM161="F",BM161="L"),BW161&lt;&gt;0)),BM161="I",BM161="N",BM161="D")),"")</f>
        <v>0</v>
      </c>
      <c r="AN161" s="17">
        <f t="shared" ref="AN161" ca="1" si="2278">IF(COUNTA(INDIRECT(Q161))=0,0, IF(AND(AO161&lt;&gt;"",X161&lt;AO161),1,IF(AND(AP161&lt;&gt;"",Y161&gt;AP161),1,IF(AND(AQ161,AC161&gt;0),2,0))))</f>
        <v>0</v>
      </c>
      <c r="AO161" s="24" t="str">
        <f t="shared" ref="AO161" ca="1" si="2279">IF($H161,IF(BY161&lt;&gt;"",IF(ISNUMBER(BY161),BY161,""),""),"")</f>
        <v/>
      </c>
      <c r="AP161" s="24" t="str">
        <f t="shared" ref="AP161" ca="1" si="2280">IF($H161,IF(BZ161&lt;&gt;"",IF(ISNUMBER(BZ161),BZ161,""),""),"")</f>
        <v/>
      </c>
      <c r="AQ161" s="17" t="b">
        <f t="shared" ca="1" si="1329"/>
        <v>0</v>
      </c>
      <c r="AR161" s="17" t="b">
        <f t="shared" ref="AR161" ca="1" si="2281">IF(H161,IF(N161&gt;0,IF(BQ161&lt;&gt;"",BQ161&lt;&gt;0,FALSE),FALSE),"")</f>
        <v>1</v>
      </c>
      <c r="AS161" s="17" t="b">
        <f t="shared" ref="AS161" ca="1" si="2282">IF(H161,IF(BR161&lt;&gt;"",BR161&lt;&gt;0,FALSE),"")</f>
        <v>0</v>
      </c>
      <c r="AT161" s="17" t="b">
        <f t="shared" ref="AT161" ca="1" si="2283">IF(H161,IF(N161&gt;0,FALSE,IF(BU161&lt;&gt;"",MATCH(BU161,DataType,0)=1,FALSE)),"")</f>
        <v>0</v>
      </c>
      <c r="AU161" s="17" t="b">
        <f t="shared" ref="AU161" ca="1" si="2284">IF(H161,IF(N161&gt;0,TRUE,IF(BU161&lt;&gt;"",MATCH(BU161,DataType,0)=2,FALSE)),"")</f>
        <v>1</v>
      </c>
      <c r="AV161" s="17" t="b">
        <f t="shared" ref="AV161" ca="1" si="2285">IF(H161,IF(N161&gt;0,FALSE,IF(BU161&lt;&gt;"",MATCH(BU161,DataType,0)=3,FALSE)),"")</f>
        <v>0</v>
      </c>
      <c r="AW161" s="17" t="b">
        <f t="shared" ref="AW161" ca="1" si="2286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287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288">IF(H161,BU161="",FALSE)</f>
        <v>1</v>
      </c>
      <c r="BB161" s="17" t="b">
        <v>0</v>
      </c>
      <c r="BC161" s="17" t="b">
        <f t="shared" ref="BC161" ca="1" si="2289">IF(BA161,IF(N161&gt;0,AND(AZ161,Z161=0),FALSE),"")</f>
        <v>0</v>
      </c>
      <c r="BD161" s="17" t="b">
        <f t="shared" ref="BD161" ca="1" si="2290">IF(BA161,IF(N161&gt;0,AND(NOT(AZ161),Z161=0),FALSE),"")</f>
        <v>1</v>
      </c>
      <c r="BE161" s="17" t="str">
        <f t="shared" ca="1" si="1330"/>
        <v/>
      </c>
      <c r="BF161" s="17" t="b">
        <f t="shared" ca="1" si="1331"/>
        <v>0</v>
      </c>
      <c r="BG161" s="17" t="b">
        <f t="shared" ref="BG161" ca="1" si="2291">IF(BA161,IF(OR(BB161:BF161),FALSE,IF(Z161=0,FALSE,Z161&gt;0)),"")</f>
        <v>0</v>
      </c>
      <c r="BH161" s="17" t="b">
        <f t="shared" ref="BH161" ca="1" si="2292">IF(BA161,COUNTIF(BB161:BG161,TRUE)=1,"")</f>
        <v>1</v>
      </c>
      <c r="BI161" s="17">
        <f t="shared" ref="BI161" ca="1" si="2293">IF(BA161,IFERROR(MATCH(TRUE,BB161:BG161,0),7),"")</f>
        <v>3</v>
      </c>
      <c r="BJ161" s="17" t="b">
        <f t="shared" ref="BJ161" ca="1" si="2294">DF161&lt;&gt;""</f>
        <v>0</v>
      </c>
      <c r="BK161" s="17" t="str">
        <f t="shared" ca="1" si="1332"/>
        <v/>
      </c>
      <c r="BL161" s="17" t="str">
        <f t="shared" ref="BL161" ca="1" si="2295">IF(H161,IF(AND(NOT(BA161),AU161),AC161&gt;0,""),"")</f>
        <v/>
      </c>
      <c r="BM161" s="17" t="str">
        <f t="shared" ref="BM161" ca="1" si="2296">IF(H161,IF(BA161,CHOOSE(BI161,"0","F","L","I","N",IF(AA161&gt;0.5,"N","S"),"0"),CHOOSE(MATCH(BU161,DataType,0),"S",IF(BK161,"I","N"),"D"  )),"")</f>
        <v>L</v>
      </c>
      <c r="BN161" s="17" t="str">
        <f t="shared" ref="BN161" ca="1" si="2297">IF(H161,IF(BJ161,"E",IF(BA161,CHOOSE(BI161,"0","F","L","I","N","S","0"),CHOOSE(MATCH(BU161,DataType,0),"S",IF(BK161,"I","N"),"D"  ))),"")</f>
        <v>L</v>
      </c>
      <c r="BO161" s="17" t="str">
        <f t="shared" ref="BO161" ca="1" si="2298">IF($H161,IF(BM161="0","",IF(AND(AR161,N161=2),"D",IF(BM161="S","N",IF(AL161,"O",IF(AM161,"I","N"))))),"")</f>
        <v>N</v>
      </c>
      <c r="BP161" s="14" t="b">
        <f t="shared" ref="BP161" ca="1" si="2299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300">IF(MID(DC161,1,1)="■",MID(DC161,2,LEN(DC161)),DC161)</f>
        <v/>
      </c>
      <c r="DE161" s="14" t="str">
        <f t="shared" ref="DE161" ca="1" si="2301">IF(DD161&lt;&gt;"",IF(MID(DD161,LEN(DD161),1)="■",MID(DD161,1,LEN(DD161)-1),DD161),"")</f>
        <v/>
      </c>
      <c r="DF161" s="14" t="str">
        <f t="shared" ref="DF161" ca="1" si="2302">IFERROR(IF(DE161&lt;&gt;"",SUBSTITUTE(DE161,"■",". "),""),"##INTERNAL_ERROR")</f>
        <v/>
      </c>
      <c r="DG161" s="14" t="str">
        <f t="shared" ref="DG161" ca="1" si="2303">IF(CN161&lt;&gt;0,"Variable name don't comply with the naming convention","")</f>
        <v/>
      </c>
      <c r="DH161" s="14" t="str">
        <f t="shared" ref="DH161" ca="1" si="2304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305">IF(CP161&lt;&gt;"","Variable label exceed length 150","")</f>
        <v/>
      </c>
      <c r="DJ161" s="14" t="str">
        <f t="shared" ref="DJ161" ca="1" si="2306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307">IF(CR161&lt;&gt;"","The following cases have values below declared theorethical min: " &amp;SUBSTITUTE(CR161," ",", "),"")</f>
        <v/>
      </c>
      <c r="DL161" s="14" t="str">
        <f t="shared" ref="DL161" ca="1" si="2308">IF(CS161&lt;&gt;"","The following cases have values above declared theorethical max: " &amp;SUBSTITUTE(CS161," ",", "),"")</f>
        <v/>
      </c>
      <c r="DM161" s="14" t="str">
        <f t="shared" ref="DM161" ca="1" si="2309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310">IF(CV161&lt;&gt;"","The following records are missing in this required field: " &amp;SUBSTITUTE(CV161," ",", "),"")</f>
        <v/>
      </c>
      <c r="DP161" s="14" t="str">
        <f t="shared" ref="DP161" ca="1" si="2311">IF(CW161&lt;&gt;"","The following cases have non-integer values: " &amp;SUBSTITUTE(CW161," ",", "),"")</f>
        <v/>
      </c>
      <c r="DQ161" s="14" t="str">
        <f t="shared" ref="DQ161" ca="1" si="2312">IF(CX161&lt;&gt;"","The following cases are non-numeric: " &amp;SUBSTITUTE(CX161," ",", "),"")</f>
        <v/>
      </c>
      <c r="DR161" s="14" t="str">
        <f t="shared" ref="DR161" ca="1" si="2313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314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315">OR(ED161&lt;&gt;"",EF161&lt;&gt;"",EG161&lt;&gt;"")</f>
        <v>0</v>
      </c>
      <c r="EA161" s="14" t="str">
        <f t="shared" ref="EA161" ca="1" si="2316">IF(EB161&lt;&gt;"",G161 &amp; " (" &amp; F161 &amp; ")","")</f>
        <v>ALSFRS(2) 12. Respiratory insufficiency (q_51_2.12)</v>
      </c>
      <c r="EB161" s="14" t="str">
        <f t="shared" ref="EB161" ca="1" si="2317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318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319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320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321">IF($H161,AG161,"")</f>
        <v/>
      </c>
      <c r="EG161" s="14" t="str">
        <f t="shared" ref="EG161" ca="1" si="2322">IF($H161,AJ161,"")</f>
        <v/>
      </c>
      <c r="EM161" s="14" t="b">
        <f t="shared" ref="EM161" ca="1" si="2323">OR(EC161&lt;&gt;"",DF161&lt;&gt;"")</f>
        <v>1</v>
      </c>
      <c r="EN161" s="14">
        <f t="shared" ref="EN161" ca="1" si="2324">IF(EM161,C161,"")</f>
        <v>148</v>
      </c>
      <c r="EO161" s="14" t="str">
        <f t="shared" ref="EO161" ca="1" si="2325">IF(EM161,F161,"")</f>
        <v>q_51_2.12</v>
      </c>
      <c r="EP161" s="14" t="str">
        <f t="shared" ref="EP161" ca="1" si="2326">EC161</f>
        <v xml:space="preserve">ALSFRS(2) 12. Respiratory insufficiency (q_51_2.12): Values must be limited to predefinied list. </v>
      </c>
      <c r="EQ161" s="14" t="str">
        <f t="shared" ref="EQ161" ca="1" si="2327">DF161</f>
        <v/>
      </c>
    </row>
    <row r="162" spans="2:147" s="14" customFormat="1">
      <c r="B162" s="14" t="str">
        <f t="shared" ref="B162" ca="1" si="2328">DF162</f>
        <v/>
      </c>
      <c r="C162" s="14">
        <f t="shared" ref="C162" ca="1" si="2329">IF(OFFSET(B162,-1,COLUMN(VariableExists)-2),OFFSET(B162,-1,1)+1,OFFSET(B162,-1,1))</f>
        <v>149</v>
      </c>
      <c r="D162" s="14">
        <f t="shared" ref="D162" si="2330">ROW(A162)-2</f>
        <v>160</v>
      </c>
      <c r="E162" s="14" t="str">
        <f t="shared" ref="E162" ca="1" si="2331">IF(OR(G162="",ROW(G162)=2),"",IF(Z162&gt;0,"S",IF(AX162,IF(J162=2,"D","N"),"I")))</f>
        <v>I</v>
      </c>
      <c r="F162" s="14" t="str">
        <f t="shared" ref="F162" ca="1" si="2332">IF(H162,O162,"")</f>
        <v>q_51_2.score</v>
      </c>
      <c r="G162" s="14" t="str">
        <f t="shared" ref="G162" ca="1" si="2333">IF(H162,P162,"")</f>
        <v>ALSFRS(2) Score</v>
      </c>
      <c r="H162" s="14" t="b">
        <f t="shared" ref="H162" ca="1" si="2334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[DBTemplate.xlsm]labels!LI3:LI725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335">IF($H162,IF(J162&gt;0,COUNTA(INDIRECT(K162))-COUNT(INDIRECT(K162)),0),"")</f>
        <v>0</v>
      </c>
      <c r="N162" s="14">
        <f t="shared" ref="N162" ca="1" si="2336">IF(H162,J162-M162,"")</f>
        <v>0</v>
      </c>
      <c r="O162" s="14" t="str">
        <f t="shared" ref="O162" ca="1" si="2337">IF(INDIRECT(ADDRESS(2,D162+1,,,_sheetname_dataframe))="","",INDIRECT(ADDRESS(2,D162+1,,,_sheetname_dataframe)))</f>
        <v>q_51_2.score</v>
      </c>
      <c r="P162" s="14" t="str">
        <f t="shared" ref="P162" ca="1" si="2338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[DBTemplate.xlsm]data_frame!FE3:FE3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339">IF(H162,S162-T162-W162,"")</f>
        <v>0</v>
      </c>
      <c r="AA162" s="12" t="str">
        <f t="shared" ref="AA162" ca="1" si="2340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341">IF($H162,IF(AC162&lt;&gt;"",IF(AC162=0,1,IF(AC162/W162&lt;0.15,2,3)),0),"")</f>
        <v>1</v>
      </c>
      <c r="AE162" s="17" t="b">
        <f t="shared" ref="AE162" ca="1" si="2342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343">IF(AE162,IF($H162,IF(INDIRECT(ADDRESS(1,D162+2,,,_sheetname_dataframe))="","",INDIRECT(ADDRESS(1,D162+2,,,_sheetname_dataframe))),""),"")</f>
        <v/>
      </c>
      <c r="AH162" s="17" t="b">
        <f t="shared" ref="AH162" ca="1" si="2344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345">IF(AH162,IF($H162,IF(INDIRECT(ADDRESS(1,D162+3,,,_sheetname_dataframe))="","",INDIRECT(ADDRESS(1,D162+3,,,_sheetname_dataframe))),""),"")</f>
        <v/>
      </c>
      <c r="AK162" s="17" t="b">
        <f t="shared" ref="AK162" ca="1" si="2346">IF(H162,OR(AQ162,AD162=2),"")</f>
        <v>0</v>
      </c>
      <c r="AL162" s="17" t="b">
        <f t="shared" ref="AL162" ca="1" si="2347">IF($H162,IF(BV162&lt;&gt;"",IF(OR(BM162="F",BM162="L",BM162="I",BM162="D"),BV162&lt;&gt;0)),"")</f>
        <v>0</v>
      </c>
      <c r="AM162" s="17" t="b">
        <f t="shared" ref="AM162" ca="1" si="2348">IF($H162,AND(NOT(AL162),OR(IF(BW162&lt;&gt;"",IF(OR(BM162="F",BM162="L"),BW162&lt;&gt;0)),BM162="I",BM162="N",BM162="D")),"")</f>
        <v>1</v>
      </c>
      <c r="AN162" s="17">
        <f t="shared" ref="AN162" ca="1" si="2349">IF(COUNTA(INDIRECT(Q162))=0,0, IF(AND(AO162&lt;&gt;"",X162&lt;AO162),1,IF(AND(AP162&lt;&gt;"",Y162&gt;AP162),1,IF(AND(AQ162,AC162&gt;0),2,0))))</f>
        <v>0</v>
      </c>
      <c r="AO162" s="24" t="str">
        <f t="shared" ref="AO162" ca="1" si="2350">IF($H162,IF(BY162&lt;&gt;"",IF(ISNUMBER(BY162),BY162,""),""),"")</f>
        <v/>
      </c>
      <c r="AP162" s="24" t="str">
        <f t="shared" ref="AP162" ca="1" si="2351">IF($H162,IF(BZ162&lt;&gt;"",IF(ISNUMBER(BZ162),BZ162,""),""),"")</f>
        <v/>
      </c>
      <c r="AQ162" s="17" t="b">
        <f t="shared" ca="1" si="1329"/>
        <v>0</v>
      </c>
      <c r="AR162" s="17" t="b">
        <f t="shared" ref="AR162" ca="1" si="2352">IF(H162,IF(N162&gt;0,IF(BQ162&lt;&gt;"",BQ162&lt;&gt;0,FALSE),FALSE),"")</f>
        <v>0</v>
      </c>
      <c r="AS162" s="17" t="b">
        <f t="shared" ref="AS162" ca="1" si="2353">IF(H162,IF(BR162&lt;&gt;"",BR162&lt;&gt;0,FALSE),"")</f>
        <v>0</v>
      </c>
      <c r="AT162" s="17" t="b">
        <f t="shared" ref="AT162" ca="1" si="2354">IF(H162,IF(N162&gt;0,FALSE,IF(BU162&lt;&gt;"",MATCH(BU162,DataType,0)=1,FALSE)),"")</f>
        <v>0</v>
      </c>
      <c r="AU162" s="17" t="b">
        <f t="shared" ref="AU162" ca="1" si="2355">IF(H162,IF(N162&gt;0,TRUE,IF(BU162&lt;&gt;"",MATCH(BU162,DataType,0)=2,FALSE)),"")</f>
        <v>1</v>
      </c>
      <c r="AV162" s="17" t="b">
        <f t="shared" ref="AV162" ca="1" si="2356">IF(H162,IF(N162&gt;0,FALSE,IF(BU162&lt;&gt;"",MATCH(BU162,DataType,0)=3,FALSE)),"")</f>
        <v>0</v>
      </c>
      <c r="AW162" s="17" t="b">
        <f t="shared" ref="AW162" ca="1" si="2357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358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359">IF(H162,BU162="",FALSE)</f>
        <v>0</v>
      </c>
      <c r="BB162" s="17" t="b">
        <v>0</v>
      </c>
      <c r="BC162" s="17" t="str">
        <f t="shared" ref="BC162" ca="1" si="2360">IF(BA162,IF(N162&gt;0,AND(AZ162,Z162=0),FALSE),"")</f>
        <v/>
      </c>
      <c r="BD162" s="17" t="str">
        <f t="shared" ref="BD162" ca="1" si="2361">IF(BA162,IF(N162&gt;0,AND(NOT(AZ162),Z162=0),FALSE),"")</f>
        <v/>
      </c>
      <c r="BE162" s="17" t="b">
        <f t="shared" ca="1" si="1330"/>
        <v>0</v>
      </c>
      <c r="BF162" s="17" t="str">
        <f t="shared" ca="1" si="1331"/>
        <v/>
      </c>
      <c r="BG162" s="17" t="str">
        <f t="shared" ref="BG162" ca="1" si="2362">IF(BA162,IF(OR(BB162:BF162),FALSE,IF(Z162=0,FALSE,Z162&gt;0)),"")</f>
        <v/>
      </c>
      <c r="BH162" s="17" t="str">
        <f t="shared" ref="BH162" ca="1" si="2363">IF(BA162,COUNTIF(BB162:BG162,TRUE)=1,"")</f>
        <v/>
      </c>
      <c r="BI162" s="17" t="str">
        <f t="shared" ref="BI162" ca="1" si="2364">IF(BA162,IFERROR(MATCH(TRUE,BB162:BG162,0),7),"")</f>
        <v/>
      </c>
      <c r="BJ162" s="17" t="b">
        <f t="shared" ref="BJ162" ca="1" si="2365">DF162&lt;&gt;""</f>
        <v>0</v>
      </c>
      <c r="BK162" s="17" t="b">
        <f t="shared" ca="1" si="1332"/>
        <v>1</v>
      </c>
      <c r="BL162" s="17" t="b">
        <f t="shared" ref="BL162" ca="1" si="2366">IF(H162,IF(AND(NOT(BA162),AU162),AC162&gt;0,""),"")</f>
        <v>0</v>
      </c>
      <c r="BM162" s="17" t="str">
        <f t="shared" ref="BM162" ca="1" si="2367">IF(H162,IF(BA162,CHOOSE(BI162,"0","F","L","I","N",IF(AA162&gt;0.5,"N","S"),"0"),CHOOSE(MATCH(BU162,DataType,0),"S",IF(BK162,"I","N"),"D"  )),"")</f>
        <v>I</v>
      </c>
      <c r="BN162" s="17" t="str">
        <f t="shared" ref="BN162" ca="1" si="2368">IF(H162,IF(BJ162,"E",IF(BA162,CHOOSE(BI162,"0","F","L","I","N","S","0"),CHOOSE(MATCH(BU162,DataType,0),"S",IF(BK162,"I","N"),"D"  ))),"")</f>
        <v>I</v>
      </c>
      <c r="BO162" s="17" t="str">
        <f t="shared" ref="BO162" ca="1" si="2369">IF($H162,IF(BM162="0","",IF(AND(AR162,N162=2),"D",IF(BM162="S","N",IF(AL162,"O",IF(AM162,"I","N"))))),"")</f>
        <v>I</v>
      </c>
      <c r="BP162" s="14" t="b">
        <f t="shared" ref="BP162" ca="1" si="2370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371">IF(MID(DC162,1,1)="■",MID(DC162,2,LEN(DC162)),DC162)</f>
        <v/>
      </c>
      <c r="DE162" s="14" t="str">
        <f t="shared" ref="DE162" ca="1" si="2372">IF(DD162&lt;&gt;"",IF(MID(DD162,LEN(DD162),1)="■",MID(DD162,1,LEN(DD162)-1),DD162),"")</f>
        <v/>
      </c>
      <c r="DF162" s="14" t="str">
        <f t="shared" ref="DF162" ca="1" si="2373">IFERROR(IF(DE162&lt;&gt;"",SUBSTITUTE(DE162,"■",". "),""),"##INTERNAL_ERROR")</f>
        <v/>
      </c>
      <c r="DG162" s="14" t="str">
        <f t="shared" ref="DG162" ca="1" si="2374">IF(CN162&lt;&gt;0,"Variable name don't comply with the naming convention","")</f>
        <v/>
      </c>
      <c r="DH162" s="14" t="str">
        <f t="shared" ref="DH162" ca="1" si="2375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376">IF(CP162&lt;&gt;"","Variable label exceed length 150","")</f>
        <v/>
      </c>
      <c r="DJ162" s="14" t="str">
        <f t="shared" ref="DJ162" ca="1" si="2377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378">IF(CR162&lt;&gt;"","The following cases have values below declared theorethical min: " &amp;SUBSTITUTE(CR162," ",", "),"")</f>
        <v/>
      </c>
      <c r="DL162" s="14" t="str">
        <f t="shared" ref="DL162" ca="1" si="2379">IF(CS162&lt;&gt;"","The following cases have values above declared theorethical max: " &amp;SUBSTITUTE(CS162," ",", "),"")</f>
        <v/>
      </c>
      <c r="DM162" s="14" t="str">
        <f t="shared" ref="DM162" ca="1" si="2380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381">IF(CV162&lt;&gt;"","The following records are missing in this required field: " &amp;SUBSTITUTE(CV162," ",", "),"")</f>
        <v/>
      </c>
      <c r="DP162" s="14" t="str">
        <f t="shared" ref="DP162" ca="1" si="2382">IF(CW162&lt;&gt;"","The following cases have non-integer values: " &amp;SUBSTITUTE(CW162," ",", "),"")</f>
        <v/>
      </c>
      <c r="DQ162" s="14" t="str">
        <f t="shared" ref="DQ162" ca="1" si="2383">IF(CX162&lt;&gt;"","The following cases are non-numeric: " &amp;SUBSTITUTE(CX162," ",", "),"")</f>
        <v/>
      </c>
      <c r="DR162" s="14" t="str">
        <f t="shared" ref="DR162" ca="1" si="2384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385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386">OR(ED162&lt;&gt;"",EF162&lt;&gt;"",EG162&lt;&gt;"")</f>
        <v>0</v>
      </c>
      <c r="EA162" s="14" t="str">
        <f t="shared" ref="EA162" ca="1" si="2387">IF(EB162&lt;&gt;"",G162 &amp; " (" &amp; F162 &amp; ")","")</f>
        <v>ALSFRS(2) Score (q_51_2.score)</v>
      </c>
      <c r="EB162" s="14" t="str">
        <f t="shared" ref="EB162" ca="1" si="2388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389">IF(EB162&lt;&gt;"",G162 &amp; " (" &amp; F162 &amp; "): " &amp; EB162,"")</f>
        <v xml:space="preserve">ALSFRS(2) Score (q_51_2.score): Values must be numeric. </v>
      </c>
      <c r="ED162" s="14" t="str">
        <f t="shared" ref="ED162" ca="1" si="2390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391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392">IF($H162,AG162,"")</f>
        <v/>
      </c>
      <c r="EG162" s="14" t="str">
        <f t="shared" ref="EG162" ca="1" si="2393">IF($H162,AJ162,"")</f>
        <v/>
      </c>
      <c r="EM162" s="14" t="b">
        <f t="shared" ref="EM162" ca="1" si="2394">OR(EC162&lt;&gt;"",DF162&lt;&gt;"")</f>
        <v>1</v>
      </c>
      <c r="EN162" s="14">
        <f t="shared" ref="EN162" ca="1" si="2395">IF(EM162,C162,"")</f>
        <v>149</v>
      </c>
      <c r="EO162" s="14" t="str">
        <f t="shared" ref="EO162" ca="1" si="2396">IF(EM162,F162,"")</f>
        <v>q_51_2.score</v>
      </c>
      <c r="EP162" s="14" t="str">
        <f t="shared" ref="EP162" ca="1" si="2397">EC162</f>
        <v xml:space="preserve">ALSFRS(2) Score (q_51_2.score): Values must be numeric. </v>
      </c>
      <c r="EQ162" s="14" t="str">
        <f t="shared" ref="EQ162" ca="1" si="2398">DF162</f>
        <v/>
      </c>
    </row>
    <row r="163" spans="2:147" s="14" customFormat="1">
      <c r="B163" s="14" t="str">
        <f t="shared" ref="B163" ca="1" si="2399">DF163</f>
        <v/>
      </c>
      <c r="C163" s="14">
        <f t="shared" ref="C163" ca="1" si="2400">IF(OFFSET(B163,-1,COLUMN(VariableExists)-2),OFFSET(B163,-1,1)+1,OFFSET(B163,-1,1))</f>
        <v>150</v>
      </c>
      <c r="D163" s="14">
        <f t="shared" ref="D163" si="2401">ROW(A163)-2</f>
        <v>161</v>
      </c>
      <c r="E163" s="14" t="str">
        <f t="shared" ref="E163" ca="1" si="2402">IF(OR(G163="",ROW(G163)=2),"",IF(Z163&gt;0,"S",IF(AX163,IF(J163=2,"D","N"),"I")))</f>
        <v>I</v>
      </c>
      <c r="F163" s="14" t="str">
        <f t="shared" ref="F163" ca="1" si="2403">IF(H163,O163,"")</f>
        <v>q_51_2.rate</v>
      </c>
      <c r="G163" s="14" t="str">
        <f t="shared" ref="G163" ca="1" si="2404">IF(H163,P163,"")</f>
        <v>ALSFRS(2) Rate of decay</v>
      </c>
      <c r="H163" s="14" t="b">
        <f t="shared" ref="H163" ca="1" si="2405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[DBTemplate.xlsm]labels!LK3:LK725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406">IF($H163,IF(J163&gt;0,COUNTA(INDIRECT(K163))-COUNT(INDIRECT(K163)),0),"")</f>
        <v>0</v>
      </c>
      <c r="N163" s="14">
        <f t="shared" ref="N163" ca="1" si="2407">IF(H163,J163-M163,"")</f>
        <v>0</v>
      </c>
      <c r="O163" s="14" t="str">
        <f t="shared" ref="O163" ca="1" si="2408">IF(INDIRECT(ADDRESS(2,D163+1,,,_sheetname_dataframe))="","",INDIRECT(ADDRESS(2,D163+1,,,_sheetname_dataframe)))</f>
        <v>q_51_2.rate</v>
      </c>
      <c r="P163" s="14" t="str">
        <f t="shared" ref="P163" ca="1" si="2409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[DBTemplate.xlsm]data_frame!FF3:FF3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410">IF(H163,S163-T163-W163,"")</f>
        <v>0</v>
      </c>
      <c r="AA163" s="12" t="str">
        <f t="shared" ref="AA163" ca="1" si="2411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412">IF($H163,IF(AC163&lt;&gt;"",IF(AC163=0,1,IF(AC163/W163&lt;0.15,2,3)),0),"")</f>
        <v>1</v>
      </c>
      <c r="AE163" s="17" t="b">
        <f t="shared" ref="AE163" ca="1" si="2413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414">IF(AE163,IF($H163,IF(INDIRECT(ADDRESS(1,D163+2,,,_sheetname_dataframe))="","",INDIRECT(ADDRESS(1,D163+2,,,_sheetname_dataframe))),""),"")</f>
        <v/>
      </c>
      <c r="AH163" s="17" t="b">
        <f t="shared" ref="AH163" ca="1" si="2415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416">IF(AH163,IF($H163,IF(INDIRECT(ADDRESS(1,D163+3,,,_sheetname_dataframe))="","",INDIRECT(ADDRESS(1,D163+3,,,_sheetname_dataframe))),""),"")</f>
        <v/>
      </c>
      <c r="AK163" s="17" t="b">
        <f t="shared" ref="AK163" ca="1" si="2417">IF(H163,OR(AQ163,AD163=2),"")</f>
        <v>0</v>
      </c>
      <c r="AL163" s="17" t="b">
        <f t="shared" ref="AL163" ca="1" si="2418">IF($H163,IF(BV163&lt;&gt;"",IF(OR(BM163="F",BM163="L",BM163="I",BM163="D"),BV163&lt;&gt;0)),"")</f>
        <v>0</v>
      </c>
      <c r="AM163" s="17" t="b">
        <f t="shared" ref="AM163" ca="1" si="2419">IF($H163,AND(NOT(AL163),OR(IF(BW163&lt;&gt;"",IF(OR(BM163="F",BM163="L"),BW163&lt;&gt;0)),BM163="I",BM163="N",BM163="D")),"")</f>
        <v>1</v>
      </c>
      <c r="AN163" s="17">
        <f t="shared" ref="AN163" ca="1" si="2420">IF(COUNTA(INDIRECT(Q163))=0,0, IF(AND(AO163&lt;&gt;"",X163&lt;AO163),1,IF(AND(AP163&lt;&gt;"",Y163&gt;AP163),1,IF(AND(AQ163,AC163&gt;0),2,0))))</f>
        <v>0</v>
      </c>
      <c r="AO163" s="24" t="str">
        <f t="shared" ref="AO163" ca="1" si="2421">IF($H163,IF(BY163&lt;&gt;"",IF(ISNUMBER(BY163),BY163,""),""),"")</f>
        <v/>
      </c>
      <c r="AP163" s="24" t="str">
        <f t="shared" ref="AP163" ca="1" si="2422">IF($H163,IF(BZ163&lt;&gt;"",IF(ISNUMBER(BZ163),BZ163,""),""),"")</f>
        <v/>
      </c>
      <c r="AQ163" s="17" t="b">
        <f t="shared" ca="1" si="1329"/>
        <v>0</v>
      </c>
      <c r="AR163" s="17" t="b">
        <f t="shared" ref="AR163" ca="1" si="2423">IF(H163,IF(N163&gt;0,IF(BQ163&lt;&gt;"",BQ163&lt;&gt;0,FALSE),FALSE),"")</f>
        <v>0</v>
      </c>
      <c r="AS163" s="17" t="b">
        <f t="shared" ref="AS163" ca="1" si="2424">IF(H163,IF(BR163&lt;&gt;"",BR163&lt;&gt;0,FALSE),"")</f>
        <v>0</v>
      </c>
      <c r="AT163" s="17" t="b">
        <f t="shared" ref="AT163" ca="1" si="2425">IF(H163,IF(N163&gt;0,FALSE,IF(BU163&lt;&gt;"",MATCH(BU163,DataType,0)=1,FALSE)),"")</f>
        <v>0</v>
      </c>
      <c r="AU163" s="17" t="b">
        <f t="shared" ref="AU163" ca="1" si="2426">IF(H163,IF(N163&gt;0,TRUE,IF(BU163&lt;&gt;"",MATCH(BU163,DataType,0)=2,FALSE)),"")</f>
        <v>1</v>
      </c>
      <c r="AV163" s="17" t="b">
        <f t="shared" ref="AV163" ca="1" si="2427">IF(H163,IF(N163&gt;0,FALSE,IF(BU163&lt;&gt;"",MATCH(BU163,DataType,0)=3,FALSE)),"")</f>
        <v>0</v>
      </c>
      <c r="AW163" s="17" t="b">
        <f t="shared" ref="AW163" ca="1" si="2428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429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430">IF(H163,BU163="",FALSE)</f>
        <v>0</v>
      </c>
      <c r="BB163" s="17" t="b">
        <v>0</v>
      </c>
      <c r="BC163" s="17" t="str">
        <f t="shared" ref="BC163" ca="1" si="2431">IF(BA163,IF(N163&gt;0,AND(AZ163,Z163=0),FALSE),"")</f>
        <v/>
      </c>
      <c r="BD163" s="17" t="str">
        <f t="shared" ref="BD163" ca="1" si="2432">IF(BA163,IF(N163&gt;0,AND(NOT(AZ163),Z163=0),FALSE),"")</f>
        <v/>
      </c>
      <c r="BE163" s="17" t="b">
        <f t="shared" ca="1" si="1330"/>
        <v>0</v>
      </c>
      <c r="BF163" s="17" t="str">
        <f t="shared" ca="1" si="1331"/>
        <v/>
      </c>
      <c r="BG163" s="17" t="str">
        <f t="shared" ref="BG163" ca="1" si="2433">IF(BA163,IF(OR(BB163:BF163),FALSE,IF(Z163=0,FALSE,Z163&gt;0)),"")</f>
        <v/>
      </c>
      <c r="BH163" s="17" t="str">
        <f t="shared" ref="BH163" ca="1" si="2434">IF(BA163,COUNTIF(BB163:BG163,TRUE)=1,"")</f>
        <v/>
      </c>
      <c r="BI163" s="17" t="str">
        <f t="shared" ref="BI163" ca="1" si="2435">IF(BA163,IFERROR(MATCH(TRUE,BB163:BG163,0),7),"")</f>
        <v/>
      </c>
      <c r="BJ163" s="17" t="b">
        <f t="shared" ref="BJ163" ca="1" si="2436">DF163&lt;&gt;""</f>
        <v>0</v>
      </c>
      <c r="BK163" s="17" t="b">
        <f t="shared" ca="1" si="1332"/>
        <v>0</v>
      </c>
      <c r="BL163" s="17" t="b">
        <f t="shared" ref="BL163" ca="1" si="2437">IF(H163,IF(AND(NOT(BA163),AU163),AC163&gt;0,""),"")</f>
        <v>0</v>
      </c>
      <c r="BM163" s="17" t="str">
        <f t="shared" ref="BM163" ca="1" si="2438">IF(H163,IF(BA163,CHOOSE(BI163,"0","F","L","I","N",IF(AA163&gt;0.5,"N","S"),"0"),CHOOSE(MATCH(BU163,DataType,0),"S",IF(BK163,"I","N"),"D"  )),"")</f>
        <v>N</v>
      </c>
      <c r="BN163" s="17" t="str">
        <f t="shared" ref="BN163" ca="1" si="2439">IF(H163,IF(BJ163,"E",IF(BA163,CHOOSE(BI163,"0","F","L","I","N","S","0"),CHOOSE(MATCH(BU163,DataType,0),"S",IF(BK163,"I","N"),"D"  ))),"")</f>
        <v>N</v>
      </c>
      <c r="BO163" s="17" t="str">
        <f t="shared" ref="BO163" ca="1" si="2440">IF($H163,IF(BM163="0","",IF(AND(AR163,N163=2),"D",IF(BM163="S","N",IF(AL163,"O",IF(AM163,"I","N"))))),"")</f>
        <v>I</v>
      </c>
      <c r="BP163" s="14" t="b">
        <f t="shared" ref="BP163" ca="1" si="2441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 t="b">
        <v>0</v>
      </c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442">IF(MID(DC163,1,1)="■",MID(DC163,2,LEN(DC163)),DC163)</f>
        <v/>
      </c>
      <c r="DE163" s="14" t="str">
        <f t="shared" ref="DE163" ca="1" si="2443">IF(DD163&lt;&gt;"",IF(MID(DD163,LEN(DD163),1)="■",MID(DD163,1,LEN(DD163)-1),DD163),"")</f>
        <v/>
      </c>
      <c r="DF163" s="14" t="str">
        <f t="shared" ref="DF163" ca="1" si="2444">IFERROR(IF(DE163&lt;&gt;"",SUBSTITUTE(DE163,"■",". "),""),"##INTERNAL_ERROR")</f>
        <v/>
      </c>
      <c r="DG163" s="14" t="str">
        <f t="shared" ref="DG163" ca="1" si="2445">IF(CN163&lt;&gt;0,"Variable name don't comply with the naming convention","")</f>
        <v/>
      </c>
      <c r="DH163" s="14" t="str">
        <f t="shared" ref="DH163" ca="1" si="2446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447">IF(CP163&lt;&gt;"","Variable label exceed length 150","")</f>
        <v/>
      </c>
      <c r="DJ163" s="14" t="str">
        <f t="shared" ref="DJ163" ca="1" si="2448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449">IF(CR163&lt;&gt;"","The following cases have values below declared theorethical min: " &amp;SUBSTITUTE(CR163," ",", "),"")</f>
        <v/>
      </c>
      <c r="DL163" s="14" t="str">
        <f t="shared" ref="DL163" ca="1" si="2450">IF(CS163&lt;&gt;"","The following cases have values above declared theorethical max: " &amp;SUBSTITUTE(CS163," ",", "),"")</f>
        <v/>
      </c>
      <c r="DM163" s="14" t="str">
        <f t="shared" ref="DM163" ca="1" si="2451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452">IF(CV163&lt;&gt;"","The following records are missing in this required field: " &amp;SUBSTITUTE(CV163," ",", "),"")</f>
        <v/>
      </c>
      <c r="DP163" s="14" t="str">
        <f t="shared" ref="DP163" ca="1" si="2453">IF(CW163&lt;&gt;"","The following cases have non-integer values: " &amp;SUBSTITUTE(CW163," ",", "),"")</f>
        <v/>
      </c>
      <c r="DQ163" s="14" t="str">
        <f t="shared" ref="DQ163" ca="1" si="2454">IF(CX163&lt;&gt;"","The following cases are non-numeric: " &amp;SUBSTITUTE(CX163," ",", "),"")</f>
        <v/>
      </c>
      <c r="DR163" s="14" t="str">
        <f t="shared" ref="DR163" ca="1" si="2455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456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457">OR(ED163&lt;&gt;"",EF163&lt;&gt;"",EG163&lt;&gt;"")</f>
        <v>0</v>
      </c>
      <c r="EA163" s="14" t="str">
        <f t="shared" ref="EA163" ca="1" si="2458">IF(EB163&lt;&gt;"",G163 &amp; " (" &amp; F163 &amp; ")","")</f>
        <v>ALSFRS(2) Rate of decay (q_51_2.rate)</v>
      </c>
      <c r="EB163" s="14" t="str">
        <f t="shared" ref="EB163" ca="1" si="2459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460">IF(EB163&lt;&gt;"",G163 &amp; " (" &amp; F163 &amp; "): " &amp; EB163,"")</f>
        <v xml:space="preserve">ALSFRS(2) Rate of decay (q_51_2.rate): Values must be numeric. </v>
      </c>
      <c r="ED163" s="14" t="str">
        <f t="shared" ref="ED163" ca="1" si="2461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462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463">IF($H163,AG163,"")</f>
        <v/>
      </c>
      <c r="EG163" s="14" t="str">
        <f t="shared" ref="EG163" ca="1" si="2464">IF($H163,AJ163,"")</f>
        <v/>
      </c>
      <c r="EM163" s="14" t="b">
        <f t="shared" ref="EM163" ca="1" si="2465">OR(EC163&lt;&gt;"",DF163&lt;&gt;"")</f>
        <v>1</v>
      </c>
      <c r="EN163" s="14">
        <f t="shared" ref="EN163" ca="1" si="2466">IF(EM163,C163,"")</f>
        <v>150</v>
      </c>
      <c r="EO163" s="14" t="str">
        <f t="shared" ref="EO163" ca="1" si="2467">IF(EM163,F163,"")</f>
        <v>q_51_2.rate</v>
      </c>
      <c r="EP163" s="14" t="str">
        <f t="shared" ref="EP163" ca="1" si="2468">EC163</f>
        <v xml:space="preserve">ALSFRS(2) Rate of decay (q_51_2.rate): Values must be numeric. </v>
      </c>
      <c r="EQ163" s="14" t="str">
        <f t="shared" ref="EQ163" ca="1" si="2469">DF163</f>
        <v/>
      </c>
    </row>
    <row r="164" spans="2:147" s="14" customFormat="1">
      <c r="B164" s="14" t="str">
        <f t="shared" ca="1" si="407"/>
        <v/>
      </c>
      <c r="C164" s="14">
        <f t="shared" ca="1" si="408"/>
        <v>151</v>
      </c>
      <c r="D164" s="14">
        <f t="shared" si="409"/>
        <v>162</v>
      </c>
      <c r="E164" s="14" t="str">
        <f t="shared" ca="1" si="410"/>
        <v>I</v>
      </c>
      <c r="F164" s="14" t="str">
        <f t="shared" ca="1" si="411"/>
        <v>q_53a</v>
      </c>
      <c r="G164" s="14" t="str">
        <f t="shared" ca="1" si="412"/>
        <v>CK level  (or NF, NA, NR)</v>
      </c>
      <c r="H164" s="14" t="b">
        <f t="shared" ca="1" si="413"/>
        <v>1</v>
      </c>
      <c r="I164" s="14" t="str">
        <f ca="1">IF($H164,ADDRESS(3,(D164+1)*2-1,4,,"["&amp;wew!$G$7&amp;"]"&amp;_sheetname_labels)&amp;":"&amp;ADDRESS(2+ster!$B$20,(D164+1)*2-1,4),"")</f>
        <v>[DBTemplate.xlsm]labels!LM3:LM725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[DBTemplate.xlsm]labels!LM3:LM3</v>
      </c>
      <c r="L164" s="14" t="str">
        <f ca="1">IF($H164,IF($J164&gt;0,ADDRESS(3,(D164+1)*2,4,,"["&amp;wew!$G$7&amp;"]"&amp;_sheetname_labels)&amp;":"&amp;ADDRESS(2+J164,(D164+1)*2,4),""),"")</f>
        <v>[DBTemplate.xlsm]labels!LN3:LN3</v>
      </c>
      <c r="M164" s="14">
        <f t="shared" ca="1" si="414"/>
        <v>1</v>
      </c>
      <c r="N164" s="14">
        <f t="shared" ca="1" si="415"/>
        <v>0</v>
      </c>
      <c r="O164" s="14" t="str">
        <f t="shared" ca="1" si="416"/>
        <v>q_53a</v>
      </c>
      <c r="P164" s="14" t="str">
        <f t="shared" ca="1" si="417"/>
        <v>CK level  (or NF, NA, NR)</v>
      </c>
      <c r="Q164" s="14" t="str">
        <f ca="1">IF($BP164,ADDRESS(3,D164+1,4,,"["&amp;wew!$G$7&amp;"]"&amp;_sheetname_dataframe)&amp;":"&amp;ADDRESS(2+ster!$C$14,D164+1,4),"")</f>
        <v>[DBTemplate.xlsm]data_frame!FG3:FG3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18"/>
        <v>0</v>
      </c>
      <c r="AA164" s="12">
        <f t="shared" ca="1" si="419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20"/>
        <v>1</v>
      </c>
      <c r="AE164" s="17" t="b">
        <f t="shared" ca="1" si="421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22"/>
        <v/>
      </c>
      <c r="AH164" s="17" t="b">
        <f t="shared" ca="1" si="423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24"/>
        <v/>
      </c>
      <c r="AK164" s="17" t="b">
        <f t="shared" ca="1" si="425"/>
        <v>0</v>
      </c>
      <c r="AL164" s="17" t="b">
        <f t="shared" ca="1" si="426"/>
        <v>0</v>
      </c>
      <c r="AM164" s="17" t="b">
        <f t="shared" ca="1" si="427"/>
        <v>1</v>
      </c>
      <c r="AN164" s="17">
        <f t="shared" ca="1" si="428"/>
        <v>0</v>
      </c>
      <c r="AO164" s="24" t="str">
        <f t="shared" ca="1" si="429"/>
        <v/>
      </c>
      <c r="AP164" s="24" t="str">
        <f t="shared" ca="1" si="430"/>
        <v/>
      </c>
      <c r="AQ164" s="17" t="b">
        <f t="shared" ca="1" si="1329"/>
        <v>0</v>
      </c>
      <c r="AR164" s="17" t="b">
        <f t="shared" ca="1" si="431"/>
        <v>0</v>
      </c>
      <c r="AS164" s="17" t="b">
        <f t="shared" ca="1" si="432"/>
        <v>0</v>
      </c>
      <c r="AT164" s="17" t="b">
        <f t="shared" ca="1" si="433"/>
        <v>0</v>
      </c>
      <c r="AU164" s="17" t="b">
        <f t="shared" ca="1" si="434"/>
        <v>1</v>
      </c>
      <c r="AV164" s="17" t="b">
        <f t="shared" ca="1" si="435"/>
        <v>0</v>
      </c>
      <c r="AW164" s="17" t="b">
        <f t="shared" ca="1" si="436"/>
        <v>0</v>
      </c>
      <c r="AX164" s="14" t="b">
        <f t="array" aca="1" ref="AX164" ca="1">IF(H164,N164&gt;0,"")</f>
        <v>0</v>
      </c>
      <c r="AY164" s="17" t="str">
        <f t="shared" ca="1" si="437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38"/>
        <v>0</v>
      </c>
      <c r="BB164" s="17" t="b">
        <v>0</v>
      </c>
      <c r="BC164" s="17" t="str">
        <f t="shared" ca="1" si="439"/>
        <v/>
      </c>
      <c r="BD164" s="17" t="str">
        <f t="shared" ca="1" si="440"/>
        <v/>
      </c>
      <c r="BE164" s="17" t="b">
        <f t="shared" ca="1" si="1330"/>
        <v>0</v>
      </c>
      <c r="BF164" s="17" t="str">
        <f t="shared" ca="1" si="1331"/>
        <v/>
      </c>
      <c r="BG164" s="17" t="str">
        <f t="shared" ca="1" si="441"/>
        <v/>
      </c>
      <c r="BH164" s="17" t="str">
        <f t="shared" ca="1" si="442"/>
        <v/>
      </c>
      <c r="BI164" s="17" t="str">
        <f t="shared" ca="1" si="443"/>
        <v/>
      </c>
      <c r="BJ164" s="17" t="b">
        <f t="shared" ca="1" si="444"/>
        <v>0</v>
      </c>
      <c r="BK164" s="17" t="b">
        <f t="shared" ca="1" si="1332"/>
        <v>0</v>
      </c>
      <c r="BL164" s="17" t="b">
        <f t="shared" ca="1" si="445"/>
        <v>0</v>
      </c>
      <c r="BM164" s="17" t="str">
        <f t="shared" ca="1" si="446"/>
        <v>N</v>
      </c>
      <c r="BN164" s="17" t="str">
        <f t="shared" ca="1" si="447"/>
        <v>N</v>
      </c>
      <c r="BO164" s="17" t="str">
        <f t="shared" ca="1" si="448"/>
        <v>I</v>
      </c>
      <c r="BP164" s="14" t="b">
        <f t="shared" ca="1" si="449"/>
        <v>1</v>
      </c>
      <c r="BQ164" s="35">
        <v>1</v>
      </c>
      <c r="BU164" s="14" t="s">
        <v>387</v>
      </c>
      <c r="BX164" s="16"/>
      <c r="BY164" s="16"/>
      <c r="BZ164" s="16"/>
      <c r="CA164" s="16" t="b">
        <v>0</v>
      </c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50"/>
        <v/>
      </c>
      <c r="DE164" s="14" t="str">
        <f t="shared" ca="1" si="451"/>
        <v/>
      </c>
      <c r="DF164" s="14" t="str">
        <f t="shared" ca="1" si="452"/>
        <v/>
      </c>
      <c r="DG164" s="14" t="str">
        <f t="shared" ca="1" si="453"/>
        <v/>
      </c>
      <c r="DH164" s="14" t="str">
        <f t="shared" ca="1" si="454"/>
        <v/>
      </c>
      <c r="DI164" s="14" t="str">
        <f t="shared" ca="1" si="455"/>
        <v/>
      </c>
      <c r="DJ164" s="14" t="str">
        <f t="shared" ca="1" si="456"/>
        <v/>
      </c>
      <c r="DK164" s="14" t="str">
        <f t="shared" ca="1" si="457"/>
        <v/>
      </c>
      <c r="DL164" s="14" t="str">
        <f t="shared" ca="1" si="1404"/>
        <v/>
      </c>
      <c r="DM164" s="14" t="str">
        <f t="shared" ca="1" si="458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59"/>
        <v/>
      </c>
      <c r="DP164" s="14" t="str">
        <f t="shared" ca="1" si="460"/>
        <v/>
      </c>
      <c r="DQ164" s="14" t="str">
        <f t="shared" ca="1" si="461"/>
        <v/>
      </c>
      <c r="DR164" s="14" t="str">
        <f t="shared" ca="1" si="462"/>
        <v/>
      </c>
      <c r="DS164" s="14" t="str">
        <f t="shared" ca="1" si="463"/>
        <v/>
      </c>
      <c r="DZ164" s="14" t="b">
        <f t="shared" ca="1" si="464"/>
        <v>0</v>
      </c>
      <c r="EA164" s="14" t="str">
        <f t="shared" ca="1" si="465"/>
        <v>CK level  (or NF, NA, NR) (q_53a)</v>
      </c>
      <c r="EB164" s="14" t="str">
        <f t="shared" ca="1" si="466"/>
        <v xml:space="preserve">Values must be numeric. </v>
      </c>
      <c r="EC164" s="14" t="str">
        <f t="shared" ca="1" si="467"/>
        <v xml:space="preserve">CK level  (or NF, NA, NR) (q_53a): Values must be numeric. </v>
      </c>
      <c r="ED164" s="14" t="str">
        <f t="shared" ca="1" si="468"/>
        <v/>
      </c>
      <c r="EE164" s="14" t="str">
        <f t="shared" ca="1" si="469"/>
        <v>Values must be numeric</v>
      </c>
      <c r="EF164" s="14" t="str">
        <f t="shared" ca="1" si="470"/>
        <v/>
      </c>
      <c r="EG164" s="14" t="str">
        <f t="shared" ca="1" si="471"/>
        <v/>
      </c>
      <c r="EM164" s="14" t="b">
        <f t="shared" ca="1" si="472"/>
        <v>1</v>
      </c>
      <c r="EN164" s="14">
        <f t="shared" ca="1" si="473"/>
        <v>151</v>
      </c>
      <c r="EO164" s="14" t="str">
        <f t="shared" ca="1" si="474"/>
        <v>q_53a</v>
      </c>
      <c r="EP164" s="14" t="str">
        <f t="shared" ca="1" si="475"/>
        <v xml:space="preserve">CK level  (or NF, NA, NR) (q_53a): Values must be numeric. </v>
      </c>
      <c r="EQ164" s="14" t="str">
        <f t="shared" ca="1" si="476"/>
        <v/>
      </c>
    </row>
    <row r="165" spans="2:147" s="14" customFormat="1">
      <c r="B165" s="14" t="str">
        <f t="shared" ca="1" si="407"/>
        <v/>
      </c>
      <c r="C165" s="14">
        <f t="shared" ca="1" si="408"/>
        <v>152</v>
      </c>
      <c r="D165" s="14">
        <f t="shared" si="409"/>
        <v>163</v>
      </c>
      <c r="E165" s="14" t="str">
        <f t="shared" ca="1" si="410"/>
        <v>I</v>
      </c>
      <c r="F165" s="14" t="str">
        <f t="shared" ca="1" si="411"/>
        <v>q_53b</v>
      </c>
      <c r="G165" s="14" t="str">
        <f t="shared" ca="1" si="412"/>
        <v>CK lower range</v>
      </c>
      <c r="H165" s="14" t="b">
        <f t="shared" ca="1" si="413"/>
        <v>1</v>
      </c>
      <c r="I165" s="14" t="str">
        <f ca="1">IF($H165,ADDRESS(3,(D165+1)*2-1,4,,"["&amp;wew!$G$7&amp;"]"&amp;_sheetname_labels)&amp;":"&amp;ADDRESS(2+ster!$B$20,(D165+1)*2-1,4),"")</f>
        <v>[DBTemplate.xlsm]labels!LO3:LO725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[DBTemplate.xlsm]labels!LO3:LO3</v>
      </c>
      <c r="L165" s="14" t="str">
        <f ca="1">IF($H165,IF($J165&gt;0,ADDRESS(3,(D165+1)*2,4,,"["&amp;wew!$G$7&amp;"]"&amp;_sheetname_labels)&amp;":"&amp;ADDRESS(2+J165,(D165+1)*2,4),""),"")</f>
        <v>[DBTemplate.xlsm]labels!LP3:LP3</v>
      </c>
      <c r="M165" s="14">
        <f t="shared" ca="1" si="414"/>
        <v>1</v>
      </c>
      <c r="N165" s="14">
        <f t="shared" ca="1" si="415"/>
        <v>0</v>
      </c>
      <c r="O165" s="14" t="str">
        <f t="shared" ca="1" si="416"/>
        <v>q_53b</v>
      </c>
      <c r="P165" s="14" t="str">
        <f t="shared" ca="1" si="417"/>
        <v>CK lower range</v>
      </c>
      <c r="Q165" s="14" t="str">
        <f ca="1">IF($BP165,ADDRESS(3,D165+1,4,,"["&amp;wew!$G$7&amp;"]"&amp;_sheetname_dataframe)&amp;":"&amp;ADDRESS(2+ster!$C$14,D165+1,4),"")</f>
        <v>[DBTemplate.xlsm]data_frame!FH3:FH3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18"/>
        <v>0</v>
      </c>
      <c r="AA165" s="12">
        <f t="shared" ca="1" si="419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20"/>
        <v>1</v>
      </c>
      <c r="AE165" s="17" t="b">
        <f t="shared" ca="1" si="421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22"/>
        <v/>
      </c>
      <c r="AH165" s="17" t="b">
        <f t="shared" ca="1" si="423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24"/>
        <v/>
      </c>
      <c r="AK165" s="17" t="b">
        <f t="shared" ca="1" si="425"/>
        <v>0</v>
      </c>
      <c r="AL165" s="17" t="b">
        <f t="shared" ca="1" si="426"/>
        <v>0</v>
      </c>
      <c r="AM165" s="17" t="b">
        <f t="shared" ca="1" si="427"/>
        <v>1</v>
      </c>
      <c r="AN165" s="17">
        <f t="shared" ca="1" si="428"/>
        <v>0</v>
      </c>
      <c r="AO165" s="24" t="str">
        <f t="shared" ca="1" si="429"/>
        <v/>
      </c>
      <c r="AP165" s="24" t="str">
        <f t="shared" ca="1" si="430"/>
        <v/>
      </c>
      <c r="AQ165" s="17" t="b">
        <f t="shared" ca="1" si="1329"/>
        <v>0</v>
      </c>
      <c r="AR165" s="17" t="b">
        <f t="shared" ca="1" si="431"/>
        <v>0</v>
      </c>
      <c r="AS165" s="17" t="b">
        <f t="shared" ca="1" si="432"/>
        <v>0</v>
      </c>
      <c r="AT165" s="17" t="b">
        <f t="shared" ca="1" si="433"/>
        <v>0</v>
      </c>
      <c r="AU165" s="17" t="b">
        <f t="shared" ca="1" si="434"/>
        <v>1</v>
      </c>
      <c r="AV165" s="17" t="b">
        <f t="shared" ca="1" si="435"/>
        <v>0</v>
      </c>
      <c r="AW165" s="17" t="b">
        <f t="shared" ca="1" si="436"/>
        <v>0</v>
      </c>
      <c r="AX165" s="14" t="b">
        <f t="array" aca="1" ref="AX165" ca="1">IF(H165,N165&gt;0,"")</f>
        <v>0</v>
      </c>
      <c r="AY165" s="17" t="str">
        <f t="shared" ca="1" si="437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38"/>
        <v>0</v>
      </c>
      <c r="BB165" s="17" t="b">
        <v>0</v>
      </c>
      <c r="BC165" s="17" t="str">
        <f t="shared" ca="1" si="439"/>
        <v/>
      </c>
      <c r="BD165" s="17" t="str">
        <f t="shared" ca="1" si="440"/>
        <v/>
      </c>
      <c r="BE165" s="17" t="b">
        <f t="shared" ca="1" si="1330"/>
        <v>0</v>
      </c>
      <c r="BF165" s="17" t="str">
        <f t="shared" ca="1" si="1331"/>
        <v/>
      </c>
      <c r="BG165" s="17" t="str">
        <f t="shared" ca="1" si="441"/>
        <v/>
      </c>
      <c r="BH165" s="17" t="str">
        <f t="shared" ca="1" si="442"/>
        <v/>
      </c>
      <c r="BI165" s="17" t="str">
        <f t="shared" ca="1" si="443"/>
        <v/>
      </c>
      <c r="BJ165" s="17" t="b">
        <f t="shared" ca="1" si="444"/>
        <v>0</v>
      </c>
      <c r="BK165" s="17" t="b">
        <f t="shared" ca="1" si="1332"/>
        <v>0</v>
      </c>
      <c r="BL165" s="17" t="b">
        <f t="shared" ca="1" si="445"/>
        <v>0</v>
      </c>
      <c r="BM165" s="17" t="str">
        <f t="shared" ca="1" si="446"/>
        <v>N</v>
      </c>
      <c r="BN165" s="17" t="str">
        <f t="shared" ca="1" si="447"/>
        <v>N</v>
      </c>
      <c r="BO165" s="17" t="str">
        <f t="shared" ca="1" si="448"/>
        <v>I</v>
      </c>
      <c r="BP165" s="14" t="b">
        <f t="shared" ca="1" si="449"/>
        <v>1</v>
      </c>
      <c r="BQ165" s="35">
        <v>1</v>
      </c>
      <c r="BU165" s="14" t="s">
        <v>387</v>
      </c>
      <c r="BX165" s="16"/>
      <c r="BY165" s="16"/>
      <c r="BZ165" s="16"/>
      <c r="CA165" s="16" t="b">
        <v>0</v>
      </c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50"/>
        <v/>
      </c>
      <c r="DE165" s="14" t="str">
        <f t="shared" ca="1" si="451"/>
        <v/>
      </c>
      <c r="DF165" s="14" t="str">
        <f t="shared" ca="1" si="452"/>
        <v/>
      </c>
      <c r="DG165" s="14" t="str">
        <f t="shared" ca="1" si="453"/>
        <v/>
      </c>
      <c r="DH165" s="14" t="str">
        <f t="shared" ca="1" si="454"/>
        <v/>
      </c>
      <c r="DI165" s="14" t="str">
        <f t="shared" ca="1" si="455"/>
        <v/>
      </c>
      <c r="DJ165" s="14" t="str">
        <f t="shared" ca="1" si="456"/>
        <v/>
      </c>
      <c r="DK165" s="14" t="str">
        <f t="shared" ca="1" si="457"/>
        <v/>
      </c>
      <c r="DL165" s="14" t="str">
        <f t="shared" ca="1" si="1404"/>
        <v/>
      </c>
      <c r="DM165" s="14" t="str">
        <f t="shared" ca="1" si="458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59"/>
        <v/>
      </c>
      <c r="DP165" s="14" t="str">
        <f t="shared" ca="1" si="460"/>
        <v/>
      </c>
      <c r="DQ165" s="14" t="str">
        <f t="shared" ca="1" si="461"/>
        <v/>
      </c>
      <c r="DR165" s="14" t="str">
        <f t="shared" ca="1" si="462"/>
        <v/>
      </c>
      <c r="DS165" s="14" t="str">
        <f t="shared" ca="1" si="463"/>
        <v/>
      </c>
      <c r="DZ165" s="14" t="b">
        <f t="shared" ca="1" si="464"/>
        <v>0</v>
      </c>
      <c r="EA165" s="14" t="str">
        <f t="shared" ca="1" si="465"/>
        <v>CK lower range (q_53b)</v>
      </c>
      <c r="EB165" s="14" t="str">
        <f t="shared" ca="1" si="466"/>
        <v xml:space="preserve">Values must be numeric. </v>
      </c>
      <c r="EC165" s="14" t="str">
        <f t="shared" ca="1" si="467"/>
        <v xml:space="preserve">CK lower range (q_53b): Values must be numeric. </v>
      </c>
      <c r="ED165" s="14" t="str">
        <f t="shared" ca="1" si="468"/>
        <v/>
      </c>
      <c r="EE165" s="14" t="str">
        <f t="shared" ca="1" si="469"/>
        <v>Values must be numeric</v>
      </c>
      <c r="EF165" s="14" t="str">
        <f t="shared" ca="1" si="470"/>
        <v/>
      </c>
      <c r="EG165" s="14" t="str">
        <f t="shared" ca="1" si="471"/>
        <v/>
      </c>
      <c r="EM165" s="14" t="b">
        <f t="shared" ca="1" si="472"/>
        <v>1</v>
      </c>
      <c r="EN165" s="14">
        <f t="shared" ca="1" si="473"/>
        <v>152</v>
      </c>
      <c r="EO165" s="14" t="str">
        <f t="shared" ca="1" si="474"/>
        <v>q_53b</v>
      </c>
      <c r="EP165" s="14" t="str">
        <f t="shared" ca="1" si="475"/>
        <v xml:space="preserve">CK lower range (q_53b): Values must be numeric. </v>
      </c>
      <c r="EQ165" s="14" t="str">
        <f t="shared" ca="1" si="476"/>
        <v/>
      </c>
    </row>
    <row r="166" spans="2:147" s="14" customFormat="1">
      <c r="B166" s="14" t="str">
        <f t="shared" ca="1" si="407"/>
        <v/>
      </c>
      <c r="C166" s="14">
        <f t="shared" ca="1" si="408"/>
        <v>153</v>
      </c>
      <c r="D166" s="14">
        <f t="shared" si="409"/>
        <v>164</v>
      </c>
      <c r="E166" s="14" t="str">
        <f t="shared" ca="1" si="410"/>
        <v>I</v>
      </c>
      <c r="F166" s="14" t="str">
        <f t="shared" ca="1" si="411"/>
        <v>q_53c</v>
      </c>
      <c r="G166" s="14" t="str">
        <f t="shared" ca="1" si="412"/>
        <v>CK upper range</v>
      </c>
      <c r="H166" s="14" t="b">
        <f t="shared" ca="1" si="413"/>
        <v>1</v>
      </c>
      <c r="I166" s="14" t="str">
        <f ca="1">IF($H166,ADDRESS(3,(D166+1)*2-1,4,,"["&amp;wew!$G$7&amp;"]"&amp;_sheetname_labels)&amp;":"&amp;ADDRESS(2+ster!$B$20,(D166+1)*2-1,4),"")</f>
        <v>[DBTemplate.xlsm]labels!LQ3:LQ725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[DBTemplate.xlsm]labels!LQ3:LQ3</v>
      </c>
      <c r="L166" s="14" t="str">
        <f ca="1">IF($H166,IF($J166&gt;0,ADDRESS(3,(D166+1)*2,4,,"["&amp;wew!$G$7&amp;"]"&amp;_sheetname_labels)&amp;":"&amp;ADDRESS(2+J166,(D166+1)*2,4),""),"")</f>
        <v>[DBTemplate.xlsm]labels!LR3:LR3</v>
      </c>
      <c r="M166" s="14">
        <f t="shared" ca="1" si="414"/>
        <v>1</v>
      </c>
      <c r="N166" s="14">
        <f t="shared" ca="1" si="415"/>
        <v>0</v>
      </c>
      <c r="O166" s="14" t="str">
        <f t="shared" ca="1" si="416"/>
        <v>q_53c</v>
      </c>
      <c r="P166" s="14" t="str">
        <f t="shared" ca="1" si="417"/>
        <v>CK upper range</v>
      </c>
      <c r="Q166" s="14" t="str">
        <f ca="1">IF($BP166,ADDRESS(3,D166+1,4,,"["&amp;wew!$G$7&amp;"]"&amp;_sheetname_dataframe)&amp;":"&amp;ADDRESS(2+ster!$C$14,D166+1,4),"")</f>
        <v>[DBTemplate.xlsm]data_frame!FI3:FI3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18"/>
        <v>0</v>
      </c>
      <c r="AA166" s="12">
        <f t="shared" ca="1" si="419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20"/>
        <v>1</v>
      </c>
      <c r="AE166" s="17" t="b">
        <f t="shared" ca="1" si="421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22"/>
        <v/>
      </c>
      <c r="AH166" s="17" t="b">
        <f t="shared" ca="1" si="423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24"/>
        <v/>
      </c>
      <c r="AK166" s="17" t="b">
        <f t="shared" ca="1" si="425"/>
        <v>0</v>
      </c>
      <c r="AL166" s="17" t="b">
        <f t="shared" ca="1" si="426"/>
        <v>0</v>
      </c>
      <c r="AM166" s="17" t="b">
        <f t="shared" ca="1" si="427"/>
        <v>1</v>
      </c>
      <c r="AN166" s="17">
        <f t="shared" ca="1" si="428"/>
        <v>0</v>
      </c>
      <c r="AO166" s="24" t="str">
        <f t="shared" ca="1" si="429"/>
        <v/>
      </c>
      <c r="AP166" s="24" t="str">
        <f t="shared" ca="1" si="430"/>
        <v/>
      </c>
      <c r="AQ166" s="17" t="b">
        <f t="shared" ca="1" si="1329"/>
        <v>0</v>
      </c>
      <c r="AR166" s="17" t="b">
        <f t="shared" ca="1" si="431"/>
        <v>0</v>
      </c>
      <c r="AS166" s="17" t="b">
        <f t="shared" ca="1" si="432"/>
        <v>0</v>
      </c>
      <c r="AT166" s="17" t="b">
        <f t="shared" ca="1" si="433"/>
        <v>0</v>
      </c>
      <c r="AU166" s="17" t="b">
        <f t="shared" ca="1" si="434"/>
        <v>1</v>
      </c>
      <c r="AV166" s="17" t="b">
        <f t="shared" ca="1" si="435"/>
        <v>0</v>
      </c>
      <c r="AW166" s="17" t="b">
        <f t="shared" ca="1" si="436"/>
        <v>0</v>
      </c>
      <c r="AX166" s="14" t="b">
        <f t="array" aca="1" ref="AX166" ca="1">IF(H166,N166&gt;0,"")</f>
        <v>0</v>
      </c>
      <c r="AY166" s="17" t="str">
        <f t="shared" ca="1" si="437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38"/>
        <v>0</v>
      </c>
      <c r="BB166" s="17" t="b">
        <v>0</v>
      </c>
      <c r="BC166" s="17" t="str">
        <f t="shared" ca="1" si="439"/>
        <v/>
      </c>
      <c r="BD166" s="17" t="str">
        <f t="shared" ca="1" si="440"/>
        <v/>
      </c>
      <c r="BE166" s="17" t="b">
        <f t="shared" ca="1" si="1330"/>
        <v>0</v>
      </c>
      <c r="BF166" s="17" t="str">
        <f t="shared" ca="1" si="1331"/>
        <v/>
      </c>
      <c r="BG166" s="17" t="str">
        <f t="shared" ca="1" si="441"/>
        <v/>
      </c>
      <c r="BH166" s="17" t="str">
        <f t="shared" ca="1" si="442"/>
        <v/>
      </c>
      <c r="BI166" s="17" t="str">
        <f t="shared" ca="1" si="443"/>
        <v/>
      </c>
      <c r="BJ166" s="17" t="b">
        <f t="shared" ca="1" si="444"/>
        <v>0</v>
      </c>
      <c r="BK166" s="17" t="b">
        <f t="shared" ca="1" si="1332"/>
        <v>0</v>
      </c>
      <c r="BL166" s="17" t="b">
        <f t="shared" ca="1" si="445"/>
        <v>0</v>
      </c>
      <c r="BM166" s="17" t="str">
        <f t="shared" ca="1" si="446"/>
        <v>N</v>
      </c>
      <c r="BN166" s="17" t="str">
        <f t="shared" ca="1" si="447"/>
        <v>N</v>
      </c>
      <c r="BO166" s="17" t="str">
        <f t="shared" ca="1" si="448"/>
        <v>I</v>
      </c>
      <c r="BP166" s="14" t="b">
        <f t="shared" ca="1" si="449"/>
        <v>1</v>
      </c>
      <c r="BQ166" s="35">
        <v>1</v>
      </c>
      <c r="BU166" s="14" t="s">
        <v>387</v>
      </c>
      <c r="BX166" s="16"/>
      <c r="BY166" s="16"/>
      <c r="BZ166" s="16"/>
      <c r="CA166" s="16" t="b">
        <v>0</v>
      </c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50"/>
        <v/>
      </c>
      <c r="DE166" s="14" t="str">
        <f t="shared" ca="1" si="451"/>
        <v/>
      </c>
      <c r="DF166" s="14" t="str">
        <f t="shared" ca="1" si="452"/>
        <v/>
      </c>
      <c r="DG166" s="14" t="str">
        <f t="shared" ca="1" si="453"/>
        <v/>
      </c>
      <c r="DH166" s="14" t="str">
        <f t="shared" ca="1" si="454"/>
        <v/>
      </c>
      <c r="DI166" s="14" t="str">
        <f t="shared" ca="1" si="455"/>
        <v/>
      </c>
      <c r="DJ166" s="14" t="str">
        <f t="shared" ca="1" si="456"/>
        <v/>
      </c>
      <c r="DK166" s="14" t="str">
        <f t="shared" ca="1" si="457"/>
        <v/>
      </c>
      <c r="DL166" s="14" t="str">
        <f t="shared" ca="1" si="1404"/>
        <v/>
      </c>
      <c r="DM166" s="14" t="str">
        <f t="shared" ca="1" si="458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59"/>
        <v/>
      </c>
      <c r="DP166" s="14" t="str">
        <f t="shared" ca="1" si="460"/>
        <v/>
      </c>
      <c r="DQ166" s="14" t="str">
        <f t="shared" ca="1" si="461"/>
        <v/>
      </c>
      <c r="DR166" s="14" t="str">
        <f t="shared" ca="1" si="462"/>
        <v/>
      </c>
      <c r="DS166" s="14" t="str">
        <f t="shared" ca="1" si="463"/>
        <v/>
      </c>
      <c r="DZ166" s="14" t="b">
        <f t="shared" ca="1" si="464"/>
        <v>0</v>
      </c>
      <c r="EA166" s="14" t="str">
        <f t="shared" ca="1" si="465"/>
        <v>CK upper range (q_53c)</v>
      </c>
      <c r="EB166" s="14" t="str">
        <f t="shared" ca="1" si="466"/>
        <v xml:space="preserve">Values must be numeric. </v>
      </c>
      <c r="EC166" s="14" t="str">
        <f t="shared" ca="1" si="467"/>
        <v xml:space="preserve">CK upper range (q_53c): Values must be numeric. </v>
      </c>
      <c r="ED166" s="14" t="str">
        <f t="shared" ca="1" si="468"/>
        <v/>
      </c>
      <c r="EE166" s="14" t="str">
        <f t="shared" ca="1" si="469"/>
        <v>Values must be numeric</v>
      </c>
      <c r="EF166" s="14" t="str">
        <f t="shared" ca="1" si="470"/>
        <v/>
      </c>
      <c r="EG166" s="14" t="str">
        <f t="shared" ca="1" si="471"/>
        <v/>
      </c>
      <c r="EM166" s="14" t="b">
        <f t="shared" ca="1" si="472"/>
        <v>1</v>
      </c>
      <c r="EN166" s="14">
        <f t="shared" ca="1" si="473"/>
        <v>153</v>
      </c>
      <c r="EO166" s="14" t="str">
        <f t="shared" ca="1" si="474"/>
        <v>q_53c</v>
      </c>
      <c r="EP166" s="14" t="str">
        <f t="shared" ca="1" si="475"/>
        <v xml:space="preserve">CK upper range (q_53c): Values must be numeric. </v>
      </c>
      <c r="EQ166" s="14" t="str">
        <f t="shared" ca="1" si="476"/>
        <v/>
      </c>
    </row>
    <row r="167" spans="2:147" s="14" customFormat="1">
      <c r="B167" s="14" t="str">
        <f t="shared" ca="1" si="407"/>
        <v/>
      </c>
      <c r="C167" s="14">
        <f t="shared" ca="1" si="408"/>
        <v>154</v>
      </c>
      <c r="D167" s="14">
        <f t="shared" si="409"/>
        <v>165</v>
      </c>
      <c r="E167" s="14" t="str">
        <f t="shared" ca="1" si="410"/>
        <v>N</v>
      </c>
      <c r="F167" s="14" t="str">
        <f t="shared" ca="1" si="411"/>
        <v>q_53d</v>
      </c>
      <c r="G167" s="14" t="str">
        <f t="shared" ca="1" si="412"/>
        <v>CK unit</v>
      </c>
      <c r="H167" s="14" t="b">
        <f t="shared" ca="1" si="413"/>
        <v>1</v>
      </c>
      <c r="I167" s="14" t="str">
        <f ca="1">IF($H167,ADDRESS(3,(D167+1)*2-1,4,,"["&amp;wew!$G$7&amp;"]"&amp;_sheetname_labels)&amp;":"&amp;ADDRESS(2+ster!$B$20,(D167+1)*2-1,4),"")</f>
        <v>[DBTemplate.xlsm]labels!LS3:LS725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[DBTemplate.xlsm]labels!LS3:LS5</v>
      </c>
      <c r="L167" s="14" t="str">
        <f ca="1">IF($H167,IF($J167&gt;0,ADDRESS(3,(D167+1)*2,4,,"["&amp;wew!$G$7&amp;"]"&amp;_sheetname_labels)&amp;":"&amp;ADDRESS(2+J167,(D167+1)*2,4),""),"")</f>
        <v>[DBTemplate.xlsm]labels!LT3:LT5</v>
      </c>
      <c r="M167" s="14">
        <f t="shared" ca="1" si="414"/>
        <v>0</v>
      </c>
      <c r="N167" s="14">
        <f t="shared" ca="1" si="415"/>
        <v>3</v>
      </c>
      <c r="O167" s="14" t="str">
        <f t="shared" ca="1" si="416"/>
        <v>q_53d</v>
      </c>
      <c r="P167" s="14" t="str">
        <f t="shared" ca="1" si="417"/>
        <v>CK unit</v>
      </c>
      <c r="Q167" s="14" t="str">
        <f ca="1">IF($BP167,ADDRESS(3,D167+1,4,,"["&amp;wew!$G$7&amp;"]"&amp;_sheetname_dataframe)&amp;":"&amp;ADDRESS(2+ster!$C$14,D167+1,4),"")</f>
        <v>[DBTemplate.xlsm]data_frame!FJ3:FJ3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18"/>
        <v>0</v>
      </c>
      <c r="AA167" s="12" t="str">
        <f t="shared" ca="1" si="419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20"/>
        <v>1</v>
      </c>
      <c r="AE167" s="17" t="b">
        <f t="shared" ca="1" si="421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22"/>
        <v/>
      </c>
      <c r="AH167" s="17" t="b">
        <f t="shared" ca="1" si="423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24"/>
        <v/>
      </c>
      <c r="AK167" s="17" t="b">
        <f t="shared" ca="1" si="425"/>
        <v>0</v>
      </c>
      <c r="AL167" s="17" t="b">
        <f t="shared" ca="1" si="426"/>
        <v>0</v>
      </c>
      <c r="AM167" s="17" t="b">
        <f t="shared" ca="1" si="427"/>
        <v>0</v>
      </c>
      <c r="AN167" s="17">
        <f t="shared" ca="1" si="428"/>
        <v>0</v>
      </c>
      <c r="AO167" s="24" t="str">
        <f t="shared" ca="1" si="429"/>
        <v/>
      </c>
      <c r="AP167" s="24" t="str">
        <f t="shared" ca="1" si="430"/>
        <v/>
      </c>
      <c r="AQ167" s="17" t="b">
        <f t="shared" ca="1" si="1329"/>
        <v>0</v>
      </c>
      <c r="AR167" s="17" t="b">
        <f t="shared" ca="1" si="431"/>
        <v>1</v>
      </c>
      <c r="AS167" s="17" t="b">
        <f t="shared" ca="1" si="432"/>
        <v>0</v>
      </c>
      <c r="AT167" s="17" t="b">
        <f t="shared" ca="1" si="433"/>
        <v>0</v>
      </c>
      <c r="AU167" s="17" t="b">
        <f t="shared" ca="1" si="434"/>
        <v>1</v>
      </c>
      <c r="AV167" s="17" t="b">
        <f t="shared" ca="1" si="435"/>
        <v>0</v>
      </c>
      <c r="AW167" s="17" t="b">
        <f t="shared" ca="1" si="436"/>
        <v>0</v>
      </c>
      <c r="AX167" s="14" t="b">
        <f t="array" aca="1" ref="AX167" ca="1">IF(H167,N167&gt;0,"")</f>
        <v>1</v>
      </c>
      <c r="AY167" s="17" t="str">
        <f t="shared" ca="1" si="437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38"/>
        <v>1</v>
      </c>
      <c r="BB167" s="17" t="b">
        <v>0</v>
      </c>
      <c r="BC167" s="17" t="b">
        <f t="shared" ca="1" si="439"/>
        <v>1</v>
      </c>
      <c r="BD167" s="17" t="b">
        <f t="shared" ca="1" si="440"/>
        <v>0</v>
      </c>
      <c r="BE167" s="17" t="str">
        <f t="shared" ca="1" si="1330"/>
        <v/>
      </c>
      <c r="BF167" s="17" t="b">
        <f t="shared" ca="1" si="1331"/>
        <v>0</v>
      </c>
      <c r="BG167" s="17" t="b">
        <f t="shared" ca="1" si="441"/>
        <v>0</v>
      </c>
      <c r="BH167" s="17" t="b">
        <f t="shared" ca="1" si="442"/>
        <v>1</v>
      </c>
      <c r="BI167" s="17">
        <f t="shared" ca="1" si="443"/>
        <v>2</v>
      </c>
      <c r="BJ167" s="17" t="b">
        <f t="shared" ca="1" si="444"/>
        <v>0</v>
      </c>
      <c r="BK167" s="17" t="str">
        <f t="shared" ca="1" si="1332"/>
        <v/>
      </c>
      <c r="BL167" s="17" t="str">
        <f t="shared" ca="1" si="445"/>
        <v/>
      </c>
      <c r="BM167" s="17" t="str">
        <f t="shared" ca="1" si="446"/>
        <v>F</v>
      </c>
      <c r="BN167" s="17" t="str">
        <f t="shared" ca="1" si="447"/>
        <v>F</v>
      </c>
      <c r="BO167" s="17" t="str">
        <f t="shared" ca="1" si="448"/>
        <v>N</v>
      </c>
      <c r="BP167" s="14" t="b">
        <f t="shared" ca="1" si="449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50"/>
        <v/>
      </c>
      <c r="DE167" s="14" t="str">
        <f t="shared" ca="1" si="451"/>
        <v/>
      </c>
      <c r="DF167" s="14" t="str">
        <f t="shared" ca="1" si="452"/>
        <v/>
      </c>
      <c r="DG167" s="14" t="str">
        <f t="shared" ca="1" si="453"/>
        <v/>
      </c>
      <c r="DH167" s="14" t="str">
        <f t="shared" ca="1" si="454"/>
        <v/>
      </c>
      <c r="DI167" s="14" t="str">
        <f t="shared" ca="1" si="455"/>
        <v/>
      </c>
      <c r="DJ167" s="14" t="str">
        <f t="shared" ca="1" si="456"/>
        <v/>
      </c>
      <c r="DK167" s="14" t="str">
        <f t="shared" ca="1" si="457"/>
        <v/>
      </c>
      <c r="DL167" s="14" t="str">
        <f t="shared" ca="1" si="1404"/>
        <v/>
      </c>
      <c r="DM167" s="14" t="str">
        <f t="shared" ca="1" si="458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59"/>
        <v/>
      </c>
      <c r="DP167" s="14" t="str">
        <f t="shared" ca="1" si="460"/>
        <v/>
      </c>
      <c r="DQ167" s="14" t="str">
        <f t="shared" ca="1" si="461"/>
        <v/>
      </c>
      <c r="DR167" s="14" t="str">
        <f t="shared" ca="1" si="462"/>
        <v/>
      </c>
      <c r="DS167" s="14" t="str">
        <f t="shared" ca="1" si="463"/>
        <v/>
      </c>
      <c r="DZ167" s="14" t="b">
        <f t="shared" ca="1" si="464"/>
        <v>0</v>
      </c>
      <c r="EA167" s="14" t="str">
        <f t="shared" ca="1" si="465"/>
        <v>CK unit (q_53d)</v>
      </c>
      <c r="EB167" s="14" t="str">
        <f t="shared" ca="1" si="466"/>
        <v xml:space="preserve">Values must be limited to predefinied list. </v>
      </c>
      <c r="EC167" s="14" t="str">
        <f t="shared" ca="1" si="467"/>
        <v xml:space="preserve">CK unit (q_53d): Values must be limited to predefinied list. </v>
      </c>
      <c r="ED167" s="14" t="str">
        <f t="shared" ca="1" si="468"/>
        <v/>
      </c>
      <c r="EE167" s="14" t="str">
        <f t="shared" ca="1" si="469"/>
        <v>Values must be limited to predefinied list</v>
      </c>
      <c r="EF167" s="14" t="str">
        <f t="shared" ca="1" si="470"/>
        <v/>
      </c>
      <c r="EG167" s="14" t="str">
        <f t="shared" ca="1" si="471"/>
        <v/>
      </c>
      <c r="EM167" s="14" t="b">
        <f t="shared" ca="1" si="472"/>
        <v>1</v>
      </c>
      <c r="EN167" s="14">
        <f t="shared" ca="1" si="473"/>
        <v>154</v>
      </c>
      <c r="EO167" s="14" t="str">
        <f t="shared" ca="1" si="474"/>
        <v>q_53d</v>
      </c>
      <c r="EP167" s="14" t="str">
        <f t="shared" ca="1" si="475"/>
        <v xml:space="preserve">CK unit (q_53d): Values must be limited to predefinied list. </v>
      </c>
      <c r="EQ167" s="14" t="str">
        <f t="shared" ca="1" si="476"/>
        <v/>
      </c>
    </row>
    <row r="168" spans="2:147" s="14" customFormat="1">
      <c r="B168" s="14" t="str">
        <f t="shared" ca="1" si="407"/>
        <v/>
      </c>
      <c r="C168" s="14">
        <f t="shared" ca="1" si="408"/>
        <v>155</v>
      </c>
      <c r="D168" s="14">
        <f t="shared" si="409"/>
        <v>166</v>
      </c>
      <c r="E168" s="14" t="str">
        <f t="shared" ca="1" si="410"/>
        <v>I</v>
      </c>
      <c r="F168" s="14" t="str">
        <f t="shared" ca="1" si="411"/>
        <v>q_54a</v>
      </c>
      <c r="G168" s="14" t="str">
        <f t="shared" ca="1" si="412"/>
        <v>Albumin level  (or NF, NA, NR)</v>
      </c>
      <c r="H168" s="14" t="b">
        <f t="shared" ca="1" si="413"/>
        <v>1</v>
      </c>
      <c r="I168" s="14" t="str">
        <f ca="1">IF($H168,ADDRESS(3,(D168+1)*2-1,4,,"["&amp;wew!$G$7&amp;"]"&amp;_sheetname_labels)&amp;":"&amp;ADDRESS(2+ster!$B$20,(D168+1)*2-1,4),"")</f>
        <v>[DBTemplate.xlsm]labels!LU3:LU725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[DBTemplate.xlsm]labels!LU3:LU3</v>
      </c>
      <c r="L168" s="14" t="str">
        <f ca="1">IF($H168,IF($J168&gt;0,ADDRESS(3,(D168+1)*2,4,,"["&amp;wew!$G$7&amp;"]"&amp;_sheetname_labels)&amp;":"&amp;ADDRESS(2+J168,(D168+1)*2,4),""),"")</f>
        <v>[DBTemplate.xlsm]labels!LV3:LV3</v>
      </c>
      <c r="M168" s="14">
        <f t="shared" ca="1" si="414"/>
        <v>1</v>
      </c>
      <c r="N168" s="14">
        <f t="shared" ca="1" si="415"/>
        <v>0</v>
      </c>
      <c r="O168" s="14" t="str">
        <f t="shared" ca="1" si="416"/>
        <v>q_54a</v>
      </c>
      <c r="P168" s="14" t="str">
        <f t="shared" ca="1" si="417"/>
        <v>Albumin level  (or NF, NA, NR)</v>
      </c>
      <c r="Q168" s="14" t="str">
        <f ca="1">IF($BP168,ADDRESS(3,D168+1,4,,"["&amp;wew!$G$7&amp;"]"&amp;_sheetname_dataframe)&amp;":"&amp;ADDRESS(2+ster!$C$14,D168+1,4),"")</f>
        <v>[DBTemplate.xlsm]data_frame!FK3:FK3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18"/>
        <v>0</v>
      </c>
      <c r="AA168" s="12">
        <f t="shared" ca="1" si="419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20"/>
        <v>1</v>
      </c>
      <c r="AE168" s="17" t="b">
        <f t="shared" ca="1" si="421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22"/>
        <v/>
      </c>
      <c r="AH168" s="17" t="b">
        <f t="shared" ca="1" si="423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24"/>
        <v/>
      </c>
      <c r="AK168" s="17" t="b">
        <f t="shared" ca="1" si="425"/>
        <v>0</v>
      </c>
      <c r="AL168" s="17" t="b">
        <f t="shared" ca="1" si="426"/>
        <v>0</v>
      </c>
      <c r="AM168" s="17" t="b">
        <f t="shared" ca="1" si="427"/>
        <v>1</v>
      </c>
      <c r="AN168" s="17">
        <f t="shared" ca="1" si="428"/>
        <v>0</v>
      </c>
      <c r="AO168" s="24" t="str">
        <f t="shared" ca="1" si="429"/>
        <v/>
      </c>
      <c r="AP168" s="24" t="str">
        <f t="shared" ca="1" si="430"/>
        <v/>
      </c>
      <c r="AQ168" s="17" t="b">
        <f t="shared" ca="1" si="1329"/>
        <v>0</v>
      </c>
      <c r="AR168" s="17" t="b">
        <f t="shared" ca="1" si="431"/>
        <v>0</v>
      </c>
      <c r="AS168" s="17" t="b">
        <f t="shared" ca="1" si="432"/>
        <v>0</v>
      </c>
      <c r="AT168" s="17" t="b">
        <f t="shared" ca="1" si="433"/>
        <v>0</v>
      </c>
      <c r="AU168" s="17" t="b">
        <f t="shared" ca="1" si="434"/>
        <v>1</v>
      </c>
      <c r="AV168" s="17" t="b">
        <f t="shared" ca="1" si="435"/>
        <v>0</v>
      </c>
      <c r="AW168" s="17" t="b">
        <f t="shared" ca="1" si="436"/>
        <v>0</v>
      </c>
      <c r="AX168" s="14" t="b">
        <f t="array" aca="1" ref="AX168" ca="1">IF(H168,N168&gt;0,"")</f>
        <v>0</v>
      </c>
      <c r="AY168" s="17" t="str">
        <f t="shared" ca="1" si="437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38"/>
        <v>0</v>
      </c>
      <c r="BB168" s="17" t="b">
        <v>0</v>
      </c>
      <c r="BC168" s="17" t="str">
        <f t="shared" ca="1" si="439"/>
        <v/>
      </c>
      <c r="BD168" s="17" t="str">
        <f t="shared" ca="1" si="440"/>
        <v/>
      </c>
      <c r="BE168" s="17" t="b">
        <f t="shared" ca="1" si="1330"/>
        <v>0</v>
      </c>
      <c r="BF168" s="17" t="str">
        <f t="shared" ca="1" si="1331"/>
        <v/>
      </c>
      <c r="BG168" s="17" t="str">
        <f t="shared" ca="1" si="441"/>
        <v/>
      </c>
      <c r="BH168" s="17" t="str">
        <f t="shared" ca="1" si="442"/>
        <v/>
      </c>
      <c r="BI168" s="17" t="str">
        <f t="shared" ca="1" si="443"/>
        <v/>
      </c>
      <c r="BJ168" s="17" t="b">
        <f t="shared" ca="1" si="444"/>
        <v>0</v>
      </c>
      <c r="BK168" s="17" t="b">
        <f t="shared" ca="1" si="1332"/>
        <v>0</v>
      </c>
      <c r="BL168" s="17" t="b">
        <f t="shared" ca="1" si="445"/>
        <v>0</v>
      </c>
      <c r="BM168" s="17" t="str">
        <f t="shared" ca="1" si="446"/>
        <v>N</v>
      </c>
      <c r="BN168" s="17" t="str">
        <f t="shared" ca="1" si="447"/>
        <v>N</v>
      </c>
      <c r="BO168" s="17" t="str">
        <f t="shared" ca="1" si="448"/>
        <v>I</v>
      </c>
      <c r="BP168" s="14" t="b">
        <f t="shared" ca="1" si="449"/>
        <v>1</v>
      </c>
      <c r="BQ168" s="35">
        <v>1</v>
      </c>
      <c r="BU168" s="14" t="s">
        <v>387</v>
      </c>
      <c r="BX168" s="16"/>
      <c r="BY168" s="16"/>
      <c r="BZ168" s="16"/>
      <c r="CA168" s="16" t="b">
        <v>0</v>
      </c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50"/>
        <v/>
      </c>
      <c r="DE168" s="14" t="str">
        <f t="shared" ca="1" si="451"/>
        <v/>
      </c>
      <c r="DF168" s="14" t="str">
        <f t="shared" ca="1" si="452"/>
        <v/>
      </c>
      <c r="DG168" s="14" t="str">
        <f t="shared" ca="1" si="453"/>
        <v/>
      </c>
      <c r="DH168" s="14" t="str">
        <f t="shared" ca="1" si="454"/>
        <v/>
      </c>
      <c r="DI168" s="14" t="str">
        <f t="shared" ca="1" si="455"/>
        <v/>
      </c>
      <c r="DJ168" s="14" t="str">
        <f t="shared" ca="1" si="456"/>
        <v/>
      </c>
      <c r="DK168" s="14" t="str">
        <f t="shared" ca="1" si="457"/>
        <v/>
      </c>
      <c r="DL168" s="14" t="str">
        <f t="shared" ca="1" si="1404"/>
        <v/>
      </c>
      <c r="DM168" s="14" t="str">
        <f t="shared" ca="1" si="458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59"/>
        <v/>
      </c>
      <c r="DP168" s="14" t="str">
        <f t="shared" ca="1" si="460"/>
        <v/>
      </c>
      <c r="DQ168" s="14" t="str">
        <f t="shared" ca="1" si="461"/>
        <v/>
      </c>
      <c r="DR168" s="14" t="str">
        <f t="shared" ca="1" si="462"/>
        <v/>
      </c>
      <c r="DS168" s="14" t="str">
        <f t="shared" ca="1" si="463"/>
        <v/>
      </c>
      <c r="DZ168" s="14" t="b">
        <f t="shared" ca="1" si="464"/>
        <v>0</v>
      </c>
      <c r="EA168" s="14" t="str">
        <f t="shared" ca="1" si="465"/>
        <v>Albumin level  (or NF, NA, NR) (q_54a)</v>
      </c>
      <c r="EB168" s="14" t="str">
        <f t="shared" ca="1" si="466"/>
        <v xml:space="preserve">Values must be numeric. </v>
      </c>
      <c r="EC168" s="14" t="str">
        <f t="shared" ca="1" si="467"/>
        <v xml:space="preserve">Albumin level  (or NF, NA, NR) (q_54a): Values must be numeric. </v>
      </c>
      <c r="ED168" s="14" t="str">
        <f t="shared" ca="1" si="468"/>
        <v/>
      </c>
      <c r="EE168" s="14" t="str">
        <f t="shared" ca="1" si="469"/>
        <v>Values must be numeric</v>
      </c>
      <c r="EF168" s="14" t="str">
        <f t="shared" ca="1" si="470"/>
        <v/>
      </c>
      <c r="EG168" s="14" t="str">
        <f t="shared" ca="1" si="471"/>
        <v/>
      </c>
      <c r="EM168" s="14" t="b">
        <f t="shared" ca="1" si="472"/>
        <v>1</v>
      </c>
      <c r="EN168" s="14">
        <f t="shared" ca="1" si="473"/>
        <v>155</v>
      </c>
      <c r="EO168" s="14" t="str">
        <f t="shared" ca="1" si="474"/>
        <v>q_54a</v>
      </c>
      <c r="EP168" s="14" t="str">
        <f t="shared" ca="1" si="475"/>
        <v xml:space="preserve">Albumin level  (or NF, NA, NR) (q_54a): Values must be numeric. </v>
      </c>
      <c r="EQ168" s="14" t="str">
        <f t="shared" ca="1" si="476"/>
        <v/>
      </c>
    </row>
    <row r="169" spans="2:147" s="14" customFormat="1">
      <c r="B169" s="14" t="str">
        <f t="shared" ca="1" si="407"/>
        <v/>
      </c>
      <c r="C169" s="14">
        <f t="shared" ca="1" si="408"/>
        <v>156</v>
      </c>
      <c r="D169" s="14">
        <f t="shared" si="409"/>
        <v>167</v>
      </c>
      <c r="E169" s="14" t="str">
        <f t="shared" ca="1" si="410"/>
        <v>I</v>
      </c>
      <c r="F169" s="14" t="str">
        <f t="shared" ca="1" si="411"/>
        <v>q_54b</v>
      </c>
      <c r="G169" s="14" t="str">
        <f t="shared" ca="1" si="412"/>
        <v>Albumin lower range</v>
      </c>
      <c r="H169" s="14" t="b">
        <f t="shared" ca="1" si="413"/>
        <v>1</v>
      </c>
      <c r="I169" s="14" t="str">
        <f ca="1">IF($H169,ADDRESS(3,(D169+1)*2-1,4,,"["&amp;wew!$G$7&amp;"]"&amp;_sheetname_labels)&amp;":"&amp;ADDRESS(2+ster!$B$20,(D169+1)*2-1,4),"")</f>
        <v>[DBTemplate.xlsm]labels!LW3:LW725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[DBTemplate.xlsm]labels!LW3:LW3</v>
      </c>
      <c r="L169" s="14" t="str">
        <f ca="1">IF($H169,IF($J169&gt;0,ADDRESS(3,(D169+1)*2,4,,"["&amp;wew!$G$7&amp;"]"&amp;_sheetname_labels)&amp;":"&amp;ADDRESS(2+J169,(D169+1)*2,4),""),"")</f>
        <v>[DBTemplate.xlsm]labels!LX3:LX3</v>
      </c>
      <c r="M169" s="14">
        <f t="shared" ca="1" si="414"/>
        <v>1</v>
      </c>
      <c r="N169" s="14">
        <f t="shared" ca="1" si="415"/>
        <v>0</v>
      </c>
      <c r="O169" s="14" t="str">
        <f t="shared" ca="1" si="416"/>
        <v>q_54b</v>
      </c>
      <c r="P169" s="14" t="str">
        <f t="shared" ca="1" si="417"/>
        <v>Albumin lower range</v>
      </c>
      <c r="Q169" s="14" t="str">
        <f ca="1">IF($BP169,ADDRESS(3,D169+1,4,,"["&amp;wew!$G$7&amp;"]"&amp;_sheetname_dataframe)&amp;":"&amp;ADDRESS(2+ster!$C$14,D169+1,4),"")</f>
        <v>[DBTemplate.xlsm]data_frame!FL3:FL3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18"/>
        <v>0</v>
      </c>
      <c r="AA169" s="12">
        <f t="shared" ca="1" si="419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20"/>
        <v>1</v>
      </c>
      <c r="AE169" s="17" t="b">
        <f t="shared" ca="1" si="421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22"/>
        <v/>
      </c>
      <c r="AH169" s="17" t="b">
        <f t="shared" ca="1" si="423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24"/>
        <v/>
      </c>
      <c r="AK169" s="17" t="b">
        <f t="shared" ca="1" si="425"/>
        <v>0</v>
      </c>
      <c r="AL169" s="17" t="b">
        <f t="shared" ca="1" si="426"/>
        <v>0</v>
      </c>
      <c r="AM169" s="17" t="b">
        <f t="shared" ca="1" si="427"/>
        <v>1</v>
      </c>
      <c r="AN169" s="17">
        <f t="shared" ca="1" si="428"/>
        <v>0</v>
      </c>
      <c r="AO169" s="24" t="str">
        <f t="shared" ca="1" si="429"/>
        <v/>
      </c>
      <c r="AP169" s="24" t="str">
        <f t="shared" ca="1" si="430"/>
        <v/>
      </c>
      <c r="AQ169" s="17" t="b">
        <f t="shared" ca="1" si="1329"/>
        <v>0</v>
      </c>
      <c r="AR169" s="17" t="b">
        <f t="shared" ca="1" si="431"/>
        <v>0</v>
      </c>
      <c r="AS169" s="17" t="b">
        <f t="shared" ca="1" si="432"/>
        <v>0</v>
      </c>
      <c r="AT169" s="17" t="b">
        <f t="shared" ca="1" si="433"/>
        <v>0</v>
      </c>
      <c r="AU169" s="17" t="b">
        <f t="shared" ca="1" si="434"/>
        <v>1</v>
      </c>
      <c r="AV169" s="17" t="b">
        <f t="shared" ca="1" si="435"/>
        <v>0</v>
      </c>
      <c r="AW169" s="17" t="b">
        <f t="shared" ca="1" si="436"/>
        <v>0</v>
      </c>
      <c r="AX169" s="14" t="b">
        <f t="array" aca="1" ref="AX169" ca="1">IF(H169,N169&gt;0,"")</f>
        <v>0</v>
      </c>
      <c r="AY169" s="17" t="str">
        <f t="shared" ca="1" si="437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38"/>
        <v>0</v>
      </c>
      <c r="BB169" s="17" t="b">
        <v>0</v>
      </c>
      <c r="BC169" s="17" t="str">
        <f t="shared" ca="1" si="439"/>
        <v/>
      </c>
      <c r="BD169" s="17" t="str">
        <f t="shared" ca="1" si="440"/>
        <v/>
      </c>
      <c r="BE169" s="17" t="b">
        <f t="shared" ca="1" si="1330"/>
        <v>0</v>
      </c>
      <c r="BF169" s="17" t="str">
        <f t="shared" ca="1" si="1331"/>
        <v/>
      </c>
      <c r="BG169" s="17" t="str">
        <f t="shared" ca="1" si="441"/>
        <v/>
      </c>
      <c r="BH169" s="17" t="str">
        <f t="shared" ca="1" si="442"/>
        <v/>
      </c>
      <c r="BI169" s="17" t="str">
        <f t="shared" ca="1" si="443"/>
        <v/>
      </c>
      <c r="BJ169" s="17" t="b">
        <f t="shared" ca="1" si="444"/>
        <v>0</v>
      </c>
      <c r="BK169" s="17" t="b">
        <f t="shared" ca="1" si="1332"/>
        <v>0</v>
      </c>
      <c r="BL169" s="17" t="b">
        <f t="shared" ca="1" si="445"/>
        <v>0</v>
      </c>
      <c r="BM169" s="17" t="str">
        <f t="shared" ca="1" si="446"/>
        <v>N</v>
      </c>
      <c r="BN169" s="17" t="str">
        <f t="shared" ca="1" si="447"/>
        <v>N</v>
      </c>
      <c r="BO169" s="17" t="str">
        <f t="shared" ca="1" si="448"/>
        <v>I</v>
      </c>
      <c r="BP169" s="14" t="b">
        <f t="shared" ca="1" si="449"/>
        <v>1</v>
      </c>
      <c r="BQ169" s="35">
        <v>1</v>
      </c>
      <c r="BU169" s="14" t="s">
        <v>387</v>
      </c>
      <c r="BX169" s="16"/>
      <c r="BY169" s="16"/>
      <c r="BZ169" s="16"/>
      <c r="CA169" s="16" t="b">
        <v>0</v>
      </c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50"/>
        <v/>
      </c>
      <c r="DE169" s="14" t="str">
        <f t="shared" ca="1" si="451"/>
        <v/>
      </c>
      <c r="DF169" s="14" t="str">
        <f t="shared" ca="1" si="452"/>
        <v/>
      </c>
      <c r="DG169" s="14" t="str">
        <f t="shared" ca="1" si="453"/>
        <v/>
      </c>
      <c r="DH169" s="14" t="str">
        <f t="shared" ca="1" si="454"/>
        <v/>
      </c>
      <c r="DI169" s="14" t="str">
        <f t="shared" ca="1" si="455"/>
        <v/>
      </c>
      <c r="DJ169" s="14" t="str">
        <f t="shared" ca="1" si="456"/>
        <v/>
      </c>
      <c r="DK169" s="14" t="str">
        <f t="shared" ca="1" si="457"/>
        <v/>
      </c>
      <c r="DL169" s="14" t="str">
        <f t="shared" ca="1" si="1404"/>
        <v/>
      </c>
      <c r="DM169" s="14" t="str">
        <f t="shared" ca="1" si="458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59"/>
        <v/>
      </c>
      <c r="DP169" s="14" t="str">
        <f t="shared" ca="1" si="460"/>
        <v/>
      </c>
      <c r="DQ169" s="14" t="str">
        <f t="shared" ca="1" si="461"/>
        <v/>
      </c>
      <c r="DR169" s="14" t="str">
        <f t="shared" ca="1" si="462"/>
        <v/>
      </c>
      <c r="DS169" s="14" t="str">
        <f t="shared" ca="1" si="463"/>
        <v/>
      </c>
      <c r="DZ169" s="14" t="b">
        <f t="shared" ca="1" si="464"/>
        <v>0</v>
      </c>
      <c r="EA169" s="14" t="str">
        <f t="shared" ca="1" si="465"/>
        <v>Albumin lower range (q_54b)</v>
      </c>
      <c r="EB169" s="14" t="str">
        <f t="shared" ca="1" si="466"/>
        <v xml:space="preserve">Values must be numeric. </v>
      </c>
      <c r="EC169" s="14" t="str">
        <f t="shared" ca="1" si="467"/>
        <v xml:space="preserve">Albumin lower range (q_54b): Values must be numeric. </v>
      </c>
      <c r="ED169" s="14" t="str">
        <f t="shared" ca="1" si="468"/>
        <v/>
      </c>
      <c r="EE169" s="14" t="str">
        <f t="shared" ca="1" si="469"/>
        <v>Values must be numeric</v>
      </c>
      <c r="EF169" s="14" t="str">
        <f t="shared" ca="1" si="470"/>
        <v/>
      </c>
      <c r="EG169" s="14" t="str">
        <f t="shared" ca="1" si="471"/>
        <v/>
      </c>
      <c r="EM169" s="14" t="b">
        <f t="shared" ca="1" si="472"/>
        <v>1</v>
      </c>
      <c r="EN169" s="14">
        <f t="shared" ca="1" si="473"/>
        <v>156</v>
      </c>
      <c r="EO169" s="14" t="str">
        <f t="shared" ca="1" si="474"/>
        <v>q_54b</v>
      </c>
      <c r="EP169" s="14" t="str">
        <f t="shared" ca="1" si="475"/>
        <v xml:space="preserve">Albumin lower range (q_54b): Values must be numeric. </v>
      </c>
      <c r="EQ169" s="14" t="str">
        <f t="shared" ca="1" si="476"/>
        <v/>
      </c>
    </row>
    <row r="170" spans="2:147" s="14" customFormat="1">
      <c r="B170" s="14" t="str">
        <f t="shared" ca="1" si="407"/>
        <v/>
      </c>
      <c r="C170" s="14">
        <f t="shared" ca="1" si="408"/>
        <v>157</v>
      </c>
      <c r="D170" s="14">
        <f t="shared" si="409"/>
        <v>168</v>
      </c>
      <c r="E170" s="14" t="str">
        <f t="shared" ca="1" si="410"/>
        <v>I</v>
      </c>
      <c r="F170" s="14" t="str">
        <f t="shared" ca="1" si="411"/>
        <v>q_54c</v>
      </c>
      <c r="G170" s="14" t="str">
        <f t="shared" ca="1" si="412"/>
        <v>Albumin upper range</v>
      </c>
      <c r="H170" s="14" t="b">
        <f t="shared" ca="1" si="413"/>
        <v>1</v>
      </c>
      <c r="I170" s="14" t="str">
        <f ca="1">IF($H170,ADDRESS(3,(D170+1)*2-1,4,,"["&amp;wew!$G$7&amp;"]"&amp;_sheetname_labels)&amp;":"&amp;ADDRESS(2+ster!$B$20,(D170+1)*2-1,4),"")</f>
        <v>[DBTemplate.xlsm]labels!LY3:LY725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[DBTemplate.xlsm]labels!LY3:LY3</v>
      </c>
      <c r="L170" s="14" t="str">
        <f ca="1">IF($H170,IF($J170&gt;0,ADDRESS(3,(D170+1)*2,4,,"["&amp;wew!$G$7&amp;"]"&amp;_sheetname_labels)&amp;":"&amp;ADDRESS(2+J170,(D170+1)*2,4),""),"")</f>
        <v>[DBTemplate.xlsm]labels!LZ3:LZ3</v>
      </c>
      <c r="M170" s="14">
        <f t="shared" ca="1" si="414"/>
        <v>1</v>
      </c>
      <c r="N170" s="14">
        <f t="shared" ca="1" si="415"/>
        <v>0</v>
      </c>
      <c r="O170" s="14" t="str">
        <f t="shared" ca="1" si="416"/>
        <v>q_54c</v>
      </c>
      <c r="P170" s="14" t="str">
        <f t="shared" ca="1" si="417"/>
        <v>Albumin upper range</v>
      </c>
      <c r="Q170" s="14" t="str">
        <f ca="1">IF($BP170,ADDRESS(3,D170+1,4,,"["&amp;wew!$G$7&amp;"]"&amp;_sheetname_dataframe)&amp;":"&amp;ADDRESS(2+ster!$C$14,D170+1,4),"")</f>
        <v>[DBTemplate.xlsm]data_frame!FM3:FM3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18"/>
        <v>0</v>
      </c>
      <c r="AA170" s="12">
        <f t="shared" ca="1" si="419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20"/>
        <v>1</v>
      </c>
      <c r="AE170" s="17" t="b">
        <f t="shared" ca="1" si="421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22"/>
        <v/>
      </c>
      <c r="AH170" s="17" t="b">
        <f t="shared" ca="1" si="423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24"/>
        <v/>
      </c>
      <c r="AK170" s="17" t="b">
        <f t="shared" ca="1" si="425"/>
        <v>0</v>
      </c>
      <c r="AL170" s="17" t="b">
        <f t="shared" ca="1" si="426"/>
        <v>0</v>
      </c>
      <c r="AM170" s="17" t="b">
        <f t="shared" ca="1" si="427"/>
        <v>1</v>
      </c>
      <c r="AN170" s="17">
        <f t="shared" ca="1" si="428"/>
        <v>0</v>
      </c>
      <c r="AO170" s="24" t="str">
        <f t="shared" ca="1" si="429"/>
        <v/>
      </c>
      <c r="AP170" s="24" t="str">
        <f t="shared" ca="1" si="430"/>
        <v/>
      </c>
      <c r="AQ170" s="17" t="b">
        <f t="shared" ca="1" si="1329"/>
        <v>0</v>
      </c>
      <c r="AR170" s="17" t="b">
        <f t="shared" ca="1" si="431"/>
        <v>0</v>
      </c>
      <c r="AS170" s="17" t="b">
        <f t="shared" ca="1" si="432"/>
        <v>0</v>
      </c>
      <c r="AT170" s="17" t="b">
        <f t="shared" ca="1" si="433"/>
        <v>0</v>
      </c>
      <c r="AU170" s="17" t="b">
        <f t="shared" ca="1" si="434"/>
        <v>1</v>
      </c>
      <c r="AV170" s="17" t="b">
        <f t="shared" ca="1" si="435"/>
        <v>0</v>
      </c>
      <c r="AW170" s="17" t="b">
        <f t="shared" ca="1" si="436"/>
        <v>0</v>
      </c>
      <c r="AX170" s="14" t="b">
        <f t="array" aca="1" ref="AX170" ca="1">IF(H170,N170&gt;0,"")</f>
        <v>0</v>
      </c>
      <c r="AY170" s="17" t="str">
        <f t="shared" ca="1" si="437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38"/>
        <v>0</v>
      </c>
      <c r="BB170" s="17" t="b">
        <v>0</v>
      </c>
      <c r="BC170" s="17" t="str">
        <f t="shared" ca="1" si="439"/>
        <v/>
      </c>
      <c r="BD170" s="17" t="str">
        <f t="shared" ca="1" si="440"/>
        <v/>
      </c>
      <c r="BE170" s="17" t="b">
        <f t="shared" ca="1" si="1330"/>
        <v>0</v>
      </c>
      <c r="BF170" s="17" t="str">
        <f t="shared" ca="1" si="1331"/>
        <v/>
      </c>
      <c r="BG170" s="17" t="str">
        <f t="shared" ca="1" si="441"/>
        <v/>
      </c>
      <c r="BH170" s="17" t="str">
        <f t="shared" ca="1" si="442"/>
        <v/>
      </c>
      <c r="BI170" s="17" t="str">
        <f t="shared" ca="1" si="443"/>
        <v/>
      </c>
      <c r="BJ170" s="17" t="b">
        <f t="shared" ca="1" si="444"/>
        <v>0</v>
      </c>
      <c r="BK170" s="17" t="b">
        <f t="shared" ca="1" si="1332"/>
        <v>0</v>
      </c>
      <c r="BL170" s="17" t="b">
        <f t="shared" ca="1" si="445"/>
        <v>0</v>
      </c>
      <c r="BM170" s="17" t="str">
        <f t="shared" ca="1" si="446"/>
        <v>N</v>
      </c>
      <c r="BN170" s="17" t="str">
        <f t="shared" ca="1" si="447"/>
        <v>N</v>
      </c>
      <c r="BO170" s="17" t="str">
        <f t="shared" ca="1" si="448"/>
        <v>I</v>
      </c>
      <c r="BP170" s="14" t="b">
        <f t="shared" ca="1" si="449"/>
        <v>1</v>
      </c>
      <c r="BQ170" s="35">
        <v>1</v>
      </c>
      <c r="BU170" s="14" t="s">
        <v>387</v>
      </c>
      <c r="BX170" s="16"/>
      <c r="BY170" s="16"/>
      <c r="BZ170" s="16"/>
      <c r="CA170" s="16" t="b">
        <v>0</v>
      </c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50"/>
        <v/>
      </c>
      <c r="DE170" s="14" t="str">
        <f t="shared" ca="1" si="451"/>
        <v/>
      </c>
      <c r="DF170" s="14" t="str">
        <f t="shared" ca="1" si="452"/>
        <v/>
      </c>
      <c r="DG170" s="14" t="str">
        <f t="shared" ca="1" si="453"/>
        <v/>
      </c>
      <c r="DH170" s="14" t="str">
        <f t="shared" ca="1" si="454"/>
        <v/>
      </c>
      <c r="DI170" s="14" t="str">
        <f t="shared" ca="1" si="455"/>
        <v/>
      </c>
      <c r="DJ170" s="14" t="str">
        <f t="shared" ca="1" si="456"/>
        <v/>
      </c>
      <c r="DK170" s="14" t="str">
        <f t="shared" ca="1" si="457"/>
        <v/>
      </c>
      <c r="DL170" s="14" t="str">
        <f t="shared" ca="1" si="1404"/>
        <v/>
      </c>
      <c r="DM170" s="14" t="str">
        <f t="shared" ca="1" si="458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59"/>
        <v/>
      </c>
      <c r="DP170" s="14" t="str">
        <f t="shared" ca="1" si="460"/>
        <v/>
      </c>
      <c r="DQ170" s="14" t="str">
        <f t="shared" ca="1" si="461"/>
        <v/>
      </c>
      <c r="DR170" s="14" t="str">
        <f t="shared" ca="1" si="462"/>
        <v/>
      </c>
      <c r="DS170" s="14" t="str">
        <f t="shared" ca="1" si="463"/>
        <v/>
      </c>
      <c r="DZ170" s="14" t="b">
        <f t="shared" ca="1" si="464"/>
        <v>0</v>
      </c>
      <c r="EA170" s="14" t="str">
        <f t="shared" ca="1" si="465"/>
        <v>Albumin upper range (q_54c)</v>
      </c>
      <c r="EB170" s="14" t="str">
        <f t="shared" ca="1" si="466"/>
        <v xml:space="preserve">Values must be numeric. </v>
      </c>
      <c r="EC170" s="14" t="str">
        <f t="shared" ca="1" si="467"/>
        <v xml:space="preserve">Albumin upper range (q_54c): Values must be numeric. </v>
      </c>
      <c r="ED170" s="14" t="str">
        <f t="shared" ca="1" si="468"/>
        <v/>
      </c>
      <c r="EE170" s="14" t="str">
        <f t="shared" ca="1" si="469"/>
        <v>Values must be numeric</v>
      </c>
      <c r="EF170" s="14" t="str">
        <f t="shared" ca="1" si="470"/>
        <v/>
      </c>
      <c r="EG170" s="14" t="str">
        <f t="shared" ca="1" si="471"/>
        <v/>
      </c>
      <c r="EM170" s="14" t="b">
        <f t="shared" ca="1" si="472"/>
        <v>1</v>
      </c>
      <c r="EN170" s="14">
        <f t="shared" ca="1" si="473"/>
        <v>157</v>
      </c>
      <c r="EO170" s="14" t="str">
        <f t="shared" ca="1" si="474"/>
        <v>q_54c</v>
      </c>
      <c r="EP170" s="14" t="str">
        <f t="shared" ca="1" si="475"/>
        <v xml:space="preserve">Albumin upper range (q_54c): Values must be numeric. </v>
      </c>
      <c r="EQ170" s="14" t="str">
        <f t="shared" ca="1" si="476"/>
        <v/>
      </c>
    </row>
    <row r="171" spans="2:147" s="14" customFormat="1">
      <c r="B171" s="14" t="str">
        <f t="shared" ca="1" si="407"/>
        <v/>
      </c>
      <c r="C171" s="14">
        <f t="shared" ca="1" si="408"/>
        <v>158</v>
      </c>
      <c r="D171" s="14">
        <f t="shared" si="409"/>
        <v>169</v>
      </c>
      <c r="E171" s="14" t="str">
        <f t="shared" ca="1" si="410"/>
        <v>N</v>
      </c>
      <c r="F171" s="14" t="str">
        <f t="shared" ca="1" si="411"/>
        <v>q_54d</v>
      </c>
      <c r="G171" s="14" t="str">
        <f t="shared" ca="1" si="412"/>
        <v>Albumin unit</v>
      </c>
      <c r="H171" s="14" t="b">
        <f t="shared" ca="1" si="413"/>
        <v>1</v>
      </c>
      <c r="I171" s="14" t="str">
        <f ca="1">IF($H171,ADDRESS(3,(D171+1)*2-1,4,,"["&amp;wew!$G$7&amp;"]"&amp;_sheetname_labels)&amp;":"&amp;ADDRESS(2+ster!$B$20,(D171+1)*2-1,4),"")</f>
        <v>[DBTemplate.xlsm]labels!MA3:MA725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[DBTemplate.xlsm]labels!MA3:MA6</v>
      </c>
      <c r="L171" s="14" t="str">
        <f ca="1">IF($H171,IF($J171&gt;0,ADDRESS(3,(D171+1)*2,4,,"["&amp;wew!$G$7&amp;"]"&amp;_sheetname_labels)&amp;":"&amp;ADDRESS(2+J171,(D171+1)*2,4),""),"")</f>
        <v>[DBTemplate.xlsm]labels!MB3:MB6</v>
      </c>
      <c r="M171" s="14">
        <f t="shared" ca="1" si="414"/>
        <v>0</v>
      </c>
      <c r="N171" s="14">
        <f t="shared" ca="1" si="415"/>
        <v>4</v>
      </c>
      <c r="O171" s="14" t="str">
        <f t="shared" ca="1" si="416"/>
        <v>q_54d</v>
      </c>
      <c r="P171" s="14" t="str">
        <f t="shared" ca="1" si="417"/>
        <v>Albumin unit</v>
      </c>
      <c r="Q171" s="14" t="str">
        <f ca="1">IF($BP171,ADDRESS(3,D171+1,4,,"["&amp;wew!$G$7&amp;"]"&amp;_sheetname_dataframe)&amp;":"&amp;ADDRESS(2+ster!$C$14,D171+1,4),"")</f>
        <v>[DBTemplate.xlsm]data_frame!FN3:FN3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18"/>
        <v>0</v>
      </c>
      <c r="AA171" s="12" t="str">
        <f t="shared" ca="1" si="419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20"/>
        <v>1</v>
      </c>
      <c r="AE171" s="17" t="b">
        <f t="shared" ca="1" si="421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22"/>
        <v/>
      </c>
      <c r="AH171" s="17" t="b">
        <f t="shared" ca="1" si="423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24"/>
        <v/>
      </c>
      <c r="AK171" s="17" t="b">
        <f t="shared" ca="1" si="425"/>
        <v>0</v>
      </c>
      <c r="AL171" s="17" t="b">
        <f t="shared" ca="1" si="426"/>
        <v>0</v>
      </c>
      <c r="AM171" s="17" t="b">
        <f t="shared" ca="1" si="427"/>
        <v>0</v>
      </c>
      <c r="AN171" s="17">
        <f t="shared" ca="1" si="428"/>
        <v>0</v>
      </c>
      <c r="AO171" s="24" t="str">
        <f t="shared" ca="1" si="429"/>
        <v/>
      </c>
      <c r="AP171" s="24" t="str">
        <f t="shared" ca="1" si="430"/>
        <v/>
      </c>
      <c r="AQ171" s="17" t="b">
        <f t="shared" ca="1" si="1329"/>
        <v>0</v>
      </c>
      <c r="AR171" s="17" t="b">
        <f t="shared" ca="1" si="431"/>
        <v>1</v>
      </c>
      <c r="AS171" s="17" t="b">
        <f t="shared" ca="1" si="432"/>
        <v>0</v>
      </c>
      <c r="AT171" s="17" t="b">
        <f t="shared" ca="1" si="433"/>
        <v>0</v>
      </c>
      <c r="AU171" s="17" t="b">
        <f t="shared" ca="1" si="434"/>
        <v>1</v>
      </c>
      <c r="AV171" s="17" t="b">
        <f t="shared" ca="1" si="435"/>
        <v>0</v>
      </c>
      <c r="AW171" s="17" t="b">
        <f t="shared" ca="1" si="436"/>
        <v>0</v>
      </c>
      <c r="AX171" s="14" t="b">
        <f t="array" aca="1" ref="AX171" ca="1">IF(H171,N171&gt;0,"")</f>
        <v>1</v>
      </c>
      <c r="AY171" s="17" t="str">
        <f t="shared" ca="1" si="437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38"/>
        <v>1</v>
      </c>
      <c r="BB171" s="17" t="b">
        <v>0</v>
      </c>
      <c r="BC171" s="17" t="b">
        <f t="shared" ca="1" si="439"/>
        <v>1</v>
      </c>
      <c r="BD171" s="17" t="b">
        <f t="shared" ca="1" si="440"/>
        <v>0</v>
      </c>
      <c r="BE171" s="17" t="str">
        <f t="shared" ca="1" si="1330"/>
        <v/>
      </c>
      <c r="BF171" s="17" t="b">
        <f t="shared" ca="1" si="1331"/>
        <v>0</v>
      </c>
      <c r="BG171" s="17" t="b">
        <f t="shared" ca="1" si="441"/>
        <v>0</v>
      </c>
      <c r="BH171" s="17" t="b">
        <f t="shared" ca="1" si="442"/>
        <v>1</v>
      </c>
      <c r="BI171" s="17">
        <f t="shared" ca="1" si="443"/>
        <v>2</v>
      </c>
      <c r="BJ171" s="17" t="b">
        <f t="shared" ca="1" si="444"/>
        <v>0</v>
      </c>
      <c r="BK171" s="17" t="str">
        <f t="shared" ca="1" si="1332"/>
        <v/>
      </c>
      <c r="BL171" s="17" t="str">
        <f t="shared" ca="1" si="445"/>
        <v/>
      </c>
      <c r="BM171" s="17" t="str">
        <f t="shared" ca="1" si="446"/>
        <v>F</v>
      </c>
      <c r="BN171" s="17" t="str">
        <f t="shared" ca="1" si="447"/>
        <v>F</v>
      </c>
      <c r="BO171" s="17" t="str">
        <f t="shared" ca="1" si="448"/>
        <v>N</v>
      </c>
      <c r="BP171" s="14" t="b">
        <f t="shared" ca="1" si="449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50"/>
        <v/>
      </c>
      <c r="DE171" s="14" t="str">
        <f t="shared" ca="1" si="451"/>
        <v/>
      </c>
      <c r="DF171" s="14" t="str">
        <f t="shared" ca="1" si="452"/>
        <v/>
      </c>
      <c r="DG171" s="14" t="str">
        <f t="shared" ca="1" si="453"/>
        <v/>
      </c>
      <c r="DH171" s="14" t="str">
        <f t="shared" ca="1" si="454"/>
        <v/>
      </c>
      <c r="DI171" s="14" t="str">
        <f t="shared" ca="1" si="455"/>
        <v/>
      </c>
      <c r="DJ171" s="14" t="str">
        <f t="shared" ca="1" si="456"/>
        <v/>
      </c>
      <c r="DK171" s="14" t="str">
        <f t="shared" ca="1" si="457"/>
        <v/>
      </c>
      <c r="DL171" s="14" t="str">
        <f t="shared" ca="1" si="1404"/>
        <v/>
      </c>
      <c r="DM171" s="14" t="str">
        <f t="shared" ca="1" si="458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59"/>
        <v/>
      </c>
      <c r="DP171" s="14" t="str">
        <f t="shared" ca="1" si="460"/>
        <v/>
      </c>
      <c r="DQ171" s="14" t="str">
        <f t="shared" ca="1" si="461"/>
        <v/>
      </c>
      <c r="DR171" s="14" t="str">
        <f t="shared" ca="1" si="462"/>
        <v/>
      </c>
      <c r="DS171" s="14" t="str">
        <f t="shared" ca="1" si="463"/>
        <v/>
      </c>
      <c r="DZ171" s="14" t="b">
        <f t="shared" ca="1" si="464"/>
        <v>0</v>
      </c>
      <c r="EA171" s="14" t="str">
        <f t="shared" ca="1" si="465"/>
        <v>Albumin unit (q_54d)</v>
      </c>
      <c r="EB171" s="14" t="str">
        <f t="shared" ca="1" si="466"/>
        <v xml:space="preserve">Values must be limited to predefinied list. </v>
      </c>
      <c r="EC171" s="14" t="str">
        <f t="shared" ca="1" si="467"/>
        <v xml:space="preserve">Albumin unit (q_54d): Values must be limited to predefinied list. </v>
      </c>
      <c r="ED171" s="14" t="str">
        <f t="shared" ca="1" si="468"/>
        <v/>
      </c>
      <c r="EE171" s="14" t="str">
        <f t="shared" ca="1" si="469"/>
        <v>Values must be limited to predefinied list</v>
      </c>
      <c r="EF171" s="14" t="str">
        <f t="shared" ca="1" si="470"/>
        <v/>
      </c>
      <c r="EG171" s="14" t="str">
        <f t="shared" ca="1" si="471"/>
        <v/>
      </c>
      <c r="EM171" s="14" t="b">
        <f t="shared" ca="1" si="472"/>
        <v>1</v>
      </c>
      <c r="EN171" s="14">
        <f t="shared" ca="1" si="473"/>
        <v>158</v>
      </c>
      <c r="EO171" s="14" t="str">
        <f t="shared" ca="1" si="474"/>
        <v>q_54d</v>
      </c>
      <c r="EP171" s="14" t="str">
        <f t="shared" ca="1" si="475"/>
        <v xml:space="preserve">Albumin unit (q_54d): Values must be limited to predefinied list. </v>
      </c>
      <c r="EQ171" s="14" t="str">
        <f t="shared" ca="1" si="476"/>
        <v/>
      </c>
    </row>
    <row r="172" spans="2:147" s="14" customFormat="1">
      <c r="B172" s="14" t="str">
        <f t="shared" ca="1" si="407"/>
        <v/>
      </c>
      <c r="C172" s="14">
        <f t="shared" ca="1" si="408"/>
        <v>159</v>
      </c>
      <c r="D172" s="14">
        <f t="shared" si="409"/>
        <v>170</v>
      </c>
      <c r="E172" s="14" t="str">
        <f t="shared" ca="1" si="410"/>
        <v>I</v>
      </c>
      <c r="F172" s="14" t="str">
        <f t="shared" ca="1" si="411"/>
        <v>q_55a</v>
      </c>
      <c r="G172" s="14" t="str">
        <f t="shared" ca="1" si="412"/>
        <v>Creatinine level  (or NF, NA, NR)</v>
      </c>
      <c r="H172" s="14" t="b">
        <f t="shared" ca="1" si="413"/>
        <v>1</v>
      </c>
      <c r="I172" s="14" t="str">
        <f ca="1">IF($H172,ADDRESS(3,(D172+1)*2-1,4,,"["&amp;wew!$G$7&amp;"]"&amp;_sheetname_labels)&amp;":"&amp;ADDRESS(2+ster!$B$20,(D172+1)*2-1,4),"")</f>
        <v>[DBTemplate.xlsm]labels!MC3:MC725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[DBTemplate.xlsm]labels!MC3:MC3</v>
      </c>
      <c r="L172" s="14" t="str">
        <f ca="1">IF($H172,IF($J172&gt;0,ADDRESS(3,(D172+1)*2,4,,"["&amp;wew!$G$7&amp;"]"&amp;_sheetname_labels)&amp;":"&amp;ADDRESS(2+J172,(D172+1)*2,4),""),"")</f>
        <v>[DBTemplate.xlsm]labels!MD3:MD3</v>
      </c>
      <c r="M172" s="14">
        <f t="shared" ca="1" si="414"/>
        <v>1</v>
      </c>
      <c r="N172" s="14">
        <f t="shared" ca="1" si="415"/>
        <v>0</v>
      </c>
      <c r="O172" s="14" t="str">
        <f t="shared" ca="1" si="416"/>
        <v>q_55a</v>
      </c>
      <c r="P172" s="14" t="str">
        <f t="shared" ca="1" si="417"/>
        <v>Creatinine level  (or NF, NA, NR)</v>
      </c>
      <c r="Q172" s="14" t="str">
        <f ca="1">IF($BP172,ADDRESS(3,D172+1,4,,"["&amp;wew!$G$7&amp;"]"&amp;_sheetname_dataframe)&amp;":"&amp;ADDRESS(2+ster!$C$14,D172+1,4),"")</f>
        <v>[DBTemplate.xlsm]data_frame!FO3:FO3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18"/>
        <v>0</v>
      </c>
      <c r="AA172" s="12">
        <f t="shared" ca="1" si="419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20"/>
        <v>1</v>
      </c>
      <c r="AE172" s="17" t="b">
        <f t="shared" ca="1" si="421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22"/>
        <v/>
      </c>
      <c r="AH172" s="17" t="b">
        <f t="shared" ca="1" si="423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24"/>
        <v/>
      </c>
      <c r="AK172" s="17" t="b">
        <f t="shared" ca="1" si="425"/>
        <v>0</v>
      </c>
      <c r="AL172" s="17" t="b">
        <f t="shared" ca="1" si="426"/>
        <v>0</v>
      </c>
      <c r="AM172" s="17" t="b">
        <f t="shared" ca="1" si="427"/>
        <v>1</v>
      </c>
      <c r="AN172" s="17">
        <f t="shared" ca="1" si="428"/>
        <v>0</v>
      </c>
      <c r="AO172" s="24" t="str">
        <f t="shared" ca="1" si="429"/>
        <v/>
      </c>
      <c r="AP172" s="24" t="str">
        <f t="shared" ca="1" si="430"/>
        <v/>
      </c>
      <c r="AQ172" s="17" t="b">
        <f t="shared" ca="1" si="1329"/>
        <v>0</v>
      </c>
      <c r="AR172" s="17" t="b">
        <f t="shared" ca="1" si="431"/>
        <v>0</v>
      </c>
      <c r="AS172" s="17" t="b">
        <f t="shared" ca="1" si="432"/>
        <v>0</v>
      </c>
      <c r="AT172" s="17" t="b">
        <f t="shared" ca="1" si="433"/>
        <v>0</v>
      </c>
      <c r="AU172" s="17" t="b">
        <f t="shared" ca="1" si="434"/>
        <v>1</v>
      </c>
      <c r="AV172" s="17" t="b">
        <f t="shared" ca="1" si="435"/>
        <v>0</v>
      </c>
      <c r="AW172" s="17" t="b">
        <f t="shared" ca="1" si="436"/>
        <v>0</v>
      </c>
      <c r="AX172" s="14" t="b">
        <f t="array" aca="1" ref="AX172" ca="1">IF(H172,N172&gt;0,"")</f>
        <v>0</v>
      </c>
      <c r="AY172" s="17" t="str">
        <f t="shared" ca="1" si="437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38"/>
        <v>0</v>
      </c>
      <c r="BB172" s="17" t="b">
        <v>0</v>
      </c>
      <c r="BC172" s="17" t="str">
        <f t="shared" ca="1" si="439"/>
        <v/>
      </c>
      <c r="BD172" s="17" t="str">
        <f t="shared" ca="1" si="440"/>
        <v/>
      </c>
      <c r="BE172" s="17" t="b">
        <f t="shared" ca="1" si="1330"/>
        <v>0</v>
      </c>
      <c r="BF172" s="17" t="str">
        <f t="shared" ca="1" si="1331"/>
        <v/>
      </c>
      <c r="BG172" s="17" t="str">
        <f t="shared" ca="1" si="441"/>
        <v/>
      </c>
      <c r="BH172" s="17" t="str">
        <f t="shared" ca="1" si="442"/>
        <v/>
      </c>
      <c r="BI172" s="17" t="str">
        <f t="shared" ca="1" si="443"/>
        <v/>
      </c>
      <c r="BJ172" s="17" t="b">
        <f t="shared" ca="1" si="444"/>
        <v>0</v>
      </c>
      <c r="BK172" s="17" t="b">
        <f t="shared" ca="1" si="1332"/>
        <v>0</v>
      </c>
      <c r="BL172" s="17" t="b">
        <f t="shared" ca="1" si="445"/>
        <v>0</v>
      </c>
      <c r="BM172" s="17" t="str">
        <f t="shared" ca="1" si="446"/>
        <v>N</v>
      </c>
      <c r="BN172" s="17" t="str">
        <f t="shared" ca="1" si="447"/>
        <v>N</v>
      </c>
      <c r="BO172" s="17" t="str">
        <f t="shared" ca="1" si="448"/>
        <v>I</v>
      </c>
      <c r="BP172" s="14" t="b">
        <f t="shared" ca="1" si="449"/>
        <v>1</v>
      </c>
      <c r="BQ172" s="35">
        <v>1</v>
      </c>
      <c r="BU172" s="14" t="s">
        <v>387</v>
      </c>
      <c r="BX172" s="16"/>
      <c r="BY172" s="16"/>
      <c r="BZ172" s="16"/>
      <c r="CA172" s="16" t="b">
        <v>0</v>
      </c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50"/>
        <v/>
      </c>
      <c r="DE172" s="14" t="str">
        <f t="shared" ca="1" si="451"/>
        <v/>
      </c>
      <c r="DF172" s="14" t="str">
        <f t="shared" ca="1" si="452"/>
        <v/>
      </c>
      <c r="DG172" s="14" t="str">
        <f t="shared" ca="1" si="453"/>
        <v/>
      </c>
      <c r="DH172" s="14" t="str">
        <f t="shared" ca="1" si="454"/>
        <v/>
      </c>
      <c r="DI172" s="14" t="str">
        <f t="shared" ca="1" si="455"/>
        <v/>
      </c>
      <c r="DJ172" s="14" t="str">
        <f t="shared" ca="1" si="456"/>
        <v/>
      </c>
      <c r="DK172" s="14" t="str">
        <f t="shared" ca="1" si="457"/>
        <v/>
      </c>
      <c r="DL172" s="14" t="str">
        <f t="shared" ca="1" si="1404"/>
        <v/>
      </c>
      <c r="DM172" s="14" t="str">
        <f t="shared" ca="1" si="458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59"/>
        <v/>
      </c>
      <c r="DP172" s="14" t="str">
        <f t="shared" ca="1" si="460"/>
        <v/>
      </c>
      <c r="DQ172" s="14" t="str">
        <f t="shared" ca="1" si="461"/>
        <v/>
      </c>
      <c r="DR172" s="14" t="str">
        <f t="shared" ca="1" si="462"/>
        <v/>
      </c>
      <c r="DS172" s="14" t="str">
        <f t="shared" ca="1" si="463"/>
        <v/>
      </c>
      <c r="DZ172" s="14" t="b">
        <f t="shared" ca="1" si="464"/>
        <v>0</v>
      </c>
      <c r="EA172" s="14" t="str">
        <f t="shared" ca="1" si="465"/>
        <v>Creatinine level  (or NF, NA, NR) (q_55a)</v>
      </c>
      <c r="EB172" s="14" t="str">
        <f t="shared" ca="1" si="466"/>
        <v xml:space="preserve">Values must be numeric. </v>
      </c>
      <c r="EC172" s="14" t="str">
        <f t="shared" ca="1" si="467"/>
        <v xml:space="preserve">Creatinine level  (or NF, NA, NR) (q_55a): Values must be numeric. </v>
      </c>
      <c r="ED172" s="14" t="str">
        <f t="shared" ca="1" si="468"/>
        <v/>
      </c>
      <c r="EE172" s="14" t="str">
        <f t="shared" ca="1" si="469"/>
        <v>Values must be numeric</v>
      </c>
      <c r="EF172" s="14" t="str">
        <f t="shared" ca="1" si="470"/>
        <v/>
      </c>
      <c r="EG172" s="14" t="str">
        <f t="shared" ca="1" si="471"/>
        <v/>
      </c>
      <c r="EM172" s="14" t="b">
        <f t="shared" ca="1" si="472"/>
        <v>1</v>
      </c>
      <c r="EN172" s="14">
        <f t="shared" ca="1" si="473"/>
        <v>159</v>
      </c>
      <c r="EO172" s="14" t="str">
        <f t="shared" ca="1" si="474"/>
        <v>q_55a</v>
      </c>
      <c r="EP172" s="14" t="str">
        <f t="shared" ca="1" si="475"/>
        <v xml:space="preserve">Creatinine level  (or NF, NA, NR) (q_55a): Values must be numeric. </v>
      </c>
      <c r="EQ172" s="14" t="str">
        <f t="shared" ca="1" si="476"/>
        <v/>
      </c>
    </row>
    <row r="173" spans="2:147" s="14" customFormat="1">
      <c r="B173" s="14" t="str">
        <f t="shared" ca="1" si="407"/>
        <v/>
      </c>
      <c r="C173" s="14">
        <f t="shared" ca="1" si="408"/>
        <v>160</v>
      </c>
      <c r="D173" s="14">
        <f t="shared" si="409"/>
        <v>171</v>
      </c>
      <c r="E173" s="14" t="str">
        <f t="shared" ca="1" si="410"/>
        <v>I</v>
      </c>
      <c r="F173" s="14" t="str">
        <f t="shared" ca="1" si="411"/>
        <v>q_55b</v>
      </c>
      <c r="G173" s="14" t="str">
        <f t="shared" ca="1" si="412"/>
        <v>Creatinine lower range</v>
      </c>
      <c r="H173" s="14" t="b">
        <f t="shared" ca="1" si="413"/>
        <v>1</v>
      </c>
      <c r="I173" s="14" t="str">
        <f ca="1">IF($H173,ADDRESS(3,(D173+1)*2-1,4,,"["&amp;wew!$G$7&amp;"]"&amp;_sheetname_labels)&amp;":"&amp;ADDRESS(2+ster!$B$20,(D173+1)*2-1,4),"")</f>
        <v>[DBTemplate.xlsm]labels!ME3:ME725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[DBTemplate.xlsm]labels!ME3:ME3</v>
      </c>
      <c r="L173" s="14" t="str">
        <f ca="1">IF($H173,IF($J173&gt;0,ADDRESS(3,(D173+1)*2,4,,"["&amp;wew!$G$7&amp;"]"&amp;_sheetname_labels)&amp;":"&amp;ADDRESS(2+J173,(D173+1)*2,4),""),"")</f>
        <v>[DBTemplate.xlsm]labels!MF3:MF3</v>
      </c>
      <c r="M173" s="14">
        <f t="shared" ca="1" si="414"/>
        <v>1</v>
      </c>
      <c r="N173" s="14">
        <f t="shared" ca="1" si="415"/>
        <v>0</v>
      </c>
      <c r="O173" s="14" t="str">
        <f t="shared" ca="1" si="416"/>
        <v>q_55b</v>
      </c>
      <c r="P173" s="14" t="str">
        <f t="shared" ca="1" si="417"/>
        <v>Creatinine lower range</v>
      </c>
      <c r="Q173" s="14" t="str">
        <f ca="1">IF($BP173,ADDRESS(3,D173+1,4,,"["&amp;wew!$G$7&amp;"]"&amp;_sheetname_dataframe)&amp;":"&amp;ADDRESS(2+ster!$C$14,D173+1,4),"")</f>
        <v>[DBTemplate.xlsm]data_frame!FP3:FP3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18"/>
        <v>0</v>
      </c>
      <c r="AA173" s="12">
        <f t="shared" ca="1" si="419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20"/>
        <v>1</v>
      </c>
      <c r="AE173" s="17" t="b">
        <f t="shared" ca="1" si="421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22"/>
        <v/>
      </c>
      <c r="AH173" s="17" t="b">
        <f t="shared" ca="1" si="423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24"/>
        <v/>
      </c>
      <c r="AK173" s="17" t="b">
        <f t="shared" ca="1" si="425"/>
        <v>0</v>
      </c>
      <c r="AL173" s="17" t="b">
        <f t="shared" ca="1" si="426"/>
        <v>0</v>
      </c>
      <c r="AM173" s="17" t="b">
        <f t="shared" ca="1" si="427"/>
        <v>1</v>
      </c>
      <c r="AN173" s="17">
        <f t="shared" ca="1" si="428"/>
        <v>0</v>
      </c>
      <c r="AO173" s="24" t="str">
        <f t="shared" ca="1" si="429"/>
        <v/>
      </c>
      <c r="AP173" s="24" t="str">
        <f t="shared" ca="1" si="430"/>
        <v/>
      </c>
      <c r="AQ173" s="17" t="b">
        <f t="shared" ca="1" si="1329"/>
        <v>0</v>
      </c>
      <c r="AR173" s="17" t="b">
        <f t="shared" ca="1" si="431"/>
        <v>0</v>
      </c>
      <c r="AS173" s="17" t="b">
        <f t="shared" ca="1" si="432"/>
        <v>0</v>
      </c>
      <c r="AT173" s="17" t="b">
        <f t="shared" ca="1" si="433"/>
        <v>0</v>
      </c>
      <c r="AU173" s="17" t="b">
        <f t="shared" ca="1" si="434"/>
        <v>1</v>
      </c>
      <c r="AV173" s="17" t="b">
        <f t="shared" ca="1" si="435"/>
        <v>0</v>
      </c>
      <c r="AW173" s="17" t="b">
        <f t="shared" ca="1" si="436"/>
        <v>0</v>
      </c>
      <c r="AX173" s="14" t="b">
        <f t="array" aca="1" ref="AX173" ca="1">IF(H173,N173&gt;0,"")</f>
        <v>0</v>
      </c>
      <c r="AY173" s="17" t="str">
        <f t="shared" ca="1" si="437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38"/>
        <v>0</v>
      </c>
      <c r="BB173" s="17" t="b">
        <v>0</v>
      </c>
      <c r="BC173" s="17" t="str">
        <f t="shared" ca="1" si="439"/>
        <v/>
      </c>
      <c r="BD173" s="17" t="str">
        <f t="shared" ca="1" si="440"/>
        <v/>
      </c>
      <c r="BE173" s="17" t="b">
        <f t="shared" ca="1" si="1330"/>
        <v>0</v>
      </c>
      <c r="BF173" s="17" t="str">
        <f t="shared" ca="1" si="1331"/>
        <v/>
      </c>
      <c r="BG173" s="17" t="str">
        <f t="shared" ca="1" si="441"/>
        <v/>
      </c>
      <c r="BH173" s="17" t="str">
        <f t="shared" ca="1" si="442"/>
        <v/>
      </c>
      <c r="BI173" s="17" t="str">
        <f t="shared" ca="1" si="443"/>
        <v/>
      </c>
      <c r="BJ173" s="17" t="b">
        <f t="shared" ca="1" si="444"/>
        <v>0</v>
      </c>
      <c r="BK173" s="17" t="b">
        <f t="shared" ca="1" si="1332"/>
        <v>0</v>
      </c>
      <c r="BL173" s="17" t="b">
        <f t="shared" ca="1" si="445"/>
        <v>0</v>
      </c>
      <c r="BM173" s="17" t="str">
        <f t="shared" ca="1" si="446"/>
        <v>N</v>
      </c>
      <c r="BN173" s="17" t="str">
        <f t="shared" ca="1" si="447"/>
        <v>N</v>
      </c>
      <c r="BO173" s="17" t="str">
        <f t="shared" ca="1" si="448"/>
        <v>I</v>
      </c>
      <c r="BP173" s="14" t="b">
        <f t="shared" ca="1" si="449"/>
        <v>1</v>
      </c>
      <c r="BQ173" s="35">
        <v>1</v>
      </c>
      <c r="BU173" s="14" t="s">
        <v>387</v>
      </c>
      <c r="BX173" s="16"/>
      <c r="BY173" s="16"/>
      <c r="BZ173" s="16"/>
      <c r="CA173" s="16" t="b">
        <v>0</v>
      </c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50"/>
        <v/>
      </c>
      <c r="DE173" s="14" t="str">
        <f t="shared" ca="1" si="451"/>
        <v/>
      </c>
      <c r="DF173" s="14" t="str">
        <f t="shared" ca="1" si="452"/>
        <v/>
      </c>
      <c r="DG173" s="14" t="str">
        <f t="shared" ca="1" si="453"/>
        <v/>
      </c>
      <c r="DH173" s="14" t="str">
        <f t="shared" ca="1" si="454"/>
        <v/>
      </c>
      <c r="DI173" s="14" t="str">
        <f t="shared" ca="1" si="455"/>
        <v/>
      </c>
      <c r="DJ173" s="14" t="str">
        <f t="shared" ca="1" si="456"/>
        <v/>
      </c>
      <c r="DK173" s="14" t="str">
        <f t="shared" ca="1" si="457"/>
        <v/>
      </c>
      <c r="DL173" s="14" t="str">
        <f t="shared" ca="1" si="1404"/>
        <v/>
      </c>
      <c r="DM173" s="14" t="str">
        <f t="shared" ca="1" si="458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59"/>
        <v/>
      </c>
      <c r="DP173" s="14" t="str">
        <f t="shared" ca="1" si="460"/>
        <v/>
      </c>
      <c r="DQ173" s="14" t="str">
        <f t="shared" ca="1" si="461"/>
        <v/>
      </c>
      <c r="DR173" s="14" t="str">
        <f t="shared" ca="1" si="462"/>
        <v/>
      </c>
      <c r="DS173" s="14" t="str">
        <f t="shared" ca="1" si="463"/>
        <v/>
      </c>
      <c r="DZ173" s="14" t="b">
        <f t="shared" ca="1" si="464"/>
        <v>0</v>
      </c>
      <c r="EA173" s="14" t="str">
        <f t="shared" ca="1" si="465"/>
        <v>Creatinine lower range (q_55b)</v>
      </c>
      <c r="EB173" s="14" t="str">
        <f t="shared" ca="1" si="466"/>
        <v xml:space="preserve">Values must be numeric. </v>
      </c>
      <c r="EC173" s="14" t="str">
        <f t="shared" ca="1" si="467"/>
        <v xml:space="preserve">Creatinine lower range (q_55b): Values must be numeric. </v>
      </c>
      <c r="ED173" s="14" t="str">
        <f t="shared" ca="1" si="468"/>
        <v/>
      </c>
      <c r="EE173" s="14" t="str">
        <f t="shared" ca="1" si="469"/>
        <v>Values must be numeric</v>
      </c>
      <c r="EF173" s="14" t="str">
        <f t="shared" ca="1" si="470"/>
        <v/>
      </c>
      <c r="EG173" s="14" t="str">
        <f t="shared" ca="1" si="471"/>
        <v/>
      </c>
      <c r="EM173" s="14" t="b">
        <f t="shared" ca="1" si="472"/>
        <v>1</v>
      </c>
      <c r="EN173" s="14">
        <f t="shared" ca="1" si="473"/>
        <v>160</v>
      </c>
      <c r="EO173" s="14" t="str">
        <f t="shared" ca="1" si="474"/>
        <v>q_55b</v>
      </c>
      <c r="EP173" s="14" t="str">
        <f t="shared" ca="1" si="475"/>
        <v xml:space="preserve">Creatinine lower range (q_55b): Values must be numeric. </v>
      </c>
      <c r="EQ173" s="14" t="str">
        <f t="shared" ca="1" si="476"/>
        <v/>
      </c>
    </row>
    <row r="174" spans="2:147" s="14" customFormat="1">
      <c r="B174" s="14" t="str">
        <f t="shared" ca="1" si="407"/>
        <v/>
      </c>
      <c r="C174" s="14">
        <f t="shared" ca="1" si="408"/>
        <v>161</v>
      </c>
      <c r="D174" s="14">
        <f t="shared" si="409"/>
        <v>172</v>
      </c>
      <c r="E174" s="14" t="str">
        <f t="shared" ca="1" si="410"/>
        <v>I</v>
      </c>
      <c r="F174" s="14" t="str">
        <f t="shared" ca="1" si="411"/>
        <v>q_55c</v>
      </c>
      <c r="G174" s="14" t="str">
        <f t="shared" ca="1" si="412"/>
        <v>Creatinine upper range</v>
      </c>
      <c r="H174" s="14" t="b">
        <f t="shared" ca="1" si="413"/>
        <v>1</v>
      </c>
      <c r="I174" s="14" t="str">
        <f ca="1">IF($H174,ADDRESS(3,(D174+1)*2-1,4,,"["&amp;wew!$G$7&amp;"]"&amp;_sheetname_labels)&amp;":"&amp;ADDRESS(2+ster!$B$20,(D174+1)*2-1,4),"")</f>
        <v>[DBTemplate.xlsm]labels!MG3:MG725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[DBTemplate.xlsm]labels!MG3:MG3</v>
      </c>
      <c r="L174" s="14" t="str">
        <f ca="1">IF($H174,IF($J174&gt;0,ADDRESS(3,(D174+1)*2,4,,"["&amp;wew!$G$7&amp;"]"&amp;_sheetname_labels)&amp;":"&amp;ADDRESS(2+J174,(D174+1)*2,4),""),"")</f>
        <v>[DBTemplate.xlsm]labels!MH3:MH3</v>
      </c>
      <c r="M174" s="14">
        <f t="shared" ca="1" si="414"/>
        <v>1</v>
      </c>
      <c r="N174" s="14">
        <f t="shared" ca="1" si="415"/>
        <v>0</v>
      </c>
      <c r="O174" s="14" t="str">
        <f t="shared" ca="1" si="416"/>
        <v>q_55c</v>
      </c>
      <c r="P174" s="14" t="str">
        <f t="shared" ca="1" si="417"/>
        <v>Creatinine upper range</v>
      </c>
      <c r="Q174" s="14" t="str">
        <f ca="1">IF($BP174,ADDRESS(3,D174+1,4,,"["&amp;wew!$G$7&amp;"]"&amp;_sheetname_dataframe)&amp;":"&amp;ADDRESS(2+ster!$C$14,D174+1,4),"")</f>
        <v>[DBTemplate.xlsm]data_frame!FQ3:FQ3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18"/>
        <v>0</v>
      </c>
      <c r="AA174" s="12">
        <f t="shared" ca="1" si="419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20"/>
        <v>1</v>
      </c>
      <c r="AE174" s="17" t="b">
        <f t="shared" ca="1" si="421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22"/>
        <v/>
      </c>
      <c r="AH174" s="17" t="b">
        <f t="shared" ca="1" si="423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24"/>
        <v/>
      </c>
      <c r="AK174" s="17" t="b">
        <f t="shared" ca="1" si="425"/>
        <v>0</v>
      </c>
      <c r="AL174" s="17" t="b">
        <f t="shared" ca="1" si="426"/>
        <v>0</v>
      </c>
      <c r="AM174" s="17" t="b">
        <f t="shared" ca="1" si="427"/>
        <v>1</v>
      </c>
      <c r="AN174" s="17">
        <f t="shared" ca="1" si="428"/>
        <v>0</v>
      </c>
      <c r="AO174" s="24" t="str">
        <f t="shared" ca="1" si="429"/>
        <v/>
      </c>
      <c r="AP174" s="24" t="str">
        <f t="shared" ca="1" si="430"/>
        <v/>
      </c>
      <c r="AQ174" s="17" t="b">
        <f t="shared" ca="1" si="1329"/>
        <v>0</v>
      </c>
      <c r="AR174" s="17" t="b">
        <f t="shared" ca="1" si="431"/>
        <v>0</v>
      </c>
      <c r="AS174" s="17" t="b">
        <f t="shared" ca="1" si="432"/>
        <v>0</v>
      </c>
      <c r="AT174" s="17" t="b">
        <f t="shared" ca="1" si="433"/>
        <v>0</v>
      </c>
      <c r="AU174" s="17" t="b">
        <f t="shared" ca="1" si="434"/>
        <v>1</v>
      </c>
      <c r="AV174" s="17" t="b">
        <f t="shared" ca="1" si="435"/>
        <v>0</v>
      </c>
      <c r="AW174" s="17" t="b">
        <f t="shared" ca="1" si="436"/>
        <v>0</v>
      </c>
      <c r="AX174" s="14" t="b">
        <f t="array" aca="1" ref="AX174" ca="1">IF(H174,N174&gt;0,"")</f>
        <v>0</v>
      </c>
      <c r="AY174" s="17" t="str">
        <f t="shared" ca="1" si="437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38"/>
        <v>0</v>
      </c>
      <c r="BB174" s="17" t="b">
        <v>0</v>
      </c>
      <c r="BC174" s="17" t="str">
        <f t="shared" ca="1" si="439"/>
        <v/>
      </c>
      <c r="BD174" s="17" t="str">
        <f t="shared" ca="1" si="440"/>
        <v/>
      </c>
      <c r="BE174" s="17" t="b">
        <f t="shared" ca="1" si="1330"/>
        <v>0</v>
      </c>
      <c r="BF174" s="17" t="str">
        <f t="shared" ca="1" si="1331"/>
        <v/>
      </c>
      <c r="BG174" s="17" t="str">
        <f t="shared" ca="1" si="441"/>
        <v/>
      </c>
      <c r="BH174" s="17" t="str">
        <f t="shared" ca="1" si="442"/>
        <v/>
      </c>
      <c r="BI174" s="17" t="str">
        <f t="shared" ca="1" si="443"/>
        <v/>
      </c>
      <c r="BJ174" s="17" t="b">
        <f t="shared" ca="1" si="444"/>
        <v>0</v>
      </c>
      <c r="BK174" s="17" t="b">
        <f t="shared" ca="1" si="1332"/>
        <v>0</v>
      </c>
      <c r="BL174" s="17" t="b">
        <f t="shared" ca="1" si="445"/>
        <v>0</v>
      </c>
      <c r="BM174" s="17" t="str">
        <f t="shared" ca="1" si="446"/>
        <v>N</v>
      </c>
      <c r="BN174" s="17" t="str">
        <f t="shared" ca="1" si="447"/>
        <v>N</v>
      </c>
      <c r="BO174" s="17" t="str">
        <f t="shared" ca="1" si="448"/>
        <v>I</v>
      </c>
      <c r="BP174" s="14" t="b">
        <f t="shared" ca="1" si="449"/>
        <v>1</v>
      </c>
      <c r="BQ174" s="35">
        <v>1</v>
      </c>
      <c r="BU174" s="14" t="s">
        <v>387</v>
      </c>
      <c r="BX174" s="16"/>
      <c r="BY174" s="16"/>
      <c r="BZ174" s="16"/>
      <c r="CA174" s="16" t="b">
        <v>0</v>
      </c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50"/>
        <v/>
      </c>
      <c r="DE174" s="14" t="str">
        <f t="shared" ca="1" si="451"/>
        <v/>
      </c>
      <c r="DF174" s="14" t="str">
        <f t="shared" ca="1" si="452"/>
        <v/>
      </c>
      <c r="DG174" s="14" t="str">
        <f t="shared" ca="1" si="453"/>
        <v/>
      </c>
      <c r="DH174" s="14" t="str">
        <f t="shared" ca="1" si="454"/>
        <v/>
      </c>
      <c r="DI174" s="14" t="str">
        <f t="shared" ca="1" si="455"/>
        <v/>
      </c>
      <c r="DJ174" s="14" t="str">
        <f t="shared" ca="1" si="456"/>
        <v/>
      </c>
      <c r="DK174" s="14" t="str">
        <f t="shared" ca="1" si="457"/>
        <v/>
      </c>
      <c r="DL174" s="14" t="str">
        <f t="shared" ca="1" si="1404"/>
        <v/>
      </c>
      <c r="DM174" s="14" t="str">
        <f t="shared" ca="1" si="458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59"/>
        <v/>
      </c>
      <c r="DP174" s="14" t="str">
        <f t="shared" ca="1" si="460"/>
        <v/>
      </c>
      <c r="DQ174" s="14" t="str">
        <f t="shared" ca="1" si="461"/>
        <v/>
      </c>
      <c r="DR174" s="14" t="str">
        <f t="shared" ca="1" si="462"/>
        <v/>
      </c>
      <c r="DS174" s="14" t="str">
        <f t="shared" ca="1" si="463"/>
        <v/>
      </c>
      <c r="DZ174" s="14" t="b">
        <f t="shared" ca="1" si="464"/>
        <v>0</v>
      </c>
      <c r="EA174" s="14" t="str">
        <f t="shared" ca="1" si="465"/>
        <v>Creatinine upper range (q_55c)</v>
      </c>
      <c r="EB174" s="14" t="str">
        <f t="shared" ca="1" si="466"/>
        <v xml:space="preserve">Values must be numeric. </v>
      </c>
      <c r="EC174" s="14" t="str">
        <f t="shared" ca="1" si="467"/>
        <v xml:space="preserve">Creatinine upper range (q_55c): Values must be numeric. </v>
      </c>
      <c r="ED174" s="14" t="str">
        <f t="shared" ca="1" si="468"/>
        <v/>
      </c>
      <c r="EE174" s="14" t="str">
        <f t="shared" ca="1" si="469"/>
        <v>Values must be numeric</v>
      </c>
      <c r="EF174" s="14" t="str">
        <f t="shared" ca="1" si="470"/>
        <v/>
      </c>
      <c r="EG174" s="14" t="str">
        <f t="shared" ca="1" si="471"/>
        <v/>
      </c>
      <c r="EM174" s="14" t="b">
        <f t="shared" ca="1" si="472"/>
        <v>1</v>
      </c>
      <c r="EN174" s="14">
        <f t="shared" ca="1" si="473"/>
        <v>161</v>
      </c>
      <c r="EO174" s="14" t="str">
        <f t="shared" ca="1" si="474"/>
        <v>q_55c</v>
      </c>
      <c r="EP174" s="14" t="str">
        <f t="shared" ca="1" si="475"/>
        <v xml:space="preserve">Creatinine upper range (q_55c): Values must be numeric. </v>
      </c>
      <c r="EQ174" s="14" t="str">
        <f t="shared" ca="1" si="476"/>
        <v/>
      </c>
    </row>
    <row r="175" spans="2:147" s="14" customFormat="1">
      <c r="B175" s="14" t="str">
        <f t="shared" ca="1" si="407"/>
        <v/>
      </c>
      <c r="C175" s="14">
        <f t="shared" ca="1" si="408"/>
        <v>162</v>
      </c>
      <c r="D175" s="14">
        <f t="shared" si="409"/>
        <v>173</v>
      </c>
      <c r="E175" s="14" t="str">
        <f t="shared" ca="1" si="410"/>
        <v>N</v>
      </c>
      <c r="F175" s="14" t="str">
        <f t="shared" ca="1" si="411"/>
        <v>q_55d</v>
      </c>
      <c r="G175" s="14" t="str">
        <f t="shared" ca="1" si="412"/>
        <v>Creatinine unit</v>
      </c>
      <c r="H175" s="14" t="b">
        <f t="shared" ca="1" si="413"/>
        <v>1</v>
      </c>
      <c r="I175" s="14" t="str">
        <f ca="1">IF($H175,ADDRESS(3,(D175+1)*2-1,4,,"["&amp;wew!$G$7&amp;"]"&amp;_sheetname_labels)&amp;":"&amp;ADDRESS(2+ster!$B$20,(D175+1)*2-1,4),"")</f>
        <v>[DBTemplate.xlsm]labels!MI3:MI725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[DBTemplate.xlsm]labels!MI3:MI5</v>
      </c>
      <c r="L175" s="14" t="str">
        <f ca="1">IF($H175,IF($J175&gt;0,ADDRESS(3,(D175+1)*2,4,,"["&amp;wew!$G$7&amp;"]"&amp;_sheetname_labels)&amp;":"&amp;ADDRESS(2+J175,(D175+1)*2,4),""),"")</f>
        <v>[DBTemplate.xlsm]labels!MJ3:MJ5</v>
      </c>
      <c r="M175" s="14">
        <f t="shared" ca="1" si="414"/>
        <v>0</v>
      </c>
      <c r="N175" s="14">
        <f t="shared" ca="1" si="415"/>
        <v>3</v>
      </c>
      <c r="O175" s="14" t="str">
        <f t="shared" ca="1" si="416"/>
        <v>q_55d</v>
      </c>
      <c r="P175" s="14" t="str">
        <f t="shared" ca="1" si="417"/>
        <v>Creatinine unit</v>
      </c>
      <c r="Q175" s="14" t="str">
        <f ca="1">IF($BP175,ADDRESS(3,D175+1,4,,"["&amp;wew!$G$7&amp;"]"&amp;_sheetname_dataframe)&amp;":"&amp;ADDRESS(2+ster!$C$14,D175+1,4),"")</f>
        <v>[DBTemplate.xlsm]data_frame!FR3:FR3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18"/>
        <v>0</v>
      </c>
      <c r="AA175" s="12" t="str">
        <f t="shared" ca="1" si="419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20"/>
        <v>1</v>
      </c>
      <c r="AE175" s="17" t="b">
        <f t="shared" ca="1" si="421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22"/>
        <v/>
      </c>
      <c r="AH175" s="17" t="b">
        <f t="shared" ca="1" si="423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24"/>
        <v/>
      </c>
      <c r="AK175" s="17" t="b">
        <f t="shared" ca="1" si="425"/>
        <v>0</v>
      </c>
      <c r="AL175" s="17" t="b">
        <f t="shared" ca="1" si="426"/>
        <v>0</v>
      </c>
      <c r="AM175" s="17" t="b">
        <f t="shared" ca="1" si="427"/>
        <v>0</v>
      </c>
      <c r="AN175" s="17">
        <f t="shared" ca="1" si="428"/>
        <v>0</v>
      </c>
      <c r="AO175" s="24" t="str">
        <f t="shared" ca="1" si="429"/>
        <v/>
      </c>
      <c r="AP175" s="24" t="str">
        <f t="shared" ca="1" si="430"/>
        <v/>
      </c>
      <c r="AQ175" s="17" t="b">
        <f t="shared" ca="1" si="1329"/>
        <v>0</v>
      </c>
      <c r="AR175" s="17" t="b">
        <f t="shared" ca="1" si="431"/>
        <v>1</v>
      </c>
      <c r="AS175" s="17" t="b">
        <f t="shared" ca="1" si="432"/>
        <v>0</v>
      </c>
      <c r="AT175" s="17" t="b">
        <f t="shared" ca="1" si="433"/>
        <v>0</v>
      </c>
      <c r="AU175" s="17" t="b">
        <f t="shared" ca="1" si="434"/>
        <v>1</v>
      </c>
      <c r="AV175" s="17" t="b">
        <f t="shared" ca="1" si="435"/>
        <v>0</v>
      </c>
      <c r="AW175" s="17" t="b">
        <f t="shared" ca="1" si="436"/>
        <v>0</v>
      </c>
      <c r="AX175" s="14" t="b">
        <f t="array" aca="1" ref="AX175" ca="1">IF(H175,N175&gt;0,"")</f>
        <v>1</v>
      </c>
      <c r="AY175" s="17" t="str">
        <f t="shared" ca="1" si="437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38"/>
        <v>1</v>
      </c>
      <c r="BB175" s="17" t="b">
        <v>0</v>
      </c>
      <c r="BC175" s="17" t="b">
        <f t="shared" ca="1" si="439"/>
        <v>1</v>
      </c>
      <c r="BD175" s="17" t="b">
        <f t="shared" ca="1" si="440"/>
        <v>0</v>
      </c>
      <c r="BE175" s="17" t="str">
        <f t="shared" ca="1" si="1330"/>
        <v/>
      </c>
      <c r="BF175" s="17" t="b">
        <f t="shared" ca="1" si="1331"/>
        <v>0</v>
      </c>
      <c r="BG175" s="17" t="b">
        <f t="shared" ca="1" si="441"/>
        <v>0</v>
      </c>
      <c r="BH175" s="17" t="b">
        <f t="shared" ca="1" si="442"/>
        <v>1</v>
      </c>
      <c r="BI175" s="17">
        <f t="shared" ca="1" si="443"/>
        <v>2</v>
      </c>
      <c r="BJ175" s="17" t="b">
        <f t="shared" ca="1" si="444"/>
        <v>0</v>
      </c>
      <c r="BK175" s="17" t="str">
        <f t="shared" ca="1" si="1332"/>
        <v/>
      </c>
      <c r="BL175" s="17" t="str">
        <f t="shared" ca="1" si="445"/>
        <v/>
      </c>
      <c r="BM175" s="17" t="str">
        <f t="shared" ca="1" si="446"/>
        <v>F</v>
      </c>
      <c r="BN175" s="17" t="str">
        <f t="shared" ca="1" si="447"/>
        <v>F</v>
      </c>
      <c r="BO175" s="17" t="str">
        <f t="shared" ca="1" si="448"/>
        <v>N</v>
      </c>
      <c r="BP175" s="14" t="b">
        <f t="shared" ca="1" si="449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50"/>
        <v/>
      </c>
      <c r="DE175" s="14" t="str">
        <f t="shared" ca="1" si="451"/>
        <v/>
      </c>
      <c r="DF175" s="14" t="str">
        <f t="shared" ca="1" si="452"/>
        <v/>
      </c>
      <c r="DG175" s="14" t="str">
        <f t="shared" ca="1" si="453"/>
        <v/>
      </c>
      <c r="DH175" s="14" t="str">
        <f t="shared" ca="1" si="454"/>
        <v/>
      </c>
      <c r="DI175" s="14" t="str">
        <f t="shared" ca="1" si="455"/>
        <v/>
      </c>
      <c r="DJ175" s="14" t="str">
        <f t="shared" ca="1" si="456"/>
        <v/>
      </c>
      <c r="DK175" s="14" t="str">
        <f t="shared" ca="1" si="457"/>
        <v/>
      </c>
      <c r="DL175" s="14" t="str">
        <f t="shared" ca="1" si="1404"/>
        <v/>
      </c>
      <c r="DM175" s="14" t="str">
        <f t="shared" ca="1" si="458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59"/>
        <v/>
      </c>
      <c r="DP175" s="14" t="str">
        <f t="shared" ca="1" si="460"/>
        <v/>
      </c>
      <c r="DQ175" s="14" t="str">
        <f t="shared" ca="1" si="461"/>
        <v/>
      </c>
      <c r="DR175" s="14" t="str">
        <f t="shared" ca="1" si="462"/>
        <v/>
      </c>
      <c r="DS175" s="14" t="str">
        <f t="shared" ca="1" si="463"/>
        <v/>
      </c>
      <c r="DZ175" s="14" t="b">
        <f t="shared" ca="1" si="464"/>
        <v>0</v>
      </c>
      <c r="EA175" s="14" t="str">
        <f t="shared" ca="1" si="465"/>
        <v>Creatinine unit (q_55d)</v>
      </c>
      <c r="EB175" s="14" t="str">
        <f t="shared" ca="1" si="466"/>
        <v xml:space="preserve">Values must be limited to predefinied list. </v>
      </c>
      <c r="EC175" s="14" t="str">
        <f t="shared" ca="1" si="467"/>
        <v xml:space="preserve">Creatinine unit (q_55d): Values must be limited to predefinied list. </v>
      </c>
      <c r="ED175" s="14" t="str">
        <f t="shared" ca="1" si="468"/>
        <v/>
      </c>
      <c r="EE175" s="14" t="str">
        <f t="shared" ca="1" si="469"/>
        <v>Values must be limited to predefinied list</v>
      </c>
      <c r="EF175" s="14" t="str">
        <f t="shared" ca="1" si="470"/>
        <v/>
      </c>
      <c r="EG175" s="14" t="str">
        <f t="shared" ca="1" si="471"/>
        <v/>
      </c>
      <c r="EM175" s="14" t="b">
        <f t="shared" ca="1" si="472"/>
        <v>1</v>
      </c>
      <c r="EN175" s="14">
        <f t="shared" ca="1" si="473"/>
        <v>162</v>
      </c>
      <c r="EO175" s="14" t="str">
        <f t="shared" ca="1" si="474"/>
        <v>q_55d</v>
      </c>
      <c r="EP175" s="14" t="str">
        <f t="shared" ca="1" si="475"/>
        <v xml:space="preserve">Creatinine unit (q_55d): Values must be limited to predefinied list. </v>
      </c>
      <c r="EQ175" s="14" t="str">
        <f t="shared" ca="1" si="476"/>
        <v/>
      </c>
    </row>
    <row r="176" spans="2:147" s="14" customFormat="1">
      <c r="B176" s="14" t="str">
        <f t="shared" ca="1" si="407"/>
        <v/>
      </c>
      <c r="C176" s="14">
        <f t="shared" ca="1" si="408"/>
        <v>163</v>
      </c>
      <c r="D176" s="14">
        <f t="shared" si="409"/>
        <v>174</v>
      </c>
      <c r="E176" s="14" t="str">
        <f t="shared" ca="1" si="410"/>
        <v>I</v>
      </c>
      <c r="F176" s="14" t="str">
        <f t="shared" ca="1" si="411"/>
        <v>q_56a</v>
      </c>
      <c r="G176" s="14" t="str">
        <f t="shared" ca="1" si="412"/>
        <v>Total Cholesterol level  (or NF, NA, NR)</v>
      </c>
      <c r="H176" s="14" t="b">
        <f t="shared" ca="1" si="413"/>
        <v>1</v>
      </c>
      <c r="I176" s="14" t="str">
        <f ca="1">IF($H176,ADDRESS(3,(D176+1)*2-1,4,,"["&amp;wew!$G$7&amp;"]"&amp;_sheetname_labels)&amp;":"&amp;ADDRESS(2+ster!$B$20,(D176+1)*2-1,4),"")</f>
        <v>[DBTemplate.xlsm]labels!MK3:MK725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[DBTemplate.xlsm]labels!MK3:MK3</v>
      </c>
      <c r="L176" s="14" t="str">
        <f ca="1">IF($H176,IF($J176&gt;0,ADDRESS(3,(D176+1)*2,4,,"["&amp;wew!$G$7&amp;"]"&amp;_sheetname_labels)&amp;":"&amp;ADDRESS(2+J176,(D176+1)*2,4),""),"")</f>
        <v>[DBTemplate.xlsm]labels!ML3:ML3</v>
      </c>
      <c r="M176" s="14">
        <f t="shared" ca="1" si="414"/>
        <v>1</v>
      </c>
      <c r="N176" s="14">
        <f t="shared" ca="1" si="415"/>
        <v>0</v>
      </c>
      <c r="O176" s="14" t="str">
        <f t="shared" ca="1" si="416"/>
        <v>q_56a</v>
      </c>
      <c r="P176" s="14" t="str">
        <f t="shared" ca="1" si="417"/>
        <v>Total Cholesterol level  (or NF, NA, NR)</v>
      </c>
      <c r="Q176" s="14" t="str">
        <f ca="1">IF($BP176,ADDRESS(3,D176+1,4,,"["&amp;wew!$G$7&amp;"]"&amp;_sheetname_dataframe)&amp;":"&amp;ADDRESS(2+ster!$C$14,D176+1,4),"")</f>
        <v>[DBTemplate.xlsm]data_frame!FS3:FS3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18"/>
        <v>0</v>
      </c>
      <c r="AA176" s="12">
        <f t="shared" ca="1" si="419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20"/>
        <v>1</v>
      </c>
      <c r="AE176" s="17" t="b">
        <f t="shared" ca="1" si="421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22"/>
        <v/>
      </c>
      <c r="AH176" s="17" t="b">
        <f t="shared" ca="1" si="423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24"/>
        <v/>
      </c>
      <c r="AK176" s="17" t="b">
        <f t="shared" ca="1" si="425"/>
        <v>0</v>
      </c>
      <c r="AL176" s="17" t="b">
        <f t="shared" ca="1" si="426"/>
        <v>0</v>
      </c>
      <c r="AM176" s="17" t="b">
        <f t="shared" ca="1" si="427"/>
        <v>1</v>
      </c>
      <c r="AN176" s="17">
        <f t="shared" ca="1" si="428"/>
        <v>0</v>
      </c>
      <c r="AO176" s="24" t="str">
        <f t="shared" ca="1" si="429"/>
        <v/>
      </c>
      <c r="AP176" s="24" t="str">
        <f t="shared" ca="1" si="430"/>
        <v/>
      </c>
      <c r="AQ176" s="17" t="b">
        <f t="shared" ca="1" si="1329"/>
        <v>0</v>
      </c>
      <c r="AR176" s="17" t="b">
        <f t="shared" ca="1" si="431"/>
        <v>0</v>
      </c>
      <c r="AS176" s="17" t="b">
        <f t="shared" ca="1" si="432"/>
        <v>0</v>
      </c>
      <c r="AT176" s="17" t="b">
        <f t="shared" ca="1" si="433"/>
        <v>0</v>
      </c>
      <c r="AU176" s="17" t="b">
        <f t="shared" ca="1" si="434"/>
        <v>1</v>
      </c>
      <c r="AV176" s="17" t="b">
        <f t="shared" ca="1" si="435"/>
        <v>0</v>
      </c>
      <c r="AW176" s="17" t="b">
        <f t="shared" ca="1" si="436"/>
        <v>0</v>
      </c>
      <c r="AX176" s="14" t="b">
        <f t="array" aca="1" ref="AX176" ca="1">IF(H176,N176&gt;0,"")</f>
        <v>0</v>
      </c>
      <c r="AY176" s="17" t="str">
        <f t="shared" ca="1" si="437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38"/>
        <v>0</v>
      </c>
      <c r="BB176" s="17" t="b">
        <v>0</v>
      </c>
      <c r="BC176" s="17" t="str">
        <f t="shared" ca="1" si="439"/>
        <v/>
      </c>
      <c r="BD176" s="17" t="str">
        <f t="shared" ca="1" si="440"/>
        <v/>
      </c>
      <c r="BE176" s="17" t="b">
        <f t="shared" ca="1" si="1330"/>
        <v>0</v>
      </c>
      <c r="BF176" s="17" t="str">
        <f t="shared" ca="1" si="1331"/>
        <v/>
      </c>
      <c r="BG176" s="17" t="str">
        <f t="shared" ca="1" si="441"/>
        <v/>
      </c>
      <c r="BH176" s="17" t="str">
        <f t="shared" ca="1" si="442"/>
        <v/>
      </c>
      <c r="BI176" s="17" t="str">
        <f t="shared" ca="1" si="443"/>
        <v/>
      </c>
      <c r="BJ176" s="17" t="b">
        <f t="shared" ca="1" si="444"/>
        <v>0</v>
      </c>
      <c r="BK176" s="17" t="b">
        <f t="shared" ca="1" si="1332"/>
        <v>0</v>
      </c>
      <c r="BL176" s="17" t="b">
        <f t="shared" ca="1" si="445"/>
        <v>0</v>
      </c>
      <c r="BM176" s="17" t="str">
        <f t="shared" ca="1" si="446"/>
        <v>N</v>
      </c>
      <c r="BN176" s="17" t="str">
        <f t="shared" ca="1" si="447"/>
        <v>N</v>
      </c>
      <c r="BO176" s="17" t="str">
        <f t="shared" ca="1" si="448"/>
        <v>I</v>
      </c>
      <c r="BP176" s="14" t="b">
        <f t="shared" ca="1" si="449"/>
        <v>1</v>
      </c>
      <c r="BQ176" s="35">
        <v>1</v>
      </c>
      <c r="BU176" s="14" t="s">
        <v>387</v>
      </c>
      <c r="BX176" s="16"/>
      <c r="BY176" s="16"/>
      <c r="BZ176" s="16"/>
      <c r="CA176" s="16" t="b">
        <v>0</v>
      </c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50"/>
        <v/>
      </c>
      <c r="DE176" s="14" t="str">
        <f t="shared" ca="1" si="451"/>
        <v/>
      </c>
      <c r="DF176" s="14" t="str">
        <f t="shared" ca="1" si="452"/>
        <v/>
      </c>
      <c r="DG176" s="14" t="str">
        <f t="shared" ca="1" si="453"/>
        <v/>
      </c>
      <c r="DH176" s="14" t="str">
        <f t="shared" ca="1" si="454"/>
        <v/>
      </c>
      <c r="DI176" s="14" t="str">
        <f t="shared" ca="1" si="455"/>
        <v/>
      </c>
      <c r="DJ176" s="14" t="str">
        <f t="shared" ca="1" si="456"/>
        <v/>
      </c>
      <c r="DK176" s="14" t="str">
        <f t="shared" ca="1" si="457"/>
        <v/>
      </c>
      <c r="DL176" s="14" t="str">
        <f t="shared" ca="1" si="1404"/>
        <v/>
      </c>
      <c r="DM176" s="14" t="str">
        <f t="shared" ca="1" si="458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59"/>
        <v/>
      </c>
      <c r="DP176" s="14" t="str">
        <f t="shared" ca="1" si="460"/>
        <v/>
      </c>
      <c r="DQ176" s="14" t="str">
        <f t="shared" ca="1" si="461"/>
        <v/>
      </c>
      <c r="DR176" s="14" t="str">
        <f t="shared" ca="1" si="462"/>
        <v/>
      </c>
      <c r="DS176" s="14" t="str">
        <f t="shared" ca="1" si="463"/>
        <v/>
      </c>
      <c r="DZ176" s="14" t="b">
        <f t="shared" ca="1" si="464"/>
        <v>0</v>
      </c>
      <c r="EA176" s="14" t="str">
        <f t="shared" ca="1" si="465"/>
        <v>Total Cholesterol level  (or NF, NA, NR) (q_56a)</v>
      </c>
      <c r="EB176" s="14" t="str">
        <f t="shared" ca="1" si="466"/>
        <v xml:space="preserve">Values must be numeric. </v>
      </c>
      <c r="EC176" s="14" t="str">
        <f t="shared" ca="1" si="467"/>
        <v xml:space="preserve">Total Cholesterol level  (or NF, NA, NR) (q_56a): Values must be numeric. </v>
      </c>
      <c r="ED176" s="14" t="str">
        <f t="shared" ca="1" si="468"/>
        <v/>
      </c>
      <c r="EE176" s="14" t="str">
        <f t="shared" ca="1" si="469"/>
        <v>Values must be numeric</v>
      </c>
      <c r="EF176" s="14" t="str">
        <f t="shared" ca="1" si="470"/>
        <v/>
      </c>
      <c r="EG176" s="14" t="str">
        <f t="shared" ca="1" si="471"/>
        <v/>
      </c>
      <c r="EM176" s="14" t="b">
        <f t="shared" ca="1" si="472"/>
        <v>1</v>
      </c>
      <c r="EN176" s="14">
        <f t="shared" ca="1" si="473"/>
        <v>163</v>
      </c>
      <c r="EO176" s="14" t="str">
        <f t="shared" ca="1" si="474"/>
        <v>q_56a</v>
      </c>
      <c r="EP176" s="14" t="str">
        <f t="shared" ca="1" si="475"/>
        <v xml:space="preserve">Total Cholesterol level  (or NF, NA, NR) (q_56a): Values must be numeric. </v>
      </c>
      <c r="EQ176" s="14" t="str">
        <f t="shared" ca="1" si="476"/>
        <v/>
      </c>
    </row>
    <row r="177" spans="2:147" s="14" customFormat="1">
      <c r="B177" s="14" t="str">
        <f t="shared" ca="1" si="407"/>
        <v/>
      </c>
      <c r="C177" s="14">
        <f t="shared" ca="1" si="408"/>
        <v>164</v>
      </c>
      <c r="D177" s="14">
        <f t="shared" si="409"/>
        <v>175</v>
      </c>
      <c r="E177" s="14" t="str">
        <f t="shared" ca="1" si="410"/>
        <v>I</v>
      </c>
      <c r="F177" s="14" t="str">
        <f t="shared" ca="1" si="411"/>
        <v>q_56b</v>
      </c>
      <c r="G177" s="14" t="str">
        <f t="shared" ca="1" si="412"/>
        <v>Total Cholesterol lower range</v>
      </c>
      <c r="H177" s="14" t="b">
        <f t="shared" ca="1" si="413"/>
        <v>1</v>
      </c>
      <c r="I177" s="14" t="str">
        <f ca="1">IF($H177,ADDRESS(3,(D177+1)*2-1,4,,"["&amp;wew!$G$7&amp;"]"&amp;_sheetname_labels)&amp;":"&amp;ADDRESS(2+ster!$B$20,(D177+1)*2-1,4),"")</f>
        <v>[DBTemplate.xlsm]labels!MM3:MM725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[DBTemplate.xlsm]labels!MM3:MM3</v>
      </c>
      <c r="L177" s="14" t="str">
        <f ca="1">IF($H177,IF($J177&gt;0,ADDRESS(3,(D177+1)*2,4,,"["&amp;wew!$G$7&amp;"]"&amp;_sheetname_labels)&amp;":"&amp;ADDRESS(2+J177,(D177+1)*2,4),""),"")</f>
        <v>[DBTemplate.xlsm]labels!MN3:MN3</v>
      </c>
      <c r="M177" s="14">
        <f t="shared" ca="1" si="414"/>
        <v>1</v>
      </c>
      <c r="N177" s="14">
        <f t="shared" ca="1" si="415"/>
        <v>0</v>
      </c>
      <c r="O177" s="14" t="str">
        <f t="shared" ca="1" si="416"/>
        <v>q_56b</v>
      </c>
      <c r="P177" s="14" t="str">
        <f t="shared" ca="1" si="417"/>
        <v>Total Cholesterol lower range</v>
      </c>
      <c r="Q177" s="14" t="str">
        <f ca="1">IF($BP177,ADDRESS(3,D177+1,4,,"["&amp;wew!$G$7&amp;"]"&amp;_sheetname_dataframe)&amp;":"&amp;ADDRESS(2+ster!$C$14,D177+1,4),"")</f>
        <v>[DBTemplate.xlsm]data_frame!FT3:FT3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18"/>
        <v>0</v>
      </c>
      <c r="AA177" s="12">
        <f t="shared" ca="1" si="419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20"/>
        <v>1</v>
      </c>
      <c r="AE177" s="17" t="b">
        <f t="shared" ca="1" si="421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22"/>
        <v/>
      </c>
      <c r="AH177" s="17" t="b">
        <f t="shared" ca="1" si="423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24"/>
        <v/>
      </c>
      <c r="AK177" s="17" t="b">
        <f t="shared" ca="1" si="425"/>
        <v>0</v>
      </c>
      <c r="AL177" s="17" t="b">
        <f t="shared" ca="1" si="426"/>
        <v>0</v>
      </c>
      <c r="AM177" s="17" t="b">
        <f t="shared" ca="1" si="427"/>
        <v>1</v>
      </c>
      <c r="AN177" s="17">
        <f t="shared" ca="1" si="428"/>
        <v>0</v>
      </c>
      <c r="AO177" s="24" t="str">
        <f t="shared" ca="1" si="429"/>
        <v/>
      </c>
      <c r="AP177" s="24" t="str">
        <f t="shared" ca="1" si="430"/>
        <v/>
      </c>
      <c r="AQ177" s="17" t="b">
        <f t="shared" ca="1" si="1329"/>
        <v>0</v>
      </c>
      <c r="AR177" s="17" t="b">
        <f t="shared" ca="1" si="431"/>
        <v>0</v>
      </c>
      <c r="AS177" s="17" t="b">
        <f t="shared" ca="1" si="432"/>
        <v>0</v>
      </c>
      <c r="AT177" s="17" t="b">
        <f t="shared" ca="1" si="433"/>
        <v>0</v>
      </c>
      <c r="AU177" s="17" t="b">
        <f t="shared" ca="1" si="434"/>
        <v>1</v>
      </c>
      <c r="AV177" s="17" t="b">
        <f t="shared" ca="1" si="435"/>
        <v>0</v>
      </c>
      <c r="AW177" s="17" t="b">
        <f t="shared" ca="1" si="436"/>
        <v>0</v>
      </c>
      <c r="AX177" s="14" t="b">
        <f t="array" aca="1" ref="AX177" ca="1">IF(H177,N177&gt;0,"")</f>
        <v>0</v>
      </c>
      <c r="AY177" s="17" t="str">
        <f t="shared" ca="1" si="437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38"/>
        <v>0</v>
      </c>
      <c r="BB177" s="17" t="b">
        <v>0</v>
      </c>
      <c r="BC177" s="17" t="str">
        <f t="shared" ca="1" si="439"/>
        <v/>
      </c>
      <c r="BD177" s="17" t="str">
        <f t="shared" ca="1" si="440"/>
        <v/>
      </c>
      <c r="BE177" s="17" t="b">
        <f t="shared" ca="1" si="1330"/>
        <v>0</v>
      </c>
      <c r="BF177" s="17" t="str">
        <f t="shared" ca="1" si="1331"/>
        <v/>
      </c>
      <c r="BG177" s="17" t="str">
        <f t="shared" ca="1" si="441"/>
        <v/>
      </c>
      <c r="BH177" s="17" t="str">
        <f t="shared" ca="1" si="442"/>
        <v/>
      </c>
      <c r="BI177" s="17" t="str">
        <f t="shared" ca="1" si="443"/>
        <v/>
      </c>
      <c r="BJ177" s="17" t="b">
        <f t="shared" ca="1" si="444"/>
        <v>0</v>
      </c>
      <c r="BK177" s="17" t="b">
        <f t="shared" ca="1" si="1332"/>
        <v>0</v>
      </c>
      <c r="BL177" s="17" t="b">
        <f t="shared" ca="1" si="445"/>
        <v>0</v>
      </c>
      <c r="BM177" s="17" t="str">
        <f t="shared" ca="1" si="446"/>
        <v>N</v>
      </c>
      <c r="BN177" s="17" t="str">
        <f t="shared" ca="1" si="447"/>
        <v>N</v>
      </c>
      <c r="BO177" s="17" t="str">
        <f t="shared" ca="1" si="448"/>
        <v>I</v>
      </c>
      <c r="BP177" s="14" t="b">
        <f t="shared" ca="1" si="449"/>
        <v>1</v>
      </c>
      <c r="BQ177" s="35">
        <v>1</v>
      </c>
      <c r="BU177" s="14" t="s">
        <v>387</v>
      </c>
      <c r="BX177" s="16"/>
      <c r="BY177" s="16"/>
      <c r="BZ177" s="16"/>
      <c r="CA177" s="16" t="b">
        <v>0</v>
      </c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50"/>
        <v/>
      </c>
      <c r="DE177" s="14" t="str">
        <f t="shared" ca="1" si="451"/>
        <v/>
      </c>
      <c r="DF177" s="14" t="str">
        <f t="shared" ca="1" si="452"/>
        <v/>
      </c>
      <c r="DG177" s="14" t="str">
        <f t="shared" ca="1" si="453"/>
        <v/>
      </c>
      <c r="DH177" s="14" t="str">
        <f t="shared" ca="1" si="454"/>
        <v/>
      </c>
      <c r="DI177" s="14" t="str">
        <f t="shared" ca="1" si="455"/>
        <v/>
      </c>
      <c r="DJ177" s="14" t="str">
        <f t="shared" ca="1" si="456"/>
        <v/>
      </c>
      <c r="DK177" s="14" t="str">
        <f t="shared" ca="1" si="457"/>
        <v/>
      </c>
      <c r="DL177" s="14" t="str">
        <f t="shared" ca="1" si="1404"/>
        <v/>
      </c>
      <c r="DM177" s="14" t="str">
        <f t="shared" ca="1" si="458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59"/>
        <v/>
      </c>
      <c r="DP177" s="14" t="str">
        <f t="shared" ca="1" si="460"/>
        <v/>
      </c>
      <c r="DQ177" s="14" t="str">
        <f t="shared" ca="1" si="461"/>
        <v/>
      </c>
      <c r="DR177" s="14" t="str">
        <f t="shared" ca="1" si="462"/>
        <v/>
      </c>
      <c r="DS177" s="14" t="str">
        <f t="shared" ca="1" si="463"/>
        <v/>
      </c>
      <c r="DZ177" s="14" t="b">
        <f t="shared" ca="1" si="464"/>
        <v>0</v>
      </c>
      <c r="EA177" s="14" t="str">
        <f t="shared" ca="1" si="465"/>
        <v>Total Cholesterol lower range (q_56b)</v>
      </c>
      <c r="EB177" s="14" t="str">
        <f t="shared" ca="1" si="466"/>
        <v xml:space="preserve">Values must be numeric. </v>
      </c>
      <c r="EC177" s="14" t="str">
        <f t="shared" ca="1" si="467"/>
        <v xml:space="preserve">Total Cholesterol lower range (q_56b): Values must be numeric. </v>
      </c>
      <c r="ED177" s="14" t="str">
        <f t="shared" ca="1" si="468"/>
        <v/>
      </c>
      <c r="EE177" s="14" t="str">
        <f t="shared" ca="1" si="469"/>
        <v>Values must be numeric</v>
      </c>
      <c r="EF177" s="14" t="str">
        <f t="shared" ca="1" si="470"/>
        <v/>
      </c>
      <c r="EG177" s="14" t="str">
        <f t="shared" ca="1" si="471"/>
        <v/>
      </c>
      <c r="EM177" s="14" t="b">
        <f t="shared" ca="1" si="472"/>
        <v>1</v>
      </c>
      <c r="EN177" s="14">
        <f t="shared" ca="1" si="473"/>
        <v>164</v>
      </c>
      <c r="EO177" s="14" t="str">
        <f t="shared" ca="1" si="474"/>
        <v>q_56b</v>
      </c>
      <c r="EP177" s="14" t="str">
        <f t="shared" ca="1" si="475"/>
        <v xml:space="preserve">Total Cholesterol lower range (q_56b): Values must be numeric. </v>
      </c>
      <c r="EQ177" s="14" t="str">
        <f t="shared" ca="1" si="476"/>
        <v/>
      </c>
    </row>
    <row r="178" spans="2:147" s="14" customFormat="1">
      <c r="B178" s="14" t="str">
        <f t="shared" ca="1" si="407"/>
        <v/>
      </c>
      <c r="C178" s="14">
        <f t="shared" ca="1" si="408"/>
        <v>165</v>
      </c>
      <c r="D178" s="14">
        <f t="shared" si="409"/>
        <v>176</v>
      </c>
      <c r="E178" s="14" t="str">
        <f t="shared" ca="1" si="410"/>
        <v>I</v>
      </c>
      <c r="F178" s="14" t="str">
        <f t="shared" ca="1" si="411"/>
        <v>q_56c</v>
      </c>
      <c r="G178" s="14" t="str">
        <f t="shared" ca="1" si="412"/>
        <v>Total Cholesterol upper range</v>
      </c>
      <c r="H178" s="14" t="b">
        <f t="shared" ca="1" si="413"/>
        <v>1</v>
      </c>
      <c r="I178" s="14" t="str">
        <f ca="1">IF($H178,ADDRESS(3,(D178+1)*2-1,4,,"["&amp;wew!$G$7&amp;"]"&amp;_sheetname_labels)&amp;":"&amp;ADDRESS(2+ster!$B$20,(D178+1)*2-1,4),"")</f>
        <v>[DBTemplate.xlsm]labels!MO3:MO725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[DBTemplate.xlsm]labels!MO3:MO3</v>
      </c>
      <c r="L178" s="14" t="str">
        <f ca="1">IF($H178,IF($J178&gt;0,ADDRESS(3,(D178+1)*2,4,,"["&amp;wew!$G$7&amp;"]"&amp;_sheetname_labels)&amp;":"&amp;ADDRESS(2+J178,(D178+1)*2,4),""),"")</f>
        <v>[DBTemplate.xlsm]labels!MP3:MP3</v>
      </c>
      <c r="M178" s="14">
        <f t="shared" ca="1" si="414"/>
        <v>1</v>
      </c>
      <c r="N178" s="14">
        <f t="shared" ca="1" si="415"/>
        <v>0</v>
      </c>
      <c r="O178" s="14" t="str">
        <f t="shared" ca="1" si="416"/>
        <v>q_56c</v>
      </c>
      <c r="P178" s="14" t="str">
        <f t="shared" ca="1" si="417"/>
        <v>Total Cholesterol upper range</v>
      </c>
      <c r="Q178" s="14" t="str">
        <f ca="1">IF($BP178,ADDRESS(3,D178+1,4,,"["&amp;wew!$G$7&amp;"]"&amp;_sheetname_dataframe)&amp;":"&amp;ADDRESS(2+ster!$C$14,D178+1,4),"")</f>
        <v>[DBTemplate.xlsm]data_frame!FU3:FU3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18"/>
        <v>0</v>
      </c>
      <c r="AA178" s="12">
        <f t="shared" ca="1" si="419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20"/>
        <v>1</v>
      </c>
      <c r="AE178" s="17" t="b">
        <f t="shared" ca="1" si="421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22"/>
        <v/>
      </c>
      <c r="AH178" s="17" t="b">
        <f t="shared" ca="1" si="423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24"/>
        <v/>
      </c>
      <c r="AK178" s="17" t="b">
        <f t="shared" ca="1" si="425"/>
        <v>0</v>
      </c>
      <c r="AL178" s="17" t="b">
        <f t="shared" ca="1" si="426"/>
        <v>0</v>
      </c>
      <c r="AM178" s="17" t="b">
        <f t="shared" ca="1" si="427"/>
        <v>1</v>
      </c>
      <c r="AN178" s="17">
        <f t="shared" ca="1" si="428"/>
        <v>0</v>
      </c>
      <c r="AO178" s="24" t="str">
        <f t="shared" ca="1" si="429"/>
        <v/>
      </c>
      <c r="AP178" s="24" t="str">
        <f t="shared" ca="1" si="430"/>
        <v/>
      </c>
      <c r="AQ178" s="17" t="b">
        <f t="shared" ca="1" si="1329"/>
        <v>0</v>
      </c>
      <c r="AR178" s="17" t="b">
        <f t="shared" ca="1" si="431"/>
        <v>0</v>
      </c>
      <c r="AS178" s="17" t="b">
        <f t="shared" ca="1" si="432"/>
        <v>0</v>
      </c>
      <c r="AT178" s="17" t="b">
        <f t="shared" ca="1" si="433"/>
        <v>0</v>
      </c>
      <c r="AU178" s="17" t="b">
        <f t="shared" ca="1" si="434"/>
        <v>1</v>
      </c>
      <c r="AV178" s="17" t="b">
        <f t="shared" ca="1" si="435"/>
        <v>0</v>
      </c>
      <c r="AW178" s="17" t="b">
        <f t="shared" ca="1" si="436"/>
        <v>0</v>
      </c>
      <c r="AX178" s="14" t="b">
        <f t="array" aca="1" ref="AX178" ca="1">IF(H178,N178&gt;0,"")</f>
        <v>0</v>
      </c>
      <c r="AY178" s="17" t="str">
        <f t="shared" ca="1" si="437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38"/>
        <v>0</v>
      </c>
      <c r="BB178" s="17" t="b">
        <v>0</v>
      </c>
      <c r="BC178" s="17" t="str">
        <f t="shared" ca="1" si="439"/>
        <v/>
      </c>
      <c r="BD178" s="17" t="str">
        <f t="shared" ca="1" si="440"/>
        <v/>
      </c>
      <c r="BE178" s="17" t="b">
        <f t="shared" ca="1" si="1330"/>
        <v>0</v>
      </c>
      <c r="BF178" s="17" t="str">
        <f t="shared" ca="1" si="1331"/>
        <v/>
      </c>
      <c r="BG178" s="17" t="str">
        <f t="shared" ca="1" si="441"/>
        <v/>
      </c>
      <c r="BH178" s="17" t="str">
        <f t="shared" ca="1" si="442"/>
        <v/>
      </c>
      <c r="BI178" s="17" t="str">
        <f t="shared" ca="1" si="443"/>
        <v/>
      </c>
      <c r="BJ178" s="17" t="b">
        <f t="shared" ca="1" si="444"/>
        <v>0</v>
      </c>
      <c r="BK178" s="17" t="b">
        <f t="shared" ca="1" si="1332"/>
        <v>0</v>
      </c>
      <c r="BL178" s="17" t="b">
        <f t="shared" ca="1" si="445"/>
        <v>0</v>
      </c>
      <c r="BM178" s="17" t="str">
        <f t="shared" ca="1" si="446"/>
        <v>N</v>
      </c>
      <c r="BN178" s="17" t="str">
        <f t="shared" ca="1" si="447"/>
        <v>N</v>
      </c>
      <c r="BO178" s="17" t="str">
        <f t="shared" ca="1" si="448"/>
        <v>I</v>
      </c>
      <c r="BP178" s="14" t="b">
        <f t="shared" ca="1" si="449"/>
        <v>1</v>
      </c>
      <c r="BQ178" s="35">
        <v>1</v>
      </c>
      <c r="BU178" s="14" t="s">
        <v>387</v>
      </c>
      <c r="BX178" s="16"/>
      <c r="BY178" s="16"/>
      <c r="BZ178" s="16"/>
      <c r="CA178" s="16" t="b">
        <v>0</v>
      </c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50"/>
        <v/>
      </c>
      <c r="DE178" s="14" t="str">
        <f t="shared" ca="1" si="451"/>
        <v/>
      </c>
      <c r="DF178" s="14" t="str">
        <f t="shared" ca="1" si="452"/>
        <v/>
      </c>
      <c r="DG178" s="14" t="str">
        <f t="shared" ca="1" si="453"/>
        <v/>
      </c>
      <c r="DH178" s="14" t="str">
        <f t="shared" ca="1" si="454"/>
        <v/>
      </c>
      <c r="DI178" s="14" t="str">
        <f t="shared" ca="1" si="455"/>
        <v/>
      </c>
      <c r="DJ178" s="14" t="str">
        <f t="shared" ca="1" si="456"/>
        <v/>
      </c>
      <c r="DK178" s="14" t="str">
        <f t="shared" ca="1" si="457"/>
        <v/>
      </c>
      <c r="DL178" s="14" t="str">
        <f t="shared" ca="1" si="1404"/>
        <v/>
      </c>
      <c r="DM178" s="14" t="str">
        <f t="shared" ca="1" si="458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59"/>
        <v/>
      </c>
      <c r="DP178" s="14" t="str">
        <f t="shared" ca="1" si="460"/>
        <v/>
      </c>
      <c r="DQ178" s="14" t="str">
        <f t="shared" ca="1" si="461"/>
        <v/>
      </c>
      <c r="DR178" s="14" t="str">
        <f t="shared" ca="1" si="462"/>
        <v/>
      </c>
      <c r="DS178" s="14" t="str">
        <f t="shared" ca="1" si="463"/>
        <v/>
      </c>
      <c r="DZ178" s="14" t="b">
        <f t="shared" ca="1" si="464"/>
        <v>0</v>
      </c>
      <c r="EA178" s="14" t="str">
        <f t="shared" ca="1" si="465"/>
        <v>Total Cholesterol upper range (q_56c)</v>
      </c>
      <c r="EB178" s="14" t="str">
        <f t="shared" ca="1" si="466"/>
        <v xml:space="preserve">Values must be numeric. </v>
      </c>
      <c r="EC178" s="14" t="str">
        <f t="shared" ca="1" si="467"/>
        <v xml:space="preserve">Total Cholesterol upper range (q_56c): Values must be numeric. </v>
      </c>
      <c r="ED178" s="14" t="str">
        <f t="shared" ca="1" si="468"/>
        <v/>
      </c>
      <c r="EE178" s="14" t="str">
        <f t="shared" ca="1" si="469"/>
        <v>Values must be numeric</v>
      </c>
      <c r="EF178" s="14" t="str">
        <f t="shared" ca="1" si="470"/>
        <v/>
      </c>
      <c r="EG178" s="14" t="str">
        <f t="shared" ca="1" si="471"/>
        <v/>
      </c>
      <c r="EM178" s="14" t="b">
        <f t="shared" ca="1" si="472"/>
        <v>1</v>
      </c>
      <c r="EN178" s="14">
        <f t="shared" ca="1" si="473"/>
        <v>165</v>
      </c>
      <c r="EO178" s="14" t="str">
        <f t="shared" ca="1" si="474"/>
        <v>q_56c</v>
      </c>
      <c r="EP178" s="14" t="str">
        <f t="shared" ca="1" si="475"/>
        <v xml:space="preserve">Total Cholesterol upper range (q_56c): Values must be numeric. </v>
      </c>
      <c r="EQ178" s="14" t="str">
        <f t="shared" ca="1" si="476"/>
        <v/>
      </c>
    </row>
    <row r="179" spans="2:147" s="14" customFormat="1">
      <c r="B179" s="14" t="str">
        <f t="shared" ca="1" si="407"/>
        <v/>
      </c>
      <c r="C179" s="14">
        <f t="shared" ca="1" si="408"/>
        <v>166</v>
      </c>
      <c r="D179" s="14">
        <f t="shared" si="409"/>
        <v>177</v>
      </c>
      <c r="E179" s="14" t="str">
        <f t="shared" ca="1" si="410"/>
        <v>N</v>
      </c>
      <c r="F179" s="14" t="str">
        <f t="shared" ca="1" si="411"/>
        <v>q_56d</v>
      </c>
      <c r="G179" s="14" t="str">
        <f t="shared" ca="1" si="412"/>
        <v>Total Cholesterol unit</v>
      </c>
      <c r="H179" s="14" t="b">
        <f t="shared" ca="1" si="413"/>
        <v>1</v>
      </c>
      <c r="I179" s="14" t="str">
        <f ca="1">IF($H179,ADDRESS(3,(D179+1)*2-1,4,,"["&amp;wew!$G$7&amp;"]"&amp;_sheetname_labels)&amp;":"&amp;ADDRESS(2+ster!$B$20,(D179+1)*2-1,4),"")</f>
        <v>[DBTemplate.xlsm]labels!MQ3:MQ725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[DBTemplate.xlsm]labels!MQ3:MQ5</v>
      </c>
      <c r="L179" s="14" t="str">
        <f ca="1">IF($H179,IF($J179&gt;0,ADDRESS(3,(D179+1)*2,4,,"["&amp;wew!$G$7&amp;"]"&amp;_sheetname_labels)&amp;":"&amp;ADDRESS(2+J179,(D179+1)*2,4),""),"")</f>
        <v>[DBTemplate.xlsm]labels!MR3:MR5</v>
      </c>
      <c r="M179" s="14">
        <f t="shared" ca="1" si="414"/>
        <v>0</v>
      </c>
      <c r="N179" s="14">
        <f t="shared" ca="1" si="415"/>
        <v>3</v>
      </c>
      <c r="O179" s="14" t="str">
        <f t="shared" ca="1" si="416"/>
        <v>q_56d</v>
      </c>
      <c r="P179" s="14" t="str">
        <f t="shared" ca="1" si="417"/>
        <v>Total Cholesterol unit</v>
      </c>
      <c r="Q179" s="14" t="str">
        <f ca="1">IF($BP179,ADDRESS(3,D179+1,4,,"["&amp;wew!$G$7&amp;"]"&amp;_sheetname_dataframe)&amp;":"&amp;ADDRESS(2+ster!$C$14,D179+1,4),"")</f>
        <v>[DBTemplate.xlsm]data_frame!FV3:FV3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18"/>
        <v>0</v>
      </c>
      <c r="AA179" s="12" t="str">
        <f t="shared" ca="1" si="419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20"/>
        <v>1</v>
      </c>
      <c r="AE179" s="17" t="b">
        <f t="shared" ca="1" si="421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22"/>
        <v/>
      </c>
      <c r="AH179" s="17" t="b">
        <f t="shared" ca="1" si="423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24"/>
        <v/>
      </c>
      <c r="AK179" s="17" t="b">
        <f t="shared" ca="1" si="425"/>
        <v>0</v>
      </c>
      <c r="AL179" s="17" t="b">
        <f t="shared" ca="1" si="426"/>
        <v>0</v>
      </c>
      <c r="AM179" s="17" t="b">
        <f t="shared" ca="1" si="427"/>
        <v>0</v>
      </c>
      <c r="AN179" s="17">
        <f t="shared" ca="1" si="428"/>
        <v>0</v>
      </c>
      <c r="AO179" s="24" t="str">
        <f t="shared" ca="1" si="429"/>
        <v/>
      </c>
      <c r="AP179" s="24" t="str">
        <f t="shared" ca="1" si="430"/>
        <v/>
      </c>
      <c r="AQ179" s="17" t="b">
        <f t="shared" ca="1" si="1329"/>
        <v>0</v>
      </c>
      <c r="AR179" s="17" t="b">
        <f t="shared" ca="1" si="431"/>
        <v>1</v>
      </c>
      <c r="AS179" s="17" t="b">
        <f t="shared" ca="1" si="432"/>
        <v>0</v>
      </c>
      <c r="AT179" s="17" t="b">
        <f t="shared" ca="1" si="433"/>
        <v>0</v>
      </c>
      <c r="AU179" s="17" t="b">
        <f t="shared" ca="1" si="434"/>
        <v>1</v>
      </c>
      <c r="AV179" s="17" t="b">
        <f t="shared" ca="1" si="435"/>
        <v>0</v>
      </c>
      <c r="AW179" s="17" t="b">
        <f t="shared" ca="1" si="436"/>
        <v>0</v>
      </c>
      <c r="AX179" s="14" t="b">
        <f t="array" aca="1" ref="AX179" ca="1">IF(H179,N179&gt;0,"")</f>
        <v>1</v>
      </c>
      <c r="AY179" s="17" t="str">
        <f t="shared" ca="1" si="437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38"/>
        <v>1</v>
      </c>
      <c r="BB179" s="17" t="b">
        <v>0</v>
      </c>
      <c r="BC179" s="17" t="b">
        <f t="shared" ca="1" si="439"/>
        <v>1</v>
      </c>
      <c r="BD179" s="17" t="b">
        <f t="shared" ca="1" si="440"/>
        <v>0</v>
      </c>
      <c r="BE179" s="17" t="str">
        <f t="shared" ca="1" si="1330"/>
        <v/>
      </c>
      <c r="BF179" s="17" t="b">
        <f t="shared" ca="1" si="1331"/>
        <v>0</v>
      </c>
      <c r="BG179" s="17" t="b">
        <f t="shared" ca="1" si="441"/>
        <v>0</v>
      </c>
      <c r="BH179" s="17" t="b">
        <f t="shared" ca="1" si="442"/>
        <v>1</v>
      </c>
      <c r="BI179" s="17">
        <f t="shared" ca="1" si="443"/>
        <v>2</v>
      </c>
      <c r="BJ179" s="17" t="b">
        <f t="shared" ca="1" si="444"/>
        <v>0</v>
      </c>
      <c r="BK179" s="17" t="str">
        <f t="shared" ca="1" si="1332"/>
        <v/>
      </c>
      <c r="BL179" s="17" t="str">
        <f t="shared" ca="1" si="445"/>
        <v/>
      </c>
      <c r="BM179" s="17" t="str">
        <f t="shared" ca="1" si="446"/>
        <v>F</v>
      </c>
      <c r="BN179" s="17" t="str">
        <f t="shared" ca="1" si="447"/>
        <v>F</v>
      </c>
      <c r="BO179" s="17" t="str">
        <f t="shared" ca="1" si="448"/>
        <v>N</v>
      </c>
      <c r="BP179" s="14" t="b">
        <f t="shared" ca="1" si="449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50"/>
        <v/>
      </c>
      <c r="DE179" s="14" t="str">
        <f t="shared" ca="1" si="451"/>
        <v/>
      </c>
      <c r="DF179" s="14" t="str">
        <f t="shared" ca="1" si="452"/>
        <v/>
      </c>
      <c r="DG179" s="14" t="str">
        <f t="shared" ca="1" si="453"/>
        <v/>
      </c>
      <c r="DH179" s="14" t="str">
        <f t="shared" ca="1" si="454"/>
        <v/>
      </c>
      <c r="DI179" s="14" t="str">
        <f t="shared" ca="1" si="455"/>
        <v/>
      </c>
      <c r="DJ179" s="14" t="str">
        <f t="shared" ca="1" si="456"/>
        <v/>
      </c>
      <c r="DK179" s="14" t="str">
        <f t="shared" ca="1" si="457"/>
        <v/>
      </c>
      <c r="DL179" s="14" t="str">
        <f t="shared" ca="1" si="1404"/>
        <v/>
      </c>
      <c r="DM179" s="14" t="str">
        <f t="shared" ca="1" si="458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59"/>
        <v/>
      </c>
      <c r="DP179" s="14" t="str">
        <f t="shared" ca="1" si="460"/>
        <v/>
      </c>
      <c r="DQ179" s="14" t="str">
        <f t="shared" ca="1" si="461"/>
        <v/>
      </c>
      <c r="DR179" s="14" t="str">
        <f t="shared" ca="1" si="462"/>
        <v/>
      </c>
      <c r="DS179" s="14" t="str">
        <f t="shared" ca="1" si="463"/>
        <v/>
      </c>
      <c r="DZ179" s="14" t="b">
        <f t="shared" ca="1" si="464"/>
        <v>0</v>
      </c>
      <c r="EA179" s="14" t="str">
        <f t="shared" ca="1" si="465"/>
        <v>Total Cholesterol unit (q_56d)</v>
      </c>
      <c r="EB179" s="14" t="str">
        <f t="shared" ca="1" si="466"/>
        <v xml:space="preserve">Values must be limited to predefinied list. </v>
      </c>
      <c r="EC179" s="14" t="str">
        <f t="shared" ca="1" si="467"/>
        <v xml:space="preserve">Total Cholesterol unit (q_56d): Values must be limited to predefinied list. </v>
      </c>
      <c r="ED179" s="14" t="str">
        <f t="shared" ca="1" si="468"/>
        <v/>
      </c>
      <c r="EE179" s="14" t="str">
        <f t="shared" ca="1" si="469"/>
        <v>Values must be limited to predefinied list</v>
      </c>
      <c r="EF179" s="14" t="str">
        <f t="shared" ca="1" si="470"/>
        <v/>
      </c>
      <c r="EG179" s="14" t="str">
        <f t="shared" ca="1" si="471"/>
        <v/>
      </c>
      <c r="EM179" s="14" t="b">
        <f t="shared" ca="1" si="472"/>
        <v>1</v>
      </c>
      <c r="EN179" s="14">
        <f t="shared" ca="1" si="473"/>
        <v>166</v>
      </c>
      <c r="EO179" s="14" t="str">
        <f t="shared" ca="1" si="474"/>
        <v>q_56d</v>
      </c>
      <c r="EP179" s="14" t="str">
        <f t="shared" ca="1" si="475"/>
        <v xml:space="preserve">Total Cholesterol unit (q_56d): Values must be limited to predefinied list. </v>
      </c>
      <c r="EQ179" s="14" t="str">
        <f t="shared" ca="1" si="476"/>
        <v/>
      </c>
    </row>
    <row r="180" spans="2:147" s="14" customFormat="1">
      <c r="B180" s="14" t="str">
        <f t="shared" ca="1" si="407"/>
        <v/>
      </c>
      <c r="C180" s="14">
        <f t="shared" ca="1" si="408"/>
        <v>167</v>
      </c>
      <c r="D180" s="14">
        <f t="shared" si="409"/>
        <v>178</v>
      </c>
      <c r="E180" s="14" t="str">
        <f t="shared" ca="1" si="410"/>
        <v>I</v>
      </c>
      <c r="F180" s="14" t="str">
        <f t="shared" ca="1" si="411"/>
        <v>q_57a</v>
      </c>
      <c r="G180" s="14" t="str">
        <f t="shared" ca="1" si="412"/>
        <v>HDL Cholesterol level  (or NF, NA, NR)</v>
      </c>
      <c r="H180" s="14" t="b">
        <f t="shared" ca="1" si="413"/>
        <v>1</v>
      </c>
      <c r="I180" s="14" t="str">
        <f ca="1">IF($H180,ADDRESS(3,(D180+1)*2-1,4,,"["&amp;wew!$G$7&amp;"]"&amp;_sheetname_labels)&amp;":"&amp;ADDRESS(2+ster!$B$20,(D180+1)*2-1,4),"")</f>
        <v>[DBTemplate.xlsm]labels!MS3:MS725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[DBTemplate.xlsm]labels!MS3:MS3</v>
      </c>
      <c r="L180" s="14" t="str">
        <f ca="1">IF($H180,IF($J180&gt;0,ADDRESS(3,(D180+1)*2,4,,"["&amp;wew!$G$7&amp;"]"&amp;_sheetname_labels)&amp;":"&amp;ADDRESS(2+J180,(D180+1)*2,4),""),"")</f>
        <v>[DBTemplate.xlsm]labels!MT3:MT3</v>
      </c>
      <c r="M180" s="14">
        <f t="shared" ca="1" si="414"/>
        <v>1</v>
      </c>
      <c r="N180" s="14">
        <f t="shared" ca="1" si="415"/>
        <v>0</v>
      </c>
      <c r="O180" s="14" t="str">
        <f t="shared" ca="1" si="416"/>
        <v>q_57a</v>
      </c>
      <c r="P180" s="14" t="str">
        <f t="shared" ca="1" si="417"/>
        <v>HDL Cholesterol level  (or NF, NA, NR)</v>
      </c>
      <c r="Q180" s="14" t="str">
        <f ca="1">IF($BP180,ADDRESS(3,D180+1,4,,"["&amp;wew!$G$7&amp;"]"&amp;_sheetname_dataframe)&amp;":"&amp;ADDRESS(2+ster!$C$14,D180+1,4),"")</f>
        <v>[DBTemplate.xlsm]data_frame!FW3:FW3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18"/>
        <v>0</v>
      </c>
      <c r="AA180" s="12">
        <f t="shared" ca="1" si="419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20"/>
        <v>1</v>
      </c>
      <c r="AE180" s="17" t="b">
        <f t="shared" ca="1" si="421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22"/>
        <v/>
      </c>
      <c r="AH180" s="17" t="b">
        <f t="shared" ca="1" si="423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24"/>
        <v/>
      </c>
      <c r="AK180" s="17" t="b">
        <f t="shared" ca="1" si="425"/>
        <v>0</v>
      </c>
      <c r="AL180" s="17" t="b">
        <f t="shared" ca="1" si="426"/>
        <v>0</v>
      </c>
      <c r="AM180" s="17" t="b">
        <f t="shared" ca="1" si="427"/>
        <v>1</v>
      </c>
      <c r="AN180" s="17">
        <f t="shared" ca="1" si="428"/>
        <v>0</v>
      </c>
      <c r="AO180" s="24" t="str">
        <f t="shared" ca="1" si="429"/>
        <v/>
      </c>
      <c r="AP180" s="24" t="str">
        <f t="shared" ca="1" si="430"/>
        <v/>
      </c>
      <c r="AQ180" s="17" t="b">
        <f t="shared" ca="1" si="1329"/>
        <v>0</v>
      </c>
      <c r="AR180" s="17" t="b">
        <f t="shared" ca="1" si="431"/>
        <v>0</v>
      </c>
      <c r="AS180" s="17" t="b">
        <f t="shared" ca="1" si="432"/>
        <v>0</v>
      </c>
      <c r="AT180" s="17" t="b">
        <f t="shared" ca="1" si="433"/>
        <v>0</v>
      </c>
      <c r="AU180" s="17" t="b">
        <f t="shared" ca="1" si="434"/>
        <v>1</v>
      </c>
      <c r="AV180" s="17" t="b">
        <f t="shared" ca="1" si="435"/>
        <v>0</v>
      </c>
      <c r="AW180" s="17" t="b">
        <f t="shared" ca="1" si="436"/>
        <v>0</v>
      </c>
      <c r="AX180" s="14" t="b">
        <f t="array" aca="1" ref="AX180" ca="1">IF(H180,N180&gt;0,"")</f>
        <v>0</v>
      </c>
      <c r="AY180" s="17" t="str">
        <f t="shared" ca="1" si="437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38"/>
        <v>0</v>
      </c>
      <c r="BB180" s="17" t="b">
        <v>0</v>
      </c>
      <c r="BC180" s="17" t="str">
        <f t="shared" ca="1" si="439"/>
        <v/>
      </c>
      <c r="BD180" s="17" t="str">
        <f t="shared" ca="1" si="440"/>
        <v/>
      </c>
      <c r="BE180" s="17" t="b">
        <f t="shared" ca="1" si="1330"/>
        <v>0</v>
      </c>
      <c r="BF180" s="17" t="str">
        <f t="shared" ca="1" si="1331"/>
        <v/>
      </c>
      <c r="BG180" s="17" t="str">
        <f t="shared" ca="1" si="441"/>
        <v/>
      </c>
      <c r="BH180" s="17" t="str">
        <f t="shared" ca="1" si="442"/>
        <v/>
      </c>
      <c r="BI180" s="17" t="str">
        <f t="shared" ca="1" si="443"/>
        <v/>
      </c>
      <c r="BJ180" s="17" t="b">
        <f t="shared" ca="1" si="444"/>
        <v>0</v>
      </c>
      <c r="BK180" s="17" t="b">
        <f t="shared" ca="1" si="1332"/>
        <v>0</v>
      </c>
      <c r="BL180" s="17" t="b">
        <f t="shared" ca="1" si="445"/>
        <v>0</v>
      </c>
      <c r="BM180" s="17" t="str">
        <f t="shared" ca="1" si="446"/>
        <v>N</v>
      </c>
      <c r="BN180" s="17" t="str">
        <f t="shared" ca="1" si="447"/>
        <v>N</v>
      </c>
      <c r="BO180" s="17" t="str">
        <f t="shared" ca="1" si="448"/>
        <v>I</v>
      </c>
      <c r="BP180" s="14" t="b">
        <f t="shared" ca="1" si="449"/>
        <v>1</v>
      </c>
      <c r="BQ180" s="35">
        <v>1</v>
      </c>
      <c r="BU180" s="14" t="s">
        <v>387</v>
      </c>
      <c r="BX180" s="16"/>
      <c r="BY180" s="16"/>
      <c r="BZ180" s="16"/>
      <c r="CA180" s="16" t="b">
        <v>0</v>
      </c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50"/>
        <v/>
      </c>
      <c r="DE180" s="14" t="str">
        <f t="shared" ca="1" si="451"/>
        <v/>
      </c>
      <c r="DF180" s="14" t="str">
        <f t="shared" ca="1" si="452"/>
        <v/>
      </c>
      <c r="DG180" s="14" t="str">
        <f t="shared" ca="1" si="453"/>
        <v/>
      </c>
      <c r="DH180" s="14" t="str">
        <f t="shared" ca="1" si="454"/>
        <v/>
      </c>
      <c r="DI180" s="14" t="str">
        <f t="shared" ca="1" si="455"/>
        <v/>
      </c>
      <c r="DJ180" s="14" t="str">
        <f t="shared" ca="1" si="456"/>
        <v/>
      </c>
      <c r="DK180" s="14" t="str">
        <f t="shared" ca="1" si="457"/>
        <v/>
      </c>
      <c r="DL180" s="14" t="str">
        <f t="shared" ca="1" si="1404"/>
        <v/>
      </c>
      <c r="DM180" s="14" t="str">
        <f t="shared" ca="1" si="458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59"/>
        <v/>
      </c>
      <c r="DP180" s="14" t="str">
        <f t="shared" ca="1" si="460"/>
        <v/>
      </c>
      <c r="DQ180" s="14" t="str">
        <f t="shared" ca="1" si="461"/>
        <v/>
      </c>
      <c r="DR180" s="14" t="str">
        <f t="shared" ca="1" si="462"/>
        <v/>
      </c>
      <c r="DS180" s="14" t="str">
        <f t="shared" ca="1" si="463"/>
        <v/>
      </c>
      <c r="DZ180" s="14" t="b">
        <f t="shared" ca="1" si="464"/>
        <v>0</v>
      </c>
      <c r="EA180" s="14" t="str">
        <f t="shared" ca="1" si="465"/>
        <v>HDL Cholesterol level  (or NF, NA, NR) (q_57a)</v>
      </c>
      <c r="EB180" s="14" t="str">
        <f t="shared" ca="1" si="466"/>
        <v xml:space="preserve">Values must be numeric. </v>
      </c>
      <c r="EC180" s="14" t="str">
        <f t="shared" ca="1" si="467"/>
        <v xml:space="preserve">HDL Cholesterol level  (or NF, NA, NR) (q_57a): Values must be numeric. </v>
      </c>
      <c r="ED180" s="14" t="str">
        <f t="shared" ca="1" si="468"/>
        <v/>
      </c>
      <c r="EE180" s="14" t="str">
        <f t="shared" ca="1" si="469"/>
        <v>Values must be numeric</v>
      </c>
      <c r="EF180" s="14" t="str">
        <f t="shared" ca="1" si="470"/>
        <v/>
      </c>
      <c r="EG180" s="14" t="str">
        <f t="shared" ca="1" si="471"/>
        <v/>
      </c>
      <c r="EM180" s="14" t="b">
        <f t="shared" ca="1" si="472"/>
        <v>1</v>
      </c>
      <c r="EN180" s="14">
        <f t="shared" ca="1" si="473"/>
        <v>167</v>
      </c>
      <c r="EO180" s="14" t="str">
        <f t="shared" ca="1" si="474"/>
        <v>q_57a</v>
      </c>
      <c r="EP180" s="14" t="str">
        <f t="shared" ca="1" si="475"/>
        <v xml:space="preserve">HDL Cholesterol level  (or NF, NA, NR) (q_57a): Values must be numeric. </v>
      </c>
      <c r="EQ180" s="14" t="str">
        <f t="shared" ca="1" si="476"/>
        <v/>
      </c>
    </row>
    <row r="181" spans="2:147" s="14" customFormat="1">
      <c r="B181" s="14" t="str">
        <f t="shared" ca="1" si="407"/>
        <v/>
      </c>
      <c r="C181" s="14">
        <f t="shared" ca="1" si="408"/>
        <v>168</v>
      </c>
      <c r="D181" s="14">
        <f t="shared" si="409"/>
        <v>179</v>
      </c>
      <c r="E181" s="14" t="str">
        <f t="shared" ca="1" si="410"/>
        <v>I</v>
      </c>
      <c r="F181" s="14" t="str">
        <f t="shared" ca="1" si="411"/>
        <v>q_57b</v>
      </c>
      <c r="G181" s="14" t="str">
        <f t="shared" ca="1" si="412"/>
        <v>HDL Cholesterol lower range</v>
      </c>
      <c r="H181" s="14" t="b">
        <f t="shared" ca="1" si="413"/>
        <v>1</v>
      </c>
      <c r="I181" s="14" t="str">
        <f ca="1">IF($H181,ADDRESS(3,(D181+1)*2-1,4,,"["&amp;wew!$G$7&amp;"]"&amp;_sheetname_labels)&amp;":"&amp;ADDRESS(2+ster!$B$20,(D181+1)*2-1,4),"")</f>
        <v>[DBTemplate.xlsm]labels!MU3:MU725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[DBTemplate.xlsm]labels!MU3:MU3</v>
      </c>
      <c r="L181" s="14" t="str">
        <f ca="1">IF($H181,IF($J181&gt;0,ADDRESS(3,(D181+1)*2,4,,"["&amp;wew!$G$7&amp;"]"&amp;_sheetname_labels)&amp;":"&amp;ADDRESS(2+J181,(D181+1)*2,4),""),"")</f>
        <v>[DBTemplate.xlsm]labels!MV3:MV3</v>
      </c>
      <c r="M181" s="14">
        <f t="shared" ca="1" si="414"/>
        <v>1</v>
      </c>
      <c r="N181" s="14">
        <f t="shared" ca="1" si="415"/>
        <v>0</v>
      </c>
      <c r="O181" s="14" t="str">
        <f t="shared" ca="1" si="416"/>
        <v>q_57b</v>
      </c>
      <c r="P181" s="14" t="str">
        <f t="shared" ca="1" si="417"/>
        <v>HDL Cholesterol lower range</v>
      </c>
      <c r="Q181" s="14" t="str">
        <f ca="1">IF($BP181,ADDRESS(3,D181+1,4,,"["&amp;wew!$G$7&amp;"]"&amp;_sheetname_dataframe)&amp;":"&amp;ADDRESS(2+ster!$C$14,D181+1,4),"")</f>
        <v>[DBTemplate.xlsm]data_frame!FX3:FX3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18"/>
        <v>0</v>
      </c>
      <c r="AA181" s="12">
        <f t="shared" ca="1" si="419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20"/>
        <v>1</v>
      </c>
      <c r="AE181" s="17" t="b">
        <f t="shared" ca="1" si="421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22"/>
        <v/>
      </c>
      <c r="AH181" s="17" t="b">
        <f t="shared" ca="1" si="423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24"/>
        <v/>
      </c>
      <c r="AK181" s="17" t="b">
        <f t="shared" ca="1" si="425"/>
        <v>0</v>
      </c>
      <c r="AL181" s="17" t="b">
        <f t="shared" ca="1" si="426"/>
        <v>0</v>
      </c>
      <c r="AM181" s="17" t="b">
        <f t="shared" ca="1" si="427"/>
        <v>1</v>
      </c>
      <c r="AN181" s="17">
        <f t="shared" ca="1" si="428"/>
        <v>0</v>
      </c>
      <c r="AO181" s="24" t="str">
        <f t="shared" ca="1" si="429"/>
        <v/>
      </c>
      <c r="AP181" s="24" t="str">
        <f t="shared" ca="1" si="430"/>
        <v/>
      </c>
      <c r="AQ181" s="17" t="b">
        <f t="shared" ca="1" si="1329"/>
        <v>0</v>
      </c>
      <c r="AR181" s="17" t="b">
        <f t="shared" ca="1" si="431"/>
        <v>0</v>
      </c>
      <c r="AS181" s="17" t="b">
        <f t="shared" ca="1" si="432"/>
        <v>0</v>
      </c>
      <c r="AT181" s="17" t="b">
        <f t="shared" ca="1" si="433"/>
        <v>0</v>
      </c>
      <c r="AU181" s="17" t="b">
        <f t="shared" ca="1" si="434"/>
        <v>1</v>
      </c>
      <c r="AV181" s="17" t="b">
        <f t="shared" ca="1" si="435"/>
        <v>0</v>
      </c>
      <c r="AW181" s="17" t="b">
        <f t="shared" ca="1" si="436"/>
        <v>0</v>
      </c>
      <c r="AX181" s="14" t="b">
        <f t="array" aca="1" ref="AX181" ca="1">IF(H181,N181&gt;0,"")</f>
        <v>0</v>
      </c>
      <c r="AY181" s="17" t="str">
        <f t="shared" ca="1" si="437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38"/>
        <v>0</v>
      </c>
      <c r="BB181" s="17" t="b">
        <v>0</v>
      </c>
      <c r="BC181" s="17" t="str">
        <f t="shared" ca="1" si="439"/>
        <v/>
      </c>
      <c r="BD181" s="17" t="str">
        <f t="shared" ca="1" si="440"/>
        <v/>
      </c>
      <c r="BE181" s="17" t="b">
        <f t="shared" ca="1" si="1330"/>
        <v>0</v>
      </c>
      <c r="BF181" s="17" t="str">
        <f t="shared" ca="1" si="1331"/>
        <v/>
      </c>
      <c r="BG181" s="17" t="str">
        <f t="shared" ca="1" si="441"/>
        <v/>
      </c>
      <c r="BH181" s="17" t="str">
        <f t="shared" ca="1" si="442"/>
        <v/>
      </c>
      <c r="BI181" s="17" t="str">
        <f t="shared" ca="1" si="443"/>
        <v/>
      </c>
      <c r="BJ181" s="17" t="b">
        <f t="shared" ca="1" si="444"/>
        <v>0</v>
      </c>
      <c r="BK181" s="17" t="b">
        <f t="shared" ca="1" si="1332"/>
        <v>0</v>
      </c>
      <c r="BL181" s="17" t="b">
        <f t="shared" ca="1" si="445"/>
        <v>0</v>
      </c>
      <c r="BM181" s="17" t="str">
        <f t="shared" ca="1" si="446"/>
        <v>N</v>
      </c>
      <c r="BN181" s="17" t="str">
        <f t="shared" ca="1" si="447"/>
        <v>N</v>
      </c>
      <c r="BO181" s="17" t="str">
        <f t="shared" ca="1" si="448"/>
        <v>I</v>
      </c>
      <c r="BP181" s="14" t="b">
        <f t="shared" ca="1" si="449"/>
        <v>1</v>
      </c>
      <c r="BQ181" s="35">
        <v>1</v>
      </c>
      <c r="BU181" s="14" t="s">
        <v>387</v>
      </c>
      <c r="BX181" s="16"/>
      <c r="BY181" s="16"/>
      <c r="BZ181" s="16"/>
      <c r="CA181" s="16" t="b">
        <v>0</v>
      </c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50"/>
        <v/>
      </c>
      <c r="DE181" s="14" t="str">
        <f t="shared" ca="1" si="451"/>
        <v/>
      </c>
      <c r="DF181" s="14" t="str">
        <f t="shared" ca="1" si="452"/>
        <v/>
      </c>
      <c r="DG181" s="14" t="str">
        <f t="shared" ca="1" si="453"/>
        <v/>
      </c>
      <c r="DH181" s="14" t="str">
        <f t="shared" ca="1" si="454"/>
        <v/>
      </c>
      <c r="DI181" s="14" t="str">
        <f t="shared" ca="1" si="455"/>
        <v/>
      </c>
      <c r="DJ181" s="14" t="str">
        <f t="shared" ca="1" si="456"/>
        <v/>
      </c>
      <c r="DK181" s="14" t="str">
        <f t="shared" ca="1" si="457"/>
        <v/>
      </c>
      <c r="DL181" s="14" t="str">
        <f t="shared" ca="1" si="1404"/>
        <v/>
      </c>
      <c r="DM181" s="14" t="str">
        <f t="shared" ca="1" si="458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59"/>
        <v/>
      </c>
      <c r="DP181" s="14" t="str">
        <f t="shared" ca="1" si="460"/>
        <v/>
      </c>
      <c r="DQ181" s="14" t="str">
        <f t="shared" ca="1" si="461"/>
        <v/>
      </c>
      <c r="DR181" s="14" t="str">
        <f t="shared" ca="1" si="462"/>
        <v/>
      </c>
      <c r="DS181" s="14" t="str">
        <f t="shared" ca="1" si="463"/>
        <v/>
      </c>
      <c r="DZ181" s="14" t="b">
        <f t="shared" ca="1" si="464"/>
        <v>0</v>
      </c>
      <c r="EA181" s="14" t="str">
        <f t="shared" ca="1" si="465"/>
        <v>HDL Cholesterol lower range (q_57b)</v>
      </c>
      <c r="EB181" s="14" t="str">
        <f t="shared" ca="1" si="466"/>
        <v xml:space="preserve">Values must be numeric. </v>
      </c>
      <c r="EC181" s="14" t="str">
        <f t="shared" ca="1" si="467"/>
        <v xml:space="preserve">HDL Cholesterol lower range (q_57b): Values must be numeric. </v>
      </c>
      <c r="ED181" s="14" t="str">
        <f t="shared" ca="1" si="468"/>
        <v/>
      </c>
      <c r="EE181" s="14" t="str">
        <f t="shared" ca="1" si="469"/>
        <v>Values must be numeric</v>
      </c>
      <c r="EF181" s="14" t="str">
        <f t="shared" ca="1" si="470"/>
        <v/>
      </c>
      <c r="EG181" s="14" t="str">
        <f t="shared" ca="1" si="471"/>
        <v/>
      </c>
      <c r="EM181" s="14" t="b">
        <f t="shared" ca="1" si="472"/>
        <v>1</v>
      </c>
      <c r="EN181" s="14">
        <f t="shared" ca="1" si="473"/>
        <v>168</v>
      </c>
      <c r="EO181" s="14" t="str">
        <f t="shared" ca="1" si="474"/>
        <v>q_57b</v>
      </c>
      <c r="EP181" s="14" t="str">
        <f t="shared" ca="1" si="475"/>
        <v xml:space="preserve">HDL Cholesterol lower range (q_57b): Values must be numeric. </v>
      </c>
      <c r="EQ181" s="14" t="str">
        <f t="shared" ca="1" si="476"/>
        <v/>
      </c>
    </row>
    <row r="182" spans="2:147" s="14" customFormat="1">
      <c r="B182" s="14" t="str">
        <f t="shared" ref="B182:B267" ca="1" si="2470">DF182</f>
        <v/>
      </c>
      <c r="C182" s="14">
        <f t="shared" ref="C182:C267" ca="1" si="2471">IF(OFFSET(B182,-1,COLUMN(VariableExists)-2),OFFSET(B182,-1,1)+1,OFFSET(B182,-1,1))</f>
        <v>169</v>
      </c>
      <c r="D182" s="14">
        <f t="shared" ref="D182:D267" si="2472">ROW(A182)-2</f>
        <v>180</v>
      </c>
      <c r="E182" s="14" t="str">
        <f t="shared" ref="E182:E267" ca="1" si="2473">IF(OR(G182="",ROW(G182)=2),"",IF(Z182&gt;0,"S",IF(AX182,IF(J182=2,"D","N"),"I")))</f>
        <v>I</v>
      </c>
      <c r="F182" s="14" t="str">
        <f t="shared" ref="F182:F267" ca="1" si="2474">IF(H182,O182,"")</f>
        <v>q_57c</v>
      </c>
      <c r="G182" s="14" t="str">
        <f t="shared" ref="G182:G267" ca="1" si="2475">IF(H182,P182,"")</f>
        <v>HDL Cholesterol upper range</v>
      </c>
      <c r="H182" s="14" t="b">
        <f t="shared" ref="H182:H267" ca="1" si="2476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[DBTemplate.xlsm]labels!MW3:MW725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[DBTemplate.xlsm]labels!MW3:MW3</v>
      </c>
      <c r="L182" s="14" t="str">
        <f ca="1">IF($H182,IF($J182&gt;0,ADDRESS(3,(D182+1)*2,4,,"["&amp;wew!$G$7&amp;"]"&amp;_sheetname_labels)&amp;":"&amp;ADDRESS(2+J182,(D182+1)*2,4),""),"")</f>
        <v>[DBTemplate.xlsm]labels!MX3:MX3</v>
      </c>
      <c r="M182" s="14">
        <f t="shared" ref="M182:M267" ca="1" si="2477">IF($H182,IF(J182&gt;0,COUNTA(INDIRECT(K182))-COUNT(INDIRECT(K182)),0),"")</f>
        <v>1</v>
      </c>
      <c r="N182" s="14">
        <f t="shared" ref="N182:N267" ca="1" si="2478">IF(H182,J182-M182,"")</f>
        <v>0</v>
      </c>
      <c r="O182" s="14" t="str">
        <f t="shared" ref="O182:O267" ca="1" si="2479">IF(INDIRECT(ADDRESS(2,D182+1,,,_sheetname_dataframe))="","",INDIRECT(ADDRESS(2,D182+1,,,_sheetname_dataframe)))</f>
        <v>q_57c</v>
      </c>
      <c r="P182" s="14" t="str">
        <f t="shared" ref="P182:P267" ca="1" si="2480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[DBTemplate.xlsm]data_frame!FY3:FY3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481">IF(H182,S182-T182-W182,"")</f>
        <v>0</v>
      </c>
      <c r="AA182" s="12">
        <f t="shared" ref="AA182:AA267" ca="1" si="2482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483">IF($H182,IF(AC182&lt;&gt;"",IF(AC182=0,1,IF(AC182/W182&lt;0.15,2,3)),0),"")</f>
        <v>1</v>
      </c>
      <c r="AE182" s="17" t="b">
        <f t="shared" ref="AE182:AE267" ca="1" si="2484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485">IF(AE182,IF($H182,IF(INDIRECT(ADDRESS(1,D182+2,,,_sheetname_dataframe))="","",INDIRECT(ADDRESS(1,D182+2,,,_sheetname_dataframe))),""),"")</f>
        <v/>
      </c>
      <c r="AH182" s="17" t="b">
        <f t="shared" ref="AH182:AH267" ca="1" si="2486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487">IF(AH182,IF($H182,IF(INDIRECT(ADDRESS(1,D182+3,,,_sheetname_dataframe))="","",INDIRECT(ADDRESS(1,D182+3,,,_sheetname_dataframe))),""),"")</f>
        <v/>
      </c>
      <c r="AK182" s="17" t="b">
        <f t="shared" ref="AK182:AK267" ca="1" si="2488">IF(H182,OR(AQ182,AD182=2),"")</f>
        <v>0</v>
      </c>
      <c r="AL182" s="17" t="b">
        <f t="shared" ref="AL182:AL267" ca="1" si="2489">IF($H182,IF(BV182&lt;&gt;"",IF(OR(BM182="F",BM182="L",BM182="I",BM182="D"),BV182&lt;&gt;0)),"")</f>
        <v>0</v>
      </c>
      <c r="AM182" s="17" t="b">
        <f t="shared" ref="AM182:AM267" ca="1" si="2490">IF($H182,AND(NOT(AL182),OR(IF(BW182&lt;&gt;"",IF(OR(BM182="F",BM182="L"),BW182&lt;&gt;0)),BM182="I",BM182="N",BM182="D")),"")</f>
        <v>1</v>
      </c>
      <c r="AN182" s="17">
        <f t="shared" ref="AN182:AN267" ca="1" si="2491">IF(COUNTA(INDIRECT(Q182))=0,0, IF(AND(AO182&lt;&gt;"",X182&lt;AO182),1,IF(AND(AP182&lt;&gt;"",Y182&gt;AP182),1,IF(AND(AQ182,AC182&gt;0),2,0))))</f>
        <v>0</v>
      </c>
      <c r="AO182" s="24" t="str">
        <f t="shared" ref="AO182:AO267" ca="1" si="2492">IF($H182,IF(BY182&lt;&gt;"",IF(ISNUMBER(BY182),BY182,""),""),"")</f>
        <v/>
      </c>
      <c r="AP182" s="24" t="str">
        <f t="shared" ref="AP182:AP267" ca="1" si="2493">IF($H182,IF(BZ182&lt;&gt;"",IF(ISNUMBER(BZ182),BZ182,""),""),"")</f>
        <v/>
      </c>
      <c r="AQ182" s="17" t="b">
        <f t="shared" ca="1" si="1329"/>
        <v>0</v>
      </c>
      <c r="AR182" s="17" t="b">
        <f t="shared" ref="AR182:AR267" ca="1" si="2494">IF(H182,IF(N182&gt;0,IF(BQ182&lt;&gt;"",BQ182&lt;&gt;0,FALSE),FALSE),"")</f>
        <v>0</v>
      </c>
      <c r="AS182" s="17" t="b">
        <f t="shared" ref="AS182:AS267" ca="1" si="2495">IF(H182,IF(BR182&lt;&gt;"",BR182&lt;&gt;0,FALSE),"")</f>
        <v>0</v>
      </c>
      <c r="AT182" s="17" t="b">
        <f t="shared" ref="AT182:AT267" ca="1" si="2496">IF(H182,IF(N182&gt;0,FALSE,IF(BU182&lt;&gt;"",MATCH(BU182,DataType,0)=1,FALSE)),"")</f>
        <v>0</v>
      </c>
      <c r="AU182" s="17" t="b">
        <f t="shared" ref="AU182:AU267" ca="1" si="2497">IF(H182,IF(N182&gt;0,TRUE,IF(BU182&lt;&gt;"",MATCH(BU182,DataType,0)=2,FALSE)),"")</f>
        <v>1</v>
      </c>
      <c r="AV182" s="17" t="b">
        <f t="shared" ref="AV182:AV267" ca="1" si="2498">IF(H182,IF(N182&gt;0,FALSE,IF(BU182&lt;&gt;"",MATCH(BU182,DataType,0)=3,FALSE)),"")</f>
        <v>0</v>
      </c>
      <c r="AW182" s="17" t="b">
        <f t="shared" ref="AW182:AW267" ca="1" si="2499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500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501">IF(H182,BU182="",FALSE)</f>
        <v>0</v>
      </c>
      <c r="BB182" s="17" t="b">
        <v>0</v>
      </c>
      <c r="BC182" s="17" t="str">
        <f t="shared" ref="BC182:BC267" ca="1" si="2502">IF(BA182,IF(N182&gt;0,AND(AZ182,Z182=0),FALSE),"")</f>
        <v/>
      </c>
      <c r="BD182" s="17" t="str">
        <f t="shared" ref="BD182:BD267" ca="1" si="2503">IF(BA182,IF(N182&gt;0,AND(NOT(AZ182),Z182=0),FALSE),"")</f>
        <v/>
      </c>
      <c r="BE182" s="17" t="b">
        <f t="shared" ca="1" si="1330"/>
        <v>0</v>
      </c>
      <c r="BF182" s="17" t="str">
        <f t="shared" ca="1" si="1331"/>
        <v/>
      </c>
      <c r="BG182" s="17" t="str">
        <f t="shared" ref="BG182:BG267" ca="1" si="2504">IF(BA182,IF(OR(BB182:BF182),FALSE,IF(Z182=0,FALSE,Z182&gt;0)),"")</f>
        <v/>
      </c>
      <c r="BH182" s="17" t="str">
        <f t="shared" ref="BH182:BH267" ca="1" si="2505">IF(BA182,COUNTIF(BB182:BG182,TRUE)=1,"")</f>
        <v/>
      </c>
      <c r="BI182" s="17" t="str">
        <f t="shared" ref="BI182:BI267" ca="1" si="2506">IF(BA182,IFERROR(MATCH(TRUE,BB182:BG182,0),7),"")</f>
        <v/>
      </c>
      <c r="BJ182" s="17" t="b">
        <f t="shared" ref="BJ182:BJ267" ca="1" si="2507">DF182&lt;&gt;""</f>
        <v>0</v>
      </c>
      <c r="BK182" s="17" t="b">
        <f t="shared" ca="1" si="1332"/>
        <v>0</v>
      </c>
      <c r="BL182" s="17" t="b">
        <f t="shared" ref="BL182:BL267" ca="1" si="2508">IF(H182,IF(AND(NOT(BA182),AU182),AC182&gt;0,""),"")</f>
        <v>0</v>
      </c>
      <c r="BM182" s="17" t="str">
        <f t="shared" ref="BM182:BM267" ca="1" si="2509">IF(H182,IF(BA182,CHOOSE(BI182,"0","F","L","I","N",IF(AA182&gt;0.5,"N","S"),"0"),CHOOSE(MATCH(BU182,DataType,0),"S",IF(BK182,"I","N"),"D"  )),"")</f>
        <v>N</v>
      </c>
      <c r="BN182" s="17" t="str">
        <f t="shared" ref="BN182:BN267" ca="1" si="2510">IF(H182,IF(BJ182,"E",IF(BA182,CHOOSE(BI182,"0","F","L","I","N","S","0"),CHOOSE(MATCH(BU182,DataType,0),"S",IF(BK182,"I","N"),"D"  ))),"")</f>
        <v>N</v>
      </c>
      <c r="BO182" s="17" t="str">
        <f t="shared" ref="BO182:BO267" ca="1" si="2511">IF($H182,IF(BM182="0","",IF(AND(AR182,N182=2),"D",IF(BM182="S","N",IF(AL182,"O",IF(AM182,"I","N"))))),"")</f>
        <v>I</v>
      </c>
      <c r="BP182" s="14" t="b">
        <f t="shared" ref="BP182:BP267" ca="1" si="251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 t="b">
        <v>0</v>
      </c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513">IF(MID(DC182,1,1)="■",MID(DC182,2,LEN(DC182)),DC182)</f>
        <v/>
      </c>
      <c r="DE182" s="14" t="str">
        <f t="shared" ref="DE182:DE267" ca="1" si="2514">IF(DD182&lt;&gt;"",IF(MID(DD182,LEN(DD182),1)="■",MID(DD182,1,LEN(DD182)-1),DD182),"")</f>
        <v/>
      </c>
      <c r="DF182" s="14" t="str">
        <f t="shared" ref="DF182:DF267" ca="1" si="2515">IFERROR(IF(DE182&lt;&gt;"",SUBSTITUTE(DE182,"■",". "),""),"##INTERNAL_ERROR")</f>
        <v/>
      </c>
      <c r="DG182" s="14" t="str">
        <f t="shared" ref="DG182:DG267" ca="1" si="2516">IF(CN182&lt;&gt;0,"Variable name don't comply with the naming convention","")</f>
        <v/>
      </c>
      <c r="DH182" s="14" t="str">
        <f t="shared" ref="DH182:DH267" ca="1" si="251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518">IF(CP182&lt;&gt;"","Variable label exceed length 150","")</f>
        <v/>
      </c>
      <c r="DJ182" s="14" t="str">
        <f t="shared" ref="DJ182:DJ267" ca="1" si="251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520">IF(CR182&lt;&gt;"","The following cases have values below declared theorethical min: " &amp;SUBSTITUTE(CR182," ",", "),"")</f>
        <v/>
      </c>
      <c r="DL182" s="14" t="str">
        <f t="shared" ca="1" si="1404"/>
        <v/>
      </c>
      <c r="DM182" s="14" t="str">
        <f t="shared" ref="DM182:DM267" ca="1" si="252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522">IF(CV182&lt;&gt;"","The following records are missing in this required field: " &amp;SUBSTITUTE(CV182," ",", "),"")</f>
        <v/>
      </c>
      <c r="DP182" s="14" t="str">
        <f t="shared" ref="DP182:DP267" ca="1" si="2523">IF(CW182&lt;&gt;"","The following cases have non-integer values: " &amp;SUBSTITUTE(CW182," ",", "),"")</f>
        <v/>
      </c>
      <c r="DQ182" s="14" t="str">
        <f t="shared" ref="DQ182:DQ267" ca="1" si="2524">IF(CX182&lt;&gt;"","The following cases are non-numeric: " &amp;SUBSTITUTE(CX182," ",", "),"")</f>
        <v/>
      </c>
      <c r="DR182" s="14" t="str">
        <f t="shared" ref="DR182:DR267" ca="1" si="252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52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527">OR(ED182&lt;&gt;"",EF182&lt;&gt;"",EG182&lt;&gt;"")</f>
        <v>0</v>
      </c>
      <c r="EA182" s="14" t="str">
        <f t="shared" ref="EA182:EA267" ca="1" si="2528">IF(EB182&lt;&gt;"",G182 &amp; " (" &amp; F182 &amp; ")","")</f>
        <v>HDL Cholesterol upper range (q_57c)</v>
      </c>
      <c r="EB182" s="14" t="str">
        <f t="shared" ref="EB182:EB267" ca="1" si="252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530">IF(EB182&lt;&gt;"",G182 &amp; " (" &amp; F182 &amp; "): " &amp; EB182,"")</f>
        <v xml:space="preserve">HDL Cholesterol upper range (q_57c): Values must be numeric. </v>
      </c>
      <c r="ED182" s="14" t="str">
        <f t="shared" ref="ED182:ED267" ca="1" si="253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53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533">IF($H182,AG182,"")</f>
        <v/>
      </c>
      <c r="EG182" s="14" t="str">
        <f t="shared" ref="EG182:EG267" ca="1" si="2534">IF($H182,AJ182,"")</f>
        <v/>
      </c>
      <c r="EM182" s="14" t="b">
        <f t="shared" ref="EM182:EM267" ca="1" si="2535">OR(EC182&lt;&gt;"",DF182&lt;&gt;"")</f>
        <v>1</v>
      </c>
      <c r="EN182" s="14">
        <f t="shared" ref="EN182:EN267" ca="1" si="2536">IF(EM182,C182,"")</f>
        <v>169</v>
      </c>
      <c r="EO182" s="14" t="str">
        <f t="shared" ref="EO182:EO267" ca="1" si="2537">IF(EM182,F182,"")</f>
        <v>q_57c</v>
      </c>
      <c r="EP182" s="14" t="str">
        <f t="shared" ref="EP182:EP267" ca="1" si="2538">EC182</f>
        <v xml:space="preserve">HDL Cholesterol upper range (q_57c): Values must be numeric. </v>
      </c>
      <c r="EQ182" s="14" t="str">
        <f t="shared" ref="EQ182:EQ267" ca="1" si="2539">DF182</f>
        <v/>
      </c>
    </row>
    <row r="183" spans="2:147" s="14" customFormat="1">
      <c r="B183" s="14" t="str">
        <f t="shared" ca="1" si="2470"/>
        <v/>
      </c>
      <c r="C183" s="14">
        <f t="shared" ca="1" si="2471"/>
        <v>170</v>
      </c>
      <c r="D183" s="14">
        <f t="shared" si="2472"/>
        <v>181</v>
      </c>
      <c r="E183" s="14" t="str">
        <f t="shared" ca="1" si="2473"/>
        <v>N</v>
      </c>
      <c r="F183" s="14" t="str">
        <f t="shared" ca="1" si="2474"/>
        <v>q_57d</v>
      </c>
      <c r="G183" s="14" t="str">
        <f t="shared" ca="1" si="2475"/>
        <v>HDL Cholesterol unit</v>
      </c>
      <c r="H183" s="14" t="b">
        <f t="shared" ca="1" si="2476"/>
        <v>1</v>
      </c>
      <c r="I183" s="14" t="str">
        <f ca="1">IF($H183,ADDRESS(3,(D183+1)*2-1,4,,"["&amp;wew!$G$7&amp;"]"&amp;_sheetname_labels)&amp;":"&amp;ADDRESS(2+ster!$B$20,(D183+1)*2-1,4),"")</f>
        <v>[DBTemplate.xlsm]labels!MY3:MY725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[DBTemplate.xlsm]labels!MY3:MY6</v>
      </c>
      <c r="L183" s="14" t="str">
        <f ca="1">IF($H183,IF($J183&gt;0,ADDRESS(3,(D183+1)*2,4,,"["&amp;wew!$G$7&amp;"]"&amp;_sheetname_labels)&amp;":"&amp;ADDRESS(2+J183,(D183+1)*2,4),""),"")</f>
        <v>[DBTemplate.xlsm]labels!MZ3:MZ6</v>
      </c>
      <c r="M183" s="14">
        <f t="shared" ca="1" si="2477"/>
        <v>0</v>
      </c>
      <c r="N183" s="14">
        <f t="shared" ca="1" si="2478"/>
        <v>4</v>
      </c>
      <c r="O183" s="14" t="str">
        <f t="shared" ca="1" si="2479"/>
        <v>q_57d</v>
      </c>
      <c r="P183" s="14" t="str">
        <f t="shared" ca="1" si="2480"/>
        <v>HDL Cholesterol unit</v>
      </c>
      <c r="Q183" s="14" t="str">
        <f ca="1">IF($BP183,ADDRESS(3,D183+1,4,,"["&amp;wew!$G$7&amp;"]"&amp;_sheetname_dataframe)&amp;":"&amp;ADDRESS(2+ster!$C$14,D183+1,4),"")</f>
        <v>[DBTemplate.xlsm]data_frame!FZ3:FZ3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481"/>
        <v>0</v>
      </c>
      <c r="AA183" s="12" t="str">
        <f t="shared" ca="1" si="2482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483"/>
        <v>1</v>
      </c>
      <c r="AE183" s="17" t="b">
        <f t="shared" ca="1" si="2484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485"/>
        <v/>
      </c>
      <c r="AH183" s="17" t="b">
        <f t="shared" ca="1" si="2486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487"/>
        <v/>
      </c>
      <c r="AK183" s="17" t="b">
        <f t="shared" ca="1" si="2488"/>
        <v>0</v>
      </c>
      <c r="AL183" s="17" t="b">
        <f t="shared" ca="1" si="2489"/>
        <v>0</v>
      </c>
      <c r="AM183" s="17" t="b">
        <f t="shared" ca="1" si="2490"/>
        <v>0</v>
      </c>
      <c r="AN183" s="17">
        <f t="shared" ca="1" si="2491"/>
        <v>0</v>
      </c>
      <c r="AO183" s="24" t="str">
        <f t="shared" ca="1" si="2492"/>
        <v/>
      </c>
      <c r="AP183" s="24" t="str">
        <f t="shared" ca="1" si="2493"/>
        <v/>
      </c>
      <c r="AQ183" s="17" t="b">
        <f t="shared" ca="1" si="1329"/>
        <v>0</v>
      </c>
      <c r="AR183" s="17" t="b">
        <f t="shared" ca="1" si="2494"/>
        <v>1</v>
      </c>
      <c r="AS183" s="17" t="b">
        <f t="shared" ca="1" si="2495"/>
        <v>0</v>
      </c>
      <c r="AT183" s="17" t="b">
        <f t="shared" ca="1" si="2496"/>
        <v>0</v>
      </c>
      <c r="AU183" s="17" t="b">
        <f t="shared" ca="1" si="2497"/>
        <v>1</v>
      </c>
      <c r="AV183" s="17" t="b">
        <f t="shared" ca="1" si="2498"/>
        <v>0</v>
      </c>
      <c r="AW183" s="17" t="b">
        <f t="shared" ca="1" si="2499"/>
        <v>0</v>
      </c>
      <c r="AX183" s="14" t="b">
        <f t="array" aca="1" ref="AX183" ca="1">IF(H183,N183&gt;0,"")</f>
        <v>1</v>
      </c>
      <c r="AY183" s="17" t="str">
        <f t="shared" ca="1" si="2500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501"/>
        <v>1</v>
      </c>
      <c r="BB183" s="17" t="b">
        <v>0</v>
      </c>
      <c r="BC183" s="17" t="b">
        <f t="shared" ca="1" si="2502"/>
        <v>1</v>
      </c>
      <c r="BD183" s="17" t="b">
        <f t="shared" ca="1" si="2503"/>
        <v>0</v>
      </c>
      <c r="BE183" s="17" t="str">
        <f t="shared" ca="1" si="1330"/>
        <v/>
      </c>
      <c r="BF183" s="17" t="b">
        <f t="shared" ca="1" si="1331"/>
        <v>0</v>
      </c>
      <c r="BG183" s="17" t="b">
        <f t="shared" ca="1" si="2504"/>
        <v>0</v>
      </c>
      <c r="BH183" s="17" t="b">
        <f t="shared" ca="1" si="2505"/>
        <v>1</v>
      </c>
      <c r="BI183" s="17">
        <f t="shared" ca="1" si="2506"/>
        <v>2</v>
      </c>
      <c r="BJ183" s="17" t="b">
        <f t="shared" ca="1" si="2507"/>
        <v>0</v>
      </c>
      <c r="BK183" s="17" t="str">
        <f t="shared" ca="1" si="1332"/>
        <v/>
      </c>
      <c r="BL183" s="17" t="str">
        <f t="shared" ca="1" si="2508"/>
        <v/>
      </c>
      <c r="BM183" s="17" t="str">
        <f t="shared" ca="1" si="2509"/>
        <v>F</v>
      </c>
      <c r="BN183" s="17" t="str">
        <f t="shared" ca="1" si="2510"/>
        <v>F</v>
      </c>
      <c r="BO183" s="17" t="str">
        <f t="shared" ca="1" si="2511"/>
        <v>N</v>
      </c>
      <c r="BP183" s="14" t="b">
        <f t="shared" ca="1" si="251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513"/>
        <v/>
      </c>
      <c r="DE183" s="14" t="str">
        <f t="shared" ca="1" si="2514"/>
        <v/>
      </c>
      <c r="DF183" s="14" t="str">
        <f t="shared" ca="1" si="2515"/>
        <v/>
      </c>
      <c r="DG183" s="14" t="str">
        <f t="shared" ca="1" si="2516"/>
        <v/>
      </c>
      <c r="DH183" s="14" t="str">
        <f t="shared" ca="1" si="2517"/>
        <v/>
      </c>
      <c r="DI183" s="14" t="str">
        <f t="shared" ca="1" si="2518"/>
        <v/>
      </c>
      <c r="DJ183" s="14" t="str">
        <f t="shared" ca="1" si="2519"/>
        <v/>
      </c>
      <c r="DK183" s="14" t="str">
        <f t="shared" ca="1" si="2520"/>
        <v/>
      </c>
      <c r="DL183" s="14" t="str">
        <f t="shared" ca="1" si="1404"/>
        <v/>
      </c>
      <c r="DM183" s="14" t="str">
        <f t="shared" ca="1" si="252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522"/>
        <v/>
      </c>
      <c r="DP183" s="14" t="str">
        <f t="shared" ca="1" si="2523"/>
        <v/>
      </c>
      <c r="DQ183" s="14" t="str">
        <f t="shared" ca="1" si="2524"/>
        <v/>
      </c>
      <c r="DR183" s="14" t="str">
        <f t="shared" ca="1" si="2525"/>
        <v/>
      </c>
      <c r="DS183" s="14" t="str">
        <f t="shared" ca="1" si="2526"/>
        <v/>
      </c>
      <c r="DZ183" s="14" t="b">
        <f t="shared" ca="1" si="2527"/>
        <v>0</v>
      </c>
      <c r="EA183" s="14" t="str">
        <f t="shared" ca="1" si="2528"/>
        <v>HDL Cholesterol unit (q_57d)</v>
      </c>
      <c r="EB183" s="14" t="str">
        <f t="shared" ca="1" si="2529"/>
        <v xml:space="preserve">Values must be limited to predefinied list. </v>
      </c>
      <c r="EC183" s="14" t="str">
        <f t="shared" ca="1" si="2530"/>
        <v xml:space="preserve">HDL Cholesterol unit (q_57d): Values must be limited to predefinied list. </v>
      </c>
      <c r="ED183" s="14" t="str">
        <f t="shared" ca="1" si="2531"/>
        <v/>
      </c>
      <c r="EE183" s="14" t="str">
        <f t="shared" ca="1" si="2532"/>
        <v>Values must be limited to predefinied list</v>
      </c>
      <c r="EF183" s="14" t="str">
        <f t="shared" ca="1" si="2533"/>
        <v/>
      </c>
      <c r="EG183" s="14" t="str">
        <f t="shared" ca="1" si="2534"/>
        <v/>
      </c>
      <c r="EM183" s="14" t="b">
        <f t="shared" ca="1" si="2535"/>
        <v>1</v>
      </c>
      <c r="EN183" s="14">
        <f t="shared" ca="1" si="2536"/>
        <v>170</v>
      </c>
      <c r="EO183" s="14" t="str">
        <f t="shared" ca="1" si="2537"/>
        <v>q_57d</v>
      </c>
      <c r="EP183" s="14" t="str">
        <f t="shared" ca="1" si="2538"/>
        <v xml:space="preserve">HDL Cholesterol unit (q_57d): Values must be limited to predefinied list. </v>
      </c>
      <c r="EQ183" s="14" t="str">
        <f t="shared" ca="1" si="2539"/>
        <v/>
      </c>
    </row>
    <row r="184" spans="2:147" s="14" customFormat="1">
      <c r="B184" s="14" t="str">
        <f t="shared" ca="1" si="2470"/>
        <v/>
      </c>
      <c r="C184" s="14">
        <f t="shared" ca="1" si="2471"/>
        <v>171</v>
      </c>
      <c r="D184" s="14">
        <f t="shared" si="2472"/>
        <v>182</v>
      </c>
      <c r="E184" s="14" t="str">
        <f t="shared" ca="1" si="2473"/>
        <v>I</v>
      </c>
      <c r="F184" s="14" t="str">
        <f t="shared" ca="1" si="2474"/>
        <v>q_58a</v>
      </c>
      <c r="G184" s="14" t="str">
        <f t="shared" ca="1" si="2475"/>
        <v>LDL Cholesterol level  (or NF, NA, NR)</v>
      </c>
      <c r="H184" s="14" t="b">
        <f t="shared" ca="1" si="2476"/>
        <v>1</v>
      </c>
      <c r="I184" s="14" t="str">
        <f ca="1">IF($H184,ADDRESS(3,(D184+1)*2-1,4,,"["&amp;wew!$G$7&amp;"]"&amp;_sheetname_labels)&amp;":"&amp;ADDRESS(2+ster!$B$20,(D184+1)*2-1,4),"")</f>
        <v>[DBTemplate.xlsm]labels!NA3:NA725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[DBTemplate.xlsm]labels!NA3:NA3</v>
      </c>
      <c r="L184" s="14" t="str">
        <f ca="1">IF($H184,IF($J184&gt;0,ADDRESS(3,(D184+1)*2,4,,"["&amp;wew!$G$7&amp;"]"&amp;_sheetname_labels)&amp;":"&amp;ADDRESS(2+J184,(D184+1)*2,4),""),"")</f>
        <v>[DBTemplate.xlsm]labels!NB3:NB3</v>
      </c>
      <c r="M184" s="14">
        <f t="shared" ca="1" si="2477"/>
        <v>1</v>
      </c>
      <c r="N184" s="14">
        <f t="shared" ca="1" si="2478"/>
        <v>0</v>
      </c>
      <c r="O184" s="14" t="str">
        <f t="shared" ca="1" si="2479"/>
        <v>q_58a</v>
      </c>
      <c r="P184" s="14" t="str">
        <f t="shared" ca="1" si="2480"/>
        <v>LDL Cholesterol level  (or NF, NA, NR)</v>
      </c>
      <c r="Q184" s="14" t="str">
        <f ca="1">IF($BP184,ADDRESS(3,D184+1,4,,"["&amp;wew!$G$7&amp;"]"&amp;_sheetname_dataframe)&amp;":"&amp;ADDRESS(2+ster!$C$14,D184+1,4),"")</f>
        <v>[DBTemplate.xlsm]data_frame!GA3:GA3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481"/>
        <v>0</v>
      </c>
      <c r="AA184" s="12">
        <f t="shared" ca="1" si="2482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483"/>
        <v>1</v>
      </c>
      <c r="AE184" s="17" t="b">
        <f t="shared" ca="1" si="2484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485"/>
        <v/>
      </c>
      <c r="AH184" s="17" t="b">
        <f t="shared" ca="1" si="2486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487"/>
        <v/>
      </c>
      <c r="AK184" s="17" t="b">
        <f t="shared" ca="1" si="2488"/>
        <v>0</v>
      </c>
      <c r="AL184" s="17" t="b">
        <f t="shared" ca="1" si="2489"/>
        <v>0</v>
      </c>
      <c r="AM184" s="17" t="b">
        <f t="shared" ca="1" si="2490"/>
        <v>1</v>
      </c>
      <c r="AN184" s="17">
        <f t="shared" ca="1" si="2491"/>
        <v>0</v>
      </c>
      <c r="AO184" s="24" t="str">
        <f t="shared" ca="1" si="2492"/>
        <v/>
      </c>
      <c r="AP184" s="24" t="str">
        <f t="shared" ca="1" si="2493"/>
        <v/>
      </c>
      <c r="AQ184" s="17" t="b">
        <f t="shared" ca="1" si="1329"/>
        <v>0</v>
      </c>
      <c r="AR184" s="17" t="b">
        <f t="shared" ca="1" si="2494"/>
        <v>0</v>
      </c>
      <c r="AS184" s="17" t="b">
        <f t="shared" ca="1" si="2495"/>
        <v>0</v>
      </c>
      <c r="AT184" s="17" t="b">
        <f t="shared" ca="1" si="2496"/>
        <v>0</v>
      </c>
      <c r="AU184" s="17" t="b">
        <f t="shared" ca="1" si="2497"/>
        <v>1</v>
      </c>
      <c r="AV184" s="17" t="b">
        <f t="shared" ca="1" si="2498"/>
        <v>0</v>
      </c>
      <c r="AW184" s="17" t="b">
        <f t="shared" ca="1" si="2499"/>
        <v>0</v>
      </c>
      <c r="AX184" s="14" t="b">
        <f t="array" aca="1" ref="AX184" ca="1">IF(H184,N184&gt;0,"")</f>
        <v>0</v>
      </c>
      <c r="AY184" s="17" t="str">
        <f t="shared" ca="1" si="2500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501"/>
        <v>0</v>
      </c>
      <c r="BB184" s="17" t="b">
        <v>0</v>
      </c>
      <c r="BC184" s="17" t="str">
        <f t="shared" ca="1" si="2502"/>
        <v/>
      </c>
      <c r="BD184" s="17" t="str">
        <f t="shared" ca="1" si="2503"/>
        <v/>
      </c>
      <c r="BE184" s="17" t="b">
        <f t="shared" ca="1" si="1330"/>
        <v>0</v>
      </c>
      <c r="BF184" s="17" t="str">
        <f t="shared" ca="1" si="1331"/>
        <v/>
      </c>
      <c r="BG184" s="17" t="str">
        <f t="shared" ca="1" si="2504"/>
        <v/>
      </c>
      <c r="BH184" s="17" t="str">
        <f t="shared" ca="1" si="2505"/>
        <v/>
      </c>
      <c r="BI184" s="17" t="str">
        <f t="shared" ca="1" si="2506"/>
        <v/>
      </c>
      <c r="BJ184" s="17" t="b">
        <f t="shared" ca="1" si="2507"/>
        <v>0</v>
      </c>
      <c r="BK184" s="17" t="b">
        <f t="shared" ca="1" si="1332"/>
        <v>0</v>
      </c>
      <c r="BL184" s="17" t="b">
        <f t="shared" ca="1" si="2508"/>
        <v>0</v>
      </c>
      <c r="BM184" s="17" t="str">
        <f t="shared" ca="1" si="2509"/>
        <v>N</v>
      </c>
      <c r="BN184" s="17" t="str">
        <f t="shared" ca="1" si="2510"/>
        <v>N</v>
      </c>
      <c r="BO184" s="17" t="str">
        <f t="shared" ca="1" si="2511"/>
        <v>I</v>
      </c>
      <c r="BP184" s="14" t="b">
        <f t="shared" ca="1" si="2512"/>
        <v>1</v>
      </c>
      <c r="BQ184" s="35">
        <v>1</v>
      </c>
      <c r="BU184" s="14" t="s">
        <v>387</v>
      </c>
      <c r="BX184" s="16"/>
      <c r="BY184" s="16"/>
      <c r="BZ184" s="16"/>
      <c r="CA184" s="16" t="b">
        <v>0</v>
      </c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513"/>
        <v/>
      </c>
      <c r="DE184" s="14" t="str">
        <f t="shared" ca="1" si="2514"/>
        <v/>
      </c>
      <c r="DF184" s="14" t="str">
        <f t="shared" ca="1" si="2515"/>
        <v/>
      </c>
      <c r="DG184" s="14" t="str">
        <f t="shared" ca="1" si="2516"/>
        <v/>
      </c>
      <c r="DH184" s="14" t="str">
        <f t="shared" ca="1" si="2517"/>
        <v/>
      </c>
      <c r="DI184" s="14" t="str">
        <f t="shared" ca="1" si="2518"/>
        <v/>
      </c>
      <c r="DJ184" s="14" t="str">
        <f t="shared" ca="1" si="2519"/>
        <v/>
      </c>
      <c r="DK184" s="14" t="str">
        <f t="shared" ca="1" si="2520"/>
        <v/>
      </c>
      <c r="DL184" s="14" t="str">
        <f t="shared" ca="1" si="1404"/>
        <v/>
      </c>
      <c r="DM184" s="14" t="str">
        <f t="shared" ca="1" si="252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522"/>
        <v/>
      </c>
      <c r="DP184" s="14" t="str">
        <f t="shared" ca="1" si="2523"/>
        <v/>
      </c>
      <c r="DQ184" s="14" t="str">
        <f t="shared" ca="1" si="2524"/>
        <v/>
      </c>
      <c r="DR184" s="14" t="str">
        <f t="shared" ca="1" si="2525"/>
        <v/>
      </c>
      <c r="DS184" s="14" t="str">
        <f t="shared" ca="1" si="2526"/>
        <v/>
      </c>
      <c r="DZ184" s="14" t="b">
        <f t="shared" ca="1" si="2527"/>
        <v>0</v>
      </c>
      <c r="EA184" s="14" t="str">
        <f t="shared" ca="1" si="2528"/>
        <v>LDL Cholesterol level  (or NF, NA, NR) (q_58a)</v>
      </c>
      <c r="EB184" s="14" t="str">
        <f t="shared" ca="1" si="2529"/>
        <v xml:space="preserve">Values must be numeric. </v>
      </c>
      <c r="EC184" s="14" t="str">
        <f t="shared" ca="1" si="2530"/>
        <v xml:space="preserve">LDL Cholesterol level  (or NF, NA, NR) (q_58a): Values must be numeric. </v>
      </c>
      <c r="ED184" s="14" t="str">
        <f t="shared" ca="1" si="2531"/>
        <v/>
      </c>
      <c r="EE184" s="14" t="str">
        <f t="shared" ca="1" si="2532"/>
        <v>Values must be numeric</v>
      </c>
      <c r="EF184" s="14" t="str">
        <f t="shared" ca="1" si="2533"/>
        <v/>
      </c>
      <c r="EG184" s="14" t="str">
        <f t="shared" ca="1" si="2534"/>
        <v/>
      </c>
      <c r="EM184" s="14" t="b">
        <f t="shared" ca="1" si="2535"/>
        <v>1</v>
      </c>
      <c r="EN184" s="14">
        <f t="shared" ca="1" si="2536"/>
        <v>171</v>
      </c>
      <c r="EO184" s="14" t="str">
        <f t="shared" ca="1" si="2537"/>
        <v>q_58a</v>
      </c>
      <c r="EP184" s="14" t="str">
        <f t="shared" ca="1" si="2538"/>
        <v xml:space="preserve">LDL Cholesterol level  (or NF, NA, NR) (q_58a): Values must be numeric. </v>
      </c>
      <c r="EQ184" s="14" t="str">
        <f t="shared" ca="1" si="2539"/>
        <v/>
      </c>
    </row>
    <row r="185" spans="2:147" s="14" customFormat="1">
      <c r="B185" s="14" t="str">
        <f t="shared" ca="1" si="2470"/>
        <v/>
      </c>
      <c r="C185" s="14">
        <f t="shared" ca="1" si="2471"/>
        <v>172</v>
      </c>
      <c r="D185" s="14">
        <f t="shared" si="2472"/>
        <v>183</v>
      </c>
      <c r="E185" s="14" t="str">
        <f t="shared" ca="1" si="2473"/>
        <v>I</v>
      </c>
      <c r="F185" s="14" t="str">
        <f t="shared" ca="1" si="2474"/>
        <v>q_58b</v>
      </c>
      <c r="G185" s="14" t="str">
        <f t="shared" ca="1" si="2475"/>
        <v>LDL Cholesterol lower range</v>
      </c>
      <c r="H185" s="14" t="b">
        <f t="shared" ca="1" si="2476"/>
        <v>1</v>
      </c>
      <c r="I185" s="14" t="str">
        <f ca="1">IF($H185,ADDRESS(3,(D185+1)*2-1,4,,"["&amp;wew!$G$7&amp;"]"&amp;_sheetname_labels)&amp;":"&amp;ADDRESS(2+ster!$B$20,(D185+1)*2-1,4),"")</f>
        <v>[DBTemplate.xlsm]labels!NC3:NC725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[DBTemplate.xlsm]labels!NC3:NC3</v>
      </c>
      <c r="L185" s="14" t="str">
        <f ca="1">IF($H185,IF($J185&gt;0,ADDRESS(3,(D185+1)*2,4,,"["&amp;wew!$G$7&amp;"]"&amp;_sheetname_labels)&amp;":"&amp;ADDRESS(2+J185,(D185+1)*2,4),""),"")</f>
        <v>[DBTemplate.xlsm]labels!ND3:ND3</v>
      </c>
      <c r="M185" s="14">
        <f t="shared" ca="1" si="2477"/>
        <v>1</v>
      </c>
      <c r="N185" s="14">
        <f t="shared" ca="1" si="2478"/>
        <v>0</v>
      </c>
      <c r="O185" s="14" t="str">
        <f t="shared" ca="1" si="2479"/>
        <v>q_58b</v>
      </c>
      <c r="P185" s="14" t="str">
        <f t="shared" ca="1" si="2480"/>
        <v>LDL Cholesterol lower range</v>
      </c>
      <c r="Q185" s="14" t="str">
        <f ca="1">IF($BP185,ADDRESS(3,D185+1,4,,"["&amp;wew!$G$7&amp;"]"&amp;_sheetname_dataframe)&amp;":"&amp;ADDRESS(2+ster!$C$14,D185+1,4),"")</f>
        <v>[DBTemplate.xlsm]data_frame!GB3:GB3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481"/>
        <v>0</v>
      </c>
      <c r="AA185" s="12">
        <f t="shared" ca="1" si="2482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483"/>
        <v>1</v>
      </c>
      <c r="AE185" s="17" t="b">
        <f t="shared" ca="1" si="2484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485"/>
        <v/>
      </c>
      <c r="AH185" s="17" t="b">
        <f t="shared" ca="1" si="2486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487"/>
        <v/>
      </c>
      <c r="AK185" s="17" t="b">
        <f t="shared" ca="1" si="2488"/>
        <v>0</v>
      </c>
      <c r="AL185" s="17" t="b">
        <f t="shared" ca="1" si="2489"/>
        <v>0</v>
      </c>
      <c r="AM185" s="17" t="b">
        <f t="shared" ca="1" si="2490"/>
        <v>1</v>
      </c>
      <c r="AN185" s="17">
        <f t="shared" ca="1" si="2491"/>
        <v>0</v>
      </c>
      <c r="AO185" s="24" t="str">
        <f t="shared" ca="1" si="2492"/>
        <v/>
      </c>
      <c r="AP185" s="24" t="str">
        <f t="shared" ca="1" si="2493"/>
        <v/>
      </c>
      <c r="AQ185" s="17" t="b">
        <f t="shared" ca="1" si="1329"/>
        <v>0</v>
      </c>
      <c r="AR185" s="17" t="b">
        <f t="shared" ca="1" si="2494"/>
        <v>0</v>
      </c>
      <c r="AS185" s="17" t="b">
        <f t="shared" ca="1" si="2495"/>
        <v>0</v>
      </c>
      <c r="AT185" s="17" t="b">
        <f t="shared" ca="1" si="2496"/>
        <v>0</v>
      </c>
      <c r="AU185" s="17" t="b">
        <f t="shared" ca="1" si="2497"/>
        <v>1</v>
      </c>
      <c r="AV185" s="17" t="b">
        <f t="shared" ca="1" si="2498"/>
        <v>0</v>
      </c>
      <c r="AW185" s="17" t="b">
        <f t="shared" ca="1" si="2499"/>
        <v>0</v>
      </c>
      <c r="AX185" s="14" t="b">
        <f t="array" aca="1" ref="AX185" ca="1">IF(H185,N185&gt;0,"")</f>
        <v>0</v>
      </c>
      <c r="AY185" s="17" t="str">
        <f t="shared" ca="1" si="2500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501"/>
        <v>0</v>
      </c>
      <c r="BB185" s="17" t="b">
        <v>0</v>
      </c>
      <c r="BC185" s="17" t="str">
        <f t="shared" ca="1" si="2502"/>
        <v/>
      </c>
      <c r="BD185" s="17" t="str">
        <f t="shared" ca="1" si="2503"/>
        <v/>
      </c>
      <c r="BE185" s="17" t="b">
        <f t="shared" ca="1" si="1330"/>
        <v>0</v>
      </c>
      <c r="BF185" s="17" t="str">
        <f t="shared" ca="1" si="1331"/>
        <v/>
      </c>
      <c r="BG185" s="17" t="str">
        <f t="shared" ca="1" si="2504"/>
        <v/>
      </c>
      <c r="BH185" s="17" t="str">
        <f t="shared" ca="1" si="2505"/>
        <v/>
      </c>
      <c r="BI185" s="17" t="str">
        <f t="shared" ca="1" si="2506"/>
        <v/>
      </c>
      <c r="BJ185" s="17" t="b">
        <f t="shared" ca="1" si="2507"/>
        <v>0</v>
      </c>
      <c r="BK185" s="17" t="b">
        <f t="shared" ca="1" si="1332"/>
        <v>0</v>
      </c>
      <c r="BL185" s="17" t="b">
        <f t="shared" ca="1" si="2508"/>
        <v>0</v>
      </c>
      <c r="BM185" s="17" t="str">
        <f t="shared" ca="1" si="2509"/>
        <v>N</v>
      </c>
      <c r="BN185" s="17" t="str">
        <f t="shared" ca="1" si="2510"/>
        <v>N</v>
      </c>
      <c r="BO185" s="17" t="str">
        <f t="shared" ca="1" si="2511"/>
        <v>I</v>
      </c>
      <c r="BP185" s="14" t="b">
        <f t="shared" ca="1" si="2512"/>
        <v>1</v>
      </c>
      <c r="BQ185" s="35">
        <v>1</v>
      </c>
      <c r="BU185" s="14" t="s">
        <v>387</v>
      </c>
      <c r="BX185" s="16"/>
      <c r="BY185" s="16"/>
      <c r="BZ185" s="16"/>
      <c r="CA185" s="16" t="b">
        <v>0</v>
      </c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513"/>
        <v/>
      </c>
      <c r="DE185" s="14" t="str">
        <f t="shared" ca="1" si="2514"/>
        <v/>
      </c>
      <c r="DF185" s="14" t="str">
        <f t="shared" ca="1" si="2515"/>
        <v/>
      </c>
      <c r="DG185" s="14" t="str">
        <f t="shared" ca="1" si="2516"/>
        <v/>
      </c>
      <c r="DH185" s="14" t="str">
        <f t="shared" ca="1" si="2517"/>
        <v/>
      </c>
      <c r="DI185" s="14" t="str">
        <f t="shared" ca="1" si="2518"/>
        <v/>
      </c>
      <c r="DJ185" s="14" t="str">
        <f t="shared" ca="1" si="2519"/>
        <v/>
      </c>
      <c r="DK185" s="14" t="str">
        <f t="shared" ca="1" si="2520"/>
        <v/>
      </c>
      <c r="DL185" s="14" t="str">
        <f t="shared" ca="1" si="1404"/>
        <v/>
      </c>
      <c r="DM185" s="14" t="str">
        <f t="shared" ca="1" si="252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522"/>
        <v/>
      </c>
      <c r="DP185" s="14" t="str">
        <f t="shared" ca="1" si="2523"/>
        <v/>
      </c>
      <c r="DQ185" s="14" t="str">
        <f t="shared" ca="1" si="2524"/>
        <v/>
      </c>
      <c r="DR185" s="14" t="str">
        <f t="shared" ca="1" si="2525"/>
        <v/>
      </c>
      <c r="DS185" s="14" t="str">
        <f t="shared" ca="1" si="2526"/>
        <v/>
      </c>
      <c r="DZ185" s="14" t="b">
        <f t="shared" ca="1" si="2527"/>
        <v>0</v>
      </c>
      <c r="EA185" s="14" t="str">
        <f t="shared" ca="1" si="2528"/>
        <v>LDL Cholesterol lower range (q_58b)</v>
      </c>
      <c r="EB185" s="14" t="str">
        <f t="shared" ca="1" si="2529"/>
        <v xml:space="preserve">Values must be numeric. </v>
      </c>
      <c r="EC185" s="14" t="str">
        <f t="shared" ca="1" si="2530"/>
        <v xml:space="preserve">LDL Cholesterol lower range (q_58b): Values must be numeric. </v>
      </c>
      <c r="ED185" s="14" t="str">
        <f t="shared" ca="1" si="2531"/>
        <v/>
      </c>
      <c r="EE185" s="14" t="str">
        <f t="shared" ca="1" si="2532"/>
        <v>Values must be numeric</v>
      </c>
      <c r="EF185" s="14" t="str">
        <f t="shared" ca="1" si="2533"/>
        <v/>
      </c>
      <c r="EG185" s="14" t="str">
        <f t="shared" ca="1" si="2534"/>
        <v/>
      </c>
      <c r="EM185" s="14" t="b">
        <f t="shared" ca="1" si="2535"/>
        <v>1</v>
      </c>
      <c r="EN185" s="14">
        <f t="shared" ca="1" si="2536"/>
        <v>172</v>
      </c>
      <c r="EO185" s="14" t="str">
        <f t="shared" ca="1" si="2537"/>
        <v>q_58b</v>
      </c>
      <c r="EP185" s="14" t="str">
        <f t="shared" ca="1" si="2538"/>
        <v xml:space="preserve">LDL Cholesterol lower range (q_58b): Values must be numeric. </v>
      </c>
      <c r="EQ185" s="14" t="str">
        <f t="shared" ca="1" si="2539"/>
        <v/>
      </c>
    </row>
    <row r="186" spans="2:147" s="14" customFormat="1">
      <c r="B186" s="14" t="str">
        <f t="shared" ca="1" si="2470"/>
        <v/>
      </c>
      <c r="C186" s="14">
        <f t="shared" ca="1" si="2471"/>
        <v>173</v>
      </c>
      <c r="D186" s="14">
        <f t="shared" si="2472"/>
        <v>184</v>
      </c>
      <c r="E186" s="14" t="str">
        <f t="shared" ca="1" si="2473"/>
        <v>I</v>
      </c>
      <c r="F186" s="14" t="str">
        <f t="shared" ca="1" si="2474"/>
        <v>q_58c</v>
      </c>
      <c r="G186" s="14" t="str">
        <f t="shared" ca="1" si="2475"/>
        <v>LDL Cholesterol upper range</v>
      </c>
      <c r="H186" s="14" t="b">
        <f t="shared" ca="1" si="2476"/>
        <v>1</v>
      </c>
      <c r="I186" s="14" t="str">
        <f ca="1">IF($H186,ADDRESS(3,(D186+1)*2-1,4,,"["&amp;wew!$G$7&amp;"]"&amp;_sheetname_labels)&amp;":"&amp;ADDRESS(2+ster!$B$20,(D186+1)*2-1,4),"")</f>
        <v>[DBTemplate.xlsm]labels!NE3:NE725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[DBTemplate.xlsm]labels!NE3:NE3</v>
      </c>
      <c r="L186" s="14" t="str">
        <f ca="1">IF($H186,IF($J186&gt;0,ADDRESS(3,(D186+1)*2,4,,"["&amp;wew!$G$7&amp;"]"&amp;_sheetname_labels)&amp;":"&amp;ADDRESS(2+J186,(D186+1)*2,4),""),"")</f>
        <v>[DBTemplate.xlsm]labels!NF3:NF3</v>
      </c>
      <c r="M186" s="14">
        <f t="shared" ca="1" si="2477"/>
        <v>1</v>
      </c>
      <c r="N186" s="14">
        <f t="shared" ca="1" si="2478"/>
        <v>0</v>
      </c>
      <c r="O186" s="14" t="str">
        <f t="shared" ca="1" si="2479"/>
        <v>q_58c</v>
      </c>
      <c r="P186" s="14" t="str">
        <f t="shared" ca="1" si="2480"/>
        <v>LDL Cholesterol upper range</v>
      </c>
      <c r="Q186" s="14" t="str">
        <f ca="1">IF($BP186,ADDRESS(3,D186+1,4,,"["&amp;wew!$G$7&amp;"]"&amp;_sheetname_dataframe)&amp;":"&amp;ADDRESS(2+ster!$C$14,D186+1,4),"")</f>
        <v>[DBTemplate.xlsm]data_frame!GC3:GC3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481"/>
        <v>0</v>
      </c>
      <c r="AA186" s="12">
        <f t="shared" ca="1" si="2482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483"/>
        <v>1</v>
      </c>
      <c r="AE186" s="17" t="b">
        <f t="shared" ca="1" si="2484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485"/>
        <v/>
      </c>
      <c r="AH186" s="17" t="b">
        <f t="shared" ca="1" si="2486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487"/>
        <v/>
      </c>
      <c r="AK186" s="17" t="b">
        <f t="shared" ca="1" si="2488"/>
        <v>0</v>
      </c>
      <c r="AL186" s="17" t="b">
        <f t="shared" ca="1" si="2489"/>
        <v>0</v>
      </c>
      <c r="AM186" s="17" t="b">
        <f t="shared" ca="1" si="2490"/>
        <v>1</v>
      </c>
      <c r="AN186" s="17">
        <f t="shared" ca="1" si="2491"/>
        <v>0</v>
      </c>
      <c r="AO186" s="24" t="str">
        <f t="shared" ca="1" si="2492"/>
        <v/>
      </c>
      <c r="AP186" s="24" t="str">
        <f t="shared" ca="1" si="2493"/>
        <v/>
      </c>
      <c r="AQ186" s="17" t="b">
        <f t="shared" ca="1" si="1329"/>
        <v>0</v>
      </c>
      <c r="AR186" s="17" t="b">
        <f t="shared" ca="1" si="2494"/>
        <v>0</v>
      </c>
      <c r="AS186" s="17" t="b">
        <f t="shared" ca="1" si="2495"/>
        <v>0</v>
      </c>
      <c r="AT186" s="17" t="b">
        <f t="shared" ca="1" si="2496"/>
        <v>0</v>
      </c>
      <c r="AU186" s="17" t="b">
        <f t="shared" ca="1" si="2497"/>
        <v>1</v>
      </c>
      <c r="AV186" s="17" t="b">
        <f t="shared" ca="1" si="2498"/>
        <v>0</v>
      </c>
      <c r="AW186" s="17" t="b">
        <f t="shared" ca="1" si="2499"/>
        <v>0</v>
      </c>
      <c r="AX186" s="14" t="b">
        <f t="array" aca="1" ref="AX186" ca="1">IF(H186,N186&gt;0,"")</f>
        <v>0</v>
      </c>
      <c r="AY186" s="17" t="str">
        <f t="shared" ca="1" si="2500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501"/>
        <v>0</v>
      </c>
      <c r="BB186" s="17" t="b">
        <v>0</v>
      </c>
      <c r="BC186" s="17" t="str">
        <f t="shared" ca="1" si="2502"/>
        <v/>
      </c>
      <c r="BD186" s="17" t="str">
        <f t="shared" ca="1" si="2503"/>
        <v/>
      </c>
      <c r="BE186" s="17" t="b">
        <f t="shared" ca="1" si="1330"/>
        <v>0</v>
      </c>
      <c r="BF186" s="17" t="str">
        <f t="shared" ca="1" si="1331"/>
        <v/>
      </c>
      <c r="BG186" s="17" t="str">
        <f t="shared" ca="1" si="2504"/>
        <v/>
      </c>
      <c r="BH186" s="17" t="str">
        <f t="shared" ca="1" si="2505"/>
        <v/>
      </c>
      <c r="BI186" s="17" t="str">
        <f t="shared" ca="1" si="2506"/>
        <v/>
      </c>
      <c r="BJ186" s="17" t="b">
        <f t="shared" ca="1" si="2507"/>
        <v>0</v>
      </c>
      <c r="BK186" s="17" t="b">
        <f t="shared" ca="1" si="1332"/>
        <v>0</v>
      </c>
      <c r="BL186" s="17" t="b">
        <f t="shared" ca="1" si="2508"/>
        <v>0</v>
      </c>
      <c r="BM186" s="17" t="str">
        <f t="shared" ca="1" si="2509"/>
        <v>N</v>
      </c>
      <c r="BN186" s="17" t="str">
        <f t="shared" ca="1" si="2510"/>
        <v>N</v>
      </c>
      <c r="BO186" s="17" t="str">
        <f t="shared" ca="1" si="2511"/>
        <v>I</v>
      </c>
      <c r="BP186" s="14" t="b">
        <f t="shared" ca="1" si="2512"/>
        <v>1</v>
      </c>
      <c r="BQ186" s="35">
        <v>1</v>
      </c>
      <c r="BU186" s="14" t="s">
        <v>387</v>
      </c>
      <c r="BX186" s="16"/>
      <c r="BY186" s="16"/>
      <c r="BZ186" s="16"/>
      <c r="CA186" s="16" t="b">
        <v>0</v>
      </c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513"/>
        <v/>
      </c>
      <c r="DE186" s="14" t="str">
        <f t="shared" ca="1" si="2514"/>
        <v/>
      </c>
      <c r="DF186" s="14" t="str">
        <f t="shared" ca="1" si="2515"/>
        <v/>
      </c>
      <c r="DG186" s="14" t="str">
        <f t="shared" ca="1" si="2516"/>
        <v/>
      </c>
      <c r="DH186" s="14" t="str">
        <f t="shared" ca="1" si="2517"/>
        <v/>
      </c>
      <c r="DI186" s="14" t="str">
        <f t="shared" ca="1" si="2518"/>
        <v/>
      </c>
      <c r="DJ186" s="14" t="str">
        <f t="shared" ca="1" si="2519"/>
        <v/>
      </c>
      <c r="DK186" s="14" t="str">
        <f t="shared" ca="1" si="2520"/>
        <v/>
      </c>
      <c r="DL186" s="14" t="str">
        <f t="shared" ca="1" si="1404"/>
        <v/>
      </c>
      <c r="DM186" s="14" t="str">
        <f t="shared" ca="1" si="252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522"/>
        <v/>
      </c>
      <c r="DP186" s="14" t="str">
        <f t="shared" ca="1" si="2523"/>
        <v/>
      </c>
      <c r="DQ186" s="14" t="str">
        <f t="shared" ca="1" si="2524"/>
        <v/>
      </c>
      <c r="DR186" s="14" t="str">
        <f t="shared" ca="1" si="2525"/>
        <v/>
      </c>
      <c r="DS186" s="14" t="str">
        <f t="shared" ca="1" si="2526"/>
        <v/>
      </c>
      <c r="DZ186" s="14" t="b">
        <f t="shared" ca="1" si="2527"/>
        <v>0</v>
      </c>
      <c r="EA186" s="14" t="str">
        <f t="shared" ca="1" si="2528"/>
        <v>LDL Cholesterol upper range (q_58c)</v>
      </c>
      <c r="EB186" s="14" t="str">
        <f t="shared" ca="1" si="2529"/>
        <v xml:space="preserve">Values must be numeric. </v>
      </c>
      <c r="EC186" s="14" t="str">
        <f t="shared" ca="1" si="2530"/>
        <v xml:space="preserve">LDL Cholesterol upper range (q_58c): Values must be numeric. </v>
      </c>
      <c r="ED186" s="14" t="str">
        <f t="shared" ca="1" si="2531"/>
        <v/>
      </c>
      <c r="EE186" s="14" t="str">
        <f t="shared" ca="1" si="2532"/>
        <v>Values must be numeric</v>
      </c>
      <c r="EF186" s="14" t="str">
        <f t="shared" ca="1" si="2533"/>
        <v/>
      </c>
      <c r="EG186" s="14" t="str">
        <f t="shared" ca="1" si="2534"/>
        <v/>
      </c>
      <c r="EM186" s="14" t="b">
        <f t="shared" ca="1" si="2535"/>
        <v>1</v>
      </c>
      <c r="EN186" s="14">
        <f t="shared" ca="1" si="2536"/>
        <v>173</v>
      </c>
      <c r="EO186" s="14" t="str">
        <f t="shared" ca="1" si="2537"/>
        <v>q_58c</v>
      </c>
      <c r="EP186" s="14" t="str">
        <f t="shared" ca="1" si="2538"/>
        <v xml:space="preserve">LDL Cholesterol upper range (q_58c): Values must be numeric. </v>
      </c>
      <c r="EQ186" s="14" t="str">
        <f t="shared" ca="1" si="2539"/>
        <v/>
      </c>
    </row>
    <row r="187" spans="2:147" s="14" customFormat="1">
      <c r="B187" s="14" t="str">
        <f t="shared" ca="1" si="2470"/>
        <v/>
      </c>
      <c r="C187" s="14">
        <f t="shared" ca="1" si="2471"/>
        <v>174</v>
      </c>
      <c r="D187" s="14">
        <f t="shared" si="2472"/>
        <v>185</v>
      </c>
      <c r="E187" s="14" t="str">
        <f t="shared" ca="1" si="2473"/>
        <v>N</v>
      </c>
      <c r="F187" s="14" t="str">
        <f t="shared" ca="1" si="2474"/>
        <v>q_58d</v>
      </c>
      <c r="G187" s="14" t="str">
        <f t="shared" ca="1" si="2475"/>
        <v>LDL Cholesterol unit</v>
      </c>
      <c r="H187" s="14" t="b">
        <f t="shared" ca="1" si="2476"/>
        <v>1</v>
      </c>
      <c r="I187" s="14" t="str">
        <f ca="1">IF($H187,ADDRESS(3,(D187+1)*2-1,4,,"["&amp;wew!$G$7&amp;"]"&amp;_sheetname_labels)&amp;":"&amp;ADDRESS(2+ster!$B$20,(D187+1)*2-1,4),"")</f>
        <v>[DBTemplate.xlsm]labels!NG3:NG725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[DBTemplate.xlsm]labels!NG3:NG6</v>
      </c>
      <c r="L187" s="14" t="str">
        <f ca="1">IF($H187,IF($J187&gt;0,ADDRESS(3,(D187+1)*2,4,,"["&amp;wew!$G$7&amp;"]"&amp;_sheetname_labels)&amp;":"&amp;ADDRESS(2+J187,(D187+1)*2,4),""),"")</f>
        <v>[DBTemplate.xlsm]labels!NH3:NH6</v>
      </c>
      <c r="M187" s="14">
        <f t="shared" ca="1" si="2477"/>
        <v>0</v>
      </c>
      <c r="N187" s="14">
        <f t="shared" ca="1" si="2478"/>
        <v>4</v>
      </c>
      <c r="O187" s="14" t="str">
        <f t="shared" ca="1" si="2479"/>
        <v>q_58d</v>
      </c>
      <c r="P187" s="14" t="str">
        <f t="shared" ca="1" si="2480"/>
        <v>LDL Cholesterol unit</v>
      </c>
      <c r="Q187" s="14" t="str">
        <f ca="1">IF($BP187,ADDRESS(3,D187+1,4,,"["&amp;wew!$G$7&amp;"]"&amp;_sheetname_dataframe)&amp;":"&amp;ADDRESS(2+ster!$C$14,D187+1,4),"")</f>
        <v>[DBTemplate.xlsm]data_frame!GD3:GD3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481"/>
        <v>0</v>
      </c>
      <c r="AA187" s="12" t="str">
        <f t="shared" ca="1" si="2482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483"/>
        <v>1</v>
      </c>
      <c r="AE187" s="17" t="b">
        <f t="shared" ca="1" si="2484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485"/>
        <v/>
      </c>
      <c r="AH187" s="17" t="b">
        <f t="shared" ca="1" si="2486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487"/>
        <v/>
      </c>
      <c r="AK187" s="17" t="b">
        <f t="shared" ca="1" si="2488"/>
        <v>0</v>
      </c>
      <c r="AL187" s="17" t="b">
        <f t="shared" ca="1" si="2489"/>
        <v>0</v>
      </c>
      <c r="AM187" s="17" t="b">
        <f t="shared" ca="1" si="2490"/>
        <v>0</v>
      </c>
      <c r="AN187" s="17">
        <f t="shared" ca="1" si="2491"/>
        <v>0</v>
      </c>
      <c r="AO187" s="24" t="str">
        <f t="shared" ca="1" si="2492"/>
        <v/>
      </c>
      <c r="AP187" s="24" t="str">
        <f t="shared" ca="1" si="2493"/>
        <v/>
      </c>
      <c r="AQ187" s="17" t="b">
        <f t="shared" ca="1" si="1329"/>
        <v>0</v>
      </c>
      <c r="AR187" s="17" t="b">
        <f t="shared" ca="1" si="2494"/>
        <v>1</v>
      </c>
      <c r="AS187" s="17" t="b">
        <f t="shared" ca="1" si="2495"/>
        <v>0</v>
      </c>
      <c r="AT187" s="17" t="b">
        <f t="shared" ca="1" si="2496"/>
        <v>0</v>
      </c>
      <c r="AU187" s="17" t="b">
        <f t="shared" ca="1" si="2497"/>
        <v>1</v>
      </c>
      <c r="AV187" s="17" t="b">
        <f t="shared" ca="1" si="2498"/>
        <v>0</v>
      </c>
      <c r="AW187" s="17" t="b">
        <f t="shared" ca="1" si="2499"/>
        <v>0</v>
      </c>
      <c r="AX187" s="14" t="b">
        <f t="array" aca="1" ref="AX187" ca="1">IF(H187,N187&gt;0,"")</f>
        <v>1</v>
      </c>
      <c r="AY187" s="17" t="str">
        <f t="shared" ca="1" si="2500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501"/>
        <v>1</v>
      </c>
      <c r="BB187" s="17" t="b">
        <v>0</v>
      </c>
      <c r="BC187" s="17" t="b">
        <f t="shared" ca="1" si="2502"/>
        <v>1</v>
      </c>
      <c r="BD187" s="17" t="b">
        <f t="shared" ca="1" si="2503"/>
        <v>0</v>
      </c>
      <c r="BE187" s="17" t="str">
        <f t="shared" ca="1" si="1330"/>
        <v/>
      </c>
      <c r="BF187" s="17" t="b">
        <f t="shared" ca="1" si="1331"/>
        <v>0</v>
      </c>
      <c r="BG187" s="17" t="b">
        <f t="shared" ca="1" si="2504"/>
        <v>0</v>
      </c>
      <c r="BH187" s="17" t="b">
        <f t="shared" ca="1" si="2505"/>
        <v>1</v>
      </c>
      <c r="BI187" s="17">
        <f t="shared" ca="1" si="2506"/>
        <v>2</v>
      </c>
      <c r="BJ187" s="17" t="b">
        <f t="shared" ca="1" si="2507"/>
        <v>0</v>
      </c>
      <c r="BK187" s="17" t="str">
        <f t="shared" ca="1" si="1332"/>
        <v/>
      </c>
      <c r="BL187" s="17" t="str">
        <f t="shared" ca="1" si="2508"/>
        <v/>
      </c>
      <c r="BM187" s="17" t="str">
        <f t="shared" ca="1" si="2509"/>
        <v>F</v>
      </c>
      <c r="BN187" s="17" t="str">
        <f t="shared" ca="1" si="2510"/>
        <v>F</v>
      </c>
      <c r="BO187" s="17" t="str">
        <f t="shared" ca="1" si="2511"/>
        <v>N</v>
      </c>
      <c r="BP187" s="14" t="b">
        <f t="shared" ca="1" si="251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513"/>
        <v/>
      </c>
      <c r="DE187" s="14" t="str">
        <f t="shared" ca="1" si="2514"/>
        <v/>
      </c>
      <c r="DF187" s="14" t="str">
        <f t="shared" ca="1" si="2515"/>
        <v/>
      </c>
      <c r="DG187" s="14" t="str">
        <f t="shared" ca="1" si="2516"/>
        <v/>
      </c>
      <c r="DH187" s="14" t="str">
        <f t="shared" ca="1" si="2517"/>
        <v/>
      </c>
      <c r="DI187" s="14" t="str">
        <f t="shared" ca="1" si="2518"/>
        <v/>
      </c>
      <c r="DJ187" s="14" t="str">
        <f t="shared" ca="1" si="2519"/>
        <v/>
      </c>
      <c r="DK187" s="14" t="str">
        <f t="shared" ca="1" si="2520"/>
        <v/>
      </c>
      <c r="DL187" s="14" t="str">
        <f t="shared" ca="1" si="1404"/>
        <v/>
      </c>
      <c r="DM187" s="14" t="str">
        <f t="shared" ca="1" si="252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522"/>
        <v/>
      </c>
      <c r="DP187" s="14" t="str">
        <f t="shared" ca="1" si="2523"/>
        <v/>
      </c>
      <c r="DQ187" s="14" t="str">
        <f t="shared" ca="1" si="2524"/>
        <v/>
      </c>
      <c r="DR187" s="14" t="str">
        <f t="shared" ca="1" si="2525"/>
        <v/>
      </c>
      <c r="DS187" s="14" t="str">
        <f t="shared" ca="1" si="2526"/>
        <v/>
      </c>
      <c r="DZ187" s="14" t="b">
        <f t="shared" ca="1" si="2527"/>
        <v>0</v>
      </c>
      <c r="EA187" s="14" t="str">
        <f t="shared" ca="1" si="2528"/>
        <v>LDL Cholesterol unit (q_58d)</v>
      </c>
      <c r="EB187" s="14" t="str">
        <f t="shared" ca="1" si="2529"/>
        <v xml:space="preserve">Values must be limited to predefinied list. </v>
      </c>
      <c r="EC187" s="14" t="str">
        <f t="shared" ca="1" si="2530"/>
        <v xml:space="preserve">LDL Cholesterol unit (q_58d): Values must be limited to predefinied list. </v>
      </c>
      <c r="ED187" s="14" t="str">
        <f t="shared" ca="1" si="2531"/>
        <v/>
      </c>
      <c r="EE187" s="14" t="str">
        <f t="shared" ca="1" si="2532"/>
        <v>Values must be limited to predefinied list</v>
      </c>
      <c r="EF187" s="14" t="str">
        <f t="shared" ca="1" si="2533"/>
        <v/>
      </c>
      <c r="EG187" s="14" t="str">
        <f t="shared" ca="1" si="2534"/>
        <v/>
      </c>
      <c r="EM187" s="14" t="b">
        <f t="shared" ca="1" si="2535"/>
        <v>1</v>
      </c>
      <c r="EN187" s="14">
        <f t="shared" ca="1" si="2536"/>
        <v>174</v>
      </c>
      <c r="EO187" s="14" t="str">
        <f t="shared" ca="1" si="2537"/>
        <v>q_58d</v>
      </c>
      <c r="EP187" s="14" t="str">
        <f t="shared" ca="1" si="2538"/>
        <v xml:space="preserve">LDL Cholesterol unit (q_58d): Values must be limited to predefinied list. </v>
      </c>
      <c r="EQ187" s="14" t="str">
        <f t="shared" ca="1" si="2539"/>
        <v/>
      </c>
    </row>
    <row r="188" spans="2:147" s="14" customFormat="1">
      <c r="B188" s="14" t="str">
        <f t="shared" ca="1" si="2470"/>
        <v/>
      </c>
      <c r="C188" s="14">
        <f t="shared" ca="1" si="2471"/>
        <v>175</v>
      </c>
      <c r="D188" s="14">
        <f t="shared" si="2472"/>
        <v>186</v>
      </c>
      <c r="E188" s="14" t="str">
        <f t="shared" ca="1" si="2473"/>
        <v>I</v>
      </c>
      <c r="F188" s="14" t="str">
        <f t="shared" ca="1" si="2474"/>
        <v>q_59a</v>
      </c>
      <c r="G188" s="14" t="str">
        <f t="shared" ca="1" si="2475"/>
        <v>Triglycerides level (or NF, NA, NR)</v>
      </c>
      <c r="H188" s="14" t="b">
        <f t="shared" ca="1" si="2476"/>
        <v>1</v>
      </c>
      <c r="I188" s="14" t="str">
        <f ca="1">IF($H188,ADDRESS(3,(D188+1)*2-1,4,,"["&amp;wew!$G$7&amp;"]"&amp;_sheetname_labels)&amp;":"&amp;ADDRESS(2+ster!$B$20,(D188+1)*2-1,4),"")</f>
        <v>[DBTemplate.xlsm]labels!NI3:NI725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[DBTemplate.xlsm]labels!NI3:NI3</v>
      </c>
      <c r="L188" s="14" t="str">
        <f ca="1">IF($H188,IF($J188&gt;0,ADDRESS(3,(D188+1)*2,4,,"["&amp;wew!$G$7&amp;"]"&amp;_sheetname_labels)&amp;":"&amp;ADDRESS(2+J188,(D188+1)*2,4),""),"")</f>
        <v>[DBTemplate.xlsm]labels!NJ3:NJ3</v>
      </c>
      <c r="M188" s="14">
        <f t="shared" ca="1" si="2477"/>
        <v>1</v>
      </c>
      <c r="N188" s="14">
        <f t="shared" ca="1" si="2478"/>
        <v>0</v>
      </c>
      <c r="O188" s="14" t="str">
        <f t="shared" ca="1" si="2479"/>
        <v>q_59a</v>
      </c>
      <c r="P188" s="14" t="str">
        <f t="shared" ca="1" si="2480"/>
        <v>Triglycerides level (or NF, NA, NR)</v>
      </c>
      <c r="Q188" s="14" t="str">
        <f ca="1">IF($BP188,ADDRESS(3,D188+1,4,,"["&amp;wew!$G$7&amp;"]"&amp;_sheetname_dataframe)&amp;":"&amp;ADDRESS(2+ster!$C$14,D188+1,4),"")</f>
        <v>[DBTemplate.xlsm]data_frame!GE3:GE3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481"/>
        <v>0</v>
      </c>
      <c r="AA188" s="12">
        <f t="shared" ca="1" si="2482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483"/>
        <v>1</v>
      </c>
      <c r="AE188" s="17" t="b">
        <f t="shared" ca="1" si="2484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485"/>
        <v/>
      </c>
      <c r="AH188" s="17" t="b">
        <f t="shared" ca="1" si="2486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487"/>
        <v/>
      </c>
      <c r="AK188" s="17" t="b">
        <f t="shared" ca="1" si="2488"/>
        <v>0</v>
      </c>
      <c r="AL188" s="17" t="b">
        <f t="shared" ca="1" si="2489"/>
        <v>0</v>
      </c>
      <c r="AM188" s="17" t="b">
        <f t="shared" ca="1" si="2490"/>
        <v>1</v>
      </c>
      <c r="AN188" s="17">
        <f t="shared" ca="1" si="2491"/>
        <v>0</v>
      </c>
      <c r="AO188" s="24" t="str">
        <f t="shared" ca="1" si="2492"/>
        <v/>
      </c>
      <c r="AP188" s="24" t="str">
        <f t="shared" ca="1" si="2493"/>
        <v/>
      </c>
      <c r="AQ188" s="17" t="b">
        <f t="shared" ca="1" si="1329"/>
        <v>0</v>
      </c>
      <c r="AR188" s="17" t="b">
        <f t="shared" ca="1" si="2494"/>
        <v>0</v>
      </c>
      <c r="AS188" s="17" t="b">
        <f t="shared" ca="1" si="2495"/>
        <v>0</v>
      </c>
      <c r="AT188" s="17" t="b">
        <f t="shared" ca="1" si="2496"/>
        <v>0</v>
      </c>
      <c r="AU188" s="17" t="b">
        <f t="shared" ca="1" si="2497"/>
        <v>1</v>
      </c>
      <c r="AV188" s="17" t="b">
        <f t="shared" ca="1" si="2498"/>
        <v>0</v>
      </c>
      <c r="AW188" s="17" t="b">
        <f t="shared" ca="1" si="2499"/>
        <v>0</v>
      </c>
      <c r="AX188" s="14" t="b">
        <f t="array" aca="1" ref="AX188" ca="1">IF(H188,N188&gt;0,"")</f>
        <v>0</v>
      </c>
      <c r="AY188" s="17" t="str">
        <f t="shared" ca="1" si="2500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501"/>
        <v>0</v>
      </c>
      <c r="BB188" s="17" t="b">
        <v>0</v>
      </c>
      <c r="BC188" s="17" t="str">
        <f t="shared" ca="1" si="2502"/>
        <v/>
      </c>
      <c r="BD188" s="17" t="str">
        <f t="shared" ca="1" si="2503"/>
        <v/>
      </c>
      <c r="BE188" s="17" t="b">
        <f t="shared" ca="1" si="1330"/>
        <v>0</v>
      </c>
      <c r="BF188" s="17" t="str">
        <f t="shared" ca="1" si="1331"/>
        <v/>
      </c>
      <c r="BG188" s="17" t="str">
        <f t="shared" ca="1" si="2504"/>
        <v/>
      </c>
      <c r="BH188" s="17" t="str">
        <f t="shared" ca="1" si="2505"/>
        <v/>
      </c>
      <c r="BI188" s="17" t="str">
        <f t="shared" ca="1" si="2506"/>
        <v/>
      </c>
      <c r="BJ188" s="17" t="b">
        <f t="shared" ca="1" si="2507"/>
        <v>0</v>
      </c>
      <c r="BK188" s="17" t="b">
        <f t="shared" ca="1" si="1332"/>
        <v>0</v>
      </c>
      <c r="BL188" s="17" t="b">
        <f t="shared" ca="1" si="2508"/>
        <v>0</v>
      </c>
      <c r="BM188" s="17" t="str">
        <f t="shared" ca="1" si="2509"/>
        <v>N</v>
      </c>
      <c r="BN188" s="17" t="str">
        <f t="shared" ca="1" si="2510"/>
        <v>N</v>
      </c>
      <c r="BO188" s="17" t="str">
        <f t="shared" ca="1" si="2511"/>
        <v>I</v>
      </c>
      <c r="BP188" s="14" t="b">
        <f t="shared" ca="1" si="2512"/>
        <v>1</v>
      </c>
      <c r="BQ188" s="35">
        <v>1</v>
      </c>
      <c r="BU188" s="14" t="s">
        <v>387</v>
      </c>
      <c r="BX188" s="16"/>
      <c r="BY188" s="16"/>
      <c r="BZ188" s="16"/>
      <c r="CA188" s="16" t="b">
        <v>0</v>
      </c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513"/>
        <v/>
      </c>
      <c r="DE188" s="14" t="str">
        <f t="shared" ca="1" si="2514"/>
        <v/>
      </c>
      <c r="DF188" s="14" t="str">
        <f t="shared" ca="1" si="2515"/>
        <v/>
      </c>
      <c r="DG188" s="14" t="str">
        <f t="shared" ca="1" si="2516"/>
        <v/>
      </c>
      <c r="DH188" s="14" t="str">
        <f t="shared" ca="1" si="2517"/>
        <v/>
      </c>
      <c r="DI188" s="14" t="str">
        <f t="shared" ca="1" si="2518"/>
        <v/>
      </c>
      <c r="DJ188" s="14" t="str">
        <f t="shared" ca="1" si="2519"/>
        <v/>
      </c>
      <c r="DK188" s="14" t="str">
        <f t="shared" ca="1" si="2520"/>
        <v/>
      </c>
      <c r="DL188" s="14" t="str">
        <f t="shared" ca="1" si="1404"/>
        <v/>
      </c>
      <c r="DM188" s="14" t="str">
        <f t="shared" ca="1" si="252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522"/>
        <v/>
      </c>
      <c r="DP188" s="14" t="str">
        <f t="shared" ca="1" si="2523"/>
        <v/>
      </c>
      <c r="DQ188" s="14" t="str">
        <f t="shared" ca="1" si="2524"/>
        <v/>
      </c>
      <c r="DR188" s="14" t="str">
        <f t="shared" ca="1" si="2525"/>
        <v/>
      </c>
      <c r="DS188" s="14" t="str">
        <f t="shared" ca="1" si="2526"/>
        <v/>
      </c>
      <c r="DZ188" s="14" t="b">
        <f t="shared" ca="1" si="2527"/>
        <v>0</v>
      </c>
      <c r="EA188" s="14" t="str">
        <f t="shared" ca="1" si="2528"/>
        <v>Triglycerides level (or NF, NA, NR) (q_59a)</v>
      </c>
      <c r="EB188" s="14" t="str">
        <f t="shared" ca="1" si="2529"/>
        <v xml:space="preserve">Values must be numeric. </v>
      </c>
      <c r="EC188" s="14" t="str">
        <f t="shared" ca="1" si="2530"/>
        <v xml:space="preserve">Triglycerides level (or NF, NA, NR) (q_59a): Values must be numeric. </v>
      </c>
      <c r="ED188" s="14" t="str">
        <f t="shared" ca="1" si="2531"/>
        <v/>
      </c>
      <c r="EE188" s="14" t="str">
        <f t="shared" ca="1" si="2532"/>
        <v>Values must be numeric</v>
      </c>
      <c r="EF188" s="14" t="str">
        <f t="shared" ca="1" si="2533"/>
        <v/>
      </c>
      <c r="EG188" s="14" t="str">
        <f t="shared" ca="1" si="2534"/>
        <v/>
      </c>
      <c r="EM188" s="14" t="b">
        <f t="shared" ca="1" si="2535"/>
        <v>1</v>
      </c>
      <c r="EN188" s="14">
        <f t="shared" ca="1" si="2536"/>
        <v>175</v>
      </c>
      <c r="EO188" s="14" t="str">
        <f t="shared" ca="1" si="2537"/>
        <v>q_59a</v>
      </c>
      <c r="EP188" s="14" t="str">
        <f t="shared" ca="1" si="2538"/>
        <v xml:space="preserve">Triglycerides level (or NF, NA, NR) (q_59a): Values must be numeric. </v>
      </c>
      <c r="EQ188" s="14" t="str">
        <f t="shared" ca="1" si="2539"/>
        <v/>
      </c>
    </row>
    <row r="189" spans="2:147" s="14" customFormat="1">
      <c r="B189" s="14" t="str">
        <f t="shared" ca="1" si="2470"/>
        <v/>
      </c>
      <c r="C189" s="14">
        <f t="shared" ca="1" si="2471"/>
        <v>176</v>
      </c>
      <c r="D189" s="14">
        <f t="shared" si="2472"/>
        <v>187</v>
      </c>
      <c r="E189" s="14" t="str">
        <f t="shared" ca="1" si="2473"/>
        <v>I</v>
      </c>
      <c r="F189" s="14" t="str">
        <f t="shared" ca="1" si="2474"/>
        <v>q_59b</v>
      </c>
      <c r="G189" s="14" t="str">
        <f t="shared" ca="1" si="2475"/>
        <v>Triglycerides lower range</v>
      </c>
      <c r="H189" s="14" t="b">
        <f t="shared" ca="1" si="2476"/>
        <v>1</v>
      </c>
      <c r="I189" s="14" t="str">
        <f ca="1">IF($H189,ADDRESS(3,(D189+1)*2-1,4,,"["&amp;wew!$G$7&amp;"]"&amp;_sheetname_labels)&amp;":"&amp;ADDRESS(2+ster!$B$20,(D189+1)*2-1,4),"")</f>
        <v>[DBTemplate.xlsm]labels!NK3:NK725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[DBTemplate.xlsm]labels!NK3:NK3</v>
      </c>
      <c r="L189" s="14" t="str">
        <f ca="1">IF($H189,IF($J189&gt;0,ADDRESS(3,(D189+1)*2,4,,"["&amp;wew!$G$7&amp;"]"&amp;_sheetname_labels)&amp;":"&amp;ADDRESS(2+J189,(D189+1)*2,4),""),"")</f>
        <v>[DBTemplate.xlsm]labels!NL3:NL3</v>
      </c>
      <c r="M189" s="14">
        <f t="shared" ca="1" si="2477"/>
        <v>1</v>
      </c>
      <c r="N189" s="14">
        <f t="shared" ca="1" si="2478"/>
        <v>0</v>
      </c>
      <c r="O189" s="14" t="str">
        <f t="shared" ca="1" si="2479"/>
        <v>q_59b</v>
      </c>
      <c r="P189" s="14" t="str">
        <f t="shared" ca="1" si="2480"/>
        <v>Triglycerides lower range</v>
      </c>
      <c r="Q189" s="14" t="str">
        <f ca="1">IF($BP189,ADDRESS(3,D189+1,4,,"["&amp;wew!$G$7&amp;"]"&amp;_sheetname_dataframe)&amp;":"&amp;ADDRESS(2+ster!$C$14,D189+1,4),"")</f>
        <v>[DBTemplate.xlsm]data_frame!GF3:GF3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481"/>
        <v>0</v>
      </c>
      <c r="AA189" s="12">
        <f t="shared" ca="1" si="2482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483"/>
        <v>1</v>
      </c>
      <c r="AE189" s="17" t="b">
        <f t="shared" ca="1" si="2484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485"/>
        <v/>
      </c>
      <c r="AH189" s="17" t="b">
        <f t="shared" ca="1" si="2486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487"/>
        <v/>
      </c>
      <c r="AK189" s="17" t="b">
        <f t="shared" ca="1" si="2488"/>
        <v>0</v>
      </c>
      <c r="AL189" s="17" t="b">
        <f t="shared" ca="1" si="2489"/>
        <v>0</v>
      </c>
      <c r="AM189" s="17" t="b">
        <f t="shared" ca="1" si="2490"/>
        <v>1</v>
      </c>
      <c r="AN189" s="17">
        <f t="shared" ca="1" si="2491"/>
        <v>0</v>
      </c>
      <c r="AO189" s="24" t="str">
        <f t="shared" ca="1" si="2492"/>
        <v/>
      </c>
      <c r="AP189" s="24" t="str">
        <f t="shared" ca="1" si="2493"/>
        <v/>
      </c>
      <c r="AQ189" s="17" t="b">
        <f t="shared" ca="1" si="1329"/>
        <v>0</v>
      </c>
      <c r="AR189" s="17" t="b">
        <f t="shared" ca="1" si="2494"/>
        <v>0</v>
      </c>
      <c r="AS189" s="17" t="b">
        <f t="shared" ca="1" si="2495"/>
        <v>0</v>
      </c>
      <c r="AT189" s="17" t="b">
        <f t="shared" ca="1" si="2496"/>
        <v>0</v>
      </c>
      <c r="AU189" s="17" t="b">
        <f t="shared" ca="1" si="2497"/>
        <v>1</v>
      </c>
      <c r="AV189" s="17" t="b">
        <f t="shared" ca="1" si="2498"/>
        <v>0</v>
      </c>
      <c r="AW189" s="17" t="b">
        <f t="shared" ca="1" si="2499"/>
        <v>0</v>
      </c>
      <c r="AX189" s="14" t="b">
        <f t="array" aca="1" ref="AX189" ca="1">IF(H189,N189&gt;0,"")</f>
        <v>0</v>
      </c>
      <c r="AY189" s="17" t="str">
        <f t="shared" ca="1" si="2500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501"/>
        <v>0</v>
      </c>
      <c r="BB189" s="17" t="b">
        <v>0</v>
      </c>
      <c r="BC189" s="17" t="str">
        <f t="shared" ca="1" si="2502"/>
        <v/>
      </c>
      <c r="BD189" s="17" t="str">
        <f t="shared" ca="1" si="2503"/>
        <v/>
      </c>
      <c r="BE189" s="17" t="b">
        <f t="shared" ca="1" si="1330"/>
        <v>0</v>
      </c>
      <c r="BF189" s="17" t="str">
        <f t="shared" ca="1" si="1331"/>
        <v/>
      </c>
      <c r="BG189" s="17" t="str">
        <f t="shared" ca="1" si="2504"/>
        <v/>
      </c>
      <c r="BH189" s="17" t="str">
        <f t="shared" ca="1" si="2505"/>
        <v/>
      </c>
      <c r="BI189" s="17" t="str">
        <f t="shared" ca="1" si="2506"/>
        <v/>
      </c>
      <c r="BJ189" s="17" t="b">
        <f t="shared" ca="1" si="2507"/>
        <v>0</v>
      </c>
      <c r="BK189" s="17" t="b">
        <f t="shared" ca="1" si="1332"/>
        <v>0</v>
      </c>
      <c r="BL189" s="17" t="b">
        <f t="shared" ca="1" si="2508"/>
        <v>0</v>
      </c>
      <c r="BM189" s="17" t="str">
        <f t="shared" ca="1" si="2509"/>
        <v>N</v>
      </c>
      <c r="BN189" s="17" t="str">
        <f t="shared" ca="1" si="2510"/>
        <v>N</v>
      </c>
      <c r="BO189" s="17" t="str">
        <f t="shared" ca="1" si="2511"/>
        <v>I</v>
      </c>
      <c r="BP189" s="14" t="b">
        <f t="shared" ca="1" si="2512"/>
        <v>1</v>
      </c>
      <c r="BQ189" s="35">
        <v>1</v>
      </c>
      <c r="BU189" s="14" t="s">
        <v>387</v>
      </c>
      <c r="BX189" s="16"/>
      <c r="BY189" s="16"/>
      <c r="BZ189" s="16"/>
      <c r="CA189" s="16" t="b">
        <v>0</v>
      </c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513"/>
        <v/>
      </c>
      <c r="DE189" s="14" t="str">
        <f t="shared" ca="1" si="2514"/>
        <v/>
      </c>
      <c r="DF189" s="14" t="str">
        <f t="shared" ca="1" si="2515"/>
        <v/>
      </c>
      <c r="DG189" s="14" t="str">
        <f t="shared" ca="1" si="2516"/>
        <v/>
      </c>
      <c r="DH189" s="14" t="str">
        <f t="shared" ca="1" si="2517"/>
        <v/>
      </c>
      <c r="DI189" s="14" t="str">
        <f t="shared" ca="1" si="2518"/>
        <v/>
      </c>
      <c r="DJ189" s="14" t="str">
        <f t="shared" ca="1" si="2519"/>
        <v/>
      </c>
      <c r="DK189" s="14" t="str">
        <f t="shared" ca="1" si="2520"/>
        <v/>
      </c>
      <c r="DL189" s="14" t="str">
        <f t="shared" ca="1" si="1404"/>
        <v/>
      </c>
      <c r="DM189" s="14" t="str">
        <f t="shared" ca="1" si="252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522"/>
        <v/>
      </c>
      <c r="DP189" s="14" t="str">
        <f t="shared" ca="1" si="2523"/>
        <v/>
      </c>
      <c r="DQ189" s="14" t="str">
        <f t="shared" ca="1" si="2524"/>
        <v/>
      </c>
      <c r="DR189" s="14" t="str">
        <f t="shared" ca="1" si="2525"/>
        <v/>
      </c>
      <c r="DS189" s="14" t="str">
        <f t="shared" ca="1" si="2526"/>
        <v/>
      </c>
      <c r="DZ189" s="14" t="b">
        <f t="shared" ca="1" si="2527"/>
        <v>0</v>
      </c>
      <c r="EA189" s="14" t="str">
        <f t="shared" ca="1" si="2528"/>
        <v>Triglycerides lower range (q_59b)</v>
      </c>
      <c r="EB189" s="14" t="str">
        <f t="shared" ca="1" si="2529"/>
        <v xml:space="preserve">Values must be numeric. </v>
      </c>
      <c r="EC189" s="14" t="str">
        <f t="shared" ca="1" si="2530"/>
        <v xml:space="preserve">Triglycerides lower range (q_59b): Values must be numeric. </v>
      </c>
      <c r="ED189" s="14" t="str">
        <f t="shared" ca="1" si="2531"/>
        <v/>
      </c>
      <c r="EE189" s="14" t="str">
        <f t="shared" ca="1" si="2532"/>
        <v>Values must be numeric</v>
      </c>
      <c r="EF189" s="14" t="str">
        <f t="shared" ca="1" si="2533"/>
        <v/>
      </c>
      <c r="EG189" s="14" t="str">
        <f t="shared" ca="1" si="2534"/>
        <v/>
      </c>
      <c r="EM189" s="14" t="b">
        <f t="shared" ca="1" si="2535"/>
        <v>1</v>
      </c>
      <c r="EN189" s="14">
        <f t="shared" ca="1" si="2536"/>
        <v>176</v>
      </c>
      <c r="EO189" s="14" t="str">
        <f t="shared" ca="1" si="2537"/>
        <v>q_59b</v>
      </c>
      <c r="EP189" s="14" t="str">
        <f t="shared" ca="1" si="2538"/>
        <v xml:space="preserve">Triglycerides lower range (q_59b): Values must be numeric. </v>
      </c>
      <c r="EQ189" s="14" t="str">
        <f t="shared" ca="1" si="2539"/>
        <v/>
      </c>
    </row>
    <row r="190" spans="2:147" s="14" customFormat="1">
      <c r="B190" s="14" t="str">
        <f t="shared" ca="1" si="2470"/>
        <v/>
      </c>
      <c r="C190" s="14">
        <f t="shared" ca="1" si="2471"/>
        <v>177</v>
      </c>
      <c r="D190" s="14">
        <f t="shared" si="2472"/>
        <v>188</v>
      </c>
      <c r="E190" s="14" t="str">
        <f t="shared" ca="1" si="2473"/>
        <v>I</v>
      </c>
      <c r="F190" s="14" t="str">
        <f t="shared" ca="1" si="2474"/>
        <v>q_59c</v>
      </c>
      <c r="G190" s="14" t="str">
        <f t="shared" ca="1" si="2475"/>
        <v>Triglycerides upper range</v>
      </c>
      <c r="H190" s="14" t="b">
        <f t="shared" ca="1" si="2476"/>
        <v>1</v>
      </c>
      <c r="I190" s="14" t="str">
        <f ca="1">IF($H190,ADDRESS(3,(D190+1)*2-1,4,,"["&amp;wew!$G$7&amp;"]"&amp;_sheetname_labels)&amp;":"&amp;ADDRESS(2+ster!$B$20,(D190+1)*2-1,4),"")</f>
        <v>[DBTemplate.xlsm]labels!NM3:NM725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[DBTemplate.xlsm]labels!NM3:NM3</v>
      </c>
      <c r="L190" s="14" t="str">
        <f ca="1">IF($H190,IF($J190&gt;0,ADDRESS(3,(D190+1)*2,4,,"["&amp;wew!$G$7&amp;"]"&amp;_sheetname_labels)&amp;":"&amp;ADDRESS(2+J190,(D190+1)*2,4),""),"")</f>
        <v>[DBTemplate.xlsm]labels!NN3:NN3</v>
      </c>
      <c r="M190" s="14">
        <f t="shared" ca="1" si="2477"/>
        <v>1</v>
      </c>
      <c r="N190" s="14">
        <f t="shared" ca="1" si="2478"/>
        <v>0</v>
      </c>
      <c r="O190" s="14" t="str">
        <f t="shared" ca="1" si="2479"/>
        <v>q_59c</v>
      </c>
      <c r="P190" s="14" t="str">
        <f t="shared" ca="1" si="2480"/>
        <v>Triglycerides upper range</v>
      </c>
      <c r="Q190" s="14" t="str">
        <f ca="1">IF($BP190,ADDRESS(3,D190+1,4,,"["&amp;wew!$G$7&amp;"]"&amp;_sheetname_dataframe)&amp;":"&amp;ADDRESS(2+ster!$C$14,D190+1,4),"")</f>
        <v>[DBTemplate.xlsm]data_frame!GG3:GG3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481"/>
        <v>0</v>
      </c>
      <c r="AA190" s="12">
        <f t="shared" ca="1" si="2482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483"/>
        <v>1</v>
      </c>
      <c r="AE190" s="17" t="b">
        <f t="shared" ca="1" si="2484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485"/>
        <v/>
      </c>
      <c r="AH190" s="17" t="b">
        <f t="shared" ca="1" si="2486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487"/>
        <v/>
      </c>
      <c r="AK190" s="17" t="b">
        <f t="shared" ca="1" si="2488"/>
        <v>0</v>
      </c>
      <c r="AL190" s="17" t="b">
        <f t="shared" ca="1" si="2489"/>
        <v>0</v>
      </c>
      <c r="AM190" s="17" t="b">
        <f t="shared" ca="1" si="2490"/>
        <v>1</v>
      </c>
      <c r="AN190" s="17">
        <f t="shared" ca="1" si="2491"/>
        <v>0</v>
      </c>
      <c r="AO190" s="24" t="str">
        <f t="shared" ca="1" si="2492"/>
        <v/>
      </c>
      <c r="AP190" s="24" t="str">
        <f t="shared" ca="1" si="2493"/>
        <v/>
      </c>
      <c r="AQ190" s="17" t="b">
        <f t="shared" ca="1" si="1329"/>
        <v>0</v>
      </c>
      <c r="AR190" s="17" t="b">
        <f t="shared" ca="1" si="2494"/>
        <v>0</v>
      </c>
      <c r="AS190" s="17" t="b">
        <f t="shared" ca="1" si="2495"/>
        <v>0</v>
      </c>
      <c r="AT190" s="17" t="b">
        <f t="shared" ca="1" si="2496"/>
        <v>0</v>
      </c>
      <c r="AU190" s="17" t="b">
        <f t="shared" ca="1" si="2497"/>
        <v>1</v>
      </c>
      <c r="AV190" s="17" t="b">
        <f t="shared" ca="1" si="2498"/>
        <v>0</v>
      </c>
      <c r="AW190" s="17" t="b">
        <f t="shared" ca="1" si="2499"/>
        <v>0</v>
      </c>
      <c r="AX190" s="14" t="b">
        <f t="array" aca="1" ref="AX190" ca="1">IF(H190,N190&gt;0,"")</f>
        <v>0</v>
      </c>
      <c r="AY190" s="17" t="str">
        <f t="shared" ca="1" si="2500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501"/>
        <v>0</v>
      </c>
      <c r="BB190" s="17" t="b">
        <v>0</v>
      </c>
      <c r="BC190" s="17" t="str">
        <f t="shared" ca="1" si="2502"/>
        <v/>
      </c>
      <c r="BD190" s="17" t="str">
        <f t="shared" ca="1" si="2503"/>
        <v/>
      </c>
      <c r="BE190" s="17" t="b">
        <f t="shared" ca="1" si="1330"/>
        <v>0</v>
      </c>
      <c r="BF190" s="17" t="str">
        <f t="shared" ca="1" si="1331"/>
        <v/>
      </c>
      <c r="BG190" s="17" t="str">
        <f t="shared" ca="1" si="2504"/>
        <v/>
      </c>
      <c r="BH190" s="17" t="str">
        <f t="shared" ca="1" si="2505"/>
        <v/>
      </c>
      <c r="BI190" s="17" t="str">
        <f t="shared" ca="1" si="2506"/>
        <v/>
      </c>
      <c r="BJ190" s="17" t="b">
        <f t="shared" ca="1" si="2507"/>
        <v>0</v>
      </c>
      <c r="BK190" s="17" t="b">
        <f t="shared" ca="1" si="1332"/>
        <v>0</v>
      </c>
      <c r="BL190" s="17" t="b">
        <f t="shared" ca="1" si="2508"/>
        <v>0</v>
      </c>
      <c r="BM190" s="17" t="str">
        <f t="shared" ca="1" si="2509"/>
        <v>N</v>
      </c>
      <c r="BN190" s="17" t="str">
        <f t="shared" ca="1" si="2510"/>
        <v>N</v>
      </c>
      <c r="BO190" s="17" t="str">
        <f t="shared" ca="1" si="2511"/>
        <v>I</v>
      </c>
      <c r="BP190" s="14" t="b">
        <f t="shared" ca="1" si="2512"/>
        <v>1</v>
      </c>
      <c r="BQ190" s="35">
        <v>1</v>
      </c>
      <c r="BU190" s="14" t="s">
        <v>387</v>
      </c>
      <c r="BX190" s="16"/>
      <c r="BY190" s="16"/>
      <c r="BZ190" s="16"/>
      <c r="CA190" s="16" t="b">
        <v>0</v>
      </c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513"/>
        <v/>
      </c>
      <c r="DE190" s="14" t="str">
        <f t="shared" ca="1" si="2514"/>
        <v/>
      </c>
      <c r="DF190" s="14" t="str">
        <f t="shared" ca="1" si="2515"/>
        <v/>
      </c>
      <c r="DG190" s="14" t="str">
        <f t="shared" ca="1" si="2516"/>
        <v/>
      </c>
      <c r="DH190" s="14" t="str">
        <f t="shared" ca="1" si="2517"/>
        <v/>
      </c>
      <c r="DI190" s="14" t="str">
        <f t="shared" ca="1" si="2518"/>
        <v/>
      </c>
      <c r="DJ190" s="14" t="str">
        <f t="shared" ca="1" si="2519"/>
        <v/>
      </c>
      <c r="DK190" s="14" t="str">
        <f t="shared" ca="1" si="2520"/>
        <v/>
      </c>
      <c r="DL190" s="14" t="str">
        <f t="shared" ca="1" si="1404"/>
        <v/>
      </c>
      <c r="DM190" s="14" t="str">
        <f t="shared" ca="1" si="252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522"/>
        <v/>
      </c>
      <c r="DP190" s="14" t="str">
        <f t="shared" ca="1" si="2523"/>
        <v/>
      </c>
      <c r="DQ190" s="14" t="str">
        <f t="shared" ca="1" si="2524"/>
        <v/>
      </c>
      <c r="DR190" s="14" t="str">
        <f t="shared" ca="1" si="2525"/>
        <v/>
      </c>
      <c r="DS190" s="14" t="str">
        <f t="shared" ca="1" si="2526"/>
        <v/>
      </c>
      <c r="DZ190" s="14" t="b">
        <f t="shared" ca="1" si="2527"/>
        <v>0</v>
      </c>
      <c r="EA190" s="14" t="str">
        <f t="shared" ca="1" si="2528"/>
        <v>Triglycerides upper range (q_59c)</v>
      </c>
      <c r="EB190" s="14" t="str">
        <f t="shared" ca="1" si="2529"/>
        <v xml:space="preserve">Values must be numeric. </v>
      </c>
      <c r="EC190" s="14" t="str">
        <f t="shared" ca="1" si="2530"/>
        <v xml:space="preserve">Triglycerides upper range (q_59c): Values must be numeric. </v>
      </c>
      <c r="ED190" s="14" t="str">
        <f t="shared" ca="1" si="2531"/>
        <v/>
      </c>
      <c r="EE190" s="14" t="str">
        <f t="shared" ca="1" si="2532"/>
        <v>Values must be numeric</v>
      </c>
      <c r="EF190" s="14" t="str">
        <f t="shared" ca="1" si="2533"/>
        <v/>
      </c>
      <c r="EG190" s="14" t="str">
        <f t="shared" ca="1" si="2534"/>
        <v/>
      </c>
      <c r="EM190" s="14" t="b">
        <f t="shared" ca="1" si="2535"/>
        <v>1</v>
      </c>
      <c r="EN190" s="14">
        <f t="shared" ca="1" si="2536"/>
        <v>177</v>
      </c>
      <c r="EO190" s="14" t="str">
        <f t="shared" ca="1" si="2537"/>
        <v>q_59c</v>
      </c>
      <c r="EP190" s="14" t="str">
        <f t="shared" ca="1" si="2538"/>
        <v xml:space="preserve">Triglycerides upper range (q_59c): Values must be numeric. </v>
      </c>
      <c r="EQ190" s="14" t="str">
        <f t="shared" ca="1" si="2539"/>
        <v/>
      </c>
    </row>
    <row r="191" spans="2:147" s="14" customFormat="1">
      <c r="B191" s="14" t="str">
        <f t="shared" ca="1" si="2470"/>
        <v/>
      </c>
      <c r="C191" s="14">
        <f t="shared" ca="1" si="2471"/>
        <v>178</v>
      </c>
      <c r="D191" s="14">
        <f t="shared" si="2472"/>
        <v>189</v>
      </c>
      <c r="E191" s="14" t="str">
        <f t="shared" ca="1" si="2473"/>
        <v>N</v>
      </c>
      <c r="F191" s="14" t="str">
        <f t="shared" ca="1" si="2474"/>
        <v>q_59d</v>
      </c>
      <c r="G191" s="14" t="str">
        <f t="shared" ca="1" si="2475"/>
        <v>Triglycerides unit</v>
      </c>
      <c r="H191" s="14" t="b">
        <f t="shared" ca="1" si="2476"/>
        <v>1</v>
      </c>
      <c r="I191" s="14" t="str">
        <f ca="1">IF($H191,ADDRESS(3,(D191+1)*2-1,4,,"["&amp;wew!$G$7&amp;"]"&amp;_sheetname_labels)&amp;":"&amp;ADDRESS(2+ster!$B$20,(D191+1)*2-1,4),"")</f>
        <v>[DBTemplate.xlsm]labels!NO3:NO725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[DBTemplate.xlsm]labels!NO3:NO5</v>
      </c>
      <c r="L191" s="14" t="str">
        <f ca="1">IF($H191,IF($J191&gt;0,ADDRESS(3,(D191+1)*2,4,,"["&amp;wew!$G$7&amp;"]"&amp;_sheetname_labels)&amp;":"&amp;ADDRESS(2+J191,(D191+1)*2,4),""),"")</f>
        <v>[DBTemplate.xlsm]labels!NP3:NP5</v>
      </c>
      <c r="M191" s="14">
        <f t="shared" ca="1" si="2477"/>
        <v>0</v>
      </c>
      <c r="N191" s="14">
        <f t="shared" ca="1" si="2478"/>
        <v>3</v>
      </c>
      <c r="O191" s="14" t="str">
        <f t="shared" ca="1" si="2479"/>
        <v>q_59d</v>
      </c>
      <c r="P191" s="14" t="str">
        <f t="shared" ca="1" si="2480"/>
        <v>Triglycerides unit</v>
      </c>
      <c r="Q191" s="14" t="str">
        <f ca="1">IF($BP191,ADDRESS(3,D191+1,4,,"["&amp;wew!$G$7&amp;"]"&amp;_sheetname_dataframe)&amp;":"&amp;ADDRESS(2+ster!$C$14,D191+1,4),"")</f>
        <v>[DBTemplate.xlsm]data_frame!GH3:GH3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481"/>
        <v>0</v>
      </c>
      <c r="AA191" s="12" t="str">
        <f t="shared" ca="1" si="2482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483"/>
        <v>1</v>
      </c>
      <c r="AE191" s="17" t="b">
        <f t="shared" ca="1" si="2484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485"/>
        <v/>
      </c>
      <c r="AH191" s="17" t="b">
        <f t="shared" ca="1" si="2486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487"/>
        <v/>
      </c>
      <c r="AK191" s="17" t="b">
        <f t="shared" ca="1" si="2488"/>
        <v>0</v>
      </c>
      <c r="AL191" s="17" t="b">
        <f t="shared" ca="1" si="2489"/>
        <v>0</v>
      </c>
      <c r="AM191" s="17" t="b">
        <f t="shared" ca="1" si="2490"/>
        <v>0</v>
      </c>
      <c r="AN191" s="17">
        <f t="shared" ca="1" si="2491"/>
        <v>0</v>
      </c>
      <c r="AO191" s="24" t="str">
        <f t="shared" ca="1" si="2492"/>
        <v/>
      </c>
      <c r="AP191" s="24" t="str">
        <f t="shared" ca="1" si="2493"/>
        <v/>
      </c>
      <c r="AQ191" s="17" t="b">
        <f t="shared" ca="1" si="1329"/>
        <v>0</v>
      </c>
      <c r="AR191" s="17" t="b">
        <f t="shared" ca="1" si="2494"/>
        <v>1</v>
      </c>
      <c r="AS191" s="17" t="b">
        <f t="shared" ca="1" si="2495"/>
        <v>0</v>
      </c>
      <c r="AT191" s="17" t="b">
        <f t="shared" ca="1" si="2496"/>
        <v>0</v>
      </c>
      <c r="AU191" s="17" t="b">
        <f t="shared" ca="1" si="2497"/>
        <v>1</v>
      </c>
      <c r="AV191" s="17" t="b">
        <f t="shared" ca="1" si="2498"/>
        <v>0</v>
      </c>
      <c r="AW191" s="17" t="b">
        <f t="shared" ca="1" si="2499"/>
        <v>0</v>
      </c>
      <c r="AX191" s="14" t="b">
        <f t="array" aca="1" ref="AX191" ca="1">IF(H191,N191&gt;0,"")</f>
        <v>1</v>
      </c>
      <c r="AY191" s="17" t="str">
        <f t="shared" ca="1" si="2500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501"/>
        <v>1</v>
      </c>
      <c r="BB191" s="17" t="b">
        <v>0</v>
      </c>
      <c r="BC191" s="17" t="b">
        <f t="shared" ca="1" si="2502"/>
        <v>1</v>
      </c>
      <c r="BD191" s="17" t="b">
        <f t="shared" ca="1" si="2503"/>
        <v>0</v>
      </c>
      <c r="BE191" s="17" t="str">
        <f t="shared" ca="1" si="1330"/>
        <v/>
      </c>
      <c r="BF191" s="17" t="b">
        <f t="shared" ca="1" si="1331"/>
        <v>0</v>
      </c>
      <c r="BG191" s="17" t="b">
        <f t="shared" ca="1" si="2504"/>
        <v>0</v>
      </c>
      <c r="BH191" s="17" t="b">
        <f t="shared" ca="1" si="2505"/>
        <v>1</v>
      </c>
      <c r="BI191" s="17">
        <f t="shared" ca="1" si="2506"/>
        <v>2</v>
      </c>
      <c r="BJ191" s="17" t="b">
        <f t="shared" ca="1" si="2507"/>
        <v>0</v>
      </c>
      <c r="BK191" s="17" t="str">
        <f t="shared" ca="1" si="1332"/>
        <v/>
      </c>
      <c r="BL191" s="17" t="str">
        <f t="shared" ca="1" si="2508"/>
        <v/>
      </c>
      <c r="BM191" s="17" t="str">
        <f t="shared" ca="1" si="2509"/>
        <v>F</v>
      </c>
      <c r="BN191" s="17" t="str">
        <f t="shared" ca="1" si="2510"/>
        <v>F</v>
      </c>
      <c r="BO191" s="17" t="str">
        <f t="shared" ca="1" si="2511"/>
        <v>N</v>
      </c>
      <c r="BP191" s="14" t="b">
        <f t="shared" ca="1" si="251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513"/>
        <v/>
      </c>
      <c r="DE191" s="14" t="str">
        <f t="shared" ca="1" si="2514"/>
        <v/>
      </c>
      <c r="DF191" s="14" t="str">
        <f t="shared" ca="1" si="2515"/>
        <v/>
      </c>
      <c r="DG191" s="14" t="str">
        <f t="shared" ca="1" si="2516"/>
        <v/>
      </c>
      <c r="DH191" s="14" t="str">
        <f t="shared" ca="1" si="2517"/>
        <v/>
      </c>
      <c r="DI191" s="14" t="str">
        <f t="shared" ca="1" si="2518"/>
        <v/>
      </c>
      <c r="DJ191" s="14" t="str">
        <f t="shared" ca="1" si="2519"/>
        <v/>
      </c>
      <c r="DK191" s="14" t="str">
        <f t="shared" ca="1" si="2520"/>
        <v/>
      </c>
      <c r="DL191" s="14" t="str">
        <f t="shared" ca="1" si="1404"/>
        <v/>
      </c>
      <c r="DM191" s="14" t="str">
        <f t="shared" ca="1" si="252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522"/>
        <v/>
      </c>
      <c r="DP191" s="14" t="str">
        <f t="shared" ca="1" si="2523"/>
        <v/>
      </c>
      <c r="DQ191" s="14" t="str">
        <f t="shared" ca="1" si="2524"/>
        <v/>
      </c>
      <c r="DR191" s="14" t="str">
        <f t="shared" ca="1" si="2525"/>
        <v/>
      </c>
      <c r="DS191" s="14" t="str">
        <f t="shared" ca="1" si="2526"/>
        <v/>
      </c>
      <c r="DZ191" s="14" t="b">
        <f t="shared" ca="1" si="2527"/>
        <v>0</v>
      </c>
      <c r="EA191" s="14" t="str">
        <f t="shared" ca="1" si="2528"/>
        <v>Triglycerides unit (q_59d)</v>
      </c>
      <c r="EB191" s="14" t="str">
        <f t="shared" ca="1" si="2529"/>
        <v xml:space="preserve">Values must be limited to predefinied list. </v>
      </c>
      <c r="EC191" s="14" t="str">
        <f t="shared" ca="1" si="2530"/>
        <v xml:space="preserve">Triglycerides unit (q_59d): Values must be limited to predefinied list. </v>
      </c>
      <c r="ED191" s="14" t="str">
        <f t="shared" ca="1" si="2531"/>
        <v/>
      </c>
      <c r="EE191" s="14" t="str">
        <f t="shared" ca="1" si="2532"/>
        <v>Values must be limited to predefinied list</v>
      </c>
      <c r="EF191" s="14" t="str">
        <f t="shared" ca="1" si="2533"/>
        <v/>
      </c>
      <c r="EG191" s="14" t="str">
        <f t="shared" ca="1" si="2534"/>
        <v/>
      </c>
      <c r="EM191" s="14" t="b">
        <f t="shared" ca="1" si="2535"/>
        <v>1</v>
      </c>
      <c r="EN191" s="14">
        <f t="shared" ca="1" si="2536"/>
        <v>178</v>
      </c>
      <c r="EO191" s="14" t="str">
        <f t="shared" ca="1" si="2537"/>
        <v>q_59d</v>
      </c>
      <c r="EP191" s="14" t="str">
        <f t="shared" ca="1" si="2538"/>
        <v xml:space="preserve">Triglycerides unit (q_59d): Values must be limited to predefinied list. </v>
      </c>
      <c r="EQ191" s="14" t="str">
        <f t="shared" ca="1" si="2539"/>
        <v/>
      </c>
    </row>
    <row r="192" spans="2:147" s="14" customFormat="1">
      <c r="B192" s="14" t="str">
        <f t="shared" ca="1" si="2470"/>
        <v/>
      </c>
      <c r="C192" s="14">
        <f t="shared" ca="1" si="2471"/>
        <v>179</v>
      </c>
      <c r="D192" s="14">
        <f t="shared" si="2472"/>
        <v>190</v>
      </c>
      <c r="E192" s="14" t="str">
        <f t="shared" ca="1" si="2473"/>
        <v>D</v>
      </c>
      <c r="F192" s="14" t="str">
        <f t="shared" ca="1" si="2474"/>
        <v>q_60</v>
      </c>
      <c r="G192" s="14" t="str">
        <f t="shared" ca="1" si="2475"/>
        <v>Diagnostic EMG - bulbar region</v>
      </c>
      <c r="H192" s="14" t="b">
        <f t="shared" ca="1" si="2476"/>
        <v>1</v>
      </c>
      <c r="I192" s="14" t="str">
        <f ca="1">IF($H192,ADDRESS(3,(D192+1)*2-1,4,,"["&amp;wew!$G$7&amp;"]"&amp;_sheetname_labels)&amp;":"&amp;ADDRESS(2+ster!$B$20,(D192+1)*2-1,4),"")</f>
        <v>[DBTemplate.xlsm]labels!NQ3:NQ725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[DBTemplate.xlsm]labels!NQ3:NQ4</v>
      </c>
      <c r="L192" s="14" t="str">
        <f ca="1">IF($H192,IF($J192&gt;0,ADDRESS(3,(D192+1)*2,4,,"["&amp;wew!$G$7&amp;"]"&amp;_sheetname_labels)&amp;":"&amp;ADDRESS(2+J192,(D192+1)*2,4),""),"")</f>
        <v>[DBTemplate.xlsm]labels!NR3:NR4</v>
      </c>
      <c r="M192" s="14">
        <f t="shared" ca="1" si="2477"/>
        <v>0</v>
      </c>
      <c r="N192" s="14">
        <f t="shared" ca="1" si="2478"/>
        <v>2</v>
      </c>
      <c r="O192" s="14" t="str">
        <f t="shared" ca="1" si="2479"/>
        <v>q_60</v>
      </c>
      <c r="P192" s="14" t="str">
        <f t="shared" ca="1" si="2480"/>
        <v>Diagnostic EMG - bulbar region</v>
      </c>
      <c r="Q192" s="14" t="str">
        <f ca="1">IF($BP192,ADDRESS(3,D192+1,4,,"["&amp;wew!$G$7&amp;"]"&amp;_sheetname_dataframe)&amp;":"&amp;ADDRESS(2+ster!$C$14,D192+1,4),"")</f>
        <v>[DBTemplate.xlsm]data_frame!GI3:GI3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481"/>
        <v>0</v>
      </c>
      <c r="AA192" s="12" t="str">
        <f t="shared" ca="1" si="2482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483"/>
        <v>1</v>
      </c>
      <c r="AE192" s="17" t="b">
        <f t="shared" ca="1" si="2484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485"/>
        <v/>
      </c>
      <c r="AH192" s="17" t="b">
        <f t="shared" ca="1" si="2486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487"/>
        <v/>
      </c>
      <c r="AK192" s="17" t="b">
        <f t="shared" ca="1" si="2488"/>
        <v>0</v>
      </c>
      <c r="AL192" s="17" t="b">
        <f t="shared" ca="1" si="2489"/>
        <v>0</v>
      </c>
      <c r="AM192" s="17" t="b">
        <f t="shared" ca="1" si="2490"/>
        <v>0</v>
      </c>
      <c r="AN192" s="17">
        <f t="shared" ca="1" si="2491"/>
        <v>0</v>
      </c>
      <c r="AO192" s="24" t="str">
        <f t="shared" ca="1" si="2492"/>
        <v/>
      </c>
      <c r="AP192" s="24" t="str">
        <f t="shared" ca="1" si="2493"/>
        <v/>
      </c>
      <c r="AQ192" s="17" t="b">
        <f t="shared" ca="1" si="1329"/>
        <v>0</v>
      </c>
      <c r="AR192" s="17" t="b">
        <f t="shared" ca="1" si="2494"/>
        <v>1</v>
      </c>
      <c r="AS192" s="17" t="b">
        <f t="shared" ca="1" si="2495"/>
        <v>0</v>
      </c>
      <c r="AT192" s="17" t="b">
        <f t="shared" ca="1" si="2496"/>
        <v>0</v>
      </c>
      <c r="AU192" s="17" t="b">
        <f t="shared" ca="1" si="2497"/>
        <v>1</v>
      </c>
      <c r="AV192" s="17" t="b">
        <f t="shared" ca="1" si="2498"/>
        <v>0</v>
      </c>
      <c r="AW192" s="17" t="b">
        <f t="shared" ca="1" si="2499"/>
        <v>0</v>
      </c>
      <c r="AX192" s="14" t="b">
        <f t="array" aca="1" ref="AX192" ca="1">IF(H192,N192&gt;0,"")</f>
        <v>1</v>
      </c>
      <c r="AY192" s="17" t="str">
        <f t="shared" ca="1" si="2500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501"/>
        <v>1</v>
      </c>
      <c r="BB192" s="17" t="b">
        <v>0</v>
      </c>
      <c r="BC192" s="17" t="b">
        <f t="shared" ca="1" si="2502"/>
        <v>1</v>
      </c>
      <c r="BD192" s="17" t="b">
        <f t="shared" ca="1" si="2503"/>
        <v>0</v>
      </c>
      <c r="BE192" s="17" t="str">
        <f t="shared" ca="1" si="1330"/>
        <v/>
      </c>
      <c r="BF192" s="17" t="b">
        <f t="shared" ca="1" si="1331"/>
        <v>0</v>
      </c>
      <c r="BG192" s="17" t="b">
        <f t="shared" ca="1" si="2504"/>
        <v>0</v>
      </c>
      <c r="BH192" s="17" t="b">
        <f t="shared" ca="1" si="2505"/>
        <v>1</v>
      </c>
      <c r="BI192" s="17">
        <f t="shared" ca="1" si="2506"/>
        <v>2</v>
      </c>
      <c r="BJ192" s="17" t="b">
        <f t="shared" ca="1" si="2507"/>
        <v>0</v>
      </c>
      <c r="BK192" s="17" t="str">
        <f t="shared" ca="1" si="1332"/>
        <v/>
      </c>
      <c r="BL192" s="17" t="str">
        <f t="shared" ca="1" si="2508"/>
        <v/>
      </c>
      <c r="BM192" s="17" t="str">
        <f t="shared" ca="1" si="2509"/>
        <v>F</v>
      </c>
      <c r="BN192" s="17" t="str">
        <f t="shared" ca="1" si="2510"/>
        <v>F</v>
      </c>
      <c r="BO192" s="17" t="str">
        <f t="shared" ca="1" si="2511"/>
        <v>D</v>
      </c>
      <c r="BP192" s="14" t="b">
        <f t="shared" ca="1" si="251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513"/>
        <v/>
      </c>
      <c r="DE192" s="14" t="str">
        <f t="shared" ca="1" si="2514"/>
        <v/>
      </c>
      <c r="DF192" s="14" t="str">
        <f t="shared" ca="1" si="2515"/>
        <v/>
      </c>
      <c r="DG192" s="14" t="str">
        <f t="shared" ca="1" si="2516"/>
        <v/>
      </c>
      <c r="DH192" s="14" t="str">
        <f t="shared" ca="1" si="2517"/>
        <v/>
      </c>
      <c r="DI192" s="14" t="str">
        <f t="shared" ca="1" si="2518"/>
        <v/>
      </c>
      <c r="DJ192" s="14" t="str">
        <f t="shared" ca="1" si="2519"/>
        <v/>
      </c>
      <c r="DK192" s="14" t="str">
        <f t="shared" ca="1" si="2520"/>
        <v/>
      </c>
      <c r="DL192" s="14" t="str">
        <f t="shared" ca="1" si="1404"/>
        <v/>
      </c>
      <c r="DM192" s="14" t="str">
        <f t="shared" ca="1" si="252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522"/>
        <v/>
      </c>
      <c r="DP192" s="14" t="str">
        <f t="shared" ca="1" si="2523"/>
        <v/>
      </c>
      <c r="DQ192" s="14" t="str">
        <f t="shared" ca="1" si="2524"/>
        <v/>
      </c>
      <c r="DR192" s="14" t="str">
        <f t="shared" ca="1" si="2525"/>
        <v/>
      </c>
      <c r="DS192" s="14" t="str">
        <f t="shared" ca="1" si="2526"/>
        <v/>
      </c>
      <c r="DZ192" s="14" t="b">
        <f t="shared" ca="1" si="2527"/>
        <v>0</v>
      </c>
      <c r="EA192" s="14" t="str">
        <f t="shared" ca="1" si="2528"/>
        <v>Diagnostic EMG - bulbar region (q_60)</v>
      </c>
      <c r="EB192" s="14" t="str">
        <f t="shared" ca="1" si="2529"/>
        <v xml:space="preserve">Values must be limited to predefinied list. </v>
      </c>
      <c r="EC192" s="14" t="str">
        <f t="shared" ca="1" si="2530"/>
        <v xml:space="preserve">Diagnostic EMG - bulbar region (q_60): Values must be limited to predefinied list. </v>
      </c>
      <c r="ED192" s="14" t="str">
        <f t="shared" ca="1" si="2531"/>
        <v/>
      </c>
      <c r="EE192" s="14" t="str">
        <f t="shared" ca="1" si="2532"/>
        <v>Values must be limited to predefinied list</v>
      </c>
      <c r="EF192" s="14" t="str">
        <f t="shared" ca="1" si="2533"/>
        <v/>
      </c>
      <c r="EG192" s="14" t="str">
        <f t="shared" ca="1" si="2534"/>
        <v/>
      </c>
      <c r="EM192" s="14" t="b">
        <f t="shared" ca="1" si="2535"/>
        <v>1</v>
      </c>
      <c r="EN192" s="14">
        <f t="shared" ca="1" si="2536"/>
        <v>179</v>
      </c>
      <c r="EO192" s="14" t="str">
        <f t="shared" ca="1" si="2537"/>
        <v>q_60</v>
      </c>
      <c r="EP192" s="14" t="str">
        <f t="shared" ca="1" si="2538"/>
        <v xml:space="preserve">Diagnostic EMG - bulbar region (q_60): Values must be limited to predefinied list. </v>
      </c>
      <c r="EQ192" s="14" t="str">
        <f t="shared" ca="1" si="2539"/>
        <v/>
      </c>
    </row>
    <row r="193" spans="2:147" s="14" customFormat="1">
      <c r="B193" s="14" t="str">
        <f t="shared" ca="1" si="2470"/>
        <v/>
      </c>
      <c r="C193" s="14">
        <f t="shared" ca="1" si="2471"/>
        <v>180</v>
      </c>
      <c r="D193" s="14">
        <f t="shared" si="2472"/>
        <v>191</v>
      </c>
      <c r="E193" s="14" t="str">
        <f t="shared" ca="1" si="2473"/>
        <v>D</v>
      </c>
      <c r="F193" s="14" t="str">
        <f t="shared" ca="1" si="2474"/>
        <v>q_61</v>
      </c>
      <c r="G193" s="14" t="str">
        <f t="shared" ca="1" si="2475"/>
        <v>Diagnostic EMG - upper limbs</v>
      </c>
      <c r="H193" s="14" t="b">
        <f t="shared" ca="1" si="2476"/>
        <v>1</v>
      </c>
      <c r="I193" s="14" t="str">
        <f ca="1">IF($H193,ADDRESS(3,(D193+1)*2-1,4,,"["&amp;wew!$G$7&amp;"]"&amp;_sheetname_labels)&amp;":"&amp;ADDRESS(2+ster!$B$20,(D193+1)*2-1,4),"")</f>
        <v>[DBTemplate.xlsm]labels!NS3:NS725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[DBTemplate.xlsm]labels!NS3:NS4</v>
      </c>
      <c r="L193" s="14" t="str">
        <f ca="1">IF($H193,IF($J193&gt;0,ADDRESS(3,(D193+1)*2,4,,"["&amp;wew!$G$7&amp;"]"&amp;_sheetname_labels)&amp;":"&amp;ADDRESS(2+J193,(D193+1)*2,4),""),"")</f>
        <v>[DBTemplate.xlsm]labels!NT3:NT4</v>
      </c>
      <c r="M193" s="14">
        <f t="shared" ca="1" si="2477"/>
        <v>0</v>
      </c>
      <c r="N193" s="14">
        <f t="shared" ca="1" si="2478"/>
        <v>2</v>
      </c>
      <c r="O193" s="14" t="str">
        <f t="shared" ca="1" si="2479"/>
        <v>q_61</v>
      </c>
      <c r="P193" s="14" t="str">
        <f t="shared" ca="1" si="2480"/>
        <v>Diagnostic EMG - upper limbs</v>
      </c>
      <c r="Q193" s="14" t="str">
        <f ca="1">IF($BP193,ADDRESS(3,D193+1,4,,"["&amp;wew!$G$7&amp;"]"&amp;_sheetname_dataframe)&amp;":"&amp;ADDRESS(2+ster!$C$14,D193+1,4),"")</f>
        <v>[DBTemplate.xlsm]data_frame!GJ3:GJ3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481"/>
        <v>0</v>
      </c>
      <c r="AA193" s="12" t="str">
        <f t="shared" ca="1" si="2482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483"/>
        <v>1</v>
      </c>
      <c r="AE193" s="17" t="b">
        <f t="shared" ca="1" si="2484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485"/>
        <v/>
      </c>
      <c r="AH193" s="17" t="b">
        <f t="shared" ca="1" si="2486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487"/>
        <v/>
      </c>
      <c r="AK193" s="17" t="b">
        <f t="shared" ca="1" si="2488"/>
        <v>0</v>
      </c>
      <c r="AL193" s="17" t="b">
        <f t="shared" ca="1" si="2489"/>
        <v>0</v>
      </c>
      <c r="AM193" s="17" t="b">
        <f t="shared" ca="1" si="2490"/>
        <v>0</v>
      </c>
      <c r="AN193" s="17">
        <f t="shared" ca="1" si="2491"/>
        <v>0</v>
      </c>
      <c r="AO193" s="24" t="str">
        <f t="shared" ca="1" si="2492"/>
        <v/>
      </c>
      <c r="AP193" s="24" t="str">
        <f t="shared" ca="1" si="2493"/>
        <v/>
      </c>
      <c r="AQ193" s="17" t="b">
        <f t="shared" ca="1" si="1329"/>
        <v>0</v>
      </c>
      <c r="AR193" s="17" t="b">
        <f t="shared" ca="1" si="2494"/>
        <v>1</v>
      </c>
      <c r="AS193" s="17" t="b">
        <f t="shared" ca="1" si="2495"/>
        <v>0</v>
      </c>
      <c r="AT193" s="17" t="b">
        <f t="shared" ca="1" si="2496"/>
        <v>0</v>
      </c>
      <c r="AU193" s="17" t="b">
        <f t="shared" ca="1" si="2497"/>
        <v>1</v>
      </c>
      <c r="AV193" s="17" t="b">
        <f t="shared" ca="1" si="2498"/>
        <v>0</v>
      </c>
      <c r="AW193" s="17" t="b">
        <f t="shared" ca="1" si="2499"/>
        <v>0</v>
      </c>
      <c r="AX193" s="14" t="b">
        <f t="array" aca="1" ref="AX193" ca="1">IF(H193,N193&gt;0,"")</f>
        <v>1</v>
      </c>
      <c r="AY193" s="17" t="str">
        <f t="shared" ca="1" si="2500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501"/>
        <v>1</v>
      </c>
      <c r="BB193" s="17" t="b">
        <v>0</v>
      </c>
      <c r="BC193" s="17" t="b">
        <f t="shared" ca="1" si="2502"/>
        <v>1</v>
      </c>
      <c r="BD193" s="17" t="b">
        <f t="shared" ca="1" si="2503"/>
        <v>0</v>
      </c>
      <c r="BE193" s="17" t="str">
        <f t="shared" ca="1" si="1330"/>
        <v/>
      </c>
      <c r="BF193" s="17" t="b">
        <f t="shared" ca="1" si="1331"/>
        <v>0</v>
      </c>
      <c r="BG193" s="17" t="b">
        <f t="shared" ca="1" si="2504"/>
        <v>0</v>
      </c>
      <c r="BH193" s="17" t="b">
        <f t="shared" ca="1" si="2505"/>
        <v>1</v>
      </c>
      <c r="BI193" s="17">
        <f t="shared" ca="1" si="2506"/>
        <v>2</v>
      </c>
      <c r="BJ193" s="17" t="b">
        <f t="shared" ca="1" si="2507"/>
        <v>0</v>
      </c>
      <c r="BK193" s="17" t="str">
        <f t="shared" ca="1" si="1332"/>
        <v/>
      </c>
      <c r="BL193" s="17" t="str">
        <f t="shared" ca="1" si="2508"/>
        <v/>
      </c>
      <c r="BM193" s="17" t="str">
        <f t="shared" ca="1" si="2509"/>
        <v>F</v>
      </c>
      <c r="BN193" s="17" t="str">
        <f t="shared" ca="1" si="2510"/>
        <v>F</v>
      </c>
      <c r="BO193" s="17" t="str">
        <f t="shared" ca="1" si="2511"/>
        <v>D</v>
      </c>
      <c r="BP193" s="14" t="b">
        <f t="shared" ca="1" si="251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513"/>
        <v/>
      </c>
      <c r="DE193" s="14" t="str">
        <f t="shared" ca="1" si="2514"/>
        <v/>
      </c>
      <c r="DF193" s="14" t="str">
        <f t="shared" ca="1" si="2515"/>
        <v/>
      </c>
      <c r="DG193" s="14" t="str">
        <f t="shared" ca="1" si="2516"/>
        <v/>
      </c>
      <c r="DH193" s="14" t="str">
        <f t="shared" ca="1" si="2517"/>
        <v/>
      </c>
      <c r="DI193" s="14" t="str">
        <f t="shared" ca="1" si="2518"/>
        <v/>
      </c>
      <c r="DJ193" s="14" t="str">
        <f t="shared" ca="1" si="2519"/>
        <v/>
      </c>
      <c r="DK193" s="14" t="str">
        <f t="shared" ca="1" si="2520"/>
        <v/>
      </c>
      <c r="DL193" s="14" t="str">
        <f t="shared" ca="1" si="1404"/>
        <v/>
      </c>
      <c r="DM193" s="14" t="str">
        <f t="shared" ca="1" si="252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522"/>
        <v/>
      </c>
      <c r="DP193" s="14" t="str">
        <f t="shared" ca="1" si="2523"/>
        <v/>
      </c>
      <c r="DQ193" s="14" t="str">
        <f t="shared" ca="1" si="2524"/>
        <v/>
      </c>
      <c r="DR193" s="14" t="str">
        <f t="shared" ca="1" si="2525"/>
        <v/>
      </c>
      <c r="DS193" s="14" t="str">
        <f t="shared" ca="1" si="2526"/>
        <v/>
      </c>
      <c r="DZ193" s="14" t="b">
        <f t="shared" ca="1" si="2527"/>
        <v>0</v>
      </c>
      <c r="EA193" s="14" t="str">
        <f t="shared" ca="1" si="2528"/>
        <v>Diagnostic EMG - upper limbs (q_61)</v>
      </c>
      <c r="EB193" s="14" t="str">
        <f t="shared" ca="1" si="2529"/>
        <v xml:space="preserve">Values must be limited to predefinied list. </v>
      </c>
      <c r="EC193" s="14" t="str">
        <f t="shared" ca="1" si="2530"/>
        <v xml:space="preserve">Diagnostic EMG - upper limbs (q_61): Values must be limited to predefinied list. </v>
      </c>
      <c r="ED193" s="14" t="str">
        <f t="shared" ca="1" si="2531"/>
        <v/>
      </c>
      <c r="EE193" s="14" t="str">
        <f t="shared" ca="1" si="2532"/>
        <v>Values must be limited to predefinied list</v>
      </c>
      <c r="EF193" s="14" t="str">
        <f t="shared" ca="1" si="2533"/>
        <v/>
      </c>
      <c r="EG193" s="14" t="str">
        <f t="shared" ca="1" si="2534"/>
        <v/>
      </c>
      <c r="EM193" s="14" t="b">
        <f t="shared" ca="1" si="2535"/>
        <v>1</v>
      </c>
      <c r="EN193" s="14">
        <f t="shared" ca="1" si="2536"/>
        <v>180</v>
      </c>
      <c r="EO193" s="14" t="str">
        <f t="shared" ca="1" si="2537"/>
        <v>q_61</v>
      </c>
      <c r="EP193" s="14" t="str">
        <f t="shared" ca="1" si="2538"/>
        <v xml:space="preserve">Diagnostic EMG - upper limbs (q_61): Values must be limited to predefinied list. </v>
      </c>
      <c r="EQ193" s="14" t="str">
        <f t="shared" ca="1" si="2539"/>
        <v/>
      </c>
    </row>
    <row r="194" spans="2:147" s="14" customFormat="1">
      <c r="B194" s="14" t="str">
        <f t="shared" ca="1" si="2470"/>
        <v/>
      </c>
      <c r="C194" s="14">
        <f t="shared" ca="1" si="2471"/>
        <v>181</v>
      </c>
      <c r="D194" s="14">
        <f t="shared" si="2472"/>
        <v>192</v>
      </c>
      <c r="E194" s="14" t="str">
        <f t="shared" ca="1" si="2473"/>
        <v>D</v>
      </c>
      <c r="F194" s="14" t="str">
        <f t="shared" ca="1" si="2474"/>
        <v>q_62</v>
      </c>
      <c r="G194" s="14" t="str">
        <f t="shared" ca="1" si="2475"/>
        <v>Diagnostic EMG - lower limbs</v>
      </c>
      <c r="H194" s="14" t="b">
        <f t="shared" ca="1" si="2476"/>
        <v>1</v>
      </c>
      <c r="I194" s="14" t="str">
        <f ca="1">IF($H194,ADDRESS(3,(D194+1)*2-1,4,,"["&amp;wew!$G$7&amp;"]"&amp;_sheetname_labels)&amp;":"&amp;ADDRESS(2+ster!$B$20,(D194+1)*2-1,4),"")</f>
        <v>[DBTemplate.xlsm]labels!NU3:NU725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[DBTemplate.xlsm]labels!NU3:NU4</v>
      </c>
      <c r="L194" s="14" t="str">
        <f ca="1">IF($H194,IF($J194&gt;0,ADDRESS(3,(D194+1)*2,4,,"["&amp;wew!$G$7&amp;"]"&amp;_sheetname_labels)&amp;":"&amp;ADDRESS(2+J194,(D194+1)*2,4),""),"")</f>
        <v>[DBTemplate.xlsm]labels!NV3:NV4</v>
      </c>
      <c r="M194" s="14">
        <f t="shared" ca="1" si="2477"/>
        <v>0</v>
      </c>
      <c r="N194" s="14">
        <f t="shared" ca="1" si="2478"/>
        <v>2</v>
      </c>
      <c r="O194" s="14" t="str">
        <f t="shared" ca="1" si="2479"/>
        <v>q_62</v>
      </c>
      <c r="P194" s="14" t="str">
        <f t="shared" ca="1" si="2480"/>
        <v>Diagnostic EMG - lower limbs</v>
      </c>
      <c r="Q194" s="14" t="str">
        <f ca="1">IF($BP194,ADDRESS(3,D194+1,4,,"["&amp;wew!$G$7&amp;"]"&amp;_sheetname_dataframe)&amp;":"&amp;ADDRESS(2+ster!$C$14,D194+1,4),"")</f>
        <v>[DBTemplate.xlsm]data_frame!GK3:GK3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481"/>
        <v>0</v>
      </c>
      <c r="AA194" s="12" t="str">
        <f t="shared" ca="1" si="2482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483"/>
        <v>1</v>
      </c>
      <c r="AE194" s="17" t="b">
        <f t="shared" ca="1" si="2484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485"/>
        <v/>
      </c>
      <c r="AH194" s="17" t="b">
        <f t="shared" ca="1" si="2486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487"/>
        <v/>
      </c>
      <c r="AK194" s="17" t="b">
        <f t="shared" ca="1" si="2488"/>
        <v>0</v>
      </c>
      <c r="AL194" s="17" t="b">
        <f t="shared" ca="1" si="2489"/>
        <v>0</v>
      </c>
      <c r="AM194" s="17" t="b">
        <f t="shared" ca="1" si="2490"/>
        <v>0</v>
      </c>
      <c r="AN194" s="17">
        <f t="shared" ca="1" si="2491"/>
        <v>0</v>
      </c>
      <c r="AO194" s="24" t="str">
        <f t="shared" ca="1" si="2492"/>
        <v/>
      </c>
      <c r="AP194" s="24" t="str">
        <f t="shared" ca="1" si="2493"/>
        <v/>
      </c>
      <c r="AQ194" s="17" t="b">
        <f t="shared" ca="1" si="1329"/>
        <v>0</v>
      </c>
      <c r="AR194" s="17" t="b">
        <f t="shared" ca="1" si="2494"/>
        <v>1</v>
      </c>
      <c r="AS194" s="17" t="b">
        <f t="shared" ca="1" si="2495"/>
        <v>0</v>
      </c>
      <c r="AT194" s="17" t="b">
        <f t="shared" ca="1" si="2496"/>
        <v>0</v>
      </c>
      <c r="AU194" s="17" t="b">
        <f t="shared" ca="1" si="2497"/>
        <v>1</v>
      </c>
      <c r="AV194" s="17" t="b">
        <f t="shared" ca="1" si="2498"/>
        <v>0</v>
      </c>
      <c r="AW194" s="17" t="b">
        <f t="shared" ca="1" si="2499"/>
        <v>0</v>
      </c>
      <c r="AX194" s="14" t="b">
        <f t="array" aca="1" ref="AX194" ca="1">IF(H194,N194&gt;0,"")</f>
        <v>1</v>
      </c>
      <c r="AY194" s="17" t="str">
        <f t="shared" ca="1" si="2500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501"/>
        <v>1</v>
      </c>
      <c r="BB194" s="17" t="b">
        <v>0</v>
      </c>
      <c r="BC194" s="17" t="b">
        <f t="shared" ca="1" si="2502"/>
        <v>1</v>
      </c>
      <c r="BD194" s="17" t="b">
        <f t="shared" ca="1" si="2503"/>
        <v>0</v>
      </c>
      <c r="BE194" s="17" t="str">
        <f t="shared" ca="1" si="1330"/>
        <v/>
      </c>
      <c r="BF194" s="17" t="b">
        <f t="shared" ca="1" si="1331"/>
        <v>0</v>
      </c>
      <c r="BG194" s="17" t="b">
        <f t="shared" ca="1" si="2504"/>
        <v>0</v>
      </c>
      <c r="BH194" s="17" t="b">
        <f t="shared" ca="1" si="2505"/>
        <v>1</v>
      </c>
      <c r="BI194" s="17">
        <f t="shared" ca="1" si="2506"/>
        <v>2</v>
      </c>
      <c r="BJ194" s="17" t="b">
        <f t="shared" ca="1" si="2507"/>
        <v>0</v>
      </c>
      <c r="BK194" s="17" t="str">
        <f t="shared" ca="1" si="1332"/>
        <v/>
      </c>
      <c r="BL194" s="17" t="str">
        <f t="shared" ca="1" si="2508"/>
        <v/>
      </c>
      <c r="BM194" s="17" t="str">
        <f t="shared" ca="1" si="2509"/>
        <v>F</v>
      </c>
      <c r="BN194" s="17" t="str">
        <f t="shared" ca="1" si="2510"/>
        <v>F</v>
      </c>
      <c r="BO194" s="17" t="str">
        <f t="shared" ca="1" si="2511"/>
        <v>D</v>
      </c>
      <c r="BP194" s="14" t="b">
        <f t="shared" ca="1" si="251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513"/>
        <v/>
      </c>
      <c r="DE194" s="14" t="str">
        <f t="shared" ca="1" si="2514"/>
        <v/>
      </c>
      <c r="DF194" s="14" t="str">
        <f t="shared" ca="1" si="2515"/>
        <v/>
      </c>
      <c r="DG194" s="14" t="str">
        <f t="shared" ca="1" si="2516"/>
        <v/>
      </c>
      <c r="DH194" s="14" t="str">
        <f t="shared" ca="1" si="2517"/>
        <v/>
      </c>
      <c r="DI194" s="14" t="str">
        <f t="shared" ca="1" si="2518"/>
        <v/>
      </c>
      <c r="DJ194" s="14" t="str">
        <f t="shared" ca="1" si="2519"/>
        <v/>
      </c>
      <c r="DK194" s="14" t="str">
        <f t="shared" ca="1" si="2520"/>
        <v/>
      </c>
      <c r="DL194" s="14" t="str">
        <f t="shared" ca="1" si="1404"/>
        <v/>
      </c>
      <c r="DM194" s="14" t="str">
        <f t="shared" ca="1" si="252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522"/>
        <v/>
      </c>
      <c r="DP194" s="14" t="str">
        <f t="shared" ca="1" si="2523"/>
        <v/>
      </c>
      <c r="DQ194" s="14" t="str">
        <f t="shared" ca="1" si="2524"/>
        <v/>
      </c>
      <c r="DR194" s="14" t="str">
        <f t="shared" ca="1" si="2525"/>
        <v/>
      </c>
      <c r="DS194" s="14" t="str">
        <f t="shared" ca="1" si="2526"/>
        <v/>
      </c>
      <c r="DZ194" s="14" t="b">
        <f t="shared" ca="1" si="2527"/>
        <v>0</v>
      </c>
      <c r="EA194" s="14" t="str">
        <f t="shared" ca="1" si="2528"/>
        <v>Diagnostic EMG - lower limbs (q_62)</v>
      </c>
      <c r="EB194" s="14" t="str">
        <f t="shared" ca="1" si="2529"/>
        <v xml:space="preserve">Values must be limited to predefinied list. </v>
      </c>
      <c r="EC194" s="14" t="str">
        <f t="shared" ca="1" si="2530"/>
        <v xml:space="preserve">Diagnostic EMG - lower limbs (q_62): Values must be limited to predefinied list. </v>
      </c>
      <c r="ED194" s="14" t="str">
        <f t="shared" ca="1" si="2531"/>
        <v/>
      </c>
      <c r="EE194" s="14" t="str">
        <f t="shared" ca="1" si="2532"/>
        <v>Values must be limited to predefinied list</v>
      </c>
      <c r="EF194" s="14" t="str">
        <f t="shared" ca="1" si="2533"/>
        <v/>
      </c>
      <c r="EG194" s="14" t="str">
        <f t="shared" ca="1" si="2534"/>
        <v/>
      </c>
      <c r="EM194" s="14" t="b">
        <f t="shared" ca="1" si="2535"/>
        <v>1</v>
      </c>
      <c r="EN194" s="14">
        <f t="shared" ca="1" si="2536"/>
        <v>181</v>
      </c>
      <c r="EO194" s="14" t="str">
        <f t="shared" ca="1" si="2537"/>
        <v>q_62</v>
      </c>
      <c r="EP194" s="14" t="str">
        <f t="shared" ca="1" si="2538"/>
        <v xml:space="preserve">Diagnostic EMG - lower limbs (q_62): Values must be limited to predefinied list. </v>
      </c>
      <c r="EQ194" s="14" t="str">
        <f t="shared" ca="1" si="2539"/>
        <v/>
      </c>
    </row>
    <row r="195" spans="2:147" s="14" customFormat="1">
      <c r="B195" s="14" t="str">
        <f t="shared" ca="1" si="2470"/>
        <v/>
      </c>
      <c r="C195" s="14">
        <f t="shared" ca="1" si="2471"/>
        <v>182</v>
      </c>
      <c r="D195" s="14">
        <f t="shared" si="2472"/>
        <v>193</v>
      </c>
      <c r="E195" s="14" t="str">
        <f t="shared" ca="1" si="2473"/>
        <v>D</v>
      </c>
      <c r="F195" s="14" t="str">
        <f t="shared" ca="1" si="2474"/>
        <v>q_63</v>
      </c>
      <c r="G195" s="14" t="str">
        <f t="shared" ca="1" si="2475"/>
        <v>Diagnostic EMG - Nerve conduction studies</v>
      </c>
      <c r="H195" s="14" t="b">
        <f t="shared" ca="1" si="2476"/>
        <v>1</v>
      </c>
      <c r="I195" s="14" t="str">
        <f ca="1">IF($H195,ADDRESS(3,(D195+1)*2-1,4,,"["&amp;wew!$G$7&amp;"]"&amp;_sheetname_labels)&amp;":"&amp;ADDRESS(2+ster!$B$20,(D195+1)*2-1,4),"")</f>
        <v>[DBTemplate.xlsm]labels!NW3:NW725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[DBTemplate.xlsm]labels!NW3:NW4</v>
      </c>
      <c r="L195" s="14" t="str">
        <f ca="1">IF($H195,IF($J195&gt;0,ADDRESS(3,(D195+1)*2,4,,"["&amp;wew!$G$7&amp;"]"&amp;_sheetname_labels)&amp;":"&amp;ADDRESS(2+J195,(D195+1)*2,4),""),"")</f>
        <v>[DBTemplate.xlsm]labels!NX3:NX4</v>
      </c>
      <c r="M195" s="14">
        <f t="shared" ca="1" si="2477"/>
        <v>0</v>
      </c>
      <c r="N195" s="14">
        <f t="shared" ca="1" si="2478"/>
        <v>2</v>
      </c>
      <c r="O195" s="14" t="str">
        <f t="shared" ca="1" si="2479"/>
        <v>q_63</v>
      </c>
      <c r="P195" s="14" t="str">
        <f t="shared" ca="1" si="2480"/>
        <v>Diagnostic EMG - Nerve conduction studies</v>
      </c>
      <c r="Q195" s="14" t="str">
        <f ca="1">IF($BP195,ADDRESS(3,D195+1,4,,"["&amp;wew!$G$7&amp;"]"&amp;_sheetname_dataframe)&amp;":"&amp;ADDRESS(2+ster!$C$14,D195+1,4),"")</f>
        <v>[DBTemplate.xlsm]data_frame!GL3:GL3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481"/>
        <v>0</v>
      </c>
      <c r="AA195" s="12" t="str">
        <f t="shared" ca="1" si="2482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483"/>
        <v>1</v>
      </c>
      <c r="AE195" s="17" t="b">
        <f t="shared" ca="1" si="2484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485"/>
        <v/>
      </c>
      <c r="AH195" s="17" t="b">
        <f t="shared" ca="1" si="2486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487"/>
        <v/>
      </c>
      <c r="AK195" s="17" t="b">
        <f t="shared" ca="1" si="2488"/>
        <v>0</v>
      </c>
      <c r="AL195" s="17" t="b">
        <f t="shared" ca="1" si="2489"/>
        <v>0</v>
      </c>
      <c r="AM195" s="17" t="b">
        <f t="shared" ca="1" si="2490"/>
        <v>0</v>
      </c>
      <c r="AN195" s="17">
        <f t="shared" ca="1" si="2491"/>
        <v>0</v>
      </c>
      <c r="AO195" s="24" t="str">
        <f t="shared" ca="1" si="2492"/>
        <v/>
      </c>
      <c r="AP195" s="24" t="str">
        <f t="shared" ca="1" si="2493"/>
        <v/>
      </c>
      <c r="AQ195" s="17" t="b">
        <f t="shared" ref="AQ195:AQ258" ca="1" si="2540">IF(H195,IF(CA195&lt;&gt;"",AND(CA195&lt;&gt;0,CA195&lt;&gt;FALSE),FALSE),"")</f>
        <v>0</v>
      </c>
      <c r="AR195" s="17" t="b">
        <f t="shared" ca="1" si="2494"/>
        <v>1</v>
      </c>
      <c r="AS195" s="17" t="b">
        <f t="shared" ca="1" si="2495"/>
        <v>0</v>
      </c>
      <c r="AT195" s="17" t="b">
        <f t="shared" ca="1" si="2496"/>
        <v>0</v>
      </c>
      <c r="AU195" s="17" t="b">
        <f t="shared" ca="1" si="2497"/>
        <v>1</v>
      </c>
      <c r="AV195" s="17" t="b">
        <f t="shared" ca="1" si="2498"/>
        <v>0</v>
      </c>
      <c r="AW195" s="17" t="b">
        <f t="shared" ca="1" si="2499"/>
        <v>0</v>
      </c>
      <c r="AX195" s="14" t="b">
        <f t="array" aca="1" ref="AX195" ca="1">IF(H195,N195&gt;0,"")</f>
        <v>1</v>
      </c>
      <c r="AY195" s="17" t="str">
        <f t="shared" ca="1" si="2500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501"/>
        <v>1</v>
      </c>
      <c r="BB195" s="17" t="b">
        <v>0</v>
      </c>
      <c r="BC195" s="17" t="b">
        <f t="shared" ca="1" si="2502"/>
        <v>1</v>
      </c>
      <c r="BD195" s="17" t="b">
        <f t="shared" ca="1" si="2503"/>
        <v>0</v>
      </c>
      <c r="BE195" s="17" t="str">
        <f t="shared" ref="BE195:BE258" ca="1" si="2541">IF(BA195,IF(AND(AW195,NOT(BB195),NOT(BC195),NOT(BD195)),AND(Z195=0,AC195=0,IF(CA195="",TRUE,CA195&lt;&gt;FALSE),FALSE),""))</f>
        <v/>
      </c>
      <c r="BF195" s="17" t="b">
        <f t="shared" ref="BF195:BF258" ca="1" si="2542">IF(BA195,IF(AND(AW195,NOT(BB195),NOT(BC195),NOT(BD195)),AND(Z195=0,OR(AC195&gt;0, IF(CA195="",FALSE,CA195=FALSE))),FALSE),"")</f>
        <v>0</v>
      </c>
      <c r="BG195" s="17" t="b">
        <f t="shared" ca="1" si="2504"/>
        <v>0</v>
      </c>
      <c r="BH195" s="17" t="b">
        <f t="shared" ca="1" si="2505"/>
        <v>1</v>
      </c>
      <c r="BI195" s="17">
        <f t="shared" ca="1" si="2506"/>
        <v>2</v>
      </c>
      <c r="BJ195" s="17" t="b">
        <f t="shared" ca="1" si="2507"/>
        <v>0</v>
      </c>
      <c r="BK195" s="17" t="str">
        <f t="shared" ref="BK195:BK258" ca="1" si="2543">IF(H195,IF(AND(NOT(BA195),AU195),AND(AC195=0,IF(CA195="",TRUE,CA195)),""),"")</f>
        <v/>
      </c>
      <c r="BL195" s="17" t="str">
        <f t="shared" ca="1" si="2508"/>
        <v/>
      </c>
      <c r="BM195" s="17" t="str">
        <f t="shared" ca="1" si="2509"/>
        <v>F</v>
      </c>
      <c r="BN195" s="17" t="str">
        <f t="shared" ca="1" si="2510"/>
        <v>F</v>
      </c>
      <c r="BO195" s="17" t="str">
        <f t="shared" ca="1" si="2511"/>
        <v>D</v>
      </c>
      <c r="BP195" s="14" t="b">
        <f t="shared" ca="1" si="251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513"/>
        <v/>
      </c>
      <c r="DE195" s="14" t="str">
        <f t="shared" ca="1" si="2514"/>
        <v/>
      </c>
      <c r="DF195" s="14" t="str">
        <f t="shared" ca="1" si="2515"/>
        <v/>
      </c>
      <c r="DG195" s="14" t="str">
        <f t="shared" ca="1" si="2516"/>
        <v/>
      </c>
      <c r="DH195" s="14" t="str">
        <f t="shared" ca="1" si="2517"/>
        <v/>
      </c>
      <c r="DI195" s="14" t="str">
        <f t="shared" ca="1" si="2518"/>
        <v/>
      </c>
      <c r="DJ195" s="14" t="str">
        <f t="shared" ca="1" si="2519"/>
        <v/>
      </c>
      <c r="DK195" s="14" t="str">
        <f t="shared" ca="1" si="2520"/>
        <v/>
      </c>
      <c r="DL195" s="14" t="str">
        <f t="shared" ca="1" si="1404"/>
        <v/>
      </c>
      <c r="DM195" s="14" t="str">
        <f t="shared" ca="1" si="252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522"/>
        <v/>
      </c>
      <c r="DP195" s="14" t="str">
        <f t="shared" ca="1" si="2523"/>
        <v/>
      </c>
      <c r="DQ195" s="14" t="str">
        <f t="shared" ca="1" si="2524"/>
        <v/>
      </c>
      <c r="DR195" s="14" t="str">
        <f t="shared" ca="1" si="2525"/>
        <v/>
      </c>
      <c r="DS195" s="14" t="str">
        <f t="shared" ca="1" si="2526"/>
        <v/>
      </c>
      <c r="DZ195" s="14" t="b">
        <f t="shared" ca="1" si="2527"/>
        <v>0</v>
      </c>
      <c r="EA195" s="14" t="str">
        <f t="shared" ca="1" si="2528"/>
        <v>Diagnostic EMG - Nerve conduction studies (q_63)</v>
      </c>
      <c r="EB195" s="14" t="str">
        <f t="shared" ca="1" si="2529"/>
        <v xml:space="preserve">Values must be limited to predefinied list. </v>
      </c>
      <c r="EC195" s="14" t="str">
        <f t="shared" ca="1" si="2530"/>
        <v xml:space="preserve">Diagnostic EMG - Nerve conduction studies (q_63): Values must be limited to predefinied list. </v>
      </c>
      <c r="ED195" s="14" t="str">
        <f t="shared" ca="1" si="2531"/>
        <v/>
      </c>
      <c r="EE195" s="14" t="str">
        <f t="shared" ca="1" si="2532"/>
        <v>Values must be limited to predefinied list</v>
      </c>
      <c r="EF195" s="14" t="str">
        <f t="shared" ca="1" si="2533"/>
        <v/>
      </c>
      <c r="EG195" s="14" t="str">
        <f t="shared" ca="1" si="2534"/>
        <v/>
      </c>
      <c r="EM195" s="14" t="b">
        <f t="shared" ca="1" si="2535"/>
        <v>1</v>
      </c>
      <c r="EN195" s="14">
        <f t="shared" ca="1" si="2536"/>
        <v>182</v>
      </c>
      <c r="EO195" s="14" t="str">
        <f t="shared" ca="1" si="2537"/>
        <v>q_63</v>
      </c>
      <c r="EP195" s="14" t="str">
        <f t="shared" ca="1" si="2538"/>
        <v xml:space="preserve">Diagnostic EMG - Nerve conduction studies (q_63): Values must be limited to predefinied list. </v>
      </c>
      <c r="EQ195" s="14" t="str">
        <f t="shared" ca="1" si="2539"/>
        <v/>
      </c>
    </row>
    <row r="196" spans="2:147" s="14" customFormat="1">
      <c r="B196" s="14" t="str">
        <f t="shared" ref="B196" ca="1" si="2544">DF196</f>
        <v/>
      </c>
      <c r="C196" s="14">
        <f t="shared" ref="C196" ca="1" si="2545">IF(OFFSET(B196,-1,COLUMN(VariableExists)-2),OFFSET(B196,-1,1)+1,OFFSET(B196,-1,1))</f>
        <v>183</v>
      </c>
      <c r="D196" s="14">
        <f t="shared" ref="D196" si="2546">ROW(A196)-2</f>
        <v>194</v>
      </c>
      <c r="E196" s="14" t="str">
        <f t="shared" ref="E196" ca="1" si="2547">IF(OR(G196="",ROW(G196)=2),"",IF(Z196&gt;0,"S",IF(AX196,IF(J196=2,"D","N"),"I")))</f>
        <v>D</v>
      </c>
      <c r="F196" s="14" t="str">
        <f t="shared" ref="F196" ca="1" si="2548">IF(H196,O196,"")</f>
        <v>q_64_1</v>
      </c>
      <c r="G196" s="14" t="str">
        <f t="shared" ref="G196" ca="1" si="2549">IF(H196,P196,"")</f>
        <v>Brain MRI - Normal</v>
      </c>
      <c r="H196" s="14" t="b">
        <f t="shared" ref="H196" ca="1" si="2550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[DBTemplate.xlsm]labels!NY3:NY725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[DBTemplate.xlsm]labels!NY3:NY4</v>
      </c>
      <c r="L196" s="14" t="str">
        <f ca="1">IF($H196,IF($J196&gt;0,ADDRESS(3,(D196+1)*2,4,,"["&amp;wew!$G$7&amp;"]"&amp;_sheetname_labels)&amp;":"&amp;ADDRESS(2+J196,(D196+1)*2,4),""),"")</f>
        <v>[DBTemplate.xlsm]labels!NZ3:NZ4</v>
      </c>
      <c r="M196" s="14">
        <f t="shared" ref="M196" ca="1" si="2551">IF($H196,IF(J196&gt;0,COUNTA(INDIRECT(K196))-COUNT(INDIRECT(K196)),0),"")</f>
        <v>0</v>
      </c>
      <c r="N196" s="14">
        <f t="shared" ref="N196" ca="1" si="2552">IF(H196,J196-M196,"")</f>
        <v>2</v>
      </c>
      <c r="O196" s="14" t="str">
        <f t="shared" ref="O196" ca="1" si="2553">IF(INDIRECT(ADDRESS(2,D196+1,,,_sheetname_dataframe))="","",INDIRECT(ADDRESS(2,D196+1,,,_sheetname_dataframe)))</f>
        <v>q_64_1</v>
      </c>
      <c r="P196" s="14" t="str">
        <f t="shared" ref="P196" ca="1" si="2554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[DBTemplate.xlsm]data_frame!GM3:GM3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555">IF(H196,S196-T196-W196,"")</f>
        <v>0</v>
      </c>
      <c r="AA196" s="12" t="str">
        <f t="shared" ref="AA196" ca="1" si="2556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557">IF($H196,IF(AC196&lt;&gt;"",IF(AC196=0,1,IF(AC196/W196&lt;0.15,2,3)),0),"")</f>
        <v>1</v>
      </c>
      <c r="AE196" s="17" t="b">
        <f t="shared" ref="AE196" ca="1" si="2558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559">IF(AE196,IF($H196,IF(INDIRECT(ADDRESS(1,D196+2,,,_sheetname_dataframe))="","",INDIRECT(ADDRESS(1,D196+2,,,_sheetname_dataframe))),""),"")</f>
        <v/>
      </c>
      <c r="AH196" s="17" t="b">
        <f t="shared" ref="AH196" ca="1" si="2560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561">IF(AH196,IF($H196,IF(INDIRECT(ADDRESS(1,D196+3,,,_sheetname_dataframe))="","",INDIRECT(ADDRESS(1,D196+3,,,_sheetname_dataframe))),""),"")</f>
        <v/>
      </c>
      <c r="AK196" s="17" t="b">
        <f t="shared" ref="AK196" ca="1" si="2562">IF(H196,OR(AQ196,AD196=2),"")</f>
        <v>0</v>
      </c>
      <c r="AL196" s="17" t="b">
        <f t="shared" ref="AL196" ca="1" si="2563">IF($H196,IF(BV196&lt;&gt;"",IF(OR(BM196="F",BM196="L",BM196="I",BM196="D"),BV196&lt;&gt;0)),"")</f>
        <v>0</v>
      </c>
      <c r="AM196" s="17" t="b">
        <f t="shared" ref="AM196" ca="1" si="2564">IF($H196,AND(NOT(AL196),OR(IF(BW196&lt;&gt;"",IF(OR(BM196="F",BM196="L"),BW196&lt;&gt;0)),BM196="I",BM196="N",BM196="D")),"")</f>
        <v>0</v>
      </c>
      <c r="AN196" s="17">
        <f t="shared" ref="AN196" ca="1" si="2565">IF(COUNTA(INDIRECT(Q196))=0,0, IF(AND(AO196&lt;&gt;"",X196&lt;AO196),1,IF(AND(AP196&lt;&gt;"",Y196&gt;AP196),1,IF(AND(AQ196,AC196&gt;0),2,0))))</f>
        <v>0</v>
      </c>
      <c r="AO196" s="24" t="str">
        <f t="shared" ref="AO196" ca="1" si="2566">IF($H196,IF(BY196&lt;&gt;"",IF(ISNUMBER(BY196),BY196,""),""),"")</f>
        <v/>
      </c>
      <c r="AP196" s="24" t="str">
        <f t="shared" ref="AP196" ca="1" si="2567">IF($H196,IF(BZ196&lt;&gt;"",IF(ISNUMBER(BZ196),BZ196,""),""),"")</f>
        <v/>
      </c>
      <c r="AQ196" s="17" t="b">
        <f t="shared" ca="1" si="2540"/>
        <v>0</v>
      </c>
      <c r="AR196" s="17" t="b">
        <f t="shared" ref="AR196" ca="1" si="2568">IF(H196,IF(N196&gt;0,IF(BQ196&lt;&gt;"",BQ196&lt;&gt;0,FALSE),FALSE),"")</f>
        <v>1</v>
      </c>
      <c r="AS196" s="17" t="b">
        <f t="shared" ref="AS196" ca="1" si="2569">IF(H196,IF(BR196&lt;&gt;"",BR196&lt;&gt;0,FALSE),"")</f>
        <v>0</v>
      </c>
      <c r="AT196" s="17" t="b">
        <f t="shared" ref="AT196" ca="1" si="2570">IF(H196,IF(N196&gt;0,FALSE,IF(BU196&lt;&gt;"",MATCH(BU196,DataType,0)=1,FALSE)),"")</f>
        <v>0</v>
      </c>
      <c r="AU196" s="17" t="b">
        <f t="shared" ref="AU196" ca="1" si="2571">IF(H196,IF(N196&gt;0,TRUE,IF(BU196&lt;&gt;"",MATCH(BU196,DataType,0)=2,FALSE)),"")</f>
        <v>1</v>
      </c>
      <c r="AV196" s="17" t="b">
        <f t="shared" ref="AV196" ca="1" si="2572">IF(H196,IF(N196&gt;0,FALSE,IF(BU196&lt;&gt;"",MATCH(BU196,DataType,0)=3,FALSE)),"")</f>
        <v>0</v>
      </c>
      <c r="AW196" s="17" t="b">
        <f t="shared" ref="AW196" ca="1" si="2573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574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575">IF(H196,BU196="",FALSE)</f>
        <v>1</v>
      </c>
      <c r="BB196" s="17" t="b">
        <v>0</v>
      </c>
      <c r="BC196" s="17" t="b">
        <f t="shared" ref="BC196" ca="1" si="2576">IF(BA196,IF(N196&gt;0,AND(AZ196,Z196=0),FALSE),"")</f>
        <v>1</v>
      </c>
      <c r="BD196" s="17" t="b">
        <f t="shared" ref="BD196" ca="1" si="2577">IF(BA196,IF(N196&gt;0,AND(NOT(AZ196),Z196=0),FALSE),"")</f>
        <v>0</v>
      </c>
      <c r="BE196" s="17" t="str">
        <f t="shared" ca="1" si="2541"/>
        <v/>
      </c>
      <c r="BF196" s="17" t="b">
        <f t="shared" ca="1" si="2542"/>
        <v>0</v>
      </c>
      <c r="BG196" s="17" t="b">
        <f t="shared" ref="BG196" ca="1" si="2578">IF(BA196,IF(OR(BB196:BF196),FALSE,IF(Z196=0,FALSE,Z196&gt;0)),"")</f>
        <v>0</v>
      </c>
      <c r="BH196" s="17" t="b">
        <f t="shared" ref="BH196" ca="1" si="2579">IF(BA196,COUNTIF(BB196:BG196,TRUE)=1,"")</f>
        <v>1</v>
      </c>
      <c r="BI196" s="17">
        <f t="shared" ref="BI196" ca="1" si="2580">IF(BA196,IFERROR(MATCH(TRUE,BB196:BG196,0),7),"")</f>
        <v>2</v>
      </c>
      <c r="BJ196" s="17" t="b">
        <f t="shared" ref="BJ196" ca="1" si="2581">DF196&lt;&gt;""</f>
        <v>0</v>
      </c>
      <c r="BK196" s="17" t="str">
        <f t="shared" ca="1" si="2543"/>
        <v/>
      </c>
      <c r="BL196" s="17" t="str">
        <f t="shared" ref="BL196" ca="1" si="2582">IF(H196,IF(AND(NOT(BA196),AU196),AC196&gt;0,""),"")</f>
        <v/>
      </c>
      <c r="BM196" s="17" t="str">
        <f t="shared" ref="BM196" ca="1" si="2583">IF(H196,IF(BA196,CHOOSE(BI196,"0","F","L","I","N",IF(AA196&gt;0.5,"N","S"),"0"),CHOOSE(MATCH(BU196,DataType,0),"S",IF(BK196,"I","N"),"D"  )),"")</f>
        <v>F</v>
      </c>
      <c r="BN196" s="17" t="str">
        <f t="shared" ref="BN196" ca="1" si="2584">IF(H196,IF(BJ196,"E",IF(BA196,CHOOSE(BI196,"0","F","L","I","N","S","0"),CHOOSE(MATCH(BU196,DataType,0),"S",IF(BK196,"I","N"),"D"  ))),"")</f>
        <v>F</v>
      </c>
      <c r="BO196" s="17" t="str">
        <f t="shared" ref="BO196" ca="1" si="2585">IF($H196,IF(BM196="0","",IF(AND(AR196,N196=2),"D",IF(BM196="S","N",IF(AL196,"O",IF(AM196,"I","N"))))),"")</f>
        <v>D</v>
      </c>
      <c r="BP196" s="14" t="b">
        <f t="shared" ref="BP196" ca="1" si="258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587">IF(MID(DC196,1,1)="■",MID(DC196,2,LEN(DC196)),DC196)</f>
        <v/>
      </c>
      <c r="DE196" s="14" t="str">
        <f t="shared" ref="DE196" ca="1" si="2588">IF(DD196&lt;&gt;"",IF(MID(DD196,LEN(DD196),1)="■",MID(DD196,1,LEN(DD196)-1),DD196),"")</f>
        <v/>
      </c>
      <c r="DF196" s="14" t="str">
        <f t="shared" ref="DF196" ca="1" si="2589">IFERROR(IF(DE196&lt;&gt;"",SUBSTITUTE(DE196,"■",". "),""),"##INTERNAL_ERROR")</f>
        <v/>
      </c>
      <c r="DG196" s="14" t="str">
        <f t="shared" ref="DG196" ca="1" si="2590">IF(CN196&lt;&gt;0,"Variable name don't comply with the naming convention","")</f>
        <v/>
      </c>
      <c r="DH196" s="14" t="str">
        <f t="shared" ref="DH196" ca="1" si="259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592">IF(CP196&lt;&gt;"","Variable label exceed length 150","")</f>
        <v/>
      </c>
      <c r="DJ196" s="14" t="str">
        <f t="shared" ref="DJ196" ca="1" si="259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594">IF(CR196&lt;&gt;"","The following cases have values below declared theorethical min: " &amp;SUBSTITUTE(CR196," ",", "),"")</f>
        <v/>
      </c>
      <c r="DL196" s="14" t="str">
        <f t="shared" ref="DL196" ca="1" si="2595">IF(CS196&lt;&gt;"","The following cases have values above declared theorethical max: " &amp;SUBSTITUTE(CS196," ",", "),"")</f>
        <v/>
      </c>
      <c r="DM196" s="14" t="str">
        <f t="shared" ref="DM196" ca="1" si="259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597">IF(CV196&lt;&gt;"","The following records are missing in this required field: " &amp;SUBSTITUTE(CV196," ",", "),"")</f>
        <v/>
      </c>
      <c r="DP196" s="14" t="str">
        <f t="shared" ref="DP196" ca="1" si="2598">IF(CW196&lt;&gt;"","The following cases have non-integer values: " &amp;SUBSTITUTE(CW196," ",", "),"")</f>
        <v/>
      </c>
      <c r="DQ196" s="14" t="str">
        <f t="shared" ref="DQ196" ca="1" si="2599">IF(CX196&lt;&gt;"","The following cases are non-numeric: " &amp;SUBSTITUTE(CX196," ",", "),"")</f>
        <v/>
      </c>
      <c r="DR196" s="14" t="str">
        <f t="shared" ref="DR196" ca="1" si="260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60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602">OR(ED196&lt;&gt;"",EF196&lt;&gt;"",EG196&lt;&gt;"")</f>
        <v>0</v>
      </c>
      <c r="EA196" s="14" t="str">
        <f t="shared" ref="EA196" ca="1" si="2603">IF(EB196&lt;&gt;"",G196 &amp; " (" &amp; F196 &amp; ")","")</f>
        <v>Brain MRI - Normal (q_64_1)</v>
      </c>
      <c r="EB196" s="14" t="str">
        <f t="shared" ref="EB196" ca="1" si="260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60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60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60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608">IF($H196,AG196,"")</f>
        <v/>
      </c>
      <c r="EG196" s="14" t="str">
        <f t="shared" ref="EG196" ca="1" si="2609">IF($H196,AJ196,"")</f>
        <v/>
      </c>
      <c r="EM196" s="14" t="b">
        <f t="shared" ref="EM196" ca="1" si="2610">OR(EC196&lt;&gt;"",DF196&lt;&gt;"")</f>
        <v>1</v>
      </c>
      <c r="EN196" s="14">
        <f t="shared" ref="EN196" ca="1" si="2611">IF(EM196,C196,"")</f>
        <v>183</v>
      </c>
      <c r="EO196" s="14" t="str">
        <f t="shared" ref="EO196" ca="1" si="2612">IF(EM196,F196,"")</f>
        <v>q_64_1</v>
      </c>
      <c r="EP196" s="14" t="str">
        <f t="shared" ref="EP196" ca="1" si="2613">EC196</f>
        <v xml:space="preserve">Brain MRI - Normal (q_64_1): Values must be limited to predefinied list. </v>
      </c>
      <c r="EQ196" s="14" t="str">
        <f t="shared" ref="EQ196" ca="1" si="2614">DF196</f>
        <v/>
      </c>
    </row>
    <row r="197" spans="2:147" s="14" customFormat="1">
      <c r="B197" s="14" t="str">
        <f t="shared" ref="B197" ca="1" si="2615">DF197</f>
        <v/>
      </c>
      <c r="C197" s="14">
        <f t="shared" ref="C197" ca="1" si="2616">IF(OFFSET(B197,-1,COLUMN(VariableExists)-2),OFFSET(B197,-1,1)+1,OFFSET(B197,-1,1))</f>
        <v>184</v>
      </c>
      <c r="D197" s="14">
        <f t="shared" ref="D197" si="2617">ROW(A197)-2</f>
        <v>195</v>
      </c>
      <c r="E197" s="14" t="str">
        <f t="shared" ref="E197" ca="1" si="2618">IF(OR(G197="",ROW(G197)=2),"",IF(Z197&gt;0,"S",IF(AX197,IF(J197=2,"D","N"),"I")))</f>
        <v>D</v>
      </c>
      <c r="F197" s="14" t="str">
        <f t="shared" ref="F197" ca="1" si="2619">IF(H197,O197,"")</f>
        <v>q_64_2</v>
      </c>
      <c r="G197" s="14" t="str">
        <f t="shared" ref="G197" ca="1" si="2620">IF(H197,P197,"")</f>
        <v>Brain MRI - Tumor</v>
      </c>
      <c r="H197" s="14" t="b">
        <f t="shared" ref="H197" ca="1" si="262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[DBTemplate.xlsm]labels!OA3:OA725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[DBTemplate.xlsm]labels!OA3:OA4</v>
      </c>
      <c r="L197" s="14" t="str">
        <f ca="1">IF($H197,IF($J197&gt;0,ADDRESS(3,(D197+1)*2,4,,"["&amp;wew!$G$7&amp;"]"&amp;_sheetname_labels)&amp;":"&amp;ADDRESS(2+J197,(D197+1)*2,4),""),"")</f>
        <v>[DBTemplate.xlsm]labels!OB3:OB4</v>
      </c>
      <c r="M197" s="14">
        <f t="shared" ref="M197" ca="1" si="2622">IF($H197,IF(J197&gt;0,COUNTA(INDIRECT(K197))-COUNT(INDIRECT(K197)),0),"")</f>
        <v>0</v>
      </c>
      <c r="N197" s="14">
        <f t="shared" ref="N197" ca="1" si="2623">IF(H197,J197-M197,"")</f>
        <v>2</v>
      </c>
      <c r="O197" s="14" t="str">
        <f t="shared" ref="O197" ca="1" si="2624">IF(INDIRECT(ADDRESS(2,D197+1,,,_sheetname_dataframe))="","",INDIRECT(ADDRESS(2,D197+1,,,_sheetname_dataframe)))</f>
        <v>q_64_2</v>
      </c>
      <c r="P197" s="14" t="str">
        <f t="shared" ref="P197" ca="1" si="262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[DBTemplate.xlsm]data_frame!GN3:GN3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626">IF(H197,S197-T197-W197,"")</f>
        <v>0</v>
      </c>
      <c r="AA197" s="12" t="str">
        <f t="shared" ref="AA197" ca="1" si="262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628">IF($H197,IF(AC197&lt;&gt;"",IF(AC197=0,1,IF(AC197/W197&lt;0.15,2,3)),0),"")</f>
        <v>1</v>
      </c>
      <c r="AE197" s="17" t="b">
        <f t="shared" ref="AE197" ca="1" si="262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630">IF(AE197,IF($H197,IF(INDIRECT(ADDRESS(1,D197+2,,,_sheetname_dataframe))="","",INDIRECT(ADDRESS(1,D197+2,,,_sheetname_dataframe))),""),"")</f>
        <v/>
      </c>
      <c r="AH197" s="17" t="b">
        <f t="shared" ref="AH197" ca="1" si="263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632">IF(AH197,IF($H197,IF(INDIRECT(ADDRESS(1,D197+3,,,_sheetname_dataframe))="","",INDIRECT(ADDRESS(1,D197+3,,,_sheetname_dataframe))),""),"")</f>
        <v/>
      </c>
      <c r="AK197" s="17" t="b">
        <f t="shared" ref="AK197" ca="1" si="2633">IF(H197,OR(AQ197,AD197=2),"")</f>
        <v>0</v>
      </c>
      <c r="AL197" s="17" t="b">
        <f t="shared" ref="AL197" ca="1" si="2634">IF($H197,IF(BV197&lt;&gt;"",IF(OR(BM197="F",BM197="L",BM197="I",BM197="D"),BV197&lt;&gt;0)),"")</f>
        <v>0</v>
      </c>
      <c r="AM197" s="17" t="b">
        <f t="shared" ref="AM197" ca="1" si="2635">IF($H197,AND(NOT(AL197),OR(IF(BW197&lt;&gt;"",IF(OR(BM197="F",BM197="L"),BW197&lt;&gt;0)),BM197="I",BM197="N",BM197="D")),"")</f>
        <v>0</v>
      </c>
      <c r="AN197" s="17">
        <f t="shared" ref="AN197" ca="1" si="2636">IF(COUNTA(INDIRECT(Q197))=0,0, IF(AND(AO197&lt;&gt;"",X197&lt;AO197),1,IF(AND(AP197&lt;&gt;"",Y197&gt;AP197),1,IF(AND(AQ197,AC197&gt;0),2,0))))</f>
        <v>0</v>
      </c>
      <c r="AO197" s="24" t="str">
        <f t="shared" ref="AO197" ca="1" si="2637">IF($H197,IF(BY197&lt;&gt;"",IF(ISNUMBER(BY197),BY197,""),""),"")</f>
        <v/>
      </c>
      <c r="AP197" s="24" t="str">
        <f t="shared" ref="AP197" ca="1" si="2638">IF($H197,IF(BZ197&lt;&gt;"",IF(ISNUMBER(BZ197),BZ197,""),""),"")</f>
        <v/>
      </c>
      <c r="AQ197" s="17" t="b">
        <f t="shared" ca="1" si="2540"/>
        <v>0</v>
      </c>
      <c r="AR197" s="17" t="b">
        <f t="shared" ref="AR197" ca="1" si="2639">IF(H197,IF(N197&gt;0,IF(BQ197&lt;&gt;"",BQ197&lt;&gt;0,FALSE),FALSE),"")</f>
        <v>1</v>
      </c>
      <c r="AS197" s="17" t="b">
        <f t="shared" ref="AS197" ca="1" si="2640">IF(H197,IF(BR197&lt;&gt;"",BR197&lt;&gt;0,FALSE),"")</f>
        <v>0</v>
      </c>
      <c r="AT197" s="17" t="b">
        <f t="shared" ref="AT197" ca="1" si="2641">IF(H197,IF(N197&gt;0,FALSE,IF(BU197&lt;&gt;"",MATCH(BU197,DataType,0)=1,FALSE)),"")</f>
        <v>0</v>
      </c>
      <c r="AU197" s="17" t="b">
        <f t="shared" ref="AU197" ca="1" si="2642">IF(H197,IF(N197&gt;0,TRUE,IF(BU197&lt;&gt;"",MATCH(BU197,DataType,0)=2,FALSE)),"")</f>
        <v>1</v>
      </c>
      <c r="AV197" s="17" t="b">
        <f t="shared" ref="AV197" ca="1" si="2643">IF(H197,IF(N197&gt;0,FALSE,IF(BU197&lt;&gt;"",MATCH(BU197,DataType,0)=3,FALSE)),"")</f>
        <v>0</v>
      </c>
      <c r="AW197" s="17" t="b">
        <f t="shared" ref="AW197" ca="1" si="2644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645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646">IF(H197,BU197="",FALSE)</f>
        <v>1</v>
      </c>
      <c r="BB197" s="17" t="b">
        <v>0</v>
      </c>
      <c r="BC197" s="17" t="b">
        <f t="shared" ref="BC197" ca="1" si="2647">IF(BA197,IF(N197&gt;0,AND(AZ197,Z197=0),FALSE),"")</f>
        <v>1</v>
      </c>
      <c r="BD197" s="17" t="b">
        <f t="shared" ref="BD197" ca="1" si="2648">IF(BA197,IF(N197&gt;0,AND(NOT(AZ197),Z197=0),FALSE),"")</f>
        <v>0</v>
      </c>
      <c r="BE197" s="17" t="str">
        <f t="shared" ca="1" si="2541"/>
        <v/>
      </c>
      <c r="BF197" s="17" t="b">
        <f t="shared" ca="1" si="2542"/>
        <v>0</v>
      </c>
      <c r="BG197" s="17" t="b">
        <f t="shared" ref="BG197" ca="1" si="2649">IF(BA197,IF(OR(BB197:BF197),FALSE,IF(Z197=0,FALSE,Z197&gt;0)),"")</f>
        <v>0</v>
      </c>
      <c r="BH197" s="17" t="b">
        <f t="shared" ref="BH197" ca="1" si="2650">IF(BA197,COUNTIF(BB197:BG197,TRUE)=1,"")</f>
        <v>1</v>
      </c>
      <c r="BI197" s="17">
        <f t="shared" ref="BI197" ca="1" si="2651">IF(BA197,IFERROR(MATCH(TRUE,BB197:BG197,0),7),"")</f>
        <v>2</v>
      </c>
      <c r="BJ197" s="17" t="b">
        <f t="shared" ref="BJ197" ca="1" si="2652">DF197&lt;&gt;""</f>
        <v>0</v>
      </c>
      <c r="BK197" s="17" t="str">
        <f t="shared" ca="1" si="2543"/>
        <v/>
      </c>
      <c r="BL197" s="17" t="str">
        <f t="shared" ref="BL197" ca="1" si="2653">IF(H197,IF(AND(NOT(BA197),AU197),AC197&gt;0,""),"")</f>
        <v/>
      </c>
      <c r="BM197" s="17" t="str">
        <f t="shared" ref="BM197" ca="1" si="2654">IF(H197,IF(BA197,CHOOSE(BI197,"0","F","L","I","N",IF(AA197&gt;0.5,"N","S"),"0"),CHOOSE(MATCH(BU197,DataType,0),"S",IF(BK197,"I","N"),"D"  )),"")</f>
        <v>F</v>
      </c>
      <c r="BN197" s="17" t="str">
        <f t="shared" ref="BN197" ca="1" si="2655">IF(H197,IF(BJ197,"E",IF(BA197,CHOOSE(BI197,"0","F","L","I","N","S","0"),CHOOSE(MATCH(BU197,DataType,0),"S",IF(BK197,"I","N"),"D"  ))),"")</f>
        <v>F</v>
      </c>
      <c r="BO197" s="17" t="str">
        <f t="shared" ref="BO197" ca="1" si="2656">IF($H197,IF(BM197="0","",IF(AND(AR197,N197=2),"D",IF(BM197="S","N",IF(AL197,"O",IF(AM197,"I","N"))))),"")</f>
        <v>D</v>
      </c>
      <c r="BP197" s="14" t="b">
        <f t="shared" ref="BP197" ca="1" si="2657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658">IF(MID(DC197,1,1)="■",MID(DC197,2,LEN(DC197)),DC197)</f>
        <v/>
      </c>
      <c r="DE197" s="14" t="str">
        <f t="shared" ref="DE197" ca="1" si="2659">IF(DD197&lt;&gt;"",IF(MID(DD197,LEN(DD197),1)="■",MID(DD197,1,LEN(DD197)-1),DD197),"")</f>
        <v/>
      </c>
      <c r="DF197" s="14" t="str">
        <f t="shared" ref="DF197" ca="1" si="2660">IFERROR(IF(DE197&lt;&gt;"",SUBSTITUTE(DE197,"■",". "),""),"##INTERNAL_ERROR")</f>
        <v/>
      </c>
      <c r="DG197" s="14" t="str">
        <f t="shared" ref="DG197" ca="1" si="2661">IF(CN197&lt;&gt;0,"Variable name don't comply with the naming convention","")</f>
        <v/>
      </c>
      <c r="DH197" s="14" t="str">
        <f t="shared" ref="DH197" ca="1" si="2662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663">IF(CP197&lt;&gt;"","Variable label exceed length 150","")</f>
        <v/>
      </c>
      <c r="DJ197" s="14" t="str">
        <f t="shared" ref="DJ197" ca="1" si="2664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665">IF(CR197&lt;&gt;"","The following cases have values below declared theorethical min: " &amp;SUBSTITUTE(CR197," ",", "),"")</f>
        <v/>
      </c>
      <c r="DL197" s="14" t="str">
        <f t="shared" ref="DL197" ca="1" si="2666">IF(CS197&lt;&gt;"","The following cases have values above declared theorethical max: " &amp;SUBSTITUTE(CS197," ",", "),"")</f>
        <v/>
      </c>
      <c r="DM197" s="14" t="str">
        <f t="shared" ref="DM197" ca="1" si="2667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668">IF(CV197&lt;&gt;"","The following records are missing in this required field: " &amp;SUBSTITUTE(CV197," ",", "),"")</f>
        <v/>
      </c>
      <c r="DP197" s="14" t="str">
        <f t="shared" ref="DP197" ca="1" si="2669">IF(CW197&lt;&gt;"","The following cases have non-integer values: " &amp;SUBSTITUTE(CW197," ",", "),"")</f>
        <v/>
      </c>
      <c r="DQ197" s="14" t="str">
        <f t="shared" ref="DQ197" ca="1" si="2670">IF(CX197&lt;&gt;"","The following cases are non-numeric: " &amp;SUBSTITUTE(CX197," ",", "),"")</f>
        <v/>
      </c>
      <c r="DR197" s="14" t="str">
        <f t="shared" ref="DR197" ca="1" si="2671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672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673">OR(ED197&lt;&gt;"",EF197&lt;&gt;"",EG197&lt;&gt;"")</f>
        <v>0</v>
      </c>
      <c r="EA197" s="14" t="str">
        <f t="shared" ref="EA197" ca="1" si="2674">IF(EB197&lt;&gt;"",G197 &amp; " (" &amp; F197 &amp; ")","")</f>
        <v>Brain MRI - Tumor (q_64_2)</v>
      </c>
      <c r="EB197" s="14" t="str">
        <f t="shared" ref="EB197" ca="1" si="2675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676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677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678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679">IF($H197,AG197,"")</f>
        <v/>
      </c>
      <c r="EG197" s="14" t="str">
        <f t="shared" ref="EG197" ca="1" si="2680">IF($H197,AJ197,"")</f>
        <v/>
      </c>
      <c r="EM197" s="14" t="b">
        <f t="shared" ref="EM197" ca="1" si="2681">OR(EC197&lt;&gt;"",DF197&lt;&gt;"")</f>
        <v>1</v>
      </c>
      <c r="EN197" s="14">
        <f t="shared" ref="EN197" ca="1" si="2682">IF(EM197,C197,"")</f>
        <v>184</v>
      </c>
      <c r="EO197" s="14" t="str">
        <f t="shared" ref="EO197" ca="1" si="2683">IF(EM197,F197,"")</f>
        <v>q_64_2</v>
      </c>
      <c r="EP197" s="14" t="str">
        <f t="shared" ref="EP197" ca="1" si="2684">EC197</f>
        <v xml:space="preserve">Brain MRI - Tumor (q_64_2): Values must be limited to predefinied list. </v>
      </c>
      <c r="EQ197" s="14" t="str">
        <f t="shared" ref="EQ197" ca="1" si="2685">DF197</f>
        <v/>
      </c>
    </row>
    <row r="198" spans="2:147" s="14" customFormat="1">
      <c r="B198" s="14" t="str">
        <f t="shared" ref="B198" ca="1" si="2686">DF198</f>
        <v/>
      </c>
      <c r="C198" s="14">
        <f t="shared" ref="C198" ca="1" si="2687">IF(OFFSET(B198,-1,COLUMN(VariableExists)-2),OFFSET(B198,-1,1)+1,OFFSET(B198,-1,1))</f>
        <v>185</v>
      </c>
      <c r="D198" s="14">
        <f t="shared" ref="D198" si="2688">ROW(A198)-2</f>
        <v>196</v>
      </c>
      <c r="E198" s="14" t="str">
        <f t="shared" ref="E198" ca="1" si="2689">IF(OR(G198="",ROW(G198)=2),"",IF(Z198&gt;0,"S",IF(AX198,IF(J198=2,"D","N"),"I")))</f>
        <v>D</v>
      </c>
      <c r="F198" s="14" t="str">
        <f t="shared" ref="F198" ca="1" si="2690">IF(H198,O198,"")</f>
        <v>q_64_3</v>
      </c>
      <c r="G198" s="14" t="str">
        <f t="shared" ref="G198" ca="1" si="2691">IF(H198,P198,"")</f>
        <v>Brain MRI - Stroke</v>
      </c>
      <c r="H198" s="14" t="b">
        <f t="shared" ref="H198" ca="1" si="2692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[DBTemplate.xlsm]labels!OC3:OC725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[DBTemplate.xlsm]labels!OC3:OC4</v>
      </c>
      <c r="L198" s="14" t="str">
        <f ca="1">IF($H198,IF($J198&gt;0,ADDRESS(3,(D198+1)*2,4,,"["&amp;wew!$G$7&amp;"]"&amp;_sheetname_labels)&amp;":"&amp;ADDRESS(2+J198,(D198+1)*2,4),""),"")</f>
        <v>[DBTemplate.xlsm]labels!OD3:OD4</v>
      </c>
      <c r="M198" s="14">
        <f t="shared" ref="M198" ca="1" si="2693">IF($H198,IF(J198&gt;0,COUNTA(INDIRECT(K198))-COUNT(INDIRECT(K198)),0),"")</f>
        <v>0</v>
      </c>
      <c r="N198" s="14">
        <f t="shared" ref="N198" ca="1" si="2694">IF(H198,J198-M198,"")</f>
        <v>2</v>
      </c>
      <c r="O198" s="14" t="str">
        <f t="shared" ref="O198" ca="1" si="2695">IF(INDIRECT(ADDRESS(2,D198+1,,,_sheetname_dataframe))="","",INDIRECT(ADDRESS(2,D198+1,,,_sheetname_dataframe)))</f>
        <v>q_64_3</v>
      </c>
      <c r="P198" s="14" t="str">
        <f t="shared" ref="P198" ca="1" si="2696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[DBTemplate.xlsm]data_frame!GO3:GO3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697">IF(H198,S198-T198-W198,"")</f>
        <v>0</v>
      </c>
      <c r="AA198" s="12" t="str">
        <f t="shared" ref="AA198" ca="1" si="2698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699">IF($H198,IF(AC198&lt;&gt;"",IF(AC198=0,1,IF(AC198/W198&lt;0.15,2,3)),0),"")</f>
        <v>1</v>
      </c>
      <c r="AE198" s="17" t="b">
        <f t="shared" ref="AE198" ca="1" si="2700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701">IF(AE198,IF($H198,IF(INDIRECT(ADDRESS(1,D198+2,,,_sheetname_dataframe))="","",INDIRECT(ADDRESS(1,D198+2,,,_sheetname_dataframe))),""),"")</f>
        <v/>
      </c>
      <c r="AH198" s="17" t="b">
        <f t="shared" ref="AH198" ca="1" si="2702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703">IF(AH198,IF($H198,IF(INDIRECT(ADDRESS(1,D198+3,,,_sheetname_dataframe))="","",INDIRECT(ADDRESS(1,D198+3,,,_sheetname_dataframe))),""),"")</f>
        <v/>
      </c>
      <c r="AK198" s="17" t="b">
        <f t="shared" ref="AK198" ca="1" si="2704">IF(H198,OR(AQ198,AD198=2),"")</f>
        <v>0</v>
      </c>
      <c r="AL198" s="17" t="b">
        <f t="shared" ref="AL198" ca="1" si="2705">IF($H198,IF(BV198&lt;&gt;"",IF(OR(BM198="F",BM198="L",BM198="I",BM198="D"),BV198&lt;&gt;0)),"")</f>
        <v>0</v>
      </c>
      <c r="AM198" s="17" t="b">
        <f t="shared" ref="AM198" ca="1" si="2706">IF($H198,AND(NOT(AL198),OR(IF(BW198&lt;&gt;"",IF(OR(BM198="F",BM198="L"),BW198&lt;&gt;0)),BM198="I",BM198="N",BM198="D")),"")</f>
        <v>0</v>
      </c>
      <c r="AN198" s="17">
        <f t="shared" ref="AN198" ca="1" si="2707">IF(COUNTA(INDIRECT(Q198))=0,0, IF(AND(AO198&lt;&gt;"",X198&lt;AO198),1,IF(AND(AP198&lt;&gt;"",Y198&gt;AP198),1,IF(AND(AQ198,AC198&gt;0),2,0))))</f>
        <v>0</v>
      </c>
      <c r="AO198" s="24" t="str">
        <f t="shared" ref="AO198" ca="1" si="2708">IF($H198,IF(BY198&lt;&gt;"",IF(ISNUMBER(BY198),BY198,""),""),"")</f>
        <v/>
      </c>
      <c r="AP198" s="24" t="str">
        <f t="shared" ref="AP198" ca="1" si="2709">IF($H198,IF(BZ198&lt;&gt;"",IF(ISNUMBER(BZ198),BZ198,""),""),"")</f>
        <v/>
      </c>
      <c r="AQ198" s="17" t="b">
        <f t="shared" ca="1" si="2540"/>
        <v>0</v>
      </c>
      <c r="AR198" s="17" t="b">
        <f t="shared" ref="AR198" ca="1" si="2710">IF(H198,IF(N198&gt;0,IF(BQ198&lt;&gt;"",BQ198&lt;&gt;0,FALSE),FALSE),"")</f>
        <v>1</v>
      </c>
      <c r="AS198" s="17" t="b">
        <f t="shared" ref="AS198" ca="1" si="2711">IF(H198,IF(BR198&lt;&gt;"",BR198&lt;&gt;0,FALSE),"")</f>
        <v>0</v>
      </c>
      <c r="AT198" s="17" t="b">
        <f t="shared" ref="AT198" ca="1" si="2712">IF(H198,IF(N198&gt;0,FALSE,IF(BU198&lt;&gt;"",MATCH(BU198,DataType,0)=1,FALSE)),"")</f>
        <v>0</v>
      </c>
      <c r="AU198" s="17" t="b">
        <f t="shared" ref="AU198" ca="1" si="2713">IF(H198,IF(N198&gt;0,TRUE,IF(BU198&lt;&gt;"",MATCH(BU198,DataType,0)=2,FALSE)),"")</f>
        <v>1</v>
      </c>
      <c r="AV198" s="17" t="b">
        <f t="shared" ref="AV198" ca="1" si="2714">IF(H198,IF(N198&gt;0,FALSE,IF(BU198&lt;&gt;"",MATCH(BU198,DataType,0)=3,FALSE)),"")</f>
        <v>0</v>
      </c>
      <c r="AW198" s="17" t="b">
        <f t="shared" ref="AW198" ca="1" si="2715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716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717">IF(H198,BU198="",FALSE)</f>
        <v>1</v>
      </c>
      <c r="BB198" s="17" t="b">
        <v>0</v>
      </c>
      <c r="BC198" s="17" t="b">
        <f t="shared" ref="BC198" ca="1" si="2718">IF(BA198,IF(N198&gt;0,AND(AZ198,Z198=0),FALSE),"")</f>
        <v>1</v>
      </c>
      <c r="BD198" s="17" t="b">
        <f t="shared" ref="BD198" ca="1" si="2719">IF(BA198,IF(N198&gt;0,AND(NOT(AZ198),Z198=0),FALSE),"")</f>
        <v>0</v>
      </c>
      <c r="BE198" s="17" t="str">
        <f t="shared" ca="1" si="2541"/>
        <v/>
      </c>
      <c r="BF198" s="17" t="b">
        <f t="shared" ca="1" si="2542"/>
        <v>0</v>
      </c>
      <c r="BG198" s="17" t="b">
        <f t="shared" ref="BG198" ca="1" si="2720">IF(BA198,IF(OR(BB198:BF198),FALSE,IF(Z198=0,FALSE,Z198&gt;0)),"")</f>
        <v>0</v>
      </c>
      <c r="BH198" s="17" t="b">
        <f t="shared" ref="BH198" ca="1" si="2721">IF(BA198,COUNTIF(BB198:BG198,TRUE)=1,"")</f>
        <v>1</v>
      </c>
      <c r="BI198" s="17">
        <f t="shared" ref="BI198" ca="1" si="2722">IF(BA198,IFERROR(MATCH(TRUE,BB198:BG198,0),7),"")</f>
        <v>2</v>
      </c>
      <c r="BJ198" s="17" t="b">
        <f t="shared" ref="BJ198" ca="1" si="2723">DF198&lt;&gt;""</f>
        <v>0</v>
      </c>
      <c r="BK198" s="17" t="str">
        <f t="shared" ca="1" si="2543"/>
        <v/>
      </c>
      <c r="BL198" s="17" t="str">
        <f t="shared" ref="BL198" ca="1" si="2724">IF(H198,IF(AND(NOT(BA198),AU198),AC198&gt;0,""),"")</f>
        <v/>
      </c>
      <c r="BM198" s="17" t="str">
        <f t="shared" ref="BM198" ca="1" si="2725">IF(H198,IF(BA198,CHOOSE(BI198,"0","F","L","I","N",IF(AA198&gt;0.5,"N","S"),"0"),CHOOSE(MATCH(BU198,DataType,0),"S",IF(BK198,"I","N"),"D"  )),"")</f>
        <v>F</v>
      </c>
      <c r="BN198" s="17" t="str">
        <f t="shared" ref="BN198" ca="1" si="2726">IF(H198,IF(BJ198,"E",IF(BA198,CHOOSE(BI198,"0","F","L","I","N","S","0"),CHOOSE(MATCH(BU198,DataType,0),"S",IF(BK198,"I","N"),"D"  ))),"")</f>
        <v>F</v>
      </c>
      <c r="BO198" s="17" t="str">
        <f t="shared" ref="BO198" ca="1" si="2727">IF($H198,IF(BM198="0","",IF(AND(AR198,N198=2),"D",IF(BM198="S","N",IF(AL198,"O",IF(AM198,"I","N"))))),"")</f>
        <v>D</v>
      </c>
      <c r="BP198" s="14" t="b">
        <f t="shared" ref="BP198" ca="1" si="2728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729">IF(MID(DC198,1,1)="■",MID(DC198,2,LEN(DC198)),DC198)</f>
        <v/>
      </c>
      <c r="DE198" s="14" t="str">
        <f t="shared" ref="DE198" ca="1" si="2730">IF(DD198&lt;&gt;"",IF(MID(DD198,LEN(DD198),1)="■",MID(DD198,1,LEN(DD198)-1),DD198),"")</f>
        <v/>
      </c>
      <c r="DF198" s="14" t="str">
        <f t="shared" ref="DF198" ca="1" si="2731">IFERROR(IF(DE198&lt;&gt;"",SUBSTITUTE(DE198,"■",". "),""),"##INTERNAL_ERROR")</f>
        <v/>
      </c>
      <c r="DG198" s="14" t="str">
        <f t="shared" ref="DG198" ca="1" si="2732">IF(CN198&lt;&gt;0,"Variable name don't comply with the naming convention","")</f>
        <v/>
      </c>
      <c r="DH198" s="14" t="str">
        <f t="shared" ref="DH198" ca="1" si="2733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734">IF(CP198&lt;&gt;"","Variable label exceed length 150","")</f>
        <v/>
      </c>
      <c r="DJ198" s="14" t="str">
        <f t="shared" ref="DJ198" ca="1" si="2735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736">IF(CR198&lt;&gt;"","The following cases have values below declared theorethical min: " &amp;SUBSTITUTE(CR198," ",", "),"")</f>
        <v/>
      </c>
      <c r="DL198" s="14" t="str">
        <f t="shared" ref="DL198" ca="1" si="2737">IF(CS198&lt;&gt;"","The following cases have values above declared theorethical max: " &amp;SUBSTITUTE(CS198," ",", "),"")</f>
        <v/>
      </c>
      <c r="DM198" s="14" t="str">
        <f t="shared" ref="DM198" ca="1" si="2738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739">IF(CV198&lt;&gt;"","The following records are missing in this required field: " &amp;SUBSTITUTE(CV198," ",", "),"")</f>
        <v/>
      </c>
      <c r="DP198" s="14" t="str">
        <f t="shared" ref="DP198" ca="1" si="2740">IF(CW198&lt;&gt;"","The following cases have non-integer values: " &amp;SUBSTITUTE(CW198," ",", "),"")</f>
        <v/>
      </c>
      <c r="DQ198" s="14" t="str">
        <f t="shared" ref="DQ198" ca="1" si="2741">IF(CX198&lt;&gt;"","The following cases are non-numeric: " &amp;SUBSTITUTE(CX198," ",", "),"")</f>
        <v/>
      </c>
      <c r="DR198" s="14" t="str">
        <f t="shared" ref="DR198" ca="1" si="2742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743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744">OR(ED198&lt;&gt;"",EF198&lt;&gt;"",EG198&lt;&gt;"")</f>
        <v>0</v>
      </c>
      <c r="EA198" s="14" t="str">
        <f t="shared" ref="EA198" ca="1" si="2745">IF(EB198&lt;&gt;"",G198 &amp; " (" &amp; F198 &amp; ")","")</f>
        <v>Brain MRI - Stroke (q_64_3)</v>
      </c>
      <c r="EB198" s="14" t="str">
        <f t="shared" ref="EB198" ca="1" si="2746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747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748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749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750">IF($H198,AG198,"")</f>
        <v/>
      </c>
      <c r="EG198" s="14" t="str">
        <f t="shared" ref="EG198" ca="1" si="2751">IF($H198,AJ198,"")</f>
        <v/>
      </c>
      <c r="EM198" s="14" t="b">
        <f t="shared" ref="EM198" ca="1" si="2752">OR(EC198&lt;&gt;"",DF198&lt;&gt;"")</f>
        <v>1</v>
      </c>
      <c r="EN198" s="14">
        <f t="shared" ref="EN198" ca="1" si="2753">IF(EM198,C198,"")</f>
        <v>185</v>
      </c>
      <c r="EO198" s="14" t="str">
        <f t="shared" ref="EO198" ca="1" si="2754">IF(EM198,F198,"")</f>
        <v>q_64_3</v>
      </c>
      <c r="EP198" s="14" t="str">
        <f t="shared" ref="EP198" ca="1" si="2755">EC198</f>
        <v xml:space="preserve">Brain MRI - Stroke (q_64_3): Values must be limited to predefinied list. </v>
      </c>
      <c r="EQ198" s="14" t="str">
        <f t="shared" ref="EQ198" ca="1" si="2756">DF198</f>
        <v/>
      </c>
    </row>
    <row r="199" spans="2:147" s="14" customFormat="1">
      <c r="B199" s="14" t="str">
        <f t="shared" ref="B199" ca="1" si="2757">DF199</f>
        <v/>
      </c>
      <c r="C199" s="14">
        <f t="shared" ref="C199" ca="1" si="2758">IF(OFFSET(B199,-1,COLUMN(VariableExists)-2),OFFSET(B199,-1,1)+1,OFFSET(B199,-1,1))</f>
        <v>186</v>
      </c>
      <c r="D199" s="14">
        <f t="shared" ref="D199" si="2759">ROW(A199)-2</f>
        <v>197</v>
      </c>
      <c r="E199" s="14" t="str">
        <f t="shared" ref="E199" ca="1" si="2760">IF(OR(G199="",ROW(G199)=2),"",IF(Z199&gt;0,"S",IF(AX199,IF(J199=2,"D","N"),"I")))</f>
        <v>D</v>
      </c>
      <c r="F199" s="14" t="str">
        <f t="shared" ref="F199" ca="1" si="2761">IF(H199,O199,"")</f>
        <v>q_64_4</v>
      </c>
      <c r="G199" s="14" t="str">
        <f t="shared" ref="G199" ca="1" si="2762">IF(H199,P199,"")</f>
        <v>Brain MRI - Multiple Sclerosis</v>
      </c>
      <c r="H199" s="14" t="b">
        <f t="shared" ref="H199" ca="1" si="2763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[DBTemplate.xlsm]labels!OE3:OE725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[DBTemplate.xlsm]labels!OE3:OE4</v>
      </c>
      <c r="L199" s="14" t="str">
        <f ca="1">IF($H199,IF($J199&gt;0,ADDRESS(3,(D199+1)*2,4,,"["&amp;wew!$G$7&amp;"]"&amp;_sheetname_labels)&amp;":"&amp;ADDRESS(2+J199,(D199+1)*2,4),""),"")</f>
        <v>[DBTemplate.xlsm]labels!OF3:OF4</v>
      </c>
      <c r="M199" s="14">
        <f t="shared" ref="M199" ca="1" si="2764">IF($H199,IF(J199&gt;0,COUNTA(INDIRECT(K199))-COUNT(INDIRECT(K199)),0),"")</f>
        <v>0</v>
      </c>
      <c r="N199" s="14">
        <f t="shared" ref="N199" ca="1" si="2765">IF(H199,J199-M199,"")</f>
        <v>2</v>
      </c>
      <c r="O199" s="14" t="str">
        <f t="shared" ref="O199" ca="1" si="2766">IF(INDIRECT(ADDRESS(2,D199+1,,,_sheetname_dataframe))="","",INDIRECT(ADDRESS(2,D199+1,,,_sheetname_dataframe)))</f>
        <v>q_64_4</v>
      </c>
      <c r="P199" s="14" t="str">
        <f t="shared" ref="P199" ca="1" si="2767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[DBTemplate.xlsm]data_frame!GP3:GP3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768">IF(H199,S199-T199-W199,"")</f>
        <v>0</v>
      </c>
      <c r="AA199" s="12" t="str">
        <f t="shared" ref="AA199" ca="1" si="2769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770">IF($H199,IF(AC199&lt;&gt;"",IF(AC199=0,1,IF(AC199/W199&lt;0.15,2,3)),0),"")</f>
        <v>1</v>
      </c>
      <c r="AE199" s="17" t="b">
        <f t="shared" ref="AE199" ca="1" si="2771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772">IF(AE199,IF($H199,IF(INDIRECT(ADDRESS(1,D199+2,,,_sheetname_dataframe))="","",INDIRECT(ADDRESS(1,D199+2,,,_sheetname_dataframe))),""),"")</f>
        <v/>
      </c>
      <c r="AH199" s="17" t="b">
        <f t="shared" ref="AH199" ca="1" si="2773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774">IF(AH199,IF($H199,IF(INDIRECT(ADDRESS(1,D199+3,,,_sheetname_dataframe))="","",INDIRECT(ADDRESS(1,D199+3,,,_sheetname_dataframe))),""),"")</f>
        <v/>
      </c>
      <c r="AK199" s="17" t="b">
        <f t="shared" ref="AK199" ca="1" si="2775">IF(H199,OR(AQ199,AD199=2),"")</f>
        <v>0</v>
      </c>
      <c r="AL199" s="17" t="b">
        <f t="shared" ref="AL199" ca="1" si="2776">IF($H199,IF(BV199&lt;&gt;"",IF(OR(BM199="F",BM199="L",BM199="I",BM199="D"),BV199&lt;&gt;0)),"")</f>
        <v>0</v>
      </c>
      <c r="AM199" s="17" t="b">
        <f t="shared" ref="AM199" ca="1" si="2777">IF($H199,AND(NOT(AL199),OR(IF(BW199&lt;&gt;"",IF(OR(BM199="F",BM199="L"),BW199&lt;&gt;0)),BM199="I",BM199="N",BM199="D")),"")</f>
        <v>0</v>
      </c>
      <c r="AN199" s="17">
        <f t="shared" ref="AN199" ca="1" si="2778">IF(COUNTA(INDIRECT(Q199))=0,0, IF(AND(AO199&lt;&gt;"",X199&lt;AO199),1,IF(AND(AP199&lt;&gt;"",Y199&gt;AP199),1,IF(AND(AQ199,AC199&gt;0),2,0))))</f>
        <v>0</v>
      </c>
      <c r="AO199" s="24" t="str">
        <f t="shared" ref="AO199" ca="1" si="2779">IF($H199,IF(BY199&lt;&gt;"",IF(ISNUMBER(BY199),BY199,""),""),"")</f>
        <v/>
      </c>
      <c r="AP199" s="24" t="str">
        <f t="shared" ref="AP199" ca="1" si="2780">IF($H199,IF(BZ199&lt;&gt;"",IF(ISNUMBER(BZ199),BZ199,""),""),"")</f>
        <v/>
      </c>
      <c r="AQ199" s="17" t="b">
        <f t="shared" ca="1" si="2540"/>
        <v>0</v>
      </c>
      <c r="AR199" s="17" t="b">
        <f t="shared" ref="AR199" ca="1" si="2781">IF(H199,IF(N199&gt;0,IF(BQ199&lt;&gt;"",BQ199&lt;&gt;0,FALSE),FALSE),"")</f>
        <v>1</v>
      </c>
      <c r="AS199" s="17" t="b">
        <f t="shared" ref="AS199" ca="1" si="2782">IF(H199,IF(BR199&lt;&gt;"",BR199&lt;&gt;0,FALSE),"")</f>
        <v>0</v>
      </c>
      <c r="AT199" s="17" t="b">
        <f t="shared" ref="AT199" ca="1" si="2783">IF(H199,IF(N199&gt;0,FALSE,IF(BU199&lt;&gt;"",MATCH(BU199,DataType,0)=1,FALSE)),"")</f>
        <v>0</v>
      </c>
      <c r="AU199" s="17" t="b">
        <f t="shared" ref="AU199" ca="1" si="2784">IF(H199,IF(N199&gt;0,TRUE,IF(BU199&lt;&gt;"",MATCH(BU199,DataType,0)=2,FALSE)),"")</f>
        <v>1</v>
      </c>
      <c r="AV199" s="17" t="b">
        <f t="shared" ref="AV199" ca="1" si="2785">IF(H199,IF(N199&gt;0,FALSE,IF(BU199&lt;&gt;"",MATCH(BU199,DataType,0)=3,FALSE)),"")</f>
        <v>0</v>
      </c>
      <c r="AW199" s="17" t="b">
        <f t="shared" ref="AW199" ca="1" si="2786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787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788">IF(H199,BU199="",FALSE)</f>
        <v>1</v>
      </c>
      <c r="BB199" s="17" t="b">
        <v>0</v>
      </c>
      <c r="BC199" s="17" t="b">
        <f t="shared" ref="BC199" ca="1" si="2789">IF(BA199,IF(N199&gt;0,AND(AZ199,Z199=0),FALSE),"")</f>
        <v>1</v>
      </c>
      <c r="BD199" s="17" t="b">
        <f t="shared" ref="BD199" ca="1" si="2790">IF(BA199,IF(N199&gt;0,AND(NOT(AZ199),Z199=0),FALSE),"")</f>
        <v>0</v>
      </c>
      <c r="BE199" s="17" t="str">
        <f t="shared" ca="1" si="2541"/>
        <v/>
      </c>
      <c r="BF199" s="17" t="b">
        <f t="shared" ca="1" si="2542"/>
        <v>0</v>
      </c>
      <c r="BG199" s="17" t="b">
        <f t="shared" ref="BG199" ca="1" si="2791">IF(BA199,IF(OR(BB199:BF199),FALSE,IF(Z199=0,FALSE,Z199&gt;0)),"")</f>
        <v>0</v>
      </c>
      <c r="BH199" s="17" t="b">
        <f t="shared" ref="BH199" ca="1" si="2792">IF(BA199,COUNTIF(BB199:BG199,TRUE)=1,"")</f>
        <v>1</v>
      </c>
      <c r="BI199" s="17">
        <f t="shared" ref="BI199" ca="1" si="2793">IF(BA199,IFERROR(MATCH(TRUE,BB199:BG199,0),7),"")</f>
        <v>2</v>
      </c>
      <c r="BJ199" s="17" t="b">
        <f t="shared" ref="BJ199" ca="1" si="2794">DF199&lt;&gt;""</f>
        <v>0</v>
      </c>
      <c r="BK199" s="17" t="str">
        <f t="shared" ca="1" si="2543"/>
        <v/>
      </c>
      <c r="BL199" s="17" t="str">
        <f t="shared" ref="BL199" ca="1" si="2795">IF(H199,IF(AND(NOT(BA199),AU199),AC199&gt;0,""),"")</f>
        <v/>
      </c>
      <c r="BM199" s="17" t="str">
        <f t="shared" ref="BM199" ca="1" si="2796">IF(H199,IF(BA199,CHOOSE(BI199,"0","F","L","I","N",IF(AA199&gt;0.5,"N","S"),"0"),CHOOSE(MATCH(BU199,DataType,0),"S",IF(BK199,"I","N"),"D"  )),"")</f>
        <v>F</v>
      </c>
      <c r="BN199" s="17" t="str">
        <f t="shared" ref="BN199" ca="1" si="2797">IF(H199,IF(BJ199,"E",IF(BA199,CHOOSE(BI199,"0","F","L","I","N","S","0"),CHOOSE(MATCH(BU199,DataType,0),"S",IF(BK199,"I","N"),"D"  ))),"")</f>
        <v>F</v>
      </c>
      <c r="BO199" s="17" t="str">
        <f t="shared" ref="BO199" ca="1" si="2798">IF($H199,IF(BM199="0","",IF(AND(AR199,N199=2),"D",IF(BM199="S","N",IF(AL199,"O",IF(AM199,"I","N"))))),"")</f>
        <v>D</v>
      </c>
      <c r="BP199" s="14" t="b">
        <f t="shared" ref="BP199" ca="1" si="2799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800">IF(MID(DC199,1,1)="■",MID(DC199,2,LEN(DC199)),DC199)</f>
        <v/>
      </c>
      <c r="DE199" s="14" t="str">
        <f t="shared" ref="DE199" ca="1" si="2801">IF(DD199&lt;&gt;"",IF(MID(DD199,LEN(DD199),1)="■",MID(DD199,1,LEN(DD199)-1),DD199),"")</f>
        <v/>
      </c>
      <c r="DF199" s="14" t="str">
        <f t="shared" ref="DF199" ca="1" si="2802">IFERROR(IF(DE199&lt;&gt;"",SUBSTITUTE(DE199,"■",". "),""),"##INTERNAL_ERROR")</f>
        <v/>
      </c>
      <c r="DG199" s="14" t="str">
        <f t="shared" ref="DG199" ca="1" si="2803">IF(CN199&lt;&gt;0,"Variable name don't comply with the naming convention","")</f>
        <v/>
      </c>
      <c r="DH199" s="14" t="str">
        <f t="shared" ref="DH199" ca="1" si="2804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805">IF(CP199&lt;&gt;"","Variable label exceed length 150","")</f>
        <v/>
      </c>
      <c r="DJ199" s="14" t="str">
        <f t="shared" ref="DJ199" ca="1" si="2806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807">IF(CR199&lt;&gt;"","The following cases have values below declared theorethical min: " &amp;SUBSTITUTE(CR199," ",", "),"")</f>
        <v/>
      </c>
      <c r="DL199" s="14" t="str">
        <f t="shared" ref="DL199" ca="1" si="2808">IF(CS199&lt;&gt;"","The following cases have values above declared theorethical max: " &amp;SUBSTITUTE(CS199," ",", "),"")</f>
        <v/>
      </c>
      <c r="DM199" s="14" t="str">
        <f t="shared" ref="DM199" ca="1" si="2809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810">IF(CV199&lt;&gt;"","The following records are missing in this required field: " &amp;SUBSTITUTE(CV199," ",", "),"")</f>
        <v/>
      </c>
      <c r="DP199" s="14" t="str">
        <f t="shared" ref="DP199" ca="1" si="2811">IF(CW199&lt;&gt;"","The following cases have non-integer values: " &amp;SUBSTITUTE(CW199," ",", "),"")</f>
        <v/>
      </c>
      <c r="DQ199" s="14" t="str">
        <f t="shared" ref="DQ199" ca="1" si="2812">IF(CX199&lt;&gt;"","The following cases are non-numeric: " &amp;SUBSTITUTE(CX199," ",", "),"")</f>
        <v/>
      </c>
      <c r="DR199" s="14" t="str">
        <f t="shared" ref="DR199" ca="1" si="2813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814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815">OR(ED199&lt;&gt;"",EF199&lt;&gt;"",EG199&lt;&gt;"")</f>
        <v>0</v>
      </c>
      <c r="EA199" s="14" t="str">
        <f t="shared" ref="EA199" ca="1" si="2816">IF(EB199&lt;&gt;"",G199 &amp; " (" &amp; F199 &amp; ")","")</f>
        <v>Brain MRI - Multiple Sclerosis (q_64_4)</v>
      </c>
      <c r="EB199" s="14" t="str">
        <f t="shared" ref="EB199" ca="1" si="2817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818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819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820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821">IF($H199,AG199,"")</f>
        <v/>
      </c>
      <c r="EG199" s="14" t="str">
        <f t="shared" ref="EG199" ca="1" si="2822">IF($H199,AJ199,"")</f>
        <v/>
      </c>
      <c r="EM199" s="14" t="b">
        <f t="shared" ref="EM199" ca="1" si="2823">OR(EC199&lt;&gt;"",DF199&lt;&gt;"")</f>
        <v>1</v>
      </c>
      <c r="EN199" s="14">
        <f t="shared" ref="EN199" ca="1" si="2824">IF(EM199,C199,"")</f>
        <v>186</v>
      </c>
      <c r="EO199" s="14" t="str">
        <f t="shared" ref="EO199" ca="1" si="2825">IF(EM199,F199,"")</f>
        <v>q_64_4</v>
      </c>
      <c r="EP199" s="14" t="str">
        <f t="shared" ref="EP199" ca="1" si="2826">EC199</f>
        <v xml:space="preserve">Brain MRI - Multiple Sclerosis (q_64_4): Values must be limited to predefinied list. </v>
      </c>
      <c r="EQ199" s="14" t="str">
        <f t="shared" ref="EQ199" ca="1" si="2827">DF199</f>
        <v/>
      </c>
    </row>
    <row r="200" spans="2:147" s="14" customFormat="1">
      <c r="B200" s="14" t="str">
        <f t="shared" ref="B200" ca="1" si="2828">DF200</f>
        <v/>
      </c>
      <c r="C200" s="14">
        <f t="shared" ref="C200" ca="1" si="2829">IF(OFFSET(B200,-1,COLUMN(VariableExists)-2),OFFSET(B200,-1,1)+1,OFFSET(B200,-1,1))</f>
        <v>187</v>
      </c>
      <c r="D200" s="14">
        <f t="shared" ref="D200" si="2830">ROW(A200)-2</f>
        <v>198</v>
      </c>
      <c r="E200" s="14" t="str">
        <f t="shared" ref="E200" ca="1" si="2831">IF(OR(G200="",ROW(G200)=2),"",IF(Z200&gt;0,"S",IF(AX200,IF(J200=2,"D","N"),"I")))</f>
        <v>D</v>
      </c>
      <c r="F200" s="14" t="str">
        <f t="shared" ref="F200" ca="1" si="2832">IF(H200,O200,"")</f>
        <v>q_64_5</v>
      </c>
      <c r="G200" s="14" t="str">
        <f t="shared" ref="G200" ca="1" si="2833">IF(H200,P200,"")</f>
        <v>Brain MRI - Trauma</v>
      </c>
      <c r="H200" s="14" t="b">
        <f t="shared" ref="H200" ca="1" si="2834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[DBTemplate.xlsm]labels!OG3:OG725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[DBTemplate.xlsm]labels!OG3:OG4</v>
      </c>
      <c r="L200" s="14" t="str">
        <f ca="1">IF($H200,IF($J200&gt;0,ADDRESS(3,(D200+1)*2,4,,"["&amp;wew!$G$7&amp;"]"&amp;_sheetname_labels)&amp;":"&amp;ADDRESS(2+J200,(D200+1)*2,4),""),"")</f>
        <v>[DBTemplate.xlsm]labels!OH3:OH4</v>
      </c>
      <c r="M200" s="14">
        <f t="shared" ref="M200" ca="1" si="2835">IF($H200,IF(J200&gt;0,COUNTA(INDIRECT(K200))-COUNT(INDIRECT(K200)),0),"")</f>
        <v>0</v>
      </c>
      <c r="N200" s="14">
        <f t="shared" ref="N200" ca="1" si="2836">IF(H200,J200-M200,"")</f>
        <v>2</v>
      </c>
      <c r="O200" s="14" t="str">
        <f t="shared" ref="O200" ca="1" si="2837">IF(INDIRECT(ADDRESS(2,D200+1,,,_sheetname_dataframe))="","",INDIRECT(ADDRESS(2,D200+1,,,_sheetname_dataframe)))</f>
        <v>q_64_5</v>
      </c>
      <c r="P200" s="14" t="str">
        <f t="shared" ref="P200" ca="1" si="2838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[DBTemplate.xlsm]data_frame!GQ3:GQ3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839">IF(H200,S200-T200-W200,"")</f>
        <v>0</v>
      </c>
      <c r="AA200" s="12" t="str">
        <f t="shared" ref="AA200" ca="1" si="2840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841">IF($H200,IF(AC200&lt;&gt;"",IF(AC200=0,1,IF(AC200/W200&lt;0.15,2,3)),0),"")</f>
        <v>1</v>
      </c>
      <c r="AE200" s="17" t="b">
        <f t="shared" ref="AE200" ca="1" si="2842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843">IF(AE200,IF($H200,IF(INDIRECT(ADDRESS(1,D200+2,,,_sheetname_dataframe))="","",INDIRECT(ADDRESS(1,D200+2,,,_sheetname_dataframe))),""),"")</f>
        <v/>
      </c>
      <c r="AH200" s="17" t="b">
        <f t="shared" ref="AH200" ca="1" si="2844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845">IF(AH200,IF($H200,IF(INDIRECT(ADDRESS(1,D200+3,,,_sheetname_dataframe))="","",INDIRECT(ADDRESS(1,D200+3,,,_sheetname_dataframe))),""),"")</f>
        <v/>
      </c>
      <c r="AK200" s="17" t="b">
        <f t="shared" ref="AK200" ca="1" si="2846">IF(H200,OR(AQ200,AD200=2),"")</f>
        <v>0</v>
      </c>
      <c r="AL200" s="17" t="b">
        <f t="shared" ref="AL200" ca="1" si="2847">IF($H200,IF(BV200&lt;&gt;"",IF(OR(BM200="F",BM200="L",BM200="I",BM200="D"),BV200&lt;&gt;0)),"")</f>
        <v>0</v>
      </c>
      <c r="AM200" s="17" t="b">
        <f t="shared" ref="AM200" ca="1" si="2848">IF($H200,AND(NOT(AL200),OR(IF(BW200&lt;&gt;"",IF(OR(BM200="F",BM200="L"),BW200&lt;&gt;0)),BM200="I",BM200="N",BM200="D")),"")</f>
        <v>0</v>
      </c>
      <c r="AN200" s="17">
        <f t="shared" ref="AN200" ca="1" si="2849">IF(COUNTA(INDIRECT(Q200))=0,0, IF(AND(AO200&lt;&gt;"",X200&lt;AO200),1,IF(AND(AP200&lt;&gt;"",Y200&gt;AP200),1,IF(AND(AQ200,AC200&gt;0),2,0))))</f>
        <v>0</v>
      </c>
      <c r="AO200" s="24" t="str">
        <f t="shared" ref="AO200" ca="1" si="2850">IF($H200,IF(BY200&lt;&gt;"",IF(ISNUMBER(BY200),BY200,""),""),"")</f>
        <v/>
      </c>
      <c r="AP200" s="24" t="str">
        <f t="shared" ref="AP200" ca="1" si="2851">IF($H200,IF(BZ200&lt;&gt;"",IF(ISNUMBER(BZ200),BZ200,""),""),"")</f>
        <v/>
      </c>
      <c r="AQ200" s="17" t="b">
        <f t="shared" ca="1" si="2540"/>
        <v>0</v>
      </c>
      <c r="AR200" s="17" t="b">
        <f t="shared" ref="AR200" ca="1" si="2852">IF(H200,IF(N200&gt;0,IF(BQ200&lt;&gt;"",BQ200&lt;&gt;0,FALSE),FALSE),"")</f>
        <v>1</v>
      </c>
      <c r="AS200" s="17" t="b">
        <f t="shared" ref="AS200" ca="1" si="2853">IF(H200,IF(BR200&lt;&gt;"",BR200&lt;&gt;0,FALSE),"")</f>
        <v>0</v>
      </c>
      <c r="AT200" s="17" t="b">
        <f t="shared" ref="AT200" ca="1" si="2854">IF(H200,IF(N200&gt;0,FALSE,IF(BU200&lt;&gt;"",MATCH(BU200,DataType,0)=1,FALSE)),"")</f>
        <v>0</v>
      </c>
      <c r="AU200" s="17" t="b">
        <f t="shared" ref="AU200" ca="1" si="2855">IF(H200,IF(N200&gt;0,TRUE,IF(BU200&lt;&gt;"",MATCH(BU200,DataType,0)=2,FALSE)),"")</f>
        <v>1</v>
      </c>
      <c r="AV200" s="17" t="b">
        <f t="shared" ref="AV200" ca="1" si="2856">IF(H200,IF(N200&gt;0,FALSE,IF(BU200&lt;&gt;"",MATCH(BU200,DataType,0)=3,FALSE)),"")</f>
        <v>0</v>
      </c>
      <c r="AW200" s="17" t="b">
        <f t="shared" ref="AW200" ca="1" si="2857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2858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2859">IF(H200,BU200="",FALSE)</f>
        <v>1</v>
      </c>
      <c r="BB200" s="17" t="b">
        <v>0</v>
      </c>
      <c r="BC200" s="17" t="b">
        <f t="shared" ref="BC200" ca="1" si="2860">IF(BA200,IF(N200&gt;0,AND(AZ200,Z200=0),FALSE),"")</f>
        <v>1</v>
      </c>
      <c r="BD200" s="17" t="b">
        <f t="shared" ref="BD200" ca="1" si="2861">IF(BA200,IF(N200&gt;0,AND(NOT(AZ200),Z200=0),FALSE),"")</f>
        <v>0</v>
      </c>
      <c r="BE200" s="17" t="str">
        <f t="shared" ca="1" si="2541"/>
        <v/>
      </c>
      <c r="BF200" s="17" t="b">
        <f t="shared" ca="1" si="2542"/>
        <v>0</v>
      </c>
      <c r="BG200" s="17" t="b">
        <f t="shared" ref="BG200" ca="1" si="2862">IF(BA200,IF(OR(BB200:BF200),FALSE,IF(Z200=0,FALSE,Z200&gt;0)),"")</f>
        <v>0</v>
      </c>
      <c r="BH200" s="17" t="b">
        <f t="shared" ref="BH200" ca="1" si="2863">IF(BA200,COUNTIF(BB200:BG200,TRUE)=1,"")</f>
        <v>1</v>
      </c>
      <c r="BI200" s="17">
        <f t="shared" ref="BI200" ca="1" si="2864">IF(BA200,IFERROR(MATCH(TRUE,BB200:BG200,0),7),"")</f>
        <v>2</v>
      </c>
      <c r="BJ200" s="17" t="b">
        <f t="shared" ref="BJ200" ca="1" si="2865">DF200&lt;&gt;""</f>
        <v>0</v>
      </c>
      <c r="BK200" s="17" t="str">
        <f t="shared" ca="1" si="2543"/>
        <v/>
      </c>
      <c r="BL200" s="17" t="str">
        <f t="shared" ref="BL200" ca="1" si="2866">IF(H200,IF(AND(NOT(BA200),AU200),AC200&gt;0,""),"")</f>
        <v/>
      </c>
      <c r="BM200" s="17" t="str">
        <f t="shared" ref="BM200" ca="1" si="2867">IF(H200,IF(BA200,CHOOSE(BI200,"0","F","L","I","N",IF(AA200&gt;0.5,"N","S"),"0"),CHOOSE(MATCH(BU200,DataType,0),"S",IF(BK200,"I","N"),"D"  )),"")</f>
        <v>F</v>
      </c>
      <c r="BN200" s="17" t="str">
        <f t="shared" ref="BN200" ca="1" si="2868">IF(H200,IF(BJ200,"E",IF(BA200,CHOOSE(BI200,"0","F","L","I","N","S","0"),CHOOSE(MATCH(BU200,DataType,0),"S",IF(BK200,"I","N"),"D"  ))),"")</f>
        <v>F</v>
      </c>
      <c r="BO200" s="17" t="str">
        <f t="shared" ref="BO200" ca="1" si="2869">IF($H200,IF(BM200="0","",IF(AND(AR200,N200=2),"D",IF(BM200="S","N",IF(AL200,"O",IF(AM200,"I","N"))))),"")</f>
        <v>D</v>
      </c>
      <c r="BP200" s="14" t="b">
        <f t="shared" ref="BP200" ca="1" si="2870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2871">IF(MID(DC200,1,1)="■",MID(DC200,2,LEN(DC200)),DC200)</f>
        <v/>
      </c>
      <c r="DE200" s="14" t="str">
        <f t="shared" ref="DE200" ca="1" si="2872">IF(DD200&lt;&gt;"",IF(MID(DD200,LEN(DD200),1)="■",MID(DD200,1,LEN(DD200)-1),DD200),"")</f>
        <v/>
      </c>
      <c r="DF200" s="14" t="str">
        <f t="shared" ref="DF200" ca="1" si="2873">IFERROR(IF(DE200&lt;&gt;"",SUBSTITUTE(DE200,"■",". "),""),"##INTERNAL_ERROR")</f>
        <v/>
      </c>
      <c r="DG200" s="14" t="str">
        <f t="shared" ref="DG200" ca="1" si="2874">IF(CN200&lt;&gt;0,"Variable name don't comply with the naming convention","")</f>
        <v/>
      </c>
      <c r="DH200" s="14" t="str">
        <f t="shared" ref="DH200" ca="1" si="2875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2876">IF(CP200&lt;&gt;"","Variable label exceed length 150","")</f>
        <v/>
      </c>
      <c r="DJ200" s="14" t="str">
        <f t="shared" ref="DJ200" ca="1" si="2877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2878">IF(CR200&lt;&gt;"","The following cases have values below declared theorethical min: " &amp;SUBSTITUTE(CR200," ",", "),"")</f>
        <v/>
      </c>
      <c r="DL200" s="14" t="str">
        <f t="shared" ref="DL200" ca="1" si="2879">IF(CS200&lt;&gt;"","The following cases have values above declared theorethical max: " &amp;SUBSTITUTE(CS200," ",", "),"")</f>
        <v/>
      </c>
      <c r="DM200" s="14" t="str">
        <f t="shared" ref="DM200" ca="1" si="2880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2881">IF(CV200&lt;&gt;"","The following records are missing in this required field: " &amp;SUBSTITUTE(CV200," ",", "),"")</f>
        <v/>
      </c>
      <c r="DP200" s="14" t="str">
        <f t="shared" ref="DP200" ca="1" si="2882">IF(CW200&lt;&gt;"","The following cases have non-integer values: " &amp;SUBSTITUTE(CW200," ",", "),"")</f>
        <v/>
      </c>
      <c r="DQ200" s="14" t="str">
        <f t="shared" ref="DQ200" ca="1" si="2883">IF(CX200&lt;&gt;"","The following cases are non-numeric: " &amp;SUBSTITUTE(CX200," ",", "),"")</f>
        <v/>
      </c>
      <c r="DR200" s="14" t="str">
        <f t="shared" ref="DR200" ca="1" si="2884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2885">IF(CZ200&lt;&gt;"","In the following cases " &amp; P200 &amp; " " &amp; LOWER(MID(AJ200,1,1)) &amp; MID(AJ200,2,LEN(AJ200)) &amp; ": " &amp;SUBSTITUTE(CZ200," ",", "),"")</f>
        <v/>
      </c>
      <c r="DZ200" s="14" t="b">
        <f t="shared" ref="DZ200" ca="1" si="2886">OR(ED200&lt;&gt;"",EF200&lt;&gt;"",EG200&lt;&gt;"")</f>
        <v>0</v>
      </c>
      <c r="EA200" s="14" t="str">
        <f t="shared" ref="EA200" ca="1" si="2887">IF(EB200&lt;&gt;"",G200 &amp; " (" &amp; F200 &amp; ")","")</f>
        <v>Brain MRI - Trauma (q_64_5)</v>
      </c>
      <c r="EB200" s="14" t="str">
        <f t="shared" ref="EB200" ca="1" si="2888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2889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2890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2891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2892">IF($H200,AG200,"")</f>
        <v/>
      </c>
      <c r="EG200" s="14" t="str">
        <f t="shared" ref="EG200" ca="1" si="2893">IF($H200,AJ200,"")</f>
        <v/>
      </c>
      <c r="EM200" s="14" t="b">
        <f t="shared" ref="EM200" ca="1" si="2894">OR(EC200&lt;&gt;"",DF200&lt;&gt;"")</f>
        <v>1</v>
      </c>
      <c r="EN200" s="14">
        <f t="shared" ref="EN200" ca="1" si="2895">IF(EM200,C200,"")</f>
        <v>187</v>
      </c>
      <c r="EO200" s="14" t="str">
        <f t="shared" ref="EO200" ca="1" si="2896">IF(EM200,F200,"")</f>
        <v>q_64_5</v>
      </c>
      <c r="EP200" s="14" t="str">
        <f t="shared" ref="EP200" ca="1" si="2897">EC200</f>
        <v xml:space="preserve">Brain MRI - Trauma (q_64_5): Values must be limited to predefinied list. </v>
      </c>
      <c r="EQ200" s="14" t="str">
        <f t="shared" ref="EQ200" ca="1" si="2898">DF200</f>
        <v/>
      </c>
    </row>
    <row r="201" spans="2:147" s="14" customFormat="1">
      <c r="B201" s="14" t="str">
        <f t="shared" ref="B201" ca="1" si="2899">DF201</f>
        <v/>
      </c>
      <c r="C201" s="14">
        <f t="shared" ref="C201" ca="1" si="2900">IF(OFFSET(B201,-1,COLUMN(VariableExists)-2),OFFSET(B201,-1,1)+1,OFFSET(B201,-1,1))</f>
        <v>188</v>
      </c>
      <c r="D201" s="14">
        <f t="shared" ref="D201" si="2901">ROW(A201)-2</f>
        <v>199</v>
      </c>
      <c r="E201" s="14" t="str">
        <f t="shared" ref="E201" ca="1" si="2902">IF(OR(G201="",ROW(G201)=2),"",IF(Z201&gt;0,"S",IF(AX201,IF(J201=2,"D","N"),"I")))</f>
        <v>D</v>
      </c>
      <c r="F201" s="14" t="str">
        <f t="shared" ref="F201" ca="1" si="2903">IF(H201,O201,"")</f>
        <v>q_64_6</v>
      </c>
      <c r="G201" s="14" t="str">
        <f t="shared" ref="G201" ca="1" si="2904">IF(H201,P201,"")</f>
        <v>Brain MRI - Hypoxia</v>
      </c>
      <c r="H201" s="14" t="b">
        <f t="shared" ref="H201" ca="1" si="2905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[DBTemplate.xlsm]labels!OI3:OI725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[DBTemplate.xlsm]labels!OI3:OI4</v>
      </c>
      <c r="L201" s="14" t="str">
        <f ca="1">IF($H201,IF($J201&gt;0,ADDRESS(3,(D201+1)*2,4,,"["&amp;wew!$G$7&amp;"]"&amp;_sheetname_labels)&amp;":"&amp;ADDRESS(2+J201,(D201+1)*2,4),""),"")</f>
        <v>[DBTemplate.xlsm]labels!OJ3:OJ4</v>
      </c>
      <c r="M201" s="14">
        <f t="shared" ref="M201" ca="1" si="2906">IF($H201,IF(J201&gt;0,COUNTA(INDIRECT(K201))-COUNT(INDIRECT(K201)),0),"")</f>
        <v>0</v>
      </c>
      <c r="N201" s="14">
        <f t="shared" ref="N201" ca="1" si="2907">IF(H201,J201-M201,"")</f>
        <v>2</v>
      </c>
      <c r="O201" s="14" t="str">
        <f t="shared" ref="O201" ca="1" si="2908">IF(INDIRECT(ADDRESS(2,D201+1,,,_sheetname_dataframe))="","",INDIRECT(ADDRESS(2,D201+1,,,_sheetname_dataframe)))</f>
        <v>q_64_6</v>
      </c>
      <c r="P201" s="14" t="str">
        <f t="shared" ref="P201" ca="1" si="2909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[DBTemplate.xlsm]data_frame!GR3:GR3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2910">IF(H201,S201-T201-W201,"")</f>
        <v>0</v>
      </c>
      <c r="AA201" s="12" t="str">
        <f t="shared" ref="AA201" ca="1" si="2911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2912">IF($H201,IF(AC201&lt;&gt;"",IF(AC201=0,1,IF(AC201/W201&lt;0.15,2,3)),0),"")</f>
        <v>1</v>
      </c>
      <c r="AE201" s="17" t="b">
        <f t="shared" ref="AE201" ca="1" si="2913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2914">IF(AE201,IF($H201,IF(INDIRECT(ADDRESS(1,D201+2,,,_sheetname_dataframe))="","",INDIRECT(ADDRESS(1,D201+2,,,_sheetname_dataframe))),""),"")</f>
        <v/>
      </c>
      <c r="AH201" s="17" t="b">
        <f t="shared" ref="AH201" ca="1" si="2915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2916">IF(AH201,IF($H201,IF(INDIRECT(ADDRESS(1,D201+3,,,_sheetname_dataframe))="","",INDIRECT(ADDRESS(1,D201+3,,,_sheetname_dataframe))),""),"")</f>
        <v/>
      </c>
      <c r="AK201" s="17" t="b">
        <f t="shared" ref="AK201" ca="1" si="2917">IF(H201,OR(AQ201,AD201=2),"")</f>
        <v>0</v>
      </c>
      <c r="AL201" s="17" t="b">
        <f t="shared" ref="AL201" ca="1" si="2918">IF($H201,IF(BV201&lt;&gt;"",IF(OR(BM201="F",BM201="L",BM201="I",BM201="D"),BV201&lt;&gt;0)),"")</f>
        <v>0</v>
      </c>
      <c r="AM201" s="17" t="b">
        <f t="shared" ref="AM201" ca="1" si="2919">IF($H201,AND(NOT(AL201),OR(IF(BW201&lt;&gt;"",IF(OR(BM201="F",BM201="L"),BW201&lt;&gt;0)),BM201="I",BM201="N",BM201="D")),"")</f>
        <v>0</v>
      </c>
      <c r="AN201" s="17">
        <f t="shared" ref="AN201" ca="1" si="2920">IF(COUNTA(INDIRECT(Q201))=0,0, IF(AND(AO201&lt;&gt;"",X201&lt;AO201),1,IF(AND(AP201&lt;&gt;"",Y201&gt;AP201),1,IF(AND(AQ201,AC201&gt;0),2,0))))</f>
        <v>0</v>
      </c>
      <c r="AO201" s="24" t="str">
        <f t="shared" ref="AO201" ca="1" si="2921">IF($H201,IF(BY201&lt;&gt;"",IF(ISNUMBER(BY201),BY201,""),""),"")</f>
        <v/>
      </c>
      <c r="AP201" s="24" t="str">
        <f t="shared" ref="AP201" ca="1" si="2922">IF($H201,IF(BZ201&lt;&gt;"",IF(ISNUMBER(BZ201),BZ201,""),""),"")</f>
        <v/>
      </c>
      <c r="AQ201" s="17" t="b">
        <f t="shared" ca="1" si="2540"/>
        <v>0</v>
      </c>
      <c r="AR201" s="17" t="b">
        <f t="shared" ref="AR201" ca="1" si="2923">IF(H201,IF(N201&gt;0,IF(BQ201&lt;&gt;"",BQ201&lt;&gt;0,FALSE),FALSE),"")</f>
        <v>1</v>
      </c>
      <c r="AS201" s="17" t="b">
        <f t="shared" ref="AS201" ca="1" si="2924">IF(H201,IF(BR201&lt;&gt;"",BR201&lt;&gt;0,FALSE),"")</f>
        <v>0</v>
      </c>
      <c r="AT201" s="17" t="b">
        <f t="shared" ref="AT201" ca="1" si="2925">IF(H201,IF(N201&gt;0,FALSE,IF(BU201&lt;&gt;"",MATCH(BU201,DataType,0)=1,FALSE)),"")</f>
        <v>0</v>
      </c>
      <c r="AU201" s="17" t="b">
        <f t="shared" ref="AU201" ca="1" si="2926">IF(H201,IF(N201&gt;0,TRUE,IF(BU201&lt;&gt;"",MATCH(BU201,DataType,0)=2,FALSE)),"")</f>
        <v>1</v>
      </c>
      <c r="AV201" s="17" t="b">
        <f t="shared" ref="AV201" ca="1" si="2927">IF(H201,IF(N201&gt;0,FALSE,IF(BU201&lt;&gt;"",MATCH(BU201,DataType,0)=3,FALSE)),"")</f>
        <v>0</v>
      </c>
      <c r="AW201" s="17" t="b">
        <f t="shared" ref="AW201" ca="1" si="2928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2929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2930">IF(H201,BU201="",FALSE)</f>
        <v>1</v>
      </c>
      <c r="BB201" s="17" t="b">
        <v>0</v>
      </c>
      <c r="BC201" s="17" t="b">
        <f t="shared" ref="BC201" ca="1" si="2931">IF(BA201,IF(N201&gt;0,AND(AZ201,Z201=0),FALSE),"")</f>
        <v>1</v>
      </c>
      <c r="BD201" s="17" t="b">
        <f t="shared" ref="BD201" ca="1" si="2932">IF(BA201,IF(N201&gt;0,AND(NOT(AZ201),Z201=0),FALSE),"")</f>
        <v>0</v>
      </c>
      <c r="BE201" s="17" t="str">
        <f t="shared" ca="1" si="2541"/>
        <v/>
      </c>
      <c r="BF201" s="17" t="b">
        <f t="shared" ca="1" si="2542"/>
        <v>0</v>
      </c>
      <c r="BG201" s="17" t="b">
        <f t="shared" ref="BG201" ca="1" si="2933">IF(BA201,IF(OR(BB201:BF201),FALSE,IF(Z201=0,FALSE,Z201&gt;0)),"")</f>
        <v>0</v>
      </c>
      <c r="BH201" s="17" t="b">
        <f t="shared" ref="BH201" ca="1" si="2934">IF(BA201,COUNTIF(BB201:BG201,TRUE)=1,"")</f>
        <v>1</v>
      </c>
      <c r="BI201" s="17">
        <f t="shared" ref="BI201" ca="1" si="2935">IF(BA201,IFERROR(MATCH(TRUE,BB201:BG201,0),7),"")</f>
        <v>2</v>
      </c>
      <c r="BJ201" s="17" t="b">
        <f t="shared" ref="BJ201" ca="1" si="2936">DF201&lt;&gt;""</f>
        <v>0</v>
      </c>
      <c r="BK201" s="17" t="str">
        <f t="shared" ca="1" si="2543"/>
        <v/>
      </c>
      <c r="BL201" s="17" t="str">
        <f t="shared" ref="BL201" ca="1" si="2937">IF(H201,IF(AND(NOT(BA201),AU201),AC201&gt;0,""),"")</f>
        <v/>
      </c>
      <c r="BM201" s="17" t="str">
        <f t="shared" ref="BM201" ca="1" si="2938">IF(H201,IF(BA201,CHOOSE(BI201,"0","F","L","I","N",IF(AA201&gt;0.5,"N","S"),"0"),CHOOSE(MATCH(BU201,DataType,0),"S",IF(BK201,"I","N"),"D"  )),"")</f>
        <v>F</v>
      </c>
      <c r="BN201" s="17" t="str">
        <f t="shared" ref="BN201" ca="1" si="2939">IF(H201,IF(BJ201,"E",IF(BA201,CHOOSE(BI201,"0","F","L","I","N","S","0"),CHOOSE(MATCH(BU201,DataType,0),"S",IF(BK201,"I","N"),"D"  ))),"")</f>
        <v>F</v>
      </c>
      <c r="BO201" s="17" t="str">
        <f t="shared" ref="BO201" ca="1" si="2940">IF($H201,IF(BM201="0","",IF(AND(AR201,N201=2),"D",IF(BM201="S","N",IF(AL201,"O",IF(AM201,"I","N"))))),"")</f>
        <v>D</v>
      </c>
      <c r="BP201" s="14" t="b">
        <f t="shared" ref="BP201" ca="1" si="294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2942">IF(MID(DC201,1,1)="■",MID(DC201,2,LEN(DC201)),DC201)</f>
        <v/>
      </c>
      <c r="DE201" s="14" t="str">
        <f t="shared" ref="DE201" ca="1" si="2943">IF(DD201&lt;&gt;"",IF(MID(DD201,LEN(DD201),1)="■",MID(DD201,1,LEN(DD201)-1),DD201),"")</f>
        <v/>
      </c>
      <c r="DF201" s="14" t="str">
        <f t="shared" ref="DF201" ca="1" si="2944">IFERROR(IF(DE201&lt;&gt;"",SUBSTITUTE(DE201,"■",". "),""),"##INTERNAL_ERROR")</f>
        <v/>
      </c>
      <c r="DG201" s="14" t="str">
        <f t="shared" ref="DG201" ca="1" si="2945">IF(CN201&lt;&gt;0,"Variable name don't comply with the naming convention","")</f>
        <v/>
      </c>
      <c r="DH201" s="14" t="str">
        <f t="shared" ref="DH201" ca="1" si="294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2947">IF(CP201&lt;&gt;"","Variable label exceed length 150","")</f>
        <v/>
      </c>
      <c r="DJ201" s="14" t="str">
        <f t="shared" ref="DJ201" ca="1" si="294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2949">IF(CR201&lt;&gt;"","The following cases have values below declared theorethical min: " &amp;SUBSTITUTE(CR201," ",", "),"")</f>
        <v/>
      </c>
      <c r="DL201" s="14" t="str">
        <f t="shared" ref="DL201" ca="1" si="2950">IF(CS201&lt;&gt;"","The following cases have values above declared theorethical max: " &amp;SUBSTITUTE(CS201," ",", "),"")</f>
        <v/>
      </c>
      <c r="DM201" s="14" t="str">
        <f t="shared" ref="DM201" ca="1" si="295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2952">IF(CV201&lt;&gt;"","The following records are missing in this required field: " &amp;SUBSTITUTE(CV201," ",", "),"")</f>
        <v/>
      </c>
      <c r="DP201" s="14" t="str">
        <f t="shared" ref="DP201" ca="1" si="2953">IF(CW201&lt;&gt;"","The following cases have non-integer values: " &amp;SUBSTITUTE(CW201," ",", "),"")</f>
        <v/>
      </c>
      <c r="DQ201" s="14" t="str">
        <f t="shared" ref="DQ201" ca="1" si="2954">IF(CX201&lt;&gt;"","The following cases are non-numeric: " &amp;SUBSTITUTE(CX201," ",", "),"")</f>
        <v/>
      </c>
      <c r="DR201" s="14" t="str">
        <f t="shared" ref="DR201" ca="1" si="295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295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2957">OR(ED201&lt;&gt;"",EF201&lt;&gt;"",EG201&lt;&gt;"")</f>
        <v>0</v>
      </c>
      <c r="EA201" s="14" t="str">
        <f t="shared" ref="EA201" ca="1" si="2958">IF(EB201&lt;&gt;"",G201 &amp; " (" &amp; F201 &amp; ")","")</f>
        <v>Brain MRI - Hypoxia (q_64_6)</v>
      </c>
      <c r="EB201" s="14" t="str">
        <f t="shared" ref="EB201" ca="1" si="295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296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296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296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2963">IF($H201,AG201,"")</f>
        <v/>
      </c>
      <c r="EG201" s="14" t="str">
        <f t="shared" ref="EG201" ca="1" si="2964">IF($H201,AJ201,"")</f>
        <v/>
      </c>
      <c r="EM201" s="14" t="b">
        <f t="shared" ref="EM201" ca="1" si="2965">OR(EC201&lt;&gt;"",DF201&lt;&gt;"")</f>
        <v>1</v>
      </c>
      <c r="EN201" s="14">
        <f t="shared" ref="EN201" ca="1" si="2966">IF(EM201,C201,"")</f>
        <v>188</v>
      </c>
      <c r="EO201" s="14" t="str">
        <f t="shared" ref="EO201" ca="1" si="2967">IF(EM201,F201,"")</f>
        <v>q_64_6</v>
      </c>
      <c r="EP201" s="14" t="str">
        <f t="shared" ref="EP201" ca="1" si="2968">EC201</f>
        <v xml:space="preserve">Brain MRI - Hypoxia (q_64_6): Values must be limited to predefinied list. </v>
      </c>
      <c r="EQ201" s="14" t="str">
        <f t="shared" ref="EQ201" ca="1" si="2969">DF201</f>
        <v/>
      </c>
    </row>
    <row r="202" spans="2:147" s="14" customFormat="1">
      <c r="B202" s="14" t="str">
        <f t="shared" ca="1" si="2470"/>
        <v/>
      </c>
      <c r="C202" s="14">
        <f t="shared" ca="1" si="2471"/>
        <v>189</v>
      </c>
      <c r="D202" s="14">
        <f t="shared" si="2472"/>
        <v>200</v>
      </c>
      <c r="E202" s="14" t="str">
        <f t="shared" ca="1" si="2473"/>
        <v>D</v>
      </c>
      <c r="F202" s="14" t="str">
        <f t="shared" ca="1" si="2474"/>
        <v>q_64_7</v>
      </c>
      <c r="G202" s="14" t="str">
        <f t="shared" ca="1" si="2475"/>
        <v>Brain MRI - NA</v>
      </c>
      <c r="H202" s="14" t="b">
        <f t="shared" ca="1" si="2476"/>
        <v>1</v>
      </c>
      <c r="I202" s="14" t="str">
        <f ca="1">IF($H202,ADDRESS(3,(D202+1)*2-1,4,,"["&amp;wew!$G$7&amp;"]"&amp;_sheetname_labels)&amp;":"&amp;ADDRESS(2+ster!$B$20,(D202+1)*2-1,4),"")</f>
        <v>[DBTemplate.xlsm]labels!OK3:OK725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[DBTemplate.xlsm]labels!OK3:OK4</v>
      </c>
      <c r="L202" s="14" t="str">
        <f ca="1">IF($H202,IF($J202&gt;0,ADDRESS(3,(D202+1)*2,4,,"["&amp;wew!$G$7&amp;"]"&amp;_sheetname_labels)&amp;":"&amp;ADDRESS(2+J202,(D202+1)*2,4),""),"")</f>
        <v>[DBTemplate.xlsm]labels!OL3:OL4</v>
      </c>
      <c r="M202" s="14">
        <f t="shared" ca="1" si="2477"/>
        <v>0</v>
      </c>
      <c r="N202" s="14">
        <f t="shared" ca="1" si="2478"/>
        <v>2</v>
      </c>
      <c r="O202" s="14" t="str">
        <f t="shared" ca="1" si="2479"/>
        <v>q_64_7</v>
      </c>
      <c r="P202" s="14" t="str">
        <f t="shared" ca="1" si="2480"/>
        <v>Brain MRI - NA</v>
      </c>
      <c r="Q202" s="14" t="str">
        <f ca="1">IF($BP202,ADDRESS(3,D202+1,4,,"["&amp;wew!$G$7&amp;"]"&amp;_sheetname_dataframe)&amp;":"&amp;ADDRESS(2+ster!$C$14,D202+1,4),"")</f>
        <v>[DBTemplate.xlsm]data_frame!GS3:GS3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481"/>
        <v>0</v>
      </c>
      <c r="AA202" s="12" t="str">
        <f t="shared" ca="1" si="2482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483"/>
        <v>1</v>
      </c>
      <c r="AE202" s="17" t="b">
        <f t="shared" ca="1" si="2484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485"/>
        <v/>
      </c>
      <c r="AH202" s="17" t="b">
        <f t="shared" ca="1" si="2486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487"/>
        <v/>
      </c>
      <c r="AK202" s="17" t="b">
        <f t="shared" ca="1" si="2488"/>
        <v>0</v>
      </c>
      <c r="AL202" s="17" t="b">
        <f t="shared" ca="1" si="2489"/>
        <v>0</v>
      </c>
      <c r="AM202" s="17" t="b">
        <f t="shared" ca="1" si="2490"/>
        <v>0</v>
      </c>
      <c r="AN202" s="17">
        <f t="shared" ca="1" si="2491"/>
        <v>0</v>
      </c>
      <c r="AO202" s="24" t="str">
        <f t="shared" ca="1" si="2492"/>
        <v/>
      </c>
      <c r="AP202" s="24" t="str">
        <f t="shared" ca="1" si="2493"/>
        <v/>
      </c>
      <c r="AQ202" s="17" t="b">
        <f t="shared" ca="1" si="2540"/>
        <v>0</v>
      </c>
      <c r="AR202" s="17" t="b">
        <f t="shared" ca="1" si="2494"/>
        <v>1</v>
      </c>
      <c r="AS202" s="17" t="b">
        <f t="shared" ca="1" si="2495"/>
        <v>0</v>
      </c>
      <c r="AT202" s="17" t="b">
        <f t="shared" ca="1" si="2496"/>
        <v>0</v>
      </c>
      <c r="AU202" s="17" t="b">
        <f t="shared" ca="1" si="2497"/>
        <v>1</v>
      </c>
      <c r="AV202" s="17" t="b">
        <f t="shared" ca="1" si="2498"/>
        <v>0</v>
      </c>
      <c r="AW202" s="17" t="b">
        <f t="shared" ca="1" si="2499"/>
        <v>0</v>
      </c>
      <c r="AX202" s="14" t="b">
        <f t="array" aca="1" ref="AX202" ca="1">IF(H202,N202&gt;0,"")</f>
        <v>1</v>
      </c>
      <c r="AY202" s="17" t="str">
        <f t="shared" ca="1" si="2500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501"/>
        <v>1</v>
      </c>
      <c r="BB202" s="17" t="b">
        <v>0</v>
      </c>
      <c r="BC202" s="17" t="b">
        <f t="shared" ca="1" si="2502"/>
        <v>1</v>
      </c>
      <c r="BD202" s="17" t="b">
        <f t="shared" ca="1" si="2503"/>
        <v>0</v>
      </c>
      <c r="BE202" s="17" t="str">
        <f t="shared" ca="1" si="2541"/>
        <v/>
      </c>
      <c r="BF202" s="17" t="b">
        <f t="shared" ca="1" si="2542"/>
        <v>0</v>
      </c>
      <c r="BG202" s="17" t="b">
        <f t="shared" ca="1" si="2504"/>
        <v>0</v>
      </c>
      <c r="BH202" s="17" t="b">
        <f t="shared" ca="1" si="2505"/>
        <v>1</v>
      </c>
      <c r="BI202" s="17">
        <f t="shared" ca="1" si="2506"/>
        <v>2</v>
      </c>
      <c r="BJ202" s="17" t="b">
        <f t="shared" ca="1" si="2507"/>
        <v>0</v>
      </c>
      <c r="BK202" s="17" t="str">
        <f t="shared" ca="1" si="2543"/>
        <v/>
      </c>
      <c r="BL202" s="17" t="str">
        <f t="shared" ca="1" si="2508"/>
        <v/>
      </c>
      <c r="BM202" s="17" t="str">
        <f t="shared" ca="1" si="2509"/>
        <v>F</v>
      </c>
      <c r="BN202" s="17" t="str">
        <f t="shared" ca="1" si="2510"/>
        <v>F</v>
      </c>
      <c r="BO202" s="17" t="str">
        <f t="shared" ca="1" si="2511"/>
        <v>D</v>
      </c>
      <c r="BP202" s="14" t="b">
        <f t="shared" ca="1" si="251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513"/>
        <v/>
      </c>
      <c r="DE202" s="14" t="str">
        <f t="shared" ca="1" si="2514"/>
        <v/>
      </c>
      <c r="DF202" s="14" t="str">
        <f t="shared" ca="1" si="2515"/>
        <v/>
      </c>
      <c r="DG202" s="14" t="str">
        <f t="shared" ca="1" si="2516"/>
        <v/>
      </c>
      <c r="DH202" s="14" t="str">
        <f t="shared" ca="1" si="2517"/>
        <v/>
      </c>
      <c r="DI202" s="14" t="str">
        <f t="shared" ca="1" si="2518"/>
        <v/>
      </c>
      <c r="DJ202" s="14" t="str">
        <f t="shared" ca="1" si="2519"/>
        <v/>
      </c>
      <c r="DK202" s="14" t="str">
        <f t="shared" ca="1" si="2520"/>
        <v/>
      </c>
      <c r="DL202" s="14" t="str">
        <f t="shared" ca="1" si="1404"/>
        <v/>
      </c>
      <c r="DM202" s="14" t="str">
        <f t="shared" ca="1" si="252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522"/>
        <v/>
      </c>
      <c r="DP202" s="14" t="str">
        <f t="shared" ca="1" si="2523"/>
        <v/>
      </c>
      <c r="DQ202" s="14" t="str">
        <f t="shared" ca="1" si="2524"/>
        <v/>
      </c>
      <c r="DR202" s="14" t="str">
        <f t="shared" ca="1" si="2525"/>
        <v/>
      </c>
      <c r="DS202" s="14" t="str">
        <f t="shared" ca="1" si="2526"/>
        <v/>
      </c>
      <c r="DZ202" s="14" t="b">
        <f t="shared" ca="1" si="2527"/>
        <v>0</v>
      </c>
      <c r="EA202" s="14" t="str">
        <f t="shared" ca="1" si="2528"/>
        <v>Brain MRI - NA (q_64_7)</v>
      </c>
      <c r="EB202" s="14" t="str">
        <f t="shared" ca="1" si="2529"/>
        <v xml:space="preserve">Values must be limited to predefinied list. </v>
      </c>
      <c r="EC202" s="14" t="str">
        <f t="shared" ca="1" si="2530"/>
        <v xml:space="preserve">Brain MRI - NA (q_64_7): Values must be limited to predefinied list. </v>
      </c>
      <c r="ED202" s="14" t="str">
        <f t="shared" ca="1" si="2531"/>
        <v/>
      </c>
      <c r="EE202" s="14" t="str">
        <f t="shared" ca="1" si="2532"/>
        <v>Values must be limited to predefinied list</v>
      </c>
      <c r="EF202" s="14" t="str">
        <f t="shared" ca="1" si="2533"/>
        <v/>
      </c>
      <c r="EG202" s="14" t="str">
        <f t="shared" ca="1" si="2534"/>
        <v/>
      </c>
      <c r="EM202" s="14" t="b">
        <f t="shared" ca="1" si="2535"/>
        <v>1</v>
      </c>
      <c r="EN202" s="14">
        <f t="shared" ca="1" si="2536"/>
        <v>189</v>
      </c>
      <c r="EO202" s="14" t="str">
        <f t="shared" ca="1" si="2537"/>
        <v>q_64_7</v>
      </c>
      <c r="EP202" s="14" t="str">
        <f t="shared" ca="1" si="2538"/>
        <v xml:space="preserve">Brain MRI - NA (q_64_7): Values must be limited to predefinied list. </v>
      </c>
      <c r="EQ202" s="14" t="str">
        <f t="shared" ca="1" si="2539"/>
        <v/>
      </c>
    </row>
    <row r="203" spans="2:147" s="14" customFormat="1">
      <c r="B203" s="14" t="str">
        <f t="shared" ref="B203" ca="1" si="2970">DF203</f>
        <v/>
      </c>
      <c r="C203" s="14">
        <f t="shared" ref="C203" ca="1" si="2971">IF(OFFSET(B203,-1,COLUMN(VariableExists)-2),OFFSET(B203,-1,1)+1,OFFSET(B203,-1,1))</f>
        <v>190</v>
      </c>
      <c r="D203" s="14">
        <f t="shared" ref="D203" si="2972">ROW(A203)-2</f>
        <v>201</v>
      </c>
      <c r="E203" s="14" t="str">
        <f t="shared" ref="E203" ca="1" si="2973">IF(OR(G203="",ROW(G203)=2),"",IF(Z203&gt;0,"S",IF(AX203,IF(J203=2,"D","N"),"I")))</f>
        <v>D</v>
      </c>
      <c r="F203" s="14" t="str">
        <f t="shared" ref="F203" ca="1" si="2974">IF(H203,O203,"")</f>
        <v>q_65a_1</v>
      </c>
      <c r="G203" s="14" t="str">
        <f t="shared" ref="G203" ca="1" si="2975">IF(H203,P203,"")</f>
        <v>Spinal cord MRI Cervical - Normal</v>
      </c>
      <c r="H203" s="14" t="b">
        <f t="shared" ref="H203" ca="1" si="297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[DBTemplate.xlsm]labels!OM3:OM725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[DBTemplate.xlsm]labels!OM3:OM4</v>
      </c>
      <c r="L203" s="14" t="str">
        <f ca="1">IF($H203,IF($J203&gt;0,ADDRESS(3,(D203+1)*2,4,,"["&amp;wew!$G$7&amp;"]"&amp;_sheetname_labels)&amp;":"&amp;ADDRESS(2+J203,(D203+1)*2,4),""),"")</f>
        <v>[DBTemplate.xlsm]labels!ON3:ON4</v>
      </c>
      <c r="M203" s="14">
        <f t="shared" ref="M203" ca="1" si="2977">IF($H203,IF(J203&gt;0,COUNTA(INDIRECT(K203))-COUNT(INDIRECT(K203)),0),"")</f>
        <v>0</v>
      </c>
      <c r="N203" s="14">
        <f t="shared" ref="N203" ca="1" si="2978">IF(H203,J203-M203,"")</f>
        <v>2</v>
      </c>
      <c r="O203" s="14" t="str">
        <f t="shared" ref="O203" ca="1" si="2979">IF(INDIRECT(ADDRESS(2,D203+1,,,_sheetname_dataframe))="","",INDIRECT(ADDRESS(2,D203+1,,,_sheetname_dataframe)))</f>
        <v>q_65a_1</v>
      </c>
      <c r="P203" s="14" t="str">
        <f t="shared" ref="P203" ca="1" si="298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[DBTemplate.xlsm]data_frame!GT3:GT3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2981">IF(H203,S203-T203-W203,"")</f>
        <v>0</v>
      </c>
      <c r="AA203" s="12" t="str">
        <f t="shared" ref="AA203" ca="1" si="298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2983">IF($H203,IF(AC203&lt;&gt;"",IF(AC203=0,1,IF(AC203/W203&lt;0.15,2,3)),0),"")</f>
        <v>1</v>
      </c>
      <c r="AE203" s="17" t="b">
        <f t="shared" ref="AE203" ca="1" si="298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2985">IF(AE203,IF($H203,IF(INDIRECT(ADDRESS(1,D203+2,,,_sheetname_dataframe))="","",INDIRECT(ADDRESS(1,D203+2,,,_sheetname_dataframe))),""),"")</f>
        <v/>
      </c>
      <c r="AH203" s="17" t="b">
        <f t="shared" ref="AH203" ca="1" si="298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2987">IF(AH203,IF($H203,IF(INDIRECT(ADDRESS(1,D203+3,,,_sheetname_dataframe))="","",INDIRECT(ADDRESS(1,D203+3,,,_sheetname_dataframe))),""),"")</f>
        <v/>
      </c>
      <c r="AK203" s="17" t="b">
        <f t="shared" ref="AK203" ca="1" si="2988">IF(H203,OR(AQ203,AD203=2),"")</f>
        <v>0</v>
      </c>
      <c r="AL203" s="17" t="b">
        <f t="shared" ref="AL203" ca="1" si="2989">IF($H203,IF(BV203&lt;&gt;"",IF(OR(BM203="F",BM203="L",BM203="I",BM203="D"),BV203&lt;&gt;0)),"")</f>
        <v>0</v>
      </c>
      <c r="AM203" s="17" t="b">
        <f t="shared" ref="AM203" ca="1" si="2990">IF($H203,AND(NOT(AL203),OR(IF(BW203&lt;&gt;"",IF(OR(BM203="F",BM203="L"),BW203&lt;&gt;0)),BM203="I",BM203="N",BM203="D")),"")</f>
        <v>0</v>
      </c>
      <c r="AN203" s="17">
        <f t="shared" ref="AN203" ca="1" si="2991">IF(COUNTA(INDIRECT(Q203))=0,0, IF(AND(AO203&lt;&gt;"",X203&lt;AO203),1,IF(AND(AP203&lt;&gt;"",Y203&gt;AP203),1,IF(AND(AQ203,AC203&gt;0),2,0))))</f>
        <v>0</v>
      </c>
      <c r="AO203" s="24" t="str">
        <f t="shared" ref="AO203" ca="1" si="2992">IF($H203,IF(BY203&lt;&gt;"",IF(ISNUMBER(BY203),BY203,""),""),"")</f>
        <v/>
      </c>
      <c r="AP203" s="24" t="str">
        <f t="shared" ref="AP203" ca="1" si="2993">IF($H203,IF(BZ203&lt;&gt;"",IF(ISNUMBER(BZ203),BZ203,""),""),"")</f>
        <v/>
      </c>
      <c r="AQ203" s="17" t="b">
        <f t="shared" ca="1" si="2540"/>
        <v>0</v>
      </c>
      <c r="AR203" s="17" t="b">
        <f t="shared" ref="AR203" ca="1" si="2994">IF(H203,IF(N203&gt;0,IF(BQ203&lt;&gt;"",BQ203&lt;&gt;0,FALSE),FALSE),"")</f>
        <v>1</v>
      </c>
      <c r="AS203" s="17" t="b">
        <f t="shared" ref="AS203" ca="1" si="2995">IF(H203,IF(BR203&lt;&gt;"",BR203&lt;&gt;0,FALSE),"")</f>
        <v>0</v>
      </c>
      <c r="AT203" s="17" t="b">
        <f t="shared" ref="AT203" ca="1" si="2996">IF(H203,IF(N203&gt;0,FALSE,IF(BU203&lt;&gt;"",MATCH(BU203,DataType,0)=1,FALSE)),"")</f>
        <v>0</v>
      </c>
      <c r="AU203" s="17" t="b">
        <f t="shared" ref="AU203" ca="1" si="2997">IF(H203,IF(N203&gt;0,TRUE,IF(BU203&lt;&gt;"",MATCH(BU203,DataType,0)=2,FALSE)),"")</f>
        <v>1</v>
      </c>
      <c r="AV203" s="17" t="b">
        <f t="shared" ref="AV203" ca="1" si="2998">IF(H203,IF(N203&gt;0,FALSE,IF(BU203&lt;&gt;"",MATCH(BU203,DataType,0)=3,FALSE)),"")</f>
        <v>0</v>
      </c>
      <c r="AW203" s="17" t="b">
        <f t="shared" ref="AW203" ca="1" si="2999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000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001">IF(H203,BU203="",FALSE)</f>
        <v>1</v>
      </c>
      <c r="BB203" s="17" t="b">
        <v>0</v>
      </c>
      <c r="BC203" s="17" t="b">
        <f t="shared" ref="BC203" ca="1" si="3002">IF(BA203,IF(N203&gt;0,AND(AZ203,Z203=0),FALSE),"")</f>
        <v>1</v>
      </c>
      <c r="BD203" s="17" t="b">
        <f t="shared" ref="BD203" ca="1" si="3003">IF(BA203,IF(N203&gt;0,AND(NOT(AZ203),Z203=0),FALSE),"")</f>
        <v>0</v>
      </c>
      <c r="BE203" s="17" t="str">
        <f t="shared" ca="1" si="2541"/>
        <v/>
      </c>
      <c r="BF203" s="17" t="b">
        <f t="shared" ca="1" si="2542"/>
        <v>0</v>
      </c>
      <c r="BG203" s="17" t="b">
        <f t="shared" ref="BG203" ca="1" si="3004">IF(BA203,IF(OR(BB203:BF203),FALSE,IF(Z203=0,FALSE,Z203&gt;0)),"")</f>
        <v>0</v>
      </c>
      <c r="BH203" s="17" t="b">
        <f t="shared" ref="BH203" ca="1" si="3005">IF(BA203,COUNTIF(BB203:BG203,TRUE)=1,"")</f>
        <v>1</v>
      </c>
      <c r="BI203" s="17">
        <f t="shared" ref="BI203" ca="1" si="3006">IF(BA203,IFERROR(MATCH(TRUE,BB203:BG203,0),7),"")</f>
        <v>2</v>
      </c>
      <c r="BJ203" s="17" t="b">
        <f t="shared" ref="BJ203" ca="1" si="3007">DF203&lt;&gt;""</f>
        <v>0</v>
      </c>
      <c r="BK203" s="17" t="str">
        <f t="shared" ca="1" si="2543"/>
        <v/>
      </c>
      <c r="BL203" s="17" t="str">
        <f t="shared" ref="BL203" ca="1" si="3008">IF(H203,IF(AND(NOT(BA203),AU203),AC203&gt;0,""),"")</f>
        <v/>
      </c>
      <c r="BM203" s="17" t="str">
        <f t="shared" ref="BM203" ca="1" si="3009">IF(H203,IF(BA203,CHOOSE(BI203,"0","F","L","I","N",IF(AA203&gt;0.5,"N","S"),"0"),CHOOSE(MATCH(BU203,DataType,0),"S",IF(BK203,"I","N"),"D"  )),"")</f>
        <v>F</v>
      </c>
      <c r="BN203" s="17" t="str">
        <f t="shared" ref="BN203" ca="1" si="3010">IF(H203,IF(BJ203,"E",IF(BA203,CHOOSE(BI203,"0","F","L","I","N","S","0"),CHOOSE(MATCH(BU203,DataType,0),"S",IF(BK203,"I","N"),"D"  ))),"")</f>
        <v>F</v>
      </c>
      <c r="BO203" s="17" t="str">
        <f t="shared" ref="BO203" ca="1" si="3011">IF($H203,IF(BM203="0","",IF(AND(AR203,N203=2),"D",IF(BM203="S","N",IF(AL203,"O",IF(AM203,"I","N"))))),"")</f>
        <v>D</v>
      </c>
      <c r="BP203" s="14" t="b">
        <f t="shared" ref="BP203" ca="1" si="3012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013">IF(MID(DC203,1,1)="■",MID(DC203,2,LEN(DC203)),DC203)</f>
        <v/>
      </c>
      <c r="DE203" s="14" t="str">
        <f t="shared" ref="DE203" ca="1" si="3014">IF(DD203&lt;&gt;"",IF(MID(DD203,LEN(DD203),1)="■",MID(DD203,1,LEN(DD203)-1),DD203),"")</f>
        <v/>
      </c>
      <c r="DF203" s="14" t="str">
        <f t="shared" ref="DF203" ca="1" si="3015">IFERROR(IF(DE203&lt;&gt;"",SUBSTITUTE(DE203,"■",". "),""),"##INTERNAL_ERROR")</f>
        <v/>
      </c>
      <c r="DG203" s="14" t="str">
        <f t="shared" ref="DG203" ca="1" si="3016">IF(CN203&lt;&gt;0,"Variable name don't comply with the naming convention","")</f>
        <v/>
      </c>
      <c r="DH203" s="14" t="str">
        <f t="shared" ref="DH203" ca="1" si="3017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018">IF(CP203&lt;&gt;"","Variable label exceed length 150","")</f>
        <v/>
      </c>
      <c r="DJ203" s="14" t="str">
        <f t="shared" ref="DJ203" ca="1" si="3019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020">IF(CR203&lt;&gt;"","The following cases have values below declared theorethical min: " &amp;SUBSTITUTE(CR203," ",", "),"")</f>
        <v/>
      </c>
      <c r="DL203" s="14" t="str">
        <f t="shared" ref="DL203" ca="1" si="3021">IF(CS203&lt;&gt;"","The following cases have values above declared theorethical max: " &amp;SUBSTITUTE(CS203," ",", "),"")</f>
        <v/>
      </c>
      <c r="DM203" s="14" t="str">
        <f t="shared" ref="DM203" ca="1" si="3022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023">IF(CV203&lt;&gt;"","The following records are missing in this required field: " &amp;SUBSTITUTE(CV203," ",", "),"")</f>
        <v/>
      </c>
      <c r="DP203" s="14" t="str">
        <f t="shared" ref="DP203" ca="1" si="3024">IF(CW203&lt;&gt;"","The following cases have non-integer values: " &amp;SUBSTITUTE(CW203," ",", "),"")</f>
        <v/>
      </c>
      <c r="DQ203" s="14" t="str">
        <f t="shared" ref="DQ203" ca="1" si="3025">IF(CX203&lt;&gt;"","The following cases are non-numeric: " &amp;SUBSTITUTE(CX203," ",", "),"")</f>
        <v/>
      </c>
      <c r="DR203" s="14" t="str">
        <f t="shared" ref="DR203" ca="1" si="3026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027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028">OR(ED203&lt;&gt;"",EF203&lt;&gt;"",EG203&lt;&gt;"")</f>
        <v>0</v>
      </c>
      <c r="EA203" s="14" t="str">
        <f t="shared" ref="EA203" ca="1" si="3029">IF(EB203&lt;&gt;"",G203 &amp; " (" &amp; F203 &amp; ")","")</f>
        <v>Spinal cord MRI Cervical - Normal (q_65a_1)</v>
      </c>
      <c r="EB203" s="14" t="str">
        <f t="shared" ref="EB203" ca="1" si="3030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031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032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033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034">IF($H203,AG203,"")</f>
        <v/>
      </c>
      <c r="EG203" s="14" t="str">
        <f t="shared" ref="EG203" ca="1" si="3035">IF($H203,AJ203,"")</f>
        <v/>
      </c>
      <c r="EM203" s="14" t="b">
        <f t="shared" ref="EM203" ca="1" si="3036">OR(EC203&lt;&gt;"",DF203&lt;&gt;"")</f>
        <v>1</v>
      </c>
      <c r="EN203" s="14">
        <f t="shared" ref="EN203" ca="1" si="3037">IF(EM203,C203,"")</f>
        <v>190</v>
      </c>
      <c r="EO203" s="14" t="str">
        <f t="shared" ref="EO203" ca="1" si="3038">IF(EM203,F203,"")</f>
        <v>q_65a_1</v>
      </c>
      <c r="EP203" s="14" t="str">
        <f t="shared" ref="EP203" ca="1" si="3039">EC203</f>
        <v xml:space="preserve">Spinal cord MRI Cervical - Normal (q_65a_1): Values must be limited to predefinied list. </v>
      </c>
      <c r="EQ203" s="14" t="str">
        <f t="shared" ref="EQ203" ca="1" si="3040">DF203</f>
        <v/>
      </c>
    </row>
    <row r="204" spans="2:147" s="14" customFormat="1">
      <c r="B204" s="14" t="str">
        <f t="shared" ref="B204" ca="1" si="3041">DF204</f>
        <v/>
      </c>
      <c r="C204" s="14">
        <f t="shared" ref="C204" ca="1" si="3042">IF(OFFSET(B204,-1,COLUMN(VariableExists)-2),OFFSET(B204,-1,1)+1,OFFSET(B204,-1,1))</f>
        <v>191</v>
      </c>
      <c r="D204" s="14">
        <f t="shared" ref="D204" si="3043">ROW(A204)-2</f>
        <v>202</v>
      </c>
      <c r="E204" s="14" t="str">
        <f t="shared" ref="E204" ca="1" si="3044">IF(OR(G204="",ROW(G204)=2),"",IF(Z204&gt;0,"S",IF(AX204,IF(J204=2,"D","N"),"I")))</f>
        <v>D</v>
      </c>
      <c r="F204" s="14" t="str">
        <f t="shared" ref="F204" ca="1" si="3045">IF(H204,O204,"")</f>
        <v>q_65a_2</v>
      </c>
      <c r="G204" s="14" t="str">
        <f t="shared" ref="G204" ca="1" si="3046">IF(H204,P204,"")</f>
        <v>Spinal cord MRI Cervical - Tumor</v>
      </c>
      <c r="H204" s="14" t="b">
        <f t="shared" ref="H204" ca="1" si="3047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[DBTemplate.xlsm]labels!OO3:OO725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[DBTemplate.xlsm]labels!OO3:OO4</v>
      </c>
      <c r="L204" s="14" t="str">
        <f ca="1">IF($H204,IF($J204&gt;0,ADDRESS(3,(D204+1)*2,4,,"["&amp;wew!$G$7&amp;"]"&amp;_sheetname_labels)&amp;":"&amp;ADDRESS(2+J204,(D204+1)*2,4),""),"")</f>
        <v>[DBTemplate.xlsm]labels!OP3:OP4</v>
      </c>
      <c r="M204" s="14">
        <f t="shared" ref="M204" ca="1" si="3048">IF($H204,IF(J204&gt;0,COUNTA(INDIRECT(K204))-COUNT(INDIRECT(K204)),0),"")</f>
        <v>0</v>
      </c>
      <c r="N204" s="14">
        <f t="shared" ref="N204" ca="1" si="3049">IF(H204,J204-M204,"")</f>
        <v>2</v>
      </c>
      <c r="O204" s="14" t="str">
        <f t="shared" ref="O204" ca="1" si="3050">IF(INDIRECT(ADDRESS(2,D204+1,,,_sheetname_dataframe))="","",INDIRECT(ADDRESS(2,D204+1,,,_sheetname_dataframe)))</f>
        <v>q_65a_2</v>
      </c>
      <c r="P204" s="14" t="str">
        <f t="shared" ref="P204" ca="1" si="3051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[DBTemplate.xlsm]data_frame!GU3:GU3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052">IF(H204,S204-T204-W204,"")</f>
        <v>0</v>
      </c>
      <c r="AA204" s="12" t="str">
        <f t="shared" ref="AA204" ca="1" si="3053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054">IF($H204,IF(AC204&lt;&gt;"",IF(AC204=0,1,IF(AC204/W204&lt;0.15,2,3)),0),"")</f>
        <v>1</v>
      </c>
      <c r="AE204" s="17" t="b">
        <f t="shared" ref="AE204" ca="1" si="3055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056">IF(AE204,IF($H204,IF(INDIRECT(ADDRESS(1,D204+2,,,_sheetname_dataframe))="","",INDIRECT(ADDRESS(1,D204+2,,,_sheetname_dataframe))),""),"")</f>
        <v/>
      </c>
      <c r="AH204" s="17" t="b">
        <f t="shared" ref="AH204" ca="1" si="3057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058">IF(AH204,IF($H204,IF(INDIRECT(ADDRESS(1,D204+3,,,_sheetname_dataframe))="","",INDIRECT(ADDRESS(1,D204+3,,,_sheetname_dataframe))),""),"")</f>
        <v/>
      </c>
      <c r="AK204" s="17" t="b">
        <f t="shared" ref="AK204" ca="1" si="3059">IF(H204,OR(AQ204,AD204=2),"")</f>
        <v>0</v>
      </c>
      <c r="AL204" s="17" t="b">
        <f t="shared" ref="AL204" ca="1" si="3060">IF($H204,IF(BV204&lt;&gt;"",IF(OR(BM204="F",BM204="L",BM204="I",BM204="D"),BV204&lt;&gt;0)),"")</f>
        <v>0</v>
      </c>
      <c r="AM204" s="17" t="b">
        <f t="shared" ref="AM204" ca="1" si="3061">IF($H204,AND(NOT(AL204),OR(IF(BW204&lt;&gt;"",IF(OR(BM204="F",BM204="L"),BW204&lt;&gt;0)),BM204="I",BM204="N",BM204="D")),"")</f>
        <v>0</v>
      </c>
      <c r="AN204" s="17">
        <f t="shared" ref="AN204" ca="1" si="3062">IF(COUNTA(INDIRECT(Q204))=0,0, IF(AND(AO204&lt;&gt;"",X204&lt;AO204),1,IF(AND(AP204&lt;&gt;"",Y204&gt;AP204),1,IF(AND(AQ204,AC204&gt;0),2,0))))</f>
        <v>0</v>
      </c>
      <c r="AO204" s="24" t="str">
        <f t="shared" ref="AO204" ca="1" si="3063">IF($H204,IF(BY204&lt;&gt;"",IF(ISNUMBER(BY204),BY204,""),""),"")</f>
        <v/>
      </c>
      <c r="AP204" s="24" t="str">
        <f t="shared" ref="AP204" ca="1" si="3064">IF($H204,IF(BZ204&lt;&gt;"",IF(ISNUMBER(BZ204),BZ204,""),""),"")</f>
        <v/>
      </c>
      <c r="AQ204" s="17" t="b">
        <f t="shared" ca="1" si="2540"/>
        <v>0</v>
      </c>
      <c r="AR204" s="17" t="b">
        <f t="shared" ref="AR204" ca="1" si="3065">IF(H204,IF(N204&gt;0,IF(BQ204&lt;&gt;"",BQ204&lt;&gt;0,FALSE),FALSE),"")</f>
        <v>1</v>
      </c>
      <c r="AS204" s="17" t="b">
        <f t="shared" ref="AS204" ca="1" si="3066">IF(H204,IF(BR204&lt;&gt;"",BR204&lt;&gt;0,FALSE),"")</f>
        <v>0</v>
      </c>
      <c r="AT204" s="17" t="b">
        <f t="shared" ref="AT204" ca="1" si="3067">IF(H204,IF(N204&gt;0,FALSE,IF(BU204&lt;&gt;"",MATCH(BU204,DataType,0)=1,FALSE)),"")</f>
        <v>0</v>
      </c>
      <c r="AU204" s="17" t="b">
        <f t="shared" ref="AU204" ca="1" si="3068">IF(H204,IF(N204&gt;0,TRUE,IF(BU204&lt;&gt;"",MATCH(BU204,DataType,0)=2,FALSE)),"")</f>
        <v>1</v>
      </c>
      <c r="AV204" s="17" t="b">
        <f t="shared" ref="AV204" ca="1" si="3069">IF(H204,IF(N204&gt;0,FALSE,IF(BU204&lt;&gt;"",MATCH(BU204,DataType,0)=3,FALSE)),"")</f>
        <v>0</v>
      </c>
      <c r="AW204" s="17" t="b">
        <f t="shared" ref="AW204" ca="1" si="3070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071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072">IF(H204,BU204="",FALSE)</f>
        <v>1</v>
      </c>
      <c r="BB204" s="17" t="b">
        <v>0</v>
      </c>
      <c r="BC204" s="17" t="b">
        <f t="shared" ref="BC204" ca="1" si="3073">IF(BA204,IF(N204&gt;0,AND(AZ204,Z204=0),FALSE),"")</f>
        <v>1</v>
      </c>
      <c r="BD204" s="17" t="b">
        <f t="shared" ref="BD204" ca="1" si="3074">IF(BA204,IF(N204&gt;0,AND(NOT(AZ204),Z204=0),FALSE),"")</f>
        <v>0</v>
      </c>
      <c r="BE204" s="17" t="str">
        <f t="shared" ca="1" si="2541"/>
        <v/>
      </c>
      <c r="BF204" s="17" t="b">
        <f t="shared" ca="1" si="2542"/>
        <v>0</v>
      </c>
      <c r="BG204" s="17" t="b">
        <f t="shared" ref="BG204" ca="1" si="3075">IF(BA204,IF(OR(BB204:BF204),FALSE,IF(Z204=0,FALSE,Z204&gt;0)),"")</f>
        <v>0</v>
      </c>
      <c r="BH204" s="17" t="b">
        <f t="shared" ref="BH204" ca="1" si="3076">IF(BA204,COUNTIF(BB204:BG204,TRUE)=1,"")</f>
        <v>1</v>
      </c>
      <c r="BI204" s="17">
        <f t="shared" ref="BI204" ca="1" si="3077">IF(BA204,IFERROR(MATCH(TRUE,BB204:BG204,0),7),"")</f>
        <v>2</v>
      </c>
      <c r="BJ204" s="17" t="b">
        <f t="shared" ref="BJ204" ca="1" si="3078">DF204&lt;&gt;""</f>
        <v>0</v>
      </c>
      <c r="BK204" s="17" t="str">
        <f t="shared" ca="1" si="2543"/>
        <v/>
      </c>
      <c r="BL204" s="17" t="str">
        <f t="shared" ref="BL204" ca="1" si="3079">IF(H204,IF(AND(NOT(BA204),AU204),AC204&gt;0,""),"")</f>
        <v/>
      </c>
      <c r="BM204" s="17" t="str">
        <f t="shared" ref="BM204" ca="1" si="3080">IF(H204,IF(BA204,CHOOSE(BI204,"0","F","L","I","N",IF(AA204&gt;0.5,"N","S"),"0"),CHOOSE(MATCH(BU204,DataType,0),"S",IF(BK204,"I","N"),"D"  )),"")</f>
        <v>F</v>
      </c>
      <c r="BN204" s="17" t="str">
        <f t="shared" ref="BN204" ca="1" si="3081">IF(H204,IF(BJ204,"E",IF(BA204,CHOOSE(BI204,"0","F","L","I","N","S","0"),CHOOSE(MATCH(BU204,DataType,0),"S",IF(BK204,"I","N"),"D"  ))),"")</f>
        <v>F</v>
      </c>
      <c r="BO204" s="17" t="str">
        <f t="shared" ref="BO204" ca="1" si="3082">IF($H204,IF(BM204="0","",IF(AND(AR204,N204=2),"D",IF(BM204="S","N",IF(AL204,"O",IF(AM204,"I","N"))))),"")</f>
        <v>D</v>
      </c>
      <c r="BP204" s="14" t="b">
        <f t="shared" ref="BP204" ca="1" si="3083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084">IF(MID(DC204,1,1)="■",MID(DC204,2,LEN(DC204)),DC204)</f>
        <v/>
      </c>
      <c r="DE204" s="14" t="str">
        <f t="shared" ref="DE204" ca="1" si="3085">IF(DD204&lt;&gt;"",IF(MID(DD204,LEN(DD204),1)="■",MID(DD204,1,LEN(DD204)-1),DD204),"")</f>
        <v/>
      </c>
      <c r="DF204" s="14" t="str">
        <f t="shared" ref="DF204" ca="1" si="3086">IFERROR(IF(DE204&lt;&gt;"",SUBSTITUTE(DE204,"■",". "),""),"##INTERNAL_ERROR")</f>
        <v/>
      </c>
      <c r="DG204" s="14" t="str">
        <f t="shared" ref="DG204" ca="1" si="3087">IF(CN204&lt;&gt;0,"Variable name don't comply with the naming convention","")</f>
        <v/>
      </c>
      <c r="DH204" s="14" t="str">
        <f t="shared" ref="DH204" ca="1" si="3088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089">IF(CP204&lt;&gt;"","Variable label exceed length 150","")</f>
        <v/>
      </c>
      <c r="DJ204" s="14" t="str">
        <f t="shared" ref="DJ204" ca="1" si="3090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091">IF(CR204&lt;&gt;"","The following cases have values below declared theorethical min: " &amp;SUBSTITUTE(CR204," ",", "),"")</f>
        <v/>
      </c>
      <c r="DL204" s="14" t="str">
        <f t="shared" ref="DL204" ca="1" si="3092">IF(CS204&lt;&gt;"","The following cases have values above declared theorethical max: " &amp;SUBSTITUTE(CS204," ",", "),"")</f>
        <v/>
      </c>
      <c r="DM204" s="14" t="str">
        <f t="shared" ref="DM204" ca="1" si="3093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094">IF(CV204&lt;&gt;"","The following records are missing in this required field: " &amp;SUBSTITUTE(CV204," ",", "),"")</f>
        <v/>
      </c>
      <c r="DP204" s="14" t="str">
        <f t="shared" ref="DP204" ca="1" si="3095">IF(CW204&lt;&gt;"","The following cases have non-integer values: " &amp;SUBSTITUTE(CW204," ",", "),"")</f>
        <v/>
      </c>
      <c r="DQ204" s="14" t="str">
        <f t="shared" ref="DQ204" ca="1" si="3096">IF(CX204&lt;&gt;"","The following cases are non-numeric: " &amp;SUBSTITUTE(CX204," ",", "),"")</f>
        <v/>
      </c>
      <c r="DR204" s="14" t="str">
        <f t="shared" ref="DR204" ca="1" si="3097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098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099">OR(ED204&lt;&gt;"",EF204&lt;&gt;"",EG204&lt;&gt;"")</f>
        <v>0</v>
      </c>
      <c r="EA204" s="14" t="str">
        <f t="shared" ref="EA204" ca="1" si="3100">IF(EB204&lt;&gt;"",G204 &amp; " (" &amp; F204 &amp; ")","")</f>
        <v>Spinal cord MRI Cervical - Tumor (q_65a_2)</v>
      </c>
      <c r="EB204" s="14" t="str">
        <f t="shared" ref="EB204" ca="1" si="3101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102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103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104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105">IF($H204,AG204,"")</f>
        <v/>
      </c>
      <c r="EG204" s="14" t="str">
        <f t="shared" ref="EG204" ca="1" si="3106">IF($H204,AJ204,"")</f>
        <v/>
      </c>
      <c r="EM204" s="14" t="b">
        <f t="shared" ref="EM204" ca="1" si="3107">OR(EC204&lt;&gt;"",DF204&lt;&gt;"")</f>
        <v>1</v>
      </c>
      <c r="EN204" s="14">
        <f t="shared" ref="EN204" ca="1" si="3108">IF(EM204,C204,"")</f>
        <v>191</v>
      </c>
      <c r="EO204" s="14" t="str">
        <f t="shared" ref="EO204" ca="1" si="3109">IF(EM204,F204,"")</f>
        <v>q_65a_2</v>
      </c>
      <c r="EP204" s="14" t="str">
        <f t="shared" ref="EP204" ca="1" si="3110">EC204</f>
        <v xml:space="preserve">Spinal cord MRI Cervical - Tumor (q_65a_2): Values must be limited to predefinied list. </v>
      </c>
      <c r="EQ204" s="14" t="str">
        <f t="shared" ref="EQ204" ca="1" si="3111">DF204</f>
        <v/>
      </c>
    </row>
    <row r="205" spans="2:147" s="14" customFormat="1">
      <c r="B205" s="14" t="str">
        <f t="shared" ref="B205" ca="1" si="3112">DF205</f>
        <v/>
      </c>
      <c r="C205" s="14">
        <f t="shared" ref="C205" ca="1" si="3113">IF(OFFSET(B205,-1,COLUMN(VariableExists)-2),OFFSET(B205,-1,1)+1,OFFSET(B205,-1,1))</f>
        <v>192</v>
      </c>
      <c r="D205" s="14">
        <f t="shared" ref="D205" si="3114">ROW(A205)-2</f>
        <v>203</v>
      </c>
      <c r="E205" s="14" t="str">
        <f t="shared" ref="E205" ca="1" si="3115">IF(OR(G205="",ROW(G205)=2),"",IF(Z205&gt;0,"S",IF(AX205,IF(J205=2,"D","N"),"I")))</f>
        <v>D</v>
      </c>
      <c r="F205" s="14" t="str">
        <f t="shared" ref="F205" ca="1" si="3116">IF(H205,O205,"")</f>
        <v>q_65a_3</v>
      </c>
      <c r="G205" s="14" t="str">
        <f t="shared" ref="G205" ca="1" si="3117">IF(H205,P205,"")</f>
        <v>Spinal cord MRI Cervical - Stenosis</v>
      </c>
      <c r="H205" s="14" t="b">
        <f t="shared" ref="H205" ca="1" si="3118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[DBTemplate.xlsm]labels!OQ3:OQ725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[DBTemplate.xlsm]labels!OQ3:OQ4</v>
      </c>
      <c r="L205" s="14" t="str">
        <f ca="1">IF($H205,IF($J205&gt;0,ADDRESS(3,(D205+1)*2,4,,"["&amp;wew!$G$7&amp;"]"&amp;_sheetname_labels)&amp;":"&amp;ADDRESS(2+J205,(D205+1)*2,4),""),"")</f>
        <v>[DBTemplate.xlsm]labels!OR3:OR4</v>
      </c>
      <c r="M205" s="14">
        <f t="shared" ref="M205" ca="1" si="3119">IF($H205,IF(J205&gt;0,COUNTA(INDIRECT(K205))-COUNT(INDIRECT(K205)),0),"")</f>
        <v>0</v>
      </c>
      <c r="N205" s="14">
        <f t="shared" ref="N205" ca="1" si="3120">IF(H205,J205-M205,"")</f>
        <v>2</v>
      </c>
      <c r="O205" s="14" t="str">
        <f t="shared" ref="O205" ca="1" si="3121">IF(INDIRECT(ADDRESS(2,D205+1,,,_sheetname_dataframe))="","",INDIRECT(ADDRESS(2,D205+1,,,_sheetname_dataframe)))</f>
        <v>q_65a_3</v>
      </c>
      <c r="P205" s="14" t="str">
        <f t="shared" ref="P205" ca="1" si="3122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[DBTemplate.xlsm]data_frame!GV3:GV3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123">IF(H205,S205-T205-W205,"")</f>
        <v>0</v>
      </c>
      <c r="AA205" s="12" t="str">
        <f t="shared" ref="AA205" ca="1" si="3124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125">IF($H205,IF(AC205&lt;&gt;"",IF(AC205=0,1,IF(AC205/W205&lt;0.15,2,3)),0),"")</f>
        <v>1</v>
      </c>
      <c r="AE205" s="17" t="b">
        <f t="shared" ref="AE205" ca="1" si="3126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127">IF(AE205,IF($H205,IF(INDIRECT(ADDRESS(1,D205+2,,,_sheetname_dataframe))="","",INDIRECT(ADDRESS(1,D205+2,,,_sheetname_dataframe))),""),"")</f>
        <v/>
      </c>
      <c r="AH205" s="17" t="b">
        <f t="shared" ref="AH205" ca="1" si="3128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129">IF(AH205,IF($H205,IF(INDIRECT(ADDRESS(1,D205+3,,,_sheetname_dataframe))="","",INDIRECT(ADDRESS(1,D205+3,,,_sheetname_dataframe))),""),"")</f>
        <v/>
      </c>
      <c r="AK205" s="17" t="b">
        <f t="shared" ref="AK205" ca="1" si="3130">IF(H205,OR(AQ205,AD205=2),"")</f>
        <v>0</v>
      </c>
      <c r="AL205" s="17" t="b">
        <f t="shared" ref="AL205" ca="1" si="3131">IF($H205,IF(BV205&lt;&gt;"",IF(OR(BM205="F",BM205="L",BM205="I",BM205="D"),BV205&lt;&gt;0)),"")</f>
        <v>0</v>
      </c>
      <c r="AM205" s="17" t="b">
        <f t="shared" ref="AM205" ca="1" si="3132">IF($H205,AND(NOT(AL205),OR(IF(BW205&lt;&gt;"",IF(OR(BM205="F",BM205="L"),BW205&lt;&gt;0)),BM205="I",BM205="N",BM205="D")),"")</f>
        <v>0</v>
      </c>
      <c r="AN205" s="17">
        <f t="shared" ref="AN205" ca="1" si="3133">IF(COUNTA(INDIRECT(Q205))=0,0, IF(AND(AO205&lt;&gt;"",X205&lt;AO205),1,IF(AND(AP205&lt;&gt;"",Y205&gt;AP205),1,IF(AND(AQ205,AC205&gt;0),2,0))))</f>
        <v>0</v>
      </c>
      <c r="AO205" s="24" t="str">
        <f t="shared" ref="AO205" ca="1" si="3134">IF($H205,IF(BY205&lt;&gt;"",IF(ISNUMBER(BY205),BY205,""),""),"")</f>
        <v/>
      </c>
      <c r="AP205" s="24" t="str">
        <f t="shared" ref="AP205" ca="1" si="3135">IF($H205,IF(BZ205&lt;&gt;"",IF(ISNUMBER(BZ205),BZ205,""),""),"")</f>
        <v/>
      </c>
      <c r="AQ205" s="17" t="b">
        <f t="shared" ca="1" si="2540"/>
        <v>0</v>
      </c>
      <c r="AR205" s="17" t="b">
        <f t="shared" ref="AR205" ca="1" si="3136">IF(H205,IF(N205&gt;0,IF(BQ205&lt;&gt;"",BQ205&lt;&gt;0,FALSE),FALSE),"")</f>
        <v>1</v>
      </c>
      <c r="AS205" s="17" t="b">
        <f t="shared" ref="AS205" ca="1" si="3137">IF(H205,IF(BR205&lt;&gt;"",BR205&lt;&gt;0,FALSE),"")</f>
        <v>0</v>
      </c>
      <c r="AT205" s="17" t="b">
        <f t="shared" ref="AT205" ca="1" si="3138">IF(H205,IF(N205&gt;0,FALSE,IF(BU205&lt;&gt;"",MATCH(BU205,DataType,0)=1,FALSE)),"")</f>
        <v>0</v>
      </c>
      <c r="AU205" s="17" t="b">
        <f t="shared" ref="AU205" ca="1" si="3139">IF(H205,IF(N205&gt;0,TRUE,IF(BU205&lt;&gt;"",MATCH(BU205,DataType,0)=2,FALSE)),"")</f>
        <v>1</v>
      </c>
      <c r="AV205" s="17" t="b">
        <f t="shared" ref="AV205" ca="1" si="3140">IF(H205,IF(N205&gt;0,FALSE,IF(BU205&lt;&gt;"",MATCH(BU205,DataType,0)=3,FALSE)),"")</f>
        <v>0</v>
      </c>
      <c r="AW205" s="17" t="b">
        <f t="shared" ref="AW205" ca="1" si="3141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142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143">IF(H205,BU205="",FALSE)</f>
        <v>1</v>
      </c>
      <c r="BB205" s="17" t="b">
        <v>0</v>
      </c>
      <c r="BC205" s="17" t="b">
        <f t="shared" ref="BC205" ca="1" si="3144">IF(BA205,IF(N205&gt;0,AND(AZ205,Z205=0),FALSE),"")</f>
        <v>1</v>
      </c>
      <c r="BD205" s="17" t="b">
        <f t="shared" ref="BD205" ca="1" si="3145">IF(BA205,IF(N205&gt;0,AND(NOT(AZ205),Z205=0),FALSE),"")</f>
        <v>0</v>
      </c>
      <c r="BE205" s="17" t="str">
        <f t="shared" ca="1" si="2541"/>
        <v/>
      </c>
      <c r="BF205" s="17" t="b">
        <f t="shared" ca="1" si="2542"/>
        <v>0</v>
      </c>
      <c r="BG205" s="17" t="b">
        <f t="shared" ref="BG205" ca="1" si="3146">IF(BA205,IF(OR(BB205:BF205),FALSE,IF(Z205=0,FALSE,Z205&gt;0)),"")</f>
        <v>0</v>
      </c>
      <c r="BH205" s="17" t="b">
        <f t="shared" ref="BH205" ca="1" si="3147">IF(BA205,COUNTIF(BB205:BG205,TRUE)=1,"")</f>
        <v>1</v>
      </c>
      <c r="BI205" s="17">
        <f t="shared" ref="BI205" ca="1" si="3148">IF(BA205,IFERROR(MATCH(TRUE,BB205:BG205,0),7),"")</f>
        <v>2</v>
      </c>
      <c r="BJ205" s="17" t="b">
        <f t="shared" ref="BJ205" ca="1" si="3149">DF205&lt;&gt;""</f>
        <v>0</v>
      </c>
      <c r="BK205" s="17" t="str">
        <f t="shared" ca="1" si="2543"/>
        <v/>
      </c>
      <c r="BL205" s="17" t="str">
        <f t="shared" ref="BL205" ca="1" si="3150">IF(H205,IF(AND(NOT(BA205),AU205),AC205&gt;0,""),"")</f>
        <v/>
      </c>
      <c r="BM205" s="17" t="str">
        <f t="shared" ref="BM205" ca="1" si="3151">IF(H205,IF(BA205,CHOOSE(BI205,"0","F","L","I","N",IF(AA205&gt;0.5,"N","S"),"0"),CHOOSE(MATCH(BU205,DataType,0),"S",IF(BK205,"I","N"),"D"  )),"")</f>
        <v>F</v>
      </c>
      <c r="BN205" s="17" t="str">
        <f t="shared" ref="BN205" ca="1" si="3152">IF(H205,IF(BJ205,"E",IF(BA205,CHOOSE(BI205,"0","F","L","I","N","S","0"),CHOOSE(MATCH(BU205,DataType,0),"S",IF(BK205,"I","N"),"D"  ))),"")</f>
        <v>F</v>
      </c>
      <c r="BO205" s="17" t="str">
        <f t="shared" ref="BO205" ca="1" si="3153">IF($H205,IF(BM205="0","",IF(AND(AR205,N205=2),"D",IF(BM205="S","N",IF(AL205,"O",IF(AM205,"I","N"))))),"")</f>
        <v>D</v>
      </c>
      <c r="BP205" s="14" t="b">
        <f t="shared" ref="BP205" ca="1" si="3154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155">IF(MID(DC205,1,1)="■",MID(DC205,2,LEN(DC205)),DC205)</f>
        <v/>
      </c>
      <c r="DE205" s="14" t="str">
        <f t="shared" ref="DE205" ca="1" si="3156">IF(DD205&lt;&gt;"",IF(MID(DD205,LEN(DD205),1)="■",MID(DD205,1,LEN(DD205)-1),DD205),"")</f>
        <v/>
      </c>
      <c r="DF205" s="14" t="str">
        <f t="shared" ref="DF205" ca="1" si="3157">IFERROR(IF(DE205&lt;&gt;"",SUBSTITUTE(DE205,"■",". "),""),"##INTERNAL_ERROR")</f>
        <v/>
      </c>
      <c r="DG205" s="14" t="str">
        <f t="shared" ref="DG205" ca="1" si="3158">IF(CN205&lt;&gt;0,"Variable name don't comply with the naming convention","")</f>
        <v/>
      </c>
      <c r="DH205" s="14" t="str">
        <f t="shared" ref="DH205" ca="1" si="3159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160">IF(CP205&lt;&gt;"","Variable label exceed length 150","")</f>
        <v/>
      </c>
      <c r="DJ205" s="14" t="str">
        <f t="shared" ref="DJ205" ca="1" si="3161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162">IF(CR205&lt;&gt;"","The following cases have values below declared theorethical min: " &amp;SUBSTITUTE(CR205," ",", "),"")</f>
        <v/>
      </c>
      <c r="DL205" s="14" t="str">
        <f t="shared" ref="DL205" ca="1" si="3163">IF(CS205&lt;&gt;"","The following cases have values above declared theorethical max: " &amp;SUBSTITUTE(CS205," ",", "),"")</f>
        <v/>
      </c>
      <c r="DM205" s="14" t="str">
        <f t="shared" ref="DM205" ca="1" si="3164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165">IF(CV205&lt;&gt;"","The following records are missing in this required field: " &amp;SUBSTITUTE(CV205," ",", "),"")</f>
        <v/>
      </c>
      <c r="DP205" s="14" t="str">
        <f t="shared" ref="DP205" ca="1" si="3166">IF(CW205&lt;&gt;"","The following cases have non-integer values: " &amp;SUBSTITUTE(CW205," ",", "),"")</f>
        <v/>
      </c>
      <c r="DQ205" s="14" t="str">
        <f t="shared" ref="DQ205" ca="1" si="3167">IF(CX205&lt;&gt;"","The following cases are non-numeric: " &amp;SUBSTITUTE(CX205," ",", "),"")</f>
        <v/>
      </c>
      <c r="DR205" s="14" t="str">
        <f t="shared" ref="DR205" ca="1" si="3168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169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170">OR(ED205&lt;&gt;"",EF205&lt;&gt;"",EG205&lt;&gt;"")</f>
        <v>0</v>
      </c>
      <c r="EA205" s="14" t="str">
        <f t="shared" ref="EA205" ca="1" si="3171">IF(EB205&lt;&gt;"",G205 &amp; " (" &amp; F205 &amp; ")","")</f>
        <v>Spinal cord MRI Cervical - Stenosis (q_65a_3)</v>
      </c>
      <c r="EB205" s="14" t="str">
        <f t="shared" ref="EB205" ca="1" si="3172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173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174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175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176">IF($H205,AG205,"")</f>
        <v/>
      </c>
      <c r="EG205" s="14" t="str">
        <f t="shared" ref="EG205" ca="1" si="3177">IF($H205,AJ205,"")</f>
        <v/>
      </c>
      <c r="EM205" s="14" t="b">
        <f t="shared" ref="EM205" ca="1" si="3178">OR(EC205&lt;&gt;"",DF205&lt;&gt;"")</f>
        <v>1</v>
      </c>
      <c r="EN205" s="14">
        <f t="shared" ref="EN205" ca="1" si="3179">IF(EM205,C205,"")</f>
        <v>192</v>
      </c>
      <c r="EO205" s="14" t="str">
        <f t="shared" ref="EO205" ca="1" si="3180">IF(EM205,F205,"")</f>
        <v>q_65a_3</v>
      </c>
      <c r="EP205" s="14" t="str">
        <f t="shared" ref="EP205" ca="1" si="3181">EC205</f>
        <v xml:space="preserve">Spinal cord MRI Cervical - Stenosis (q_65a_3): Values must be limited to predefinied list. </v>
      </c>
      <c r="EQ205" s="14" t="str">
        <f t="shared" ref="EQ205" ca="1" si="3182">DF205</f>
        <v/>
      </c>
    </row>
    <row r="206" spans="2:147" s="14" customFormat="1">
      <c r="B206" s="14" t="str">
        <f t="shared" ref="B206" ca="1" si="3183">DF206</f>
        <v/>
      </c>
      <c r="C206" s="14">
        <f t="shared" ref="C206" ca="1" si="3184">IF(OFFSET(B206,-1,COLUMN(VariableExists)-2),OFFSET(B206,-1,1)+1,OFFSET(B206,-1,1))</f>
        <v>193</v>
      </c>
      <c r="D206" s="14">
        <f t="shared" ref="D206" si="3185">ROW(A206)-2</f>
        <v>204</v>
      </c>
      <c r="E206" s="14" t="str">
        <f t="shared" ref="E206" ca="1" si="3186">IF(OR(G206="",ROW(G206)=2),"",IF(Z206&gt;0,"S",IF(AX206,IF(J206=2,"D","N"),"I")))</f>
        <v>D</v>
      </c>
      <c r="F206" s="14" t="str">
        <f t="shared" ref="F206" ca="1" si="3187">IF(H206,O206,"")</f>
        <v>q_65a_4</v>
      </c>
      <c r="G206" s="14" t="str">
        <f t="shared" ref="G206" ca="1" si="3188">IF(H206,P206,"")</f>
        <v>Spinal cord MRI Cervical - Myelitis</v>
      </c>
      <c r="H206" s="14" t="b">
        <f t="shared" ref="H206" ca="1" si="3189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[DBTemplate.xlsm]labels!OS3:OS725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[DBTemplate.xlsm]labels!OS3:OS4</v>
      </c>
      <c r="L206" s="14" t="str">
        <f ca="1">IF($H206,IF($J206&gt;0,ADDRESS(3,(D206+1)*2,4,,"["&amp;wew!$G$7&amp;"]"&amp;_sheetname_labels)&amp;":"&amp;ADDRESS(2+J206,(D206+1)*2,4),""),"")</f>
        <v>[DBTemplate.xlsm]labels!OT3:OT4</v>
      </c>
      <c r="M206" s="14">
        <f t="shared" ref="M206" ca="1" si="3190">IF($H206,IF(J206&gt;0,COUNTA(INDIRECT(K206))-COUNT(INDIRECT(K206)),0),"")</f>
        <v>0</v>
      </c>
      <c r="N206" s="14">
        <f t="shared" ref="N206" ca="1" si="3191">IF(H206,J206-M206,"")</f>
        <v>2</v>
      </c>
      <c r="O206" s="14" t="str">
        <f t="shared" ref="O206" ca="1" si="3192">IF(INDIRECT(ADDRESS(2,D206+1,,,_sheetname_dataframe))="","",INDIRECT(ADDRESS(2,D206+1,,,_sheetname_dataframe)))</f>
        <v>q_65a_4</v>
      </c>
      <c r="P206" s="14" t="str">
        <f t="shared" ref="P206" ca="1" si="3193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[DBTemplate.xlsm]data_frame!GW3:GW3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194">IF(H206,S206-T206-W206,"")</f>
        <v>0</v>
      </c>
      <c r="AA206" s="12" t="str">
        <f t="shared" ref="AA206" ca="1" si="3195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196">IF($H206,IF(AC206&lt;&gt;"",IF(AC206=0,1,IF(AC206/W206&lt;0.15,2,3)),0),"")</f>
        <v>1</v>
      </c>
      <c r="AE206" s="17" t="b">
        <f t="shared" ref="AE206" ca="1" si="3197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198">IF(AE206,IF($H206,IF(INDIRECT(ADDRESS(1,D206+2,,,_sheetname_dataframe))="","",INDIRECT(ADDRESS(1,D206+2,,,_sheetname_dataframe))),""),"")</f>
        <v/>
      </c>
      <c r="AH206" s="17" t="b">
        <f t="shared" ref="AH206" ca="1" si="3199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200">IF(AH206,IF($H206,IF(INDIRECT(ADDRESS(1,D206+3,,,_sheetname_dataframe))="","",INDIRECT(ADDRESS(1,D206+3,,,_sheetname_dataframe))),""),"")</f>
        <v/>
      </c>
      <c r="AK206" s="17" t="b">
        <f t="shared" ref="AK206" ca="1" si="3201">IF(H206,OR(AQ206,AD206=2),"")</f>
        <v>0</v>
      </c>
      <c r="AL206" s="17" t="b">
        <f t="shared" ref="AL206" ca="1" si="3202">IF($H206,IF(BV206&lt;&gt;"",IF(OR(BM206="F",BM206="L",BM206="I",BM206="D"),BV206&lt;&gt;0)),"")</f>
        <v>0</v>
      </c>
      <c r="AM206" s="17" t="b">
        <f t="shared" ref="AM206" ca="1" si="3203">IF($H206,AND(NOT(AL206),OR(IF(BW206&lt;&gt;"",IF(OR(BM206="F",BM206="L"),BW206&lt;&gt;0)),BM206="I",BM206="N",BM206="D")),"")</f>
        <v>0</v>
      </c>
      <c r="AN206" s="17">
        <f t="shared" ref="AN206" ca="1" si="3204">IF(COUNTA(INDIRECT(Q206))=0,0, IF(AND(AO206&lt;&gt;"",X206&lt;AO206),1,IF(AND(AP206&lt;&gt;"",Y206&gt;AP206),1,IF(AND(AQ206,AC206&gt;0),2,0))))</f>
        <v>0</v>
      </c>
      <c r="AO206" s="24" t="str">
        <f t="shared" ref="AO206" ca="1" si="3205">IF($H206,IF(BY206&lt;&gt;"",IF(ISNUMBER(BY206),BY206,""),""),"")</f>
        <v/>
      </c>
      <c r="AP206" s="24" t="str">
        <f t="shared" ref="AP206" ca="1" si="3206">IF($H206,IF(BZ206&lt;&gt;"",IF(ISNUMBER(BZ206),BZ206,""),""),"")</f>
        <v/>
      </c>
      <c r="AQ206" s="17" t="b">
        <f t="shared" ca="1" si="2540"/>
        <v>0</v>
      </c>
      <c r="AR206" s="17" t="b">
        <f t="shared" ref="AR206" ca="1" si="3207">IF(H206,IF(N206&gt;0,IF(BQ206&lt;&gt;"",BQ206&lt;&gt;0,FALSE),FALSE),"")</f>
        <v>1</v>
      </c>
      <c r="AS206" s="17" t="b">
        <f t="shared" ref="AS206" ca="1" si="3208">IF(H206,IF(BR206&lt;&gt;"",BR206&lt;&gt;0,FALSE),"")</f>
        <v>0</v>
      </c>
      <c r="AT206" s="17" t="b">
        <f t="shared" ref="AT206" ca="1" si="3209">IF(H206,IF(N206&gt;0,FALSE,IF(BU206&lt;&gt;"",MATCH(BU206,DataType,0)=1,FALSE)),"")</f>
        <v>0</v>
      </c>
      <c r="AU206" s="17" t="b">
        <f t="shared" ref="AU206" ca="1" si="3210">IF(H206,IF(N206&gt;0,TRUE,IF(BU206&lt;&gt;"",MATCH(BU206,DataType,0)=2,FALSE)),"")</f>
        <v>1</v>
      </c>
      <c r="AV206" s="17" t="b">
        <f t="shared" ref="AV206" ca="1" si="3211">IF(H206,IF(N206&gt;0,FALSE,IF(BU206&lt;&gt;"",MATCH(BU206,DataType,0)=3,FALSE)),"")</f>
        <v>0</v>
      </c>
      <c r="AW206" s="17" t="b">
        <f t="shared" ref="AW206" ca="1" si="3212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213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214">IF(H206,BU206="",FALSE)</f>
        <v>1</v>
      </c>
      <c r="BB206" s="17" t="b">
        <v>0</v>
      </c>
      <c r="BC206" s="17" t="b">
        <f t="shared" ref="BC206" ca="1" si="3215">IF(BA206,IF(N206&gt;0,AND(AZ206,Z206=0),FALSE),"")</f>
        <v>1</v>
      </c>
      <c r="BD206" s="17" t="b">
        <f t="shared" ref="BD206" ca="1" si="3216">IF(BA206,IF(N206&gt;0,AND(NOT(AZ206),Z206=0),FALSE),"")</f>
        <v>0</v>
      </c>
      <c r="BE206" s="17" t="str">
        <f t="shared" ca="1" si="2541"/>
        <v/>
      </c>
      <c r="BF206" s="17" t="b">
        <f t="shared" ca="1" si="2542"/>
        <v>0</v>
      </c>
      <c r="BG206" s="17" t="b">
        <f t="shared" ref="BG206" ca="1" si="3217">IF(BA206,IF(OR(BB206:BF206),FALSE,IF(Z206=0,FALSE,Z206&gt;0)),"")</f>
        <v>0</v>
      </c>
      <c r="BH206" s="17" t="b">
        <f t="shared" ref="BH206" ca="1" si="3218">IF(BA206,COUNTIF(BB206:BG206,TRUE)=1,"")</f>
        <v>1</v>
      </c>
      <c r="BI206" s="17">
        <f t="shared" ref="BI206" ca="1" si="3219">IF(BA206,IFERROR(MATCH(TRUE,BB206:BG206,0),7),"")</f>
        <v>2</v>
      </c>
      <c r="BJ206" s="17" t="b">
        <f t="shared" ref="BJ206" ca="1" si="3220">DF206&lt;&gt;""</f>
        <v>0</v>
      </c>
      <c r="BK206" s="17" t="str">
        <f t="shared" ca="1" si="2543"/>
        <v/>
      </c>
      <c r="BL206" s="17" t="str">
        <f t="shared" ref="BL206" ca="1" si="3221">IF(H206,IF(AND(NOT(BA206),AU206),AC206&gt;0,""),"")</f>
        <v/>
      </c>
      <c r="BM206" s="17" t="str">
        <f t="shared" ref="BM206" ca="1" si="3222">IF(H206,IF(BA206,CHOOSE(BI206,"0","F","L","I","N",IF(AA206&gt;0.5,"N","S"),"0"),CHOOSE(MATCH(BU206,DataType,0),"S",IF(BK206,"I","N"),"D"  )),"")</f>
        <v>F</v>
      </c>
      <c r="BN206" s="17" t="str">
        <f t="shared" ref="BN206" ca="1" si="3223">IF(H206,IF(BJ206,"E",IF(BA206,CHOOSE(BI206,"0","F","L","I","N","S","0"),CHOOSE(MATCH(BU206,DataType,0),"S",IF(BK206,"I","N"),"D"  ))),"")</f>
        <v>F</v>
      </c>
      <c r="BO206" s="17" t="str">
        <f t="shared" ref="BO206" ca="1" si="3224">IF($H206,IF(BM206="0","",IF(AND(AR206,N206=2),"D",IF(BM206="S","N",IF(AL206,"O",IF(AM206,"I","N"))))),"")</f>
        <v>D</v>
      </c>
      <c r="BP206" s="14" t="b">
        <f t="shared" ref="BP206" ca="1" si="3225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226">IF(MID(DC206,1,1)="■",MID(DC206,2,LEN(DC206)),DC206)</f>
        <v/>
      </c>
      <c r="DE206" s="14" t="str">
        <f t="shared" ref="DE206" ca="1" si="3227">IF(DD206&lt;&gt;"",IF(MID(DD206,LEN(DD206),1)="■",MID(DD206,1,LEN(DD206)-1),DD206),"")</f>
        <v/>
      </c>
      <c r="DF206" s="14" t="str">
        <f t="shared" ref="DF206" ca="1" si="3228">IFERROR(IF(DE206&lt;&gt;"",SUBSTITUTE(DE206,"■",". "),""),"##INTERNAL_ERROR")</f>
        <v/>
      </c>
      <c r="DG206" s="14" t="str">
        <f t="shared" ref="DG206" ca="1" si="3229">IF(CN206&lt;&gt;0,"Variable name don't comply with the naming convention","")</f>
        <v/>
      </c>
      <c r="DH206" s="14" t="str">
        <f t="shared" ref="DH206" ca="1" si="3230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231">IF(CP206&lt;&gt;"","Variable label exceed length 150","")</f>
        <v/>
      </c>
      <c r="DJ206" s="14" t="str">
        <f t="shared" ref="DJ206" ca="1" si="3232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233">IF(CR206&lt;&gt;"","The following cases have values below declared theorethical min: " &amp;SUBSTITUTE(CR206," ",", "),"")</f>
        <v/>
      </c>
      <c r="DL206" s="14" t="str">
        <f t="shared" ref="DL206" ca="1" si="3234">IF(CS206&lt;&gt;"","The following cases have values above declared theorethical max: " &amp;SUBSTITUTE(CS206," ",", "),"")</f>
        <v/>
      </c>
      <c r="DM206" s="14" t="str">
        <f t="shared" ref="DM206" ca="1" si="3235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236">IF(CV206&lt;&gt;"","The following records are missing in this required field: " &amp;SUBSTITUTE(CV206," ",", "),"")</f>
        <v/>
      </c>
      <c r="DP206" s="14" t="str">
        <f t="shared" ref="DP206" ca="1" si="3237">IF(CW206&lt;&gt;"","The following cases have non-integer values: " &amp;SUBSTITUTE(CW206," ",", "),"")</f>
        <v/>
      </c>
      <c r="DQ206" s="14" t="str">
        <f t="shared" ref="DQ206" ca="1" si="3238">IF(CX206&lt;&gt;"","The following cases are non-numeric: " &amp;SUBSTITUTE(CX206," ",", "),"")</f>
        <v/>
      </c>
      <c r="DR206" s="14" t="str">
        <f t="shared" ref="DR206" ca="1" si="3239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240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241">OR(ED206&lt;&gt;"",EF206&lt;&gt;"",EG206&lt;&gt;"")</f>
        <v>0</v>
      </c>
      <c r="EA206" s="14" t="str">
        <f t="shared" ref="EA206" ca="1" si="3242">IF(EB206&lt;&gt;"",G206 &amp; " (" &amp; F206 &amp; ")","")</f>
        <v>Spinal cord MRI Cervical - Myelitis (q_65a_4)</v>
      </c>
      <c r="EB206" s="14" t="str">
        <f t="shared" ref="EB206" ca="1" si="3243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244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245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246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247">IF($H206,AG206,"")</f>
        <v/>
      </c>
      <c r="EG206" s="14" t="str">
        <f t="shared" ref="EG206" ca="1" si="3248">IF($H206,AJ206,"")</f>
        <v/>
      </c>
      <c r="EM206" s="14" t="b">
        <f t="shared" ref="EM206" ca="1" si="3249">OR(EC206&lt;&gt;"",DF206&lt;&gt;"")</f>
        <v>1</v>
      </c>
      <c r="EN206" s="14">
        <f t="shared" ref="EN206" ca="1" si="3250">IF(EM206,C206,"")</f>
        <v>193</v>
      </c>
      <c r="EO206" s="14" t="str">
        <f t="shared" ref="EO206" ca="1" si="3251">IF(EM206,F206,"")</f>
        <v>q_65a_4</v>
      </c>
      <c r="EP206" s="14" t="str">
        <f t="shared" ref="EP206" ca="1" si="3252">EC206</f>
        <v xml:space="preserve">Spinal cord MRI Cervical - Myelitis (q_65a_4): Values must be limited to predefinied list. </v>
      </c>
      <c r="EQ206" s="14" t="str">
        <f t="shared" ref="EQ206" ca="1" si="3253">DF206</f>
        <v/>
      </c>
    </row>
    <row r="207" spans="2:147" s="14" customFormat="1">
      <c r="B207" s="14" t="str">
        <f t="shared" ref="B207" ca="1" si="3254">DF207</f>
        <v/>
      </c>
      <c r="C207" s="14">
        <f t="shared" ref="C207" ca="1" si="3255">IF(OFFSET(B207,-1,COLUMN(VariableExists)-2),OFFSET(B207,-1,1)+1,OFFSET(B207,-1,1))</f>
        <v>194</v>
      </c>
      <c r="D207" s="14">
        <f t="shared" ref="D207" si="3256">ROW(A207)-2</f>
        <v>205</v>
      </c>
      <c r="E207" s="14" t="str">
        <f t="shared" ref="E207" ca="1" si="3257">IF(OR(G207="",ROW(G207)=2),"",IF(Z207&gt;0,"S",IF(AX207,IF(J207=2,"D","N"),"I")))</f>
        <v>D</v>
      </c>
      <c r="F207" s="14" t="str">
        <f t="shared" ref="F207" ca="1" si="3258">IF(H207,O207,"")</f>
        <v>q_65a_5</v>
      </c>
      <c r="G207" s="14" t="str">
        <f t="shared" ref="G207" ca="1" si="3259">IF(H207,P207,"")</f>
        <v>Spinal cord MRI Cervical - Trauma</v>
      </c>
      <c r="H207" s="14" t="b">
        <f t="shared" ref="H207" ca="1" si="3260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[DBTemplate.xlsm]labels!OU3:OU725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[DBTemplate.xlsm]labels!OU3:OU4</v>
      </c>
      <c r="L207" s="14" t="str">
        <f ca="1">IF($H207,IF($J207&gt;0,ADDRESS(3,(D207+1)*2,4,,"["&amp;wew!$G$7&amp;"]"&amp;_sheetname_labels)&amp;":"&amp;ADDRESS(2+J207,(D207+1)*2,4),""),"")</f>
        <v>[DBTemplate.xlsm]labels!OV3:OV4</v>
      </c>
      <c r="M207" s="14">
        <f t="shared" ref="M207" ca="1" si="3261">IF($H207,IF(J207&gt;0,COUNTA(INDIRECT(K207))-COUNT(INDIRECT(K207)),0),"")</f>
        <v>0</v>
      </c>
      <c r="N207" s="14">
        <f t="shared" ref="N207" ca="1" si="3262">IF(H207,J207-M207,"")</f>
        <v>2</v>
      </c>
      <c r="O207" s="14" t="str">
        <f t="shared" ref="O207" ca="1" si="3263">IF(INDIRECT(ADDRESS(2,D207+1,,,_sheetname_dataframe))="","",INDIRECT(ADDRESS(2,D207+1,,,_sheetname_dataframe)))</f>
        <v>q_65a_5</v>
      </c>
      <c r="P207" s="14" t="str">
        <f t="shared" ref="P207" ca="1" si="3264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[DBTemplate.xlsm]data_frame!GX3:GX3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265">IF(H207,S207-T207-W207,"")</f>
        <v>0</v>
      </c>
      <c r="AA207" s="12" t="str">
        <f t="shared" ref="AA207" ca="1" si="3266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267">IF($H207,IF(AC207&lt;&gt;"",IF(AC207=0,1,IF(AC207/W207&lt;0.15,2,3)),0),"")</f>
        <v>1</v>
      </c>
      <c r="AE207" s="17" t="b">
        <f t="shared" ref="AE207" ca="1" si="3268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269">IF(AE207,IF($H207,IF(INDIRECT(ADDRESS(1,D207+2,,,_sheetname_dataframe))="","",INDIRECT(ADDRESS(1,D207+2,,,_sheetname_dataframe))),""),"")</f>
        <v/>
      </c>
      <c r="AH207" s="17" t="b">
        <f t="shared" ref="AH207" ca="1" si="3270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271">IF(AH207,IF($H207,IF(INDIRECT(ADDRESS(1,D207+3,,,_sheetname_dataframe))="","",INDIRECT(ADDRESS(1,D207+3,,,_sheetname_dataframe))),""),"")</f>
        <v/>
      </c>
      <c r="AK207" s="17" t="b">
        <f t="shared" ref="AK207" ca="1" si="3272">IF(H207,OR(AQ207,AD207=2),"")</f>
        <v>0</v>
      </c>
      <c r="AL207" s="17" t="b">
        <f t="shared" ref="AL207" ca="1" si="3273">IF($H207,IF(BV207&lt;&gt;"",IF(OR(BM207="F",BM207="L",BM207="I",BM207="D"),BV207&lt;&gt;0)),"")</f>
        <v>0</v>
      </c>
      <c r="AM207" s="17" t="b">
        <f t="shared" ref="AM207" ca="1" si="3274">IF($H207,AND(NOT(AL207),OR(IF(BW207&lt;&gt;"",IF(OR(BM207="F",BM207="L"),BW207&lt;&gt;0)),BM207="I",BM207="N",BM207="D")),"")</f>
        <v>0</v>
      </c>
      <c r="AN207" s="17">
        <f t="shared" ref="AN207" ca="1" si="3275">IF(COUNTA(INDIRECT(Q207))=0,0, IF(AND(AO207&lt;&gt;"",X207&lt;AO207),1,IF(AND(AP207&lt;&gt;"",Y207&gt;AP207),1,IF(AND(AQ207,AC207&gt;0),2,0))))</f>
        <v>0</v>
      </c>
      <c r="AO207" s="24" t="str">
        <f t="shared" ref="AO207" ca="1" si="3276">IF($H207,IF(BY207&lt;&gt;"",IF(ISNUMBER(BY207),BY207,""),""),"")</f>
        <v/>
      </c>
      <c r="AP207" s="24" t="str">
        <f t="shared" ref="AP207" ca="1" si="3277">IF($H207,IF(BZ207&lt;&gt;"",IF(ISNUMBER(BZ207),BZ207,""),""),"")</f>
        <v/>
      </c>
      <c r="AQ207" s="17" t="b">
        <f t="shared" ca="1" si="2540"/>
        <v>0</v>
      </c>
      <c r="AR207" s="17" t="b">
        <f t="shared" ref="AR207" ca="1" si="3278">IF(H207,IF(N207&gt;0,IF(BQ207&lt;&gt;"",BQ207&lt;&gt;0,FALSE),FALSE),"")</f>
        <v>1</v>
      </c>
      <c r="AS207" s="17" t="b">
        <f t="shared" ref="AS207" ca="1" si="3279">IF(H207,IF(BR207&lt;&gt;"",BR207&lt;&gt;0,FALSE),"")</f>
        <v>0</v>
      </c>
      <c r="AT207" s="17" t="b">
        <f t="shared" ref="AT207" ca="1" si="3280">IF(H207,IF(N207&gt;0,FALSE,IF(BU207&lt;&gt;"",MATCH(BU207,DataType,0)=1,FALSE)),"")</f>
        <v>0</v>
      </c>
      <c r="AU207" s="17" t="b">
        <f t="shared" ref="AU207" ca="1" si="3281">IF(H207,IF(N207&gt;0,TRUE,IF(BU207&lt;&gt;"",MATCH(BU207,DataType,0)=2,FALSE)),"")</f>
        <v>1</v>
      </c>
      <c r="AV207" s="17" t="b">
        <f t="shared" ref="AV207" ca="1" si="3282">IF(H207,IF(N207&gt;0,FALSE,IF(BU207&lt;&gt;"",MATCH(BU207,DataType,0)=3,FALSE)),"")</f>
        <v>0</v>
      </c>
      <c r="AW207" s="17" t="b">
        <f t="shared" ref="AW207" ca="1" si="3283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284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285">IF(H207,BU207="",FALSE)</f>
        <v>1</v>
      </c>
      <c r="BB207" s="17" t="b">
        <v>0</v>
      </c>
      <c r="BC207" s="17" t="b">
        <f t="shared" ref="BC207" ca="1" si="3286">IF(BA207,IF(N207&gt;0,AND(AZ207,Z207=0),FALSE),"")</f>
        <v>1</v>
      </c>
      <c r="BD207" s="17" t="b">
        <f t="shared" ref="BD207" ca="1" si="3287">IF(BA207,IF(N207&gt;0,AND(NOT(AZ207),Z207=0),FALSE),"")</f>
        <v>0</v>
      </c>
      <c r="BE207" s="17" t="str">
        <f t="shared" ca="1" si="2541"/>
        <v/>
      </c>
      <c r="BF207" s="17" t="b">
        <f t="shared" ca="1" si="2542"/>
        <v>0</v>
      </c>
      <c r="BG207" s="17" t="b">
        <f t="shared" ref="BG207" ca="1" si="3288">IF(BA207,IF(OR(BB207:BF207),FALSE,IF(Z207=0,FALSE,Z207&gt;0)),"")</f>
        <v>0</v>
      </c>
      <c r="BH207" s="17" t="b">
        <f t="shared" ref="BH207" ca="1" si="3289">IF(BA207,COUNTIF(BB207:BG207,TRUE)=1,"")</f>
        <v>1</v>
      </c>
      <c r="BI207" s="17">
        <f t="shared" ref="BI207" ca="1" si="3290">IF(BA207,IFERROR(MATCH(TRUE,BB207:BG207,0),7),"")</f>
        <v>2</v>
      </c>
      <c r="BJ207" s="17" t="b">
        <f t="shared" ref="BJ207" ca="1" si="3291">DF207&lt;&gt;""</f>
        <v>0</v>
      </c>
      <c r="BK207" s="17" t="str">
        <f t="shared" ca="1" si="2543"/>
        <v/>
      </c>
      <c r="BL207" s="17" t="str">
        <f t="shared" ref="BL207" ca="1" si="3292">IF(H207,IF(AND(NOT(BA207),AU207),AC207&gt;0,""),"")</f>
        <v/>
      </c>
      <c r="BM207" s="17" t="str">
        <f t="shared" ref="BM207" ca="1" si="3293">IF(H207,IF(BA207,CHOOSE(BI207,"0","F","L","I","N",IF(AA207&gt;0.5,"N","S"),"0"),CHOOSE(MATCH(BU207,DataType,0),"S",IF(BK207,"I","N"),"D"  )),"")</f>
        <v>F</v>
      </c>
      <c r="BN207" s="17" t="str">
        <f t="shared" ref="BN207" ca="1" si="3294">IF(H207,IF(BJ207,"E",IF(BA207,CHOOSE(BI207,"0","F","L","I","N","S","0"),CHOOSE(MATCH(BU207,DataType,0),"S",IF(BK207,"I","N"),"D"  ))),"")</f>
        <v>F</v>
      </c>
      <c r="BO207" s="17" t="str">
        <f t="shared" ref="BO207" ca="1" si="3295">IF($H207,IF(BM207="0","",IF(AND(AR207,N207=2),"D",IF(BM207="S","N",IF(AL207,"O",IF(AM207,"I","N"))))),"")</f>
        <v>D</v>
      </c>
      <c r="BP207" s="14" t="b">
        <f t="shared" ref="BP207" ca="1" si="329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297">IF(MID(DC207,1,1)="■",MID(DC207,2,LEN(DC207)),DC207)</f>
        <v/>
      </c>
      <c r="DE207" s="14" t="str">
        <f t="shared" ref="DE207" ca="1" si="3298">IF(DD207&lt;&gt;"",IF(MID(DD207,LEN(DD207),1)="■",MID(DD207,1,LEN(DD207)-1),DD207),"")</f>
        <v/>
      </c>
      <c r="DF207" s="14" t="str">
        <f t="shared" ref="DF207" ca="1" si="3299">IFERROR(IF(DE207&lt;&gt;"",SUBSTITUTE(DE207,"■",". "),""),"##INTERNAL_ERROR")</f>
        <v/>
      </c>
      <c r="DG207" s="14" t="str">
        <f t="shared" ref="DG207" ca="1" si="3300">IF(CN207&lt;&gt;0,"Variable name don't comply with the naming convention","")</f>
        <v/>
      </c>
      <c r="DH207" s="14" t="str">
        <f t="shared" ref="DH207" ca="1" si="330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302">IF(CP207&lt;&gt;"","Variable label exceed length 150","")</f>
        <v/>
      </c>
      <c r="DJ207" s="14" t="str">
        <f t="shared" ref="DJ207" ca="1" si="330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304">IF(CR207&lt;&gt;"","The following cases have values below declared theorethical min: " &amp;SUBSTITUTE(CR207," ",", "),"")</f>
        <v/>
      </c>
      <c r="DL207" s="14" t="str">
        <f t="shared" ref="DL207" ca="1" si="3305">IF(CS207&lt;&gt;"","The following cases have values above declared theorethical max: " &amp;SUBSTITUTE(CS207," ",", "),"")</f>
        <v/>
      </c>
      <c r="DM207" s="14" t="str">
        <f t="shared" ref="DM207" ca="1" si="330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307">IF(CV207&lt;&gt;"","The following records are missing in this required field: " &amp;SUBSTITUTE(CV207," ",", "),"")</f>
        <v/>
      </c>
      <c r="DP207" s="14" t="str">
        <f t="shared" ref="DP207" ca="1" si="3308">IF(CW207&lt;&gt;"","The following cases have non-integer values: " &amp;SUBSTITUTE(CW207," ",", "),"")</f>
        <v/>
      </c>
      <c r="DQ207" s="14" t="str">
        <f t="shared" ref="DQ207" ca="1" si="3309">IF(CX207&lt;&gt;"","The following cases are non-numeric: " &amp;SUBSTITUTE(CX207," ",", "),"")</f>
        <v/>
      </c>
      <c r="DR207" s="14" t="str">
        <f t="shared" ref="DR207" ca="1" si="331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31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312">OR(ED207&lt;&gt;"",EF207&lt;&gt;"",EG207&lt;&gt;"")</f>
        <v>0</v>
      </c>
      <c r="EA207" s="14" t="str">
        <f t="shared" ref="EA207" ca="1" si="3313">IF(EB207&lt;&gt;"",G207 &amp; " (" &amp; F207 &amp; ")","")</f>
        <v>Spinal cord MRI Cervical - Trauma (q_65a_5)</v>
      </c>
      <c r="EB207" s="14" t="str">
        <f t="shared" ref="EB207" ca="1" si="331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31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31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31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318">IF($H207,AG207,"")</f>
        <v/>
      </c>
      <c r="EG207" s="14" t="str">
        <f t="shared" ref="EG207" ca="1" si="3319">IF($H207,AJ207,"")</f>
        <v/>
      </c>
      <c r="EM207" s="14" t="b">
        <f t="shared" ref="EM207" ca="1" si="3320">OR(EC207&lt;&gt;"",DF207&lt;&gt;"")</f>
        <v>1</v>
      </c>
      <c r="EN207" s="14">
        <f t="shared" ref="EN207" ca="1" si="3321">IF(EM207,C207,"")</f>
        <v>194</v>
      </c>
      <c r="EO207" s="14" t="str">
        <f t="shared" ref="EO207" ca="1" si="3322">IF(EM207,F207,"")</f>
        <v>q_65a_5</v>
      </c>
      <c r="EP207" s="14" t="str">
        <f t="shared" ref="EP207" ca="1" si="3323">EC207</f>
        <v xml:space="preserve">Spinal cord MRI Cervical - Trauma (q_65a_5): Values must be limited to predefinied list. </v>
      </c>
      <c r="EQ207" s="14" t="str">
        <f t="shared" ref="EQ207" ca="1" si="3324">DF207</f>
        <v/>
      </c>
    </row>
    <row r="208" spans="2:147" s="14" customFormat="1">
      <c r="B208" s="14" t="str">
        <f t="shared" ref="B208:B227" ca="1" si="3325">DF208</f>
        <v/>
      </c>
      <c r="C208" s="14">
        <f t="shared" ref="C208:C227" ca="1" si="3326">IF(OFFSET(B208,-1,COLUMN(VariableExists)-2),OFFSET(B208,-1,1)+1,OFFSET(B208,-1,1))</f>
        <v>195</v>
      </c>
      <c r="D208" s="14">
        <f t="shared" ref="D208:D227" si="3327">ROW(A208)-2</f>
        <v>206</v>
      </c>
      <c r="E208" s="14" t="str">
        <f t="shared" ref="E208:E227" ca="1" si="3328">IF(OR(G208="",ROW(G208)=2),"",IF(Z208&gt;0,"S",IF(AX208,IF(J208=2,"D","N"),"I")))</f>
        <v>D</v>
      </c>
      <c r="F208" s="14" t="str">
        <f t="shared" ref="F208:F227" ca="1" si="3329">IF(H208,O208,"")</f>
        <v>q_65a_6</v>
      </c>
      <c r="G208" s="14" t="str">
        <f t="shared" ref="G208:G227" ca="1" si="3330">IF(H208,P208,"")</f>
        <v>Spinal cord MRI Cervical - Syringomyelia</v>
      </c>
      <c r="H208" s="14" t="b">
        <f t="shared" ref="H208:H227" ca="1" si="333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[DBTemplate.xlsm]labels!OW3:OW725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[DBTemplate.xlsm]labels!OW3:OW4</v>
      </c>
      <c r="L208" s="14" t="str">
        <f ca="1">IF($H208,IF($J208&gt;0,ADDRESS(3,(D208+1)*2,4,,"["&amp;wew!$G$7&amp;"]"&amp;_sheetname_labels)&amp;":"&amp;ADDRESS(2+J208,(D208+1)*2,4),""),"")</f>
        <v>[DBTemplate.xlsm]labels!OX3:OX4</v>
      </c>
      <c r="M208" s="14">
        <f t="shared" ref="M208:M227" ca="1" si="3332">IF($H208,IF(J208&gt;0,COUNTA(INDIRECT(K208))-COUNT(INDIRECT(K208)),0),"")</f>
        <v>0</v>
      </c>
      <c r="N208" s="14">
        <f t="shared" ref="N208:N227" ca="1" si="3333">IF(H208,J208-M208,"")</f>
        <v>2</v>
      </c>
      <c r="O208" s="14" t="str">
        <f t="shared" ref="O208:O227" ca="1" si="3334">IF(INDIRECT(ADDRESS(2,D208+1,,,_sheetname_dataframe))="","",INDIRECT(ADDRESS(2,D208+1,,,_sheetname_dataframe)))</f>
        <v>q_65a_6</v>
      </c>
      <c r="P208" s="14" t="str">
        <f t="shared" ref="P208:P227" ca="1" si="333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[DBTemplate.xlsm]data_frame!GY3:GY3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336">IF(H208,S208-T208-W208,"")</f>
        <v>0</v>
      </c>
      <c r="AA208" s="12" t="str">
        <f t="shared" ref="AA208:AA227" ca="1" si="333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338">IF($H208,IF(AC208&lt;&gt;"",IF(AC208=0,1,IF(AC208/W208&lt;0.15,2,3)),0),"")</f>
        <v>1</v>
      </c>
      <c r="AE208" s="17" t="b">
        <f t="shared" ref="AE208:AE227" ca="1" si="333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340">IF(AE208,IF($H208,IF(INDIRECT(ADDRESS(1,D208+2,,,_sheetname_dataframe))="","",INDIRECT(ADDRESS(1,D208+2,,,_sheetname_dataframe))),""),"")</f>
        <v/>
      </c>
      <c r="AH208" s="17" t="b">
        <f t="shared" ref="AH208:AH227" ca="1" si="334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342">IF(AH208,IF($H208,IF(INDIRECT(ADDRESS(1,D208+3,,,_sheetname_dataframe))="","",INDIRECT(ADDRESS(1,D208+3,,,_sheetname_dataframe))),""),"")</f>
        <v/>
      </c>
      <c r="AK208" s="17" t="b">
        <f t="shared" ref="AK208:AK227" ca="1" si="3343">IF(H208,OR(AQ208,AD208=2),"")</f>
        <v>0</v>
      </c>
      <c r="AL208" s="17" t="b">
        <f t="shared" ref="AL208:AL227" ca="1" si="3344">IF($H208,IF(BV208&lt;&gt;"",IF(OR(BM208="F",BM208="L",BM208="I",BM208="D"),BV208&lt;&gt;0)),"")</f>
        <v>0</v>
      </c>
      <c r="AM208" s="17" t="b">
        <f t="shared" ref="AM208:AM227" ca="1" si="3345">IF($H208,AND(NOT(AL208),OR(IF(BW208&lt;&gt;"",IF(OR(BM208="F",BM208="L"),BW208&lt;&gt;0)),BM208="I",BM208="N",BM208="D")),"")</f>
        <v>0</v>
      </c>
      <c r="AN208" s="17">
        <f t="shared" ref="AN208:AN227" ca="1" si="3346">IF(COUNTA(INDIRECT(Q208))=0,0, IF(AND(AO208&lt;&gt;"",X208&lt;AO208),1,IF(AND(AP208&lt;&gt;"",Y208&gt;AP208),1,IF(AND(AQ208,AC208&gt;0),2,0))))</f>
        <v>0</v>
      </c>
      <c r="AO208" s="24" t="str">
        <f t="shared" ref="AO208:AO227" ca="1" si="3347">IF($H208,IF(BY208&lt;&gt;"",IF(ISNUMBER(BY208),BY208,""),""),"")</f>
        <v/>
      </c>
      <c r="AP208" s="24" t="str">
        <f t="shared" ref="AP208:AP227" ca="1" si="3348">IF($H208,IF(BZ208&lt;&gt;"",IF(ISNUMBER(BZ208),BZ208,""),""),"")</f>
        <v/>
      </c>
      <c r="AQ208" s="17" t="b">
        <f t="shared" ca="1" si="2540"/>
        <v>0</v>
      </c>
      <c r="AR208" s="17" t="b">
        <f t="shared" ref="AR208:AR227" ca="1" si="3349">IF(H208,IF(N208&gt;0,IF(BQ208&lt;&gt;"",BQ208&lt;&gt;0,FALSE),FALSE),"")</f>
        <v>1</v>
      </c>
      <c r="AS208" s="17" t="b">
        <f t="shared" ref="AS208:AS227" ca="1" si="3350">IF(H208,IF(BR208&lt;&gt;"",BR208&lt;&gt;0,FALSE),"")</f>
        <v>0</v>
      </c>
      <c r="AT208" s="17" t="b">
        <f t="shared" ref="AT208:AT227" ca="1" si="3351">IF(H208,IF(N208&gt;0,FALSE,IF(BU208&lt;&gt;"",MATCH(BU208,DataType,0)=1,FALSE)),"")</f>
        <v>0</v>
      </c>
      <c r="AU208" s="17" t="b">
        <f t="shared" ref="AU208:AU227" ca="1" si="3352">IF(H208,IF(N208&gt;0,TRUE,IF(BU208&lt;&gt;"",MATCH(BU208,DataType,0)=2,FALSE)),"")</f>
        <v>1</v>
      </c>
      <c r="AV208" s="17" t="b">
        <f t="shared" ref="AV208:AV227" ca="1" si="3353">IF(H208,IF(N208&gt;0,FALSE,IF(BU208&lt;&gt;"",MATCH(BU208,DataType,0)=3,FALSE)),"")</f>
        <v>0</v>
      </c>
      <c r="AW208" s="17" t="b">
        <f t="shared" ref="AW208:AW227" ca="1" si="3354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355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356">IF(H208,BU208="",FALSE)</f>
        <v>1</v>
      </c>
      <c r="BB208" s="17" t="b">
        <v>0</v>
      </c>
      <c r="BC208" s="17" t="b">
        <f t="shared" ref="BC208:BC227" ca="1" si="3357">IF(BA208,IF(N208&gt;0,AND(AZ208,Z208=0),FALSE),"")</f>
        <v>1</v>
      </c>
      <c r="BD208" s="17" t="b">
        <f t="shared" ref="BD208:BD227" ca="1" si="3358">IF(BA208,IF(N208&gt;0,AND(NOT(AZ208),Z208=0),FALSE),"")</f>
        <v>0</v>
      </c>
      <c r="BE208" s="17" t="str">
        <f t="shared" ca="1" si="2541"/>
        <v/>
      </c>
      <c r="BF208" s="17" t="b">
        <f t="shared" ca="1" si="2542"/>
        <v>0</v>
      </c>
      <c r="BG208" s="17" t="b">
        <f t="shared" ref="BG208:BG227" ca="1" si="3359">IF(BA208,IF(OR(BB208:BF208),FALSE,IF(Z208=0,FALSE,Z208&gt;0)),"")</f>
        <v>0</v>
      </c>
      <c r="BH208" s="17" t="b">
        <f t="shared" ref="BH208:BH227" ca="1" si="3360">IF(BA208,COUNTIF(BB208:BG208,TRUE)=1,"")</f>
        <v>1</v>
      </c>
      <c r="BI208" s="17">
        <f t="shared" ref="BI208:BI227" ca="1" si="3361">IF(BA208,IFERROR(MATCH(TRUE,BB208:BG208,0),7),"")</f>
        <v>2</v>
      </c>
      <c r="BJ208" s="17" t="b">
        <f t="shared" ref="BJ208:BJ227" ca="1" si="3362">DF208&lt;&gt;""</f>
        <v>0</v>
      </c>
      <c r="BK208" s="17" t="str">
        <f t="shared" ca="1" si="2543"/>
        <v/>
      </c>
      <c r="BL208" s="17" t="str">
        <f t="shared" ref="BL208:BL227" ca="1" si="3363">IF(H208,IF(AND(NOT(BA208),AU208),AC208&gt;0,""),"")</f>
        <v/>
      </c>
      <c r="BM208" s="17" t="str">
        <f t="shared" ref="BM208:BM227" ca="1" si="3364">IF(H208,IF(BA208,CHOOSE(BI208,"0","F","L","I","N",IF(AA208&gt;0.5,"N","S"),"0"),CHOOSE(MATCH(BU208,DataType,0),"S",IF(BK208,"I","N"),"D"  )),"")</f>
        <v>F</v>
      </c>
      <c r="BN208" s="17" t="str">
        <f t="shared" ref="BN208:BN227" ca="1" si="3365">IF(H208,IF(BJ208,"E",IF(BA208,CHOOSE(BI208,"0","F","L","I","N","S","0"),CHOOSE(MATCH(BU208,DataType,0),"S",IF(BK208,"I","N"),"D"  ))),"")</f>
        <v>F</v>
      </c>
      <c r="BO208" s="17" t="str">
        <f t="shared" ref="BO208:BO227" ca="1" si="3366">IF($H208,IF(BM208="0","",IF(AND(AR208,N208=2),"D",IF(BM208="S","N",IF(AL208,"O",IF(AM208,"I","N"))))),"")</f>
        <v>D</v>
      </c>
      <c r="BP208" s="14" t="b">
        <f t="shared" ref="BP208:BP227" ca="1" si="3367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368">IF(MID(DC208,1,1)="■",MID(DC208,2,LEN(DC208)),DC208)</f>
        <v/>
      </c>
      <c r="DE208" s="14" t="str">
        <f t="shared" ref="DE208:DE227" ca="1" si="3369">IF(DD208&lt;&gt;"",IF(MID(DD208,LEN(DD208),1)="■",MID(DD208,1,LEN(DD208)-1),DD208),"")</f>
        <v/>
      </c>
      <c r="DF208" s="14" t="str">
        <f t="shared" ref="DF208:DF227" ca="1" si="3370">IFERROR(IF(DE208&lt;&gt;"",SUBSTITUTE(DE208,"■",". "),""),"##INTERNAL_ERROR")</f>
        <v/>
      </c>
      <c r="DG208" s="14" t="str">
        <f t="shared" ref="DG208:DG227" ca="1" si="3371">IF(CN208&lt;&gt;0,"Variable name don't comply with the naming convention","")</f>
        <v/>
      </c>
      <c r="DH208" s="14" t="str">
        <f t="shared" ref="DH208:DH227" ca="1" si="3372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373">IF(CP208&lt;&gt;"","Variable label exceed length 150","")</f>
        <v/>
      </c>
      <c r="DJ208" s="14" t="str">
        <f t="shared" ref="DJ208:DJ227" ca="1" si="3374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375">IF(CR208&lt;&gt;"","The following cases have values below declared theorethical min: " &amp;SUBSTITUTE(CR208," ",", "),"")</f>
        <v/>
      </c>
      <c r="DL208" s="14" t="str">
        <f t="shared" ref="DL208:DL227" ca="1" si="3376">IF(CS208&lt;&gt;"","The following cases have values above declared theorethical max: " &amp;SUBSTITUTE(CS208," ",", "),"")</f>
        <v/>
      </c>
      <c r="DM208" s="14" t="str">
        <f t="shared" ref="DM208:DM227" ca="1" si="3377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378">IF(CV208&lt;&gt;"","The following records are missing in this required field: " &amp;SUBSTITUTE(CV208," ",", "),"")</f>
        <v/>
      </c>
      <c r="DP208" s="14" t="str">
        <f t="shared" ref="DP208:DP227" ca="1" si="3379">IF(CW208&lt;&gt;"","The following cases have non-integer values: " &amp;SUBSTITUTE(CW208," ",", "),"")</f>
        <v/>
      </c>
      <c r="DQ208" s="14" t="str">
        <f t="shared" ref="DQ208:DQ227" ca="1" si="3380">IF(CX208&lt;&gt;"","The following cases are non-numeric: " &amp;SUBSTITUTE(CX208," ",", "),"")</f>
        <v/>
      </c>
      <c r="DR208" s="14" t="str">
        <f t="shared" ref="DR208:DR227" ca="1" si="3381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382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383">OR(ED208&lt;&gt;"",EF208&lt;&gt;"",EG208&lt;&gt;"")</f>
        <v>0</v>
      </c>
      <c r="EA208" s="14" t="str">
        <f t="shared" ref="EA208:EA227" ca="1" si="3384">IF(EB208&lt;&gt;"",G208 &amp; " (" &amp; F208 &amp; ")","")</f>
        <v>Spinal cord MRI Cervical - Syringomyelia (q_65a_6)</v>
      </c>
      <c r="EB208" s="14" t="str">
        <f t="shared" ref="EB208:EB227" ca="1" si="3385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386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387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388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389">IF($H208,AG208,"")</f>
        <v/>
      </c>
      <c r="EG208" s="14" t="str">
        <f t="shared" ref="EG208:EG227" ca="1" si="3390">IF($H208,AJ208,"")</f>
        <v/>
      </c>
      <c r="EM208" s="14" t="b">
        <f t="shared" ref="EM208:EM227" ca="1" si="3391">OR(EC208&lt;&gt;"",DF208&lt;&gt;"")</f>
        <v>1</v>
      </c>
      <c r="EN208" s="14">
        <f t="shared" ref="EN208:EN227" ca="1" si="3392">IF(EM208,C208,"")</f>
        <v>195</v>
      </c>
      <c r="EO208" s="14" t="str">
        <f t="shared" ref="EO208:EO227" ca="1" si="3393">IF(EM208,F208,"")</f>
        <v>q_65a_6</v>
      </c>
      <c r="EP208" s="14" t="str">
        <f t="shared" ref="EP208:EP227" ca="1" si="3394">EC208</f>
        <v xml:space="preserve">Spinal cord MRI Cervical - Syringomyelia (q_65a_6): Values must be limited to predefinied list. </v>
      </c>
      <c r="EQ208" s="14" t="str">
        <f t="shared" ref="EQ208:EQ227" ca="1" si="3395">DF208</f>
        <v/>
      </c>
    </row>
    <row r="209" spans="2:147" s="14" customFormat="1">
      <c r="B209" s="14" t="str">
        <f t="shared" ca="1" si="3325"/>
        <v/>
      </c>
      <c r="C209" s="14">
        <f t="shared" ca="1" si="3326"/>
        <v>196</v>
      </c>
      <c r="D209" s="14">
        <f t="shared" si="3327"/>
        <v>207</v>
      </c>
      <c r="E209" s="14" t="str">
        <f t="shared" ca="1" si="3328"/>
        <v>D</v>
      </c>
      <c r="F209" s="14" t="str">
        <f t="shared" ca="1" si="3329"/>
        <v>q_65a_7</v>
      </c>
      <c r="G209" s="14" t="str">
        <f t="shared" ca="1" si="3330"/>
        <v>Spinal cord MRI Cervical - Other</v>
      </c>
      <c r="H209" s="14" t="b">
        <f t="shared" ca="1" si="3331"/>
        <v>1</v>
      </c>
      <c r="I209" s="14" t="str">
        <f ca="1">IF($H209,ADDRESS(3,(D209+1)*2-1,4,,"["&amp;wew!$G$7&amp;"]"&amp;_sheetname_labels)&amp;":"&amp;ADDRESS(2+ster!$B$20,(D209+1)*2-1,4),"")</f>
        <v>[DBTemplate.xlsm]labels!OY3:OY725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[DBTemplate.xlsm]labels!OY3:OY4</v>
      </c>
      <c r="L209" s="14" t="str">
        <f ca="1">IF($H209,IF($J209&gt;0,ADDRESS(3,(D209+1)*2,4,,"["&amp;wew!$G$7&amp;"]"&amp;_sheetname_labels)&amp;":"&amp;ADDRESS(2+J209,(D209+1)*2,4),""),"")</f>
        <v>[DBTemplate.xlsm]labels!OZ3:OZ4</v>
      </c>
      <c r="M209" s="14">
        <f t="shared" ca="1" si="3332"/>
        <v>0</v>
      </c>
      <c r="N209" s="14">
        <f t="shared" ca="1" si="3333"/>
        <v>2</v>
      </c>
      <c r="O209" s="14" t="str">
        <f t="shared" ca="1" si="3334"/>
        <v>q_65a_7</v>
      </c>
      <c r="P209" s="14" t="str">
        <f t="shared" ca="1" si="3335"/>
        <v>Spinal cord MRI Cervical - Other</v>
      </c>
      <c r="Q209" s="14" t="str">
        <f ca="1">IF($BP209,ADDRESS(3,D209+1,4,,"["&amp;wew!$G$7&amp;"]"&amp;_sheetname_dataframe)&amp;":"&amp;ADDRESS(2+ster!$C$14,D209+1,4),"")</f>
        <v>[DBTemplate.xlsm]data_frame!GZ3:GZ3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336"/>
        <v>0</v>
      </c>
      <c r="AA209" s="12" t="str">
        <f t="shared" ca="1" si="333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338"/>
        <v>1</v>
      </c>
      <c r="AE209" s="17" t="b">
        <f t="shared" ca="1" si="333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340"/>
        <v/>
      </c>
      <c r="AH209" s="17" t="b">
        <f t="shared" ca="1" si="334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342"/>
        <v/>
      </c>
      <c r="AK209" s="17" t="b">
        <f t="shared" ca="1" si="3343"/>
        <v>0</v>
      </c>
      <c r="AL209" s="17" t="b">
        <f t="shared" ca="1" si="3344"/>
        <v>0</v>
      </c>
      <c r="AM209" s="17" t="b">
        <f t="shared" ca="1" si="3345"/>
        <v>0</v>
      </c>
      <c r="AN209" s="17">
        <f t="shared" ca="1" si="3346"/>
        <v>0</v>
      </c>
      <c r="AO209" s="24" t="str">
        <f t="shared" ca="1" si="3347"/>
        <v/>
      </c>
      <c r="AP209" s="24" t="str">
        <f t="shared" ca="1" si="3348"/>
        <v/>
      </c>
      <c r="AQ209" s="17" t="b">
        <f t="shared" ca="1" si="2540"/>
        <v>0</v>
      </c>
      <c r="AR209" s="17" t="b">
        <f t="shared" ca="1" si="3349"/>
        <v>1</v>
      </c>
      <c r="AS209" s="17" t="b">
        <f t="shared" ca="1" si="3350"/>
        <v>0</v>
      </c>
      <c r="AT209" s="17" t="b">
        <f t="shared" ca="1" si="3351"/>
        <v>0</v>
      </c>
      <c r="AU209" s="17" t="b">
        <f t="shared" ca="1" si="3352"/>
        <v>1</v>
      </c>
      <c r="AV209" s="17" t="b">
        <f t="shared" ca="1" si="3353"/>
        <v>0</v>
      </c>
      <c r="AW209" s="17" t="b">
        <f t="shared" ca="1" si="3354"/>
        <v>0</v>
      </c>
      <c r="AX209" s="14" t="b">
        <f t="array" aca="1" ref="AX209" ca="1">IF(H209,N209&gt;0,"")</f>
        <v>1</v>
      </c>
      <c r="AY209" s="17" t="str">
        <f t="shared" ca="1" si="3355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356"/>
        <v>1</v>
      </c>
      <c r="BB209" s="17" t="b">
        <v>0</v>
      </c>
      <c r="BC209" s="17" t="b">
        <f t="shared" ca="1" si="3357"/>
        <v>1</v>
      </c>
      <c r="BD209" s="17" t="b">
        <f t="shared" ca="1" si="3358"/>
        <v>0</v>
      </c>
      <c r="BE209" s="17" t="str">
        <f t="shared" ca="1" si="2541"/>
        <v/>
      </c>
      <c r="BF209" s="17" t="b">
        <f t="shared" ca="1" si="2542"/>
        <v>0</v>
      </c>
      <c r="BG209" s="17" t="b">
        <f t="shared" ca="1" si="3359"/>
        <v>0</v>
      </c>
      <c r="BH209" s="17" t="b">
        <f t="shared" ca="1" si="3360"/>
        <v>1</v>
      </c>
      <c r="BI209" s="17">
        <f t="shared" ca="1" si="3361"/>
        <v>2</v>
      </c>
      <c r="BJ209" s="17" t="b">
        <f t="shared" ca="1" si="3362"/>
        <v>0</v>
      </c>
      <c r="BK209" s="17" t="str">
        <f t="shared" ca="1" si="2543"/>
        <v/>
      </c>
      <c r="BL209" s="17" t="str">
        <f t="shared" ca="1" si="3363"/>
        <v/>
      </c>
      <c r="BM209" s="17" t="str">
        <f t="shared" ca="1" si="3364"/>
        <v>F</v>
      </c>
      <c r="BN209" s="17" t="str">
        <f t="shared" ca="1" si="3365"/>
        <v>F</v>
      </c>
      <c r="BO209" s="17" t="str">
        <f t="shared" ca="1" si="3366"/>
        <v>D</v>
      </c>
      <c r="BP209" s="14" t="b">
        <f t="shared" ca="1" si="3367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368"/>
        <v/>
      </c>
      <c r="DE209" s="14" t="str">
        <f t="shared" ca="1" si="3369"/>
        <v/>
      </c>
      <c r="DF209" s="14" t="str">
        <f t="shared" ca="1" si="3370"/>
        <v/>
      </c>
      <c r="DG209" s="14" t="str">
        <f t="shared" ca="1" si="3371"/>
        <v/>
      </c>
      <c r="DH209" s="14" t="str">
        <f t="shared" ca="1" si="3372"/>
        <v/>
      </c>
      <c r="DI209" s="14" t="str">
        <f t="shared" ca="1" si="3373"/>
        <v/>
      </c>
      <c r="DJ209" s="14" t="str">
        <f t="shared" ca="1" si="3374"/>
        <v/>
      </c>
      <c r="DK209" s="14" t="str">
        <f t="shared" ca="1" si="3375"/>
        <v/>
      </c>
      <c r="DL209" s="14" t="str">
        <f t="shared" ca="1" si="3376"/>
        <v/>
      </c>
      <c r="DM209" s="14" t="str">
        <f t="shared" ca="1" si="3377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378"/>
        <v/>
      </c>
      <c r="DP209" s="14" t="str">
        <f t="shared" ca="1" si="3379"/>
        <v/>
      </c>
      <c r="DQ209" s="14" t="str">
        <f t="shared" ca="1" si="3380"/>
        <v/>
      </c>
      <c r="DR209" s="14" t="str">
        <f t="shared" ca="1" si="3381"/>
        <v/>
      </c>
      <c r="DS209" s="14" t="str">
        <f t="shared" ca="1" si="3382"/>
        <v/>
      </c>
      <c r="DZ209" s="14" t="b">
        <f t="shared" ca="1" si="3383"/>
        <v>0</v>
      </c>
      <c r="EA209" s="14" t="str">
        <f t="shared" ca="1" si="3384"/>
        <v>Spinal cord MRI Cervical - Other (q_65a_7)</v>
      </c>
      <c r="EB209" s="14" t="str">
        <f t="shared" ca="1" si="3385"/>
        <v xml:space="preserve">Values must be limited to predefinied list. </v>
      </c>
      <c r="EC209" s="14" t="str">
        <f t="shared" ca="1" si="3386"/>
        <v xml:space="preserve">Spinal cord MRI Cervical - Other (q_65a_7): Values must be limited to predefinied list. </v>
      </c>
      <c r="ED209" s="14" t="str">
        <f t="shared" ca="1" si="3387"/>
        <v/>
      </c>
      <c r="EE209" s="14" t="str">
        <f t="shared" ca="1" si="3388"/>
        <v>Values must be limited to predefinied list</v>
      </c>
      <c r="EF209" s="14" t="str">
        <f t="shared" ca="1" si="3389"/>
        <v/>
      </c>
      <c r="EG209" s="14" t="str">
        <f t="shared" ca="1" si="3390"/>
        <v/>
      </c>
      <c r="EM209" s="14" t="b">
        <f t="shared" ca="1" si="3391"/>
        <v>1</v>
      </c>
      <c r="EN209" s="14">
        <f t="shared" ca="1" si="3392"/>
        <v>196</v>
      </c>
      <c r="EO209" s="14" t="str">
        <f t="shared" ca="1" si="3393"/>
        <v>q_65a_7</v>
      </c>
      <c r="EP209" s="14" t="str">
        <f t="shared" ca="1" si="3394"/>
        <v xml:space="preserve">Spinal cord MRI Cervical - Other (q_65a_7): Values must be limited to predefinied list. </v>
      </c>
      <c r="EQ209" s="14" t="str">
        <f t="shared" ca="1" si="3395"/>
        <v/>
      </c>
    </row>
    <row r="210" spans="2:147" s="14" customFormat="1">
      <c r="B210" s="14" t="str">
        <f t="shared" ca="1" si="3325"/>
        <v/>
      </c>
      <c r="C210" s="14">
        <f t="shared" ca="1" si="3326"/>
        <v>197</v>
      </c>
      <c r="D210" s="14">
        <f t="shared" si="3327"/>
        <v>208</v>
      </c>
      <c r="E210" s="14" t="str">
        <f t="shared" ca="1" si="3328"/>
        <v>D</v>
      </c>
      <c r="F210" s="14" t="str">
        <f t="shared" ca="1" si="3329"/>
        <v>q_65a_8</v>
      </c>
      <c r="G210" s="14" t="str">
        <f t="shared" ca="1" si="3330"/>
        <v>Spinal cord MRI Cervical - NA</v>
      </c>
      <c r="H210" s="14" t="b">
        <f t="shared" ca="1" si="3331"/>
        <v>1</v>
      </c>
      <c r="I210" s="14" t="str">
        <f ca="1">IF($H210,ADDRESS(3,(D210+1)*2-1,4,,"["&amp;wew!$G$7&amp;"]"&amp;_sheetname_labels)&amp;":"&amp;ADDRESS(2+ster!$B$20,(D210+1)*2-1,4),"")</f>
        <v>[DBTemplate.xlsm]labels!PA3:PA725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[DBTemplate.xlsm]labels!PA3:PA4</v>
      </c>
      <c r="L210" s="14" t="str">
        <f ca="1">IF($H210,IF($J210&gt;0,ADDRESS(3,(D210+1)*2,4,,"["&amp;wew!$G$7&amp;"]"&amp;_sheetname_labels)&amp;":"&amp;ADDRESS(2+J210,(D210+1)*2,4),""),"")</f>
        <v>[DBTemplate.xlsm]labels!PB3:PB4</v>
      </c>
      <c r="M210" s="14">
        <f t="shared" ca="1" si="3332"/>
        <v>0</v>
      </c>
      <c r="N210" s="14">
        <f t="shared" ca="1" si="3333"/>
        <v>2</v>
      </c>
      <c r="O210" s="14" t="str">
        <f t="shared" ca="1" si="3334"/>
        <v>q_65a_8</v>
      </c>
      <c r="P210" s="14" t="str">
        <f t="shared" ca="1" si="3335"/>
        <v>Spinal cord MRI Cervical - NA</v>
      </c>
      <c r="Q210" s="14" t="str">
        <f ca="1">IF($BP210,ADDRESS(3,D210+1,4,,"["&amp;wew!$G$7&amp;"]"&amp;_sheetname_dataframe)&amp;":"&amp;ADDRESS(2+ster!$C$14,D210+1,4),"")</f>
        <v>[DBTemplate.xlsm]data_frame!HA3:HA3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336"/>
        <v>0</v>
      </c>
      <c r="AA210" s="12" t="str">
        <f t="shared" ca="1" si="333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338"/>
        <v>1</v>
      </c>
      <c r="AE210" s="17" t="b">
        <f t="shared" ca="1" si="333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340"/>
        <v/>
      </c>
      <c r="AH210" s="17" t="b">
        <f t="shared" ca="1" si="334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342"/>
        <v/>
      </c>
      <c r="AK210" s="17" t="b">
        <f t="shared" ca="1" si="3343"/>
        <v>0</v>
      </c>
      <c r="AL210" s="17" t="b">
        <f t="shared" ca="1" si="3344"/>
        <v>0</v>
      </c>
      <c r="AM210" s="17" t="b">
        <f t="shared" ca="1" si="3345"/>
        <v>0</v>
      </c>
      <c r="AN210" s="17">
        <f t="shared" ca="1" si="3346"/>
        <v>0</v>
      </c>
      <c r="AO210" s="24" t="str">
        <f t="shared" ca="1" si="3347"/>
        <v/>
      </c>
      <c r="AP210" s="24" t="str">
        <f t="shared" ca="1" si="3348"/>
        <v/>
      </c>
      <c r="AQ210" s="17" t="b">
        <f t="shared" ca="1" si="2540"/>
        <v>0</v>
      </c>
      <c r="AR210" s="17" t="b">
        <f t="shared" ca="1" si="3349"/>
        <v>1</v>
      </c>
      <c r="AS210" s="17" t="b">
        <f t="shared" ca="1" si="3350"/>
        <v>0</v>
      </c>
      <c r="AT210" s="17" t="b">
        <f t="shared" ca="1" si="3351"/>
        <v>0</v>
      </c>
      <c r="AU210" s="17" t="b">
        <f t="shared" ca="1" si="3352"/>
        <v>1</v>
      </c>
      <c r="AV210" s="17" t="b">
        <f t="shared" ca="1" si="3353"/>
        <v>0</v>
      </c>
      <c r="AW210" s="17" t="b">
        <f t="shared" ca="1" si="3354"/>
        <v>0</v>
      </c>
      <c r="AX210" s="14" t="b">
        <f t="array" aca="1" ref="AX210" ca="1">IF(H210,N210&gt;0,"")</f>
        <v>1</v>
      </c>
      <c r="AY210" s="17" t="str">
        <f t="shared" ca="1" si="3355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356"/>
        <v>1</v>
      </c>
      <c r="BB210" s="17" t="b">
        <v>0</v>
      </c>
      <c r="BC210" s="17" t="b">
        <f t="shared" ca="1" si="3357"/>
        <v>1</v>
      </c>
      <c r="BD210" s="17" t="b">
        <f t="shared" ca="1" si="3358"/>
        <v>0</v>
      </c>
      <c r="BE210" s="17" t="str">
        <f t="shared" ca="1" si="2541"/>
        <v/>
      </c>
      <c r="BF210" s="17" t="b">
        <f t="shared" ca="1" si="2542"/>
        <v>0</v>
      </c>
      <c r="BG210" s="17" t="b">
        <f t="shared" ca="1" si="3359"/>
        <v>0</v>
      </c>
      <c r="BH210" s="17" t="b">
        <f t="shared" ca="1" si="3360"/>
        <v>1</v>
      </c>
      <c r="BI210" s="17">
        <f t="shared" ca="1" si="3361"/>
        <v>2</v>
      </c>
      <c r="BJ210" s="17" t="b">
        <f t="shared" ca="1" si="3362"/>
        <v>0</v>
      </c>
      <c r="BK210" s="17" t="str">
        <f t="shared" ca="1" si="2543"/>
        <v/>
      </c>
      <c r="BL210" s="17" t="str">
        <f t="shared" ca="1" si="3363"/>
        <v/>
      </c>
      <c r="BM210" s="17" t="str">
        <f t="shared" ca="1" si="3364"/>
        <v>F</v>
      </c>
      <c r="BN210" s="17" t="str">
        <f t="shared" ca="1" si="3365"/>
        <v>F</v>
      </c>
      <c r="BO210" s="17" t="str">
        <f t="shared" ca="1" si="3366"/>
        <v>D</v>
      </c>
      <c r="BP210" s="14" t="b">
        <f t="shared" ca="1" si="3367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368"/>
        <v/>
      </c>
      <c r="DE210" s="14" t="str">
        <f t="shared" ca="1" si="3369"/>
        <v/>
      </c>
      <c r="DF210" s="14" t="str">
        <f t="shared" ca="1" si="3370"/>
        <v/>
      </c>
      <c r="DG210" s="14" t="str">
        <f t="shared" ca="1" si="3371"/>
        <v/>
      </c>
      <c r="DH210" s="14" t="str">
        <f t="shared" ca="1" si="3372"/>
        <v/>
      </c>
      <c r="DI210" s="14" t="str">
        <f t="shared" ca="1" si="3373"/>
        <v/>
      </c>
      <c r="DJ210" s="14" t="str">
        <f t="shared" ca="1" si="3374"/>
        <v/>
      </c>
      <c r="DK210" s="14" t="str">
        <f t="shared" ca="1" si="3375"/>
        <v/>
      </c>
      <c r="DL210" s="14" t="str">
        <f t="shared" ca="1" si="3376"/>
        <v/>
      </c>
      <c r="DM210" s="14" t="str">
        <f t="shared" ca="1" si="3377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378"/>
        <v/>
      </c>
      <c r="DP210" s="14" t="str">
        <f t="shared" ca="1" si="3379"/>
        <v/>
      </c>
      <c r="DQ210" s="14" t="str">
        <f t="shared" ca="1" si="3380"/>
        <v/>
      </c>
      <c r="DR210" s="14" t="str">
        <f t="shared" ca="1" si="3381"/>
        <v/>
      </c>
      <c r="DS210" s="14" t="str">
        <f t="shared" ca="1" si="3382"/>
        <v/>
      </c>
      <c r="DZ210" s="14" t="b">
        <f t="shared" ca="1" si="3383"/>
        <v>0</v>
      </c>
      <c r="EA210" s="14" t="str">
        <f t="shared" ca="1" si="3384"/>
        <v>Spinal cord MRI Cervical - NA (q_65a_8)</v>
      </c>
      <c r="EB210" s="14" t="str">
        <f t="shared" ca="1" si="3385"/>
        <v xml:space="preserve">Values must be limited to predefinied list. </v>
      </c>
      <c r="EC210" s="14" t="str">
        <f t="shared" ca="1" si="3386"/>
        <v xml:space="preserve">Spinal cord MRI Cervical - NA (q_65a_8): Values must be limited to predefinied list. </v>
      </c>
      <c r="ED210" s="14" t="str">
        <f t="shared" ca="1" si="3387"/>
        <v/>
      </c>
      <c r="EE210" s="14" t="str">
        <f t="shared" ca="1" si="3388"/>
        <v>Values must be limited to predefinied list</v>
      </c>
      <c r="EF210" s="14" t="str">
        <f t="shared" ca="1" si="3389"/>
        <v/>
      </c>
      <c r="EG210" s="14" t="str">
        <f t="shared" ca="1" si="3390"/>
        <v/>
      </c>
      <c r="EM210" s="14" t="b">
        <f t="shared" ca="1" si="3391"/>
        <v>1</v>
      </c>
      <c r="EN210" s="14">
        <f t="shared" ca="1" si="3392"/>
        <v>197</v>
      </c>
      <c r="EO210" s="14" t="str">
        <f t="shared" ca="1" si="3393"/>
        <v>q_65a_8</v>
      </c>
      <c r="EP210" s="14" t="str">
        <f t="shared" ca="1" si="3394"/>
        <v xml:space="preserve">Spinal cord MRI Cervical - NA (q_65a_8): Values must be limited to predefinied list. </v>
      </c>
      <c r="EQ210" s="14" t="str">
        <f t="shared" ca="1" si="3395"/>
        <v/>
      </c>
    </row>
    <row r="211" spans="2:147" s="14" customFormat="1">
      <c r="B211" s="14" t="str">
        <f t="shared" ca="1" si="3325"/>
        <v/>
      </c>
      <c r="C211" s="14">
        <f t="shared" ca="1" si="3326"/>
        <v>198</v>
      </c>
      <c r="D211" s="14">
        <f t="shared" si="3327"/>
        <v>209</v>
      </c>
      <c r="E211" s="14" t="str">
        <f t="shared" ca="1" si="3328"/>
        <v>D</v>
      </c>
      <c r="F211" s="14" t="str">
        <f t="shared" ca="1" si="3329"/>
        <v>q_65b_1</v>
      </c>
      <c r="G211" s="14" t="str">
        <f t="shared" ca="1" si="3330"/>
        <v>Spinal cord MRI Thoracic - Normal</v>
      </c>
      <c r="H211" s="14" t="b">
        <f t="shared" ca="1" si="3331"/>
        <v>1</v>
      </c>
      <c r="I211" s="14" t="str">
        <f ca="1">IF($H211,ADDRESS(3,(D211+1)*2-1,4,,"["&amp;wew!$G$7&amp;"]"&amp;_sheetname_labels)&amp;":"&amp;ADDRESS(2+ster!$B$20,(D211+1)*2-1,4),"")</f>
        <v>[DBTemplate.xlsm]labels!PC3:PC725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[DBTemplate.xlsm]labels!PC3:PC4</v>
      </c>
      <c r="L211" s="14" t="str">
        <f ca="1">IF($H211,IF($J211&gt;0,ADDRESS(3,(D211+1)*2,4,,"["&amp;wew!$G$7&amp;"]"&amp;_sheetname_labels)&amp;":"&amp;ADDRESS(2+J211,(D211+1)*2,4),""),"")</f>
        <v>[DBTemplate.xlsm]labels!PD3:PD4</v>
      </c>
      <c r="M211" s="14">
        <f t="shared" ca="1" si="3332"/>
        <v>0</v>
      </c>
      <c r="N211" s="14">
        <f t="shared" ca="1" si="3333"/>
        <v>2</v>
      </c>
      <c r="O211" s="14" t="str">
        <f t="shared" ca="1" si="3334"/>
        <v>q_65b_1</v>
      </c>
      <c r="P211" s="14" t="str">
        <f t="shared" ca="1" si="3335"/>
        <v>Spinal cord MRI Thoracic - Normal</v>
      </c>
      <c r="Q211" s="14" t="str">
        <f ca="1">IF($BP211,ADDRESS(3,D211+1,4,,"["&amp;wew!$G$7&amp;"]"&amp;_sheetname_dataframe)&amp;":"&amp;ADDRESS(2+ster!$C$14,D211+1,4),"")</f>
        <v>[DBTemplate.xlsm]data_frame!HB3:HB3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336"/>
        <v>0</v>
      </c>
      <c r="AA211" s="12" t="str">
        <f t="shared" ca="1" si="333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338"/>
        <v>1</v>
      </c>
      <c r="AE211" s="17" t="b">
        <f t="shared" ca="1" si="333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340"/>
        <v/>
      </c>
      <c r="AH211" s="17" t="b">
        <f t="shared" ca="1" si="334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342"/>
        <v/>
      </c>
      <c r="AK211" s="17" t="b">
        <f t="shared" ca="1" si="3343"/>
        <v>0</v>
      </c>
      <c r="AL211" s="17" t="b">
        <f t="shared" ca="1" si="3344"/>
        <v>0</v>
      </c>
      <c r="AM211" s="17" t="b">
        <f t="shared" ca="1" si="3345"/>
        <v>0</v>
      </c>
      <c r="AN211" s="17">
        <f t="shared" ca="1" si="3346"/>
        <v>0</v>
      </c>
      <c r="AO211" s="24" t="str">
        <f t="shared" ca="1" si="3347"/>
        <v/>
      </c>
      <c r="AP211" s="24" t="str">
        <f t="shared" ca="1" si="3348"/>
        <v/>
      </c>
      <c r="AQ211" s="17" t="b">
        <f t="shared" ca="1" si="2540"/>
        <v>0</v>
      </c>
      <c r="AR211" s="17" t="b">
        <f t="shared" ca="1" si="3349"/>
        <v>1</v>
      </c>
      <c r="AS211" s="17" t="b">
        <f t="shared" ca="1" si="3350"/>
        <v>0</v>
      </c>
      <c r="AT211" s="17" t="b">
        <f t="shared" ca="1" si="3351"/>
        <v>0</v>
      </c>
      <c r="AU211" s="17" t="b">
        <f t="shared" ca="1" si="3352"/>
        <v>1</v>
      </c>
      <c r="AV211" s="17" t="b">
        <f t="shared" ca="1" si="3353"/>
        <v>0</v>
      </c>
      <c r="AW211" s="17" t="b">
        <f t="shared" ca="1" si="3354"/>
        <v>0</v>
      </c>
      <c r="AX211" s="14" t="b">
        <f t="array" aca="1" ref="AX211" ca="1">IF(H211,N211&gt;0,"")</f>
        <v>1</v>
      </c>
      <c r="AY211" s="17" t="str">
        <f t="shared" ca="1" si="3355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356"/>
        <v>1</v>
      </c>
      <c r="BB211" s="17" t="b">
        <v>0</v>
      </c>
      <c r="BC211" s="17" t="b">
        <f t="shared" ca="1" si="3357"/>
        <v>1</v>
      </c>
      <c r="BD211" s="17" t="b">
        <f t="shared" ca="1" si="3358"/>
        <v>0</v>
      </c>
      <c r="BE211" s="17" t="str">
        <f t="shared" ca="1" si="2541"/>
        <v/>
      </c>
      <c r="BF211" s="17" t="b">
        <f t="shared" ca="1" si="2542"/>
        <v>0</v>
      </c>
      <c r="BG211" s="17" t="b">
        <f t="shared" ca="1" si="3359"/>
        <v>0</v>
      </c>
      <c r="BH211" s="17" t="b">
        <f t="shared" ca="1" si="3360"/>
        <v>1</v>
      </c>
      <c r="BI211" s="17">
        <f t="shared" ca="1" si="3361"/>
        <v>2</v>
      </c>
      <c r="BJ211" s="17" t="b">
        <f t="shared" ca="1" si="3362"/>
        <v>0</v>
      </c>
      <c r="BK211" s="17" t="str">
        <f t="shared" ca="1" si="2543"/>
        <v/>
      </c>
      <c r="BL211" s="17" t="str">
        <f t="shared" ca="1" si="3363"/>
        <v/>
      </c>
      <c r="BM211" s="17" t="str">
        <f t="shared" ca="1" si="3364"/>
        <v>F</v>
      </c>
      <c r="BN211" s="17" t="str">
        <f t="shared" ca="1" si="3365"/>
        <v>F</v>
      </c>
      <c r="BO211" s="17" t="str">
        <f t="shared" ca="1" si="3366"/>
        <v>D</v>
      </c>
      <c r="BP211" s="14" t="b">
        <f t="shared" ca="1" si="3367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368"/>
        <v/>
      </c>
      <c r="DE211" s="14" t="str">
        <f t="shared" ca="1" si="3369"/>
        <v/>
      </c>
      <c r="DF211" s="14" t="str">
        <f t="shared" ca="1" si="3370"/>
        <v/>
      </c>
      <c r="DG211" s="14" t="str">
        <f t="shared" ca="1" si="3371"/>
        <v/>
      </c>
      <c r="DH211" s="14" t="str">
        <f t="shared" ca="1" si="3372"/>
        <v/>
      </c>
      <c r="DI211" s="14" t="str">
        <f t="shared" ca="1" si="3373"/>
        <v/>
      </c>
      <c r="DJ211" s="14" t="str">
        <f t="shared" ca="1" si="3374"/>
        <v/>
      </c>
      <c r="DK211" s="14" t="str">
        <f t="shared" ca="1" si="3375"/>
        <v/>
      </c>
      <c r="DL211" s="14" t="str">
        <f t="shared" ca="1" si="3376"/>
        <v/>
      </c>
      <c r="DM211" s="14" t="str">
        <f t="shared" ca="1" si="3377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378"/>
        <v/>
      </c>
      <c r="DP211" s="14" t="str">
        <f t="shared" ca="1" si="3379"/>
        <v/>
      </c>
      <c r="DQ211" s="14" t="str">
        <f t="shared" ca="1" si="3380"/>
        <v/>
      </c>
      <c r="DR211" s="14" t="str">
        <f t="shared" ca="1" si="3381"/>
        <v/>
      </c>
      <c r="DS211" s="14" t="str">
        <f t="shared" ca="1" si="3382"/>
        <v/>
      </c>
      <c r="DZ211" s="14" t="b">
        <f t="shared" ca="1" si="3383"/>
        <v>0</v>
      </c>
      <c r="EA211" s="14" t="str">
        <f t="shared" ca="1" si="3384"/>
        <v>Spinal cord MRI Thoracic - Normal (q_65b_1)</v>
      </c>
      <c r="EB211" s="14" t="str">
        <f t="shared" ca="1" si="3385"/>
        <v xml:space="preserve">Values must be limited to predefinied list. </v>
      </c>
      <c r="EC211" s="14" t="str">
        <f t="shared" ca="1" si="3386"/>
        <v xml:space="preserve">Spinal cord MRI Thoracic - Normal (q_65b_1): Values must be limited to predefinied list. </v>
      </c>
      <c r="ED211" s="14" t="str">
        <f t="shared" ca="1" si="3387"/>
        <v/>
      </c>
      <c r="EE211" s="14" t="str">
        <f t="shared" ca="1" si="3388"/>
        <v>Values must be limited to predefinied list</v>
      </c>
      <c r="EF211" s="14" t="str">
        <f t="shared" ca="1" si="3389"/>
        <v/>
      </c>
      <c r="EG211" s="14" t="str">
        <f t="shared" ca="1" si="3390"/>
        <v/>
      </c>
      <c r="EM211" s="14" t="b">
        <f t="shared" ca="1" si="3391"/>
        <v>1</v>
      </c>
      <c r="EN211" s="14">
        <f t="shared" ca="1" si="3392"/>
        <v>198</v>
      </c>
      <c r="EO211" s="14" t="str">
        <f t="shared" ca="1" si="3393"/>
        <v>q_65b_1</v>
      </c>
      <c r="EP211" s="14" t="str">
        <f t="shared" ca="1" si="3394"/>
        <v xml:space="preserve">Spinal cord MRI Thoracic - Normal (q_65b_1): Values must be limited to predefinied list. </v>
      </c>
      <c r="EQ211" s="14" t="str">
        <f t="shared" ca="1" si="3395"/>
        <v/>
      </c>
    </row>
    <row r="212" spans="2:147" s="14" customFormat="1">
      <c r="B212" s="14" t="str">
        <f t="shared" ref="B212" ca="1" si="3396">DF212</f>
        <v/>
      </c>
      <c r="C212" s="14">
        <f t="shared" ref="C212" ca="1" si="3397">IF(OFFSET(B212,-1,COLUMN(VariableExists)-2),OFFSET(B212,-1,1)+1,OFFSET(B212,-1,1))</f>
        <v>199</v>
      </c>
      <c r="D212" s="14">
        <f t="shared" ref="D212" si="3398">ROW(A212)-2</f>
        <v>210</v>
      </c>
      <c r="E212" s="14" t="str">
        <f t="shared" ref="E212" ca="1" si="3399">IF(OR(G212="",ROW(G212)=2),"",IF(Z212&gt;0,"S",IF(AX212,IF(J212=2,"D","N"),"I")))</f>
        <v>D</v>
      </c>
      <c r="F212" s="14" t="str">
        <f t="shared" ref="F212" ca="1" si="3400">IF(H212,O212,"")</f>
        <v>q_65b_2</v>
      </c>
      <c r="G212" s="14" t="str">
        <f t="shared" ref="G212" ca="1" si="3401">IF(H212,P212,"")</f>
        <v>Spinal cord MRI Thoracic - Tumor</v>
      </c>
      <c r="H212" s="14" t="b">
        <f t="shared" ref="H212" ca="1" si="3402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[DBTemplate.xlsm]labels!PE3:PE725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[DBTemplate.xlsm]labels!PE3:PE4</v>
      </c>
      <c r="L212" s="14" t="str">
        <f ca="1">IF($H212,IF($J212&gt;0,ADDRESS(3,(D212+1)*2,4,,"["&amp;wew!$G$7&amp;"]"&amp;_sheetname_labels)&amp;":"&amp;ADDRESS(2+J212,(D212+1)*2,4),""),"")</f>
        <v>[DBTemplate.xlsm]labels!PF3:PF4</v>
      </c>
      <c r="M212" s="14">
        <f t="shared" ref="M212" ca="1" si="3403">IF($H212,IF(J212&gt;0,COUNTA(INDIRECT(K212))-COUNT(INDIRECT(K212)),0),"")</f>
        <v>0</v>
      </c>
      <c r="N212" s="14">
        <f t="shared" ref="N212" ca="1" si="3404">IF(H212,J212-M212,"")</f>
        <v>2</v>
      </c>
      <c r="O212" s="14" t="str">
        <f t="shared" ref="O212" ca="1" si="3405">IF(INDIRECT(ADDRESS(2,D212+1,,,_sheetname_dataframe))="","",INDIRECT(ADDRESS(2,D212+1,,,_sheetname_dataframe)))</f>
        <v>q_65b_2</v>
      </c>
      <c r="P212" s="14" t="str">
        <f t="shared" ref="P212" ca="1" si="3406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[DBTemplate.xlsm]data_frame!HC3:HC3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407">IF(H212,S212-T212-W212,"")</f>
        <v>0</v>
      </c>
      <c r="AA212" s="12" t="str">
        <f t="shared" ref="AA212" ca="1" si="3408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409">IF($H212,IF(AC212&lt;&gt;"",IF(AC212=0,1,IF(AC212/W212&lt;0.15,2,3)),0),"")</f>
        <v>1</v>
      </c>
      <c r="AE212" s="17" t="b">
        <f t="shared" ref="AE212" ca="1" si="3410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411">IF(AE212,IF($H212,IF(INDIRECT(ADDRESS(1,D212+2,,,_sheetname_dataframe))="","",INDIRECT(ADDRESS(1,D212+2,,,_sheetname_dataframe))),""),"")</f>
        <v/>
      </c>
      <c r="AH212" s="17" t="b">
        <f t="shared" ref="AH212" ca="1" si="3412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413">IF(AH212,IF($H212,IF(INDIRECT(ADDRESS(1,D212+3,,,_sheetname_dataframe))="","",INDIRECT(ADDRESS(1,D212+3,,,_sheetname_dataframe))),""),"")</f>
        <v/>
      </c>
      <c r="AK212" s="17" t="b">
        <f t="shared" ref="AK212" ca="1" si="3414">IF(H212,OR(AQ212,AD212=2),"")</f>
        <v>0</v>
      </c>
      <c r="AL212" s="17" t="b">
        <f t="shared" ref="AL212" ca="1" si="3415">IF($H212,IF(BV212&lt;&gt;"",IF(OR(BM212="F",BM212="L",BM212="I",BM212="D"),BV212&lt;&gt;0)),"")</f>
        <v>0</v>
      </c>
      <c r="AM212" s="17" t="b">
        <f t="shared" ref="AM212" ca="1" si="3416">IF($H212,AND(NOT(AL212),OR(IF(BW212&lt;&gt;"",IF(OR(BM212="F",BM212="L"),BW212&lt;&gt;0)),BM212="I",BM212="N",BM212="D")),"")</f>
        <v>0</v>
      </c>
      <c r="AN212" s="17">
        <f t="shared" ref="AN212" ca="1" si="3417">IF(COUNTA(INDIRECT(Q212))=0,0, IF(AND(AO212&lt;&gt;"",X212&lt;AO212),1,IF(AND(AP212&lt;&gt;"",Y212&gt;AP212),1,IF(AND(AQ212,AC212&gt;0),2,0))))</f>
        <v>0</v>
      </c>
      <c r="AO212" s="24" t="str">
        <f t="shared" ref="AO212" ca="1" si="3418">IF($H212,IF(BY212&lt;&gt;"",IF(ISNUMBER(BY212),BY212,""),""),"")</f>
        <v/>
      </c>
      <c r="AP212" s="24" t="str">
        <f t="shared" ref="AP212" ca="1" si="3419">IF($H212,IF(BZ212&lt;&gt;"",IF(ISNUMBER(BZ212),BZ212,""),""),"")</f>
        <v/>
      </c>
      <c r="AQ212" s="17" t="b">
        <f t="shared" ca="1" si="2540"/>
        <v>0</v>
      </c>
      <c r="AR212" s="17" t="b">
        <f t="shared" ref="AR212" ca="1" si="3420">IF(H212,IF(N212&gt;0,IF(BQ212&lt;&gt;"",BQ212&lt;&gt;0,FALSE),FALSE),"")</f>
        <v>1</v>
      </c>
      <c r="AS212" s="17" t="b">
        <f t="shared" ref="AS212" ca="1" si="3421">IF(H212,IF(BR212&lt;&gt;"",BR212&lt;&gt;0,FALSE),"")</f>
        <v>0</v>
      </c>
      <c r="AT212" s="17" t="b">
        <f t="shared" ref="AT212" ca="1" si="3422">IF(H212,IF(N212&gt;0,FALSE,IF(BU212&lt;&gt;"",MATCH(BU212,DataType,0)=1,FALSE)),"")</f>
        <v>0</v>
      </c>
      <c r="AU212" s="17" t="b">
        <f t="shared" ref="AU212" ca="1" si="3423">IF(H212,IF(N212&gt;0,TRUE,IF(BU212&lt;&gt;"",MATCH(BU212,DataType,0)=2,FALSE)),"")</f>
        <v>1</v>
      </c>
      <c r="AV212" s="17" t="b">
        <f t="shared" ref="AV212" ca="1" si="3424">IF(H212,IF(N212&gt;0,FALSE,IF(BU212&lt;&gt;"",MATCH(BU212,DataType,0)=3,FALSE)),"")</f>
        <v>0</v>
      </c>
      <c r="AW212" s="17" t="b">
        <f t="shared" ref="AW212" ca="1" si="3425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426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427">IF(H212,BU212="",FALSE)</f>
        <v>1</v>
      </c>
      <c r="BB212" s="17" t="b">
        <v>0</v>
      </c>
      <c r="BC212" s="17" t="b">
        <f t="shared" ref="BC212" ca="1" si="3428">IF(BA212,IF(N212&gt;0,AND(AZ212,Z212=0),FALSE),"")</f>
        <v>1</v>
      </c>
      <c r="BD212" s="17" t="b">
        <f t="shared" ref="BD212" ca="1" si="3429">IF(BA212,IF(N212&gt;0,AND(NOT(AZ212),Z212=0),FALSE),"")</f>
        <v>0</v>
      </c>
      <c r="BE212" s="17" t="str">
        <f t="shared" ca="1" si="2541"/>
        <v/>
      </c>
      <c r="BF212" s="17" t="b">
        <f t="shared" ca="1" si="2542"/>
        <v>0</v>
      </c>
      <c r="BG212" s="17" t="b">
        <f t="shared" ref="BG212" ca="1" si="3430">IF(BA212,IF(OR(BB212:BF212),FALSE,IF(Z212=0,FALSE,Z212&gt;0)),"")</f>
        <v>0</v>
      </c>
      <c r="BH212" s="17" t="b">
        <f t="shared" ref="BH212" ca="1" si="3431">IF(BA212,COUNTIF(BB212:BG212,TRUE)=1,"")</f>
        <v>1</v>
      </c>
      <c r="BI212" s="17">
        <f t="shared" ref="BI212" ca="1" si="3432">IF(BA212,IFERROR(MATCH(TRUE,BB212:BG212,0),7),"")</f>
        <v>2</v>
      </c>
      <c r="BJ212" s="17" t="b">
        <f t="shared" ref="BJ212" ca="1" si="3433">DF212&lt;&gt;""</f>
        <v>0</v>
      </c>
      <c r="BK212" s="17" t="str">
        <f t="shared" ca="1" si="2543"/>
        <v/>
      </c>
      <c r="BL212" s="17" t="str">
        <f t="shared" ref="BL212" ca="1" si="3434">IF(H212,IF(AND(NOT(BA212),AU212),AC212&gt;0,""),"")</f>
        <v/>
      </c>
      <c r="BM212" s="17" t="str">
        <f t="shared" ref="BM212" ca="1" si="3435">IF(H212,IF(BA212,CHOOSE(BI212,"0","F","L","I","N",IF(AA212&gt;0.5,"N","S"),"0"),CHOOSE(MATCH(BU212,DataType,0),"S",IF(BK212,"I","N"),"D"  )),"")</f>
        <v>F</v>
      </c>
      <c r="BN212" s="17" t="str">
        <f t="shared" ref="BN212" ca="1" si="3436">IF(H212,IF(BJ212,"E",IF(BA212,CHOOSE(BI212,"0","F","L","I","N","S","0"),CHOOSE(MATCH(BU212,DataType,0),"S",IF(BK212,"I","N"),"D"  ))),"")</f>
        <v>F</v>
      </c>
      <c r="BO212" s="17" t="str">
        <f t="shared" ref="BO212" ca="1" si="3437">IF($H212,IF(BM212="0","",IF(AND(AR212,N212=2),"D",IF(BM212="S","N",IF(AL212,"O",IF(AM212,"I","N"))))),"")</f>
        <v>D</v>
      </c>
      <c r="BP212" s="14" t="b">
        <f t="shared" ref="BP212" ca="1" si="3438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439">IF(MID(DC212,1,1)="■",MID(DC212,2,LEN(DC212)),DC212)</f>
        <v/>
      </c>
      <c r="DE212" s="14" t="str">
        <f t="shared" ref="DE212" ca="1" si="3440">IF(DD212&lt;&gt;"",IF(MID(DD212,LEN(DD212),1)="■",MID(DD212,1,LEN(DD212)-1),DD212),"")</f>
        <v/>
      </c>
      <c r="DF212" s="14" t="str">
        <f t="shared" ref="DF212" ca="1" si="3441">IFERROR(IF(DE212&lt;&gt;"",SUBSTITUTE(DE212,"■",". "),""),"##INTERNAL_ERROR")</f>
        <v/>
      </c>
      <c r="DG212" s="14" t="str">
        <f t="shared" ref="DG212" ca="1" si="3442">IF(CN212&lt;&gt;0,"Variable name don't comply with the naming convention","")</f>
        <v/>
      </c>
      <c r="DH212" s="14" t="str">
        <f t="shared" ref="DH212" ca="1" si="3443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444">IF(CP212&lt;&gt;"","Variable label exceed length 150","")</f>
        <v/>
      </c>
      <c r="DJ212" s="14" t="str">
        <f t="shared" ref="DJ212" ca="1" si="3445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446">IF(CR212&lt;&gt;"","The following cases have values below declared theorethical min: " &amp;SUBSTITUTE(CR212," ",", "),"")</f>
        <v/>
      </c>
      <c r="DL212" s="14" t="str">
        <f t="shared" ref="DL212" ca="1" si="3447">IF(CS212&lt;&gt;"","The following cases have values above declared theorethical max: " &amp;SUBSTITUTE(CS212," ",", "),"")</f>
        <v/>
      </c>
      <c r="DM212" s="14" t="str">
        <f t="shared" ref="DM212" ca="1" si="3448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449">IF(CV212&lt;&gt;"","The following records are missing in this required field: " &amp;SUBSTITUTE(CV212," ",", "),"")</f>
        <v/>
      </c>
      <c r="DP212" s="14" t="str">
        <f t="shared" ref="DP212" ca="1" si="3450">IF(CW212&lt;&gt;"","The following cases have non-integer values: " &amp;SUBSTITUTE(CW212," ",", "),"")</f>
        <v/>
      </c>
      <c r="DQ212" s="14" t="str">
        <f t="shared" ref="DQ212" ca="1" si="3451">IF(CX212&lt;&gt;"","The following cases are non-numeric: " &amp;SUBSTITUTE(CX212," ",", "),"")</f>
        <v/>
      </c>
      <c r="DR212" s="14" t="str">
        <f t="shared" ref="DR212" ca="1" si="3452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453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454">OR(ED212&lt;&gt;"",EF212&lt;&gt;"",EG212&lt;&gt;"")</f>
        <v>0</v>
      </c>
      <c r="EA212" s="14" t="str">
        <f t="shared" ref="EA212" ca="1" si="3455">IF(EB212&lt;&gt;"",G212 &amp; " (" &amp; F212 &amp; ")","")</f>
        <v>Spinal cord MRI Thoracic - Tumor (q_65b_2)</v>
      </c>
      <c r="EB212" s="14" t="str">
        <f t="shared" ref="EB212" ca="1" si="3456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457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458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459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460">IF($H212,AG212,"")</f>
        <v/>
      </c>
      <c r="EG212" s="14" t="str">
        <f t="shared" ref="EG212" ca="1" si="3461">IF($H212,AJ212,"")</f>
        <v/>
      </c>
      <c r="EM212" s="14" t="b">
        <f t="shared" ref="EM212" ca="1" si="3462">OR(EC212&lt;&gt;"",DF212&lt;&gt;"")</f>
        <v>1</v>
      </c>
      <c r="EN212" s="14">
        <f t="shared" ref="EN212" ca="1" si="3463">IF(EM212,C212,"")</f>
        <v>199</v>
      </c>
      <c r="EO212" s="14" t="str">
        <f t="shared" ref="EO212" ca="1" si="3464">IF(EM212,F212,"")</f>
        <v>q_65b_2</v>
      </c>
      <c r="EP212" s="14" t="str">
        <f t="shared" ref="EP212" ca="1" si="3465">EC212</f>
        <v xml:space="preserve">Spinal cord MRI Thoracic - Tumor (q_65b_2): Values must be limited to predefinied list. </v>
      </c>
      <c r="EQ212" s="14" t="str">
        <f t="shared" ref="EQ212" ca="1" si="3466">DF212</f>
        <v/>
      </c>
    </row>
    <row r="213" spans="2:147" s="14" customFormat="1">
      <c r="B213" s="14" t="str">
        <f t="shared" ref="B213" ca="1" si="3467">DF213</f>
        <v/>
      </c>
      <c r="C213" s="14">
        <f t="shared" ref="C213" ca="1" si="3468">IF(OFFSET(B213,-1,COLUMN(VariableExists)-2),OFFSET(B213,-1,1)+1,OFFSET(B213,-1,1))</f>
        <v>200</v>
      </c>
      <c r="D213" s="14">
        <f t="shared" ref="D213" si="3469">ROW(A213)-2</f>
        <v>211</v>
      </c>
      <c r="E213" s="14" t="str">
        <f t="shared" ref="E213" ca="1" si="3470">IF(OR(G213="",ROW(G213)=2),"",IF(Z213&gt;0,"S",IF(AX213,IF(J213=2,"D","N"),"I")))</f>
        <v>D</v>
      </c>
      <c r="F213" s="14" t="str">
        <f t="shared" ref="F213" ca="1" si="3471">IF(H213,O213,"")</f>
        <v>q_65b_3</v>
      </c>
      <c r="G213" s="14" t="str">
        <f t="shared" ref="G213" ca="1" si="3472">IF(H213,P213,"")</f>
        <v>Spinal cord MRI Thoracic - Stenosis</v>
      </c>
      <c r="H213" s="14" t="b">
        <f t="shared" ref="H213" ca="1" si="3473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[DBTemplate.xlsm]labels!PG3:PG725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[DBTemplate.xlsm]labels!PG3:PG4</v>
      </c>
      <c r="L213" s="14" t="str">
        <f ca="1">IF($H213,IF($J213&gt;0,ADDRESS(3,(D213+1)*2,4,,"["&amp;wew!$G$7&amp;"]"&amp;_sheetname_labels)&amp;":"&amp;ADDRESS(2+J213,(D213+1)*2,4),""),"")</f>
        <v>[DBTemplate.xlsm]labels!PH3:PH4</v>
      </c>
      <c r="M213" s="14">
        <f t="shared" ref="M213" ca="1" si="3474">IF($H213,IF(J213&gt;0,COUNTA(INDIRECT(K213))-COUNT(INDIRECT(K213)),0),"")</f>
        <v>0</v>
      </c>
      <c r="N213" s="14">
        <f t="shared" ref="N213" ca="1" si="3475">IF(H213,J213-M213,"")</f>
        <v>2</v>
      </c>
      <c r="O213" s="14" t="str">
        <f t="shared" ref="O213" ca="1" si="3476">IF(INDIRECT(ADDRESS(2,D213+1,,,_sheetname_dataframe))="","",INDIRECT(ADDRESS(2,D213+1,,,_sheetname_dataframe)))</f>
        <v>q_65b_3</v>
      </c>
      <c r="P213" s="14" t="str">
        <f t="shared" ref="P213" ca="1" si="3477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[DBTemplate.xlsm]data_frame!HD3:HD3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478">IF(H213,S213-T213-W213,"")</f>
        <v>0</v>
      </c>
      <c r="AA213" s="12" t="str">
        <f t="shared" ref="AA213" ca="1" si="3479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480">IF($H213,IF(AC213&lt;&gt;"",IF(AC213=0,1,IF(AC213/W213&lt;0.15,2,3)),0),"")</f>
        <v>1</v>
      </c>
      <c r="AE213" s="17" t="b">
        <f t="shared" ref="AE213" ca="1" si="3481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482">IF(AE213,IF($H213,IF(INDIRECT(ADDRESS(1,D213+2,,,_sheetname_dataframe))="","",INDIRECT(ADDRESS(1,D213+2,,,_sheetname_dataframe))),""),"")</f>
        <v/>
      </c>
      <c r="AH213" s="17" t="b">
        <f t="shared" ref="AH213" ca="1" si="3483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484">IF(AH213,IF($H213,IF(INDIRECT(ADDRESS(1,D213+3,,,_sheetname_dataframe))="","",INDIRECT(ADDRESS(1,D213+3,,,_sheetname_dataframe))),""),"")</f>
        <v/>
      </c>
      <c r="AK213" s="17" t="b">
        <f t="shared" ref="AK213" ca="1" si="3485">IF(H213,OR(AQ213,AD213=2),"")</f>
        <v>0</v>
      </c>
      <c r="AL213" s="17" t="b">
        <f t="shared" ref="AL213" ca="1" si="3486">IF($H213,IF(BV213&lt;&gt;"",IF(OR(BM213="F",BM213="L",BM213="I",BM213="D"),BV213&lt;&gt;0)),"")</f>
        <v>0</v>
      </c>
      <c r="AM213" s="17" t="b">
        <f t="shared" ref="AM213" ca="1" si="3487">IF($H213,AND(NOT(AL213),OR(IF(BW213&lt;&gt;"",IF(OR(BM213="F",BM213="L"),BW213&lt;&gt;0)),BM213="I",BM213="N",BM213="D")),"")</f>
        <v>0</v>
      </c>
      <c r="AN213" s="17">
        <f t="shared" ref="AN213" ca="1" si="3488">IF(COUNTA(INDIRECT(Q213))=0,0, IF(AND(AO213&lt;&gt;"",X213&lt;AO213),1,IF(AND(AP213&lt;&gt;"",Y213&gt;AP213),1,IF(AND(AQ213,AC213&gt;0),2,0))))</f>
        <v>0</v>
      </c>
      <c r="AO213" s="24" t="str">
        <f t="shared" ref="AO213" ca="1" si="3489">IF($H213,IF(BY213&lt;&gt;"",IF(ISNUMBER(BY213),BY213,""),""),"")</f>
        <v/>
      </c>
      <c r="AP213" s="24" t="str">
        <f t="shared" ref="AP213" ca="1" si="3490">IF($H213,IF(BZ213&lt;&gt;"",IF(ISNUMBER(BZ213),BZ213,""),""),"")</f>
        <v/>
      </c>
      <c r="AQ213" s="17" t="b">
        <f t="shared" ca="1" si="2540"/>
        <v>0</v>
      </c>
      <c r="AR213" s="17" t="b">
        <f t="shared" ref="AR213" ca="1" si="3491">IF(H213,IF(N213&gt;0,IF(BQ213&lt;&gt;"",BQ213&lt;&gt;0,FALSE),FALSE),"")</f>
        <v>1</v>
      </c>
      <c r="AS213" s="17" t="b">
        <f t="shared" ref="AS213" ca="1" si="3492">IF(H213,IF(BR213&lt;&gt;"",BR213&lt;&gt;0,FALSE),"")</f>
        <v>0</v>
      </c>
      <c r="AT213" s="17" t="b">
        <f t="shared" ref="AT213" ca="1" si="3493">IF(H213,IF(N213&gt;0,FALSE,IF(BU213&lt;&gt;"",MATCH(BU213,DataType,0)=1,FALSE)),"")</f>
        <v>0</v>
      </c>
      <c r="AU213" s="17" t="b">
        <f t="shared" ref="AU213" ca="1" si="3494">IF(H213,IF(N213&gt;0,TRUE,IF(BU213&lt;&gt;"",MATCH(BU213,DataType,0)=2,FALSE)),"")</f>
        <v>1</v>
      </c>
      <c r="AV213" s="17" t="b">
        <f t="shared" ref="AV213" ca="1" si="3495">IF(H213,IF(N213&gt;0,FALSE,IF(BU213&lt;&gt;"",MATCH(BU213,DataType,0)=3,FALSE)),"")</f>
        <v>0</v>
      </c>
      <c r="AW213" s="17" t="b">
        <f t="shared" ref="AW213" ca="1" si="3496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497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498">IF(H213,BU213="",FALSE)</f>
        <v>1</v>
      </c>
      <c r="BB213" s="17" t="b">
        <v>0</v>
      </c>
      <c r="BC213" s="17" t="b">
        <f t="shared" ref="BC213" ca="1" si="3499">IF(BA213,IF(N213&gt;0,AND(AZ213,Z213=0),FALSE),"")</f>
        <v>1</v>
      </c>
      <c r="BD213" s="17" t="b">
        <f t="shared" ref="BD213" ca="1" si="3500">IF(BA213,IF(N213&gt;0,AND(NOT(AZ213),Z213=0),FALSE),"")</f>
        <v>0</v>
      </c>
      <c r="BE213" s="17" t="str">
        <f t="shared" ca="1" si="2541"/>
        <v/>
      </c>
      <c r="BF213" s="17" t="b">
        <f t="shared" ca="1" si="2542"/>
        <v>0</v>
      </c>
      <c r="BG213" s="17" t="b">
        <f t="shared" ref="BG213" ca="1" si="3501">IF(BA213,IF(OR(BB213:BF213),FALSE,IF(Z213=0,FALSE,Z213&gt;0)),"")</f>
        <v>0</v>
      </c>
      <c r="BH213" s="17" t="b">
        <f t="shared" ref="BH213" ca="1" si="3502">IF(BA213,COUNTIF(BB213:BG213,TRUE)=1,"")</f>
        <v>1</v>
      </c>
      <c r="BI213" s="17">
        <f t="shared" ref="BI213" ca="1" si="3503">IF(BA213,IFERROR(MATCH(TRUE,BB213:BG213,0),7),"")</f>
        <v>2</v>
      </c>
      <c r="BJ213" s="17" t="b">
        <f t="shared" ref="BJ213" ca="1" si="3504">DF213&lt;&gt;""</f>
        <v>0</v>
      </c>
      <c r="BK213" s="17" t="str">
        <f t="shared" ca="1" si="2543"/>
        <v/>
      </c>
      <c r="BL213" s="17" t="str">
        <f t="shared" ref="BL213" ca="1" si="3505">IF(H213,IF(AND(NOT(BA213),AU213),AC213&gt;0,""),"")</f>
        <v/>
      </c>
      <c r="BM213" s="17" t="str">
        <f t="shared" ref="BM213" ca="1" si="3506">IF(H213,IF(BA213,CHOOSE(BI213,"0","F","L","I","N",IF(AA213&gt;0.5,"N","S"),"0"),CHOOSE(MATCH(BU213,DataType,0),"S",IF(BK213,"I","N"),"D"  )),"")</f>
        <v>F</v>
      </c>
      <c r="BN213" s="17" t="str">
        <f t="shared" ref="BN213" ca="1" si="3507">IF(H213,IF(BJ213,"E",IF(BA213,CHOOSE(BI213,"0","F","L","I","N","S","0"),CHOOSE(MATCH(BU213,DataType,0),"S",IF(BK213,"I","N"),"D"  ))),"")</f>
        <v>F</v>
      </c>
      <c r="BO213" s="17" t="str">
        <f t="shared" ref="BO213" ca="1" si="3508">IF($H213,IF(BM213="0","",IF(AND(AR213,N213=2),"D",IF(BM213="S","N",IF(AL213,"O",IF(AM213,"I","N"))))),"")</f>
        <v>D</v>
      </c>
      <c r="BP213" s="14" t="b">
        <f t="shared" ref="BP213" ca="1" si="3509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510">IF(MID(DC213,1,1)="■",MID(DC213,2,LEN(DC213)),DC213)</f>
        <v/>
      </c>
      <c r="DE213" s="14" t="str">
        <f t="shared" ref="DE213" ca="1" si="3511">IF(DD213&lt;&gt;"",IF(MID(DD213,LEN(DD213),1)="■",MID(DD213,1,LEN(DD213)-1),DD213),"")</f>
        <v/>
      </c>
      <c r="DF213" s="14" t="str">
        <f t="shared" ref="DF213" ca="1" si="3512">IFERROR(IF(DE213&lt;&gt;"",SUBSTITUTE(DE213,"■",". "),""),"##INTERNAL_ERROR")</f>
        <v/>
      </c>
      <c r="DG213" s="14" t="str">
        <f t="shared" ref="DG213" ca="1" si="3513">IF(CN213&lt;&gt;0,"Variable name don't comply with the naming convention","")</f>
        <v/>
      </c>
      <c r="DH213" s="14" t="str">
        <f t="shared" ref="DH213" ca="1" si="3514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515">IF(CP213&lt;&gt;"","Variable label exceed length 150","")</f>
        <v/>
      </c>
      <c r="DJ213" s="14" t="str">
        <f t="shared" ref="DJ213" ca="1" si="3516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517">IF(CR213&lt;&gt;"","The following cases have values below declared theorethical min: " &amp;SUBSTITUTE(CR213," ",", "),"")</f>
        <v/>
      </c>
      <c r="DL213" s="14" t="str">
        <f t="shared" ref="DL213" ca="1" si="3518">IF(CS213&lt;&gt;"","The following cases have values above declared theorethical max: " &amp;SUBSTITUTE(CS213," ",", "),"")</f>
        <v/>
      </c>
      <c r="DM213" s="14" t="str">
        <f t="shared" ref="DM213" ca="1" si="3519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520">IF(CV213&lt;&gt;"","The following records are missing in this required field: " &amp;SUBSTITUTE(CV213," ",", "),"")</f>
        <v/>
      </c>
      <c r="DP213" s="14" t="str">
        <f t="shared" ref="DP213" ca="1" si="3521">IF(CW213&lt;&gt;"","The following cases have non-integer values: " &amp;SUBSTITUTE(CW213," ",", "),"")</f>
        <v/>
      </c>
      <c r="DQ213" s="14" t="str">
        <f t="shared" ref="DQ213" ca="1" si="3522">IF(CX213&lt;&gt;"","The following cases are non-numeric: " &amp;SUBSTITUTE(CX213," ",", "),"")</f>
        <v/>
      </c>
      <c r="DR213" s="14" t="str">
        <f t="shared" ref="DR213" ca="1" si="3523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524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525">OR(ED213&lt;&gt;"",EF213&lt;&gt;"",EG213&lt;&gt;"")</f>
        <v>0</v>
      </c>
      <c r="EA213" s="14" t="str">
        <f t="shared" ref="EA213" ca="1" si="3526">IF(EB213&lt;&gt;"",G213 &amp; " (" &amp; F213 &amp; ")","")</f>
        <v>Spinal cord MRI Thoracic - Stenosis (q_65b_3)</v>
      </c>
      <c r="EB213" s="14" t="str">
        <f t="shared" ref="EB213" ca="1" si="3527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528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529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530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531">IF($H213,AG213,"")</f>
        <v/>
      </c>
      <c r="EG213" s="14" t="str">
        <f t="shared" ref="EG213" ca="1" si="3532">IF($H213,AJ213,"")</f>
        <v/>
      </c>
      <c r="EM213" s="14" t="b">
        <f t="shared" ref="EM213" ca="1" si="3533">OR(EC213&lt;&gt;"",DF213&lt;&gt;"")</f>
        <v>1</v>
      </c>
      <c r="EN213" s="14">
        <f t="shared" ref="EN213" ca="1" si="3534">IF(EM213,C213,"")</f>
        <v>200</v>
      </c>
      <c r="EO213" s="14" t="str">
        <f t="shared" ref="EO213" ca="1" si="3535">IF(EM213,F213,"")</f>
        <v>q_65b_3</v>
      </c>
      <c r="EP213" s="14" t="str">
        <f t="shared" ref="EP213" ca="1" si="3536">EC213</f>
        <v xml:space="preserve">Spinal cord MRI Thoracic - Stenosis (q_65b_3): Values must be limited to predefinied list. </v>
      </c>
      <c r="EQ213" s="14" t="str">
        <f t="shared" ref="EQ213" ca="1" si="3537">DF213</f>
        <v/>
      </c>
    </row>
    <row r="214" spans="2:147" s="14" customFormat="1">
      <c r="B214" s="14" t="str">
        <f t="shared" ref="B214" ca="1" si="3538">DF214</f>
        <v/>
      </c>
      <c r="C214" s="14">
        <f t="shared" ref="C214" ca="1" si="3539">IF(OFFSET(B214,-1,COLUMN(VariableExists)-2),OFFSET(B214,-1,1)+1,OFFSET(B214,-1,1))</f>
        <v>201</v>
      </c>
      <c r="D214" s="14">
        <f t="shared" ref="D214" si="3540">ROW(A214)-2</f>
        <v>212</v>
      </c>
      <c r="E214" s="14" t="str">
        <f t="shared" ref="E214" ca="1" si="3541">IF(OR(G214="",ROW(G214)=2),"",IF(Z214&gt;0,"S",IF(AX214,IF(J214=2,"D","N"),"I")))</f>
        <v>D</v>
      </c>
      <c r="F214" s="14" t="str">
        <f t="shared" ref="F214" ca="1" si="3542">IF(H214,O214,"")</f>
        <v>q_65b_4</v>
      </c>
      <c r="G214" s="14" t="str">
        <f t="shared" ref="G214" ca="1" si="3543">IF(H214,P214,"")</f>
        <v>Spinal cord MRI Thoracic - Myelitis</v>
      </c>
      <c r="H214" s="14" t="b">
        <f t="shared" ref="H214" ca="1" si="3544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[DBTemplate.xlsm]labels!PI3:PI725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[DBTemplate.xlsm]labels!PI3:PI4</v>
      </c>
      <c r="L214" s="14" t="str">
        <f ca="1">IF($H214,IF($J214&gt;0,ADDRESS(3,(D214+1)*2,4,,"["&amp;wew!$G$7&amp;"]"&amp;_sheetname_labels)&amp;":"&amp;ADDRESS(2+J214,(D214+1)*2,4),""),"")</f>
        <v>[DBTemplate.xlsm]labels!PJ3:PJ4</v>
      </c>
      <c r="M214" s="14">
        <f t="shared" ref="M214" ca="1" si="3545">IF($H214,IF(J214&gt;0,COUNTA(INDIRECT(K214))-COUNT(INDIRECT(K214)),0),"")</f>
        <v>0</v>
      </c>
      <c r="N214" s="14">
        <f t="shared" ref="N214" ca="1" si="3546">IF(H214,J214-M214,"")</f>
        <v>2</v>
      </c>
      <c r="O214" s="14" t="str">
        <f t="shared" ref="O214" ca="1" si="3547">IF(INDIRECT(ADDRESS(2,D214+1,,,_sheetname_dataframe))="","",INDIRECT(ADDRESS(2,D214+1,,,_sheetname_dataframe)))</f>
        <v>q_65b_4</v>
      </c>
      <c r="P214" s="14" t="str">
        <f t="shared" ref="P214" ca="1" si="3548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[DBTemplate.xlsm]data_frame!HE3:HE3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549">IF(H214,S214-T214-W214,"")</f>
        <v>0</v>
      </c>
      <c r="AA214" s="12" t="str">
        <f t="shared" ref="AA214" ca="1" si="3550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551">IF($H214,IF(AC214&lt;&gt;"",IF(AC214=0,1,IF(AC214/W214&lt;0.15,2,3)),0),"")</f>
        <v>1</v>
      </c>
      <c r="AE214" s="17" t="b">
        <f t="shared" ref="AE214" ca="1" si="3552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553">IF(AE214,IF($H214,IF(INDIRECT(ADDRESS(1,D214+2,,,_sheetname_dataframe))="","",INDIRECT(ADDRESS(1,D214+2,,,_sheetname_dataframe))),""),"")</f>
        <v/>
      </c>
      <c r="AH214" s="17" t="b">
        <f t="shared" ref="AH214" ca="1" si="3554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555">IF(AH214,IF($H214,IF(INDIRECT(ADDRESS(1,D214+3,,,_sheetname_dataframe))="","",INDIRECT(ADDRESS(1,D214+3,,,_sheetname_dataframe))),""),"")</f>
        <v/>
      </c>
      <c r="AK214" s="17" t="b">
        <f t="shared" ref="AK214" ca="1" si="3556">IF(H214,OR(AQ214,AD214=2),"")</f>
        <v>0</v>
      </c>
      <c r="AL214" s="17" t="b">
        <f t="shared" ref="AL214" ca="1" si="3557">IF($H214,IF(BV214&lt;&gt;"",IF(OR(BM214="F",BM214="L",BM214="I",BM214="D"),BV214&lt;&gt;0)),"")</f>
        <v>0</v>
      </c>
      <c r="AM214" s="17" t="b">
        <f t="shared" ref="AM214" ca="1" si="3558">IF($H214,AND(NOT(AL214),OR(IF(BW214&lt;&gt;"",IF(OR(BM214="F",BM214="L"),BW214&lt;&gt;0)),BM214="I",BM214="N",BM214="D")),"")</f>
        <v>0</v>
      </c>
      <c r="AN214" s="17">
        <f t="shared" ref="AN214" ca="1" si="3559">IF(COUNTA(INDIRECT(Q214))=0,0, IF(AND(AO214&lt;&gt;"",X214&lt;AO214),1,IF(AND(AP214&lt;&gt;"",Y214&gt;AP214),1,IF(AND(AQ214,AC214&gt;0),2,0))))</f>
        <v>0</v>
      </c>
      <c r="AO214" s="24" t="str">
        <f t="shared" ref="AO214" ca="1" si="3560">IF($H214,IF(BY214&lt;&gt;"",IF(ISNUMBER(BY214),BY214,""),""),"")</f>
        <v/>
      </c>
      <c r="AP214" s="24" t="str">
        <f t="shared" ref="AP214" ca="1" si="3561">IF($H214,IF(BZ214&lt;&gt;"",IF(ISNUMBER(BZ214),BZ214,""),""),"")</f>
        <v/>
      </c>
      <c r="AQ214" s="17" t="b">
        <f t="shared" ca="1" si="2540"/>
        <v>0</v>
      </c>
      <c r="AR214" s="17" t="b">
        <f t="shared" ref="AR214" ca="1" si="3562">IF(H214,IF(N214&gt;0,IF(BQ214&lt;&gt;"",BQ214&lt;&gt;0,FALSE),FALSE),"")</f>
        <v>1</v>
      </c>
      <c r="AS214" s="17" t="b">
        <f t="shared" ref="AS214" ca="1" si="3563">IF(H214,IF(BR214&lt;&gt;"",BR214&lt;&gt;0,FALSE),"")</f>
        <v>0</v>
      </c>
      <c r="AT214" s="17" t="b">
        <f t="shared" ref="AT214" ca="1" si="3564">IF(H214,IF(N214&gt;0,FALSE,IF(BU214&lt;&gt;"",MATCH(BU214,DataType,0)=1,FALSE)),"")</f>
        <v>0</v>
      </c>
      <c r="AU214" s="17" t="b">
        <f t="shared" ref="AU214" ca="1" si="3565">IF(H214,IF(N214&gt;0,TRUE,IF(BU214&lt;&gt;"",MATCH(BU214,DataType,0)=2,FALSE)),"")</f>
        <v>1</v>
      </c>
      <c r="AV214" s="17" t="b">
        <f t="shared" ref="AV214" ca="1" si="3566">IF(H214,IF(N214&gt;0,FALSE,IF(BU214&lt;&gt;"",MATCH(BU214,DataType,0)=3,FALSE)),"")</f>
        <v>0</v>
      </c>
      <c r="AW214" s="17" t="b">
        <f t="shared" ref="AW214" ca="1" si="3567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568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569">IF(H214,BU214="",FALSE)</f>
        <v>1</v>
      </c>
      <c r="BB214" s="17" t="b">
        <v>0</v>
      </c>
      <c r="BC214" s="17" t="b">
        <f t="shared" ref="BC214" ca="1" si="3570">IF(BA214,IF(N214&gt;0,AND(AZ214,Z214=0),FALSE),"")</f>
        <v>1</v>
      </c>
      <c r="BD214" s="17" t="b">
        <f t="shared" ref="BD214" ca="1" si="3571">IF(BA214,IF(N214&gt;0,AND(NOT(AZ214),Z214=0),FALSE),"")</f>
        <v>0</v>
      </c>
      <c r="BE214" s="17" t="str">
        <f t="shared" ca="1" si="2541"/>
        <v/>
      </c>
      <c r="BF214" s="17" t="b">
        <f t="shared" ca="1" si="2542"/>
        <v>0</v>
      </c>
      <c r="BG214" s="17" t="b">
        <f t="shared" ref="BG214" ca="1" si="3572">IF(BA214,IF(OR(BB214:BF214),FALSE,IF(Z214=0,FALSE,Z214&gt;0)),"")</f>
        <v>0</v>
      </c>
      <c r="BH214" s="17" t="b">
        <f t="shared" ref="BH214" ca="1" si="3573">IF(BA214,COUNTIF(BB214:BG214,TRUE)=1,"")</f>
        <v>1</v>
      </c>
      <c r="BI214" s="17">
        <f t="shared" ref="BI214" ca="1" si="3574">IF(BA214,IFERROR(MATCH(TRUE,BB214:BG214,0),7),"")</f>
        <v>2</v>
      </c>
      <c r="BJ214" s="17" t="b">
        <f t="shared" ref="BJ214" ca="1" si="3575">DF214&lt;&gt;""</f>
        <v>0</v>
      </c>
      <c r="BK214" s="17" t="str">
        <f t="shared" ca="1" si="2543"/>
        <v/>
      </c>
      <c r="BL214" s="17" t="str">
        <f t="shared" ref="BL214" ca="1" si="3576">IF(H214,IF(AND(NOT(BA214),AU214),AC214&gt;0,""),"")</f>
        <v/>
      </c>
      <c r="BM214" s="17" t="str">
        <f t="shared" ref="BM214" ca="1" si="3577">IF(H214,IF(BA214,CHOOSE(BI214,"0","F","L","I","N",IF(AA214&gt;0.5,"N","S"),"0"),CHOOSE(MATCH(BU214,DataType,0),"S",IF(BK214,"I","N"),"D"  )),"")</f>
        <v>F</v>
      </c>
      <c r="BN214" s="17" t="str">
        <f t="shared" ref="BN214" ca="1" si="3578">IF(H214,IF(BJ214,"E",IF(BA214,CHOOSE(BI214,"0","F","L","I","N","S","0"),CHOOSE(MATCH(BU214,DataType,0),"S",IF(BK214,"I","N"),"D"  ))),"")</f>
        <v>F</v>
      </c>
      <c r="BO214" s="17" t="str">
        <f t="shared" ref="BO214" ca="1" si="3579">IF($H214,IF(BM214="0","",IF(AND(AR214,N214=2),"D",IF(BM214="S","N",IF(AL214,"O",IF(AM214,"I","N"))))),"")</f>
        <v>D</v>
      </c>
      <c r="BP214" s="14" t="b">
        <f t="shared" ref="BP214" ca="1" si="3580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581">IF(MID(DC214,1,1)="■",MID(DC214,2,LEN(DC214)),DC214)</f>
        <v/>
      </c>
      <c r="DE214" s="14" t="str">
        <f t="shared" ref="DE214" ca="1" si="3582">IF(DD214&lt;&gt;"",IF(MID(DD214,LEN(DD214),1)="■",MID(DD214,1,LEN(DD214)-1),DD214),"")</f>
        <v/>
      </c>
      <c r="DF214" s="14" t="str">
        <f t="shared" ref="DF214" ca="1" si="3583">IFERROR(IF(DE214&lt;&gt;"",SUBSTITUTE(DE214,"■",". "),""),"##INTERNAL_ERROR")</f>
        <v/>
      </c>
      <c r="DG214" s="14" t="str">
        <f t="shared" ref="DG214" ca="1" si="3584">IF(CN214&lt;&gt;0,"Variable name don't comply with the naming convention","")</f>
        <v/>
      </c>
      <c r="DH214" s="14" t="str">
        <f t="shared" ref="DH214" ca="1" si="3585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586">IF(CP214&lt;&gt;"","Variable label exceed length 150","")</f>
        <v/>
      </c>
      <c r="DJ214" s="14" t="str">
        <f t="shared" ref="DJ214" ca="1" si="3587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588">IF(CR214&lt;&gt;"","The following cases have values below declared theorethical min: " &amp;SUBSTITUTE(CR214," ",", "),"")</f>
        <v/>
      </c>
      <c r="DL214" s="14" t="str">
        <f t="shared" ref="DL214" ca="1" si="3589">IF(CS214&lt;&gt;"","The following cases have values above declared theorethical max: " &amp;SUBSTITUTE(CS214," ",", "),"")</f>
        <v/>
      </c>
      <c r="DM214" s="14" t="str">
        <f t="shared" ref="DM214" ca="1" si="3590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591">IF(CV214&lt;&gt;"","The following records are missing in this required field: " &amp;SUBSTITUTE(CV214," ",", "),"")</f>
        <v/>
      </c>
      <c r="DP214" s="14" t="str">
        <f t="shared" ref="DP214" ca="1" si="3592">IF(CW214&lt;&gt;"","The following cases have non-integer values: " &amp;SUBSTITUTE(CW214," ",", "),"")</f>
        <v/>
      </c>
      <c r="DQ214" s="14" t="str">
        <f t="shared" ref="DQ214" ca="1" si="3593">IF(CX214&lt;&gt;"","The following cases are non-numeric: " &amp;SUBSTITUTE(CX214," ",", "),"")</f>
        <v/>
      </c>
      <c r="DR214" s="14" t="str">
        <f t="shared" ref="DR214" ca="1" si="3594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595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596">OR(ED214&lt;&gt;"",EF214&lt;&gt;"",EG214&lt;&gt;"")</f>
        <v>0</v>
      </c>
      <c r="EA214" s="14" t="str">
        <f t="shared" ref="EA214" ca="1" si="3597">IF(EB214&lt;&gt;"",G214 &amp; " (" &amp; F214 &amp; ")","")</f>
        <v>Spinal cord MRI Thoracic - Myelitis (q_65b_4)</v>
      </c>
      <c r="EB214" s="14" t="str">
        <f t="shared" ref="EB214" ca="1" si="3598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599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600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601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602">IF($H214,AG214,"")</f>
        <v/>
      </c>
      <c r="EG214" s="14" t="str">
        <f t="shared" ref="EG214" ca="1" si="3603">IF($H214,AJ214,"")</f>
        <v/>
      </c>
      <c r="EM214" s="14" t="b">
        <f t="shared" ref="EM214" ca="1" si="3604">OR(EC214&lt;&gt;"",DF214&lt;&gt;"")</f>
        <v>1</v>
      </c>
      <c r="EN214" s="14">
        <f t="shared" ref="EN214" ca="1" si="3605">IF(EM214,C214,"")</f>
        <v>201</v>
      </c>
      <c r="EO214" s="14" t="str">
        <f t="shared" ref="EO214" ca="1" si="3606">IF(EM214,F214,"")</f>
        <v>q_65b_4</v>
      </c>
      <c r="EP214" s="14" t="str">
        <f t="shared" ref="EP214" ca="1" si="3607">EC214</f>
        <v xml:space="preserve">Spinal cord MRI Thoracic - Myelitis (q_65b_4): Values must be limited to predefinied list. </v>
      </c>
      <c r="EQ214" s="14" t="str">
        <f t="shared" ref="EQ214" ca="1" si="3608">DF214</f>
        <v/>
      </c>
    </row>
    <row r="215" spans="2:147" s="14" customFormat="1">
      <c r="B215" s="14" t="str">
        <f t="shared" ref="B215" ca="1" si="3609">DF215</f>
        <v/>
      </c>
      <c r="C215" s="14">
        <f t="shared" ref="C215" ca="1" si="3610">IF(OFFSET(B215,-1,COLUMN(VariableExists)-2),OFFSET(B215,-1,1)+1,OFFSET(B215,-1,1))</f>
        <v>202</v>
      </c>
      <c r="D215" s="14">
        <f t="shared" ref="D215" si="3611">ROW(A215)-2</f>
        <v>213</v>
      </c>
      <c r="E215" s="14" t="str">
        <f t="shared" ref="E215" ca="1" si="3612">IF(OR(G215="",ROW(G215)=2),"",IF(Z215&gt;0,"S",IF(AX215,IF(J215=2,"D","N"),"I")))</f>
        <v>D</v>
      </c>
      <c r="F215" s="14" t="str">
        <f t="shared" ref="F215" ca="1" si="3613">IF(H215,O215,"")</f>
        <v>q_65b_5</v>
      </c>
      <c r="G215" s="14" t="str">
        <f t="shared" ref="G215" ca="1" si="3614">IF(H215,P215,"")</f>
        <v>Spinal cord MRI Thoracic - Trauma</v>
      </c>
      <c r="H215" s="14" t="b">
        <f t="shared" ref="H215" ca="1" si="3615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[DBTemplate.xlsm]labels!PK3:PK725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[DBTemplate.xlsm]labels!PK3:PK4</v>
      </c>
      <c r="L215" s="14" t="str">
        <f ca="1">IF($H215,IF($J215&gt;0,ADDRESS(3,(D215+1)*2,4,,"["&amp;wew!$G$7&amp;"]"&amp;_sheetname_labels)&amp;":"&amp;ADDRESS(2+J215,(D215+1)*2,4),""),"")</f>
        <v>[DBTemplate.xlsm]labels!PL3:PL4</v>
      </c>
      <c r="M215" s="14">
        <f t="shared" ref="M215" ca="1" si="3616">IF($H215,IF(J215&gt;0,COUNTA(INDIRECT(K215))-COUNT(INDIRECT(K215)),0),"")</f>
        <v>0</v>
      </c>
      <c r="N215" s="14">
        <f t="shared" ref="N215" ca="1" si="3617">IF(H215,J215-M215,"")</f>
        <v>2</v>
      </c>
      <c r="O215" s="14" t="str">
        <f t="shared" ref="O215" ca="1" si="3618">IF(INDIRECT(ADDRESS(2,D215+1,,,_sheetname_dataframe))="","",INDIRECT(ADDRESS(2,D215+1,,,_sheetname_dataframe)))</f>
        <v>q_65b_5</v>
      </c>
      <c r="P215" s="14" t="str">
        <f t="shared" ref="P215" ca="1" si="3619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[DBTemplate.xlsm]data_frame!HF3:HF3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620">IF(H215,S215-T215-W215,"")</f>
        <v>0</v>
      </c>
      <c r="AA215" s="12" t="str">
        <f t="shared" ref="AA215" ca="1" si="3621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622">IF($H215,IF(AC215&lt;&gt;"",IF(AC215=0,1,IF(AC215/W215&lt;0.15,2,3)),0),"")</f>
        <v>1</v>
      </c>
      <c r="AE215" s="17" t="b">
        <f t="shared" ref="AE215" ca="1" si="3623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624">IF(AE215,IF($H215,IF(INDIRECT(ADDRESS(1,D215+2,,,_sheetname_dataframe))="","",INDIRECT(ADDRESS(1,D215+2,,,_sheetname_dataframe))),""),"")</f>
        <v/>
      </c>
      <c r="AH215" s="17" t="b">
        <f t="shared" ref="AH215" ca="1" si="3625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626">IF(AH215,IF($H215,IF(INDIRECT(ADDRESS(1,D215+3,,,_sheetname_dataframe))="","",INDIRECT(ADDRESS(1,D215+3,,,_sheetname_dataframe))),""),"")</f>
        <v/>
      </c>
      <c r="AK215" s="17" t="b">
        <f t="shared" ref="AK215" ca="1" si="3627">IF(H215,OR(AQ215,AD215=2),"")</f>
        <v>0</v>
      </c>
      <c r="AL215" s="17" t="b">
        <f t="shared" ref="AL215" ca="1" si="3628">IF($H215,IF(BV215&lt;&gt;"",IF(OR(BM215="F",BM215="L",BM215="I",BM215="D"),BV215&lt;&gt;0)),"")</f>
        <v>0</v>
      </c>
      <c r="AM215" s="17" t="b">
        <f t="shared" ref="AM215" ca="1" si="3629">IF($H215,AND(NOT(AL215),OR(IF(BW215&lt;&gt;"",IF(OR(BM215="F",BM215="L"),BW215&lt;&gt;0)),BM215="I",BM215="N",BM215="D")),"")</f>
        <v>0</v>
      </c>
      <c r="AN215" s="17">
        <f t="shared" ref="AN215" ca="1" si="3630">IF(COUNTA(INDIRECT(Q215))=0,0, IF(AND(AO215&lt;&gt;"",X215&lt;AO215),1,IF(AND(AP215&lt;&gt;"",Y215&gt;AP215),1,IF(AND(AQ215,AC215&gt;0),2,0))))</f>
        <v>0</v>
      </c>
      <c r="AO215" s="24" t="str">
        <f t="shared" ref="AO215" ca="1" si="3631">IF($H215,IF(BY215&lt;&gt;"",IF(ISNUMBER(BY215),BY215,""),""),"")</f>
        <v/>
      </c>
      <c r="AP215" s="24" t="str">
        <f t="shared" ref="AP215" ca="1" si="3632">IF($H215,IF(BZ215&lt;&gt;"",IF(ISNUMBER(BZ215),BZ215,""),""),"")</f>
        <v/>
      </c>
      <c r="AQ215" s="17" t="b">
        <f t="shared" ca="1" si="2540"/>
        <v>0</v>
      </c>
      <c r="AR215" s="17" t="b">
        <f t="shared" ref="AR215" ca="1" si="3633">IF(H215,IF(N215&gt;0,IF(BQ215&lt;&gt;"",BQ215&lt;&gt;0,FALSE),FALSE),"")</f>
        <v>1</v>
      </c>
      <c r="AS215" s="17" t="b">
        <f t="shared" ref="AS215" ca="1" si="3634">IF(H215,IF(BR215&lt;&gt;"",BR215&lt;&gt;0,FALSE),"")</f>
        <v>0</v>
      </c>
      <c r="AT215" s="17" t="b">
        <f t="shared" ref="AT215" ca="1" si="3635">IF(H215,IF(N215&gt;0,FALSE,IF(BU215&lt;&gt;"",MATCH(BU215,DataType,0)=1,FALSE)),"")</f>
        <v>0</v>
      </c>
      <c r="AU215" s="17" t="b">
        <f t="shared" ref="AU215" ca="1" si="3636">IF(H215,IF(N215&gt;0,TRUE,IF(BU215&lt;&gt;"",MATCH(BU215,DataType,0)=2,FALSE)),"")</f>
        <v>1</v>
      </c>
      <c r="AV215" s="17" t="b">
        <f t="shared" ref="AV215" ca="1" si="3637">IF(H215,IF(N215&gt;0,FALSE,IF(BU215&lt;&gt;"",MATCH(BU215,DataType,0)=3,FALSE)),"")</f>
        <v>0</v>
      </c>
      <c r="AW215" s="17" t="b">
        <f t="shared" ref="AW215" ca="1" si="3638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639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640">IF(H215,BU215="",FALSE)</f>
        <v>1</v>
      </c>
      <c r="BB215" s="17" t="b">
        <v>0</v>
      </c>
      <c r="BC215" s="17" t="b">
        <f t="shared" ref="BC215" ca="1" si="3641">IF(BA215,IF(N215&gt;0,AND(AZ215,Z215=0),FALSE),"")</f>
        <v>1</v>
      </c>
      <c r="BD215" s="17" t="b">
        <f t="shared" ref="BD215" ca="1" si="3642">IF(BA215,IF(N215&gt;0,AND(NOT(AZ215),Z215=0),FALSE),"")</f>
        <v>0</v>
      </c>
      <c r="BE215" s="17" t="str">
        <f t="shared" ca="1" si="2541"/>
        <v/>
      </c>
      <c r="BF215" s="17" t="b">
        <f t="shared" ca="1" si="2542"/>
        <v>0</v>
      </c>
      <c r="BG215" s="17" t="b">
        <f t="shared" ref="BG215" ca="1" si="3643">IF(BA215,IF(OR(BB215:BF215),FALSE,IF(Z215=0,FALSE,Z215&gt;0)),"")</f>
        <v>0</v>
      </c>
      <c r="BH215" s="17" t="b">
        <f t="shared" ref="BH215" ca="1" si="3644">IF(BA215,COUNTIF(BB215:BG215,TRUE)=1,"")</f>
        <v>1</v>
      </c>
      <c r="BI215" s="17">
        <f t="shared" ref="BI215" ca="1" si="3645">IF(BA215,IFERROR(MATCH(TRUE,BB215:BG215,0),7),"")</f>
        <v>2</v>
      </c>
      <c r="BJ215" s="17" t="b">
        <f t="shared" ref="BJ215" ca="1" si="3646">DF215&lt;&gt;""</f>
        <v>0</v>
      </c>
      <c r="BK215" s="17" t="str">
        <f t="shared" ca="1" si="2543"/>
        <v/>
      </c>
      <c r="BL215" s="17" t="str">
        <f t="shared" ref="BL215" ca="1" si="3647">IF(H215,IF(AND(NOT(BA215),AU215),AC215&gt;0,""),"")</f>
        <v/>
      </c>
      <c r="BM215" s="17" t="str">
        <f t="shared" ref="BM215" ca="1" si="3648">IF(H215,IF(BA215,CHOOSE(BI215,"0","F","L","I","N",IF(AA215&gt;0.5,"N","S"),"0"),CHOOSE(MATCH(BU215,DataType,0),"S",IF(BK215,"I","N"),"D"  )),"")</f>
        <v>F</v>
      </c>
      <c r="BN215" s="17" t="str">
        <f t="shared" ref="BN215" ca="1" si="3649">IF(H215,IF(BJ215,"E",IF(BA215,CHOOSE(BI215,"0","F","L","I","N","S","0"),CHOOSE(MATCH(BU215,DataType,0),"S",IF(BK215,"I","N"),"D"  ))),"")</f>
        <v>F</v>
      </c>
      <c r="BO215" s="17" t="str">
        <f t="shared" ref="BO215" ca="1" si="3650">IF($H215,IF(BM215="0","",IF(AND(AR215,N215=2),"D",IF(BM215="S","N",IF(AL215,"O",IF(AM215,"I","N"))))),"")</f>
        <v>D</v>
      </c>
      <c r="BP215" s="14" t="b">
        <f t="shared" ref="BP215" ca="1" si="365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652">IF(MID(DC215,1,1)="■",MID(DC215,2,LEN(DC215)),DC215)</f>
        <v/>
      </c>
      <c r="DE215" s="14" t="str">
        <f t="shared" ref="DE215" ca="1" si="3653">IF(DD215&lt;&gt;"",IF(MID(DD215,LEN(DD215),1)="■",MID(DD215,1,LEN(DD215)-1),DD215),"")</f>
        <v/>
      </c>
      <c r="DF215" s="14" t="str">
        <f t="shared" ref="DF215" ca="1" si="3654">IFERROR(IF(DE215&lt;&gt;"",SUBSTITUTE(DE215,"■",". "),""),"##INTERNAL_ERROR")</f>
        <v/>
      </c>
      <c r="DG215" s="14" t="str">
        <f t="shared" ref="DG215" ca="1" si="3655">IF(CN215&lt;&gt;0,"Variable name don't comply with the naming convention","")</f>
        <v/>
      </c>
      <c r="DH215" s="14" t="str">
        <f t="shared" ref="DH215" ca="1" si="365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657">IF(CP215&lt;&gt;"","Variable label exceed length 150","")</f>
        <v/>
      </c>
      <c r="DJ215" s="14" t="str">
        <f t="shared" ref="DJ215" ca="1" si="365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659">IF(CR215&lt;&gt;"","The following cases have values below declared theorethical min: " &amp;SUBSTITUTE(CR215," ",", "),"")</f>
        <v/>
      </c>
      <c r="DL215" s="14" t="str">
        <f t="shared" ref="DL215" ca="1" si="3660">IF(CS215&lt;&gt;"","The following cases have values above declared theorethical max: " &amp;SUBSTITUTE(CS215," ",", "),"")</f>
        <v/>
      </c>
      <c r="DM215" s="14" t="str">
        <f t="shared" ref="DM215" ca="1" si="366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662">IF(CV215&lt;&gt;"","The following records are missing in this required field: " &amp;SUBSTITUTE(CV215," ",", "),"")</f>
        <v/>
      </c>
      <c r="DP215" s="14" t="str">
        <f t="shared" ref="DP215" ca="1" si="3663">IF(CW215&lt;&gt;"","The following cases have non-integer values: " &amp;SUBSTITUTE(CW215," ",", "),"")</f>
        <v/>
      </c>
      <c r="DQ215" s="14" t="str">
        <f t="shared" ref="DQ215" ca="1" si="3664">IF(CX215&lt;&gt;"","The following cases are non-numeric: " &amp;SUBSTITUTE(CX215," ",", "),"")</f>
        <v/>
      </c>
      <c r="DR215" s="14" t="str">
        <f t="shared" ref="DR215" ca="1" si="366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66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667">OR(ED215&lt;&gt;"",EF215&lt;&gt;"",EG215&lt;&gt;"")</f>
        <v>0</v>
      </c>
      <c r="EA215" s="14" t="str">
        <f t="shared" ref="EA215" ca="1" si="3668">IF(EB215&lt;&gt;"",G215 &amp; " (" &amp; F215 &amp; ")","")</f>
        <v>Spinal cord MRI Thoracic - Trauma (q_65b_5)</v>
      </c>
      <c r="EB215" s="14" t="str">
        <f t="shared" ref="EB215" ca="1" si="366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67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67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67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673">IF($H215,AG215,"")</f>
        <v/>
      </c>
      <c r="EG215" s="14" t="str">
        <f t="shared" ref="EG215" ca="1" si="3674">IF($H215,AJ215,"")</f>
        <v/>
      </c>
      <c r="EM215" s="14" t="b">
        <f t="shared" ref="EM215" ca="1" si="3675">OR(EC215&lt;&gt;"",DF215&lt;&gt;"")</f>
        <v>1</v>
      </c>
      <c r="EN215" s="14">
        <f t="shared" ref="EN215" ca="1" si="3676">IF(EM215,C215,"")</f>
        <v>202</v>
      </c>
      <c r="EO215" s="14" t="str">
        <f t="shared" ref="EO215" ca="1" si="3677">IF(EM215,F215,"")</f>
        <v>q_65b_5</v>
      </c>
      <c r="EP215" s="14" t="str">
        <f t="shared" ref="EP215" ca="1" si="3678">EC215</f>
        <v xml:space="preserve">Spinal cord MRI Thoracic - Trauma (q_65b_5): Values must be limited to predefinied list. </v>
      </c>
      <c r="EQ215" s="14" t="str">
        <f t="shared" ref="EQ215" ca="1" si="3679">DF215</f>
        <v/>
      </c>
    </row>
    <row r="216" spans="2:147" s="14" customFormat="1">
      <c r="B216" s="14" t="str">
        <f t="shared" ref="B216" ca="1" si="3680">DF216</f>
        <v/>
      </c>
      <c r="C216" s="14">
        <f t="shared" ref="C216" ca="1" si="3681">IF(OFFSET(B216,-1,COLUMN(VariableExists)-2),OFFSET(B216,-1,1)+1,OFFSET(B216,-1,1))</f>
        <v>203</v>
      </c>
      <c r="D216" s="14">
        <f t="shared" ref="D216" si="3682">ROW(A216)-2</f>
        <v>214</v>
      </c>
      <c r="E216" s="14" t="str">
        <f t="shared" ref="E216" ca="1" si="3683">IF(OR(G216="",ROW(G216)=2),"",IF(Z216&gt;0,"S",IF(AX216,IF(J216=2,"D","N"),"I")))</f>
        <v>D</v>
      </c>
      <c r="F216" s="14" t="str">
        <f t="shared" ref="F216" ca="1" si="3684">IF(H216,O216,"")</f>
        <v>q_65b_6</v>
      </c>
      <c r="G216" s="14" t="str">
        <f t="shared" ref="G216" ca="1" si="3685">IF(H216,P216,"")</f>
        <v>Spinal cord MRI Thoracic - Syringomyelia</v>
      </c>
      <c r="H216" s="14" t="b">
        <f t="shared" ref="H216" ca="1" si="368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[DBTemplate.xlsm]labels!PM3:PM725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[DBTemplate.xlsm]labels!PM3:PM4</v>
      </c>
      <c r="L216" s="14" t="str">
        <f ca="1">IF($H216,IF($J216&gt;0,ADDRESS(3,(D216+1)*2,4,,"["&amp;wew!$G$7&amp;"]"&amp;_sheetname_labels)&amp;":"&amp;ADDRESS(2+J216,(D216+1)*2,4),""),"")</f>
        <v>[DBTemplate.xlsm]labels!PN3:PN4</v>
      </c>
      <c r="M216" s="14">
        <f t="shared" ref="M216" ca="1" si="3687">IF($H216,IF(J216&gt;0,COUNTA(INDIRECT(K216))-COUNT(INDIRECT(K216)),0),"")</f>
        <v>0</v>
      </c>
      <c r="N216" s="14">
        <f t="shared" ref="N216" ca="1" si="3688">IF(H216,J216-M216,"")</f>
        <v>2</v>
      </c>
      <c r="O216" s="14" t="str">
        <f t="shared" ref="O216" ca="1" si="3689">IF(INDIRECT(ADDRESS(2,D216+1,,,_sheetname_dataframe))="","",INDIRECT(ADDRESS(2,D216+1,,,_sheetname_dataframe)))</f>
        <v>q_65b_6</v>
      </c>
      <c r="P216" s="14" t="str">
        <f t="shared" ref="P216" ca="1" si="369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[DBTemplate.xlsm]data_frame!HG3:HG3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691">IF(H216,S216-T216-W216,"")</f>
        <v>0</v>
      </c>
      <c r="AA216" s="12" t="str">
        <f t="shared" ref="AA216" ca="1" si="369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693">IF($H216,IF(AC216&lt;&gt;"",IF(AC216=0,1,IF(AC216/W216&lt;0.15,2,3)),0),"")</f>
        <v>1</v>
      </c>
      <c r="AE216" s="17" t="b">
        <f t="shared" ref="AE216" ca="1" si="369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695">IF(AE216,IF($H216,IF(INDIRECT(ADDRESS(1,D216+2,,,_sheetname_dataframe))="","",INDIRECT(ADDRESS(1,D216+2,,,_sheetname_dataframe))),""),"")</f>
        <v/>
      </c>
      <c r="AH216" s="17" t="b">
        <f t="shared" ref="AH216" ca="1" si="369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697">IF(AH216,IF($H216,IF(INDIRECT(ADDRESS(1,D216+3,,,_sheetname_dataframe))="","",INDIRECT(ADDRESS(1,D216+3,,,_sheetname_dataframe))),""),"")</f>
        <v/>
      </c>
      <c r="AK216" s="17" t="b">
        <f t="shared" ref="AK216" ca="1" si="3698">IF(H216,OR(AQ216,AD216=2),"")</f>
        <v>0</v>
      </c>
      <c r="AL216" s="17" t="b">
        <f t="shared" ref="AL216" ca="1" si="3699">IF($H216,IF(BV216&lt;&gt;"",IF(OR(BM216="F",BM216="L",BM216="I",BM216="D"),BV216&lt;&gt;0)),"")</f>
        <v>0</v>
      </c>
      <c r="AM216" s="17" t="b">
        <f t="shared" ref="AM216" ca="1" si="3700">IF($H216,AND(NOT(AL216),OR(IF(BW216&lt;&gt;"",IF(OR(BM216="F",BM216="L"),BW216&lt;&gt;0)),BM216="I",BM216="N",BM216="D")),"")</f>
        <v>0</v>
      </c>
      <c r="AN216" s="17">
        <f t="shared" ref="AN216" ca="1" si="3701">IF(COUNTA(INDIRECT(Q216))=0,0, IF(AND(AO216&lt;&gt;"",X216&lt;AO216),1,IF(AND(AP216&lt;&gt;"",Y216&gt;AP216),1,IF(AND(AQ216,AC216&gt;0),2,0))))</f>
        <v>0</v>
      </c>
      <c r="AO216" s="24" t="str">
        <f t="shared" ref="AO216" ca="1" si="3702">IF($H216,IF(BY216&lt;&gt;"",IF(ISNUMBER(BY216),BY216,""),""),"")</f>
        <v/>
      </c>
      <c r="AP216" s="24" t="str">
        <f t="shared" ref="AP216" ca="1" si="3703">IF($H216,IF(BZ216&lt;&gt;"",IF(ISNUMBER(BZ216),BZ216,""),""),"")</f>
        <v/>
      </c>
      <c r="AQ216" s="17" t="b">
        <f t="shared" ca="1" si="2540"/>
        <v>0</v>
      </c>
      <c r="AR216" s="17" t="b">
        <f t="shared" ref="AR216" ca="1" si="3704">IF(H216,IF(N216&gt;0,IF(BQ216&lt;&gt;"",BQ216&lt;&gt;0,FALSE),FALSE),"")</f>
        <v>1</v>
      </c>
      <c r="AS216" s="17" t="b">
        <f t="shared" ref="AS216" ca="1" si="3705">IF(H216,IF(BR216&lt;&gt;"",BR216&lt;&gt;0,FALSE),"")</f>
        <v>0</v>
      </c>
      <c r="AT216" s="17" t="b">
        <f t="shared" ref="AT216" ca="1" si="3706">IF(H216,IF(N216&gt;0,FALSE,IF(BU216&lt;&gt;"",MATCH(BU216,DataType,0)=1,FALSE)),"")</f>
        <v>0</v>
      </c>
      <c r="AU216" s="17" t="b">
        <f t="shared" ref="AU216" ca="1" si="3707">IF(H216,IF(N216&gt;0,TRUE,IF(BU216&lt;&gt;"",MATCH(BU216,DataType,0)=2,FALSE)),"")</f>
        <v>1</v>
      </c>
      <c r="AV216" s="17" t="b">
        <f t="shared" ref="AV216" ca="1" si="3708">IF(H216,IF(N216&gt;0,FALSE,IF(BU216&lt;&gt;"",MATCH(BU216,DataType,0)=3,FALSE)),"")</f>
        <v>0</v>
      </c>
      <c r="AW216" s="17" t="b">
        <f t="shared" ref="AW216" ca="1" si="3709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710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711">IF(H216,BU216="",FALSE)</f>
        <v>1</v>
      </c>
      <c r="BB216" s="17" t="b">
        <v>0</v>
      </c>
      <c r="BC216" s="17" t="b">
        <f t="shared" ref="BC216" ca="1" si="3712">IF(BA216,IF(N216&gt;0,AND(AZ216,Z216=0),FALSE),"")</f>
        <v>1</v>
      </c>
      <c r="BD216" s="17" t="b">
        <f t="shared" ref="BD216" ca="1" si="3713">IF(BA216,IF(N216&gt;0,AND(NOT(AZ216),Z216=0),FALSE),"")</f>
        <v>0</v>
      </c>
      <c r="BE216" s="17" t="str">
        <f t="shared" ca="1" si="2541"/>
        <v/>
      </c>
      <c r="BF216" s="17" t="b">
        <f t="shared" ca="1" si="2542"/>
        <v>0</v>
      </c>
      <c r="BG216" s="17" t="b">
        <f t="shared" ref="BG216" ca="1" si="3714">IF(BA216,IF(OR(BB216:BF216),FALSE,IF(Z216=0,FALSE,Z216&gt;0)),"")</f>
        <v>0</v>
      </c>
      <c r="BH216" s="17" t="b">
        <f t="shared" ref="BH216" ca="1" si="3715">IF(BA216,COUNTIF(BB216:BG216,TRUE)=1,"")</f>
        <v>1</v>
      </c>
      <c r="BI216" s="17">
        <f t="shared" ref="BI216" ca="1" si="3716">IF(BA216,IFERROR(MATCH(TRUE,BB216:BG216,0),7),"")</f>
        <v>2</v>
      </c>
      <c r="BJ216" s="17" t="b">
        <f t="shared" ref="BJ216" ca="1" si="3717">DF216&lt;&gt;""</f>
        <v>0</v>
      </c>
      <c r="BK216" s="17" t="str">
        <f t="shared" ca="1" si="2543"/>
        <v/>
      </c>
      <c r="BL216" s="17" t="str">
        <f t="shared" ref="BL216" ca="1" si="3718">IF(H216,IF(AND(NOT(BA216),AU216),AC216&gt;0,""),"")</f>
        <v/>
      </c>
      <c r="BM216" s="17" t="str">
        <f t="shared" ref="BM216" ca="1" si="3719">IF(H216,IF(BA216,CHOOSE(BI216,"0","F","L","I","N",IF(AA216&gt;0.5,"N","S"),"0"),CHOOSE(MATCH(BU216,DataType,0),"S",IF(BK216,"I","N"),"D"  )),"")</f>
        <v>F</v>
      </c>
      <c r="BN216" s="17" t="str">
        <f t="shared" ref="BN216" ca="1" si="3720">IF(H216,IF(BJ216,"E",IF(BA216,CHOOSE(BI216,"0","F","L","I","N","S","0"),CHOOSE(MATCH(BU216,DataType,0),"S",IF(BK216,"I","N"),"D"  ))),"")</f>
        <v>F</v>
      </c>
      <c r="BO216" s="17" t="str">
        <f t="shared" ref="BO216" ca="1" si="3721">IF($H216,IF(BM216="0","",IF(AND(AR216,N216=2),"D",IF(BM216="S","N",IF(AL216,"O",IF(AM216,"I","N"))))),"")</f>
        <v>D</v>
      </c>
      <c r="BP216" s="14" t="b">
        <f t="shared" ref="BP216" ca="1" si="3722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723">IF(MID(DC216,1,1)="■",MID(DC216,2,LEN(DC216)),DC216)</f>
        <v/>
      </c>
      <c r="DE216" s="14" t="str">
        <f t="shared" ref="DE216" ca="1" si="3724">IF(DD216&lt;&gt;"",IF(MID(DD216,LEN(DD216),1)="■",MID(DD216,1,LEN(DD216)-1),DD216),"")</f>
        <v/>
      </c>
      <c r="DF216" s="14" t="str">
        <f t="shared" ref="DF216" ca="1" si="3725">IFERROR(IF(DE216&lt;&gt;"",SUBSTITUTE(DE216,"■",". "),""),"##INTERNAL_ERROR")</f>
        <v/>
      </c>
      <c r="DG216" s="14" t="str">
        <f t="shared" ref="DG216" ca="1" si="3726">IF(CN216&lt;&gt;0,"Variable name don't comply with the naming convention","")</f>
        <v/>
      </c>
      <c r="DH216" s="14" t="str">
        <f t="shared" ref="DH216" ca="1" si="3727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728">IF(CP216&lt;&gt;"","Variable label exceed length 150","")</f>
        <v/>
      </c>
      <c r="DJ216" s="14" t="str">
        <f t="shared" ref="DJ216" ca="1" si="3729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730">IF(CR216&lt;&gt;"","The following cases have values below declared theorethical min: " &amp;SUBSTITUTE(CR216," ",", "),"")</f>
        <v/>
      </c>
      <c r="DL216" s="14" t="str">
        <f t="shared" ref="DL216" ca="1" si="3731">IF(CS216&lt;&gt;"","The following cases have values above declared theorethical max: " &amp;SUBSTITUTE(CS216," ",", "),"")</f>
        <v/>
      </c>
      <c r="DM216" s="14" t="str">
        <f t="shared" ref="DM216" ca="1" si="3732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733">IF(CV216&lt;&gt;"","The following records are missing in this required field: " &amp;SUBSTITUTE(CV216," ",", "),"")</f>
        <v/>
      </c>
      <c r="DP216" s="14" t="str">
        <f t="shared" ref="DP216" ca="1" si="3734">IF(CW216&lt;&gt;"","The following cases have non-integer values: " &amp;SUBSTITUTE(CW216," ",", "),"")</f>
        <v/>
      </c>
      <c r="DQ216" s="14" t="str">
        <f t="shared" ref="DQ216" ca="1" si="3735">IF(CX216&lt;&gt;"","The following cases are non-numeric: " &amp;SUBSTITUTE(CX216," ",", "),"")</f>
        <v/>
      </c>
      <c r="DR216" s="14" t="str">
        <f t="shared" ref="DR216" ca="1" si="3736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737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738">OR(ED216&lt;&gt;"",EF216&lt;&gt;"",EG216&lt;&gt;"")</f>
        <v>0</v>
      </c>
      <c r="EA216" s="14" t="str">
        <f t="shared" ref="EA216" ca="1" si="3739">IF(EB216&lt;&gt;"",G216 &amp; " (" &amp; F216 &amp; ")","")</f>
        <v>Spinal cord MRI Thoracic - Syringomyelia (q_65b_6)</v>
      </c>
      <c r="EB216" s="14" t="str">
        <f t="shared" ref="EB216" ca="1" si="3740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741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742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743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744">IF($H216,AG216,"")</f>
        <v/>
      </c>
      <c r="EG216" s="14" t="str">
        <f t="shared" ref="EG216" ca="1" si="3745">IF($H216,AJ216,"")</f>
        <v/>
      </c>
      <c r="EM216" s="14" t="b">
        <f t="shared" ref="EM216" ca="1" si="3746">OR(EC216&lt;&gt;"",DF216&lt;&gt;"")</f>
        <v>1</v>
      </c>
      <c r="EN216" s="14">
        <f t="shared" ref="EN216" ca="1" si="3747">IF(EM216,C216,"")</f>
        <v>203</v>
      </c>
      <c r="EO216" s="14" t="str">
        <f t="shared" ref="EO216" ca="1" si="3748">IF(EM216,F216,"")</f>
        <v>q_65b_6</v>
      </c>
      <c r="EP216" s="14" t="str">
        <f t="shared" ref="EP216" ca="1" si="3749">EC216</f>
        <v xml:space="preserve">Spinal cord MRI Thoracic - Syringomyelia (q_65b_6): Values must be limited to predefinied list. </v>
      </c>
      <c r="EQ216" s="14" t="str">
        <f t="shared" ref="EQ216" ca="1" si="3750">DF216</f>
        <v/>
      </c>
    </row>
    <row r="217" spans="2:147" s="14" customFormat="1">
      <c r="B217" s="14" t="str">
        <f t="shared" ref="B217" ca="1" si="3751">DF217</f>
        <v/>
      </c>
      <c r="C217" s="14">
        <f t="shared" ref="C217" ca="1" si="3752">IF(OFFSET(B217,-1,COLUMN(VariableExists)-2),OFFSET(B217,-1,1)+1,OFFSET(B217,-1,1))</f>
        <v>204</v>
      </c>
      <c r="D217" s="14">
        <f t="shared" ref="D217" si="3753">ROW(A217)-2</f>
        <v>215</v>
      </c>
      <c r="E217" s="14" t="str">
        <f t="shared" ref="E217" ca="1" si="3754">IF(OR(G217="",ROW(G217)=2),"",IF(Z217&gt;0,"S",IF(AX217,IF(J217=2,"D","N"),"I")))</f>
        <v>D</v>
      </c>
      <c r="F217" s="14" t="str">
        <f t="shared" ref="F217" ca="1" si="3755">IF(H217,O217,"")</f>
        <v>q_65b_7</v>
      </c>
      <c r="G217" s="14" t="str">
        <f t="shared" ref="G217" ca="1" si="3756">IF(H217,P217,"")</f>
        <v>Spinal cord MRI Thoracic - Other</v>
      </c>
      <c r="H217" s="14" t="b">
        <f t="shared" ref="H217" ca="1" si="3757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[DBTemplate.xlsm]labels!PO3:PO725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[DBTemplate.xlsm]labels!PO3:PO4</v>
      </c>
      <c r="L217" s="14" t="str">
        <f ca="1">IF($H217,IF($J217&gt;0,ADDRESS(3,(D217+1)*2,4,,"["&amp;wew!$G$7&amp;"]"&amp;_sheetname_labels)&amp;":"&amp;ADDRESS(2+J217,(D217+1)*2,4),""),"")</f>
        <v>[DBTemplate.xlsm]labels!PP3:PP4</v>
      </c>
      <c r="M217" s="14">
        <f t="shared" ref="M217" ca="1" si="3758">IF($H217,IF(J217&gt;0,COUNTA(INDIRECT(K217))-COUNT(INDIRECT(K217)),0),"")</f>
        <v>0</v>
      </c>
      <c r="N217" s="14">
        <f t="shared" ref="N217" ca="1" si="3759">IF(H217,J217-M217,"")</f>
        <v>2</v>
      </c>
      <c r="O217" s="14" t="str">
        <f t="shared" ref="O217" ca="1" si="3760">IF(INDIRECT(ADDRESS(2,D217+1,,,_sheetname_dataframe))="","",INDIRECT(ADDRESS(2,D217+1,,,_sheetname_dataframe)))</f>
        <v>q_65b_7</v>
      </c>
      <c r="P217" s="14" t="str">
        <f t="shared" ref="P217" ca="1" si="3761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[DBTemplate.xlsm]data_frame!HH3:HH3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762">IF(H217,S217-T217-W217,"")</f>
        <v>0</v>
      </c>
      <c r="AA217" s="12" t="str">
        <f t="shared" ref="AA217" ca="1" si="3763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764">IF($H217,IF(AC217&lt;&gt;"",IF(AC217=0,1,IF(AC217/W217&lt;0.15,2,3)),0),"")</f>
        <v>1</v>
      </c>
      <c r="AE217" s="17" t="b">
        <f t="shared" ref="AE217" ca="1" si="3765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766">IF(AE217,IF($H217,IF(INDIRECT(ADDRESS(1,D217+2,,,_sheetname_dataframe))="","",INDIRECT(ADDRESS(1,D217+2,,,_sheetname_dataframe))),""),"")</f>
        <v/>
      </c>
      <c r="AH217" s="17" t="b">
        <f t="shared" ref="AH217" ca="1" si="3767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768">IF(AH217,IF($H217,IF(INDIRECT(ADDRESS(1,D217+3,,,_sheetname_dataframe))="","",INDIRECT(ADDRESS(1,D217+3,,,_sheetname_dataframe))),""),"")</f>
        <v/>
      </c>
      <c r="AK217" s="17" t="b">
        <f t="shared" ref="AK217" ca="1" si="3769">IF(H217,OR(AQ217,AD217=2),"")</f>
        <v>0</v>
      </c>
      <c r="AL217" s="17" t="b">
        <f t="shared" ref="AL217" ca="1" si="3770">IF($H217,IF(BV217&lt;&gt;"",IF(OR(BM217="F",BM217="L",BM217="I",BM217="D"),BV217&lt;&gt;0)),"")</f>
        <v>0</v>
      </c>
      <c r="AM217" s="17" t="b">
        <f t="shared" ref="AM217" ca="1" si="3771">IF($H217,AND(NOT(AL217),OR(IF(BW217&lt;&gt;"",IF(OR(BM217="F",BM217="L"),BW217&lt;&gt;0)),BM217="I",BM217="N",BM217="D")),"")</f>
        <v>0</v>
      </c>
      <c r="AN217" s="17">
        <f t="shared" ref="AN217" ca="1" si="3772">IF(COUNTA(INDIRECT(Q217))=0,0, IF(AND(AO217&lt;&gt;"",X217&lt;AO217),1,IF(AND(AP217&lt;&gt;"",Y217&gt;AP217),1,IF(AND(AQ217,AC217&gt;0),2,0))))</f>
        <v>0</v>
      </c>
      <c r="AO217" s="24" t="str">
        <f t="shared" ref="AO217" ca="1" si="3773">IF($H217,IF(BY217&lt;&gt;"",IF(ISNUMBER(BY217),BY217,""),""),"")</f>
        <v/>
      </c>
      <c r="AP217" s="24" t="str">
        <f t="shared" ref="AP217" ca="1" si="3774">IF($H217,IF(BZ217&lt;&gt;"",IF(ISNUMBER(BZ217),BZ217,""),""),"")</f>
        <v/>
      </c>
      <c r="AQ217" s="17" t="b">
        <f t="shared" ca="1" si="2540"/>
        <v>0</v>
      </c>
      <c r="AR217" s="17" t="b">
        <f t="shared" ref="AR217" ca="1" si="3775">IF(H217,IF(N217&gt;0,IF(BQ217&lt;&gt;"",BQ217&lt;&gt;0,FALSE),FALSE),"")</f>
        <v>1</v>
      </c>
      <c r="AS217" s="17" t="b">
        <f t="shared" ref="AS217" ca="1" si="3776">IF(H217,IF(BR217&lt;&gt;"",BR217&lt;&gt;0,FALSE),"")</f>
        <v>0</v>
      </c>
      <c r="AT217" s="17" t="b">
        <f t="shared" ref="AT217" ca="1" si="3777">IF(H217,IF(N217&gt;0,FALSE,IF(BU217&lt;&gt;"",MATCH(BU217,DataType,0)=1,FALSE)),"")</f>
        <v>0</v>
      </c>
      <c r="AU217" s="17" t="b">
        <f t="shared" ref="AU217" ca="1" si="3778">IF(H217,IF(N217&gt;0,TRUE,IF(BU217&lt;&gt;"",MATCH(BU217,DataType,0)=2,FALSE)),"")</f>
        <v>1</v>
      </c>
      <c r="AV217" s="17" t="b">
        <f t="shared" ref="AV217" ca="1" si="3779">IF(H217,IF(N217&gt;0,FALSE,IF(BU217&lt;&gt;"",MATCH(BU217,DataType,0)=3,FALSE)),"")</f>
        <v>0</v>
      </c>
      <c r="AW217" s="17" t="b">
        <f t="shared" ref="AW217" ca="1" si="3780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781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782">IF(H217,BU217="",FALSE)</f>
        <v>1</v>
      </c>
      <c r="BB217" s="17" t="b">
        <v>0</v>
      </c>
      <c r="BC217" s="17" t="b">
        <f t="shared" ref="BC217" ca="1" si="3783">IF(BA217,IF(N217&gt;0,AND(AZ217,Z217=0),FALSE),"")</f>
        <v>1</v>
      </c>
      <c r="BD217" s="17" t="b">
        <f t="shared" ref="BD217" ca="1" si="3784">IF(BA217,IF(N217&gt;0,AND(NOT(AZ217),Z217=0),FALSE),"")</f>
        <v>0</v>
      </c>
      <c r="BE217" s="17" t="str">
        <f t="shared" ca="1" si="2541"/>
        <v/>
      </c>
      <c r="BF217" s="17" t="b">
        <f t="shared" ca="1" si="2542"/>
        <v>0</v>
      </c>
      <c r="BG217" s="17" t="b">
        <f t="shared" ref="BG217" ca="1" si="3785">IF(BA217,IF(OR(BB217:BF217),FALSE,IF(Z217=0,FALSE,Z217&gt;0)),"")</f>
        <v>0</v>
      </c>
      <c r="BH217" s="17" t="b">
        <f t="shared" ref="BH217" ca="1" si="3786">IF(BA217,COUNTIF(BB217:BG217,TRUE)=1,"")</f>
        <v>1</v>
      </c>
      <c r="BI217" s="17">
        <f t="shared" ref="BI217" ca="1" si="3787">IF(BA217,IFERROR(MATCH(TRUE,BB217:BG217,0),7),"")</f>
        <v>2</v>
      </c>
      <c r="BJ217" s="17" t="b">
        <f t="shared" ref="BJ217" ca="1" si="3788">DF217&lt;&gt;""</f>
        <v>0</v>
      </c>
      <c r="BK217" s="17" t="str">
        <f t="shared" ca="1" si="2543"/>
        <v/>
      </c>
      <c r="BL217" s="17" t="str">
        <f t="shared" ref="BL217" ca="1" si="3789">IF(H217,IF(AND(NOT(BA217),AU217),AC217&gt;0,""),"")</f>
        <v/>
      </c>
      <c r="BM217" s="17" t="str">
        <f t="shared" ref="BM217" ca="1" si="3790">IF(H217,IF(BA217,CHOOSE(BI217,"0","F","L","I","N",IF(AA217&gt;0.5,"N","S"),"0"),CHOOSE(MATCH(BU217,DataType,0),"S",IF(BK217,"I","N"),"D"  )),"")</f>
        <v>F</v>
      </c>
      <c r="BN217" s="17" t="str">
        <f t="shared" ref="BN217" ca="1" si="3791">IF(H217,IF(BJ217,"E",IF(BA217,CHOOSE(BI217,"0","F","L","I","N","S","0"),CHOOSE(MATCH(BU217,DataType,0),"S",IF(BK217,"I","N"),"D"  ))),"")</f>
        <v>F</v>
      </c>
      <c r="BO217" s="17" t="str">
        <f t="shared" ref="BO217" ca="1" si="3792">IF($H217,IF(BM217="0","",IF(AND(AR217,N217=2),"D",IF(BM217="S","N",IF(AL217,"O",IF(AM217,"I","N"))))),"")</f>
        <v>D</v>
      </c>
      <c r="BP217" s="14" t="b">
        <f t="shared" ref="BP217" ca="1" si="3793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794">IF(MID(DC217,1,1)="■",MID(DC217,2,LEN(DC217)),DC217)</f>
        <v/>
      </c>
      <c r="DE217" s="14" t="str">
        <f t="shared" ref="DE217" ca="1" si="3795">IF(DD217&lt;&gt;"",IF(MID(DD217,LEN(DD217),1)="■",MID(DD217,1,LEN(DD217)-1),DD217),"")</f>
        <v/>
      </c>
      <c r="DF217" s="14" t="str">
        <f t="shared" ref="DF217" ca="1" si="3796">IFERROR(IF(DE217&lt;&gt;"",SUBSTITUTE(DE217,"■",". "),""),"##INTERNAL_ERROR")</f>
        <v/>
      </c>
      <c r="DG217" s="14" t="str">
        <f t="shared" ref="DG217" ca="1" si="3797">IF(CN217&lt;&gt;0,"Variable name don't comply with the naming convention","")</f>
        <v/>
      </c>
      <c r="DH217" s="14" t="str">
        <f t="shared" ref="DH217" ca="1" si="3798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799">IF(CP217&lt;&gt;"","Variable label exceed length 150","")</f>
        <v/>
      </c>
      <c r="DJ217" s="14" t="str">
        <f t="shared" ref="DJ217" ca="1" si="3800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801">IF(CR217&lt;&gt;"","The following cases have values below declared theorethical min: " &amp;SUBSTITUTE(CR217," ",", "),"")</f>
        <v/>
      </c>
      <c r="DL217" s="14" t="str">
        <f t="shared" ref="DL217" ca="1" si="3802">IF(CS217&lt;&gt;"","The following cases have values above declared theorethical max: " &amp;SUBSTITUTE(CS217," ",", "),"")</f>
        <v/>
      </c>
      <c r="DM217" s="14" t="str">
        <f t="shared" ref="DM217" ca="1" si="3803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3804">IF(CV217&lt;&gt;"","The following records are missing in this required field: " &amp;SUBSTITUTE(CV217," ",", "),"")</f>
        <v/>
      </c>
      <c r="DP217" s="14" t="str">
        <f t="shared" ref="DP217" ca="1" si="3805">IF(CW217&lt;&gt;"","The following cases have non-integer values: " &amp;SUBSTITUTE(CW217," ",", "),"")</f>
        <v/>
      </c>
      <c r="DQ217" s="14" t="str">
        <f t="shared" ref="DQ217" ca="1" si="3806">IF(CX217&lt;&gt;"","The following cases are non-numeric: " &amp;SUBSTITUTE(CX217," ",", "),"")</f>
        <v/>
      </c>
      <c r="DR217" s="14" t="str">
        <f t="shared" ref="DR217" ca="1" si="3807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3808">IF(CZ217&lt;&gt;"","In the following cases " &amp; P217 &amp; " " &amp; LOWER(MID(AJ217,1,1)) &amp; MID(AJ217,2,LEN(AJ217)) &amp; ": " &amp;SUBSTITUTE(CZ217," ",", "),"")</f>
        <v/>
      </c>
      <c r="DZ217" s="14" t="b">
        <f t="shared" ref="DZ217" ca="1" si="3809">OR(ED217&lt;&gt;"",EF217&lt;&gt;"",EG217&lt;&gt;"")</f>
        <v>0</v>
      </c>
      <c r="EA217" s="14" t="str">
        <f t="shared" ref="EA217" ca="1" si="3810">IF(EB217&lt;&gt;"",G217 &amp; " (" &amp; F217 &amp; ")","")</f>
        <v>Spinal cord MRI Thoracic - Other (q_65b_7)</v>
      </c>
      <c r="EB217" s="14" t="str">
        <f t="shared" ref="EB217" ca="1" si="3811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3812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3813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3814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3815">IF($H217,AG217,"")</f>
        <v/>
      </c>
      <c r="EG217" s="14" t="str">
        <f t="shared" ref="EG217" ca="1" si="3816">IF($H217,AJ217,"")</f>
        <v/>
      </c>
      <c r="EM217" s="14" t="b">
        <f t="shared" ref="EM217" ca="1" si="3817">OR(EC217&lt;&gt;"",DF217&lt;&gt;"")</f>
        <v>1</v>
      </c>
      <c r="EN217" s="14">
        <f t="shared" ref="EN217" ca="1" si="3818">IF(EM217,C217,"")</f>
        <v>204</v>
      </c>
      <c r="EO217" s="14" t="str">
        <f t="shared" ref="EO217" ca="1" si="3819">IF(EM217,F217,"")</f>
        <v>q_65b_7</v>
      </c>
      <c r="EP217" s="14" t="str">
        <f t="shared" ref="EP217" ca="1" si="3820">EC217</f>
        <v xml:space="preserve">Spinal cord MRI Thoracic - Other (q_65b_7): Values must be limited to predefinied list. </v>
      </c>
      <c r="EQ217" s="14" t="str">
        <f t="shared" ref="EQ217" ca="1" si="3821">DF217</f>
        <v/>
      </c>
    </row>
    <row r="218" spans="2:147" s="14" customFormat="1">
      <c r="B218" s="14" t="str">
        <f t="shared" ref="B218" ca="1" si="3822">DF218</f>
        <v/>
      </c>
      <c r="C218" s="14">
        <f t="shared" ref="C218" ca="1" si="3823">IF(OFFSET(B218,-1,COLUMN(VariableExists)-2),OFFSET(B218,-1,1)+1,OFFSET(B218,-1,1))</f>
        <v>205</v>
      </c>
      <c r="D218" s="14">
        <f t="shared" ref="D218" si="3824">ROW(A218)-2</f>
        <v>216</v>
      </c>
      <c r="E218" s="14" t="str">
        <f t="shared" ref="E218" ca="1" si="3825">IF(OR(G218="",ROW(G218)=2),"",IF(Z218&gt;0,"S",IF(AX218,IF(J218=2,"D","N"),"I")))</f>
        <v>D</v>
      </c>
      <c r="F218" s="14" t="str">
        <f t="shared" ref="F218" ca="1" si="3826">IF(H218,O218,"")</f>
        <v>q_65b_8</v>
      </c>
      <c r="G218" s="14" t="str">
        <f t="shared" ref="G218" ca="1" si="3827">IF(H218,P218,"")</f>
        <v>Spinal cord MRI Thoracic - NA</v>
      </c>
      <c r="H218" s="14" t="b">
        <f t="shared" ref="H218" ca="1" si="3828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[DBTemplate.xlsm]labels!PQ3:PQ725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[DBTemplate.xlsm]labels!PQ3:PQ4</v>
      </c>
      <c r="L218" s="14" t="str">
        <f ca="1">IF($H218,IF($J218&gt;0,ADDRESS(3,(D218+1)*2,4,,"["&amp;wew!$G$7&amp;"]"&amp;_sheetname_labels)&amp;":"&amp;ADDRESS(2+J218,(D218+1)*2,4),""),"")</f>
        <v>[DBTemplate.xlsm]labels!PR3:PR4</v>
      </c>
      <c r="M218" s="14">
        <f t="shared" ref="M218" ca="1" si="3829">IF($H218,IF(J218&gt;0,COUNTA(INDIRECT(K218))-COUNT(INDIRECT(K218)),0),"")</f>
        <v>0</v>
      </c>
      <c r="N218" s="14">
        <f t="shared" ref="N218" ca="1" si="3830">IF(H218,J218-M218,"")</f>
        <v>2</v>
      </c>
      <c r="O218" s="14" t="str">
        <f t="shared" ref="O218" ca="1" si="3831">IF(INDIRECT(ADDRESS(2,D218+1,,,_sheetname_dataframe))="","",INDIRECT(ADDRESS(2,D218+1,,,_sheetname_dataframe)))</f>
        <v>q_65b_8</v>
      </c>
      <c r="P218" s="14" t="str">
        <f t="shared" ref="P218" ca="1" si="3832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[DBTemplate.xlsm]data_frame!HI3:HI3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3833">IF(H218,S218-T218-W218,"")</f>
        <v>0</v>
      </c>
      <c r="AA218" s="12" t="str">
        <f t="shared" ref="AA218" ca="1" si="3834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3835">IF($H218,IF(AC218&lt;&gt;"",IF(AC218=0,1,IF(AC218/W218&lt;0.15,2,3)),0),"")</f>
        <v>1</v>
      </c>
      <c r="AE218" s="17" t="b">
        <f t="shared" ref="AE218" ca="1" si="3836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3837">IF(AE218,IF($H218,IF(INDIRECT(ADDRESS(1,D218+2,,,_sheetname_dataframe))="","",INDIRECT(ADDRESS(1,D218+2,,,_sheetname_dataframe))),""),"")</f>
        <v/>
      </c>
      <c r="AH218" s="17" t="b">
        <f t="shared" ref="AH218" ca="1" si="3838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3839">IF(AH218,IF($H218,IF(INDIRECT(ADDRESS(1,D218+3,,,_sheetname_dataframe))="","",INDIRECT(ADDRESS(1,D218+3,,,_sheetname_dataframe))),""),"")</f>
        <v/>
      </c>
      <c r="AK218" s="17" t="b">
        <f t="shared" ref="AK218" ca="1" si="3840">IF(H218,OR(AQ218,AD218=2),"")</f>
        <v>0</v>
      </c>
      <c r="AL218" s="17" t="b">
        <f t="shared" ref="AL218" ca="1" si="3841">IF($H218,IF(BV218&lt;&gt;"",IF(OR(BM218="F",BM218="L",BM218="I",BM218="D"),BV218&lt;&gt;0)),"")</f>
        <v>0</v>
      </c>
      <c r="AM218" s="17" t="b">
        <f t="shared" ref="AM218" ca="1" si="3842">IF($H218,AND(NOT(AL218),OR(IF(BW218&lt;&gt;"",IF(OR(BM218="F",BM218="L"),BW218&lt;&gt;0)),BM218="I",BM218="N",BM218="D")),"")</f>
        <v>0</v>
      </c>
      <c r="AN218" s="17">
        <f t="shared" ref="AN218" ca="1" si="3843">IF(COUNTA(INDIRECT(Q218))=0,0, IF(AND(AO218&lt;&gt;"",X218&lt;AO218),1,IF(AND(AP218&lt;&gt;"",Y218&gt;AP218),1,IF(AND(AQ218,AC218&gt;0),2,0))))</f>
        <v>0</v>
      </c>
      <c r="AO218" s="24" t="str">
        <f t="shared" ref="AO218" ca="1" si="3844">IF($H218,IF(BY218&lt;&gt;"",IF(ISNUMBER(BY218),BY218,""),""),"")</f>
        <v/>
      </c>
      <c r="AP218" s="24" t="str">
        <f t="shared" ref="AP218" ca="1" si="3845">IF($H218,IF(BZ218&lt;&gt;"",IF(ISNUMBER(BZ218),BZ218,""),""),"")</f>
        <v/>
      </c>
      <c r="AQ218" s="17" t="b">
        <f t="shared" ca="1" si="2540"/>
        <v>0</v>
      </c>
      <c r="AR218" s="17" t="b">
        <f t="shared" ref="AR218" ca="1" si="3846">IF(H218,IF(N218&gt;0,IF(BQ218&lt;&gt;"",BQ218&lt;&gt;0,FALSE),FALSE),"")</f>
        <v>1</v>
      </c>
      <c r="AS218" s="17" t="b">
        <f t="shared" ref="AS218" ca="1" si="3847">IF(H218,IF(BR218&lt;&gt;"",BR218&lt;&gt;0,FALSE),"")</f>
        <v>0</v>
      </c>
      <c r="AT218" s="17" t="b">
        <f t="shared" ref="AT218" ca="1" si="3848">IF(H218,IF(N218&gt;0,FALSE,IF(BU218&lt;&gt;"",MATCH(BU218,DataType,0)=1,FALSE)),"")</f>
        <v>0</v>
      </c>
      <c r="AU218" s="17" t="b">
        <f t="shared" ref="AU218" ca="1" si="3849">IF(H218,IF(N218&gt;0,TRUE,IF(BU218&lt;&gt;"",MATCH(BU218,DataType,0)=2,FALSE)),"")</f>
        <v>1</v>
      </c>
      <c r="AV218" s="17" t="b">
        <f t="shared" ref="AV218" ca="1" si="3850">IF(H218,IF(N218&gt;0,FALSE,IF(BU218&lt;&gt;"",MATCH(BU218,DataType,0)=3,FALSE)),"")</f>
        <v>0</v>
      </c>
      <c r="AW218" s="17" t="b">
        <f t="shared" ref="AW218" ca="1" si="3851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3852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3853">IF(H218,BU218="",FALSE)</f>
        <v>1</v>
      </c>
      <c r="BB218" s="17" t="b">
        <v>0</v>
      </c>
      <c r="BC218" s="17" t="b">
        <f t="shared" ref="BC218" ca="1" si="3854">IF(BA218,IF(N218&gt;0,AND(AZ218,Z218=0),FALSE),"")</f>
        <v>1</v>
      </c>
      <c r="BD218" s="17" t="b">
        <f t="shared" ref="BD218" ca="1" si="3855">IF(BA218,IF(N218&gt;0,AND(NOT(AZ218),Z218=0),FALSE),"")</f>
        <v>0</v>
      </c>
      <c r="BE218" s="17" t="str">
        <f t="shared" ca="1" si="2541"/>
        <v/>
      </c>
      <c r="BF218" s="17" t="b">
        <f t="shared" ca="1" si="2542"/>
        <v>0</v>
      </c>
      <c r="BG218" s="17" t="b">
        <f t="shared" ref="BG218" ca="1" si="3856">IF(BA218,IF(OR(BB218:BF218),FALSE,IF(Z218=0,FALSE,Z218&gt;0)),"")</f>
        <v>0</v>
      </c>
      <c r="BH218" s="17" t="b">
        <f t="shared" ref="BH218" ca="1" si="3857">IF(BA218,COUNTIF(BB218:BG218,TRUE)=1,"")</f>
        <v>1</v>
      </c>
      <c r="BI218" s="17">
        <f t="shared" ref="BI218" ca="1" si="3858">IF(BA218,IFERROR(MATCH(TRUE,BB218:BG218,0),7),"")</f>
        <v>2</v>
      </c>
      <c r="BJ218" s="17" t="b">
        <f t="shared" ref="BJ218" ca="1" si="3859">DF218&lt;&gt;""</f>
        <v>0</v>
      </c>
      <c r="BK218" s="17" t="str">
        <f t="shared" ca="1" si="2543"/>
        <v/>
      </c>
      <c r="BL218" s="17" t="str">
        <f t="shared" ref="BL218" ca="1" si="3860">IF(H218,IF(AND(NOT(BA218),AU218),AC218&gt;0,""),"")</f>
        <v/>
      </c>
      <c r="BM218" s="17" t="str">
        <f t="shared" ref="BM218" ca="1" si="3861">IF(H218,IF(BA218,CHOOSE(BI218,"0","F","L","I","N",IF(AA218&gt;0.5,"N","S"),"0"),CHOOSE(MATCH(BU218,DataType,0),"S",IF(BK218,"I","N"),"D"  )),"")</f>
        <v>F</v>
      </c>
      <c r="BN218" s="17" t="str">
        <f t="shared" ref="BN218" ca="1" si="3862">IF(H218,IF(BJ218,"E",IF(BA218,CHOOSE(BI218,"0","F","L","I","N","S","0"),CHOOSE(MATCH(BU218,DataType,0),"S",IF(BK218,"I","N"),"D"  ))),"")</f>
        <v>F</v>
      </c>
      <c r="BO218" s="17" t="str">
        <f t="shared" ref="BO218" ca="1" si="3863">IF($H218,IF(BM218="0","",IF(AND(AR218,N218=2),"D",IF(BM218="S","N",IF(AL218,"O",IF(AM218,"I","N"))))),"")</f>
        <v>D</v>
      </c>
      <c r="BP218" s="14" t="b">
        <f t="shared" ref="BP218" ca="1" si="3864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3865">IF(MID(DC218,1,1)="■",MID(DC218,2,LEN(DC218)),DC218)</f>
        <v/>
      </c>
      <c r="DE218" s="14" t="str">
        <f t="shared" ref="DE218" ca="1" si="3866">IF(DD218&lt;&gt;"",IF(MID(DD218,LEN(DD218),1)="■",MID(DD218,1,LEN(DD218)-1),DD218),"")</f>
        <v/>
      </c>
      <c r="DF218" s="14" t="str">
        <f t="shared" ref="DF218" ca="1" si="3867">IFERROR(IF(DE218&lt;&gt;"",SUBSTITUTE(DE218,"■",". "),""),"##INTERNAL_ERROR")</f>
        <v/>
      </c>
      <c r="DG218" s="14" t="str">
        <f t="shared" ref="DG218" ca="1" si="3868">IF(CN218&lt;&gt;0,"Variable name don't comply with the naming convention","")</f>
        <v/>
      </c>
      <c r="DH218" s="14" t="str">
        <f t="shared" ref="DH218" ca="1" si="3869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3870">IF(CP218&lt;&gt;"","Variable label exceed length 150","")</f>
        <v/>
      </c>
      <c r="DJ218" s="14" t="str">
        <f t="shared" ref="DJ218" ca="1" si="3871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3872">IF(CR218&lt;&gt;"","The following cases have values below declared theorethical min: " &amp;SUBSTITUTE(CR218," ",", "),"")</f>
        <v/>
      </c>
      <c r="DL218" s="14" t="str">
        <f t="shared" ref="DL218" ca="1" si="3873">IF(CS218&lt;&gt;"","The following cases have values above declared theorethical max: " &amp;SUBSTITUTE(CS218," ",", "),"")</f>
        <v/>
      </c>
      <c r="DM218" s="14" t="str">
        <f t="shared" ref="DM218" ca="1" si="3874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3875">IF(CV218&lt;&gt;"","The following records are missing in this required field: " &amp;SUBSTITUTE(CV218," ",", "),"")</f>
        <v/>
      </c>
      <c r="DP218" s="14" t="str">
        <f t="shared" ref="DP218" ca="1" si="3876">IF(CW218&lt;&gt;"","The following cases have non-integer values: " &amp;SUBSTITUTE(CW218," ",", "),"")</f>
        <v/>
      </c>
      <c r="DQ218" s="14" t="str">
        <f t="shared" ref="DQ218" ca="1" si="3877">IF(CX218&lt;&gt;"","The following cases are non-numeric: " &amp;SUBSTITUTE(CX218," ",", "),"")</f>
        <v/>
      </c>
      <c r="DR218" s="14" t="str">
        <f t="shared" ref="DR218" ca="1" si="3878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3879">IF(CZ218&lt;&gt;"","In the following cases " &amp; P218 &amp; " " &amp; LOWER(MID(AJ218,1,1)) &amp; MID(AJ218,2,LEN(AJ218)) &amp; ": " &amp;SUBSTITUTE(CZ218," ",", "),"")</f>
        <v/>
      </c>
      <c r="DZ218" s="14" t="b">
        <f t="shared" ref="DZ218" ca="1" si="3880">OR(ED218&lt;&gt;"",EF218&lt;&gt;"",EG218&lt;&gt;"")</f>
        <v>0</v>
      </c>
      <c r="EA218" s="14" t="str">
        <f t="shared" ref="EA218" ca="1" si="3881">IF(EB218&lt;&gt;"",G218 &amp; " (" &amp; F218 &amp; ")","")</f>
        <v>Spinal cord MRI Thoracic - NA (q_65b_8)</v>
      </c>
      <c r="EB218" s="14" t="str">
        <f t="shared" ref="EB218" ca="1" si="3882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3883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3884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3885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3886">IF($H218,AG218,"")</f>
        <v/>
      </c>
      <c r="EG218" s="14" t="str">
        <f t="shared" ref="EG218" ca="1" si="3887">IF($H218,AJ218,"")</f>
        <v/>
      </c>
      <c r="EM218" s="14" t="b">
        <f t="shared" ref="EM218" ca="1" si="3888">OR(EC218&lt;&gt;"",DF218&lt;&gt;"")</f>
        <v>1</v>
      </c>
      <c r="EN218" s="14">
        <f t="shared" ref="EN218" ca="1" si="3889">IF(EM218,C218,"")</f>
        <v>205</v>
      </c>
      <c r="EO218" s="14" t="str">
        <f t="shared" ref="EO218" ca="1" si="3890">IF(EM218,F218,"")</f>
        <v>q_65b_8</v>
      </c>
      <c r="EP218" s="14" t="str">
        <f t="shared" ref="EP218" ca="1" si="3891">EC218</f>
        <v xml:space="preserve">Spinal cord MRI Thoracic - NA (q_65b_8): Values must be limited to predefinied list. </v>
      </c>
      <c r="EQ218" s="14" t="str">
        <f t="shared" ref="EQ218" ca="1" si="3892">DF218</f>
        <v/>
      </c>
    </row>
    <row r="219" spans="2:147" s="14" customFormat="1">
      <c r="B219" s="14" t="str">
        <f t="shared" ca="1" si="3325"/>
        <v/>
      </c>
      <c r="C219" s="14">
        <f t="shared" ca="1" si="3326"/>
        <v>206</v>
      </c>
      <c r="D219" s="14">
        <f t="shared" si="3327"/>
        <v>217</v>
      </c>
      <c r="E219" s="14" t="str">
        <f t="shared" ca="1" si="3328"/>
        <v>D</v>
      </c>
      <c r="F219" s="14" t="str">
        <f t="shared" ca="1" si="3329"/>
        <v>q_65c_1</v>
      </c>
      <c r="G219" s="14" t="str">
        <f t="shared" ca="1" si="3330"/>
        <v>Spinal cord MRI Lumbo-sacral - Normal</v>
      </c>
      <c r="H219" s="14" t="b">
        <f t="shared" ca="1" si="3331"/>
        <v>1</v>
      </c>
      <c r="I219" s="14" t="str">
        <f ca="1">IF($H219,ADDRESS(3,(D219+1)*2-1,4,,"["&amp;wew!$G$7&amp;"]"&amp;_sheetname_labels)&amp;":"&amp;ADDRESS(2+ster!$B$20,(D219+1)*2-1,4),"")</f>
        <v>[DBTemplate.xlsm]labels!PS3:PS725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[DBTemplate.xlsm]labels!PS3:PS4</v>
      </c>
      <c r="L219" s="14" t="str">
        <f ca="1">IF($H219,IF($J219&gt;0,ADDRESS(3,(D219+1)*2,4,,"["&amp;wew!$G$7&amp;"]"&amp;_sheetname_labels)&amp;":"&amp;ADDRESS(2+J219,(D219+1)*2,4),""),"")</f>
        <v>[DBTemplate.xlsm]labels!PT3:PT4</v>
      </c>
      <c r="M219" s="14">
        <f t="shared" ca="1" si="3332"/>
        <v>0</v>
      </c>
      <c r="N219" s="14">
        <f t="shared" ca="1" si="3333"/>
        <v>2</v>
      </c>
      <c r="O219" s="14" t="str">
        <f t="shared" ca="1" si="3334"/>
        <v>q_65c_1</v>
      </c>
      <c r="P219" s="14" t="str">
        <f t="shared" ca="1" si="3335"/>
        <v>Spinal cord MRI Lumbo-sacral - Normal</v>
      </c>
      <c r="Q219" s="14" t="str">
        <f ca="1">IF($BP219,ADDRESS(3,D219+1,4,,"["&amp;wew!$G$7&amp;"]"&amp;_sheetname_dataframe)&amp;":"&amp;ADDRESS(2+ster!$C$14,D219+1,4),"")</f>
        <v>[DBTemplate.xlsm]data_frame!HJ3:HJ3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336"/>
        <v>0</v>
      </c>
      <c r="AA219" s="12" t="str">
        <f t="shared" ca="1" si="333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338"/>
        <v>1</v>
      </c>
      <c r="AE219" s="17" t="b">
        <f t="shared" ca="1" si="333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340"/>
        <v/>
      </c>
      <c r="AH219" s="17" t="b">
        <f t="shared" ca="1" si="334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342"/>
        <v/>
      </c>
      <c r="AK219" s="17" t="b">
        <f t="shared" ca="1" si="3343"/>
        <v>0</v>
      </c>
      <c r="AL219" s="17" t="b">
        <f t="shared" ca="1" si="3344"/>
        <v>0</v>
      </c>
      <c r="AM219" s="17" t="b">
        <f t="shared" ca="1" si="3345"/>
        <v>0</v>
      </c>
      <c r="AN219" s="17">
        <f t="shared" ca="1" si="3346"/>
        <v>0</v>
      </c>
      <c r="AO219" s="24" t="str">
        <f t="shared" ca="1" si="3347"/>
        <v/>
      </c>
      <c r="AP219" s="24" t="str">
        <f t="shared" ca="1" si="3348"/>
        <v/>
      </c>
      <c r="AQ219" s="17" t="b">
        <f t="shared" ca="1" si="2540"/>
        <v>0</v>
      </c>
      <c r="AR219" s="17" t="b">
        <f t="shared" ca="1" si="3349"/>
        <v>1</v>
      </c>
      <c r="AS219" s="17" t="b">
        <f t="shared" ca="1" si="3350"/>
        <v>0</v>
      </c>
      <c r="AT219" s="17" t="b">
        <f t="shared" ca="1" si="3351"/>
        <v>0</v>
      </c>
      <c r="AU219" s="17" t="b">
        <f t="shared" ca="1" si="3352"/>
        <v>1</v>
      </c>
      <c r="AV219" s="17" t="b">
        <f t="shared" ca="1" si="3353"/>
        <v>0</v>
      </c>
      <c r="AW219" s="17" t="b">
        <f t="shared" ca="1" si="3354"/>
        <v>0</v>
      </c>
      <c r="AX219" s="14" t="b">
        <f t="array" aca="1" ref="AX219" ca="1">IF(H219,N219&gt;0,"")</f>
        <v>1</v>
      </c>
      <c r="AY219" s="17" t="str">
        <f t="shared" ca="1" si="3355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356"/>
        <v>1</v>
      </c>
      <c r="BB219" s="17" t="b">
        <v>0</v>
      </c>
      <c r="BC219" s="17" t="b">
        <f t="shared" ca="1" si="3357"/>
        <v>1</v>
      </c>
      <c r="BD219" s="17" t="b">
        <f t="shared" ca="1" si="3358"/>
        <v>0</v>
      </c>
      <c r="BE219" s="17" t="str">
        <f t="shared" ca="1" si="2541"/>
        <v/>
      </c>
      <c r="BF219" s="17" t="b">
        <f t="shared" ca="1" si="2542"/>
        <v>0</v>
      </c>
      <c r="BG219" s="17" t="b">
        <f t="shared" ca="1" si="3359"/>
        <v>0</v>
      </c>
      <c r="BH219" s="17" t="b">
        <f t="shared" ca="1" si="3360"/>
        <v>1</v>
      </c>
      <c r="BI219" s="17">
        <f t="shared" ca="1" si="3361"/>
        <v>2</v>
      </c>
      <c r="BJ219" s="17" t="b">
        <f t="shared" ca="1" si="3362"/>
        <v>0</v>
      </c>
      <c r="BK219" s="17" t="str">
        <f t="shared" ca="1" si="2543"/>
        <v/>
      </c>
      <c r="BL219" s="17" t="str">
        <f t="shared" ca="1" si="3363"/>
        <v/>
      </c>
      <c r="BM219" s="17" t="str">
        <f t="shared" ca="1" si="3364"/>
        <v>F</v>
      </c>
      <c r="BN219" s="17" t="str">
        <f t="shared" ca="1" si="3365"/>
        <v>F</v>
      </c>
      <c r="BO219" s="17" t="str">
        <f t="shared" ca="1" si="3366"/>
        <v>D</v>
      </c>
      <c r="BP219" s="14" t="b">
        <f t="shared" ca="1" si="3367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</v>
      </c>
      <c r="DD219" s="14" t="str">
        <f t="shared" ca="1" si="3368"/>
        <v/>
      </c>
      <c r="DE219" s="14" t="str">
        <f t="shared" ca="1" si="3369"/>
        <v/>
      </c>
      <c r="DF219" s="14" t="str">
        <f t="shared" ca="1" si="3370"/>
        <v/>
      </c>
      <c r="DG219" s="14" t="str">
        <f t="shared" ca="1" si="3371"/>
        <v/>
      </c>
      <c r="DH219" s="14" t="str">
        <f t="shared" ca="1" si="3372"/>
        <v/>
      </c>
      <c r="DI219" s="14" t="str">
        <f t="shared" ca="1" si="3373"/>
        <v/>
      </c>
      <c r="DJ219" s="14" t="str">
        <f t="shared" ca="1" si="3374"/>
        <v/>
      </c>
      <c r="DK219" s="14" t="str">
        <f t="shared" ca="1" si="3375"/>
        <v/>
      </c>
      <c r="DL219" s="14" t="str">
        <f t="shared" ca="1" si="3376"/>
        <v/>
      </c>
      <c r="DM219" s="14" t="str">
        <f t="shared" ca="1" si="3377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378"/>
        <v/>
      </c>
      <c r="DP219" s="14" t="str">
        <f t="shared" ca="1" si="3379"/>
        <v/>
      </c>
      <c r="DQ219" s="14" t="str">
        <f t="shared" ca="1" si="3380"/>
        <v/>
      </c>
      <c r="DR219" s="14" t="str">
        <f t="shared" ca="1" si="3381"/>
        <v/>
      </c>
      <c r="DS219" s="14" t="str">
        <f t="shared" ca="1" si="3382"/>
        <v/>
      </c>
      <c r="DZ219" s="14" t="b">
        <f t="shared" ca="1" si="3383"/>
        <v>0</v>
      </c>
      <c r="EA219" s="14" t="str">
        <f t="shared" ca="1" si="3384"/>
        <v>Spinal cord MRI Lumbo-sacral - Normal (q_65c_1)</v>
      </c>
      <c r="EB219" s="14" t="str">
        <f t="shared" ca="1" si="3385"/>
        <v xml:space="preserve">Values must be limited to predefinied list. </v>
      </c>
      <c r="EC219" s="14" t="str">
        <f t="shared" ca="1" si="3386"/>
        <v xml:space="preserve">Spinal cord MRI Lumbo-sacral - Normal (q_65c_1): Values must be limited to predefinied list. </v>
      </c>
      <c r="ED219" s="14" t="str">
        <f t="shared" ca="1" si="3387"/>
        <v/>
      </c>
      <c r="EE219" s="14" t="str">
        <f t="shared" ca="1" si="3388"/>
        <v>Values must be limited to predefinied list</v>
      </c>
      <c r="EF219" s="14" t="str">
        <f t="shared" ca="1" si="3389"/>
        <v/>
      </c>
      <c r="EG219" s="14" t="str">
        <f t="shared" ca="1" si="3390"/>
        <v/>
      </c>
      <c r="EM219" s="14" t="b">
        <f t="shared" ca="1" si="3391"/>
        <v>1</v>
      </c>
      <c r="EN219" s="14">
        <f t="shared" ca="1" si="3392"/>
        <v>206</v>
      </c>
      <c r="EO219" s="14" t="str">
        <f t="shared" ca="1" si="3393"/>
        <v>q_65c_1</v>
      </c>
      <c r="EP219" s="14" t="str">
        <f t="shared" ca="1" si="3394"/>
        <v xml:space="preserve">Spinal cord MRI Lumbo-sacral - Normal (q_65c_1): Values must be limited to predefinied list. </v>
      </c>
      <c r="EQ219" s="14" t="str">
        <f t="shared" ca="1" si="3395"/>
        <v/>
      </c>
    </row>
    <row r="220" spans="2:147" s="14" customFormat="1">
      <c r="B220" s="14" t="str">
        <f t="shared" ref="B220" ca="1" si="3893">DF220</f>
        <v/>
      </c>
      <c r="C220" s="14">
        <f t="shared" ref="C220" ca="1" si="3894">IF(OFFSET(B220,-1,COLUMN(VariableExists)-2),OFFSET(B220,-1,1)+1,OFFSET(B220,-1,1))</f>
        <v>207</v>
      </c>
      <c r="D220" s="14">
        <f t="shared" ref="D220" si="3895">ROW(A220)-2</f>
        <v>218</v>
      </c>
      <c r="E220" s="14" t="str">
        <f t="shared" ref="E220" ca="1" si="3896">IF(OR(G220="",ROW(G220)=2),"",IF(Z220&gt;0,"S",IF(AX220,IF(J220=2,"D","N"),"I")))</f>
        <v>D</v>
      </c>
      <c r="F220" s="14" t="str">
        <f t="shared" ref="F220" ca="1" si="3897">IF(H220,O220,"")</f>
        <v>q_65c_2</v>
      </c>
      <c r="G220" s="14" t="str">
        <f t="shared" ref="G220" ca="1" si="3898">IF(H220,P220,"")</f>
        <v>Spinal cord MRI Lumbo-sacral - Tumor</v>
      </c>
      <c r="H220" s="14" t="b">
        <f t="shared" ref="H220" ca="1" si="3899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[DBTemplate.xlsm]labels!PU3:PU725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[DBTemplate.xlsm]labels!PU3:PU4</v>
      </c>
      <c r="L220" s="14" t="str">
        <f ca="1">IF($H220,IF($J220&gt;0,ADDRESS(3,(D220+1)*2,4,,"["&amp;wew!$G$7&amp;"]"&amp;_sheetname_labels)&amp;":"&amp;ADDRESS(2+J220,(D220+1)*2,4),""),"")</f>
        <v>[DBTemplate.xlsm]labels!PV3:PV4</v>
      </c>
      <c r="M220" s="14">
        <f t="shared" ref="M220" ca="1" si="3900">IF($H220,IF(J220&gt;0,COUNTA(INDIRECT(K220))-COUNT(INDIRECT(K220)),0),"")</f>
        <v>0</v>
      </c>
      <c r="N220" s="14">
        <f t="shared" ref="N220" ca="1" si="3901">IF(H220,J220-M220,"")</f>
        <v>2</v>
      </c>
      <c r="O220" s="14" t="str">
        <f t="shared" ref="O220" ca="1" si="3902">IF(INDIRECT(ADDRESS(2,D220+1,,,_sheetname_dataframe))="","",INDIRECT(ADDRESS(2,D220+1,,,_sheetname_dataframe)))</f>
        <v>q_65c_2</v>
      </c>
      <c r="P220" s="14" t="str">
        <f t="shared" ref="P220" ca="1" si="3903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[DBTemplate.xlsm]data_frame!HK3:HK3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3904">IF(H220,S220-T220-W220,"")</f>
        <v>0</v>
      </c>
      <c r="AA220" s="12" t="str">
        <f t="shared" ref="AA220" ca="1" si="3905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3906">IF($H220,IF(AC220&lt;&gt;"",IF(AC220=0,1,IF(AC220/W220&lt;0.15,2,3)),0),"")</f>
        <v>1</v>
      </c>
      <c r="AE220" s="17" t="b">
        <f t="shared" ref="AE220" ca="1" si="3907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3908">IF(AE220,IF($H220,IF(INDIRECT(ADDRESS(1,D220+2,,,_sheetname_dataframe))="","",INDIRECT(ADDRESS(1,D220+2,,,_sheetname_dataframe))),""),"")</f>
        <v/>
      </c>
      <c r="AH220" s="17" t="b">
        <f t="shared" ref="AH220" ca="1" si="3909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3910">IF(AH220,IF($H220,IF(INDIRECT(ADDRESS(1,D220+3,,,_sheetname_dataframe))="","",INDIRECT(ADDRESS(1,D220+3,,,_sheetname_dataframe))),""),"")</f>
        <v/>
      </c>
      <c r="AK220" s="17" t="b">
        <f t="shared" ref="AK220" ca="1" si="3911">IF(H220,OR(AQ220,AD220=2),"")</f>
        <v>0</v>
      </c>
      <c r="AL220" s="17" t="b">
        <f t="shared" ref="AL220" ca="1" si="3912">IF($H220,IF(BV220&lt;&gt;"",IF(OR(BM220="F",BM220="L",BM220="I",BM220="D"),BV220&lt;&gt;0)),"")</f>
        <v>0</v>
      </c>
      <c r="AM220" s="17" t="b">
        <f t="shared" ref="AM220" ca="1" si="3913">IF($H220,AND(NOT(AL220),OR(IF(BW220&lt;&gt;"",IF(OR(BM220="F",BM220="L"),BW220&lt;&gt;0)),BM220="I",BM220="N",BM220="D")),"")</f>
        <v>0</v>
      </c>
      <c r="AN220" s="17">
        <f t="shared" ref="AN220" ca="1" si="3914">IF(COUNTA(INDIRECT(Q220))=0,0, IF(AND(AO220&lt;&gt;"",X220&lt;AO220),1,IF(AND(AP220&lt;&gt;"",Y220&gt;AP220),1,IF(AND(AQ220,AC220&gt;0),2,0))))</f>
        <v>0</v>
      </c>
      <c r="AO220" s="24" t="str">
        <f t="shared" ref="AO220" ca="1" si="3915">IF($H220,IF(BY220&lt;&gt;"",IF(ISNUMBER(BY220),BY220,""),""),"")</f>
        <v/>
      </c>
      <c r="AP220" s="24" t="str">
        <f t="shared" ref="AP220" ca="1" si="3916">IF($H220,IF(BZ220&lt;&gt;"",IF(ISNUMBER(BZ220),BZ220,""),""),"")</f>
        <v/>
      </c>
      <c r="AQ220" s="17" t="b">
        <f t="shared" ca="1" si="2540"/>
        <v>0</v>
      </c>
      <c r="AR220" s="17" t="b">
        <f t="shared" ref="AR220" ca="1" si="3917">IF(H220,IF(N220&gt;0,IF(BQ220&lt;&gt;"",BQ220&lt;&gt;0,FALSE),FALSE),"")</f>
        <v>1</v>
      </c>
      <c r="AS220" s="17" t="b">
        <f t="shared" ref="AS220" ca="1" si="3918">IF(H220,IF(BR220&lt;&gt;"",BR220&lt;&gt;0,FALSE),"")</f>
        <v>0</v>
      </c>
      <c r="AT220" s="17" t="b">
        <f t="shared" ref="AT220" ca="1" si="3919">IF(H220,IF(N220&gt;0,FALSE,IF(BU220&lt;&gt;"",MATCH(BU220,DataType,0)=1,FALSE)),"")</f>
        <v>0</v>
      </c>
      <c r="AU220" s="17" t="b">
        <f t="shared" ref="AU220" ca="1" si="3920">IF(H220,IF(N220&gt;0,TRUE,IF(BU220&lt;&gt;"",MATCH(BU220,DataType,0)=2,FALSE)),"")</f>
        <v>1</v>
      </c>
      <c r="AV220" s="17" t="b">
        <f t="shared" ref="AV220" ca="1" si="3921">IF(H220,IF(N220&gt;0,FALSE,IF(BU220&lt;&gt;"",MATCH(BU220,DataType,0)=3,FALSE)),"")</f>
        <v>0</v>
      </c>
      <c r="AW220" s="17" t="b">
        <f t="shared" ref="AW220" ca="1" si="3922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3923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3924">IF(H220,BU220="",FALSE)</f>
        <v>1</v>
      </c>
      <c r="BB220" s="17" t="b">
        <v>0</v>
      </c>
      <c r="BC220" s="17" t="b">
        <f t="shared" ref="BC220" ca="1" si="3925">IF(BA220,IF(N220&gt;0,AND(AZ220,Z220=0),FALSE),"")</f>
        <v>1</v>
      </c>
      <c r="BD220" s="17" t="b">
        <f t="shared" ref="BD220" ca="1" si="3926">IF(BA220,IF(N220&gt;0,AND(NOT(AZ220),Z220=0),FALSE),"")</f>
        <v>0</v>
      </c>
      <c r="BE220" s="17" t="str">
        <f t="shared" ca="1" si="2541"/>
        <v/>
      </c>
      <c r="BF220" s="17" t="b">
        <f t="shared" ca="1" si="2542"/>
        <v>0</v>
      </c>
      <c r="BG220" s="17" t="b">
        <f t="shared" ref="BG220" ca="1" si="3927">IF(BA220,IF(OR(BB220:BF220),FALSE,IF(Z220=0,FALSE,Z220&gt;0)),"")</f>
        <v>0</v>
      </c>
      <c r="BH220" s="17" t="b">
        <f t="shared" ref="BH220" ca="1" si="3928">IF(BA220,COUNTIF(BB220:BG220,TRUE)=1,"")</f>
        <v>1</v>
      </c>
      <c r="BI220" s="17">
        <f t="shared" ref="BI220" ca="1" si="3929">IF(BA220,IFERROR(MATCH(TRUE,BB220:BG220,0),7),"")</f>
        <v>2</v>
      </c>
      <c r="BJ220" s="17" t="b">
        <f t="shared" ref="BJ220" ca="1" si="3930">DF220&lt;&gt;""</f>
        <v>0</v>
      </c>
      <c r="BK220" s="17" t="str">
        <f t="shared" ca="1" si="2543"/>
        <v/>
      </c>
      <c r="BL220" s="17" t="str">
        <f t="shared" ref="BL220" ca="1" si="3931">IF(H220,IF(AND(NOT(BA220),AU220),AC220&gt;0,""),"")</f>
        <v/>
      </c>
      <c r="BM220" s="17" t="str">
        <f t="shared" ref="BM220" ca="1" si="3932">IF(H220,IF(BA220,CHOOSE(BI220,"0","F","L","I","N",IF(AA220&gt;0.5,"N","S"),"0"),CHOOSE(MATCH(BU220,DataType,0),"S",IF(BK220,"I","N"),"D"  )),"")</f>
        <v>F</v>
      </c>
      <c r="BN220" s="17" t="str">
        <f t="shared" ref="BN220" ca="1" si="3933">IF(H220,IF(BJ220,"E",IF(BA220,CHOOSE(BI220,"0","F","L","I","N","S","0"),CHOOSE(MATCH(BU220,DataType,0),"S",IF(BK220,"I","N"),"D"  ))),"")</f>
        <v>F</v>
      </c>
      <c r="BO220" s="17" t="str">
        <f t="shared" ref="BO220" ca="1" si="3934">IF($H220,IF(BM220="0","",IF(AND(AR220,N220=2),"D",IF(BM220="S","N",IF(AL220,"O",IF(AM220,"I","N"))))),"")</f>
        <v>D</v>
      </c>
      <c r="BP220" s="14" t="b">
        <f t="shared" ref="BP220" ca="1" si="3935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3936">IF(MID(DC220,1,1)="■",MID(DC220,2,LEN(DC220)),DC220)</f>
        <v/>
      </c>
      <c r="DE220" s="14" t="str">
        <f t="shared" ref="DE220" ca="1" si="3937">IF(DD220&lt;&gt;"",IF(MID(DD220,LEN(DD220),1)="■",MID(DD220,1,LEN(DD220)-1),DD220),"")</f>
        <v/>
      </c>
      <c r="DF220" s="14" t="str">
        <f t="shared" ref="DF220" ca="1" si="3938">IFERROR(IF(DE220&lt;&gt;"",SUBSTITUTE(DE220,"■",". "),""),"##INTERNAL_ERROR")</f>
        <v/>
      </c>
      <c r="DG220" s="14" t="str">
        <f t="shared" ref="DG220" ca="1" si="3939">IF(CN220&lt;&gt;0,"Variable name don't comply with the naming convention","")</f>
        <v/>
      </c>
      <c r="DH220" s="14" t="str">
        <f t="shared" ref="DH220" ca="1" si="3940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3941">IF(CP220&lt;&gt;"","Variable label exceed length 150","")</f>
        <v/>
      </c>
      <c r="DJ220" s="14" t="str">
        <f t="shared" ref="DJ220" ca="1" si="3942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3943">IF(CR220&lt;&gt;"","The following cases have values below declared theorethical min: " &amp;SUBSTITUTE(CR220," ",", "),"")</f>
        <v/>
      </c>
      <c r="DL220" s="14" t="str">
        <f t="shared" ref="DL220" ca="1" si="3944">IF(CS220&lt;&gt;"","The following cases have values above declared theorethical max: " &amp;SUBSTITUTE(CS220," ",", "),"")</f>
        <v/>
      </c>
      <c r="DM220" s="14" t="str">
        <f t="shared" ref="DM220" ca="1" si="3945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3946">IF(CV220&lt;&gt;"","The following records are missing in this required field: " &amp;SUBSTITUTE(CV220," ",", "),"")</f>
        <v/>
      </c>
      <c r="DP220" s="14" t="str">
        <f t="shared" ref="DP220" ca="1" si="3947">IF(CW220&lt;&gt;"","The following cases have non-integer values: " &amp;SUBSTITUTE(CW220," ",", "),"")</f>
        <v/>
      </c>
      <c r="DQ220" s="14" t="str">
        <f t="shared" ref="DQ220" ca="1" si="3948">IF(CX220&lt;&gt;"","The following cases are non-numeric: " &amp;SUBSTITUTE(CX220," ",", "),"")</f>
        <v/>
      </c>
      <c r="DR220" s="14" t="str">
        <f t="shared" ref="DR220" ca="1" si="3949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3950">IF(CZ220&lt;&gt;"","In the following cases " &amp; P220 &amp; " " &amp; LOWER(MID(AJ220,1,1)) &amp; MID(AJ220,2,LEN(AJ220)) &amp; ": " &amp;SUBSTITUTE(CZ220," ",", "),"")</f>
        <v/>
      </c>
      <c r="DZ220" s="14" t="b">
        <f t="shared" ref="DZ220" ca="1" si="3951">OR(ED220&lt;&gt;"",EF220&lt;&gt;"",EG220&lt;&gt;"")</f>
        <v>0</v>
      </c>
      <c r="EA220" s="14" t="str">
        <f t="shared" ref="EA220" ca="1" si="3952">IF(EB220&lt;&gt;"",G220 &amp; " (" &amp; F220 &amp; ")","")</f>
        <v>Spinal cord MRI Lumbo-sacral - Tumor (q_65c_2)</v>
      </c>
      <c r="EB220" s="14" t="str">
        <f t="shared" ref="EB220" ca="1" si="3953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3954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3955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3956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3957">IF($H220,AG220,"")</f>
        <v/>
      </c>
      <c r="EG220" s="14" t="str">
        <f t="shared" ref="EG220" ca="1" si="3958">IF($H220,AJ220,"")</f>
        <v/>
      </c>
      <c r="EM220" s="14" t="b">
        <f t="shared" ref="EM220" ca="1" si="3959">OR(EC220&lt;&gt;"",DF220&lt;&gt;"")</f>
        <v>1</v>
      </c>
      <c r="EN220" s="14">
        <f t="shared" ref="EN220" ca="1" si="3960">IF(EM220,C220,"")</f>
        <v>207</v>
      </c>
      <c r="EO220" s="14" t="str">
        <f t="shared" ref="EO220" ca="1" si="3961">IF(EM220,F220,"")</f>
        <v>q_65c_2</v>
      </c>
      <c r="EP220" s="14" t="str">
        <f t="shared" ref="EP220" ca="1" si="3962">EC220</f>
        <v xml:space="preserve">Spinal cord MRI Lumbo-sacral - Tumor (q_65c_2): Values must be limited to predefinied list. </v>
      </c>
      <c r="EQ220" s="14" t="str">
        <f t="shared" ref="EQ220" ca="1" si="3963">DF220</f>
        <v/>
      </c>
    </row>
    <row r="221" spans="2:147" s="14" customFormat="1">
      <c r="B221" s="14" t="str">
        <f t="shared" ref="B221" ca="1" si="3964">DF221</f>
        <v/>
      </c>
      <c r="C221" s="14">
        <f t="shared" ref="C221" ca="1" si="3965">IF(OFFSET(B221,-1,COLUMN(VariableExists)-2),OFFSET(B221,-1,1)+1,OFFSET(B221,-1,1))</f>
        <v>208</v>
      </c>
      <c r="D221" s="14">
        <f t="shared" ref="D221" si="3966">ROW(A221)-2</f>
        <v>219</v>
      </c>
      <c r="E221" s="14" t="str">
        <f t="shared" ref="E221" ca="1" si="3967">IF(OR(G221="",ROW(G221)=2),"",IF(Z221&gt;0,"S",IF(AX221,IF(J221=2,"D","N"),"I")))</f>
        <v>D</v>
      </c>
      <c r="F221" s="14" t="str">
        <f t="shared" ref="F221" ca="1" si="3968">IF(H221,O221,"")</f>
        <v>q_65c_3</v>
      </c>
      <c r="G221" s="14" t="str">
        <f t="shared" ref="G221" ca="1" si="3969">IF(H221,P221,"")</f>
        <v>Spinal cord MRI Lumbo-sacral - Stenosis</v>
      </c>
      <c r="H221" s="14" t="b">
        <f t="shared" ref="H221" ca="1" si="3970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[DBTemplate.xlsm]labels!PW3:PW725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[DBTemplate.xlsm]labels!PW3:PW4</v>
      </c>
      <c r="L221" s="14" t="str">
        <f ca="1">IF($H221,IF($J221&gt;0,ADDRESS(3,(D221+1)*2,4,,"["&amp;wew!$G$7&amp;"]"&amp;_sheetname_labels)&amp;":"&amp;ADDRESS(2+J221,(D221+1)*2,4),""),"")</f>
        <v>[DBTemplate.xlsm]labels!PX3:PX4</v>
      </c>
      <c r="M221" s="14">
        <f t="shared" ref="M221" ca="1" si="3971">IF($H221,IF(J221&gt;0,COUNTA(INDIRECT(K221))-COUNT(INDIRECT(K221)),0),"")</f>
        <v>0</v>
      </c>
      <c r="N221" s="14">
        <f t="shared" ref="N221" ca="1" si="3972">IF(H221,J221-M221,"")</f>
        <v>2</v>
      </c>
      <c r="O221" s="14" t="str">
        <f t="shared" ref="O221" ca="1" si="3973">IF(INDIRECT(ADDRESS(2,D221+1,,,_sheetname_dataframe))="","",INDIRECT(ADDRESS(2,D221+1,,,_sheetname_dataframe)))</f>
        <v>q_65c_3</v>
      </c>
      <c r="P221" s="14" t="str">
        <f t="shared" ref="P221" ca="1" si="3974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[DBTemplate.xlsm]data_frame!HL3:HL3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3975">IF(H221,S221-T221-W221,"")</f>
        <v>0</v>
      </c>
      <c r="AA221" s="12" t="str">
        <f t="shared" ref="AA221" ca="1" si="3976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3977">IF($H221,IF(AC221&lt;&gt;"",IF(AC221=0,1,IF(AC221/W221&lt;0.15,2,3)),0),"")</f>
        <v>1</v>
      </c>
      <c r="AE221" s="17" t="b">
        <f t="shared" ref="AE221" ca="1" si="3978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3979">IF(AE221,IF($H221,IF(INDIRECT(ADDRESS(1,D221+2,,,_sheetname_dataframe))="","",INDIRECT(ADDRESS(1,D221+2,,,_sheetname_dataframe))),""),"")</f>
        <v/>
      </c>
      <c r="AH221" s="17" t="b">
        <f t="shared" ref="AH221" ca="1" si="3980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3981">IF(AH221,IF($H221,IF(INDIRECT(ADDRESS(1,D221+3,,,_sheetname_dataframe))="","",INDIRECT(ADDRESS(1,D221+3,,,_sheetname_dataframe))),""),"")</f>
        <v/>
      </c>
      <c r="AK221" s="17" t="b">
        <f t="shared" ref="AK221" ca="1" si="3982">IF(H221,OR(AQ221,AD221=2),"")</f>
        <v>0</v>
      </c>
      <c r="AL221" s="17" t="b">
        <f t="shared" ref="AL221" ca="1" si="3983">IF($H221,IF(BV221&lt;&gt;"",IF(OR(BM221="F",BM221="L",BM221="I",BM221="D"),BV221&lt;&gt;0)),"")</f>
        <v>0</v>
      </c>
      <c r="AM221" s="17" t="b">
        <f t="shared" ref="AM221" ca="1" si="3984">IF($H221,AND(NOT(AL221),OR(IF(BW221&lt;&gt;"",IF(OR(BM221="F",BM221="L"),BW221&lt;&gt;0)),BM221="I",BM221="N",BM221="D")),"")</f>
        <v>0</v>
      </c>
      <c r="AN221" s="17">
        <f t="shared" ref="AN221" ca="1" si="3985">IF(COUNTA(INDIRECT(Q221))=0,0, IF(AND(AO221&lt;&gt;"",X221&lt;AO221),1,IF(AND(AP221&lt;&gt;"",Y221&gt;AP221),1,IF(AND(AQ221,AC221&gt;0),2,0))))</f>
        <v>0</v>
      </c>
      <c r="AO221" s="24" t="str">
        <f t="shared" ref="AO221" ca="1" si="3986">IF($H221,IF(BY221&lt;&gt;"",IF(ISNUMBER(BY221),BY221,""),""),"")</f>
        <v/>
      </c>
      <c r="AP221" s="24" t="str">
        <f t="shared" ref="AP221" ca="1" si="3987">IF($H221,IF(BZ221&lt;&gt;"",IF(ISNUMBER(BZ221),BZ221,""),""),"")</f>
        <v/>
      </c>
      <c r="AQ221" s="17" t="b">
        <f t="shared" ca="1" si="2540"/>
        <v>0</v>
      </c>
      <c r="AR221" s="17" t="b">
        <f t="shared" ref="AR221" ca="1" si="3988">IF(H221,IF(N221&gt;0,IF(BQ221&lt;&gt;"",BQ221&lt;&gt;0,FALSE),FALSE),"")</f>
        <v>1</v>
      </c>
      <c r="AS221" s="17" t="b">
        <f t="shared" ref="AS221" ca="1" si="3989">IF(H221,IF(BR221&lt;&gt;"",BR221&lt;&gt;0,FALSE),"")</f>
        <v>0</v>
      </c>
      <c r="AT221" s="17" t="b">
        <f t="shared" ref="AT221" ca="1" si="3990">IF(H221,IF(N221&gt;0,FALSE,IF(BU221&lt;&gt;"",MATCH(BU221,DataType,0)=1,FALSE)),"")</f>
        <v>0</v>
      </c>
      <c r="AU221" s="17" t="b">
        <f t="shared" ref="AU221" ca="1" si="3991">IF(H221,IF(N221&gt;0,TRUE,IF(BU221&lt;&gt;"",MATCH(BU221,DataType,0)=2,FALSE)),"")</f>
        <v>1</v>
      </c>
      <c r="AV221" s="17" t="b">
        <f t="shared" ref="AV221" ca="1" si="3992">IF(H221,IF(N221&gt;0,FALSE,IF(BU221&lt;&gt;"",MATCH(BU221,DataType,0)=3,FALSE)),"")</f>
        <v>0</v>
      </c>
      <c r="AW221" s="17" t="b">
        <f t="shared" ref="AW221" ca="1" si="3993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3994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3995">IF(H221,BU221="",FALSE)</f>
        <v>1</v>
      </c>
      <c r="BB221" s="17" t="b">
        <v>0</v>
      </c>
      <c r="BC221" s="17" t="b">
        <f t="shared" ref="BC221" ca="1" si="3996">IF(BA221,IF(N221&gt;0,AND(AZ221,Z221=0),FALSE),"")</f>
        <v>1</v>
      </c>
      <c r="BD221" s="17" t="b">
        <f t="shared" ref="BD221" ca="1" si="3997">IF(BA221,IF(N221&gt;0,AND(NOT(AZ221),Z221=0),FALSE),"")</f>
        <v>0</v>
      </c>
      <c r="BE221" s="17" t="str">
        <f t="shared" ca="1" si="2541"/>
        <v/>
      </c>
      <c r="BF221" s="17" t="b">
        <f t="shared" ca="1" si="2542"/>
        <v>0</v>
      </c>
      <c r="BG221" s="17" t="b">
        <f t="shared" ref="BG221" ca="1" si="3998">IF(BA221,IF(OR(BB221:BF221),FALSE,IF(Z221=0,FALSE,Z221&gt;0)),"")</f>
        <v>0</v>
      </c>
      <c r="BH221" s="17" t="b">
        <f t="shared" ref="BH221" ca="1" si="3999">IF(BA221,COUNTIF(BB221:BG221,TRUE)=1,"")</f>
        <v>1</v>
      </c>
      <c r="BI221" s="17">
        <f t="shared" ref="BI221" ca="1" si="4000">IF(BA221,IFERROR(MATCH(TRUE,BB221:BG221,0),7),"")</f>
        <v>2</v>
      </c>
      <c r="BJ221" s="17" t="b">
        <f t="shared" ref="BJ221" ca="1" si="4001">DF221&lt;&gt;""</f>
        <v>0</v>
      </c>
      <c r="BK221" s="17" t="str">
        <f t="shared" ca="1" si="2543"/>
        <v/>
      </c>
      <c r="BL221" s="17" t="str">
        <f t="shared" ref="BL221" ca="1" si="4002">IF(H221,IF(AND(NOT(BA221),AU221),AC221&gt;0,""),"")</f>
        <v/>
      </c>
      <c r="BM221" s="17" t="str">
        <f t="shared" ref="BM221" ca="1" si="4003">IF(H221,IF(BA221,CHOOSE(BI221,"0","F","L","I","N",IF(AA221&gt;0.5,"N","S"),"0"),CHOOSE(MATCH(BU221,DataType,0),"S",IF(BK221,"I","N"),"D"  )),"")</f>
        <v>F</v>
      </c>
      <c r="BN221" s="17" t="str">
        <f t="shared" ref="BN221" ca="1" si="4004">IF(H221,IF(BJ221,"E",IF(BA221,CHOOSE(BI221,"0","F","L","I","N","S","0"),CHOOSE(MATCH(BU221,DataType,0),"S",IF(BK221,"I","N"),"D"  ))),"")</f>
        <v>F</v>
      </c>
      <c r="BO221" s="17" t="str">
        <f t="shared" ref="BO221" ca="1" si="4005">IF($H221,IF(BM221="0","",IF(AND(AR221,N221=2),"D",IF(BM221="S","N",IF(AL221,"O",IF(AM221,"I","N"))))),"")</f>
        <v>D</v>
      </c>
      <c r="BP221" s="14" t="b">
        <f t="shared" ref="BP221" ca="1" si="400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007">IF(MID(DC221,1,1)="■",MID(DC221,2,LEN(DC221)),DC221)</f>
        <v/>
      </c>
      <c r="DE221" s="14" t="str">
        <f t="shared" ref="DE221" ca="1" si="4008">IF(DD221&lt;&gt;"",IF(MID(DD221,LEN(DD221),1)="■",MID(DD221,1,LEN(DD221)-1),DD221),"")</f>
        <v/>
      </c>
      <c r="DF221" s="14" t="str">
        <f t="shared" ref="DF221" ca="1" si="4009">IFERROR(IF(DE221&lt;&gt;"",SUBSTITUTE(DE221,"■",". "),""),"##INTERNAL_ERROR")</f>
        <v/>
      </c>
      <c r="DG221" s="14" t="str">
        <f t="shared" ref="DG221" ca="1" si="4010">IF(CN221&lt;&gt;0,"Variable name don't comply with the naming convention","")</f>
        <v/>
      </c>
      <c r="DH221" s="14" t="str">
        <f t="shared" ref="DH221" ca="1" si="401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012">IF(CP221&lt;&gt;"","Variable label exceed length 150","")</f>
        <v/>
      </c>
      <c r="DJ221" s="14" t="str">
        <f t="shared" ref="DJ221" ca="1" si="401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014">IF(CR221&lt;&gt;"","The following cases have values below declared theorethical min: " &amp;SUBSTITUTE(CR221," ",", "),"")</f>
        <v/>
      </c>
      <c r="DL221" s="14" t="str">
        <f t="shared" ref="DL221" ca="1" si="4015">IF(CS221&lt;&gt;"","The following cases have values above declared theorethical max: " &amp;SUBSTITUTE(CS221," ",", "),"")</f>
        <v/>
      </c>
      <c r="DM221" s="14" t="str">
        <f t="shared" ref="DM221" ca="1" si="401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017">IF(CV221&lt;&gt;"","The following records are missing in this required field: " &amp;SUBSTITUTE(CV221," ",", "),"")</f>
        <v/>
      </c>
      <c r="DP221" s="14" t="str">
        <f t="shared" ref="DP221" ca="1" si="4018">IF(CW221&lt;&gt;"","The following cases have non-integer values: " &amp;SUBSTITUTE(CW221," ",", "),"")</f>
        <v/>
      </c>
      <c r="DQ221" s="14" t="str">
        <f t="shared" ref="DQ221" ca="1" si="4019">IF(CX221&lt;&gt;"","The following cases are non-numeric: " &amp;SUBSTITUTE(CX221," ",", "),"")</f>
        <v/>
      </c>
      <c r="DR221" s="14" t="str">
        <f t="shared" ref="DR221" ca="1" si="402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02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022">OR(ED221&lt;&gt;"",EF221&lt;&gt;"",EG221&lt;&gt;"")</f>
        <v>0</v>
      </c>
      <c r="EA221" s="14" t="str">
        <f t="shared" ref="EA221" ca="1" si="4023">IF(EB221&lt;&gt;"",G221 &amp; " (" &amp; F221 &amp; ")","")</f>
        <v>Spinal cord MRI Lumbo-sacral - Stenosis (q_65c_3)</v>
      </c>
      <c r="EB221" s="14" t="str">
        <f t="shared" ref="EB221" ca="1" si="402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02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02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02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028">IF($H221,AG221,"")</f>
        <v/>
      </c>
      <c r="EG221" s="14" t="str">
        <f t="shared" ref="EG221" ca="1" si="4029">IF($H221,AJ221,"")</f>
        <v/>
      </c>
      <c r="EM221" s="14" t="b">
        <f t="shared" ref="EM221" ca="1" si="4030">OR(EC221&lt;&gt;"",DF221&lt;&gt;"")</f>
        <v>1</v>
      </c>
      <c r="EN221" s="14">
        <f t="shared" ref="EN221" ca="1" si="4031">IF(EM221,C221,"")</f>
        <v>208</v>
      </c>
      <c r="EO221" s="14" t="str">
        <f t="shared" ref="EO221" ca="1" si="4032">IF(EM221,F221,"")</f>
        <v>q_65c_3</v>
      </c>
      <c r="EP221" s="14" t="str">
        <f t="shared" ref="EP221" ca="1" si="4033">EC221</f>
        <v xml:space="preserve">Spinal cord MRI Lumbo-sacral - Stenosis (q_65c_3): Values must be limited to predefinied list. </v>
      </c>
      <c r="EQ221" s="14" t="str">
        <f t="shared" ref="EQ221" ca="1" si="4034">DF221</f>
        <v/>
      </c>
    </row>
    <row r="222" spans="2:147" s="14" customFormat="1">
      <c r="B222" s="14" t="str">
        <f t="shared" ref="B222" ca="1" si="4035">DF222</f>
        <v/>
      </c>
      <c r="C222" s="14">
        <f t="shared" ref="C222" ca="1" si="4036">IF(OFFSET(B222,-1,COLUMN(VariableExists)-2),OFFSET(B222,-1,1)+1,OFFSET(B222,-1,1))</f>
        <v>209</v>
      </c>
      <c r="D222" s="14">
        <f t="shared" ref="D222" si="4037">ROW(A222)-2</f>
        <v>220</v>
      </c>
      <c r="E222" s="14" t="str">
        <f t="shared" ref="E222" ca="1" si="4038">IF(OR(G222="",ROW(G222)=2),"",IF(Z222&gt;0,"S",IF(AX222,IF(J222=2,"D","N"),"I")))</f>
        <v>D</v>
      </c>
      <c r="F222" s="14" t="str">
        <f t="shared" ref="F222" ca="1" si="4039">IF(H222,O222,"")</f>
        <v>q_65c_4</v>
      </c>
      <c r="G222" s="14" t="str">
        <f t="shared" ref="G222" ca="1" si="4040">IF(H222,P222,"")</f>
        <v>Spinal cord MRI Lumbo-sacral - Myelitis</v>
      </c>
      <c r="H222" s="14" t="b">
        <f t="shared" ref="H222" ca="1" si="404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[DBTemplate.xlsm]labels!PY3:PY725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[DBTemplate.xlsm]labels!PY3:PY4</v>
      </c>
      <c r="L222" s="14" t="str">
        <f ca="1">IF($H222,IF($J222&gt;0,ADDRESS(3,(D222+1)*2,4,,"["&amp;wew!$G$7&amp;"]"&amp;_sheetname_labels)&amp;":"&amp;ADDRESS(2+J222,(D222+1)*2,4),""),"")</f>
        <v>[DBTemplate.xlsm]labels!PZ3:PZ4</v>
      </c>
      <c r="M222" s="14">
        <f t="shared" ref="M222" ca="1" si="4042">IF($H222,IF(J222&gt;0,COUNTA(INDIRECT(K222))-COUNT(INDIRECT(K222)),0),"")</f>
        <v>0</v>
      </c>
      <c r="N222" s="14">
        <f t="shared" ref="N222" ca="1" si="4043">IF(H222,J222-M222,"")</f>
        <v>2</v>
      </c>
      <c r="O222" s="14" t="str">
        <f t="shared" ref="O222" ca="1" si="4044">IF(INDIRECT(ADDRESS(2,D222+1,,,_sheetname_dataframe))="","",INDIRECT(ADDRESS(2,D222+1,,,_sheetname_dataframe)))</f>
        <v>q_65c_4</v>
      </c>
      <c r="P222" s="14" t="str">
        <f t="shared" ref="P222" ca="1" si="404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[DBTemplate.xlsm]data_frame!HM3:HM3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046">IF(H222,S222-T222-W222,"")</f>
        <v>0</v>
      </c>
      <c r="AA222" s="12" t="str">
        <f t="shared" ref="AA222" ca="1" si="404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048">IF($H222,IF(AC222&lt;&gt;"",IF(AC222=0,1,IF(AC222/W222&lt;0.15,2,3)),0),"")</f>
        <v>1</v>
      </c>
      <c r="AE222" s="17" t="b">
        <f t="shared" ref="AE222" ca="1" si="404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050">IF(AE222,IF($H222,IF(INDIRECT(ADDRESS(1,D222+2,,,_sheetname_dataframe))="","",INDIRECT(ADDRESS(1,D222+2,,,_sheetname_dataframe))),""),"")</f>
        <v/>
      </c>
      <c r="AH222" s="17" t="b">
        <f t="shared" ref="AH222" ca="1" si="405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052">IF(AH222,IF($H222,IF(INDIRECT(ADDRESS(1,D222+3,,,_sheetname_dataframe))="","",INDIRECT(ADDRESS(1,D222+3,,,_sheetname_dataframe))),""),"")</f>
        <v/>
      </c>
      <c r="AK222" s="17" t="b">
        <f t="shared" ref="AK222" ca="1" si="4053">IF(H222,OR(AQ222,AD222=2),"")</f>
        <v>0</v>
      </c>
      <c r="AL222" s="17" t="b">
        <f t="shared" ref="AL222" ca="1" si="4054">IF($H222,IF(BV222&lt;&gt;"",IF(OR(BM222="F",BM222="L",BM222="I",BM222="D"),BV222&lt;&gt;0)),"")</f>
        <v>0</v>
      </c>
      <c r="AM222" s="17" t="b">
        <f t="shared" ref="AM222" ca="1" si="4055">IF($H222,AND(NOT(AL222),OR(IF(BW222&lt;&gt;"",IF(OR(BM222="F",BM222="L"),BW222&lt;&gt;0)),BM222="I",BM222="N",BM222="D")),"")</f>
        <v>0</v>
      </c>
      <c r="AN222" s="17">
        <f t="shared" ref="AN222" ca="1" si="4056">IF(COUNTA(INDIRECT(Q222))=0,0, IF(AND(AO222&lt;&gt;"",X222&lt;AO222),1,IF(AND(AP222&lt;&gt;"",Y222&gt;AP222),1,IF(AND(AQ222,AC222&gt;0),2,0))))</f>
        <v>0</v>
      </c>
      <c r="AO222" s="24" t="str">
        <f t="shared" ref="AO222" ca="1" si="4057">IF($H222,IF(BY222&lt;&gt;"",IF(ISNUMBER(BY222),BY222,""),""),"")</f>
        <v/>
      </c>
      <c r="AP222" s="24" t="str">
        <f t="shared" ref="AP222" ca="1" si="4058">IF($H222,IF(BZ222&lt;&gt;"",IF(ISNUMBER(BZ222),BZ222,""),""),"")</f>
        <v/>
      </c>
      <c r="AQ222" s="17" t="b">
        <f t="shared" ca="1" si="2540"/>
        <v>0</v>
      </c>
      <c r="AR222" s="17" t="b">
        <f t="shared" ref="AR222" ca="1" si="4059">IF(H222,IF(N222&gt;0,IF(BQ222&lt;&gt;"",BQ222&lt;&gt;0,FALSE),FALSE),"")</f>
        <v>1</v>
      </c>
      <c r="AS222" s="17" t="b">
        <f t="shared" ref="AS222" ca="1" si="4060">IF(H222,IF(BR222&lt;&gt;"",BR222&lt;&gt;0,FALSE),"")</f>
        <v>0</v>
      </c>
      <c r="AT222" s="17" t="b">
        <f t="shared" ref="AT222" ca="1" si="4061">IF(H222,IF(N222&gt;0,FALSE,IF(BU222&lt;&gt;"",MATCH(BU222,DataType,0)=1,FALSE)),"")</f>
        <v>0</v>
      </c>
      <c r="AU222" s="17" t="b">
        <f t="shared" ref="AU222" ca="1" si="4062">IF(H222,IF(N222&gt;0,TRUE,IF(BU222&lt;&gt;"",MATCH(BU222,DataType,0)=2,FALSE)),"")</f>
        <v>1</v>
      </c>
      <c r="AV222" s="17" t="b">
        <f t="shared" ref="AV222" ca="1" si="4063">IF(H222,IF(N222&gt;0,FALSE,IF(BU222&lt;&gt;"",MATCH(BU222,DataType,0)=3,FALSE)),"")</f>
        <v>0</v>
      </c>
      <c r="AW222" s="17" t="b">
        <f t="shared" ref="AW222" ca="1" si="4064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065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066">IF(H222,BU222="",FALSE)</f>
        <v>1</v>
      </c>
      <c r="BB222" s="17" t="b">
        <v>0</v>
      </c>
      <c r="BC222" s="17" t="b">
        <f t="shared" ref="BC222" ca="1" si="4067">IF(BA222,IF(N222&gt;0,AND(AZ222,Z222=0),FALSE),"")</f>
        <v>1</v>
      </c>
      <c r="BD222" s="17" t="b">
        <f t="shared" ref="BD222" ca="1" si="4068">IF(BA222,IF(N222&gt;0,AND(NOT(AZ222),Z222=0),FALSE),"")</f>
        <v>0</v>
      </c>
      <c r="BE222" s="17" t="str">
        <f t="shared" ca="1" si="2541"/>
        <v/>
      </c>
      <c r="BF222" s="17" t="b">
        <f t="shared" ca="1" si="2542"/>
        <v>0</v>
      </c>
      <c r="BG222" s="17" t="b">
        <f t="shared" ref="BG222" ca="1" si="4069">IF(BA222,IF(OR(BB222:BF222),FALSE,IF(Z222=0,FALSE,Z222&gt;0)),"")</f>
        <v>0</v>
      </c>
      <c r="BH222" s="17" t="b">
        <f t="shared" ref="BH222" ca="1" si="4070">IF(BA222,COUNTIF(BB222:BG222,TRUE)=1,"")</f>
        <v>1</v>
      </c>
      <c r="BI222" s="17">
        <f t="shared" ref="BI222" ca="1" si="4071">IF(BA222,IFERROR(MATCH(TRUE,BB222:BG222,0),7),"")</f>
        <v>2</v>
      </c>
      <c r="BJ222" s="17" t="b">
        <f t="shared" ref="BJ222" ca="1" si="4072">DF222&lt;&gt;""</f>
        <v>0</v>
      </c>
      <c r="BK222" s="17" t="str">
        <f t="shared" ca="1" si="2543"/>
        <v/>
      </c>
      <c r="BL222" s="17" t="str">
        <f t="shared" ref="BL222" ca="1" si="4073">IF(H222,IF(AND(NOT(BA222),AU222),AC222&gt;0,""),"")</f>
        <v/>
      </c>
      <c r="BM222" s="17" t="str">
        <f t="shared" ref="BM222" ca="1" si="4074">IF(H222,IF(BA222,CHOOSE(BI222,"0","F","L","I","N",IF(AA222&gt;0.5,"N","S"),"0"),CHOOSE(MATCH(BU222,DataType,0),"S",IF(BK222,"I","N"),"D"  )),"")</f>
        <v>F</v>
      </c>
      <c r="BN222" s="17" t="str">
        <f t="shared" ref="BN222" ca="1" si="4075">IF(H222,IF(BJ222,"E",IF(BA222,CHOOSE(BI222,"0","F","L","I","N","S","0"),CHOOSE(MATCH(BU222,DataType,0),"S",IF(BK222,"I","N"),"D"  ))),"")</f>
        <v>F</v>
      </c>
      <c r="BO222" s="17" t="str">
        <f t="shared" ref="BO222" ca="1" si="4076">IF($H222,IF(BM222="0","",IF(AND(AR222,N222=2),"D",IF(BM222="S","N",IF(AL222,"O",IF(AM222,"I","N"))))),"")</f>
        <v>D</v>
      </c>
      <c r="BP222" s="14" t="b">
        <f t="shared" ref="BP222" ca="1" si="4077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078">IF(MID(DC222,1,1)="■",MID(DC222,2,LEN(DC222)),DC222)</f>
        <v/>
      </c>
      <c r="DE222" s="14" t="str">
        <f t="shared" ref="DE222" ca="1" si="4079">IF(DD222&lt;&gt;"",IF(MID(DD222,LEN(DD222),1)="■",MID(DD222,1,LEN(DD222)-1),DD222),"")</f>
        <v/>
      </c>
      <c r="DF222" s="14" t="str">
        <f t="shared" ref="DF222" ca="1" si="4080">IFERROR(IF(DE222&lt;&gt;"",SUBSTITUTE(DE222,"■",". "),""),"##INTERNAL_ERROR")</f>
        <v/>
      </c>
      <c r="DG222" s="14" t="str">
        <f t="shared" ref="DG222" ca="1" si="4081">IF(CN222&lt;&gt;0,"Variable name don't comply with the naming convention","")</f>
        <v/>
      </c>
      <c r="DH222" s="14" t="str">
        <f t="shared" ref="DH222" ca="1" si="4082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083">IF(CP222&lt;&gt;"","Variable label exceed length 150","")</f>
        <v/>
      </c>
      <c r="DJ222" s="14" t="str">
        <f t="shared" ref="DJ222" ca="1" si="4084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085">IF(CR222&lt;&gt;"","The following cases have values below declared theorethical min: " &amp;SUBSTITUTE(CR222," ",", "),"")</f>
        <v/>
      </c>
      <c r="DL222" s="14" t="str">
        <f t="shared" ref="DL222" ca="1" si="4086">IF(CS222&lt;&gt;"","The following cases have values above declared theorethical max: " &amp;SUBSTITUTE(CS222," ",", "),"")</f>
        <v/>
      </c>
      <c r="DM222" s="14" t="str">
        <f t="shared" ref="DM222" ca="1" si="4087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088">IF(CV222&lt;&gt;"","The following records are missing in this required field: " &amp;SUBSTITUTE(CV222," ",", "),"")</f>
        <v/>
      </c>
      <c r="DP222" s="14" t="str">
        <f t="shared" ref="DP222" ca="1" si="4089">IF(CW222&lt;&gt;"","The following cases have non-integer values: " &amp;SUBSTITUTE(CW222," ",", "),"")</f>
        <v/>
      </c>
      <c r="DQ222" s="14" t="str">
        <f t="shared" ref="DQ222" ca="1" si="4090">IF(CX222&lt;&gt;"","The following cases are non-numeric: " &amp;SUBSTITUTE(CX222," ",", "),"")</f>
        <v/>
      </c>
      <c r="DR222" s="14" t="str">
        <f t="shared" ref="DR222" ca="1" si="4091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092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093">OR(ED222&lt;&gt;"",EF222&lt;&gt;"",EG222&lt;&gt;"")</f>
        <v>0</v>
      </c>
      <c r="EA222" s="14" t="str">
        <f t="shared" ref="EA222" ca="1" si="4094">IF(EB222&lt;&gt;"",G222 &amp; " (" &amp; F222 &amp; ")","")</f>
        <v>Spinal cord MRI Lumbo-sacral - Myelitis (q_65c_4)</v>
      </c>
      <c r="EB222" s="14" t="str">
        <f t="shared" ref="EB222" ca="1" si="4095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096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097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098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099">IF($H222,AG222,"")</f>
        <v/>
      </c>
      <c r="EG222" s="14" t="str">
        <f t="shared" ref="EG222" ca="1" si="4100">IF($H222,AJ222,"")</f>
        <v/>
      </c>
      <c r="EM222" s="14" t="b">
        <f t="shared" ref="EM222" ca="1" si="4101">OR(EC222&lt;&gt;"",DF222&lt;&gt;"")</f>
        <v>1</v>
      </c>
      <c r="EN222" s="14">
        <f t="shared" ref="EN222" ca="1" si="4102">IF(EM222,C222,"")</f>
        <v>209</v>
      </c>
      <c r="EO222" s="14" t="str">
        <f t="shared" ref="EO222" ca="1" si="4103">IF(EM222,F222,"")</f>
        <v>q_65c_4</v>
      </c>
      <c r="EP222" s="14" t="str">
        <f t="shared" ref="EP222" ca="1" si="4104">EC222</f>
        <v xml:space="preserve">Spinal cord MRI Lumbo-sacral - Myelitis (q_65c_4): Values must be limited to predefinied list. </v>
      </c>
      <c r="EQ222" s="14" t="str">
        <f t="shared" ref="EQ222" ca="1" si="4105">DF222</f>
        <v/>
      </c>
    </row>
    <row r="223" spans="2:147" s="14" customFormat="1">
      <c r="B223" s="14" t="str">
        <f t="shared" ref="B223" ca="1" si="4106">DF223</f>
        <v/>
      </c>
      <c r="C223" s="14">
        <f t="shared" ref="C223" ca="1" si="4107">IF(OFFSET(B223,-1,COLUMN(VariableExists)-2),OFFSET(B223,-1,1)+1,OFFSET(B223,-1,1))</f>
        <v>210</v>
      </c>
      <c r="D223" s="14">
        <f t="shared" ref="D223" si="4108">ROW(A223)-2</f>
        <v>221</v>
      </c>
      <c r="E223" s="14" t="str">
        <f t="shared" ref="E223" ca="1" si="4109">IF(OR(G223="",ROW(G223)=2),"",IF(Z223&gt;0,"S",IF(AX223,IF(J223=2,"D","N"),"I")))</f>
        <v>D</v>
      </c>
      <c r="F223" s="14" t="str">
        <f t="shared" ref="F223" ca="1" si="4110">IF(H223,O223,"")</f>
        <v>q_65c_5</v>
      </c>
      <c r="G223" s="14" t="str">
        <f t="shared" ref="G223" ca="1" si="4111">IF(H223,P223,"")</f>
        <v>Spinal cord MRI Lumbo-sacral - Trauma</v>
      </c>
      <c r="H223" s="14" t="b">
        <f t="shared" ref="H223" ca="1" si="4112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[DBTemplate.xlsm]labels!QA3:QA725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[DBTemplate.xlsm]labels!QA3:QA4</v>
      </c>
      <c r="L223" s="14" t="str">
        <f ca="1">IF($H223,IF($J223&gt;0,ADDRESS(3,(D223+1)*2,4,,"["&amp;wew!$G$7&amp;"]"&amp;_sheetname_labels)&amp;":"&amp;ADDRESS(2+J223,(D223+1)*2,4),""),"")</f>
        <v>[DBTemplate.xlsm]labels!QB3:QB4</v>
      </c>
      <c r="M223" s="14">
        <f t="shared" ref="M223" ca="1" si="4113">IF($H223,IF(J223&gt;0,COUNTA(INDIRECT(K223))-COUNT(INDIRECT(K223)),0),"")</f>
        <v>0</v>
      </c>
      <c r="N223" s="14">
        <f t="shared" ref="N223" ca="1" si="4114">IF(H223,J223-M223,"")</f>
        <v>2</v>
      </c>
      <c r="O223" s="14" t="str">
        <f t="shared" ref="O223" ca="1" si="4115">IF(INDIRECT(ADDRESS(2,D223+1,,,_sheetname_dataframe))="","",INDIRECT(ADDRESS(2,D223+1,,,_sheetname_dataframe)))</f>
        <v>q_65c_5</v>
      </c>
      <c r="P223" s="14" t="str">
        <f t="shared" ref="P223" ca="1" si="4116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[DBTemplate.xlsm]data_frame!HN3:HN3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117">IF(H223,S223-T223-W223,"")</f>
        <v>0</v>
      </c>
      <c r="AA223" s="12" t="str">
        <f t="shared" ref="AA223" ca="1" si="4118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119">IF($H223,IF(AC223&lt;&gt;"",IF(AC223=0,1,IF(AC223/W223&lt;0.15,2,3)),0),"")</f>
        <v>1</v>
      </c>
      <c r="AE223" s="17" t="b">
        <f t="shared" ref="AE223" ca="1" si="4120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121">IF(AE223,IF($H223,IF(INDIRECT(ADDRESS(1,D223+2,,,_sheetname_dataframe))="","",INDIRECT(ADDRESS(1,D223+2,,,_sheetname_dataframe))),""),"")</f>
        <v/>
      </c>
      <c r="AH223" s="17" t="b">
        <f t="shared" ref="AH223" ca="1" si="4122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123">IF(AH223,IF($H223,IF(INDIRECT(ADDRESS(1,D223+3,,,_sheetname_dataframe))="","",INDIRECT(ADDRESS(1,D223+3,,,_sheetname_dataframe))),""),"")</f>
        <v/>
      </c>
      <c r="AK223" s="17" t="b">
        <f t="shared" ref="AK223" ca="1" si="4124">IF(H223,OR(AQ223,AD223=2),"")</f>
        <v>0</v>
      </c>
      <c r="AL223" s="17" t="b">
        <f t="shared" ref="AL223" ca="1" si="4125">IF($H223,IF(BV223&lt;&gt;"",IF(OR(BM223="F",BM223="L",BM223="I",BM223="D"),BV223&lt;&gt;0)),"")</f>
        <v>0</v>
      </c>
      <c r="AM223" s="17" t="b">
        <f t="shared" ref="AM223" ca="1" si="4126">IF($H223,AND(NOT(AL223),OR(IF(BW223&lt;&gt;"",IF(OR(BM223="F",BM223="L"),BW223&lt;&gt;0)),BM223="I",BM223="N",BM223="D")),"")</f>
        <v>0</v>
      </c>
      <c r="AN223" s="17">
        <f t="shared" ref="AN223" ca="1" si="4127">IF(COUNTA(INDIRECT(Q223))=0,0, IF(AND(AO223&lt;&gt;"",X223&lt;AO223),1,IF(AND(AP223&lt;&gt;"",Y223&gt;AP223),1,IF(AND(AQ223,AC223&gt;0),2,0))))</f>
        <v>0</v>
      </c>
      <c r="AO223" s="24" t="str">
        <f t="shared" ref="AO223" ca="1" si="4128">IF($H223,IF(BY223&lt;&gt;"",IF(ISNUMBER(BY223),BY223,""),""),"")</f>
        <v/>
      </c>
      <c r="AP223" s="24" t="str">
        <f t="shared" ref="AP223" ca="1" si="4129">IF($H223,IF(BZ223&lt;&gt;"",IF(ISNUMBER(BZ223),BZ223,""),""),"")</f>
        <v/>
      </c>
      <c r="AQ223" s="17" t="b">
        <f t="shared" ca="1" si="2540"/>
        <v>0</v>
      </c>
      <c r="AR223" s="17" t="b">
        <f t="shared" ref="AR223" ca="1" si="4130">IF(H223,IF(N223&gt;0,IF(BQ223&lt;&gt;"",BQ223&lt;&gt;0,FALSE),FALSE),"")</f>
        <v>1</v>
      </c>
      <c r="AS223" s="17" t="b">
        <f t="shared" ref="AS223" ca="1" si="4131">IF(H223,IF(BR223&lt;&gt;"",BR223&lt;&gt;0,FALSE),"")</f>
        <v>0</v>
      </c>
      <c r="AT223" s="17" t="b">
        <f t="shared" ref="AT223" ca="1" si="4132">IF(H223,IF(N223&gt;0,FALSE,IF(BU223&lt;&gt;"",MATCH(BU223,DataType,0)=1,FALSE)),"")</f>
        <v>0</v>
      </c>
      <c r="AU223" s="17" t="b">
        <f t="shared" ref="AU223" ca="1" si="4133">IF(H223,IF(N223&gt;0,TRUE,IF(BU223&lt;&gt;"",MATCH(BU223,DataType,0)=2,FALSE)),"")</f>
        <v>1</v>
      </c>
      <c r="AV223" s="17" t="b">
        <f t="shared" ref="AV223" ca="1" si="4134">IF(H223,IF(N223&gt;0,FALSE,IF(BU223&lt;&gt;"",MATCH(BU223,DataType,0)=3,FALSE)),"")</f>
        <v>0</v>
      </c>
      <c r="AW223" s="17" t="b">
        <f t="shared" ref="AW223" ca="1" si="4135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136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137">IF(H223,BU223="",FALSE)</f>
        <v>1</v>
      </c>
      <c r="BB223" s="17" t="b">
        <v>0</v>
      </c>
      <c r="BC223" s="17" t="b">
        <f t="shared" ref="BC223" ca="1" si="4138">IF(BA223,IF(N223&gt;0,AND(AZ223,Z223=0),FALSE),"")</f>
        <v>1</v>
      </c>
      <c r="BD223" s="17" t="b">
        <f t="shared" ref="BD223" ca="1" si="4139">IF(BA223,IF(N223&gt;0,AND(NOT(AZ223),Z223=0),FALSE),"")</f>
        <v>0</v>
      </c>
      <c r="BE223" s="17" t="str">
        <f t="shared" ca="1" si="2541"/>
        <v/>
      </c>
      <c r="BF223" s="17" t="b">
        <f t="shared" ca="1" si="2542"/>
        <v>0</v>
      </c>
      <c r="BG223" s="17" t="b">
        <f t="shared" ref="BG223" ca="1" si="4140">IF(BA223,IF(OR(BB223:BF223),FALSE,IF(Z223=0,FALSE,Z223&gt;0)),"")</f>
        <v>0</v>
      </c>
      <c r="BH223" s="17" t="b">
        <f t="shared" ref="BH223" ca="1" si="4141">IF(BA223,COUNTIF(BB223:BG223,TRUE)=1,"")</f>
        <v>1</v>
      </c>
      <c r="BI223" s="17">
        <f t="shared" ref="BI223" ca="1" si="4142">IF(BA223,IFERROR(MATCH(TRUE,BB223:BG223,0),7),"")</f>
        <v>2</v>
      </c>
      <c r="BJ223" s="17" t="b">
        <f t="shared" ref="BJ223" ca="1" si="4143">DF223&lt;&gt;""</f>
        <v>0</v>
      </c>
      <c r="BK223" s="17" t="str">
        <f t="shared" ca="1" si="2543"/>
        <v/>
      </c>
      <c r="BL223" s="17" t="str">
        <f t="shared" ref="BL223" ca="1" si="4144">IF(H223,IF(AND(NOT(BA223),AU223),AC223&gt;0,""),"")</f>
        <v/>
      </c>
      <c r="BM223" s="17" t="str">
        <f t="shared" ref="BM223" ca="1" si="4145">IF(H223,IF(BA223,CHOOSE(BI223,"0","F","L","I","N",IF(AA223&gt;0.5,"N","S"),"0"),CHOOSE(MATCH(BU223,DataType,0),"S",IF(BK223,"I","N"),"D"  )),"")</f>
        <v>F</v>
      </c>
      <c r="BN223" s="17" t="str">
        <f t="shared" ref="BN223" ca="1" si="4146">IF(H223,IF(BJ223,"E",IF(BA223,CHOOSE(BI223,"0","F","L","I","N","S","0"),CHOOSE(MATCH(BU223,DataType,0),"S",IF(BK223,"I","N"),"D"  ))),"")</f>
        <v>F</v>
      </c>
      <c r="BO223" s="17" t="str">
        <f t="shared" ref="BO223" ca="1" si="4147">IF($H223,IF(BM223="0","",IF(AND(AR223,N223=2),"D",IF(BM223="S","N",IF(AL223,"O",IF(AM223,"I","N"))))),"")</f>
        <v>D</v>
      </c>
      <c r="BP223" s="14" t="b">
        <f t="shared" ref="BP223" ca="1" si="4148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149">IF(MID(DC223,1,1)="■",MID(DC223,2,LEN(DC223)),DC223)</f>
        <v/>
      </c>
      <c r="DE223" s="14" t="str">
        <f t="shared" ref="DE223" ca="1" si="4150">IF(DD223&lt;&gt;"",IF(MID(DD223,LEN(DD223),1)="■",MID(DD223,1,LEN(DD223)-1),DD223),"")</f>
        <v/>
      </c>
      <c r="DF223" s="14" t="str">
        <f t="shared" ref="DF223" ca="1" si="4151">IFERROR(IF(DE223&lt;&gt;"",SUBSTITUTE(DE223,"■",". "),""),"##INTERNAL_ERROR")</f>
        <v/>
      </c>
      <c r="DG223" s="14" t="str">
        <f t="shared" ref="DG223" ca="1" si="4152">IF(CN223&lt;&gt;0,"Variable name don't comply with the naming convention","")</f>
        <v/>
      </c>
      <c r="DH223" s="14" t="str">
        <f t="shared" ref="DH223" ca="1" si="4153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154">IF(CP223&lt;&gt;"","Variable label exceed length 150","")</f>
        <v/>
      </c>
      <c r="DJ223" s="14" t="str">
        <f t="shared" ref="DJ223" ca="1" si="4155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156">IF(CR223&lt;&gt;"","The following cases have values below declared theorethical min: " &amp;SUBSTITUTE(CR223," ",", "),"")</f>
        <v/>
      </c>
      <c r="DL223" s="14" t="str">
        <f t="shared" ref="DL223" ca="1" si="4157">IF(CS223&lt;&gt;"","The following cases have values above declared theorethical max: " &amp;SUBSTITUTE(CS223," ",", "),"")</f>
        <v/>
      </c>
      <c r="DM223" s="14" t="str">
        <f t="shared" ref="DM223" ca="1" si="4158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159">IF(CV223&lt;&gt;"","The following records are missing in this required field: " &amp;SUBSTITUTE(CV223," ",", "),"")</f>
        <v/>
      </c>
      <c r="DP223" s="14" t="str">
        <f t="shared" ref="DP223" ca="1" si="4160">IF(CW223&lt;&gt;"","The following cases have non-integer values: " &amp;SUBSTITUTE(CW223," ",", "),"")</f>
        <v/>
      </c>
      <c r="DQ223" s="14" t="str">
        <f t="shared" ref="DQ223" ca="1" si="4161">IF(CX223&lt;&gt;"","The following cases are non-numeric: " &amp;SUBSTITUTE(CX223," ",", "),"")</f>
        <v/>
      </c>
      <c r="DR223" s="14" t="str">
        <f t="shared" ref="DR223" ca="1" si="4162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163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164">OR(ED223&lt;&gt;"",EF223&lt;&gt;"",EG223&lt;&gt;"")</f>
        <v>0</v>
      </c>
      <c r="EA223" s="14" t="str">
        <f t="shared" ref="EA223" ca="1" si="4165">IF(EB223&lt;&gt;"",G223 &amp; " (" &amp; F223 &amp; ")","")</f>
        <v>Spinal cord MRI Lumbo-sacral - Trauma (q_65c_5)</v>
      </c>
      <c r="EB223" s="14" t="str">
        <f t="shared" ref="EB223" ca="1" si="4166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167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168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169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170">IF($H223,AG223,"")</f>
        <v/>
      </c>
      <c r="EG223" s="14" t="str">
        <f t="shared" ref="EG223" ca="1" si="4171">IF($H223,AJ223,"")</f>
        <v/>
      </c>
      <c r="EM223" s="14" t="b">
        <f t="shared" ref="EM223" ca="1" si="4172">OR(EC223&lt;&gt;"",DF223&lt;&gt;"")</f>
        <v>1</v>
      </c>
      <c r="EN223" s="14">
        <f t="shared" ref="EN223" ca="1" si="4173">IF(EM223,C223,"")</f>
        <v>210</v>
      </c>
      <c r="EO223" s="14" t="str">
        <f t="shared" ref="EO223" ca="1" si="4174">IF(EM223,F223,"")</f>
        <v>q_65c_5</v>
      </c>
      <c r="EP223" s="14" t="str">
        <f t="shared" ref="EP223" ca="1" si="4175">EC223</f>
        <v xml:space="preserve">Spinal cord MRI Lumbo-sacral - Trauma (q_65c_5): Values must be limited to predefinied list. </v>
      </c>
      <c r="EQ223" s="14" t="str">
        <f t="shared" ref="EQ223" ca="1" si="4176">DF223</f>
        <v/>
      </c>
    </row>
    <row r="224" spans="2:147" s="14" customFormat="1">
      <c r="B224" s="14" t="str">
        <f t="shared" ref="B224" ca="1" si="4177">DF224</f>
        <v/>
      </c>
      <c r="C224" s="14">
        <f t="shared" ref="C224" ca="1" si="4178">IF(OFFSET(B224,-1,COLUMN(VariableExists)-2),OFFSET(B224,-1,1)+1,OFFSET(B224,-1,1))</f>
        <v>211</v>
      </c>
      <c r="D224" s="14">
        <f t="shared" ref="D224" si="4179">ROW(A224)-2</f>
        <v>222</v>
      </c>
      <c r="E224" s="14" t="str">
        <f t="shared" ref="E224" ca="1" si="4180">IF(OR(G224="",ROW(G224)=2),"",IF(Z224&gt;0,"S",IF(AX224,IF(J224=2,"D","N"),"I")))</f>
        <v>D</v>
      </c>
      <c r="F224" s="14" t="str">
        <f t="shared" ref="F224" ca="1" si="4181">IF(H224,O224,"")</f>
        <v>q_65c_6</v>
      </c>
      <c r="G224" s="14" t="str">
        <f t="shared" ref="G224" ca="1" si="4182">IF(H224,P224,"")</f>
        <v>Spinal cord MRI Lumbo-sacral - Syringomyelia</v>
      </c>
      <c r="H224" s="14" t="b">
        <f t="shared" ref="H224" ca="1" si="4183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[DBTemplate.xlsm]labels!QC3:QC725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[DBTemplate.xlsm]labels!QC3:QC4</v>
      </c>
      <c r="L224" s="14" t="str">
        <f ca="1">IF($H224,IF($J224&gt;0,ADDRESS(3,(D224+1)*2,4,,"["&amp;wew!$G$7&amp;"]"&amp;_sheetname_labels)&amp;":"&amp;ADDRESS(2+J224,(D224+1)*2,4),""),"")</f>
        <v>[DBTemplate.xlsm]labels!QD3:QD4</v>
      </c>
      <c r="M224" s="14">
        <f t="shared" ref="M224" ca="1" si="4184">IF($H224,IF(J224&gt;0,COUNTA(INDIRECT(K224))-COUNT(INDIRECT(K224)),0),"")</f>
        <v>0</v>
      </c>
      <c r="N224" s="14">
        <f t="shared" ref="N224" ca="1" si="4185">IF(H224,J224-M224,"")</f>
        <v>2</v>
      </c>
      <c r="O224" s="14" t="str">
        <f t="shared" ref="O224" ca="1" si="4186">IF(INDIRECT(ADDRESS(2,D224+1,,,_sheetname_dataframe))="","",INDIRECT(ADDRESS(2,D224+1,,,_sheetname_dataframe)))</f>
        <v>q_65c_6</v>
      </c>
      <c r="P224" s="14" t="str">
        <f t="shared" ref="P224" ca="1" si="4187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[DBTemplate.xlsm]data_frame!HO3:HO3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188">IF(H224,S224-T224-W224,"")</f>
        <v>0</v>
      </c>
      <c r="AA224" s="12" t="str">
        <f t="shared" ref="AA224" ca="1" si="4189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190">IF($H224,IF(AC224&lt;&gt;"",IF(AC224=0,1,IF(AC224/W224&lt;0.15,2,3)),0),"")</f>
        <v>1</v>
      </c>
      <c r="AE224" s="17" t="b">
        <f t="shared" ref="AE224" ca="1" si="4191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192">IF(AE224,IF($H224,IF(INDIRECT(ADDRESS(1,D224+2,,,_sheetname_dataframe))="","",INDIRECT(ADDRESS(1,D224+2,,,_sheetname_dataframe))),""),"")</f>
        <v/>
      </c>
      <c r="AH224" s="17" t="b">
        <f t="shared" ref="AH224" ca="1" si="4193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194">IF(AH224,IF($H224,IF(INDIRECT(ADDRESS(1,D224+3,,,_sheetname_dataframe))="","",INDIRECT(ADDRESS(1,D224+3,,,_sheetname_dataframe))),""),"")</f>
        <v/>
      </c>
      <c r="AK224" s="17" t="b">
        <f t="shared" ref="AK224" ca="1" si="4195">IF(H224,OR(AQ224,AD224=2),"")</f>
        <v>0</v>
      </c>
      <c r="AL224" s="17" t="b">
        <f t="shared" ref="AL224" ca="1" si="4196">IF($H224,IF(BV224&lt;&gt;"",IF(OR(BM224="F",BM224="L",BM224="I",BM224="D"),BV224&lt;&gt;0)),"")</f>
        <v>0</v>
      </c>
      <c r="AM224" s="17" t="b">
        <f t="shared" ref="AM224" ca="1" si="4197">IF($H224,AND(NOT(AL224),OR(IF(BW224&lt;&gt;"",IF(OR(BM224="F",BM224="L"),BW224&lt;&gt;0)),BM224="I",BM224="N",BM224="D")),"")</f>
        <v>0</v>
      </c>
      <c r="AN224" s="17">
        <f t="shared" ref="AN224" ca="1" si="4198">IF(COUNTA(INDIRECT(Q224))=0,0, IF(AND(AO224&lt;&gt;"",X224&lt;AO224),1,IF(AND(AP224&lt;&gt;"",Y224&gt;AP224),1,IF(AND(AQ224,AC224&gt;0),2,0))))</f>
        <v>0</v>
      </c>
      <c r="AO224" s="24" t="str">
        <f t="shared" ref="AO224" ca="1" si="4199">IF($H224,IF(BY224&lt;&gt;"",IF(ISNUMBER(BY224),BY224,""),""),"")</f>
        <v/>
      </c>
      <c r="AP224" s="24" t="str">
        <f t="shared" ref="AP224" ca="1" si="4200">IF($H224,IF(BZ224&lt;&gt;"",IF(ISNUMBER(BZ224),BZ224,""),""),"")</f>
        <v/>
      </c>
      <c r="AQ224" s="17" t="b">
        <f t="shared" ca="1" si="2540"/>
        <v>0</v>
      </c>
      <c r="AR224" s="17" t="b">
        <f t="shared" ref="AR224" ca="1" si="4201">IF(H224,IF(N224&gt;0,IF(BQ224&lt;&gt;"",BQ224&lt;&gt;0,FALSE),FALSE),"")</f>
        <v>1</v>
      </c>
      <c r="AS224" s="17" t="b">
        <f t="shared" ref="AS224" ca="1" si="4202">IF(H224,IF(BR224&lt;&gt;"",BR224&lt;&gt;0,FALSE),"")</f>
        <v>0</v>
      </c>
      <c r="AT224" s="17" t="b">
        <f t="shared" ref="AT224" ca="1" si="4203">IF(H224,IF(N224&gt;0,FALSE,IF(BU224&lt;&gt;"",MATCH(BU224,DataType,0)=1,FALSE)),"")</f>
        <v>0</v>
      </c>
      <c r="AU224" s="17" t="b">
        <f t="shared" ref="AU224" ca="1" si="4204">IF(H224,IF(N224&gt;0,TRUE,IF(BU224&lt;&gt;"",MATCH(BU224,DataType,0)=2,FALSE)),"")</f>
        <v>1</v>
      </c>
      <c r="AV224" s="17" t="b">
        <f t="shared" ref="AV224" ca="1" si="4205">IF(H224,IF(N224&gt;0,FALSE,IF(BU224&lt;&gt;"",MATCH(BU224,DataType,0)=3,FALSE)),"")</f>
        <v>0</v>
      </c>
      <c r="AW224" s="17" t="b">
        <f t="shared" ref="AW224" ca="1" si="4206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207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208">IF(H224,BU224="",FALSE)</f>
        <v>1</v>
      </c>
      <c r="BB224" s="17" t="b">
        <v>0</v>
      </c>
      <c r="BC224" s="17" t="b">
        <f t="shared" ref="BC224" ca="1" si="4209">IF(BA224,IF(N224&gt;0,AND(AZ224,Z224=0),FALSE),"")</f>
        <v>1</v>
      </c>
      <c r="BD224" s="17" t="b">
        <f t="shared" ref="BD224" ca="1" si="4210">IF(BA224,IF(N224&gt;0,AND(NOT(AZ224),Z224=0),FALSE),"")</f>
        <v>0</v>
      </c>
      <c r="BE224" s="17" t="str">
        <f t="shared" ca="1" si="2541"/>
        <v/>
      </c>
      <c r="BF224" s="17" t="b">
        <f t="shared" ca="1" si="2542"/>
        <v>0</v>
      </c>
      <c r="BG224" s="17" t="b">
        <f t="shared" ref="BG224" ca="1" si="4211">IF(BA224,IF(OR(BB224:BF224),FALSE,IF(Z224=0,FALSE,Z224&gt;0)),"")</f>
        <v>0</v>
      </c>
      <c r="BH224" s="17" t="b">
        <f t="shared" ref="BH224" ca="1" si="4212">IF(BA224,COUNTIF(BB224:BG224,TRUE)=1,"")</f>
        <v>1</v>
      </c>
      <c r="BI224" s="17">
        <f t="shared" ref="BI224" ca="1" si="4213">IF(BA224,IFERROR(MATCH(TRUE,BB224:BG224,0),7),"")</f>
        <v>2</v>
      </c>
      <c r="BJ224" s="17" t="b">
        <f t="shared" ref="BJ224" ca="1" si="4214">DF224&lt;&gt;""</f>
        <v>0</v>
      </c>
      <c r="BK224" s="17" t="str">
        <f t="shared" ca="1" si="2543"/>
        <v/>
      </c>
      <c r="BL224" s="17" t="str">
        <f t="shared" ref="BL224" ca="1" si="4215">IF(H224,IF(AND(NOT(BA224),AU224),AC224&gt;0,""),"")</f>
        <v/>
      </c>
      <c r="BM224" s="17" t="str">
        <f t="shared" ref="BM224" ca="1" si="4216">IF(H224,IF(BA224,CHOOSE(BI224,"0","F","L","I","N",IF(AA224&gt;0.5,"N","S"),"0"),CHOOSE(MATCH(BU224,DataType,0),"S",IF(BK224,"I","N"),"D"  )),"")</f>
        <v>F</v>
      </c>
      <c r="BN224" s="17" t="str">
        <f t="shared" ref="BN224" ca="1" si="4217">IF(H224,IF(BJ224,"E",IF(BA224,CHOOSE(BI224,"0","F","L","I","N","S","0"),CHOOSE(MATCH(BU224,DataType,0),"S",IF(BK224,"I","N"),"D"  ))),"")</f>
        <v>F</v>
      </c>
      <c r="BO224" s="17" t="str">
        <f t="shared" ref="BO224" ca="1" si="4218">IF($H224,IF(BM224="0","",IF(AND(AR224,N224=2),"D",IF(BM224="S","N",IF(AL224,"O",IF(AM224,"I","N"))))),"")</f>
        <v>D</v>
      </c>
      <c r="BP224" s="14" t="b">
        <f t="shared" ref="BP224" ca="1" si="4219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220">IF(MID(DC224,1,1)="■",MID(DC224,2,LEN(DC224)),DC224)</f>
        <v/>
      </c>
      <c r="DE224" s="14" t="str">
        <f t="shared" ref="DE224" ca="1" si="4221">IF(DD224&lt;&gt;"",IF(MID(DD224,LEN(DD224),1)="■",MID(DD224,1,LEN(DD224)-1),DD224),"")</f>
        <v/>
      </c>
      <c r="DF224" s="14" t="str">
        <f t="shared" ref="DF224" ca="1" si="4222">IFERROR(IF(DE224&lt;&gt;"",SUBSTITUTE(DE224,"■",". "),""),"##INTERNAL_ERROR")</f>
        <v/>
      </c>
      <c r="DG224" s="14" t="str">
        <f t="shared" ref="DG224" ca="1" si="4223">IF(CN224&lt;&gt;0,"Variable name don't comply with the naming convention","")</f>
        <v/>
      </c>
      <c r="DH224" s="14" t="str">
        <f t="shared" ref="DH224" ca="1" si="4224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225">IF(CP224&lt;&gt;"","Variable label exceed length 150","")</f>
        <v/>
      </c>
      <c r="DJ224" s="14" t="str">
        <f t="shared" ref="DJ224" ca="1" si="4226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227">IF(CR224&lt;&gt;"","The following cases have values below declared theorethical min: " &amp;SUBSTITUTE(CR224," ",", "),"")</f>
        <v/>
      </c>
      <c r="DL224" s="14" t="str">
        <f t="shared" ref="DL224" ca="1" si="4228">IF(CS224&lt;&gt;"","The following cases have values above declared theorethical max: " &amp;SUBSTITUTE(CS224," ",", "),"")</f>
        <v/>
      </c>
      <c r="DM224" s="14" t="str">
        <f t="shared" ref="DM224" ca="1" si="4229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230">IF(CV224&lt;&gt;"","The following records are missing in this required field: " &amp;SUBSTITUTE(CV224," ",", "),"")</f>
        <v/>
      </c>
      <c r="DP224" s="14" t="str">
        <f t="shared" ref="DP224" ca="1" si="4231">IF(CW224&lt;&gt;"","The following cases have non-integer values: " &amp;SUBSTITUTE(CW224," ",", "),"")</f>
        <v/>
      </c>
      <c r="DQ224" s="14" t="str">
        <f t="shared" ref="DQ224" ca="1" si="4232">IF(CX224&lt;&gt;"","The following cases are non-numeric: " &amp;SUBSTITUTE(CX224," ",", "),"")</f>
        <v/>
      </c>
      <c r="DR224" s="14" t="str">
        <f t="shared" ref="DR224" ca="1" si="4233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234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235">OR(ED224&lt;&gt;"",EF224&lt;&gt;"",EG224&lt;&gt;"")</f>
        <v>0</v>
      </c>
      <c r="EA224" s="14" t="str">
        <f t="shared" ref="EA224" ca="1" si="4236">IF(EB224&lt;&gt;"",G224 &amp; " (" &amp; F224 &amp; ")","")</f>
        <v>Spinal cord MRI Lumbo-sacral - Syringomyelia (q_65c_6)</v>
      </c>
      <c r="EB224" s="14" t="str">
        <f t="shared" ref="EB224" ca="1" si="4237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238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239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240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241">IF($H224,AG224,"")</f>
        <v/>
      </c>
      <c r="EG224" s="14" t="str">
        <f t="shared" ref="EG224" ca="1" si="4242">IF($H224,AJ224,"")</f>
        <v/>
      </c>
      <c r="EM224" s="14" t="b">
        <f t="shared" ref="EM224" ca="1" si="4243">OR(EC224&lt;&gt;"",DF224&lt;&gt;"")</f>
        <v>1</v>
      </c>
      <c r="EN224" s="14">
        <f t="shared" ref="EN224" ca="1" si="4244">IF(EM224,C224,"")</f>
        <v>211</v>
      </c>
      <c r="EO224" s="14" t="str">
        <f t="shared" ref="EO224" ca="1" si="4245">IF(EM224,F224,"")</f>
        <v>q_65c_6</v>
      </c>
      <c r="EP224" s="14" t="str">
        <f t="shared" ref="EP224" ca="1" si="4246">EC224</f>
        <v xml:space="preserve">Spinal cord MRI Lumbo-sacral - Syringomyelia (q_65c_6): Values must be limited to predefinied list. </v>
      </c>
      <c r="EQ224" s="14" t="str">
        <f t="shared" ref="EQ224" ca="1" si="4247">DF224</f>
        <v/>
      </c>
    </row>
    <row r="225" spans="2:147" s="14" customFormat="1">
      <c r="B225" s="14" t="str">
        <f t="shared" ref="B225" ca="1" si="4248">DF225</f>
        <v/>
      </c>
      <c r="C225" s="14">
        <f t="shared" ref="C225" ca="1" si="4249">IF(OFFSET(B225,-1,COLUMN(VariableExists)-2),OFFSET(B225,-1,1)+1,OFFSET(B225,-1,1))</f>
        <v>212</v>
      </c>
      <c r="D225" s="14">
        <f t="shared" ref="D225" si="4250">ROW(A225)-2</f>
        <v>223</v>
      </c>
      <c r="E225" s="14" t="str">
        <f t="shared" ref="E225" ca="1" si="4251">IF(OR(G225="",ROW(G225)=2),"",IF(Z225&gt;0,"S",IF(AX225,IF(J225=2,"D","N"),"I")))</f>
        <v>D</v>
      </c>
      <c r="F225" s="14" t="str">
        <f t="shared" ref="F225" ca="1" si="4252">IF(H225,O225,"")</f>
        <v>q_65c_7</v>
      </c>
      <c r="G225" s="14" t="str">
        <f t="shared" ref="G225" ca="1" si="4253">IF(H225,P225,"")</f>
        <v>Spinal cord MRI Lumbo-sacral - Other</v>
      </c>
      <c r="H225" s="14" t="b">
        <f t="shared" ref="H225" ca="1" si="4254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[DBTemplate.xlsm]labels!QE3:QE725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[DBTemplate.xlsm]labels!QE3:QE4</v>
      </c>
      <c r="L225" s="14" t="str">
        <f ca="1">IF($H225,IF($J225&gt;0,ADDRESS(3,(D225+1)*2,4,,"["&amp;wew!$G$7&amp;"]"&amp;_sheetname_labels)&amp;":"&amp;ADDRESS(2+J225,(D225+1)*2,4),""),"")</f>
        <v>[DBTemplate.xlsm]labels!QF3:QF4</v>
      </c>
      <c r="M225" s="14">
        <f t="shared" ref="M225" ca="1" si="4255">IF($H225,IF(J225&gt;0,COUNTA(INDIRECT(K225))-COUNT(INDIRECT(K225)),0),"")</f>
        <v>0</v>
      </c>
      <c r="N225" s="14">
        <f t="shared" ref="N225" ca="1" si="4256">IF(H225,J225-M225,"")</f>
        <v>2</v>
      </c>
      <c r="O225" s="14" t="str">
        <f t="shared" ref="O225" ca="1" si="4257">IF(INDIRECT(ADDRESS(2,D225+1,,,_sheetname_dataframe))="","",INDIRECT(ADDRESS(2,D225+1,,,_sheetname_dataframe)))</f>
        <v>q_65c_7</v>
      </c>
      <c r="P225" s="14" t="str">
        <f t="shared" ref="P225" ca="1" si="4258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[DBTemplate.xlsm]data_frame!HP3:HP3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259">IF(H225,S225-T225-W225,"")</f>
        <v>0</v>
      </c>
      <c r="AA225" s="12" t="str">
        <f t="shared" ref="AA225" ca="1" si="4260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261">IF($H225,IF(AC225&lt;&gt;"",IF(AC225=0,1,IF(AC225/W225&lt;0.15,2,3)),0),"")</f>
        <v>1</v>
      </c>
      <c r="AE225" s="17" t="b">
        <f t="shared" ref="AE225" ca="1" si="4262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263">IF(AE225,IF($H225,IF(INDIRECT(ADDRESS(1,D225+2,,,_sheetname_dataframe))="","",INDIRECT(ADDRESS(1,D225+2,,,_sheetname_dataframe))),""),"")</f>
        <v/>
      </c>
      <c r="AH225" s="17" t="b">
        <f t="shared" ref="AH225" ca="1" si="4264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265">IF(AH225,IF($H225,IF(INDIRECT(ADDRESS(1,D225+3,,,_sheetname_dataframe))="","",INDIRECT(ADDRESS(1,D225+3,,,_sheetname_dataframe))),""),"")</f>
        <v/>
      </c>
      <c r="AK225" s="17" t="b">
        <f t="shared" ref="AK225" ca="1" si="4266">IF(H225,OR(AQ225,AD225=2),"")</f>
        <v>0</v>
      </c>
      <c r="AL225" s="17" t="b">
        <f t="shared" ref="AL225" ca="1" si="4267">IF($H225,IF(BV225&lt;&gt;"",IF(OR(BM225="F",BM225="L",BM225="I",BM225="D"),BV225&lt;&gt;0)),"")</f>
        <v>0</v>
      </c>
      <c r="AM225" s="17" t="b">
        <f t="shared" ref="AM225" ca="1" si="4268">IF($H225,AND(NOT(AL225),OR(IF(BW225&lt;&gt;"",IF(OR(BM225="F",BM225="L"),BW225&lt;&gt;0)),BM225="I",BM225="N",BM225="D")),"")</f>
        <v>0</v>
      </c>
      <c r="AN225" s="17">
        <f t="shared" ref="AN225" ca="1" si="4269">IF(COUNTA(INDIRECT(Q225))=0,0, IF(AND(AO225&lt;&gt;"",X225&lt;AO225),1,IF(AND(AP225&lt;&gt;"",Y225&gt;AP225),1,IF(AND(AQ225,AC225&gt;0),2,0))))</f>
        <v>0</v>
      </c>
      <c r="AO225" s="24" t="str">
        <f t="shared" ref="AO225" ca="1" si="4270">IF($H225,IF(BY225&lt;&gt;"",IF(ISNUMBER(BY225),BY225,""),""),"")</f>
        <v/>
      </c>
      <c r="AP225" s="24" t="str">
        <f t="shared" ref="AP225" ca="1" si="4271">IF($H225,IF(BZ225&lt;&gt;"",IF(ISNUMBER(BZ225),BZ225,""),""),"")</f>
        <v/>
      </c>
      <c r="AQ225" s="17" t="b">
        <f t="shared" ca="1" si="2540"/>
        <v>0</v>
      </c>
      <c r="AR225" s="17" t="b">
        <f t="shared" ref="AR225" ca="1" si="4272">IF(H225,IF(N225&gt;0,IF(BQ225&lt;&gt;"",BQ225&lt;&gt;0,FALSE),FALSE),"")</f>
        <v>1</v>
      </c>
      <c r="AS225" s="17" t="b">
        <f t="shared" ref="AS225" ca="1" si="4273">IF(H225,IF(BR225&lt;&gt;"",BR225&lt;&gt;0,FALSE),"")</f>
        <v>0</v>
      </c>
      <c r="AT225" s="17" t="b">
        <f t="shared" ref="AT225" ca="1" si="4274">IF(H225,IF(N225&gt;0,FALSE,IF(BU225&lt;&gt;"",MATCH(BU225,DataType,0)=1,FALSE)),"")</f>
        <v>0</v>
      </c>
      <c r="AU225" s="17" t="b">
        <f t="shared" ref="AU225" ca="1" si="4275">IF(H225,IF(N225&gt;0,TRUE,IF(BU225&lt;&gt;"",MATCH(BU225,DataType,0)=2,FALSE)),"")</f>
        <v>1</v>
      </c>
      <c r="AV225" s="17" t="b">
        <f t="shared" ref="AV225" ca="1" si="4276">IF(H225,IF(N225&gt;0,FALSE,IF(BU225&lt;&gt;"",MATCH(BU225,DataType,0)=3,FALSE)),"")</f>
        <v>0</v>
      </c>
      <c r="AW225" s="17" t="b">
        <f t="shared" ref="AW225" ca="1" si="4277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278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279">IF(H225,BU225="",FALSE)</f>
        <v>1</v>
      </c>
      <c r="BB225" s="17" t="b">
        <v>0</v>
      </c>
      <c r="BC225" s="17" t="b">
        <f t="shared" ref="BC225" ca="1" si="4280">IF(BA225,IF(N225&gt;0,AND(AZ225,Z225=0),FALSE),"")</f>
        <v>1</v>
      </c>
      <c r="BD225" s="17" t="b">
        <f t="shared" ref="BD225" ca="1" si="4281">IF(BA225,IF(N225&gt;0,AND(NOT(AZ225),Z225=0),FALSE),"")</f>
        <v>0</v>
      </c>
      <c r="BE225" s="17" t="str">
        <f t="shared" ca="1" si="2541"/>
        <v/>
      </c>
      <c r="BF225" s="17" t="b">
        <f t="shared" ca="1" si="2542"/>
        <v>0</v>
      </c>
      <c r="BG225" s="17" t="b">
        <f t="shared" ref="BG225" ca="1" si="4282">IF(BA225,IF(OR(BB225:BF225),FALSE,IF(Z225=0,FALSE,Z225&gt;0)),"")</f>
        <v>0</v>
      </c>
      <c r="BH225" s="17" t="b">
        <f t="shared" ref="BH225" ca="1" si="4283">IF(BA225,COUNTIF(BB225:BG225,TRUE)=1,"")</f>
        <v>1</v>
      </c>
      <c r="BI225" s="17">
        <f t="shared" ref="BI225" ca="1" si="4284">IF(BA225,IFERROR(MATCH(TRUE,BB225:BG225,0),7),"")</f>
        <v>2</v>
      </c>
      <c r="BJ225" s="17" t="b">
        <f t="shared" ref="BJ225" ca="1" si="4285">DF225&lt;&gt;""</f>
        <v>0</v>
      </c>
      <c r="BK225" s="17" t="str">
        <f t="shared" ca="1" si="2543"/>
        <v/>
      </c>
      <c r="BL225" s="17" t="str">
        <f t="shared" ref="BL225" ca="1" si="4286">IF(H225,IF(AND(NOT(BA225),AU225),AC225&gt;0,""),"")</f>
        <v/>
      </c>
      <c r="BM225" s="17" t="str">
        <f t="shared" ref="BM225" ca="1" si="4287">IF(H225,IF(BA225,CHOOSE(BI225,"0","F","L","I","N",IF(AA225&gt;0.5,"N","S"),"0"),CHOOSE(MATCH(BU225,DataType,0),"S",IF(BK225,"I","N"),"D"  )),"")</f>
        <v>F</v>
      </c>
      <c r="BN225" s="17" t="str">
        <f t="shared" ref="BN225" ca="1" si="4288">IF(H225,IF(BJ225,"E",IF(BA225,CHOOSE(BI225,"0","F","L","I","N","S","0"),CHOOSE(MATCH(BU225,DataType,0),"S",IF(BK225,"I","N"),"D"  ))),"")</f>
        <v>F</v>
      </c>
      <c r="BO225" s="17" t="str">
        <f t="shared" ref="BO225" ca="1" si="4289">IF($H225,IF(BM225="0","",IF(AND(AR225,N225=2),"D",IF(BM225="S","N",IF(AL225,"O",IF(AM225,"I","N"))))),"")</f>
        <v>D</v>
      </c>
      <c r="BP225" s="14" t="b">
        <f t="shared" ref="BP225" ca="1" si="4290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291">IF(MID(DC225,1,1)="■",MID(DC225,2,LEN(DC225)),DC225)</f>
        <v/>
      </c>
      <c r="DE225" s="14" t="str">
        <f t="shared" ref="DE225" ca="1" si="4292">IF(DD225&lt;&gt;"",IF(MID(DD225,LEN(DD225),1)="■",MID(DD225,1,LEN(DD225)-1),DD225),"")</f>
        <v/>
      </c>
      <c r="DF225" s="14" t="str">
        <f t="shared" ref="DF225" ca="1" si="4293">IFERROR(IF(DE225&lt;&gt;"",SUBSTITUTE(DE225,"■",". "),""),"##INTERNAL_ERROR")</f>
        <v/>
      </c>
      <c r="DG225" s="14" t="str">
        <f t="shared" ref="DG225" ca="1" si="4294">IF(CN225&lt;&gt;0,"Variable name don't comply with the naming convention","")</f>
        <v/>
      </c>
      <c r="DH225" s="14" t="str">
        <f t="shared" ref="DH225" ca="1" si="4295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296">IF(CP225&lt;&gt;"","Variable label exceed length 150","")</f>
        <v/>
      </c>
      <c r="DJ225" s="14" t="str">
        <f t="shared" ref="DJ225" ca="1" si="4297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298">IF(CR225&lt;&gt;"","The following cases have values below declared theorethical min: " &amp;SUBSTITUTE(CR225," ",", "),"")</f>
        <v/>
      </c>
      <c r="DL225" s="14" t="str">
        <f t="shared" ref="DL225" ca="1" si="4299">IF(CS225&lt;&gt;"","The following cases have values above declared theorethical max: " &amp;SUBSTITUTE(CS225," ",", "),"")</f>
        <v/>
      </c>
      <c r="DM225" s="14" t="str">
        <f t="shared" ref="DM225" ca="1" si="4300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301">IF(CV225&lt;&gt;"","The following records are missing in this required field: " &amp;SUBSTITUTE(CV225," ",", "),"")</f>
        <v/>
      </c>
      <c r="DP225" s="14" t="str">
        <f t="shared" ref="DP225" ca="1" si="4302">IF(CW225&lt;&gt;"","The following cases have non-integer values: " &amp;SUBSTITUTE(CW225," ",", "),"")</f>
        <v/>
      </c>
      <c r="DQ225" s="14" t="str">
        <f t="shared" ref="DQ225" ca="1" si="4303">IF(CX225&lt;&gt;"","The following cases are non-numeric: " &amp;SUBSTITUTE(CX225," ",", "),"")</f>
        <v/>
      </c>
      <c r="DR225" s="14" t="str">
        <f t="shared" ref="DR225" ca="1" si="4304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305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306">OR(ED225&lt;&gt;"",EF225&lt;&gt;"",EG225&lt;&gt;"")</f>
        <v>0</v>
      </c>
      <c r="EA225" s="14" t="str">
        <f t="shared" ref="EA225" ca="1" si="4307">IF(EB225&lt;&gt;"",G225 &amp; " (" &amp; F225 &amp; ")","")</f>
        <v>Spinal cord MRI Lumbo-sacral - Other (q_65c_7)</v>
      </c>
      <c r="EB225" s="14" t="str">
        <f t="shared" ref="EB225" ca="1" si="4308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309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310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311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312">IF($H225,AG225,"")</f>
        <v/>
      </c>
      <c r="EG225" s="14" t="str">
        <f t="shared" ref="EG225" ca="1" si="4313">IF($H225,AJ225,"")</f>
        <v/>
      </c>
      <c r="EM225" s="14" t="b">
        <f t="shared" ref="EM225" ca="1" si="4314">OR(EC225&lt;&gt;"",DF225&lt;&gt;"")</f>
        <v>1</v>
      </c>
      <c r="EN225" s="14">
        <f t="shared" ref="EN225" ca="1" si="4315">IF(EM225,C225,"")</f>
        <v>212</v>
      </c>
      <c r="EO225" s="14" t="str">
        <f t="shared" ref="EO225" ca="1" si="4316">IF(EM225,F225,"")</f>
        <v>q_65c_7</v>
      </c>
      <c r="EP225" s="14" t="str">
        <f t="shared" ref="EP225" ca="1" si="4317">EC225</f>
        <v xml:space="preserve">Spinal cord MRI Lumbo-sacral - Other (q_65c_7): Values must be limited to predefinied list. </v>
      </c>
      <c r="EQ225" s="14" t="str">
        <f t="shared" ref="EQ225" ca="1" si="4318">DF225</f>
        <v/>
      </c>
    </row>
    <row r="226" spans="2:147" s="14" customFormat="1">
      <c r="B226" s="14" t="str">
        <f t="shared" ref="B226" ca="1" si="4319">DF226</f>
        <v/>
      </c>
      <c r="C226" s="14">
        <f t="shared" ref="C226" ca="1" si="4320">IF(OFFSET(B226,-1,COLUMN(VariableExists)-2),OFFSET(B226,-1,1)+1,OFFSET(B226,-1,1))</f>
        <v>213</v>
      </c>
      <c r="D226" s="14">
        <f t="shared" ref="D226" si="4321">ROW(A226)-2</f>
        <v>224</v>
      </c>
      <c r="E226" s="14" t="str">
        <f t="shared" ref="E226" ca="1" si="4322">IF(OR(G226="",ROW(G226)=2),"",IF(Z226&gt;0,"S",IF(AX226,IF(J226=2,"D","N"),"I")))</f>
        <v>D</v>
      </c>
      <c r="F226" s="14" t="str">
        <f t="shared" ref="F226" ca="1" si="4323">IF(H226,O226,"")</f>
        <v>q_65c_8</v>
      </c>
      <c r="G226" s="14" t="str">
        <f t="shared" ref="G226" ca="1" si="4324">IF(H226,P226,"")</f>
        <v>Spinal cord MRI Lumbo-sacral - NA</v>
      </c>
      <c r="H226" s="14" t="b">
        <f t="shared" ref="H226" ca="1" si="4325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[DBTemplate.xlsm]labels!QG3:QG725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[DBTemplate.xlsm]labels!QG3:QG4</v>
      </c>
      <c r="L226" s="14" t="str">
        <f ca="1">IF($H226,IF($J226&gt;0,ADDRESS(3,(D226+1)*2,4,,"["&amp;wew!$G$7&amp;"]"&amp;_sheetname_labels)&amp;":"&amp;ADDRESS(2+J226,(D226+1)*2,4),""),"")</f>
        <v>[DBTemplate.xlsm]labels!QH3:QH4</v>
      </c>
      <c r="M226" s="14">
        <f t="shared" ref="M226" ca="1" si="4326">IF($H226,IF(J226&gt;0,COUNTA(INDIRECT(K226))-COUNT(INDIRECT(K226)),0),"")</f>
        <v>0</v>
      </c>
      <c r="N226" s="14">
        <f t="shared" ref="N226" ca="1" si="4327">IF(H226,J226-M226,"")</f>
        <v>2</v>
      </c>
      <c r="O226" s="14" t="str">
        <f t="shared" ref="O226" ca="1" si="4328">IF(INDIRECT(ADDRESS(2,D226+1,,,_sheetname_dataframe))="","",INDIRECT(ADDRESS(2,D226+1,,,_sheetname_dataframe)))</f>
        <v>q_65c_8</v>
      </c>
      <c r="P226" s="14" t="str">
        <f t="shared" ref="P226" ca="1" si="4329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[DBTemplate.xlsm]data_frame!HQ3:HQ3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330">IF(H226,S226-T226-W226,"")</f>
        <v>0</v>
      </c>
      <c r="AA226" s="12" t="str">
        <f t="shared" ref="AA226" ca="1" si="4331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332">IF($H226,IF(AC226&lt;&gt;"",IF(AC226=0,1,IF(AC226/W226&lt;0.15,2,3)),0),"")</f>
        <v>1</v>
      </c>
      <c r="AE226" s="17" t="b">
        <f t="shared" ref="AE226" ca="1" si="4333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334">IF(AE226,IF($H226,IF(INDIRECT(ADDRESS(1,D226+2,,,_sheetname_dataframe))="","",INDIRECT(ADDRESS(1,D226+2,,,_sheetname_dataframe))),""),"")</f>
        <v/>
      </c>
      <c r="AH226" s="17" t="b">
        <f t="shared" ref="AH226" ca="1" si="4335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336">IF(AH226,IF($H226,IF(INDIRECT(ADDRESS(1,D226+3,,,_sheetname_dataframe))="","",INDIRECT(ADDRESS(1,D226+3,,,_sheetname_dataframe))),""),"")</f>
        <v/>
      </c>
      <c r="AK226" s="17" t="b">
        <f t="shared" ref="AK226" ca="1" si="4337">IF(H226,OR(AQ226,AD226=2),"")</f>
        <v>0</v>
      </c>
      <c r="AL226" s="17" t="b">
        <f t="shared" ref="AL226" ca="1" si="4338">IF($H226,IF(BV226&lt;&gt;"",IF(OR(BM226="F",BM226="L",BM226="I",BM226="D"),BV226&lt;&gt;0)),"")</f>
        <v>0</v>
      </c>
      <c r="AM226" s="17" t="b">
        <f t="shared" ref="AM226" ca="1" si="4339">IF($H226,AND(NOT(AL226),OR(IF(BW226&lt;&gt;"",IF(OR(BM226="F",BM226="L"),BW226&lt;&gt;0)),BM226="I",BM226="N",BM226="D")),"")</f>
        <v>0</v>
      </c>
      <c r="AN226" s="17">
        <f t="shared" ref="AN226" ca="1" si="4340">IF(COUNTA(INDIRECT(Q226))=0,0, IF(AND(AO226&lt;&gt;"",X226&lt;AO226),1,IF(AND(AP226&lt;&gt;"",Y226&gt;AP226),1,IF(AND(AQ226,AC226&gt;0),2,0))))</f>
        <v>0</v>
      </c>
      <c r="AO226" s="24" t="str">
        <f t="shared" ref="AO226" ca="1" si="4341">IF($H226,IF(BY226&lt;&gt;"",IF(ISNUMBER(BY226),BY226,""),""),"")</f>
        <v/>
      </c>
      <c r="AP226" s="24" t="str">
        <f t="shared" ref="AP226" ca="1" si="4342">IF($H226,IF(BZ226&lt;&gt;"",IF(ISNUMBER(BZ226),BZ226,""),""),"")</f>
        <v/>
      </c>
      <c r="AQ226" s="17" t="b">
        <f t="shared" ca="1" si="2540"/>
        <v>0</v>
      </c>
      <c r="AR226" s="17" t="b">
        <f t="shared" ref="AR226" ca="1" si="4343">IF(H226,IF(N226&gt;0,IF(BQ226&lt;&gt;"",BQ226&lt;&gt;0,FALSE),FALSE),"")</f>
        <v>1</v>
      </c>
      <c r="AS226" s="17" t="b">
        <f t="shared" ref="AS226" ca="1" si="4344">IF(H226,IF(BR226&lt;&gt;"",BR226&lt;&gt;0,FALSE),"")</f>
        <v>0</v>
      </c>
      <c r="AT226" s="17" t="b">
        <f t="shared" ref="AT226" ca="1" si="4345">IF(H226,IF(N226&gt;0,FALSE,IF(BU226&lt;&gt;"",MATCH(BU226,DataType,0)=1,FALSE)),"")</f>
        <v>0</v>
      </c>
      <c r="AU226" s="17" t="b">
        <f t="shared" ref="AU226" ca="1" si="4346">IF(H226,IF(N226&gt;0,TRUE,IF(BU226&lt;&gt;"",MATCH(BU226,DataType,0)=2,FALSE)),"")</f>
        <v>1</v>
      </c>
      <c r="AV226" s="17" t="b">
        <f t="shared" ref="AV226" ca="1" si="4347">IF(H226,IF(N226&gt;0,FALSE,IF(BU226&lt;&gt;"",MATCH(BU226,DataType,0)=3,FALSE)),"")</f>
        <v>0</v>
      </c>
      <c r="AW226" s="17" t="b">
        <f t="shared" ref="AW226" ca="1" si="4348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349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350">IF(H226,BU226="",FALSE)</f>
        <v>1</v>
      </c>
      <c r="BB226" s="17" t="b">
        <v>0</v>
      </c>
      <c r="BC226" s="17" t="b">
        <f t="shared" ref="BC226" ca="1" si="4351">IF(BA226,IF(N226&gt;0,AND(AZ226,Z226=0),FALSE),"")</f>
        <v>1</v>
      </c>
      <c r="BD226" s="17" t="b">
        <f t="shared" ref="BD226" ca="1" si="4352">IF(BA226,IF(N226&gt;0,AND(NOT(AZ226),Z226=0),FALSE),"")</f>
        <v>0</v>
      </c>
      <c r="BE226" s="17" t="str">
        <f t="shared" ca="1" si="2541"/>
        <v/>
      </c>
      <c r="BF226" s="17" t="b">
        <f t="shared" ca="1" si="2542"/>
        <v>0</v>
      </c>
      <c r="BG226" s="17" t="b">
        <f t="shared" ref="BG226" ca="1" si="4353">IF(BA226,IF(OR(BB226:BF226),FALSE,IF(Z226=0,FALSE,Z226&gt;0)),"")</f>
        <v>0</v>
      </c>
      <c r="BH226" s="17" t="b">
        <f t="shared" ref="BH226" ca="1" si="4354">IF(BA226,COUNTIF(BB226:BG226,TRUE)=1,"")</f>
        <v>1</v>
      </c>
      <c r="BI226" s="17">
        <f t="shared" ref="BI226" ca="1" si="4355">IF(BA226,IFERROR(MATCH(TRUE,BB226:BG226,0),7),"")</f>
        <v>2</v>
      </c>
      <c r="BJ226" s="17" t="b">
        <f t="shared" ref="BJ226" ca="1" si="4356">DF226&lt;&gt;""</f>
        <v>0</v>
      </c>
      <c r="BK226" s="17" t="str">
        <f t="shared" ca="1" si="2543"/>
        <v/>
      </c>
      <c r="BL226" s="17" t="str">
        <f t="shared" ref="BL226" ca="1" si="4357">IF(H226,IF(AND(NOT(BA226),AU226),AC226&gt;0,""),"")</f>
        <v/>
      </c>
      <c r="BM226" s="17" t="str">
        <f t="shared" ref="BM226" ca="1" si="4358">IF(H226,IF(BA226,CHOOSE(BI226,"0","F","L","I","N",IF(AA226&gt;0.5,"N","S"),"0"),CHOOSE(MATCH(BU226,DataType,0),"S",IF(BK226,"I","N"),"D"  )),"")</f>
        <v>F</v>
      </c>
      <c r="BN226" s="17" t="str">
        <f t="shared" ref="BN226" ca="1" si="4359">IF(H226,IF(BJ226,"E",IF(BA226,CHOOSE(BI226,"0","F","L","I","N","S","0"),CHOOSE(MATCH(BU226,DataType,0),"S",IF(BK226,"I","N"),"D"  ))),"")</f>
        <v>F</v>
      </c>
      <c r="BO226" s="17" t="str">
        <f t="shared" ref="BO226" ca="1" si="4360">IF($H226,IF(BM226="0","",IF(AND(AR226,N226=2),"D",IF(BM226="S","N",IF(AL226,"O",IF(AM226,"I","N"))))),"")</f>
        <v>D</v>
      </c>
      <c r="BP226" s="14" t="b">
        <f t="shared" ref="BP226" ca="1" si="436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362">IF(MID(DC226,1,1)="■",MID(DC226,2,LEN(DC226)),DC226)</f>
        <v/>
      </c>
      <c r="DE226" s="14" t="str">
        <f t="shared" ref="DE226" ca="1" si="4363">IF(DD226&lt;&gt;"",IF(MID(DD226,LEN(DD226),1)="■",MID(DD226,1,LEN(DD226)-1),DD226),"")</f>
        <v/>
      </c>
      <c r="DF226" s="14" t="str">
        <f t="shared" ref="DF226" ca="1" si="4364">IFERROR(IF(DE226&lt;&gt;"",SUBSTITUTE(DE226,"■",". "),""),"##INTERNAL_ERROR")</f>
        <v/>
      </c>
      <c r="DG226" s="14" t="str">
        <f t="shared" ref="DG226" ca="1" si="4365">IF(CN226&lt;&gt;0,"Variable name don't comply with the naming convention","")</f>
        <v/>
      </c>
      <c r="DH226" s="14" t="str">
        <f t="shared" ref="DH226" ca="1" si="436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367">IF(CP226&lt;&gt;"","Variable label exceed length 150","")</f>
        <v/>
      </c>
      <c r="DJ226" s="14" t="str">
        <f t="shared" ref="DJ226" ca="1" si="436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369">IF(CR226&lt;&gt;"","The following cases have values below declared theorethical min: " &amp;SUBSTITUTE(CR226," ",", "),"")</f>
        <v/>
      </c>
      <c r="DL226" s="14" t="str">
        <f t="shared" ref="DL226" ca="1" si="4370">IF(CS226&lt;&gt;"","The following cases have values above declared theorethical max: " &amp;SUBSTITUTE(CS226," ",", "),"")</f>
        <v/>
      </c>
      <c r="DM226" s="14" t="str">
        <f t="shared" ref="DM226" ca="1" si="437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372">IF(CV226&lt;&gt;"","The following records are missing in this required field: " &amp;SUBSTITUTE(CV226," ",", "),"")</f>
        <v/>
      </c>
      <c r="DP226" s="14" t="str">
        <f t="shared" ref="DP226" ca="1" si="4373">IF(CW226&lt;&gt;"","The following cases have non-integer values: " &amp;SUBSTITUTE(CW226," ",", "),"")</f>
        <v/>
      </c>
      <c r="DQ226" s="14" t="str">
        <f t="shared" ref="DQ226" ca="1" si="4374">IF(CX226&lt;&gt;"","The following cases are non-numeric: " &amp;SUBSTITUTE(CX226," ",", "),"")</f>
        <v/>
      </c>
      <c r="DR226" s="14" t="str">
        <f t="shared" ref="DR226" ca="1" si="437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37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377">OR(ED226&lt;&gt;"",EF226&lt;&gt;"",EG226&lt;&gt;"")</f>
        <v>0</v>
      </c>
      <c r="EA226" s="14" t="str">
        <f t="shared" ref="EA226" ca="1" si="4378">IF(EB226&lt;&gt;"",G226 &amp; " (" &amp; F226 &amp; ")","")</f>
        <v>Spinal cord MRI Lumbo-sacral - NA (q_65c_8)</v>
      </c>
      <c r="EB226" s="14" t="str">
        <f t="shared" ref="EB226" ca="1" si="437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38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38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38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383">IF($H226,AG226,"")</f>
        <v/>
      </c>
      <c r="EG226" s="14" t="str">
        <f t="shared" ref="EG226" ca="1" si="4384">IF($H226,AJ226,"")</f>
        <v/>
      </c>
      <c r="EM226" s="14" t="b">
        <f t="shared" ref="EM226" ca="1" si="4385">OR(EC226&lt;&gt;"",DF226&lt;&gt;"")</f>
        <v>1</v>
      </c>
      <c r="EN226" s="14">
        <f t="shared" ref="EN226" ca="1" si="4386">IF(EM226,C226,"")</f>
        <v>213</v>
      </c>
      <c r="EO226" s="14" t="str">
        <f t="shared" ref="EO226" ca="1" si="4387">IF(EM226,F226,"")</f>
        <v>q_65c_8</v>
      </c>
      <c r="EP226" s="14" t="str">
        <f t="shared" ref="EP226" ca="1" si="4388">EC226</f>
        <v xml:space="preserve">Spinal cord MRI Lumbo-sacral - NA (q_65c_8): Values must be limited to predefinied list. </v>
      </c>
      <c r="EQ226" s="14" t="str">
        <f t="shared" ref="EQ226" ca="1" si="4389">DF226</f>
        <v/>
      </c>
    </row>
    <row r="227" spans="2:147" s="14" customFormat="1">
      <c r="B227" s="14" t="str">
        <f t="shared" ca="1" si="3325"/>
        <v/>
      </c>
      <c r="C227" s="14">
        <f t="shared" ca="1" si="3326"/>
        <v>214</v>
      </c>
      <c r="D227" s="14">
        <f t="shared" si="3327"/>
        <v>225</v>
      </c>
      <c r="E227" s="14" t="str">
        <f t="shared" ca="1" si="3328"/>
        <v>I</v>
      </c>
      <c r="F227" s="14" t="str">
        <f t="shared" ca="1" si="3329"/>
        <v>q_66</v>
      </c>
      <c r="G227" s="14" t="str">
        <f t="shared" ca="1" si="3330"/>
        <v>FVC (% predicted values)</v>
      </c>
      <c r="H227" s="14" t="b">
        <f t="shared" ca="1" si="3331"/>
        <v>1</v>
      </c>
      <c r="I227" s="14" t="str">
        <f ca="1">IF($H227,ADDRESS(3,(D227+1)*2-1,4,,"["&amp;wew!$G$7&amp;"]"&amp;_sheetname_labels)&amp;":"&amp;ADDRESS(2+ster!$B$20,(D227+1)*2-1,4),"")</f>
        <v>[DBTemplate.xlsm]labels!QI3:QI725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[DBTemplate.xlsm]labels!QI3:QI4</v>
      </c>
      <c r="L227" s="14" t="str">
        <f ca="1">IF($H227,IF($J227&gt;0,ADDRESS(3,(D227+1)*2,4,,"["&amp;wew!$G$7&amp;"]"&amp;_sheetname_labels)&amp;":"&amp;ADDRESS(2+J227,(D227+1)*2,4),""),"")</f>
        <v>[DBTemplate.xlsm]labels!QJ3:QJ4</v>
      </c>
      <c r="M227" s="14">
        <f t="shared" ca="1" si="3332"/>
        <v>2</v>
      </c>
      <c r="N227" s="14">
        <f t="shared" ca="1" si="3333"/>
        <v>0</v>
      </c>
      <c r="O227" s="14" t="str">
        <f t="shared" ca="1" si="3334"/>
        <v>q_66</v>
      </c>
      <c r="P227" s="14" t="str">
        <f t="shared" ca="1" si="3335"/>
        <v>FVC (% predicted values)</v>
      </c>
      <c r="Q227" s="14" t="str">
        <f ca="1">IF($BP227,ADDRESS(3,D227+1,4,,"["&amp;wew!$G$7&amp;"]"&amp;_sheetname_dataframe)&amp;":"&amp;ADDRESS(2+ster!$C$14,D227+1,4),"")</f>
        <v>[DBTemplate.xlsm]data_frame!HR3:HR3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336"/>
        <v>0</v>
      </c>
      <c r="AA227" s="12">
        <f t="shared" ca="1" si="333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338"/>
        <v>1</v>
      </c>
      <c r="AE227" s="17" t="b">
        <f t="shared" ca="1" si="333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340"/>
        <v/>
      </c>
      <c r="AH227" s="17" t="b">
        <f t="shared" ca="1" si="334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342"/>
        <v/>
      </c>
      <c r="AK227" s="17" t="b">
        <f t="shared" ca="1" si="3343"/>
        <v>0</v>
      </c>
      <c r="AL227" s="17" t="b">
        <f t="shared" ca="1" si="3344"/>
        <v>0</v>
      </c>
      <c r="AM227" s="17" t="b">
        <f t="shared" ca="1" si="3345"/>
        <v>1</v>
      </c>
      <c r="AN227" s="17">
        <f t="shared" ca="1" si="3346"/>
        <v>0</v>
      </c>
      <c r="AO227" s="24" t="str">
        <f t="shared" ca="1" si="3347"/>
        <v/>
      </c>
      <c r="AP227" s="24" t="str">
        <f t="shared" ca="1" si="3348"/>
        <v/>
      </c>
      <c r="AQ227" s="17" t="b">
        <f t="shared" ca="1" si="2540"/>
        <v>0</v>
      </c>
      <c r="AR227" s="17" t="b">
        <f t="shared" ca="1" si="3349"/>
        <v>0</v>
      </c>
      <c r="AS227" s="17" t="b">
        <f t="shared" ca="1" si="3350"/>
        <v>0</v>
      </c>
      <c r="AT227" s="17" t="b">
        <f t="shared" ca="1" si="3351"/>
        <v>0</v>
      </c>
      <c r="AU227" s="17" t="b">
        <f t="shared" ca="1" si="3352"/>
        <v>1</v>
      </c>
      <c r="AV227" s="17" t="b">
        <f t="shared" ca="1" si="3353"/>
        <v>0</v>
      </c>
      <c r="AW227" s="17" t="b">
        <f t="shared" ca="1" si="3354"/>
        <v>1</v>
      </c>
      <c r="AX227" s="14" t="b">
        <f t="array" aca="1" ref="AX227" ca="1">IF(H227,N227&gt;0,"")</f>
        <v>0</v>
      </c>
      <c r="AY227" s="17" t="str">
        <f t="shared" ca="1" si="3355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356"/>
        <v>0</v>
      </c>
      <c r="BB227" s="17" t="b">
        <v>0</v>
      </c>
      <c r="BC227" s="17" t="str">
        <f t="shared" ca="1" si="3357"/>
        <v/>
      </c>
      <c r="BD227" s="17" t="str">
        <f t="shared" ca="1" si="3358"/>
        <v/>
      </c>
      <c r="BE227" s="17" t="b">
        <f t="shared" ca="1" si="2541"/>
        <v>0</v>
      </c>
      <c r="BF227" s="17" t="str">
        <f t="shared" ca="1" si="2542"/>
        <v/>
      </c>
      <c r="BG227" s="17" t="str">
        <f t="shared" ca="1" si="3359"/>
        <v/>
      </c>
      <c r="BH227" s="17" t="str">
        <f t="shared" ca="1" si="3360"/>
        <v/>
      </c>
      <c r="BI227" s="17" t="str">
        <f t="shared" ca="1" si="3361"/>
        <v/>
      </c>
      <c r="BJ227" s="17" t="b">
        <f t="shared" ca="1" si="3362"/>
        <v>0</v>
      </c>
      <c r="BK227" s="17" t="b">
        <f t="shared" ca="1" si="2543"/>
        <v>0</v>
      </c>
      <c r="BL227" s="17" t="b">
        <f t="shared" ca="1" si="3363"/>
        <v>0</v>
      </c>
      <c r="BM227" s="17" t="str">
        <f t="shared" ca="1" si="3364"/>
        <v>N</v>
      </c>
      <c r="BN227" s="17" t="str">
        <f t="shared" ca="1" si="3365"/>
        <v>N</v>
      </c>
      <c r="BO227" s="17" t="str">
        <f t="shared" ca="1" si="3366"/>
        <v>I</v>
      </c>
      <c r="BP227" s="14" t="b">
        <f t="shared" ca="1" si="3367"/>
        <v>1</v>
      </c>
      <c r="BQ227" s="35">
        <v>1</v>
      </c>
      <c r="BU227" s="14" t="s">
        <v>387</v>
      </c>
      <c r="BX227" s="16"/>
      <c r="BY227" s="16"/>
      <c r="BZ227" s="16"/>
      <c r="CA227" s="16" t="b">
        <v>0</v>
      </c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368"/>
        <v/>
      </c>
      <c r="DE227" s="14" t="str">
        <f t="shared" ca="1" si="3369"/>
        <v/>
      </c>
      <c r="DF227" s="14" t="str">
        <f t="shared" ca="1" si="3370"/>
        <v/>
      </c>
      <c r="DG227" s="14" t="str">
        <f t="shared" ca="1" si="3371"/>
        <v/>
      </c>
      <c r="DH227" s="14" t="str">
        <f t="shared" ca="1" si="3372"/>
        <v/>
      </c>
      <c r="DI227" s="14" t="str">
        <f t="shared" ca="1" si="3373"/>
        <v/>
      </c>
      <c r="DJ227" s="14" t="str">
        <f t="shared" ca="1" si="3374"/>
        <v/>
      </c>
      <c r="DK227" s="14" t="str">
        <f t="shared" ca="1" si="3375"/>
        <v/>
      </c>
      <c r="DL227" s="14" t="str">
        <f t="shared" ca="1" si="3376"/>
        <v/>
      </c>
      <c r="DM227" s="14" t="str">
        <f t="shared" ca="1" si="3377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378"/>
        <v/>
      </c>
      <c r="DP227" s="14" t="str">
        <f t="shared" ca="1" si="3379"/>
        <v/>
      </c>
      <c r="DQ227" s="14" t="str">
        <f t="shared" ca="1" si="3380"/>
        <v/>
      </c>
      <c r="DR227" s="14" t="str">
        <f t="shared" ca="1" si="3381"/>
        <v/>
      </c>
      <c r="DS227" s="14" t="str">
        <f t="shared" ca="1" si="3382"/>
        <v/>
      </c>
      <c r="DZ227" s="14" t="b">
        <f t="shared" ca="1" si="3383"/>
        <v>0</v>
      </c>
      <c r="EA227" s="14" t="str">
        <f t="shared" ca="1" si="3384"/>
        <v>FVC (% predicted values) (q_66)</v>
      </c>
      <c r="EB227" s="14" t="str">
        <f t="shared" ca="1" si="3385"/>
        <v xml:space="preserve">Values must be numeric. </v>
      </c>
      <c r="EC227" s="14" t="str">
        <f t="shared" ca="1" si="3386"/>
        <v xml:space="preserve">FVC (% predicted values) (q_66): Values must be numeric. </v>
      </c>
      <c r="ED227" s="14" t="str">
        <f t="shared" ca="1" si="3387"/>
        <v/>
      </c>
      <c r="EE227" s="14" t="str">
        <f t="shared" ca="1" si="3388"/>
        <v>Values must be numeric</v>
      </c>
      <c r="EF227" s="14" t="str">
        <f t="shared" ca="1" si="3389"/>
        <v/>
      </c>
      <c r="EG227" s="14" t="str">
        <f t="shared" ca="1" si="3390"/>
        <v/>
      </c>
      <c r="EM227" s="14" t="b">
        <f t="shared" ca="1" si="3391"/>
        <v>1</v>
      </c>
      <c r="EN227" s="14">
        <f t="shared" ca="1" si="3392"/>
        <v>214</v>
      </c>
      <c r="EO227" s="14" t="str">
        <f t="shared" ca="1" si="3393"/>
        <v>q_66</v>
      </c>
      <c r="EP227" s="14" t="str">
        <f t="shared" ca="1" si="3394"/>
        <v xml:space="preserve">FVC (% predicted values) (q_66): Values must be numeric. </v>
      </c>
      <c r="EQ227" s="14" t="str">
        <f t="shared" ca="1" si="3395"/>
        <v/>
      </c>
    </row>
    <row r="228" spans="2:147" s="14" customFormat="1">
      <c r="B228" s="14" t="str">
        <f t="shared" ca="1" si="2470"/>
        <v/>
      </c>
      <c r="C228" s="14">
        <f t="shared" ca="1" si="2471"/>
        <v>215</v>
      </c>
      <c r="D228" s="14">
        <f t="shared" si="2472"/>
        <v>226</v>
      </c>
      <c r="E228" s="14" t="str">
        <f t="shared" ca="1" si="2473"/>
        <v>I</v>
      </c>
      <c r="F228" s="14" t="str">
        <f t="shared" ca="1" si="2474"/>
        <v>q_67</v>
      </c>
      <c r="G228" s="14" t="str">
        <f t="shared" ca="1" si="2475"/>
        <v>VC (% predicted values)</v>
      </c>
      <c r="H228" s="14" t="b">
        <f t="shared" ca="1" si="2476"/>
        <v>1</v>
      </c>
      <c r="I228" s="14" t="str">
        <f ca="1">IF($H228,ADDRESS(3,(D228+1)*2-1,4,,"["&amp;wew!$G$7&amp;"]"&amp;_sheetname_labels)&amp;":"&amp;ADDRESS(2+ster!$B$20,(D228+1)*2-1,4),"")</f>
        <v>[DBTemplate.xlsm]labels!QK3:QK725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[DBTemplate.xlsm]labels!QK3:QK4</v>
      </c>
      <c r="L228" s="14" t="str">
        <f ca="1">IF($H228,IF($J228&gt;0,ADDRESS(3,(D228+1)*2,4,,"["&amp;wew!$G$7&amp;"]"&amp;_sheetname_labels)&amp;":"&amp;ADDRESS(2+J228,(D228+1)*2,4),""),"")</f>
        <v>[DBTemplate.xlsm]labels!QL3:QL4</v>
      </c>
      <c r="M228" s="14">
        <f t="shared" ca="1" si="2477"/>
        <v>2</v>
      </c>
      <c r="N228" s="14">
        <f t="shared" ca="1" si="2478"/>
        <v>0</v>
      </c>
      <c r="O228" s="14" t="str">
        <f t="shared" ca="1" si="2479"/>
        <v>q_67</v>
      </c>
      <c r="P228" s="14" t="str">
        <f t="shared" ca="1" si="2480"/>
        <v>VC (% predicted values)</v>
      </c>
      <c r="Q228" s="14" t="str">
        <f ca="1">IF($BP228,ADDRESS(3,D228+1,4,,"["&amp;wew!$G$7&amp;"]"&amp;_sheetname_dataframe)&amp;":"&amp;ADDRESS(2+ster!$C$14,D228+1,4),"")</f>
        <v>[DBTemplate.xlsm]data_frame!HS3:HS3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481"/>
        <v>0</v>
      </c>
      <c r="AA228" s="12">
        <f t="shared" ca="1" si="2482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483"/>
        <v>1</v>
      </c>
      <c r="AE228" s="17" t="b">
        <f t="shared" ca="1" si="2484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485"/>
        <v/>
      </c>
      <c r="AH228" s="17" t="b">
        <f t="shared" ca="1" si="2486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487"/>
        <v/>
      </c>
      <c r="AK228" s="17" t="b">
        <f t="shared" ca="1" si="2488"/>
        <v>0</v>
      </c>
      <c r="AL228" s="17" t="b">
        <f t="shared" ca="1" si="2489"/>
        <v>0</v>
      </c>
      <c r="AM228" s="17" t="b">
        <f t="shared" ca="1" si="2490"/>
        <v>1</v>
      </c>
      <c r="AN228" s="17">
        <f t="shared" ca="1" si="2491"/>
        <v>0</v>
      </c>
      <c r="AO228" s="24" t="str">
        <f t="shared" ca="1" si="2492"/>
        <v/>
      </c>
      <c r="AP228" s="24" t="str">
        <f t="shared" ca="1" si="2493"/>
        <v/>
      </c>
      <c r="AQ228" s="17" t="b">
        <f t="shared" ca="1" si="2540"/>
        <v>0</v>
      </c>
      <c r="AR228" s="17" t="b">
        <f t="shared" ca="1" si="2494"/>
        <v>0</v>
      </c>
      <c r="AS228" s="17" t="b">
        <f t="shared" ca="1" si="2495"/>
        <v>0</v>
      </c>
      <c r="AT228" s="17" t="b">
        <f t="shared" ca="1" si="2496"/>
        <v>0</v>
      </c>
      <c r="AU228" s="17" t="b">
        <f t="shared" ca="1" si="2497"/>
        <v>1</v>
      </c>
      <c r="AV228" s="17" t="b">
        <f t="shared" ca="1" si="2498"/>
        <v>0</v>
      </c>
      <c r="AW228" s="17" t="b">
        <f t="shared" ca="1" si="2499"/>
        <v>1</v>
      </c>
      <c r="AX228" s="14" t="b">
        <f t="array" aca="1" ref="AX228" ca="1">IF(H228,N228&gt;0,"")</f>
        <v>0</v>
      </c>
      <c r="AY228" s="17" t="str">
        <f t="shared" ca="1" si="2500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501"/>
        <v>0</v>
      </c>
      <c r="BB228" s="17" t="b">
        <v>0</v>
      </c>
      <c r="BC228" s="17" t="str">
        <f t="shared" ca="1" si="2502"/>
        <v/>
      </c>
      <c r="BD228" s="17" t="str">
        <f t="shared" ca="1" si="2503"/>
        <v/>
      </c>
      <c r="BE228" s="17" t="b">
        <f t="shared" ca="1" si="2541"/>
        <v>0</v>
      </c>
      <c r="BF228" s="17" t="str">
        <f t="shared" ca="1" si="2542"/>
        <v/>
      </c>
      <c r="BG228" s="17" t="str">
        <f t="shared" ca="1" si="2504"/>
        <v/>
      </c>
      <c r="BH228" s="17" t="str">
        <f t="shared" ca="1" si="2505"/>
        <v/>
      </c>
      <c r="BI228" s="17" t="str">
        <f t="shared" ca="1" si="2506"/>
        <v/>
      </c>
      <c r="BJ228" s="17" t="b">
        <f t="shared" ca="1" si="2507"/>
        <v>0</v>
      </c>
      <c r="BK228" s="17" t="b">
        <f t="shared" ca="1" si="2543"/>
        <v>0</v>
      </c>
      <c r="BL228" s="17" t="b">
        <f t="shared" ca="1" si="2508"/>
        <v>0</v>
      </c>
      <c r="BM228" s="17" t="str">
        <f t="shared" ca="1" si="2509"/>
        <v>N</v>
      </c>
      <c r="BN228" s="17" t="str">
        <f t="shared" ca="1" si="2510"/>
        <v>N</v>
      </c>
      <c r="BO228" s="17" t="str">
        <f t="shared" ca="1" si="2511"/>
        <v>I</v>
      </c>
      <c r="BP228" s="14" t="b">
        <f t="shared" ca="1" si="2512"/>
        <v>1</v>
      </c>
      <c r="BQ228" s="35">
        <v>1</v>
      </c>
      <c r="BU228" s="14" t="s">
        <v>387</v>
      </c>
      <c r="BX228" s="16"/>
      <c r="BY228" s="16"/>
      <c r="BZ228" s="16"/>
      <c r="CA228" s="16" t="b">
        <v>0</v>
      </c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513"/>
        <v/>
      </c>
      <c r="DE228" s="14" t="str">
        <f t="shared" ca="1" si="2514"/>
        <v/>
      </c>
      <c r="DF228" s="14" t="str">
        <f t="shared" ca="1" si="2515"/>
        <v/>
      </c>
      <c r="DG228" s="14" t="str">
        <f t="shared" ca="1" si="2516"/>
        <v/>
      </c>
      <c r="DH228" s="14" t="str">
        <f t="shared" ca="1" si="2517"/>
        <v/>
      </c>
      <c r="DI228" s="14" t="str">
        <f t="shared" ca="1" si="2518"/>
        <v/>
      </c>
      <c r="DJ228" s="14" t="str">
        <f t="shared" ca="1" si="2519"/>
        <v/>
      </c>
      <c r="DK228" s="14" t="str">
        <f t="shared" ca="1" si="2520"/>
        <v/>
      </c>
      <c r="DL228" s="14" t="str">
        <f t="shared" ca="1" si="1404"/>
        <v/>
      </c>
      <c r="DM228" s="14" t="str">
        <f t="shared" ca="1" si="252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522"/>
        <v/>
      </c>
      <c r="DP228" s="14" t="str">
        <f t="shared" ca="1" si="2523"/>
        <v/>
      </c>
      <c r="DQ228" s="14" t="str">
        <f t="shared" ca="1" si="2524"/>
        <v/>
      </c>
      <c r="DR228" s="14" t="str">
        <f t="shared" ca="1" si="2525"/>
        <v/>
      </c>
      <c r="DS228" s="14" t="str">
        <f t="shared" ca="1" si="2526"/>
        <v/>
      </c>
      <c r="DZ228" s="14" t="b">
        <f t="shared" ca="1" si="2527"/>
        <v>0</v>
      </c>
      <c r="EA228" s="14" t="str">
        <f t="shared" ca="1" si="2528"/>
        <v>VC (% predicted values) (q_67)</v>
      </c>
      <c r="EB228" s="14" t="str">
        <f t="shared" ca="1" si="2529"/>
        <v xml:space="preserve">Values must be numeric. </v>
      </c>
      <c r="EC228" s="14" t="str">
        <f t="shared" ca="1" si="2530"/>
        <v xml:space="preserve">VC (% predicted values) (q_67): Values must be numeric. </v>
      </c>
      <c r="ED228" s="14" t="str">
        <f t="shared" ca="1" si="2531"/>
        <v/>
      </c>
      <c r="EE228" s="14" t="str">
        <f t="shared" ca="1" si="2532"/>
        <v>Values must be numeric</v>
      </c>
      <c r="EF228" s="14" t="str">
        <f t="shared" ca="1" si="2533"/>
        <v/>
      </c>
      <c r="EG228" s="14" t="str">
        <f t="shared" ca="1" si="2534"/>
        <v/>
      </c>
      <c r="EM228" s="14" t="b">
        <f t="shared" ca="1" si="2535"/>
        <v>1</v>
      </c>
      <c r="EN228" s="14">
        <f t="shared" ca="1" si="2536"/>
        <v>215</v>
      </c>
      <c r="EO228" s="14" t="str">
        <f t="shared" ca="1" si="2537"/>
        <v>q_67</v>
      </c>
      <c r="EP228" s="14" t="str">
        <f t="shared" ca="1" si="2538"/>
        <v xml:space="preserve">VC (% predicted values) (q_67): Values must be numeric. </v>
      </c>
      <c r="EQ228" s="14" t="str">
        <f t="shared" ca="1" si="2539"/>
        <v/>
      </c>
    </row>
    <row r="229" spans="2:147" s="14" customFormat="1">
      <c r="B229" s="14" t="str">
        <f t="shared" ca="1" si="2470"/>
        <v/>
      </c>
      <c r="C229" s="14">
        <f t="shared" ca="1" si="2471"/>
        <v>216</v>
      </c>
      <c r="D229" s="14">
        <f t="shared" si="2472"/>
        <v>227</v>
      </c>
      <c r="E229" s="14" t="str">
        <f t="shared" ca="1" si="2473"/>
        <v>I</v>
      </c>
      <c r="F229" s="14" t="str">
        <f t="shared" ca="1" si="2474"/>
        <v>q_68_v</v>
      </c>
      <c r="G229" s="14" t="str">
        <f t="shared" ca="1" si="2475"/>
        <v>Maximal Inspiratory Pressure</v>
      </c>
      <c r="H229" s="14" t="b">
        <f t="shared" ca="1" si="2476"/>
        <v>1</v>
      </c>
      <c r="I229" s="14" t="str">
        <f ca="1">IF($H229,ADDRESS(3,(D229+1)*2-1,4,,"["&amp;wew!$G$7&amp;"]"&amp;_sheetname_labels)&amp;":"&amp;ADDRESS(2+ster!$B$20,(D229+1)*2-1,4),"")</f>
        <v>[DBTemplate.xlsm]labels!QM3:QM725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[DBTemplate.xlsm]labels!QM3:QM4</v>
      </c>
      <c r="L229" s="14" t="str">
        <f ca="1">IF($H229,IF($J229&gt;0,ADDRESS(3,(D229+1)*2,4,,"["&amp;wew!$G$7&amp;"]"&amp;_sheetname_labels)&amp;":"&amp;ADDRESS(2+J229,(D229+1)*2,4),""),"")</f>
        <v>[DBTemplate.xlsm]labels!QN3:QN4</v>
      </c>
      <c r="M229" s="14">
        <f t="shared" ca="1" si="2477"/>
        <v>2</v>
      </c>
      <c r="N229" s="14">
        <f t="shared" ca="1" si="2478"/>
        <v>0</v>
      </c>
      <c r="O229" s="14" t="str">
        <f t="shared" ca="1" si="2479"/>
        <v>q_68_v</v>
      </c>
      <c r="P229" s="14" t="str">
        <f t="shared" ca="1" si="2480"/>
        <v>Maximal Inspiratory Pressure</v>
      </c>
      <c r="Q229" s="14" t="str">
        <f ca="1">IF($BP229,ADDRESS(3,D229+1,4,,"["&amp;wew!$G$7&amp;"]"&amp;_sheetname_dataframe)&amp;":"&amp;ADDRESS(2+ster!$C$14,D229+1,4),"")</f>
        <v>[DBTemplate.xlsm]data_frame!HT3:HT3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481"/>
        <v>0</v>
      </c>
      <c r="AA229" s="12">
        <f t="shared" ca="1" si="2482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483"/>
        <v>3</v>
      </c>
      <c r="AE229" s="17" t="b">
        <f t="shared" ca="1" si="2484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485"/>
        <v/>
      </c>
      <c r="AH229" s="17" t="b">
        <f t="shared" ca="1" si="2486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487"/>
        <v/>
      </c>
      <c r="AK229" s="17" t="b">
        <f t="shared" ca="1" si="2488"/>
        <v>0</v>
      </c>
      <c r="AL229" s="17" t="b">
        <f t="shared" ca="1" si="2489"/>
        <v>0</v>
      </c>
      <c r="AM229" s="17" t="b">
        <f t="shared" ca="1" si="2490"/>
        <v>1</v>
      </c>
      <c r="AN229" s="17">
        <f t="shared" ca="1" si="2491"/>
        <v>0</v>
      </c>
      <c r="AO229" s="24" t="str">
        <f t="shared" ca="1" si="2492"/>
        <v/>
      </c>
      <c r="AP229" s="24" t="str">
        <f t="shared" ca="1" si="2493"/>
        <v/>
      </c>
      <c r="AQ229" s="17" t="b">
        <f t="shared" ca="1" si="2540"/>
        <v>0</v>
      </c>
      <c r="AR229" s="17" t="b">
        <f t="shared" ca="1" si="2494"/>
        <v>0</v>
      </c>
      <c r="AS229" s="17" t="b">
        <f t="shared" ca="1" si="2495"/>
        <v>0</v>
      </c>
      <c r="AT229" s="17" t="b">
        <f t="shared" ca="1" si="2496"/>
        <v>0</v>
      </c>
      <c r="AU229" s="17" t="b">
        <f t="shared" ca="1" si="2497"/>
        <v>1</v>
      </c>
      <c r="AV229" s="17" t="b">
        <f t="shared" ca="1" si="2498"/>
        <v>0</v>
      </c>
      <c r="AW229" s="17" t="b">
        <f t="shared" ca="1" si="2499"/>
        <v>1</v>
      </c>
      <c r="AX229" s="14" t="b">
        <f t="array" aca="1" ref="AX229" ca="1">IF(H229,N229&gt;0,"")</f>
        <v>0</v>
      </c>
      <c r="AY229" s="17" t="str">
        <f t="shared" ca="1" si="2500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501"/>
        <v>0</v>
      </c>
      <c r="BB229" s="17" t="b">
        <v>0</v>
      </c>
      <c r="BC229" s="17" t="str">
        <f t="shared" ca="1" si="2502"/>
        <v/>
      </c>
      <c r="BD229" s="17" t="str">
        <f t="shared" ca="1" si="2503"/>
        <v/>
      </c>
      <c r="BE229" s="17" t="b">
        <f t="shared" ca="1" si="2541"/>
        <v>0</v>
      </c>
      <c r="BF229" s="17" t="str">
        <f t="shared" ca="1" si="2542"/>
        <v/>
      </c>
      <c r="BG229" s="17" t="str">
        <f t="shared" ca="1" si="2504"/>
        <v/>
      </c>
      <c r="BH229" s="17" t="str">
        <f t="shared" ca="1" si="2505"/>
        <v/>
      </c>
      <c r="BI229" s="17" t="str">
        <f t="shared" ca="1" si="2506"/>
        <v/>
      </c>
      <c r="BJ229" s="17" t="b">
        <f t="shared" ca="1" si="2507"/>
        <v>0</v>
      </c>
      <c r="BK229" s="17" t="b">
        <f t="shared" ca="1" si="2543"/>
        <v>0</v>
      </c>
      <c r="BL229" s="17" t="b">
        <f t="shared" ca="1" si="2508"/>
        <v>1</v>
      </c>
      <c r="BM229" s="17" t="str">
        <f t="shared" ca="1" si="2509"/>
        <v>N</v>
      </c>
      <c r="BN229" s="17" t="str">
        <f t="shared" ca="1" si="2510"/>
        <v>N</v>
      </c>
      <c r="BO229" s="17" t="str">
        <f t="shared" ca="1" si="2511"/>
        <v>I</v>
      </c>
      <c r="BP229" s="14" t="b">
        <f t="shared" ca="1" si="2512"/>
        <v>1</v>
      </c>
      <c r="BQ229" s="35">
        <v>1</v>
      </c>
      <c r="BU229" s="14" t="s">
        <v>387</v>
      </c>
      <c r="BX229" s="16"/>
      <c r="BY229" s="16"/>
      <c r="BZ229" s="16"/>
      <c r="CA229" s="16" t="b">
        <v>0</v>
      </c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513"/>
        <v/>
      </c>
      <c r="DE229" s="14" t="str">
        <f t="shared" ca="1" si="2514"/>
        <v/>
      </c>
      <c r="DF229" s="14" t="str">
        <f t="shared" ca="1" si="2515"/>
        <v/>
      </c>
      <c r="DG229" s="14" t="str">
        <f t="shared" ca="1" si="2516"/>
        <v/>
      </c>
      <c r="DH229" s="14" t="str">
        <f t="shared" ca="1" si="2517"/>
        <v/>
      </c>
      <c r="DI229" s="14" t="str">
        <f t="shared" ca="1" si="2518"/>
        <v/>
      </c>
      <c r="DJ229" s="14" t="str">
        <f t="shared" ca="1" si="2519"/>
        <v/>
      </c>
      <c r="DK229" s="14" t="str">
        <f t="shared" ca="1" si="2520"/>
        <v/>
      </c>
      <c r="DL229" s="14" t="str">
        <f t="shared" ca="1" si="1404"/>
        <v/>
      </c>
      <c r="DM229" s="14" t="str">
        <f t="shared" ca="1" si="252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522"/>
        <v/>
      </c>
      <c r="DP229" s="14" t="str">
        <f t="shared" ca="1" si="2523"/>
        <v/>
      </c>
      <c r="DQ229" s="14" t="str">
        <f t="shared" ca="1" si="2524"/>
        <v/>
      </c>
      <c r="DR229" s="14" t="str">
        <f t="shared" ca="1" si="2525"/>
        <v/>
      </c>
      <c r="DS229" s="14" t="str">
        <f t="shared" ca="1" si="2526"/>
        <v/>
      </c>
      <c r="DZ229" s="14" t="b">
        <f t="shared" ca="1" si="2527"/>
        <v>0</v>
      </c>
      <c r="EA229" s="14" t="str">
        <f t="shared" ca="1" si="2528"/>
        <v>Maximal Inspiratory Pressure (q_68_v)</v>
      </c>
      <c r="EB229" s="14" t="str">
        <f t="shared" ca="1" si="2529"/>
        <v xml:space="preserve">Values must be numeric. </v>
      </c>
      <c r="EC229" s="14" t="str">
        <f t="shared" ca="1" si="2530"/>
        <v xml:space="preserve">Maximal Inspiratory Pressure (q_68_v): Values must be numeric. </v>
      </c>
      <c r="ED229" s="14" t="str">
        <f t="shared" ca="1" si="2531"/>
        <v/>
      </c>
      <c r="EE229" s="14" t="str">
        <f t="shared" ca="1" si="2532"/>
        <v>Values must be numeric</v>
      </c>
      <c r="EF229" s="14" t="str">
        <f t="shared" ca="1" si="2533"/>
        <v/>
      </c>
      <c r="EG229" s="14" t="str">
        <f t="shared" ca="1" si="2534"/>
        <v/>
      </c>
      <c r="EM229" s="14" t="b">
        <f t="shared" ca="1" si="2535"/>
        <v>1</v>
      </c>
      <c r="EN229" s="14">
        <f t="shared" ca="1" si="2536"/>
        <v>216</v>
      </c>
      <c r="EO229" s="14" t="str">
        <f t="shared" ca="1" si="2537"/>
        <v>q_68_v</v>
      </c>
      <c r="EP229" s="14" t="str">
        <f t="shared" ca="1" si="2538"/>
        <v xml:space="preserve">Maximal Inspiratory Pressure (q_68_v): Values must be numeric. </v>
      </c>
      <c r="EQ229" s="14" t="str">
        <f t="shared" ca="1" si="2539"/>
        <v/>
      </c>
    </row>
    <row r="230" spans="2:147" s="14" customFormat="1">
      <c r="B230" s="14" t="str">
        <f t="shared" ref="B230" ca="1" si="4390">DF230</f>
        <v/>
      </c>
      <c r="C230" s="14">
        <f t="shared" ref="C230" ca="1" si="4391">IF(OFFSET(B230,-1,COLUMN(VariableExists)-2),OFFSET(B230,-1,1)+1,OFFSET(B230,-1,1))</f>
        <v>217</v>
      </c>
      <c r="D230" s="14">
        <f t="shared" ref="D230" si="4392">ROW(A230)-2</f>
        <v>228</v>
      </c>
      <c r="E230" s="14" t="str">
        <f t="shared" ref="E230" ca="1" si="4393">IF(OR(G230="",ROW(G230)=2),"",IF(Z230&gt;0,"S",IF(AX230,IF(J230=2,"D","N"),"I")))</f>
        <v>D</v>
      </c>
      <c r="F230" s="14" t="str">
        <f t="shared" ref="F230" ca="1" si="4394">IF(H230,O230,"")</f>
        <v>q_68_u</v>
      </c>
      <c r="G230" s="14" t="str">
        <f t="shared" ref="G230" ca="1" si="4395">IF(H230,P230,"")</f>
        <v>Maximal Inspiratory Pressure unit</v>
      </c>
      <c r="H230" s="14" t="b">
        <f t="shared" ref="H230" ca="1" si="439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[DBTemplate.xlsm]labels!QO3:QO725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[DBTemplate.xlsm]labels!QO3:QO4</v>
      </c>
      <c r="L230" s="14" t="str">
        <f ca="1">IF($H230,IF($J230&gt;0,ADDRESS(3,(D230+1)*2,4,,"["&amp;wew!$G$7&amp;"]"&amp;_sheetname_labels)&amp;":"&amp;ADDRESS(2+J230,(D230+1)*2,4),""),"")</f>
        <v>[DBTemplate.xlsm]labels!QP3:QP4</v>
      </c>
      <c r="M230" s="14">
        <f t="shared" ref="M230" ca="1" si="4397">IF($H230,IF(J230&gt;0,COUNTA(INDIRECT(K230))-COUNT(INDIRECT(K230)),0),"")</f>
        <v>0</v>
      </c>
      <c r="N230" s="14">
        <f t="shared" ref="N230" ca="1" si="4398">IF(H230,J230-M230,"")</f>
        <v>2</v>
      </c>
      <c r="O230" s="14" t="str">
        <f t="shared" ref="O230" ca="1" si="4399">IF(INDIRECT(ADDRESS(2,D230+1,,,_sheetname_dataframe))="","",INDIRECT(ADDRESS(2,D230+1,,,_sheetname_dataframe)))</f>
        <v>q_68_u</v>
      </c>
      <c r="P230" s="14" t="str">
        <f t="shared" ref="P230" ca="1" si="440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[DBTemplate.xlsm]data_frame!HU3:HU3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401">IF(H230,S230-T230-W230,"")</f>
        <v>0</v>
      </c>
      <c r="AA230" s="12" t="str">
        <f t="shared" ref="AA230" ca="1" si="440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403">IF($H230,IF(AC230&lt;&gt;"",IF(AC230=0,1,IF(AC230/W230&lt;0.15,2,3)),0),"")</f>
        <v>1</v>
      </c>
      <c r="AE230" s="17" t="b">
        <f t="shared" ref="AE230" ca="1" si="440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405">IF(AE230,IF($H230,IF(INDIRECT(ADDRESS(1,D230+2,,,_sheetname_dataframe))="","",INDIRECT(ADDRESS(1,D230+2,,,_sheetname_dataframe))),""),"")</f>
        <v/>
      </c>
      <c r="AH230" s="17" t="b">
        <f t="shared" ref="AH230" ca="1" si="440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407">IF(AH230,IF($H230,IF(INDIRECT(ADDRESS(1,D230+3,,,_sheetname_dataframe))="","",INDIRECT(ADDRESS(1,D230+3,,,_sheetname_dataframe))),""),"")</f>
        <v/>
      </c>
      <c r="AK230" s="17" t="b">
        <f t="shared" ref="AK230" ca="1" si="4408">IF(H230,OR(AQ230,AD230=2),"")</f>
        <v>0</v>
      </c>
      <c r="AL230" s="17" t="b">
        <f t="shared" ref="AL230" ca="1" si="4409">IF($H230,IF(BV230&lt;&gt;"",IF(OR(BM230="F",BM230="L",BM230="I",BM230="D"),BV230&lt;&gt;0)),"")</f>
        <v>0</v>
      </c>
      <c r="AM230" s="17" t="b">
        <f t="shared" ref="AM230" ca="1" si="4410">IF($H230,AND(NOT(AL230),OR(IF(BW230&lt;&gt;"",IF(OR(BM230="F",BM230="L"),BW230&lt;&gt;0)),BM230="I",BM230="N",BM230="D")),"")</f>
        <v>0</v>
      </c>
      <c r="AN230" s="17">
        <f t="shared" ref="AN230" ca="1" si="4411">IF(COUNTA(INDIRECT(Q230))=0,0, IF(AND(AO230&lt;&gt;"",X230&lt;AO230),1,IF(AND(AP230&lt;&gt;"",Y230&gt;AP230),1,IF(AND(AQ230,AC230&gt;0),2,0))))</f>
        <v>0</v>
      </c>
      <c r="AO230" s="24" t="str">
        <f t="shared" ref="AO230" ca="1" si="4412">IF($H230,IF(BY230&lt;&gt;"",IF(ISNUMBER(BY230),BY230,""),""),"")</f>
        <v/>
      </c>
      <c r="AP230" s="24" t="str">
        <f t="shared" ref="AP230" ca="1" si="4413">IF($H230,IF(BZ230&lt;&gt;"",IF(ISNUMBER(BZ230),BZ230,""),""),"")</f>
        <v/>
      </c>
      <c r="AQ230" s="17" t="b">
        <f t="shared" ca="1" si="2540"/>
        <v>0</v>
      </c>
      <c r="AR230" s="17" t="b">
        <f t="shared" ref="AR230" ca="1" si="4414">IF(H230,IF(N230&gt;0,IF(BQ230&lt;&gt;"",BQ230&lt;&gt;0,FALSE),FALSE),"")</f>
        <v>0</v>
      </c>
      <c r="AS230" s="17" t="b">
        <f t="shared" ref="AS230" ca="1" si="4415">IF(H230,IF(BR230&lt;&gt;"",BR230&lt;&gt;0,FALSE),"")</f>
        <v>0</v>
      </c>
      <c r="AT230" s="17" t="b">
        <f t="shared" ref="AT230" ca="1" si="4416">IF(H230,IF(N230&gt;0,FALSE,IF(BU230&lt;&gt;"",MATCH(BU230,DataType,0)=1,FALSE)),"")</f>
        <v>0</v>
      </c>
      <c r="AU230" s="17" t="b">
        <f t="shared" ref="AU230" ca="1" si="4417">IF(H230,IF(N230&gt;0,TRUE,IF(BU230&lt;&gt;"",MATCH(BU230,DataType,0)=2,FALSE)),"")</f>
        <v>1</v>
      </c>
      <c r="AV230" s="17" t="b">
        <f t="shared" ref="AV230" ca="1" si="4418">IF(H230,IF(N230&gt;0,FALSE,IF(BU230&lt;&gt;"",MATCH(BU230,DataType,0)=3,FALSE)),"")</f>
        <v>0</v>
      </c>
      <c r="AW230" s="17" t="b">
        <f t="shared" ref="AW230" ca="1" si="4419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420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421">IF(H230,BU230="",FALSE)</f>
        <v>1</v>
      </c>
      <c r="BB230" s="17" t="b">
        <v>0</v>
      </c>
      <c r="BC230" s="17" t="b">
        <f t="shared" ref="BC230" ca="1" si="4422">IF(BA230,IF(N230&gt;0,AND(AZ230,Z230=0),FALSE),"")</f>
        <v>1</v>
      </c>
      <c r="BD230" s="17" t="b">
        <f t="shared" ref="BD230" ca="1" si="4423">IF(BA230,IF(N230&gt;0,AND(NOT(AZ230),Z230=0),FALSE),"")</f>
        <v>0</v>
      </c>
      <c r="BE230" s="17" t="str">
        <f t="shared" ca="1" si="2541"/>
        <v/>
      </c>
      <c r="BF230" s="17" t="b">
        <f t="shared" ca="1" si="2542"/>
        <v>0</v>
      </c>
      <c r="BG230" s="17" t="b">
        <f t="shared" ref="BG230" ca="1" si="4424">IF(BA230,IF(OR(BB230:BF230),FALSE,IF(Z230=0,FALSE,Z230&gt;0)),"")</f>
        <v>0</v>
      </c>
      <c r="BH230" s="17" t="b">
        <f t="shared" ref="BH230" ca="1" si="4425">IF(BA230,COUNTIF(BB230:BG230,TRUE)=1,"")</f>
        <v>1</v>
      </c>
      <c r="BI230" s="17">
        <f t="shared" ref="BI230" ca="1" si="4426">IF(BA230,IFERROR(MATCH(TRUE,BB230:BG230,0),7),"")</f>
        <v>2</v>
      </c>
      <c r="BJ230" s="17" t="b">
        <f t="shared" ref="BJ230" ca="1" si="4427">DF230&lt;&gt;""</f>
        <v>0</v>
      </c>
      <c r="BK230" s="17" t="str">
        <f t="shared" ca="1" si="2543"/>
        <v/>
      </c>
      <c r="BL230" s="17" t="str">
        <f t="shared" ref="BL230" ca="1" si="4428">IF(H230,IF(AND(NOT(BA230),AU230),AC230&gt;0,""),"")</f>
        <v/>
      </c>
      <c r="BM230" s="17" t="str">
        <f t="shared" ref="BM230" ca="1" si="4429">IF(H230,IF(BA230,CHOOSE(BI230,"0","F","L","I","N",IF(AA230&gt;0.5,"N","S"),"0"),CHOOSE(MATCH(BU230,DataType,0),"S",IF(BK230,"I","N"),"D"  )),"")</f>
        <v>F</v>
      </c>
      <c r="BN230" s="17" t="str">
        <f t="shared" ref="BN230" ca="1" si="4430">IF(H230,IF(BJ230,"E",IF(BA230,CHOOSE(BI230,"0","F","L","I","N","S","0"),CHOOSE(MATCH(BU230,DataType,0),"S",IF(BK230,"I","N"),"D"  ))),"")</f>
        <v>F</v>
      </c>
      <c r="BO230" s="17" t="str">
        <f t="shared" ref="BO230" ca="1" si="4431">IF($H230,IF(BM230="0","",IF(AND(AR230,N230=2),"D",IF(BM230="S","N",IF(AL230,"O",IF(AM230,"I","N"))))),"")</f>
        <v>N</v>
      </c>
      <c r="BP230" s="14" t="b">
        <f t="shared" ref="BP230" ca="1" si="4432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433">IF(MID(DC230,1,1)="■",MID(DC230,2,LEN(DC230)),DC230)</f>
        <v/>
      </c>
      <c r="DE230" s="14" t="str">
        <f t="shared" ref="DE230" ca="1" si="4434">IF(DD230&lt;&gt;"",IF(MID(DD230,LEN(DD230),1)="■",MID(DD230,1,LEN(DD230)-1),DD230),"")</f>
        <v/>
      </c>
      <c r="DF230" s="14" t="str">
        <f t="shared" ref="DF230" ca="1" si="4435">IFERROR(IF(DE230&lt;&gt;"",SUBSTITUTE(DE230,"■",". "),""),"##INTERNAL_ERROR")</f>
        <v/>
      </c>
      <c r="DG230" s="14" t="str">
        <f t="shared" ref="DG230" ca="1" si="4436">IF(CN230&lt;&gt;0,"Variable name don't comply with the naming convention","")</f>
        <v/>
      </c>
      <c r="DH230" s="14" t="str">
        <f t="shared" ref="DH230" ca="1" si="4437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438">IF(CP230&lt;&gt;"","Variable label exceed length 150","")</f>
        <v/>
      </c>
      <c r="DJ230" s="14" t="str">
        <f t="shared" ref="DJ230" ca="1" si="4439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440">IF(CR230&lt;&gt;"","The following cases have values below declared theorethical min: " &amp;SUBSTITUTE(CR230," ",", "),"")</f>
        <v/>
      </c>
      <c r="DL230" s="14" t="str">
        <f t="shared" ref="DL230" ca="1" si="4441">IF(CS230&lt;&gt;"","The following cases have values above declared theorethical max: " &amp;SUBSTITUTE(CS230," ",", "),"")</f>
        <v/>
      </c>
      <c r="DM230" s="14" t="str">
        <f t="shared" ref="DM230" ca="1" si="4442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443">IF(CV230&lt;&gt;"","The following records are missing in this required field: " &amp;SUBSTITUTE(CV230," ",", "),"")</f>
        <v/>
      </c>
      <c r="DP230" s="14" t="str">
        <f t="shared" ref="DP230" ca="1" si="4444">IF(CW230&lt;&gt;"","The following cases have non-integer values: " &amp;SUBSTITUTE(CW230," ",", "),"")</f>
        <v/>
      </c>
      <c r="DQ230" s="14" t="str">
        <f t="shared" ref="DQ230" ca="1" si="4445">IF(CX230&lt;&gt;"","The following cases are non-numeric: " &amp;SUBSTITUTE(CX230," ",", "),"")</f>
        <v/>
      </c>
      <c r="DR230" s="14" t="str">
        <f t="shared" ref="DR230" ca="1" si="4446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447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448">OR(ED230&lt;&gt;"",EF230&lt;&gt;"",EG230&lt;&gt;"")</f>
        <v>0</v>
      </c>
      <c r="EA230" s="14" t="str">
        <f t="shared" ref="EA230" ca="1" si="4449">IF(EB230&lt;&gt;"",G230 &amp; " (" &amp; F230 &amp; ")","")</f>
        <v>Maximal Inspiratory Pressure unit (q_68_u)</v>
      </c>
      <c r="EB230" s="14" t="str">
        <f t="shared" ref="EB230" ca="1" si="4450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451">IF(EB230&lt;&gt;"",G230 &amp; " (" &amp; F230 &amp; "): " &amp; EB230,"")</f>
        <v xml:space="preserve">Maximal Inspiratory Pressure unit (q_68_u): Values must be numeric. </v>
      </c>
      <c r="ED230" s="14" t="str">
        <f t="shared" ref="ED230" ca="1" si="4452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453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454">IF($H230,AG230,"")</f>
        <v/>
      </c>
      <c r="EG230" s="14" t="str">
        <f t="shared" ref="EG230" ca="1" si="4455">IF($H230,AJ230,"")</f>
        <v/>
      </c>
      <c r="EM230" s="14" t="b">
        <f t="shared" ref="EM230" ca="1" si="4456">OR(EC230&lt;&gt;"",DF230&lt;&gt;"")</f>
        <v>1</v>
      </c>
      <c r="EN230" s="14">
        <f t="shared" ref="EN230" ca="1" si="4457">IF(EM230,C230,"")</f>
        <v>217</v>
      </c>
      <c r="EO230" s="14" t="str">
        <f t="shared" ref="EO230" ca="1" si="4458">IF(EM230,F230,"")</f>
        <v>q_68_u</v>
      </c>
      <c r="EP230" s="14" t="str">
        <f t="shared" ref="EP230" ca="1" si="4459">EC230</f>
        <v xml:space="preserve">Maximal Inspiratory Pressure unit (q_68_u): Values must be numeric. </v>
      </c>
      <c r="EQ230" s="14" t="str">
        <f t="shared" ref="EQ230" ca="1" si="4460">DF230</f>
        <v/>
      </c>
    </row>
    <row r="231" spans="2:147" s="14" customFormat="1">
      <c r="B231" s="14" t="str">
        <f t="shared" ca="1" si="2470"/>
        <v/>
      </c>
      <c r="C231" s="14">
        <f t="shared" ca="1" si="2471"/>
        <v>218</v>
      </c>
      <c r="D231" s="14">
        <f t="shared" si="2472"/>
        <v>229</v>
      </c>
      <c r="E231" s="14" t="str">
        <f t="shared" ca="1" si="2473"/>
        <v>I</v>
      </c>
      <c r="F231" s="14" t="str">
        <f t="shared" ca="1" si="2474"/>
        <v>q_69_v</v>
      </c>
      <c r="G231" s="14" t="str">
        <f t="shared" ca="1" si="2475"/>
        <v>Maximal Expiratory Pressure</v>
      </c>
      <c r="H231" s="14" t="b">
        <f t="shared" ca="1" si="2476"/>
        <v>1</v>
      </c>
      <c r="I231" s="14" t="str">
        <f ca="1">IF($H231,ADDRESS(3,(D231+1)*2-1,4,,"["&amp;wew!$G$7&amp;"]"&amp;_sheetname_labels)&amp;":"&amp;ADDRESS(2+ster!$B$20,(D231+1)*2-1,4),"")</f>
        <v>[DBTemplate.xlsm]labels!QQ3:QQ725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[DBTemplate.xlsm]labels!QQ3:QQ4</v>
      </c>
      <c r="L231" s="14" t="str">
        <f ca="1">IF($H231,IF($J231&gt;0,ADDRESS(3,(D231+1)*2,4,,"["&amp;wew!$G$7&amp;"]"&amp;_sheetname_labels)&amp;":"&amp;ADDRESS(2+J231,(D231+1)*2,4),""),"")</f>
        <v>[DBTemplate.xlsm]labels!QR3:QR4</v>
      </c>
      <c r="M231" s="14">
        <f t="shared" ca="1" si="2477"/>
        <v>2</v>
      </c>
      <c r="N231" s="14">
        <f t="shared" ca="1" si="2478"/>
        <v>0</v>
      </c>
      <c r="O231" s="14" t="str">
        <f t="shared" ca="1" si="2479"/>
        <v>q_69_v</v>
      </c>
      <c r="P231" s="14" t="str">
        <f t="shared" ca="1" si="2480"/>
        <v>Maximal Expiratory Pressure</v>
      </c>
      <c r="Q231" s="14" t="str">
        <f ca="1">IF($BP231,ADDRESS(3,D231+1,4,,"["&amp;wew!$G$7&amp;"]"&amp;_sheetname_dataframe)&amp;":"&amp;ADDRESS(2+ster!$C$14,D231+1,4),"")</f>
        <v>[DBTemplate.xlsm]data_frame!HV3:HV3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481"/>
        <v>0</v>
      </c>
      <c r="AA231" s="12">
        <f t="shared" ca="1" si="2482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483"/>
        <v>3</v>
      </c>
      <c r="AE231" s="17" t="b">
        <f t="shared" ca="1" si="2484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485"/>
        <v/>
      </c>
      <c r="AH231" s="17" t="b">
        <f t="shared" ca="1" si="2486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487"/>
        <v/>
      </c>
      <c r="AK231" s="17" t="b">
        <f t="shared" ca="1" si="2488"/>
        <v>0</v>
      </c>
      <c r="AL231" s="17" t="b">
        <f t="shared" ca="1" si="2489"/>
        <v>0</v>
      </c>
      <c r="AM231" s="17" t="b">
        <f t="shared" ca="1" si="2490"/>
        <v>1</v>
      </c>
      <c r="AN231" s="17">
        <f t="shared" ca="1" si="2491"/>
        <v>0</v>
      </c>
      <c r="AO231" s="24" t="str">
        <f t="shared" ca="1" si="2492"/>
        <v/>
      </c>
      <c r="AP231" s="24" t="str">
        <f t="shared" ca="1" si="2493"/>
        <v/>
      </c>
      <c r="AQ231" s="17" t="b">
        <f t="shared" ca="1" si="2540"/>
        <v>0</v>
      </c>
      <c r="AR231" s="17" t="b">
        <f t="shared" ca="1" si="2494"/>
        <v>0</v>
      </c>
      <c r="AS231" s="17" t="b">
        <f t="shared" ca="1" si="2495"/>
        <v>0</v>
      </c>
      <c r="AT231" s="17" t="b">
        <f t="shared" ca="1" si="2496"/>
        <v>0</v>
      </c>
      <c r="AU231" s="17" t="b">
        <f t="shared" ca="1" si="2497"/>
        <v>1</v>
      </c>
      <c r="AV231" s="17" t="b">
        <f t="shared" ca="1" si="2498"/>
        <v>0</v>
      </c>
      <c r="AW231" s="17" t="b">
        <f t="shared" ca="1" si="2499"/>
        <v>1</v>
      </c>
      <c r="AX231" s="14" t="b">
        <f t="array" aca="1" ref="AX231" ca="1">IF(H231,N231&gt;0,"")</f>
        <v>0</v>
      </c>
      <c r="AY231" s="17" t="str">
        <f t="shared" ca="1" si="2500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501"/>
        <v>0</v>
      </c>
      <c r="BB231" s="17" t="b">
        <v>0</v>
      </c>
      <c r="BC231" s="17" t="str">
        <f t="shared" ca="1" si="2502"/>
        <v/>
      </c>
      <c r="BD231" s="17" t="str">
        <f t="shared" ca="1" si="2503"/>
        <v/>
      </c>
      <c r="BE231" s="17" t="b">
        <f t="shared" ca="1" si="2541"/>
        <v>0</v>
      </c>
      <c r="BF231" s="17" t="str">
        <f t="shared" ca="1" si="2542"/>
        <v/>
      </c>
      <c r="BG231" s="17" t="str">
        <f t="shared" ca="1" si="2504"/>
        <v/>
      </c>
      <c r="BH231" s="17" t="str">
        <f t="shared" ca="1" si="2505"/>
        <v/>
      </c>
      <c r="BI231" s="17" t="str">
        <f t="shared" ca="1" si="2506"/>
        <v/>
      </c>
      <c r="BJ231" s="17" t="b">
        <f t="shared" ca="1" si="2507"/>
        <v>0</v>
      </c>
      <c r="BK231" s="17" t="b">
        <f t="shared" ca="1" si="2543"/>
        <v>0</v>
      </c>
      <c r="BL231" s="17" t="b">
        <f t="shared" ca="1" si="2508"/>
        <v>1</v>
      </c>
      <c r="BM231" s="17" t="str">
        <f t="shared" ca="1" si="2509"/>
        <v>N</v>
      </c>
      <c r="BN231" s="17" t="str">
        <f t="shared" ca="1" si="2510"/>
        <v>N</v>
      </c>
      <c r="BO231" s="17" t="str">
        <f t="shared" ca="1" si="2511"/>
        <v>I</v>
      </c>
      <c r="BP231" s="14" t="b">
        <f t="shared" ca="1" si="2512"/>
        <v>1</v>
      </c>
      <c r="BQ231" s="35"/>
      <c r="BU231" s="14" t="s">
        <v>387</v>
      </c>
      <c r="BX231" s="16"/>
      <c r="BY231" s="16"/>
      <c r="BZ231" s="16"/>
      <c r="CA231" s="16" t="b">
        <v>0</v>
      </c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513"/>
        <v/>
      </c>
      <c r="DE231" s="14" t="str">
        <f t="shared" ca="1" si="2514"/>
        <v/>
      </c>
      <c r="DF231" s="14" t="str">
        <f t="shared" ca="1" si="2515"/>
        <v/>
      </c>
      <c r="DG231" s="14" t="str">
        <f t="shared" ca="1" si="2516"/>
        <v/>
      </c>
      <c r="DH231" s="14" t="str">
        <f t="shared" ca="1" si="2517"/>
        <v/>
      </c>
      <c r="DI231" s="14" t="str">
        <f t="shared" ca="1" si="2518"/>
        <v/>
      </c>
      <c r="DJ231" s="14" t="str">
        <f t="shared" ca="1" si="2519"/>
        <v/>
      </c>
      <c r="DK231" s="14" t="str">
        <f t="shared" ca="1" si="2520"/>
        <v/>
      </c>
      <c r="DL231" s="14" t="str">
        <f t="shared" ca="1" si="1404"/>
        <v/>
      </c>
      <c r="DM231" s="14" t="str">
        <f t="shared" ca="1" si="252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522"/>
        <v/>
      </c>
      <c r="DP231" s="14" t="str">
        <f t="shared" ca="1" si="2523"/>
        <v/>
      </c>
      <c r="DQ231" s="14" t="str">
        <f t="shared" ca="1" si="2524"/>
        <v/>
      </c>
      <c r="DR231" s="14" t="str">
        <f t="shared" ca="1" si="2525"/>
        <v/>
      </c>
      <c r="DS231" s="14" t="str">
        <f t="shared" ca="1" si="2526"/>
        <v/>
      </c>
      <c r="DZ231" s="14" t="b">
        <f t="shared" ca="1" si="2527"/>
        <v>0</v>
      </c>
      <c r="EA231" s="14" t="str">
        <f t="shared" ca="1" si="2528"/>
        <v>Maximal Expiratory Pressure (q_69_v)</v>
      </c>
      <c r="EB231" s="14" t="str">
        <f t="shared" ca="1" si="2529"/>
        <v xml:space="preserve">Values must be numeric. </v>
      </c>
      <c r="EC231" s="14" t="str">
        <f t="shared" ca="1" si="2530"/>
        <v xml:space="preserve">Maximal Expiratory Pressure (q_69_v): Values must be numeric. </v>
      </c>
      <c r="ED231" s="14" t="str">
        <f t="shared" ca="1" si="2531"/>
        <v/>
      </c>
      <c r="EE231" s="14" t="str">
        <f t="shared" ca="1" si="2532"/>
        <v>Values must be numeric</v>
      </c>
      <c r="EF231" s="14" t="str">
        <f t="shared" ca="1" si="2533"/>
        <v/>
      </c>
      <c r="EG231" s="14" t="str">
        <f t="shared" ca="1" si="2534"/>
        <v/>
      </c>
      <c r="EM231" s="14" t="b">
        <f t="shared" ca="1" si="2535"/>
        <v>1</v>
      </c>
      <c r="EN231" s="14">
        <f t="shared" ca="1" si="2536"/>
        <v>218</v>
      </c>
      <c r="EO231" s="14" t="str">
        <f t="shared" ca="1" si="2537"/>
        <v>q_69_v</v>
      </c>
      <c r="EP231" s="14" t="str">
        <f t="shared" ca="1" si="2538"/>
        <v xml:space="preserve">Maximal Expiratory Pressure (q_69_v): Values must be numeric. </v>
      </c>
      <c r="EQ231" s="14" t="str">
        <f t="shared" ca="1" si="2539"/>
        <v/>
      </c>
    </row>
    <row r="232" spans="2:147" s="14" customFormat="1">
      <c r="B232" s="14" t="str">
        <f t="shared" ref="B232" ca="1" si="4461">DF232</f>
        <v/>
      </c>
      <c r="C232" s="14">
        <f t="shared" ref="C232" ca="1" si="4462">IF(OFFSET(B232,-1,COLUMN(VariableExists)-2),OFFSET(B232,-1,1)+1,OFFSET(B232,-1,1))</f>
        <v>219</v>
      </c>
      <c r="D232" s="14">
        <f t="shared" ref="D232" si="4463">ROW(A232)-2</f>
        <v>230</v>
      </c>
      <c r="E232" s="14" t="str">
        <f t="shared" ref="E232" ca="1" si="4464">IF(OR(G232="",ROW(G232)=2),"",IF(Z232&gt;0,"S",IF(AX232,IF(J232=2,"D","N"),"I")))</f>
        <v>D</v>
      </c>
      <c r="F232" s="14" t="str">
        <f t="shared" ref="F232" ca="1" si="4465">IF(H232,O232,"")</f>
        <v>q_69_u</v>
      </c>
      <c r="G232" s="14" t="str">
        <f t="shared" ref="G232" ca="1" si="4466">IF(H232,P232,"")</f>
        <v>Maximal Expiratory Pressure unit</v>
      </c>
      <c r="H232" s="14" t="b">
        <f t="shared" ref="H232" ca="1" si="4467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[DBTemplate.xlsm]labels!QS3:QS725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[DBTemplate.xlsm]labels!QS3:QS4</v>
      </c>
      <c r="L232" s="14" t="str">
        <f ca="1">IF($H232,IF($J232&gt;0,ADDRESS(3,(D232+1)*2,4,,"["&amp;wew!$G$7&amp;"]"&amp;_sheetname_labels)&amp;":"&amp;ADDRESS(2+J232,(D232+1)*2,4),""),"")</f>
        <v>[DBTemplate.xlsm]labels!QT3:QT4</v>
      </c>
      <c r="M232" s="14">
        <f t="shared" ref="M232" ca="1" si="4468">IF($H232,IF(J232&gt;0,COUNTA(INDIRECT(K232))-COUNT(INDIRECT(K232)),0),"")</f>
        <v>0</v>
      </c>
      <c r="N232" s="14">
        <f t="shared" ref="N232" ca="1" si="4469">IF(H232,J232-M232,"")</f>
        <v>2</v>
      </c>
      <c r="O232" s="14" t="str">
        <f t="shared" ref="O232" ca="1" si="4470">IF(INDIRECT(ADDRESS(2,D232+1,,,_sheetname_dataframe))="","",INDIRECT(ADDRESS(2,D232+1,,,_sheetname_dataframe)))</f>
        <v>q_69_u</v>
      </c>
      <c r="P232" s="14" t="str">
        <f t="shared" ref="P232" ca="1" si="4471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[DBTemplate.xlsm]data_frame!HW3:HW3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472">IF(H232,S232-T232-W232,"")</f>
        <v>0</v>
      </c>
      <c r="AA232" s="12" t="str">
        <f t="shared" ref="AA232" ca="1" si="4473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474">IF($H232,IF(AC232&lt;&gt;"",IF(AC232=0,1,IF(AC232/W232&lt;0.15,2,3)),0),"")</f>
        <v>1</v>
      </c>
      <c r="AE232" s="17" t="b">
        <f t="shared" ref="AE232" ca="1" si="4475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476">IF(AE232,IF($H232,IF(INDIRECT(ADDRESS(1,D232+2,,,_sheetname_dataframe))="","",INDIRECT(ADDRESS(1,D232+2,,,_sheetname_dataframe))),""),"")</f>
        <v/>
      </c>
      <c r="AH232" s="17" t="b">
        <f t="shared" ref="AH232" ca="1" si="4477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478">IF(AH232,IF($H232,IF(INDIRECT(ADDRESS(1,D232+3,,,_sheetname_dataframe))="","",INDIRECT(ADDRESS(1,D232+3,,,_sheetname_dataframe))),""),"")</f>
        <v/>
      </c>
      <c r="AK232" s="17" t="b">
        <f t="shared" ref="AK232" ca="1" si="4479">IF(H232,OR(AQ232,AD232=2),"")</f>
        <v>0</v>
      </c>
      <c r="AL232" s="17" t="b">
        <f t="shared" ref="AL232" ca="1" si="4480">IF($H232,IF(BV232&lt;&gt;"",IF(OR(BM232="F",BM232="L",BM232="I",BM232="D"),BV232&lt;&gt;0)),"")</f>
        <v>0</v>
      </c>
      <c r="AM232" s="17" t="b">
        <f t="shared" ref="AM232" ca="1" si="4481">IF($H232,AND(NOT(AL232),OR(IF(BW232&lt;&gt;"",IF(OR(BM232="F",BM232="L"),BW232&lt;&gt;0)),BM232="I",BM232="N",BM232="D")),"")</f>
        <v>0</v>
      </c>
      <c r="AN232" s="17">
        <f t="shared" ref="AN232" ca="1" si="4482">IF(COUNTA(INDIRECT(Q232))=0,0, IF(AND(AO232&lt;&gt;"",X232&lt;AO232),1,IF(AND(AP232&lt;&gt;"",Y232&gt;AP232),1,IF(AND(AQ232,AC232&gt;0),2,0))))</f>
        <v>0</v>
      </c>
      <c r="AO232" s="24" t="str">
        <f t="shared" ref="AO232" ca="1" si="4483">IF($H232,IF(BY232&lt;&gt;"",IF(ISNUMBER(BY232),BY232,""),""),"")</f>
        <v/>
      </c>
      <c r="AP232" s="24" t="str">
        <f t="shared" ref="AP232" ca="1" si="4484">IF($H232,IF(BZ232&lt;&gt;"",IF(ISNUMBER(BZ232),BZ232,""),""),"")</f>
        <v/>
      </c>
      <c r="AQ232" s="17" t="b">
        <f t="shared" ca="1" si="2540"/>
        <v>0</v>
      </c>
      <c r="AR232" s="17" t="b">
        <f t="shared" ref="AR232" ca="1" si="4485">IF(H232,IF(N232&gt;0,IF(BQ232&lt;&gt;"",BQ232&lt;&gt;0,FALSE),FALSE),"")</f>
        <v>0</v>
      </c>
      <c r="AS232" s="17" t="b">
        <f t="shared" ref="AS232" ca="1" si="4486">IF(H232,IF(BR232&lt;&gt;"",BR232&lt;&gt;0,FALSE),"")</f>
        <v>0</v>
      </c>
      <c r="AT232" s="17" t="b">
        <f t="shared" ref="AT232" ca="1" si="4487">IF(H232,IF(N232&gt;0,FALSE,IF(BU232&lt;&gt;"",MATCH(BU232,DataType,0)=1,FALSE)),"")</f>
        <v>0</v>
      </c>
      <c r="AU232" s="17" t="b">
        <f t="shared" ref="AU232" ca="1" si="4488">IF(H232,IF(N232&gt;0,TRUE,IF(BU232&lt;&gt;"",MATCH(BU232,DataType,0)=2,FALSE)),"")</f>
        <v>1</v>
      </c>
      <c r="AV232" s="17" t="b">
        <f t="shared" ref="AV232" ca="1" si="4489">IF(H232,IF(N232&gt;0,FALSE,IF(BU232&lt;&gt;"",MATCH(BU232,DataType,0)=3,FALSE)),"")</f>
        <v>0</v>
      </c>
      <c r="AW232" s="17" t="b">
        <f t="shared" ref="AW232" ca="1" si="4490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491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492">IF(H232,BU232="",FALSE)</f>
        <v>1</v>
      </c>
      <c r="BB232" s="17" t="b">
        <v>0</v>
      </c>
      <c r="BC232" s="17" t="b">
        <f t="shared" ref="BC232" ca="1" si="4493">IF(BA232,IF(N232&gt;0,AND(AZ232,Z232=0),FALSE),"")</f>
        <v>1</v>
      </c>
      <c r="BD232" s="17" t="b">
        <f t="shared" ref="BD232" ca="1" si="4494">IF(BA232,IF(N232&gt;0,AND(NOT(AZ232),Z232=0),FALSE),"")</f>
        <v>0</v>
      </c>
      <c r="BE232" s="17" t="str">
        <f t="shared" ca="1" si="2541"/>
        <v/>
      </c>
      <c r="BF232" s="17" t="b">
        <f t="shared" ca="1" si="2542"/>
        <v>0</v>
      </c>
      <c r="BG232" s="17" t="b">
        <f t="shared" ref="BG232" ca="1" si="4495">IF(BA232,IF(OR(BB232:BF232),FALSE,IF(Z232=0,FALSE,Z232&gt;0)),"")</f>
        <v>0</v>
      </c>
      <c r="BH232" s="17" t="b">
        <f t="shared" ref="BH232" ca="1" si="4496">IF(BA232,COUNTIF(BB232:BG232,TRUE)=1,"")</f>
        <v>1</v>
      </c>
      <c r="BI232" s="17">
        <f t="shared" ref="BI232" ca="1" si="4497">IF(BA232,IFERROR(MATCH(TRUE,BB232:BG232,0),7),"")</f>
        <v>2</v>
      </c>
      <c r="BJ232" s="17" t="b">
        <f t="shared" ref="BJ232" ca="1" si="4498">DF232&lt;&gt;""</f>
        <v>0</v>
      </c>
      <c r="BK232" s="17" t="str">
        <f t="shared" ca="1" si="2543"/>
        <v/>
      </c>
      <c r="BL232" s="17" t="str">
        <f t="shared" ref="BL232" ca="1" si="4499">IF(H232,IF(AND(NOT(BA232),AU232),AC232&gt;0,""),"")</f>
        <v/>
      </c>
      <c r="BM232" s="17" t="str">
        <f t="shared" ref="BM232" ca="1" si="4500">IF(H232,IF(BA232,CHOOSE(BI232,"0","F","L","I","N",IF(AA232&gt;0.5,"N","S"),"0"),CHOOSE(MATCH(BU232,DataType,0),"S",IF(BK232,"I","N"),"D"  )),"")</f>
        <v>F</v>
      </c>
      <c r="BN232" s="17" t="str">
        <f t="shared" ref="BN232" ca="1" si="4501">IF(H232,IF(BJ232,"E",IF(BA232,CHOOSE(BI232,"0","F","L","I","N","S","0"),CHOOSE(MATCH(BU232,DataType,0),"S",IF(BK232,"I","N"),"D"  ))),"")</f>
        <v>F</v>
      </c>
      <c r="BO232" s="17" t="str">
        <f t="shared" ref="BO232" ca="1" si="4502">IF($H232,IF(BM232="0","",IF(AND(AR232,N232=2),"D",IF(BM232="S","N",IF(AL232,"O",IF(AM232,"I","N"))))),"")</f>
        <v>N</v>
      </c>
      <c r="BP232" s="14" t="b">
        <f t="shared" ref="BP232" ca="1" si="4503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504">IF(MID(DC232,1,1)="■",MID(DC232,2,LEN(DC232)),DC232)</f>
        <v/>
      </c>
      <c r="DE232" s="14" t="str">
        <f t="shared" ref="DE232" ca="1" si="4505">IF(DD232&lt;&gt;"",IF(MID(DD232,LEN(DD232),1)="■",MID(DD232,1,LEN(DD232)-1),DD232),"")</f>
        <v/>
      </c>
      <c r="DF232" s="14" t="str">
        <f t="shared" ref="DF232" ca="1" si="4506">IFERROR(IF(DE232&lt;&gt;"",SUBSTITUTE(DE232,"■",". "),""),"##INTERNAL_ERROR")</f>
        <v/>
      </c>
      <c r="DG232" s="14" t="str">
        <f t="shared" ref="DG232" ca="1" si="4507">IF(CN232&lt;&gt;0,"Variable name don't comply with the naming convention","")</f>
        <v/>
      </c>
      <c r="DH232" s="14" t="str">
        <f t="shared" ref="DH232" ca="1" si="4508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509">IF(CP232&lt;&gt;"","Variable label exceed length 150","")</f>
        <v/>
      </c>
      <c r="DJ232" s="14" t="str">
        <f t="shared" ref="DJ232" ca="1" si="4510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511">IF(CR232&lt;&gt;"","The following cases have values below declared theorethical min: " &amp;SUBSTITUTE(CR232," ",", "),"")</f>
        <v/>
      </c>
      <c r="DL232" s="14" t="str">
        <f t="shared" ref="DL232" ca="1" si="4512">IF(CS232&lt;&gt;"","The following cases have values above declared theorethical max: " &amp;SUBSTITUTE(CS232," ",", "),"")</f>
        <v/>
      </c>
      <c r="DM232" s="14" t="str">
        <f t="shared" ref="DM232" ca="1" si="4513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514">IF(CV232&lt;&gt;"","The following records are missing in this required field: " &amp;SUBSTITUTE(CV232," ",", "),"")</f>
        <v/>
      </c>
      <c r="DP232" s="14" t="str">
        <f t="shared" ref="DP232" ca="1" si="4515">IF(CW232&lt;&gt;"","The following cases have non-integer values: " &amp;SUBSTITUTE(CW232," ",", "),"")</f>
        <v/>
      </c>
      <c r="DQ232" s="14" t="str">
        <f t="shared" ref="DQ232" ca="1" si="4516">IF(CX232&lt;&gt;"","The following cases are non-numeric: " &amp;SUBSTITUTE(CX232," ",", "),"")</f>
        <v/>
      </c>
      <c r="DR232" s="14" t="str">
        <f t="shared" ref="DR232" ca="1" si="4517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518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519">OR(ED232&lt;&gt;"",EF232&lt;&gt;"",EG232&lt;&gt;"")</f>
        <v>0</v>
      </c>
      <c r="EA232" s="14" t="str">
        <f t="shared" ref="EA232" ca="1" si="4520">IF(EB232&lt;&gt;"",G232 &amp; " (" &amp; F232 &amp; ")","")</f>
        <v>Maximal Expiratory Pressure unit (q_69_u)</v>
      </c>
      <c r="EB232" s="14" t="str">
        <f t="shared" ref="EB232" ca="1" si="4521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522">IF(EB232&lt;&gt;"",G232 &amp; " (" &amp; F232 &amp; "): " &amp; EB232,"")</f>
        <v xml:space="preserve">Maximal Expiratory Pressure unit (q_69_u): Values must be numeric. </v>
      </c>
      <c r="ED232" s="14" t="str">
        <f t="shared" ref="ED232" ca="1" si="4523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524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525">IF($H232,AG232,"")</f>
        <v/>
      </c>
      <c r="EG232" s="14" t="str">
        <f t="shared" ref="EG232" ca="1" si="4526">IF($H232,AJ232,"")</f>
        <v/>
      </c>
      <c r="EM232" s="14" t="b">
        <f t="shared" ref="EM232" ca="1" si="4527">OR(EC232&lt;&gt;"",DF232&lt;&gt;"")</f>
        <v>1</v>
      </c>
      <c r="EN232" s="14">
        <f t="shared" ref="EN232" ca="1" si="4528">IF(EM232,C232,"")</f>
        <v>219</v>
      </c>
      <c r="EO232" s="14" t="str">
        <f t="shared" ref="EO232" ca="1" si="4529">IF(EM232,F232,"")</f>
        <v>q_69_u</v>
      </c>
      <c r="EP232" s="14" t="str">
        <f t="shared" ref="EP232" ca="1" si="4530">EC232</f>
        <v xml:space="preserve">Maximal Expiratory Pressure unit (q_69_u): Values must be numeric. </v>
      </c>
      <c r="EQ232" s="14" t="str">
        <f t="shared" ref="EQ232" ca="1" si="4531">DF232</f>
        <v/>
      </c>
    </row>
    <row r="233" spans="2:147" s="14" customFormat="1">
      <c r="B233" s="14" t="str">
        <f t="shared" ca="1" si="2470"/>
        <v/>
      </c>
      <c r="C233" s="14">
        <f t="shared" ca="1" si="2471"/>
        <v>220</v>
      </c>
      <c r="D233" s="14">
        <f t="shared" si="2472"/>
        <v>231</v>
      </c>
      <c r="E233" s="14" t="str">
        <f t="shared" ca="1" si="2473"/>
        <v>I</v>
      </c>
      <c r="F233" s="14" t="str">
        <f t="shared" ca="1" si="2474"/>
        <v>q_70</v>
      </c>
      <c r="G233" s="14" t="str">
        <f t="shared" ca="1" si="2475"/>
        <v>SNIP – absolute value (cmH2O)</v>
      </c>
      <c r="H233" s="14" t="b">
        <f t="shared" ca="1" si="2476"/>
        <v>1</v>
      </c>
      <c r="I233" s="14" t="str">
        <f ca="1">IF($H233,ADDRESS(3,(D233+1)*2-1,4,,"["&amp;wew!$G$7&amp;"]"&amp;_sheetname_labels)&amp;":"&amp;ADDRESS(2+ster!$B$20,(D233+1)*2-1,4),"")</f>
        <v>[DBTemplate.xlsm]labels!QU3:QU725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[DBTemplate.xlsm]labels!QU3:QU4</v>
      </c>
      <c r="L233" s="14" t="str">
        <f ca="1">IF($H233,IF($J233&gt;0,ADDRESS(3,(D233+1)*2,4,,"["&amp;wew!$G$7&amp;"]"&amp;_sheetname_labels)&amp;":"&amp;ADDRESS(2+J233,(D233+1)*2,4),""),"")</f>
        <v>[DBTemplate.xlsm]labels!QV3:QV4</v>
      </c>
      <c r="M233" s="14">
        <f t="shared" ca="1" si="2477"/>
        <v>2</v>
      </c>
      <c r="N233" s="14">
        <f t="shared" ca="1" si="2478"/>
        <v>0</v>
      </c>
      <c r="O233" s="14" t="str">
        <f t="shared" ca="1" si="2479"/>
        <v>q_70</v>
      </c>
      <c r="P233" s="14" t="str">
        <f t="shared" ca="1" si="2480"/>
        <v>SNIP – absolute value (cmH2O)</v>
      </c>
      <c r="Q233" s="14" t="str">
        <f ca="1">IF($BP233,ADDRESS(3,D233+1,4,,"["&amp;wew!$G$7&amp;"]"&amp;_sheetname_dataframe)&amp;":"&amp;ADDRESS(2+ster!$C$14,D233+1,4),"")</f>
        <v>[DBTemplate.xlsm]data_frame!HX3:HX3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481"/>
        <v>0</v>
      </c>
      <c r="AA233" s="12">
        <f t="shared" ca="1" si="2482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483"/>
        <v>1</v>
      </c>
      <c r="AE233" s="17" t="b">
        <f t="shared" ca="1" si="2484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485"/>
        <v/>
      </c>
      <c r="AH233" s="17" t="b">
        <f t="shared" ca="1" si="2486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487"/>
        <v/>
      </c>
      <c r="AK233" s="17" t="b">
        <f t="shared" ca="1" si="2488"/>
        <v>0</v>
      </c>
      <c r="AL233" s="17" t="b">
        <f t="shared" ca="1" si="2489"/>
        <v>0</v>
      </c>
      <c r="AM233" s="17" t="b">
        <f t="shared" ca="1" si="2490"/>
        <v>1</v>
      </c>
      <c r="AN233" s="17">
        <f t="shared" ca="1" si="2491"/>
        <v>0</v>
      </c>
      <c r="AO233" s="24" t="str">
        <f t="shared" ca="1" si="2492"/>
        <v/>
      </c>
      <c r="AP233" s="24" t="str">
        <f t="shared" ca="1" si="2493"/>
        <v/>
      </c>
      <c r="AQ233" s="17" t="b">
        <f t="shared" ca="1" si="2540"/>
        <v>0</v>
      </c>
      <c r="AR233" s="17" t="b">
        <f t="shared" ca="1" si="2494"/>
        <v>0</v>
      </c>
      <c r="AS233" s="17" t="b">
        <f t="shared" ca="1" si="2495"/>
        <v>0</v>
      </c>
      <c r="AT233" s="17" t="b">
        <f t="shared" ca="1" si="2496"/>
        <v>0</v>
      </c>
      <c r="AU233" s="17" t="b">
        <f t="shared" ca="1" si="2497"/>
        <v>1</v>
      </c>
      <c r="AV233" s="17" t="b">
        <f t="shared" ca="1" si="2498"/>
        <v>0</v>
      </c>
      <c r="AW233" s="17" t="b">
        <f t="shared" ca="1" si="2499"/>
        <v>0</v>
      </c>
      <c r="AX233" s="14" t="b">
        <f t="array" aca="1" ref="AX233" ca="1">IF(H233,N233&gt;0,"")</f>
        <v>0</v>
      </c>
      <c r="AY233" s="17" t="str">
        <f t="shared" ca="1" si="2500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501"/>
        <v>0</v>
      </c>
      <c r="BB233" s="17" t="b">
        <v>0</v>
      </c>
      <c r="BC233" s="17" t="str">
        <f t="shared" ca="1" si="2502"/>
        <v/>
      </c>
      <c r="BD233" s="17" t="str">
        <f t="shared" ca="1" si="2503"/>
        <v/>
      </c>
      <c r="BE233" s="17" t="b">
        <f t="shared" ca="1" si="2541"/>
        <v>0</v>
      </c>
      <c r="BF233" s="17" t="str">
        <f t="shared" ca="1" si="2542"/>
        <v/>
      </c>
      <c r="BG233" s="17" t="str">
        <f t="shared" ca="1" si="2504"/>
        <v/>
      </c>
      <c r="BH233" s="17" t="str">
        <f t="shared" ca="1" si="2505"/>
        <v/>
      </c>
      <c r="BI233" s="17" t="str">
        <f t="shared" ca="1" si="2506"/>
        <v/>
      </c>
      <c r="BJ233" s="17" t="b">
        <f t="shared" ca="1" si="2507"/>
        <v>0</v>
      </c>
      <c r="BK233" s="17" t="b">
        <f t="shared" ca="1" si="2543"/>
        <v>0</v>
      </c>
      <c r="BL233" s="17" t="b">
        <f t="shared" ca="1" si="2508"/>
        <v>0</v>
      </c>
      <c r="BM233" s="17" t="str">
        <f t="shared" ca="1" si="2509"/>
        <v>N</v>
      </c>
      <c r="BN233" s="17" t="str">
        <f t="shared" ca="1" si="2510"/>
        <v>N</v>
      </c>
      <c r="BO233" s="17" t="str">
        <f t="shared" ca="1" si="2511"/>
        <v>I</v>
      </c>
      <c r="BP233" s="14" t="b">
        <f t="shared" ca="1" si="2512"/>
        <v>1</v>
      </c>
      <c r="BQ233" s="35"/>
      <c r="BU233" s="14" t="s">
        <v>387</v>
      </c>
      <c r="BX233" s="16"/>
      <c r="BY233" s="16"/>
      <c r="BZ233" s="16"/>
      <c r="CA233" s="16" t="b">
        <v>0</v>
      </c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513"/>
        <v/>
      </c>
      <c r="DE233" s="14" t="str">
        <f t="shared" ca="1" si="2514"/>
        <v/>
      </c>
      <c r="DF233" s="14" t="str">
        <f t="shared" ca="1" si="2515"/>
        <v/>
      </c>
      <c r="DG233" s="14" t="str">
        <f t="shared" ca="1" si="2516"/>
        <v/>
      </c>
      <c r="DH233" s="14" t="str">
        <f t="shared" ca="1" si="2517"/>
        <v/>
      </c>
      <c r="DI233" s="14" t="str">
        <f t="shared" ca="1" si="2518"/>
        <v/>
      </c>
      <c r="DJ233" s="14" t="str">
        <f t="shared" ca="1" si="2519"/>
        <v/>
      </c>
      <c r="DK233" s="14" t="str">
        <f t="shared" ca="1" si="2520"/>
        <v/>
      </c>
      <c r="DL233" s="14" t="str">
        <f t="shared" ca="1" si="1404"/>
        <v/>
      </c>
      <c r="DM233" s="14" t="str">
        <f t="shared" ca="1" si="252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522"/>
        <v/>
      </c>
      <c r="DP233" s="14" t="str">
        <f t="shared" ca="1" si="2523"/>
        <v/>
      </c>
      <c r="DQ233" s="14" t="str">
        <f t="shared" ca="1" si="2524"/>
        <v/>
      </c>
      <c r="DR233" s="14" t="str">
        <f t="shared" ca="1" si="2525"/>
        <v/>
      </c>
      <c r="DS233" s="14" t="str">
        <f t="shared" ca="1" si="2526"/>
        <v/>
      </c>
      <c r="DZ233" s="14" t="b">
        <f t="shared" ca="1" si="2527"/>
        <v>0</v>
      </c>
      <c r="EA233" s="14" t="str">
        <f t="shared" ca="1" si="2528"/>
        <v>SNIP – absolute value (cmH2O) (q_70)</v>
      </c>
      <c r="EB233" s="14" t="str">
        <f t="shared" ca="1" si="2529"/>
        <v xml:space="preserve">Values must be numeric. </v>
      </c>
      <c r="EC233" s="14" t="str">
        <f t="shared" ca="1" si="2530"/>
        <v xml:space="preserve">SNIP – absolute value (cmH2O) (q_70): Values must be numeric. </v>
      </c>
      <c r="ED233" s="14" t="str">
        <f t="shared" ca="1" si="2531"/>
        <v/>
      </c>
      <c r="EE233" s="14" t="str">
        <f t="shared" ca="1" si="2532"/>
        <v>Values must be numeric</v>
      </c>
      <c r="EF233" s="14" t="str">
        <f t="shared" ca="1" si="2533"/>
        <v/>
      </c>
      <c r="EG233" s="14" t="str">
        <f t="shared" ca="1" si="2534"/>
        <v/>
      </c>
      <c r="EM233" s="14" t="b">
        <f t="shared" ca="1" si="2535"/>
        <v>1</v>
      </c>
      <c r="EN233" s="14">
        <f t="shared" ca="1" si="2536"/>
        <v>220</v>
      </c>
      <c r="EO233" s="14" t="str">
        <f t="shared" ca="1" si="2537"/>
        <v>q_70</v>
      </c>
      <c r="EP233" s="14" t="str">
        <f t="shared" ca="1" si="2538"/>
        <v xml:space="preserve">SNIP – absolute value (cmH2O) (q_70): Values must be numeric. </v>
      </c>
      <c r="EQ233" s="14" t="str">
        <f t="shared" ca="1" si="2539"/>
        <v/>
      </c>
    </row>
    <row r="234" spans="2:147" s="14" customFormat="1">
      <c r="B234" s="14" t="str">
        <f t="shared" ca="1" si="2470"/>
        <v/>
      </c>
      <c r="C234" s="14">
        <f t="shared" ca="1" si="2471"/>
        <v>221</v>
      </c>
      <c r="D234" s="14">
        <f t="shared" si="2472"/>
        <v>232</v>
      </c>
      <c r="E234" s="14" t="str">
        <f t="shared" ca="1" si="2473"/>
        <v>I</v>
      </c>
      <c r="F234" s="14" t="str">
        <f t="shared" ca="1" si="2474"/>
        <v>q_71</v>
      </c>
      <c r="G234" s="14" t="str">
        <f t="shared" ca="1" si="2475"/>
        <v>Nocturnal oximetry - mean value (%)</v>
      </c>
      <c r="H234" s="14" t="b">
        <f t="shared" ca="1" si="2476"/>
        <v>1</v>
      </c>
      <c r="I234" s="14" t="str">
        <f ca="1">IF($H234,ADDRESS(3,(D234+1)*2-1,4,,"["&amp;wew!$G$7&amp;"]"&amp;_sheetname_labels)&amp;":"&amp;ADDRESS(2+ster!$B$20,(D234+1)*2-1,4),"")</f>
        <v>[DBTemplate.xlsm]labels!QW3:QW725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[DBTemplate.xlsm]labels!QW3:QW4</v>
      </c>
      <c r="L234" s="14" t="str">
        <f ca="1">IF($H234,IF($J234&gt;0,ADDRESS(3,(D234+1)*2,4,,"["&amp;wew!$G$7&amp;"]"&amp;_sheetname_labels)&amp;":"&amp;ADDRESS(2+J234,(D234+1)*2,4),""),"")</f>
        <v>[DBTemplate.xlsm]labels!QX3:QX4</v>
      </c>
      <c r="M234" s="14">
        <f t="shared" ca="1" si="2477"/>
        <v>2</v>
      </c>
      <c r="N234" s="14">
        <f t="shared" ca="1" si="2478"/>
        <v>0</v>
      </c>
      <c r="O234" s="14" t="str">
        <f t="shared" ca="1" si="2479"/>
        <v>q_71</v>
      </c>
      <c r="P234" s="14" t="str">
        <f t="shared" ca="1" si="2480"/>
        <v>Nocturnal oximetry - mean value (%)</v>
      </c>
      <c r="Q234" s="14" t="str">
        <f ca="1">IF($BP234,ADDRESS(3,D234+1,4,,"["&amp;wew!$G$7&amp;"]"&amp;_sheetname_dataframe)&amp;":"&amp;ADDRESS(2+ster!$C$14,D234+1,4),"")</f>
        <v>[DBTemplate.xlsm]data_frame!HY3:HY3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481"/>
        <v>0</v>
      </c>
      <c r="AA234" s="12">
        <f t="shared" ca="1" si="2482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483"/>
        <v>1</v>
      </c>
      <c r="AE234" s="17" t="b">
        <f t="shared" ca="1" si="2484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485"/>
        <v/>
      </c>
      <c r="AH234" s="17" t="b">
        <f t="shared" ca="1" si="2486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487"/>
        <v/>
      </c>
      <c r="AK234" s="17" t="b">
        <f t="shared" ca="1" si="2488"/>
        <v>0</v>
      </c>
      <c r="AL234" s="17" t="b">
        <f t="shared" ca="1" si="2489"/>
        <v>0</v>
      </c>
      <c r="AM234" s="17" t="b">
        <f t="shared" ca="1" si="2490"/>
        <v>1</v>
      </c>
      <c r="AN234" s="17">
        <f t="shared" ca="1" si="2491"/>
        <v>0</v>
      </c>
      <c r="AO234" s="24" t="str">
        <f t="shared" ca="1" si="2492"/>
        <v/>
      </c>
      <c r="AP234" s="24" t="str">
        <f t="shared" ca="1" si="2493"/>
        <v/>
      </c>
      <c r="AQ234" s="17" t="b">
        <f t="shared" ca="1" si="2540"/>
        <v>0</v>
      </c>
      <c r="AR234" s="17" t="b">
        <f t="shared" ca="1" si="2494"/>
        <v>0</v>
      </c>
      <c r="AS234" s="17" t="b">
        <f t="shared" ca="1" si="2495"/>
        <v>0</v>
      </c>
      <c r="AT234" s="17" t="b">
        <f t="shared" ca="1" si="2496"/>
        <v>0</v>
      </c>
      <c r="AU234" s="17" t="b">
        <f t="shared" ca="1" si="2497"/>
        <v>1</v>
      </c>
      <c r="AV234" s="17" t="b">
        <f t="shared" ca="1" si="2498"/>
        <v>0</v>
      </c>
      <c r="AW234" s="17" t="b">
        <f t="shared" ca="1" si="2499"/>
        <v>0</v>
      </c>
      <c r="AX234" s="14" t="b">
        <f t="array" aca="1" ref="AX234" ca="1">IF(H234,N234&gt;0,"")</f>
        <v>0</v>
      </c>
      <c r="AY234" s="17" t="str">
        <f t="shared" ca="1" si="2500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501"/>
        <v>0</v>
      </c>
      <c r="BB234" s="17" t="b">
        <v>0</v>
      </c>
      <c r="BC234" s="17" t="str">
        <f t="shared" ca="1" si="2502"/>
        <v/>
      </c>
      <c r="BD234" s="17" t="str">
        <f t="shared" ca="1" si="2503"/>
        <v/>
      </c>
      <c r="BE234" s="17" t="b">
        <f t="shared" ca="1" si="2541"/>
        <v>0</v>
      </c>
      <c r="BF234" s="17" t="str">
        <f t="shared" ca="1" si="2542"/>
        <v/>
      </c>
      <c r="BG234" s="17" t="str">
        <f t="shared" ca="1" si="2504"/>
        <v/>
      </c>
      <c r="BH234" s="17" t="str">
        <f t="shared" ca="1" si="2505"/>
        <v/>
      </c>
      <c r="BI234" s="17" t="str">
        <f t="shared" ca="1" si="2506"/>
        <v/>
      </c>
      <c r="BJ234" s="17" t="b">
        <f t="shared" ca="1" si="2507"/>
        <v>0</v>
      </c>
      <c r="BK234" s="17" t="b">
        <f t="shared" ca="1" si="2543"/>
        <v>0</v>
      </c>
      <c r="BL234" s="17" t="b">
        <f t="shared" ca="1" si="2508"/>
        <v>0</v>
      </c>
      <c r="BM234" s="17" t="str">
        <f t="shared" ca="1" si="2509"/>
        <v>N</v>
      </c>
      <c r="BN234" s="17" t="str">
        <f t="shared" ca="1" si="2510"/>
        <v>N</v>
      </c>
      <c r="BO234" s="17" t="str">
        <f t="shared" ca="1" si="2511"/>
        <v>I</v>
      </c>
      <c r="BP234" s="14" t="b">
        <f t="shared" ca="1" si="2512"/>
        <v>1</v>
      </c>
      <c r="BQ234" s="35">
        <v>1</v>
      </c>
      <c r="BU234" s="14" t="s">
        <v>387</v>
      </c>
      <c r="BX234" s="16"/>
      <c r="BY234" s="16"/>
      <c r="BZ234" s="16"/>
      <c r="CA234" s="16" t="b">
        <v>0</v>
      </c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513"/>
        <v/>
      </c>
      <c r="DE234" s="14" t="str">
        <f t="shared" ca="1" si="2514"/>
        <v/>
      </c>
      <c r="DF234" s="14" t="str">
        <f t="shared" ca="1" si="2515"/>
        <v/>
      </c>
      <c r="DG234" s="14" t="str">
        <f t="shared" ca="1" si="2516"/>
        <v/>
      </c>
      <c r="DH234" s="14" t="str">
        <f t="shared" ca="1" si="2517"/>
        <v/>
      </c>
      <c r="DI234" s="14" t="str">
        <f t="shared" ca="1" si="2518"/>
        <v/>
      </c>
      <c r="DJ234" s="14" t="str">
        <f t="shared" ca="1" si="2519"/>
        <v/>
      </c>
      <c r="DK234" s="14" t="str">
        <f t="shared" ca="1" si="2520"/>
        <v/>
      </c>
      <c r="DL234" s="14" t="str">
        <f t="shared" ca="1" si="1404"/>
        <v/>
      </c>
      <c r="DM234" s="14" t="str">
        <f t="shared" ca="1" si="252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522"/>
        <v/>
      </c>
      <c r="DP234" s="14" t="str">
        <f t="shared" ca="1" si="2523"/>
        <v/>
      </c>
      <c r="DQ234" s="14" t="str">
        <f t="shared" ca="1" si="2524"/>
        <v/>
      </c>
      <c r="DR234" s="14" t="str">
        <f t="shared" ca="1" si="2525"/>
        <v/>
      </c>
      <c r="DS234" s="14" t="str">
        <f t="shared" ca="1" si="2526"/>
        <v/>
      </c>
      <c r="DZ234" s="14" t="b">
        <f t="shared" ca="1" si="2527"/>
        <v>0</v>
      </c>
      <c r="EA234" s="14" t="str">
        <f t="shared" ca="1" si="2528"/>
        <v>Nocturnal oximetry - mean value (%) (q_71)</v>
      </c>
      <c r="EB234" s="14" t="str">
        <f t="shared" ca="1" si="2529"/>
        <v xml:space="preserve">Values must be numeric. </v>
      </c>
      <c r="EC234" s="14" t="str">
        <f t="shared" ca="1" si="2530"/>
        <v xml:space="preserve">Nocturnal oximetry - mean value (%) (q_71): Values must be numeric. </v>
      </c>
      <c r="ED234" s="14" t="str">
        <f t="shared" ca="1" si="2531"/>
        <v/>
      </c>
      <c r="EE234" s="14" t="str">
        <f t="shared" ca="1" si="2532"/>
        <v>Values must be numeric</v>
      </c>
      <c r="EF234" s="14" t="str">
        <f t="shared" ca="1" si="2533"/>
        <v/>
      </c>
      <c r="EG234" s="14" t="str">
        <f t="shared" ca="1" si="2534"/>
        <v/>
      </c>
      <c r="EM234" s="14" t="b">
        <f t="shared" ca="1" si="2535"/>
        <v>1</v>
      </c>
      <c r="EN234" s="14">
        <f t="shared" ca="1" si="2536"/>
        <v>221</v>
      </c>
      <c r="EO234" s="14" t="str">
        <f t="shared" ca="1" si="2537"/>
        <v>q_71</v>
      </c>
      <c r="EP234" s="14" t="str">
        <f t="shared" ca="1" si="2538"/>
        <v xml:space="preserve">Nocturnal oximetry - mean value (%) (q_71): Values must be numeric. </v>
      </c>
      <c r="EQ234" s="14" t="str">
        <f t="shared" ca="1" si="2539"/>
        <v/>
      </c>
    </row>
    <row r="235" spans="2:147" s="14" customFormat="1">
      <c r="B235" s="14" t="str">
        <f t="shared" ca="1" si="2470"/>
        <v/>
      </c>
      <c r="C235" s="14">
        <f t="shared" ca="1" si="2471"/>
        <v>222</v>
      </c>
      <c r="D235" s="14">
        <f t="shared" si="2472"/>
        <v>233</v>
      </c>
      <c r="E235" s="14" t="str">
        <f t="shared" ca="1" si="2473"/>
        <v>I</v>
      </c>
      <c r="F235" s="14" t="str">
        <f t="shared" ca="1" si="2474"/>
        <v>q_72</v>
      </c>
      <c r="G235" s="14" t="str">
        <f t="shared" ca="1" si="2475"/>
        <v xml:space="preserve">Nocturnal oximetry &lt; 90% </v>
      </c>
      <c r="H235" s="14" t="b">
        <f t="shared" ca="1" si="2476"/>
        <v>1</v>
      </c>
      <c r="I235" s="14" t="str">
        <f ca="1">IF($H235,ADDRESS(3,(D235+1)*2-1,4,,"["&amp;wew!$G$7&amp;"]"&amp;_sheetname_labels)&amp;":"&amp;ADDRESS(2+ster!$B$20,(D235+1)*2-1,4),"")</f>
        <v>[DBTemplate.xlsm]labels!QY3:QY725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[DBTemplate.xlsm]labels!QY3:QY4</v>
      </c>
      <c r="L235" s="14" t="str">
        <f ca="1">IF($H235,IF($J235&gt;0,ADDRESS(3,(D235+1)*2,4,,"["&amp;wew!$G$7&amp;"]"&amp;_sheetname_labels)&amp;":"&amp;ADDRESS(2+J235,(D235+1)*2,4),""),"")</f>
        <v>[DBTemplate.xlsm]labels!QZ3:QZ4</v>
      </c>
      <c r="M235" s="14">
        <f t="shared" ca="1" si="2477"/>
        <v>2</v>
      </c>
      <c r="N235" s="14">
        <f t="shared" ca="1" si="2478"/>
        <v>0</v>
      </c>
      <c r="O235" s="14" t="str">
        <f t="shared" ca="1" si="2479"/>
        <v>q_72</v>
      </c>
      <c r="P235" s="14" t="str">
        <f t="shared" ca="1" si="2480"/>
        <v xml:space="preserve">Nocturnal oximetry &lt; 90% </v>
      </c>
      <c r="Q235" s="14" t="str">
        <f ca="1">IF($BP235,ADDRESS(3,D235+1,4,,"["&amp;wew!$G$7&amp;"]"&amp;_sheetname_dataframe)&amp;":"&amp;ADDRESS(2+ster!$C$14,D235+1,4),"")</f>
        <v>[DBTemplate.xlsm]data_frame!HZ3:HZ3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481"/>
        <v>0</v>
      </c>
      <c r="AA235" s="12">
        <f t="shared" ca="1" si="2482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483"/>
        <v>1</v>
      </c>
      <c r="AE235" s="17" t="b">
        <f t="shared" ca="1" si="2484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485"/>
        <v/>
      </c>
      <c r="AH235" s="17" t="b">
        <f t="shared" ca="1" si="2486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487"/>
        <v/>
      </c>
      <c r="AK235" s="17" t="b">
        <f t="shared" ca="1" si="2488"/>
        <v>0</v>
      </c>
      <c r="AL235" s="17" t="b">
        <f t="shared" ca="1" si="2489"/>
        <v>0</v>
      </c>
      <c r="AM235" s="17" t="b">
        <f t="shared" ca="1" si="2490"/>
        <v>1</v>
      </c>
      <c r="AN235" s="17">
        <f t="shared" ca="1" si="2491"/>
        <v>0</v>
      </c>
      <c r="AO235" s="24" t="str">
        <f t="shared" ca="1" si="2492"/>
        <v/>
      </c>
      <c r="AP235" s="24" t="str">
        <f t="shared" ca="1" si="2493"/>
        <v/>
      </c>
      <c r="AQ235" s="17" t="b">
        <f t="shared" ca="1" si="2540"/>
        <v>0</v>
      </c>
      <c r="AR235" s="17" t="b">
        <f t="shared" ca="1" si="2494"/>
        <v>0</v>
      </c>
      <c r="AS235" s="17" t="b">
        <f t="shared" ca="1" si="2495"/>
        <v>0</v>
      </c>
      <c r="AT235" s="17" t="b">
        <f t="shared" ca="1" si="2496"/>
        <v>0</v>
      </c>
      <c r="AU235" s="17" t="b">
        <f t="shared" ca="1" si="2497"/>
        <v>1</v>
      </c>
      <c r="AV235" s="17" t="b">
        <f t="shared" ca="1" si="2498"/>
        <v>0</v>
      </c>
      <c r="AW235" s="17" t="b">
        <f t="shared" ca="1" si="2499"/>
        <v>0</v>
      </c>
      <c r="AX235" s="14" t="b">
        <f t="array" aca="1" ref="AX235" ca="1">IF(H235,N235&gt;0,"")</f>
        <v>0</v>
      </c>
      <c r="AY235" s="17" t="str">
        <f t="shared" ca="1" si="2500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501"/>
        <v>0</v>
      </c>
      <c r="BB235" s="17" t="b">
        <v>0</v>
      </c>
      <c r="BC235" s="17" t="str">
        <f t="shared" ca="1" si="2502"/>
        <v/>
      </c>
      <c r="BD235" s="17" t="str">
        <f t="shared" ca="1" si="2503"/>
        <v/>
      </c>
      <c r="BE235" s="17" t="b">
        <f t="shared" ca="1" si="2541"/>
        <v>0</v>
      </c>
      <c r="BF235" s="17" t="str">
        <f t="shared" ca="1" si="2542"/>
        <v/>
      </c>
      <c r="BG235" s="17" t="str">
        <f t="shared" ca="1" si="2504"/>
        <v/>
      </c>
      <c r="BH235" s="17" t="str">
        <f t="shared" ca="1" si="2505"/>
        <v/>
      </c>
      <c r="BI235" s="17" t="str">
        <f t="shared" ca="1" si="2506"/>
        <v/>
      </c>
      <c r="BJ235" s="17" t="b">
        <f t="shared" ca="1" si="2507"/>
        <v>0</v>
      </c>
      <c r="BK235" s="17" t="b">
        <f t="shared" ca="1" si="2543"/>
        <v>0</v>
      </c>
      <c r="BL235" s="17" t="b">
        <f t="shared" ca="1" si="2508"/>
        <v>0</v>
      </c>
      <c r="BM235" s="17" t="str">
        <f t="shared" ca="1" si="2509"/>
        <v>N</v>
      </c>
      <c r="BN235" s="17" t="str">
        <f t="shared" ca="1" si="2510"/>
        <v>N</v>
      </c>
      <c r="BO235" s="17" t="str">
        <f t="shared" ca="1" si="2511"/>
        <v>I</v>
      </c>
      <c r="BP235" s="14" t="b">
        <f t="shared" ca="1" si="2512"/>
        <v>1</v>
      </c>
      <c r="BQ235" s="35">
        <v>1</v>
      </c>
      <c r="BU235" s="14" t="s">
        <v>387</v>
      </c>
      <c r="BX235" s="16"/>
      <c r="BY235" s="16"/>
      <c r="BZ235" s="16"/>
      <c r="CA235" s="16" t="b">
        <v>0</v>
      </c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513"/>
        <v/>
      </c>
      <c r="DE235" s="14" t="str">
        <f t="shared" ca="1" si="2514"/>
        <v/>
      </c>
      <c r="DF235" s="14" t="str">
        <f t="shared" ca="1" si="2515"/>
        <v/>
      </c>
      <c r="DG235" s="14" t="str">
        <f t="shared" ca="1" si="2516"/>
        <v/>
      </c>
      <c r="DH235" s="14" t="str">
        <f t="shared" ca="1" si="2517"/>
        <v/>
      </c>
      <c r="DI235" s="14" t="str">
        <f t="shared" ca="1" si="2518"/>
        <v/>
      </c>
      <c r="DJ235" s="14" t="str">
        <f t="shared" ca="1" si="2519"/>
        <v/>
      </c>
      <c r="DK235" s="14" t="str">
        <f t="shared" ca="1" si="2520"/>
        <v/>
      </c>
      <c r="DL235" s="14" t="str">
        <f t="shared" ca="1" si="1404"/>
        <v/>
      </c>
      <c r="DM235" s="14" t="str">
        <f t="shared" ca="1" si="252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522"/>
        <v/>
      </c>
      <c r="DP235" s="14" t="str">
        <f t="shared" ca="1" si="2523"/>
        <v/>
      </c>
      <c r="DQ235" s="14" t="str">
        <f t="shared" ca="1" si="2524"/>
        <v/>
      </c>
      <c r="DR235" s="14" t="str">
        <f t="shared" ca="1" si="2525"/>
        <v/>
      </c>
      <c r="DS235" s="14" t="str">
        <f t="shared" ca="1" si="2526"/>
        <v/>
      </c>
      <c r="DZ235" s="14" t="b">
        <f t="shared" ca="1" si="2527"/>
        <v>0</v>
      </c>
      <c r="EA235" s="14" t="str">
        <f t="shared" ca="1" si="2528"/>
        <v>Nocturnal oximetry &lt; 90%  (q_72)</v>
      </c>
      <c r="EB235" s="14" t="str">
        <f t="shared" ca="1" si="2529"/>
        <v xml:space="preserve">Values must be numeric. </v>
      </c>
      <c r="EC235" s="14" t="str">
        <f t="shared" ca="1" si="2530"/>
        <v xml:space="preserve">Nocturnal oximetry &lt; 90%  (q_72): Values must be numeric. </v>
      </c>
      <c r="ED235" s="14" t="str">
        <f t="shared" ca="1" si="2531"/>
        <v/>
      </c>
      <c r="EE235" s="14" t="str">
        <f t="shared" ca="1" si="2532"/>
        <v>Values must be numeric</v>
      </c>
      <c r="EF235" s="14" t="str">
        <f t="shared" ca="1" si="2533"/>
        <v/>
      </c>
      <c r="EG235" s="14" t="str">
        <f t="shared" ca="1" si="2534"/>
        <v/>
      </c>
      <c r="EM235" s="14" t="b">
        <f t="shared" ca="1" si="2535"/>
        <v>1</v>
      </c>
      <c r="EN235" s="14">
        <f t="shared" ca="1" si="2536"/>
        <v>222</v>
      </c>
      <c r="EO235" s="14" t="str">
        <f t="shared" ca="1" si="2537"/>
        <v>q_72</v>
      </c>
      <c r="EP235" s="14" t="str">
        <f t="shared" ca="1" si="2538"/>
        <v xml:space="preserve">Nocturnal oximetry &lt; 90%  (q_72): Values must be numeric. </v>
      </c>
      <c r="EQ235" s="14" t="str">
        <f t="shared" ca="1" si="2539"/>
        <v/>
      </c>
    </row>
    <row r="236" spans="2:147" s="14" customFormat="1">
      <c r="B236" s="14" t="str">
        <f t="shared" ca="1" si="2470"/>
        <v/>
      </c>
      <c r="C236" s="14">
        <f t="shared" ca="1" si="2471"/>
        <v>223</v>
      </c>
      <c r="D236" s="14">
        <f t="shared" si="2472"/>
        <v>234</v>
      </c>
      <c r="E236" s="14" t="str">
        <f t="shared" ca="1" si="2473"/>
        <v>D</v>
      </c>
      <c r="F236" s="14" t="str">
        <f t="shared" ca="1" si="2474"/>
        <v>q_73</v>
      </c>
      <c r="G236" s="14" t="str">
        <f t="shared" ca="1" si="2475"/>
        <v>Blood hypertension</v>
      </c>
      <c r="H236" s="14" t="b">
        <f t="shared" ca="1" si="2476"/>
        <v>1</v>
      </c>
      <c r="I236" s="14" t="str">
        <f ca="1">IF($H236,ADDRESS(3,(D236+1)*2-1,4,,"["&amp;wew!$G$7&amp;"]"&amp;_sheetname_labels)&amp;":"&amp;ADDRESS(2+ster!$B$20,(D236+1)*2-1,4),"")</f>
        <v>[DBTemplate.xlsm]labels!RA3:RA725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[DBTemplate.xlsm]labels!RA3:RA4</v>
      </c>
      <c r="L236" s="14" t="str">
        <f ca="1">IF($H236,IF($J236&gt;0,ADDRESS(3,(D236+1)*2,4,,"["&amp;wew!$G$7&amp;"]"&amp;_sheetname_labels)&amp;":"&amp;ADDRESS(2+J236,(D236+1)*2,4),""),"")</f>
        <v>[DBTemplate.xlsm]labels!RB3:RB4</v>
      </c>
      <c r="M236" s="14">
        <f t="shared" ca="1" si="2477"/>
        <v>0</v>
      </c>
      <c r="N236" s="14">
        <f t="shared" ca="1" si="2478"/>
        <v>2</v>
      </c>
      <c r="O236" s="14" t="str">
        <f t="shared" ca="1" si="2479"/>
        <v>q_73</v>
      </c>
      <c r="P236" s="14" t="str">
        <f t="shared" ca="1" si="2480"/>
        <v>Blood hypertension</v>
      </c>
      <c r="Q236" s="14" t="str">
        <f ca="1">IF($BP236,ADDRESS(3,D236+1,4,,"["&amp;wew!$G$7&amp;"]"&amp;_sheetname_dataframe)&amp;":"&amp;ADDRESS(2+ster!$C$14,D236+1,4),"")</f>
        <v>[DBTemplate.xlsm]data_frame!IA3:IA3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481"/>
        <v>0</v>
      </c>
      <c r="AA236" s="12">
        <f t="shared" ca="1" si="2482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483"/>
        <v>1</v>
      </c>
      <c r="AE236" s="17" t="b">
        <f t="shared" ca="1" si="2484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485"/>
        <v/>
      </c>
      <c r="AH236" s="17" t="b">
        <f t="shared" ca="1" si="2486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487"/>
        <v/>
      </c>
      <c r="AK236" s="17" t="b">
        <f t="shared" ca="1" si="2488"/>
        <v>0</v>
      </c>
      <c r="AL236" s="17" t="b">
        <f t="shared" ca="1" si="2489"/>
        <v>0</v>
      </c>
      <c r="AM236" s="17" t="b">
        <f t="shared" ca="1" si="2490"/>
        <v>0</v>
      </c>
      <c r="AN236" s="17">
        <f t="shared" ca="1" si="2491"/>
        <v>0</v>
      </c>
      <c r="AO236" s="24" t="str">
        <f t="shared" ca="1" si="2492"/>
        <v/>
      </c>
      <c r="AP236" s="24" t="str">
        <f t="shared" ca="1" si="2493"/>
        <v/>
      </c>
      <c r="AQ236" s="17" t="b">
        <f t="shared" ca="1" si="2540"/>
        <v>0</v>
      </c>
      <c r="AR236" s="17" t="b">
        <f t="shared" ca="1" si="2494"/>
        <v>1</v>
      </c>
      <c r="AS236" s="17" t="b">
        <f t="shared" ca="1" si="2495"/>
        <v>0</v>
      </c>
      <c r="AT236" s="17" t="b">
        <f t="shared" ca="1" si="2496"/>
        <v>0</v>
      </c>
      <c r="AU236" s="17" t="b">
        <f t="shared" ca="1" si="2497"/>
        <v>1</v>
      </c>
      <c r="AV236" s="17" t="b">
        <f t="shared" ca="1" si="2498"/>
        <v>0</v>
      </c>
      <c r="AW236" s="17" t="b">
        <f t="shared" ca="1" si="2499"/>
        <v>1</v>
      </c>
      <c r="AX236" s="14" t="b">
        <f t="array" aca="1" ref="AX236" ca="1">IF(H236,N236&gt;0,"")</f>
        <v>1</v>
      </c>
      <c r="AY236" s="17" t="str">
        <f t="shared" ca="1" si="2500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501"/>
        <v>1</v>
      </c>
      <c r="BB236" s="17" t="b">
        <v>0</v>
      </c>
      <c r="BC236" s="17" t="b">
        <f t="shared" ca="1" si="2502"/>
        <v>1</v>
      </c>
      <c r="BD236" s="17" t="b">
        <f t="shared" ca="1" si="2503"/>
        <v>0</v>
      </c>
      <c r="BE236" s="17" t="str">
        <f t="shared" ca="1" si="2541"/>
        <v/>
      </c>
      <c r="BF236" s="17" t="b">
        <f t="shared" ca="1" si="2542"/>
        <v>0</v>
      </c>
      <c r="BG236" s="17" t="b">
        <f t="shared" ca="1" si="2504"/>
        <v>0</v>
      </c>
      <c r="BH236" s="17" t="b">
        <f t="shared" ca="1" si="2505"/>
        <v>1</v>
      </c>
      <c r="BI236" s="17">
        <f t="shared" ca="1" si="2506"/>
        <v>2</v>
      </c>
      <c r="BJ236" s="17" t="b">
        <f t="shared" ca="1" si="2507"/>
        <v>0</v>
      </c>
      <c r="BK236" s="17" t="str">
        <f t="shared" ca="1" si="2543"/>
        <v/>
      </c>
      <c r="BL236" s="17" t="str">
        <f t="shared" ca="1" si="2508"/>
        <v/>
      </c>
      <c r="BM236" s="17" t="str">
        <f t="shared" ca="1" si="2509"/>
        <v>F</v>
      </c>
      <c r="BN236" s="17" t="str">
        <f t="shared" ca="1" si="2510"/>
        <v>F</v>
      </c>
      <c r="BO236" s="17" t="str">
        <f t="shared" ca="1" si="2511"/>
        <v>D</v>
      </c>
      <c r="BP236" s="14" t="b">
        <f t="shared" ca="1" si="2512"/>
        <v>1</v>
      </c>
      <c r="BQ236" s="35">
        <v>1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513"/>
        <v/>
      </c>
      <c r="DE236" s="14" t="str">
        <f t="shared" ca="1" si="2514"/>
        <v/>
      </c>
      <c r="DF236" s="14" t="str">
        <f t="shared" ca="1" si="2515"/>
        <v/>
      </c>
      <c r="DG236" s="14" t="str">
        <f t="shared" ca="1" si="2516"/>
        <v/>
      </c>
      <c r="DH236" s="14" t="str">
        <f t="shared" ca="1" si="2517"/>
        <v/>
      </c>
      <c r="DI236" s="14" t="str">
        <f t="shared" ca="1" si="2518"/>
        <v/>
      </c>
      <c r="DJ236" s="14" t="str">
        <f t="shared" ca="1" si="2519"/>
        <v/>
      </c>
      <c r="DK236" s="14" t="str">
        <f t="shared" ca="1" si="2520"/>
        <v/>
      </c>
      <c r="DL236" s="14" t="str">
        <f t="shared" ca="1" si="1404"/>
        <v/>
      </c>
      <c r="DM236" s="14" t="str">
        <f t="shared" ca="1" si="252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522"/>
        <v/>
      </c>
      <c r="DP236" s="14" t="str">
        <f t="shared" ca="1" si="2523"/>
        <v/>
      </c>
      <c r="DQ236" s="14" t="str">
        <f t="shared" ca="1" si="2524"/>
        <v/>
      </c>
      <c r="DR236" s="14" t="str">
        <f t="shared" ca="1" si="2525"/>
        <v/>
      </c>
      <c r="DS236" s="14" t="str">
        <f t="shared" ca="1" si="2526"/>
        <v/>
      </c>
      <c r="DZ236" s="14" t="b">
        <f t="shared" ca="1" si="2527"/>
        <v>0</v>
      </c>
      <c r="EA236" s="14" t="str">
        <f t="shared" ca="1" si="2528"/>
        <v>Blood hypertension (q_73)</v>
      </c>
      <c r="EB236" s="14" t="str">
        <f t="shared" ca="1" si="2529"/>
        <v xml:space="preserve">Values must be limited to predefinied list. </v>
      </c>
      <c r="EC236" s="14" t="str">
        <f t="shared" ca="1" si="2530"/>
        <v xml:space="preserve">Blood hypertension (q_73): Values must be limited to predefinied list. </v>
      </c>
      <c r="ED236" s="14" t="str">
        <f t="shared" ca="1" si="2531"/>
        <v/>
      </c>
      <c r="EE236" s="14" t="str">
        <f t="shared" ca="1" si="2532"/>
        <v>Values must be limited to predefinied list</v>
      </c>
      <c r="EF236" s="14" t="str">
        <f t="shared" ca="1" si="2533"/>
        <v/>
      </c>
      <c r="EG236" s="14" t="str">
        <f t="shared" ca="1" si="2534"/>
        <v/>
      </c>
      <c r="EM236" s="14" t="b">
        <f t="shared" ca="1" si="2535"/>
        <v>1</v>
      </c>
      <c r="EN236" s="14">
        <f t="shared" ca="1" si="2536"/>
        <v>223</v>
      </c>
      <c r="EO236" s="14" t="str">
        <f t="shared" ca="1" si="2537"/>
        <v>q_73</v>
      </c>
      <c r="EP236" s="14" t="str">
        <f t="shared" ca="1" si="2538"/>
        <v xml:space="preserve">Blood hypertension (q_73): Values must be limited to predefinied list. </v>
      </c>
      <c r="EQ236" s="14" t="str">
        <f t="shared" ca="1" si="2539"/>
        <v/>
      </c>
    </row>
    <row r="237" spans="2:147" s="14" customFormat="1">
      <c r="B237" s="14" t="str">
        <f t="shared" ca="1" si="2470"/>
        <v/>
      </c>
      <c r="C237" s="14">
        <f t="shared" ca="1" si="2471"/>
        <v>224</v>
      </c>
      <c r="D237" s="14">
        <f t="shared" si="2472"/>
        <v>235</v>
      </c>
      <c r="E237" s="14" t="str">
        <f t="shared" ca="1" si="2473"/>
        <v>N</v>
      </c>
      <c r="F237" s="14" t="str">
        <f t="shared" ca="1" si="2474"/>
        <v>q_74</v>
      </c>
      <c r="G237" s="14" t="str">
        <f t="shared" ca="1" si="2475"/>
        <v>Diabetes – type I / II</v>
      </c>
      <c r="H237" s="14" t="b">
        <f t="shared" ca="1" si="2476"/>
        <v>1</v>
      </c>
      <c r="I237" s="14" t="str">
        <f ca="1">IF($H237,ADDRESS(3,(D237+1)*2-1,4,,"["&amp;wew!$G$7&amp;"]"&amp;_sheetname_labels)&amp;":"&amp;ADDRESS(2+ster!$B$20,(D237+1)*2-1,4),"")</f>
        <v>[DBTemplate.xlsm]labels!RC3:RC725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[DBTemplate.xlsm]labels!RC3:RC5</v>
      </c>
      <c r="L237" s="14" t="str">
        <f ca="1">IF($H237,IF($J237&gt;0,ADDRESS(3,(D237+1)*2,4,,"["&amp;wew!$G$7&amp;"]"&amp;_sheetname_labels)&amp;":"&amp;ADDRESS(2+J237,(D237+1)*2,4),""),"")</f>
        <v>[DBTemplate.xlsm]labels!RD3:RD5</v>
      </c>
      <c r="M237" s="14">
        <f t="shared" ca="1" si="2477"/>
        <v>0</v>
      </c>
      <c r="N237" s="14">
        <f t="shared" ca="1" si="2478"/>
        <v>3</v>
      </c>
      <c r="O237" s="14" t="str">
        <f t="shared" ca="1" si="2479"/>
        <v>q_74</v>
      </c>
      <c r="P237" s="14" t="str">
        <f t="shared" ca="1" si="2480"/>
        <v>Diabetes – type I / II</v>
      </c>
      <c r="Q237" s="14" t="str">
        <f ca="1">IF($BP237,ADDRESS(3,D237+1,4,,"["&amp;wew!$G$7&amp;"]"&amp;_sheetname_dataframe)&amp;":"&amp;ADDRESS(2+ster!$C$14,D237+1,4),"")</f>
        <v>[DBTemplate.xlsm]data_frame!IB3:IB3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481"/>
        <v>0</v>
      </c>
      <c r="AA237" s="12">
        <f t="shared" ca="1" si="2482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483"/>
        <v>1</v>
      </c>
      <c r="AE237" s="17" t="b">
        <f t="shared" ca="1" si="2484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485"/>
        <v/>
      </c>
      <c r="AH237" s="17" t="b">
        <f t="shared" ca="1" si="2486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487"/>
        <v/>
      </c>
      <c r="AK237" s="17" t="b">
        <f t="shared" ca="1" si="2488"/>
        <v>0</v>
      </c>
      <c r="AL237" s="17" t="b">
        <f t="shared" ca="1" si="2489"/>
        <v>0</v>
      </c>
      <c r="AM237" s="17" t="b">
        <f t="shared" ca="1" si="2490"/>
        <v>0</v>
      </c>
      <c r="AN237" s="17">
        <f t="shared" ca="1" si="2491"/>
        <v>0</v>
      </c>
      <c r="AO237" s="24" t="str">
        <f t="shared" ca="1" si="2492"/>
        <v/>
      </c>
      <c r="AP237" s="24" t="str">
        <f t="shared" ca="1" si="2493"/>
        <v/>
      </c>
      <c r="AQ237" s="17" t="b">
        <f t="shared" ca="1" si="2540"/>
        <v>0</v>
      </c>
      <c r="AR237" s="17" t="b">
        <f t="shared" ca="1" si="2494"/>
        <v>1</v>
      </c>
      <c r="AS237" s="17" t="b">
        <f t="shared" ca="1" si="2495"/>
        <v>0</v>
      </c>
      <c r="AT237" s="17" t="b">
        <f t="shared" ca="1" si="2496"/>
        <v>0</v>
      </c>
      <c r="AU237" s="17" t="b">
        <f t="shared" ca="1" si="2497"/>
        <v>1</v>
      </c>
      <c r="AV237" s="17" t="b">
        <f t="shared" ca="1" si="2498"/>
        <v>0</v>
      </c>
      <c r="AW237" s="17" t="b">
        <f t="shared" ca="1" si="2499"/>
        <v>1</v>
      </c>
      <c r="AX237" s="14" t="b">
        <f t="array" aca="1" ref="AX237" ca="1">IF(H237,N237&gt;0,"")</f>
        <v>1</v>
      </c>
      <c r="AY237" s="17" t="str">
        <f t="shared" ca="1" si="2500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501"/>
        <v>1</v>
      </c>
      <c r="BB237" s="17" t="b">
        <v>0</v>
      </c>
      <c r="BC237" s="17" t="b">
        <f t="shared" ca="1" si="2502"/>
        <v>1</v>
      </c>
      <c r="BD237" s="17" t="b">
        <f t="shared" ca="1" si="2503"/>
        <v>0</v>
      </c>
      <c r="BE237" s="17" t="str">
        <f t="shared" ca="1" si="2541"/>
        <v/>
      </c>
      <c r="BF237" s="17" t="b">
        <f t="shared" ca="1" si="2542"/>
        <v>0</v>
      </c>
      <c r="BG237" s="17" t="b">
        <f t="shared" ca="1" si="2504"/>
        <v>0</v>
      </c>
      <c r="BH237" s="17" t="b">
        <f t="shared" ca="1" si="2505"/>
        <v>1</v>
      </c>
      <c r="BI237" s="17">
        <f t="shared" ca="1" si="2506"/>
        <v>2</v>
      </c>
      <c r="BJ237" s="17" t="b">
        <f t="shared" ca="1" si="2507"/>
        <v>0</v>
      </c>
      <c r="BK237" s="17" t="str">
        <f t="shared" ca="1" si="2543"/>
        <v/>
      </c>
      <c r="BL237" s="17" t="str">
        <f t="shared" ca="1" si="2508"/>
        <v/>
      </c>
      <c r="BM237" s="17" t="str">
        <f t="shared" ca="1" si="2509"/>
        <v>F</v>
      </c>
      <c r="BN237" s="17" t="str">
        <f t="shared" ca="1" si="2510"/>
        <v>F</v>
      </c>
      <c r="BO237" s="17" t="str">
        <f t="shared" ca="1" si="2511"/>
        <v>N</v>
      </c>
      <c r="BP237" s="14" t="b">
        <f t="shared" ca="1" si="2512"/>
        <v>1</v>
      </c>
      <c r="BQ237" s="35">
        <v>1</v>
      </c>
      <c r="BX237" s="16"/>
      <c r="BY237" s="16"/>
      <c r="BZ237" s="16"/>
      <c r="CA237" s="16" t="b">
        <v>0</v>
      </c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513"/>
        <v/>
      </c>
      <c r="DE237" s="14" t="str">
        <f t="shared" ca="1" si="2514"/>
        <v/>
      </c>
      <c r="DF237" s="14" t="str">
        <f t="shared" ca="1" si="2515"/>
        <v/>
      </c>
      <c r="DG237" s="14" t="str">
        <f t="shared" ca="1" si="2516"/>
        <v/>
      </c>
      <c r="DH237" s="14" t="str">
        <f t="shared" ca="1" si="2517"/>
        <v/>
      </c>
      <c r="DI237" s="14" t="str">
        <f t="shared" ca="1" si="2518"/>
        <v/>
      </c>
      <c r="DJ237" s="14" t="str">
        <f t="shared" ca="1" si="2519"/>
        <v/>
      </c>
      <c r="DK237" s="14" t="str">
        <f t="shared" ca="1" si="2520"/>
        <v/>
      </c>
      <c r="DL237" s="14" t="str">
        <f t="shared" ca="1" si="1404"/>
        <v/>
      </c>
      <c r="DM237" s="14" t="str">
        <f t="shared" ca="1" si="252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522"/>
        <v/>
      </c>
      <c r="DP237" s="14" t="str">
        <f t="shared" ca="1" si="2523"/>
        <v/>
      </c>
      <c r="DQ237" s="14" t="str">
        <f t="shared" ca="1" si="2524"/>
        <v/>
      </c>
      <c r="DR237" s="14" t="str">
        <f t="shared" ca="1" si="2525"/>
        <v/>
      </c>
      <c r="DS237" s="14" t="str">
        <f t="shared" ca="1" si="2526"/>
        <v/>
      </c>
      <c r="DZ237" s="14" t="b">
        <f t="shared" ca="1" si="2527"/>
        <v>0</v>
      </c>
      <c r="EA237" s="14" t="str">
        <f t="shared" ca="1" si="2528"/>
        <v>Diabetes – type I / II (q_74)</v>
      </c>
      <c r="EB237" s="14" t="str">
        <f t="shared" ca="1" si="2529"/>
        <v xml:space="preserve">Values must be limited to predefinied list. </v>
      </c>
      <c r="EC237" s="14" t="str">
        <f t="shared" ca="1" si="2530"/>
        <v xml:space="preserve">Diabetes – type I / II (q_74): Values must be limited to predefinied list. </v>
      </c>
      <c r="ED237" s="14" t="str">
        <f t="shared" ca="1" si="2531"/>
        <v/>
      </c>
      <c r="EE237" s="14" t="str">
        <f t="shared" ca="1" si="2532"/>
        <v>Values must be limited to predefinied list</v>
      </c>
      <c r="EF237" s="14" t="str">
        <f t="shared" ca="1" si="2533"/>
        <v/>
      </c>
      <c r="EG237" s="14" t="str">
        <f t="shared" ca="1" si="2534"/>
        <v/>
      </c>
      <c r="EM237" s="14" t="b">
        <f t="shared" ca="1" si="2535"/>
        <v>1</v>
      </c>
      <c r="EN237" s="14">
        <f t="shared" ca="1" si="2536"/>
        <v>224</v>
      </c>
      <c r="EO237" s="14" t="str">
        <f t="shared" ca="1" si="2537"/>
        <v>q_74</v>
      </c>
      <c r="EP237" s="14" t="str">
        <f t="shared" ca="1" si="2538"/>
        <v xml:space="preserve">Diabetes – type I / II (q_74): Values must be limited to predefinied list. </v>
      </c>
      <c r="EQ237" s="14" t="str">
        <f t="shared" ca="1" si="2539"/>
        <v/>
      </c>
    </row>
    <row r="238" spans="2:147" s="14" customFormat="1">
      <c r="B238" s="14" t="str">
        <f t="shared" ca="1" si="2470"/>
        <v/>
      </c>
      <c r="C238" s="14">
        <f t="shared" ca="1" si="2471"/>
        <v>225</v>
      </c>
      <c r="D238" s="14">
        <f t="shared" si="2472"/>
        <v>236</v>
      </c>
      <c r="E238" s="14" t="str">
        <f t="shared" ca="1" si="2473"/>
        <v>D</v>
      </c>
      <c r="F238" s="14" t="str">
        <f t="shared" ca="1" si="2474"/>
        <v>q_75</v>
      </c>
      <c r="G238" s="14" t="str">
        <f t="shared" ca="1" si="2475"/>
        <v>Hypercholesterolemia</v>
      </c>
      <c r="H238" s="14" t="b">
        <f t="shared" ca="1" si="2476"/>
        <v>1</v>
      </c>
      <c r="I238" s="14" t="str">
        <f ca="1">IF($H238,ADDRESS(3,(D238+1)*2-1,4,,"["&amp;wew!$G$7&amp;"]"&amp;_sheetname_labels)&amp;":"&amp;ADDRESS(2+ster!$B$20,(D238+1)*2-1,4),"")</f>
        <v>[DBTemplate.xlsm]labels!RE3:RE725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[DBTemplate.xlsm]labels!RE3:RE4</v>
      </c>
      <c r="L238" s="14" t="str">
        <f ca="1">IF($H238,IF($J238&gt;0,ADDRESS(3,(D238+1)*2,4,,"["&amp;wew!$G$7&amp;"]"&amp;_sheetname_labels)&amp;":"&amp;ADDRESS(2+J238,(D238+1)*2,4),""),"")</f>
        <v>[DBTemplate.xlsm]labels!RF3:RF4</v>
      </c>
      <c r="M238" s="14">
        <f t="shared" ca="1" si="2477"/>
        <v>0</v>
      </c>
      <c r="N238" s="14">
        <f t="shared" ca="1" si="2478"/>
        <v>2</v>
      </c>
      <c r="O238" s="14" t="str">
        <f t="shared" ca="1" si="2479"/>
        <v>q_75</v>
      </c>
      <c r="P238" s="14" t="str">
        <f t="shared" ca="1" si="2480"/>
        <v>Hypercholesterolemia</v>
      </c>
      <c r="Q238" s="14" t="str">
        <f ca="1">IF($BP238,ADDRESS(3,D238+1,4,,"["&amp;wew!$G$7&amp;"]"&amp;_sheetname_dataframe)&amp;":"&amp;ADDRESS(2+ster!$C$14,D238+1,4),"")</f>
        <v>[DBTemplate.xlsm]data_frame!IC3:IC3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481"/>
        <v>0</v>
      </c>
      <c r="AA238" s="12">
        <f t="shared" ca="1" si="2482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483"/>
        <v>1</v>
      </c>
      <c r="AE238" s="17" t="b">
        <f t="shared" ca="1" si="2484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485"/>
        <v/>
      </c>
      <c r="AH238" s="17" t="b">
        <f t="shared" ca="1" si="2486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487"/>
        <v/>
      </c>
      <c r="AK238" s="17" t="b">
        <f t="shared" ca="1" si="2488"/>
        <v>0</v>
      </c>
      <c r="AL238" s="17" t="b">
        <f t="shared" ca="1" si="2489"/>
        <v>0</v>
      </c>
      <c r="AM238" s="17" t="b">
        <f t="shared" ca="1" si="2490"/>
        <v>0</v>
      </c>
      <c r="AN238" s="17">
        <f t="shared" ca="1" si="2491"/>
        <v>0</v>
      </c>
      <c r="AO238" s="24" t="str">
        <f t="shared" ca="1" si="2492"/>
        <v/>
      </c>
      <c r="AP238" s="24" t="str">
        <f t="shared" ca="1" si="2493"/>
        <v/>
      </c>
      <c r="AQ238" s="17" t="b">
        <f t="shared" ca="1" si="2540"/>
        <v>0</v>
      </c>
      <c r="AR238" s="17" t="b">
        <f t="shared" ca="1" si="2494"/>
        <v>1</v>
      </c>
      <c r="AS238" s="17" t="b">
        <f t="shared" ca="1" si="2495"/>
        <v>0</v>
      </c>
      <c r="AT238" s="17" t="b">
        <f t="shared" ca="1" si="2496"/>
        <v>0</v>
      </c>
      <c r="AU238" s="17" t="b">
        <f t="shared" ca="1" si="2497"/>
        <v>1</v>
      </c>
      <c r="AV238" s="17" t="b">
        <f t="shared" ca="1" si="2498"/>
        <v>0</v>
      </c>
      <c r="AW238" s="17" t="b">
        <f t="shared" ca="1" si="2499"/>
        <v>1</v>
      </c>
      <c r="AX238" s="14" t="b">
        <f t="array" aca="1" ref="AX238" ca="1">IF(H238,N238&gt;0,"")</f>
        <v>1</v>
      </c>
      <c r="AY238" s="17" t="str">
        <f t="shared" ca="1" si="2500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501"/>
        <v>1</v>
      </c>
      <c r="BB238" s="17" t="b">
        <v>0</v>
      </c>
      <c r="BC238" s="17" t="b">
        <f t="shared" ca="1" si="2502"/>
        <v>1</v>
      </c>
      <c r="BD238" s="17" t="b">
        <f t="shared" ca="1" si="2503"/>
        <v>0</v>
      </c>
      <c r="BE238" s="17" t="str">
        <f t="shared" ca="1" si="2541"/>
        <v/>
      </c>
      <c r="BF238" s="17" t="b">
        <f t="shared" ca="1" si="2542"/>
        <v>0</v>
      </c>
      <c r="BG238" s="17" t="b">
        <f t="shared" ca="1" si="2504"/>
        <v>0</v>
      </c>
      <c r="BH238" s="17" t="b">
        <f t="shared" ca="1" si="2505"/>
        <v>1</v>
      </c>
      <c r="BI238" s="17">
        <f t="shared" ca="1" si="2506"/>
        <v>2</v>
      </c>
      <c r="BJ238" s="17" t="b">
        <f t="shared" ca="1" si="2507"/>
        <v>0</v>
      </c>
      <c r="BK238" s="17" t="str">
        <f t="shared" ca="1" si="2543"/>
        <v/>
      </c>
      <c r="BL238" s="17" t="str">
        <f t="shared" ca="1" si="2508"/>
        <v/>
      </c>
      <c r="BM238" s="17" t="str">
        <f t="shared" ca="1" si="2509"/>
        <v>F</v>
      </c>
      <c r="BN238" s="17" t="str">
        <f t="shared" ca="1" si="2510"/>
        <v>F</v>
      </c>
      <c r="BO238" s="17" t="str">
        <f t="shared" ca="1" si="2511"/>
        <v>D</v>
      </c>
      <c r="BP238" s="14" t="b">
        <f t="shared" ca="1" si="251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513"/>
        <v/>
      </c>
      <c r="DE238" s="14" t="str">
        <f t="shared" ca="1" si="2514"/>
        <v/>
      </c>
      <c r="DF238" s="14" t="str">
        <f t="shared" ca="1" si="2515"/>
        <v/>
      </c>
      <c r="DG238" s="14" t="str">
        <f t="shared" ca="1" si="2516"/>
        <v/>
      </c>
      <c r="DH238" s="14" t="str">
        <f t="shared" ca="1" si="2517"/>
        <v/>
      </c>
      <c r="DI238" s="14" t="str">
        <f t="shared" ca="1" si="2518"/>
        <v/>
      </c>
      <c r="DJ238" s="14" t="str">
        <f t="shared" ca="1" si="2519"/>
        <v/>
      </c>
      <c r="DK238" s="14" t="str">
        <f t="shared" ca="1" si="2520"/>
        <v/>
      </c>
      <c r="DL238" s="14" t="str">
        <f t="shared" ca="1" si="1404"/>
        <v/>
      </c>
      <c r="DM238" s="14" t="str">
        <f t="shared" ca="1" si="252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522"/>
        <v/>
      </c>
      <c r="DP238" s="14" t="str">
        <f t="shared" ca="1" si="2523"/>
        <v/>
      </c>
      <c r="DQ238" s="14" t="str">
        <f t="shared" ca="1" si="2524"/>
        <v/>
      </c>
      <c r="DR238" s="14" t="str">
        <f t="shared" ca="1" si="2525"/>
        <v/>
      </c>
      <c r="DS238" s="14" t="str">
        <f t="shared" ca="1" si="2526"/>
        <v/>
      </c>
      <c r="DZ238" s="14" t="b">
        <f t="shared" ca="1" si="2527"/>
        <v>0</v>
      </c>
      <c r="EA238" s="14" t="str">
        <f t="shared" ca="1" si="2528"/>
        <v>Hypercholesterolemia (q_75)</v>
      </c>
      <c r="EB238" s="14" t="str">
        <f t="shared" ca="1" si="2529"/>
        <v xml:space="preserve">Values must be limited to predefinied list. </v>
      </c>
      <c r="EC238" s="14" t="str">
        <f t="shared" ca="1" si="2530"/>
        <v xml:space="preserve">Hypercholesterolemia (q_75): Values must be limited to predefinied list. </v>
      </c>
      <c r="ED238" s="14" t="str">
        <f t="shared" ca="1" si="2531"/>
        <v/>
      </c>
      <c r="EE238" s="14" t="str">
        <f t="shared" ca="1" si="2532"/>
        <v>Values must be limited to predefinied list</v>
      </c>
      <c r="EF238" s="14" t="str">
        <f t="shared" ca="1" si="2533"/>
        <v/>
      </c>
      <c r="EG238" s="14" t="str">
        <f t="shared" ca="1" si="2534"/>
        <v/>
      </c>
      <c r="EM238" s="14" t="b">
        <f t="shared" ca="1" si="2535"/>
        <v>1</v>
      </c>
      <c r="EN238" s="14">
        <f t="shared" ca="1" si="2536"/>
        <v>225</v>
      </c>
      <c r="EO238" s="14" t="str">
        <f t="shared" ca="1" si="2537"/>
        <v>q_75</v>
      </c>
      <c r="EP238" s="14" t="str">
        <f t="shared" ca="1" si="2538"/>
        <v xml:space="preserve">Hypercholesterolemia (q_75): Values must be limited to predefinied list. </v>
      </c>
      <c r="EQ238" s="14" t="str">
        <f t="shared" ca="1" si="2539"/>
        <v/>
      </c>
    </row>
    <row r="239" spans="2:147" s="14" customFormat="1">
      <c r="B239" s="14" t="str">
        <f t="shared" ca="1" si="2470"/>
        <v/>
      </c>
      <c r="C239" s="14">
        <f t="shared" ca="1" si="2471"/>
        <v>226</v>
      </c>
      <c r="D239" s="14">
        <f t="shared" si="2472"/>
        <v>237</v>
      </c>
      <c r="E239" s="14" t="str">
        <f t="shared" ca="1" si="2473"/>
        <v>D</v>
      </c>
      <c r="F239" s="14" t="str">
        <f t="shared" ca="1" si="2474"/>
        <v>q_76</v>
      </c>
      <c r="G239" s="14" t="str">
        <f t="shared" ca="1" si="2475"/>
        <v>Hypertriglyceridemia</v>
      </c>
      <c r="H239" s="14" t="b">
        <f t="shared" ca="1" si="2476"/>
        <v>1</v>
      </c>
      <c r="I239" s="14" t="str">
        <f ca="1">IF($H239,ADDRESS(3,(D239+1)*2-1,4,,"["&amp;wew!$G$7&amp;"]"&amp;_sheetname_labels)&amp;":"&amp;ADDRESS(2+ster!$B$20,(D239+1)*2-1,4),"")</f>
        <v>[DBTemplate.xlsm]labels!RG3:RG725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[DBTemplate.xlsm]labels!RG3:RG4</v>
      </c>
      <c r="L239" s="14" t="str">
        <f ca="1">IF($H239,IF($J239&gt;0,ADDRESS(3,(D239+1)*2,4,,"["&amp;wew!$G$7&amp;"]"&amp;_sheetname_labels)&amp;":"&amp;ADDRESS(2+J239,(D239+1)*2,4),""),"")</f>
        <v>[DBTemplate.xlsm]labels!RH3:RH4</v>
      </c>
      <c r="M239" s="14">
        <f t="shared" ca="1" si="2477"/>
        <v>0</v>
      </c>
      <c r="N239" s="14">
        <f t="shared" ca="1" si="2478"/>
        <v>2</v>
      </c>
      <c r="O239" s="14" t="str">
        <f t="shared" ca="1" si="2479"/>
        <v>q_76</v>
      </c>
      <c r="P239" s="14" t="str">
        <f t="shared" ca="1" si="2480"/>
        <v>Hypertriglyceridemia</v>
      </c>
      <c r="Q239" s="14" t="str">
        <f ca="1">IF($BP239,ADDRESS(3,D239+1,4,,"["&amp;wew!$G$7&amp;"]"&amp;_sheetname_dataframe)&amp;":"&amp;ADDRESS(2+ster!$C$14,D239+1,4),"")</f>
        <v>[DBTemplate.xlsm]data_frame!ID3:ID3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481"/>
        <v>0</v>
      </c>
      <c r="AA239" s="12">
        <f t="shared" ca="1" si="2482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483"/>
        <v>1</v>
      </c>
      <c r="AE239" s="17" t="b">
        <f t="shared" ca="1" si="2484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485"/>
        <v/>
      </c>
      <c r="AH239" s="17" t="b">
        <f t="shared" ca="1" si="2486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487"/>
        <v/>
      </c>
      <c r="AK239" s="17" t="b">
        <f t="shared" ca="1" si="2488"/>
        <v>0</v>
      </c>
      <c r="AL239" s="17" t="b">
        <f t="shared" ca="1" si="2489"/>
        <v>0</v>
      </c>
      <c r="AM239" s="17" t="b">
        <f t="shared" ca="1" si="2490"/>
        <v>0</v>
      </c>
      <c r="AN239" s="17">
        <f t="shared" ca="1" si="2491"/>
        <v>0</v>
      </c>
      <c r="AO239" s="24" t="str">
        <f t="shared" ca="1" si="2492"/>
        <v/>
      </c>
      <c r="AP239" s="24" t="str">
        <f t="shared" ca="1" si="2493"/>
        <v/>
      </c>
      <c r="AQ239" s="17" t="b">
        <f t="shared" ca="1" si="2540"/>
        <v>0</v>
      </c>
      <c r="AR239" s="17" t="b">
        <f t="shared" ca="1" si="2494"/>
        <v>1</v>
      </c>
      <c r="AS239" s="17" t="b">
        <f t="shared" ca="1" si="2495"/>
        <v>0</v>
      </c>
      <c r="AT239" s="17" t="b">
        <f t="shared" ca="1" si="2496"/>
        <v>0</v>
      </c>
      <c r="AU239" s="17" t="b">
        <f t="shared" ca="1" si="2497"/>
        <v>1</v>
      </c>
      <c r="AV239" s="17" t="b">
        <f t="shared" ca="1" si="2498"/>
        <v>0</v>
      </c>
      <c r="AW239" s="17" t="b">
        <f t="shared" ca="1" si="2499"/>
        <v>1</v>
      </c>
      <c r="AX239" s="14" t="b">
        <f t="array" aca="1" ref="AX239" ca="1">IF(H239,N239&gt;0,"")</f>
        <v>1</v>
      </c>
      <c r="AY239" s="17" t="str">
        <f t="shared" ca="1" si="2500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501"/>
        <v>1</v>
      </c>
      <c r="BB239" s="17" t="b">
        <v>0</v>
      </c>
      <c r="BC239" s="17" t="b">
        <f t="shared" ca="1" si="2502"/>
        <v>1</v>
      </c>
      <c r="BD239" s="17" t="b">
        <f t="shared" ca="1" si="2503"/>
        <v>0</v>
      </c>
      <c r="BE239" s="17" t="str">
        <f t="shared" ca="1" si="2541"/>
        <v/>
      </c>
      <c r="BF239" s="17" t="b">
        <f t="shared" ca="1" si="2542"/>
        <v>0</v>
      </c>
      <c r="BG239" s="17" t="b">
        <f t="shared" ca="1" si="2504"/>
        <v>0</v>
      </c>
      <c r="BH239" s="17" t="b">
        <f t="shared" ca="1" si="2505"/>
        <v>1</v>
      </c>
      <c r="BI239" s="17">
        <f t="shared" ca="1" si="2506"/>
        <v>2</v>
      </c>
      <c r="BJ239" s="17" t="b">
        <f t="shared" ca="1" si="2507"/>
        <v>0</v>
      </c>
      <c r="BK239" s="17" t="str">
        <f t="shared" ca="1" si="2543"/>
        <v/>
      </c>
      <c r="BL239" s="17" t="str">
        <f t="shared" ca="1" si="2508"/>
        <v/>
      </c>
      <c r="BM239" s="17" t="str">
        <f t="shared" ca="1" si="2509"/>
        <v>F</v>
      </c>
      <c r="BN239" s="17" t="str">
        <f t="shared" ca="1" si="2510"/>
        <v>F</v>
      </c>
      <c r="BO239" s="17" t="str">
        <f t="shared" ca="1" si="2511"/>
        <v>D</v>
      </c>
      <c r="BP239" s="14" t="b">
        <f t="shared" ca="1" si="251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513"/>
        <v/>
      </c>
      <c r="DE239" s="14" t="str">
        <f t="shared" ca="1" si="2514"/>
        <v/>
      </c>
      <c r="DF239" s="14" t="str">
        <f t="shared" ca="1" si="2515"/>
        <v/>
      </c>
      <c r="DG239" s="14" t="str">
        <f t="shared" ca="1" si="2516"/>
        <v/>
      </c>
      <c r="DH239" s="14" t="str">
        <f t="shared" ca="1" si="2517"/>
        <v/>
      </c>
      <c r="DI239" s="14" t="str">
        <f t="shared" ca="1" si="2518"/>
        <v/>
      </c>
      <c r="DJ239" s="14" t="str">
        <f t="shared" ca="1" si="2519"/>
        <v/>
      </c>
      <c r="DK239" s="14" t="str">
        <f t="shared" ca="1" si="2520"/>
        <v/>
      </c>
      <c r="DL239" s="14" t="str">
        <f t="shared" ca="1" si="1404"/>
        <v/>
      </c>
      <c r="DM239" s="14" t="str">
        <f t="shared" ca="1" si="252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522"/>
        <v/>
      </c>
      <c r="DP239" s="14" t="str">
        <f t="shared" ca="1" si="2523"/>
        <v/>
      </c>
      <c r="DQ239" s="14" t="str">
        <f t="shared" ca="1" si="2524"/>
        <v/>
      </c>
      <c r="DR239" s="14" t="str">
        <f t="shared" ca="1" si="2525"/>
        <v/>
      </c>
      <c r="DS239" s="14" t="str">
        <f t="shared" ca="1" si="2526"/>
        <v/>
      </c>
      <c r="DZ239" s="14" t="b">
        <f t="shared" ca="1" si="2527"/>
        <v>0</v>
      </c>
      <c r="EA239" s="14" t="str">
        <f t="shared" ca="1" si="2528"/>
        <v>Hypertriglyceridemia (q_76)</v>
      </c>
      <c r="EB239" s="14" t="str">
        <f t="shared" ca="1" si="2529"/>
        <v xml:space="preserve">Values must be limited to predefinied list. </v>
      </c>
      <c r="EC239" s="14" t="str">
        <f t="shared" ca="1" si="2530"/>
        <v xml:space="preserve">Hypertriglyceridemia (q_76): Values must be limited to predefinied list. </v>
      </c>
      <c r="ED239" s="14" t="str">
        <f t="shared" ca="1" si="2531"/>
        <v/>
      </c>
      <c r="EE239" s="14" t="str">
        <f t="shared" ca="1" si="2532"/>
        <v>Values must be limited to predefinied list</v>
      </c>
      <c r="EF239" s="14" t="str">
        <f t="shared" ca="1" si="2533"/>
        <v/>
      </c>
      <c r="EG239" s="14" t="str">
        <f t="shared" ca="1" si="2534"/>
        <v/>
      </c>
      <c r="EM239" s="14" t="b">
        <f t="shared" ca="1" si="2535"/>
        <v>1</v>
      </c>
      <c r="EN239" s="14">
        <f t="shared" ca="1" si="2536"/>
        <v>226</v>
      </c>
      <c r="EO239" s="14" t="str">
        <f t="shared" ca="1" si="2537"/>
        <v>q_76</v>
      </c>
      <c r="EP239" s="14" t="str">
        <f t="shared" ca="1" si="2538"/>
        <v xml:space="preserve">Hypertriglyceridemia (q_76): Values must be limited to predefinied list. </v>
      </c>
      <c r="EQ239" s="14" t="str">
        <f t="shared" ca="1" si="2539"/>
        <v/>
      </c>
    </row>
    <row r="240" spans="2:147" s="14" customFormat="1">
      <c r="B240" s="14" t="str">
        <f t="shared" ca="1" si="2470"/>
        <v/>
      </c>
      <c r="C240" s="14">
        <f t="shared" ca="1" si="2471"/>
        <v>227</v>
      </c>
      <c r="D240" s="14">
        <f t="shared" si="2472"/>
        <v>238</v>
      </c>
      <c r="E240" s="14" t="str">
        <f t="shared" ca="1" si="2473"/>
        <v>D</v>
      </c>
      <c r="F240" s="14" t="str">
        <f t="shared" ca="1" si="2474"/>
        <v>q_77</v>
      </c>
      <c r="G240" s="14" t="str">
        <f t="shared" ca="1" si="2475"/>
        <v>Hyperthyroidism</v>
      </c>
      <c r="H240" s="14" t="b">
        <f t="shared" ca="1" si="2476"/>
        <v>1</v>
      </c>
      <c r="I240" s="14" t="str">
        <f ca="1">IF($H240,ADDRESS(3,(D240+1)*2-1,4,,"["&amp;wew!$G$7&amp;"]"&amp;_sheetname_labels)&amp;":"&amp;ADDRESS(2+ster!$B$20,(D240+1)*2-1,4),"")</f>
        <v>[DBTemplate.xlsm]labels!RI3:RI725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[DBTemplate.xlsm]labels!RI3:RI4</v>
      </c>
      <c r="L240" s="14" t="str">
        <f ca="1">IF($H240,IF($J240&gt;0,ADDRESS(3,(D240+1)*2,4,,"["&amp;wew!$G$7&amp;"]"&amp;_sheetname_labels)&amp;":"&amp;ADDRESS(2+J240,(D240+1)*2,4),""),"")</f>
        <v>[DBTemplate.xlsm]labels!RJ3:RJ4</v>
      </c>
      <c r="M240" s="14">
        <f t="shared" ca="1" si="2477"/>
        <v>0</v>
      </c>
      <c r="N240" s="14">
        <f t="shared" ca="1" si="2478"/>
        <v>2</v>
      </c>
      <c r="O240" s="14" t="str">
        <f t="shared" ca="1" si="2479"/>
        <v>q_77</v>
      </c>
      <c r="P240" s="14" t="str">
        <f t="shared" ca="1" si="2480"/>
        <v>Hyperthyroidism</v>
      </c>
      <c r="Q240" s="14" t="str">
        <f ca="1">IF($BP240,ADDRESS(3,D240+1,4,,"["&amp;wew!$G$7&amp;"]"&amp;_sheetname_dataframe)&amp;":"&amp;ADDRESS(2+ster!$C$14,D240+1,4),"")</f>
        <v>[DBTemplate.xlsm]data_frame!IE3:IE3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481"/>
        <v>0</v>
      </c>
      <c r="AA240" s="12">
        <f t="shared" ca="1" si="2482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483"/>
        <v>1</v>
      </c>
      <c r="AE240" s="17" t="b">
        <f t="shared" ca="1" si="2484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485"/>
        <v/>
      </c>
      <c r="AH240" s="17" t="b">
        <f t="shared" ca="1" si="2486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487"/>
        <v/>
      </c>
      <c r="AK240" s="17" t="b">
        <f t="shared" ca="1" si="2488"/>
        <v>0</v>
      </c>
      <c r="AL240" s="17" t="b">
        <f t="shared" ca="1" si="2489"/>
        <v>0</v>
      </c>
      <c r="AM240" s="17" t="b">
        <f t="shared" ca="1" si="2490"/>
        <v>0</v>
      </c>
      <c r="AN240" s="17">
        <f t="shared" ca="1" si="2491"/>
        <v>0</v>
      </c>
      <c r="AO240" s="24" t="str">
        <f t="shared" ca="1" si="2492"/>
        <v/>
      </c>
      <c r="AP240" s="24" t="str">
        <f t="shared" ca="1" si="2493"/>
        <v/>
      </c>
      <c r="AQ240" s="17" t="b">
        <f t="shared" ca="1" si="2540"/>
        <v>0</v>
      </c>
      <c r="AR240" s="17" t="b">
        <f t="shared" ca="1" si="2494"/>
        <v>1</v>
      </c>
      <c r="AS240" s="17" t="b">
        <f t="shared" ca="1" si="2495"/>
        <v>0</v>
      </c>
      <c r="AT240" s="17" t="b">
        <f t="shared" ca="1" si="2496"/>
        <v>0</v>
      </c>
      <c r="AU240" s="17" t="b">
        <f t="shared" ca="1" si="2497"/>
        <v>1</v>
      </c>
      <c r="AV240" s="17" t="b">
        <f t="shared" ca="1" si="2498"/>
        <v>0</v>
      </c>
      <c r="AW240" s="17" t="b">
        <f t="shared" ca="1" si="2499"/>
        <v>1</v>
      </c>
      <c r="AX240" s="14" t="b">
        <f t="array" aca="1" ref="AX240" ca="1">IF(H240,N240&gt;0,"")</f>
        <v>1</v>
      </c>
      <c r="AY240" s="17" t="str">
        <f t="shared" ca="1" si="2500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501"/>
        <v>1</v>
      </c>
      <c r="BB240" s="17" t="b">
        <v>0</v>
      </c>
      <c r="BC240" s="17" t="b">
        <f t="shared" ca="1" si="2502"/>
        <v>1</v>
      </c>
      <c r="BD240" s="17" t="b">
        <f t="shared" ca="1" si="2503"/>
        <v>0</v>
      </c>
      <c r="BE240" s="17" t="str">
        <f t="shared" ca="1" si="2541"/>
        <v/>
      </c>
      <c r="BF240" s="17" t="b">
        <f t="shared" ca="1" si="2542"/>
        <v>0</v>
      </c>
      <c r="BG240" s="17" t="b">
        <f t="shared" ca="1" si="2504"/>
        <v>0</v>
      </c>
      <c r="BH240" s="17" t="b">
        <f t="shared" ca="1" si="2505"/>
        <v>1</v>
      </c>
      <c r="BI240" s="17">
        <f t="shared" ca="1" si="2506"/>
        <v>2</v>
      </c>
      <c r="BJ240" s="17" t="b">
        <f t="shared" ca="1" si="2507"/>
        <v>0</v>
      </c>
      <c r="BK240" s="17" t="str">
        <f t="shared" ca="1" si="2543"/>
        <v/>
      </c>
      <c r="BL240" s="17" t="str">
        <f t="shared" ca="1" si="2508"/>
        <v/>
      </c>
      <c r="BM240" s="17" t="str">
        <f t="shared" ca="1" si="2509"/>
        <v>F</v>
      </c>
      <c r="BN240" s="17" t="str">
        <f t="shared" ca="1" si="2510"/>
        <v>F</v>
      </c>
      <c r="BO240" s="17" t="str">
        <f t="shared" ca="1" si="2511"/>
        <v>D</v>
      </c>
      <c r="BP240" s="14" t="b">
        <f t="shared" ca="1" si="251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513"/>
        <v/>
      </c>
      <c r="DE240" s="14" t="str">
        <f t="shared" ca="1" si="2514"/>
        <v/>
      </c>
      <c r="DF240" s="14" t="str">
        <f t="shared" ca="1" si="2515"/>
        <v/>
      </c>
      <c r="DG240" s="14" t="str">
        <f t="shared" ca="1" si="2516"/>
        <v/>
      </c>
      <c r="DH240" s="14" t="str">
        <f t="shared" ca="1" si="2517"/>
        <v/>
      </c>
      <c r="DI240" s="14" t="str">
        <f t="shared" ca="1" si="2518"/>
        <v/>
      </c>
      <c r="DJ240" s="14" t="str">
        <f t="shared" ca="1" si="2519"/>
        <v/>
      </c>
      <c r="DK240" s="14" t="str">
        <f t="shared" ca="1" si="2520"/>
        <v/>
      </c>
      <c r="DL240" s="14" t="str">
        <f t="shared" ca="1" si="1404"/>
        <v/>
      </c>
      <c r="DM240" s="14" t="str">
        <f t="shared" ca="1" si="252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522"/>
        <v/>
      </c>
      <c r="DP240" s="14" t="str">
        <f t="shared" ca="1" si="2523"/>
        <v/>
      </c>
      <c r="DQ240" s="14" t="str">
        <f t="shared" ca="1" si="2524"/>
        <v/>
      </c>
      <c r="DR240" s="14" t="str">
        <f t="shared" ca="1" si="2525"/>
        <v/>
      </c>
      <c r="DS240" s="14" t="str">
        <f t="shared" ca="1" si="2526"/>
        <v/>
      </c>
      <c r="DZ240" s="14" t="b">
        <f t="shared" ca="1" si="2527"/>
        <v>0</v>
      </c>
      <c r="EA240" s="14" t="str">
        <f t="shared" ca="1" si="2528"/>
        <v>Hyperthyroidism (q_77)</v>
      </c>
      <c r="EB240" s="14" t="str">
        <f t="shared" ca="1" si="2529"/>
        <v xml:space="preserve">Values must be limited to predefinied list. </v>
      </c>
      <c r="EC240" s="14" t="str">
        <f t="shared" ca="1" si="2530"/>
        <v xml:space="preserve">Hyperthyroidism (q_77): Values must be limited to predefinied list. </v>
      </c>
      <c r="ED240" s="14" t="str">
        <f t="shared" ca="1" si="2531"/>
        <v/>
      </c>
      <c r="EE240" s="14" t="str">
        <f t="shared" ca="1" si="2532"/>
        <v>Values must be limited to predefinied list</v>
      </c>
      <c r="EF240" s="14" t="str">
        <f t="shared" ca="1" si="2533"/>
        <v/>
      </c>
      <c r="EG240" s="14" t="str">
        <f t="shared" ca="1" si="2534"/>
        <v/>
      </c>
      <c r="EM240" s="14" t="b">
        <f t="shared" ca="1" si="2535"/>
        <v>1</v>
      </c>
      <c r="EN240" s="14">
        <f t="shared" ca="1" si="2536"/>
        <v>227</v>
      </c>
      <c r="EO240" s="14" t="str">
        <f t="shared" ca="1" si="2537"/>
        <v>q_77</v>
      </c>
      <c r="EP240" s="14" t="str">
        <f t="shared" ca="1" si="2538"/>
        <v xml:space="preserve">Hyperthyroidism (q_77): Values must be limited to predefinied list. </v>
      </c>
      <c r="EQ240" s="14" t="str">
        <f t="shared" ca="1" si="2539"/>
        <v/>
      </c>
    </row>
    <row r="241" spans="2:147" s="14" customFormat="1">
      <c r="B241" s="14" t="str">
        <f t="shared" ca="1" si="2470"/>
        <v/>
      </c>
      <c r="C241" s="14">
        <f t="shared" ca="1" si="2471"/>
        <v>228</v>
      </c>
      <c r="D241" s="14">
        <f t="shared" si="2472"/>
        <v>239</v>
      </c>
      <c r="E241" s="14" t="str">
        <f t="shared" ca="1" si="2473"/>
        <v>D</v>
      </c>
      <c r="F241" s="14" t="str">
        <f t="shared" ca="1" si="2474"/>
        <v>q_78</v>
      </c>
      <c r="G241" s="14" t="str">
        <f t="shared" ca="1" si="2475"/>
        <v>Hypothyroidism</v>
      </c>
      <c r="H241" s="14" t="b">
        <f t="shared" ca="1" si="2476"/>
        <v>1</v>
      </c>
      <c r="I241" s="14" t="str">
        <f ca="1">IF($H241,ADDRESS(3,(D241+1)*2-1,4,,"["&amp;wew!$G$7&amp;"]"&amp;_sheetname_labels)&amp;":"&amp;ADDRESS(2+ster!$B$20,(D241+1)*2-1,4),"")</f>
        <v>[DBTemplate.xlsm]labels!RK3:RK725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[DBTemplate.xlsm]labels!RK3:RK4</v>
      </c>
      <c r="L241" s="14" t="str">
        <f ca="1">IF($H241,IF($J241&gt;0,ADDRESS(3,(D241+1)*2,4,,"["&amp;wew!$G$7&amp;"]"&amp;_sheetname_labels)&amp;":"&amp;ADDRESS(2+J241,(D241+1)*2,4),""),"")</f>
        <v>[DBTemplate.xlsm]labels!RL3:RL4</v>
      </c>
      <c r="M241" s="14">
        <f t="shared" ca="1" si="2477"/>
        <v>0</v>
      </c>
      <c r="N241" s="14">
        <f t="shared" ca="1" si="2478"/>
        <v>2</v>
      </c>
      <c r="O241" s="14" t="str">
        <f t="shared" ca="1" si="2479"/>
        <v>q_78</v>
      </c>
      <c r="P241" s="14" t="str">
        <f t="shared" ca="1" si="2480"/>
        <v>Hypothyroidism</v>
      </c>
      <c r="Q241" s="14" t="str">
        <f ca="1">IF($BP241,ADDRESS(3,D241+1,4,,"["&amp;wew!$G$7&amp;"]"&amp;_sheetname_dataframe)&amp;":"&amp;ADDRESS(2+ster!$C$14,D241+1,4),"")</f>
        <v>[DBTemplate.xlsm]data_frame!IF3:IF3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481"/>
        <v>0</v>
      </c>
      <c r="AA241" s="12">
        <f t="shared" ca="1" si="2482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483"/>
        <v>1</v>
      </c>
      <c r="AE241" s="17" t="b">
        <f t="shared" ca="1" si="2484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485"/>
        <v/>
      </c>
      <c r="AH241" s="17" t="b">
        <f t="shared" ca="1" si="2486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487"/>
        <v/>
      </c>
      <c r="AK241" s="17" t="b">
        <f t="shared" ca="1" si="2488"/>
        <v>0</v>
      </c>
      <c r="AL241" s="17" t="b">
        <f t="shared" ca="1" si="2489"/>
        <v>0</v>
      </c>
      <c r="AM241" s="17" t="b">
        <f t="shared" ca="1" si="2490"/>
        <v>0</v>
      </c>
      <c r="AN241" s="17">
        <f t="shared" ca="1" si="2491"/>
        <v>0</v>
      </c>
      <c r="AO241" s="24" t="str">
        <f t="shared" ca="1" si="2492"/>
        <v/>
      </c>
      <c r="AP241" s="24" t="str">
        <f t="shared" ca="1" si="2493"/>
        <v/>
      </c>
      <c r="AQ241" s="17" t="b">
        <f t="shared" ca="1" si="2540"/>
        <v>0</v>
      </c>
      <c r="AR241" s="17" t="b">
        <f t="shared" ca="1" si="2494"/>
        <v>1</v>
      </c>
      <c r="AS241" s="17" t="b">
        <f t="shared" ca="1" si="2495"/>
        <v>0</v>
      </c>
      <c r="AT241" s="17" t="b">
        <f t="shared" ca="1" si="2496"/>
        <v>0</v>
      </c>
      <c r="AU241" s="17" t="b">
        <f t="shared" ca="1" si="2497"/>
        <v>1</v>
      </c>
      <c r="AV241" s="17" t="b">
        <f t="shared" ca="1" si="2498"/>
        <v>0</v>
      </c>
      <c r="AW241" s="17" t="b">
        <f t="shared" ca="1" si="2499"/>
        <v>1</v>
      </c>
      <c r="AX241" s="14" t="b">
        <f t="array" aca="1" ref="AX241" ca="1">IF(H241,N241&gt;0,"")</f>
        <v>1</v>
      </c>
      <c r="AY241" s="17" t="str">
        <f t="shared" ca="1" si="2500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501"/>
        <v>1</v>
      </c>
      <c r="BB241" s="17" t="b">
        <v>0</v>
      </c>
      <c r="BC241" s="17" t="b">
        <f t="shared" ca="1" si="2502"/>
        <v>1</v>
      </c>
      <c r="BD241" s="17" t="b">
        <f t="shared" ca="1" si="2503"/>
        <v>0</v>
      </c>
      <c r="BE241" s="17" t="str">
        <f t="shared" ca="1" si="2541"/>
        <v/>
      </c>
      <c r="BF241" s="17" t="b">
        <f t="shared" ca="1" si="2542"/>
        <v>0</v>
      </c>
      <c r="BG241" s="17" t="b">
        <f t="shared" ca="1" si="2504"/>
        <v>0</v>
      </c>
      <c r="BH241" s="17" t="b">
        <f t="shared" ca="1" si="2505"/>
        <v>1</v>
      </c>
      <c r="BI241" s="17">
        <f t="shared" ca="1" si="2506"/>
        <v>2</v>
      </c>
      <c r="BJ241" s="17" t="b">
        <f t="shared" ca="1" si="2507"/>
        <v>0</v>
      </c>
      <c r="BK241" s="17" t="str">
        <f t="shared" ca="1" si="2543"/>
        <v/>
      </c>
      <c r="BL241" s="17" t="str">
        <f t="shared" ca="1" si="2508"/>
        <v/>
      </c>
      <c r="BM241" s="17" t="str">
        <f t="shared" ca="1" si="2509"/>
        <v>F</v>
      </c>
      <c r="BN241" s="17" t="str">
        <f t="shared" ca="1" si="2510"/>
        <v>F</v>
      </c>
      <c r="BO241" s="17" t="str">
        <f t="shared" ca="1" si="2511"/>
        <v>D</v>
      </c>
      <c r="BP241" s="14" t="b">
        <f t="shared" ca="1" si="251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513"/>
        <v/>
      </c>
      <c r="DE241" s="14" t="str">
        <f t="shared" ca="1" si="2514"/>
        <v/>
      </c>
      <c r="DF241" s="14" t="str">
        <f t="shared" ca="1" si="2515"/>
        <v/>
      </c>
      <c r="DG241" s="14" t="str">
        <f t="shared" ca="1" si="2516"/>
        <v/>
      </c>
      <c r="DH241" s="14" t="str">
        <f t="shared" ca="1" si="2517"/>
        <v/>
      </c>
      <c r="DI241" s="14" t="str">
        <f t="shared" ca="1" si="2518"/>
        <v/>
      </c>
      <c r="DJ241" s="14" t="str">
        <f t="shared" ca="1" si="2519"/>
        <v/>
      </c>
      <c r="DK241" s="14" t="str">
        <f t="shared" ca="1" si="2520"/>
        <v/>
      </c>
      <c r="DL241" s="14" t="str">
        <f t="shared" ca="1" si="1404"/>
        <v/>
      </c>
      <c r="DM241" s="14" t="str">
        <f t="shared" ca="1" si="252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522"/>
        <v/>
      </c>
      <c r="DP241" s="14" t="str">
        <f t="shared" ca="1" si="2523"/>
        <v/>
      </c>
      <c r="DQ241" s="14" t="str">
        <f t="shared" ca="1" si="2524"/>
        <v/>
      </c>
      <c r="DR241" s="14" t="str">
        <f t="shared" ca="1" si="2525"/>
        <v/>
      </c>
      <c r="DS241" s="14" t="str">
        <f t="shared" ca="1" si="2526"/>
        <v/>
      </c>
      <c r="DZ241" s="14" t="b">
        <f t="shared" ca="1" si="2527"/>
        <v>0</v>
      </c>
      <c r="EA241" s="14" t="str">
        <f t="shared" ca="1" si="2528"/>
        <v>Hypothyroidism (q_78)</v>
      </c>
      <c r="EB241" s="14" t="str">
        <f t="shared" ca="1" si="2529"/>
        <v xml:space="preserve">Values must be limited to predefinied list. </v>
      </c>
      <c r="EC241" s="14" t="str">
        <f t="shared" ca="1" si="2530"/>
        <v xml:space="preserve">Hypothyroidism (q_78): Values must be limited to predefinied list. </v>
      </c>
      <c r="ED241" s="14" t="str">
        <f t="shared" ca="1" si="2531"/>
        <v/>
      </c>
      <c r="EE241" s="14" t="str">
        <f t="shared" ca="1" si="2532"/>
        <v>Values must be limited to predefinied list</v>
      </c>
      <c r="EF241" s="14" t="str">
        <f t="shared" ca="1" si="2533"/>
        <v/>
      </c>
      <c r="EG241" s="14" t="str">
        <f t="shared" ca="1" si="2534"/>
        <v/>
      </c>
      <c r="EM241" s="14" t="b">
        <f t="shared" ca="1" si="2535"/>
        <v>1</v>
      </c>
      <c r="EN241" s="14">
        <f t="shared" ca="1" si="2536"/>
        <v>228</v>
      </c>
      <c r="EO241" s="14" t="str">
        <f t="shared" ca="1" si="2537"/>
        <v>q_78</v>
      </c>
      <c r="EP241" s="14" t="str">
        <f t="shared" ca="1" si="2538"/>
        <v xml:space="preserve">Hypothyroidism (q_78): Values must be limited to predefinied list. </v>
      </c>
      <c r="EQ241" s="14" t="str">
        <f t="shared" ca="1" si="2539"/>
        <v/>
      </c>
    </row>
    <row r="242" spans="2:147" s="14" customFormat="1">
      <c r="B242" s="14" t="str">
        <f t="shared" ca="1" si="2470"/>
        <v/>
      </c>
      <c r="C242" s="14">
        <f t="shared" ca="1" si="2471"/>
        <v>229</v>
      </c>
      <c r="D242" s="14">
        <f t="shared" si="2472"/>
        <v>240</v>
      </c>
      <c r="E242" s="14" t="str">
        <f t="shared" ca="1" si="2473"/>
        <v>D</v>
      </c>
      <c r="F242" s="14" t="str">
        <f t="shared" ca="1" si="2474"/>
        <v>q_79</v>
      </c>
      <c r="G242" s="14" t="str">
        <f t="shared" ca="1" si="2475"/>
        <v>Autoimmune rheumatologic disorder</v>
      </c>
      <c r="H242" s="14" t="b">
        <f t="shared" ca="1" si="2476"/>
        <v>1</v>
      </c>
      <c r="I242" s="14" t="str">
        <f ca="1">IF($H242,ADDRESS(3,(D242+1)*2-1,4,,"["&amp;wew!$G$7&amp;"]"&amp;_sheetname_labels)&amp;":"&amp;ADDRESS(2+ster!$B$20,(D242+1)*2-1,4),"")</f>
        <v>[DBTemplate.xlsm]labels!RM3:RM725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[DBTemplate.xlsm]labels!RM3:RM4</v>
      </c>
      <c r="L242" s="14" t="str">
        <f ca="1">IF($H242,IF($J242&gt;0,ADDRESS(3,(D242+1)*2,4,,"["&amp;wew!$G$7&amp;"]"&amp;_sheetname_labels)&amp;":"&amp;ADDRESS(2+J242,(D242+1)*2,4),""),"")</f>
        <v>[DBTemplate.xlsm]labels!RN3:RN4</v>
      </c>
      <c r="M242" s="14">
        <f t="shared" ca="1" si="2477"/>
        <v>0</v>
      </c>
      <c r="N242" s="14">
        <f t="shared" ca="1" si="2478"/>
        <v>2</v>
      </c>
      <c r="O242" s="14" t="str">
        <f t="shared" ca="1" si="2479"/>
        <v>q_79</v>
      </c>
      <c r="P242" s="14" t="str">
        <f t="shared" ca="1" si="2480"/>
        <v>Autoimmune rheumatologic disorder</v>
      </c>
      <c r="Q242" s="14" t="str">
        <f ca="1">IF($BP242,ADDRESS(3,D242+1,4,,"["&amp;wew!$G$7&amp;"]"&amp;_sheetname_dataframe)&amp;":"&amp;ADDRESS(2+ster!$C$14,D242+1,4),"")</f>
        <v>[DBTemplate.xlsm]data_frame!IG3:IG3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481"/>
        <v>0</v>
      </c>
      <c r="AA242" s="12">
        <f t="shared" ca="1" si="2482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483"/>
        <v>1</v>
      </c>
      <c r="AE242" s="17" t="b">
        <f t="shared" ca="1" si="2484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485"/>
        <v/>
      </c>
      <c r="AH242" s="17" t="b">
        <f t="shared" ca="1" si="2486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487"/>
        <v/>
      </c>
      <c r="AK242" s="17" t="b">
        <f t="shared" ca="1" si="2488"/>
        <v>0</v>
      </c>
      <c r="AL242" s="17" t="b">
        <f t="shared" ca="1" si="2489"/>
        <v>0</v>
      </c>
      <c r="AM242" s="17" t="b">
        <f t="shared" ca="1" si="2490"/>
        <v>0</v>
      </c>
      <c r="AN242" s="17">
        <f t="shared" ca="1" si="2491"/>
        <v>0</v>
      </c>
      <c r="AO242" s="24" t="str">
        <f t="shared" ca="1" si="2492"/>
        <v/>
      </c>
      <c r="AP242" s="24" t="str">
        <f t="shared" ca="1" si="2493"/>
        <v/>
      </c>
      <c r="AQ242" s="17" t="b">
        <f t="shared" ca="1" si="2540"/>
        <v>0</v>
      </c>
      <c r="AR242" s="17" t="b">
        <f t="shared" ca="1" si="2494"/>
        <v>1</v>
      </c>
      <c r="AS242" s="17" t="b">
        <f t="shared" ca="1" si="2495"/>
        <v>0</v>
      </c>
      <c r="AT242" s="17" t="b">
        <f t="shared" ca="1" si="2496"/>
        <v>0</v>
      </c>
      <c r="AU242" s="17" t="b">
        <f t="shared" ca="1" si="2497"/>
        <v>1</v>
      </c>
      <c r="AV242" s="17" t="b">
        <f t="shared" ca="1" si="2498"/>
        <v>0</v>
      </c>
      <c r="AW242" s="17" t="b">
        <f t="shared" ca="1" si="2499"/>
        <v>1</v>
      </c>
      <c r="AX242" s="14" t="b">
        <f t="array" aca="1" ref="AX242" ca="1">IF(H242,N242&gt;0,"")</f>
        <v>1</v>
      </c>
      <c r="AY242" s="17" t="str">
        <f t="shared" ca="1" si="2500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501"/>
        <v>1</v>
      </c>
      <c r="BB242" s="17" t="b">
        <v>0</v>
      </c>
      <c r="BC242" s="17" t="b">
        <f t="shared" ca="1" si="2502"/>
        <v>1</v>
      </c>
      <c r="BD242" s="17" t="b">
        <f t="shared" ca="1" si="2503"/>
        <v>0</v>
      </c>
      <c r="BE242" s="17" t="str">
        <f t="shared" ca="1" si="2541"/>
        <v/>
      </c>
      <c r="BF242" s="17" t="b">
        <f t="shared" ca="1" si="2542"/>
        <v>0</v>
      </c>
      <c r="BG242" s="17" t="b">
        <f t="shared" ca="1" si="2504"/>
        <v>0</v>
      </c>
      <c r="BH242" s="17" t="b">
        <f t="shared" ca="1" si="2505"/>
        <v>1</v>
      </c>
      <c r="BI242" s="17">
        <f t="shared" ca="1" si="2506"/>
        <v>2</v>
      </c>
      <c r="BJ242" s="17" t="b">
        <f t="shared" ca="1" si="2507"/>
        <v>0</v>
      </c>
      <c r="BK242" s="17" t="str">
        <f t="shared" ca="1" si="2543"/>
        <v/>
      </c>
      <c r="BL242" s="17" t="str">
        <f t="shared" ca="1" si="2508"/>
        <v/>
      </c>
      <c r="BM242" s="17" t="str">
        <f t="shared" ca="1" si="2509"/>
        <v>F</v>
      </c>
      <c r="BN242" s="17" t="str">
        <f t="shared" ca="1" si="2510"/>
        <v>F</v>
      </c>
      <c r="BO242" s="17" t="str">
        <f t="shared" ca="1" si="2511"/>
        <v>D</v>
      </c>
      <c r="BP242" s="14" t="b">
        <f t="shared" ca="1" si="251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513"/>
        <v/>
      </c>
      <c r="DE242" s="14" t="str">
        <f t="shared" ca="1" si="2514"/>
        <v/>
      </c>
      <c r="DF242" s="14" t="str">
        <f t="shared" ca="1" si="2515"/>
        <v/>
      </c>
      <c r="DG242" s="14" t="str">
        <f t="shared" ca="1" si="2516"/>
        <v/>
      </c>
      <c r="DH242" s="14" t="str">
        <f t="shared" ca="1" si="2517"/>
        <v/>
      </c>
      <c r="DI242" s="14" t="str">
        <f t="shared" ca="1" si="2518"/>
        <v/>
      </c>
      <c r="DJ242" s="14" t="str">
        <f t="shared" ca="1" si="2519"/>
        <v/>
      </c>
      <c r="DK242" s="14" t="str">
        <f t="shared" ca="1" si="2520"/>
        <v/>
      </c>
      <c r="DL242" s="14" t="str">
        <f t="shared" ca="1" si="1404"/>
        <v/>
      </c>
      <c r="DM242" s="14" t="str">
        <f t="shared" ca="1" si="252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522"/>
        <v/>
      </c>
      <c r="DP242" s="14" t="str">
        <f t="shared" ca="1" si="2523"/>
        <v/>
      </c>
      <c r="DQ242" s="14" t="str">
        <f t="shared" ca="1" si="2524"/>
        <v/>
      </c>
      <c r="DR242" s="14" t="str">
        <f t="shared" ca="1" si="2525"/>
        <v/>
      </c>
      <c r="DS242" s="14" t="str">
        <f t="shared" ca="1" si="2526"/>
        <v/>
      </c>
      <c r="DZ242" s="14" t="b">
        <f t="shared" ca="1" si="2527"/>
        <v>0</v>
      </c>
      <c r="EA242" s="14" t="str">
        <f t="shared" ca="1" si="2528"/>
        <v>Autoimmune rheumatologic disorder (q_79)</v>
      </c>
      <c r="EB242" s="14" t="str">
        <f t="shared" ca="1" si="2529"/>
        <v xml:space="preserve">Values must be limited to predefinied list. </v>
      </c>
      <c r="EC242" s="14" t="str">
        <f t="shared" ca="1" si="2530"/>
        <v xml:space="preserve">Autoimmune rheumatologic disorder (q_79): Values must be limited to predefinied list. </v>
      </c>
      <c r="ED242" s="14" t="str">
        <f t="shared" ca="1" si="2531"/>
        <v/>
      </c>
      <c r="EE242" s="14" t="str">
        <f t="shared" ca="1" si="2532"/>
        <v>Values must be limited to predefinied list</v>
      </c>
      <c r="EF242" s="14" t="str">
        <f t="shared" ca="1" si="2533"/>
        <v/>
      </c>
      <c r="EG242" s="14" t="str">
        <f t="shared" ca="1" si="2534"/>
        <v/>
      </c>
      <c r="EM242" s="14" t="b">
        <f t="shared" ca="1" si="2535"/>
        <v>1</v>
      </c>
      <c r="EN242" s="14">
        <f t="shared" ca="1" si="2536"/>
        <v>229</v>
      </c>
      <c r="EO242" s="14" t="str">
        <f t="shared" ca="1" si="2537"/>
        <v>q_79</v>
      </c>
      <c r="EP242" s="14" t="str">
        <f t="shared" ca="1" si="2538"/>
        <v xml:space="preserve">Autoimmune rheumatologic disorder (q_79): Values must be limited to predefinied list. </v>
      </c>
      <c r="EQ242" s="14" t="str">
        <f t="shared" ca="1" si="2539"/>
        <v/>
      </c>
    </row>
    <row r="243" spans="2:147" s="14" customFormat="1">
      <c r="B243" s="14" t="str">
        <f t="shared" ca="1" si="2470"/>
        <v/>
      </c>
      <c r="C243" s="14">
        <f t="shared" ca="1" si="2471"/>
        <v>230</v>
      </c>
      <c r="D243" s="14">
        <f t="shared" si="2472"/>
        <v>241</v>
      </c>
      <c r="E243" s="14" t="str">
        <f t="shared" ca="1" si="2473"/>
        <v>D</v>
      </c>
      <c r="F243" s="14" t="str">
        <f t="shared" ca="1" si="2474"/>
        <v>q_80</v>
      </c>
      <c r="G243" s="14" t="str">
        <f t="shared" ca="1" si="2475"/>
        <v>Autoimmune intestinal disorder</v>
      </c>
      <c r="H243" s="14" t="b">
        <f t="shared" ca="1" si="2476"/>
        <v>1</v>
      </c>
      <c r="I243" s="14" t="str">
        <f ca="1">IF($H243,ADDRESS(3,(D243+1)*2-1,4,,"["&amp;wew!$G$7&amp;"]"&amp;_sheetname_labels)&amp;":"&amp;ADDRESS(2+ster!$B$20,(D243+1)*2-1,4),"")</f>
        <v>[DBTemplate.xlsm]labels!RO3:RO725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[DBTemplate.xlsm]labels!RO3:RO4</v>
      </c>
      <c r="L243" s="14" t="str">
        <f ca="1">IF($H243,IF($J243&gt;0,ADDRESS(3,(D243+1)*2,4,,"["&amp;wew!$G$7&amp;"]"&amp;_sheetname_labels)&amp;":"&amp;ADDRESS(2+J243,(D243+1)*2,4),""),"")</f>
        <v>[DBTemplate.xlsm]labels!RP3:RP4</v>
      </c>
      <c r="M243" s="14">
        <f t="shared" ca="1" si="2477"/>
        <v>0</v>
      </c>
      <c r="N243" s="14">
        <f t="shared" ca="1" si="2478"/>
        <v>2</v>
      </c>
      <c r="O243" s="14" t="str">
        <f t="shared" ca="1" si="2479"/>
        <v>q_80</v>
      </c>
      <c r="P243" s="14" t="str">
        <f t="shared" ca="1" si="2480"/>
        <v>Autoimmune intestinal disorder</v>
      </c>
      <c r="Q243" s="14" t="str">
        <f ca="1">IF($BP243,ADDRESS(3,D243+1,4,,"["&amp;wew!$G$7&amp;"]"&amp;_sheetname_dataframe)&amp;":"&amp;ADDRESS(2+ster!$C$14,D243+1,4),"")</f>
        <v>[DBTemplate.xlsm]data_frame!IH3:IH3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481"/>
        <v>0</v>
      </c>
      <c r="AA243" s="12">
        <f t="shared" ca="1" si="2482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483"/>
        <v>1</v>
      </c>
      <c r="AE243" s="17" t="b">
        <f t="shared" ca="1" si="2484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485"/>
        <v/>
      </c>
      <c r="AH243" s="17" t="b">
        <f t="shared" ca="1" si="2486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487"/>
        <v/>
      </c>
      <c r="AK243" s="17" t="b">
        <f t="shared" ca="1" si="2488"/>
        <v>0</v>
      </c>
      <c r="AL243" s="17" t="b">
        <f t="shared" ca="1" si="2489"/>
        <v>0</v>
      </c>
      <c r="AM243" s="17" t="b">
        <f t="shared" ca="1" si="2490"/>
        <v>0</v>
      </c>
      <c r="AN243" s="17">
        <f t="shared" ca="1" si="2491"/>
        <v>0</v>
      </c>
      <c r="AO243" s="24" t="str">
        <f t="shared" ca="1" si="2492"/>
        <v/>
      </c>
      <c r="AP243" s="24" t="str">
        <f t="shared" ca="1" si="2493"/>
        <v/>
      </c>
      <c r="AQ243" s="17" t="b">
        <f t="shared" ca="1" si="2540"/>
        <v>0</v>
      </c>
      <c r="AR243" s="17" t="b">
        <f t="shared" ca="1" si="2494"/>
        <v>1</v>
      </c>
      <c r="AS243" s="17" t="b">
        <f t="shared" ca="1" si="2495"/>
        <v>0</v>
      </c>
      <c r="AT243" s="17" t="b">
        <f t="shared" ca="1" si="2496"/>
        <v>0</v>
      </c>
      <c r="AU243" s="17" t="b">
        <f t="shared" ca="1" si="2497"/>
        <v>1</v>
      </c>
      <c r="AV243" s="17" t="b">
        <f t="shared" ca="1" si="2498"/>
        <v>0</v>
      </c>
      <c r="AW243" s="17" t="b">
        <f t="shared" ca="1" si="2499"/>
        <v>1</v>
      </c>
      <c r="AX243" s="14" t="b">
        <f t="array" aca="1" ref="AX243" ca="1">IF(H243,N243&gt;0,"")</f>
        <v>1</v>
      </c>
      <c r="AY243" s="17" t="str">
        <f t="shared" ca="1" si="2500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501"/>
        <v>1</v>
      </c>
      <c r="BB243" s="17" t="b">
        <v>0</v>
      </c>
      <c r="BC243" s="17" t="b">
        <f t="shared" ca="1" si="2502"/>
        <v>1</v>
      </c>
      <c r="BD243" s="17" t="b">
        <f t="shared" ca="1" si="2503"/>
        <v>0</v>
      </c>
      <c r="BE243" s="17" t="str">
        <f t="shared" ca="1" si="2541"/>
        <v/>
      </c>
      <c r="BF243" s="17" t="b">
        <f t="shared" ca="1" si="2542"/>
        <v>0</v>
      </c>
      <c r="BG243" s="17" t="b">
        <f t="shared" ca="1" si="2504"/>
        <v>0</v>
      </c>
      <c r="BH243" s="17" t="b">
        <f t="shared" ca="1" si="2505"/>
        <v>1</v>
      </c>
      <c r="BI243" s="17">
        <f t="shared" ca="1" si="2506"/>
        <v>2</v>
      </c>
      <c r="BJ243" s="17" t="b">
        <f t="shared" ca="1" si="2507"/>
        <v>0</v>
      </c>
      <c r="BK243" s="17" t="str">
        <f t="shared" ca="1" si="2543"/>
        <v/>
      </c>
      <c r="BL243" s="17" t="str">
        <f t="shared" ca="1" si="2508"/>
        <v/>
      </c>
      <c r="BM243" s="17" t="str">
        <f t="shared" ca="1" si="2509"/>
        <v>F</v>
      </c>
      <c r="BN243" s="17" t="str">
        <f t="shared" ca="1" si="2510"/>
        <v>F</v>
      </c>
      <c r="BO243" s="17" t="str">
        <f t="shared" ca="1" si="2511"/>
        <v>D</v>
      </c>
      <c r="BP243" s="14" t="b">
        <f t="shared" ca="1" si="251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513"/>
        <v/>
      </c>
      <c r="DE243" s="14" t="str">
        <f t="shared" ca="1" si="2514"/>
        <v/>
      </c>
      <c r="DF243" s="14" t="str">
        <f t="shared" ca="1" si="2515"/>
        <v/>
      </c>
      <c r="DG243" s="14" t="str">
        <f t="shared" ca="1" si="2516"/>
        <v/>
      </c>
      <c r="DH243" s="14" t="str">
        <f t="shared" ca="1" si="2517"/>
        <v/>
      </c>
      <c r="DI243" s="14" t="str">
        <f t="shared" ca="1" si="2518"/>
        <v/>
      </c>
      <c r="DJ243" s="14" t="str">
        <f t="shared" ca="1" si="2519"/>
        <v/>
      </c>
      <c r="DK243" s="14" t="str">
        <f t="shared" ca="1" si="2520"/>
        <v/>
      </c>
      <c r="DL243" s="14" t="str">
        <f t="shared" ca="1" si="1404"/>
        <v/>
      </c>
      <c r="DM243" s="14" t="str">
        <f t="shared" ca="1" si="252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522"/>
        <v/>
      </c>
      <c r="DP243" s="14" t="str">
        <f t="shared" ca="1" si="2523"/>
        <v/>
      </c>
      <c r="DQ243" s="14" t="str">
        <f t="shared" ca="1" si="2524"/>
        <v/>
      </c>
      <c r="DR243" s="14" t="str">
        <f t="shared" ca="1" si="2525"/>
        <v/>
      </c>
      <c r="DS243" s="14" t="str">
        <f t="shared" ca="1" si="2526"/>
        <v/>
      </c>
      <c r="DZ243" s="14" t="b">
        <f t="shared" ca="1" si="2527"/>
        <v>0</v>
      </c>
      <c r="EA243" s="14" t="str">
        <f t="shared" ca="1" si="2528"/>
        <v>Autoimmune intestinal disorder (q_80)</v>
      </c>
      <c r="EB243" s="14" t="str">
        <f t="shared" ca="1" si="2529"/>
        <v xml:space="preserve">Values must be limited to predefinied list. </v>
      </c>
      <c r="EC243" s="14" t="str">
        <f t="shared" ca="1" si="2530"/>
        <v xml:space="preserve">Autoimmune intestinal disorder (q_80): Values must be limited to predefinied list. </v>
      </c>
      <c r="ED243" s="14" t="str">
        <f t="shared" ca="1" si="2531"/>
        <v/>
      </c>
      <c r="EE243" s="14" t="str">
        <f t="shared" ca="1" si="2532"/>
        <v>Values must be limited to predefinied list</v>
      </c>
      <c r="EF243" s="14" t="str">
        <f t="shared" ca="1" si="2533"/>
        <v/>
      </c>
      <c r="EG243" s="14" t="str">
        <f t="shared" ca="1" si="2534"/>
        <v/>
      </c>
      <c r="EM243" s="14" t="b">
        <f t="shared" ca="1" si="2535"/>
        <v>1</v>
      </c>
      <c r="EN243" s="14">
        <f t="shared" ca="1" si="2536"/>
        <v>230</v>
      </c>
      <c r="EO243" s="14" t="str">
        <f t="shared" ca="1" si="2537"/>
        <v>q_80</v>
      </c>
      <c r="EP243" s="14" t="str">
        <f t="shared" ca="1" si="2538"/>
        <v xml:space="preserve">Autoimmune intestinal disorder (q_80): Values must be limited to predefinied list. </v>
      </c>
      <c r="EQ243" s="14" t="str">
        <f t="shared" ca="1" si="2539"/>
        <v/>
      </c>
    </row>
    <row r="244" spans="2:147" s="14" customFormat="1">
      <c r="B244" s="14" t="str">
        <f t="shared" ca="1" si="2470"/>
        <v/>
      </c>
      <c r="C244" s="14">
        <f t="shared" ca="1" si="2471"/>
        <v>231</v>
      </c>
      <c r="D244" s="14">
        <f t="shared" si="2472"/>
        <v>242</v>
      </c>
      <c r="E244" s="14" t="str">
        <f t="shared" ca="1" si="2473"/>
        <v>N</v>
      </c>
      <c r="F244" s="14" t="str">
        <f t="shared" ca="1" si="2474"/>
        <v>q_81</v>
      </c>
      <c r="G244" s="14" t="str">
        <f t="shared" ca="1" si="2475"/>
        <v>Stroke</v>
      </c>
      <c r="H244" s="14" t="b">
        <f t="shared" ca="1" si="2476"/>
        <v>1</v>
      </c>
      <c r="I244" s="14" t="str">
        <f ca="1">IF($H244,ADDRESS(3,(D244+1)*2-1,4,,"["&amp;wew!$G$7&amp;"]"&amp;_sheetname_labels)&amp;":"&amp;ADDRESS(2+ster!$B$20,(D244+1)*2-1,4),"")</f>
        <v>[DBTemplate.xlsm]labels!RQ3:RQ725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[DBTemplate.xlsm]labels!RQ3:RQ6</v>
      </c>
      <c r="L244" s="14" t="str">
        <f ca="1">IF($H244,IF($J244&gt;0,ADDRESS(3,(D244+1)*2,4,,"["&amp;wew!$G$7&amp;"]"&amp;_sheetname_labels)&amp;":"&amp;ADDRESS(2+J244,(D244+1)*2,4),""),"")</f>
        <v>[DBTemplate.xlsm]labels!RR3:RR6</v>
      </c>
      <c r="M244" s="14">
        <f t="shared" ca="1" si="2477"/>
        <v>0</v>
      </c>
      <c r="N244" s="14">
        <f t="shared" ca="1" si="2478"/>
        <v>4</v>
      </c>
      <c r="O244" s="14" t="str">
        <f t="shared" ca="1" si="2479"/>
        <v>q_81</v>
      </c>
      <c r="P244" s="14" t="str">
        <f t="shared" ca="1" si="2480"/>
        <v>Stroke</v>
      </c>
      <c r="Q244" s="14" t="str">
        <f ca="1">IF($BP244,ADDRESS(3,D244+1,4,,"["&amp;wew!$G$7&amp;"]"&amp;_sheetname_dataframe)&amp;":"&amp;ADDRESS(2+ster!$C$14,D244+1,4),"")</f>
        <v>[DBTemplate.xlsm]data_frame!II3:II3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481"/>
        <v>0</v>
      </c>
      <c r="AA244" s="12">
        <f t="shared" ca="1" si="2482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483"/>
        <v>1</v>
      </c>
      <c r="AE244" s="17" t="b">
        <f t="shared" ca="1" si="2484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485"/>
        <v/>
      </c>
      <c r="AH244" s="17" t="b">
        <f t="shared" ca="1" si="2486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487"/>
        <v/>
      </c>
      <c r="AK244" s="17" t="b">
        <f t="shared" ca="1" si="2488"/>
        <v>0</v>
      </c>
      <c r="AL244" s="17" t="b">
        <f t="shared" ca="1" si="2489"/>
        <v>0</v>
      </c>
      <c r="AM244" s="17" t="b">
        <f t="shared" ca="1" si="2490"/>
        <v>0</v>
      </c>
      <c r="AN244" s="17">
        <f t="shared" ca="1" si="2491"/>
        <v>0</v>
      </c>
      <c r="AO244" s="24" t="str">
        <f t="shared" ca="1" si="2492"/>
        <v/>
      </c>
      <c r="AP244" s="24" t="str">
        <f t="shared" ca="1" si="2493"/>
        <v/>
      </c>
      <c r="AQ244" s="17" t="b">
        <f t="shared" ca="1" si="2540"/>
        <v>0</v>
      </c>
      <c r="AR244" s="17" t="b">
        <f t="shared" ca="1" si="2494"/>
        <v>1</v>
      </c>
      <c r="AS244" s="17" t="b">
        <f t="shared" ca="1" si="2495"/>
        <v>0</v>
      </c>
      <c r="AT244" s="17" t="b">
        <f t="shared" ca="1" si="2496"/>
        <v>0</v>
      </c>
      <c r="AU244" s="17" t="b">
        <f t="shared" ca="1" si="2497"/>
        <v>1</v>
      </c>
      <c r="AV244" s="17" t="b">
        <f t="shared" ca="1" si="2498"/>
        <v>0</v>
      </c>
      <c r="AW244" s="17" t="b">
        <f t="shared" ca="1" si="2499"/>
        <v>1</v>
      </c>
      <c r="AX244" s="14" t="b">
        <f t="array" aca="1" ref="AX244" ca="1">IF(H244,N244&gt;0,"")</f>
        <v>1</v>
      </c>
      <c r="AY244" s="17" t="str">
        <f t="shared" ca="1" si="2500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501"/>
        <v>1</v>
      </c>
      <c r="BB244" s="17" t="b">
        <v>0</v>
      </c>
      <c r="BC244" s="17" t="b">
        <f t="shared" ca="1" si="2502"/>
        <v>1</v>
      </c>
      <c r="BD244" s="17" t="b">
        <f t="shared" ca="1" si="2503"/>
        <v>0</v>
      </c>
      <c r="BE244" s="17" t="str">
        <f t="shared" ca="1" si="2541"/>
        <v/>
      </c>
      <c r="BF244" s="17" t="b">
        <f t="shared" ca="1" si="2542"/>
        <v>0</v>
      </c>
      <c r="BG244" s="17" t="b">
        <f t="shared" ca="1" si="2504"/>
        <v>0</v>
      </c>
      <c r="BH244" s="17" t="b">
        <f t="shared" ca="1" si="2505"/>
        <v>1</v>
      </c>
      <c r="BI244" s="17">
        <f t="shared" ca="1" si="2506"/>
        <v>2</v>
      </c>
      <c r="BJ244" s="17" t="b">
        <f t="shared" ca="1" si="2507"/>
        <v>0</v>
      </c>
      <c r="BK244" s="17" t="str">
        <f t="shared" ca="1" si="2543"/>
        <v/>
      </c>
      <c r="BL244" s="17" t="str">
        <f t="shared" ca="1" si="2508"/>
        <v/>
      </c>
      <c r="BM244" s="17" t="str">
        <f t="shared" ca="1" si="2509"/>
        <v>F</v>
      </c>
      <c r="BN244" s="17" t="str">
        <f t="shared" ca="1" si="2510"/>
        <v>F</v>
      </c>
      <c r="BO244" s="17" t="str">
        <f t="shared" ca="1" si="2511"/>
        <v>N</v>
      </c>
      <c r="BP244" s="14" t="b">
        <f t="shared" ca="1" si="251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513"/>
        <v/>
      </c>
      <c r="DE244" s="14" t="str">
        <f t="shared" ca="1" si="2514"/>
        <v/>
      </c>
      <c r="DF244" s="14" t="str">
        <f t="shared" ca="1" si="2515"/>
        <v/>
      </c>
      <c r="DG244" s="14" t="str">
        <f t="shared" ca="1" si="2516"/>
        <v/>
      </c>
      <c r="DH244" s="14" t="str">
        <f t="shared" ca="1" si="2517"/>
        <v/>
      </c>
      <c r="DI244" s="14" t="str">
        <f t="shared" ca="1" si="2518"/>
        <v/>
      </c>
      <c r="DJ244" s="14" t="str">
        <f t="shared" ca="1" si="2519"/>
        <v/>
      </c>
      <c r="DK244" s="14" t="str">
        <f t="shared" ca="1" si="2520"/>
        <v/>
      </c>
      <c r="DL244" s="14" t="str">
        <f t="shared" ca="1" si="1404"/>
        <v/>
      </c>
      <c r="DM244" s="14" t="str">
        <f t="shared" ca="1" si="252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522"/>
        <v/>
      </c>
      <c r="DP244" s="14" t="str">
        <f t="shared" ca="1" si="2523"/>
        <v/>
      </c>
      <c r="DQ244" s="14" t="str">
        <f t="shared" ca="1" si="2524"/>
        <v/>
      </c>
      <c r="DR244" s="14" t="str">
        <f t="shared" ca="1" si="2525"/>
        <v/>
      </c>
      <c r="DS244" s="14" t="str">
        <f t="shared" ca="1" si="2526"/>
        <v/>
      </c>
      <c r="DZ244" s="14" t="b">
        <f t="shared" ca="1" si="2527"/>
        <v>0</v>
      </c>
      <c r="EA244" s="14" t="str">
        <f t="shared" ca="1" si="2528"/>
        <v>Stroke (q_81)</v>
      </c>
      <c r="EB244" s="14" t="str">
        <f t="shared" ca="1" si="2529"/>
        <v xml:space="preserve">Values must be limited to predefinied list. </v>
      </c>
      <c r="EC244" s="14" t="str">
        <f t="shared" ca="1" si="2530"/>
        <v xml:space="preserve">Stroke (q_81): Values must be limited to predefinied list. </v>
      </c>
      <c r="ED244" s="14" t="str">
        <f t="shared" ca="1" si="2531"/>
        <v/>
      </c>
      <c r="EE244" s="14" t="str">
        <f t="shared" ca="1" si="2532"/>
        <v>Values must be limited to predefinied list</v>
      </c>
      <c r="EF244" s="14" t="str">
        <f t="shared" ca="1" si="2533"/>
        <v/>
      </c>
      <c r="EG244" s="14" t="str">
        <f t="shared" ca="1" si="2534"/>
        <v/>
      </c>
      <c r="EM244" s="14" t="b">
        <f t="shared" ca="1" si="2535"/>
        <v>1</v>
      </c>
      <c r="EN244" s="14">
        <f t="shared" ca="1" si="2536"/>
        <v>231</v>
      </c>
      <c r="EO244" s="14" t="str">
        <f t="shared" ca="1" si="2537"/>
        <v>q_81</v>
      </c>
      <c r="EP244" s="14" t="str">
        <f t="shared" ca="1" si="2538"/>
        <v xml:space="preserve">Stroke (q_81): Values must be limited to predefinied list. </v>
      </c>
      <c r="EQ244" s="14" t="str">
        <f t="shared" ca="1" si="2539"/>
        <v/>
      </c>
    </row>
    <row r="245" spans="2:147" s="14" customFormat="1">
      <c r="B245" s="14" t="str">
        <f t="shared" ca="1" si="2470"/>
        <v/>
      </c>
      <c r="C245" s="14">
        <f t="shared" ca="1" si="2471"/>
        <v>232</v>
      </c>
      <c r="D245" s="14">
        <f t="shared" si="2472"/>
        <v>243</v>
      </c>
      <c r="E245" s="14" t="str">
        <f t="shared" ca="1" si="2473"/>
        <v>D</v>
      </c>
      <c r="F245" s="14" t="str">
        <f t="shared" ca="1" si="2474"/>
        <v>q_82</v>
      </c>
      <c r="G245" s="14" t="str">
        <f t="shared" ca="1" si="2475"/>
        <v>Heart – ischemia</v>
      </c>
      <c r="H245" s="14" t="b">
        <f t="shared" ca="1" si="2476"/>
        <v>1</v>
      </c>
      <c r="I245" s="14" t="str">
        <f ca="1">IF($H245,ADDRESS(3,(D245+1)*2-1,4,,"["&amp;wew!$G$7&amp;"]"&amp;_sheetname_labels)&amp;":"&amp;ADDRESS(2+ster!$B$20,(D245+1)*2-1,4),"")</f>
        <v>[DBTemplate.xlsm]labels!RS3:RS725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[DBTemplate.xlsm]labels!RS3:RS4</v>
      </c>
      <c r="L245" s="14" t="str">
        <f ca="1">IF($H245,IF($J245&gt;0,ADDRESS(3,(D245+1)*2,4,,"["&amp;wew!$G$7&amp;"]"&amp;_sheetname_labels)&amp;":"&amp;ADDRESS(2+J245,(D245+1)*2,4),""),"")</f>
        <v>[DBTemplate.xlsm]labels!RT3:RT4</v>
      </c>
      <c r="M245" s="14">
        <f t="shared" ca="1" si="2477"/>
        <v>0</v>
      </c>
      <c r="N245" s="14">
        <f t="shared" ca="1" si="2478"/>
        <v>2</v>
      </c>
      <c r="O245" s="14" t="str">
        <f t="shared" ca="1" si="2479"/>
        <v>q_82</v>
      </c>
      <c r="P245" s="14" t="str">
        <f t="shared" ca="1" si="2480"/>
        <v>Heart – ischemia</v>
      </c>
      <c r="Q245" s="14" t="str">
        <f ca="1">IF($BP245,ADDRESS(3,D245+1,4,,"["&amp;wew!$G$7&amp;"]"&amp;_sheetname_dataframe)&amp;":"&amp;ADDRESS(2+ster!$C$14,D245+1,4),"")</f>
        <v>[DBTemplate.xlsm]data_frame!IJ3:IJ3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481"/>
        <v>0</v>
      </c>
      <c r="AA245" s="12">
        <f t="shared" ca="1" si="2482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483"/>
        <v>1</v>
      </c>
      <c r="AE245" s="17" t="b">
        <f t="shared" ca="1" si="2484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485"/>
        <v/>
      </c>
      <c r="AH245" s="17" t="b">
        <f t="shared" ca="1" si="2486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487"/>
        <v/>
      </c>
      <c r="AK245" s="17" t="b">
        <f t="shared" ca="1" si="2488"/>
        <v>0</v>
      </c>
      <c r="AL245" s="17" t="b">
        <f t="shared" ca="1" si="2489"/>
        <v>0</v>
      </c>
      <c r="AM245" s="17" t="b">
        <f t="shared" ca="1" si="2490"/>
        <v>0</v>
      </c>
      <c r="AN245" s="17">
        <f t="shared" ca="1" si="2491"/>
        <v>0</v>
      </c>
      <c r="AO245" s="24" t="str">
        <f t="shared" ca="1" si="2492"/>
        <v/>
      </c>
      <c r="AP245" s="24" t="str">
        <f t="shared" ca="1" si="2493"/>
        <v/>
      </c>
      <c r="AQ245" s="17" t="b">
        <f t="shared" ca="1" si="2540"/>
        <v>0</v>
      </c>
      <c r="AR245" s="17" t="b">
        <f t="shared" ca="1" si="2494"/>
        <v>1</v>
      </c>
      <c r="AS245" s="17" t="b">
        <f t="shared" ca="1" si="2495"/>
        <v>0</v>
      </c>
      <c r="AT245" s="17" t="b">
        <f t="shared" ca="1" si="2496"/>
        <v>0</v>
      </c>
      <c r="AU245" s="17" t="b">
        <f t="shared" ca="1" si="2497"/>
        <v>1</v>
      </c>
      <c r="AV245" s="17" t="b">
        <f t="shared" ca="1" si="2498"/>
        <v>0</v>
      </c>
      <c r="AW245" s="17" t="b">
        <f t="shared" ca="1" si="2499"/>
        <v>1</v>
      </c>
      <c r="AX245" s="14" t="b">
        <f t="array" aca="1" ref="AX245" ca="1">IF(H245,N245&gt;0,"")</f>
        <v>1</v>
      </c>
      <c r="AY245" s="17" t="str">
        <f t="shared" ca="1" si="2500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501"/>
        <v>1</v>
      </c>
      <c r="BB245" s="17" t="b">
        <v>0</v>
      </c>
      <c r="BC245" s="17" t="b">
        <f t="shared" ca="1" si="2502"/>
        <v>1</v>
      </c>
      <c r="BD245" s="17" t="b">
        <f t="shared" ca="1" si="2503"/>
        <v>0</v>
      </c>
      <c r="BE245" s="17" t="str">
        <f t="shared" ca="1" si="2541"/>
        <v/>
      </c>
      <c r="BF245" s="17" t="b">
        <f t="shared" ca="1" si="2542"/>
        <v>0</v>
      </c>
      <c r="BG245" s="17" t="b">
        <f t="shared" ca="1" si="2504"/>
        <v>0</v>
      </c>
      <c r="BH245" s="17" t="b">
        <f t="shared" ca="1" si="2505"/>
        <v>1</v>
      </c>
      <c r="BI245" s="17">
        <f t="shared" ca="1" si="2506"/>
        <v>2</v>
      </c>
      <c r="BJ245" s="17" t="b">
        <f t="shared" ca="1" si="2507"/>
        <v>0</v>
      </c>
      <c r="BK245" s="17" t="str">
        <f t="shared" ca="1" si="2543"/>
        <v/>
      </c>
      <c r="BL245" s="17" t="str">
        <f t="shared" ca="1" si="2508"/>
        <v/>
      </c>
      <c r="BM245" s="17" t="str">
        <f t="shared" ca="1" si="2509"/>
        <v>F</v>
      </c>
      <c r="BN245" s="17" t="str">
        <f t="shared" ca="1" si="2510"/>
        <v>F</v>
      </c>
      <c r="BO245" s="17" t="str">
        <f t="shared" ca="1" si="2511"/>
        <v>D</v>
      </c>
      <c r="BP245" s="14" t="b">
        <f t="shared" ca="1" si="251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513"/>
        <v/>
      </c>
      <c r="DE245" s="14" t="str">
        <f t="shared" ca="1" si="2514"/>
        <v/>
      </c>
      <c r="DF245" s="14" t="str">
        <f t="shared" ca="1" si="2515"/>
        <v/>
      </c>
      <c r="DG245" s="14" t="str">
        <f t="shared" ca="1" si="2516"/>
        <v/>
      </c>
      <c r="DH245" s="14" t="str">
        <f t="shared" ca="1" si="2517"/>
        <v/>
      </c>
      <c r="DI245" s="14" t="str">
        <f t="shared" ca="1" si="2518"/>
        <v/>
      </c>
      <c r="DJ245" s="14" t="str">
        <f t="shared" ca="1" si="2519"/>
        <v/>
      </c>
      <c r="DK245" s="14" t="str">
        <f t="shared" ca="1" si="2520"/>
        <v/>
      </c>
      <c r="DL245" s="14" t="str">
        <f t="shared" ca="1" si="1404"/>
        <v/>
      </c>
      <c r="DM245" s="14" t="str">
        <f t="shared" ca="1" si="252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522"/>
        <v/>
      </c>
      <c r="DP245" s="14" t="str">
        <f t="shared" ca="1" si="2523"/>
        <v/>
      </c>
      <c r="DQ245" s="14" t="str">
        <f t="shared" ca="1" si="2524"/>
        <v/>
      </c>
      <c r="DR245" s="14" t="str">
        <f t="shared" ca="1" si="2525"/>
        <v/>
      </c>
      <c r="DS245" s="14" t="str">
        <f t="shared" ca="1" si="2526"/>
        <v/>
      </c>
      <c r="DZ245" s="14" t="b">
        <f t="shared" ca="1" si="2527"/>
        <v>0</v>
      </c>
      <c r="EA245" s="14" t="str">
        <f t="shared" ca="1" si="2528"/>
        <v>Heart – ischemia (q_82)</v>
      </c>
      <c r="EB245" s="14" t="str">
        <f t="shared" ca="1" si="2529"/>
        <v xml:space="preserve">Values must be limited to predefinied list. </v>
      </c>
      <c r="EC245" s="14" t="str">
        <f t="shared" ca="1" si="2530"/>
        <v xml:space="preserve">Heart – ischemia (q_82): Values must be limited to predefinied list. </v>
      </c>
      <c r="ED245" s="14" t="str">
        <f t="shared" ca="1" si="2531"/>
        <v/>
      </c>
      <c r="EE245" s="14" t="str">
        <f t="shared" ca="1" si="2532"/>
        <v>Values must be limited to predefinied list</v>
      </c>
      <c r="EF245" s="14" t="str">
        <f t="shared" ca="1" si="2533"/>
        <v/>
      </c>
      <c r="EG245" s="14" t="str">
        <f t="shared" ca="1" si="2534"/>
        <v/>
      </c>
      <c r="EM245" s="14" t="b">
        <f t="shared" ca="1" si="2535"/>
        <v>1</v>
      </c>
      <c r="EN245" s="14">
        <f t="shared" ca="1" si="2536"/>
        <v>232</v>
      </c>
      <c r="EO245" s="14" t="str">
        <f t="shared" ca="1" si="2537"/>
        <v>q_82</v>
      </c>
      <c r="EP245" s="14" t="str">
        <f t="shared" ca="1" si="2538"/>
        <v xml:space="preserve">Heart – ischemia (q_82): Values must be limited to predefinied list. </v>
      </c>
      <c r="EQ245" s="14" t="str">
        <f t="shared" ca="1" si="2539"/>
        <v/>
      </c>
    </row>
    <row r="246" spans="2:147" s="14" customFormat="1">
      <c r="B246" s="14" t="str">
        <f t="shared" ca="1" si="2470"/>
        <v/>
      </c>
      <c r="C246" s="14">
        <f t="shared" ca="1" si="2471"/>
        <v>233</v>
      </c>
      <c r="D246" s="14">
        <f t="shared" si="2472"/>
        <v>244</v>
      </c>
      <c r="E246" s="14" t="str">
        <f t="shared" ca="1" si="2473"/>
        <v>D</v>
      </c>
      <c r="F246" s="14" t="str">
        <f t="shared" ca="1" si="2474"/>
        <v>q_83</v>
      </c>
      <c r="G246" s="14" t="str">
        <f t="shared" ca="1" si="2475"/>
        <v>Heart – arrhytmia</v>
      </c>
      <c r="H246" s="14" t="b">
        <f t="shared" ca="1" si="2476"/>
        <v>1</v>
      </c>
      <c r="I246" s="14" t="str">
        <f ca="1">IF($H246,ADDRESS(3,(D246+1)*2-1,4,,"["&amp;wew!$G$7&amp;"]"&amp;_sheetname_labels)&amp;":"&amp;ADDRESS(2+ster!$B$20,(D246+1)*2-1,4),"")</f>
        <v>[DBTemplate.xlsm]labels!RU3:RU725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[DBTemplate.xlsm]labels!RU3:RU4</v>
      </c>
      <c r="L246" s="14" t="str">
        <f ca="1">IF($H246,IF($J246&gt;0,ADDRESS(3,(D246+1)*2,4,,"["&amp;wew!$G$7&amp;"]"&amp;_sheetname_labels)&amp;":"&amp;ADDRESS(2+J246,(D246+1)*2,4),""),"")</f>
        <v>[DBTemplate.xlsm]labels!RV3:RV4</v>
      </c>
      <c r="M246" s="14">
        <f t="shared" ca="1" si="2477"/>
        <v>0</v>
      </c>
      <c r="N246" s="14">
        <f t="shared" ca="1" si="2478"/>
        <v>2</v>
      </c>
      <c r="O246" s="14" t="str">
        <f t="shared" ca="1" si="2479"/>
        <v>q_83</v>
      </c>
      <c r="P246" s="14" t="str">
        <f t="shared" ca="1" si="2480"/>
        <v>Heart – arrhytmia</v>
      </c>
      <c r="Q246" s="14" t="str">
        <f ca="1">IF($BP246,ADDRESS(3,D246+1,4,,"["&amp;wew!$G$7&amp;"]"&amp;_sheetname_dataframe)&amp;":"&amp;ADDRESS(2+ster!$C$14,D246+1,4),"")</f>
        <v>[DBTemplate.xlsm]data_frame!IK3:IK3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481"/>
        <v>0</v>
      </c>
      <c r="AA246" s="12">
        <f t="shared" ca="1" si="2482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483"/>
        <v>1</v>
      </c>
      <c r="AE246" s="17" t="b">
        <f t="shared" ca="1" si="2484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485"/>
        <v/>
      </c>
      <c r="AH246" s="17" t="b">
        <f t="shared" ca="1" si="2486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487"/>
        <v/>
      </c>
      <c r="AK246" s="17" t="b">
        <f t="shared" ca="1" si="2488"/>
        <v>0</v>
      </c>
      <c r="AL246" s="17" t="b">
        <f t="shared" ca="1" si="2489"/>
        <v>0</v>
      </c>
      <c r="AM246" s="17" t="b">
        <f t="shared" ca="1" si="2490"/>
        <v>0</v>
      </c>
      <c r="AN246" s="17">
        <f t="shared" ca="1" si="2491"/>
        <v>0</v>
      </c>
      <c r="AO246" s="24" t="str">
        <f t="shared" ca="1" si="2492"/>
        <v/>
      </c>
      <c r="AP246" s="24" t="str">
        <f t="shared" ca="1" si="2493"/>
        <v/>
      </c>
      <c r="AQ246" s="17" t="b">
        <f t="shared" ca="1" si="2540"/>
        <v>0</v>
      </c>
      <c r="AR246" s="17" t="b">
        <f t="shared" ca="1" si="2494"/>
        <v>1</v>
      </c>
      <c r="AS246" s="17" t="b">
        <f t="shared" ca="1" si="2495"/>
        <v>0</v>
      </c>
      <c r="AT246" s="17" t="b">
        <f t="shared" ca="1" si="2496"/>
        <v>0</v>
      </c>
      <c r="AU246" s="17" t="b">
        <f t="shared" ca="1" si="2497"/>
        <v>1</v>
      </c>
      <c r="AV246" s="17" t="b">
        <f t="shared" ca="1" si="2498"/>
        <v>0</v>
      </c>
      <c r="AW246" s="17" t="b">
        <f t="shared" ca="1" si="2499"/>
        <v>1</v>
      </c>
      <c r="AX246" s="14" t="b">
        <f t="array" aca="1" ref="AX246" ca="1">IF(H246,N246&gt;0,"")</f>
        <v>1</v>
      </c>
      <c r="AY246" s="17" t="str">
        <f t="shared" ca="1" si="2500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501"/>
        <v>1</v>
      </c>
      <c r="BB246" s="17" t="b">
        <v>0</v>
      </c>
      <c r="BC246" s="17" t="b">
        <f t="shared" ca="1" si="2502"/>
        <v>1</v>
      </c>
      <c r="BD246" s="17" t="b">
        <f t="shared" ca="1" si="2503"/>
        <v>0</v>
      </c>
      <c r="BE246" s="17" t="str">
        <f t="shared" ca="1" si="2541"/>
        <v/>
      </c>
      <c r="BF246" s="17" t="b">
        <f t="shared" ca="1" si="2542"/>
        <v>0</v>
      </c>
      <c r="BG246" s="17" t="b">
        <f t="shared" ca="1" si="2504"/>
        <v>0</v>
      </c>
      <c r="BH246" s="17" t="b">
        <f t="shared" ca="1" si="2505"/>
        <v>1</v>
      </c>
      <c r="BI246" s="17">
        <f t="shared" ca="1" si="2506"/>
        <v>2</v>
      </c>
      <c r="BJ246" s="17" t="b">
        <f t="shared" ca="1" si="2507"/>
        <v>0</v>
      </c>
      <c r="BK246" s="17" t="str">
        <f t="shared" ca="1" si="2543"/>
        <v/>
      </c>
      <c r="BL246" s="17" t="str">
        <f t="shared" ca="1" si="2508"/>
        <v/>
      </c>
      <c r="BM246" s="17" t="str">
        <f t="shared" ca="1" si="2509"/>
        <v>F</v>
      </c>
      <c r="BN246" s="17" t="str">
        <f t="shared" ca="1" si="2510"/>
        <v>F</v>
      </c>
      <c r="BO246" s="17" t="str">
        <f t="shared" ca="1" si="2511"/>
        <v>D</v>
      </c>
      <c r="BP246" s="14" t="b">
        <f t="shared" ca="1" si="251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513"/>
        <v/>
      </c>
      <c r="DE246" s="14" t="str">
        <f t="shared" ca="1" si="2514"/>
        <v/>
      </c>
      <c r="DF246" s="14" t="str">
        <f t="shared" ca="1" si="2515"/>
        <v/>
      </c>
      <c r="DG246" s="14" t="str">
        <f t="shared" ca="1" si="2516"/>
        <v/>
      </c>
      <c r="DH246" s="14" t="str">
        <f t="shared" ca="1" si="2517"/>
        <v/>
      </c>
      <c r="DI246" s="14" t="str">
        <f t="shared" ca="1" si="2518"/>
        <v/>
      </c>
      <c r="DJ246" s="14" t="str">
        <f t="shared" ca="1" si="2519"/>
        <v/>
      </c>
      <c r="DK246" s="14" t="str">
        <f t="shared" ca="1" si="2520"/>
        <v/>
      </c>
      <c r="DL246" s="14" t="str">
        <f t="shared" ca="1" si="1404"/>
        <v/>
      </c>
      <c r="DM246" s="14" t="str">
        <f t="shared" ca="1" si="252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522"/>
        <v/>
      </c>
      <c r="DP246" s="14" t="str">
        <f t="shared" ca="1" si="2523"/>
        <v/>
      </c>
      <c r="DQ246" s="14" t="str">
        <f t="shared" ca="1" si="2524"/>
        <v/>
      </c>
      <c r="DR246" s="14" t="str">
        <f t="shared" ca="1" si="2525"/>
        <v/>
      </c>
      <c r="DS246" s="14" t="str">
        <f t="shared" ca="1" si="2526"/>
        <v/>
      </c>
      <c r="DZ246" s="14" t="b">
        <f t="shared" ca="1" si="2527"/>
        <v>0</v>
      </c>
      <c r="EA246" s="14" t="str">
        <f t="shared" ca="1" si="2528"/>
        <v>Heart – arrhytmia (q_83)</v>
      </c>
      <c r="EB246" s="14" t="str">
        <f t="shared" ca="1" si="2529"/>
        <v xml:space="preserve">Values must be limited to predefinied list. </v>
      </c>
      <c r="EC246" s="14" t="str">
        <f t="shared" ca="1" si="2530"/>
        <v xml:space="preserve">Heart – arrhytmia (q_83): Values must be limited to predefinied list. </v>
      </c>
      <c r="ED246" s="14" t="str">
        <f t="shared" ca="1" si="2531"/>
        <v/>
      </c>
      <c r="EE246" s="14" t="str">
        <f t="shared" ca="1" si="2532"/>
        <v>Values must be limited to predefinied list</v>
      </c>
      <c r="EF246" s="14" t="str">
        <f t="shared" ca="1" si="2533"/>
        <v/>
      </c>
      <c r="EG246" s="14" t="str">
        <f t="shared" ca="1" si="2534"/>
        <v/>
      </c>
      <c r="EM246" s="14" t="b">
        <f t="shared" ca="1" si="2535"/>
        <v>1</v>
      </c>
      <c r="EN246" s="14">
        <f t="shared" ca="1" si="2536"/>
        <v>233</v>
      </c>
      <c r="EO246" s="14" t="str">
        <f t="shared" ca="1" si="2537"/>
        <v>q_83</v>
      </c>
      <c r="EP246" s="14" t="str">
        <f t="shared" ca="1" si="2538"/>
        <v xml:space="preserve">Heart – arrhytmia (q_83): Values must be limited to predefinied list. </v>
      </c>
      <c r="EQ246" s="14" t="str">
        <f t="shared" ca="1" si="2539"/>
        <v/>
      </c>
    </row>
    <row r="247" spans="2:147" s="14" customFormat="1">
      <c r="B247" s="14" t="str">
        <f t="shared" ca="1" si="2470"/>
        <v/>
      </c>
      <c r="C247" s="14">
        <f t="shared" ca="1" si="2471"/>
        <v>234</v>
      </c>
      <c r="D247" s="14">
        <f t="shared" si="2472"/>
        <v>245</v>
      </c>
      <c r="E247" s="14" t="str">
        <f t="shared" ca="1" si="2473"/>
        <v>D</v>
      </c>
      <c r="F247" s="14" t="str">
        <f t="shared" ca="1" si="2474"/>
        <v>q_84</v>
      </c>
      <c r="G247" s="14" t="str">
        <f t="shared" ca="1" si="2475"/>
        <v>Heart – insufficiency</v>
      </c>
      <c r="H247" s="14" t="b">
        <f t="shared" ca="1" si="2476"/>
        <v>1</v>
      </c>
      <c r="I247" s="14" t="str">
        <f ca="1">IF($H247,ADDRESS(3,(D247+1)*2-1,4,,"["&amp;wew!$G$7&amp;"]"&amp;_sheetname_labels)&amp;":"&amp;ADDRESS(2+ster!$B$20,(D247+1)*2-1,4),"")</f>
        <v>[DBTemplate.xlsm]labels!RW3:RW725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[DBTemplate.xlsm]labels!RW3:RW4</v>
      </c>
      <c r="L247" s="14" t="str">
        <f ca="1">IF($H247,IF($J247&gt;0,ADDRESS(3,(D247+1)*2,4,,"["&amp;wew!$G$7&amp;"]"&amp;_sheetname_labels)&amp;":"&amp;ADDRESS(2+J247,(D247+1)*2,4),""),"")</f>
        <v>[DBTemplate.xlsm]labels!RX3:RX4</v>
      </c>
      <c r="M247" s="14">
        <f t="shared" ca="1" si="2477"/>
        <v>0</v>
      </c>
      <c r="N247" s="14">
        <f t="shared" ca="1" si="2478"/>
        <v>2</v>
      </c>
      <c r="O247" s="14" t="str">
        <f t="shared" ca="1" si="2479"/>
        <v>q_84</v>
      </c>
      <c r="P247" s="14" t="str">
        <f t="shared" ca="1" si="2480"/>
        <v>Heart – insufficiency</v>
      </c>
      <c r="Q247" s="14" t="str">
        <f ca="1">IF($BP247,ADDRESS(3,D247+1,4,,"["&amp;wew!$G$7&amp;"]"&amp;_sheetname_dataframe)&amp;":"&amp;ADDRESS(2+ster!$C$14,D247+1,4),"")</f>
        <v>[DBTemplate.xlsm]data_frame!IL3:IL3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481"/>
        <v>0</v>
      </c>
      <c r="AA247" s="12">
        <f t="shared" ca="1" si="2482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483"/>
        <v>1</v>
      </c>
      <c r="AE247" s="17" t="b">
        <f t="shared" ca="1" si="2484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485"/>
        <v/>
      </c>
      <c r="AH247" s="17" t="b">
        <f t="shared" ca="1" si="2486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487"/>
        <v/>
      </c>
      <c r="AK247" s="17" t="b">
        <f t="shared" ca="1" si="2488"/>
        <v>0</v>
      </c>
      <c r="AL247" s="17" t="b">
        <f t="shared" ca="1" si="2489"/>
        <v>0</v>
      </c>
      <c r="AM247" s="17" t="b">
        <f t="shared" ca="1" si="2490"/>
        <v>0</v>
      </c>
      <c r="AN247" s="17">
        <f t="shared" ca="1" si="2491"/>
        <v>0</v>
      </c>
      <c r="AO247" s="24" t="str">
        <f t="shared" ca="1" si="2492"/>
        <v/>
      </c>
      <c r="AP247" s="24" t="str">
        <f t="shared" ca="1" si="2493"/>
        <v/>
      </c>
      <c r="AQ247" s="17" t="b">
        <f t="shared" ca="1" si="2540"/>
        <v>0</v>
      </c>
      <c r="AR247" s="17" t="b">
        <f t="shared" ca="1" si="2494"/>
        <v>1</v>
      </c>
      <c r="AS247" s="17" t="b">
        <f t="shared" ca="1" si="2495"/>
        <v>0</v>
      </c>
      <c r="AT247" s="17" t="b">
        <f t="shared" ca="1" si="2496"/>
        <v>0</v>
      </c>
      <c r="AU247" s="17" t="b">
        <f t="shared" ca="1" si="2497"/>
        <v>1</v>
      </c>
      <c r="AV247" s="17" t="b">
        <f t="shared" ca="1" si="2498"/>
        <v>0</v>
      </c>
      <c r="AW247" s="17" t="b">
        <f t="shared" ca="1" si="2499"/>
        <v>1</v>
      </c>
      <c r="AX247" s="14" t="b">
        <f t="array" aca="1" ref="AX247" ca="1">IF(H247,N247&gt;0,"")</f>
        <v>1</v>
      </c>
      <c r="AY247" s="17" t="str">
        <f t="shared" ca="1" si="2500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501"/>
        <v>1</v>
      </c>
      <c r="BB247" s="17" t="b">
        <v>0</v>
      </c>
      <c r="BC247" s="17" t="b">
        <f t="shared" ca="1" si="2502"/>
        <v>1</v>
      </c>
      <c r="BD247" s="17" t="b">
        <f t="shared" ca="1" si="2503"/>
        <v>0</v>
      </c>
      <c r="BE247" s="17" t="str">
        <f t="shared" ca="1" si="2541"/>
        <v/>
      </c>
      <c r="BF247" s="17" t="b">
        <f t="shared" ca="1" si="2542"/>
        <v>0</v>
      </c>
      <c r="BG247" s="17" t="b">
        <f t="shared" ca="1" si="2504"/>
        <v>0</v>
      </c>
      <c r="BH247" s="17" t="b">
        <f t="shared" ca="1" si="2505"/>
        <v>1</v>
      </c>
      <c r="BI247" s="17">
        <f t="shared" ca="1" si="2506"/>
        <v>2</v>
      </c>
      <c r="BJ247" s="17" t="b">
        <f t="shared" ca="1" si="2507"/>
        <v>0</v>
      </c>
      <c r="BK247" s="17" t="str">
        <f t="shared" ca="1" si="2543"/>
        <v/>
      </c>
      <c r="BL247" s="17" t="str">
        <f t="shared" ca="1" si="2508"/>
        <v/>
      </c>
      <c r="BM247" s="17" t="str">
        <f t="shared" ca="1" si="2509"/>
        <v>F</v>
      </c>
      <c r="BN247" s="17" t="str">
        <f t="shared" ca="1" si="2510"/>
        <v>F</v>
      </c>
      <c r="BO247" s="17" t="str">
        <f t="shared" ca="1" si="2511"/>
        <v>D</v>
      </c>
      <c r="BP247" s="14" t="b">
        <f t="shared" ca="1" si="251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513"/>
        <v/>
      </c>
      <c r="DE247" s="14" t="str">
        <f t="shared" ca="1" si="2514"/>
        <v/>
      </c>
      <c r="DF247" s="14" t="str">
        <f t="shared" ca="1" si="2515"/>
        <v/>
      </c>
      <c r="DG247" s="14" t="str">
        <f t="shared" ca="1" si="2516"/>
        <v/>
      </c>
      <c r="DH247" s="14" t="str">
        <f t="shared" ca="1" si="2517"/>
        <v/>
      </c>
      <c r="DI247" s="14" t="str">
        <f t="shared" ca="1" si="2518"/>
        <v/>
      </c>
      <c r="DJ247" s="14" t="str">
        <f t="shared" ca="1" si="2519"/>
        <v/>
      </c>
      <c r="DK247" s="14" t="str">
        <f t="shared" ca="1" si="2520"/>
        <v/>
      </c>
      <c r="DL247" s="14" t="str">
        <f t="shared" ca="1" si="1404"/>
        <v/>
      </c>
      <c r="DM247" s="14" t="str">
        <f t="shared" ca="1" si="252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522"/>
        <v/>
      </c>
      <c r="DP247" s="14" t="str">
        <f t="shared" ca="1" si="2523"/>
        <v/>
      </c>
      <c r="DQ247" s="14" t="str">
        <f t="shared" ca="1" si="2524"/>
        <v/>
      </c>
      <c r="DR247" s="14" t="str">
        <f t="shared" ca="1" si="2525"/>
        <v/>
      </c>
      <c r="DS247" s="14" t="str">
        <f t="shared" ca="1" si="2526"/>
        <v/>
      </c>
      <c r="DZ247" s="14" t="b">
        <f t="shared" ca="1" si="2527"/>
        <v>0</v>
      </c>
      <c r="EA247" s="14" t="str">
        <f t="shared" ca="1" si="2528"/>
        <v>Heart – insufficiency (q_84)</v>
      </c>
      <c r="EB247" s="14" t="str">
        <f t="shared" ca="1" si="2529"/>
        <v xml:space="preserve">Values must be limited to predefinied list. </v>
      </c>
      <c r="EC247" s="14" t="str">
        <f t="shared" ca="1" si="2530"/>
        <v xml:space="preserve">Heart – insufficiency (q_84): Values must be limited to predefinied list. </v>
      </c>
      <c r="ED247" s="14" t="str">
        <f t="shared" ca="1" si="2531"/>
        <v/>
      </c>
      <c r="EE247" s="14" t="str">
        <f t="shared" ca="1" si="2532"/>
        <v>Values must be limited to predefinied list</v>
      </c>
      <c r="EF247" s="14" t="str">
        <f t="shared" ca="1" si="2533"/>
        <v/>
      </c>
      <c r="EG247" s="14" t="str">
        <f t="shared" ca="1" si="2534"/>
        <v/>
      </c>
      <c r="EM247" s="14" t="b">
        <f t="shared" ca="1" si="2535"/>
        <v>1</v>
      </c>
      <c r="EN247" s="14">
        <f t="shared" ca="1" si="2536"/>
        <v>234</v>
      </c>
      <c r="EO247" s="14" t="str">
        <f t="shared" ca="1" si="2537"/>
        <v>q_84</v>
      </c>
      <c r="EP247" s="14" t="str">
        <f t="shared" ca="1" si="2538"/>
        <v xml:space="preserve">Heart – insufficiency (q_84): Values must be limited to predefinied list. </v>
      </c>
      <c r="EQ247" s="14" t="str">
        <f t="shared" ca="1" si="2539"/>
        <v/>
      </c>
    </row>
    <row r="248" spans="2:147" s="14" customFormat="1">
      <c r="B248" s="14" t="str">
        <f t="shared" ca="1" si="2470"/>
        <v/>
      </c>
      <c r="C248" s="14">
        <f t="shared" ca="1" si="2471"/>
        <v>235</v>
      </c>
      <c r="D248" s="14">
        <f t="shared" si="2472"/>
        <v>246</v>
      </c>
      <c r="E248" s="14" t="str">
        <f t="shared" ca="1" si="2473"/>
        <v>D</v>
      </c>
      <c r="F248" s="14" t="str">
        <f t="shared" ca="1" si="2474"/>
        <v>q_85a_1</v>
      </c>
      <c r="G248" s="14" t="str">
        <f t="shared" ca="1" si="2475"/>
        <v>Primary cancer - Brain</v>
      </c>
      <c r="H248" s="14" t="b">
        <f t="shared" ca="1" si="2476"/>
        <v>1</v>
      </c>
      <c r="I248" s="14" t="str">
        <f ca="1">IF($H248,ADDRESS(3,(D248+1)*2-1,4,,"["&amp;wew!$G$7&amp;"]"&amp;_sheetname_labels)&amp;":"&amp;ADDRESS(2+ster!$B$20,(D248+1)*2-1,4),"")</f>
        <v>[DBTemplate.xlsm]labels!RY3:RY725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[DBTemplate.xlsm]labels!RY3:RY4</v>
      </c>
      <c r="L248" s="14" t="str">
        <f ca="1">IF($H248,IF($J248&gt;0,ADDRESS(3,(D248+1)*2,4,,"["&amp;wew!$G$7&amp;"]"&amp;_sheetname_labels)&amp;":"&amp;ADDRESS(2+J248,(D248+1)*2,4),""),"")</f>
        <v>[DBTemplate.xlsm]labels!RZ3:RZ4</v>
      </c>
      <c r="M248" s="14">
        <f t="shared" ca="1" si="2477"/>
        <v>0</v>
      </c>
      <c r="N248" s="14">
        <f t="shared" ca="1" si="2478"/>
        <v>2</v>
      </c>
      <c r="O248" s="14" t="str">
        <f t="shared" ca="1" si="2479"/>
        <v>q_85a_1</v>
      </c>
      <c r="P248" s="14" t="str">
        <f t="shared" ca="1" si="2480"/>
        <v>Primary cancer - Brain</v>
      </c>
      <c r="Q248" s="14" t="str">
        <f ca="1">IF($BP248,ADDRESS(3,D248+1,4,,"["&amp;wew!$G$7&amp;"]"&amp;_sheetname_dataframe)&amp;":"&amp;ADDRESS(2+ster!$C$14,D248+1,4),"")</f>
        <v>[DBTemplate.xlsm]data_frame!IM3:IM3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481"/>
        <v>0</v>
      </c>
      <c r="AA248" s="12" t="str">
        <f t="shared" ca="1" si="2482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483"/>
        <v>1</v>
      </c>
      <c r="AE248" s="17" t="b">
        <f t="shared" ca="1" si="2484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485"/>
        <v/>
      </c>
      <c r="AH248" s="17" t="b">
        <f t="shared" ca="1" si="2486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487"/>
        <v/>
      </c>
      <c r="AK248" s="17" t="b">
        <f t="shared" ca="1" si="2488"/>
        <v>0</v>
      </c>
      <c r="AL248" s="17" t="b">
        <f t="shared" ca="1" si="2489"/>
        <v>0</v>
      </c>
      <c r="AM248" s="17" t="b">
        <f t="shared" ca="1" si="2490"/>
        <v>0</v>
      </c>
      <c r="AN248" s="17">
        <f t="shared" ca="1" si="2491"/>
        <v>0</v>
      </c>
      <c r="AO248" s="24" t="str">
        <f t="shared" ca="1" si="2492"/>
        <v/>
      </c>
      <c r="AP248" s="24" t="str">
        <f t="shared" ca="1" si="2493"/>
        <v/>
      </c>
      <c r="AQ248" s="17" t="b">
        <f t="shared" ca="1" si="2540"/>
        <v>0</v>
      </c>
      <c r="AR248" s="17" t="b">
        <f t="shared" ca="1" si="2494"/>
        <v>1</v>
      </c>
      <c r="AS248" s="17" t="b">
        <f t="shared" ca="1" si="2495"/>
        <v>0</v>
      </c>
      <c r="AT248" s="17" t="b">
        <f t="shared" ca="1" si="2496"/>
        <v>0</v>
      </c>
      <c r="AU248" s="17" t="b">
        <f t="shared" ca="1" si="2497"/>
        <v>1</v>
      </c>
      <c r="AV248" s="17" t="b">
        <f t="shared" ca="1" si="2498"/>
        <v>0</v>
      </c>
      <c r="AW248" s="17" t="b">
        <f t="shared" ca="1" si="2499"/>
        <v>0</v>
      </c>
      <c r="AX248" s="14" t="b">
        <f t="array" aca="1" ref="AX248" ca="1">IF(H248,N248&gt;0,"")</f>
        <v>1</v>
      </c>
      <c r="AY248" s="17" t="str">
        <f t="shared" ca="1" si="2500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501"/>
        <v>1</v>
      </c>
      <c r="BB248" s="17" t="b">
        <v>0</v>
      </c>
      <c r="BC248" s="17" t="b">
        <f t="shared" ca="1" si="2502"/>
        <v>1</v>
      </c>
      <c r="BD248" s="17" t="b">
        <f t="shared" ca="1" si="2503"/>
        <v>0</v>
      </c>
      <c r="BE248" s="17" t="str">
        <f t="shared" ca="1" si="2541"/>
        <v/>
      </c>
      <c r="BF248" s="17" t="b">
        <f t="shared" ca="1" si="2542"/>
        <v>0</v>
      </c>
      <c r="BG248" s="17" t="b">
        <f t="shared" ca="1" si="2504"/>
        <v>0</v>
      </c>
      <c r="BH248" s="17" t="b">
        <f t="shared" ca="1" si="2505"/>
        <v>1</v>
      </c>
      <c r="BI248" s="17">
        <f t="shared" ca="1" si="2506"/>
        <v>2</v>
      </c>
      <c r="BJ248" s="17" t="b">
        <f t="shared" ca="1" si="2507"/>
        <v>0</v>
      </c>
      <c r="BK248" s="17" t="str">
        <f t="shared" ca="1" si="2543"/>
        <v/>
      </c>
      <c r="BL248" s="17" t="str">
        <f t="shared" ca="1" si="2508"/>
        <v/>
      </c>
      <c r="BM248" s="17" t="str">
        <f t="shared" ca="1" si="2509"/>
        <v>F</v>
      </c>
      <c r="BN248" s="17" t="str">
        <f t="shared" ca="1" si="2510"/>
        <v>F</v>
      </c>
      <c r="BO248" s="17" t="str">
        <f t="shared" ca="1" si="2511"/>
        <v>D</v>
      </c>
      <c r="BP248" s="14" t="b">
        <f t="shared" ca="1" si="251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513"/>
        <v/>
      </c>
      <c r="DE248" s="14" t="str">
        <f t="shared" ca="1" si="2514"/>
        <v/>
      </c>
      <c r="DF248" s="14" t="str">
        <f t="shared" ca="1" si="2515"/>
        <v/>
      </c>
      <c r="DG248" s="14" t="str">
        <f t="shared" ca="1" si="2516"/>
        <v/>
      </c>
      <c r="DH248" s="14" t="str">
        <f t="shared" ca="1" si="2517"/>
        <v/>
      </c>
      <c r="DI248" s="14" t="str">
        <f t="shared" ca="1" si="2518"/>
        <v/>
      </c>
      <c r="DJ248" s="14" t="str">
        <f t="shared" ca="1" si="2519"/>
        <v/>
      </c>
      <c r="DK248" s="14" t="str">
        <f t="shared" ca="1" si="2520"/>
        <v/>
      </c>
      <c r="DL248" s="14" t="str">
        <f t="shared" ca="1" si="1404"/>
        <v/>
      </c>
      <c r="DM248" s="14" t="str">
        <f t="shared" ca="1" si="252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522"/>
        <v/>
      </c>
      <c r="DP248" s="14" t="str">
        <f t="shared" ca="1" si="2523"/>
        <v/>
      </c>
      <c r="DQ248" s="14" t="str">
        <f t="shared" ca="1" si="2524"/>
        <v/>
      </c>
      <c r="DR248" s="14" t="str">
        <f t="shared" ca="1" si="2525"/>
        <v/>
      </c>
      <c r="DS248" s="14" t="str">
        <f t="shared" ca="1" si="2526"/>
        <v/>
      </c>
      <c r="DZ248" s="14" t="b">
        <f t="shared" ca="1" si="2527"/>
        <v>0</v>
      </c>
      <c r="EA248" s="14" t="str">
        <f t="shared" ca="1" si="2528"/>
        <v>Primary cancer - Brain (q_85a_1)</v>
      </c>
      <c r="EB248" s="14" t="str">
        <f t="shared" ca="1" si="2529"/>
        <v xml:space="preserve">Values must be limited to predefinied list. </v>
      </c>
      <c r="EC248" s="14" t="str">
        <f t="shared" ca="1" si="2530"/>
        <v xml:space="preserve">Primary cancer - Brain (q_85a_1): Values must be limited to predefinied list. </v>
      </c>
      <c r="ED248" s="14" t="str">
        <f t="shared" ca="1" si="2531"/>
        <v/>
      </c>
      <c r="EE248" s="14" t="str">
        <f t="shared" ca="1" si="2532"/>
        <v>Values must be limited to predefinied list</v>
      </c>
      <c r="EF248" s="14" t="str">
        <f t="shared" ca="1" si="2533"/>
        <v/>
      </c>
      <c r="EG248" s="14" t="str">
        <f t="shared" ca="1" si="2534"/>
        <v/>
      </c>
      <c r="EM248" s="14" t="b">
        <f t="shared" ca="1" si="2535"/>
        <v>1</v>
      </c>
      <c r="EN248" s="14">
        <f t="shared" ca="1" si="2536"/>
        <v>235</v>
      </c>
      <c r="EO248" s="14" t="str">
        <f t="shared" ca="1" si="2537"/>
        <v>q_85a_1</v>
      </c>
      <c r="EP248" s="14" t="str">
        <f t="shared" ca="1" si="2538"/>
        <v xml:space="preserve">Primary cancer - Brain (q_85a_1): Values must be limited to predefinied list. </v>
      </c>
      <c r="EQ248" s="14" t="str">
        <f t="shared" ca="1" si="2539"/>
        <v/>
      </c>
    </row>
    <row r="249" spans="2:147" s="14" customFormat="1">
      <c r="B249" s="14" t="str">
        <f t="shared" ref="B249" ca="1" si="4532">DF249</f>
        <v/>
      </c>
      <c r="C249" s="14">
        <f t="shared" ref="C249" ca="1" si="4533">IF(OFFSET(B249,-1,COLUMN(VariableExists)-2),OFFSET(B249,-1,1)+1,OFFSET(B249,-1,1))</f>
        <v>236</v>
      </c>
      <c r="D249" s="14">
        <f t="shared" ref="D249" si="4534">ROW(A249)-2</f>
        <v>247</v>
      </c>
      <c r="E249" s="14" t="str">
        <f t="shared" ref="E249" ca="1" si="4535">IF(OR(G249="",ROW(G249)=2),"",IF(Z249&gt;0,"S",IF(AX249,IF(J249=2,"D","N"),"I")))</f>
        <v>D</v>
      </c>
      <c r="F249" s="14" t="str">
        <f t="shared" ref="F249" ca="1" si="4536">IF(H249,O249,"")</f>
        <v>q_85a_2</v>
      </c>
      <c r="G249" s="14" t="str">
        <f t="shared" ref="G249" ca="1" si="4537">IF(H249,P249,"")</f>
        <v>Primary cancer - Neck</v>
      </c>
      <c r="H249" s="14" t="b">
        <f t="shared" ref="H249" ca="1" si="4538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[DBTemplate.xlsm]labels!SA3:SA725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[DBTemplate.xlsm]labels!SA3:SA4</v>
      </c>
      <c r="L249" s="14" t="str">
        <f ca="1">IF($H249,IF($J249&gt;0,ADDRESS(3,(D249+1)*2,4,,"["&amp;wew!$G$7&amp;"]"&amp;_sheetname_labels)&amp;":"&amp;ADDRESS(2+J249,(D249+1)*2,4),""),"")</f>
        <v>[DBTemplate.xlsm]labels!SB3:SB4</v>
      </c>
      <c r="M249" s="14">
        <f t="shared" ref="M249" ca="1" si="4539">IF($H249,IF(J249&gt;0,COUNTA(INDIRECT(K249))-COUNT(INDIRECT(K249)),0),"")</f>
        <v>0</v>
      </c>
      <c r="N249" s="14">
        <f t="shared" ref="N249" ca="1" si="4540">IF(H249,J249-M249,"")</f>
        <v>2</v>
      </c>
      <c r="O249" s="14" t="str">
        <f t="shared" ref="O249" ca="1" si="4541">IF(INDIRECT(ADDRESS(2,D249+1,,,_sheetname_dataframe))="","",INDIRECT(ADDRESS(2,D249+1,,,_sheetname_dataframe)))</f>
        <v>q_85a_2</v>
      </c>
      <c r="P249" s="14" t="str">
        <f t="shared" ref="P249" ca="1" si="4542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[DBTemplate.xlsm]data_frame!IN3:IN3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543">IF(H249,S249-T249-W249,"")</f>
        <v>0</v>
      </c>
      <c r="AA249" s="12" t="str">
        <f t="shared" ref="AA249" ca="1" si="4544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545">IF($H249,IF(AC249&lt;&gt;"",IF(AC249=0,1,IF(AC249/W249&lt;0.15,2,3)),0),"")</f>
        <v>1</v>
      </c>
      <c r="AE249" s="17" t="b">
        <f t="shared" ref="AE249" ca="1" si="4546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547">IF(AE249,IF($H249,IF(INDIRECT(ADDRESS(1,D249+2,,,_sheetname_dataframe))="","",INDIRECT(ADDRESS(1,D249+2,,,_sheetname_dataframe))),""),"")</f>
        <v/>
      </c>
      <c r="AH249" s="17" t="b">
        <f t="shared" ref="AH249" ca="1" si="4548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549">IF(AH249,IF($H249,IF(INDIRECT(ADDRESS(1,D249+3,,,_sheetname_dataframe))="","",INDIRECT(ADDRESS(1,D249+3,,,_sheetname_dataframe))),""),"")</f>
        <v/>
      </c>
      <c r="AK249" s="17" t="b">
        <f t="shared" ref="AK249" ca="1" si="4550">IF(H249,OR(AQ249,AD249=2),"")</f>
        <v>0</v>
      </c>
      <c r="AL249" s="17" t="b">
        <f t="shared" ref="AL249" ca="1" si="4551">IF($H249,IF(BV249&lt;&gt;"",IF(OR(BM249="F",BM249="L",BM249="I",BM249="D"),BV249&lt;&gt;0)),"")</f>
        <v>0</v>
      </c>
      <c r="AM249" s="17" t="b">
        <f t="shared" ref="AM249" ca="1" si="4552">IF($H249,AND(NOT(AL249),OR(IF(BW249&lt;&gt;"",IF(OR(BM249="F",BM249="L"),BW249&lt;&gt;0)),BM249="I",BM249="N",BM249="D")),"")</f>
        <v>0</v>
      </c>
      <c r="AN249" s="17">
        <f t="shared" ref="AN249" ca="1" si="4553">IF(COUNTA(INDIRECT(Q249))=0,0, IF(AND(AO249&lt;&gt;"",X249&lt;AO249),1,IF(AND(AP249&lt;&gt;"",Y249&gt;AP249),1,IF(AND(AQ249,AC249&gt;0),2,0))))</f>
        <v>0</v>
      </c>
      <c r="AO249" s="24" t="str">
        <f t="shared" ref="AO249" ca="1" si="4554">IF($H249,IF(BY249&lt;&gt;"",IF(ISNUMBER(BY249),BY249,""),""),"")</f>
        <v/>
      </c>
      <c r="AP249" s="24" t="str">
        <f t="shared" ref="AP249" ca="1" si="4555">IF($H249,IF(BZ249&lt;&gt;"",IF(ISNUMBER(BZ249),BZ249,""),""),"")</f>
        <v/>
      </c>
      <c r="AQ249" s="17" t="b">
        <f t="shared" ca="1" si="2540"/>
        <v>0</v>
      </c>
      <c r="AR249" s="17" t="b">
        <f t="shared" ref="AR249" ca="1" si="4556">IF(H249,IF(N249&gt;0,IF(BQ249&lt;&gt;"",BQ249&lt;&gt;0,FALSE),FALSE),"")</f>
        <v>0</v>
      </c>
      <c r="AS249" s="17" t="b">
        <f t="shared" ref="AS249" ca="1" si="4557">IF(H249,IF(BR249&lt;&gt;"",BR249&lt;&gt;0,FALSE),"")</f>
        <v>0</v>
      </c>
      <c r="AT249" s="17" t="b">
        <f t="shared" ref="AT249" ca="1" si="4558">IF(H249,IF(N249&gt;0,FALSE,IF(BU249&lt;&gt;"",MATCH(BU249,DataType,0)=1,FALSE)),"")</f>
        <v>0</v>
      </c>
      <c r="AU249" s="17" t="b">
        <f t="shared" ref="AU249" ca="1" si="4559">IF(H249,IF(N249&gt;0,TRUE,IF(BU249&lt;&gt;"",MATCH(BU249,DataType,0)=2,FALSE)),"")</f>
        <v>1</v>
      </c>
      <c r="AV249" s="17" t="b">
        <f t="shared" ref="AV249" ca="1" si="4560">IF(H249,IF(N249&gt;0,FALSE,IF(BU249&lt;&gt;"",MATCH(BU249,DataType,0)=3,FALSE)),"")</f>
        <v>0</v>
      </c>
      <c r="AW249" s="17" t="b">
        <f t="shared" ref="AW249" ca="1" si="4561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562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563">IF(H249,BU249="",FALSE)</f>
        <v>1</v>
      </c>
      <c r="BB249" s="17" t="b">
        <v>0</v>
      </c>
      <c r="BC249" s="17" t="b">
        <f t="shared" ref="BC249" ca="1" si="4564">IF(BA249,IF(N249&gt;0,AND(AZ249,Z249=0),FALSE),"")</f>
        <v>1</v>
      </c>
      <c r="BD249" s="17" t="b">
        <f t="shared" ref="BD249" ca="1" si="4565">IF(BA249,IF(N249&gt;0,AND(NOT(AZ249),Z249=0),FALSE),"")</f>
        <v>0</v>
      </c>
      <c r="BE249" s="17" t="str">
        <f t="shared" ca="1" si="2541"/>
        <v/>
      </c>
      <c r="BF249" s="17" t="b">
        <f t="shared" ca="1" si="2542"/>
        <v>0</v>
      </c>
      <c r="BG249" s="17" t="b">
        <f t="shared" ref="BG249" ca="1" si="4566">IF(BA249,IF(OR(BB249:BF249),FALSE,IF(Z249=0,FALSE,Z249&gt;0)),"")</f>
        <v>0</v>
      </c>
      <c r="BH249" s="17" t="b">
        <f t="shared" ref="BH249" ca="1" si="4567">IF(BA249,COUNTIF(BB249:BG249,TRUE)=1,"")</f>
        <v>1</v>
      </c>
      <c r="BI249" s="17">
        <f t="shared" ref="BI249" ca="1" si="4568">IF(BA249,IFERROR(MATCH(TRUE,BB249:BG249,0),7),"")</f>
        <v>2</v>
      </c>
      <c r="BJ249" s="17" t="b">
        <f t="shared" ref="BJ249" ca="1" si="4569">DF249&lt;&gt;""</f>
        <v>0</v>
      </c>
      <c r="BK249" s="17" t="str">
        <f t="shared" ca="1" si="2543"/>
        <v/>
      </c>
      <c r="BL249" s="17" t="str">
        <f t="shared" ref="BL249" ca="1" si="4570">IF(H249,IF(AND(NOT(BA249),AU249),AC249&gt;0,""),"")</f>
        <v/>
      </c>
      <c r="BM249" s="17" t="str">
        <f t="shared" ref="BM249" ca="1" si="4571">IF(H249,IF(BA249,CHOOSE(BI249,"0","F","L","I","N",IF(AA249&gt;0.5,"N","S"),"0"),CHOOSE(MATCH(BU249,DataType,0),"S",IF(BK249,"I","N"),"D"  )),"")</f>
        <v>F</v>
      </c>
      <c r="BN249" s="17" t="str">
        <f t="shared" ref="BN249" ca="1" si="4572">IF(H249,IF(BJ249,"E",IF(BA249,CHOOSE(BI249,"0","F","L","I","N","S","0"),CHOOSE(MATCH(BU249,DataType,0),"S",IF(BK249,"I","N"),"D"  ))),"")</f>
        <v>F</v>
      </c>
      <c r="BO249" s="17" t="str">
        <f t="shared" ref="BO249" ca="1" si="4573">IF($H249,IF(BM249="0","",IF(AND(AR249,N249=2),"D",IF(BM249="S","N",IF(AL249,"O",IF(AM249,"I","N"))))),"")</f>
        <v>N</v>
      </c>
      <c r="BP249" s="14" t="b">
        <f t="shared" ref="BP249" ca="1" si="4574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575">IF(MID(DC249,1,1)="■",MID(DC249,2,LEN(DC249)),DC249)</f>
        <v/>
      </c>
      <c r="DE249" s="14" t="str">
        <f t="shared" ref="DE249" ca="1" si="4576">IF(DD249&lt;&gt;"",IF(MID(DD249,LEN(DD249),1)="■",MID(DD249,1,LEN(DD249)-1),DD249),"")</f>
        <v/>
      </c>
      <c r="DF249" s="14" t="str">
        <f t="shared" ref="DF249" ca="1" si="4577">IFERROR(IF(DE249&lt;&gt;"",SUBSTITUTE(DE249,"■",". "),""),"##INTERNAL_ERROR")</f>
        <v/>
      </c>
      <c r="DG249" s="14" t="str">
        <f t="shared" ref="DG249" ca="1" si="4578">IF(CN249&lt;&gt;0,"Variable name don't comply with the naming convention","")</f>
        <v/>
      </c>
      <c r="DH249" s="14" t="str">
        <f t="shared" ref="DH249" ca="1" si="4579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580">IF(CP249&lt;&gt;"","Variable label exceed length 150","")</f>
        <v/>
      </c>
      <c r="DJ249" s="14" t="str">
        <f t="shared" ref="DJ249" ca="1" si="4581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582">IF(CR249&lt;&gt;"","The following cases have values below declared theorethical min: " &amp;SUBSTITUTE(CR249," ",", "),"")</f>
        <v/>
      </c>
      <c r="DL249" s="14" t="str">
        <f t="shared" ref="DL249" ca="1" si="4583">IF(CS249&lt;&gt;"","The following cases have values above declared theorethical max: " &amp;SUBSTITUTE(CS249," ",", "),"")</f>
        <v/>
      </c>
      <c r="DM249" s="14" t="str">
        <f t="shared" ref="DM249" ca="1" si="4584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585">IF(CV249&lt;&gt;"","The following records are missing in this required field: " &amp;SUBSTITUTE(CV249," ",", "),"")</f>
        <v/>
      </c>
      <c r="DP249" s="14" t="str">
        <f t="shared" ref="DP249" ca="1" si="4586">IF(CW249&lt;&gt;"","The following cases have non-integer values: " &amp;SUBSTITUTE(CW249," ",", "),"")</f>
        <v/>
      </c>
      <c r="DQ249" s="14" t="str">
        <f t="shared" ref="DQ249" ca="1" si="4587">IF(CX249&lt;&gt;"","The following cases are non-numeric: " &amp;SUBSTITUTE(CX249," ",", "),"")</f>
        <v/>
      </c>
      <c r="DR249" s="14" t="str">
        <f t="shared" ref="DR249" ca="1" si="4588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589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590">OR(ED249&lt;&gt;"",EF249&lt;&gt;"",EG249&lt;&gt;"")</f>
        <v>0</v>
      </c>
      <c r="EA249" s="14" t="str">
        <f t="shared" ref="EA249" ca="1" si="4591">IF(EB249&lt;&gt;"",G249 &amp; " (" &amp; F249 &amp; ")","")</f>
        <v>Primary cancer - Neck (q_85a_2)</v>
      </c>
      <c r="EB249" s="14" t="str">
        <f t="shared" ref="EB249" ca="1" si="4592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593">IF(EB249&lt;&gt;"",G249 &amp; " (" &amp; F249 &amp; "): " &amp; EB249,"")</f>
        <v xml:space="preserve">Primary cancer - Neck (q_85a_2): Values must be numeric. </v>
      </c>
      <c r="ED249" s="14" t="str">
        <f t="shared" ref="ED249" ca="1" si="4594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595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596">IF($H249,AG249,"")</f>
        <v/>
      </c>
      <c r="EG249" s="14" t="str">
        <f t="shared" ref="EG249" ca="1" si="4597">IF($H249,AJ249,"")</f>
        <v/>
      </c>
      <c r="EM249" s="14" t="b">
        <f t="shared" ref="EM249" ca="1" si="4598">OR(EC249&lt;&gt;"",DF249&lt;&gt;"")</f>
        <v>1</v>
      </c>
      <c r="EN249" s="14">
        <f t="shared" ref="EN249" ca="1" si="4599">IF(EM249,C249,"")</f>
        <v>236</v>
      </c>
      <c r="EO249" s="14" t="str">
        <f t="shared" ref="EO249" ca="1" si="4600">IF(EM249,F249,"")</f>
        <v>q_85a_2</v>
      </c>
      <c r="EP249" s="14" t="str">
        <f t="shared" ref="EP249" ca="1" si="4601">EC249</f>
        <v xml:space="preserve">Primary cancer - Neck (q_85a_2): Values must be numeric. </v>
      </c>
      <c r="EQ249" s="14" t="str">
        <f t="shared" ref="EQ249" ca="1" si="4602">DF249</f>
        <v/>
      </c>
    </row>
    <row r="250" spans="2:147" s="14" customFormat="1">
      <c r="B250" s="14" t="str">
        <f t="shared" ref="B250" ca="1" si="4603">DF250</f>
        <v/>
      </c>
      <c r="C250" s="14">
        <f t="shared" ref="C250" ca="1" si="4604">IF(OFFSET(B250,-1,COLUMN(VariableExists)-2),OFFSET(B250,-1,1)+1,OFFSET(B250,-1,1))</f>
        <v>237</v>
      </c>
      <c r="D250" s="14">
        <f t="shared" ref="D250" si="4605">ROW(A250)-2</f>
        <v>248</v>
      </c>
      <c r="E250" s="14" t="str">
        <f t="shared" ref="E250" ca="1" si="4606">IF(OR(G250="",ROW(G250)=2),"",IF(Z250&gt;0,"S",IF(AX250,IF(J250=2,"D","N"),"I")))</f>
        <v>D</v>
      </c>
      <c r="F250" s="14" t="str">
        <f t="shared" ref="F250" ca="1" si="4607">IF(H250,O250,"")</f>
        <v>q_85a_3</v>
      </c>
      <c r="G250" s="14" t="str">
        <f t="shared" ref="G250" ca="1" si="4608">IF(H250,P250,"")</f>
        <v>Primary cancer - Breast</v>
      </c>
      <c r="H250" s="14" t="b">
        <f t="shared" ref="H250" ca="1" si="4609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[DBTemplate.xlsm]labels!SC3:SC725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[DBTemplate.xlsm]labels!SC3:SC4</v>
      </c>
      <c r="L250" s="14" t="str">
        <f ca="1">IF($H250,IF($J250&gt;0,ADDRESS(3,(D250+1)*2,4,,"["&amp;wew!$G$7&amp;"]"&amp;_sheetname_labels)&amp;":"&amp;ADDRESS(2+J250,(D250+1)*2,4),""),"")</f>
        <v>[DBTemplate.xlsm]labels!SD3:SD4</v>
      </c>
      <c r="M250" s="14">
        <f t="shared" ref="M250" ca="1" si="4610">IF($H250,IF(J250&gt;0,COUNTA(INDIRECT(K250))-COUNT(INDIRECT(K250)),0),"")</f>
        <v>0</v>
      </c>
      <c r="N250" s="14">
        <f t="shared" ref="N250" ca="1" si="4611">IF(H250,J250-M250,"")</f>
        <v>2</v>
      </c>
      <c r="O250" s="14" t="str">
        <f t="shared" ref="O250" ca="1" si="4612">IF(INDIRECT(ADDRESS(2,D250+1,,,_sheetname_dataframe))="","",INDIRECT(ADDRESS(2,D250+1,,,_sheetname_dataframe)))</f>
        <v>q_85a_3</v>
      </c>
      <c r="P250" s="14" t="str">
        <f t="shared" ref="P250" ca="1" si="4613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[DBTemplate.xlsm]data_frame!IO3:IO3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614">IF(H250,S250-T250-W250,"")</f>
        <v>0</v>
      </c>
      <c r="AA250" s="12" t="str">
        <f t="shared" ref="AA250" ca="1" si="4615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616">IF($H250,IF(AC250&lt;&gt;"",IF(AC250=0,1,IF(AC250/W250&lt;0.15,2,3)),0),"")</f>
        <v>1</v>
      </c>
      <c r="AE250" s="17" t="b">
        <f t="shared" ref="AE250" ca="1" si="4617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618">IF(AE250,IF($H250,IF(INDIRECT(ADDRESS(1,D250+2,,,_sheetname_dataframe))="","",INDIRECT(ADDRESS(1,D250+2,,,_sheetname_dataframe))),""),"")</f>
        <v/>
      </c>
      <c r="AH250" s="17" t="b">
        <f t="shared" ref="AH250" ca="1" si="4619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620">IF(AH250,IF($H250,IF(INDIRECT(ADDRESS(1,D250+3,,,_sheetname_dataframe))="","",INDIRECT(ADDRESS(1,D250+3,,,_sheetname_dataframe))),""),"")</f>
        <v/>
      </c>
      <c r="AK250" s="17" t="b">
        <f t="shared" ref="AK250" ca="1" si="4621">IF(H250,OR(AQ250,AD250=2),"")</f>
        <v>0</v>
      </c>
      <c r="AL250" s="17" t="b">
        <f t="shared" ref="AL250" ca="1" si="4622">IF($H250,IF(BV250&lt;&gt;"",IF(OR(BM250="F",BM250="L",BM250="I",BM250="D"),BV250&lt;&gt;0)),"")</f>
        <v>0</v>
      </c>
      <c r="AM250" s="17" t="b">
        <f t="shared" ref="AM250" ca="1" si="4623">IF($H250,AND(NOT(AL250),OR(IF(BW250&lt;&gt;"",IF(OR(BM250="F",BM250="L"),BW250&lt;&gt;0)),BM250="I",BM250="N",BM250="D")),"")</f>
        <v>0</v>
      </c>
      <c r="AN250" s="17">
        <f t="shared" ref="AN250" ca="1" si="4624">IF(COUNTA(INDIRECT(Q250))=0,0, IF(AND(AO250&lt;&gt;"",X250&lt;AO250),1,IF(AND(AP250&lt;&gt;"",Y250&gt;AP250),1,IF(AND(AQ250,AC250&gt;0),2,0))))</f>
        <v>0</v>
      </c>
      <c r="AO250" s="24" t="str">
        <f t="shared" ref="AO250" ca="1" si="4625">IF($H250,IF(BY250&lt;&gt;"",IF(ISNUMBER(BY250),BY250,""),""),"")</f>
        <v/>
      </c>
      <c r="AP250" s="24" t="str">
        <f t="shared" ref="AP250" ca="1" si="4626">IF($H250,IF(BZ250&lt;&gt;"",IF(ISNUMBER(BZ250),BZ250,""),""),"")</f>
        <v/>
      </c>
      <c r="AQ250" s="17" t="b">
        <f t="shared" ca="1" si="2540"/>
        <v>0</v>
      </c>
      <c r="AR250" s="17" t="b">
        <f t="shared" ref="AR250" ca="1" si="4627">IF(H250,IF(N250&gt;0,IF(BQ250&lt;&gt;"",BQ250&lt;&gt;0,FALSE),FALSE),"")</f>
        <v>0</v>
      </c>
      <c r="AS250" s="17" t="b">
        <f t="shared" ref="AS250" ca="1" si="4628">IF(H250,IF(BR250&lt;&gt;"",BR250&lt;&gt;0,FALSE),"")</f>
        <v>0</v>
      </c>
      <c r="AT250" s="17" t="b">
        <f t="shared" ref="AT250" ca="1" si="4629">IF(H250,IF(N250&gt;0,FALSE,IF(BU250&lt;&gt;"",MATCH(BU250,DataType,0)=1,FALSE)),"")</f>
        <v>0</v>
      </c>
      <c r="AU250" s="17" t="b">
        <f t="shared" ref="AU250" ca="1" si="4630">IF(H250,IF(N250&gt;0,TRUE,IF(BU250&lt;&gt;"",MATCH(BU250,DataType,0)=2,FALSE)),"")</f>
        <v>1</v>
      </c>
      <c r="AV250" s="17" t="b">
        <f t="shared" ref="AV250" ca="1" si="4631">IF(H250,IF(N250&gt;0,FALSE,IF(BU250&lt;&gt;"",MATCH(BU250,DataType,0)=3,FALSE)),"")</f>
        <v>0</v>
      </c>
      <c r="AW250" s="17" t="b">
        <f t="shared" ref="AW250" ca="1" si="4632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633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634">IF(H250,BU250="",FALSE)</f>
        <v>1</v>
      </c>
      <c r="BB250" s="17" t="b">
        <v>0</v>
      </c>
      <c r="BC250" s="17" t="b">
        <f t="shared" ref="BC250" ca="1" si="4635">IF(BA250,IF(N250&gt;0,AND(AZ250,Z250=0),FALSE),"")</f>
        <v>1</v>
      </c>
      <c r="BD250" s="17" t="b">
        <f t="shared" ref="BD250" ca="1" si="4636">IF(BA250,IF(N250&gt;0,AND(NOT(AZ250),Z250=0),FALSE),"")</f>
        <v>0</v>
      </c>
      <c r="BE250" s="17" t="str">
        <f t="shared" ca="1" si="2541"/>
        <v/>
      </c>
      <c r="BF250" s="17" t="b">
        <f t="shared" ca="1" si="2542"/>
        <v>0</v>
      </c>
      <c r="BG250" s="17" t="b">
        <f t="shared" ref="BG250" ca="1" si="4637">IF(BA250,IF(OR(BB250:BF250),FALSE,IF(Z250=0,FALSE,Z250&gt;0)),"")</f>
        <v>0</v>
      </c>
      <c r="BH250" s="17" t="b">
        <f t="shared" ref="BH250" ca="1" si="4638">IF(BA250,COUNTIF(BB250:BG250,TRUE)=1,"")</f>
        <v>1</v>
      </c>
      <c r="BI250" s="17">
        <f t="shared" ref="BI250" ca="1" si="4639">IF(BA250,IFERROR(MATCH(TRUE,BB250:BG250,0),7),"")</f>
        <v>2</v>
      </c>
      <c r="BJ250" s="17" t="b">
        <f t="shared" ref="BJ250" ca="1" si="4640">DF250&lt;&gt;""</f>
        <v>0</v>
      </c>
      <c r="BK250" s="17" t="str">
        <f t="shared" ca="1" si="2543"/>
        <v/>
      </c>
      <c r="BL250" s="17" t="str">
        <f t="shared" ref="BL250" ca="1" si="4641">IF(H250,IF(AND(NOT(BA250),AU250),AC250&gt;0,""),"")</f>
        <v/>
      </c>
      <c r="BM250" s="17" t="str">
        <f t="shared" ref="BM250" ca="1" si="4642">IF(H250,IF(BA250,CHOOSE(BI250,"0","F","L","I","N",IF(AA250&gt;0.5,"N","S"),"0"),CHOOSE(MATCH(BU250,DataType,0),"S",IF(BK250,"I","N"),"D"  )),"")</f>
        <v>F</v>
      </c>
      <c r="BN250" s="17" t="str">
        <f t="shared" ref="BN250" ca="1" si="4643">IF(H250,IF(BJ250,"E",IF(BA250,CHOOSE(BI250,"0","F","L","I","N","S","0"),CHOOSE(MATCH(BU250,DataType,0),"S",IF(BK250,"I","N"),"D"  ))),"")</f>
        <v>F</v>
      </c>
      <c r="BO250" s="17" t="str">
        <f t="shared" ref="BO250" ca="1" si="4644">IF($H250,IF(BM250="0","",IF(AND(AR250,N250=2),"D",IF(BM250="S","N",IF(AL250,"O",IF(AM250,"I","N"))))),"")</f>
        <v>N</v>
      </c>
      <c r="BP250" s="14" t="b">
        <f t="shared" ref="BP250" ca="1" si="4645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646">IF(MID(DC250,1,1)="■",MID(DC250,2,LEN(DC250)),DC250)</f>
        <v/>
      </c>
      <c r="DE250" s="14" t="str">
        <f t="shared" ref="DE250" ca="1" si="4647">IF(DD250&lt;&gt;"",IF(MID(DD250,LEN(DD250),1)="■",MID(DD250,1,LEN(DD250)-1),DD250),"")</f>
        <v/>
      </c>
      <c r="DF250" s="14" t="str">
        <f t="shared" ref="DF250" ca="1" si="4648">IFERROR(IF(DE250&lt;&gt;"",SUBSTITUTE(DE250,"■",". "),""),"##INTERNAL_ERROR")</f>
        <v/>
      </c>
      <c r="DG250" s="14" t="str">
        <f t="shared" ref="DG250" ca="1" si="4649">IF(CN250&lt;&gt;0,"Variable name don't comply with the naming convention","")</f>
        <v/>
      </c>
      <c r="DH250" s="14" t="str">
        <f t="shared" ref="DH250" ca="1" si="4650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651">IF(CP250&lt;&gt;"","Variable label exceed length 150","")</f>
        <v/>
      </c>
      <c r="DJ250" s="14" t="str">
        <f t="shared" ref="DJ250" ca="1" si="4652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653">IF(CR250&lt;&gt;"","The following cases have values below declared theorethical min: " &amp;SUBSTITUTE(CR250," ",", "),"")</f>
        <v/>
      </c>
      <c r="DL250" s="14" t="str">
        <f t="shared" ref="DL250" ca="1" si="4654">IF(CS250&lt;&gt;"","The following cases have values above declared theorethical max: " &amp;SUBSTITUTE(CS250," ",", "),"")</f>
        <v/>
      </c>
      <c r="DM250" s="14" t="str">
        <f t="shared" ref="DM250" ca="1" si="4655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656">IF(CV250&lt;&gt;"","The following records are missing in this required field: " &amp;SUBSTITUTE(CV250," ",", "),"")</f>
        <v/>
      </c>
      <c r="DP250" s="14" t="str">
        <f t="shared" ref="DP250" ca="1" si="4657">IF(CW250&lt;&gt;"","The following cases have non-integer values: " &amp;SUBSTITUTE(CW250," ",", "),"")</f>
        <v/>
      </c>
      <c r="DQ250" s="14" t="str">
        <f t="shared" ref="DQ250" ca="1" si="4658">IF(CX250&lt;&gt;"","The following cases are non-numeric: " &amp;SUBSTITUTE(CX250," ",", "),"")</f>
        <v/>
      </c>
      <c r="DR250" s="14" t="str">
        <f t="shared" ref="DR250" ca="1" si="4659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660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661">OR(ED250&lt;&gt;"",EF250&lt;&gt;"",EG250&lt;&gt;"")</f>
        <v>0</v>
      </c>
      <c r="EA250" s="14" t="str">
        <f t="shared" ref="EA250" ca="1" si="4662">IF(EB250&lt;&gt;"",G250 &amp; " (" &amp; F250 &amp; ")","")</f>
        <v>Primary cancer - Breast (q_85a_3)</v>
      </c>
      <c r="EB250" s="14" t="str">
        <f t="shared" ref="EB250" ca="1" si="4663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664">IF(EB250&lt;&gt;"",G250 &amp; " (" &amp; F250 &amp; "): " &amp; EB250,"")</f>
        <v xml:space="preserve">Primary cancer - Breast (q_85a_3): Values must be numeric. </v>
      </c>
      <c r="ED250" s="14" t="str">
        <f t="shared" ref="ED250" ca="1" si="4665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666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667">IF($H250,AG250,"")</f>
        <v/>
      </c>
      <c r="EG250" s="14" t="str">
        <f t="shared" ref="EG250" ca="1" si="4668">IF($H250,AJ250,"")</f>
        <v/>
      </c>
      <c r="EM250" s="14" t="b">
        <f t="shared" ref="EM250" ca="1" si="4669">OR(EC250&lt;&gt;"",DF250&lt;&gt;"")</f>
        <v>1</v>
      </c>
      <c r="EN250" s="14">
        <f t="shared" ref="EN250" ca="1" si="4670">IF(EM250,C250,"")</f>
        <v>237</v>
      </c>
      <c r="EO250" s="14" t="str">
        <f t="shared" ref="EO250" ca="1" si="4671">IF(EM250,F250,"")</f>
        <v>q_85a_3</v>
      </c>
      <c r="EP250" s="14" t="str">
        <f t="shared" ref="EP250" ca="1" si="4672">EC250</f>
        <v xml:space="preserve">Primary cancer - Breast (q_85a_3): Values must be numeric. </v>
      </c>
      <c r="EQ250" s="14" t="str">
        <f t="shared" ref="EQ250" ca="1" si="4673">DF250</f>
        <v/>
      </c>
    </row>
    <row r="251" spans="2:147" s="14" customFormat="1">
      <c r="B251" s="14" t="str">
        <f t="shared" ref="B251" ca="1" si="4674">DF251</f>
        <v/>
      </c>
      <c r="C251" s="14">
        <f t="shared" ref="C251" ca="1" si="4675">IF(OFFSET(B251,-1,COLUMN(VariableExists)-2),OFFSET(B251,-1,1)+1,OFFSET(B251,-1,1))</f>
        <v>238</v>
      </c>
      <c r="D251" s="14">
        <f t="shared" ref="D251" si="4676">ROW(A251)-2</f>
        <v>249</v>
      </c>
      <c r="E251" s="14" t="str">
        <f t="shared" ref="E251" ca="1" si="4677">IF(OR(G251="",ROW(G251)=2),"",IF(Z251&gt;0,"S",IF(AX251,IF(J251=2,"D","N"),"I")))</f>
        <v>D</v>
      </c>
      <c r="F251" s="14" t="str">
        <f t="shared" ref="F251" ca="1" si="4678">IF(H251,O251,"")</f>
        <v>q_85a_4</v>
      </c>
      <c r="G251" s="14" t="str">
        <f t="shared" ref="G251" ca="1" si="4679">IF(H251,P251,"")</f>
        <v>Primary cancer - Lung</v>
      </c>
      <c r="H251" s="14" t="b">
        <f t="shared" ref="H251" ca="1" si="4680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[DBTemplate.xlsm]labels!SE3:SE725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[DBTemplate.xlsm]labels!SE3:SE4</v>
      </c>
      <c r="L251" s="14" t="str">
        <f ca="1">IF($H251,IF($J251&gt;0,ADDRESS(3,(D251+1)*2,4,,"["&amp;wew!$G$7&amp;"]"&amp;_sheetname_labels)&amp;":"&amp;ADDRESS(2+J251,(D251+1)*2,4),""),"")</f>
        <v>[DBTemplate.xlsm]labels!SF3:SF4</v>
      </c>
      <c r="M251" s="14">
        <f t="shared" ref="M251" ca="1" si="4681">IF($H251,IF(J251&gt;0,COUNTA(INDIRECT(K251))-COUNT(INDIRECT(K251)),0),"")</f>
        <v>0</v>
      </c>
      <c r="N251" s="14">
        <f t="shared" ref="N251" ca="1" si="4682">IF(H251,J251-M251,"")</f>
        <v>2</v>
      </c>
      <c r="O251" s="14" t="str">
        <f t="shared" ref="O251" ca="1" si="4683">IF(INDIRECT(ADDRESS(2,D251+1,,,_sheetname_dataframe))="","",INDIRECT(ADDRESS(2,D251+1,,,_sheetname_dataframe)))</f>
        <v>q_85a_4</v>
      </c>
      <c r="P251" s="14" t="str">
        <f t="shared" ref="P251" ca="1" si="4684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[DBTemplate.xlsm]data_frame!IP3:IP3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685">IF(H251,S251-T251-W251,"")</f>
        <v>0</v>
      </c>
      <c r="AA251" s="12" t="str">
        <f t="shared" ref="AA251" ca="1" si="4686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687">IF($H251,IF(AC251&lt;&gt;"",IF(AC251=0,1,IF(AC251/W251&lt;0.15,2,3)),0),"")</f>
        <v>1</v>
      </c>
      <c r="AE251" s="17" t="b">
        <f t="shared" ref="AE251" ca="1" si="4688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689">IF(AE251,IF($H251,IF(INDIRECT(ADDRESS(1,D251+2,,,_sheetname_dataframe))="","",INDIRECT(ADDRESS(1,D251+2,,,_sheetname_dataframe))),""),"")</f>
        <v/>
      </c>
      <c r="AH251" s="17" t="b">
        <f t="shared" ref="AH251" ca="1" si="4690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691">IF(AH251,IF($H251,IF(INDIRECT(ADDRESS(1,D251+3,,,_sheetname_dataframe))="","",INDIRECT(ADDRESS(1,D251+3,,,_sheetname_dataframe))),""),"")</f>
        <v/>
      </c>
      <c r="AK251" s="17" t="b">
        <f t="shared" ref="AK251" ca="1" si="4692">IF(H251,OR(AQ251,AD251=2),"")</f>
        <v>0</v>
      </c>
      <c r="AL251" s="17" t="b">
        <f t="shared" ref="AL251" ca="1" si="4693">IF($H251,IF(BV251&lt;&gt;"",IF(OR(BM251="F",BM251="L",BM251="I",BM251="D"),BV251&lt;&gt;0)),"")</f>
        <v>0</v>
      </c>
      <c r="AM251" s="17" t="b">
        <f t="shared" ref="AM251" ca="1" si="4694">IF($H251,AND(NOT(AL251),OR(IF(BW251&lt;&gt;"",IF(OR(BM251="F",BM251="L"),BW251&lt;&gt;0)),BM251="I",BM251="N",BM251="D")),"")</f>
        <v>0</v>
      </c>
      <c r="AN251" s="17">
        <f t="shared" ref="AN251" ca="1" si="4695">IF(COUNTA(INDIRECT(Q251))=0,0, IF(AND(AO251&lt;&gt;"",X251&lt;AO251),1,IF(AND(AP251&lt;&gt;"",Y251&gt;AP251),1,IF(AND(AQ251,AC251&gt;0),2,0))))</f>
        <v>0</v>
      </c>
      <c r="AO251" s="24" t="str">
        <f t="shared" ref="AO251" ca="1" si="4696">IF($H251,IF(BY251&lt;&gt;"",IF(ISNUMBER(BY251),BY251,""),""),"")</f>
        <v/>
      </c>
      <c r="AP251" s="24" t="str">
        <f t="shared" ref="AP251" ca="1" si="4697">IF($H251,IF(BZ251&lt;&gt;"",IF(ISNUMBER(BZ251),BZ251,""),""),"")</f>
        <v/>
      </c>
      <c r="AQ251" s="17" t="b">
        <f t="shared" ca="1" si="2540"/>
        <v>0</v>
      </c>
      <c r="AR251" s="17" t="b">
        <f t="shared" ref="AR251" ca="1" si="4698">IF(H251,IF(N251&gt;0,IF(BQ251&lt;&gt;"",BQ251&lt;&gt;0,FALSE),FALSE),"")</f>
        <v>0</v>
      </c>
      <c r="AS251" s="17" t="b">
        <f t="shared" ref="AS251" ca="1" si="4699">IF(H251,IF(BR251&lt;&gt;"",BR251&lt;&gt;0,FALSE),"")</f>
        <v>0</v>
      </c>
      <c r="AT251" s="17" t="b">
        <f t="shared" ref="AT251" ca="1" si="4700">IF(H251,IF(N251&gt;0,FALSE,IF(BU251&lt;&gt;"",MATCH(BU251,DataType,0)=1,FALSE)),"")</f>
        <v>0</v>
      </c>
      <c r="AU251" s="17" t="b">
        <f t="shared" ref="AU251" ca="1" si="4701">IF(H251,IF(N251&gt;0,TRUE,IF(BU251&lt;&gt;"",MATCH(BU251,DataType,0)=2,FALSE)),"")</f>
        <v>1</v>
      </c>
      <c r="AV251" s="17" t="b">
        <f t="shared" ref="AV251" ca="1" si="4702">IF(H251,IF(N251&gt;0,FALSE,IF(BU251&lt;&gt;"",MATCH(BU251,DataType,0)=3,FALSE)),"")</f>
        <v>0</v>
      </c>
      <c r="AW251" s="17" t="b">
        <f t="shared" ref="AW251" ca="1" si="4703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704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705">IF(H251,BU251="",FALSE)</f>
        <v>1</v>
      </c>
      <c r="BB251" s="17" t="b">
        <v>0</v>
      </c>
      <c r="BC251" s="17" t="b">
        <f t="shared" ref="BC251" ca="1" si="4706">IF(BA251,IF(N251&gt;0,AND(AZ251,Z251=0),FALSE),"")</f>
        <v>1</v>
      </c>
      <c r="BD251" s="17" t="b">
        <f t="shared" ref="BD251" ca="1" si="4707">IF(BA251,IF(N251&gt;0,AND(NOT(AZ251),Z251=0),FALSE),"")</f>
        <v>0</v>
      </c>
      <c r="BE251" s="17" t="str">
        <f t="shared" ca="1" si="2541"/>
        <v/>
      </c>
      <c r="BF251" s="17" t="b">
        <f t="shared" ca="1" si="2542"/>
        <v>0</v>
      </c>
      <c r="BG251" s="17" t="b">
        <f t="shared" ref="BG251" ca="1" si="4708">IF(BA251,IF(OR(BB251:BF251),FALSE,IF(Z251=0,FALSE,Z251&gt;0)),"")</f>
        <v>0</v>
      </c>
      <c r="BH251" s="17" t="b">
        <f t="shared" ref="BH251" ca="1" si="4709">IF(BA251,COUNTIF(BB251:BG251,TRUE)=1,"")</f>
        <v>1</v>
      </c>
      <c r="BI251" s="17">
        <f t="shared" ref="BI251" ca="1" si="4710">IF(BA251,IFERROR(MATCH(TRUE,BB251:BG251,0),7),"")</f>
        <v>2</v>
      </c>
      <c r="BJ251" s="17" t="b">
        <f t="shared" ref="BJ251" ca="1" si="4711">DF251&lt;&gt;""</f>
        <v>0</v>
      </c>
      <c r="BK251" s="17" t="str">
        <f t="shared" ca="1" si="2543"/>
        <v/>
      </c>
      <c r="BL251" s="17" t="str">
        <f t="shared" ref="BL251" ca="1" si="4712">IF(H251,IF(AND(NOT(BA251),AU251),AC251&gt;0,""),"")</f>
        <v/>
      </c>
      <c r="BM251" s="17" t="str">
        <f t="shared" ref="BM251" ca="1" si="4713">IF(H251,IF(BA251,CHOOSE(BI251,"0","F","L","I","N",IF(AA251&gt;0.5,"N","S"),"0"),CHOOSE(MATCH(BU251,DataType,0),"S",IF(BK251,"I","N"),"D"  )),"")</f>
        <v>F</v>
      </c>
      <c r="BN251" s="17" t="str">
        <f t="shared" ref="BN251" ca="1" si="4714">IF(H251,IF(BJ251,"E",IF(BA251,CHOOSE(BI251,"0","F","L","I","N","S","0"),CHOOSE(MATCH(BU251,DataType,0),"S",IF(BK251,"I","N"),"D"  ))),"")</f>
        <v>F</v>
      </c>
      <c r="BO251" s="17" t="str">
        <f t="shared" ref="BO251" ca="1" si="4715">IF($H251,IF(BM251="0","",IF(AND(AR251,N251=2),"D",IF(BM251="S","N",IF(AL251,"O",IF(AM251,"I","N"))))),"")</f>
        <v>N</v>
      </c>
      <c r="BP251" s="14" t="b">
        <f t="shared" ref="BP251" ca="1" si="471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717">IF(MID(DC251,1,1)="■",MID(DC251,2,LEN(DC251)),DC251)</f>
        <v/>
      </c>
      <c r="DE251" s="14" t="str">
        <f t="shared" ref="DE251" ca="1" si="4718">IF(DD251&lt;&gt;"",IF(MID(DD251,LEN(DD251),1)="■",MID(DD251,1,LEN(DD251)-1),DD251),"")</f>
        <v/>
      </c>
      <c r="DF251" s="14" t="str">
        <f t="shared" ref="DF251" ca="1" si="4719">IFERROR(IF(DE251&lt;&gt;"",SUBSTITUTE(DE251,"■",". "),""),"##INTERNAL_ERROR")</f>
        <v/>
      </c>
      <c r="DG251" s="14" t="str">
        <f t="shared" ref="DG251" ca="1" si="4720">IF(CN251&lt;&gt;0,"Variable name don't comply with the naming convention","")</f>
        <v/>
      </c>
      <c r="DH251" s="14" t="str">
        <f t="shared" ref="DH251" ca="1" si="472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722">IF(CP251&lt;&gt;"","Variable label exceed length 150","")</f>
        <v/>
      </c>
      <c r="DJ251" s="14" t="str">
        <f t="shared" ref="DJ251" ca="1" si="472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724">IF(CR251&lt;&gt;"","The following cases have values below declared theorethical min: " &amp;SUBSTITUTE(CR251," ",", "),"")</f>
        <v/>
      </c>
      <c r="DL251" s="14" t="str">
        <f t="shared" ref="DL251" ca="1" si="4725">IF(CS251&lt;&gt;"","The following cases have values above declared theorethical max: " &amp;SUBSTITUTE(CS251," ",", "),"")</f>
        <v/>
      </c>
      <c r="DM251" s="14" t="str">
        <f t="shared" ref="DM251" ca="1" si="472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727">IF(CV251&lt;&gt;"","The following records are missing in this required field: " &amp;SUBSTITUTE(CV251," ",", "),"")</f>
        <v/>
      </c>
      <c r="DP251" s="14" t="str">
        <f t="shared" ref="DP251" ca="1" si="4728">IF(CW251&lt;&gt;"","The following cases have non-integer values: " &amp;SUBSTITUTE(CW251," ",", "),"")</f>
        <v/>
      </c>
      <c r="DQ251" s="14" t="str">
        <f t="shared" ref="DQ251" ca="1" si="4729">IF(CX251&lt;&gt;"","The following cases are non-numeric: " &amp;SUBSTITUTE(CX251," ",", "),"")</f>
        <v/>
      </c>
      <c r="DR251" s="14" t="str">
        <f t="shared" ref="DR251" ca="1" si="473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73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732">OR(ED251&lt;&gt;"",EF251&lt;&gt;"",EG251&lt;&gt;"")</f>
        <v>0</v>
      </c>
      <c r="EA251" s="14" t="str">
        <f t="shared" ref="EA251" ca="1" si="4733">IF(EB251&lt;&gt;"",G251 &amp; " (" &amp; F251 &amp; ")","")</f>
        <v>Primary cancer - Lung (q_85a_4)</v>
      </c>
      <c r="EB251" s="14" t="str">
        <f t="shared" ref="EB251" ca="1" si="473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735">IF(EB251&lt;&gt;"",G251 &amp; " (" &amp; F251 &amp; "): " &amp; EB251,"")</f>
        <v xml:space="preserve">Primary cancer - Lung (q_85a_4): Values must be numeric. </v>
      </c>
      <c r="ED251" s="14" t="str">
        <f t="shared" ref="ED251" ca="1" si="473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73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738">IF($H251,AG251,"")</f>
        <v/>
      </c>
      <c r="EG251" s="14" t="str">
        <f t="shared" ref="EG251" ca="1" si="4739">IF($H251,AJ251,"")</f>
        <v/>
      </c>
      <c r="EM251" s="14" t="b">
        <f t="shared" ref="EM251" ca="1" si="4740">OR(EC251&lt;&gt;"",DF251&lt;&gt;"")</f>
        <v>1</v>
      </c>
      <c r="EN251" s="14">
        <f t="shared" ref="EN251" ca="1" si="4741">IF(EM251,C251,"")</f>
        <v>238</v>
      </c>
      <c r="EO251" s="14" t="str">
        <f t="shared" ref="EO251" ca="1" si="4742">IF(EM251,F251,"")</f>
        <v>q_85a_4</v>
      </c>
      <c r="EP251" s="14" t="str">
        <f t="shared" ref="EP251" ca="1" si="4743">EC251</f>
        <v xml:space="preserve">Primary cancer - Lung (q_85a_4): Values must be numeric. </v>
      </c>
      <c r="EQ251" s="14" t="str">
        <f t="shared" ref="EQ251" ca="1" si="4744">DF251</f>
        <v/>
      </c>
    </row>
    <row r="252" spans="2:147" s="14" customFormat="1">
      <c r="B252" s="14" t="str">
        <f t="shared" ref="B252" ca="1" si="4745">DF252</f>
        <v/>
      </c>
      <c r="C252" s="14">
        <f t="shared" ref="C252" ca="1" si="4746">IF(OFFSET(B252,-1,COLUMN(VariableExists)-2),OFFSET(B252,-1,1)+1,OFFSET(B252,-1,1))</f>
        <v>239</v>
      </c>
      <c r="D252" s="14">
        <f t="shared" ref="D252" si="4747">ROW(A252)-2</f>
        <v>250</v>
      </c>
      <c r="E252" s="14" t="str">
        <f t="shared" ref="E252" ca="1" si="4748">IF(OR(G252="",ROW(G252)=2),"",IF(Z252&gt;0,"S",IF(AX252,IF(J252=2,"D","N"),"I")))</f>
        <v>D</v>
      </c>
      <c r="F252" s="14" t="str">
        <f t="shared" ref="F252" ca="1" si="4749">IF(H252,O252,"")</f>
        <v>q_85a_5</v>
      </c>
      <c r="G252" s="14" t="str">
        <f t="shared" ref="G252" ca="1" si="4750">IF(H252,P252,"")</f>
        <v>Primary cancer - other Thoracic</v>
      </c>
      <c r="H252" s="14" t="b">
        <f t="shared" ref="H252" ca="1" si="475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[DBTemplate.xlsm]labels!SG3:SG725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[DBTemplate.xlsm]labels!SG3:SG4</v>
      </c>
      <c r="L252" s="14" t="str">
        <f ca="1">IF($H252,IF($J252&gt;0,ADDRESS(3,(D252+1)*2,4,,"["&amp;wew!$G$7&amp;"]"&amp;_sheetname_labels)&amp;":"&amp;ADDRESS(2+J252,(D252+1)*2,4),""),"")</f>
        <v>[DBTemplate.xlsm]labels!SH3:SH4</v>
      </c>
      <c r="M252" s="14">
        <f t="shared" ref="M252" ca="1" si="4752">IF($H252,IF(J252&gt;0,COUNTA(INDIRECT(K252))-COUNT(INDIRECT(K252)),0),"")</f>
        <v>0</v>
      </c>
      <c r="N252" s="14">
        <f t="shared" ref="N252" ca="1" si="4753">IF(H252,J252-M252,"")</f>
        <v>2</v>
      </c>
      <c r="O252" s="14" t="str">
        <f t="shared" ref="O252" ca="1" si="4754">IF(INDIRECT(ADDRESS(2,D252+1,,,_sheetname_dataframe))="","",INDIRECT(ADDRESS(2,D252+1,,,_sheetname_dataframe)))</f>
        <v>q_85a_5</v>
      </c>
      <c r="P252" s="14" t="str">
        <f t="shared" ref="P252" ca="1" si="475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[DBTemplate.xlsm]data_frame!IQ3:IQ3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4756">IF(H252,S252-T252-W252,"")</f>
        <v>0</v>
      </c>
      <c r="AA252" s="12" t="str">
        <f t="shared" ref="AA252" ca="1" si="475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4758">IF($H252,IF(AC252&lt;&gt;"",IF(AC252=0,1,IF(AC252/W252&lt;0.15,2,3)),0),"")</f>
        <v>1</v>
      </c>
      <c r="AE252" s="17" t="b">
        <f t="shared" ref="AE252" ca="1" si="475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4760">IF(AE252,IF($H252,IF(INDIRECT(ADDRESS(1,D252+2,,,_sheetname_dataframe))="","",INDIRECT(ADDRESS(1,D252+2,,,_sheetname_dataframe))),""),"")</f>
        <v/>
      </c>
      <c r="AH252" s="17" t="b">
        <f t="shared" ref="AH252" ca="1" si="476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4762">IF(AH252,IF($H252,IF(INDIRECT(ADDRESS(1,D252+3,,,_sheetname_dataframe))="","",INDIRECT(ADDRESS(1,D252+3,,,_sheetname_dataframe))),""),"")</f>
        <v/>
      </c>
      <c r="AK252" s="17" t="b">
        <f t="shared" ref="AK252" ca="1" si="4763">IF(H252,OR(AQ252,AD252=2),"")</f>
        <v>0</v>
      </c>
      <c r="AL252" s="17" t="b">
        <f t="shared" ref="AL252" ca="1" si="4764">IF($H252,IF(BV252&lt;&gt;"",IF(OR(BM252="F",BM252="L",BM252="I",BM252="D"),BV252&lt;&gt;0)),"")</f>
        <v>0</v>
      </c>
      <c r="AM252" s="17" t="b">
        <f t="shared" ref="AM252" ca="1" si="4765">IF($H252,AND(NOT(AL252),OR(IF(BW252&lt;&gt;"",IF(OR(BM252="F",BM252="L"),BW252&lt;&gt;0)),BM252="I",BM252="N",BM252="D")),"")</f>
        <v>0</v>
      </c>
      <c r="AN252" s="17">
        <f t="shared" ref="AN252" ca="1" si="4766">IF(COUNTA(INDIRECT(Q252))=0,0, IF(AND(AO252&lt;&gt;"",X252&lt;AO252),1,IF(AND(AP252&lt;&gt;"",Y252&gt;AP252),1,IF(AND(AQ252,AC252&gt;0),2,0))))</f>
        <v>0</v>
      </c>
      <c r="AO252" s="24" t="str">
        <f t="shared" ref="AO252" ca="1" si="4767">IF($H252,IF(BY252&lt;&gt;"",IF(ISNUMBER(BY252),BY252,""),""),"")</f>
        <v/>
      </c>
      <c r="AP252" s="24" t="str">
        <f t="shared" ref="AP252" ca="1" si="4768">IF($H252,IF(BZ252&lt;&gt;"",IF(ISNUMBER(BZ252),BZ252,""),""),"")</f>
        <v/>
      </c>
      <c r="AQ252" s="17" t="b">
        <f t="shared" ca="1" si="2540"/>
        <v>0</v>
      </c>
      <c r="AR252" s="17" t="b">
        <f t="shared" ref="AR252" ca="1" si="4769">IF(H252,IF(N252&gt;0,IF(BQ252&lt;&gt;"",BQ252&lt;&gt;0,FALSE),FALSE),"")</f>
        <v>0</v>
      </c>
      <c r="AS252" s="17" t="b">
        <f t="shared" ref="AS252" ca="1" si="4770">IF(H252,IF(BR252&lt;&gt;"",BR252&lt;&gt;0,FALSE),"")</f>
        <v>0</v>
      </c>
      <c r="AT252" s="17" t="b">
        <f t="shared" ref="AT252" ca="1" si="4771">IF(H252,IF(N252&gt;0,FALSE,IF(BU252&lt;&gt;"",MATCH(BU252,DataType,0)=1,FALSE)),"")</f>
        <v>0</v>
      </c>
      <c r="AU252" s="17" t="b">
        <f t="shared" ref="AU252" ca="1" si="4772">IF(H252,IF(N252&gt;0,TRUE,IF(BU252&lt;&gt;"",MATCH(BU252,DataType,0)=2,FALSE)),"")</f>
        <v>1</v>
      </c>
      <c r="AV252" s="17" t="b">
        <f t="shared" ref="AV252" ca="1" si="4773">IF(H252,IF(N252&gt;0,FALSE,IF(BU252&lt;&gt;"",MATCH(BU252,DataType,0)=3,FALSE)),"")</f>
        <v>0</v>
      </c>
      <c r="AW252" s="17" t="b">
        <f t="shared" ref="AW252" ca="1" si="4774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4775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4776">IF(H252,BU252="",FALSE)</f>
        <v>1</v>
      </c>
      <c r="BB252" s="17" t="b">
        <v>0</v>
      </c>
      <c r="BC252" s="17" t="b">
        <f t="shared" ref="BC252" ca="1" si="4777">IF(BA252,IF(N252&gt;0,AND(AZ252,Z252=0),FALSE),"")</f>
        <v>1</v>
      </c>
      <c r="BD252" s="17" t="b">
        <f t="shared" ref="BD252" ca="1" si="4778">IF(BA252,IF(N252&gt;0,AND(NOT(AZ252),Z252=0),FALSE),"")</f>
        <v>0</v>
      </c>
      <c r="BE252" s="17" t="str">
        <f t="shared" ca="1" si="2541"/>
        <v/>
      </c>
      <c r="BF252" s="17" t="b">
        <f t="shared" ca="1" si="2542"/>
        <v>0</v>
      </c>
      <c r="BG252" s="17" t="b">
        <f t="shared" ref="BG252" ca="1" si="4779">IF(BA252,IF(OR(BB252:BF252),FALSE,IF(Z252=0,FALSE,Z252&gt;0)),"")</f>
        <v>0</v>
      </c>
      <c r="BH252" s="17" t="b">
        <f t="shared" ref="BH252" ca="1" si="4780">IF(BA252,COUNTIF(BB252:BG252,TRUE)=1,"")</f>
        <v>1</v>
      </c>
      <c r="BI252" s="17">
        <f t="shared" ref="BI252" ca="1" si="4781">IF(BA252,IFERROR(MATCH(TRUE,BB252:BG252,0),7),"")</f>
        <v>2</v>
      </c>
      <c r="BJ252" s="17" t="b">
        <f t="shared" ref="BJ252" ca="1" si="4782">DF252&lt;&gt;""</f>
        <v>0</v>
      </c>
      <c r="BK252" s="17" t="str">
        <f t="shared" ca="1" si="2543"/>
        <v/>
      </c>
      <c r="BL252" s="17" t="str">
        <f t="shared" ref="BL252" ca="1" si="4783">IF(H252,IF(AND(NOT(BA252),AU252),AC252&gt;0,""),"")</f>
        <v/>
      </c>
      <c r="BM252" s="17" t="str">
        <f t="shared" ref="BM252" ca="1" si="4784">IF(H252,IF(BA252,CHOOSE(BI252,"0","F","L","I","N",IF(AA252&gt;0.5,"N","S"),"0"),CHOOSE(MATCH(BU252,DataType,0),"S",IF(BK252,"I","N"),"D"  )),"")</f>
        <v>F</v>
      </c>
      <c r="BN252" s="17" t="str">
        <f t="shared" ref="BN252" ca="1" si="4785">IF(H252,IF(BJ252,"E",IF(BA252,CHOOSE(BI252,"0","F","L","I","N","S","0"),CHOOSE(MATCH(BU252,DataType,0),"S",IF(BK252,"I","N"),"D"  ))),"")</f>
        <v>F</v>
      </c>
      <c r="BO252" s="17" t="str">
        <f t="shared" ref="BO252" ca="1" si="4786">IF($H252,IF(BM252="0","",IF(AND(AR252,N252=2),"D",IF(BM252="S","N",IF(AL252,"O",IF(AM252,"I","N"))))),"")</f>
        <v>N</v>
      </c>
      <c r="BP252" s="14" t="b">
        <f t="shared" ref="BP252" ca="1" si="4787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4788">IF(MID(DC252,1,1)="■",MID(DC252,2,LEN(DC252)),DC252)</f>
        <v/>
      </c>
      <c r="DE252" s="14" t="str">
        <f t="shared" ref="DE252" ca="1" si="4789">IF(DD252&lt;&gt;"",IF(MID(DD252,LEN(DD252),1)="■",MID(DD252,1,LEN(DD252)-1),DD252),"")</f>
        <v/>
      </c>
      <c r="DF252" s="14" t="str">
        <f t="shared" ref="DF252" ca="1" si="4790">IFERROR(IF(DE252&lt;&gt;"",SUBSTITUTE(DE252,"■",". "),""),"##INTERNAL_ERROR")</f>
        <v/>
      </c>
      <c r="DG252" s="14" t="str">
        <f t="shared" ref="DG252" ca="1" si="4791">IF(CN252&lt;&gt;0,"Variable name don't comply with the naming convention","")</f>
        <v/>
      </c>
      <c r="DH252" s="14" t="str">
        <f t="shared" ref="DH252" ca="1" si="4792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4793">IF(CP252&lt;&gt;"","Variable label exceed length 150","")</f>
        <v/>
      </c>
      <c r="DJ252" s="14" t="str">
        <f t="shared" ref="DJ252" ca="1" si="4794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4795">IF(CR252&lt;&gt;"","The following cases have values below declared theorethical min: " &amp;SUBSTITUTE(CR252," ",", "),"")</f>
        <v/>
      </c>
      <c r="DL252" s="14" t="str">
        <f t="shared" ref="DL252" ca="1" si="4796">IF(CS252&lt;&gt;"","The following cases have values above declared theorethical max: " &amp;SUBSTITUTE(CS252," ",", "),"")</f>
        <v/>
      </c>
      <c r="DM252" s="14" t="str">
        <f t="shared" ref="DM252" ca="1" si="4797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4798">IF(CV252&lt;&gt;"","The following records are missing in this required field: " &amp;SUBSTITUTE(CV252," ",", "),"")</f>
        <v/>
      </c>
      <c r="DP252" s="14" t="str">
        <f t="shared" ref="DP252" ca="1" si="4799">IF(CW252&lt;&gt;"","The following cases have non-integer values: " &amp;SUBSTITUTE(CW252," ",", "),"")</f>
        <v/>
      </c>
      <c r="DQ252" s="14" t="str">
        <f t="shared" ref="DQ252" ca="1" si="4800">IF(CX252&lt;&gt;"","The following cases are non-numeric: " &amp;SUBSTITUTE(CX252," ",", "),"")</f>
        <v/>
      </c>
      <c r="DR252" s="14" t="str">
        <f t="shared" ref="DR252" ca="1" si="4801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4802">IF(CZ252&lt;&gt;"","In the following cases " &amp; P252 &amp; " " &amp; LOWER(MID(AJ252,1,1)) &amp; MID(AJ252,2,LEN(AJ252)) &amp; ": " &amp;SUBSTITUTE(CZ252," ",", "),"")</f>
        <v/>
      </c>
      <c r="DZ252" s="14" t="b">
        <f t="shared" ref="DZ252" ca="1" si="4803">OR(ED252&lt;&gt;"",EF252&lt;&gt;"",EG252&lt;&gt;"")</f>
        <v>0</v>
      </c>
      <c r="EA252" s="14" t="str">
        <f t="shared" ref="EA252" ca="1" si="4804">IF(EB252&lt;&gt;"",G252 &amp; " (" &amp; F252 &amp; ")","")</f>
        <v>Primary cancer - other Thoracic (q_85a_5)</v>
      </c>
      <c r="EB252" s="14" t="str">
        <f t="shared" ref="EB252" ca="1" si="4805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4806">IF(EB252&lt;&gt;"",G252 &amp; " (" &amp; F252 &amp; "): " &amp; EB252,"")</f>
        <v xml:space="preserve">Primary cancer - other Thoracic (q_85a_5): Values must be numeric. </v>
      </c>
      <c r="ED252" s="14" t="str">
        <f t="shared" ref="ED252" ca="1" si="4807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4808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4809">IF($H252,AG252,"")</f>
        <v/>
      </c>
      <c r="EG252" s="14" t="str">
        <f t="shared" ref="EG252" ca="1" si="4810">IF($H252,AJ252,"")</f>
        <v/>
      </c>
      <c r="EM252" s="14" t="b">
        <f t="shared" ref="EM252" ca="1" si="4811">OR(EC252&lt;&gt;"",DF252&lt;&gt;"")</f>
        <v>1</v>
      </c>
      <c r="EN252" s="14">
        <f t="shared" ref="EN252" ca="1" si="4812">IF(EM252,C252,"")</f>
        <v>239</v>
      </c>
      <c r="EO252" s="14" t="str">
        <f t="shared" ref="EO252" ca="1" si="4813">IF(EM252,F252,"")</f>
        <v>q_85a_5</v>
      </c>
      <c r="EP252" s="14" t="str">
        <f t="shared" ref="EP252" ca="1" si="4814">EC252</f>
        <v xml:space="preserve">Primary cancer - other Thoracic (q_85a_5): Values must be numeric. </v>
      </c>
      <c r="EQ252" s="14" t="str">
        <f t="shared" ref="EQ252" ca="1" si="4815">DF252</f>
        <v/>
      </c>
    </row>
    <row r="253" spans="2:147" s="14" customFormat="1">
      <c r="B253" s="14" t="str">
        <f t="shared" ref="B253" ca="1" si="4816">DF253</f>
        <v/>
      </c>
      <c r="C253" s="14">
        <f t="shared" ref="C253" ca="1" si="4817">IF(OFFSET(B253,-1,COLUMN(VariableExists)-2),OFFSET(B253,-1,1)+1,OFFSET(B253,-1,1))</f>
        <v>240</v>
      </c>
      <c r="D253" s="14">
        <f t="shared" ref="D253" si="4818">ROW(A253)-2</f>
        <v>251</v>
      </c>
      <c r="E253" s="14" t="str">
        <f t="shared" ref="E253" ca="1" si="4819">IF(OR(G253="",ROW(G253)=2),"",IF(Z253&gt;0,"S",IF(AX253,IF(J253=2,"D","N"),"I")))</f>
        <v>D</v>
      </c>
      <c r="F253" s="14" t="str">
        <f t="shared" ref="F253" ca="1" si="4820">IF(H253,O253,"")</f>
        <v>q_85a_6</v>
      </c>
      <c r="G253" s="14" t="str">
        <f t="shared" ref="G253" ca="1" si="4821">IF(H253,P253,"")</f>
        <v>Primary cancer - Gastric</v>
      </c>
      <c r="H253" s="14" t="b">
        <f t="shared" ref="H253" ca="1" si="4822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[DBTemplate.xlsm]labels!SI3:SI725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[DBTemplate.xlsm]labels!SI3:SI4</v>
      </c>
      <c r="L253" s="14" t="str">
        <f ca="1">IF($H253,IF($J253&gt;0,ADDRESS(3,(D253+1)*2,4,,"["&amp;wew!$G$7&amp;"]"&amp;_sheetname_labels)&amp;":"&amp;ADDRESS(2+J253,(D253+1)*2,4),""),"")</f>
        <v>[DBTemplate.xlsm]labels!SJ3:SJ4</v>
      </c>
      <c r="M253" s="14">
        <f t="shared" ref="M253" ca="1" si="4823">IF($H253,IF(J253&gt;0,COUNTA(INDIRECT(K253))-COUNT(INDIRECT(K253)),0),"")</f>
        <v>0</v>
      </c>
      <c r="N253" s="14">
        <f t="shared" ref="N253" ca="1" si="4824">IF(H253,J253-M253,"")</f>
        <v>2</v>
      </c>
      <c r="O253" s="14" t="str">
        <f t="shared" ref="O253" ca="1" si="4825">IF(INDIRECT(ADDRESS(2,D253+1,,,_sheetname_dataframe))="","",INDIRECT(ADDRESS(2,D253+1,,,_sheetname_dataframe)))</f>
        <v>q_85a_6</v>
      </c>
      <c r="P253" s="14" t="str">
        <f t="shared" ref="P253" ca="1" si="4826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[DBTemplate.xlsm]data_frame!IR3:IR3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4827">IF(H253,S253-T253-W253,"")</f>
        <v>0</v>
      </c>
      <c r="AA253" s="12" t="str">
        <f t="shared" ref="AA253" ca="1" si="4828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4829">IF($H253,IF(AC253&lt;&gt;"",IF(AC253=0,1,IF(AC253/W253&lt;0.15,2,3)),0),"")</f>
        <v>1</v>
      </c>
      <c r="AE253" s="17" t="b">
        <f t="shared" ref="AE253" ca="1" si="4830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4831">IF(AE253,IF($H253,IF(INDIRECT(ADDRESS(1,D253+2,,,_sheetname_dataframe))="","",INDIRECT(ADDRESS(1,D253+2,,,_sheetname_dataframe))),""),"")</f>
        <v/>
      </c>
      <c r="AH253" s="17" t="b">
        <f t="shared" ref="AH253" ca="1" si="4832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4833">IF(AH253,IF($H253,IF(INDIRECT(ADDRESS(1,D253+3,,,_sheetname_dataframe))="","",INDIRECT(ADDRESS(1,D253+3,,,_sheetname_dataframe))),""),"")</f>
        <v/>
      </c>
      <c r="AK253" s="17" t="b">
        <f t="shared" ref="AK253" ca="1" si="4834">IF(H253,OR(AQ253,AD253=2),"")</f>
        <v>0</v>
      </c>
      <c r="AL253" s="17" t="b">
        <f t="shared" ref="AL253" ca="1" si="4835">IF($H253,IF(BV253&lt;&gt;"",IF(OR(BM253="F",BM253="L",BM253="I",BM253="D"),BV253&lt;&gt;0)),"")</f>
        <v>0</v>
      </c>
      <c r="AM253" s="17" t="b">
        <f t="shared" ref="AM253" ca="1" si="4836">IF($H253,AND(NOT(AL253),OR(IF(BW253&lt;&gt;"",IF(OR(BM253="F",BM253="L"),BW253&lt;&gt;0)),BM253="I",BM253="N",BM253="D")),"")</f>
        <v>0</v>
      </c>
      <c r="AN253" s="17">
        <f t="shared" ref="AN253" ca="1" si="4837">IF(COUNTA(INDIRECT(Q253))=0,0, IF(AND(AO253&lt;&gt;"",X253&lt;AO253),1,IF(AND(AP253&lt;&gt;"",Y253&gt;AP253),1,IF(AND(AQ253,AC253&gt;0),2,0))))</f>
        <v>0</v>
      </c>
      <c r="AO253" s="24" t="str">
        <f t="shared" ref="AO253" ca="1" si="4838">IF($H253,IF(BY253&lt;&gt;"",IF(ISNUMBER(BY253),BY253,""),""),"")</f>
        <v/>
      </c>
      <c r="AP253" s="24" t="str">
        <f t="shared" ref="AP253" ca="1" si="4839">IF($H253,IF(BZ253&lt;&gt;"",IF(ISNUMBER(BZ253),BZ253,""),""),"")</f>
        <v/>
      </c>
      <c r="AQ253" s="17" t="b">
        <f t="shared" ca="1" si="2540"/>
        <v>0</v>
      </c>
      <c r="AR253" s="17" t="b">
        <f t="shared" ref="AR253" ca="1" si="4840">IF(H253,IF(N253&gt;0,IF(BQ253&lt;&gt;"",BQ253&lt;&gt;0,FALSE),FALSE),"")</f>
        <v>0</v>
      </c>
      <c r="AS253" s="17" t="b">
        <f t="shared" ref="AS253" ca="1" si="4841">IF(H253,IF(BR253&lt;&gt;"",BR253&lt;&gt;0,FALSE),"")</f>
        <v>0</v>
      </c>
      <c r="AT253" s="17" t="b">
        <f t="shared" ref="AT253" ca="1" si="4842">IF(H253,IF(N253&gt;0,FALSE,IF(BU253&lt;&gt;"",MATCH(BU253,DataType,0)=1,FALSE)),"")</f>
        <v>0</v>
      </c>
      <c r="AU253" s="17" t="b">
        <f t="shared" ref="AU253" ca="1" si="4843">IF(H253,IF(N253&gt;0,TRUE,IF(BU253&lt;&gt;"",MATCH(BU253,DataType,0)=2,FALSE)),"")</f>
        <v>1</v>
      </c>
      <c r="AV253" s="17" t="b">
        <f t="shared" ref="AV253" ca="1" si="4844">IF(H253,IF(N253&gt;0,FALSE,IF(BU253&lt;&gt;"",MATCH(BU253,DataType,0)=3,FALSE)),"")</f>
        <v>0</v>
      </c>
      <c r="AW253" s="17" t="b">
        <f t="shared" ref="AW253" ca="1" si="4845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4846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4847">IF(H253,BU253="",FALSE)</f>
        <v>1</v>
      </c>
      <c r="BB253" s="17" t="b">
        <v>0</v>
      </c>
      <c r="BC253" s="17" t="b">
        <f t="shared" ref="BC253" ca="1" si="4848">IF(BA253,IF(N253&gt;0,AND(AZ253,Z253=0),FALSE),"")</f>
        <v>1</v>
      </c>
      <c r="BD253" s="17" t="b">
        <f t="shared" ref="BD253" ca="1" si="4849">IF(BA253,IF(N253&gt;0,AND(NOT(AZ253),Z253=0),FALSE),"")</f>
        <v>0</v>
      </c>
      <c r="BE253" s="17" t="str">
        <f t="shared" ca="1" si="2541"/>
        <v/>
      </c>
      <c r="BF253" s="17" t="b">
        <f t="shared" ca="1" si="2542"/>
        <v>0</v>
      </c>
      <c r="BG253" s="17" t="b">
        <f t="shared" ref="BG253" ca="1" si="4850">IF(BA253,IF(OR(BB253:BF253),FALSE,IF(Z253=0,FALSE,Z253&gt;0)),"")</f>
        <v>0</v>
      </c>
      <c r="BH253" s="17" t="b">
        <f t="shared" ref="BH253" ca="1" si="4851">IF(BA253,COUNTIF(BB253:BG253,TRUE)=1,"")</f>
        <v>1</v>
      </c>
      <c r="BI253" s="17">
        <f t="shared" ref="BI253" ca="1" si="4852">IF(BA253,IFERROR(MATCH(TRUE,BB253:BG253,0),7),"")</f>
        <v>2</v>
      </c>
      <c r="BJ253" s="17" t="b">
        <f t="shared" ref="BJ253" ca="1" si="4853">DF253&lt;&gt;""</f>
        <v>0</v>
      </c>
      <c r="BK253" s="17" t="str">
        <f t="shared" ca="1" si="2543"/>
        <v/>
      </c>
      <c r="BL253" s="17" t="str">
        <f t="shared" ref="BL253" ca="1" si="4854">IF(H253,IF(AND(NOT(BA253),AU253),AC253&gt;0,""),"")</f>
        <v/>
      </c>
      <c r="BM253" s="17" t="str">
        <f t="shared" ref="BM253" ca="1" si="4855">IF(H253,IF(BA253,CHOOSE(BI253,"0","F","L","I","N",IF(AA253&gt;0.5,"N","S"),"0"),CHOOSE(MATCH(BU253,DataType,0),"S",IF(BK253,"I","N"),"D"  )),"")</f>
        <v>F</v>
      </c>
      <c r="BN253" s="17" t="str">
        <f t="shared" ref="BN253" ca="1" si="4856">IF(H253,IF(BJ253,"E",IF(BA253,CHOOSE(BI253,"0","F","L","I","N","S","0"),CHOOSE(MATCH(BU253,DataType,0),"S",IF(BK253,"I","N"),"D"  ))),"")</f>
        <v>F</v>
      </c>
      <c r="BO253" s="17" t="str">
        <f t="shared" ref="BO253" ca="1" si="4857">IF($H253,IF(BM253="0","",IF(AND(AR253,N253=2),"D",IF(BM253="S","N",IF(AL253,"O",IF(AM253,"I","N"))))),"")</f>
        <v>N</v>
      </c>
      <c r="BP253" s="14" t="b">
        <f t="shared" ref="BP253" ca="1" si="4858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4859">IF(MID(DC253,1,1)="■",MID(DC253,2,LEN(DC253)),DC253)</f>
        <v/>
      </c>
      <c r="DE253" s="14" t="str">
        <f t="shared" ref="DE253" ca="1" si="4860">IF(DD253&lt;&gt;"",IF(MID(DD253,LEN(DD253),1)="■",MID(DD253,1,LEN(DD253)-1),DD253),"")</f>
        <v/>
      </c>
      <c r="DF253" s="14" t="str">
        <f t="shared" ref="DF253" ca="1" si="4861">IFERROR(IF(DE253&lt;&gt;"",SUBSTITUTE(DE253,"■",". "),""),"##INTERNAL_ERROR")</f>
        <v/>
      </c>
      <c r="DG253" s="14" t="str">
        <f t="shared" ref="DG253" ca="1" si="4862">IF(CN253&lt;&gt;0,"Variable name don't comply with the naming convention","")</f>
        <v/>
      </c>
      <c r="DH253" s="14" t="str">
        <f t="shared" ref="DH253" ca="1" si="4863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4864">IF(CP253&lt;&gt;"","Variable label exceed length 150","")</f>
        <v/>
      </c>
      <c r="DJ253" s="14" t="str">
        <f t="shared" ref="DJ253" ca="1" si="4865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4866">IF(CR253&lt;&gt;"","The following cases have values below declared theorethical min: " &amp;SUBSTITUTE(CR253," ",", "),"")</f>
        <v/>
      </c>
      <c r="DL253" s="14" t="str">
        <f t="shared" ref="DL253" ca="1" si="4867">IF(CS253&lt;&gt;"","The following cases have values above declared theorethical max: " &amp;SUBSTITUTE(CS253," ",", "),"")</f>
        <v/>
      </c>
      <c r="DM253" s="14" t="str">
        <f t="shared" ref="DM253" ca="1" si="4868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4869">IF(CV253&lt;&gt;"","The following records are missing in this required field: " &amp;SUBSTITUTE(CV253," ",", "),"")</f>
        <v/>
      </c>
      <c r="DP253" s="14" t="str">
        <f t="shared" ref="DP253" ca="1" si="4870">IF(CW253&lt;&gt;"","The following cases have non-integer values: " &amp;SUBSTITUTE(CW253," ",", "),"")</f>
        <v/>
      </c>
      <c r="DQ253" s="14" t="str">
        <f t="shared" ref="DQ253" ca="1" si="4871">IF(CX253&lt;&gt;"","The following cases are non-numeric: " &amp;SUBSTITUTE(CX253," ",", "),"")</f>
        <v/>
      </c>
      <c r="DR253" s="14" t="str">
        <f t="shared" ref="DR253" ca="1" si="4872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4873">IF(CZ253&lt;&gt;"","In the following cases " &amp; P253 &amp; " " &amp; LOWER(MID(AJ253,1,1)) &amp; MID(AJ253,2,LEN(AJ253)) &amp; ": " &amp;SUBSTITUTE(CZ253," ",", "),"")</f>
        <v/>
      </c>
      <c r="DZ253" s="14" t="b">
        <f t="shared" ref="DZ253" ca="1" si="4874">OR(ED253&lt;&gt;"",EF253&lt;&gt;"",EG253&lt;&gt;"")</f>
        <v>0</v>
      </c>
      <c r="EA253" s="14" t="str">
        <f t="shared" ref="EA253" ca="1" si="4875">IF(EB253&lt;&gt;"",G253 &amp; " (" &amp; F253 &amp; ")","")</f>
        <v>Primary cancer - Gastric (q_85a_6)</v>
      </c>
      <c r="EB253" s="14" t="str">
        <f t="shared" ref="EB253" ca="1" si="4876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4877">IF(EB253&lt;&gt;"",G253 &amp; " (" &amp; F253 &amp; "): " &amp; EB253,"")</f>
        <v xml:space="preserve">Primary cancer - Gastric (q_85a_6): Values must be numeric. </v>
      </c>
      <c r="ED253" s="14" t="str">
        <f t="shared" ref="ED253" ca="1" si="4878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4879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4880">IF($H253,AG253,"")</f>
        <v/>
      </c>
      <c r="EG253" s="14" t="str">
        <f t="shared" ref="EG253" ca="1" si="4881">IF($H253,AJ253,"")</f>
        <v/>
      </c>
      <c r="EM253" s="14" t="b">
        <f t="shared" ref="EM253" ca="1" si="4882">OR(EC253&lt;&gt;"",DF253&lt;&gt;"")</f>
        <v>1</v>
      </c>
      <c r="EN253" s="14">
        <f t="shared" ref="EN253" ca="1" si="4883">IF(EM253,C253,"")</f>
        <v>240</v>
      </c>
      <c r="EO253" s="14" t="str">
        <f t="shared" ref="EO253" ca="1" si="4884">IF(EM253,F253,"")</f>
        <v>q_85a_6</v>
      </c>
      <c r="EP253" s="14" t="str">
        <f t="shared" ref="EP253" ca="1" si="4885">EC253</f>
        <v xml:space="preserve">Primary cancer - Gastric (q_85a_6): Values must be numeric. </v>
      </c>
      <c r="EQ253" s="14" t="str">
        <f t="shared" ref="EQ253" ca="1" si="4886">DF253</f>
        <v/>
      </c>
    </row>
    <row r="254" spans="2:147" s="14" customFormat="1">
      <c r="B254" s="14" t="str">
        <f t="shared" ref="B254" ca="1" si="4887">DF254</f>
        <v/>
      </c>
      <c r="C254" s="14">
        <f t="shared" ref="C254" ca="1" si="4888">IF(OFFSET(B254,-1,COLUMN(VariableExists)-2),OFFSET(B254,-1,1)+1,OFFSET(B254,-1,1))</f>
        <v>241</v>
      </c>
      <c r="D254" s="14">
        <f t="shared" ref="D254" si="4889">ROW(A254)-2</f>
        <v>252</v>
      </c>
      <c r="E254" s="14" t="str">
        <f t="shared" ref="E254" ca="1" si="4890">IF(OR(G254="",ROW(G254)=2),"",IF(Z254&gt;0,"S",IF(AX254,IF(J254=2,"D","N"),"I")))</f>
        <v>D</v>
      </c>
      <c r="F254" s="14" t="str">
        <f t="shared" ref="F254" ca="1" si="4891">IF(H254,O254,"")</f>
        <v>q_85a_7</v>
      </c>
      <c r="G254" s="14" t="str">
        <f t="shared" ref="G254" ca="1" si="4892">IF(H254,P254,"")</f>
        <v>Primary cancer - Colon</v>
      </c>
      <c r="H254" s="14" t="b">
        <f t="shared" ref="H254" ca="1" si="4893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[DBTemplate.xlsm]labels!SK3:SK725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[DBTemplate.xlsm]labels!SK3:SK4</v>
      </c>
      <c r="L254" s="14" t="str">
        <f ca="1">IF($H254,IF($J254&gt;0,ADDRESS(3,(D254+1)*2,4,,"["&amp;wew!$G$7&amp;"]"&amp;_sheetname_labels)&amp;":"&amp;ADDRESS(2+J254,(D254+1)*2,4),""),"")</f>
        <v>[DBTemplate.xlsm]labels!SL3:SL4</v>
      </c>
      <c r="M254" s="14">
        <f t="shared" ref="M254" ca="1" si="4894">IF($H254,IF(J254&gt;0,COUNTA(INDIRECT(K254))-COUNT(INDIRECT(K254)),0),"")</f>
        <v>0</v>
      </c>
      <c r="N254" s="14">
        <f t="shared" ref="N254" ca="1" si="4895">IF(H254,J254-M254,"")</f>
        <v>2</v>
      </c>
      <c r="O254" s="14" t="str">
        <f t="shared" ref="O254" ca="1" si="4896">IF(INDIRECT(ADDRESS(2,D254+1,,,_sheetname_dataframe))="","",INDIRECT(ADDRESS(2,D254+1,,,_sheetname_dataframe)))</f>
        <v>q_85a_7</v>
      </c>
      <c r="P254" s="14" t="str">
        <f t="shared" ref="P254" ca="1" si="4897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[DBTemplate.xlsm]data_frame!IS3:IS3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4898">IF(H254,S254-T254-W254,"")</f>
        <v>0</v>
      </c>
      <c r="AA254" s="12" t="str">
        <f t="shared" ref="AA254" ca="1" si="4899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4900">IF($H254,IF(AC254&lt;&gt;"",IF(AC254=0,1,IF(AC254/W254&lt;0.15,2,3)),0),"")</f>
        <v>1</v>
      </c>
      <c r="AE254" s="17" t="b">
        <f t="shared" ref="AE254" ca="1" si="4901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4902">IF(AE254,IF($H254,IF(INDIRECT(ADDRESS(1,D254+2,,,_sheetname_dataframe))="","",INDIRECT(ADDRESS(1,D254+2,,,_sheetname_dataframe))),""),"")</f>
        <v/>
      </c>
      <c r="AH254" s="17" t="b">
        <f t="shared" ref="AH254" ca="1" si="4903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4904">IF(AH254,IF($H254,IF(INDIRECT(ADDRESS(1,D254+3,,,_sheetname_dataframe))="","",INDIRECT(ADDRESS(1,D254+3,,,_sheetname_dataframe))),""),"")</f>
        <v/>
      </c>
      <c r="AK254" s="17" t="b">
        <f t="shared" ref="AK254" ca="1" si="4905">IF(H254,OR(AQ254,AD254=2),"")</f>
        <v>0</v>
      </c>
      <c r="AL254" s="17" t="b">
        <f t="shared" ref="AL254" ca="1" si="4906">IF($H254,IF(BV254&lt;&gt;"",IF(OR(BM254="F",BM254="L",BM254="I",BM254="D"),BV254&lt;&gt;0)),"")</f>
        <v>0</v>
      </c>
      <c r="AM254" s="17" t="b">
        <f t="shared" ref="AM254" ca="1" si="4907">IF($H254,AND(NOT(AL254),OR(IF(BW254&lt;&gt;"",IF(OR(BM254="F",BM254="L"),BW254&lt;&gt;0)),BM254="I",BM254="N",BM254="D")),"")</f>
        <v>0</v>
      </c>
      <c r="AN254" s="17">
        <f t="shared" ref="AN254" ca="1" si="4908">IF(COUNTA(INDIRECT(Q254))=0,0, IF(AND(AO254&lt;&gt;"",X254&lt;AO254),1,IF(AND(AP254&lt;&gt;"",Y254&gt;AP254),1,IF(AND(AQ254,AC254&gt;0),2,0))))</f>
        <v>0</v>
      </c>
      <c r="AO254" s="24" t="str">
        <f t="shared" ref="AO254" ca="1" si="4909">IF($H254,IF(BY254&lt;&gt;"",IF(ISNUMBER(BY254),BY254,""),""),"")</f>
        <v/>
      </c>
      <c r="AP254" s="24" t="str">
        <f t="shared" ref="AP254" ca="1" si="4910">IF($H254,IF(BZ254&lt;&gt;"",IF(ISNUMBER(BZ254),BZ254,""),""),"")</f>
        <v/>
      </c>
      <c r="AQ254" s="17" t="b">
        <f t="shared" ca="1" si="2540"/>
        <v>0</v>
      </c>
      <c r="AR254" s="17" t="b">
        <f t="shared" ref="AR254" ca="1" si="4911">IF(H254,IF(N254&gt;0,IF(BQ254&lt;&gt;"",BQ254&lt;&gt;0,FALSE),FALSE),"")</f>
        <v>0</v>
      </c>
      <c r="AS254" s="17" t="b">
        <f t="shared" ref="AS254" ca="1" si="4912">IF(H254,IF(BR254&lt;&gt;"",BR254&lt;&gt;0,FALSE),"")</f>
        <v>0</v>
      </c>
      <c r="AT254" s="17" t="b">
        <f t="shared" ref="AT254" ca="1" si="4913">IF(H254,IF(N254&gt;0,FALSE,IF(BU254&lt;&gt;"",MATCH(BU254,DataType,0)=1,FALSE)),"")</f>
        <v>0</v>
      </c>
      <c r="AU254" s="17" t="b">
        <f t="shared" ref="AU254" ca="1" si="4914">IF(H254,IF(N254&gt;0,TRUE,IF(BU254&lt;&gt;"",MATCH(BU254,DataType,0)=2,FALSE)),"")</f>
        <v>1</v>
      </c>
      <c r="AV254" s="17" t="b">
        <f t="shared" ref="AV254" ca="1" si="4915">IF(H254,IF(N254&gt;0,FALSE,IF(BU254&lt;&gt;"",MATCH(BU254,DataType,0)=3,FALSE)),"")</f>
        <v>0</v>
      </c>
      <c r="AW254" s="17" t="b">
        <f t="shared" ref="AW254" ca="1" si="4916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4917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4918">IF(H254,BU254="",FALSE)</f>
        <v>1</v>
      </c>
      <c r="BB254" s="17" t="b">
        <v>0</v>
      </c>
      <c r="BC254" s="17" t="b">
        <f t="shared" ref="BC254" ca="1" si="4919">IF(BA254,IF(N254&gt;0,AND(AZ254,Z254=0),FALSE),"")</f>
        <v>1</v>
      </c>
      <c r="BD254" s="17" t="b">
        <f t="shared" ref="BD254" ca="1" si="4920">IF(BA254,IF(N254&gt;0,AND(NOT(AZ254),Z254=0),FALSE),"")</f>
        <v>0</v>
      </c>
      <c r="BE254" s="17" t="str">
        <f t="shared" ca="1" si="2541"/>
        <v/>
      </c>
      <c r="BF254" s="17" t="b">
        <f t="shared" ca="1" si="2542"/>
        <v>0</v>
      </c>
      <c r="BG254" s="17" t="b">
        <f t="shared" ref="BG254" ca="1" si="4921">IF(BA254,IF(OR(BB254:BF254),FALSE,IF(Z254=0,FALSE,Z254&gt;0)),"")</f>
        <v>0</v>
      </c>
      <c r="BH254" s="17" t="b">
        <f t="shared" ref="BH254" ca="1" si="4922">IF(BA254,COUNTIF(BB254:BG254,TRUE)=1,"")</f>
        <v>1</v>
      </c>
      <c r="BI254" s="17">
        <f t="shared" ref="BI254" ca="1" si="4923">IF(BA254,IFERROR(MATCH(TRUE,BB254:BG254,0),7),"")</f>
        <v>2</v>
      </c>
      <c r="BJ254" s="17" t="b">
        <f t="shared" ref="BJ254" ca="1" si="4924">DF254&lt;&gt;""</f>
        <v>0</v>
      </c>
      <c r="BK254" s="17" t="str">
        <f t="shared" ca="1" si="2543"/>
        <v/>
      </c>
      <c r="BL254" s="17" t="str">
        <f t="shared" ref="BL254" ca="1" si="4925">IF(H254,IF(AND(NOT(BA254),AU254),AC254&gt;0,""),"")</f>
        <v/>
      </c>
      <c r="BM254" s="17" t="str">
        <f t="shared" ref="BM254" ca="1" si="4926">IF(H254,IF(BA254,CHOOSE(BI254,"0","F","L","I","N",IF(AA254&gt;0.5,"N","S"),"0"),CHOOSE(MATCH(BU254,DataType,0),"S",IF(BK254,"I","N"),"D"  )),"")</f>
        <v>F</v>
      </c>
      <c r="BN254" s="17" t="str">
        <f t="shared" ref="BN254" ca="1" si="4927">IF(H254,IF(BJ254,"E",IF(BA254,CHOOSE(BI254,"0","F","L","I","N","S","0"),CHOOSE(MATCH(BU254,DataType,0),"S",IF(BK254,"I","N"),"D"  ))),"")</f>
        <v>F</v>
      </c>
      <c r="BO254" s="17" t="str">
        <f t="shared" ref="BO254" ca="1" si="4928">IF($H254,IF(BM254="0","",IF(AND(AR254,N254=2),"D",IF(BM254="S","N",IF(AL254,"O",IF(AM254,"I","N"))))),"")</f>
        <v>N</v>
      </c>
      <c r="BP254" s="14" t="b">
        <f t="shared" ref="BP254" ca="1" si="4929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4930">IF(MID(DC254,1,1)="■",MID(DC254,2,LEN(DC254)),DC254)</f>
        <v/>
      </c>
      <c r="DE254" s="14" t="str">
        <f t="shared" ref="DE254" ca="1" si="4931">IF(DD254&lt;&gt;"",IF(MID(DD254,LEN(DD254),1)="■",MID(DD254,1,LEN(DD254)-1),DD254),"")</f>
        <v/>
      </c>
      <c r="DF254" s="14" t="str">
        <f t="shared" ref="DF254" ca="1" si="4932">IFERROR(IF(DE254&lt;&gt;"",SUBSTITUTE(DE254,"■",". "),""),"##INTERNAL_ERROR")</f>
        <v/>
      </c>
      <c r="DG254" s="14" t="str">
        <f t="shared" ref="DG254" ca="1" si="4933">IF(CN254&lt;&gt;0,"Variable name don't comply with the naming convention","")</f>
        <v/>
      </c>
      <c r="DH254" s="14" t="str">
        <f t="shared" ref="DH254" ca="1" si="4934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4935">IF(CP254&lt;&gt;"","Variable label exceed length 150","")</f>
        <v/>
      </c>
      <c r="DJ254" s="14" t="str">
        <f t="shared" ref="DJ254" ca="1" si="4936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4937">IF(CR254&lt;&gt;"","The following cases have values below declared theorethical min: " &amp;SUBSTITUTE(CR254," ",", "),"")</f>
        <v/>
      </c>
      <c r="DL254" s="14" t="str">
        <f t="shared" ref="DL254" ca="1" si="4938">IF(CS254&lt;&gt;"","The following cases have values above declared theorethical max: " &amp;SUBSTITUTE(CS254," ",", "),"")</f>
        <v/>
      </c>
      <c r="DM254" s="14" t="str">
        <f t="shared" ref="DM254" ca="1" si="4939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4940">IF(CV254&lt;&gt;"","The following records are missing in this required field: " &amp;SUBSTITUTE(CV254," ",", "),"")</f>
        <v/>
      </c>
      <c r="DP254" s="14" t="str">
        <f t="shared" ref="DP254" ca="1" si="4941">IF(CW254&lt;&gt;"","The following cases have non-integer values: " &amp;SUBSTITUTE(CW254," ",", "),"")</f>
        <v/>
      </c>
      <c r="DQ254" s="14" t="str">
        <f t="shared" ref="DQ254" ca="1" si="4942">IF(CX254&lt;&gt;"","The following cases are non-numeric: " &amp;SUBSTITUTE(CX254," ",", "),"")</f>
        <v/>
      </c>
      <c r="DR254" s="14" t="str">
        <f t="shared" ref="DR254" ca="1" si="4943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4944">IF(CZ254&lt;&gt;"","In the following cases " &amp; P254 &amp; " " &amp; LOWER(MID(AJ254,1,1)) &amp; MID(AJ254,2,LEN(AJ254)) &amp; ": " &amp;SUBSTITUTE(CZ254," ",", "),"")</f>
        <v/>
      </c>
      <c r="DZ254" s="14" t="b">
        <f t="shared" ref="DZ254" ca="1" si="4945">OR(ED254&lt;&gt;"",EF254&lt;&gt;"",EG254&lt;&gt;"")</f>
        <v>0</v>
      </c>
      <c r="EA254" s="14" t="str">
        <f t="shared" ref="EA254" ca="1" si="4946">IF(EB254&lt;&gt;"",G254 &amp; " (" &amp; F254 &amp; ")","")</f>
        <v>Primary cancer - Colon (q_85a_7)</v>
      </c>
      <c r="EB254" s="14" t="str">
        <f t="shared" ref="EB254" ca="1" si="4947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4948">IF(EB254&lt;&gt;"",G254 &amp; " (" &amp; F254 &amp; "): " &amp; EB254,"")</f>
        <v xml:space="preserve">Primary cancer - Colon (q_85a_7): Values must be numeric. </v>
      </c>
      <c r="ED254" s="14" t="str">
        <f t="shared" ref="ED254" ca="1" si="4949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4950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4951">IF($H254,AG254,"")</f>
        <v/>
      </c>
      <c r="EG254" s="14" t="str">
        <f t="shared" ref="EG254" ca="1" si="4952">IF($H254,AJ254,"")</f>
        <v/>
      </c>
      <c r="EM254" s="14" t="b">
        <f t="shared" ref="EM254" ca="1" si="4953">OR(EC254&lt;&gt;"",DF254&lt;&gt;"")</f>
        <v>1</v>
      </c>
      <c r="EN254" s="14">
        <f t="shared" ref="EN254" ca="1" si="4954">IF(EM254,C254,"")</f>
        <v>241</v>
      </c>
      <c r="EO254" s="14" t="str">
        <f t="shared" ref="EO254" ca="1" si="4955">IF(EM254,F254,"")</f>
        <v>q_85a_7</v>
      </c>
      <c r="EP254" s="14" t="str">
        <f t="shared" ref="EP254" ca="1" si="4956">EC254</f>
        <v xml:space="preserve">Primary cancer - Colon (q_85a_7): Values must be numeric. </v>
      </c>
      <c r="EQ254" s="14" t="str">
        <f t="shared" ref="EQ254" ca="1" si="4957">DF254</f>
        <v/>
      </c>
    </row>
    <row r="255" spans="2:147" s="14" customFormat="1">
      <c r="B255" s="14" t="str">
        <f t="shared" ref="B255" ca="1" si="4958">DF255</f>
        <v/>
      </c>
      <c r="C255" s="14">
        <f t="shared" ref="C255" ca="1" si="4959">IF(OFFSET(B255,-1,COLUMN(VariableExists)-2),OFFSET(B255,-1,1)+1,OFFSET(B255,-1,1))</f>
        <v>242</v>
      </c>
      <c r="D255" s="14">
        <f t="shared" ref="D255" si="4960">ROW(A255)-2</f>
        <v>253</v>
      </c>
      <c r="E255" s="14" t="str">
        <f t="shared" ref="E255" ca="1" si="4961">IF(OR(G255="",ROW(G255)=2),"",IF(Z255&gt;0,"S",IF(AX255,IF(J255=2,"D","N"),"I")))</f>
        <v>D</v>
      </c>
      <c r="F255" s="14" t="str">
        <f t="shared" ref="F255" ca="1" si="4962">IF(H255,O255,"")</f>
        <v>q_85a_8</v>
      </c>
      <c r="G255" s="14" t="str">
        <f t="shared" ref="G255" ca="1" si="4963">IF(H255,P255,"")</f>
        <v>Primary cancer - Rectum</v>
      </c>
      <c r="H255" s="14" t="b">
        <f t="shared" ref="H255" ca="1" si="4964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[DBTemplate.xlsm]labels!SM3:SM725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[DBTemplate.xlsm]labels!SM3:SM4</v>
      </c>
      <c r="L255" s="14" t="str">
        <f ca="1">IF($H255,IF($J255&gt;0,ADDRESS(3,(D255+1)*2,4,,"["&amp;wew!$G$7&amp;"]"&amp;_sheetname_labels)&amp;":"&amp;ADDRESS(2+J255,(D255+1)*2,4),""),"")</f>
        <v>[DBTemplate.xlsm]labels!SN3:SN4</v>
      </c>
      <c r="M255" s="14">
        <f t="shared" ref="M255" ca="1" si="4965">IF($H255,IF(J255&gt;0,COUNTA(INDIRECT(K255))-COUNT(INDIRECT(K255)),0),"")</f>
        <v>0</v>
      </c>
      <c r="N255" s="14">
        <f t="shared" ref="N255" ca="1" si="4966">IF(H255,J255-M255,"")</f>
        <v>2</v>
      </c>
      <c r="O255" s="14" t="str">
        <f t="shared" ref="O255" ca="1" si="4967">IF(INDIRECT(ADDRESS(2,D255+1,,,_sheetname_dataframe))="","",INDIRECT(ADDRESS(2,D255+1,,,_sheetname_dataframe)))</f>
        <v>q_85a_8</v>
      </c>
      <c r="P255" s="14" t="str">
        <f t="shared" ref="P255" ca="1" si="4968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[DBTemplate.xlsm]data_frame!IT3:IT3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4969">IF(H255,S255-T255-W255,"")</f>
        <v>0</v>
      </c>
      <c r="AA255" s="12" t="str">
        <f t="shared" ref="AA255" ca="1" si="4970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4971">IF($H255,IF(AC255&lt;&gt;"",IF(AC255=0,1,IF(AC255/W255&lt;0.15,2,3)),0),"")</f>
        <v>1</v>
      </c>
      <c r="AE255" s="17" t="b">
        <f t="shared" ref="AE255" ca="1" si="4972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4973">IF(AE255,IF($H255,IF(INDIRECT(ADDRESS(1,D255+2,,,_sheetname_dataframe))="","",INDIRECT(ADDRESS(1,D255+2,,,_sheetname_dataframe))),""),"")</f>
        <v/>
      </c>
      <c r="AH255" s="17" t="b">
        <f t="shared" ref="AH255" ca="1" si="4974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4975">IF(AH255,IF($H255,IF(INDIRECT(ADDRESS(1,D255+3,,,_sheetname_dataframe))="","",INDIRECT(ADDRESS(1,D255+3,,,_sheetname_dataframe))),""),"")</f>
        <v/>
      </c>
      <c r="AK255" s="17" t="b">
        <f t="shared" ref="AK255" ca="1" si="4976">IF(H255,OR(AQ255,AD255=2),"")</f>
        <v>0</v>
      </c>
      <c r="AL255" s="17" t="b">
        <f t="shared" ref="AL255" ca="1" si="4977">IF($H255,IF(BV255&lt;&gt;"",IF(OR(BM255="F",BM255="L",BM255="I",BM255="D"),BV255&lt;&gt;0)),"")</f>
        <v>0</v>
      </c>
      <c r="AM255" s="17" t="b">
        <f t="shared" ref="AM255" ca="1" si="4978">IF($H255,AND(NOT(AL255),OR(IF(BW255&lt;&gt;"",IF(OR(BM255="F",BM255="L"),BW255&lt;&gt;0)),BM255="I",BM255="N",BM255="D")),"")</f>
        <v>0</v>
      </c>
      <c r="AN255" s="17">
        <f t="shared" ref="AN255" ca="1" si="4979">IF(COUNTA(INDIRECT(Q255))=0,0, IF(AND(AO255&lt;&gt;"",X255&lt;AO255),1,IF(AND(AP255&lt;&gt;"",Y255&gt;AP255),1,IF(AND(AQ255,AC255&gt;0),2,0))))</f>
        <v>0</v>
      </c>
      <c r="AO255" s="24" t="str">
        <f t="shared" ref="AO255" ca="1" si="4980">IF($H255,IF(BY255&lt;&gt;"",IF(ISNUMBER(BY255),BY255,""),""),"")</f>
        <v/>
      </c>
      <c r="AP255" s="24" t="str">
        <f t="shared" ref="AP255" ca="1" si="4981">IF($H255,IF(BZ255&lt;&gt;"",IF(ISNUMBER(BZ255),BZ255,""),""),"")</f>
        <v/>
      </c>
      <c r="AQ255" s="17" t="b">
        <f t="shared" ca="1" si="2540"/>
        <v>0</v>
      </c>
      <c r="AR255" s="17" t="b">
        <f t="shared" ref="AR255" ca="1" si="4982">IF(H255,IF(N255&gt;0,IF(BQ255&lt;&gt;"",BQ255&lt;&gt;0,FALSE),FALSE),"")</f>
        <v>0</v>
      </c>
      <c r="AS255" s="17" t="b">
        <f t="shared" ref="AS255" ca="1" si="4983">IF(H255,IF(BR255&lt;&gt;"",BR255&lt;&gt;0,FALSE),"")</f>
        <v>0</v>
      </c>
      <c r="AT255" s="17" t="b">
        <f t="shared" ref="AT255" ca="1" si="4984">IF(H255,IF(N255&gt;0,FALSE,IF(BU255&lt;&gt;"",MATCH(BU255,DataType,0)=1,FALSE)),"")</f>
        <v>0</v>
      </c>
      <c r="AU255" s="17" t="b">
        <f t="shared" ref="AU255" ca="1" si="4985">IF(H255,IF(N255&gt;0,TRUE,IF(BU255&lt;&gt;"",MATCH(BU255,DataType,0)=2,FALSE)),"")</f>
        <v>1</v>
      </c>
      <c r="AV255" s="17" t="b">
        <f t="shared" ref="AV255" ca="1" si="4986">IF(H255,IF(N255&gt;0,FALSE,IF(BU255&lt;&gt;"",MATCH(BU255,DataType,0)=3,FALSE)),"")</f>
        <v>0</v>
      </c>
      <c r="AW255" s="17" t="b">
        <f t="shared" ref="AW255" ca="1" si="4987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4988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4989">IF(H255,BU255="",FALSE)</f>
        <v>1</v>
      </c>
      <c r="BB255" s="17" t="b">
        <v>0</v>
      </c>
      <c r="BC255" s="17" t="b">
        <f t="shared" ref="BC255" ca="1" si="4990">IF(BA255,IF(N255&gt;0,AND(AZ255,Z255=0),FALSE),"")</f>
        <v>1</v>
      </c>
      <c r="BD255" s="17" t="b">
        <f t="shared" ref="BD255" ca="1" si="4991">IF(BA255,IF(N255&gt;0,AND(NOT(AZ255),Z255=0),FALSE),"")</f>
        <v>0</v>
      </c>
      <c r="BE255" s="17" t="str">
        <f t="shared" ca="1" si="2541"/>
        <v/>
      </c>
      <c r="BF255" s="17" t="b">
        <f t="shared" ca="1" si="2542"/>
        <v>0</v>
      </c>
      <c r="BG255" s="17" t="b">
        <f t="shared" ref="BG255" ca="1" si="4992">IF(BA255,IF(OR(BB255:BF255),FALSE,IF(Z255=0,FALSE,Z255&gt;0)),"")</f>
        <v>0</v>
      </c>
      <c r="BH255" s="17" t="b">
        <f t="shared" ref="BH255" ca="1" si="4993">IF(BA255,COUNTIF(BB255:BG255,TRUE)=1,"")</f>
        <v>1</v>
      </c>
      <c r="BI255" s="17">
        <f t="shared" ref="BI255" ca="1" si="4994">IF(BA255,IFERROR(MATCH(TRUE,BB255:BG255,0),7),"")</f>
        <v>2</v>
      </c>
      <c r="BJ255" s="17" t="b">
        <f t="shared" ref="BJ255" ca="1" si="4995">DF255&lt;&gt;""</f>
        <v>0</v>
      </c>
      <c r="BK255" s="17" t="str">
        <f t="shared" ca="1" si="2543"/>
        <v/>
      </c>
      <c r="BL255" s="17" t="str">
        <f t="shared" ref="BL255" ca="1" si="4996">IF(H255,IF(AND(NOT(BA255),AU255),AC255&gt;0,""),"")</f>
        <v/>
      </c>
      <c r="BM255" s="17" t="str">
        <f t="shared" ref="BM255" ca="1" si="4997">IF(H255,IF(BA255,CHOOSE(BI255,"0","F","L","I","N",IF(AA255&gt;0.5,"N","S"),"0"),CHOOSE(MATCH(BU255,DataType,0),"S",IF(BK255,"I","N"),"D"  )),"")</f>
        <v>F</v>
      </c>
      <c r="BN255" s="17" t="str">
        <f t="shared" ref="BN255" ca="1" si="4998">IF(H255,IF(BJ255,"E",IF(BA255,CHOOSE(BI255,"0","F","L","I","N","S","0"),CHOOSE(MATCH(BU255,DataType,0),"S",IF(BK255,"I","N"),"D"  ))),"")</f>
        <v>F</v>
      </c>
      <c r="BO255" s="17" t="str">
        <f t="shared" ref="BO255" ca="1" si="4999">IF($H255,IF(BM255="0","",IF(AND(AR255,N255=2),"D",IF(BM255="S","N",IF(AL255,"O",IF(AM255,"I","N"))))),"")</f>
        <v>N</v>
      </c>
      <c r="BP255" s="14" t="b">
        <f t="shared" ref="BP255" ca="1" si="5000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001">IF(MID(DC255,1,1)="■",MID(DC255,2,LEN(DC255)),DC255)</f>
        <v/>
      </c>
      <c r="DE255" s="14" t="str">
        <f t="shared" ref="DE255" ca="1" si="5002">IF(DD255&lt;&gt;"",IF(MID(DD255,LEN(DD255),1)="■",MID(DD255,1,LEN(DD255)-1),DD255),"")</f>
        <v/>
      </c>
      <c r="DF255" s="14" t="str">
        <f t="shared" ref="DF255" ca="1" si="5003">IFERROR(IF(DE255&lt;&gt;"",SUBSTITUTE(DE255,"■",". "),""),"##INTERNAL_ERROR")</f>
        <v/>
      </c>
      <c r="DG255" s="14" t="str">
        <f t="shared" ref="DG255" ca="1" si="5004">IF(CN255&lt;&gt;0,"Variable name don't comply with the naming convention","")</f>
        <v/>
      </c>
      <c r="DH255" s="14" t="str">
        <f t="shared" ref="DH255" ca="1" si="5005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006">IF(CP255&lt;&gt;"","Variable label exceed length 150","")</f>
        <v/>
      </c>
      <c r="DJ255" s="14" t="str">
        <f t="shared" ref="DJ255" ca="1" si="5007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008">IF(CR255&lt;&gt;"","The following cases have values below declared theorethical min: " &amp;SUBSTITUTE(CR255," ",", "),"")</f>
        <v/>
      </c>
      <c r="DL255" s="14" t="str">
        <f t="shared" ref="DL255" ca="1" si="5009">IF(CS255&lt;&gt;"","The following cases have values above declared theorethical max: " &amp;SUBSTITUTE(CS255," ",", "),"")</f>
        <v/>
      </c>
      <c r="DM255" s="14" t="str">
        <f t="shared" ref="DM255" ca="1" si="5010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011">IF(CV255&lt;&gt;"","The following records are missing in this required field: " &amp;SUBSTITUTE(CV255," ",", "),"")</f>
        <v/>
      </c>
      <c r="DP255" s="14" t="str">
        <f t="shared" ref="DP255" ca="1" si="5012">IF(CW255&lt;&gt;"","The following cases have non-integer values: " &amp;SUBSTITUTE(CW255," ",", "),"")</f>
        <v/>
      </c>
      <c r="DQ255" s="14" t="str">
        <f t="shared" ref="DQ255" ca="1" si="5013">IF(CX255&lt;&gt;"","The following cases are non-numeric: " &amp;SUBSTITUTE(CX255," ",", "),"")</f>
        <v/>
      </c>
      <c r="DR255" s="14" t="str">
        <f t="shared" ref="DR255" ca="1" si="5014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015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016">OR(ED255&lt;&gt;"",EF255&lt;&gt;"",EG255&lt;&gt;"")</f>
        <v>0</v>
      </c>
      <c r="EA255" s="14" t="str">
        <f t="shared" ref="EA255" ca="1" si="5017">IF(EB255&lt;&gt;"",G255 &amp; " (" &amp; F255 &amp; ")","")</f>
        <v>Primary cancer - Rectum (q_85a_8)</v>
      </c>
      <c r="EB255" s="14" t="str">
        <f t="shared" ref="EB255" ca="1" si="5018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019">IF(EB255&lt;&gt;"",G255 &amp; " (" &amp; F255 &amp; "): " &amp; EB255,"")</f>
        <v xml:space="preserve">Primary cancer - Rectum (q_85a_8): Values must be numeric. </v>
      </c>
      <c r="ED255" s="14" t="str">
        <f t="shared" ref="ED255" ca="1" si="5020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021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022">IF($H255,AG255,"")</f>
        <v/>
      </c>
      <c r="EG255" s="14" t="str">
        <f t="shared" ref="EG255" ca="1" si="5023">IF($H255,AJ255,"")</f>
        <v/>
      </c>
      <c r="EM255" s="14" t="b">
        <f t="shared" ref="EM255" ca="1" si="5024">OR(EC255&lt;&gt;"",DF255&lt;&gt;"")</f>
        <v>1</v>
      </c>
      <c r="EN255" s="14">
        <f t="shared" ref="EN255" ca="1" si="5025">IF(EM255,C255,"")</f>
        <v>242</v>
      </c>
      <c r="EO255" s="14" t="str">
        <f t="shared" ref="EO255" ca="1" si="5026">IF(EM255,F255,"")</f>
        <v>q_85a_8</v>
      </c>
      <c r="EP255" s="14" t="str">
        <f t="shared" ref="EP255" ca="1" si="5027">EC255</f>
        <v xml:space="preserve">Primary cancer - Rectum (q_85a_8): Values must be numeric. </v>
      </c>
      <c r="EQ255" s="14" t="str">
        <f t="shared" ref="EQ255" ca="1" si="5028">DF255</f>
        <v/>
      </c>
    </row>
    <row r="256" spans="2:147" s="14" customFormat="1">
      <c r="B256" s="14" t="str">
        <f t="shared" ref="B256" ca="1" si="5029">DF256</f>
        <v/>
      </c>
      <c r="C256" s="14">
        <f t="shared" ref="C256" ca="1" si="5030">IF(OFFSET(B256,-1,COLUMN(VariableExists)-2),OFFSET(B256,-1,1)+1,OFFSET(B256,-1,1))</f>
        <v>243</v>
      </c>
      <c r="D256" s="14">
        <f t="shared" ref="D256" si="5031">ROW(A256)-2</f>
        <v>254</v>
      </c>
      <c r="E256" s="14" t="str">
        <f t="shared" ref="E256" ca="1" si="5032">IF(OR(G256="",ROW(G256)=2),"",IF(Z256&gt;0,"S",IF(AX256,IF(J256=2,"D","N"),"I")))</f>
        <v>D</v>
      </c>
      <c r="F256" s="14" t="str">
        <f t="shared" ref="F256" ca="1" si="5033">IF(H256,O256,"")</f>
        <v>q_85a_9</v>
      </c>
      <c r="G256" s="14" t="str">
        <f t="shared" ref="G256" ca="1" si="5034">IF(H256,P256,"")</f>
        <v>Primary cancer - other Abdominal</v>
      </c>
      <c r="H256" s="14" t="b">
        <f t="shared" ref="H256" ca="1" si="5035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[DBTemplate.xlsm]labels!SO3:SO725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[DBTemplate.xlsm]labels!SO3:SO4</v>
      </c>
      <c r="L256" s="14" t="str">
        <f ca="1">IF($H256,IF($J256&gt;0,ADDRESS(3,(D256+1)*2,4,,"["&amp;wew!$G$7&amp;"]"&amp;_sheetname_labels)&amp;":"&amp;ADDRESS(2+J256,(D256+1)*2,4),""),"")</f>
        <v>[DBTemplate.xlsm]labels!SP3:SP4</v>
      </c>
      <c r="M256" s="14">
        <f t="shared" ref="M256" ca="1" si="5036">IF($H256,IF(J256&gt;0,COUNTA(INDIRECT(K256))-COUNT(INDIRECT(K256)),0),"")</f>
        <v>0</v>
      </c>
      <c r="N256" s="14">
        <f t="shared" ref="N256" ca="1" si="5037">IF(H256,J256-M256,"")</f>
        <v>2</v>
      </c>
      <c r="O256" s="14" t="str">
        <f t="shared" ref="O256" ca="1" si="5038">IF(INDIRECT(ADDRESS(2,D256+1,,,_sheetname_dataframe))="","",INDIRECT(ADDRESS(2,D256+1,,,_sheetname_dataframe)))</f>
        <v>q_85a_9</v>
      </c>
      <c r="P256" s="14" t="str">
        <f t="shared" ref="P256" ca="1" si="5039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[DBTemplate.xlsm]data_frame!IU3:IU3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040">IF(H256,S256-T256-W256,"")</f>
        <v>0</v>
      </c>
      <c r="AA256" s="12" t="str">
        <f t="shared" ref="AA256" ca="1" si="5041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042">IF($H256,IF(AC256&lt;&gt;"",IF(AC256=0,1,IF(AC256/W256&lt;0.15,2,3)),0),"")</f>
        <v>1</v>
      </c>
      <c r="AE256" s="17" t="b">
        <f t="shared" ref="AE256" ca="1" si="5043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044">IF(AE256,IF($H256,IF(INDIRECT(ADDRESS(1,D256+2,,,_sheetname_dataframe))="","",INDIRECT(ADDRESS(1,D256+2,,,_sheetname_dataframe))),""),"")</f>
        <v/>
      </c>
      <c r="AH256" s="17" t="b">
        <f t="shared" ref="AH256" ca="1" si="5045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046">IF(AH256,IF($H256,IF(INDIRECT(ADDRESS(1,D256+3,,,_sheetname_dataframe))="","",INDIRECT(ADDRESS(1,D256+3,,,_sheetname_dataframe))),""),"")</f>
        <v/>
      </c>
      <c r="AK256" s="17" t="b">
        <f t="shared" ref="AK256" ca="1" si="5047">IF(H256,OR(AQ256,AD256=2),"")</f>
        <v>0</v>
      </c>
      <c r="AL256" s="17" t="b">
        <f t="shared" ref="AL256" ca="1" si="5048">IF($H256,IF(BV256&lt;&gt;"",IF(OR(BM256="F",BM256="L",BM256="I",BM256="D"),BV256&lt;&gt;0)),"")</f>
        <v>0</v>
      </c>
      <c r="AM256" s="17" t="b">
        <f t="shared" ref="AM256" ca="1" si="5049">IF($H256,AND(NOT(AL256),OR(IF(BW256&lt;&gt;"",IF(OR(BM256="F",BM256="L"),BW256&lt;&gt;0)),BM256="I",BM256="N",BM256="D")),"")</f>
        <v>0</v>
      </c>
      <c r="AN256" s="17">
        <f t="shared" ref="AN256" ca="1" si="5050">IF(COUNTA(INDIRECT(Q256))=0,0, IF(AND(AO256&lt;&gt;"",X256&lt;AO256),1,IF(AND(AP256&lt;&gt;"",Y256&gt;AP256),1,IF(AND(AQ256,AC256&gt;0),2,0))))</f>
        <v>0</v>
      </c>
      <c r="AO256" s="24" t="str">
        <f t="shared" ref="AO256" ca="1" si="5051">IF($H256,IF(BY256&lt;&gt;"",IF(ISNUMBER(BY256),BY256,""),""),"")</f>
        <v/>
      </c>
      <c r="AP256" s="24" t="str">
        <f t="shared" ref="AP256" ca="1" si="5052">IF($H256,IF(BZ256&lt;&gt;"",IF(ISNUMBER(BZ256),BZ256,""),""),"")</f>
        <v/>
      </c>
      <c r="AQ256" s="17" t="b">
        <f t="shared" ca="1" si="2540"/>
        <v>0</v>
      </c>
      <c r="AR256" s="17" t="b">
        <f t="shared" ref="AR256" ca="1" si="5053">IF(H256,IF(N256&gt;0,IF(BQ256&lt;&gt;"",BQ256&lt;&gt;0,FALSE),FALSE),"")</f>
        <v>0</v>
      </c>
      <c r="AS256" s="17" t="b">
        <f t="shared" ref="AS256" ca="1" si="5054">IF(H256,IF(BR256&lt;&gt;"",BR256&lt;&gt;0,FALSE),"")</f>
        <v>0</v>
      </c>
      <c r="AT256" s="17" t="b">
        <f t="shared" ref="AT256" ca="1" si="5055">IF(H256,IF(N256&gt;0,FALSE,IF(BU256&lt;&gt;"",MATCH(BU256,DataType,0)=1,FALSE)),"")</f>
        <v>0</v>
      </c>
      <c r="AU256" s="17" t="b">
        <f t="shared" ref="AU256" ca="1" si="5056">IF(H256,IF(N256&gt;0,TRUE,IF(BU256&lt;&gt;"",MATCH(BU256,DataType,0)=2,FALSE)),"")</f>
        <v>1</v>
      </c>
      <c r="AV256" s="17" t="b">
        <f t="shared" ref="AV256" ca="1" si="5057">IF(H256,IF(N256&gt;0,FALSE,IF(BU256&lt;&gt;"",MATCH(BU256,DataType,0)=3,FALSE)),"")</f>
        <v>0</v>
      </c>
      <c r="AW256" s="17" t="b">
        <f t="shared" ref="AW256" ca="1" si="5058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059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060">IF(H256,BU256="",FALSE)</f>
        <v>1</v>
      </c>
      <c r="BB256" s="17" t="b">
        <v>0</v>
      </c>
      <c r="BC256" s="17" t="b">
        <f t="shared" ref="BC256" ca="1" si="5061">IF(BA256,IF(N256&gt;0,AND(AZ256,Z256=0),FALSE),"")</f>
        <v>1</v>
      </c>
      <c r="BD256" s="17" t="b">
        <f t="shared" ref="BD256" ca="1" si="5062">IF(BA256,IF(N256&gt;0,AND(NOT(AZ256),Z256=0),FALSE),"")</f>
        <v>0</v>
      </c>
      <c r="BE256" s="17" t="str">
        <f t="shared" ca="1" si="2541"/>
        <v/>
      </c>
      <c r="BF256" s="17" t="b">
        <f t="shared" ca="1" si="2542"/>
        <v>0</v>
      </c>
      <c r="BG256" s="17" t="b">
        <f t="shared" ref="BG256" ca="1" si="5063">IF(BA256,IF(OR(BB256:BF256),FALSE,IF(Z256=0,FALSE,Z256&gt;0)),"")</f>
        <v>0</v>
      </c>
      <c r="BH256" s="17" t="b">
        <f t="shared" ref="BH256" ca="1" si="5064">IF(BA256,COUNTIF(BB256:BG256,TRUE)=1,"")</f>
        <v>1</v>
      </c>
      <c r="BI256" s="17">
        <f t="shared" ref="BI256" ca="1" si="5065">IF(BA256,IFERROR(MATCH(TRUE,BB256:BG256,0),7),"")</f>
        <v>2</v>
      </c>
      <c r="BJ256" s="17" t="b">
        <f t="shared" ref="BJ256" ca="1" si="5066">DF256&lt;&gt;""</f>
        <v>0</v>
      </c>
      <c r="BK256" s="17" t="str">
        <f t="shared" ca="1" si="2543"/>
        <v/>
      </c>
      <c r="BL256" s="17" t="str">
        <f t="shared" ref="BL256" ca="1" si="5067">IF(H256,IF(AND(NOT(BA256),AU256),AC256&gt;0,""),"")</f>
        <v/>
      </c>
      <c r="BM256" s="17" t="str">
        <f t="shared" ref="BM256" ca="1" si="5068">IF(H256,IF(BA256,CHOOSE(BI256,"0","F","L","I","N",IF(AA256&gt;0.5,"N","S"),"0"),CHOOSE(MATCH(BU256,DataType,0),"S",IF(BK256,"I","N"),"D"  )),"")</f>
        <v>F</v>
      </c>
      <c r="BN256" s="17" t="str">
        <f t="shared" ref="BN256" ca="1" si="5069">IF(H256,IF(BJ256,"E",IF(BA256,CHOOSE(BI256,"0","F","L","I","N","S","0"),CHOOSE(MATCH(BU256,DataType,0),"S",IF(BK256,"I","N"),"D"  ))),"")</f>
        <v>F</v>
      </c>
      <c r="BO256" s="17" t="str">
        <f t="shared" ref="BO256" ca="1" si="5070">IF($H256,IF(BM256="0","",IF(AND(AR256,N256=2),"D",IF(BM256="S","N",IF(AL256,"O",IF(AM256,"I","N"))))),"")</f>
        <v>N</v>
      </c>
      <c r="BP256" s="14" t="b">
        <f t="shared" ref="BP256" ca="1" si="507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072">IF(MID(DC256,1,1)="■",MID(DC256,2,LEN(DC256)),DC256)</f>
        <v/>
      </c>
      <c r="DE256" s="14" t="str">
        <f t="shared" ref="DE256" ca="1" si="5073">IF(DD256&lt;&gt;"",IF(MID(DD256,LEN(DD256),1)="■",MID(DD256,1,LEN(DD256)-1),DD256),"")</f>
        <v/>
      </c>
      <c r="DF256" s="14" t="str">
        <f t="shared" ref="DF256" ca="1" si="5074">IFERROR(IF(DE256&lt;&gt;"",SUBSTITUTE(DE256,"■",". "),""),"##INTERNAL_ERROR")</f>
        <v/>
      </c>
      <c r="DG256" s="14" t="str">
        <f t="shared" ref="DG256" ca="1" si="5075">IF(CN256&lt;&gt;0,"Variable name don't comply with the naming convention","")</f>
        <v/>
      </c>
      <c r="DH256" s="14" t="str">
        <f t="shared" ref="DH256" ca="1" si="507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077">IF(CP256&lt;&gt;"","Variable label exceed length 150","")</f>
        <v/>
      </c>
      <c r="DJ256" s="14" t="str">
        <f t="shared" ref="DJ256" ca="1" si="507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079">IF(CR256&lt;&gt;"","The following cases have values below declared theorethical min: " &amp;SUBSTITUTE(CR256," ",", "),"")</f>
        <v/>
      </c>
      <c r="DL256" s="14" t="str">
        <f t="shared" ref="DL256" ca="1" si="5080">IF(CS256&lt;&gt;"","The following cases have values above declared theorethical max: " &amp;SUBSTITUTE(CS256," ",", "),"")</f>
        <v/>
      </c>
      <c r="DM256" s="14" t="str">
        <f t="shared" ref="DM256" ca="1" si="508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082">IF(CV256&lt;&gt;"","The following records are missing in this required field: " &amp;SUBSTITUTE(CV256," ",", "),"")</f>
        <v/>
      </c>
      <c r="DP256" s="14" t="str">
        <f t="shared" ref="DP256" ca="1" si="5083">IF(CW256&lt;&gt;"","The following cases have non-integer values: " &amp;SUBSTITUTE(CW256," ",", "),"")</f>
        <v/>
      </c>
      <c r="DQ256" s="14" t="str">
        <f t="shared" ref="DQ256" ca="1" si="5084">IF(CX256&lt;&gt;"","The following cases are non-numeric: " &amp;SUBSTITUTE(CX256," ",", "),"")</f>
        <v/>
      </c>
      <c r="DR256" s="14" t="str">
        <f t="shared" ref="DR256" ca="1" si="508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08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087">OR(ED256&lt;&gt;"",EF256&lt;&gt;"",EG256&lt;&gt;"")</f>
        <v>0</v>
      </c>
      <c r="EA256" s="14" t="str">
        <f t="shared" ref="EA256" ca="1" si="5088">IF(EB256&lt;&gt;"",G256 &amp; " (" &amp; F256 &amp; ")","")</f>
        <v>Primary cancer - other Abdominal (q_85a_9)</v>
      </c>
      <c r="EB256" s="14" t="str">
        <f t="shared" ref="EB256" ca="1" si="508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090">IF(EB256&lt;&gt;"",G256 &amp; " (" &amp; F256 &amp; "): " &amp; EB256,"")</f>
        <v xml:space="preserve">Primary cancer - other Abdominal (q_85a_9): Values must be numeric. </v>
      </c>
      <c r="ED256" s="14" t="str">
        <f t="shared" ref="ED256" ca="1" si="509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09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093">IF($H256,AG256,"")</f>
        <v/>
      </c>
      <c r="EG256" s="14" t="str">
        <f t="shared" ref="EG256" ca="1" si="5094">IF($H256,AJ256,"")</f>
        <v/>
      </c>
      <c r="EM256" s="14" t="b">
        <f t="shared" ref="EM256" ca="1" si="5095">OR(EC256&lt;&gt;"",DF256&lt;&gt;"")</f>
        <v>1</v>
      </c>
      <c r="EN256" s="14">
        <f t="shared" ref="EN256" ca="1" si="5096">IF(EM256,C256,"")</f>
        <v>243</v>
      </c>
      <c r="EO256" s="14" t="str">
        <f t="shared" ref="EO256" ca="1" si="5097">IF(EM256,F256,"")</f>
        <v>q_85a_9</v>
      </c>
      <c r="EP256" s="14" t="str">
        <f t="shared" ref="EP256" ca="1" si="5098">EC256</f>
        <v xml:space="preserve">Primary cancer - other Abdominal (q_85a_9): Values must be numeric. </v>
      </c>
      <c r="EQ256" s="14" t="str">
        <f t="shared" ref="EQ256" ca="1" si="5099">DF256</f>
        <v/>
      </c>
    </row>
    <row r="257" spans="2:147" s="14" customFormat="1">
      <c r="B257" s="14" t="str">
        <f t="shared" ref="B257" ca="1" si="5100">DF257</f>
        <v/>
      </c>
      <c r="C257" s="14">
        <f t="shared" ref="C257" ca="1" si="5101">IF(OFFSET(B257,-1,COLUMN(VariableExists)-2),OFFSET(B257,-1,1)+1,OFFSET(B257,-1,1))</f>
        <v>244</v>
      </c>
      <c r="D257" s="14">
        <f t="shared" ref="D257" si="5102">ROW(A257)-2</f>
        <v>255</v>
      </c>
      <c r="E257" s="14" t="str">
        <f t="shared" ref="E257" ca="1" si="5103">IF(OR(G257="",ROW(G257)=2),"",IF(Z257&gt;0,"S",IF(AX257,IF(J257=2,"D","N"),"I")))</f>
        <v>D</v>
      </c>
      <c r="F257" s="14" t="str">
        <f t="shared" ref="F257" ca="1" si="5104">IF(H257,O257,"")</f>
        <v>q_85a_10</v>
      </c>
      <c r="G257" s="14" t="str">
        <f t="shared" ref="G257" ca="1" si="5105">IF(H257,P257,"")</f>
        <v>Primary cancer - Prostate</v>
      </c>
      <c r="H257" s="14" t="b">
        <f t="shared" ref="H257" ca="1" si="510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[DBTemplate.xlsm]labels!SQ3:SQ725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[DBTemplate.xlsm]labels!SQ3:SQ4</v>
      </c>
      <c r="L257" s="14" t="str">
        <f ca="1">IF($H257,IF($J257&gt;0,ADDRESS(3,(D257+1)*2,4,,"["&amp;wew!$G$7&amp;"]"&amp;_sheetname_labels)&amp;":"&amp;ADDRESS(2+J257,(D257+1)*2,4),""),"")</f>
        <v>[DBTemplate.xlsm]labels!SR3:SR4</v>
      </c>
      <c r="M257" s="14">
        <f t="shared" ref="M257" ca="1" si="5107">IF($H257,IF(J257&gt;0,COUNTA(INDIRECT(K257))-COUNT(INDIRECT(K257)),0),"")</f>
        <v>0</v>
      </c>
      <c r="N257" s="14">
        <f t="shared" ref="N257" ca="1" si="5108">IF(H257,J257-M257,"")</f>
        <v>2</v>
      </c>
      <c r="O257" s="14" t="str">
        <f t="shared" ref="O257" ca="1" si="5109">IF(INDIRECT(ADDRESS(2,D257+1,,,_sheetname_dataframe))="","",INDIRECT(ADDRESS(2,D257+1,,,_sheetname_dataframe)))</f>
        <v>q_85a_10</v>
      </c>
      <c r="P257" s="14" t="str">
        <f t="shared" ref="P257" ca="1" si="511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[DBTemplate.xlsm]data_frame!IV3:IV3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111">IF(H257,S257-T257-W257,"")</f>
        <v>0</v>
      </c>
      <c r="AA257" s="12" t="str">
        <f t="shared" ref="AA257" ca="1" si="511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113">IF($H257,IF(AC257&lt;&gt;"",IF(AC257=0,1,IF(AC257/W257&lt;0.15,2,3)),0),"")</f>
        <v>1</v>
      </c>
      <c r="AE257" s="17" t="b">
        <f t="shared" ref="AE257" ca="1" si="511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115">IF(AE257,IF($H257,IF(INDIRECT(ADDRESS(1,D257+2,,,_sheetname_dataframe))="","",INDIRECT(ADDRESS(1,D257+2,,,_sheetname_dataframe))),""),"")</f>
        <v/>
      </c>
      <c r="AH257" s="17" t="b">
        <f t="shared" ref="AH257" ca="1" si="511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117">IF(AH257,IF($H257,IF(INDIRECT(ADDRESS(1,D257+3,,,_sheetname_dataframe))="","",INDIRECT(ADDRESS(1,D257+3,,,_sheetname_dataframe))),""),"")</f>
        <v/>
      </c>
      <c r="AK257" s="17" t="b">
        <f t="shared" ref="AK257" ca="1" si="5118">IF(H257,OR(AQ257,AD257=2),"")</f>
        <v>0</v>
      </c>
      <c r="AL257" s="17" t="b">
        <f t="shared" ref="AL257" ca="1" si="5119">IF($H257,IF(BV257&lt;&gt;"",IF(OR(BM257="F",BM257="L",BM257="I",BM257="D"),BV257&lt;&gt;0)),"")</f>
        <v>0</v>
      </c>
      <c r="AM257" s="17" t="b">
        <f t="shared" ref="AM257" ca="1" si="5120">IF($H257,AND(NOT(AL257),OR(IF(BW257&lt;&gt;"",IF(OR(BM257="F",BM257="L"),BW257&lt;&gt;0)),BM257="I",BM257="N",BM257="D")),"")</f>
        <v>0</v>
      </c>
      <c r="AN257" s="17">
        <f t="shared" ref="AN257" ca="1" si="5121">IF(COUNTA(INDIRECT(Q257))=0,0, IF(AND(AO257&lt;&gt;"",X257&lt;AO257),1,IF(AND(AP257&lt;&gt;"",Y257&gt;AP257),1,IF(AND(AQ257,AC257&gt;0),2,0))))</f>
        <v>0</v>
      </c>
      <c r="AO257" s="24" t="str">
        <f t="shared" ref="AO257" ca="1" si="5122">IF($H257,IF(BY257&lt;&gt;"",IF(ISNUMBER(BY257),BY257,""),""),"")</f>
        <v/>
      </c>
      <c r="AP257" s="24" t="str">
        <f t="shared" ref="AP257" ca="1" si="5123">IF($H257,IF(BZ257&lt;&gt;"",IF(ISNUMBER(BZ257),BZ257,""),""),"")</f>
        <v/>
      </c>
      <c r="AQ257" s="17" t="b">
        <f t="shared" ca="1" si="2540"/>
        <v>0</v>
      </c>
      <c r="AR257" s="17" t="b">
        <f t="shared" ref="AR257" ca="1" si="5124">IF(H257,IF(N257&gt;0,IF(BQ257&lt;&gt;"",BQ257&lt;&gt;0,FALSE),FALSE),"")</f>
        <v>0</v>
      </c>
      <c r="AS257" s="17" t="b">
        <f t="shared" ref="AS257" ca="1" si="5125">IF(H257,IF(BR257&lt;&gt;"",BR257&lt;&gt;0,FALSE),"")</f>
        <v>0</v>
      </c>
      <c r="AT257" s="17" t="b">
        <f t="shared" ref="AT257" ca="1" si="5126">IF(H257,IF(N257&gt;0,FALSE,IF(BU257&lt;&gt;"",MATCH(BU257,DataType,0)=1,FALSE)),"")</f>
        <v>0</v>
      </c>
      <c r="AU257" s="17" t="b">
        <f t="shared" ref="AU257" ca="1" si="5127">IF(H257,IF(N257&gt;0,TRUE,IF(BU257&lt;&gt;"",MATCH(BU257,DataType,0)=2,FALSE)),"")</f>
        <v>1</v>
      </c>
      <c r="AV257" s="17" t="b">
        <f t="shared" ref="AV257" ca="1" si="5128">IF(H257,IF(N257&gt;0,FALSE,IF(BU257&lt;&gt;"",MATCH(BU257,DataType,0)=3,FALSE)),"")</f>
        <v>0</v>
      </c>
      <c r="AW257" s="17" t="b">
        <f t="shared" ref="AW257" ca="1" si="5129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130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131">IF(H257,BU257="",FALSE)</f>
        <v>1</v>
      </c>
      <c r="BB257" s="17" t="b">
        <v>0</v>
      </c>
      <c r="BC257" s="17" t="b">
        <f t="shared" ref="BC257" ca="1" si="5132">IF(BA257,IF(N257&gt;0,AND(AZ257,Z257=0),FALSE),"")</f>
        <v>1</v>
      </c>
      <c r="BD257" s="17" t="b">
        <f t="shared" ref="BD257" ca="1" si="5133">IF(BA257,IF(N257&gt;0,AND(NOT(AZ257),Z257=0),FALSE),"")</f>
        <v>0</v>
      </c>
      <c r="BE257" s="17" t="str">
        <f t="shared" ca="1" si="2541"/>
        <v/>
      </c>
      <c r="BF257" s="17" t="b">
        <f t="shared" ca="1" si="2542"/>
        <v>0</v>
      </c>
      <c r="BG257" s="17" t="b">
        <f t="shared" ref="BG257" ca="1" si="5134">IF(BA257,IF(OR(BB257:BF257),FALSE,IF(Z257=0,FALSE,Z257&gt;0)),"")</f>
        <v>0</v>
      </c>
      <c r="BH257" s="17" t="b">
        <f t="shared" ref="BH257" ca="1" si="5135">IF(BA257,COUNTIF(BB257:BG257,TRUE)=1,"")</f>
        <v>1</v>
      </c>
      <c r="BI257" s="17">
        <f t="shared" ref="BI257" ca="1" si="5136">IF(BA257,IFERROR(MATCH(TRUE,BB257:BG257,0),7),"")</f>
        <v>2</v>
      </c>
      <c r="BJ257" s="17" t="b">
        <f t="shared" ref="BJ257" ca="1" si="5137">DF257&lt;&gt;""</f>
        <v>0</v>
      </c>
      <c r="BK257" s="17" t="str">
        <f t="shared" ca="1" si="2543"/>
        <v/>
      </c>
      <c r="BL257" s="17" t="str">
        <f t="shared" ref="BL257" ca="1" si="5138">IF(H257,IF(AND(NOT(BA257),AU257),AC257&gt;0,""),"")</f>
        <v/>
      </c>
      <c r="BM257" s="17" t="str">
        <f t="shared" ref="BM257" ca="1" si="5139">IF(H257,IF(BA257,CHOOSE(BI257,"0","F","L","I","N",IF(AA257&gt;0.5,"N","S"),"0"),CHOOSE(MATCH(BU257,DataType,0),"S",IF(BK257,"I","N"),"D"  )),"")</f>
        <v>F</v>
      </c>
      <c r="BN257" s="17" t="str">
        <f t="shared" ref="BN257" ca="1" si="5140">IF(H257,IF(BJ257,"E",IF(BA257,CHOOSE(BI257,"0","F","L","I","N","S","0"),CHOOSE(MATCH(BU257,DataType,0),"S",IF(BK257,"I","N"),"D"  ))),"")</f>
        <v>F</v>
      </c>
      <c r="BO257" s="17" t="str">
        <f t="shared" ref="BO257" ca="1" si="5141">IF($H257,IF(BM257="0","",IF(AND(AR257,N257=2),"D",IF(BM257="S","N",IF(AL257,"O",IF(AM257,"I","N"))))),"")</f>
        <v>N</v>
      </c>
      <c r="BP257" s="14" t="b">
        <f t="shared" ref="BP257" ca="1" si="5142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143">IF(MID(DC257,1,1)="■",MID(DC257,2,LEN(DC257)),DC257)</f>
        <v/>
      </c>
      <c r="DE257" s="14" t="str">
        <f t="shared" ref="DE257" ca="1" si="5144">IF(DD257&lt;&gt;"",IF(MID(DD257,LEN(DD257),1)="■",MID(DD257,1,LEN(DD257)-1),DD257),"")</f>
        <v/>
      </c>
      <c r="DF257" s="14" t="str">
        <f t="shared" ref="DF257" ca="1" si="5145">IFERROR(IF(DE257&lt;&gt;"",SUBSTITUTE(DE257,"■",". "),""),"##INTERNAL_ERROR")</f>
        <v/>
      </c>
      <c r="DG257" s="14" t="str">
        <f t="shared" ref="DG257" ca="1" si="5146">IF(CN257&lt;&gt;0,"Variable name don't comply with the naming convention","")</f>
        <v/>
      </c>
      <c r="DH257" s="14" t="str">
        <f t="shared" ref="DH257" ca="1" si="5147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148">IF(CP257&lt;&gt;"","Variable label exceed length 150","")</f>
        <v/>
      </c>
      <c r="DJ257" s="14" t="str">
        <f t="shared" ref="DJ257" ca="1" si="5149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150">IF(CR257&lt;&gt;"","The following cases have values below declared theorethical min: " &amp;SUBSTITUTE(CR257," ",", "),"")</f>
        <v/>
      </c>
      <c r="DL257" s="14" t="str">
        <f t="shared" ref="DL257" ca="1" si="5151">IF(CS257&lt;&gt;"","The following cases have values above declared theorethical max: " &amp;SUBSTITUTE(CS257," ",", "),"")</f>
        <v/>
      </c>
      <c r="DM257" s="14" t="str">
        <f t="shared" ref="DM257" ca="1" si="5152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153">IF(CV257&lt;&gt;"","The following records are missing in this required field: " &amp;SUBSTITUTE(CV257," ",", "),"")</f>
        <v/>
      </c>
      <c r="DP257" s="14" t="str">
        <f t="shared" ref="DP257" ca="1" si="5154">IF(CW257&lt;&gt;"","The following cases have non-integer values: " &amp;SUBSTITUTE(CW257," ",", "),"")</f>
        <v/>
      </c>
      <c r="DQ257" s="14" t="str">
        <f t="shared" ref="DQ257" ca="1" si="5155">IF(CX257&lt;&gt;"","The following cases are non-numeric: " &amp;SUBSTITUTE(CX257," ",", "),"")</f>
        <v/>
      </c>
      <c r="DR257" s="14" t="str">
        <f t="shared" ref="DR257" ca="1" si="5156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157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158">OR(ED257&lt;&gt;"",EF257&lt;&gt;"",EG257&lt;&gt;"")</f>
        <v>0</v>
      </c>
      <c r="EA257" s="14" t="str">
        <f t="shared" ref="EA257" ca="1" si="5159">IF(EB257&lt;&gt;"",G257 &amp; " (" &amp; F257 &amp; ")","")</f>
        <v>Primary cancer - Prostate (q_85a_10)</v>
      </c>
      <c r="EB257" s="14" t="str">
        <f t="shared" ref="EB257" ca="1" si="5160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161">IF(EB257&lt;&gt;"",G257 &amp; " (" &amp; F257 &amp; "): " &amp; EB257,"")</f>
        <v xml:space="preserve">Primary cancer - Prostate (q_85a_10): Values must be numeric. </v>
      </c>
      <c r="ED257" s="14" t="str">
        <f t="shared" ref="ED257" ca="1" si="5162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163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164">IF($H257,AG257,"")</f>
        <v/>
      </c>
      <c r="EG257" s="14" t="str">
        <f t="shared" ref="EG257" ca="1" si="5165">IF($H257,AJ257,"")</f>
        <v/>
      </c>
      <c r="EM257" s="14" t="b">
        <f t="shared" ref="EM257" ca="1" si="5166">OR(EC257&lt;&gt;"",DF257&lt;&gt;"")</f>
        <v>1</v>
      </c>
      <c r="EN257" s="14">
        <f t="shared" ref="EN257" ca="1" si="5167">IF(EM257,C257,"")</f>
        <v>244</v>
      </c>
      <c r="EO257" s="14" t="str">
        <f t="shared" ref="EO257" ca="1" si="5168">IF(EM257,F257,"")</f>
        <v>q_85a_10</v>
      </c>
      <c r="EP257" s="14" t="str">
        <f t="shared" ref="EP257" ca="1" si="5169">EC257</f>
        <v xml:space="preserve">Primary cancer - Prostate (q_85a_10): Values must be numeric. </v>
      </c>
      <c r="EQ257" s="14" t="str">
        <f t="shared" ref="EQ257" ca="1" si="5170">DF257</f>
        <v/>
      </c>
    </row>
    <row r="258" spans="2:147" s="14" customFormat="1">
      <c r="B258" s="14" t="str">
        <f t="shared" ref="B258" ca="1" si="5171">DF258</f>
        <v/>
      </c>
      <c r="C258" s="14">
        <f t="shared" ref="C258" ca="1" si="5172">IF(OFFSET(B258,-1,COLUMN(VariableExists)-2),OFFSET(B258,-1,1)+1,OFFSET(B258,-1,1))</f>
        <v>245</v>
      </c>
      <c r="D258" s="14">
        <f t="shared" ref="D258" si="5173">ROW(A258)-2</f>
        <v>256</v>
      </c>
      <c r="E258" s="14" t="str">
        <f t="shared" ref="E258" ca="1" si="5174">IF(OR(G258="",ROW(G258)=2),"",IF(Z258&gt;0,"S",IF(AX258,IF(J258=2,"D","N"),"I")))</f>
        <v>D</v>
      </c>
      <c r="F258" s="14" t="str">
        <f t="shared" ref="F258" ca="1" si="5175">IF(H258,O258,"")</f>
        <v>q_85a_11</v>
      </c>
      <c r="G258" s="14" t="str">
        <f t="shared" ref="G258" ca="1" si="5176">IF(H258,P258,"")</f>
        <v>Primary cancer - Uterus</v>
      </c>
      <c r="H258" s="14" t="b">
        <f t="shared" ref="H258" ca="1" si="5177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[DBTemplate.xlsm]labels!SS3:SS725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[DBTemplate.xlsm]labels!SS3:SS4</v>
      </c>
      <c r="L258" s="14" t="str">
        <f ca="1">IF($H258,IF($J258&gt;0,ADDRESS(3,(D258+1)*2,4,,"["&amp;wew!$G$7&amp;"]"&amp;_sheetname_labels)&amp;":"&amp;ADDRESS(2+J258,(D258+1)*2,4),""),"")</f>
        <v>[DBTemplate.xlsm]labels!ST3:ST4</v>
      </c>
      <c r="M258" s="14">
        <f t="shared" ref="M258" ca="1" si="5178">IF($H258,IF(J258&gt;0,COUNTA(INDIRECT(K258))-COUNT(INDIRECT(K258)),0),"")</f>
        <v>0</v>
      </c>
      <c r="N258" s="14">
        <f t="shared" ref="N258" ca="1" si="5179">IF(H258,J258-M258,"")</f>
        <v>2</v>
      </c>
      <c r="O258" s="14" t="str">
        <f t="shared" ref="O258" ca="1" si="5180">IF(INDIRECT(ADDRESS(2,D258+1,,,_sheetname_dataframe))="","",INDIRECT(ADDRESS(2,D258+1,,,_sheetname_dataframe)))</f>
        <v>q_85a_11</v>
      </c>
      <c r="P258" s="14" t="str">
        <f t="shared" ref="P258" ca="1" si="5181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[DBTemplate.xlsm]data_frame!IW3:IW3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182">IF(H258,S258-T258-W258,"")</f>
        <v>0</v>
      </c>
      <c r="AA258" s="12" t="str">
        <f t="shared" ref="AA258" ca="1" si="5183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184">IF($H258,IF(AC258&lt;&gt;"",IF(AC258=0,1,IF(AC258/W258&lt;0.15,2,3)),0),"")</f>
        <v>1</v>
      </c>
      <c r="AE258" s="17" t="b">
        <f t="shared" ref="AE258" ca="1" si="5185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186">IF(AE258,IF($H258,IF(INDIRECT(ADDRESS(1,D258+2,,,_sheetname_dataframe))="","",INDIRECT(ADDRESS(1,D258+2,,,_sheetname_dataframe))),""),"")</f>
        <v/>
      </c>
      <c r="AH258" s="17" t="b">
        <f t="shared" ref="AH258" ca="1" si="5187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188">IF(AH258,IF($H258,IF(INDIRECT(ADDRESS(1,D258+3,,,_sheetname_dataframe))="","",INDIRECT(ADDRESS(1,D258+3,,,_sheetname_dataframe))),""),"")</f>
        <v/>
      </c>
      <c r="AK258" s="17" t="b">
        <f t="shared" ref="AK258" ca="1" si="5189">IF(H258,OR(AQ258,AD258=2),"")</f>
        <v>0</v>
      </c>
      <c r="AL258" s="17" t="b">
        <f t="shared" ref="AL258" ca="1" si="5190">IF($H258,IF(BV258&lt;&gt;"",IF(OR(BM258="F",BM258="L",BM258="I",BM258="D"),BV258&lt;&gt;0)),"")</f>
        <v>0</v>
      </c>
      <c r="AM258" s="17" t="b">
        <f t="shared" ref="AM258" ca="1" si="5191">IF($H258,AND(NOT(AL258),OR(IF(BW258&lt;&gt;"",IF(OR(BM258="F",BM258="L"),BW258&lt;&gt;0)),BM258="I",BM258="N",BM258="D")),"")</f>
        <v>0</v>
      </c>
      <c r="AN258" s="17">
        <f t="shared" ref="AN258" ca="1" si="5192">IF(COUNTA(INDIRECT(Q258))=0,0, IF(AND(AO258&lt;&gt;"",X258&lt;AO258),1,IF(AND(AP258&lt;&gt;"",Y258&gt;AP258),1,IF(AND(AQ258,AC258&gt;0),2,0))))</f>
        <v>0</v>
      </c>
      <c r="AO258" s="24" t="str">
        <f t="shared" ref="AO258" ca="1" si="5193">IF($H258,IF(BY258&lt;&gt;"",IF(ISNUMBER(BY258),BY258,""),""),"")</f>
        <v/>
      </c>
      <c r="AP258" s="24" t="str">
        <f t="shared" ref="AP258" ca="1" si="5194">IF($H258,IF(BZ258&lt;&gt;"",IF(ISNUMBER(BZ258),BZ258,""),""),"")</f>
        <v/>
      </c>
      <c r="AQ258" s="17" t="b">
        <f t="shared" ca="1" si="2540"/>
        <v>0</v>
      </c>
      <c r="AR258" s="17" t="b">
        <f t="shared" ref="AR258" ca="1" si="5195">IF(H258,IF(N258&gt;0,IF(BQ258&lt;&gt;"",BQ258&lt;&gt;0,FALSE),FALSE),"")</f>
        <v>0</v>
      </c>
      <c r="AS258" s="17" t="b">
        <f t="shared" ref="AS258" ca="1" si="5196">IF(H258,IF(BR258&lt;&gt;"",BR258&lt;&gt;0,FALSE),"")</f>
        <v>0</v>
      </c>
      <c r="AT258" s="17" t="b">
        <f t="shared" ref="AT258" ca="1" si="5197">IF(H258,IF(N258&gt;0,FALSE,IF(BU258&lt;&gt;"",MATCH(BU258,DataType,0)=1,FALSE)),"")</f>
        <v>0</v>
      </c>
      <c r="AU258" s="17" t="b">
        <f t="shared" ref="AU258" ca="1" si="5198">IF(H258,IF(N258&gt;0,TRUE,IF(BU258&lt;&gt;"",MATCH(BU258,DataType,0)=2,FALSE)),"")</f>
        <v>1</v>
      </c>
      <c r="AV258" s="17" t="b">
        <f t="shared" ref="AV258" ca="1" si="5199">IF(H258,IF(N258&gt;0,FALSE,IF(BU258&lt;&gt;"",MATCH(BU258,DataType,0)=3,FALSE)),"")</f>
        <v>0</v>
      </c>
      <c r="AW258" s="17" t="b">
        <f t="shared" ref="AW258" ca="1" si="5200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201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202">IF(H258,BU258="",FALSE)</f>
        <v>1</v>
      </c>
      <c r="BB258" s="17" t="b">
        <v>0</v>
      </c>
      <c r="BC258" s="17" t="b">
        <f t="shared" ref="BC258" ca="1" si="5203">IF(BA258,IF(N258&gt;0,AND(AZ258,Z258=0),FALSE),"")</f>
        <v>1</v>
      </c>
      <c r="BD258" s="17" t="b">
        <f t="shared" ref="BD258" ca="1" si="5204">IF(BA258,IF(N258&gt;0,AND(NOT(AZ258),Z258=0),FALSE),"")</f>
        <v>0</v>
      </c>
      <c r="BE258" s="17" t="str">
        <f t="shared" ca="1" si="2541"/>
        <v/>
      </c>
      <c r="BF258" s="17" t="b">
        <f t="shared" ca="1" si="2542"/>
        <v>0</v>
      </c>
      <c r="BG258" s="17" t="b">
        <f t="shared" ref="BG258" ca="1" si="5205">IF(BA258,IF(OR(BB258:BF258),FALSE,IF(Z258=0,FALSE,Z258&gt;0)),"")</f>
        <v>0</v>
      </c>
      <c r="BH258" s="17" t="b">
        <f t="shared" ref="BH258" ca="1" si="5206">IF(BA258,COUNTIF(BB258:BG258,TRUE)=1,"")</f>
        <v>1</v>
      </c>
      <c r="BI258" s="17">
        <f t="shared" ref="BI258" ca="1" si="5207">IF(BA258,IFERROR(MATCH(TRUE,BB258:BG258,0),7),"")</f>
        <v>2</v>
      </c>
      <c r="BJ258" s="17" t="b">
        <f t="shared" ref="BJ258" ca="1" si="5208">DF258&lt;&gt;""</f>
        <v>0</v>
      </c>
      <c r="BK258" s="17" t="str">
        <f t="shared" ca="1" si="2543"/>
        <v/>
      </c>
      <c r="BL258" s="17" t="str">
        <f t="shared" ref="BL258" ca="1" si="5209">IF(H258,IF(AND(NOT(BA258),AU258),AC258&gt;0,""),"")</f>
        <v/>
      </c>
      <c r="BM258" s="17" t="str">
        <f t="shared" ref="BM258" ca="1" si="5210">IF(H258,IF(BA258,CHOOSE(BI258,"0","F","L","I","N",IF(AA258&gt;0.5,"N","S"),"0"),CHOOSE(MATCH(BU258,DataType,0),"S",IF(BK258,"I","N"),"D"  )),"")</f>
        <v>F</v>
      </c>
      <c r="BN258" s="17" t="str">
        <f t="shared" ref="BN258" ca="1" si="5211">IF(H258,IF(BJ258,"E",IF(BA258,CHOOSE(BI258,"0","F","L","I","N","S","0"),CHOOSE(MATCH(BU258,DataType,0),"S",IF(BK258,"I","N"),"D"  ))),"")</f>
        <v>F</v>
      </c>
      <c r="BO258" s="17" t="str">
        <f t="shared" ref="BO258" ca="1" si="5212">IF($H258,IF(BM258="0","",IF(AND(AR258,N258=2),"D",IF(BM258="S","N",IF(AL258,"O",IF(AM258,"I","N"))))),"")</f>
        <v>N</v>
      </c>
      <c r="BP258" s="14" t="b">
        <f t="shared" ref="BP258" ca="1" si="5213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214">IF(MID(DC258,1,1)="■",MID(DC258,2,LEN(DC258)),DC258)</f>
        <v/>
      </c>
      <c r="DE258" s="14" t="str">
        <f t="shared" ref="DE258" ca="1" si="5215">IF(DD258&lt;&gt;"",IF(MID(DD258,LEN(DD258),1)="■",MID(DD258,1,LEN(DD258)-1),DD258),"")</f>
        <v/>
      </c>
      <c r="DF258" s="14" t="str">
        <f t="shared" ref="DF258" ca="1" si="5216">IFERROR(IF(DE258&lt;&gt;"",SUBSTITUTE(DE258,"■",". "),""),"##INTERNAL_ERROR")</f>
        <v/>
      </c>
      <c r="DG258" s="14" t="str">
        <f t="shared" ref="DG258" ca="1" si="5217">IF(CN258&lt;&gt;0,"Variable name don't comply with the naming convention","")</f>
        <v/>
      </c>
      <c r="DH258" s="14" t="str">
        <f t="shared" ref="DH258" ca="1" si="5218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219">IF(CP258&lt;&gt;"","Variable label exceed length 150","")</f>
        <v/>
      </c>
      <c r="DJ258" s="14" t="str">
        <f t="shared" ref="DJ258" ca="1" si="5220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221">IF(CR258&lt;&gt;"","The following cases have values below declared theorethical min: " &amp;SUBSTITUTE(CR258," ",", "),"")</f>
        <v/>
      </c>
      <c r="DL258" s="14" t="str">
        <f t="shared" ref="DL258" ca="1" si="5222">IF(CS258&lt;&gt;"","The following cases have values above declared theorethical max: " &amp;SUBSTITUTE(CS258," ",", "),"")</f>
        <v/>
      </c>
      <c r="DM258" s="14" t="str">
        <f t="shared" ref="DM258" ca="1" si="5223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224">IF(CV258&lt;&gt;"","The following records are missing in this required field: " &amp;SUBSTITUTE(CV258," ",", "),"")</f>
        <v/>
      </c>
      <c r="DP258" s="14" t="str">
        <f t="shared" ref="DP258" ca="1" si="5225">IF(CW258&lt;&gt;"","The following cases have non-integer values: " &amp;SUBSTITUTE(CW258," ",", "),"")</f>
        <v/>
      </c>
      <c r="DQ258" s="14" t="str">
        <f t="shared" ref="DQ258" ca="1" si="5226">IF(CX258&lt;&gt;"","The following cases are non-numeric: " &amp;SUBSTITUTE(CX258," ",", "),"")</f>
        <v/>
      </c>
      <c r="DR258" s="14" t="str">
        <f t="shared" ref="DR258" ca="1" si="5227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228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229">OR(ED258&lt;&gt;"",EF258&lt;&gt;"",EG258&lt;&gt;"")</f>
        <v>0</v>
      </c>
      <c r="EA258" s="14" t="str">
        <f t="shared" ref="EA258" ca="1" si="5230">IF(EB258&lt;&gt;"",G258 &amp; " (" &amp; F258 &amp; ")","")</f>
        <v>Primary cancer - Uterus (q_85a_11)</v>
      </c>
      <c r="EB258" s="14" t="str">
        <f t="shared" ref="EB258" ca="1" si="5231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232">IF(EB258&lt;&gt;"",G258 &amp; " (" &amp; F258 &amp; "): " &amp; EB258,"")</f>
        <v xml:space="preserve">Primary cancer - Uterus (q_85a_11): Values must be numeric. </v>
      </c>
      <c r="ED258" s="14" t="str">
        <f t="shared" ref="ED258" ca="1" si="5233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234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235">IF($H258,AG258,"")</f>
        <v/>
      </c>
      <c r="EG258" s="14" t="str">
        <f t="shared" ref="EG258" ca="1" si="5236">IF($H258,AJ258,"")</f>
        <v/>
      </c>
      <c r="EM258" s="14" t="b">
        <f t="shared" ref="EM258" ca="1" si="5237">OR(EC258&lt;&gt;"",DF258&lt;&gt;"")</f>
        <v>1</v>
      </c>
      <c r="EN258" s="14">
        <f t="shared" ref="EN258" ca="1" si="5238">IF(EM258,C258,"")</f>
        <v>245</v>
      </c>
      <c r="EO258" s="14" t="str">
        <f t="shared" ref="EO258" ca="1" si="5239">IF(EM258,F258,"")</f>
        <v>q_85a_11</v>
      </c>
      <c r="EP258" s="14" t="str">
        <f t="shared" ref="EP258" ca="1" si="5240">EC258</f>
        <v xml:space="preserve">Primary cancer - Uterus (q_85a_11): Values must be numeric. </v>
      </c>
      <c r="EQ258" s="14" t="str">
        <f t="shared" ref="EQ258" ca="1" si="5241">DF258</f>
        <v/>
      </c>
    </row>
    <row r="259" spans="2:147" s="14" customFormat="1">
      <c r="B259" s="14" t="str">
        <f t="shared" ref="B259" ca="1" si="5242">DF259</f>
        <v/>
      </c>
      <c r="C259" s="14">
        <f t="shared" ref="C259" ca="1" si="5243">IF(OFFSET(B259,-1,COLUMN(VariableExists)-2),OFFSET(B259,-1,1)+1,OFFSET(B259,-1,1))</f>
        <v>246</v>
      </c>
      <c r="D259" s="14">
        <f t="shared" ref="D259" si="5244">ROW(A259)-2</f>
        <v>257</v>
      </c>
      <c r="E259" s="14" t="str">
        <f t="shared" ref="E259" ca="1" si="5245">IF(OR(G259="",ROW(G259)=2),"",IF(Z259&gt;0,"S",IF(AX259,IF(J259=2,"D","N"),"I")))</f>
        <v>D</v>
      </c>
      <c r="F259" s="14" t="str">
        <f t="shared" ref="F259" ca="1" si="5246">IF(H259,O259,"")</f>
        <v>q_85a_12</v>
      </c>
      <c r="G259" s="14" t="str">
        <f t="shared" ref="G259" ca="1" si="5247">IF(H259,P259,"")</f>
        <v>Primary cancer - other Plevic</v>
      </c>
      <c r="H259" s="14" t="b">
        <f t="shared" ref="H259" ca="1" si="5248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[DBTemplate.xlsm]labels!SU3:SU725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[DBTemplate.xlsm]labels!SU3:SU4</v>
      </c>
      <c r="L259" s="14" t="str">
        <f ca="1">IF($H259,IF($J259&gt;0,ADDRESS(3,(D259+1)*2,4,,"["&amp;wew!$G$7&amp;"]"&amp;_sheetname_labels)&amp;":"&amp;ADDRESS(2+J259,(D259+1)*2,4),""),"")</f>
        <v>[DBTemplate.xlsm]labels!SV3:SV4</v>
      </c>
      <c r="M259" s="14">
        <f t="shared" ref="M259" ca="1" si="5249">IF($H259,IF(J259&gt;0,COUNTA(INDIRECT(K259))-COUNT(INDIRECT(K259)),0),"")</f>
        <v>0</v>
      </c>
      <c r="N259" s="14">
        <f t="shared" ref="N259" ca="1" si="5250">IF(H259,J259-M259,"")</f>
        <v>2</v>
      </c>
      <c r="O259" s="14" t="str">
        <f t="shared" ref="O259" ca="1" si="5251">IF(INDIRECT(ADDRESS(2,D259+1,,,_sheetname_dataframe))="","",INDIRECT(ADDRESS(2,D259+1,,,_sheetname_dataframe)))</f>
        <v>q_85a_12</v>
      </c>
      <c r="P259" s="14" t="str">
        <f t="shared" ref="P259" ca="1" si="5252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[DBTemplate.xlsm]data_frame!IX3:IX3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253">IF(H259,S259-T259-W259,"")</f>
        <v>0</v>
      </c>
      <c r="AA259" s="12" t="str">
        <f t="shared" ref="AA259" ca="1" si="5254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255">IF($H259,IF(AC259&lt;&gt;"",IF(AC259=0,1,IF(AC259/W259&lt;0.15,2,3)),0),"")</f>
        <v>1</v>
      </c>
      <c r="AE259" s="17" t="b">
        <f t="shared" ref="AE259" ca="1" si="5256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257">IF(AE259,IF($H259,IF(INDIRECT(ADDRESS(1,D259+2,,,_sheetname_dataframe))="","",INDIRECT(ADDRESS(1,D259+2,,,_sheetname_dataframe))),""),"")</f>
        <v/>
      </c>
      <c r="AH259" s="17" t="b">
        <f t="shared" ref="AH259" ca="1" si="5258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259">IF(AH259,IF($H259,IF(INDIRECT(ADDRESS(1,D259+3,,,_sheetname_dataframe))="","",INDIRECT(ADDRESS(1,D259+3,,,_sheetname_dataframe))),""),"")</f>
        <v/>
      </c>
      <c r="AK259" s="17" t="b">
        <f t="shared" ref="AK259" ca="1" si="5260">IF(H259,OR(AQ259,AD259=2),"")</f>
        <v>0</v>
      </c>
      <c r="AL259" s="17" t="b">
        <f t="shared" ref="AL259" ca="1" si="5261">IF($H259,IF(BV259&lt;&gt;"",IF(OR(BM259="F",BM259="L",BM259="I",BM259="D"),BV259&lt;&gt;0)),"")</f>
        <v>0</v>
      </c>
      <c r="AM259" s="17" t="b">
        <f t="shared" ref="AM259" ca="1" si="5262">IF($H259,AND(NOT(AL259),OR(IF(BW259&lt;&gt;"",IF(OR(BM259="F",BM259="L"),BW259&lt;&gt;0)),BM259="I",BM259="N",BM259="D")),"")</f>
        <v>0</v>
      </c>
      <c r="AN259" s="17">
        <f t="shared" ref="AN259" ca="1" si="5263">IF(COUNTA(INDIRECT(Q259))=0,0, IF(AND(AO259&lt;&gt;"",X259&lt;AO259),1,IF(AND(AP259&lt;&gt;"",Y259&gt;AP259),1,IF(AND(AQ259,AC259&gt;0),2,0))))</f>
        <v>0</v>
      </c>
      <c r="AO259" s="24" t="str">
        <f t="shared" ref="AO259" ca="1" si="5264">IF($H259,IF(BY259&lt;&gt;"",IF(ISNUMBER(BY259),BY259,""),""),"")</f>
        <v/>
      </c>
      <c r="AP259" s="24" t="str">
        <f t="shared" ref="AP259" ca="1" si="5265">IF($H259,IF(BZ259&lt;&gt;"",IF(ISNUMBER(BZ259),BZ259,""),""),"")</f>
        <v/>
      </c>
      <c r="AQ259" s="17" t="b">
        <f t="shared" ref="AQ259:AQ322" ca="1" si="5266">IF(H259,IF(CA259&lt;&gt;"",AND(CA259&lt;&gt;0,CA259&lt;&gt;FALSE),FALSE),"")</f>
        <v>0</v>
      </c>
      <c r="AR259" s="17" t="b">
        <f t="shared" ref="AR259" ca="1" si="5267">IF(H259,IF(N259&gt;0,IF(BQ259&lt;&gt;"",BQ259&lt;&gt;0,FALSE),FALSE),"")</f>
        <v>0</v>
      </c>
      <c r="AS259" s="17" t="b">
        <f t="shared" ref="AS259" ca="1" si="5268">IF(H259,IF(BR259&lt;&gt;"",BR259&lt;&gt;0,FALSE),"")</f>
        <v>0</v>
      </c>
      <c r="AT259" s="17" t="b">
        <f t="shared" ref="AT259" ca="1" si="5269">IF(H259,IF(N259&gt;0,FALSE,IF(BU259&lt;&gt;"",MATCH(BU259,DataType,0)=1,FALSE)),"")</f>
        <v>0</v>
      </c>
      <c r="AU259" s="17" t="b">
        <f t="shared" ref="AU259" ca="1" si="5270">IF(H259,IF(N259&gt;0,TRUE,IF(BU259&lt;&gt;"",MATCH(BU259,DataType,0)=2,FALSE)),"")</f>
        <v>1</v>
      </c>
      <c r="AV259" s="17" t="b">
        <f t="shared" ref="AV259" ca="1" si="5271">IF(H259,IF(N259&gt;0,FALSE,IF(BU259&lt;&gt;"",MATCH(BU259,DataType,0)=3,FALSE)),"")</f>
        <v>0</v>
      </c>
      <c r="AW259" s="17" t="b">
        <f t="shared" ref="AW259" ca="1" si="5272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273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274">IF(H259,BU259="",FALSE)</f>
        <v>1</v>
      </c>
      <c r="BB259" s="17" t="b">
        <v>0</v>
      </c>
      <c r="BC259" s="17" t="b">
        <f t="shared" ref="BC259" ca="1" si="5275">IF(BA259,IF(N259&gt;0,AND(AZ259,Z259=0),FALSE),"")</f>
        <v>1</v>
      </c>
      <c r="BD259" s="17" t="b">
        <f t="shared" ref="BD259" ca="1" si="5276">IF(BA259,IF(N259&gt;0,AND(NOT(AZ259),Z259=0),FALSE),"")</f>
        <v>0</v>
      </c>
      <c r="BE259" s="17" t="str">
        <f t="shared" ref="BE259:BE322" ca="1" si="5277">IF(BA259,IF(AND(AW259,NOT(BB259),NOT(BC259),NOT(BD259)),AND(Z259=0,AC259=0,IF(CA259="",TRUE,CA259&lt;&gt;FALSE),FALSE),""))</f>
        <v/>
      </c>
      <c r="BF259" s="17" t="b">
        <f t="shared" ref="BF259:BF322" ca="1" si="5278">IF(BA259,IF(AND(AW259,NOT(BB259),NOT(BC259),NOT(BD259)),AND(Z259=0,OR(AC259&gt;0, IF(CA259="",FALSE,CA259=FALSE))),FALSE),"")</f>
        <v>0</v>
      </c>
      <c r="BG259" s="17" t="b">
        <f t="shared" ref="BG259" ca="1" si="5279">IF(BA259,IF(OR(BB259:BF259),FALSE,IF(Z259=0,FALSE,Z259&gt;0)),"")</f>
        <v>0</v>
      </c>
      <c r="BH259" s="17" t="b">
        <f t="shared" ref="BH259" ca="1" si="5280">IF(BA259,COUNTIF(BB259:BG259,TRUE)=1,"")</f>
        <v>1</v>
      </c>
      <c r="BI259" s="17">
        <f t="shared" ref="BI259" ca="1" si="5281">IF(BA259,IFERROR(MATCH(TRUE,BB259:BG259,0),7),"")</f>
        <v>2</v>
      </c>
      <c r="BJ259" s="17" t="b">
        <f t="shared" ref="BJ259" ca="1" si="5282">DF259&lt;&gt;""</f>
        <v>0</v>
      </c>
      <c r="BK259" s="17" t="str">
        <f t="shared" ref="BK259:BK322" ca="1" si="5283">IF(H259,IF(AND(NOT(BA259),AU259),AND(AC259=0,IF(CA259="",TRUE,CA259)),""),"")</f>
        <v/>
      </c>
      <c r="BL259" s="17" t="str">
        <f t="shared" ref="BL259" ca="1" si="5284">IF(H259,IF(AND(NOT(BA259),AU259),AC259&gt;0,""),"")</f>
        <v/>
      </c>
      <c r="BM259" s="17" t="str">
        <f t="shared" ref="BM259" ca="1" si="5285">IF(H259,IF(BA259,CHOOSE(BI259,"0","F","L","I","N",IF(AA259&gt;0.5,"N","S"),"0"),CHOOSE(MATCH(BU259,DataType,0),"S",IF(BK259,"I","N"),"D"  )),"")</f>
        <v>F</v>
      </c>
      <c r="BN259" s="17" t="str">
        <f t="shared" ref="BN259" ca="1" si="5286">IF(H259,IF(BJ259,"E",IF(BA259,CHOOSE(BI259,"0","F","L","I","N","S","0"),CHOOSE(MATCH(BU259,DataType,0),"S",IF(BK259,"I","N"),"D"  ))),"")</f>
        <v>F</v>
      </c>
      <c r="BO259" s="17" t="str">
        <f t="shared" ref="BO259" ca="1" si="5287">IF($H259,IF(BM259="0","",IF(AND(AR259,N259=2),"D",IF(BM259="S","N",IF(AL259,"O",IF(AM259,"I","N"))))),"")</f>
        <v>N</v>
      </c>
      <c r="BP259" s="14" t="b">
        <f t="shared" ref="BP259" ca="1" si="5288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289">IF(MID(DC259,1,1)="■",MID(DC259,2,LEN(DC259)),DC259)</f>
        <v/>
      </c>
      <c r="DE259" s="14" t="str">
        <f t="shared" ref="DE259" ca="1" si="5290">IF(DD259&lt;&gt;"",IF(MID(DD259,LEN(DD259),1)="■",MID(DD259,1,LEN(DD259)-1),DD259),"")</f>
        <v/>
      </c>
      <c r="DF259" s="14" t="str">
        <f t="shared" ref="DF259" ca="1" si="5291">IFERROR(IF(DE259&lt;&gt;"",SUBSTITUTE(DE259,"■",". "),""),"##INTERNAL_ERROR")</f>
        <v/>
      </c>
      <c r="DG259" s="14" t="str">
        <f t="shared" ref="DG259" ca="1" si="5292">IF(CN259&lt;&gt;0,"Variable name don't comply with the naming convention","")</f>
        <v/>
      </c>
      <c r="DH259" s="14" t="str">
        <f t="shared" ref="DH259" ca="1" si="5293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294">IF(CP259&lt;&gt;"","Variable label exceed length 150","")</f>
        <v/>
      </c>
      <c r="DJ259" s="14" t="str">
        <f t="shared" ref="DJ259" ca="1" si="5295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296">IF(CR259&lt;&gt;"","The following cases have values below declared theorethical min: " &amp;SUBSTITUTE(CR259," ",", "),"")</f>
        <v/>
      </c>
      <c r="DL259" s="14" t="str">
        <f t="shared" ref="DL259" ca="1" si="5297">IF(CS259&lt;&gt;"","The following cases have values above declared theorethical max: " &amp;SUBSTITUTE(CS259," ",", "),"")</f>
        <v/>
      </c>
      <c r="DM259" s="14" t="str">
        <f t="shared" ref="DM259" ca="1" si="5298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299">IF(CV259&lt;&gt;"","The following records are missing in this required field: " &amp;SUBSTITUTE(CV259," ",", "),"")</f>
        <v/>
      </c>
      <c r="DP259" s="14" t="str">
        <f t="shared" ref="DP259" ca="1" si="5300">IF(CW259&lt;&gt;"","The following cases have non-integer values: " &amp;SUBSTITUTE(CW259," ",", "),"")</f>
        <v/>
      </c>
      <c r="DQ259" s="14" t="str">
        <f t="shared" ref="DQ259" ca="1" si="5301">IF(CX259&lt;&gt;"","The following cases are non-numeric: " &amp;SUBSTITUTE(CX259," ",", "),"")</f>
        <v/>
      </c>
      <c r="DR259" s="14" t="str">
        <f t="shared" ref="DR259" ca="1" si="5302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303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304">OR(ED259&lt;&gt;"",EF259&lt;&gt;"",EG259&lt;&gt;"")</f>
        <v>0</v>
      </c>
      <c r="EA259" s="14" t="str">
        <f t="shared" ref="EA259" ca="1" si="5305">IF(EB259&lt;&gt;"",G259 &amp; " (" &amp; F259 &amp; ")","")</f>
        <v>Primary cancer - other Plevic (q_85a_12)</v>
      </c>
      <c r="EB259" s="14" t="str">
        <f t="shared" ref="EB259" ca="1" si="5306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307">IF(EB259&lt;&gt;"",G259 &amp; " (" &amp; F259 &amp; "): " &amp; EB259,"")</f>
        <v xml:space="preserve">Primary cancer - other Plevic (q_85a_12): Values must be numeric. </v>
      </c>
      <c r="ED259" s="14" t="str">
        <f t="shared" ref="ED259" ca="1" si="5308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309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310">IF($H259,AG259,"")</f>
        <v/>
      </c>
      <c r="EG259" s="14" t="str">
        <f t="shared" ref="EG259" ca="1" si="5311">IF($H259,AJ259,"")</f>
        <v/>
      </c>
      <c r="EM259" s="14" t="b">
        <f t="shared" ref="EM259" ca="1" si="5312">OR(EC259&lt;&gt;"",DF259&lt;&gt;"")</f>
        <v>1</v>
      </c>
      <c r="EN259" s="14">
        <f t="shared" ref="EN259" ca="1" si="5313">IF(EM259,C259,"")</f>
        <v>246</v>
      </c>
      <c r="EO259" s="14" t="str">
        <f t="shared" ref="EO259" ca="1" si="5314">IF(EM259,F259,"")</f>
        <v>q_85a_12</v>
      </c>
      <c r="EP259" s="14" t="str">
        <f t="shared" ref="EP259" ca="1" si="5315">EC259</f>
        <v xml:space="preserve">Primary cancer - other Plevic (q_85a_12): Values must be numeric. </v>
      </c>
      <c r="EQ259" s="14" t="str">
        <f t="shared" ref="EQ259" ca="1" si="5316">DF259</f>
        <v/>
      </c>
    </row>
    <row r="260" spans="2:147" s="14" customFormat="1">
      <c r="B260" s="14" t="str">
        <f t="shared" ref="B260" ca="1" si="5317">DF260</f>
        <v/>
      </c>
      <c r="C260" s="14">
        <f t="shared" ref="C260" ca="1" si="5318">IF(OFFSET(B260,-1,COLUMN(VariableExists)-2),OFFSET(B260,-1,1)+1,OFFSET(B260,-1,1))</f>
        <v>247</v>
      </c>
      <c r="D260" s="14">
        <f t="shared" ref="D260" si="5319">ROW(A260)-2</f>
        <v>258</v>
      </c>
      <c r="E260" s="14" t="str">
        <f t="shared" ref="E260" ca="1" si="5320">IF(OR(G260="",ROW(G260)=2),"",IF(Z260&gt;0,"S",IF(AX260,IF(J260=2,"D","N"),"I")))</f>
        <v>D</v>
      </c>
      <c r="F260" s="14" t="str">
        <f t="shared" ref="F260" ca="1" si="5321">IF(H260,O260,"")</f>
        <v>q_85a_13</v>
      </c>
      <c r="G260" s="14" t="str">
        <f t="shared" ref="G260" ca="1" si="5322">IF(H260,P260,"")</f>
        <v>Primary cancer - Spine</v>
      </c>
      <c r="H260" s="14" t="b">
        <f t="shared" ref="H260" ca="1" si="5323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[DBTemplate.xlsm]labels!SW3:SW725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[DBTemplate.xlsm]labels!SW3:SW4</v>
      </c>
      <c r="L260" s="14" t="str">
        <f ca="1">IF($H260,IF($J260&gt;0,ADDRESS(3,(D260+1)*2,4,,"["&amp;wew!$G$7&amp;"]"&amp;_sheetname_labels)&amp;":"&amp;ADDRESS(2+J260,(D260+1)*2,4),""),"")</f>
        <v>[DBTemplate.xlsm]labels!SX3:SX4</v>
      </c>
      <c r="M260" s="14">
        <f t="shared" ref="M260" ca="1" si="5324">IF($H260,IF(J260&gt;0,COUNTA(INDIRECT(K260))-COUNT(INDIRECT(K260)),0),"")</f>
        <v>0</v>
      </c>
      <c r="N260" s="14">
        <f t="shared" ref="N260" ca="1" si="5325">IF(H260,J260-M260,"")</f>
        <v>2</v>
      </c>
      <c r="O260" s="14" t="str">
        <f t="shared" ref="O260" ca="1" si="5326">IF(INDIRECT(ADDRESS(2,D260+1,,,_sheetname_dataframe))="","",INDIRECT(ADDRESS(2,D260+1,,,_sheetname_dataframe)))</f>
        <v>q_85a_13</v>
      </c>
      <c r="P260" s="14" t="str">
        <f t="shared" ref="P260" ca="1" si="5327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[DBTemplate.xlsm]data_frame!IY3:IY3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328">IF(H260,S260-T260-W260,"")</f>
        <v>0</v>
      </c>
      <c r="AA260" s="12" t="str">
        <f t="shared" ref="AA260" ca="1" si="5329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330">IF($H260,IF(AC260&lt;&gt;"",IF(AC260=0,1,IF(AC260/W260&lt;0.15,2,3)),0),"")</f>
        <v>1</v>
      </c>
      <c r="AE260" s="17" t="b">
        <f t="shared" ref="AE260" ca="1" si="5331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332">IF(AE260,IF($H260,IF(INDIRECT(ADDRESS(1,D260+2,,,_sheetname_dataframe))="","",INDIRECT(ADDRESS(1,D260+2,,,_sheetname_dataframe))),""),"")</f>
        <v/>
      </c>
      <c r="AH260" s="17" t="b">
        <f t="shared" ref="AH260" ca="1" si="5333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334">IF(AH260,IF($H260,IF(INDIRECT(ADDRESS(1,D260+3,,,_sheetname_dataframe))="","",INDIRECT(ADDRESS(1,D260+3,,,_sheetname_dataframe))),""),"")</f>
        <v/>
      </c>
      <c r="AK260" s="17" t="b">
        <f t="shared" ref="AK260" ca="1" si="5335">IF(H260,OR(AQ260,AD260=2),"")</f>
        <v>0</v>
      </c>
      <c r="AL260" s="17" t="b">
        <f t="shared" ref="AL260" ca="1" si="5336">IF($H260,IF(BV260&lt;&gt;"",IF(OR(BM260="F",BM260="L",BM260="I",BM260="D"),BV260&lt;&gt;0)),"")</f>
        <v>0</v>
      </c>
      <c r="AM260" s="17" t="b">
        <f t="shared" ref="AM260" ca="1" si="5337">IF($H260,AND(NOT(AL260),OR(IF(BW260&lt;&gt;"",IF(OR(BM260="F",BM260="L"),BW260&lt;&gt;0)),BM260="I",BM260="N",BM260="D")),"")</f>
        <v>0</v>
      </c>
      <c r="AN260" s="17">
        <f t="shared" ref="AN260" ca="1" si="5338">IF(COUNTA(INDIRECT(Q260))=0,0, IF(AND(AO260&lt;&gt;"",X260&lt;AO260),1,IF(AND(AP260&lt;&gt;"",Y260&gt;AP260),1,IF(AND(AQ260,AC260&gt;0),2,0))))</f>
        <v>0</v>
      </c>
      <c r="AO260" s="24" t="str">
        <f t="shared" ref="AO260" ca="1" si="5339">IF($H260,IF(BY260&lt;&gt;"",IF(ISNUMBER(BY260),BY260,""),""),"")</f>
        <v/>
      </c>
      <c r="AP260" s="24" t="str">
        <f t="shared" ref="AP260" ca="1" si="5340">IF($H260,IF(BZ260&lt;&gt;"",IF(ISNUMBER(BZ260),BZ260,""),""),"")</f>
        <v/>
      </c>
      <c r="AQ260" s="17" t="b">
        <f t="shared" ca="1" si="5266"/>
        <v>0</v>
      </c>
      <c r="AR260" s="17" t="b">
        <f t="shared" ref="AR260" ca="1" si="5341">IF(H260,IF(N260&gt;0,IF(BQ260&lt;&gt;"",BQ260&lt;&gt;0,FALSE),FALSE),"")</f>
        <v>0</v>
      </c>
      <c r="AS260" s="17" t="b">
        <f t="shared" ref="AS260" ca="1" si="5342">IF(H260,IF(BR260&lt;&gt;"",BR260&lt;&gt;0,FALSE),"")</f>
        <v>0</v>
      </c>
      <c r="AT260" s="17" t="b">
        <f t="shared" ref="AT260" ca="1" si="5343">IF(H260,IF(N260&gt;0,FALSE,IF(BU260&lt;&gt;"",MATCH(BU260,DataType,0)=1,FALSE)),"")</f>
        <v>0</v>
      </c>
      <c r="AU260" s="17" t="b">
        <f t="shared" ref="AU260" ca="1" si="5344">IF(H260,IF(N260&gt;0,TRUE,IF(BU260&lt;&gt;"",MATCH(BU260,DataType,0)=2,FALSE)),"")</f>
        <v>1</v>
      </c>
      <c r="AV260" s="17" t="b">
        <f t="shared" ref="AV260" ca="1" si="5345">IF(H260,IF(N260&gt;0,FALSE,IF(BU260&lt;&gt;"",MATCH(BU260,DataType,0)=3,FALSE)),"")</f>
        <v>0</v>
      </c>
      <c r="AW260" s="17" t="b">
        <f t="shared" ref="AW260" ca="1" si="5346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347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348">IF(H260,BU260="",FALSE)</f>
        <v>1</v>
      </c>
      <c r="BB260" s="17" t="b">
        <v>0</v>
      </c>
      <c r="BC260" s="17" t="b">
        <f t="shared" ref="BC260" ca="1" si="5349">IF(BA260,IF(N260&gt;0,AND(AZ260,Z260=0),FALSE),"")</f>
        <v>1</v>
      </c>
      <c r="BD260" s="17" t="b">
        <f t="shared" ref="BD260" ca="1" si="5350">IF(BA260,IF(N260&gt;0,AND(NOT(AZ260),Z260=0),FALSE),"")</f>
        <v>0</v>
      </c>
      <c r="BE260" s="17" t="str">
        <f t="shared" ca="1" si="5277"/>
        <v/>
      </c>
      <c r="BF260" s="17" t="b">
        <f t="shared" ca="1" si="5278"/>
        <v>0</v>
      </c>
      <c r="BG260" s="17" t="b">
        <f t="shared" ref="BG260" ca="1" si="5351">IF(BA260,IF(OR(BB260:BF260),FALSE,IF(Z260=0,FALSE,Z260&gt;0)),"")</f>
        <v>0</v>
      </c>
      <c r="BH260" s="17" t="b">
        <f t="shared" ref="BH260" ca="1" si="5352">IF(BA260,COUNTIF(BB260:BG260,TRUE)=1,"")</f>
        <v>1</v>
      </c>
      <c r="BI260" s="17">
        <f t="shared" ref="BI260" ca="1" si="5353">IF(BA260,IFERROR(MATCH(TRUE,BB260:BG260,0),7),"")</f>
        <v>2</v>
      </c>
      <c r="BJ260" s="17" t="b">
        <f t="shared" ref="BJ260" ca="1" si="5354">DF260&lt;&gt;""</f>
        <v>0</v>
      </c>
      <c r="BK260" s="17" t="str">
        <f t="shared" ca="1" si="5283"/>
        <v/>
      </c>
      <c r="BL260" s="17" t="str">
        <f t="shared" ref="BL260" ca="1" si="5355">IF(H260,IF(AND(NOT(BA260),AU260),AC260&gt;0,""),"")</f>
        <v/>
      </c>
      <c r="BM260" s="17" t="str">
        <f t="shared" ref="BM260" ca="1" si="5356">IF(H260,IF(BA260,CHOOSE(BI260,"0","F","L","I","N",IF(AA260&gt;0.5,"N","S"),"0"),CHOOSE(MATCH(BU260,DataType,0),"S",IF(BK260,"I","N"),"D"  )),"")</f>
        <v>F</v>
      </c>
      <c r="BN260" s="17" t="str">
        <f t="shared" ref="BN260" ca="1" si="5357">IF(H260,IF(BJ260,"E",IF(BA260,CHOOSE(BI260,"0","F","L","I","N","S","0"),CHOOSE(MATCH(BU260,DataType,0),"S",IF(BK260,"I","N"),"D"  ))),"")</f>
        <v>F</v>
      </c>
      <c r="BO260" s="17" t="str">
        <f t="shared" ref="BO260" ca="1" si="5358">IF($H260,IF(BM260="0","",IF(AND(AR260,N260=2),"D",IF(BM260="S","N",IF(AL260,"O",IF(AM260,"I","N"))))),"")</f>
        <v>N</v>
      </c>
      <c r="BP260" s="14" t="b">
        <f t="shared" ref="BP260" ca="1" si="5359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360">IF(MID(DC260,1,1)="■",MID(DC260,2,LEN(DC260)),DC260)</f>
        <v/>
      </c>
      <c r="DE260" s="14" t="str">
        <f t="shared" ref="DE260" ca="1" si="5361">IF(DD260&lt;&gt;"",IF(MID(DD260,LEN(DD260),1)="■",MID(DD260,1,LEN(DD260)-1),DD260),"")</f>
        <v/>
      </c>
      <c r="DF260" s="14" t="str">
        <f t="shared" ref="DF260" ca="1" si="5362">IFERROR(IF(DE260&lt;&gt;"",SUBSTITUTE(DE260,"■",". "),""),"##INTERNAL_ERROR")</f>
        <v/>
      </c>
      <c r="DG260" s="14" t="str">
        <f t="shared" ref="DG260" ca="1" si="5363">IF(CN260&lt;&gt;0,"Variable name don't comply with the naming convention","")</f>
        <v/>
      </c>
      <c r="DH260" s="14" t="str">
        <f t="shared" ref="DH260" ca="1" si="5364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365">IF(CP260&lt;&gt;"","Variable label exceed length 150","")</f>
        <v/>
      </c>
      <c r="DJ260" s="14" t="str">
        <f t="shared" ref="DJ260" ca="1" si="5366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367">IF(CR260&lt;&gt;"","The following cases have values below declared theorethical min: " &amp;SUBSTITUTE(CR260," ",", "),"")</f>
        <v/>
      </c>
      <c r="DL260" s="14" t="str">
        <f t="shared" ref="DL260" ca="1" si="5368">IF(CS260&lt;&gt;"","The following cases have values above declared theorethical max: " &amp;SUBSTITUTE(CS260," ",", "),"")</f>
        <v/>
      </c>
      <c r="DM260" s="14" t="str">
        <f t="shared" ref="DM260" ca="1" si="5369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370">IF(CV260&lt;&gt;"","The following records are missing in this required field: " &amp;SUBSTITUTE(CV260," ",", "),"")</f>
        <v/>
      </c>
      <c r="DP260" s="14" t="str">
        <f t="shared" ref="DP260" ca="1" si="5371">IF(CW260&lt;&gt;"","The following cases have non-integer values: " &amp;SUBSTITUTE(CW260," ",", "),"")</f>
        <v/>
      </c>
      <c r="DQ260" s="14" t="str">
        <f t="shared" ref="DQ260" ca="1" si="5372">IF(CX260&lt;&gt;"","The following cases are non-numeric: " &amp;SUBSTITUTE(CX260," ",", "),"")</f>
        <v/>
      </c>
      <c r="DR260" s="14" t="str">
        <f t="shared" ref="DR260" ca="1" si="5373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374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375">OR(ED260&lt;&gt;"",EF260&lt;&gt;"",EG260&lt;&gt;"")</f>
        <v>0</v>
      </c>
      <c r="EA260" s="14" t="str">
        <f t="shared" ref="EA260" ca="1" si="5376">IF(EB260&lt;&gt;"",G260 &amp; " (" &amp; F260 &amp; ")","")</f>
        <v>Primary cancer - Spine (q_85a_13)</v>
      </c>
      <c r="EB260" s="14" t="str">
        <f t="shared" ref="EB260" ca="1" si="5377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378">IF(EB260&lt;&gt;"",G260 &amp; " (" &amp; F260 &amp; "): " &amp; EB260,"")</f>
        <v xml:space="preserve">Primary cancer - Spine (q_85a_13): Values must be numeric. </v>
      </c>
      <c r="ED260" s="14" t="str">
        <f t="shared" ref="ED260" ca="1" si="5379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380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381">IF($H260,AG260,"")</f>
        <v/>
      </c>
      <c r="EG260" s="14" t="str">
        <f t="shared" ref="EG260" ca="1" si="5382">IF($H260,AJ260,"")</f>
        <v/>
      </c>
      <c r="EM260" s="14" t="b">
        <f t="shared" ref="EM260" ca="1" si="5383">OR(EC260&lt;&gt;"",DF260&lt;&gt;"")</f>
        <v>1</v>
      </c>
      <c r="EN260" s="14">
        <f t="shared" ref="EN260" ca="1" si="5384">IF(EM260,C260,"")</f>
        <v>247</v>
      </c>
      <c r="EO260" s="14" t="str">
        <f t="shared" ref="EO260" ca="1" si="5385">IF(EM260,F260,"")</f>
        <v>q_85a_13</v>
      </c>
      <c r="EP260" s="14" t="str">
        <f t="shared" ref="EP260" ca="1" si="5386">EC260</f>
        <v xml:space="preserve">Primary cancer - Spine (q_85a_13): Values must be numeric. </v>
      </c>
      <c r="EQ260" s="14" t="str">
        <f t="shared" ref="EQ260" ca="1" si="5387">DF260</f>
        <v/>
      </c>
    </row>
    <row r="261" spans="2:147" s="14" customFormat="1">
      <c r="B261" s="14" t="str">
        <f t="shared" ref="B261" ca="1" si="5388">DF261</f>
        <v/>
      </c>
      <c r="C261" s="14">
        <f t="shared" ref="C261" ca="1" si="5389">IF(OFFSET(B261,-1,COLUMN(VariableExists)-2),OFFSET(B261,-1,1)+1,OFFSET(B261,-1,1))</f>
        <v>248</v>
      </c>
      <c r="D261" s="14">
        <f t="shared" ref="D261" si="5390">ROW(A261)-2</f>
        <v>259</v>
      </c>
      <c r="E261" s="14" t="str">
        <f t="shared" ref="E261" ca="1" si="5391">IF(OR(G261="",ROW(G261)=2),"",IF(Z261&gt;0,"S",IF(AX261,IF(J261=2,"D","N"),"I")))</f>
        <v>D</v>
      </c>
      <c r="F261" s="14" t="str">
        <f t="shared" ref="F261" ca="1" si="5392">IF(H261,O261,"")</f>
        <v>q_85a_14</v>
      </c>
      <c r="G261" s="14" t="str">
        <f t="shared" ref="G261" ca="1" si="5393">IF(H261,P261,"")</f>
        <v>Primary cancer - UL bone &amp; sarcomas</v>
      </c>
      <c r="H261" s="14" t="b">
        <f t="shared" ref="H261" ca="1" si="5394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[DBTemplate.xlsm]labels!SY3:SY725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[DBTemplate.xlsm]labels!SY3:SY4</v>
      </c>
      <c r="L261" s="14" t="str">
        <f ca="1">IF($H261,IF($J261&gt;0,ADDRESS(3,(D261+1)*2,4,,"["&amp;wew!$G$7&amp;"]"&amp;_sheetname_labels)&amp;":"&amp;ADDRESS(2+J261,(D261+1)*2,4),""),"")</f>
        <v>[DBTemplate.xlsm]labels!SZ3:SZ4</v>
      </c>
      <c r="M261" s="14">
        <f t="shared" ref="M261" ca="1" si="5395">IF($H261,IF(J261&gt;0,COUNTA(INDIRECT(K261))-COUNT(INDIRECT(K261)),0),"")</f>
        <v>0</v>
      </c>
      <c r="N261" s="14">
        <f t="shared" ref="N261" ca="1" si="5396">IF(H261,J261-M261,"")</f>
        <v>2</v>
      </c>
      <c r="O261" s="14" t="str">
        <f t="shared" ref="O261" ca="1" si="5397">IF(INDIRECT(ADDRESS(2,D261+1,,,_sheetname_dataframe))="","",INDIRECT(ADDRESS(2,D261+1,,,_sheetname_dataframe)))</f>
        <v>q_85a_14</v>
      </c>
      <c r="P261" s="14" t="str">
        <f t="shared" ref="P261" ca="1" si="5398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[DBTemplate.xlsm]data_frame!IZ3:IZ3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399">IF(H261,S261-T261-W261,"")</f>
        <v>0</v>
      </c>
      <c r="AA261" s="12" t="str">
        <f t="shared" ref="AA261" ca="1" si="5400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401">IF($H261,IF(AC261&lt;&gt;"",IF(AC261=0,1,IF(AC261/W261&lt;0.15,2,3)),0),"")</f>
        <v>1</v>
      </c>
      <c r="AE261" s="17" t="b">
        <f t="shared" ref="AE261" ca="1" si="5402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403">IF(AE261,IF($H261,IF(INDIRECT(ADDRESS(1,D261+2,,,_sheetname_dataframe))="","",INDIRECT(ADDRESS(1,D261+2,,,_sheetname_dataframe))),""),"")</f>
        <v/>
      </c>
      <c r="AH261" s="17" t="b">
        <f t="shared" ref="AH261" ca="1" si="5404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405">IF(AH261,IF($H261,IF(INDIRECT(ADDRESS(1,D261+3,,,_sheetname_dataframe))="","",INDIRECT(ADDRESS(1,D261+3,,,_sheetname_dataframe))),""),"")</f>
        <v/>
      </c>
      <c r="AK261" s="17" t="b">
        <f t="shared" ref="AK261" ca="1" si="5406">IF(H261,OR(AQ261,AD261=2),"")</f>
        <v>0</v>
      </c>
      <c r="AL261" s="17" t="b">
        <f t="shared" ref="AL261" ca="1" si="5407">IF($H261,IF(BV261&lt;&gt;"",IF(OR(BM261="F",BM261="L",BM261="I",BM261="D"),BV261&lt;&gt;0)),"")</f>
        <v>0</v>
      </c>
      <c r="AM261" s="17" t="b">
        <f t="shared" ref="AM261" ca="1" si="5408">IF($H261,AND(NOT(AL261),OR(IF(BW261&lt;&gt;"",IF(OR(BM261="F",BM261="L"),BW261&lt;&gt;0)),BM261="I",BM261="N",BM261="D")),"")</f>
        <v>0</v>
      </c>
      <c r="AN261" s="17">
        <f t="shared" ref="AN261" ca="1" si="5409">IF(COUNTA(INDIRECT(Q261))=0,0, IF(AND(AO261&lt;&gt;"",X261&lt;AO261),1,IF(AND(AP261&lt;&gt;"",Y261&gt;AP261),1,IF(AND(AQ261,AC261&gt;0),2,0))))</f>
        <v>0</v>
      </c>
      <c r="AO261" s="24" t="str">
        <f t="shared" ref="AO261" ca="1" si="5410">IF($H261,IF(BY261&lt;&gt;"",IF(ISNUMBER(BY261),BY261,""),""),"")</f>
        <v/>
      </c>
      <c r="AP261" s="24" t="str">
        <f t="shared" ref="AP261" ca="1" si="5411">IF($H261,IF(BZ261&lt;&gt;"",IF(ISNUMBER(BZ261),BZ261,""),""),"")</f>
        <v/>
      </c>
      <c r="AQ261" s="17" t="b">
        <f t="shared" ca="1" si="5266"/>
        <v>0</v>
      </c>
      <c r="AR261" s="17" t="b">
        <f t="shared" ref="AR261" ca="1" si="5412">IF(H261,IF(N261&gt;0,IF(BQ261&lt;&gt;"",BQ261&lt;&gt;0,FALSE),FALSE),"")</f>
        <v>0</v>
      </c>
      <c r="AS261" s="17" t="b">
        <f t="shared" ref="AS261" ca="1" si="5413">IF(H261,IF(BR261&lt;&gt;"",BR261&lt;&gt;0,FALSE),"")</f>
        <v>0</v>
      </c>
      <c r="AT261" s="17" t="b">
        <f t="shared" ref="AT261" ca="1" si="5414">IF(H261,IF(N261&gt;0,FALSE,IF(BU261&lt;&gt;"",MATCH(BU261,DataType,0)=1,FALSE)),"")</f>
        <v>0</v>
      </c>
      <c r="AU261" s="17" t="b">
        <f t="shared" ref="AU261" ca="1" si="5415">IF(H261,IF(N261&gt;0,TRUE,IF(BU261&lt;&gt;"",MATCH(BU261,DataType,0)=2,FALSE)),"")</f>
        <v>1</v>
      </c>
      <c r="AV261" s="17" t="b">
        <f t="shared" ref="AV261" ca="1" si="5416">IF(H261,IF(N261&gt;0,FALSE,IF(BU261&lt;&gt;"",MATCH(BU261,DataType,0)=3,FALSE)),"")</f>
        <v>0</v>
      </c>
      <c r="AW261" s="17" t="b">
        <f t="shared" ref="AW261" ca="1" si="5417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418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419">IF(H261,BU261="",FALSE)</f>
        <v>1</v>
      </c>
      <c r="BB261" s="17" t="b">
        <v>0</v>
      </c>
      <c r="BC261" s="17" t="b">
        <f t="shared" ref="BC261" ca="1" si="5420">IF(BA261,IF(N261&gt;0,AND(AZ261,Z261=0),FALSE),"")</f>
        <v>1</v>
      </c>
      <c r="BD261" s="17" t="b">
        <f t="shared" ref="BD261" ca="1" si="5421">IF(BA261,IF(N261&gt;0,AND(NOT(AZ261),Z261=0),FALSE),"")</f>
        <v>0</v>
      </c>
      <c r="BE261" s="17" t="str">
        <f t="shared" ca="1" si="5277"/>
        <v/>
      </c>
      <c r="BF261" s="17" t="b">
        <f t="shared" ca="1" si="5278"/>
        <v>0</v>
      </c>
      <c r="BG261" s="17" t="b">
        <f t="shared" ref="BG261" ca="1" si="5422">IF(BA261,IF(OR(BB261:BF261),FALSE,IF(Z261=0,FALSE,Z261&gt;0)),"")</f>
        <v>0</v>
      </c>
      <c r="BH261" s="17" t="b">
        <f t="shared" ref="BH261" ca="1" si="5423">IF(BA261,COUNTIF(BB261:BG261,TRUE)=1,"")</f>
        <v>1</v>
      </c>
      <c r="BI261" s="17">
        <f t="shared" ref="BI261" ca="1" si="5424">IF(BA261,IFERROR(MATCH(TRUE,BB261:BG261,0),7),"")</f>
        <v>2</v>
      </c>
      <c r="BJ261" s="17" t="b">
        <f t="shared" ref="BJ261" ca="1" si="5425">DF261&lt;&gt;""</f>
        <v>0</v>
      </c>
      <c r="BK261" s="17" t="str">
        <f t="shared" ca="1" si="5283"/>
        <v/>
      </c>
      <c r="BL261" s="17" t="str">
        <f t="shared" ref="BL261" ca="1" si="5426">IF(H261,IF(AND(NOT(BA261),AU261),AC261&gt;0,""),"")</f>
        <v/>
      </c>
      <c r="BM261" s="17" t="str">
        <f t="shared" ref="BM261" ca="1" si="5427">IF(H261,IF(BA261,CHOOSE(BI261,"0","F","L","I","N",IF(AA261&gt;0.5,"N","S"),"0"),CHOOSE(MATCH(BU261,DataType,0),"S",IF(BK261,"I","N"),"D"  )),"")</f>
        <v>F</v>
      </c>
      <c r="BN261" s="17" t="str">
        <f t="shared" ref="BN261" ca="1" si="5428">IF(H261,IF(BJ261,"E",IF(BA261,CHOOSE(BI261,"0","F","L","I","N","S","0"),CHOOSE(MATCH(BU261,DataType,0),"S",IF(BK261,"I","N"),"D"  ))),"")</f>
        <v>F</v>
      </c>
      <c r="BO261" s="17" t="str">
        <f t="shared" ref="BO261" ca="1" si="5429">IF($H261,IF(BM261="0","",IF(AND(AR261,N261=2),"D",IF(BM261="S","N",IF(AL261,"O",IF(AM261,"I","N"))))),"")</f>
        <v>N</v>
      </c>
      <c r="BP261" s="14" t="b">
        <f t="shared" ref="BP261" ca="1" si="5430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431">IF(MID(DC261,1,1)="■",MID(DC261,2,LEN(DC261)),DC261)</f>
        <v/>
      </c>
      <c r="DE261" s="14" t="str">
        <f t="shared" ref="DE261" ca="1" si="5432">IF(DD261&lt;&gt;"",IF(MID(DD261,LEN(DD261),1)="■",MID(DD261,1,LEN(DD261)-1),DD261),"")</f>
        <v/>
      </c>
      <c r="DF261" s="14" t="str">
        <f t="shared" ref="DF261" ca="1" si="5433">IFERROR(IF(DE261&lt;&gt;"",SUBSTITUTE(DE261,"■",". "),""),"##INTERNAL_ERROR")</f>
        <v/>
      </c>
      <c r="DG261" s="14" t="str">
        <f t="shared" ref="DG261" ca="1" si="5434">IF(CN261&lt;&gt;0,"Variable name don't comply with the naming convention","")</f>
        <v/>
      </c>
      <c r="DH261" s="14" t="str">
        <f t="shared" ref="DH261" ca="1" si="5435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436">IF(CP261&lt;&gt;"","Variable label exceed length 150","")</f>
        <v/>
      </c>
      <c r="DJ261" s="14" t="str">
        <f t="shared" ref="DJ261" ca="1" si="5437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438">IF(CR261&lt;&gt;"","The following cases have values below declared theorethical min: " &amp;SUBSTITUTE(CR261," ",", "),"")</f>
        <v/>
      </c>
      <c r="DL261" s="14" t="str">
        <f t="shared" ref="DL261" ca="1" si="5439">IF(CS261&lt;&gt;"","The following cases have values above declared theorethical max: " &amp;SUBSTITUTE(CS261," ",", "),"")</f>
        <v/>
      </c>
      <c r="DM261" s="14" t="str">
        <f t="shared" ref="DM261" ca="1" si="5440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441">IF(CV261&lt;&gt;"","The following records are missing in this required field: " &amp;SUBSTITUTE(CV261," ",", "),"")</f>
        <v/>
      </c>
      <c r="DP261" s="14" t="str">
        <f t="shared" ref="DP261" ca="1" si="5442">IF(CW261&lt;&gt;"","The following cases have non-integer values: " &amp;SUBSTITUTE(CW261," ",", "),"")</f>
        <v/>
      </c>
      <c r="DQ261" s="14" t="str">
        <f t="shared" ref="DQ261" ca="1" si="5443">IF(CX261&lt;&gt;"","The following cases are non-numeric: " &amp;SUBSTITUTE(CX261," ",", "),"")</f>
        <v/>
      </c>
      <c r="DR261" s="14" t="str">
        <f t="shared" ref="DR261" ca="1" si="5444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445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446">OR(ED261&lt;&gt;"",EF261&lt;&gt;"",EG261&lt;&gt;"")</f>
        <v>0</v>
      </c>
      <c r="EA261" s="14" t="str">
        <f t="shared" ref="EA261" ca="1" si="5447">IF(EB261&lt;&gt;"",G261 &amp; " (" &amp; F261 &amp; ")","")</f>
        <v>Primary cancer - UL bone &amp; sarcomas (q_85a_14)</v>
      </c>
      <c r="EB261" s="14" t="str">
        <f t="shared" ref="EB261" ca="1" si="5448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449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450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451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452">IF($H261,AG261,"")</f>
        <v/>
      </c>
      <c r="EG261" s="14" t="str">
        <f t="shared" ref="EG261" ca="1" si="5453">IF($H261,AJ261,"")</f>
        <v/>
      </c>
      <c r="EM261" s="14" t="b">
        <f t="shared" ref="EM261" ca="1" si="5454">OR(EC261&lt;&gt;"",DF261&lt;&gt;"")</f>
        <v>1</v>
      </c>
      <c r="EN261" s="14">
        <f t="shared" ref="EN261" ca="1" si="5455">IF(EM261,C261,"")</f>
        <v>248</v>
      </c>
      <c r="EO261" s="14" t="str">
        <f t="shared" ref="EO261" ca="1" si="5456">IF(EM261,F261,"")</f>
        <v>q_85a_14</v>
      </c>
      <c r="EP261" s="14" t="str">
        <f t="shared" ref="EP261" ca="1" si="5457">EC261</f>
        <v xml:space="preserve">Primary cancer - UL bone &amp; sarcomas (q_85a_14): Values must be numeric. </v>
      </c>
      <c r="EQ261" s="14" t="str">
        <f t="shared" ref="EQ261" ca="1" si="5458">DF261</f>
        <v/>
      </c>
    </row>
    <row r="262" spans="2:147" s="14" customFormat="1">
      <c r="B262" s="14" t="str">
        <f t="shared" ref="B262" ca="1" si="5459">DF262</f>
        <v/>
      </c>
      <c r="C262" s="14">
        <f t="shared" ref="C262" ca="1" si="5460">IF(OFFSET(B262,-1,COLUMN(VariableExists)-2),OFFSET(B262,-1,1)+1,OFFSET(B262,-1,1))</f>
        <v>249</v>
      </c>
      <c r="D262" s="14">
        <f t="shared" ref="D262" si="5461">ROW(A262)-2</f>
        <v>260</v>
      </c>
      <c r="E262" s="14" t="str">
        <f t="shared" ref="E262" ca="1" si="5462">IF(OR(G262="",ROW(G262)=2),"",IF(Z262&gt;0,"S",IF(AX262,IF(J262=2,"D","N"),"I")))</f>
        <v>D</v>
      </c>
      <c r="F262" s="14" t="str">
        <f t="shared" ref="F262" ca="1" si="5463">IF(H262,O262,"")</f>
        <v>q_85a_15</v>
      </c>
      <c r="G262" s="14" t="str">
        <f t="shared" ref="G262" ca="1" si="5464">IF(H262,P262,"")</f>
        <v>Primary cancer - LL bone &amp; sarcomas</v>
      </c>
      <c r="H262" s="14" t="b">
        <f t="shared" ref="H262" ca="1" si="5465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[DBTemplate.xlsm]labels!TA3:TA725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[DBTemplate.xlsm]labels!TA3:TA4</v>
      </c>
      <c r="L262" s="14" t="str">
        <f ca="1">IF($H262,IF($J262&gt;0,ADDRESS(3,(D262+1)*2,4,,"["&amp;wew!$G$7&amp;"]"&amp;_sheetname_labels)&amp;":"&amp;ADDRESS(2+J262,(D262+1)*2,4),""),"")</f>
        <v>[DBTemplate.xlsm]labels!TB3:TB4</v>
      </c>
      <c r="M262" s="14">
        <f t="shared" ref="M262" ca="1" si="5466">IF($H262,IF(J262&gt;0,COUNTA(INDIRECT(K262))-COUNT(INDIRECT(K262)),0),"")</f>
        <v>0</v>
      </c>
      <c r="N262" s="14">
        <f t="shared" ref="N262" ca="1" si="5467">IF(H262,J262-M262,"")</f>
        <v>2</v>
      </c>
      <c r="O262" s="14" t="str">
        <f t="shared" ref="O262" ca="1" si="5468">IF(INDIRECT(ADDRESS(2,D262+1,,,_sheetname_dataframe))="","",INDIRECT(ADDRESS(2,D262+1,,,_sheetname_dataframe)))</f>
        <v>q_85a_15</v>
      </c>
      <c r="P262" s="14" t="str">
        <f t="shared" ref="P262" ca="1" si="5469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[DBTemplate.xlsm]data_frame!JA3:JA3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470">IF(H262,S262-T262-W262,"")</f>
        <v>0</v>
      </c>
      <c r="AA262" s="12" t="str">
        <f t="shared" ref="AA262" ca="1" si="5471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472">IF($H262,IF(AC262&lt;&gt;"",IF(AC262=0,1,IF(AC262/W262&lt;0.15,2,3)),0),"")</f>
        <v>1</v>
      </c>
      <c r="AE262" s="17" t="b">
        <f t="shared" ref="AE262" ca="1" si="5473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474">IF(AE262,IF($H262,IF(INDIRECT(ADDRESS(1,D262+2,,,_sheetname_dataframe))="","",INDIRECT(ADDRESS(1,D262+2,,,_sheetname_dataframe))),""),"")</f>
        <v/>
      </c>
      <c r="AH262" s="17" t="b">
        <f t="shared" ref="AH262" ca="1" si="5475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476">IF(AH262,IF($H262,IF(INDIRECT(ADDRESS(1,D262+3,,,_sheetname_dataframe))="","",INDIRECT(ADDRESS(1,D262+3,,,_sheetname_dataframe))),""),"")</f>
        <v/>
      </c>
      <c r="AK262" s="17" t="b">
        <f t="shared" ref="AK262" ca="1" si="5477">IF(H262,OR(AQ262,AD262=2),"")</f>
        <v>0</v>
      </c>
      <c r="AL262" s="17" t="b">
        <f t="shared" ref="AL262" ca="1" si="5478">IF($H262,IF(BV262&lt;&gt;"",IF(OR(BM262="F",BM262="L",BM262="I",BM262="D"),BV262&lt;&gt;0)),"")</f>
        <v>0</v>
      </c>
      <c r="AM262" s="17" t="b">
        <f t="shared" ref="AM262" ca="1" si="5479">IF($H262,AND(NOT(AL262),OR(IF(BW262&lt;&gt;"",IF(OR(BM262="F",BM262="L"),BW262&lt;&gt;0)),BM262="I",BM262="N",BM262="D")),"")</f>
        <v>0</v>
      </c>
      <c r="AN262" s="17">
        <f t="shared" ref="AN262" ca="1" si="5480">IF(COUNTA(INDIRECT(Q262))=0,0, IF(AND(AO262&lt;&gt;"",X262&lt;AO262),1,IF(AND(AP262&lt;&gt;"",Y262&gt;AP262),1,IF(AND(AQ262,AC262&gt;0),2,0))))</f>
        <v>0</v>
      </c>
      <c r="AO262" s="24" t="str">
        <f t="shared" ref="AO262" ca="1" si="5481">IF($H262,IF(BY262&lt;&gt;"",IF(ISNUMBER(BY262),BY262,""),""),"")</f>
        <v/>
      </c>
      <c r="AP262" s="24" t="str">
        <f t="shared" ref="AP262" ca="1" si="5482">IF($H262,IF(BZ262&lt;&gt;"",IF(ISNUMBER(BZ262),BZ262,""),""),"")</f>
        <v/>
      </c>
      <c r="AQ262" s="17" t="b">
        <f t="shared" ca="1" si="5266"/>
        <v>0</v>
      </c>
      <c r="AR262" s="17" t="b">
        <f t="shared" ref="AR262" ca="1" si="5483">IF(H262,IF(N262&gt;0,IF(BQ262&lt;&gt;"",BQ262&lt;&gt;0,FALSE),FALSE),"")</f>
        <v>0</v>
      </c>
      <c r="AS262" s="17" t="b">
        <f t="shared" ref="AS262" ca="1" si="5484">IF(H262,IF(BR262&lt;&gt;"",BR262&lt;&gt;0,FALSE),"")</f>
        <v>0</v>
      </c>
      <c r="AT262" s="17" t="b">
        <f t="shared" ref="AT262" ca="1" si="5485">IF(H262,IF(N262&gt;0,FALSE,IF(BU262&lt;&gt;"",MATCH(BU262,DataType,0)=1,FALSE)),"")</f>
        <v>0</v>
      </c>
      <c r="AU262" s="17" t="b">
        <f t="shared" ref="AU262" ca="1" si="5486">IF(H262,IF(N262&gt;0,TRUE,IF(BU262&lt;&gt;"",MATCH(BU262,DataType,0)=2,FALSE)),"")</f>
        <v>1</v>
      </c>
      <c r="AV262" s="17" t="b">
        <f t="shared" ref="AV262" ca="1" si="5487">IF(H262,IF(N262&gt;0,FALSE,IF(BU262&lt;&gt;"",MATCH(BU262,DataType,0)=3,FALSE)),"")</f>
        <v>0</v>
      </c>
      <c r="AW262" s="17" t="b">
        <f t="shared" ref="AW262" ca="1" si="5488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489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490">IF(H262,BU262="",FALSE)</f>
        <v>1</v>
      </c>
      <c r="BB262" s="17" t="b">
        <v>0</v>
      </c>
      <c r="BC262" s="17" t="b">
        <f t="shared" ref="BC262" ca="1" si="5491">IF(BA262,IF(N262&gt;0,AND(AZ262,Z262=0),FALSE),"")</f>
        <v>1</v>
      </c>
      <c r="BD262" s="17" t="b">
        <f t="shared" ref="BD262" ca="1" si="5492">IF(BA262,IF(N262&gt;0,AND(NOT(AZ262),Z262=0),FALSE),"")</f>
        <v>0</v>
      </c>
      <c r="BE262" s="17" t="str">
        <f t="shared" ca="1" si="5277"/>
        <v/>
      </c>
      <c r="BF262" s="17" t="b">
        <f t="shared" ca="1" si="5278"/>
        <v>0</v>
      </c>
      <c r="BG262" s="17" t="b">
        <f t="shared" ref="BG262" ca="1" si="5493">IF(BA262,IF(OR(BB262:BF262),FALSE,IF(Z262=0,FALSE,Z262&gt;0)),"")</f>
        <v>0</v>
      </c>
      <c r="BH262" s="17" t="b">
        <f t="shared" ref="BH262" ca="1" si="5494">IF(BA262,COUNTIF(BB262:BG262,TRUE)=1,"")</f>
        <v>1</v>
      </c>
      <c r="BI262" s="17">
        <f t="shared" ref="BI262" ca="1" si="5495">IF(BA262,IFERROR(MATCH(TRUE,BB262:BG262,0),7),"")</f>
        <v>2</v>
      </c>
      <c r="BJ262" s="17" t="b">
        <f t="shared" ref="BJ262" ca="1" si="5496">DF262&lt;&gt;""</f>
        <v>0</v>
      </c>
      <c r="BK262" s="17" t="str">
        <f t="shared" ca="1" si="5283"/>
        <v/>
      </c>
      <c r="BL262" s="17" t="str">
        <f t="shared" ref="BL262" ca="1" si="5497">IF(H262,IF(AND(NOT(BA262),AU262),AC262&gt;0,""),"")</f>
        <v/>
      </c>
      <c r="BM262" s="17" t="str">
        <f t="shared" ref="BM262" ca="1" si="5498">IF(H262,IF(BA262,CHOOSE(BI262,"0","F","L","I","N",IF(AA262&gt;0.5,"N","S"),"0"),CHOOSE(MATCH(BU262,DataType,0),"S",IF(BK262,"I","N"),"D"  )),"")</f>
        <v>F</v>
      </c>
      <c r="BN262" s="17" t="str">
        <f t="shared" ref="BN262" ca="1" si="5499">IF(H262,IF(BJ262,"E",IF(BA262,CHOOSE(BI262,"0","F","L","I","N","S","0"),CHOOSE(MATCH(BU262,DataType,0),"S",IF(BK262,"I","N"),"D"  ))),"")</f>
        <v>F</v>
      </c>
      <c r="BO262" s="17" t="str">
        <f t="shared" ref="BO262" ca="1" si="5500">IF($H262,IF(BM262="0","",IF(AND(AR262,N262=2),"D",IF(BM262="S","N",IF(AL262,"O",IF(AM262,"I","N"))))),"")</f>
        <v>N</v>
      </c>
      <c r="BP262" s="14" t="b">
        <f t="shared" ref="BP262" ca="1" si="550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502">IF(MID(DC262,1,1)="■",MID(DC262,2,LEN(DC262)),DC262)</f>
        <v/>
      </c>
      <c r="DE262" s="14" t="str">
        <f t="shared" ref="DE262" ca="1" si="5503">IF(DD262&lt;&gt;"",IF(MID(DD262,LEN(DD262),1)="■",MID(DD262,1,LEN(DD262)-1),DD262),"")</f>
        <v/>
      </c>
      <c r="DF262" s="14" t="str">
        <f t="shared" ref="DF262" ca="1" si="5504">IFERROR(IF(DE262&lt;&gt;"",SUBSTITUTE(DE262,"■",". "),""),"##INTERNAL_ERROR")</f>
        <v/>
      </c>
      <c r="DG262" s="14" t="str">
        <f t="shared" ref="DG262" ca="1" si="5505">IF(CN262&lt;&gt;0,"Variable name don't comply with the naming convention","")</f>
        <v/>
      </c>
      <c r="DH262" s="14" t="str">
        <f t="shared" ref="DH262" ca="1" si="550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507">IF(CP262&lt;&gt;"","Variable label exceed length 150","")</f>
        <v/>
      </c>
      <c r="DJ262" s="14" t="str">
        <f t="shared" ref="DJ262" ca="1" si="550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509">IF(CR262&lt;&gt;"","The following cases have values below declared theorethical min: " &amp;SUBSTITUTE(CR262," ",", "),"")</f>
        <v/>
      </c>
      <c r="DL262" s="14" t="str">
        <f t="shared" ref="DL262" ca="1" si="5510">IF(CS262&lt;&gt;"","The following cases have values above declared theorethical max: " &amp;SUBSTITUTE(CS262," ",", "),"")</f>
        <v/>
      </c>
      <c r="DM262" s="14" t="str">
        <f t="shared" ref="DM262" ca="1" si="551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512">IF(CV262&lt;&gt;"","The following records are missing in this required field: " &amp;SUBSTITUTE(CV262," ",", "),"")</f>
        <v/>
      </c>
      <c r="DP262" s="14" t="str">
        <f t="shared" ref="DP262" ca="1" si="5513">IF(CW262&lt;&gt;"","The following cases have non-integer values: " &amp;SUBSTITUTE(CW262," ",", "),"")</f>
        <v/>
      </c>
      <c r="DQ262" s="14" t="str">
        <f t="shared" ref="DQ262" ca="1" si="5514">IF(CX262&lt;&gt;"","The following cases are non-numeric: " &amp;SUBSTITUTE(CX262," ",", "),"")</f>
        <v/>
      </c>
      <c r="DR262" s="14" t="str">
        <f t="shared" ref="DR262" ca="1" si="551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51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517">OR(ED262&lt;&gt;"",EF262&lt;&gt;"",EG262&lt;&gt;"")</f>
        <v>0</v>
      </c>
      <c r="EA262" s="14" t="str">
        <f t="shared" ref="EA262" ca="1" si="5518">IF(EB262&lt;&gt;"",G262 &amp; " (" &amp; F262 &amp; ")","")</f>
        <v>Primary cancer - LL bone &amp; sarcomas (q_85a_15)</v>
      </c>
      <c r="EB262" s="14" t="str">
        <f t="shared" ref="EB262" ca="1" si="551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52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52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52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523">IF($H262,AG262,"")</f>
        <v/>
      </c>
      <c r="EG262" s="14" t="str">
        <f t="shared" ref="EG262" ca="1" si="5524">IF($H262,AJ262,"")</f>
        <v/>
      </c>
      <c r="EM262" s="14" t="b">
        <f t="shared" ref="EM262" ca="1" si="5525">OR(EC262&lt;&gt;"",DF262&lt;&gt;"")</f>
        <v>1</v>
      </c>
      <c r="EN262" s="14">
        <f t="shared" ref="EN262" ca="1" si="5526">IF(EM262,C262,"")</f>
        <v>249</v>
      </c>
      <c r="EO262" s="14" t="str">
        <f t="shared" ref="EO262" ca="1" si="5527">IF(EM262,F262,"")</f>
        <v>q_85a_15</v>
      </c>
      <c r="EP262" s="14" t="str">
        <f t="shared" ref="EP262" ca="1" si="5528">EC262</f>
        <v xml:space="preserve">Primary cancer - LL bone &amp; sarcomas (q_85a_15): Values must be numeric. </v>
      </c>
      <c r="EQ262" s="14" t="str">
        <f t="shared" ref="EQ262" ca="1" si="5529">DF262</f>
        <v/>
      </c>
    </row>
    <row r="263" spans="2:147" s="14" customFormat="1">
      <c r="B263" s="14" t="str">
        <f t="shared" ref="B263" ca="1" si="5530">DF263</f>
        <v/>
      </c>
      <c r="C263" s="14">
        <f t="shared" ref="C263" ca="1" si="5531">IF(OFFSET(B263,-1,COLUMN(VariableExists)-2),OFFSET(B263,-1,1)+1,OFFSET(B263,-1,1))</f>
        <v>250</v>
      </c>
      <c r="D263" s="14">
        <f t="shared" ref="D263" si="5532">ROW(A263)-2</f>
        <v>261</v>
      </c>
      <c r="E263" s="14" t="str">
        <f t="shared" ref="E263" ca="1" si="5533">IF(OR(G263="",ROW(G263)=2),"",IF(Z263&gt;0,"S",IF(AX263,IF(J263=2,"D","N"),"I")))</f>
        <v>D</v>
      </c>
      <c r="F263" s="14" t="str">
        <f t="shared" ref="F263" ca="1" si="5534">IF(H263,O263,"")</f>
        <v>q_85a_16</v>
      </c>
      <c r="G263" s="14" t="str">
        <f t="shared" ref="G263" ca="1" si="5535">IF(H263,P263,"")</f>
        <v>Primary cancer - Skin</v>
      </c>
      <c r="H263" s="14" t="b">
        <f t="shared" ref="H263" ca="1" si="553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[DBTemplate.xlsm]labels!TC3:TC725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[DBTemplate.xlsm]labels!TC3:TC4</v>
      </c>
      <c r="L263" s="14" t="str">
        <f ca="1">IF($H263,IF($J263&gt;0,ADDRESS(3,(D263+1)*2,4,,"["&amp;wew!$G$7&amp;"]"&amp;_sheetname_labels)&amp;":"&amp;ADDRESS(2+J263,(D263+1)*2,4),""),"")</f>
        <v>[DBTemplate.xlsm]labels!TD3:TD4</v>
      </c>
      <c r="M263" s="14">
        <f t="shared" ref="M263" ca="1" si="5537">IF($H263,IF(J263&gt;0,COUNTA(INDIRECT(K263))-COUNT(INDIRECT(K263)),0),"")</f>
        <v>0</v>
      </c>
      <c r="N263" s="14">
        <f t="shared" ref="N263" ca="1" si="5538">IF(H263,J263-M263,"")</f>
        <v>2</v>
      </c>
      <c r="O263" s="14" t="str">
        <f t="shared" ref="O263" ca="1" si="5539">IF(INDIRECT(ADDRESS(2,D263+1,,,_sheetname_dataframe))="","",INDIRECT(ADDRESS(2,D263+1,,,_sheetname_dataframe)))</f>
        <v>q_85a_16</v>
      </c>
      <c r="P263" s="14" t="str">
        <f t="shared" ref="P263" ca="1" si="554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[DBTemplate.xlsm]data_frame!JB3:JB3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541">IF(H263,S263-T263-W263,"")</f>
        <v>0</v>
      </c>
      <c r="AA263" s="12" t="str">
        <f t="shared" ref="AA263" ca="1" si="554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543">IF($H263,IF(AC263&lt;&gt;"",IF(AC263=0,1,IF(AC263/W263&lt;0.15,2,3)),0),"")</f>
        <v>1</v>
      </c>
      <c r="AE263" s="17" t="b">
        <f t="shared" ref="AE263" ca="1" si="554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545">IF(AE263,IF($H263,IF(INDIRECT(ADDRESS(1,D263+2,,,_sheetname_dataframe))="","",INDIRECT(ADDRESS(1,D263+2,,,_sheetname_dataframe))),""),"")</f>
        <v/>
      </c>
      <c r="AH263" s="17" t="b">
        <f t="shared" ref="AH263" ca="1" si="554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547">IF(AH263,IF($H263,IF(INDIRECT(ADDRESS(1,D263+3,,,_sheetname_dataframe))="","",INDIRECT(ADDRESS(1,D263+3,,,_sheetname_dataframe))),""),"")</f>
        <v/>
      </c>
      <c r="AK263" s="17" t="b">
        <f t="shared" ref="AK263" ca="1" si="5548">IF(H263,OR(AQ263,AD263=2),"")</f>
        <v>0</v>
      </c>
      <c r="AL263" s="17" t="b">
        <f t="shared" ref="AL263" ca="1" si="5549">IF($H263,IF(BV263&lt;&gt;"",IF(OR(BM263="F",BM263="L",BM263="I",BM263="D"),BV263&lt;&gt;0)),"")</f>
        <v>0</v>
      </c>
      <c r="AM263" s="17" t="b">
        <f t="shared" ref="AM263" ca="1" si="5550">IF($H263,AND(NOT(AL263),OR(IF(BW263&lt;&gt;"",IF(OR(BM263="F",BM263="L"),BW263&lt;&gt;0)),BM263="I",BM263="N",BM263="D")),"")</f>
        <v>0</v>
      </c>
      <c r="AN263" s="17">
        <f t="shared" ref="AN263" ca="1" si="5551">IF(COUNTA(INDIRECT(Q263))=0,0, IF(AND(AO263&lt;&gt;"",X263&lt;AO263),1,IF(AND(AP263&lt;&gt;"",Y263&gt;AP263),1,IF(AND(AQ263,AC263&gt;0),2,0))))</f>
        <v>0</v>
      </c>
      <c r="AO263" s="24" t="str">
        <f t="shared" ref="AO263" ca="1" si="5552">IF($H263,IF(BY263&lt;&gt;"",IF(ISNUMBER(BY263),BY263,""),""),"")</f>
        <v/>
      </c>
      <c r="AP263" s="24" t="str">
        <f t="shared" ref="AP263" ca="1" si="5553">IF($H263,IF(BZ263&lt;&gt;"",IF(ISNUMBER(BZ263),BZ263,""),""),"")</f>
        <v/>
      </c>
      <c r="AQ263" s="17" t="b">
        <f t="shared" ca="1" si="5266"/>
        <v>0</v>
      </c>
      <c r="AR263" s="17" t="b">
        <f t="shared" ref="AR263" ca="1" si="5554">IF(H263,IF(N263&gt;0,IF(BQ263&lt;&gt;"",BQ263&lt;&gt;0,FALSE),FALSE),"")</f>
        <v>0</v>
      </c>
      <c r="AS263" s="17" t="b">
        <f t="shared" ref="AS263" ca="1" si="5555">IF(H263,IF(BR263&lt;&gt;"",BR263&lt;&gt;0,FALSE),"")</f>
        <v>0</v>
      </c>
      <c r="AT263" s="17" t="b">
        <f t="shared" ref="AT263" ca="1" si="5556">IF(H263,IF(N263&gt;0,FALSE,IF(BU263&lt;&gt;"",MATCH(BU263,DataType,0)=1,FALSE)),"")</f>
        <v>0</v>
      </c>
      <c r="AU263" s="17" t="b">
        <f t="shared" ref="AU263" ca="1" si="5557">IF(H263,IF(N263&gt;0,TRUE,IF(BU263&lt;&gt;"",MATCH(BU263,DataType,0)=2,FALSE)),"")</f>
        <v>1</v>
      </c>
      <c r="AV263" s="17" t="b">
        <f t="shared" ref="AV263" ca="1" si="5558">IF(H263,IF(N263&gt;0,FALSE,IF(BU263&lt;&gt;"",MATCH(BU263,DataType,0)=3,FALSE)),"")</f>
        <v>0</v>
      </c>
      <c r="AW263" s="17" t="b">
        <f t="shared" ref="AW263" ca="1" si="5559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560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561">IF(H263,BU263="",FALSE)</f>
        <v>1</v>
      </c>
      <c r="BB263" s="17" t="b">
        <v>0</v>
      </c>
      <c r="BC263" s="17" t="b">
        <f t="shared" ref="BC263" ca="1" si="5562">IF(BA263,IF(N263&gt;0,AND(AZ263,Z263=0),FALSE),"")</f>
        <v>1</v>
      </c>
      <c r="BD263" s="17" t="b">
        <f t="shared" ref="BD263" ca="1" si="5563">IF(BA263,IF(N263&gt;0,AND(NOT(AZ263),Z263=0),FALSE),"")</f>
        <v>0</v>
      </c>
      <c r="BE263" s="17" t="str">
        <f t="shared" ca="1" si="5277"/>
        <v/>
      </c>
      <c r="BF263" s="17" t="b">
        <f t="shared" ca="1" si="5278"/>
        <v>0</v>
      </c>
      <c r="BG263" s="17" t="b">
        <f t="shared" ref="BG263" ca="1" si="5564">IF(BA263,IF(OR(BB263:BF263),FALSE,IF(Z263=0,FALSE,Z263&gt;0)),"")</f>
        <v>0</v>
      </c>
      <c r="BH263" s="17" t="b">
        <f t="shared" ref="BH263" ca="1" si="5565">IF(BA263,COUNTIF(BB263:BG263,TRUE)=1,"")</f>
        <v>1</v>
      </c>
      <c r="BI263" s="17">
        <f t="shared" ref="BI263" ca="1" si="5566">IF(BA263,IFERROR(MATCH(TRUE,BB263:BG263,0),7),"")</f>
        <v>2</v>
      </c>
      <c r="BJ263" s="17" t="b">
        <f t="shared" ref="BJ263" ca="1" si="5567">DF263&lt;&gt;""</f>
        <v>0</v>
      </c>
      <c r="BK263" s="17" t="str">
        <f t="shared" ca="1" si="5283"/>
        <v/>
      </c>
      <c r="BL263" s="17" t="str">
        <f t="shared" ref="BL263" ca="1" si="5568">IF(H263,IF(AND(NOT(BA263),AU263),AC263&gt;0,""),"")</f>
        <v/>
      </c>
      <c r="BM263" s="17" t="str">
        <f t="shared" ref="BM263" ca="1" si="5569">IF(H263,IF(BA263,CHOOSE(BI263,"0","F","L","I","N",IF(AA263&gt;0.5,"N","S"),"0"),CHOOSE(MATCH(BU263,DataType,0),"S",IF(BK263,"I","N"),"D"  )),"")</f>
        <v>F</v>
      </c>
      <c r="BN263" s="17" t="str">
        <f t="shared" ref="BN263" ca="1" si="5570">IF(H263,IF(BJ263,"E",IF(BA263,CHOOSE(BI263,"0","F","L","I","N","S","0"),CHOOSE(MATCH(BU263,DataType,0),"S",IF(BK263,"I","N"),"D"  ))),"")</f>
        <v>F</v>
      </c>
      <c r="BO263" s="17" t="str">
        <f t="shared" ref="BO263" ca="1" si="5571">IF($H263,IF(BM263="0","",IF(AND(AR263,N263=2),"D",IF(BM263="S","N",IF(AL263,"O",IF(AM263,"I","N"))))),"")</f>
        <v>N</v>
      </c>
      <c r="BP263" s="14" t="b">
        <f t="shared" ref="BP263" ca="1" si="5572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573">IF(MID(DC263,1,1)="■",MID(DC263,2,LEN(DC263)),DC263)</f>
        <v/>
      </c>
      <c r="DE263" s="14" t="str">
        <f t="shared" ref="DE263" ca="1" si="5574">IF(DD263&lt;&gt;"",IF(MID(DD263,LEN(DD263),1)="■",MID(DD263,1,LEN(DD263)-1),DD263),"")</f>
        <v/>
      </c>
      <c r="DF263" s="14" t="str">
        <f t="shared" ref="DF263" ca="1" si="5575">IFERROR(IF(DE263&lt;&gt;"",SUBSTITUTE(DE263,"■",". "),""),"##INTERNAL_ERROR")</f>
        <v/>
      </c>
      <c r="DG263" s="14" t="str">
        <f t="shared" ref="DG263" ca="1" si="5576">IF(CN263&lt;&gt;0,"Variable name don't comply with the naming convention","")</f>
        <v/>
      </c>
      <c r="DH263" s="14" t="str">
        <f t="shared" ref="DH263" ca="1" si="5577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578">IF(CP263&lt;&gt;"","Variable label exceed length 150","")</f>
        <v/>
      </c>
      <c r="DJ263" s="14" t="str">
        <f t="shared" ref="DJ263" ca="1" si="5579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580">IF(CR263&lt;&gt;"","The following cases have values below declared theorethical min: " &amp;SUBSTITUTE(CR263," ",", "),"")</f>
        <v/>
      </c>
      <c r="DL263" s="14" t="str">
        <f t="shared" ref="DL263" ca="1" si="5581">IF(CS263&lt;&gt;"","The following cases have values above declared theorethical max: " &amp;SUBSTITUTE(CS263," ",", "),"")</f>
        <v/>
      </c>
      <c r="DM263" s="14" t="str">
        <f t="shared" ref="DM263" ca="1" si="5582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583">IF(CV263&lt;&gt;"","The following records are missing in this required field: " &amp;SUBSTITUTE(CV263," ",", "),"")</f>
        <v/>
      </c>
      <c r="DP263" s="14" t="str">
        <f t="shared" ref="DP263" ca="1" si="5584">IF(CW263&lt;&gt;"","The following cases have non-integer values: " &amp;SUBSTITUTE(CW263," ",", "),"")</f>
        <v/>
      </c>
      <c r="DQ263" s="14" t="str">
        <f t="shared" ref="DQ263" ca="1" si="5585">IF(CX263&lt;&gt;"","The following cases are non-numeric: " &amp;SUBSTITUTE(CX263," ",", "),"")</f>
        <v/>
      </c>
      <c r="DR263" s="14" t="str">
        <f t="shared" ref="DR263" ca="1" si="5586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587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588">OR(ED263&lt;&gt;"",EF263&lt;&gt;"",EG263&lt;&gt;"")</f>
        <v>0</v>
      </c>
      <c r="EA263" s="14" t="str">
        <f t="shared" ref="EA263" ca="1" si="5589">IF(EB263&lt;&gt;"",G263 &amp; " (" &amp; F263 &amp; ")","")</f>
        <v>Primary cancer - Skin (q_85a_16)</v>
      </c>
      <c r="EB263" s="14" t="str">
        <f t="shared" ref="EB263" ca="1" si="5590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591">IF(EB263&lt;&gt;"",G263 &amp; " (" &amp; F263 &amp; "): " &amp; EB263,"")</f>
        <v xml:space="preserve">Primary cancer - Skin (q_85a_16): Values must be numeric. </v>
      </c>
      <c r="ED263" s="14" t="str">
        <f t="shared" ref="ED263" ca="1" si="5592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593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594">IF($H263,AG263,"")</f>
        <v/>
      </c>
      <c r="EG263" s="14" t="str">
        <f t="shared" ref="EG263" ca="1" si="5595">IF($H263,AJ263,"")</f>
        <v/>
      </c>
      <c r="EM263" s="14" t="b">
        <f t="shared" ref="EM263" ca="1" si="5596">OR(EC263&lt;&gt;"",DF263&lt;&gt;"")</f>
        <v>1</v>
      </c>
      <c r="EN263" s="14">
        <f t="shared" ref="EN263" ca="1" si="5597">IF(EM263,C263,"")</f>
        <v>250</v>
      </c>
      <c r="EO263" s="14" t="str">
        <f t="shared" ref="EO263" ca="1" si="5598">IF(EM263,F263,"")</f>
        <v>q_85a_16</v>
      </c>
      <c r="EP263" s="14" t="str">
        <f t="shared" ref="EP263" ca="1" si="5599">EC263</f>
        <v xml:space="preserve">Primary cancer - Skin (q_85a_16): Values must be numeric. </v>
      </c>
      <c r="EQ263" s="14" t="str">
        <f t="shared" ref="EQ263" ca="1" si="5600">DF263</f>
        <v/>
      </c>
    </row>
    <row r="264" spans="2:147" s="14" customFormat="1">
      <c r="B264" s="14" t="str">
        <f t="shared" ref="B264" ca="1" si="5601">DF264</f>
        <v/>
      </c>
      <c r="C264" s="14">
        <f t="shared" ref="C264" ca="1" si="5602">IF(OFFSET(B264,-1,COLUMN(VariableExists)-2),OFFSET(B264,-1,1)+1,OFFSET(B264,-1,1))</f>
        <v>251</v>
      </c>
      <c r="D264" s="14">
        <f t="shared" ref="D264" si="5603">ROW(A264)-2</f>
        <v>262</v>
      </c>
      <c r="E264" s="14" t="str">
        <f t="shared" ref="E264" ca="1" si="5604">IF(OR(G264="",ROW(G264)=2),"",IF(Z264&gt;0,"S",IF(AX264,IF(J264=2,"D","N"),"I")))</f>
        <v>D</v>
      </c>
      <c r="F264" s="14" t="str">
        <f t="shared" ref="F264" ca="1" si="5605">IF(H264,O264,"")</f>
        <v>q_85a_17</v>
      </c>
      <c r="G264" s="14" t="str">
        <f t="shared" ref="G264" ca="1" si="5606">IF(H264,P264,"")</f>
        <v>Primary cancer - Leukemia</v>
      </c>
      <c r="H264" s="14" t="b">
        <f t="shared" ref="H264" ca="1" si="5607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[DBTemplate.xlsm]labels!TE3:TE725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[DBTemplate.xlsm]labels!TE3:TE4</v>
      </c>
      <c r="L264" s="14" t="str">
        <f ca="1">IF($H264,IF($J264&gt;0,ADDRESS(3,(D264+1)*2,4,,"["&amp;wew!$G$7&amp;"]"&amp;_sheetname_labels)&amp;":"&amp;ADDRESS(2+J264,(D264+1)*2,4),""),"")</f>
        <v>[DBTemplate.xlsm]labels!TF3:TF4</v>
      </c>
      <c r="M264" s="14">
        <f t="shared" ref="M264" ca="1" si="5608">IF($H264,IF(J264&gt;0,COUNTA(INDIRECT(K264))-COUNT(INDIRECT(K264)),0),"")</f>
        <v>0</v>
      </c>
      <c r="N264" s="14">
        <f t="shared" ref="N264" ca="1" si="5609">IF(H264,J264-M264,"")</f>
        <v>2</v>
      </c>
      <c r="O264" s="14" t="str">
        <f t="shared" ref="O264" ca="1" si="5610">IF(INDIRECT(ADDRESS(2,D264+1,,,_sheetname_dataframe))="","",INDIRECT(ADDRESS(2,D264+1,,,_sheetname_dataframe)))</f>
        <v>q_85a_17</v>
      </c>
      <c r="P264" s="14" t="str">
        <f t="shared" ref="P264" ca="1" si="5611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[DBTemplate.xlsm]data_frame!JC3:JC3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612">IF(H264,S264-T264-W264,"")</f>
        <v>0</v>
      </c>
      <c r="AA264" s="12" t="str">
        <f t="shared" ref="AA264" ca="1" si="5613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614">IF($H264,IF(AC264&lt;&gt;"",IF(AC264=0,1,IF(AC264/W264&lt;0.15,2,3)),0),"")</f>
        <v>1</v>
      </c>
      <c r="AE264" s="17" t="b">
        <f t="shared" ref="AE264" ca="1" si="5615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616">IF(AE264,IF($H264,IF(INDIRECT(ADDRESS(1,D264+2,,,_sheetname_dataframe))="","",INDIRECT(ADDRESS(1,D264+2,,,_sheetname_dataframe))),""),"")</f>
        <v/>
      </c>
      <c r="AH264" s="17" t="b">
        <f t="shared" ref="AH264" ca="1" si="5617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618">IF(AH264,IF($H264,IF(INDIRECT(ADDRESS(1,D264+3,,,_sheetname_dataframe))="","",INDIRECT(ADDRESS(1,D264+3,,,_sheetname_dataframe))),""),"")</f>
        <v/>
      </c>
      <c r="AK264" s="17" t="b">
        <f t="shared" ref="AK264" ca="1" si="5619">IF(H264,OR(AQ264,AD264=2),"")</f>
        <v>0</v>
      </c>
      <c r="AL264" s="17" t="b">
        <f t="shared" ref="AL264" ca="1" si="5620">IF($H264,IF(BV264&lt;&gt;"",IF(OR(BM264="F",BM264="L",BM264="I",BM264="D"),BV264&lt;&gt;0)),"")</f>
        <v>0</v>
      </c>
      <c r="AM264" s="17" t="b">
        <f t="shared" ref="AM264" ca="1" si="5621">IF($H264,AND(NOT(AL264),OR(IF(BW264&lt;&gt;"",IF(OR(BM264="F",BM264="L"),BW264&lt;&gt;0)),BM264="I",BM264="N",BM264="D")),"")</f>
        <v>0</v>
      </c>
      <c r="AN264" s="17">
        <f t="shared" ref="AN264" ca="1" si="5622">IF(COUNTA(INDIRECT(Q264))=0,0, IF(AND(AO264&lt;&gt;"",X264&lt;AO264),1,IF(AND(AP264&lt;&gt;"",Y264&gt;AP264),1,IF(AND(AQ264,AC264&gt;0),2,0))))</f>
        <v>0</v>
      </c>
      <c r="AO264" s="24" t="str">
        <f t="shared" ref="AO264" ca="1" si="5623">IF($H264,IF(BY264&lt;&gt;"",IF(ISNUMBER(BY264),BY264,""),""),"")</f>
        <v/>
      </c>
      <c r="AP264" s="24" t="str">
        <f t="shared" ref="AP264" ca="1" si="5624">IF($H264,IF(BZ264&lt;&gt;"",IF(ISNUMBER(BZ264),BZ264,""),""),"")</f>
        <v/>
      </c>
      <c r="AQ264" s="17" t="b">
        <f t="shared" ca="1" si="5266"/>
        <v>0</v>
      </c>
      <c r="AR264" s="17" t="b">
        <f t="shared" ref="AR264" ca="1" si="5625">IF(H264,IF(N264&gt;0,IF(BQ264&lt;&gt;"",BQ264&lt;&gt;0,FALSE),FALSE),"")</f>
        <v>0</v>
      </c>
      <c r="AS264" s="17" t="b">
        <f t="shared" ref="AS264" ca="1" si="5626">IF(H264,IF(BR264&lt;&gt;"",BR264&lt;&gt;0,FALSE),"")</f>
        <v>0</v>
      </c>
      <c r="AT264" s="17" t="b">
        <f t="shared" ref="AT264" ca="1" si="5627">IF(H264,IF(N264&gt;0,FALSE,IF(BU264&lt;&gt;"",MATCH(BU264,DataType,0)=1,FALSE)),"")</f>
        <v>0</v>
      </c>
      <c r="AU264" s="17" t="b">
        <f t="shared" ref="AU264" ca="1" si="5628">IF(H264,IF(N264&gt;0,TRUE,IF(BU264&lt;&gt;"",MATCH(BU264,DataType,0)=2,FALSE)),"")</f>
        <v>1</v>
      </c>
      <c r="AV264" s="17" t="b">
        <f t="shared" ref="AV264" ca="1" si="5629">IF(H264,IF(N264&gt;0,FALSE,IF(BU264&lt;&gt;"",MATCH(BU264,DataType,0)=3,FALSE)),"")</f>
        <v>0</v>
      </c>
      <c r="AW264" s="17" t="b">
        <f t="shared" ref="AW264" ca="1" si="5630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631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632">IF(H264,BU264="",FALSE)</f>
        <v>1</v>
      </c>
      <c r="BB264" s="17" t="b">
        <v>0</v>
      </c>
      <c r="BC264" s="17" t="b">
        <f t="shared" ref="BC264" ca="1" si="5633">IF(BA264,IF(N264&gt;0,AND(AZ264,Z264=0),FALSE),"")</f>
        <v>1</v>
      </c>
      <c r="BD264" s="17" t="b">
        <f t="shared" ref="BD264" ca="1" si="5634">IF(BA264,IF(N264&gt;0,AND(NOT(AZ264),Z264=0),FALSE),"")</f>
        <v>0</v>
      </c>
      <c r="BE264" s="17" t="str">
        <f t="shared" ca="1" si="5277"/>
        <v/>
      </c>
      <c r="BF264" s="17" t="b">
        <f t="shared" ca="1" si="5278"/>
        <v>0</v>
      </c>
      <c r="BG264" s="17" t="b">
        <f t="shared" ref="BG264" ca="1" si="5635">IF(BA264,IF(OR(BB264:BF264),FALSE,IF(Z264=0,FALSE,Z264&gt;0)),"")</f>
        <v>0</v>
      </c>
      <c r="BH264" s="17" t="b">
        <f t="shared" ref="BH264" ca="1" si="5636">IF(BA264,COUNTIF(BB264:BG264,TRUE)=1,"")</f>
        <v>1</v>
      </c>
      <c r="BI264" s="17">
        <f t="shared" ref="BI264" ca="1" si="5637">IF(BA264,IFERROR(MATCH(TRUE,BB264:BG264,0),7),"")</f>
        <v>2</v>
      </c>
      <c r="BJ264" s="17" t="b">
        <f t="shared" ref="BJ264" ca="1" si="5638">DF264&lt;&gt;""</f>
        <v>0</v>
      </c>
      <c r="BK264" s="17" t="str">
        <f t="shared" ca="1" si="5283"/>
        <v/>
      </c>
      <c r="BL264" s="17" t="str">
        <f t="shared" ref="BL264" ca="1" si="5639">IF(H264,IF(AND(NOT(BA264),AU264),AC264&gt;0,""),"")</f>
        <v/>
      </c>
      <c r="BM264" s="17" t="str">
        <f t="shared" ref="BM264" ca="1" si="5640">IF(H264,IF(BA264,CHOOSE(BI264,"0","F","L","I","N",IF(AA264&gt;0.5,"N","S"),"0"),CHOOSE(MATCH(BU264,DataType,0),"S",IF(BK264,"I","N"),"D"  )),"")</f>
        <v>F</v>
      </c>
      <c r="BN264" s="17" t="str">
        <f t="shared" ref="BN264" ca="1" si="5641">IF(H264,IF(BJ264,"E",IF(BA264,CHOOSE(BI264,"0","F","L","I","N","S","0"),CHOOSE(MATCH(BU264,DataType,0),"S",IF(BK264,"I","N"),"D"  ))),"")</f>
        <v>F</v>
      </c>
      <c r="BO264" s="17" t="str">
        <f t="shared" ref="BO264" ca="1" si="5642">IF($H264,IF(BM264="0","",IF(AND(AR264,N264=2),"D",IF(BM264="S","N",IF(AL264,"O",IF(AM264,"I","N"))))),"")</f>
        <v>N</v>
      </c>
      <c r="BP264" s="14" t="b">
        <f t="shared" ref="BP264" ca="1" si="5643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644">IF(MID(DC264,1,1)="■",MID(DC264,2,LEN(DC264)),DC264)</f>
        <v/>
      </c>
      <c r="DE264" s="14" t="str">
        <f t="shared" ref="DE264" ca="1" si="5645">IF(DD264&lt;&gt;"",IF(MID(DD264,LEN(DD264),1)="■",MID(DD264,1,LEN(DD264)-1),DD264),"")</f>
        <v/>
      </c>
      <c r="DF264" s="14" t="str">
        <f t="shared" ref="DF264" ca="1" si="5646">IFERROR(IF(DE264&lt;&gt;"",SUBSTITUTE(DE264,"■",". "),""),"##INTERNAL_ERROR")</f>
        <v/>
      </c>
      <c r="DG264" s="14" t="str">
        <f t="shared" ref="DG264" ca="1" si="5647">IF(CN264&lt;&gt;0,"Variable name don't comply with the naming convention","")</f>
        <v/>
      </c>
      <c r="DH264" s="14" t="str">
        <f t="shared" ref="DH264" ca="1" si="5648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649">IF(CP264&lt;&gt;"","Variable label exceed length 150","")</f>
        <v/>
      </c>
      <c r="DJ264" s="14" t="str">
        <f t="shared" ref="DJ264" ca="1" si="5650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651">IF(CR264&lt;&gt;"","The following cases have values below declared theorethical min: " &amp;SUBSTITUTE(CR264," ",", "),"")</f>
        <v/>
      </c>
      <c r="DL264" s="14" t="str">
        <f t="shared" ref="DL264" ca="1" si="5652">IF(CS264&lt;&gt;"","The following cases have values above declared theorethical max: " &amp;SUBSTITUTE(CS264," ",", "),"")</f>
        <v/>
      </c>
      <c r="DM264" s="14" t="str">
        <f t="shared" ref="DM264" ca="1" si="5653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654">IF(CV264&lt;&gt;"","The following records are missing in this required field: " &amp;SUBSTITUTE(CV264," ",", "),"")</f>
        <v/>
      </c>
      <c r="DP264" s="14" t="str">
        <f t="shared" ref="DP264" ca="1" si="5655">IF(CW264&lt;&gt;"","The following cases have non-integer values: " &amp;SUBSTITUTE(CW264," ",", "),"")</f>
        <v/>
      </c>
      <c r="DQ264" s="14" t="str">
        <f t="shared" ref="DQ264" ca="1" si="5656">IF(CX264&lt;&gt;"","The following cases are non-numeric: " &amp;SUBSTITUTE(CX264," ",", "),"")</f>
        <v/>
      </c>
      <c r="DR264" s="14" t="str">
        <f t="shared" ref="DR264" ca="1" si="5657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658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659">OR(ED264&lt;&gt;"",EF264&lt;&gt;"",EG264&lt;&gt;"")</f>
        <v>0</v>
      </c>
      <c r="EA264" s="14" t="str">
        <f t="shared" ref="EA264" ca="1" si="5660">IF(EB264&lt;&gt;"",G264 &amp; " (" &amp; F264 &amp; ")","")</f>
        <v>Primary cancer - Leukemia (q_85a_17)</v>
      </c>
      <c r="EB264" s="14" t="str">
        <f t="shared" ref="EB264" ca="1" si="5661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662">IF(EB264&lt;&gt;"",G264 &amp; " (" &amp; F264 &amp; "): " &amp; EB264,"")</f>
        <v xml:space="preserve">Primary cancer - Leukemia (q_85a_17): Values must be numeric. </v>
      </c>
      <c r="ED264" s="14" t="str">
        <f t="shared" ref="ED264" ca="1" si="5663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664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665">IF($H264,AG264,"")</f>
        <v/>
      </c>
      <c r="EG264" s="14" t="str">
        <f t="shared" ref="EG264" ca="1" si="5666">IF($H264,AJ264,"")</f>
        <v/>
      </c>
      <c r="EM264" s="14" t="b">
        <f t="shared" ref="EM264" ca="1" si="5667">OR(EC264&lt;&gt;"",DF264&lt;&gt;"")</f>
        <v>1</v>
      </c>
      <c r="EN264" s="14">
        <f t="shared" ref="EN264" ca="1" si="5668">IF(EM264,C264,"")</f>
        <v>251</v>
      </c>
      <c r="EO264" s="14" t="str">
        <f t="shared" ref="EO264" ca="1" si="5669">IF(EM264,F264,"")</f>
        <v>q_85a_17</v>
      </c>
      <c r="EP264" s="14" t="str">
        <f t="shared" ref="EP264" ca="1" si="5670">EC264</f>
        <v xml:space="preserve">Primary cancer - Leukemia (q_85a_17): Values must be numeric. </v>
      </c>
      <c r="EQ264" s="14" t="str">
        <f t="shared" ref="EQ264" ca="1" si="5671">DF264</f>
        <v/>
      </c>
    </row>
    <row r="265" spans="2:147" s="14" customFormat="1">
      <c r="B265" s="14" t="str">
        <f t="shared" ref="B265" ca="1" si="5672">DF265</f>
        <v/>
      </c>
      <c r="C265" s="14">
        <f t="shared" ref="C265" ca="1" si="5673">IF(OFFSET(B265,-1,COLUMN(VariableExists)-2),OFFSET(B265,-1,1)+1,OFFSET(B265,-1,1))</f>
        <v>252</v>
      </c>
      <c r="D265" s="14">
        <f t="shared" ref="D265" si="5674">ROW(A265)-2</f>
        <v>263</v>
      </c>
      <c r="E265" s="14" t="str">
        <f t="shared" ref="E265" ca="1" si="5675">IF(OR(G265="",ROW(G265)=2),"",IF(Z265&gt;0,"S",IF(AX265,IF(J265=2,"D","N"),"I")))</f>
        <v>D</v>
      </c>
      <c r="F265" s="14" t="str">
        <f t="shared" ref="F265" ca="1" si="5676">IF(H265,O265,"")</f>
        <v>q_85a_18</v>
      </c>
      <c r="G265" s="14" t="str">
        <f t="shared" ref="G265" ca="1" si="5677">IF(H265,P265,"")</f>
        <v>Primary cancer - Lymphoma</v>
      </c>
      <c r="H265" s="14" t="b">
        <f t="shared" ref="H265" ca="1" si="5678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[DBTemplate.xlsm]labels!TG3:TG725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[DBTemplate.xlsm]labels!TG3:TG4</v>
      </c>
      <c r="L265" s="14" t="str">
        <f ca="1">IF($H265,IF($J265&gt;0,ADDRESS(3,(D265+1)*2,4,,"["&amp;wew!$G$7&amp;"]"&amp;_sheetname_labels)&amp;":"&amp;ADDRESS(2+J265,(D265+1)*2,4),""),"")</f>
        <v>[DBTemplate.xlsm]labels!TH3:TH4</v>
      </c>
      <c r="M265" s="14">
        <f t="shared" ref="M265" ca="1" si="5679">IF($H265,IF(J265&gt;0,COUNTA(INDIRECT(K265))-COUNT(INDIRECT(K265)),0),"")</f>
        <v>0</v>
      </c>
      <c r="N265" s="14">
        <f t="shared" ref="N265" ca="1" si="5680">IF(H265,J265-M265,"")</f>
        <v>2</v>
      </c>
      <c r="O265" s="14" t="str">
        <f t="shared" ref="O265" ca="1" si="5681">IF(INDIRECT(ADDRESS(2,D265+1,,,_sheetname_dataframe))="","",INDIRECT(ADDRESS(2,D265+1,,,_sheetname_dataframe)))</f>
        <v>q_85a_18</v>
      </c>
      <c r="P265" s="14" t="str">
        <f t="shared" ref="P265" ca="1" si="5682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[DBTemplate.xlsm]data_frame!JD3:JD3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683">IF(H265,S265-T265-W265,"")</f>
        <v>0</v>
      </c>
      <c r="AA265" s="12" t="str">
        <f t="shared" ref="AA265" ca="1" si="5684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685">IF($H265,IF(AC265&lt;&gt;"",IF(AC265=0,1,IF(AC265/W265&lt;0.15,2,3)),0),"")</f>
        <v>1</v>
      </c>
      <c r="AE265" s="17" t="b">
        <f t="shared" ref="AE265" ca="1" si="5686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687">IF(AE265,IF($H265,IF(INDIRECT(ADDRESS(1,D265+2,,,_sheetname_dataframe))="","",INDIRECT(ADDRESS(1,D265+2,,,_sheetname_dataframe))),""),"")</f>
        <v/>
      </c>
      <c r="AH265" s="17" t="b">
        <f t="shared" ref="AH265" ca="1" si="5688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689">IF(AH265,IF($H265,IF(INDIRECT(ADDRESS(1,D265+3,,,_sheetname_dataframe))="","",INDIRECT(ADDRESS(1,D265+3,,,_sheetname_dataframe))),""),"")</f>
        <v/>
      </c>
      <c r="AK265" s="17" t="b">
        <f t="shared" ref="AK265" ca="1" si="5690">IF(H265,OR(AQ265,AD265=2),"")</f>
        <v>0</v>
      </c>
      <c r="AL265" s="17" t="b">
        <f t="shared" ref="AL265" ca="1" si="5691">IF($H265,IF(BV265&lt;&gt;"",IF(OR(BM265="F",BM265="L",BM265="I",BM265="D"),BV265&lt;&gt;0)),"")</f>
        <v>0</v>
      </c>
      <c r="AM265" s="17" t="b">
        <f t="shared" ref="AM265" ca="1" si="5692">IF($H265,AND(NOT(AL265),OR(IF(BW265&lt;&gt;"",IF(OR(BM265="F",BM265="L"),BW265&lt;&gt;0)),BM265="I",BM265="N",BM265="D")),"")</f>
        <v>0</v>
      </c>
      <c r="AN265" s="17">
        <f t="shared" ref="AN265" ca="1" si="5693">IF(COUNTA(INDIRECT(Q265))=0,0, IF(AND(AO265&lt;&gt;"",X265&lt;AO265),1,IF(AND(AP265&lt;&gt;"",Y265&gt;AP265),1,IF(AND(AQ265,AC265&gt;0),2,0))))</f>
        <v>0</v>
      </c>
      <c r="AO265" s="24" t="str">
        <f t="shared" ref="AO265" ca="1" si="5694">IF($H265,IF(BY265&lt;&gt;"",IF(ISNUMBER(BY265),BY265,""),""),"")</f>
        <v/>
      </c>
      <c r="AP265" s="24" t="str">
        <f t="shared" ref="AP265" ca="1" si="5695">IF($H265,IF(BZ265&lt;&gt;"",IF(ISNUMBER(BZ265),BZ265,""),""),"")</f>
        <v/>
      </c>
      <c r="AQ265" s="17" t="b">
        <f t="shared" ca="1" si="5266"/>
        <v>0</v>
      </c>
      <c r="AR265" s="17" t="b">
        <f t="shared" ref="AR265" ca="1" si="5696">IF(H265,IF(N265&gt;0,IF(BQ265&lt;&gt;"",BQ265&lt;&gt;0,FALSE),FALSE),"")</f>
        <v>0</v>
      </c>
      <c r="AS265" s="17" t="b">
        <f t="shared" ref="AS265" ca="1" si="5697">IF(H265,IF(BR265&lt;&gt;"",BR265&lt;&gt;0,FALSE),"")</f>
        <v>0</v>
      </c>
      <c r="AT265" s="17" t="b">
        <f t="shared" ref="AT265" ca="1" si="5698">IF(H265,IF(N265&gt;0,FALSE,IF(BU265&lt;&gt;"",MATCH(BU265,DataType,0)=1,FALSE)),"")</f>
        <v>0</v>
      </c>
      <c r="AU265" s="17" t="b">
        <f t="shared" ref="AU265" ca="1" si="5699">IF(H265,IF(N265&gt;0,TRUE,IF(BU265&lt;&gt;"",MATCH(BU265,DataType,0)=2,FALSE)),"")</f>
        <v>1</v>
      </c>
      <c r="AV265" s="17" t="b">
        <f t="shared" ref="AV265" ca="1" si="5700">IF(H265,IF(N265&gt;0,FALSE,IF(BU265&lt;&gt;"",MATCH(BU265,DataType,0)=3,FALSE)),"")</f>
        <v>0</v>
      </c>
      <c r="AW265" s="17" t="b">
        <f t="shared" ref="AW265" ca="1" si="5701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5702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5703">IF(H265,BU265="",FALSE)</f>
        <v>1</v>
      </c>
      <c r="BB265" s="17" t="b">
        <v>0</v>
      </c>
      <c r="BC265" s="17" t="b">
        <f t="shared" ref="BC265" ca="1" si="5704">IF(BA265,IF(N265&gt;0,AND(AZ265,Z265=0),FALSE),"")</f>
        <v>1</v>
      </c>
      <c r="BD265" s="17" t="b">
        <f t="shared" ref="BD265" ca="1" si="5705">IF(BA265,IF(N265&gt;0,AND(NOT(AZ265),Z265=0),FALSE),"")</f>
        <v>0</v>
      </c>
      <c r="BE265" s="17" t="str">
        <f t="shared" ca="1" si="5277"/>
        <v/>
      </c>
      <c r="BF265" s="17" t="b">
        <f t="shared" ca="1" si="5278"/>
        <v>0</v>
      </c>
      <c r="BG265" s="17" t="b">
        <f t="shared" ref="BG265" ca="1" si="5706">IF(BA265,IF(OR(BB265:BF265),FALSE,IF(Z265=0,FALSE,Z265&gt;0)),"")</f>
        <v>0</v>
      </c>
      <c r="BH265" s="17" t="b">
        <f t="shared" ref="BH265" ca="1" si="5707">IF(BA265,COUNTIF(BB265:BG265,TRUE)=1,"")</f>
        <v>1</v>
      </c>
      <c r="BI265" s="17">
        <f t="shared" ref="BI265" ca="1" si="5708">IF(BA265,IFERROR(MATCH(TRUE,BB265:BG265,0),7),"")</f>
        <v>2</v>
      </c>
      <c r="BJ265" s="17" t="b">
        <f t="shared" ref="BJ265" ca="1" si="5709">DF265&lt;&gt;""</f>
        <v>0</v>
      </c>
      <c r="BK265" s="17" t="str">
        <f t="shared" ca="1" si="5283"/>
        <v/>
      </c>
      <c r="BL265" s="17" t="str">
        <f t="shared" ref="BL265" ca="1" si="5710">IF(H265,IF(AND(NOT(BA265),AU265),AC265&gt;0,""),"")</f>
        <v/>
      </c>
      <c r="BM265" s="17" t="str">
        <f t="shared" ref="BM265" ca="1" si="5711">IF(H265,IF(BA265,CHOOSE(BI265,"0","F","L","I","N",IF(AA265&gt;0.5,"N","S"),"0"),CHOOSE(MATCH(BU265,DataType,0),"S",IF(BK265,"I","N"),"D"  )),"")</f>
        <v>F</v>
      </c>
      <c r="BN265" s="17" t="str">
        <f t="shared" ref="BN265" ca="1" si="5712">IF(H265,IF(BJ265,"E",IF(BA265,CHOOSE(BI265,"0","F","L","I","N","S","0"),CHOOSE(MATCH(BU265,DataType,0),"S",IF(BK265,"I","N"),"D"  ))),"")</f>
        <v>F</v>
      </c>
      <c r="BO265" s="17" t="str">
        <f t="shared" ref="BO265" ca="1" si="5713">IF($H265,IF(BM265="0","",IF(AND(AR265,N265=2),"D",IF(BM265="S","N",IF(AL265,"O",IF(AM265,"I","N"))))),"")</f>
        <v>N</v>
      </c>
      <c r="BP265" s="14" t="b">
        <f t="shared" ref="BP265" ca="1" si="5714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5715">IF(MID(DC265,1,1)="■",MID(DC265,2,LEN(DC265)),DC265)</f>
        <v/>
      </c>
      <c r="DE265" s="14" t="str">
        <f t="shared" ref="DE265" ca="1" si="5716">IF(DD265&lt;&gt;"",IF(MID(DD265,LEN(DD265),1)="■",MID(DD265,1,LEN(DD265)-1),DD265),"")</f>
        <v/>
      </c>
      <c r="DF265" s="14" t="str">
        <f t="shared" ref="DF265" ca="1" si="5717">IFERROR(IF(DE265&lt;&gt;"",SUBSTITUTE(DE265,"■",". "),""),"##INTERNAL_ERROR")</f>
        <v/>
      </c>
      <c r="DG265" s="14" t="str">
        <f t="shared" ref="DG265" ca="1" si="5718">IF(CN265&lt;&gt;0,"Variable name don't comply with the naming convention","")</f>
        <v/>
      </c>
      <c r="DH265" s="14" t="str">
        <f t="shared" ref="DH265" ca="1" si="5719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5720">IF(CP265&lt;&gt;"","Variable label exceed length 150","")</f>
        <v/>
      </c>
      <c r="DJ265" s="14" t="str">
        <f t="shared" ref="DJ265" ca="1" si="5721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5722">IF(CR265&lt;&gt;"","The following cases have values below declared theorethical min: " &amp;SUBSTITUTE(CR265," ",", "),"")</f>
        <v/>
      </c>
      <c r="DL265" s="14" t="str">
        <f t="shared" ref="DL265" ca="1" si="5723">IF(CS265&lt;&gt;"","The following cases have values above declared theorethical max: " &amp;SUBSTITUTE(CS265," ",", "),"")</f>
        <v/>
      </c>
      <c r="DM265" s="14" t="str">
        <f t="shared" ref="DM265" ca="1" si="5724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5725">IF(CV265&lt;&gt;"","The following records are missing in this required field: " &amp;SUBSTITUTE(CV265," ",", "),"")</f>
        <v/>
      </c>
      <c r="DP265" s="14" t="str">
        <f t="shared" ref="DP265" ca="1" si="5726">IF(CW265&lt;&gt;"","The following cases have non-integer values: " &amp;SUBSTITUTE(CW265," ",", "),"")</f>
        <v/>
      </c>
      <c r="DQ265" s="14" t="str">
        <f t="shared" ref="DQ265" ca="1" si="5727">IF(CX265&lt;&gt;"","The following cases are non-numeric: " &amp;SUBSTITUTE(CX265," ",", "),"")</f>
        <v/>
      </c>
      <c r="DR265" s="14" t="str">
        <f t="shared" ref="DR265" ca="1" si="5728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5729">IF(CZ265&lt;&gt;"","In the following cases " &amp; P265 &amp; " " &amp; LOWER(MID(AJ265,1,1)) &amp; MID(AJ265,2,LEN(AJ265)) &amp; ": " &amp;SUBSTITUTE(CZ265," ",", "),"")</f>
        <v/>
      </c>
      <c r="DZ265" s="14" t="b">
        <f t="shared" ref="DZ265" ca="1" si="5730">OR(ED265&lt;&gt;"",EF265&lt;&gt;"",EG265&lt;&gt;"")</f>
        <v>0</v>
      </c>
      <c r="EA265" s="14" t="str">
        <f t="shared" ref="EA265" ca="1" si="5731">IF(EB265&lt;&gt;"",G265 &amp; " (" &amp; F265 &amp; ")","")</f>
        <v>Primary cancer - Lymphoma (q_85a_18)</v>
      </c>
      <c r="EB265" s="14" t="str">
        <f t="shared" ref="EB265" ca="1" si="5732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5733">IF(EB265&lt;&gt;"",G265 &amp; " (" &amp; F265 &amp; "): " &amp; EB265,"")</f>
        <v xml:space="preserve">Primary cancer - Lymphoma (q_85a_18): Values must be numeric. </v>
      </c>
      <c r="ED265" s="14" t="str">
        <f t="shared" ref="ED265" ca="1" si="5734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5735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5736">IF($H265,AG265,"")</f>
        <v/>
      </c>
      <c r="EG265" s="14" t="str">
        <f t="shared" ref="EG265" ca="1" si="5737">IF($H265,AJ265,"")</f>
        <v/>
      </c>
      <c r="EM265" s="14" t="b">
        <f t="shared" ref="EM265" ca="1" si="5738">OR(EC265&lt;&gt;"",DF265&lt;&gt;"")</f>
        <v>1</v>
      </c>
      <c r="EN265" s="14">
        <f t="shared" ref="EN265" ca="1" si="5739">IF(EM265,C265,"")</f>
        <v>252</v>
      </c>
      <c r="EO265" s="14" t="str">
        <f t="shared" ref="EO265" ca="1" si="5740">IF(EM265,F265,"")</f>
        <v>q_85a_18</v>
      </c>
      <c r="EP265" s="14" t="str">
        <f t="shared" ref="EP265" ca="1" si="5741">EC265</f>
        <v xml:space="preserve">Primary cancer - Lymphoma (q_85a_18): Values must be numeric. </v>
      </c>
      <c r="EQ265" s="14" t="str">
        <f t="shared" ref="EQ265" ca="1" si="5742">DF265</f>
        <v/>
      </c>
    </row>
    <row r="266" spans="2:147" s="14" customFormat="1">
      <c r="B266" s="14" t="str">
        <f t="shared" ref="B266" ca="1" si="5743">DF266</f>
        <v/>
      </c>
      <c r="C266" s="14">
        <f t="shared" ref="C266" ca="1" si="5744">IF(OFFSET(B266,-1,COLUMN(VariableExists)-2),OFFSET(B266,-1,1)+1,OFFSET(B266,-1,1))</f>
        <v>253</v>
      </c>
      <c r="D266" s="14">
        <f t="shared" ref="D266" si="5745">ROW(A266)-2</f>
        <v>264</v>
      </c>
      <c r="E266" s="14" t="str">
        <f t="shared" ref="E266" ca="1" si="5746">IF(OR(G266="",ROW(G266)=2),"",IF(Z266&gt;0,"S",IF(AX266,IF(J266=2,"D","N"),"I")))</f>
        <v>D</v>
      </c>
      <c r="F266" s="14" t="str">
        <f t="shared" ref="F266" ca="1" si="5747">IF(H266,O266,"")</f>
        <v>q_85a_19</v>
      </c>
      <c r="G266" s="14" t="str">
        <f t="shared" ref="G266" ca="1" si="5748">IF(H266,P266,"")</f>
        <v>Primary cancer - other Blood</v>
      </c>
      <c r="H266" s="14" t="b">
        <f t="shared" ref="H266" ca="1" si="5749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[DBTemplate.xlsm]labels!TI3:TI725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[DBTemplate.xlsm]labels!TI3:TI4</v>
      </c>
      <c r="L266" s="14" t="str">
        <f ca="1">IF($H266,IF($J266&gt;0,ADDRESS(3,(D266+1)*2,4,,"["&amp;wew!$G$7&amp;"]"&amp;_sheetname_labels)&amp;":"&amp;ADDRESS(2+J266,(D266+1)*2,4),""),"")</f>
        <v>[DBTemplate.xlsm]labels!TJ3:TJ4</v>
      </c>
      <c r="M266" s="14">
        <f t="shared" ref="M266" ca="1" si="5750">IF($H266,IF(J266&gt;0,COUNTA(INDIRECT(K266))-COUNT(INDIRECT(K266)),0),"")</f>
        <v>0</v>
      </c>
      <c r="N266" s="14">
        <f t="shared" ref="N266" ca="1" si="5751">IF(H266,J266-M266,"")</f>
        <v>2</v>
      </c>
      <c r="O266" s="14" t="str">
        <f t="shared" ref="O266" ca="1" si="5752">IF(INDIRECT(ADDRESS(2,D266+1,,,_sheetname_dataframe))="","",INDIRECT(ADDRESS(2,D266+1,,,_sheetname_dataframe)))</f>
        <v>q_85a_19</v>
      </c>
      <c r="P266" s="14" t="str">
        <f t="shared" ref="P266" ca="1" si="5753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[DBTemplate.xlsm]data_frame!JE3:JE3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5754">IF(H266,S266-T266-W266,"")</f>
        <v>0</v>
      </c>
      <c r="AA266" s="12" t="str">
        <f t="shared" ref="AA266" ca="1" si="5755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5756">IF($H266,IF(AC266&lt;&gt;"",IF(AC266=0,1,IF(AC266/W266&lt;0.15,2,3)),0),"")</f>
        <v>1</v>
      </c>
      <c r="AE266" s="17" t="b">
        <f t="shared" ref="AE266" ca="1" si="5757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5758">IF(AE266,IF($H266,IF(INDIRECT(ADDRESS(1,D266+2,,,_sheetname_dataframe))="","",INDIRECT(ADDRESS(1,D266+2,,,_sheetname_dataframe))),""),"")</f>
        <v/>
      </c>
      <c r="AH266" s="17" t="b">
        <f t="shared" ref="AH266" ca="1" si="5759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5760">IF(AH266,IF($H266,IF(INDIRECT(ADDRESS(1,D266+3,,,_sheetname_dataframe))="","",INDIRECT(ADDRESS(1,D266+3,,,_sheetname_dataframe))),""),"")</f>
        <v/>
      </c>
      <c r="AK266" s="17" t="b">
        <f t="shared" ref="AK266" ca="1" si="5761">IF(H266,OR(AQ266,AD266=2),"")</f>
        <v>0</v>
      </c>
      <c r="AL266" s="17" t="b">
        <f t="shared" ref="AL266" ca="1" si="5762">IF($H266,IF(BV266&lt;&gt;"",IF(OR(BM266="F",BM266="L",BM266="I",BM266="D"),BV266&lt;&gt;0)),"")</f>
        <v>0</v>
      </c>
      <c r="AM266" s="17" t="b">
        <f t="shared" ref="AM266" ca="1" si="5763">IF($H266,AND(NOT(AL266),OR(IF(BW266&lt;&gt;"",IF(OR(BM266="F",BM266="L"),BW266&lt;&gt;0)),BM266="I",BM266="N",BM266="D")),"")</f>
        <v>0</v>
      </c>
      <c r="AN266" s="17">
        <f t="shared" ref="AN266" ca="1" si="5764">IF(COUNTA(INDIRECT(Q266))=0,0, IF(AND(AO266&lt;&gt;"",X266&lt;AO266),1,IF(AND(AP266&lt;&gt;"",Y266&gt;AP266),1,IF(AND(AQ266,AC266&gt;0),2,0))))</f>
        <v>0</v>
      </c>
      <c r="AO266" s="24" t="str">
        <f t="shared" ref="AO266" ca="1" si="5765">IF($H266,IF(BY266&lt;&gt;"",IF(ISNUMBER(BY266),BY266,""),""),"")</f>
        <v/>
      </c>
      <c r="AP266" s="24" t="str">
        <f t="shared" ref="AP266" ca="1" si="5766">IF($H266,IF(BZ266&lt;&gt;"",IF(ISNUMBER(BZ266),BZ266,""),""),"")</f>
        <v/>
      </c>
      <c r="AQ266" s="17" t="b">
        <f t="shared" ca="1" si="5266"/>
        <v>0</v>
      </c>
      <c r="AR266" s="17" t="b">
        <f t="shared" ref="AR266" ca="1" si="5767">IF(H266,IF(N266&gt;0,IF(BQ266&lt;&gt;"",BQ266&lt;&gt;0,FALSE),FALSE),"")</f>
        <v>0</v>
      </c>
      <c r="AS266" s="17" t="b">
        <f t="shared" ref="AS266" ca="1" si="5768">IF(H266,IF(BR266&lt;&gt;"",BR266&lt;&gt;0,FALSE),"")</f>
        <v>0</v>
      </c>
      <c r="AT266" s="17" t="b">
        <f t="shared" ref="AT266" ca="1" si="5769">IF(H266,IF(N266&gt;0,FALSE,IF(BU266&lt;&gt;"",MATCH(BU266,DataType,0)=1,FALSE)),"")</f>
        <v>0</v>
      </c>
      <c r="AU266" s="17" t="b">
        <f t="shared" ref="AU266" ca="1" si="5770">IF(H266,IF(N266&gt;0,TRUE,IF(BU266&lt;&gt;"",MATCH(BU266,DataType,0)=2,FALSE)),"")</f>
        <v>1</v>
      </c>
      <c r="AV266" s="17" t="b">
        <f t="shared" ref="AV266" ca="1" si="5771">IF(H266,IF(N266&gt;0,FALSE,IF(BU266&lt;&gt;"",MATCH(BU266,DataType,0)=3,FALSE)),"")</f>
        <v>0</v>
      </c>
      <c r="AW266" s="17" t="b">
        <f t="shared" ref="AW266" ca="1" si="5772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5773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5774">IF(H266,BU266="",FALSE)</f>
        <v>1</v>
      </c>
      <c r="BB266" s="17" t="b">
        <v>0</v>
      </c>
      <c r="BC266" s="17" t="b">
        <f t="shared" ref="BC266" ca="1" si="5775">IF(BA266,IF(N266&gt;0,AND(AZ266,Z266=0),FALSE),"")</f>
        <v>1</v>
      </c>
      <c r="BD266" s="17" t="b">
        <f t="shared" ref="BD266" ca="1" si="5776">IF(BA266,IF(N266&gt;0,AND(NOT(AZ266),Z266=0),FALSE),"")</f>
        <v>0</v>
      </c>
      <c r="BE266" s="17" t="str">
        <f t="shared" ca="1" si="5277"/>
        <v/>
      </c>
      <c r="BF266" s="17" t="b">
        <f t="shared" ca="1" si="5278"/>
        <v>0</v>
      </c>
      <c r="BG266" s="17" t="b">
        <f t="shared" ref="BG266" ca="1" si="5777">IF(BA266,IF(OR(BB266:BF266),FALSE,IF(Z266=0,FALSE,Z266&gt;0)),"")</f>
        <v>0</v>
      </c>
      <c r="BH266" s="17" t="b">
        <f t="shared" ref="BH266" ca="1" si="5778">IF(BA266,COUNTIF(BB266:BG266,TRUE)=1,"")</f>
        <v>1</v>
      </c>
      <c r="BI266" s="17">
        <f t="shared" ref="BI266" ca="1" si="5779">IF(BA266,IFERROR(MATCH(TRUE,BB266:BG266,0),7),"")</f>
        <v>2</v>
      </c>
      <c r="BJ266" s="17" t="b">
        <f t="shared" ref="BJ266" ca="1" si="5780">DF266&lt;&gt;""</f>
        <v>0</v>
      </c>
      <c r="BK266" s="17" t="str">
        <f t="shared" ca="1" si="5283"/>
        <v/>
      </c>
      <c r="BL266" s="17" t="str">
        <f t="shared" ref="BL266" ca="1" si="5781">IF(H266,IF(AND(NOT(BA266),AU266),AC266&gt;0,""),"")</f>
        <v/>
      </c>
      <c r="BM266" s="17" t="str">
        <f t="shared" ref="BM266" ca="1" si="5782">IF(H266,IF(BA266,CHOOSE(BI266,"0","F","L","I","N",IF(AA266&gt;0.5,"N","S"),"0"),CHOOSE(MATCH(BU266,DataType,0),"S",IF(BK266,"I","N"),"D"  )),"")</f>
        <v>F</v>
      </c>
      <c r="BN266" s="17" t="str">
        <f t="shared" ref="BN266" ca="1" si="5783">IF(H266,IF(BJ266,"E",IF(BA266,CHOOSE(BI266,"0","F","L","I","N","S","0"),CHOOSE(MATCH(BU266,DataType,0),"S",IF(BK266,"I","N"),"D"  ))),"")</f>
        <v>F</v>
      </c>
      <c r="BO266" s="17" t="str">
        <f t="shared" ref="BO266" ca="1" si="5784">IF($H266,IF(BM266="0","",IF(AND(AR266,N266=2),"D",IF(BM266="S","N",IF(AL266,"O",IF(AM266,"I","N"))))),"")</f>
        <v>N</v>
      </c>
      <c r="BP266" s="14" t="b">
        <f t="shared" ref="BP266" ca="1" si="5785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5786">IF(MID(DC266,1,1)="■",MID(DC266,2,LEN(DC266)),DC266)</f>
        <v/>
      </c>
      <c r="DE266" s="14" t="str">
        <f t="shared" ref="DE266" ca="1" si="5787">IF(DD266&lt;&gt;"",IF(MID(DD266,LEN(DD266),1)="■",MID(DD266,1,LEN(DD266)-1),DD266),"")</f>
        <v/>
      </c>
      <c r="DF266" s="14" t="str">
        <f t="shared" ref="DF266" ca="1" si="5788">IFERROR(IF(DE266&lt;&gt;"",SUBSTITUTE(DE266,"■",". "),""),"##INTERNAL_ERROR")</f>
        <v/>
      </c>
      <c r="DG266" s="14" t="str">
        <f t="shared" ref="DG266" ca="1" si="5789">IF(CN266&lt;&gt;0,"Variable name don't comply with the naming convention","")</f>
        <v/>
      </c>
      <c r="DH266" s="14" t="str">
        <f t="shared" ref="DH266" ca="1" si="5790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5791">IF(CP266&lt;&gt;"","Variable label exceed length 150","")</f>
        <v/>
      </c>
      <c r="DJ266" s="14" t="str">
        <f t="shared" ref="DJ266" ca="1" si="5792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5793">IF(CR266&lt;&gt;"","The following cases have values below declared theorethical min: " &amp;SUBSTITUTE(CR266," ",", "),"")</f>
        <v/>
      </c>
      <c r="DL266" s="14" t="str">
        <f t="shared" ref="DL266" ca="1" si="5794">IF(CS266&lt;&gt;"","The following cases have values above declared theorethical max: " &amp;SUBSTITUTE(CS266," ",", "),"")</f>
        <v/>
      </c>
      <c r="DM266" s="14" t="str">
        <f t="shared" ref="DM266" ca="1" si="5795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5796">IF(CV266&lt;&gt;"","The following records are missing in this required field: " &amp;SUBSTITUTE(CV266," ",", "),"")</f>
        <v/>
      </c>
      <c r="DP266" s="14" t="str">
        <f t="shared" ref="DP266" ca="1" si="5797">IF(CW266&lt;&gt;"","The following cases have non-integer values: " &amp;SUBSTITUTE(CW266," ",", "),"")</f>
        <v/>
      </c>
      <c r="DQ266" s="14" t="str">
        <f t="shared" ref="DQ266" ca="1" si="5798">IF(CX266&lt;&gt;"","The following cases are non-numeric: " &amp;SUBSTITUTE(CX266," ",", "),"")</f>
        <v/>
      </c>
      <c r="DR266" s="14" t="str">
        <f t="shared" ref="DR266" ca="1" si="5799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5800">IF(CZ266&lt;&gt;"","In the following cases " &amp; P266 &amp; " " &amp; LOWER(MID(AJ266,1,1)) &amp; MID(AJ266,2,LEN(AJ266)) &amp; ": " &amp;SUBSTITUTE(CZ266," ",", "),"")</f>
        <v/>
      </c>
      <c r="DZ266" s="14" t="b">
        <f t="shared" ref="DZ266" ca="1" si="5801">OR(ED266&lt;&gt;"",EF266&lt;&gt;"",EG266&lt;&gt;"")</f>
        <v>0</v>
      </c>
      <c r="EA266" s="14" t="str">
        <f t="shared" ref="EA266" ca="1" si="5802">IF(EB266&lt;&gt;"",G266 &amp; " (" &amp; F266 &amp; ")","")</f>
        <v>Primary cancer - other Blood (q_85a_19)</v>
      </c>
      <c r="EB266" s="14" t="str">
        <f t="shared" ref="EB266" ca="1" si="5803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5804">IF(EB266&lt;&gt;"",G266 &amp; " (" &amp; F266 &amp; "): " &amp; EB266,"")</f>
        <v xml:space="preserve">Primary cancer - other Blood (q_85a_19): Values must be numeric. </v>
      </c>
      <c r="ED266" s="14" t="str">
        <f t="shared" ref="ED266" ca="1" si="5805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5806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5807">IF($H266,AG266,"")</f>
        <v/>
      </c>
      <c r="EG266" s="14" t="str">
        <f t="shared" ref="EG266" ca="1" si="5808">IF($H266,AJ266,"")</f>
        <v/>
      </c>
      <c r="EM266" s="14" t="b">
        <f t="shared" ref="EM266" ca="1" si="5809">OR(EC266&lt;&gt;"",DF266&lt;&gt;"")</f>
        <v>1</v>
      </c>
      <c r="EN266" s="14">
        <f t="shared" ref="EN266" ca="1" si="5810">IF(EM266,C266,"")</f>
        <v>253</v>
      </c>
      <c r="EO266" s="14" t="str">
        <f t="shared" ref="EO266" ca="1" si="5811">IF(EM266,F266,"")</f>
        <v>q_85a_19</v>
      </c>
      <c r="EP266" s="14" t="str">
        <f t="shared" ref="EP266" ca="1" si="5812">EC266</f>
        <v xml:space="preserve">Primary cancer - other Blood (q_85a_19): Values must be numeric. </v>
      </c>
      <c r="EQ266" s="14" t="str">
        <f t="shared" ref="EQ266" ca="1" si="5813">DF266</f>
        <v/>
      </c>
    </row>
    <row r="267" spans="2:147" s="14" customFormat="1">
      <c r="B267" s="14" t="str">
        <f t="shared" ca="1" si="2470"/>
        <v/>
      </c>
      <c r="C267" s="14">
        <f t="shared" ca="1" si="2471"/>
        <v>254</v>
      </c>
      <c r="D267" s="14">
        <f t="shared" si="2472"/>
        <v>265</v>
      </c>
      <c r="E267" s="14" t="str">
        <f t="shared" ca="1" si="2473"/>
        <v>D</v>
      </c>
      <c r="F267" s="14" t="str">
        <f t="shared" ca="1" si="2474"/>
        <v>q_85b_1</v>
      </c>
      <c r="G267" s="14" t="str">
        <f t="shared" ca="1" si="2475"/>
        <v>Metastasis - Brain</v>
      </c>
      <c r="H267" s="14" t="b">
        <f t="shared" ca="1" si="2476"/>
        <v>1</v>
      </c>
      <c r="I267" s="14" t="str">
        <f ca="1">IF($H267,ADDRESS(3,(D267+1)*2-1,4,,"["&amp;wew!$G$7&amp;"]"&amp;_sheetname_labels)&amp;":"&amp;ADDRESS(2+ster!$B$20,(D267+1)*2-1,4),"")</f>
        <v>[DBTemplate.xlsm]labels!TK3:TK725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[DBTemplate.xlsm]labels!TK3:TK4</v>
      </c>
      <c r="L267" s="14" t="str">
        <f ca="1">IF($H267,IF($J267&gt;0,ADDRESS(3,(D267+1)*2,4,,"["&amp;wew!$G$7&amp;"]"&amp;_sheetname_labels)&amp;":"&amp;ADDRESS(2+J267,(D267+1)*2,4),""),"")</f>
        <v>[DBTemplate.xlsm]labels!TL3:TL4</v>
      </c>
      <c r="M267" s="14">
        <f t="shared" ca="1" si="2477"/>
        <v>0</v>
      </c>
      <c r="N267" s="14">
        <f t="shared" ca="1" si="2478"/>
        <v>2</v>
      </c>
      <c r="O267" s="14" t="str">
        <f t="shared" ca="1" si="2479"/>
        <v>q_85b_1</v>
      </c>
      <c r="P267" s="14" t="str">
        <f t="shared" ca="1" si="2480"/>
        <v>Metastasis - Brain</v>
      </c>
      <c r="Q267" s="14" t="str">
        <f ca="1">IF($BP267,ADDRESS(3,D267+1,4,,"["&amp;wew!$G$7&amp;"]"&amp;_sheetname_dataframe)&amp;":"&amp;ADDRESS(2+ster!$C$14,D267+1,4),"")</f>
        <v>[DBTemplate.xlsm]data_frame!JF3:JF3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481"/>
        <v>0</v>
      </c>
      <c r="AA267" s="12" t="str">
        <f t="shared" ca="1" si="2482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483"/>
        <v>1</v>
      </c>
      <c r="AE267" s="17" t="b">
        <f t="shared" ca="1" si="2484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485"/>
        <v/>
      </c>
      <c r="AH267" s="17" t="b">
        <f t="shared" ca="1" si="2486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487"/>
        <v/>
      </c>
      <c r="AK267" s="17" t="b">
        <f t="shared" ca="1" si="2488"/>
        <v>0</v>
      </c>
      <c r="AL267" s="17" t="b">
        <f t="shared" ca="1" si="2489"/>
        <v>0</v>
      </c>
      <c r="AM267" s="17" t="b">
        <f t="shared" ca="1" si="2490"/>
        <v>0</v>
      </c>
      <c r="AN267" s="17">
        <f t="shared" ca="1" si="2491"/>
        <v>0</v>
      </c>
      <c r="AO267" s="24" t="str">
        <f t="shared" ca="1" si="2492"/>
        <v/>
      </c>
      <c r="AP267" s="24" t="str">
        <f t="shared" ca="1" si="2493"/>
        <v/>
      </c>
      <c r="AQ267" s="17" t="b">
        <f t="shared" ca="1" si="5266"/>
        <v>0</v>
      </c>
      <c r="AR267" s="17" t="b">
        <f t="shared" ca="1" si="2494"/>
        <v>0</v>
      </c>
      <c r="AS267" s="17" t="b">
        <f t="shared" ca="1" si="2495"/>
        <v>0</v>
      </c>
      <c r="AT267" s="17" t="b">
        <f t="shared" ca="1" si="2496"/>
        <v>0</v>
      </c>
      <c r="AU267" s="17" t="b">
        <f t="shared" ca="1" si="2497"/>
        <v>1</v>
      </c>
      <c r="AV267" s="17" t="b">
        <f t="shared" ca="1" si="2498"/>
        <v>0</v>
      </c>
      <c r="AW267" s="17" t="b">
        <f t="shared" ca="1" si="2499"/>
        <v>0</v>
      </c>
      <c r="AX267" s="14" t="b">
        <f t="array" aca="1" ref="AX267" ca="1">IF(H267,N267&gt;0,"")</f>
        <v>1</v>
      </c>
      <c r="AY267" s="17" t="str">
        <f t="shared" ca="1" si="2500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501"/>
        <v>1</v>
      </c>
      <c r="BB267" s="17" t="b">
        <v>0</v>
      </c>
      <c r="BC267" s="17" t="b">
        <f t="shared" ca="1" si="2502"/>
        <v>1</v>
      </c>
      <c r="BD267" s="17" t="b">
        <f t="shared" ca="1" si="2503"/>
        <v>0</v>
      </c>
      <c r="BE267" s="17" t="str">
        <f t="shared" ca="1" si="5277"/>
        <v/>
      </c>
      <c r="BF267" s="17" t="b">
        <f t="shared" ca="1" si="5278"/>
        <v>0</v>
      </c>
      <c r="BG267" s="17" t="b">
        <f t="shared" ca="1" si="2504"/>
        <v>0</v>
      </c>
      <c r="BH267" s="17" t="b">
        <f t="shared" ca="1" si="2505"/>
        <v>1</v>
      </c>
      <c r="BI267" s="17">
        <f t="shared" ca="1" si="2506"/>
        <v>2</v>
      </c>
      <c r="BJ267" s="17" t="b">
        <f t="shared" ca="1" si="2507"/>
        <v>0</v>
      </c>
      <c r="BK267" s="17" t="str">
        <f t="shared" ca="1" si="5283"/>
        <v/>
      </c>
      <c r="BL267" s="17" t="str">
        <f t="shared" ca="1" si="2508"/>
        <v/>
      </c>
      <c r="BM267" s="17" t="str">
        <f t="shared" ca="1" si="2509"/>
        <v>F</v>
      </c>
      <c r="BN267" s="17" t="str">
        <f t="shared" ca="1" si="2510"/>
        <v>F</v>
      </c>
      <c r="BO267" s="17" t="str">
        <f t="shared" ca="1" si="2511"/>
        <v>N</v>
      </c>
      <c r="BP267" s="14" t="b">
        <f t="shared" ca="1" si="251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513"/>
        <v/>
      </c>
      <c r="DE267" s="14" t="str">
        <f t="shared" ca="1" si="2514"/>
        <v/>
      </c>
      <c r="DF267" s="14" t="str">
        <f t="shared" ca="1" si="2515"/>
        <v/>
      </c>
      <c r="DG267" s="14" t="str">
        <f t="shared" ca="1" si="2516"/>
        <v/>
      </c>
      <c r="DH267" s="14" t="str">
        <f t="shared" ca="1" si="2517"/>
        <v/>
      </c>
      <c r="DI267" s="14" t="str">
        <f t="shared" ca="1" si="2518"/>
        <v/>
      </c>
      <c r="DJ267" s="14" t="str">
        <f t="shared" ca="1" si="2519"/>
        <v/>
      </c>
      <c r="DK267" s="14" t="str">
        <f t="shared" ca="1" si="2520"/>
        <v/>
      </c>
      <c r="DL267" s="14" t="str">
        <f t="shared" ca="1" si="1404"/>
        <v/>
      </c>
      <c r="DM267" s="14" t="str">
        <f t="shared" ca="1" si="252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522"/>
        <v/>
      </c>
      <c r="DP267" s="14" t="str">
        <f t="shared" ca="1" si="2523"/>
        <v/>
      </c>
      <c r="DQ267" s="14" t="str">
        <f t="shared" ca="1" si="2524"/>
        <v/>
      </c>
      <c r="DR267" s="14" t="str">
        <f t="shared" ca="1" si="2525"/>
        <v/>
      </c>
      <c r="DS267" s="14" t="str">
        <f t="shared" ca="1" si="2526"/>
        <v/>
      </c>
      <c r="DZ267" s="14" t="b">
        <f t="shared" ca="1" si="2527"/>
        <v>0</v>
      </c>
      <c r="EA267" s="14" t="str">
        <f t="shared" ca="1" si="2528"/>
        <v>Metastasis - Brain (q_85b_1)</v>
      </c>
      <c r="EB267" s="14" t="str">
        <f t="shared" ca="1" si="2529"/>
        <v xml:space="preserve">Values must be numeric. </v>
      </c>
      <c r="EC267" s="14" t="str">
        <f t="shared" ca="1" si="2530"/>
        <v xml:space="preserve">Metastasis - Brain (q_85b_1): Values must be numeric. </v>
      </c>
      <c r="ED267" s="14" t="str">
        <f t="shared" ca="1" si="2531"/>
        <v/>
      </c>
      <c r="EE267" s="14" t="str">
        <f t="shared" ca="1" si="2532"/>
        <v>Values must be numeric</v>
      </c>
      <c r="EF267" s="14" t="str">
        <f t="shared" ca="1" si="2533"/>
        <v/>
      </c>
      <c r="EG267" s="14" t="str">
        <f t="shared" ca="1" si="2534"/>
        <v/>
      </c>
      <c r="EM267" s="14" t="b">
        <f t="shared" ca="1" si="2535"/>
        <v>1</v>
      </c>
      <c r="EN267" s="14">
        <f t="shared" ca="1" si="2536"/>
        <v>254</v>
      </c>
      <c r="EO267" s="14" t="str">
        <f t="shared" ca="1" si="2537"/>
        <v>q_85b_1</v>
      </c>
      <c r="EP267" s="14" t="str">
        <f t="shared" ca="1" si="2538"/>
        <v xml:space="preserve">Metastasis - Brain (q_85b_1): Values must be numeric. </v>
      </c>
      <c r="EQ267" s="14" t="str">
        <f t="shared" ca="1" si="2539"/>
        <v/>
      </c>
    </row>
    <row r="268" spans="2:147" s="14" customFormat="1">
      <c r="B268" s="14" t="str">
        <f t="shared" ref="B268" ca="1" si="5814">DF268</f>
        <v/>
      </c>
      <c r="C268" s="14">
        <f t="shared" ref="C268" ca="1" si="5815">IF(OFFSET(B268,-1,COLUMN(VariableExists)-2),OFFSET(B268,-1,1)+1,OFFSET(B268,-1,1))</f>
        <v>255</v>
      </c>
      <c r="D268" s="14">
        <f t="shared" ref="D268" si="5816">ROW(A268)-2</f>
        <v>266</v>
      </c>
      <c r="E268" s="14" t="str">
        <f t="shared" ref="E268" ca="1" si="5817">IF(OR(G268="",ROW(G268)=2),"",IF(Z268&gt;0,"S",IF(AX268,IF(J268=2,"D","N"),"I")))</f>
        <v>D</v>
      </c>
      <c r="F268" s="14" t="str">
        <f t="shared" ref="F268" ca="1" si="5818">IF(H268,O268,"")</f>
        <v>q_85b_2</v>
      </c>
      <c r="G268" s="14" t="str">
        <f t="shared" ref="G268" ca="1" si="5819">IF(H268,P268,"")</f>
        <v>Metastasis - Neck</v>
      </c>
      <c r="H268" s="14" t="b">
        <f t="shared" ref="H268" ca="1" si="5820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[DBTemplate.xlsm]labels!TM3:TM725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[DBTemplate.xlsm]labels!TM3:TM4</v>
      </c>
      <c r="L268" s="14" t="str">
        <f ca="1">IF($H268,IF($J268&gt;0,ADDRESS(3,(D268+1)*2,4,,"["&amp;wew!$G$7&amp;"]"&amp;_sheetname_labels)&amp;":"&amp;ADDRESS(2+J268,(D268+1)*2,4),""),"")</f>
        <v>[DBTemplate.xlsm]labels!TN3:TN4</v>
      </c>
      <c r="M268" s="14">
        <f t="shared" ref="M268" ca="1" si="5821">IF($H268,IF(J268&gt;0,COUNTA(INDIRECT(K268))-COUNT(INDIRECT(K268)),0),"")</f>
        <v>0</v>
      </c>
      <c r="N268" s="14">
        <f t="shared" ref="N268" ca="1" si="5822">IF(H268,J268-M268,"")</f>
        <v>2</v>
      </c>
      <c r="O268" s="14" t="str">
        <f t="shared" ref="O268" ca="1" si="5823">IF(INDIRECT(ADDRESS(2,D268+1,,,_sheetname_dataframe))="","",INDIRECT(ADDRESS(2,D268+1,,,_sheetname_dataframe)))</f>
        <v>q_85b_2</v>
      </c>
      <c r="P268" s="14" t="str">
        <f t="shared" ref="P268" ca="1" si="5824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[DBTemplate.xlsm]data_frame!JG3:JG3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5825">IF(H268,S268-T268-W268,"")</f>
        <v>0</v>
      </c>
      <c r="AA268" s="12" t="str">
        <f t="shared" ref="AA268" ca="1" si="5826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5827">IF($H268,IF(AC268&lt;&gt;"",IF(AC268=0,1,IF(AC268/W268&lt;0.15,2,3)),0),"")</f>
        <v>1</v>
      </c>
      <c r="AE268" s="17" t="b">
        <f t="shared" ref="AE268" ca="1" si="5828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5829">IF(AE268,IF($H268,IF(INDIRECT(ADDRESS(1,D268+2,,,_sheetname_dataframe))="","",INDIRECT(ADDRESS(1,D268+2,,,_sheetname_dataframe))),""),"")</f>
        <v/>
      </c>
      <c r="AH268" s="17" t="b">
        <f t="shared" ref="AH268" ca="1" si="5830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5831">IF(AH268,IF($H268,IF(INDIRECT(ADDRESS(1,D268+3,,,_sheetname_dataframe))="","",INDIRECT(ADDRESS(1,D268+3,,,_sheetname_dataframe))),""),"")</f>
        <v/>
      </c>
      <c r="AK268" s="17" t="b">
        <f t="shared" ref="AK268" ca="1" si="5832">IF(H268,OR(AQ268,AD268=2),"")</f>
        <v>0</v>
      </c>
      <c r="AL268" s="17" t="b">
        <f t="shared" ref="AL268" ca="1" si="5833">IF($H268,IF(BV268&lt;&gt;"",IF(OR(BM268="F",BM268="L",BM268="I",BM268="D"),BV268&lt;&gt;0)),"")</f>
        <v>0</v>
      </c>
      <c r="AM268" s="17" t="b">
        <f t="shared" ref="AM268" ca="1" si="5834">IF($H268,AND(NOT(AL268),OR(IF(BW268&lt;&gt;"",IF(OR(BM268="F",BM268="L"),BW268&lt;&gt;0)),BM268="I",BM268="N",BM268="D")),"")</f>
        <v>0</v>
      </c>
      <c r="AN268" s="17">
        <f t="shared" ref="AN268" ca="1" si="5835">IF(COUNTA(INDIRECT(Q268))=0,0, IF(AND(AO268&lt;&gt;"",X268&lt;AO268),1,IF(AND(AP268&lt;&gt;"",Y268&gt;AP268),1,IF(AND(AQ268,AC268&gt;0),2,0))))</f>
        <v>0</v>
      </c>
      <c r="AO268" s="24" t="str">
        <f t="shared" ref="AO268" ca="1" si="5836">IF($H268,IF(BY268&lt;&gt;"",IF(ISNUMBER(BY268),BY268,""),""),"")</f>
        <v/>
      </c>
      <c r="AP268" s="24" t="str">
        <f t="shared" ref="AP268" ca="1" si="5837">IF($H268,IF(BZ268&lt;&gt;"",IF(ISNUMBER(BZ268),BZ268,""),""),"")</f>
        <v/>
      </c>
      <c r="AQ268" s="17" t="b">
        <f t="shared" ca="1" si="5266"/>
        <v>0</v>
      </c>
      <c r="AR268" s="17" t="b">
        <f t="shared" ref="AR268" ca="1" si="5838">IF(H268,IF(N268&gt;0,IF(BQ268&lt;&gt;"",BQ268&lt;&gt;0,FALSE),FALSE),"")</f>
        <v>0</v>
      </c>
      <c r="AS268" s="17" t="b">
        <f t="shared" ref="AS268" ca="1" si="5839">IF(H268,IF(BR268&lt;&gt;"",BR268&lt;&gt;0,FALSE),"")</f>
        <v>0</v>
      </c>
      <c r="AT268" s="17" t="b">
        <f t="shared" ref="AT268" ca="1" si="5840">IF(H268,IF(N268&gt;0,FALSE,IF(BU268&lt;&gt;"",MATCH(BU268,DataType,0)=1,FALSE)),"")</f>
        <v>0</v>
      </c>
      <c r="AU268" s="17" t="b">
        <f t="shared" ref="AU268" ca="1" si="5841">IF(H268,IF(N268&gt;0,TRUE,IF(BU268&lt;&gt;"",MATCH(BU268,DataType,0)=2,FALSE)),"")</f>
        <v>1</v>
      </c>
      <c r="AV268" s="17" t="b">
        <f t="shared" ref="AV268" ca="1" si="5842">IF(H268,IF(N268&gt;0,FALSE,IF(BU268&lt;&gt;"",MATCH(BU268,DataType,0)=3,FALSE)),"")</f>
        <v>0</v>
      </c>
      <c r="AW268" s="17" t="b">
        <f t="shared" ref="AW268" ca="1" si="5843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5844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5845">IF(H268,BU268="",FALSE)</f>
        <v>1</v>
      </c>
      <c r="BB268" s="17" t="b">
        <v>0</v>
      </c>
      <c r="BC268" s="17" t="b">
        <f t="shared" ref="BC268" ca="1" si="5846">IF(BA268,IF(N268&gt;0,AND(AZ268,Z268=0),FALSE),"")</f>
        <v>1</v>
      </c>
      <c r="BD268" s="17" t="b">
        <f t="shared" ref="BD268" ca="1" si="5847">IF(BA268,IF(N268&gt;0,AND(NOT(AZ268),Z268=0),FALSE),"")</f>
        <v>0</v>
      </c>
      <c r="BE268" s="17" t="str">
        <f t="shared" ca="1" si="5277"/>
        <v/>
      </c>
      <c r="BF268" s="17" t="b">
        <f t="shared" ca="1" si="5278"/>
        <v>0</v>
      </c>
      <c r="BG268" s="17" t="b">
        <f t="shared" ref="BG268" ca="1" si="5848">IF(BA268,IF(OR(BB268:BF268),FALSE,IF(Z268=0,FALSE,Z268&gt;0)),"")</f>
        <v>0</v>
      </c>
      <c r="BH268" s="17" t="b">
        <f t="shared" ref="BH268" ca="1" si="5849">IF(BA268,COUNTIF(BB268:BG268,TRUE)=1,"")</f>
        <v>1</v>
      </c>
      <c r="BI268" s="17">
        <f t="shared" ref="BI268" ca="1" si="5850">IF(BA268,IFERROR(MATCH(TRUE,BB268:BG268,0),7),"")</f>
        <v>2</v>
      </c>
      <c r="BJ268" s="17" t="b">
        <f t="shared" ref="BJ268" ca="1" si="5851">DF268&lt;&gt;""</f>
        <v>0</v>
      </c>
      <c r="BK268" s="17" t="str">
        <f t="shared" ca="1" si="5283"/>
        <v/>
      </c>
      <c r="BL268" s="17" t="str">
        <f t="shared" ref="BL268" ca="1" si="5852">IF(H268,IF(AND(NOT(BA268),AU268),AC268&gt;0,""),"")</f>
        <v/>
      </c>
      <c r="BM268" s="17" t="str">
        <f t="shared" ref="BM268" ca="1" si="5853">IF(H268,IF(BA268,CHOOSE(BI268,"0","F","L","I","N",IF(AA268&gt;0.5,"N","S"),"0"),CHOOSE(MATCH(BU268,DataType,0),"S",IF(BK268,"I","N"),"D"  )),"")</f>
        <v>F</v>
      </c>
      <c r="BN268" s="17" t="str">
        <f t="shared" ref="BN268" ca="1" si="5854">IF(H268,IF(BJ268,"E",IF(BA268,CHOOSE(BI268,"0","F","L","I","N","S","0"),CHOOSE(MATCH(BU268,DataType,0),"S",IF(BK268,"I","N"),"D"  ))),"")</f>
        <v>F</v>
      </c>
      <c r="BO268" s="17" t="str">
        <f t="shared" ref="BO268" ca="1" si="5855">IF($H268,IF(BM268="0","",IF(AND(AR268,N268=2),"D",IF(BM268="S","N",IF(AL268,"O",IF(AM268,"I","N"))))),"")</f>
        <v>N</v>
      </c>
      <c r="BP268" s="14" t="b">
        <f t="shared" ref="BP268" ca="1" si="585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5857">IF(MID(DC268,1,1)="■",MID(DC268,2,LEN(DC268)),DC268)</f>
        <v/>
      </c>
      <c r="DE268" s="14" t="str">
        <f t="shared" ref="DE268" ca="1" si="5858">IF(DD268&lt;&gt;"",IF(MID(DD268,LEN(DD268),1)="■",MID(DD268,1,LEN(DD268)-1),DD268),"")</f>
        <v/>
      </c>
      <c r="DF268" s="14" t="str">
        <f t="shared" ref="DF268" ca="1" si="5859">IFERROR(IF(DE268&lt;&gt;"",SUBSTITUTE(DE268,"■",". "),""),"##INTERNAL_ERROR")</f>
        <v/>
      </c>
      <c r="DG268" s="14" t="str">
        <f t="shared" ref="DG268" ca="1" si="5860">IF(CN268&lt;&gt;0,"Variable name don't comply with the naming convention","")</f>
        <v/>
      </c>
      <c r="DH268" s="14" t="str">
        <f t="shared" ref="DH268" ca="1" si="586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5862">IF(CP268&lt;&gt;"","Variable label exceed length 150","")</f>
        <v/>
      </c>
      <c r="DJ268" s="14" t="str">
        <f t="shared" ref="DJ268" ca="1" si="586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5864">IF(CR268&lt;&gt;"","The following cases have values below declared theorethical min: " &amp;SUBSTITUTE(CR268," ",", "),"")</f>
        <v/>
      </c>
      <c r="DL268" s="14" t="str">
        <f t="shared" ref="DL268" ca="1" si="5865">IF(CS268&lt;&gt;"","The following cases have values above declared theorethical max: " &amp;SUBSTITUTE(CS268," ",", "),"")</f>
        <v/>
      </c>
      <c r="DM268" s="14" t="str">
        <f t="shared" ref="DM268" ca="1" si="586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5867">IF(CV268&lt;&gt;"","The following records are missing in this required field: " &amp;SUBSTITUTE(CV268," ",", "),"")</f>
        <v/>
      </c>
      <c r="DP268" s="14" t="str">
        <f t="shared" ref="DP268" ca="1" si="5868">IF(CW268&lt;&gt;"","The following cases have non-integer values: " &amp;SUBSTITUTE(CW268," ",", "),"")</f>
        <v/>
      </c>
      <c r="DQ268" s="14" t="str">
        <f t="shared" ref="DQ268" ca="1" si="5869">IF(CX268&lt;&gt;"","The following cases are non-numeric: " &amp;SUBSTITUTE(CX268," ",", "),"")</f>
        <v/>
      </c>
      <c r="DR268" s="14" t="str">
        <f t="shared" ref="DR268" ca="1" si="587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587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5872">OR(ED268&lt;&gt;"",EF268&lt;&gt;"",EG268&lt;&gt;"")</f>
        <v>0</v>
      </c>
      <c r="EA268" s="14" t="str">
        <f t="shared" ref="EA268" ca="1" si="5873">IF(EB268&lt;&gt;"",G268 &amp; " (" &amp; F268 &amp; ")","")</f>
        <v>Metastasis - Neck (q_85b_2)</v>
      </c>
      <c r="EB268" s="14" t="str">
        <f t="shared" ref="EB268" ca="1" si="587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5875">IF(EB268&lt;&gt;"",G268 &amp; " (" &amp; F268 &amp; "): " &amp; EB268,"")</f>
        <v xml:space="preserve">Metastasis - Neck (q_85b_2): Values must be numeric. </v>
      </c>
      <c r="ED268" s="14" t="str">
        <f t="shared" ref="ED268" ca="1" si="587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587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5878">IF($H268,AG268,"")</f>
        <v/>
      </c>
      <c r="EG268" s="14" t="str">
        <f t="shared" ref="EG268" ca="1" si="5879">IF($H268,AJ268,"")</f>
        <v/>
      </c>
      <c r="EM268" s="14" t="b">
        <f t="shared" ref="EM268" ca="1" si="5880">OR(EC268&lt;&gt;"",DF268&lt;&gt;"")</f>
        <v>1</v>
      </c>
      <c r="EN268" s="14">
        <f t="shared" ref="EN268" ca="1" si="5881">IF(EM268,C268,"")</f>
        <v>255</v>
      </c>
      <c r="EO268" s="14" t="str">
        <f t="shared" ref="EO268" ca="1" si="5882">IF(EM268,F268,"")</f>
        <v>q_85b_2</v>
      </c>
      <c r="EP268" s="14" t="str">
        <f t="shared" ref="EP268" ca="1" si="5883">EC268</f>
        <v xml:space="preserve">Metastasis - Neck (q_85b_2): Values must be numeric. </v>
      </c>
      <c r="EQ268" s="14" t="str">
        <f t="shared" ref="EQ268" ca="1" si="5884">DF268</f>
        <v/>
      </c>
    </row>
    <row r="269" spans="2:147" s="14" customFormat="1">
      <c r="B269" s="14" t="str">
        <f t="shared" ref="B269" ca="1" si="5885">DF269</f>
        <v/>
      </c>
      <c r="C269" s="14">
        <f t="shared" ref="C269" ca="1" si="5886">IF(OFFSET(B269,-1,COLUMN(VariableExists)-2),OFFSET(B269,-1,1)+1,OFFSET(B269,-1,1))</f>
        <v>256</v>
      </c>
      <c r="D269" s="14">
        <f t="shared" ref="D269" si="5887">ROW(A269)-2</f>
        <v>267</v>
      </c>
      <c r="E269" s="14" t="str">
        <f t="shared" ref="E269" ca="1" si="5888">IF(OR(G269="",ROW(G269)=2),"",IF(Z269&gt;0,"S",IF(AX269,IF(J269=2,"D","N"),"I")))</f>
        <v>D</v>
      </c>
      <c r="F269" s="14" t="str">
        <f t="shared" ref="F269" ca="1" si="5889">IF(H269,O269,"")</f>
        <v>q_85b_3</v>
      </c>
      <c r="G269" s="14" t="str">
        <f t="shared" ref="G269" ca="1" si="5890">IF(H269,P269,"")</f>
        <v>Metastasis - Breast</v>
      </c>
      <c r="H269" s="14" t="b">
        <f t="shared" ref="H269" ca="1" si="589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[DBTemplate.xlsm]labels!TO3:TO725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[DBTemplate.xlsm]labels!TO3:TO4</v>
      </c>
      <c r="L269" s="14" t="str">
        <f ca="1">IF($H269,IF($J269&gt;0,ADDRESS(3,(D269+1)*2,4,,"["&amp;wew!$G$7&amp;"]"&amp;_sheetname_labels)&amp;":"&amp;ADDRESS(2+J269,(D269+1)*2,4),""),"")</f>
        <v>[DBTemplate.xlsm]labels!TP3:TP4</v>
      </c>
      <c r="M269" s="14">
        <f t="shared" ref="M269" ca="1" si="5892">IF($H269,IF(J269&gt;0,COUNTA(INDIRECT(K269))-COUNT(INDIRECT(K269)),0),"")</f>
        <v>0</v>
      </c>
      <c r="N269" s="14">
        <f t="shared" ref="N269" ca="1" si="5893">IF(H269,J269-M269,"")</f>
        <v>2</v>
      </c>
      <c r="O269" s="14" t="str">
        <f t="shared" ref="O269" ca="1" si="5894">IF(INDIRECT(ADDRESS(2,D269+1,,,_sheetname_dataframe))="","",INDIRECT(ADDRESS(2,D269+1,,,_sheetname_dataframe)))</f>
        <v>q_85b_3</v>
      </c>
      <c r="P269" s="14" t="str">
        <f t="shared" ref="P269" ca="1" si="589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[DBTemplate.xlsm]data_frame!JH3:JH3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5896">IF(H269,S269-T269-W269,"")</f>
        <v>0</v>
      </c>
      <c r="AA269" s="12" t="str">
        <f t="shared" ref="AA269" ca="1" si="589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5898">IF($H269,IF(AC269&lt;&gt;"",IF(AC269=0,1,IF(AC269/W269&lt;0.15,2,3)),0),"")</f>
        <v>1</v>
      </c>
      <c r="AE269" s="17" t="b">
        <f t="shared" ref="AE269" ca="1" si="589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5900">IF(AE269,IF($H269,IF(INDIRECT(ADDRESS(1,D269+2,,,_sheetname_dataframe))="","",INDIRECT(ADDRESS(1,D269+2,,,_sheetname_dataframe))),""),"")</f>
        <v/>
      </c>
      <c r="AH269" s="17" t="b">
        <f t="shared" ref="AH269" ca="1" si="590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5902">IF(AH269,IF($H269,IF(INDIRECT(ADDRESS(1,D269+3,,,_sheetname_dataframe))="","",INDIRECT(ADDRESS(1,D269+3,,,_sheetname_dataframe))),""),"")</f>
        <v/>
      </c>
      <c r="AK269" s="17" t="b">
        <f t="shared" ref="AK269" ca="1" si="5903">IF(H269,OR(AQ269,AD269=2),"")</f>
        <v>0</v>
      </c>
      <c r="AL269" s="17" t="b">
        <f t="shared" ref="AL269" ca="1" si="5904">IF($H269,IF(BV269&lt;&gt;"",IF(OR(BM269="F",BM269="L",BM269="I",BM269="D"),BV269&lt;&gt;0)),"")</f>
        <v>0</v>
      </c>
      <c r="AM269" s="17" t="b">
        <f t="shared" ref="AM269" ca="1" si="5905">IF($H269,AND(NOT(AL269),OR(IF(BW269&lt;&gt;"",IF(OR(BM269="F",BM269="L"),BW269&lt;&gt;0)),BM269="I",BM269="N",BM269="D")),"")</f>
        <v>0</v>
      </c>
      <c r="AN269" s="17">
        <f t="shared" ref="AN269" ca="1" si="5906">IF(COUNTA(INDIRECT(Q269))=0,0, IF(AND(AO269&lt;&gt;"",X269&lt;AO269),1,IF(AND(AP269&lt;&gt;"",Y269&gt;AP269),1,IF(AND(AQ269,AC269&gt;0),2,0))))</f>
        <v>0</v>
      </c>
      <c r="AO269" s="24" t="str">
        <f t="shared" ref="AO269" ca="1" si="5907">IF($H269,IF(BY269&lt;&gt;"",IF(ISNUMBER(BY269),BY269,""),""),"")</f>
        <v/>
      </c>
      <c r="AP269" s="24" t="str">
        <f t="shared" ref="AP269" ca="1" si="5908">IF($H269,IF(BZ269&lt;&gt;"",IF(ISNUMBER(BZ269),BZ269,""),""),"")</f>
        <v/>
      </c>
      <c r="AQ269" s="17" t="b">
        <f t="shared" ca="1" si="5266"/>
        <v>0</v>
      </c>
      <c r="AR269" s="17" t="b">
        <f t="shared" ref="AR269" ca="1" si="5909">IF(H269,IF(N269&gt;0,IF(BQ269&lt;&gt;"",BQ269&lt;&gt;0,FALSE),FALSE),"")</f>
        <v>0</v>
      </c>
      <c r="AS269" s="17" t="b">
        <f t="shared" ref="AS269" ca="1" si="5910">IF(H269,IF(BR269&lt;&gt;"",BR269&lt;&gt;0,FALSE),"")</f>
        <v>0</v>
      </c>
      <c r="AT269" s="17" t="b">
        <f t="shared" ref="AT269" ca="1" si="5911">IF(H269,IF(N269&gt;0,FALSE,IF(BU269&lt;&gt;"",MATCH(BU269,DataType,0)=1,FALSE)),"")</f>
        <v>0</v>
      </c>
      <c r="AU269" s="17" t="b">
        <f t="shared" ref="AU269" ca="1" si="5912">IF(H269,IF(N269&gt;0,TRUE,IF(BU269&lt;&gt;"",MATCH(BU269,DataType,0)=2,FALSE)),"")</f>
        <v>1</v>
      </c>
      <c r="AV269" s="17" t="b">
        <f t="shared" ref="AV269" ca="1" si="5913">IF(H269,IF(N269&gt;0,FALSE,IF(BU269&lt;&gt;"",MATCH(BU269,DataType,0)=3,FALSE)),"")</f>
        <v>0</v>
      </c>
      <c r="AW269" s="17" t="b">
        <f t="shared" ref="AW269" ca="1" si="5914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5915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5916">IF(H269,BU269="",FALSE)</f>
        <v>1</v>
      </c>
      <c r="BB269" s="17" t="b">
        <v>0</v>
      </c>
      <c r="BC269" s="17" t="b">
        <f t="shared" ref="BC269" ca="1" si="5917">IF(BA269,IF(N269&gt;0,AND(AZ269,Z269=0),FALSE),"")</f>
        <v>1</v>
      </c>
      <c r="BD269" s="17" t="b">
        <f t="shared" ref="BD269" ca="1" si="5918">IF(BA269,IF(N269&gt;0,AND(NOT(AZ269),Z269=0),FALSE),"")</f>
        <v>0</v>
      </c>
      <c r="BE269" s="17" t="str">
        <f t="shared" ca="1" si="5277"/>
        <v/>
      </c>
      <c r="BF269" s="17" t="b">
        <f t="shared" ca="1" si="5278"/>
        <v>0</v>
      </c>
      <c r="BG269" s="17" t="b">
        <f t="shared" ref="BG269" ca="1" si="5919">IF(BA269,IF(OR(BB269:BF269),FALSE,IF(Z269=0,FALSE,Z269&gt;0)),"")</f>
        <v>0</v>
      </c>
      <c r="BH269" s="17" t="b">
        <f t="shared" ref="BH269" ca="1" si="5920">IF(BA269,COUNTIF(BB269:BG269,TRUE)=1,"")</f>
        <v>1</v>
      </c>
      <c r="BI269" s="17">
        <f t="shared" ref="BI269" ca="1" si="5921">IF(BA269,IFERROR(MATCH(TRUE,BB269:BG269,0),7),"")</f>
        <v>2</v>
      </c>
      <c r="BJ269" s="17" t="b">
        <f t="shared" ref="BJ269" ca="1" si="5922">DF269&lt;&gt;""</f>
        <v>0</v>
      </c>
      <c r="BK269" s="17" t="str">
        <f t="shared" ca="1" si="5283"/>
        <v/>
      </c>
      <c r="BL269" s="17" t="str">
        <f t="shared" ref="BL269" ca="1" si="5923">IF(H269,IF(AND(NOT(BA269),AU269),AC269&gt;0,""),"")</f>
        <v/>
      </c>
      <c r="BM269" s="17" t="str">
        <f t="shared" ref="BM269" ca="1" si="5924">IF(H269,IF(BA269,CHOOSE(BI269,"0","F","L","I","N",IF(AA269&gt;0.5,"N","S"),"0"),CHOOSE(MATCH(BU269,DataType,0),"S",IF(BK269,"I","N"),"D"  )),"")</f>
        <v>F</v>
      </c>
      <c r="BN269" s="17" t="str">
        <f t="shared" ref="BN269" ca="1" si="5925">IF(H269,IF(BJ269,"E",IF(BA269,CHOOSE(BI269,"0","F","L","I","N","S","0"),CHOOSE(MATCH(BU269,DataType,0),"S",IF(BK269,"I","N"),"D"  ))),"")</f>
        <v>F</v>
      </c>
      <c r="BO269" s="17" t="str">
        <f t="shared" ref="BO269" ca="1" si="5926">IF($H269,IF(BM269="0","",IF(AND(AR269,N269=2),"D",IF(BM269="S","N",IF(AL269,"O",IF(AM269,"I","N"))))),"")</f>
        <v>N</v>
      </c>
      <c r="BP269" s="14" t="b">
        <f t="shared" ref="BP269" ca="1" si="5927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5928">IF(MID(DC269,1,1)="■",MID(DC269,2,LEN(DC269)),DC269)</f>
        <v/>
      </c>
      <c r="DE269" s="14" t="str">
        <f t="shared" ref="DE269" ca="1" si="5929">IF(DD269&lt;&gt;"",IF(MID(DD269,LEN(DD269),1)="■",MID(DD269,1,LEN(DD269)-1),DD269),"")</f>
        <v/>
      </c>
      <c r="DF269" s="14" t="str">
        <f t="shared" ref="DF269" ca="1" si="5930">IFERROR(IF(DE269&lt;&gt;"",SUBSTITUTE(DE269,"■",". "),""),"##INTERNAL_ERROR")</f>
        <v/>
      </c>
      <c r="DG269" s="14" t="str">
        <f t="shared" ref="DG269" ca="1" si="5931">IF(CN269&lt;&gt;0,"Variable name don't comply with the naming convention","")</f>
        <v/>
      </c>
      <c r="DH269" s="14" t="str">
        <f t="shared" ref="DH269" ca="1" si="5932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5933">IF(CP269&lt;&gt;"","Variable label exceed length 150","")</f>
        <v/>
      </c>
      <c r="DJ269" s="14" t="str">
        <f t="shared" ref="DJ269" ca="1" si="5934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5935">IF(CR269&lt;&gt;"","The following cases have values below declared theorethical min: " &amp;SUBSTITUTE(CR269," ",", "),"")</f>
        <v/>
      </c>
      <c r="DL269" s="14" t="str">
        <f t="shared" ref="DL269" ca="1" si="5936">IF(CS269&lt;&gt;"","The following cases have values above declared theorethical max: " &amp;SUBSTITUTE(CS269," ",", "),"")</f>
        <v/>
      </c>
      <c r="DM269" s="14" t="str">
        <f t="shared" ref="DM269" ca="1" si="5937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5938">IF(CV269&lt;&gt;"","The following records are missing in this required field: " &amp;SUBSTITUTE(CV269," ",", "),"")</f>
        <v/>
      </c>
      <c r="DP269" s="14" t="str">
        <f t="shared" ref="DP269" ca="1" si="5939">IF(CW269&lt;&gt;"","The following cases have non-integer values: " &amp;SUBSTITUTE(CW269," ",", "),"")</f>
        <v/>
      </c>
      <c r="DQ269" s="14" t="str">
        <f t="shared" ref="DQ269" ca="1" si="5940">IF(CX269&lt;&gt;"","The following cases are non-numeric: " &amp;SUBSTITUTE(CX269," ",", "),"")</f>
        <v/>
      </c>
      <c r="DR269" s="14" t="str">
        <f t="shared" ref="DR269" ca="1" si="5941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5942">IF(CZ269&lt;&gt;"","In the following cases " &amp; P269 &amp; " " &amp; LOWER(MID(AJ269,1,1)) &amp; MID(AJ269,2,LEN(AJ269)) &amp; ": " &amp;SUBSTITUTE(CZ269," ",", "),"")</f>
        <v/>
      </c>
      <c r="DZ269" s="14" t="b">
        <f t="shared" ref="DZ269" ca="1" si="5943">OR(ED269&lt;&gt;"",EF269&lt;&gt;"",EG269&lt;&gt;"")</f>
        <v>0</v>
      </c>
      <c r="EA269" s="14" t="str">
        <f t="shared" ref="EA269" ca="1" si="5944">IF(EB269&lt;&gt;"",G269 &amp; " (" &amp; F269 &amp; ")","")</f>
        <v>Metastasis - Breast (q_85b_3)</v>
      </c>
      <c r="EB269" s="14" t="str">
        <f t="shared" ref="EB269" ca="1" si="5945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5946">IF(EB269&lt;&gt;"",G269 &amp; " (" &amp; F269 &amp; "): " &amp; EB269,"")</f>
        <v xml:space="preserve">Metastasis - Breast (q_85b_3): Values must be numeric. </v>
      </c>
      <c r="ED269" s="14" t="str">
        <f t="shared" ref="ED269" ca="1" si="5947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5948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5949">IF($H269,AG269,"")</f>
        <v/>
      </c>
      <c r="EG269" s="14" t="str">
        <f t="shared" ref="EG269" ca="1" si="5950">IF($H269,AJ269,"")</f>
        <v/>
      </c>
      <c r="EM269" s="14" t="b">
        <f t="shared" ref="EM269" ca="1" si="5951">OR(EC269&lt;&gt;"",DF269&lt;&gt;"")</f>
        <v>1</v>
      </c>
      <c r="EN269" s="14">
        <f t="shared" ref="EN269" ca="1" si="5952">IF(EM269,C269,"")</f>
        <v>256</v>
      </c>
      <c r="EO269" s="14" t="str">
        <f t="shared" ref="EO269" ca="1" si="5953">IF(EM269,F269,"")</f>
        <v>q_85b_3</v>
      </c>
      <c r="EP269" s="14" t="str">
        <f t="shared" ref="EP269" ca="1" si="5954">EC269</f>
        <v xml:space="preserve">Metastasis - Breast (q_85b_3): Values must be numeric. </v>
      </c>
      <c r="EQ269" s="14" t="str">
        <f t="shared" ref="EQ269" ca="1" si="5955">DF269</f>
        <v/>
      </c>
    </row>
    <row r="270" spans="2:147" s="14" customFormat="1">
      <c r="B270" s="14" t="str">
        <f t="shared" ref="B270" ca="1" si="5956">DF270</f>
        <v/>
      </c>
      <c r="C270" s="14">
        <f t="shared" ref="C270" ca="1" si="5957">IF(OFFSET(B270,-1,COLUMN(VariableExists)-2),OFFSET(B270,-1,1)+1,OFFSET(B270,-1,1))</f>
        <v>257</v>
      </c>
      <c r="D270" s="14">
        <f t="shared" ref="D270" si="5958">ROW(A270)-2</f>
        <v>268</v>
      </c>
      <c r="E270" s="14" t="str">
        <f t="shared" ref="E270" ca="1" si="5959">IF(OR(G270="",ROW(G270)=2),"",IF(Z270&gt;0,"S",IF(AX270,IF(J270=2,"D","N"),"I")))</f>
        <v>D</v>
      </c>
      <c r="F270" s="14" t="str">
        <f t="shared" ref="F270" ca="1" si="5960">IF(H270,O270,"")</f>
        <v>q_85b_4</v>
      </c>
      <c r="G270" s="14" t="str">
        <f t="shared" ref="G270" ca="1" si="5961">IF(H270,P270,"")</f>
        <v>Metastasis - Lung</v>
      </c>
      <c r="H270" s="14" t="b">
        <f t="shared" ref="H270" ca="1" si="5962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[DBTemplate.xlsm]labels!TQ3:TQ725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[DBTemplate.xlsm]labels!TQ3:TQ4</v>
      </c>
      <c r="L270" s="14" t="str">
        <f ca="1">IF($H270,IF($J270&gt;0,ADDRESS(3,(D270+1)*2,4,,"["&amp;wew!$G$7&amp;"]"&amp;_sheetname_labels)&amp;":"&amp;ADDRESS(2+J270,(D270+1)*2,4),""),"")</f>
        <v>[DBTemplate.xlsm]labels!TR3:TR4</v>
      </c>
      <c r="M270" s="14">
        <f t="shared" ref="M270" ca="1" si="5963">IF($H270,IF(J270&gt;0,COUNTA(INDIRECT(K270))-COUNT(INDIRECT(K270)),0),"")</f>
        <v>0</v>
      </c>
      <c r="N270" s="14">
        <f t="shared" ref="N270" ca="1" si="5964">IF(H270,J270-M270,"")</f>
        <v>2</v>
      </c>
      <c r="O270" s="14" t="str">
        <f t="shared" ref="O270" ca="1" si="5965">IF(INDIRECT(ADDRESS(2,D270+1,,,_sheetname_dataframe))="","",INDIRECT(ADDRESS(2,D270+1,,,_sheetname_dataframe)))</f>
        <v>q_85b_4</v>
      </c>
      <c r="P270" s="14" t="str">
        <f t="shared" ref="P270" ca="1" si="5966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[DBTemplate.xlsm]data_frame!JI3:JI3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5967">IF(H270,S270-T270-W270,"")</f>
        <v>0</v>
      </c>
      <c r="AA270" s="12" t="str">
        <f t="shared" ref="AA270" ca="1" si="5968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5969">IF($H270,IF(AC270&lt;&gt;"",IF(AC270=0,1,IF(AC270/W270&lt;0.15,2,3)),0),"")</f>
        <v>1</v>
      </c>
      <c r="AE270" s="17" t="b">
        <f t="shared" ref="AE270" ca="1" si="5970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5971">IF(AE270,IF($H270,IF(INDIRECT(ADDRESS(1,D270+2,,,_sheetname_dataframe))="","",INDIRECT(ADDRESS(1,D270+2,,,_sheetname_dataframe))),""),"")</f>
        <v/>
      </c>
      <c r="AH270" s="17" t="b">
        <f t="shared" ref="AH270" ca="1" si="5972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5973">IF(AH270,IF($H270,IF(INDIRECT(ADDRESS(1,D270+3,,,_sheetname_dataframe))="","",INDIRECT(ADDRESS(1,D270+3,,,_sheetname_dataframe))),""),"")</f>
        <v/>
      </c>
      <c r="AK270" s="17" t="b">
        <f t="shared" ref="AK270" ca="1" si="5974">IF(H270,OR(AQ270,AD270=2),"")</f>
        <v>0</v>
      </c>
      <c r="AL270" s="17" t="b">
        <f t="shared" ref="AL270" ca="1" si="5975">IF($H270,IF(BV270&lt;&gt;"",IF(OR(BM270="F",BM270="L",BM270="I",BM270="D"),BV270&lt;&gt;0)),"")</f>
        <v>0</v>
      </c>
      <c r="AM270" s="17" t="b">
        <f t="shared" ref="AM270" ca="1" si="5976">IF($H270,AND(NOT(AL270),OR(IF(BW270&lt;&gt;"",IF(OR(BM270="F",BM270="L"),BW270&lt;&gt;0)),BM270="I",BM270="N",BM270="D")),"")</f>
        <v>0</v>
      </c>
      <c r="AN270" s="17">
        <f t="shared" ref="AN270" ca="1" si="5977">IF(COUNTA(INDIRECT(Q270))=0,0, IF(AND(AO270&lt;&gt;"",X270&lt;AO270),1,IF(AND(AP270&lt;&gt;"",Y270&gt;AP270),1,IF(AND(AQ270,AC270&gt;0),2,0))))</f>
        <v>0</v>
      </c>
      <c r="AO270" s="24" t="str">
        <f t="shared" ref="AO270" ca="1" si="5978">IF($H270,IF(BY270&lt;&gt;"",IF(ISNUMBER(BY270),BY270,""),""),"")</f>
        <v/>
      </c>
      <c r="AP270" s="24" t="str">
        <f t="shared" ref="AP270" ca="1" si="5979">IF($H270,IF(BZ270&lt;&gt;"",IF(ISNUMBER(BZ270),BZ270,""),""),"")</f>
        <v/>
      </c>
      <c r="AQ270" s="17" t="b">
        <f t="shared" ca="1" si="5266"/>
        <v>0</v>
      </c>
      <c r="AR270" s="17" t="b">
        <f t="shared" ref="AR270" ca="1" si="5980">IF(H270,IF(N270&gt;0,IF(BQ270&lt;&gt;"",BQ270&lt;&gt;0,FALSE),FALSE),"")</f>
        <v>0</v>
      </c>
      <c r="AS270" s="17" t="b">
        <f t="shared" ref="AS270" ca="1" si="5981">IF(H270,IF(BR270&lt;&gt;"",BR270&lt;&gt;0,FALSE),"")</f>
        <v>0</v>
      </c>
      <c r="AT270" s="17" t="b">
        <f t="shared" ref="AT270" ca="1" si="5982">IF(H270,IF(N270&gt;0,FALSE,IF(BU270&lt;&gt;"",MATCH(BU270,DataType,0)=1,FALSE)),"")</f>
        <v>0</v>
      </c>
      <c r="AU270" s="17" t="b">
        <f t="shared" ref="AU270" ca="1" si="5983">IF(H270,IF(N270&gt;0,TRUE,IF(BU270&lt;&gt;"",MATCH(BU270,DataType,0)=2,FALSE)),"")</f>
        <v>1</v>
      </c>
      <c r="AV270" s="17" t="b">
        <f t="shared" ref="AV270" ca="1" si="5984">IF(H270,IF(N270&gt;0,FALSE,IF(BU270&lt;&gt;"",MATCH(BU270,DataType,0)=3,FALSE)),"")</f>
        <v>0</v>
      </c>
      <c r="AW270" s="17" t="b">
        <f t="shared" ref="AW270" ca="1" si="5985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5986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5987">IF(H270,BU270="",FALSE)</f>
        <v>1</v>
      </c>
      <c r="BB270" s="17" t="b">
        <v>0</v>
      </c>
      <c r="BC270" s="17" t="b">
        <f t="shared" ref="BC270" ca="1" si="5988">IF(BA270,IF(N270&gt;0,AND(AZ270,Z270=0),FALSE),"")</f>
        <v>1</v>
      </c>
      <c r="BD270" s="17" t="b">
        <f t="shared" ref="BD270" ca="1" si="5989">IF(BA270,IF(N270&gt;0,AND(NOT(AZ270),Z270=0),FALSE),"")</f>
        <v>0</v>
      </c>
      <c r="BE270" s="17" t="str">
        <f t="shared" ca="1" si="5277"/>
        <v/>
      </c>
      <c r="BF270" s="17" t="b">
        <f t="shared" ca="1" si="5278"/>
        <v>0</v>
      </c>
      <c r="BG270" s="17" t="b">
        <f t="shared" ref="BG270" ca="1" si="5990">IF(BA270,IF(OR(BB270:BF270),FALSE,IF(Z270=0,FALSE,Z270&gt;0)),"")</f>
        <v>0</v>
      </c>
      <c r="BH270" s="17" t="b">
        <f t="shared" ref="BH270" ca="1" si="5991">IF(BA270,COUNTIF(BB270:BG270,TRUE)=1,"")</f>
        <v>1</v>
      </c>
      <c r="BI270" s="17">
        <f t="shared" ref="BI270" ca="1" si="5992">IF(BA270,IFERROR(MATCH(TRUE,BB270:BG270,0),7),"")</f>
        <v>2</v>
      </c>
      <c r="BJ270" s="17" t="b">
        <f t="shared" ref="BJ270" ca="1" si="5993">DF270&lt;&gt;""</f>
        <v>0</v>
      </c>
      <c r="BK270" s="17" t="str">
        <f t="shared" ca="1" si="5283"/>
        <v/>
      </c>
      <c r="BL270" s="17" t="str">
        <f t="shared" ref="BL270" ca="1" si="5994">IF(H270,IF(AND(NOT(BA270),AU270),AC270&gt;0,""),"")</f>
        <v/>
      </c>
      <c r="BM270" s="17" t="str">
        <f t="shared" ref="BM270" ca="1" si="5995">IF(H270,IF(BA270,CHOOSE(BI270,"0","F","L","I","N",IF(AA270&gt;0.5,"N","S"),"0"),CHOOSE(MATCH(BU270,DataType,0),"S",IF(BK270,"I","N"),"D"  )),"")</f>
        <v>F</v>
      </c>
      <c r="BN270" s="17" t="str">
        <f t="shared" ref="BN270" ca="1" si="5996">IF(H270,IF(BJ270,"E",IF(BA270,CHOOSE(BI270,"0","F","L","I","N","S","0"),CHOOSE(MATCH(BU270,DataType,0),"S",IF(BK270,"I","N"),"D"  ))),"")</f>
        <v>F</v>
      </c>
      <c r="BO270" s="17" t="str">
        <f t="shared" ref="BO270" ca="1" si="5997">IF($H270,IF(BM270="0","",IF(AND(AR270,N270=2),"D",IF(BM270="S","N",IF(AL270,"O",IF(AM270,"I","N"))))),"")</f>
        <v>N</v>
      </c>
      <c r="BP270" s="14" t="b">
        <f t="shared" ref="BP270" ca="1" si="5998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5999">IF(MID(DC270,1,1)="■",MID(DC270,2,LEN(DC270)),DC270)</f>
        <v/>
      </c>
      <c r="DE270" s="14" t="str">
        <f t="shared" ref="DE270" ca="1" si="6000">IF(DD270&lt;&gt;"",IF(MID(DD270,LEN(DD270),1)="■",MID(DD270,1,LEN(DD270)-1),DD270),"")</f>
        <v/>
      </c>
      <c r="DF270" s="14" t="str">
        <f t="shared" ref="DF270" ca="1" si="6001">IFERROR(IF(DE270&lt;&gt;"",SUBSTITUTE(DE270,"■",". "),""),"##INTERNAL_ERROR")</f>
        <v/>
      </c>
      <c r="DG270" s="14" t="str">
        <f t="shared" ref="DG270" ca="1" si="6002">IF(CN270&lt;&gt;0,"Variable name don't comply with the naming convention","")</f>
        <v/>
      </c>
      <c r="DH270" s="14" t="str">
        <f t="shared" ref="DH270" ca="1" si="6003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004">IF(CP270&lt;&gt;"","Variable label exceed length 150","")</f>
        <v/>
      </c>
      <c r="DJ270" s="14" t="str">
        <f t="shared" ref="DJ270" ca="1" si="6005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006">IF(CR270&lt;&gt;"","The following cases have values below declared theorethical min: " &amp;SUBSTITUTE(CR270," ",", "),"")</f>
        <v/>
      </c>
      <c r="DL270" s="14" t="str">
        <f t="shared" ref="DL270" ca="1" si="6007">IF(CS270&lt;&gt;"","The following cases have values above declared theorethical max: " &amp;SUBSTITUTE(CS270," ",", "),"")</f>
        <v/>
      </c>
      <c r="DM270" s="14" t="str">
        <f t="shared" ref="DM270" ca="1" si="6008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009">IF(CV270&lt;&gt;"","The following records are missing in this required field: " &amp;SUBSTITUTE(CV270," ",", "),"")</f>
        <v/>
      </c>
      <c r="DP270" s="14" t="str">
        <f t="shared" ref="DP270" ca="1" si="6010">IF(CW270&lt;&gt;"","The following cases have non-integer values: " &amp;SUBSTITUTE(CW270," ",", "),"")</f>
        <v/>
      </c>
      <c r="DQ270" s="14" t="str">
        <f t="shared" ref="DQ270" ca="1" si="6011">IF(CX270&lt;&gt;"","The following cases are non-numeric: " &amp;SUBSTITUTE(CX270," ",", "),"")</f>
        <v/>
      </c>
      <c r="DR270" s="14" t="str">
        <f t="shared" ref="DR270" ca="1" si="6012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013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014">OR(ED270&lt;&gt;"",EF270&lt;&gt;"",EG270&lt;&gt;"")</f>
        <v>0</v>
      </c>
      <c r="EA270" s="14" t="str">
        <f t="shared" ref="EA270" ca="1" si="6015">IF(EB270&lt;&gt;"",G270 &amp; " (" &amp; F270 &amp; ")","")</f>
        <v>Metastasis - Lung (q_85b_4)</v>
      </c>
      <c r="EB270" s="14" t="str">
        <f t="shared" ref="EB270" ca="1" si="6016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017">IF(EB270&lt;&gt;"",G270 &amp; " (" &amp; F270 &amp; "): " &amp; EB270,"")</f>
        <v xml:space="preserve">Metastasis - Lung (q_85b_4): Values must be numeric. </v>
      </c>
      <c r="ED270" s="14" t="str">
        <f t="shared" ref="ED270" ca="1" si="6018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019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020">IF($H270,AG270,"")</f>
        <v/>
      </c>
      <c r="EG270" s="14" t="str">
        <f t="shared" ref="EG270" ca="1" si="6021">IF($H270,AJ270,"")</f>
        <v/>
      </c>
      <c r="EM270" s="14" t="b">
        <f t="shared" ref="EM270" ca="1" si="6022">OR(EC270&lt;&gt;"",DF270&lt;&gt;"")</f>
        <v>1</v>
      </c>
      <c r="EN270" s="14">
        <f t="shared" ref="EN270" ca="1" si="6023">IF(EM270,C270,"")</f>
        <v>257</v>
      </c>
      <c r="EO270" s="14" t="str">
        <f t="shared" ref="EO270" ca="1" si="6024">IF(EM270,F270,"")</f>
        <v>q_85b_4</v>
      </c>
      <c r="EP270" s="14" t="str">
        <f t="shared" ref="EP270" ca="1" si="6025">EC270</f>
        <v xml:space="preserve">Metastasis - Lung (q_85b_4): Values must be numeric. </v>
      </c>
      <c r="EQ270" s="14" t="str">
        <f t="shared" ref="EQ270" ca="1" si="6026">DF270</f>
        <v/>
      </c>
    </row>
    <row r="271" spans="2:147" s="14" customFormat="1">
      <c r="B271" s="14" t="str">
        <f t="shared" ref="B271" ca="1" si="6027">DF271</f>
        <v/>
      </c>
      <c r="C271" s="14">
        <f t="shared" ref="C271" ca="1" si="6028">IF(OFFSET(B271,-1,COLUMN(VariableExists)-2),OFFSET(B271,-1,1)+1,OFFSET(B271,-1,1))</f>
        <v>258</v>
      </c>
      <c r="D271" s="14">
        <f t="shared" ref="D271" si="6029">ROW(A271)-2</f>
        <v>269</v>
      </c>
      <c r="E271" s="14" t="str">
        <f t="shared" ref="E271" ca="1" si="6030">IF(OR(G271="",ROW(G271)=2),"",IF(Z271&gt;0,"S",IF(AX271,IF(J271=2,"D","N"),"I")))</f>
        <v>D</v>
      </c>
      <c r="F271" s="14" t="str">
        <f t="shared" ref="F271" ca="1" si="6031">IF(H271,O271,"")</f>
        <v>q_85b_5</v>
      </c>
      <c r="G271" s="14" t="str">
        <f t="shared" ref="G271" ca="1" si="6032">IF(H271,P271,"")</f>
        <v>Metastasis - other Thoracic</v>
      </c>
      <c r="H271" s="14" t="b">
        <f t="shared" ref="H271" ca="1" si="6033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[DBTemplate.xlsm]labels!TS3:TS725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[DBTemplate.xlsm]labels!TS3:TS4</v>
      </c>
      <c r="L271" s="14" t="str">
        <f ca="1">IF($H271,IF($J271&gt;0,ADDRESS(3,(D271+1)*2,4,,"["&amp;wew!$G$7&amp;"]"&amp;_sheetname_labels)&amp;":"&amp;ADDRESS(2+J271,(D271+1)*2,4),""),"")</f>
        <v>[DBTemplate.xlsm]labels!TT3:TT4</v>
      </c>
      <c r="M271" s="14">
        <f t="shared" ref="M271" ca="1" si="6034">IF($H271,IF(J271&gt;0,COUNTA(INDIRECT(K271))-COUNT(INDIRECT(K271)),0),"")</f>
        <v>0</v>
      </c>
      <c r="N271" s="14">
        <f t="shared" ref="N271" ca="1" si="6035">IF(H271,J271-M271,"")</f>
        <v>2</v>
      </c>
      <c r="O271" s="14" t="str">
        <f t="shared" ref="O271" ca="1" si="6036">IF(INDIRECT(ADDRESS(2,D271+1,,,_sheetname_dataframe))="","",INDIRECT(ADDRESS(2,D271+1,,,_sheetname_dataframe)))</f>
        <v>q_85b_5</v>
      </c>
      <c r="P271" s="14" t="str">
        <f t="shared" ref="P271" ca="1" si="6037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[DBTemplate.xlsm]data_frame!JJ3:JJ3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038">IF(H271,S271-T271-W271,"")</f>
        <v>0</v>
      </c>
      <c r="AA271" s="12" t="str">
        <f t="shared" ref="AA271" ca="1" si="6039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040">IF($H271,IF(AC271&lt;&gt;"",IF(AC271=0,1,IF(AC271/W271&lt;0.15,2,3)),0),"")</f>
        <v>1</v>
      </c>
      <c r="AE271" s="17" t="b">
        <f t="shared" ref="AE271" ca="1" si="6041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042">IF(AE271,IF($H271,IF(INDIRECT(ADDRESS(1,D271+2,,,_sheetname_dataframe))="","",INDIRECT(ADDRESS(1,D271+2,,,_sheetname_dataframe))),""),"")</f>
        <v/>
      </c>
      <c r="AH271" s="17" t="b">
        <f t="shared" ref="AH271" ca="1" si="6043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044">IF(AH271,IF($H271,IF(INDIRECT(ADDRESS(1,D271+3,,,_sheetname_dataframe))="","",INDIRECT(ADDRESS(1,D271+3,,,_sheetname_dataframe))),""),"")</f>
        <v/>
      </c>
      <c r="AK271" s="17" t="b">
        <f t="shared" ref="AK271" ca="1" si="6045">IF(H271,OR(AQ271,AD271=2),"")</f>
        <v>0</v>
      </c>
      <c r="AL271" s="17" t="b">
        <f t="shared" ref="AL271" ca="1" si="6046">IF($H271,IF(BV271&lt;&gt;"",IF(OR(BM271="F",BM271="L",BM271="I",BM271="D"),BV271&lt;&gt;0)),"")</f>
        <v>0</v>
      </c>
      <c r="AM271" s="17" t="b">
        <f t="shared" ref="AM271" ca="1" si="6047">IF($H271,AND(NOT(AL271),OR(IF(BW271&lt;&gt;"",IF(OR(BM271="F",BM271="L"),BW271&lt;&gt;0)),BM271="I",BM271="N",BM271="D")),"")</f>
        <v>0</v>
      </c>
      <c r="AN271" s="17">
        <f t="shared" ref="AN271" ca="1" si="6048">IF(COUNTA(INDIRECT(Q271))=0,0, IF(AND(AO271&lt;&gt;"",X271&lt;AO271),1,IF(AND(AP271&lt;&gt;"",Y271&gt;AP271),1,IF(AND(AQ271,AC271&gt;0),2,0))))</f>
        <v>0</v>
      </c>
      <c r="AO271" s="24" t="str">
        <f t="shared" ref="AO271" ca="1" si="6049">IF($H271,IF(BY271&lt;&gt;"",IF(ISNUMBER(BY271),BY271,""),""),"")</f>
        <v/>
      </c>
      <c r="AP271" s="24" t="str">
        <f t="shared" ref="AP271" ca="1" si="6050">IF($H271,IF(BZ271&lt;&gt;"",IF(ISNUMBER(BZ271),BZ271,""),""),"")</f>
        <v/>
      </c>
      <c r="AQ271" s="17" t="b">
        <f t="shared" ca="1" si="5266"/>
        <v>0</v>
      </c>
      <c r="AR271" s="17" t="b">
        <f t="shared" ref="AR271" ca="1" si="6051">IF(H271,IF(N271&gt;0,IF(BQ271&lt;&gt;"",BQ271&lt;&gt;0,FALSE),FALSE),"")</f>
        <v>0</v>
      </c>
      <c r="AS271" s="17" t="b">
        <f t="shared" ref="AS271" ca="1" si="6052">IF(H271,IF(BR271&lt;&gt;"",BR271&lt;&gt;0,FALSE),"")</f>
        <v>0</v>
      </c>
      <c r="AT271" s="17" t="b">
        <f t="shared" ref="AT271" ca="1" si="6053">IF(H271,IF(N271&gt;0,FALSE,IF(BU271&lt;&gt;"",MATCH(BU271,DataType,0)=1,FALSE)),"")</f>
        <v>0</v>
      </c>
      <c r="AU271" s="17" t="b">
        <f t="shared" ref="AU271" ca="1" si="6054">IF(H271,IF(N271&gt;0,TRUE,IF(BU271&lt;&gt;"",MATCH(BU271,DataType,0)=2,FALSE)),"")</f>
        <v>1</v>
      </c>
      <c r="AV271" s="17" t="b">
        <f t="shared" ref="AV271" ca="1" si="6055">IF(H271,IF(N271&gt;0,FALSE,IF(BU271&lt;&gt;"",MATCH(BU271,DataType,0)=3,FALSE)),"")</f>
        <v>0</v>
      </c>
      <c r="AW271" s="17" t="b">
        <f t="shared" ref="AW271" ca="1" si="6056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057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058">IF(H271,BU271="",FALSE)</f>
        <v>1</v>
      </c>
      <c r="BB271" s="17" t="b">
        <v>0</v>
      </c>
      <c r="BC271" s="17" t="b">
        <f t="shared" ref="BC271" ca="1" si="6059">IF(BA271,IF(N271&gt;0,AND(AZ271,Z271=0),FALSE),"")</f>
        <v>1</v>
      </c>
      <c r="BD271" s="17" t="b">
        <f t="shared" ref="BD271" ca="1" si="6060">IF(BA271,IF(N271&gt;0,AND(NOT(AZ271),Z271=0),FALSE),"")</f>
        <v>0</v>
      </c>
      <c r="BE271" s="17" t="str">
        <f t="shared" ca="1" si="5277"/>
        <v/>
      </c>
      <c r="BF271" s="17" t="b">
        <f t="shared" ca="1" si="5278"/>
        <v>0</v>
      </c>
      <c r="BG271" s="17" t="b">
        <f t="shared" ref="BG271" ca="1" si="6061">IF(BA271,IF(OR(BB271:BF271),FALSE,IF(Z271=0,FALSE,Z271&gt;0)),"")</f>
        <v>0</v>
      </c>
      <c r="BH271" s="17" t="b">
        <f t="shared" ref="BH271" ca="1" si="6062">IF(BA271,COUNTIF(BB271:BG271,TRUE)=1,"")</f>
        <v>1</v>
      </c>
      <c r="BI271" s="17">
        <f t="shared" ref="BI271" ca="1" si="6063">IF(BA271,IFERROR(MATCH(TRUE,BB271:BG271,0),7),"")</f>
        <v>2</v>
      </c>
      <c r="BJ271" s="17" t="b">
        <f t="shared" ref="BJ271" ca="1" si="6064">DF271&lt;&gt;""</f>
        <v>0</v>
      </c>
      <c r="BK271" s="17" t="str">
        <f t="shared" ca="1" si="5283"/>
        <v/>
      </c>
      <c r="BL271" s="17" t="str">
        <f t="shared" ref="BL271" ca="1" si="6065">IF(H271,IF(AND(NOT(BA271),AU271),AC271&gt;0,""),"")</f>
        <v/>
      </c>
      <c r="BM271" s="17" t="str">
        <f t="shared" ref="BM271" ca="1" si="6066">IF(H271,IF(BA271,CHOOSE(BI271,"0","F","L","I","N",IF(AA271&gt;0.5,"N","S"),"0"),CHOOSE(MATCH(BU271,DataType,0),"S",IF(BK271,"I","N"),"D"  )),"")</f>
        <v>F</v>
      </c>
      <c r="BN271" s="17" t="str">
        <f t="shared" ref="BN271" ca="1" si="6067">IF(H271,IF(BJ271,"E",IF(BA271,CHOOSE(BI271,"0","F","L","I","N","S","0"),CHOOSE(MATCH(BU271,DataType,0),"S",IF(BK271,"I","N"),"D"  ))),"")</f>
        <v>F</v>
      </c>
      <c r="BO271" s="17" t="str">
        <f t="shared" ref="BO271" ca="1" si="6068">IF($H271,IF(BM271="0","",IF(AND(AR271,N271=2),"D",IF(BM271="S","N",IF(AL271,"O",IF(AM271,"I","N"))))),"")</f>
        <v>N</v>
      </c>
      <c r="BP271" s="14" t="b">
        <f t="shared" ref="BP271" ca="1" si="6069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070">IF(MID(DC271,1,1)="■",MID(DC271,2,LEN(DC271)),DC271)</f>
        <v/>
      </c>
      <c r="DE271" s="14" t="str">
        <f t="shared" ref="DE271" ca="1" si="6071">IF(DD271&lt;&gt;"",IF(MID(DD271,LEN(DD271),1)="■",MID(DD271,1,LEN(DD271)-1),DD271),"")</f>
        <v/>
      </c>
      <c r="DF271" s="14" t="str">
        <f t="shared" ref="DF271" ca="1" si="6072">IFERROR(IF(DE271&lt;&gt;"",SUBSTITUTE(DE271,"■",". "),""),"##INTERNAL_ERROR")</f>
        <v/>
      </c>
      <c r="DG271" s="14" t="str">
        <f t="shared" ref="DG271" ca="1" si="6073">IF(CN271&lt;&gt;0,"Variable name don't comply with the naming convention","")</f>
        <v/>
      </c>
      <c r="DH271" s="14" t="str">
        <f t="shared" ref="DH271" ca="1" si="6074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075">IF(CP271&lt;&gt;"","Variable label exceed length 150","")</f>
        <v/>
      </c>
      <c r="DJ271" s="14" t="str">
        <f t="shared" ref="DJ271" ca="1" si="6076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077">IF(CR271&lt;&gt;"","The following cases have values below declared theorethical min: " &amp;SUBSTITUTE(CR271," ",", "),"")</f>
        <v/>
      </c>
      <c r="DL271" s="14" t="str">
        <f t="shared" ref="DL271" ca="1" si="6078">IF(CS271&lt;&gt;"","The following cases have values above declared theorethical max: " &amp;SUBSTITUTE(CS271," ",", "),"")</f>
        <v/>
      </c>
      <c r="DM271" s="14" t="str">
        <f t="shared" ref="DM271" ca="1" si="6079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080">IF(CV271&lt;&gt;"","The following records are missing in this required field: " &amp;SUBSTITUTE(CV271," ",", "),"")</f>
        <v/>
      </c>
      <c r="DP271" s="14" t="str">
        <f t="shared" ref="DP271" ca="1" si="6081">IF(CW271&lt;&gt;"","The following cases have non-integer values: " &amp;SUBSTITUTE(CW271," ",", "),"")</f>
        <v/>
      </c>
      <c r="DQ271" s="14" t="str">
        <f t="shared" ref="DQ271" ca="1" si="6082">IF(CX271&lt;&gt;"","The following cases are non-numeric: " &amp;SUBSTITUTE(CX271," ",", "),"")</f>
        <v/>
      </c>
      <c r="DR271" s="14" t="str">
        <f t="shared" ref="DR271" ca="1" si="6083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084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085">OR(ED271&lt;&gt;"",EF271&lt;&gt;"",EG271&lt;&gt;"")</f>
        <v>0</v>
      </c>
      <c r="EA271" s="14" t="str">
        <f t="shared" ref="EA271" ca="1" si="6086">IF(EB271&lt;&gt;"",G271 &amp; " (" &amp; F271 &amp; ")","")</f>
        <v>Metastasis - other Thoracic (q_85b_5)</v>
      </c>
      <c r="EB271" s="14" t="str">
        <f t="shared" ref="EB271" ca="1" si="6087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088">IF(EB271&lt;&gt;"",G271 &amp; " (" &amp; F271 &amp; "): " &amp; EB271,"")</f>
        <v xml:space="preserve">Metastasis - other Thoracic (q_85b_5): Values must be numeric. </v>
      </c>
      <c r="ED271" s="14" t="str">
        <f t="shared" ref="ED271" ca="1" si="6089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090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091">IF($H271,AG271,"")</f>
        <v/>
      </c>
      <c r="EG271" s="14" t="str">
        <f t="shared" ref="EG271" ca="1" si="6092">IF($H271,AJ271,"")</f>
        <v/>
      </c>
      <c r="EM271" s="14" t="b">
        <f t="shared" ref="EM271" ca="1" si="6093">OR(EC271&lt;&gt;"",DF271&lt;&gt;"")</f>
        <v>1</v>
      </c>
      <c r="EN271" s="14">
        <f t="shared" ref="EN271" ca="1" si="6094">IF(EM271,C271,"")</f>
        <v>258</v>
      </c>
      <c r="EO271" s="14" t="str">
        <f t="shared" ref="EO271" ca="1" si="6095">IF(EM271,F271,"")</f>
        <v>q_85b_5</v>
      </c>
      <c r="EP271" s="14" t="str">
        <f t="shared" ref="EP271" ca="1" si="6096">EC271</f>
        <v xml:space="preserve">Metastasis - other Thoracic (q_85b_5): Values must be numeric. </v>
      </c>
      <c r="EQ271" s="14" t="str">
        <f t="shared" ref="EQ271" ca="1" si="6097">DF271</f>
        <v/>
      </c>
    </row>
    <row r="272" spans="2:147" s="14" customFormat="1">
      <c r="B272" s="14" t="str">
        <f t="shared" ref="B272" ca="1" si="6098">DF272</f>
        <v/>
      </c>
      <c r="C272" s="14">
        <f t="shared" ref="C272" ca="1" si="6099">IF(OFFSET(B272,-1,COLUMN(VariableExists)-2),OFFSET(B272,-1,1)+1,OFFSET(B272,-1,1))</f>
        <v>259</v>
      </c>
      <c r="D272" s="14">
        <f t="shared" ref="D272" si="6100">ROW(A272)-2</f>
        <v>270</v>
      </c>
      <c r="E272" s="14" t="str">
        <f t="shared" ref="E272" ca="1" si="6101">IF(OR(G272="",ROW(G272)=2),"",IF(Z272&gt;0,"S",IF(AX272,IF(J272=2,"D","N"),"I")))</f>
        <v>D</v>
      </c>
      <c r="F272" s="14" t="str">
        <f t="shared" ref="F272" ca="1" si="6102">IF(H272,O272,"")</f>
        <v>q_85b_6</v>
      </c>
      <c r="G272" s="14" t="str">
        <f t="shared" ref="G272" ca="1" si="6103">IF(H272,P272,"")</f>
        <v>Metastasis - Gastric</v>
      </c>
      <c r="H272" s="14" t="b">
        <f t="shared" ref="H272" ca="1" si="6104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[DBTemplate.xlsm]labels!TU3:TU725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[DBTemplate.xlsm]labels!TU3:TU4</v>
      </c>
      <c r="L272" s="14" t="str">
        <f ca="1">IF($H272,IF($J272&gt;0,ADDRESS(3,(D272+1)*2,4,,"["&amp;wew!$G$7&amp;"]"&amp;_sheetname_labels)&amp;":"&amp;ADDRESS(2+J272,(D272+1)*2,4),""),"")</f>
        <v>[DBTemplate.xlsm]labels!TV3:TV4</v>
      </c>
      <c r="M272" s="14">
        <f t="shared" ref="M272" ca="1" si="6105">IF($H272,IF(J272&gt;0,COUNTA(INDIRECT(K272))-COUNT(INDIRECT(K272)),0),"")</f>
        <v>0</v>
      </c>
      <c r="N272" s="14">
        <f t="shared" ref="N272" ca="1" si="6106">IF(H272,J272-M272,"")</f>
        <v>2</v>
      </c>
      <c r="O272" s="14" t="str">
        <f t="shared" ref="O272" ca="1" si="6107">IF(INDIRECT(ADDRESS(2,D272+1,,,_sheetname_dataframe))="","",INDIRECT(ADDRESS(2,D272+1,,,_sheetname_dataframe)))</f>
        <v>q_85b_6</v>
      </c>
      <c r="P272" s="14" t="str">
        <f t="shared" ref="P272" ca="1" si="6108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[DBTemplate.xlsm]data_frame!JK3:JK3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109">IF(H272,S272-T272-W272,"")</f>
        <v>0</v>
      </c>
      <c r="AA272" s="12" t="str">
        <f t="shared" ref="AA272" ca="1" si="6110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111">IF($H272,IF(AC272&lt;&gt;"",IF(AC272=0,1,IF(AC272/W272&lt;0.15,2,3)),0),"")</f>
        <v>1</v>
      </c>
      <c r="AE272" s="17" t="b">
        <f t="shared" ref="AE272" ca="1" si="6112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113">IF(AE272,IF($H272,IF(INDIRECT(ADDRESS(1,D272+2,,,_sheetname_dataframe))="","",INDIRECT(ADDRESS(1,D272+2,,,_sheetname_dataframe))),""),"")</f>
        <v/>
      </c>
      <c r="AH272" s="17" t="b">
        <f t="shared" ref="AH272" ca="1" si="6114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115">IF(AH272,IF($H272,IF(INDIRECT(ADDRESS(1,D272+3,,,_sheetname_dataframe))="","",INDIRECT(ADDRESS(1,D272+3,,,_sheetname_dataframe))),""),"")</f>
        <v/>
      </c>
      <c r="AK272" s="17" t="b">
        <f t="shared" ref="AK272" ca="1" si="6116">IF(H272,OR(AQ272,AD272=2),"")</f>
        <v>0</v>
      </c>
      <c r="AL272" s="17" t="b">
        <f t="shared" ref="AL272" ca="1" si="6117">IF($H272,IF(BV272&lt;&gt;"",IF(OR(BM272="F",BM272="L",BM272="I",BM272="D"),BV272&lt;&gt;0)),"")</f>
        <v>0</v>
      </c>
      <c r="AM272" s="17" t="b">
        <f t="shared" ref="AM272" ca="1" si="6118">IF($H272,AND(NOT(AL272),OR(IF(BW272&lt;&gt;"",IF(OR(BM272="F",BM272="L"),BW272&lt;&gt;0)),BM272="I",BM272="N",BM272="D")),"")</f>
        <v>0</v>
      </c>
      <c r="AN272" s="17">
        <f t="shared" ref="AN272" ca="1" si="6119">IF(COUNTA(INDIRECT(Q272))=0,0, IF(AND(AO272&lt;&gt;"",X272&lt;AO272),1,IF(AND(AP272&lt;&gt;"",Y272&gt;AP272),1,IF(AND(AQ272,AC272&gt;0),2,0))))</f>
        <v>0</v>
      </c>
      <c r="AO272" s="24" t="str">
        <f t="shared" ref="AO272" ca="1" si="6120">IF($H272,IF(BY272&lt;&gt;"",IF(ISNUMBER(BY272),BY272,""),""),"")</f>
        <v/>
      </c>
      <c r="AP272" s="24" t="str">
        <f t="shared" ref="AP272" ca="1" si="6121">IF($H272,IF(BZ272&lt;&gt;"",IF(ISNUMBER(BZ272),BZ272,""),""),"")</f>
        <v/>
      </c>
      <c r="AQ272" s="17" t="b">
        <f t="shared" ca="1" si="5266"/>
        <v>0</v>
      </c>
      <c r="AR272" s="17" t="b">
        <f t="shared" ref="AR272" ca="1" si="6122">IF(H272,IF(N272&gt;0,IF(BQ272&lt;&gt;"",BQ272&lt;&gt;0,FALSE),FALSE),"")</f>
        <v>0</v>
      </c>
      <c r="AS272" s="17" t="b">
        <f t="shared" ref="AS272" ca="1" si="6123">IF(H272,IF(BR272&lt;&gt;"",BR272&lt;&gt;0,FALSE),"")</f>
        <v>0</v>
      </c>
      <c r="AT272" s="17" t="b">
        <f t="shared" ref="AT272" ca="1" si="6124">IF(H272,IF(N272&gt;0,FALSE,IF(BU272&lt;&gt;"",MATCH(BU272,DataType,0)=1,FALSE)),"")</f>
        <v>0</v>
      </c>
      <c r="AU272" s="17" t="b">
        <f t="shared" ref="AU272" ca="1" si="6125">IF(H272,IF(N272&gt;0,TRUE,IF(BU272&lt;&gt;"",MATCH(BU272,DataType,0)=2,FALSE)),"")</f>
        <v>1</v>
      </c>
      <c r="AV272" s="17" t="b">
        <f t="shared" ref="AV272" ca="1" si="6126">IF(H272,IF(N272&gt;0,FALSE,IF(BU272&lt;&gt;"",MATCH(BU272,DataType,0)=3,FALSE)),"")</f>
        <v>0</v>
      </c>
      <c r="AW272" s="17" t="b">
        <f t="shared" ref="AW272" ca="1" si="6127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128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129">IF(H272,BU272="",FALSE)</f>
        <v>1</v>
      </c>
      <c r="BB272" s="17" t="b">
        <v>0</v>
      </c>
      <c r="BC272" s="17" t="b">
        <f t="shared" ref="BC272" ca="1" si="6130">IF(BA272,IF(N272&gt;0,AND(AZ272,Z272=0),FALSE),"")</f>
        <v>1</v>
      </c>
      <c r="BD272" s="17" t="b">
        <f t="shared" ref="BD272" ca="1" si="6131">IF(BA272,IF(N272&gt;0,AND(NOT(AZ272),Z272=0),FALSE),"")</f>
        <v>0</v>
      </c>
      <c r="BE272" s="17" t="str">
        <f t="shared" ca="1" si="5277"/>
        <v/>
      </c>
      <c r="BF272" s="17" t="b">
        <f t="shared" ca="1" si="5278"/>
        <v>0</v>
      </c>
      <c r="BG272" s="17" t="b">
        <f t="shared" ref="BG272" ca="1" si="6132">IF(BA272,IF(OR(BB272:BF272),FALSE,IF(Z272=0,FALSE,Z272&gt;0)),"")</f>
        <v>0</v>
      </c>
      <c r="BH272" s="17" t="b">
        <f t="shared" ref="BH272" ca="1" si="6133">IF(BA272,COUNTIF(BB272:BG272,TRUE)=1,"")</f>
        <v>1</v>
      </c>
      <c r="BI272" s="17">
        <f t="shared" ref="BI272" ca="1" si="6134">IF(BA272,IFERROR(MATCH(TRUE,BB272:BG272,0),7),"")</f>
        <v>2</v>
      </c>
      <c r="BJ272" s="17" t="b">
        <f t="shared" ref="BJ272" ca="1" si="6135">DF272&lt;&gt;""</f>
        <v>0</v>
      </c>
      <c r="BK272" s="17" t="str">
        <f t="shared" ca="1" si="5283"/>
        <v/>
      </c>
      <c r="BL272" s="17" t="str">
        <f t="shared" ref="BL272" ca="1" si="6136">IF(H272,IF(AND(NOT(BA272),AU272),AC272&gt;0,""),"")</f>
        <v/>
      </c>
      <c r="BM272" s="17" t="str">
        <f t="shared" ref="BM272" ca="1" si="6137">IF(H272,IF(BA272,CHOOSE(BI272,"0","F","L","I","N",IF(AA272&gt;0.5,"N","S"),"0"),CHOOSE(MATCH(BU272,DataType,0),"S",IF(BK272,"I","N"),"D"  )),"")</f>
        <v>F</v>
      </c>
      <c r="BN272" s="17" t="str">
        <f t="shared" ref="BN272" ca="1" si="6138">IF(H272,IF(BJ272,"E",IF(BA272,CHOOSE(BI272,"0","F","L","I","N","S","0"),CHOOSE(MATCH(BU272,DataType,0),"S",IF(BK272,"I","N"),"D"  ))),"")</f>
        <v>F</v>
      </c>
      <c r="BO272" s="17" t="str">
        <f t="shared" ref="BO272" ca="1" si="6139">IF($H272,IF(BM272="0","",IF(AND(AR272,N272=2),"D",IF(BM272="S","N",IF(AL272,"O",IF(AM272,"I","N"))))),"")</f>
        <v>N</v>
      </c>
      <c r="BP272" s="14" t="b">
        <f t="shared" ref="BP272" ca="1" si="6140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141">IF(MID(DC272,1,1)="■",MID(DC272,2,LEN(DC272)),DC272)</f>
        <v/>
      </c>
      <c r="DE272" s="14" t="str">
        <f t="shared" ref="DE272" ca="1" si="6142">IF(DD272&lt;&gt;"",IF(MID(DD272,LEN(DD272),1)="■",MID(DD272,1,LEN(DD272)-1),DD272),"")</f>
        <v/>
      </c>
      <c r="DF272" s="14" t="str">
        <f t="shared" ref="DF272" ca="1" si="6143">IFERROR(IF(DE272&lt;&gt;"",SUBSTITUTE(DE272,"■",". "),""),"##INTERNAL_ERROR")</f>
        <v/>
      </c>
      <c r="DG272" s="14" t="str">
        <f t="shared" ref="DG272" ca="1" si="6144">IF(CN272&lt;&gt;0,"Variable name don't comply with the naming convention","")</f>
        <v/>
      </c>
      <c r="DH272" s="14" t="str">
        <f t="shared" ref="DH272" ca="1" si="6145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146">IF(CP272&lt;&gt;"","Variable label exceed length 150","")</f>
        <v/>
      </c>
      <c r="DJ272" s="14" t="str">
        <f t="shared" ref="DJ272" ca="1" si="6147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148">IF(CR272&lt;&gt;"","The following cases have values below declared theorethical min: " &amp;SUBSTITUTE(CR272," ",", "),"")</f>
        <v/>
      </c>
      <c r="DL272" s="14" t="str">
        <f t="shared" ref="DL272" ca="1" si="6149">IF(CS272&lt;&gt;"","The following cases have values above declared theorethical max: " &amp;SUBSTITUTE(CS272," ",", "),"")</f>
        <v/>
      </c>
      <c r="DM272" s="14" t="str">
        <f t="shared" ref="DM272" ca="1" si="6150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151">IF(CV272&lt;&gt;"","The following records are missing in this required field: " &amp;SUBSTITUTE(CV272," ",", "),"")</f>
        <v/>
      </c>
      <c r="DP272" s="14" t="str">
        <f t="shared" ref="DP272" ca="1" si="6152">IF(CW272&lt;&gt;"","The following cases have non-integer values: " &amp;SUBSTITUTE(CW272," ",", "),"")</f>
        <v/>
      </c>
      <c r="DQ272" s="14" t="str">
        <f t="shared" ref="DQ272" ca="1" si="6153">IF(CX272&lt;&gt;"","The following cases are non-numeric: " &amp;SUBSTITUTE(CX272," ",", "),"")</f>
        <v/>
      </c>
      <c r="DR272" s="14" t="str">
        <f t="shared" ref="DR272" ca="1" si="6154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155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156">OR(ED272&lt;&gt;"",EF272&lt;&gt;"",EG272&lt;&gt;"")</f>
        <v>0</v>
      </c>
      <c r="EA272" s="14" t="str">
        <f t="shared" ref="EA272" ca="1" si="6157">IF(EB272&lt;&gt;"",G272 &amp; " (" &amp; F272 &amp; ")","")</f>
        <v>Metastasis - Gastric (q_85b_6)</v>
      </c>
      <c r="EB272" s="14" t="str">
        <f t="shared" ref="EB272" ca="1" si="6158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159">IF(EB272&lt;&gt;"",G272 &amp; " (" &amp; F272 &amp; "): " &amp; EB272,"")</f>
        <v xml:space="preserve">Metastasis - Gastric (q_85b_6): Values must be numeric. </v>
      </c>
      <c r="ED272" s="14" t="str">
        <f t="shared" ref="ED272" ca="1" si="6160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161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162">IF($H272,AG272,"")</f>
        <v/>
      </c>
      <c r="EG272" s="14" t="str">
        <f t="shared" ref="EG272" ca="1" si="6163">IF($H272,AJ272,"")</f>
        <v/>
      </c>
      <c r="EM272" s="14" t="b">
        <f t="shared" ref="EM272" ca="1" si="6164">OR(EC272&lt;&gt;"",DF272&lt;&gt;"")</f>
        <v>1</v>
      </c>
      <c r="EN272" s="14">
        <f t="shared" ref="EN272" ca="1" si="6165">IF(EM272,C272,"")</f>
        <v>259</v>
      </c>
      <c r="EO272" s="14" t="str">
        <f t="shared" ref="EO272" ca="1" si="6166">IF(EM272,F272,"")</f>
        <v>q_85b_6</v>
      </c>
      <c r="EP272" s="14" t="str">
        <f t="shared" ref="EP272" ca="1" si="6167">EC272</f>
        <v xml:space="preserve">Metastasis - Gastric (q_85b_6): Values must be numeric. </v>
      </c>
      <c r="EQ272" s="14" t="str">
        <f t="shared" ref="EQ272" ca="1" si="6168">DF272</f>
        <v/>
      </c>
    </row>
    <row r="273" spans="2:147" s="14" customFormat="1">
      <c r="B273" s="14" t="str">
        <f t="shared" ref="B273" ca="1" si="6169">DF273</f>
        <v/>
      </c>
      <c r="C273" s="14">
        <f t="shared" ref="C273" ca="1" si="6170">IF(OFFSET(B273,-1,COLUMN(VariableExists)-2),OFFSET(B273,-1,1)+1,OFFSET(B273,-1,1))</f>
        <v>260</v>
      </c>
      <c r="D273" s="14">
        <f t="shared" ref="D273" si="6171">ROW(A273)-2</f>
        <v>271</v>
      </c>
      <c r="E273" s="14" t="str">
        <f t="shared" ref="E273" ca="1" si="6172">IF(OR(G273="",ROW(G273)=2),"",IF(Z273&gt;0,"S",IF(AX273,IF(J273=2,"D","N"),"I")))</f>
        <v>D</v>
      </c>
      <c r="F273" s="14" t="str">
        <f t="shared" ref="F273" ca="1" si="6173">IF(H273,O273,"")</f>
        <v>q_85b_7</v>
      </c>
      <c r="G273" s="14" t="str">
        <f t="shared" ref="G273" ca="1" si="6174">IF(H273,P273,"")</f>
        <v>Metastasis - Colon</v>
      </c>
      <c r="H273" s="14" t="b">
        <f t="shared" ref="H273" ca="1" si="6175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[DBTemplate.xlsm]labels!TW3:TW725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[DBTemplate.xlsm]labels!TW3:TW4</v>
      </c>
      <c r="L273" s="14" t="str">
        <f ca="1">IF($H273,IF($J273&gt;0,ADDRESS(3,(D273+1)*2,4,,"["&amp;wew!$G$7&amp;"]"&amp;_sheetname_labels)&amp;":"&amp;ADDRESS(2+J273,(D273+1)*2,4),""),"")</f>
        <v>[DBTemplate.xlsm]labels!TX3:TX4</v>
      </c>
      <c r="M273" s="14">
        <f t="shared" ref="M273" ca="1" si="6176">IF($H273,IF(J273&gt;0,COUNTA(INDIRECT(K273))-COUNT(INDIRECT(K273)),0),"")</f>
        <v>0</v>
      </c>
      <c r="N273" s="14">
        <f t="shared" ref="N273" ca="1" si="6177">IF(H273,J273-M273,"")</f>
        <v>2</v>
      </c>
      <c r="O273" s="14" t="str">
        <f t="shared" ref="O273" ca="1" si="6178">IF(INDIRECT(ADDRESS(2,D273+1,,,_sheetname_dataframe))="","",INDIRECT(ADDRESS(2,D273+1,,,_sheetname_dataframe)))</f>
        <v>q_85b_7</v>
      </c>
      <c r="P273" s="14" t="str">
        <f t="shared" ref="P273" ca="1" si="6179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[DBTemplate.xlsm]data_frame!JL3:JL3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180">IF(H273,S273-T273-W273,"")</f>
        <v>0</v>
      </c>
      <c r="AA273" s="12" t="str">
        <f t="shared" ref="AA273" ca="1" si="6181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182">IF($H273,IF(AC273&lt;&gt;"",IF(AC273=0,1,IF(AC273/W273&lt;0.15,2,3)),0),"")</f>
        <v>1</v>
      </c>
      <c r="AE273" s="17" t="b">
        <f t="shared" ref="AE273" ca="1" si="6183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184">IF(AE273,IF($H273,IF(INDIRECT(ADDRESS(1,D273+2,,,_sheetname_dataframe))="","",INDIRECT(ADDRESS(1,D273+2,,,_sheetname_dataframe))),""),"")</f>
        <v/>
      </c>
      <c r="AH273" s="17" t="b">
        <f t="shared" ref="AH273" ca="1" si="6185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186">IF(AH273,IF($H273,IF(INDIRECT(ADDRESS(1,D273+3,,,_sheetname_dataframe))="","",INDIRECT(ADDRESS(1,D273+3,,,_sheetname_dataframe))),""),"")</f>
        <v/>
      </c>
      <c r="AK273" s="17" t="b">
        <f t="shared" ref="AK273" ca="1" si="6187">IF(H273,OR(AQ273,AD273=2),"")</f>
        <v>0</v>
      </c>
      <c r="AL273" s="17" t="b">
        <f t="shared" ref="AL273" ca="1" si="6188">IF($H273,IF(BV273&lt;&gt;"",IF(OR(BM273="F",BM273="L",BM273="I",BM273="D"),BV273&lt;&gt;0)),"")</f>
        <v>0</v>
      </c>
      <c r="AM273" s="17" t="b">
        <f t="shared" ref="AM273" ca="1" si="6189">IF($H273,AND(NOT(AL273),OR(IF(BW273&lt;&gt;"",IF(OR(BM273="F",BM273="L"),BW273&lt;&gt;0)),BM273="I",BM273="N",BM273="D")),"")</f>
        <v>0</v>
      </c>
      <c r="AN273" s="17">
        <f t="shared" ref="AN273" ca="1" si="6190">IF(COUNTA(INDIRECT(Q273))=0,0, IF(AND(AO273&lt;&gt;"",X273&lt;AO273),1,IF(AND(AP273&lt;&gt;"",Y273&gt;AP273),1,IF(AND(AQ273,AC273&gt;0),2,0))))</f>
        <v>0</v>
      </c>
      <c r="AO273" s="24" t="str">
        <f t="shared" ref="AO273" ca="1" si="6191">IF($H273,IF(BY273&lt;&gt;"",IF(ISNUMBER(BY273),BY273,""),""),"")</f>
        <v/>
      </c>
      <c r="AP273" s="24" t="str">
        <f t="shared" ref="AP273" ca="1" si="6192">IF($H273,IF(BZ273&lt;&gt;"",IF(ISNUMBER(BZ273),BZ273,""),""),"")</f>
        <v/>
      </c>
      <c r="AQ273" s="17" t="b">
        <f t="shared" ca="1" si="5266"/>
        <v>0</v>
      </c>
      <c r="AR273" s="17" t="b">
        <f t="shared" ref="AR273" ca="1" si="6193">IF(H273,IF(N273&gt;0,IF(BQ273&lt;&gt;"",BQ273&lt;&gt;0,FALSE),FALSE),"")</f>
        <v>0</v>
      </c>
      <c r="AS273" s="17" t="b">
        <f t="shared" ref="AS273" ca="1" si="6194">IF(H273,IF(BR273&lt;&gt;"",BR273&lt;&gt;0,FALSE),"")</f>
        <v>0</v>
      </c>
      <c r="AT273" s="17" t="b">
        <f t="shared" ref="AT273" ca="1" si="6195">IF(H273,IF(N273&gt;0,FALSE,IF(BU273&lt;&gt;"",MATCH(BU273,DataType,0)=1,FALSE)),"")</f>
        <v>0</v>
      </c>
      <c r="AU273" s="17" t="b">
        <f t="shared" ref="AU273" ca="1" si="6196">IF(H273,IF(N273&gt;0,TRUE,IF(BU273&lt;&gt;"",MATCH(BU273,DataType,0)=2,FALSE)),"")</f>
        <v>1</v>
      </c>
      <c r="AV273" s="17" t="b">
        <f t="shared" ref="AV273" ca="1" si="6197">IF(H273,IF(N273&gt;0,FALSE,IF(BU273&lt;&gt;"",MATCH(BU273,DataType,0)=3,FALSE)),"")</f>
        <v>0</v>
      </c>
      <c r="AW273" s="17" t="b">
        <f t="shared" ref="AW273" ca="1" si="6198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199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200">IF(H273,BU273="",FALSE)</f>
        <v>1</v>
      </c>
      <c r="BB273" s="17" t="b">
        <v>0</v>
      </c>
      <c r="BC273" s="17" t="b">
        <f t="shared" ref="BC273" ca="1" si="6201">IF(BA273,IF(N273&gt;0,AND(AZ273,Z273=0),FALSE),"")</f>
        <v>1</v>
      </c>
      <c r="BD273" s="17" t="b">
        <f t="shared" ref="BD273" ca="1" si="6202">IF(BA273,IF(N273&gt;0,AND(NOT(AZ273),Z273=0),FALSE),"")</f>
        <v>0</v>
      </c>
      <c r="BE273" s="17" t="str">
        <f t="shared" ca="1" si="5277"/>
        <v/>
      </c>
      <c r="BF273" s="17" t="b">
        <f t="shared" ca="1" si="5278"/>
        <v>0</v>
      </c>
      <c r="BG273" s="17" t="b">
        <f t="shared" ref="BG273" ca="1" si="6203">IF(BA273,IF(OR(BB273:BF273),FALSE,IF(Z273=0,FALSE,Z273&gt;0)),"")</f>
        <v>0</v>
      </c>
      <c r="BH273" s="17" t="b">
        <f t="shared" ref="BH273" ca="1" si="6204">IF(BA273,COUNTIF(BB273:BG273,TRUE)=1,"")</f>
        <v>1</v>
      </c>
      <c r="BI273" s="17">
        <f t="shared" ref="BI273" ca="1" si="6205">IF(BA273,IFERROR(MATCH(TRUE,BB273:BG273,0),7),"")</f>
        <v>2</v>
      </c>
      <c r="BJ273" s="17" t="b">
        <f t="shared" ref="BJ273" ca="1" si="6206">DF273&lt;&gt;""</f>
        <v>0</v>
      </c>
      <c r="BK273" s="17" t="str">
        <f t="shared" ca="1" si="5283"/>
        <v/>
      </c>
      <c r="BL273" s="17" t="str">
        <f t="shared" ref="BL273" ca="1" si="6207">IF(H273,IF(AND(NOT(BA273),AU273),AC273&gt;0,""),"")</f>
        <v/>
      </c>
      <c r="BM273" s="17" t="str">
        <f t="shared" ref="BM273" ca="1" si="6208">IF(H273,IF(BA273,CHOOSE(BI273,"0","F","L","I","N",IF(AA273&gt;0.5,"N","S"),"0"),CHOOSE(MATCH(BU273,DataType,0),"S",IF(BK273,"I","N"),"D"  )),"")</f>
        <v>F</v>
      </c>
      <c r="BN273" s="17" t="str">
        <f t="shared" ref="BN273" ca="1" si="6209">IF(H273,IF(BJ273,"E",IF(BA273,CHOOSE(BI273,"0","F","L","I","N","S","0"),CHOOSE(MATCH(BU273,DataType,0),"S",IF(BK273,"I","N"),"D"  ))),"")</f>
        <v>F</v>
      </c>
      <c r="BO273" s="17" t="str">
        <f t="shared" ref="BO273" ca="1" si="6210">IF($H273,IF(BM273="0","",IF(AND(AR273,N273=2),"D",IF(BM273="S","N",IF(AL273,"O",IF(AM273,"I","N"))))),"")</f>
        <v>N</v>
      </c>
      <c r="BP273" s="14" t="b">
        <f t="shared" ref="BP273" ca="1" si="621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212">IF(MID(DC273,1,1)="■",MID(DC273,2,LEN(DC273)),DC273)</f>
        <v/>
      </c>
      <c r="DE273" s="14" t="str">
        <f t="shared" ref="DE273" ca="1" si="6213">IF(DD273&lt;&gt;"",IF(MID(DD273,LEN(DD273),1)="■",MID(DD273,1,LEN(DD273)-1),DD273),"")</f>
        <v/>
      </c>
      <c r="DF273" s="14" t="str">
        <f t="shared" ref="DF273" ca="1" si="6214">IFERROR(IF(DE273&lt;&gt;"",SUBSTITUTE(DE273,"■",". "),""),"##INTERNAL_ERROR")</f>
        <v/>
      </c>
      <c r="DG273" s="14" t="str">
        <f t="shared" ref="DG273" ca="1" si="6215">IF(CN273&lt;&gt;0,"Variable name don't comply with the naming convention","")</f>
        <v/>
      </c>
      <c r="DH273" s="14" t="str">
        <f t="shared" ref="DH273" ca="1" si="621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217">IF(CP273&lt;&gt;"","Variable label exceed length 150","")</f>
        <v/>
      </c>
      <c r="DJ273" s="14" t="str">
        <f t="shared" ref="DJ273" ca="1" si="621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219">IF(CR273&lt;&gt;"","The following cases have values below declared theorethical min: " &amp;SUBSTITUTE(CR273," ",", "),"")</f>
        <v/>
      </c>
      <c r="DL273" s="14" t="str">
        <f t="shared" ref="DL273" ca="1" si="6220">IF(CS273&lt;&gt;"","The following cases have values above declared theorethical max: " &amp;SUBSTITUTE(CS273," ",", "),"")</f>
        <v/>
      </c>
      <c r="DM273" s="14" t="str">
        <f t="shared" ref="DM273" ca="1" si="622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222">IF(CV273&lt;&gt;"","The following records are missing in this required field: " &amp;SUBSTITUTE(CV273," ",", "),"")</f>
        <v/>
      </c>
      <c r="DP273" s="14" t="str">
        <f t="shared" ref="DP273" ca="1" si="6223">IF(CW273&lt;&gt;"","The following cases have non-integer values: " &amp;SUBSTITUTE(CW273," ",", "),"")</f>
        <v/>
      </c>
      <c r="DQ273" s="14" t="str">
        <f t="shared" ref="DQ273" ca="1" si="6224">IF(CX273&lt;&gt;"","The following cases are non-numeric: " &amp;SUBSTITUTE(CX273," ",", "),"")</f>
        <v/>
      </c>
      <c r="DR273" s="14" t="str">
        <f t="shared" ref="DR273" ca="1" si="622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22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227">OR(ED273&lt;&gt;"",EF273&lt;&gt;"",EG273&lt;&gt;"")</f>
        <v>0</v>
      </c>
      <c r="EA273" s="14" t="str">
        <f t="shared" ref="EA273" ca="1" si="6228">IF(EB273&lt;&gt;"",G273 &amp; " (" &amp; F273 &amp; ")","")</f>
        <v>Metastasis - Colon (q_85b_7)</v>
      </c>
      <c r="EB273" s="14" t="str">
        <f t="shared" ref="EB273" ca="1" si="622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230">IF(EB273&lt;&gt;"",G273 &amp; " (" &amp; F273 &amp; "): " &amp; EB273,"")</f>
        <v xml:space="preserve">Metastasis - Colon (q_85b_7): Values must be numeric. </v>
      </c>
      <c r="ED273" s="14" t="str">
        <f t="shared" ref="ED273" ca="1" si="623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23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233">IF($H273,AG273,"")</f>
        <v/>
      </c>
      <c r="EG273" s="14" t="str">
        <f t="shared" ref="EG273" ca="1" si="6234">IF($H273,AJ273,"")</f>
        <v/>
      </c>
      <c r="EM273" s="14" t="b">
        <f t="shared" ref="EM273" ca="1" si="6235">OR(EC273&lt;&gt;"",DF273&lt;&gt;"")</f>
        <v>1</v>
      </c>
      <c r="EN273" s="14">
        <f t="shared" ref="EN273" ca="1" si="6236">IF(EM273,C273,"")</f>
        <v>260</v>
      </c>
      <c r="EO273" s="14" t="str">
        <f t="shared" ref="EO273" ca="1" si="6237">IF(EM273,F273,"")</f>
        <v>q_85b_7</v>
      </c>
      <c r="EP273" s="14" t="str">
        <f t="shared" ref="EP273" ca="1" si="6238">EC273</f>
        <v xml:space="preserve">Metastasis - Colon (q_85b_7): Values must be numeric. </v>
      </c>
      <c r="EQ273" s="14" t="str">
        <f t="shared" ref="EQ273" ca="1" si="6239">DF273</f>
        <v/>
      </c>
    </row>
    <row r="274" spans="2:147" s="14" customFormat="1">
      <c r="B274" s="14" t="str">
        <f t="shared" ref="B274" ca="1" si="6240">DF274</f>
        <v/>
      </c>
      <c r="C274" s="14">
        <f t="shared" ref="C274" ca="1" si="6241">IF(OFFSET(B274,-1,COLUMN(VariableExists)-2),OFFSET(B274,-1,1)+1,OFFSET(B274,-1,1))</f>
        <v>261</v>
      </c>
      <c r="D274" s="14">
        <f t="shared" ref="D274" si="6242">ROW(A274)-2</f>
        <v>272</v>
      </c>
      <c r="E274" s="14" t="str">
        <f t="shared" ref="E274" ca="1" si="6243">IF(OR(G274="",ROW(G274)=2),"",IF(Z274&gt;0,"S",IF(AX274,IF(J274=2,"D","N"),"I")))</f>
        <v>D</v>
      </c>
      <c r="F274" s="14" t="str">
        <f t="shared" ref="F274" ca="1" si="6244">IF(H274,O274,"")</f>
        <v>q_85b_8</v>
      </c>
      <c r="G274" s="14" t="str">
        <f t="shared" ref="G274" ca="1" si="6245">IF(H274,P274,"")</f>
        <v>Metastasis - Rectum</v>
      </c>
      <c r="H274" s="14" t="b">
        <f t="shared" ref="H274" ca="1" si="624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[DBTemplate.xlsm]labels!TY3:TY725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[DBTemplate.xlsm]labels!TY3:TY4</v>
      </c>
      <c r="L274" s="14" t="str">
        <f ca="1">IF($H274,IF($J274&gt;0,ADDRESS(3,(D274+1)*2,4,,"["&amp;wew!$G$7&amp;"]"&amp;_sheetname_labels)&amp;":"&amp;ADDRESS(2+J274,(D274+1)*2,4),""),"")</f>
        <v>[DBTemplate.xlsm]labels!TZ3:TZ4</v>
      </c>
      <c r="M274" s="14">
        <f t="shared" ref="M274" ca="1" si="6247">IF($H274,IF(J274&gt;0,COUNTA(INDIRECT(K274))-COUNT(INDIRECT(K274)),0),"")</f>
        <v>0</v>
      </c>
      <c r="N274" s="14">
        <f t="shared" ref="N274" ca="1" si="6248">IF(H274,J274-M274,"")</f>
        <v>2</v>
      </c>
      <c r="O274" s="14" t="str">
        <f t="shared" ref="O274" ca="1" si="6249">IF(INDIRECT(ADDRESS(2,D274+1,,,_sheetname_dataframe))="","",INDIRECT(ADDRESS(2,D274+1,,,_sheetname_dataframe)))</f>
        <v>q_85b_8</v>
      </c>
      <c r="P274" s="14" t="str">
        <f t="shared" ref="P274" ca="1" si="625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[DBTemplate.xlsm]data_frame!JM3:JM3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251">IF(H274,S274-T274-W274,"")</f>
        <v>0</v>
      </c>
      <c r="AA274" s="12" t="str">
        <f t="shared" ref="AA274" ca="1" si="625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253">IF($H274,IF(AC274&lt;&gt;"",IF(AC274=0,1,IF(AC274/W274&lt;0.15,2,3)),0),"")</f>
        <v>1</v>
      </c>
      <c r="AE274" s="17" t="b">
        <f t="shared" ref="AE274" ca="1" si="625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255">IF(AE274,IF($H274,IF(INDIRECT(ADDRESS(1,D274+2,,,_sheetname_dataframe))="","",INDIRECT(ADDRESS(1,D274+2,,,_sheetname_dataframe))),""),"")</f>
        <v/>
      </c>
      <c r="AH274" s="17" t="b">
        <f t="shared" ref="AH274" ca="1" si="625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257">IF(AH274,IF($H274,IF(INDIRECT(ADDRESS(1,D274+3,,,_sheetname_dataframe))="","",INDIRECT(ADDRESS(1,D274+3,,,_sheetname_dataframe))),""),"")</f>
        <v/>
      </c>
      <c r="AK274" s="17" t="b">
        <f t="shared" ref="AK274" ca="1" si="6258">IF(H274,OR(AQ274,AD274=2),"")</f>
        <v>0</v>
      </c>
      <c r="AL274" s="17" t="b">
        <f t="shared" ref="AL274" ca="1" si="6259">IF($H274,IF(BV274&lt;&gt;"",IF(OR(BM274="F",BM274="L",BM274="I",BM274="D"),BV274&lt;&gt;0)),"")</f>
        <v>0</v>
      </c>
      <c r="AM274" s="17" t="b">
        <f t="shared" ref="AM274" ca="1" si="6260">IF($H274,AND(NOT(AL274),OR(IF(BW274&lt;&gt;"",IF(OR(BM274="F",BM274="L"),BW274&lt;&gt;0)),BM274="I",BM274="N",BM274="D")),"")</f>
        <v>0</v>
      </c>
      <c r="AN274" s="17">
        <f t="shared" ref="AN274" ca="1" si="6261">IF(COUNTA(INDIRECT(Q274))=0,0, IF(AND(AO274&lt;&gt;"",X274&lt;AO274),1,IF(AND(AP274&lt;&gt;"",Y274&gt;AP274),1,IF(AND(AQ274,AC274&gt;0),2,0))))</f>
        <v>0</v>
      </c>
      <c r="AO274" s="24" t="str">
        <f t="shared" ref="AO274" ca="1" si="6262">IF($H274,IF(BY274&lt;&gt;"",IF(ISNUMBER(BY274),BY274,""),""),"")</f>
        <v/>
      </c>
      <c r="AP274" s="24" t="str">
        <f t="shared" ref="AP274" ca="1" si="6263">IF($H274,IF(BZ274&lt;&gt;"",IF(ISNUMBER(BZ274),BZ274,""),""),"")</f>
        <v/>
      </c>
      <c r="AQ274" s="17" t="b">
        <f t="shared" ca="1" si="5266"/>
        <v>0</v>
      </c>
      <c r="AR274" s="17" t="b">
        <f t="shared" ref="AR274" ca="1" si="6264">IF(H274,IF(N274&gt;0,IF(BQ274&lt;&gt;"",BQ274&lt;&gt;0,FALSE),FALSE),"")</f>
        <v>0</v>
      </c>
      <c r="AS274" s="17" t="b">
        <f t="shared" ref="AS274" ca="1" si="6265">IF(H274,IF(BR274&lt;&gt;"",BR274&lt;&gt;0,FALSE),"")</f>
        <v>0</v>
      </c>
      <c r="AT274" s="17" t="b">
        <f t="shared" ref="AT274" ca="1" si="6266">IF(H274,IF(N274&gt;0,FALSE,IF(BU274&lt;&gt;"",MATCH(BU274,DataType,0)=1,FALSE)),"")</f>
        <v>0</v>
      </c>
      <c r="AU274" s="17" t="b">
        <f t="shared" ref="AU274" ca="1" si="6267">IF(H274,IF(N274&gt;0,TRUE,IF(BU274&lt;&gt;"",MATCH(BU274,DataType,0)=2,FALSE)),"")</f>
        <v>1</v>
      </c>
      <c r="AV274" s="17" t="b">
        <f t="shared" ref="AV274" ca="1" si="6268">IF(H274,IF(N274&gt;0,FALSE,IF(BU274&lt;&gt;"",MATCH(BU274,DataType,0)=3,FALSE)),"")</f>
        <v>0</v>
      </c>
      <c r="AW274" s="17" t="b">
        <f t="shared" ref="AW274" ca="1" si="6269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270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271">IF(H274,BU274="",FALSE)</f>
        <v>1</v>
      </c>
      <c r="BB274" s="17" t="b">
        <v>0</v>
      </c>
      <c r="BC274" s="17" t="b">
        <f t="shared" ref="BC274" ca="1" si="6272">IF(BA274,IF(N274&gt;0,AND(AZ274,Z274=0),FALSE),"")</f>
        <v>1</v>
      </c>
      <c r="BD274" s="17" t="b">
        <f t="shared" ref="BD274" ca="1" si="6273">IF(BA274,IF(N274&gt;0,AND(NOT(AZ274),Z274=0),FALSE),"")</f>
        <v>0</v>
      </c>
      <c r="BE274" s="17" t="str">
        <f t="shared" ca="1" si="5277"/>
        <v/>
      </c>
      <c r="BF274" s="17" t="b">
        <f t="shared" ca="1" si="5278"/>
        <v>0</v>
      </c>
      <c r="BG274" s="17" t="b">
        <f t="shared" ref="BG274" ca="1" si="6274">IF(BA274,IF(OR(BB274:BF274),FALSE,IF(Z274=0,FALSE,Z274&gt;0)),"")</f>
        <v>0</v>
      </c>
      <c r="BH274" s="17" t="b">
        <f t="shared" ref="BH274" ca="1" si="6275">IF(BA274,COUNTIF(BB274:BG274,TRUE)=1,"")</f>
        <v>1</v>
      </c>
      <c r="BI274" s="17">
        <f t="shared" ref="BI274" ca="1" si="6276">IF(BA274,IFERROR(MATCH(TRUE,BB274:BG274,0),7),"")</f>
        <v>2</v>
      </c>
      <c r="BJ274" s="17" t="b">
        <f t="shared" ref="BJ274" ca="1" si="6277">DF274&lt;&gt;""</f>
        <v>0</v>
      </c>
      <c r="BK274" s="17" t="str">
        <f t="shared" ca="1" si="5283"/>
        <v/>
      </c>
      <c r="BL274" s="17" t="str">
        <f t="shared" ref="BL274" ca="1" si="6278">IF(H274,IF(AND(NOT(BA274),AU274),AC274&gt;0,""),"")</f>
        <v/>
      </c>
      <c r="BM274" s="17" t="str">
        <f t="shared" ref="BM274" ca="1" si="6279">IF(H274,IF(BA274,CHOOSE(BI274,"0","F","L","I","N",IF(AA274&gt;0.5,"N","S"),"0"),CHOOSE(MATCH(BU274,DataType,0),"S",IF(BK274,"I","N"),"D"  )),"")</f>
        <v>F</v>
      </c>
      <c r="BN274" s="17" t="str">
        <f t="shared" ref="BN274" ca="1" si="6280">IF(H274,IF(BJ274,"E",IF(BA274,CHOOSE(BI274,"0","F","L","I","N","S","0"),CHOOSE(MATCH(BU274,DataType,0),"S",IF(BK274,"I","N"),"D"  ))),"")</f>
        <v>F</v>
      </c>
      <c r="BO274" s="17" t="str">
        <f t="shared" ref="BO274" ca="1" si="6281">IF($H274,IF(BM274="0","",IF(AND(AR274,N274=2),"D",IF(BM274="S","N",IF(AL274,"O",IF(AM274,"I","N"))))),"")</f>
        <v>N</v>
      </c>
      <c r="BP274" s="14" t="b">
        <f t="shared" ref="BP274" ca="1" si="6282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283">IF(MID(DC274,1,1)="■",MID(DC274,2,LEN(DC274)),DC274)</f>
        <v/>
      </c>
      <c r="DE274" s="14" t="str">
        <f t="shared" ref="DE274" ca="1" si="6284">IF(DD274&lt;&gt;"",IF(MID(DD274,LEN(DD274),1)="■",MID(DD274,1,LEN(DD274)-1),DD274),"")</f>
        <v/>
      </c>
      <c r="DF274" s="14" t="str">
        <f t="shared" ref="DF274" ca="1" si="6285">IFERROR(IF(DE274&lt;&gt;"",SUBSTITUTE(DE274,"■",". "),""),"##INTERNAL_ERROR")</f>
        <v/>
      </c>
      <c r="DG274" s="14" t="str">
        <f t="shared" ref="DG274" ca="1" si="6286">IF(CN274&lt;&gt;0,"Variable name don't comply with the naming convention","")</f>
        <v/>
      </c>
      <c r="DH274" s="14" t="str">
        <f t="shared" ref="DH274" ca="1" si="6287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288">IF(CP274&lt;&gt;"","Variable label exceed length 150","")</f>
        <v/>
      </c>
      <c r="DJ274" s="14" t="str">
        <f t="shared" ref="DJ274" ca="1" si="6289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290">IF(CR274&lt;&gt;"","The following cases have values below declared theorethical min: " &amp;SUBSTITUTE(CR274," ",", "),"")</f>
        <v/>
      </c>
      <c r="DL274" s="14" t="str">
        <f t="shared" ref="DL274" ca="1" si="6291">IF(CS274&lt;&gt;"","The following cases have values above declared theorethical max: " &amp;SUBSTITUTE(CS274," ",", "),"")</f>
        <v/>
      </c>
      <c r="DM274" s="14" t="str">
        <f t="shared" ref="DM274" ca="1" si="6292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293">IF(CV274&lt;&gt;"","The following records are missing in this required field: " &amp;SUBSTITUTE(CV274," ",", "),"")</f>
        <v/>
      </c>
      <c r="DP274" s="14" t="str">
        <f t="shared" ref="DP274" ca="1" si="6294">IF(CW274&lt;&gt;"","The following cases have non-integer values: " &amp;SUBSTITUTE(CW274," ",", "),"")</f>
        <v/>
      </c>
      <c r="DQ274" s="14" t="str">
        <f t="shared" ref="DQ274" ca="1" si="6295">IF(CX274&lt;&gt;"","The following cases are non-numeric: " &amp;SUBSTITUTE(CX274," ",", "),"")</f>
        <v/>
      </c>
      <c r="DR274" s="14" t="str">
        <f t="shared" ref="DR274" ca="1" si="6296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297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298">OR(ED274&lt;&gt;"",EF274&lt;&gt;"",EG274&lt;&gt;"")</f>
        <v>0</v>
      </c>
      <c r="EA274" s="14" t="str">
        <f t="shared" ref="EA274" ca="1" si="6299">IF(EB274&lt;&gt;"",G274 &amp; " (" &amp; F274 &amp; ")","")</f>
        <v>Metastasis - Rectum (q_85b_8)</v>
      </c>
      <c r="EB274" s="14" t="str">
        <f t="shared" ref="EB274" ca="1" si="6300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301">IF(EB274&lt;&gt;"",G274 &amp; " (" &amp; F274 &amp; "): " &amp; EB274,"")</f>
        <v xml:space="preserve">Metastasis - Rectum (q_85b_8): Values must be numeric. </v>
      </c>
      <c r="ED274" s="14" t="str">
        <f t="shared" ref="ED274" ca="1" si="6302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303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304">IF($H274,AG274,"")</f>
        <v/>
      </c>
      <c r="EG274" s="14" t="str">
        <f t="shared" ref="EG274" ca="1" si="6305">IF($H274,AJ274,"")</f>
        <v/>
      </c>
      <c r="EM274" s="14" t="b">
        <f t="shared" ref="EM274" ca="1" si="6306">OR(EC274&lt;&gt;"",DF274&lt;&gt;"")</f>
        <v>1</v>
      </c>
      <c r="EN274" s="14">
        <f t="shared" ref="EN274" ca="1" si="6307">IF(EM274,C274,"")</f>
        <v>261</v>
      </c>
      <c r="EO274" s="14" t="str">
        <f t="shared" ref="EO274" ca="1" si="6308">IF(EM274,F274,"")</f>
        <v>q_85b_8</v>
      </c>
      <c r="EP274" s="14" t="str">
        <f t="shared" ref="EP274" ca="1" si="6309">EC274</f>
        <v xml:space="preserve">Metastasis - Rectum (q_85b_8): Values must be numeric. </v>
      </c>
      <c r="EQ274" s="14" t="str">
        <f t="shared" ref="EQ274" ca="1" si="6310">DF274</f>
        <v/>
      </c>
    </row>
    <row r="275" spans="2:147" s="14" customFormat="1">
      <c r="B275" s="14" t="str">
        <f t="shared" ref="B275" ca="1" si="6311">DF275</f>
        <v/>
      </c>
      <c r="C275" s="14">
        <f t="shared" ref="C275" ca="1" si="6312">IF(OFFSET(B275,-1,COLUMN(VariableExists)-2),OFFSET(B275,-1,1)+1,OFFSET(B275,-1,1))</f>
        <v>262</v>
      </c>
      <c r="D275" s="14">
        <f t="shared" ref="D275" si="6313">ROW(A275)-2</f>
        <v>273</v>
      </c>
      <c r="E275" s="14" t="str">
        <f t="shared" ref="E275" ca="1" si="6314">IF(OR(G275="",ROW(G275)=2),"",IF(Z275&gt;0,"S",IF(AX275,IF(J275=2,"D","N"),"I")))</f>
        <v>D</v>
      </c>
      <c r="F275" s="14" t="str">
        <f t="shared" ref="F275" ca="1" si="6315">IF(H275,O275,"")</f>
        <v>q_85b_9</v>
      </c>
      <c r="G275" s="14" t="str">
        <f t="shared" ref="G275" ca="1" si="6316">IF(H275,P275,"")</f>
        <v>Metastasis - other Abdominal</v>
      </c>
      <c r="H275" s="14" t="b">
        <f t="shared" ref="H275" ca="1" si="6317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[DBTemplate.xlsm]labels!UA3:UA725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[DBTemplate.xlsm]labels!UA3:UA4</v>
      </c>
      <c r="L275" s="14" t="str">
        <f ca="1">IF($H275,IF($J275&gt;0,ADDRESS(3,(D275+1)*2,4,,"["&amp;wew!$G$7&amp;"]"&amp;_sheetname_labels)&amp;":"&amp;ADDRESS(2+J275,(D275+1)*2,4),""),"")</f>
        <v>[DBTemplate.xlsm]labels!UB3:UB4</v>
      </c>
      <c r="M275" s="14">
        <f t="shared" ref="M275" ca="1" si="6318">IF($H275,IF(J275&gt;0,COUNTA(INDIRECT(K275))-COUNT(INDIRECT(K275)),0),"")</f>
        <v>0</v>
      </c>
      <c r="N275" s="14">
        <f t="shared" ref="N275" ca="1" si="6319">IF(H275,J275-M275,"")</f>
        <v>2</v>
      </c>
      <c r="O275" s="14" t="str">
        <f t="shared" ref="O275" ca="1" si="6320">IF(INDIRECT(ADDRESS(2,D275+1,,,_sheetname_dataframe))="","",INDIRECT(ADDRESS(2,D275+1,,,_sheetname_dataframe)))</f>
        <v>q_85b_9</v>
      </c>
      <c r="P275" s="14" t="str">
        <f t="shared" ref="P275" ca="1" si="6321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[DBTemplate.xlsm]data_frame!JN3:JN3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322">IF(H275,S275-T275-W275,"")</f>
        <v>0</v>
      </c>
      <c r="AA275" s="12" t="str">
        <f t="shared" ref="AA275" ca="1" si="6323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324">IF($H275,IF(AC275&lt;&gt;"",IF(AC275=0,1,IF(AC275/W275&lt;0.15,2,3)),0),"")</f>
        <v>1</v>
      </c>
      <c r="AE275" s="17" t="b">
        <f t="shared" ref="AE275" ca="1" si="6325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326">IF(AE275,IF($H275,IF(INDIRECT(ADDRESS(1,D275+2,,,_sheetname_dataframe))="","",INDIRECT(ADDRESS(1,D275+2,,,_sheetname_dataframe))),""),"")</f>
        <v/>
      </c>
      <c r="AH275" s="17" t="b">
        <f t="shared" ref="AH275" ca="1" si="6327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328">IF(AH275,IF($H275,IF(INDIRECT(ADDRESS(1,D275+3,,,_sheetname_dataframe))="","",INDIRECT(ADDRESS(1,D275+3,,,_sheetname_dataframe))),""),"")</f>
        <v/>
      </c>
      <c r="AK275" s="17" t="b">
        <f t="shared" ref="AK275" ca="1" si="6329">IF(H275,OR(AQ275,AD275=2),"")</f>
        <v>0</v>
      </c>
      <c r="AL275" s="17" t="b">
        <f t="shared" ref="AL275" ca="1" si="6330">IF($H275,IF(BV275&lt;&gt;"",IF(OR(BM275="F",BM275="L",BM275="I",BM275="D"),BV275&lt;&gt;0)),"")</f>
        <v>0</v>
      </c>
      <c r="AM275" s="17" t="b">
        <f t="shared" ref="AM275" ca="1" si="6331">IF($H275,AND(NOT(AL275),OR(IF(BW275&lt;&gt;"",IF(OR(BM275="F",BM275="L"),BW275&lt;&gt;0)),BM275="I",BM275="N",BM275="D")),"")</f>
        <v>0</v>
      </c>
      <c r="AN275" s="17">
        <f t="shared" ref="AN275" ca="1" si="6332">IF(COUNTA(INDIRECT(Q275))=0,0, IF(AND(AO275&lt;&gt;"",X275&lt;AO275),1,IF(AND(AP275&lt;&gt;"",Y275&gt;AP275),1,IF(AND(AQ275,AC275&gt;0),2,0))))</f>
        <v>0</v>
      </c>
      <c r="AO275" s="24" t="str">
        <f t="shared" ref="AO275" ca="1" si="6333">IF($H275,IF(BY275&lt;&gt;"",IF(ISNUMBER(BY275),BY275,""),""),"")</f>
        <v/>
      </c>
      <c r="AP275" s="24" t="str">
        <f t="shared" ref="AP275" ca="1" si="6334">IF($H275,IF(BZ275&lt;&gt;"",IF(ISNUMBER(BZ275),BZ275,""),""),"")</f>
        <v/>
      </c>
      <c r="AQ275" s="17" t="b">
        <f t="shared" ca="1" si="5266"/>
        <v>0</v>
      </c>
      <c r="AR275" s="17" t="b">
        <f t="shared" ref="AR275" ca="1" si="6335">IF(H275,IF(N275&gt;0,IF(BQ275&lt;&gt;"",BQ275&lt;&gt;0,FALSE),FALSE),"")</f>
        <v>0</v>
      </c>
      <c r="AS275" s="17" t="b">
        <f t="shared" ref="AS275" ca="1" si="6336">IF(H275,IF(BR275&lt;&gt;"",BR275&lt;&gt;0,FALSE),"")</f>
        <v>0</v>
      </c>
      <c r="AT275" s="17" t="b">
        <f t="shared" ref="AT275" ca="1" si="6337">IF(H275,IF(N275&gt;0,FALSE,IF(BU275&lt;&gt;"",MATCH(BU275,DataType,0)=1,FALSE)),"")</f>
        <v>0</v>
      </c>
      <c r="AU275" s="17" t="b">
        <f t="shared" ref="AU275" ca="1" si="6338">IF(H275,IF(N275&gt;0,TRUE,IF(BU275&lt;&gt;"",MATCH(BU275,DataType,0)=2,FALSE)),"")</f>
        <v>1</v>
      </c>
      <c r="AV275" s="17" t="b">
        <f t="shared" ref="AV275" ca="1" si="6339">IF(H275,IF(N275&gt;0,FALSE,IF(BU275&lt;&gt;"",MATCH(BU275,DataType,0)=3,FALSE)),"")</f>
        <v>0</v>
      </c>
      <c r="AW275" s="17" t="b">
        <f t="shared" ref="AW275" ca="1" si="6340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341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342">IF(H275,BU275="",FALSE)</f>
        <v>1</v>
      </c>
      <c r="BB275" s="17" t="b">
        <v>0</v>
      </c>
      <c r="BC275" s="17" t="b">
        <f t="shared" ref="BC275" ca="1" si="6343">IF(BA275,IF(N275&gt;0,AND(AZ275,Z275=0),FALSE),"")</f>
        <v>1</v>
      </c>
      <c r="BD275" s="17" t="b">
        <f t="shared" ref="BD275" ca="1" si="6344">IF(BA275,IF(N275&gt;0,AND(NOT(AZ275),Z275=0),FALSE),"")</f>
        <v>0</v>
      </c>
      <c r="BE275" s="17" t="str">
        <f t="shared" ca="1" si="5277"/>
        <v/>
      </c>
      <c r="BF275" s="17" t="b">
        <f t="shared" ca="1" si="5278"/>
        <v>0</v>
      </c>
      <c r="BG275" s="17" t="b">
        <f t="shared" ref="BG275" ca="1" si="6345">IF(BA275,IF(OR(BB275:BF275),FALSE,IF(Z275=0,FALSE,Z275&gt;0)),"")</f>
        <v>0</v>
      </c>
      <c r="BH275" s="17" t="b">
        <f t="shared" ref="BH275" ca="1" si="6346">IF(BA275,COUNTIF(BB275:BG275,TRUE)=1,"")</f>
        <v>1</v>
      </c>
      <c r="BI275" s="17">
        <f t="shared" ref="BI275" ca="1" si="6347">IF(BA275,IFERROR(MATCH(TRUE,BB275:BG275,0),7),"")</f>
        <v>2</v>
      </c>
      <c r="BJ275" s="17" t="b">
        <f t="shared" ref="BJ275" ca="1" si="6348">DF275&lt;&gt;""</f>
        <v>0</v>
      </c>
      <c r="BK275" s="17" t="str">
        <f t="shared" ca="1" si="5283"/>
        <v/>
      </c>
      <c r="BL275" s="17" t="str">
        <f t="shared" ref="BL275" ca="1" si="6349">IF(H275,IF(AND(NOT(BA275),AU275),AC275&gt;0,""),"")</f>
        <v/>
      </c>
      <c r="BM275" s="17" t="str">
        <f t="shared" ref="BM275" ca="1" si="6350">IF(H275,IF(BA275,CHOOSE(BI275,"0","F","L","I","N",IF(AA275&gt;0.5,"N","S"),"0"),CHOOSE(MATCH(BU275,DataType,0),"S",IF(BK275,"I","N"),"D"  )),"")</f>
        <v>F</v>
      </c>
      <c r="BN275" s="17" t="str">
        <f t="shared" ref="BN275" ca="1" si="6351">IF(H275,IF(BJ275,"E",IF(BA275,CHOOSE(BI275,"0","F","L","I","N","S","0"),CHOOSE(MATCH(BU275,DataType,0),"S",IF(BK275,"I","N"),"D"  ))),"")</f>
        <v>F</v>
      </c>
      <c r="BO275" s="17" t="str">
        <f t="shared" ref="BO275" ca="1" si="6352">IF($H275,IF(BM275="0","",IF(AND(AR275,N275=2),"D",IF(BM275="S","N",IF(AL275,"O",IF(AM275,"I","N"))))),"")</f>
        <v>N</v>
      </c>
      <c r="BP275" s="14" t="b">
        <f t="shared" ref="BP275" ca="1" si="6353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354">IF(MID(DC275,1,1)="■",MID(DC275,2,LEN(DC275)),DC275)</f>
        <v/>
      </c>
      <c r="DE275" s="14" t="str">
        <f t="shared" ref="DE275" ca="1" si="6355">IF(DD275&lt;&gt;"",IF(MID(DD275,LEN(DD275),1)="■",MID(DD275,1,LEN(DD275)-1),DD275),"")</f>
        <v/>
      </c>
      <c r="DF275" s="14" t="str">
        <f t="shared" ref="DF275" ca="1" si="6356">IFERROR(IF(DE275&lt;&gt;"",SUBSTITUTE(DE275,"■",". "),""),"##INTERNAL_ERROR")</f>
        <v/>
      </c>
      <c r="DG275" s="14" t="str">
        <f t="shared" ref="DG275" ca="1" si="6357">IF(CN275&lt;&gt;0,"Variable name don't comply with the naming convention","")</f>
        <v/>
      </c>
      <c r="DH275" s="14" t="str">
        <f t="shared" ref="DH275" ca="1" si="6358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359">IF(CP275&lt;&gt;"","Variable label exceed length 150","")</f>
        <v/>
      </c>
      <c r="DJ275" s="14" t="str">
        <f t="shared" ref="DJ275" ca="1" si="6360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361">IF(CR275&lt;&gt;"","The following cases have values below declared theorethical min: " &amp;SUBSTITUTE(CR275," ",", "),"")</f>
        <v/>
      </c>
      <c r="DL275" s="14" t="str">
        <f t="shared" ref="DL275" ca="1" si="6362">IF(CS275&lt;&gt;"","The following cases have values above declared theorethical max: " &amp;SUBSTITUTE(CS275," ",", "),"")</f>
        <v/>
      </c>
      <c r="DM275" s="14" t="str">
        <f t="shared" ref="DM275" ca="1" si="6363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364">IF(CV275&lt;&gt;"","The following records are missing in this required field: " &amp;SUBSTITUTE(CV275," ",", "),"")</f>
        <v/>
      </c>
      <c r="DP275" s="14" t="str">
        <f t="shared" ref="DP275" ca="1" si="6365">IF(CW275&lt;&gt;"","The following cases have non-integer values: " &amp;SUBSTITUTE(CW275," ",", "),"")</f>
        <v/>
      </c>
      <c r="DQ275" s="14" t="str">
        <f t="shared" ref="DQ275" ca="1" si="6366">IF(CX275&lt;&gt;"","The following cases are non-numeric: " &amp;SUBSTITUTE(CX275," ",", "),"")</f>
        <v/>
      </c>
      <c r="DR275" s="14" t="str">
        <f t="shared" ref="DR275" ca="1" si="6367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368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369">OR(ED275&lt;&gt;"",EF275&lt;&gt;"",EG275&lt;&gt;"")</f>
        <v>0</v>
      </c>
      <c r="EA275" s="14" t="str">
        <f t="shared" ref="EA275" ca="1" si="6370">IF(EB275&lt;&gt;"",G275 &amp; " (" &amp; F275 &amp; ")","")</f>
        <v>Metastasis - other Abdominal (q_85b_9)</v>
      </c>
      <c r="EB275" s="14" t="str">
        <f t="shared" ref="EB275" ca="1" si="6371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372">IF(EB275&lt;&gt;"",G275 &amp; " (" &amp; F275 &amp; "): " &amp; EB275,"")</f>
        <v xml:space="preserve">Metastasis - other Abdominal (q_85b_9): Values must be numeric. </v>
      </c>
      <c r="ED275" s="14" t="str">
        <f t="shared" ref="ED275" ca="1" si="6373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374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375">IF($H275,AG275,"")</f>
        <v/>
      </c>
      <c r="EG275" s="14" t="str">
        <f t="shared" ref="EG275" ca="1" si="6376">IF($H275,AJ275,"")</f>
        <v/>
      </c>
      <c r="EM275" s="14" t="b">
        <f t="shared" ref="EM275" ca="1" si="6377">OR(EC275&lt;&gt;"",DF275&lt;&gt;"")</f>
        <v>1</v>
      </c>
      <c r="EN275" s="14">
        <f t="shared" ref="EN275" ca="1" si="6378">IF(EM275,C275,"")</f>
        <v>262</v>
      </c>
      <c r="EO275" s="14" t="str">
        <f t="shared" ref="EO275" ca="1" si="6379">IF(EM275,F275,"")</f>
        <v>q_85b_9</v>
      </c>
      <c r="EP275" s="14" t="str">
        <f t="shared" ref="EP275" ca="1" si="6380">EC275</f>
        <v xml:space="preserve">Metastasis - other Abdominal (q_85b_9): Values must be numeric. </v>
      </c>
      <c r="EQ275" s="14" t="str">
        <f t="shared" ref="EQ275" ca="1" si="6381">DF275</f>
        <v/>
      </c>
    </row>
    <row r="276" spans="2:147" s="14" customFormat="1">
      <c r="B276" s="14" t="str">
        <f t="shared" ref="B276" ca="1" si="6382">DF276</f>
        <v/>
      </c>
      <c r="C276" s="14">
        <f t="shared" ref="C276" ca="1" si="6383">IF(OFFSET(B276,-1,COLUMN(VariableExists)-2),OFFSET(B276,-1,1)+1,OFFSET(B276,-1,1))</f>
        <v>263</v>
      </c>
      <c r="D276" s="14">
        <f t="shared" ref="D276" si="6384">ROW(A276)-2</f>
        <v>274</v>
      </c>
      <c r="E276" s="14" t="str">
        <f t="shared" ref="E276" ca="1" si="6385">IF(OR(G276="",ROW(G276)=2),"",IF(Z276&gt;0,"S",IF(AX276,IF(J276=2,"D","N"),"I")))</f>
        <v>D</v>
      </c>
      <c r="F276" s="14" t="str">
        <f t="shared" ref="F276" ca="1" si="6386">IF(H276,O276,"")</f>
        <v>q_85b_10</v>
      </c>
      <c r="G276" s="14" t="str">
        <f t="shared" ref="G276" ca="1" si="6387">IF(H276,P276,"")</f>
        <v>Metastasis - Prostate</v>
      </c>
      <c r="H276" s="14" t="b">
        <f t="shared" ref="H276" ca="1" si="6388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[DBTemplate.xlsm]labels!UC3:UC725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[DBTemplate.xlsm]labels!UC3:UC4</v>
      </c>
      <c r="L276" s="14" t="str">
        <f ca="1">IF($H276,IF($J276&gt;0,ADDRESS(3,(D276+1)*2,4,,"["&amp;wew!$G$7&amp;"]"&amp;_sheetname_labels)&amp;":"&amp;ADDRESS(2+J276,(D276+1)*2,4),""),"")</f>
        <v>[DBTemplate.xlsm]labels!UD3:UD4</v>
      </c>
      <c r="M276" s="14">
        <f t="shared" ref="M276" ca="1" si="6389">IF($H276,IF(J276&gt;0,COUNTA(INDIRECT(K276))-COUNT(INDIRECT(K276)),0),"")</f>
        <v>0</v>
      </c>
      <c r="N276" s="14">
        <f t="shared" ref="N276" ca="1" si="6390">IF(H276,J276-M276,"")</f>
        <v>2</v>
      </c>
      <c r="O276" s="14" t="str">
        <f t="shared" ref="O276" ca="1" si="6391">IF(INDIRECT(ADDRESS(2,D276+1,,,_sheetname_dataframe))="","",INDIRECT(ADDRESS(2,D276+1,,,_sheetname_dataframe)))</f>
        <v>q_85b_10</v>
      </c>
      <c r="P276" s="14" t="str">
        <f t="shared" ref="P276" ca="1" si="6392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[DBTemplate.xlsm]data_frame!JO3:JO3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393">IF(H276,S276-T276-W276,"")</f>
        <v>0</v>
      </c>
      <c r="AA276" s="12" t="str">
        <f t="shared" ref="AA276" ca="1" si="6394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395">IF($H276,IF(AC276&lt;&gt;"",IF(AC276=0,1,IF(AC276/W276&lt;0.15,2,3)),0),"")</f>
        <v>1</v>
      </c>
      <c r="AE276" s="17" t="b">
        <f t="shared" ref="AE276" ca="1" si="6396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397">IF(AE276,IF($H276,IF(INDIRECT(ADDRESS(1,D276+2,,,_sheetname_dataframe))="","",INDIRECT(ADDRESS(1,D276+2,,,_sheetname_dataframe))),""),"")</f>
        <v/>
      </c>
      <c r="AH276" s="17" t="b">
        <f t="shared" ref="AH276" ca="1" si="6398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399">IF(AH276,IF($H276,IF(INDIRECT(ADDRESS(1,D276+3,,,_sheetname_dataframe))="","",INDIRECT(ADDRESS(1,D276+3,,,_sheetname_dataframe))),""),"")</f>
        <v/>
      </c>
      <c r="AK276" s="17" t="b">
        <f t="shared" ref="AK276" ca="1" si="6400">IF(H276,OR(AQ276,AD276=2),"")</f>
        <v>0</v>
      </c>
      <c r="AL276" s="17" t="b">
        <f t="shared" ref="AL276" ca="1" si="6401">IF($H276,IF(BV276&lt;&gt;"",IF(OR(BM276="F",BM276="L",BM276="I",BM276="D"),BV276&lt;&gt;0)),"")</f>
        <v>0</v>
      </c>
      <c r="AM276" s="17" t="b">
        <f t="shared" ref="AM276" ca="1" si="6402">IF($H276,AND(NOT(AL276),OR(IF(BW276&lt;&gt;"",IF(OR(BM276="F",BM276="L"),BW276&lt;&gt;0)),BM276="I",BM276="N",BM276="D")),"")</f>
        <v>0</v>
      </c>
      <c r="AN276" s="17">
        <f t="shared" ref="AN276" ca="1" si="6403">IF(COUNTA(INDIRECT(Q276))=0,0, IF(AND(AO276&lt;&gt;"",X276&lt;AO276),1,IF(AND(AP276&lt;&gt;"",Y276&gt;AP276),1,IF(AND(AQ276,AC276&gt;0),2,0))))</f>
        <v>0</v>
      </c>
      <c r="AO276" s="24" t="str">
        <f t="shared" ref="AO276" ca="1" si="6404">IF($H276,IF(BY276&lt;&gt;"",IF(ISNUMBER(BY276),BY276,""),""),"")</f>
        <v/>
      </c>
      <c r="AP276" s="24" t="str">
        <f t="shared" ref="AP276" ca="1" si="6405">IF($H276,IF(BZ276&lt;&gt;"",IF(ISNUMBER(BZ276),BZ276,""),""),"")</f>
        <v/>
      </c>
      <c r="AQ276" s="17" t="b">
        <f t="shared" ca="1" si="5266"/>
        <v>0</v>
      </c>
      <c r="AR276" s="17" t="b">
        <f t="shared" ref="AR276" ca="1" si="6406">IF(H276,IF(N276&gt;0,IF(BQ276&lt;&gt;"",BQ276&lt;&gt;0,FALSE),FALSE),"")</f>
        <v>0</v>
      </c>
      <c r="AS276" s="17" t="b">
        <f t="shared" ref="AS276" ca="1" si="6407">IF(H276,IF(BR276&lt;&gt;"",BR276&lt;&gt;0,FALSE),"")</f>
        <v>0</v>
      </c>
      <c r="AT276" s="17" t="b">
        <f t="shared" ref="AT276" ca="1" si="6408">IF(H276,IF(N276&gt;0,FALSE,IF(BU276&lt;&gt;"",MATCH(BU276,DataType,0)=1,FALSE)),"")</f>
        <v>0</v>
      </c>
      <c r="AU276" s="17" t="b">
        <f t="shared" ref="AU276" ca="1" si="6409">IF(H276,IF(N276&gt;0,TRUE,IF(BU276&lt;&gt;"",MATCH(BU276,DataType,0)=2,FALSE)),"")</f>
        <v>1</v>
      </c>
      <c r="AV276" s="17" t="b">
        <f t="shared" ref="AV276" ca="1" si="6410">IF(H276,IF(N276&gt;0,FALSE,IF(BU276&lt;&gt;"",MATCH(BU276,DataType,0)=3,FALSE)),"")</f>
        <v>0</v>
      </c>
      <c r="AW276" s="17" t="b">
        <f t="shared" ref="AW276" ca="1" si="6411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412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413">IF(H276,BU276="",FALSE)</f>
        <v>1</v>
      </c>
      <c r="BB276" s="17" t="b">
        <v>0</v>
      </c>
      <c r="BC276" s="17" t="b">
        <f t="shared" ref="BC276" ca="1" si="6414">IF(BA276,IF(N276&gt;0,AND(AZ276,Z276=0),FALSE),"")</f>
        <v>1</v>
      </c>
      <c r="BD276" s="17" t="b">
        <f t="shared" ref="BD276" ca="1" si="6415">IF(BA276,IF(N276&gt;0,AND(NOT(AZ276),Z276=0),FALSE),"")</f>
        <v>0</v>
      </c>
      <c r="BE276" s="17" t="str">
        <f t="shared" ca="1" si="5277"/>
        <v/>
      </c>
      <c r="BF276" s="17" t="b">
        <f t="shared" ca="1" si="5278"/>
        <v>0</v>
      </c>
      <c r="BG276" s="17" t="b">
        <f t="shared" ref="BG276" ca="1" si="6416">IF(BA276,IF(OR(BB276:BF276),FALSE,IF(Z276=0,FALSE,Z276&gt;0)),"")</f>
        <v>0</v>
      </c>
      <c r="BH276" s="17" t="b">
        <f t="shared" ref="BH276" ca="1" si="6417">IF(BA276,COUNTIF(BB276:BG276,TRUE)=1,"")</f>
        <v>1</v>
      </c>
      <c r="BI276" s="17">
        <f t="shared" ref="BI276" ca="1" si="6418">IF(BA276,IFERROR(MATCH(TRUE,BB276:BG276,0),7),"")</f>
        <v>2</v>
      </c>
      <c r="BJ276" s="17" t="b">
        <f t="shared" ref="BJ276" ca="1" si="6419">DF276&lt;&gt;""</f>
        <v>0</v>
      </c>
      <c r="BK276" s="17" t="str">
        <f t="shared" ca="1" si="5283"/>
        <v/>
      </c>
      <c r="BL276" s="17" t="str">
        <f t="shared" ref="BL276" ca="1" si="6420">IF(H276,IF(AND(NOT(BA276),AU276),AC276&gt;0,""),"")</f>
        <v/>
      </c>
      <c r="BM276" s="17" t="str">
        <f t="shared" ref="BM276" ca="1" si="6421">IF(H276,IF(BA276,CHOOSE(BI276,"0","F","L","I","N",IF(AA276&gt;0.5,"N","S"),"0"),CHOOSE(MATCH(BU276,DataType,0),"S",IF(BK276,"I","N"),"D"  )),"")</f>
        <v>F</v>
      </c>
      <c r="BN276" s="17" t="str">
        <f t="shared" ref="BN276" ca="1" si="6422">IF(H276,IF(BJ276,"E",IF(BA276,CHOOSE(BI276,"0","F","L","I","N","S","0"),CHOOSE(MATCH(BU276,DataType,0),"S",IF(BK276,"I","N"),"D"  ))),"")</f>
        <v>F</v>
      </c>
      <c r="BO276" s="17" t="str">
        <f t="shared" ref="BO276" ca="1" si="6423">IF($H276,IF(BM276="0","",IF(AND(AR276,N276=2),"D",IF(BM276="S","N",IF(AL276,"O",IF(AM276,"I","N"))))),"")</f>
        <v>N</v>
      </c>
      <c r="BP276" s="14" t="b">
        <f t="shared" ref="BP276" ca="1" si="6424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425">IF(MID(DC276,1,1)="■",MID(DC276,2,LEN(DC276)),DC276)</f>
        <v/>
      </c>
      <c r="DE276" s="14" t="str">
        <f t="shared" ref="DE276" ca="1" si="6426">IF(DD276&lt;&gt;"",IF(MID(DD276,LEN(DD276),1)="■",MID(DD276,1,LEN(DD276)-1),DD276),"")</f>
        <v/>
      </c>
      <c r="DF276" s="14" t="str">
        <f t="shared" ref="DF276" ca="1" si="6427">IFERROR(IF(DE276&lt;&gt;"",SUBSTITUTE(DE276,"■",". "),""),"##INTERNAL_ERROR")</f>
        <v/>
      </c>
      <c r="DG276" s="14" t="str">
        <f t="shared" ref="DG276" ca="1" si="6428">IF(CN276&lt;&gt;0,"Variable name don't comply with the naming convention","")</f>
        <v/>
      </c>
      <c r="DH276" s="14" t="str">
        <f t="shared" ref="DH276" ca="1" si="6429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430">IF(CP276&lt;&gt;"","Variable label exceed length 150","")</f>
        <v/>
      </c>
      <c r="DJ276" s="14" t="str">
        <f t="shared" ref="DJ276" ca="1" si="6431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432">IF(CR276&lt;&gt;"","The following cases have values below declared theorethical min: " &amp;SUBSTITUTE(CR276," ",", "),"")</f>
        <v/>
      </c>
      <c r="DL276" s="14" t="str">
        <f t="shared" ref="DL276" ca="1" si="6433">IF(CS276&lt;&gt;"","The following cases have values above declared theorethical max: " &amp;SUBSTITUTE(CS276," ",", "),"")</f>
        <v/>
      </c>
      <c r="DM276" s="14" t="str">
        <f t="shared" ref="DM276" ca="1" si="6434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435">IF(CV276&lt;&gt;"","The following records are missing in this required field: " &amp;SUBSTITUTE(CV276," ",", "),"")</f>
        <v/>
      </c>
      <c r="DP276" s="14" t="str">
        <f t="shared" ref="DP276" ca="1" si="6436">IF(CW276&lt;&gt;"","The following cases have non-integer values: " &amp;SUBSTITUTE(CW276," ",", "),"")</f>
        <v/>
      </c>
      <c r="DQ276" s="14" t="str">
        <f t="shared" ref="DQ276" ca="1" si="6437">IF(CX276&lt;&gt;"","The following cases are non-numeric: " &amp;SUBSTITUTE(CX276," ",", "),"")</f>
        <v/>
      </c>
      <c r="DR276" s="14" t="str">
        <f t="shared" ref="DR276" ca="1" si="6438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439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440">OR(ED276&lt;&gt;"",EF276&lt;&gt;"",EG276&lt;&gt;"")</f>
        <v>0</v>
      </c>
      <c r="EA276" s="14" t="str">
        <f t="shared" ref="EA276" ca="1" si="6441">IF(EB276&lt;&gt;"",G276 &amp; " (" &amp; F276 &amp; ")","")</f>
        <v>Metastasis - Prostate (q_85b_10)</v>
      </c>
      <c r="EB276" s="14" t="str">
        <f t="shared" ref="EB276" ca="1" si="6442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443">IF(EB276&lt;&gt;"",G276 &amp; " (" &amp; F276 &amp; "): " &amp; EB276,"")</f>
        <v xml:space="preserve">Metastasis - Prostate (q_85b_10): Values must be numeric. </v>
      </c>
      <c r="ED276" s="14" t="str">
        <f t="shared" ref="ED276" ca="1" si="6444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445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446">IF($H276,AG276,"")</f>
        <v/>
      </c>
      <c r="EG276" s="14" t="str">
        <f t="shared" ref="EG276" ca="1" si="6447">IF($H276,AJ276,"")</f>
        <v/>
      </c>
      <c r="EM276" s="14" t="b">
        <f t="shared" ref="EM276" ca="1" si="6448">OR(EC276&lt;&gt;"",DF276&lt;&gt;"")</f>
        <v>1</v>
      </c>
      <c r="EN276" s="14">
        <f t="shared" ref="EN276" ca="1" si="6449">IF(EM276,C276,"")</f>
        <v>263</v>
      </c>
      <c r="EO276" s="14" t="str">
        <f t="shared" ref="EO276" ca="1" si="6450">IF(EM276,F276,"")</f>
        <v>q_85b_10</v>
      </c>
      <c r="EP276" s="14" t="str">
        <f t="shared" ref="EP276" ca="1" si="6451">EC276</f>
        <v xml:space="preserve">Metastasis - Prostate (q_85b_10): Values must be numeric. </v>
      </c>
      <c r="EQ276" s="14" t="str">
        <f t="shared" ref="EQ276" ca="1" si="6452">DF276</f>
        <v/>
      </c>
    </row>
    <row r="277" spans="2:147" s="14" customFormat="1">
      <c r="B277" s="14" t="str">
        <f t="shared" ref="B277" ca="1" si="6453">DF277</f>
        <v/>
      </c>
      <c r="C277" s="14">
        <f t="shared" ref="C277" ca="1" si="6454">IF(OFFSET(B277,-1,COLUMN(VariableExists)-2),OFFSET(B277,-1,1)+1,OFFSET(B277,-1,1))</f>
        <v>264</v>
      </c>
      <c r="D277" s="14">
        <f t="shared" ref="D277" si="6455">ROW(A277)-2</f>
        <v>275</v>
      </c>
      <c r="E277" s="14" t="str">
        <f t="shared" ref="E277" ca="1" si="6456">IF(OR(G277="",ROW(G277)=2),"",IF(Z277&gt;0,"S",IF(AX277,IF(J277=2,"D","N"),"I")))</f>
        <v>D</v>
      </c>
      <c r="F277" s="14" t="str">
        <f t="shared" ref="F277" ca="1" si="6457">IF(H277,O277,"")</f>
        <v>q_85b_11</v>
      </c>
      <c r="G277" s="14" t="str">
        <f t="shared" ref="G277" ca="1" si="6458">IF(H277,P277,"")</f>
        <v>Metastasis - Uterus</v>
      </c>
      <c r="H277" s="14" t="b">
        <f t="shared" ref="H277" ca="1" si="6459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[DBTemplate.xlsm]labels!UE3:UE725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[DBTemplate.xlsm]labels!UE3:UE4</v>
      </c>
      <c r="L277" s="14" t="str">
        <f ca="1">IF($H277,IF($J277&gt;0,ADDRESS(3,(D277+1)*2,4,,"["&amp;wew!$G$7&amp;"]"&amp;_sheetname_labels)&amp;":"&amp;ADDRESS(2+J277,(D277+1)*2,4),""),"")</f>
        <v>[DBTemplate.xlsm]labels!UF3:UF4</v>
      </c>
      <c r="M277" s="14">
        <f t="shared" ref="M277" ca="1" si="6460">IF($H277,IF(J277&gt;0,COUNTA(INDIRECT(K277))-COUNT(INDIRECT(K277)),0),"")</f>
        <v>0</v>
      </c>
      <c r="N277" s="14">
        <f t="shared" ref="N277" ca="1" si="6461">IF(H277,J277-M277,"")</f>
        <v>2</v>
      </c>
      <c r="O277" s="14" t="str">
        <f t="shared" ref="O277" ca="1" si="6462">IF(INDIRECT(ADDRESS(2,D277+1,,,_sheetname_dataframe))="","",INDIRECT(ADDRESS(2,D277+1,,,_sheetname_dataframe)))</f>
        <v>q_85b_11</v>
      </c>
      <c r="P277" s="14" t="str">
        <f t="shared" ref="P277" ca="1" si="6463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[DBTemplate.xlsm]data_frame!JP3:JP3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464">IF(H277,S277-T277-W277,"")</f>
        <v>0</v>
      </c>
      <c r="AA277" s="12" t="str">
        <f t="shared" ref="AA277" ca="1" si="6465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466">IF($H277,IF(AC277&lt;&gt;"",IF(AC277=0,1,IF(AC277/W277&lt;0.15,2,3)),0),"")</f>
        <v>1</v>
      </c>
      <c r="AE277" s="17" t="b">
        <f t="shared" ref="AE277" ca="1" si="6467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468">IF(AE277,IF($H277,IF(INDIRECT(ADDRESS(1,D277+2,,,_sheetname_dataframe))="","",INDIRECT(ADDRESS(1,D277+2,,,_sheetname_dataframe))),""),"")</f>
        <v/>
      </c>
      <c r="AH277" s="17" t="b">
        <f t="shared" ref="AH277" ca="1" si="6469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470">IF(AH277,IF($H277,IF(INDIRECT(ADDRESS(1,D277+3,,,_sheetname_dataframe))="","",INDIRECT(ADDRESS(1,D277+3,,,_sheetname_dataframe))),""),"")</f>
        <v/>
      </c>
      <c r="AK277" s="17" t="b">
        <f t="shared" ref="AK277" ca="1" si="6471">IF(H277,OR(AQ277,AD277=2),"")</f>
        <v>0</v>
      </c>
      <c r="AL277" s="17" t="b">
        <f t="shared" ref="AL277" ca="1" si="6472">IF($H277,IF(BV277&lt;&gt;"",IF(OR(BM277="F",BM277="L",BM277="I",BM277="D"),BV277&lt;&gt;0)),"")</f>
        <v>0</v>
      </c>
      <c r="AM277" s="17" t="b">
        <f t="shared" ref="AM277" ca="1" si="6473">IF($H277,AND(NOT(AL277),OR(IF(BW277&lt;&gt;"",IF(OR(BM277="F",BM277="L"),BW277&lt;&gt;0)),BM277="I",BM277="N",BM277="D")),"")</f>
        <v>0</v>
      </c>
      <c r="AN277" s="17">
        <f t="shared" ref="AN277" ca="1" si="6474">IF(COUNTA(INDIRECT(Q277))=0,0, IF(AND(AO277&lt;&gt;"",X277&lt;AO277),1,IF(AND(AP277&lt;&gt;"",Y277&gt;AP277),1,IF(AND(AQ277,AC277&gt;0),2,0))))</f>
        <v>0</v>
      </c>
      <c r="AO277" s="24" t="str">
        <f t="shared" ref="AO277" ca="1" si="6475">IF($H277,IF(BY277&lt;&gt;"",IF(ISNUMBER(BY277),BY277,""),""),"")</f>
        <v/>
      </c>
      <c r="AP277" s="24" t="str">
        <f t="shared" ref="AP277" ca="1" si="6476">IF($H277,IF(BZ277&lt;&gt;"",IF(ISNUMBER(BZ277),BZ277,""),""),"")</f>
        <v/>
      </c>
      <c r="AQ277" s="17" t="b">
        <f t="shared" ca="1" si="5266"/>
        <v>0</v>
      </c>
      <c r="AR277" s="17" t="b">
        <f t="shared" ref="AR277" ca="1" si="6477">IF(H277,IF(N277&gt;0,IF(BQ277&lt;&gt;"",BQ277&lt;&gt;0,FALSE),FALSE),"")</f>
        <v>0</v>
      </c>
      <c r="AS277" s="17" t="b">
        <f t="shared" ref="AS277" ca="1" si="6478">IF(H277,IF(BR277&lt;&gt;"",BR277&lt;&gt;0,FALSE),"")</f>
        <v>0</v>
      </c>
      <c r="AT277" s="17" t="b">
        <f t="shared" ref="AT277" ca="1" si="6479">IF(H277,IF(N277&gt;0,FALSE,IF(BU277&lt;&gt;"",MATCH(BU277,DataType,0)=1,FALSE)),"")</f>
        <v>0</v>
      </c>
      <c r="AU277" s="17" t="b">
        <f t="shared" ref="AU277" ca="1" si="6480">IF(H277,IF(N277&gt;0,TRUE,IF(BU277&lt;&gt;"",MATCH(BU277,DataType,0)=2,FALSE)),"")</f>
        <v>1</v>
      </c>
      <c r="AV277" s="17" t="b">
        <f t="shared" ref="AV277" ca="1" si="6481">IF(H277,IF(N277&gt;0,FALSE,IF(BU277&lt;&gt;"",MATCH(BU277,DataType,0)=3,FALSE)),"")</f>
        <v>0</v>
      </c>
      <c r="AW277" s="17" t="b">
        <f t="shared" ref="AW277" ca="1" si="6482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483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484">IF(H277,BU277="",FALSE)</f>
        <v>1</v>
      </c>
      <c r="BB277" s="17" t="b">
        <v>0</v>
      </c>
      <c r="BC277" s="17" t="b">
        <f t="shared" ref="BC277" ca="1" si="6485">IF(BA277,IF(N277&gt;0,AND(AZ277,Z277=0),FALSE),"")</f>
        <v>1</v>
      </c>
      <c r="BD277" s="17" t="b">
        <f t="shared" ref="BD277" ca="1" si="6486">IF(BA277,IF(N277&gt;0,AND(NOT(AZ277),Z277=0),FALSE),"")</f>
        <v>0</v>
      </c>
      <c r="BE277" s="17" t="str">
        <f t="shared" ca="1" si="5277"/>
        <v/>
      </c>
      <c r="BF277" s="17" t="b">
        <f t="shared" ca="1" si="5278"/>
        <v>0</v>
      </c>
      <c r="BG277" s="17" t="b">
        <f t="shared" ref="BG277" ca="1" si="6487">IF(BA277,IF(OR(BB277:BF277),FALSE,IF(Z277=0,FALSE,Z277&gt;0)),"")</f>
        <v>0</v>
      </c>
      <c r="BH277" s="17" t="b">
        <f t="shared" ref="BH277" ca="1" si="6488">IF(BA277,COUNTIF(BB277:BG277,TRUE)=1,"")</f>
        <v>1</v>
      </c>
      <c r="BI277" s="17">
        <f t="shared" ref="BI277" ca="1" si="6489">IF(BA277,IFERROR(MATCH(TRUE,BB277:BG277,0),7),"")</f>
        <v>2</v>
      </c>
      <c r="BJ277" s="17" t="b">
        <f t="shared" ref="BJ277" ca="1" si="6490">DF277&lt;&gt;""</f>
        <v>0</v>
      </c>
      <c r="BK277" s="17" t="str">
        <f t="shared" ca="1" si="5283"/>
        <v/>
      </c>
      <c r="BL277" s="17" t="str">
        <f t="shared" ref="BL277" ca="1" si="6491">IF(H277,IF(AND(NOT(BA277),AU277),AC277&gt;0,""),"")</f>
        <v/>
      </c>
      <c r="BM277" s="17" t="str">
        <f t="shared" ref="BM277" ca="1" si="6492">IF(H277,IF(BA277,CHOOSE(BI277,"0","F","L","I","N",IF(AA277&gt;0.5,"N","S"),"0"),CHOOSE(MATCH(BU277,DataType,0),"S",IF(BK277,"I","N"),"D"  )),"")</f>
        <v>F</v>
      </c>
      <c r="BN277" s="17" t="str">
        <f t="shared" ref="BN277" ca="1" si="6493">IF(H277,IF(BJ277,"E",IF(BA277,CHOOSE(BI277,"0","F","L","I","N","S","0"),CHOOSE(MATCH(BU277,DataType,0),"S",IF(BK277,"I","N"),"D"  ))),"")</f>
        <v>F</v>
      </c>
      <c r="BO277" s="17" t="str">
        <f t="shared" ref="BO277" ca="1" si="6494">IF($H277,IF(BM277="0","",IF(AND(AR277,N277=2),"D",IF(BM277="S","N",IF(AL277,"O",IF(AM277,"I","N"))))),"")</f>
        <v>N</v>
      </c>
      <c r="BP277" s="14" t="b">
        <f t="shared" ref="BP277" ca="1" si="6495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496">IF(MID(DC277,1,1)="■",MID(DC277,2,LEN(DC277)),DC277)</f>
        <v/>
      </c>
      <c r="DE277" s="14" t="str">
        <f t="shared" ref="DE277" ca="1" si="6497">IF(DD277&lt;&gt;"",IF(MID(DD277,LEN(DD277),1)="■",MID(DD277,1,LEN(DD277)-1),DD277),"")</f>
        <v/>
      </c>
      <c r="DF277" s="14" t="str">
        <f t="shared" ref="DF277" ca="1" si="6498">IFERROR(IF(DE277&lt;&gt;"",SUBSTITUTE(DE277,"■",". "),""),"##INTERNAL_ERROR")</f>
        <v/>
      </c>
      <c r="DG277" s="14" t="str">
        <f t="shared" ref="DG277" ca="1" si="6499">IF(CN277&lt;&gt;0,"Variable name don't comply with the naming convention","")</f>
        <v/>
      </c>
      <c r="DH277" s="14" t="str">
        <f t="shared" ref="DH277" ca="1" si="6500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501">IF(CP277&lt;&gt;"","Variable label exceed length 150","")</f>
        <v/>
      </c>
      <c r="DJ277" s="14" t="str">
        <f t="shared" ref="DJ277" ca="1" si="6502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503">IF(CR277&lt;&gt;"","The following cases have values below declared theorethical min: " &amp;SUBSTITUTE(CR277," ",", "),"")</f>
        <v/>
      </c>
      <c r="DL277" s="14" t="str">
        <f t="shared" ref="DL277" ca="1" si="6504">IF(CS277&lt;&gt;"","The following cases have values above declared theorethical max: " &amp;SUBSTITUTE(CS277," ",", "),"")</f>
        <v/>
      </c>
      <c r="DM277" s="14" t="str">
        <f t="shared" ref="DM277" ca="1" si="6505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506">IF(CV277&lt;&gt;"","The following records are missing in this required field: " &amp;SUBSTITUTE(CV277," ",", "),"")</f>
        <v/>
      </c>
      <c r="DP277" s="14" t="str">
        <f t="shared" ref="DP277" ca="1" si="6507">IF(CW277&lt;&gt;"","The following cases have non-integer values: " &amp;SUBSTITUTE(CW277," ",", "),"")</f>
        <v/>
      </c>
      <c r="DQ277" s="14" t="str">
        <f t="shared" ref="DQ277" ca="1" si="6508">IF(CX277&lt;&gt;"","The following cases are non-numeric: " &amp;SUBSTITUTE(CX277," ",", "),"")</f>
        <v/>
      </c>
      <c r="DR277" s="14" t="str">
        <f t="shared" ref="DR277" ca="1" si="6509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510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511">OR(ED277&lt;&gt;"",EF277&lt;&gt;"",EG277&lt;&gt;"")</f>
        <v>0</v>
      </c>
      <c r="EA277" s="14" t="str">
        <f t="shared" ref="EA277" ca="1" si="6512">IF(EB277&lt;&gt;"",G277 &amp; " (" &amp; F277 &amp; ")","")</f>
        <v>Metastasis - Uterus (q_85b_11)</v>
      </c>
      <c r="EB277" s="14" t="str">
        <f t="shared" ref="EB277" ca="1" si="6513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514">IF(EB277&lt;&gt;"",G277 &amp; " (" &amp; F277 &amp; "): " &amp; EB277,"")</f>
        <v xml:space="preserve">Metastasis - Uterus (q_85b_11): Values must be numeric. </v>
      </c>
      <c r="ED277" s="14" t="str">
        <f t="shared" ref="ED277" ca="1" si="6515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516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517">IF($H277,AG277,"")</f>
        <v/>
      </c>
      <c r="EG277" s="14" t="str">
        <f t="shared" ref="EG277" ca="1" si="6518">IF($H277,AJ277,"")</f>
        <v/>
      </c>
      <c r="EM277" s="14" t="b">
        <f t="shared" ref="EM277" ca="1" si="6519">OR(EC277&lt;&gt;"",DF277&lt;&gt;"")</f>
        <v>1</v>
      </c>
      <c r="EN277" s="14">
        <f t="shared" ref="EN277" ca="1" si="6520">IF(EM277,C277,"")</f>
        <v>264</v>
      </c>
      <c r="EO277" s="14" t="str">
        <f t="shared" ref="EO277" ca="1" si="6521">IF(EM277,F277,"")</f>
        <v>q_85b_11</v>
      </c>
      <c r="EP277" s="14" t="str">
        <f t="shared" ref="EP277" ca="1" si="6522">EC277</f>
        <v xml:space="preserve">Metastasis - Uterus (q_85b_11): Values must be numeric. </v>
      </c>
      <c r="EQ277" s="14" t="str">
        <f t="shared" ref="EQ277" ca="1" si="6523">DF277</f>
        <v/>
      </c>
    </row>
    <row r="278" spans="2:147" s="14" customFormat="1">
      <c r="B278" s="14" t="str">
        <f t="shared" ref="B278" ca="1" si="6524">DF278</f>
        <v/>
      </c>
      <c r="C278" s="14">
        <f t="shared" ref="C278" ca="1" si="6525">IF(OFFSET(B278,-1,COLUMN(VariableExists)-2),OFFSET(B278,-1,1)+1,OFFSET(B278,-1,1))</f>
        <v>265</v>
      </c>
      <c r="D278" s="14">
        <f t="shared" ref="D278" si="6526">ROW(A278)-2</f>
        <v>276</v>
      </c>
      <c r="E278" s="14" t="str">
        <f t="shared" ref="E278" ca="1" si="6527">IF(OR(G278="",ROW(G278)=2),"",IF(Z278&gt;0,"S",IF(AX278,IF(J278=2,"D","N"),"I")))</f>
        <v>D</v>
      </c>
      <c r="F278" s="14" t="str">
        <f t="shared" ref="F278" ca="1" si="6528">IF(H278,O278,"")</f>
        <v>q_85b_12</v>
      </c>
      <c r="G278" s="14" t="str">
        <f t="shared" ref="G278" ca="1" si="6529">IF(H278,P278,"")</f>
        <v>Metastasis - other Plevic</v>
      </c>
      <c r="H278" s="14" t="b">
        <f t="shared" ref="H278" ca="1" si="6530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[DBTemplate.xlsm]labels!UG3:UG725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[DBTemplate.xlsm]labels!UG3:UG4</v>
      </c>
      <c r="L278" s="14" t="str">
        <f ca="1">IF($H278,IF($J278&gt;0,ADDRESS(3,(D278+1)*2,4,,"["&amp;wew!$G$7&amp;"]"&amp;_sheetname_labels)&amp;":"&amp;ADDRESS(2+J278,(D278+1)*2,4),""),"")</f>
        <v>[DBTemplate.xlsm]labels!UH3:UH4</v>
      </c>
      <c r="M278" s="14">
        <f t="shared" ref="M278" ca="1" si="6531">IF($H278,IF(J278&gt;0,COUNTA(INDIRECT(K278))-COUNT(INDIRECT(K278)),0),"")</f>
        <v>0</v>
      </c>
      <c r="N278" s="14">
        <f t="shared" ref="N278" ca="1" si="6532">IF(H278,J278-M278,"")</f>
        <v>2</v>
      </c>
      <c r="O278" s="14" t="str">
        <f t="shared" ref="O278" ca="1" si="6533">IF(INDIRECT(ADDRESS(2,D278+1,,,_sheetname_dataframe))="","",INDIRECT(ADDRESS(2,D278+1,,,_sheetname_dataframe)))</f>
        <v>q_85b_12</v>
      </c>
      <c r="P278" s="14" t="str">
        <f t="shared" ref="P278" ca="1" si="6534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[DBTemplate.xlsm]data_frame!JQ3:JQ3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535">IF(H278,S278-T278-W278,"")</f>
        <v>0</v>
      </c>
      <c r="AA278" s="12" t="str">
        <f t="shared" ref="AA278" ca="1" si="6536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537">IF($H278,IF(AC278&lt;&gt;"",IF(AC278=0,1,IF(AC278/W278&lt;0.15,2,3)),0),"")</f>
        <v>1</v>
      </c>
      <c r="AE278" s="17" t="b">
        <f t="shared" ref="AE278" ca="1" si="6538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539">IF(AE278,IF($H278,IF(INDIRECT(ADDRESS(1,D278+2,,,_sheetname_dataframe))="","",INDIRECT(ADDRESS(1,D278+2,,,_sheetname_dataframe))),""),"")</f>
        <v/>
      </c>
      <c r="AH278" s="17" t="b">
        <f t="shared" ref="AH278" ca="1" si="6540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541">IF(AH278,IF($H278,IF(INDIRECT(ADDRESS(1,D278+3,,,_sheetname_dataframe))="","",INDIRECT(ADDRESS(1,D278+3,,,_sheetname_dataframe))),""),"")</f>
        <v/>
      </c>
      <c r="AK278" s="17" t="b">
        <f t="shared" ref="AK278" ca="1" si="6542">IF(H278,OR(AQ278,AD278=2),"")</f>
        <v>0</v>
      </c>
      <c r="AL278" s="17" t="b">
        <f t="shared" ref="AL278" ca="1" si="6543">IF($H278,IF(BV278&lt;&gt;"",IF(OR(BM278="F",BM278="L",BM278="I",BM278="D"),BV278&lt;&gt;0)),"")</f>
        <v>0</v>
      </c>
      <c r="AM278" s="17" t="b">
        <f t="shared" ref="AM278" ca="1" si="6544">IF($H278,AND(NOT(AL278),OR(IF(BW278&lt;&gt;"",IF(OR(BM278="F",BM278="L"),BW278&lt;&gt;0)),BM278="I",BM278="N",BM278="D")),"")</f>
        <v>0</v>
      </c>
      <c r="AN278" s="17">
        <f t="shared" ref="AN278" ca="1" si="6545">IF(COUNTA(INDIRECT(Q278))=0,0, IF(AND(AO278&lt;&gt;"",X278&lt;AO278),1,IF(AND(AP278&lt;&gt;"",Y278&gt;AP278),1,IF(AND(AQ278,AC278&gt;0),2,0))))</f>
        <v>0</v>
      </c>
      <c r="AO278" s="24" t="str">
        <f t="shared" ref="AO278" ca="1" si="6546">IF($H278,IF(BY278&lt;&gt;"",IF(ISNUMBER(BY278),BY278,""),""),"")</f>
        <v/>
      </c>
      <c r="AP278" s="24" t="str">
        <f t="shared" ref="AP278" ca="1" si="6547">IF($H278,IF(BZ278&lt;&gt;"",IF(ISNUMBER(BZ278),BZ278,""),""),"")</f>
        <v/>
      </c>
      <c r="AQ278" s="17" t="b">
        <f t="shared" ca="1" si="5266"/>
        <v>0</v>
      </c>
      <c r="AR278" s="17" t="b">
        <f t="shared" ref="AR278" ca="1" si="6548">IF(H278,IF(N278&gt;0,IF(BQ278&lt;&gt;"",BQ278&lt;&gt;0,FALSE),FALSE),"")</f>
        <v>0</v>
      </c>
      <c r="AS278" s="17" t="b">
        <f t="shared" ref="AS278" ca="1" si="6549">IF(H278,IF(BR278&lt;&gt;"",BR278&lt;&gt;0,FALSE),"")</f>
        <v>0</v>
      </c>
      <c r="AT278" s="17" t="b">
        <f t="shared" ref="AT278" ca="1" si="6550">IF(H278,IF(N278&gt;0,FALSE,IF(BU278&lt;&gt;"",MATCH(BU278,DataType,0)=1,FALSE)),"")</f>
        <v>0</v>
      </c>
      <c r="AU278" s="17" t="b">
        <f t="shared" ref="AU278" ca="1" si="6551">IF(H278,IF(N278&gt;0,TRUE,IF(BU278&lt;&gt;"",MATCH(BU278,DataType,0)=2,FALSE)),"")</f>
        <v>1</v>
      </c>
      <c r="AV278" s="17" t="b">
        <f t="shared" ref="AV278" ca="1" si="6552">IF(H278,IF(N278&gt;0,FALSE,IF(BU278&lt;&gt;"",MATCH(BU278,DataType,0)=3,FALSE)),"")</f>
        <v>0</v>
      </c>
      <c r="AW278" s="17" t="b">
        <f t="shared" ref="AW278" ca="1" si="6553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554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555">IF(H278,BU278="",FALSE)</f>
        <v>1</v>
      </c>
      <c r="BB278" s="17" t="b">
        <v>0</v>
      </c>
      <c r="BC278" s="17" t="b">
        <f t="shared" ref="BC278" ca="1" si="6556">IF(BA278,IF(N278&gt;0,AND(AZ278,Z278=0),FALSE),"")</f>
        <v>1</v>
      </c>
      <c r="BD278" s="17" t="b">
        <f t="shared" ref="BD278" ca="1" si="6557">IF(BA278,IF(N278&gt;0,AND(NOT(AZ278),Z278=0),FALSE),"")</f>
        <v>0</v>
      </c>
      <c r="BE278" s="17" t="str">
        <f t="shared" ca="1" si="5277"/>
        <v/>
      </c>
      <c r="BF278" s="17" t="b">
        <f t="shared" ca="1" si="5278"/>
        <v>0</v>
      </c>
      <c r="BG278" s="17" t="b">
        <f t="shared" ref="BG278" ca="1" si="6558">IF(BA278,IF(OR(BB278:BF278),FALSE,IF(Z278=0,FALSE,Z278&gt;0)),"")</f>
        <v>0</v>
      </c>
      <c r="BH278" s="17" t="b">
        <f t="shared" ref="BH278" ca="1" si="6559">IF(BA278,COUNTIF(BB278:BG278,TRUE)=1,"")</f>
        <v>1</v>
      </c>
      <c r="BI278" s="17">
        <f t="shared" ref="BI278" ca="1" si="6560">IF(BA278,IFERROR(MATCH(TRUE,BB278:BG278,0),7),"")</f>
        <v>2</v>
      </c>
      <c r="BJ278" s="17" t="b">
        <f t="shared" ref="BJ278" ca="1" si="6561">DF278&lt;&gt;""</f>
        <v>0</v>
      </c>
      <c r="BK278" s="17" t="str">
        <f t="shared" ca="1" si="5283"/>
        <v/>
      </c>
      <c r="BL278" s="17" t="str">
        <f t="shared" ref="BL278" ca="1" si="6562">IF(H278,IF(AND(NOT(BA278),AU278),AC278&gt;0,""),"")</f>
        <v/>
      </c>
      <c r="BM278" s="17" t="str">
        <f t="shared" ref="BM278" ca="1" si="6563">IF(H278,IF(BA278,CHOOSE(BI278,"0","F","L","I","N",IF(AA278&gt;0.5,"N","S"),"0"),CHOOSE(MATCH(BU278,DataType,0),"S",IF(BK278,"I","N"),"D"  )),"")</f>
        <v>F</v>
      </c>
      <c r="BN278" s="17" t="str">
        <f t="shared" ref="BN278" ca="1" si="6564">IF(H278,IF(BJ278,"E",IF(BA278,CHOOSE(BI278,"0","F","L","I","N","S","0"),CHOOSE(MATCH(BU278,DataType,0),"S",IF(BK278,"I","N"),"D"  ))),"")</f>
        <v>F</v>
      </c>
      <c r="BO278" s="17" t="str">
        <f t="shared" ref="BO278" ca="1" si="6565">IF($H278,IF(BM278="0","",IF(AND(AR278,N278=2),"D",IF(BM278="S","N",IF(AL278,"O",IF(AM278,"I","N"))))),"")</f>
        <v>N</v>
      </c>
      <c r="BP278" s="14" t="b">
        <f t="shared" ref="BP278" ca="1" si="656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567">IF(MID(DC278,1,1)="■",MID(DC278,2,LEN(DC278)),DC278)</f>
        <v/>
      </c>
      <c r="DE278" s="14" t="str">
        <f t="shared" ref="DE278" ca="1" si="6568">IF(DD278&lt;&gt;"",IF(MID(DD278,LEN(DD278),1)="■",MID(DD278,1,LEN(DD278)-1),DD278),"")</f>
        <v/>
      </c>
      <c r="DF278" s="14" t="str">
        <f t="shared" ref="DF278" ca="1" si="6569">IFERROR(IF(DE278&lt;&gt;"",SUBSTITUTE(DE278,"■",". "),""),"##INTERNAL_ERROR")</f>
        <v/>
      </c>
      <c r="DG278" s="14" t="str">
        <f t="shared" ref="DG278" ca="1" si="6570">IF(CN278&lt;&gt;0,"Variable name don't comply with the naming convention","")</f>
        <v/>
      </c>
      <c r="DH278" s="14" t="str">
        <f t="shared" ref="DH278" ca="1" si="657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572">IF(CP278&lt;&gt;"","Variable label exceed length 150","")</f>
        <v/>
      </c>
      <c r="DJ278" s="14" t="str">
        <f t="shared" ref="DJ278" ca="1" si="657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574">IF(CR278&lt;&gt;"","The following cases have values below declared theorethical min: " &amp;SUBSTITUTE(CR278," ",", "),"")</f>
        <v/>
      </c>
      <c r="DL278" s="14" t="str">
        <f t="shared" ref="DL278" ca="1" si="6575">IF(CS278&lt;&gt;"","The following cases have values above declared theorethical max: " &amp;SUBSTITUTE(CS278," ",", "),"")</f>
        <v/>
      </c>
      <c r="DM278" s="14" t="str">
        <f t="shared" ref="DM278" ca="1" si="657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577">IF(CV278&lt;&gt;"","The following records are missing in this required field: " &amp;SUBSTITUTE(CV278," ",", "),"")</f>
        <v/>
      </c>
      <c r="DP278" s="14" t="str">
        <f t="shared" ref="DP278" ca="1" si="6578">IF(CW278&lt;&gt;"","The following cases have non-integer values: " &amp;SUBSTITUTE(CW278," ",", "),"")</f>
        <v/>
      </c>
      <c r="DQ278" s="14" t="str">
        <f t="shared" ref="DQ278" ca="1" si="6579">IF(CX278&lt;&gt;"","The following cases are non-numeric: " &amp;SUBSTITUTE(CX278," ",", "),"")</f>
        <v/>
      </c>
      <c r="DR278" s="14" t="str">
        <f t="shared" ref="DR278" ca="1" si="658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58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582">OR(ED278&lt;&gt;"",EF278&lt;&gt;"",EG278&lt;&gt;"")</f>
        <v>0</v>
      </c>
      <c r="EA278" s="14" t="str">
        <f t="shared" ref="EA278" ca="1" si="6583">IF(EB278&lt;&gt;"",G278 &amp; " (" &amp; F278 &amp; ")","")</f>
        <v>Metastasis - other Plevic (q_85b_12)</v>
      </c>
      <c r="EB278" s="14" t="str">
        <f t="shared" ref="EB278" ca="1" si="658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585">IF(EB278&lt;&gt;"",G278 &amp; " (" &amp; F278 &amp; "): " &amp; EB278,"")</f>
        <v xml:space="preserve">Metastasis - other Plevic (q_85b_12): Values must be numeric. </v>
      </c>
      <c r="ED278" s="14" t="str">
        <f t="shared" ref="ED278" ca="1" si="658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58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588">IF($H278,AG278,"")</f>
        <v/>
      </c>
      <c r="EG278" s="14" t="str">
        <f t="shared" ref="EG278" ca="1" si="6589">IF($H278,AJ278,"")</f>
        <v/>
      </c>
      <c r="EM278" s="14" t="b">
        <f t="shared" ref="EM278" ca="1" si="6590">OR(EC278&lt;&gt;"",DF278&lt;&gt;"")</f>
        <v>1</v>
      </c>
      <c r="EN278" s="14">
        <f t="shared" ref="EN278" ca="1" si="6591">IF(EM278,C278,"")</f>
        <v>265</v>
      </c>
      <c r="EO278" s="14" t="str">
        <f t="shared" ref="EO278" ca="1" si="6592">IF(EM278,F278,"")</f>
        <v>q_85b_12</v>
      </c>
      <c r="EP278" s="14" t="str">
        <f t="shared" ref="EP278" ca="1" si="6593">EC278</f>
        <v xml:space="preserve">Metastasis - other Plevic (q_85b_12): Values must be numeric. </v>
      </c>
      <c r="EQ278" s="14" t="str">
        <f t="shared" ref="EQ278" ca="1" si="6594">DF278</f>
        <v/>
      </c>
    </row>
    <row r="279" spans="2:147" s="14" customFormat="1">
      <c r="B279" s="14" t="str">
        <f t="shared" ref="B279" ca="1" si="6595">DF279</f>
        <v/>
      </c>
      <c r="C279" s="14">
        <f t="shared" ref="C279" ca="1" si="6596">IF(OFFSET(B279,-1,COLUMN(VariableExists)-2),OFFSET(B279,-1,1)+1,OFFSET(B279,-1,1))</f>
        <v>266</v>
      </c>
      <c r="D279" s="14">
        <f t="shared" ref="D279" si="6597">ROW(A279)-2</f>
        <v>277</v>
      </c>
      <c r="E279" s="14" t="str">
        <f t="shared" ref="E279" ca="1" si="6598">IF(OR(G279="",ROW(G279)=2),"",IF(Z279&gt;0,"S",IF(AX279,IF(J279=2,"D","N"),"I")))</f>
        <v>D</v>
      </c>
      <c r="F279" s="14" t="str">
        <f t="shared" ref="F279" ca="1" si="6599">IF(H279,O279,"")</f>
        <v>q_85b_13</v>
      </c>
      <c r="G279" s="14" t="str">
        <f t="shared" ref="G279" ca="1" si="6600">IF(H279,P279,"")</f>
        <v>Metastasis - Spine</v>
      </c>
      <c r="H279" s="14" t="b">
        <f t="shared" ref="H279" ca="1" si="660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[DBTemplate.xlsm]labels!UI3:UI725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[DBTemplate.xlsm]labels!UI3:UI4</v>
      </c>
      <c r="L279" s="14" t="str">
        <f ca="1">IF($H279,IF($J279&gt;0,ADDRESS(3,(D279+1)*2,4,,"["&amp;wew!$G$7&amp;"]"&amp;_sheetname_labels)&amp;":"&amp;ADDRESS(2+J279,(D279+1)*2,4),""),"")</f>
        <v>[DBTemplate.xlsm]labels!UJ3:UJ4</v>
      </c>
      <c r="M279" s="14">
        <f t="shared" ref="M279" ca="1" si="6602">IF($H279,IF(J279&gt;0,COUNTA(INDIRECT(K279))-COUNT(INDIRECT(K279)),0),"")</f>
        <v>0</v>
      </c>
      <c r="N279" s="14">
        <f t="shared" ref="N279" ca="1" si="6603">IF(H279,J279-M279,"")</f>
        <v>2</v>
      </c>
      <c r="O279" s="14" t="str">
        <f t="shared" ref="O279" ca="1" si="6604">IF(INDIRECT(ADDRESS(2,D279+1,,,_sheetname_dataframe))="","",INDIRECT(ADDRESS(2,D279+1,,,_sheetname_dataframe)))</f>
        <v>q_85b_13</v>
      </c>
      <c r="P279" s="14" t="str">
        <f t="shared" ref="P279" ca="1" si="660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[DBTemplate.xlsm]data_frame!JR3:JR3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606">IF(H279,S279-T279-W279,"")</f>
        <v>0</v>
      </c>
      <c r="AA279" s="12" t="str">
        <f t="shared" ref="AA279" ca="1" si="660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608">IF($H279,IF(AC279&lt;&gt;"",IF(AC279=0,1,IF(AC279/W279&lt;0.15,2,3)),0),"")</f>
        <v>1</v>
      </c>
      <c r="AE279" s="17" t="b">
        <f t="shared" ref="AE279" ca="1" si="660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610">IF(AE279,IF($H279,IF(INDIRECT(ADDRESS(1,D279+2,,,_sheetname_dataframe))="","",INDIRECT(ADDRESS(1,D279+2,,,_sheetname_dataframe))),""),"")</f>
        <v/>
      </c>
      <c r="AH279" s="17" t="b">
        <f t="shared" ref="AH279" ca="1" si="661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612">IF(AH279,IF($H279,IF(INDIRECT(ADDRESS(1,D279+3,,,_sheetname_dataframe))="","",INDIRECT(ADDRESS(1,D279+3,,,_sheetname_dataframe))),""),"")</f>
        <v/>
      </c>
      <c r="AK279" s="17" t="b">
        <f t="shared" ref="AK279" ca="1" si="6613">IF(H279,OR(AQ279,AD279=2),"")</f>
        <v>0</v>
      </c>
      <c r="AL279" s="17" t="b">
        <f t="shared" ref="AL279" ca="1" si="6614">IF($H279,IF(BV279&lt;&gt;"",IF(OR(BM279="F",BM279="L",BM279="I",BM279="D"),BV279&lt;&gt;0)),"")</f>
        <v>0</v>
      </c>
      <c r="AM279" s="17" t="b">
        <f t="shared" ref="AM279" ca="1" si="6615">IF($H279,AND(NOT(AL279),OR(IF(BW279&lt;&gt;"",IF(OR(BM279="F",BM279="L"),BW279&lt;&gt;0)),BM279="I",BM279="N",BM279="D")),"")</f>
        <v>0</v>
      </c>
      <c r="AN279" s="17">
        <f t="shared" ref="AN279" ca="1" si="6616">IF(COUNTA(INDIRECT(Q279))=0,0, IF(AND(AO279&lt;&gt;"",X279&lt;AO279),1,IF(AND(AP279&lt;&gt;"",Y279&gt;AP279),1,IF(AND(AQ279,AC279&gt;0),2,0))))</f>
        <v>0</v>
      </c>
      <c r="AO279" s="24" t="str">
        <f t="shared" ref="AO279" ca="1" si="6617">IF($H279,IF(BY279&lt;&gt;"",IF(ISNUMBER(BY279),BY279,""),""),"")</f>
        <v/>
      </c>
      <c r="AP279" s="24" t="str">
        <f t="shared" ref="AP279" ca="1" si="6618">IF($H279,IF(BZ279&lt;&gt;"",IF(ISNUMBER(BZ279),BZ279,""),""),"")</f>
        <v/>
      </c>
      <c r="AQ279" s="17" t="b">
        <f t="shared" ca="1" si="5266"/>
        <v>0</v>
      </c>
      <c r="AR279" s="17" t="b">
        <f t="shared" ref="AR279" ca="1" si="6619">IF(H279,IF(N279&gt;0,IF(BQ279&lt;&gt;"",BQ279&lt;&gt;0,FALSE),FALSE),"")</f>
        <v>0</v>
      </c>
      <c r="AS279" s="17" t="b">
        <f t="shared" ref="AS279" ca="1" si="6620">IF(H279,IF(BR279&lt;&gt;"",BR279&lt;&gt;0,FALSE),"")</f>
        <v>0</v>
      </c>
      <c r="AT279" s="17" t="b">
        <f t="shared" ref="AT279" ca="1" si="6621">IF(H279,IF(N279&gt;0,FALSE,IF(BU279&lt;&gt;"",MATCH(BU279,DataType,0)=1,FALSE)),"")</f>
        <v>0</v>
      </c>
      <c r="AU279" s="17" t="b">
        <f t="shared" ref="AU279" ca="1" si="6622">IF(H279,IF(N279&gt;0,TRUE,IF(BU279&lt;&gt;"",MATCH(BU279,DataType,0)=2,FALSE)),"")</f>
        <v>1</v>
      </c>
      <c r="AV279" s="17" t="b">
        <f t="shared" ref="AV279" ca="1" si="6623">IF(H279,IF(N279&gt;0,FALSE,IF(BU279&lt;&gt;"",MATCH(BU279,DataType,0)=3,FALSE)),"")</f>
        <v>0</v>
      </c>
      <c r="AW279" s="17" t="b">
        <f t="shared" ref="AW279" ca="1" si="6624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625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626">IF(H279,BU279="",FALSE)</f>
        <v>1</v>
      </c>
      <c r="BB279" s="17" t="b">
        <v>0</v>
      </c>
      <c r="BC279" s="17" t="b">
        <f t="shared" ref="BC279" ca="1" si="6627">IF(BA279,IF(N279&gt;0,AND(AZ279,Z279=0),FALSE),"")</f>
        <v>1</v>
      </c>
      <c r="BD279" s="17" t="b">
        <f t="shared" ref="BD279" ca="1" si="6628">IF(BA279,IF(N279&gt;0,AND(NOT(AZ279),Z279=0),FALSE),"")</f>
        <v>0</v>
      </c>
      <c r="BE279" s="17" t="str">
        <f t="shared" ca="1" si="5277"/>
        <v/>
      </c>
      <c r="BF279" s="17" t="b">
        <f t="shared" ca="1" si="5278"/>
        <v>0</v>
      </c>
      <c r="BG279" s="17" t="b">
        <f t="shared" ref="BG279" ca="1" si="6629">IF(BA279,IF(OR(BB279:BF279),FALSE,IF(Z279=0,FALSE,Z279&gt;0)),"")</f>
        <v>0</v>
      </c>
      <c r="BH279" s="17" t="b">
        <f t="shared" ref="BH279" ca="1" si="6630">IF(BA279,COUNTIF(BB279:BG279,TRUE)=1,"")</f>
        <v>1</v>
      </c>
      <c r="BI279" s="17">
        <f t="shared" ref="BI279" ca="1" si="6631">IF(BA279,IFERROR(MATCH(TRUE,BB279:BG279,0),7),"")</f>
        <v>2</v>
      </c>
      <c r="BJ279" s="17" t="b">
        <f t="shared" ref="BJ279" ca="1" si="6632">DF279&lt;&gt;""</f>
        <v>0</v>
      </c>
      <c r="BK279" s="17" t="str">
        <f t="shared" ca="1" si="5283"/>
        <v/>
      </c>
      <c r="BL279" s="17" t="str">
        <f t="shared" ref="BL279" ca="1" si="6633">IF(H279,IF(AND(NOT(BA279),AU279),AC279&gt;0,""),"")</f>
        <v/>
      </c>
      <c r="BM279" s="17" t="str">
        <f t="shared" ref="BM279" ca="1" si="6634">IF(H279,IF(BA279,CHOOSE(BI279,"0","F","L","I","N",IF(AA279&gt;0.5,"N","S"),"0"),CHOOSE(MATCH(BU279,DataType,0),"S",IF(BK279,"I","N"),"D"  )),"")</f>
        <v>F</v>
      </c>
      <c r="BN279" s="17" t="str">
        <f t="shared" ref="BN279" ca="1" si="6635">IF(H279,IF(BJ279,"E",IF(BA279,CHOOSE(BI279,"0","F","L","I","N","S","0"),CHOOSE(MATCH(BU279,DataType,0),"S",IF(BK279,"I","N"),"D"  ))),"")</f>
        <v>F</v>
      </c>
      <c r="BO279" s="17" t="str">
        <f t="shared" ref="BO279" ca="1" si="6636">IF($H279,IF(BM279="0","",IF(AND(AR279,N279=2),"D",IF(BM279="S","N",IF(AL279,"O",IF(AM279,"I","N"))))),"")</f>
        <v>N</v>
      </c>
      <c r="BP279" s="14" t="b">
        <f t="shared" ref="BP279" ca="1" si="6637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638">IF(MID(DC279,1,1)="■",MID(DC279,2,LEN(DC279)),DC279)</f>
        <v/>
      </c>
      <c r="DE279" s="14" t="str">
        <f t="shared" ref="DE279" ca="1" si="6639">IF(DD279&lt;&gt;"",IF(MID(DD279,LEN(DD279),1)="■",MID(DD279,1,LEN(DD279)-1),DD279),"")</f>
        <v/>
      </c>
      <c r="DF279" s="14" t="str">
        <f t="shared" ref="DF279" ca="1" si="6640">IFERROR(IF(DE279&lt;&gt;"",SUBSTITUTE(DE279,"■",". "),""),"##INTERNAL_ERROR")</f>
        <v/>
      </c>
      <c r="DG279" s="14" t="str">
        <f t="shared" ref="DG279" ca="1" si="6641">IF(CN279&lt;&gt;0,"Variable name don't comply with the naming convention","")</f>
        <v/>
      </c>
      <c r="DH279" s="14" t="str">
        <f t="shared" ref="DH279" ca="1" si="6642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643">IF(CP279&lt;&gt;"","Variable label exceed length 150","")</f>
        <v/>
      </c>
      <c r="DJ279" s="14" t="str">
        <f t="shared" ref="DJ279" ca="1" si="6644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645">IF(CR279&lt;&gt;"","The following cases have values below declared theorethical min: " &amp;SUBSTITUTE(CR279," ",", "),"")</f>
        <v/>
      </c>
      <c r="DL279" s="14" t="str">
        <f t="shared" ref="DL279" ca="1" si="6646">IF(CS279&lt;&gt;"","The following cases have values above declared theorethical max: " &amp;SUBSTITUTE(CS279," ",", "),"")</f>
        <v/>
      </c>
      <c r="DM279" s="14" t="str">
        <f t="shared" ref="DM279" ca="1" si="6647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6648">IF(CV279&lt;&gt;"","The following records are missing in this required field: " &amp;SUBSTITUTE(CV279," ",", "),"")</f>
        <v/>
      </c>
      <c r="DP279" s="14" t="str">
        <f t="shared" ref="DP279" ca="1" si="6649">IF(CW279&lt;&gt;"","The following cases have non-integer values: " &amp;SUBSTITUTE(CW279," ",", "),"")</f>
        <v/>
      </c>
      <c r="DQ279" s="14" t="str">
        <f t="shared" ref="DQ279" ca="1" si="6650">IF(CX279&lt;&gt;"","The following cases are non-numeric: " &amp;SUBSTITUTE(CX279," ",", "),"")</f>
        <v/>
      </c>
      <c r="DR279" s="14" t="str">
        <f t="shared" ref="DR279" ca="1" si="6651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6652">IF(CZ279&lt;&gt;"","In the following cases " &amp; P279 &amp; " " &amp; LOWER(MID(AJ279,1,1)) &amp; MID(AJ279,2,LEN(AJ279)) &amp; ": " &amp;SUBSTITUTE(CZ279," ",", "),"")</f>
        <v/>
      </c>
      <c r="DZ279" s="14" t="b">
        <f t="shared" ref="DZ279" ca="1" si="6653">OR(ED279&lt;&gt;"",EF279&lt;&gt;"",EG279&lt;&gt;"")</f>
        <v>0</v>
      </c>
      <c r="EA279" s="14" t="str">
        <f t="shared" ref="EA279" ca="1" si="6654">IF(EB279&lt;&gt;"",G279 &amp; " (" &amp; F279 &amp; ")","")</f>
        <v>Metastasis - Spine (q_85b_13)</v>
      </c>
      <c r="EB279" s="14" t="str">
        <f t="shared" ref="EB279" ca="1" si="6655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6656">IF(EB279&lt;&gt;"",G279 &amp; " (" &amp; F279 &amp; "): " &amp; EB279,"")</f>
        <v xml:space="preserve">Metastasis - Spine (q_85b_13): Values must be numeric. </v>
      </c>
      <c r="ED279" s="14" t="str">
        <f t="shared" ref="ED279" ca="1" si="6657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6658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6659">IF($H279,AG279,"")</f>
        <v/>
      </c>
      <c r="EG279" s="14" t="str">
        <f t="shared" ref="EG279" ca="1" si="6660">IF($H279,AJ279,"")</f>
        <v/>
      </c>
      <c r="EM279" s="14" t="b">
        <f t="shared" ref="EM279" ca="1" si="6661">OR(EC279&lt;&gt;"",DF279&lt;&gt;"")</f>
        <v>1</v>
      </c>
      <c r="EN279" s="14">
        <f t="shared" ref="EN279" ca="1" si="6662">IF(EM279,C279,"")</f>
        <v>266</v>
      </c>
      <c r="EO279" s="14" t="str">
        <f t="shared" ref="EO279" ca="1" si="6663">IF(EM279,F279,"")</f>
        <v>q_85b_13</v>
      </c>
      <c r="EP279" s="14" t="str">
        <f t="shared" ref="EP279" ca="1" si="6664">EC279</f>
        <v xml:space="preserve">Metastasis - Spine (q_85b_13): Values must be numeric. </v>
      </c>
      <c r="EQ279" s="14" t="str">
        <f t="shared" ref="EQ279" ca="1" si="6665">DF279</f>
        <v/>
      </c>
    </row>
    <row r="280" spans="2:147" s="14" customFormat="1">
      <c r="B280" s="14" t="str">
        <f t="shared" ref="B280" ca="1" si="6666">DF280</f>
        <v/>
      </c>
      <c r="C280" s="14">
        <f t="shared" ref="C280" ca="1" si="6667">IF(OFFSET(B280,-1,COLUMN(VariableExists)-2),OFFSET(B280,-1,1)+1,OFFSET(B280,-1,1))</f>
        <v>267</v>
      </c>
      <c r="D280" s="14">
        <f t="shared" ref="D280" si="6668">ROW(A280)-2</f>
        <v>278</v>
      </c>
      <c r="E280" s="14" t="str">
        <f t="shared" ref="E280" ca="1" si="6669">IF(OR(G280="",ROW(G280)=2),"",IF(Z280&gt;0,"S",IF(AX280,IF(J280=2,"D","N"),"I")))</f>
        <v>D</v>
      </c>
      <c r="F280" s="14" t="str">
        <f t="shared" ref="F280" ca="1" si="6670">IF(H280,O280,"")</f>
        <v>q_85b_14</v>
      </c>
      <c r="G280" s="14" t="str">
        <f t="shared" ref="G280" ca="1" si="6671">IF(H280,P280,"")</f>
        <v>Metastasis - UL bone &amp; sarcomas</v>
      </c>
      <c r="H280" s="14" t="b">
        <f t="shared" ref="H280" ca="1" si="6672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[DBTemplate.xlsm]labels!UK3:UK725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[DBTemplate.xlsm]labels!UK3:UK4</v>
      </c>
      <c r="L280" s="14" t="str">
        <f ca="1">IF($H280,IF($J280&gt;0,ADDRESS(3,(D280+1)*2,4,,"["&amp;wew!$G$7&amp;"]"&amp;_sheetname_labels)&amp;":"&amp;ADDRESS(2+J280,(D280+1)*2,4),""),"")</f>
        <v>[DBTemplate.xlsm]labels!UL3:UL4</v>
      </c>
      <c r="M280" s="14">
        <f t="shared" ref="M280" ca="1" si="6673">IF($H280,IF(J280&gt;0,COUNTA(INDIRECT(K280))-COUNT(INDIRECT(K280)),0),"")</f>
        <v>0</v>
      </c>
      <c r="N280" s="14">
        <f t="shared" ref="N280" ca="1" si="6674">IF(H280,J280-M280,"")</f>
        <v>2</v>
      </c>
      <c r="O280" s="14" t="str">
        <f t="shared" ref="O280" ca="1" si="6675">IF(INDIRECT(ADDRESS(2,D280+1,,,_sheetname_dataframe))="","",INDIRECT(ADDRESS(2,D280+1,,,_sheetname_dataframe)))</f>
        <v>q_85b_14</v>
      </c>
      <c r="P280" s="14" t="str">
        <f t="shared" ref="P280" ca="1" si="6676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[DBTemplate.xlsm]data_frame!JS3:JS3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6677">IF(H280,S280-T280-W280,"")</f>
        <v>0</v>
      </c>
      <c r="AA280" s="12" t="str">
        <f t="shared" ref="AA280" ca="1" si="6678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6679">IF($H280,IF(AC280&lt;&gt;"",IF(AC280=0,1,IF(AC280/W280&lt;0.15,2,3)),0),"")</f>
        <v>1</v>
      </c>
      <c r="AE280" s="17" t="b">
        <f t="shared" ref="AE280" ca="1" si="6680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6681">IF(AE280,IF($H280,IF(INDIRECT(ADDRESS(1,D280+2,,,_sheetname_dataframe))="","",INDIRECT(ADDRESS(1,D280+2,,,_sheetname_dataframe))),""),"")</f>
        <v/>
      </c>
      <c r="AH280" s="17" t="b">
        <f t="shared" ref="AH280" ca="1" si="6682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6683">IF(AH280,IF($H280,IF(INDIRECT(ADDRESS(1,D280+3,,,_sheetname_dataframe))="","",INDIRECT(ADDRESS(1,D280+3,,,_sheetname_dataframe))),""),"")</f>
        <v/>
      </c>
      <c r="AK280" s="17" t="b">
        <f t="shared" ref="AK280" ca="1" si="6684">IF(H280,OR(AQ280,AD280=2),"")</f>
        <v>0</v>
      </c>
      <c r="AL280" s="17" t="b">
        <f t="shared" ref="AL280" ca="1" si="6685">IF($H280,IF(BV280&lt;&gt;"",IF(OR(BM280="F",BM280="L",BM280="I",BM280="D"),BV280&lt;&gt;0)),"")</f>
        <v>0</v>
      </c>
      <c r="AM280" s="17" t="b">
        <f t="shared" ref="AM280" ca="1" si="6686">IF($H280,AND(NOT(AL280),OR(IF(BW280&lt;&gt;"",IF(OR(BM280="F",BM280="L"),BW280&lt;&gt;0)),BM280="I",BM280="N",BM280="D")),"")</f>
        <v>0</v>
      </c>
      <c r="AN280" s="17">
        <f t="shared" ref="AN280" ca="1" si="6687">IF(COUNTA(INDIRECT(Q280))=0,0, IF(AND(AO280&lt;&gt;"",X280&lt;AO280),1,IF(AND(AP280&lt;&gt;"",Y280&gt;AP280),1,IF(AND(AQ280,AC280&gt;0),2,0))))</f>
        <v>0</v>
      </c>
      <c r="AO280" s="24" t="str">
        <f t="shared" ref="AO280" ca="1" si="6688">IF($H280,IF(BY280&lt;&gt;"",IF(ISNUMBER(BY280),BY280,""),""),"")</f>
        <v/>
      </c>
      <c r="AP280" s="24" t="str">
        <f t="shared" ref="AP280" ca="1" si="6689">IF($H280,IF(BZ280&lt;&gt;"",IF(ISNUMBER(BZ280),BZ280,""),""),"")</f>
        <v/>
      </c>
      <c r="AQ280" s="17" t="b">
        <f t="shared" ca="1" si="5266"/>
        <v>0</v>
      </c>
      <c r="AR280" s="17" t="b">
        <f t="shared" ref="AR280" ca="1" si="6690">IF(H280,IF(N280&gt;0,IF(BQ280&lt;&gt;"",BQ280&lt;&gt;0,FALSE),FALSE),"")</f>
        <v>0</v>
      </c>
      <c r="AS280" s="17" t="b">
        <f t="shared" ref="AS280" ca="1" si="6691">IF(H280,IF(BR280&lt;&gt;"",BR280&lt;&gt;0,FALSE),"")</f>
        <v>0</v>
      </c>
      <c r="AT280" s="17" t="b">
        <f t="shared" ref="AT280" ca="1" si="6692">IF(H280,IF(N280&gt;0,FALSE,IF(BU280&lt;&gt;"",MATCH(BU280,DataType,0)=1,FALSE)),"")</f>
        <v>0</v>
      </c>
      <c r="AU280" s="17" t="b">
        <f t="shared" ref="AU280" ca="1" si="6693">IF(H280,IF(N280&gt;0,TRUE,IF(BU280&lt;&gt;"",MATCH(BU280,DataType,0)=2,FALSE)),"")</f>
        <v>1</v>
      </c>
      <c r="AV280" s="17" t="b">
        <f t="shared" ref="AV280" ca="1" si="6694">IF(H280,IF(N280&gt;0,FALSE,IF(BU280&lt;&gt;"",MATCH(BU280,DataType,0)=3,FALSE)),"")</f>
        <v>0</v>
      </c>
      <c r="AW280" s="17" t="b">
        <f t="shared" ref="AW280" ca="1" si="6695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6696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6697">IF(H280,BU280="",FALSE)</f>
        <v>1</v>
      </c>
      <c r="BB280" s="17" t="b">
        <v>0</v>
      </c>
      <c r="BC280" s="17" t="b">
        <f t="shared" ref="BC280" ca="1" si="6698">IF(BA280,IF(N280&gt;0,AND(AZ280,Z280=0),FALSE),"")</f>
        <v>1</v>
      </c>
      <c r="BD280" s="17" t="b">
        <f t="shared" ref="BD280" ca="1" si="6699">IF(BA280,IF(N280&gt;0,AND(NOT(AZ280),Z280=0),FALSE),"")</f>
        <v>0</v>
      </c>
      <c r="BE280" s="17" t="str">
        <f t="shared" ca="1" si="5277"/>
        <v/>
      </c>
      <c r="BF280" s="17" t="b">
        <f t="shared" ca="1" si="5278"/>
        <v>0</v>
      </c>
      <c r="BG280" s="17" t="b">
        <f t="shared" ref="BG280" ca="1" si="6700">IF(BA280,IF(OR(BB280:BF280),FALSE,IF(Z280=0,FALSE,Z280&gt;0)),"")</f>
        <v>0</v>
      </c>
      <c r="BH280" s="17" t="b">
        <f t="shared" ref="BH280" ca="1" si="6701">IF(BA280,COUNTIF(BB280:BG280,TRUE)=1,"")</f>
        <v>1</v>
      </c>
      <c r="BI280" s="17">
        <f t="shared" ref="BI280" ca="1" si="6702">IF(BA280,IFERROR(MATCH(TRUE,BB280:BG280,0),7),"")</f>
        <v>2</v>
      </c>
      <c r="BJ280" s="17" t="b">
        <f t="shared" ref="BJ280" ca="1" si="6703">DF280&lt;&gt;""</f>
        <v>0</v>
      </c>
      <c r="BK280" s="17" t="str">
        <f t="shared" ca="1" si="5283"/>
        <v/>
      </c>
      <c r="BL280" s="17" t="str">
        <f t="shared" ref="BL280" ca="1" si="6704">IF(H280,IF(AND(NOT(BA280),AU280),AC280&gt;0,""),"")</f>
        <v/>
      </c>
      <c r="BM280" s="17" t="str">
        <f t="shared" ref="BM280" ca="1" si="6705">IF(H280,IF(BA280,CHOOSE(BI280,"0","F","L","I","N",IF(AA280&gt;0.5,"N","S"),"0"),CHOOSE(MATCH(BU280,DataType,0),"S",IF(BK280,"I","N"),"D"  )),"")</f>
        <v>F</v>
      </c>
      <c r="BN280" s="17" t="str">
        <f t="shared" ref="BN280" ca="1" si="6706">IF(H280,IF(BJ280,"E",IF(BA280,CHOOSE(BI280,"0","F","L","I","N","S","0"),CHOOSE(MATCH(BU280,DataType,0),"S",IF(BK280,"I","N"),"D"  ))),"")</f>
        <v>F</v>
      </c>
      <c r="BO280" s="17" t="str">
        <f t="shared" ref="BO280" ca="1" si="6707">IF($H280,IF(BM280="0","",IF(AND(AR280,N280=2),"D",IF(BM280="S","N",IF(AL280,"O",IF(AM280,"I","N"))))),"")</f>
        <v>N</v>
      </c>
      <c r="BP280" s="14" t="b">
        <f t="shared" ref="BP280" ca="1" si="6708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6709">IF(MID(DC280,1,1)="■",MID(DC280,2,LEN(DC280)),DC280)</f>
        <v/>
      </c>
      <c r="DE280" s="14" t="str">
        <f t="shared" ref="DE280" ca="1" si="6710">IF(DD280&lt;&gt;"",IF(MID(DD280,LEN(DD280),1)="■",MID(DD280,1,LEN(DD280)-1),DD280),"")</f>
        <v/>
      </c>
      <c r="DF280" s="14" t="str">
        <f t="shared" ref="DF280" ca="1" si="6711">IFERROR(IF(DE280&lt;&gt;"",SUBSTITUTE(DE280,"■",". "),""),"##INTERNAL_ERROR")</f>
        <v/>
      </c>
      <c r="DG280" s="14" t="str">
        <f t="shared" ref="DG280" ca="1" si="6712">IF(CN280&lt;&gt;0,"Variable name don't comply with the naming convention","")</f>
        <v/>
      </c>
      <c r="DH280" s="14" t="str">
        <f t="shared" ref="DH280" ca="1" si="6713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6714">IF(CP280&lt;&gt;"","Variable label exceed length 150","")</f>
        <v/>
      </c>
      <c r="DJ280" s="14" t="str">
        <f t="shared" ref="DJ280" ca="1" si="6715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6716">IF(CR280&lt;&gt;"","The following cases have values below declared theorethical min: " &amp;SUBSTITUTE(CR280," ",", "),"")</f>
        <v/>
      </c>
      <c r="DL280" s="14" t="str">
        <f t="shared" ref="DL280" ca="1" si="6717">IF(CS280&lt;&gt;"","The following cases have values above declared theorethical max: " &amp;SUBSTITUTE(CS280," ",", "),"")</f>
        <v/>
      </c>
      <c r="DM280" s="14" t="str">
        <f t="shared" ref="DM280" ca="1" si="6718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6719">IF(CV280&lt;&gt;"","The following records are missing in this required field: " &amp;SUBSTITUTE(CV280," ",", "),"")</f>
        <v/>
      </c>
      <c r="DP280" s="14" t="str">
        <f t="shared" ref="DP280" ca="1" si="6720">IF(CW280&lt;&gt;"","The following cases have non-integer values: " &amp;SUBSTITUTE(CW280," ",", "),"")</f>
        <v/>
      </c>
      <c r="DQ280" s="14" t="str">
        <f t="shared" ref="DQ280" ca="1" si="6721">IF(CX280&lt;&gt;"","The following cases are non-numeric: " &amp;SUBSTITUTE(CX280," ",", "),"")</f>
        <v/>
      </c>
      <c r="DR280" s="14" t="str">
        <f t="shared" ref="DR280" ca="1" si="6722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6723">IF(CZ280&lt;&gt;"","In the following cases " &amp; P280 &amp; " " &amp; LOWER(MID(AJ280,1,1)) &amp; MID(AJ280,2,LEN(AJ280)) &amp; ": " &amp;SUBSTITUTE(CZ280," ",", "),"")</f>
        <v/>
      </c>
      <c r="DZ280" s="14" t="b">
        <f t="shared" ref="DZ280" ca="1" si="6724">OR(ED280&lt;&gt;"",EF280&lt;&gt;"",EG280&lt;&gt;"")</f>
        <v>0</v>
      </c>
      <c r="EA280" s="14" t="str">
        <f t="shared" ref="EA280" ca="1" si="6725">IF(EB280&lt;&gt;"",G280 &amp; " (" &amp; F280 &amp; ")","")</f>
        <v>Metastasis - UL bone &amp; sarcomas (q_85b_14)</v>
      </c>
      <c r="EB280" s="14" t="str">
        <f t="shared" ref="EB280" ca="1" si="6726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6727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6728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6729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6730">IF($H280,AG280,"")</f>
        <v/>
      </c>
      <c r="EG280" s="14" t="str">
        <f t="shared" ref="EG280" ca="1" si="6731">IF($H280,AJ280,"")</f>
        <v/>
      </c>
      <c r="EM280" s="14" t="b">
        <f t="shared" ref="EM280" ca="1" si="6732">OR(EC280&lt;&gt;"",DF280&lt;&gt;"")</f>
        <v>1</v>
      </c>
      <c r="EN280" s="14">
        <f t="shared" ref="EN280" ca="1" si="6733">IF(EM280,C280,"")</f>
        <v>267</v>
      </c>
      <c r="EO280" s="14" t="str">
        <f t="shared" ref="EO280" ca="1" si="6734">IF(EM280,F280,"")</f>
        <v>q_85b_14</v>
      </c>
      <c r="EP280" s="14" t="str">
        <f t="shared" ref="EP280" ca="1" si="6735">EC280</f>
        <v xml:space="preserve">Metastasis - UL bone &amp; sarcomas (q_85b_14): Values must be numeric. </v>
      </c>
      <c r="EQ280" s="14" t="str">
        <f t="shared" ref="EQ280" ca="1" si="6736">DF280</f>
        <v/>
      </c>
    </row>
    <row r="281" spans="2:147" s="14" customFormat="1">
      <c r="B281" s="14" t="str">
        <f t="shared" ref="B281" ca="1" si="6737">DF281</f>
        <v/>
      </c>
      <c r="C281" s="14">
        <f t="shared" ref="C281" ca="1" si="6738">IF(OFFSET(B281,-1,COLUMN(VariableExists)-2),OFFSET(B281,-1,1)+1,OFFSET(B281,-1,1))</f>
        <v>268</v>
      </c>
      <c r="D281" s="14">
        <f t="shared" ref="D281" si="6739">ROW(A281)-2</f>
        <v>279</v>
      </c>
      <c r="E281" s="14" t="str">
        <f t="shared" ref="E281" ca="1" si="6740">IF(OR(G281="",ROW(G281)=2),"",IF(Z281&gt;0,"S",IF(AX281,IF(J281=2,"D","N"),"I")))</f>
        <v>D</v>
      </c>
      <c r="F281" s="14" t="str">
        <f t="shared" ref="F281" ca="1" si="6741">IF(H281,O281,"")</f>
        <v>q_85b_15</v>
      </c>
      <c r="G281" s="14" t="str">
        <f t="shared" ref="G281" ca="1" si="6742">IF(H281,P281,"")</f>
        <v>Metastasis - LL bone &amp; sarcomas</v>
      </c>
      <c r="H281" s="14" t="b">
        <f t="shared" ref="H281" ca="1" si="6743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[DBTemplate.xlsm]labels!UM3:UM725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[DBTemplate.xlsm]labels!UM3:UM4</v>
      </c>
      <c r="L281" s="14" t="str">
        <f ca="1">IF($H281,IF($J281&gt;0,ADDRESS(3,(D281+1)*2,4,,"["&amp;wew!$G$7&amp;"]"&amp;_sheetname_labels)&amp;":"&amp;ADDRESS(2+J281,(D281+1)*2,4),""),"")</f>
        <v>[DBTemplate.xlsm]labels!UN3:UN4</v>
      </c>
      <c r="M281" s="14">
        <f t="shared" ref="M281" ca="1" si="6744">IF($H281,IF(J281&gt;0,COUNTA(INDIRECT(K281))-COUNT(INDIRECT(K281)),0),"")</f>
        <v>0</v>
      </c>
      <c r="N281" s="14">
        <f t="shared" ref="N281" ca="1" si="6745">IF(H281,J281-M281,"")</f>
        <v>2</v>
      </c>
      <c r="O281" s="14" t="str">
        <f t="shared" ref="O281" ca="1" si="6746">IF(INDIRECT(ADDRESS(2,D281+1,,,_sheetname_dataframe))="","",INDIRECT(ADDRESS(2,D281+1,,,_sheetname_dataframe)))</f>
        <v>q_85b_15</v>
      </c>
      <c r="P281" s="14" t="str">
        <f t="shared" ref="P281" ca="1" si="6747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[DBTemplate.xlsm]data_frame!JT3:JT3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6748">IF(H281,S281-T281-W281,"")</f>
        <v>0</v>
      </c>
      <c r="AA281" s="12" t="str">
        <f t="shared" ref="AA281" ca="1" si="6749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6750">IF($H281,IF(AC281&lt;&gt;"",IF(AC281=0,1,IF(AC281/W281&lt;0.15,2,3)),0),"")</f>
        <v>1</v>
      </c>
      <c r="AE281" s="17" t="b">
        <f t="shared" ref="AE281" ca="1" si="6751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6752">IF(AE281,IF($H281,IF(INDIRECT(ADDRESS(1,D281+2,,,_sheetname_dataframe))="","",INDIRECT(ADDRESS(1,D281+2,,,_sheetname_dataframe))),""),"")</f>
        <v/>
      </c>
      <c r="AH281" s="17" t="b">
        <f t="shared" ref="AH281" ca="1" si="6753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6754">IF(AH281,IF($H281,IF(INDIRECT(ADDRESS(1,D281+3,,,_sheetname_dataframe))="","",INDIRECT(ADDRESS(1,D281+3,,,_sheetname_dataframe))),""),"")</f>
        <v/>
      </c>
      <c r="AK281" s="17" t="b">
        <f t="shared" ref="AK281" ca="1" si="6755">IF(H281,OR(AQ281,AD281=2),"")</f>
        <v>0</v>
      </c>
      <c r="AL281" s="17" t="b">
        <f t="shared" ref="AL281" ca="1" si="6756">IF($H281,IF(BV281&lt;&gt;"",IF(OR(BM281="F",BM281="L",BM281="I",BM281="D"),BV281&lt;&gt;0)),"")</f>
        <v>0</v>
      </c>
      <c r="AM281" s="17" t="b">
        <f t="shared" ref="AM281" ca="1" si="6757">IF($H281,AND(NOT(AL281),OR(IF(BW281&lt;&gt;"",IF(OR(BM281="F",BM281="L"),BW281&lt;&gt;0)),BM281="I",BM281="N",BM281="D")),"")</f>
        <v>0</v>
      </c>
      <c r="AN281" s="17">
        <f t="shared" ref="AN281" ca="1" si="6758">IF(COUNTA(INDIRECT(Q281))=0,0, IF(AND(AO281&lt;&gt;"",X281&lt;AO281),1,IF(AND(AP281&lt;&gt;"",Y281&gt;AP281),1,IF(AND(AQ281,AC281&gt;0),2,0))))</f>
        <v>0</v>
      </c>
      <c r="AO281" s="24" t="str">
        <f t="shared" ref="AO281" ca="1" si="6759">IF($H281,IF(BY281&lt;&gt;"",IF(ISNUMBER(BY281),BY281,""),""),"")</f>
        <v/>
      </c>
      <c r="AP281" s="24" t="str">
        <f t="shared" ref="AP281" ca="1" si="6760">IF($H281,IF(BZ281&lt;&gt;"",IF(ISNUMBER(BZ281),BZ281,""),""),"")</f>
        <v/>
      </c>
      <c r="AQ281" s="17" t="b">
        <f t="shared" ca="1" si="5266"/>
        <v>0</v>
      </c>
      <c r="AR281" s="17" t="b">
        <f t="shared" ref="AR281" ca="1" si="6761">IF(H281,IF(N281&gt;0,IF(BQ281&lt;&gt;"",BQ281&lt;&gt;0,FALSE),FALSE),"")</f>
        <v>0</v>
      </c>
      <c r="AS281" s="17" t="b">
        <f t="shared" ref="AS281" ca="1" si="6762">IF(H281,IF(BR281&lt;&gt;"",BR281&lt;&gt;0,FALSE),"")</f>
        <v>0</v>
      </c>
      <c r="AT281" s="17" t="b">
        <f t="shared" ref="AT281" ca="1" si="6763">IF(H281,IF(N281&gt;0,FALSE,IF(BU281&lt;&gt;"",MATCH(BU281,DataType,0)=1,FALSE)),"")</f>
        <v>0</v>
      </c>
      <c r="AU281" s="17" t="b">
        <f t="shared" ref="AU281" ca="1" si="6764">IF(H281,IF(N281&gt;0,TRUE,IF(BU281&lt;&gt;"",MATCH(BU281,DataType,0)=2,FALSE)),"")</f>
        <v>1</v>
      </c>
      <c r="AV281" s="17" t="b">
        <f t="shared" ref="AV281" ca="1" si="6765">IF(H281,IF(N281&gt;0,FALSE,IF(BU281&lt;&gt;"",MATCH(BU281,DataType,0)=3,FALSE)),"")</f>
        <v>0</v>
      </c>
      <c r="AW281" s="17" t="b">
        <f t="shared" ref="AW281" ca="1" si="6766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6767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6768">IF(H281,BU281="",FALSE)</f>
        <v>1</v>
      </c>
      <c r="BB281" s="17" t="b">
        <v>0</v>
      </c>
      <c r="BC281" s="17" t="b">
        <f t="shared" ref="BC281" ca="1" si="6769">IF(BA281,IF(N281&gt;0,AND(AZ281,Z281=0),FALSE),"")</f>
        <v>1</v>
      </c>
      <c r="BD281" s="17" t="b">
        <f t="shared" ref="BD281" ca="1" si="6770">IF(BA281,IF(N281&gt;0,AND(NOT(AZ281),Z281=0),FALSE),"")</f>
        <v>0</v>
      </c>
      <c r="BE281" s="17" t="str">
        <f t="shared" ca="1" si="5277"/>
        <v/>
      </c>
      <c r="BF281" s="17" t="b">
        <f t="shared" ca="1" si="5278"/>
        <v>0</v>
      </c>
      <c r="BG281" s="17" t="b">
        <f t="shared" ref="BG281" ca="1" si="6771">IF(BA281,IF(OR(BB281:BF281),FALSE,IF(Z281=0,FALSE,Z281&gt;0)),"")</f>
        <v>0</v>
      </c>
      <c r="BH281" s="17" t="b">
        <f t="shared" ref="BH281" ca="1" si="6772">IF(BA281,COUNTIF(BB281:BG281,TRUE)=1,"")</f>
        <v>1</v>
      </c>
      <c r="BI281" s="17">
        <f t="shared" ref="BI281" ca="1" si="6773">IF(BA281,IFERROR(MATCH(TRUE,BB281:BG281,0),7),"")</f>
        <v>2</v>
      </c>
      <c r="BJ281" s="17" t="b">
        <f t="shared" ref="BJ281" ca="1" si="6774">DF281&lt;&gt;""</f>
        <v>0</v>
      </c>
      <c r="BK281" s="17" t="str">
        <f t="shared" ca="1" si="5283"/>
        <v/>
      </c>
      <c r="BL281" s="17" t="str">
        <f t="shared" ref="BL281" ca="1" si="6775">IF(H281,IF(AND(NOT(BA281),AU281),AC281&gt;0,""),"")</f>
        <v/>
      </c>
      <c r="BM281" s="17" t="str">
        <f t="shared" ref="BM281" ca="1" si="6776">IF(H281,IF(BA281,CHOOSE(BI281,"0","F","L","I","N",IF(AA281&gt;0.5,"N","S"),"0"),CHOOSE(MATCH(BU281,DataType,0),"S",IF(BK281,"I","N"),"D"  )),"")</f>
        <v>F</v>
      </c>
      <c r="BN281" s="17" t="str">
        <f t="shared" ref="BN281" ca="1" si="6777">IF(H281,IF(BJ281,"E",IF(BA281,CHOOSE(BI281,"0","F","L","I","N","S","0"),CHOOSE(MATCH(BU281,DataType,0),"S",IF(BK281,"I","N"),"D"  ))),"")</f>
        <v>F</v>
      </c>
      <c r="BO281" s="17" t="str">
        <f t="shared" ref="BO281" ca="1" si="6778">IF($H281,IF(BM281="0","",IF(AND(AR281,N281=2),"D",IF(BM281="S","N",IF(AL281,"O",IF(AM281,"I","N"))))),"")</f>
        <v>N</v>
      </c>
      <c r="BP281" s="14" t="b">
        <f t="shared" ref="BP281" ca="1" si="6779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6780">IF(MID(DC281,1,1)="■",MID(DC281,2,LEN(DC281)),DC281)</f>
        <v/>
      </c>
      <c r="DE281" s="14" t="str">
        <f t="shared" ref="DE281" ca="1" si="6781">IF(DD281&lt;&gt;"",IF(MID(DD281,LEN(DD281),1)="■",MID(DD281,1,LEN(DD281)-1),DD281),"")</f>
        <v/>
      </c>
      <c r="DF281" s="14" t="str">
        <f t="shared" ref="DF281" ca="1" si="6782">IFERROR(IF(DE281&lt;&gt;"",SUBSTITUTE(DE281,"■",". "),""),"##INTERNAL_ERROR")</f>
        <v/>
      </c>
      <c r="DG281" s="14" t="str">
        <f t="shared" ref="DG281" ca="1" si="6783">IF(CN281&lt;&gt;0,"Variable name don't comply with the naming convention","")</f>
        <v/>
      </c>
      <c r="DH281" s="14" t="str">
        <f t="shared" ref="DH281" ca="1" si="6784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6785">IF(CP281&lt;&gt;"","Variable label exceed length 150","")</f>
        <v/>
      </c>
      <c r="DJ281" s="14" t="str">
        <f t="shared" ref="DJ281" ca="1" si="6786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6787">IF(CR281&lt;&gt;"","The following cases have values below declared theorethical min: " &amp;SUBSTITUTE(CR281," ",", "),"")</f>
        <v/>
      </c>
      <c r="DL281" s="14" t="str">
        <f t="shared" ref="DL281" ca="1" si="6788">IF(CS281&lt;&gt;"","The following cases have values above declared theorethical max: " &amp;SUBSTITUTE(CS281," ",", "),"")</f>
        <v/>
      </c>
      <c r="DM281" s="14" t="str">
        <f t="shared" ref="DM281" ca="1" si="6789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6790">IF(CV281&lt;&gt;"","The following records are missing in this required field: " &amp;SUBSTITUTE(CV281," ",", "),"")</f>
        <v/>
      </c>
      <c r="DP281" s="14" t="str">
        <f t="shared" ref="DP281" ca="1" si="6791">IF(CW281&lt;&gt;"","The following cases have non-integer values: " &amp;SUBSTITUTE(CW281," ",", "),"")</f>
        <v/>
      </c>
      <c r="DQ281" s="14" t="str">
        <f t="shared" ref="DQ281" ca="1" si="6792">IF(CX281&lt;&gt;"","The following cases are non-numeric: " &amp;SUBSTITUTE(CX281," ",", "),"")</f>
        <v/>
      </c>
      <c r="DR281" s="14" t="str">
        <f t="shared" ref="DR281" ca="1" si="6793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6794">IF(CZ281&lt;&gt;"","In the following cases " &amp; P281 &amp; " " &amp; LOWER(MID(AJ281,1,1)) &amp; MID(AJ281,2,LEN(AJ281)) &amp; ": " &amp;SUBSTITUTE(CZ281," ",", "),"")</f>
        <v/>
      </c>
      <c r="DZ281" s="14" t="b">
        <f t="shared" ref="DZ281" ca="1" si="6795">OR(ED281&lt;&gt;"",EF281&lt;&gt;"",EG281&lt;&gt;"")</f>
        <v>0</v>
      </c>
      <c r="EA281" s="14" t="str">
        <f t="shared" ref="EA281" ca="1" si="6796">IF(EB281&lt;&gt;"",G281 &amp; " (" &amp; F281 &amp; ")","")</f>
        <v>Metastasis - LL bone &amp; sarcomas (q_85b_15)</v>
      </c>
      <c r="EB281" s="14" t="str">
        <f t="shared" ref="EB281" ca="1" si="6797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6798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6799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6800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6801">IF($H281,AG281,"")</f>
        <v/>
      </c>
      <c r="EG281" s="14" t="str">
        <f t="shared" ref="EG281" ca="1" si="6802">IF($H281,AJ281,"")</f>
        <v/>
      </c>
      <c r="EM281" s="14" t="b">
        <f t="shared" ref="EM281" ca="1" si="6803">OR(EC281&lt;&gt;"",DF281&lt;&gt;"")</f>
        <v>1</v>
      </c>
      <c r="EN281" s="14">
        <f t="shared" ref="EN281" ca="1" si="6804">IF(EM281,C281,"")</f>
        <v>268</v>
      </c>
      <c r="EO281" s="14" t="str">
        <f t="shared" ref="EO281" ca="1" si="6805">IF(EM281,F281,"")</f>
        <v>q_85b_15</v>
      </c>
      <c r="EP281" s="14" t="str">
        <f t="shared" ref="EP281" ca="1" si="6806">EC281</f>
        <v xml:space="preserve">Metastasis - LL bone &amp; sarcomas (q_85b_15): Values must be numeric. </v>
      </c>
      <c r="EQ281" s="14" t="str">
        <f t="shared" ref="EQ281" ca="1" si="6807">DF281</f>
        <v/>
      </c>
    </row>
    <row r="282" spans="2:147" s="14" customFormat="1">
      <c r="B282" s="14" t="str">
        <f t="shared" ref="B282" ca="1" si="6808">DF282</f>
        <v/>
      </c>
      <c r="C282" s="14">
        <f t="shared" ref="C282" ca="1" si="6809">IF(OFFSET(B282,-1,COLUMN(VariableExists)-2),OFFSET(B282,-1,1)+1,OFFSET(B282,-1,1))</f>
        <v>269</v>
      </c>
      <c r="D282" s="14">
        <f t="shared" ref="D282" si="6810">ROW(A282)-2</f>
        <v>280</v>
      </c>
      <c r="E282" s="14" t="str">
        <f t="shared" ref="E282" ca="1" si="6811">IF(OR(G282="",ROW(G282)=2),"",IF(Z282&gt;0,"S",IF(AX282,IF(J282=2,"D","N"),"I")))</f>
        <v>D</v>
      </c>
      <c r="F282" s="14" t="str">
        <f t="shared" ref="F282" ca="1" si="6812">IF(H282,O282,"")</f>
        <v>q_85b_16</v>
      </c>
      <c r="G282" s="14" t="str">
        <f t="shared" ref="G282" ca="1" si="6813">IF(H282,P282,"")</f>
        <v>Metastasis - Skin</v>
      </c>
      <c r="H282" s="14" t="b">
        <f t="shared" ref="H282" ca="1" si="6814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[DBTemplate.xlsm]labels!UO3:UO725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[DBTemplate.xlsm]labels!UO3:UO4</v>
      </c>
      <c r="L282" s="14" t="str">
        <f ca="1">IF($H282,IF($J282&gt;0,ADDRESS(3,(D282+1)*2,4,,"["&amp;wew!$G$7&amp;"]"&amp;_sheetname_labels)&amp;":"&amp;ADDRESS(2+J282,(D282+1)*2,4),""),"")</f>
        <v>[DBTemplate.xlsm]labels!UP3:UP4</v>
      </c>
      <c r="M282" s="14">
        <f t="shared" ref="M282" ca="1" si="6815">IF($H282,IF(J282&gt;0,COUNTA(INDIRECT(K282))-COUNT(INDIRECT(K282)),0),"")</f>
        <v>0</v>
      </c>
      <c r="N282" s="14">
        <f t="shared" ref="N282" ca="1" si="6816">IF(H282,J282-M282,"")</f>
        <v>2</v>
      </c>
      <c r="O282" s="14" t="str">
        <f t="shared" ref="O282" ca="1" si="6817">IF(INDIRECT(ADDRESS(2,D282+1,,,_sheetname_dataframe))="","",INDIRECT(ADDRESS(2,D282+1,,,_sheetname_dataframe)))</f>
        <v>q_85b_16</v>
      </c>
      <c r="P282" s="14" t="str">
        <f t="shared" ref="P282" ca="1" si="6818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[DBTemplate.xlsm]data_frame!JU3:JU3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6819">IF(H282,S282-T282-W282,"")</f>
        <v>0</v>
      </c>
      <c r="AA282" s="12" t="str">
        <f t="shared" ref="AA282" ca="1" si="6820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6821">IF($H282,IF(AC282&lt;&gt;"",IF(AC282=0,1,IF(AC282/W282&lt;0.15,2,3)),0),"")</f>
        <v>1</v>
      </c>
      <c r="AE282" s="17" t="b">
        <f t="shared" ref="AE282" ca="1" si="6822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6823">IF(AE282,IF($H282,IF(INDIRECT(ADDRESS(1,D282+2,,,_sheetname_dataframe))="","",INDIRECT(ADDRESS(1,D282+2,,,_sheetname_dataframe))),""),"")</f>
        <v/>
      </c>
      <c r="AH282" s="17" t="b">
        <f t="shared" ref="AH282" ca="1" si="6824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6825">IF(AH282,IF($H282,IF(INDIRECT(ADDRESS(1,D282+3,,,_sheetname_dataframe))="","",INDIRECT(ADDRESS(1,D282+3,,,_sheetname_dataframe))),""),"")</f>
        <v/>
      </c>
      <c r="AK282" s="17" t="b">
        <f t="shared" ref="AK282" ca="1" si="6826">IF(H282,OR(AQ282,AD282=2),"")</f>
        <v>0</v>
      </c>
      <c r="AL282" s="17" t="b">
        <f t="shared" ref="AL282" ca="1" si="6827">IF($H282,IF(BV282&lt;&gt;"",IF(OR(BM282="F",BM282="L",BM282="I",BM282="D"),BV282&lt;&gt;0)),"")</f>
        <v>0</v>
      </c>
      <c r="AM282" s="17" t="b">
        <f t="shared" ref="AM282" ca="1" si="6828">IF($H282,AND(NOT(AL282),OR(IF(BW282&lt;&gt;"",IF(OR(BM282="F",BM282="L"),BW282&lt;&gt;0)),BM282="I",BM282="N",BM282="D")),"")</f>
        <v>0</v>
      </c>
      <c r="AN282" s="17">
        <f t="shared" ref="AN282" ca="1" si="6829">IF(COUNTA(INDIRECT(Q282))=0,0, IF(AND(AO282&lt;&gt;"",X282&lt;AO282),1,IF(AND(AP282&lt;&gt;"",Y282&gt;AP282),1,IF(AND(AQ282,AC282&gt;0),2,0))))</f>
        <v>0</v>
      </c>
      <c r="AO282" s="24" t="str">
        <f t="shared" ref="AO282" ca="1" si="6830">IF($H282,IF(BY282&lt;&gt;"",IF(ISNUMBER(BY282),BY282,""),""),"")</f>
        <v/>
      </c>
      <c r="AP282" s="24" t="str">
        <f t="shared" ref="AP282" ca="1" si="6831">IF($H282,IF(BZ282&lt;&gt;"",IF(ISNUMBER(BZ282),BZ282,""),""),"")</f>
        <v/>
      </c>
      <c r="AQ282" s="17" t="b">
        <f t="shared" ca="1" si="5266"/>
        <v>0</v>
      </c>
      <c r="AR282" s="17" t="b">
        <f t="shared" ref="AR282" ca="1" si="6832">IF(H282,IF(N282&gt;0,IF(BQ282&lt;&gt;"",BQ282&lt;&gt;0,FALSE),FALSE),"")</f>
        <v>0</v>
      </c>
      <c r="AS282" s="17" t="b">
        <f t="shared" ref="AS282" ca="1" si="6833">IF(H282,IF(BR282&lt;&gt;"",BR282&lt;&gt;0,FALSE),"")</f>
        <v>0</v>
      </c>
      <c r="AT282" s="17" t="b">
        <f t="shared" ref="AT282" ca="1" si="6834">IF(H282,IF(N282&gt;0,FALSE,IF(BU282&lt;&gt;"",MATCH(BU282,DataType,0)=1,FALSE)),"")</f>
        <v>0</v>
      </c>
      <c r="AU282" s="17" t="b">
        <f t="shared" ref="AU282" ca="1" si="6835">IF(H282,IF(N282&gt;0,TRUE,IF(BU282&lt;&gt;"",MATCH(BU282,DataType,0)=2,FALSE)),"")</f>
        <v>1</v>
      </c>
      <c r="AV282" s="17" t="b">
        <f t="shared" ref="AV282" ca="1" si="6836">IF(H282,IF(N282&gt;0,FALSE,IF(BU282&lt;&gt;"",MATCH(BU282,DataType,0)=3,FALSE)),"")</f>
        <v>0</v>
      </c>
      <c r="AW282" s="17" t="b">
        <f t="shared" ref="AW282" ca="1" si="6837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6838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6839">IF(H282,BU282="",FALSE)</f>
        <v>1</v>
      </c>
      <c r="BB282" s="17" t="b">
        <v>0</v>
      </c>
      <c r="BC282" s="17" t="b">
        <f t="shared" ref="BC282" ca="1" si="6840">IF(BA282,IF(N282&gt;0,AND(AZ282,Z282=0),FALSE),"")</f>
        <v>1</v>
      </c>
      <c r="BD282" s="17" t="b">
        <f t="shared" ref="BD282" ca="1" si="6841">IF(BA282,IF(N282&gt;0,AND(NOT(AZ282),Z282=0),FALSE),"")</f>
        <v>0</v>
      </c>
      <c r="BE282" s="17" t="str">
        <f t="shared" ca="1" si="5277"/>
        <v/>
      </c>
      <c r="BF282" s="17" t="b">
        <f t="shared" ca="1" si="5278"/>
        <v>0</v>
      </c>
      <c r="BG282" s="17" t="b">
        <f t="shared" ref="BG282" ca="1" si="6842">IF(BA282,IF(OR(BB282:BF282),FALSE,IF(Z282=0,FALSE,Z282&gt;0)),"")</f>
        <v>0</v>
      </c>
      <c r="BH282" s="17" t="b">
        <f t="shared" ref="BH282" ca="1" si="6843">IF(BA282,COUNTIF(BB282:BG282,TRUE)=1,"")</f>
        <v>1</v>
      </c>
      <c r="BI282" s="17">
        <f t="shared" ref="BI282" ca="1" si="6844">IF(BA282,IFERROR(MATCH(TRUE,BB282:BG282,0),7),"")</f>
        <v>2</v>
      </c>
      <c r="BJ282" s="17" t="b">
        <f t="shared" ref="BJ282" ca="1" si="6845">DF282&lt;&gt;""</f>
        <v>0</v>
      </c>
      <c r="BK282" s="17" t="str">
        <f t="shared" ca="1" si="5283"/>
        <v/>
      </c>
      <c r="BL282" s="17" t="str">
        <f t="shared" ref="BL282" ca="1" si="6846">IF(H282,IF(AND(NOT(BA282),AU282),AC282&gt;0,""),"")</f>
        <v/>
      </c>
      <c r="BM282" s="17" t="str">
        <f t="shared" ref="BM282" ca="1" si="6847">IF(H282,IF(BA282,CHOOSE(BI282,"0","F","L","I","N",IF(AA282&gt;0.5,"N","S"),"0"),CHOOSE(MATCH(BU282,DataType,0),"S",IF(BK282,"I","N"),"D"  )),"")</f>
        <v>F</v>
      </c>
      <c r="BN282" s="17" t="str">
        <f t="shared" ref="BN282" ca="1" si="6848">IF(H282,IF(BJ282,"E",IF(BA282,CHOOSE(BI282,"0","F","L","I","N","S","0"),CHOOSE(MATCH(BU282,DataType,0),"S",IF(BK282,"I","N"),"D"  ))),"")</f>
        <v>F</v>
      </c>
      <c r="BO282" s="17" t="str">
        <f t="shared" ref="BO282" ca="1" si="6849">IF($H282,IF(BM282="0","",IF(AND(AR282,N282=2),"D",IF(BM282="S","N",IF(AL282,"O",IF(AM282,"I","N"))))),"")</f>
        <v>N</v>
      </c>
      <c r="BP282" s="14" t="b">
        <f t="shared" ref="BP282" ca="1" si="6850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6851">IF(MID(DC282,1,1)="■",MID(DC282,2,LEN(DC282)),DC282)</f>
        <v/>
      </c>
      <c r="DE282" s="14" t="str">
        <f t="shared" ref="DE282" ca="1" si="6852">IF(DD282&lt;&gt;"",IF(MID(DD282,LEN(DD282),1)="■",MID(DD282,1,LEN(DD282)-1),DD282),"")</f>
        <v/>
      </c>
      <c r="DF282" s="14" t="str">
        <f t="shared" ref="DF282" ca="1" si="6853">IFERROR(IF(DE282&lt;&gt;"",SUBSTITUTE(DE282,"■",". "),""),"##INTERNAL_ERROR")</f>
        <v/>
      </c>
      <c r="DG282" s="14" t="str">
        <f t="shared" ref="DG282" ca="1" si="6854">IF(CN282&lt;&gt;0,"Variable name don't comply with the naming convention","")</f>
        <v/>
      </c>
      <c r="DH282" s="14" t="str">
        <f t="shared" ref="DH282" ca="1" si="6855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6856">IF(CP282&lt;&gt;"","Variable label exceed length 150","")</f>
        <v/>
      </c>
      <c r="DJ282" s="14" t="str">
        <f t="shared" ref="DJ282" ca="1" si="6857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6858">IF(CR282&lt;&gt;"","The following cases have values below declared theorethical min: " &amp;SUBSTITUTE(CR282," ",", "),"")</f>
        <v/>
      </c>
      <c r="DL282" s="14" t="str">
        <f t="shared" ref="DL282" ca="1" si="6859">IF(CS282&lt;&gt;"","The following cases have values above declared theorethical max: " &amp;SUBSTITUTE(CS282," ",", "),"")</f>
        <v/>
      </c>
      <c r="DM282" s="14" t="str">
        <f t="shared" ref="DM282" ca="1" si="6860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6861">IF(CV282&lt;&gt;"","The following records are missing in this required field: " &amp;SUBSTITUTE(CV282," ",", "),"")</f>
        <v/>
      </c>
      <c r="DP282" s="14" t="str">
        <f t="shared" ref="DP282" ca="1" si="6862">IF(CW282&lt;&gt;"","The following cases have non-integer values: " &amp;SUBSTITUTE(CW282," ",", "),"")</f>
        <v/>
      </c>
      <c r="DQ282" s="14" t="str">
        <f t="shared" ref="DQ282" ca="1" si="6863">IF(CX282&lt;&gt;"","The following cases are non-numeric: " &amp;SUBSTITUTE(CX282," ",", "),"")</f>
        <v/>
      </c>
      <c r="DR282" s="14" t="str">
        <f t="shared" ref="DR282" ca="1" si="6864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6865">IF(CZ282&lt;&gt;"","In the following cases " &amp; P282 &amp; " " &amp; LOWER(MID(AJ282,1,1)) &amp; MID(AJ282,2,LEN(AJ282)) &amp; ": " &amp;SUBSTITUTE(CZ282," ",", "),"")</f>
        <v/>
      </c>
      <c r="DZ282" s="14" t="b">
        <f t="shared" ref="DZ282" ca="1" si="6866">OR(ED282&lt;&gt;"",EF282&lt;&gt;"",EG282&lt;&gt;"")</f>
        <v>0</v>
      </c>
      <c r="EA282" s="14" t="str">
        <f t="shared" ref="EA282" ca="1" si="6867">IF(EB282&lt;&gt;"",G282 &amp; " (" &amp; F282 &amp; ")","")</f>
        <v>Metastasis - Skin (q_85b_16)</v>
      </c>
      <c r="EB282" s="14" t="str">
        <f t="shared" ref="EB282" ca="1" si="6868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6869">IF(EB282&lt;&gt;"",G282 &amp; " (" &amp; F282 &amp; "): " &amp; EB282,"")</f>
        <v xml:space="preserve">Metastasis - Skin (q_85b_16): Values must be numeric. </v>
      </c>
      <c r="ED282" s="14" t="str">
        <f t="shared" ref="ED282" ca="1" si="6870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6871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6872">IF($H282,AG282,"")</f>
        <v/>
      </c>
      <c r="EG282" s="14" t="str">
        <f t="shared" ref="EG282" ca="1" si="6873">IF($H282,AJ282,"")</f>
        <v/>
      </c>
      <c r="EM282" s="14" t="b">
        <f t="shared" ref="EM282" ca="1" si="6874">OR(EC282&lt;&gt;"",DF282&lt;&gt;"")</f>
        <v>1</v>
      </c>
      <c r="EN282" s="14">
        <f t="shared" ref="EN282" ca="1" si="6875">IF(EM282,C282,"")</f>
        <v>269</v>
      </c>
      <c r="EO282" s="14" t="str">
        <f t="shared" ref="EO282" ca="1" si="6876">IF(EM282,F282,"")</f>
        <v>q_85b_16</v>
      </c>
      <c r="EP282" s="14" t="str">
        <f t="shared" ref="EP282" ca="1" si="6877">EC282</f>
        <v xml:space="preserve">Metastasis - Skin (q_85b_16): Values must be numeric. </v>
      </c>
      <c r="EQ282" s="14" t="str">
        <f t="shared" ref="EQ282" ca="1" si="6878">DF282</f>
        <v/>
      </c>
    </row>
    <row r="283" spans="2:147" s="14" customFormat="1">
      <c r="B283" s="14" t="str">
        <f t="shared" ref="B283" ca="1" si="6879">DF283</f>
        <v/>
      </c>
      <c r="C283" s="14">
        <f t="shared" ref="C283" ca="1" si="6880">IF(OFFSET(B283,-1,COLUMN(VariableExists)-2),OFFSET(B283,-1,1)+1,OFFSET(B283,-1,1))</f>
        <v>270</v>
      </c>
      <c r="D283" s="14">
        <f t="shared" ref="D283" si="6881">ROW(A283)-2</f>
        <v>281</v>
      </c>
      <c r="E283" s="14" t="str">
        <f t="shared" ref="E283" ca="1" si="6882">IF(OR(G283="",ROW(G283)=2),"",IF(Z283&gt;0,"S",IF(AX283,IF(J283=2,"D","N"),"I")))</f>
        <v>D</v>
      </c>
      <c r="F283" s="14" t="str">
        <f t="shared" ref="F283" ca="1" si="6883">IF(H283,O283,"")</f>
        <v>q_85b_17</v>
      </c>
      <c r="G283" s="14" t="str">
        <f t="shared" ref="G283" ca="1" si="6884">IF(H283,P283,"")</f>
        <v>Metastasis - Leukemia</v>
      </c>
      <c r="H283" s="14" t="b">
        <f t="shared" ref="H283" ca="1" si="6885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[DBTemplate.xlsm]labels!UQ3:UQ725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[DBTemplate.xlsm]labels!UQ3:UQ4</v>
      </c>
      <c r="L283" s="14" t="str">
        <f ca="1">IF($H283,IF($J283&gt;0,ADDRESS(3,(D283+1)*2,4,,"["&amp;wew!$G$7&amp;"]"&amp;_sheetname_labels)&amp;":"&amp;ADDRESS(2+J283,(D283+1)*2,4),""),"")</f>
        <v>[DBTemplate.xlsm]labels!UR3:UR4</v>
      </c>
      <c r="M283" s="14">
        <f t="shared" ref="M283" ca="1" si="6886">IF($H283,IF(J283&gt;0,COUNTA(INDIRECT(K283))-COUNT(INDIRECT(K283)),0),"")</f>
        <v>0</v>
      </c>
      <c r="N283" s="14">
        <f t="shared" ref="N283" ca="1" si="6887">IF(H283,J283-M283,"")</f>
        <v>2</v>
      </c>
      <c r="O283" s="14" t="str">
        <f t="shared" ref="O283" ca="1" si="6888">IF(INDIRECT(ADDRESS(2,D283+1,,,_sheetname_dataframe))="","",INDIRECT(ADDRESS(2,D283+1,,,_sheetname_dataframe)))</f>
        <v>q_85b_17</v>
      </c>
      <c r="P283" s="14" t="str">
        <f t="shared" ref="P283" ca="1" si="6889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[DBTemplate.xlsm]data_frame!JV3:JV3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6890">IF(H283,S283-T283-W283,"")</f>
        <v>0</v>
      </c>
      <c r="AA283" s="12" t="str">
        <f t="shared" ref="AA283" ca="1" si="6891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6892">IF($H283,IF(AC283&lt;&gt;"",IF(AC283=0,1,IF(AC283/W283&lt;0.15,2,3)),0),"")</f>
        <v>1</v>
      </c>
      <c r="AE283" s="17" t="b">
        <f t="shared" ref="AE283" ca="1" si="6893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6894">IF(AE283,IF($H283,IF(INDIRECT(ADDRESS(1,D283+2,,,_sheetname_dataframe))="","",INDIRECT(ADDRESS(1,D283+2,,,_sheetname_dataframe))),""),"")</f>
        <v/>
      </c>
      <c r="AH283" s="17" t="b">
        <f t="shared" ref="AH283" ca="1" si="6895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6896">IF(AH283,IF($H283,IF(INDIRECT(ADDRESS(1,D283+3,,,_sheetname_dataframe))="","",INDIRECT(ADDRESS(1,D283+3,,,_sheetname_dataframe))),""),"")</f>
        <v/>
      </c>
      <c r="AK283" s="17" t="b">
        <f t="shared" ref="AK283" ca="1" si="6897">IF(H283,OR(AQ283,AD283=2),"")</f>
        <v>0</v>
      </c>
      <c r="AL283" s="17" t="b">
        <f t="shared" ref="AL283" ca="1" si="6898">IF($H283,IF(BV283&lt;&gt;"",IF(OR(BM283="F",BM283="L",BM283="I",BM283="D"),BV283&lt;&gt;0)),"")</f>
        <v>0</v>
      </c>
      <c r="AM283" s="17" t="b">
        <f t="shared" ref="AM283" ca="1" si="6899">IF($H283,AND(NOT(AL283),OR(IF(BW283&lt;&gt;"",IF(OR(BM283="F",BM283="L"),BW283&lt;&gt;0)),BM283="I",BM283="N",BM283="D")),"")</f>
        <v>0</v>
      </c>
      <c r="AN283" s="17">
        <f t="shared" ref="AN283" ca="1" si="6900">IF(COUNTA(INDIRECT(Q283))=0,0, IF(AND(AO283&lt;&gt;"",X283&lt;AO283),1,IF(AND(AP283&lt;&gt;"",Y283&gt;AP283),1,IF(AND(AQ283,AC283&gt;0),2,0))))</f>
        <v>0</v>
      </c>
      <c r="AO283" s="24" t="str">
        <f t="shared" ref="AO283" ca="1" si="6901">IF($H283,IF(BY283&lt;&gt;"",IF(ISNUMBER(BY283),BY283,""),""),"")</f>
        <v/>
      </c>
      <c r="AP283" s="24" t="str">
        <f t="shared" ref="AP283" ca="1" si="6902">IF($H283,IF(BZ283&lt;&gt;"",IF(ISNUMBER(BZ283),BZ283,""),""),"")</f>
        <v/>
      </c>
      <c r="AQ283" s="17" t="b">
        <f t="shared" ca="1" si="5266"/>
        <v>0</v>
      </c>
      <c r="AR283" s="17" t="b">
        <f t="shared" ref="AR283" ca="1" si="6903">IF(H283,IF(N283&gt;0,IF(BQ283&lt;&gt;"",BQ283&lt;&gt;0,FALSE),FALSE),"")</f>
        <v>0</v>
      </c>
      <c r="AS283" s="17" t="b">
        <f t="shared" ref="AS283" ca="1" si="6904">IF(H283,IF(BR283&lt;&gt;"",BR283&lt;&gt;0,FALSE),"")</f>
        <v>0</v>
      </c>
      <c r="AT283" s="17" t="b">
        <f t="shared" ref="AT283" ca="1" si="6905">IF(H283,IF(N283&gt;0,FALSE,IF(BU283&lt;&gt;"",MATCH(BU283,DataType,0)=1,FALSE)),"")</f>
        <v>0</v>
      </c>
      <c r="AU283" s="17" t="b">
        <f t="shared" ref="AU283" ca="1" si="6906">IF(H283,IF(N283&gt;0,TRUE,IF(BU283&lt;&gt;"",MATCH(BU283,DataType,0)=2,FALSE)),"")</f>
        <v>1</v>
      </c>
      <c r="AV283" s="17" t="b">
        <f t="shared" ref="AV283" ca="1" si="6907">IF(H283,IF(N283&gt;0,FALSE,IF(BU283&lt;&gt;"",MATCH(BU283,DataType,0)=3,FALSE)),"")</f>
        <v>0</v>
      </c>
      <c r="AW283" s="17" t="b">
        <f t="shared" ref="AW283" ca="1" si="6908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6909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6910">IF(H283,BU283="",FALSE)</f>
        <v>1</v>
      </c>
      <c r="BB283" s="17" t="b">
        <v>0</v>
      </c>
      <c r="BC283" s="17" t="b">
        <f t="shared" ref="BC283" ca="1" si="6911">IF(BA283,IF(N283&gt;0,AND(AZ283,Z283=0),FALSE),"")</f>
        <v>1</v>
      </c>
      <c r="BD283" s="17" t="b">
        <f t="shared" ref="BD283" ca="1" si="6912">IF(BA283,IF(N283&gt;0,AND(NOT(AZ283),Z283=0),FALSE),"")</f>
        <v>0</v>
      </c>
      <c r="BE283" s="17" t="str">
        <f t="shared" ca="1" si="5277"/>
        <v/>
      </c>
      <c r="BF283" s="17" t="b">
        <f t="shared" ca="1" si="5278"/>
        <v>0</v>
      </c>
      <c r="BG283" s="17" t="b">
        <f t="shared" ref="BG283" ca="1" si="6913">IF(BA283,IF(OR(BB283:BF283),FALSE,IF(Z283=0,FALSE,Z283&gt;0)),"")</f>
        <v>0</v>
      </c>
      <c r="BH283" s="17" t="b">
        <f t="shared" ref="BH283" ca="1" si="6914">IF(BA283,COUNTIF(BB283:BG283,TRUE)=1,"")</f>
        <v>1</v>
      </c>
      <c r="BI283" s="17">
        <f t="shared" ref="BI283" ca="1" si="6915">IF(BA283,IFERROR(MATCH(TRUE,BB283:BG283,0),7),"")</f>
        <v>2</v>
      </c>
      <c r="BJ283" s="17" t="b">
        <f t="shared" ref="BJ283" ca="1" si="6916">DF283&lt;&gt;""</f>
        <v>0</v>
      </c>
      <c r="BK283" s="17" t="str">
        <f t="shared" ca="1" si="5283"/>
        <v/>
      </c>
      <c r="BL283" s="17" t="str">
        <f t="shared" ref="BL283" ca="1" si="6917">IF(H283,IF(AND(NOT(BA283),AU283),AC283&gt;0,""),"")</f>
        <v/>
      </c>
      <c r="BM283" s="17" t="str">
        <f t="shared" ref="BM283" ca="1" si="6918">IF(H283,IF(BA283,CHOOSE(BI283,"0","F","L","I","N",IF(AA283&gt;0.5,"N","S"),"0"),CHOOSE(MATCH(BU283,DataType,0),"S",IF(BK283,"I","N"),"D"  )),"")</f>
        <v>F</v>
      </c>
      <c r="BN283" s="17" t="str">
        <f t="shared" ref="BN283" ca="1" si="6919">IF(H283,IF(BJ283,"E",IF(BA283,CHOOSE(BI283,"0","F","L","I","N","S","0"),CHOOSE(MATCH(BU283,DataType,0),"S",IF(BK283,"I","N"),"D"  ))),"")</f>
        <v>F</v>
      </c>
      <c r="BO283" s="17" t="str">
        <f t="shared" ref="BO283" ca="1" si="6920">IF($H283,IF(BM283="0","",IF(AND(AR283,N283=2),"D",IF(BM283="S","N",IF(AL283,"O",IF(AM283,"I","N"))))),"")</f>
        <v>N</v>
      </c>
      <c r="BP283" s="14" t="b">
        <f t="shared" ref="BP283" ca="1" si="692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6922">IF(MID(DC283,1,1)="■",MID(DC283,2,LEN(DC283)),DC283)</f>
        <v/>
      </c>
      <c r="DE283" s="14" t="str">
        <f t="shared" ref="DE283" ca="1" si="6923">IF(DD283&lt;&gt;"",IF(MID(DD283,LEN(DD283),1)="■",MID(DD283,1,LEN(DD283)-1),DD283),"")</f>
        <v/>
      </c>
      <c r="DF283" s="14" t="str">
        <f t="shared" ref="DF283" ca="1" si="6924">IFERROR(IF(DE283&lt;&gt;"",SUBSTITUTE(DE283,"■",". "),""),"##INTERNAL_ERROR")</f>
        <v/>
      </c>
      <c r="DG283" s="14" t="str">
        <f t="shared" ref="DG283" ca="1" si="6925">IF(CN283&lt;&gt;0,"Variable name don't comply with the naming convention","")</f>
        <v/>
      </c>
      <c r="DH283" s="14" t="str">
        <f t="shared" ref="DH283" ca="1" si="692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6927">IF(CP283&lt;&gt;"","Variable label exceed length 150","")</f>
        <v/>
      </c>
      <c r="DJ283" s="14" t="str">
        <f t="shared" ref="DJ283" ca="1" si="692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6929">IF(CR283&lt;&gt;"","The following cases have values below declared theorethical min: " &amp;SUBSTITUTE(CR283," ",", "),"")</f>
        <v/>
      </c>
      <c r="DL283" s="14" t="str">
        <f t="shared" ref="DL283" ca="1" si="6930">IF(CS283&lt;&gt;"","The following cases have values above declared theorethical max: " &amp;SUBSTITUTE(CS283," ",", "),"")</f>
        <v/>
      </c>
      <c r="DM283" s="14" t="str">
        <f t="shared" ref="DM283" ca="1" si="693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6932">IF(CV283&lt;&gt;"","The following records are missing in this required field: " &amp;SUBSTITUTE(CV283," ",", "),"")</f>
        <v/>
      </c>
      <c r="DP283" s="14" t="str">
        <f t="shared" ref="DP283" ca="1" si="6933">IF(CW283&lt;&gt;"","The following cases have non-integer values: " &amp;SUBSTITUTE(CW283," ",", "),"")</f>
        <v/>
      </c>
      <c r="DQ283" s="14" t="str">
        <f t="shared" ref="DQ283" ca="1" si="6934">IF(CX283&lt;&gt;"","The following cases are non-numeric: " &amp;SUBSTITUTE(CX283," ",", "),"")</f>
        <v/>
      </c>
      <c r="DR283" s="14" t="str">
        <f t="shared" ref="DR283" ca="1" si="693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693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6937">OR(ED283&lt;&gt;"",EF283&lt;&gt;"",EG283&lt;&gt;"")</f>
        <v>0</v>
      </c>
      <c r="EA283" s="14" t="str">
        <f t="shared" ref="EA283" ca="1" si="6938">IF(EB283&lt;&gt;"",G283 &amp; " (" &amp; F283 &amp; ")","")</f>
        <v>Metastasis - Leukemia (q_85b_17)</v>
      </c>
      <c r="EB283" s="14" t="str">
        <f t="shared" ref="EB283" ca="1" si="693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6940">IF(EB283&lt;&gt;"",G283 &amp; " (" &amp; F283 &amp; "): " &amp; EB283,"")</f>
        <v xml:space="preserve">Metastasis - Leukemia (q_85b_17): Values must be numeric. </v>
      </c>
      <c r="ED283" s="14" t="str">
        <f t="shared" ref="ED283" ca="1" si="694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694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6943">IF($H283,AG283,"")</f>
        <v/>
      </c>
      <c r="EG283" s="14" t="str">
        <f t="shared" ref="EG283" ca="1" si="6944">IF($H283,AJ283,"")</f>
        <v/>
      </c>
      <c r="EM283" s="14" t="b">
        <f t="shared" ref="EM283" ca="1" si="6945">OR(EC283&lt;&gt;"",DF283&lt;&gt;"")</f>
        <v>1</v>
      </c>
      <c r="EN283" s="14">
        <f t="shared" ref="EN283" ca="1" si="6946">IF(EM283,C283,"")</f>
        <v>270</v>
      </c>
      <c r="EO283" s="14" t="str">
        <f t="shared" ref="EO283" ca="1" si="6947">IF(EM283,F283,"")</f>
        <v>q_85b_17</v>
      </c>
      <c r="EP283" s="14" t="str">
        <f t="shared" ref="EP283" ca="1" si="6948">EC283</f>
        <v xml:space="preserve">Metastasis - Leukemia (q_85b_17): Values must be numeric. </v>
      </c>
      <c r="EQ283" s="14" t="str">
        <f t="shared" ref="EQ283" ca="1" si="6949">DF283</f>
        <v/>
      </c>
    </row>
    <row r="284" spans="2:147" s="14" customFormat="1">
      <c r="B284" s="14" t="str">
        <f t="shared" ref="B284:B380" ca="1" si="6950">DF284</f>
        <v/>
      </c>
      <c r="C284" s="14">
        <f t="shared" ref="C284:C380" ca="1" si="6951">IF(OFFSET(B284,-1,COLUMN(VariableExists)-2),OFFSET(B284,-1,1)+1,OFFSET(B284,-1,1))</f>
        <v>271</v>
      </c>
      <c r="D284" s="14">
        <f t="shared" ref="D284:D380" si="6952">ROW(A284)-2</f>
        <v>282</v>
      </c>
      <c r="E284" s="14" t="str">
        <f t="shared" ref="E284:E380" ca="1" si="6953">IF(OR(G284="",ROW(G284)=2),"",IF(Z284&gt;0,"S",IF(AX284,IF(J284=2,"D","N"),"I")))</f>
        <v>D</v>
      </c>
      <c r="F284" s="14" t="str">
        <f t="shared" ref="F284:F380" ca="1" si="6954">IF(H284,O284,"")</f>
        <v>q_85b_18</v>
      </c>
      <c r="G284" s="14" t="str">
        <f t="shared" ref="G284:G380" ca="1" si="6955">IF(H284,P284,"")</f>
        <v>Metastasis - Lymphoma</v>
      </c>
      <c r="H284" s="14" t="b">
        <f t="shared" ref="H284:H380" ca="1" si="695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[DBTemplate.xlsm]labels!US3:US725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[DBTemplate.xlsm]labels!US3:US4</v>
      </c>
      <c r="L284" s="14" t="str">
        <f ca="1">IF($H284,IF($J284&gt;0,ADDRESS(3,(D284+1)*2,4,,"["&amp;wew!$G$7&amp;"]"&amp;_sheetname_labels)&amp;":"&amp;ADDRESS(2+J284,(D284+1)*2,4),""),"")</f>
        <v>[DBTemplate.xlsm]labels!UT3:UT4</v>
      </c>
      <c r="M284" s="14">
        <f t="shared" ref="M284:M380" ca="1" si="6957">IF($H284,IF(J284&gt;0,COUNTA(INDIRECT(K284))-COUNT(INDIRECT(K284)),0),"")</f>
        <v>0</v>
      </c>
      <c r="N284" s="14">
        <f t="shared" ref="N284:N380" ca="1" si="6958">IF(H284,J284-M284,"")</f>
        <v>2</v>
      </c>
      <c r="O284" s="14" t="str">
        <f t="shared" ref="O284:O380" ca="1" si="6959">IF(INDIRECT(ADDRESS(2,D284+1,,,_sheetname_dataframe))="","",INDIRECT(ADDRESS(2,D284+1,,,_sheetname_dataframe)))</f>
        <v>q_85b_18</v>
      </c>
      <c r="P284" s="14" t="str">
        <f t="shared" ref="P284:P380" ca="1" si="696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[DBTemplate.xlsm]data_frame!JW3:JW3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80" ca="1" si="6961">IF(H284,S284-T284-W284,"")</f>
        <v>0</v>
      </c>
      <c r="AA284" s="12" t="str">
        <f t="shared" ref="AA284:AA380" ca="1" si="696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80" ca="1" si="6963">IF($H284,IF(AC284&lt;&gt;"",IF(AC284=0,1,IF(AC284/W284&lt;0.15,2,3)),0),"")</f>
        <v>1</v>
      </c>
      <c r="AE284" s="17" t="b">
        <f t="shared" ref="AE284:AE380" ca="1" si="696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80" ca="1" si="6965">IF(AE284,IF($H284,IF(INDIRECT(ADDRESS(1,D284+2,,,_sheetname_dataframe))="","",INDIRECT(ADDRESS(1,D284+2,,,_sheetname_dataframe))),""),"")</f>
        <v/>
      </c>
      <c r="AH284" s="17" t="b">
        <f t="shared" ref="AH284:AH380" ca="1" si="696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80" ca="1" si="6967">IF(AH284,IF($H284,IF(INDIRECT(ADDRESS(1,D284+3,,,_sheetname_dataframe))="","",INDIRECT(ADDRESS(1,D284+3,,,_sheetname_dataframe))),""),"")</f>
        <v/>
      </c>
      <c r="AK284" s="17" t="b">
        <f t="shared" ref="AK284:AK380" ca="1" si="6968">IF(H284,OR(AQ284,AD284=2),"")</f>
        <v>0</v>
      </c>
      <c r="AL284" s="17" t="b">
        <f t="shared" ref="AL284:AL380" ca="1" si="6969">IF($H284,IF(BV284&lt;&gt;"",IF(OR(BM284="F",BM284="L",BM284="I",BM284="D"),BV284&lt;&gt;0)),"")</f>
        <v>0</v>
      </c>
      <c r="AM284" s="17" t="b">
        <f t="shared" ref="AM284:AM380" ca="1" si="6970">IF($H284,AND(NOT(AL284),OR(IF(BW284&lt;&gt;"",IF(OR(BM284="F",BM284="L"),BW284&lt;&gt;0)),BM284="I",BM284="N",BM284="D")),"")</f>
        <v>0</v>
      </c>
      <c r="AN284" s="17">
        <f t="shared" ref="AN284:AN380" ca="1" si="6971">IF(COUNTA(INDIRECT(Q284))=0,0, IF(AND(AO284&lt;&gt;"",X284&lt;AO284),1,IF(AND(AP284&lt;&gt;"",Y284&gt;AP284),1,IF(AND(AQ284,AC284&gt;0),2,0))))</f>
        <v>0</v>
      </c>
      <c r="AO284" s="24" t="str">
        <f t="shared" ref="AO284:AO380" ca="1" si="6972">IF($H284,IF(BY284&lt;&gt;"",IF(ISNUMBER(BY284),BY284,""),""),"")</f>
        <v/>
      </c>
      <c r="AP284" s="24" t="str">
        <f t="shared" ref="AP284:AP380" ca="1" si="6973">IF($H284,IF(BZ284&lt;&gt;"",IF(ISNUMBER(BZ284),BZ284,""),""),"")</f>
        <v/>
      </c>
      <c r="AQ284" s="17" t="b">
        <f t="shared" ca="1" si="5266"/>
        <v>0</v>
      </c>
      <c r="AR284" s="17" t="b">
        <f t="shared" ref="AR284:AR380" ca="1" si="6974">IF(H284,IF(N284&gt;0,IF(BQ284&lt;&gt;"",BQ284&lt;&gt;0,FALSE),FALSE),"")</f>
        <v>0</v>
      </c>
      <c r="AS284" s="17" t="b">
        <f t="shared" ref="AS284:AS380" ca="1" si="6975">IF(H284,IF(BR284&lt;&gt;"",BR284&lt;&gt;0,FALSE),"")</f>
        <v>0</v>
      </c>
      <c r="AT284" s="17" t="b">
        <f t="shared" ref="AT284:AT380" ca="1" si="6976">IF(H284,IF(N284&gt;0,FALSE,IF(BU284&lt;&gt;"",MATCH(BU284,DataType,0)=1,FALSE)),"")</f>
        <v>0</v>
      </c>
      <c r="AU284" s="17" t="b">
        <f t="shared" ref="AU284:AU380" ca="1" si="6977">IF(H284,IF(N284&gt;0,TRUE,IF(BU284&lt;&gt;"",MATCH(BU284,DataType,0)=2,FALSE)),"")</f>
        <v>1</v>
      </c>
      <c r="AV284" s="17" t="b">
        <f t="shared" ref="AV284:AV380" ca="1" si="6978">IF(H284,IF(N284&gt;0,FALSE,IF(BU284&lt;&gt;"",MATCH(BU284,DataType,0)=3,FALSE)),"")</f>
        <v>0</v>
      </c>
      <c r="AW284" s="17" t="b">
        <f t="shared" ref="AW284:AW380" ca="1" si="6979">IF(H284,IF(W284&gt;0,Z284=0,FALSE),"")</f>
        <v>0</v>
      </c>
      <c r="AX284" s="14" t="b">
        <f t="array" aca="1" ref="AX284" ca="1">IF(H284,N284&gt;0,"")</f>
        <v>1</v>
      </c>
      <c r="AY284" s="17" t="str">
        <f t="shared" ref="AY284:AY380" ca="1" si="6980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80" ca="1" si="6981">IF(H284,BU284="",FALSE)</f>
        <v>1</v>
      </c>
      <c r="BB284" s="17" t="b">
        <v>0</v>
      </c>
      <c r="BC284" s="17" t="b">
        <f t="shared" ref="BC284:BC380" ca="1" si="6982">IF(BA284,IF(N284&gt;0,AND(AZ284,Z284=0),FALSE),"")</f>
        <v>1</v>
      </c>
      <c r="BD284" s="17" t="b">
        <f t="shared" ref="BD284:BD380" ca="1" si="6983">IF(BA284,IF(N284&gt;0,AND(NOT(AZ284),Z284=0),FALSE),"")</f>
        <v>0</v>
      </c>
      <c r="BE284" s="17" t="str">
        <f t="shared" ca="1" si="5277"/>
        <v/>
      </c>
      <c r="BF284" s="17" t="b">
        <f t="shared" ca="1" si="5278"/>
        <v>0</v>
      </c>
      <c r="BG284" s="17" t="b">
        <f t="shared" ref="BG284:BG380" ca="1" si="6984">IF(BA284,IF(OR(BB284:BF284),FALSE,IF(Z284=0,FALSE,Z284&gt;0)),"")</f>
        <v>0</v>
      </c>
      <c r="BH284" s="17" t="b">
        <f t="shared" ref="BH284:BH380" ca="1" si="6985">IF(BA284,COUNTIF(BB284:BG284,TRUE)=1,"")</f>
        <v>1</v>
      </c>
      <c r="BI284" s="17">
        <f t="shared" ref="BI284:BI380" ca="1" si="6986">IF(BA284,IFERROR(MATCH(TRUE,BB284:BG284,0),7),"")</f>
        <v>2</v>
      </c>
      <c r="BJ284" s="17" t="b">
        <f t="shared" ref="BJ284:BJ380" ca="1" si="6987">DF284&lt;&gt;""</f>
        <v>0</v>
      </c>
      <c r="BK284" s="17" t="str">
        <f t="shared" ca="1" si="5283"/>
        <v/>
      </c>
      <c r="BL284" s="17" t="str">
        <f t="shared" ref="BL284:BL380" ca="1" si="6988">IF(H284,IF(AND(NOT(BA284),AU284),AC284&gt;0,""),"")</f>
        <v/>
      </c>
      <c r="BM284" s="17" t="str">
        <f t="shared" ref="BM284:BM380" ca="1" si="6989">IF(H284,IF(BA284,CHOOSE(BI284,"0","F","L","I","N",IF(AA284&gt;0.5,"N","S"),"0"),CHOOSE(MATCH(BU284,DataType,0),"S",IF(BK284,"I","N"),"D"  )),"")</f>
        <v>F</v>
      </c>
      <c r="BN284" s="17" t="str">
        <f t="shared" ref="BN284:BN380" ca="1" si="6990">IF(H284,IF(BJ284,"E",IF(BA284,CHOOSE(BI284,"0","F","L","I","N","S","0"),CHOOSE(MATCH(BU284,DataType,0),"S",IF(BK284,"I","N"),"D"  ))),"")</f>
        <v>F</v>
      </c>
      <c r="BO284" s="17" t="str">
        <f t="shared" ref="BO284:BO380" ca="1" si="6991">IF($H284,IF(BM284="0","",IF(AND(AR284,N284=2),"D",IF(BM284="S","N",IF(AL284,"O",IF(AM284,"I","N"))))),"")</f>
        <v>N</v>
      </c>
      <c r="BP284" s="14" t="b">
        <f t="shared" ref="BP284:BP380" ca="1" si="6992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80" ca="1" si="6993">IF(MID(DC284,1,1)="■",MID(DC284,2,LEN(DC284)),DC284)</f>
        <v/>
      </c>
      <c r="DE284" s="14" t="str">
        <f t="shared" ref="DE284:DE380" ca="1" si="6994">IF(DD284&lt;&gt;"",IF(MID(DD284,LEN(DD284),1)="■",MID(DD284,1,LEN(DD284)-1),DD284),"")</f>
        <v/>
      </c>
      <c r="DF284" s="14" t="str">
        <f t="shared" ref="DF284:DF380" ca="1" si="6995">IFERROR(IF(DE284&lt;&gt;"",SUBSTITUTE(DE284,"■",". "),""),"##INTERNAL_ERROR")</f>
        <v/>
      </c>
      <c r="DG284" s="14" t="str">
        <f t="shared" ref="DG284:DG380" ca="1" si="6996">IF(CN284&lt;&gt;0,"Variable name don't comply with the naming convention","")</f>
        <v/>
      </c>
      <c r="DH284" s="14" t="str">
        <f t="shared" ref="DH284:DH380" ca="1" si="6997">IF(CO284&lt;&gt;"","Duplicated name. " &amp; IF(ISERROR(FIND(" ",CO284)),"Duplicate have index " &amp; CO284, "Duplicates have indices: "&amp;SUBSTITUTE(CO284," ",", ")),"")</f>
        <v/>
      </c>
      <c r="DI284" s="14" t="str">
        <f t="shared" ref="DI284:DI380" ca="1" si="6998">IF(CP284&lt;&gt;"","Variable label exceed length 150","")</f>
        <v/>
      </c>
      <c r="DJ284" s="14" t="str">
        <f t="shared" ref="DJ284:DJ380" ca="1" si="6999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80" ca="1" si="7000">IF(CR284&lt;&gt;"","The following cases have values below declared theorethical min: " &amp;SUBSTITUTE(CR284," ",", "),"")</f>
        <v/>
      </c>
      <c r="DL284" s="14" t="str">
        <f t="shared" ref="DL284:DL380" ca="1" si="7001">IF(CS284&lt;&gt;"","The following cases have values above declared theorethical max: " &amp;SUBSTITUTE(CS284," ",", "),"")</f>
        <v/>
      </c>
      <c r="DM284" s="14" t="str">
        <f t="shared" ref="DM284:DM380" ca="1" si="7002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80" ca="1" si="7003">IF(CV284&lt;&gt;"","The following records are missing in this required field: " &amp;SUBSTITUTE(CV284," ",", "),"")</f>
        <v/>
      </c>
      <c r="DP284" s="14" t="str">
        <f t="shared" ref="DP284:DP380" ca="1" si="7004">IF(CW284&lt;&gt;"","The following cases have non-integer values: " &amp;SUBSTITUTE(CW284," ",", "),"")</f>
        <v/>
      </c>
      <c r="DQ284" s="14" t="str">
        <f t="shared" ref="DQ284:DQ380" ca="1" si="7005">IF(CX284&lt;&gt;"","The following cases are non-numeric: " &amp;SUBSTITUTE(CX284," ",", "),"")</f>
        <v/>
      </c>
      <c r="DR284" s="14" t="str">
        <f t="shared" ref="DR284:DR380" ca="1" si="7006">IF(CY284&lt;&gt;"","In the following cases " &amp; P284 &amp; " " &amp; LOWER(MID(AG284,1,1)) &amp; MID(AG284,2,LEN(AG284)) &amp; ": " &amp;SUBSTITUTE(CY284," ",", "),"")</f>
        <v/>
      </c>
      <c r="DS284" s="14" t="str">
        <f t="shared" ref="DS284:DS380" ca="1" si="7007">IF(CZ284&lt;&gt;"","In the following cases " &amp; P284 &amp; " " &amp; LOWER(MID(AJ284,1,1)) &amp; MID(AJ284,2,LEN(AJ284)) &amp; ": " &amp;SUBSTITUTE(CZ284," ",", "),"")</f>
        <v/>
      </c>
      <c r="DZ284" s="14" t="b">
        <f t="shared" ref="DZ284:DZ380" ca="1" si="7008">OR(ED284&lt;&gt;"",EF284&lt;&gt;"",EG284&lt;&gt;"")</f>
        <v>0</v>
      </c>
      <c r="EA284" s="14" t="str">
        <f t="shared" ref="EA284:EA380" ca="1" si="7009">IF(EB284&lt;&gt;"",G284 &amp; " (" &amp; F284 &amp; ")","")</f>
        <v>Metastasis - Lymphoma (q_85b_18)</v>
      </c>
      <c r="EB284" s="14" t="str">
        <f t="shared" ref="EB284:EB380" ca="1" si="7010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80" ca="1" si="7011">IF(EB284&lt;&gt;"",G284 &amp; " (" &amp; F284 &amp; "): " &amp; EB284,"")</f>
        <v xml:space="preserve">Metastasis - Lymphoma (q_85b_18): Values must be numeric. </v>
      </c>
      <c r="ED284" s="14" t="str">
        <f t="shared" ref="ED284:ED380" ca="1" si="7012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80" ca="1" si="7013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80" ca="1" si="7014">IF($H284,AG284,"")</f>
        <v/>
      </c>
      <c r="EG284" s="14" t="str">
        <f t="shared" ref="EG284:EG380" ca="1" si="7015">IF($H284,AJ284,"")</f>
        <v/>
      </c>
      <c r="EM284" s="14" t="b">
        <f t="shared" ref="EM284:EM380" ca="1" si="7016">OR(EC284&lt;&gt;"",DF284&lt;&gt;"")</f>
        <v>1</v>
      </c>
      <c r="EN284" s="14">
        <f t="shared" ref="EN284:EN380" ca="1" si="7017">IF(EM284,C284,"")</f>
        <v>271</v>
      </c>
      <c r="EO284" s="14" t="str">
        <f t="shared" ref="EO284:EO380" ca="1" si="7018">IF(EM284,F284,"")</f>
        <v>q_85b_18</v>
      </c>
      <c r="EP284" s="14" t="str">
        <f t="shared" ref="EP284:EP380" ca="1" si="7019">EC284</f>
        <v xml:space="preserve">Metastasis - Lymphoma (q_85b_18): Values must be numeric. </v>
      </c>
      <c r="EQ284" s="14" t="str">
        <f t="shared" ref="EQ284:EQ380" ca="1" si="7020">DF284</f>
        <v/>
      </c>
    </row>
    <row r="285" spans="2:147" s="14" customFormat="1">
      <c r="B285" s="14" t="str">
        <f t="shared" ca="1" si="6950"/>
        <v/>
      </c>
      <c r="C285" s="14">
        <f t="shared" ca="1" si="6951"/>
        <v>272</v>
      </c>
      <c r="D285" s="14">
        <f t="shared" si="6952"/>
        <v>283</v>
      </c>
      <c r="E285" s="14" t="str">
        <f t="shared" ca="1" si="6953"/>
        <v>D</v>
      </c>
      <c r="F285" s="14" t="str">
        <f t="shared" ca="1" si="6954"/>
        <v>q_85b_19</v>
      </c>
      <c r="G285" s="14" t="str">
        <f t="shared" ca="1" si="6955"/>
        <v>Metastasis - other Blood</v>
      </c>
      <c r="H285" s="14" t="b">
        <f t="shared" ca="1" si="6956"/>
        <v>1</v>
      </c>
      <c r="I285" s="14" t="str">
        <f ca="1">IF($H285,ADDRESS(3,(D285+1)*2-1,4,,"["&amp;wew!$G$7&amp;"]"&amp;_sheetname_labels)&amp;":"&amp;ADDRESS(2+ster!$B$20,(D285+1)*2-1,4),"")</f>
        <v>[DBTemplate.xlsm]labels!UU3:UU725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[DBTemplate.xlsm]labels!UU3:UU4</v>
      </c>
      <c r="L285" s="14" t="str">
        <f ca="1">IF($H285,IF($J285&gt;0,ADDRESS(3,(D285+1)*2,4,,"["&amp;wew!$G$7&amp;"]"&amp;_sheetname_labels)&amp;":"&amp;ADDRESS(2+J285,(D285+1)*2,4),""),"")</f>
        <v>[DBTemplate.xlsm]labels!UV3:UV4</v>
      </c>
      <c r="M285" s="14">
        <f t="shared" ca="1" si="6957"/>
        <v>0</v>
      </c>
      <c r="N285" s="14">
        <f t="shared" ca="1" si="6958"/>
        <v>2</v>
      </c>
      <c r="O285" s="14" t="str">
        <f t="shared" ca="1" si="6959"/>
        <v>q_85b_19</v>
      </c>
      <c r="P285" s="14" t="str">
        <f t="shared" ca="1" si="6960"/>
        <v>Metastasis - other Blood</v>
      </c>
      <c r="Q285" s="14" t="str">
        <f ca="1">IF($BP285,ADDRESS(3,D285+1,4,,"["&amp;wew!$G$7&amp;"]"&amp;_sheetname_dataframe)&amp;":"&amp;ADDRESS(2+ster!$C$14,D285+1,4),"")</f>
        <v>[DBTemplate.xlsm]data_frame!JX3:JX3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6961"/>
        <v>0</v>
      </c>
      <c r="AA285" s="12" t="str">
        <f t="shared" ca="1" si="696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6963"/>
        <v>1</v>
      </c>
      <c r="AE285" s="17" t="b">
        <f t="shared" ca="1" si="696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6965"/>
        <v/>
      </c>
      <c r="AH285" s="17" t="b">
        <f t="shared" ca="1" si="696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6967"/>
        <v/>
      </c>
      <c r="AK285" s="17" t="b">
        <f t="shared" ca="1" si="6968"/>
        <v>0</v>
      </c>
      <c r="AL285" s="17" t="b">
        <f t="shared" ca="1" si="6969"/>
        <v>0</v>
      </c>
      <c r="AM285" s="17" t="b">
        <f t="shared" ca="1" si="6970"/>
        <v>0</v>
      </c>
      <c r="AN285" s="17">
        <f t="shared" ca="1" si="6971"/>
        <v>0</v>
      </c>
      <c r="AO285" s="24" t="str">
        <f t="shared" ca="1" si="6972"/>
        <v/>
      </c>
      <c r="AP285" s="24" t="str">
        <f t="shared" ca="1" si="6973"/>
        <v/>
      </c>
      <c r="AQ285" s="17" t="b">
        <f t="shared" ca="1" si="5266"/>
        <v>0</v>
      </c>
      <c r="AR285" s="17" t="b">
        <f t="shared" ca="1" si="6974"/>
        <v>0</v>
      </c>
      <c r="AS285" s="17" t="b">
        <f t="shared" ca="1" si="6975"/>
        <v>0</v>
      </c>
      <c r="AT285" s="17" t="b">
        <f t="shared" ca="1" si="6976"/>
        <v>0</v>
      </c>
      <c r="AU285" s="17" t="b">
        <f t="shared" ca="1" si="6977"/>
        <v>1</v>
      </c>
      <c r="AV285" s="17" t="b">
        <f t="shared" ca="1" si="6978"/>
        <v>0</v>
      </c>
      <c r="AW285" s="17" t="b">
        <f t="shared" ca="1" si="6979"/>
        <v>0</v>
      </c>
      <c r="AX285" s="14" t="b">
        <f t="array" aca="1" ref="AX285" ca="1">IF(H285,N285&gt;0,"")</f>
        <v>1</v>
      </c>
      <c r="AY285" s="17" t="str">
        <f t="shared" ca="1" si="6980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6981"/>
        <v>1</v>
      </c>
      <c r="BB285" s="17" t="b">
        <v>0</v>
      </c>
      <c r="BC285" s="17" t="b">
        <f t="shared" ca="1" si="6982"/>
        <v>1</v>
      </c>
      <c r="BD285" s="17" t="b">
        <f t="shared" ca="1" si="6983"/>
        <v>0</v>
      </c>
      <c r="BE285" s="17" t="str">
        <f t="shared" ca="1" si="5277"/>
        <v/>
      </c>
      <c r="BF285" s="17" t="b">
        <f t="shared" ca="1" si="5278"/>
        <v>0</v>
      </c>
      <c r="BG285" s="17" t="b">
        <f t="shared" ca="1" si="6984"/>
        <v>0</v>
      </c>
      <c r="BH285" s="17" t="b">
        <f t="shared" ca="1" si="6985"/>
        <v>1</v>
      </c>
      <c r="BI285" s="17">
        <f t="shared" ca="1" si="6986"/>
        <v>2</v>
      </c>
      <c r="BJ285" s="17" t="b">
        <f t="shared" ca="1" si="6987"/>
        <v>0</v>
      </c>
      <c r="BK285" s="17" t="str">
        <f t="shared" ca="1" si="5283"/>
        <v/>
      </c>
      <c r="BL285" s="17" t="str">
        <f t="shared" ca="1" si="6988"/>
        <v/>
      </c>
      <c r="BM285" s="17" t="str">
        <f t="shared" ca="1" si="6989"/>
        <v>F</v>
      </c>
      <c r="BN285" s="17" t="str">
        <f t="shared" ca="1" si="6990"/>
        <v>F</v>
      </c>
      <c r="BO285" s="17" t="str">
        <f t="shared" ca="1" si="6991"/>
        <v>N</v>
      </c>
      <c r="BP285" s="14" t="b">
        <f t="shared" ca="1" si="6992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6993"/>
        <v/>
      </c>
      <c r="DE285" s="14" t="str">
        <f t="shared" ca="1" si="6994"/>
        <v/>
      </c>
      <c r="DF285" s="14" t="str">
        <f t="shared" ca="1" si="6995"/>
        <v/>
      </c>
      <c r="DG285" s="14" t="str">
        <f t="shared" ca="1" si="6996"/>
        <v/>
      </c>
      <c r="DH285" s="14" t="str">
        <f t="shared" ca="1" si="6997"/>
        <v/>
      </c>
      <c r="DI285" s="14" t="str">
        <f t="shared" ca="1" si="6998"/>
        <v/>
      </c>
      <c r="DJ285" s="14" t="str">
        <f t="shared" ca="1" si="6999"/>
        <v/>
      </c>
      <c r="DK285" s="14" t="str">
        <f t="shared" ca="1" si="7000"/>
        <v/>
      </c>
      <c r="DL285" s="14" t="str">
        <f t="shared" ca="1" si="7001"/>
        <v/>
      </c>
      <c r="DM285" s="14" t="str">
        <f t="shared" ca="1" si="7002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003"/>
        <v/>
      </c>
      <c r="DP285" s="14" t="str">
        <f t="shared" ca="1" si="7004"/>
        <v/>
      </c>
      <c r="DQ285" s="14" t="str">
        <f t="shared" ca="1" si="7005"/>
        <v/>
      </c>
      <c r="DR285" s="14" t="str">
        <f t="shared" ca="1" si="7006"/>
        <v/>
      </c>
      <c r="DS285" s="14" t="str">
        <f t="shared" ca="1" si="7007"/>
        <v/>
      </c>
      <c r="DZ285" s="14" t="b">
        <f t="shared" ca="1" si="7008"/>
        <v>0</v>
      </c>
      <c r="EA285" s="14" t="str">
        <f t="shared" ca="1" si="7009"/>
        <v>Metastasis - other Blood (q_85b_19)</v>
      </c>
      <c r="EB285" s="14" t="str">
        <f t="shared" ca="1" si="7010"/>
        <v xml:space="preserve">Values must be numeric. </v>
      </c>
      <c r="EC285" s="14" t="str">
        <f t="shared" ca="1" si="7011"/>
        <v xml:space="preserve">Metastasis - other Blood (q_85b_19): Values must be numeric. </v>
      </c>
      <c r="ED285" s="14" t="str">
        <f t="shared" ca="1" si="7012"/>
        <v/>
      </c>
      <c r="EE285" s="14" t="str">
        <f t="shared" ca="1" si="7013"/>
        <v>Values must be numeric</v>
      </c>
      <c r="EF285" s="14" t="str">
        <f t="shared" ca="1" si="7014"/>
        <v/>
      </c>
      <c r="EG285" s="14" t="str">
        <f t="shared" ca="1" si="7015"/>
        <v/>
      </c>
      <c r="EM285" s="14" t="b">
        <f t="shared" ca="1" si="7016"/>
        <v>1</v>
      </c>
      <c r="EN285" s="14">
        <f t="shared" ca="1" si="7017"/>
        <v>272</v>
      </c>
      <c r="EO285" s="14" t="str">
        <f t="shared" ca="1" si="7018"/>
        <v>q_85b_19</v>
      </c>
      <c r="EP285" s="14" t="str">
        <f t="shared" ca="1" si="7019"/>
        <v xml:space="preserve">Metastasis - other Blood (q_85b_19): Values must be numeric. </v>
      </c>
      <c r="EQ285" s="14" t="str">
        <f t="shared" ca="1" si="7020"/>
        <v/>
      </c>
    </row>
    <row r="286" spans="2:147" s="14" customFormat="1">
      <c r="B286" s="14" t="str">
        <f t="shared" ca="1" si="6950"/>
        <v/>
      </c>
      <c r="C286" s="14">
        <f t="shared" ca="1" si="6951"/>
        <v>273</v>
      </c>
      <c r="D286" s="14">
        <f t="shared" si="6952"/>
        <v>284</v>
      </c>
      <c r="E286" s="14" t="str">
        <f t="shared" ca="1" si="6953"/>
        <v>D</v>
      </c>
      <c r="F286" s="14" t="str">
        <f t="shared" ca="1" si="6954"/>
        <v>q_86a</v>
      </c>
      <c r="G286" s="14" t="str">
        <f t="shared" ca="1" si="6955"/>
        <v>Cancer treatment – Chemotherapy</v>
      </c>
      <c r="H286" s="14" t="b">
        <f t="shared" ca="1" si="6956"/>
        <v>1</v>
      </c>
      <c r="I286" s="14" t="str">
        <f ca="1">IF($H286,ADDRESS(3,(D286+1)*2-1,4,,"["&amp;wew!$G$7&amp;"]"&amp;_sheetname_labels)&amp;":"&amp;ADDRESS(2+ster!$B$20,(D286+1)*2-1,4),"")</f>
        <v>[DBTemplate.xlsm]labels!UW3:UW725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[DBTemplate.xlsm]labels!UW3:UW4</v>
      </c>
      <c r="L286" s="14" t="str">
        <f ca="1">IF($H286,IF($J286&gt;0,ADDRESS(3,(D286+1)*2,4,,"["&amp;wew!$G$7&amp;"]"&amp;_sheetname_labels)&amp;":"&amp;ADDRESS(2+J286,(D286+1)*2,4),""),"")</f>
        <v>[DBTemplate.xlsm]labels!UX3:UX4</v>
      </c>
      <c r="M286" s="14">
        <f t="shared" ca="1" si="6957"/>
        <v>0</v>
      </c>
      <c r="N286" s="14">
        <f t="shared" ca="1" si="6958"/>
        <v>2</v>
      </c>
      <c r="O286" s="14" t="str">
        <f t="shared" ca="1" si="6959"/>
        <v>q_86a</v>
      </c>
      <c r="P286" s="14" t="str">
        <f t="shared" ca="1" si="6960"/>
        <v>Cancer treatment – Chemotherapy</v>
      </c>
      <c r="Q286" s="14" t="str">
        <f ca="1">IF($BP286,ADDRESS(3,D286+1,4,,"["&amp;wew!$G$7&amp;"]"&amp;_sheetname_dataframe)&amp;":"&amp;ADDRESS(2+ster!$C$14,D286+1,4),"")</f>
        <v>[DBTemplate.xlsm]data_frame!JY3:JY3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6961"/>
        <v>0</v>
      </c>
      <c r="AA286" s="12">
        <f t="shared" ca="1" si="696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6963"/>
        <v>1</v>
      </c>
      <c r="AE286" s="17" t="b">
        <f t="shared" ca="1" si="696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6965"/>
        <v/>
      </c>
      <c r="AH286" s="17" t="b">
        <f t="shared" ca="1" si="696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6967"/>
        <v/>
      </c>
      <c r="AK286" s="17" t="b">
        <f t="shared" ca="1" si="6968"/>
        <v>0</v>
      </c>
      <c r="AL286" s="17" t="b">
        <f t="shared" ca="1" si="6969"/>
        <v>0</v>
      </c>
      <c r="AM286" s="17" t="b">
        <f t="shared" ca="1" si="6970"/>
        <v>0</v>
      </c>
      <c r="AN286" s="17">
        <f t="shared" ca="1" si="6971"/>
        <v>0</v>
      </c>
      <c r="AO286" s="24" t="str">
        <f t="shared" ca="1" si="6972"/>
        <v/>
      </c>
      <c r="AP286" s="24" t="str">
        <f t="shared" ca="1" si="6973"/>
        <v/>
      </c>
      <c r="AQ286" s="17" t="b">
        <f t="shared" ca="1" si="5266"/>
        <v>0</v>
      </c>
      <c r="AR286" s="17" t="b">
        <f t="shared" ca="1" si="6974"/>
        <v>0</v>
      </c>
      <c r="AS286" s="17" t="b">
        <f t="shared" ca="1" si="6975"/>
        <v>0</v>
      </c>
      <c r="AT286" s="17" t="b">
        <f t="shared" ca="1" si="6976"/>
        <v>0</v>
      </c>
      <c r="AU286" s="17" t="b">
        <f t="shared" ca="1" si="6977"/>
        <v>1</v>
      </c>
      <c r="AV286" s="17" t="b">
        <f t="shared" ca="1" si="6978"/>
        <v>0</v>
      </c>
      <c r="AW286" s="17" t="b">
        <f t="shared" ca="1" si="6979"/>
        <v>1</v>
      </c>
      <c r="AX286" s="14" t="b">
        <f t="array" aca="1" ref="AX286" ca="1">IF(H286,N286&gt;0,"")</f>
        <v>1</v>
      </c>
      <c r="AY286" s="17" t="str">
        <f t="shared" ca="1" si="6980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6981"/>
        <v>1</v>
      </c>
      <c r="BB286" s="17" t="b">
        <v>0</v>
      </c>
      <c r="BC286" s="17" t="b">
        <f t="shared" ca="1" si="6982"/>
        <v>1</v>
      </c>
      <c r="BD286" s="17" t="b">
        <f t="shared" ca="1" si="6983"/>
        <v>0</v>
      </c>
      <c r="BE286" s="17" t="str">
        <f t="shared" ca="1" si="5277"/>
        <v/>
      </c>
      <c r="BF286" s="17" t="b">
        <f t="shared" ca="1" si="5278"/>
        <v>0</v>
      </c>
      <c r="BG286" s="17" t="b">
        <f t="shared" ca="1" si="6984"/>
        <v>0</v>
      </c>
      <c r="BH286" s="17" t="b">
        <f t="shared" ca="1" si="6985"/>
        <v>1</v>
      </c>
      <c r="BI286" s="17">
        <f t="shared" ca="1" si="6986"/>
        <v>2</v>
      </c>
      <c r="BJ286" s="17" t="b">
        <f t="shared" ca="1" si="6987"/>
        <v>0</v>
      </c>
      <c r="BK286" s="17" t="str">
        <f t="shared" ca="1" si="5283"/>
        <v/>
      </c>
      <c r="BL286" s="17" t="str">
        <f t="shared" ca="1" si="6988"/>
        <v/>
      </c>
      <c r="BM286" s="17" t="str">
        <f t="shared" ca="1" si="6989"/>
        <v>F</v>
      </c>
      <c r="BN286" s="17" t="str">
        <f t="shared" ca="1" si="6990"/>
        <v>F</v>
      </c>
      <c r="BO286" s="17" t="str">
        <f t="shared" ca="1" si="6991"/>
        <v>N</v>
      </c>
      <c r="BP286" s="14" t="b">
        <f t="shared" ca="1" si="6992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6993"/>
        <v/>
      </c>
      <c r="DE286" s="14" t="str">
        <f t="shared" ca="1" si="6994"/>
        <v/>
      </c>
      <c r="DF286" s="14" t="str">
        <f t="shared" ca="1" si="6995"/>
        <v/>
      </c>
      <c r="DG286" s="14" t="str">
        <f t="shared" ca="1" si="6996"/>
        <v/>
      </c>
      <c r="DH286" s="14" t="str">
        <f t="shared" ca="1" si="6997"/>
        <v/>
      </c>
      <c r="DI286" s="14" t="str">
        <f t="shared" ca="1" si="6998"/>
        <v/>
      </c>
      <c r="DJ286" s="14" t="str">
        <f t="shared" ca="1" si="6999"/>
        <v/>
      </c>
      <c r="DK286" s="14" t="str">
        <f t="shared" ca="1" si="7000"/>
        <v/>
      </c>
      <c r="DL286" s="14" t="str">
        <f t="shared" ca="1" si="7001"/>
        <v/>
      </c>
      <c r="DM286" s="14" t="str">
        <f t="shared" ca="1" si="7002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003"/>
        <v/>
      </c>
      <c r="DP286" s="14" t="str">
        <f t="shared" ca="1" si="7004"/>
        <v/>
      </c>
      <c r="DQ286" s="14" t="str">
        <f t="shared" ca="1" si="7005"/>
        <v/>
      </c>
      <c r="DR286" s="14" t="str">
        <f t="shared" ca="1" si="7006"/>
        <v/>
      </c>
      <c r="DS286" s="14" t="str">
        <f t="shared" ca="1" si="7007"/>
        <v/>
      </c>
      <c r="DZ286" s="14" t="b">
        <f t="shared" ca="1" si="7008"/>
        <v>0</v>
      </c>
      <c r="EA286" s="14" t="str">
        <f t="shared" ca="1" si="7009"/>
        <v>Cancer treatment – Chemotherapy (q_86a)</v>
      </c>
      <c r="EB286" s="14" t="str">
        <f t="shared" ca="1" si="7010"/>
        <v xml:space="preserve">Values must be numeric. </v>
      </c>
      <c r="EC286" s="14" t="str">
        <f t="shared" ca="1" si="7011"/>
        <v xml:space="preserve">Cancer treatment – Chemotherapy (q_86a): Values must be numeric. </v>
      </c>
      <c r="ED286" s="14" t="str">
        <f t="shared" ca="1" si="7012"/>
        <v/>
      </c>
      <c r="EE286" s="14" t="str">
        <f t="shared" ca="1" si="7013"/>
        <v>Values must be numeric</v>
      </c>
      <c r="EF286" s="14" t="str">
        <f t="shared" ca="1" si="7014"/>
        <v/>
      </c>
      <c r="EG286" s="14" t="str">
        <f t="shared" ca="1" si="7015"/>
        <v/>
      </c>
      <c r="EM286" s="14" t="b">
        <f t="shared" ca="1" si="7016"/>
        <v>1</v>
      </c>
      <c r="EN286" s="14">
        <f t="shared" ca="1" si="7017"/>
        <v>273</v>
      </c>
      <c r="EO286" s="14" t="str">
        <f t="shared" ca="1" si="7018"/>
        <v>q_86a</v>
      </c>
      <c r="EP286" s="14" t="str">
        <f t="shared" ca="1" si="7019"/>
        <v xml:space="preserve">Cancer treatment – Chemotherapy (q_86a): Values must be numeric. </v>
      </c>
      <c r="EQ286" s="14" t="str">
        <f t="shared" ca="1" si="7020"/>
        <v/>
      </c>
    </row>
    <row r="287" spans="2:147" s="14" customFormat="1">
      <c r="B287" s="14" t="str">
        <f t="shared" ca="1" si="6950"/>
        <v/>
      </c>
      <c r="C287" s="14">
        <f t="shared" ca="1" si="6951"/>
        <v>274</v>
      </c>
      <c r="D287" s="14">
        <f t="shared" si="6952"/>
        <v>285</v>
      </c>
      <c r="E287" s="14" t="str">
        <f t="shared" ca="1" si="6953"/>
        <v>I</v>
      </c>
      <c r="F287" s="14" t="str">
        <f t="shared" ca="1" si="6954"/>
        <v>q_86b</v>
      </c>
      <c r="G287" s="14" t="str">
        <f t="shared" ca="1" si="6955"/>
        <v>Drug used in chemotherapy</v>
      </c>
      <c r="H287" s="14" t="b">
        <f t="shared" ca="1" si="6956"/>
        <v>1</v>
      </c>
      <c r="I287" s="14" t="str">
        <f ca="1">IF($H287,ADDRESS(3,(D287+1)*2-1,4,,"["&amp;wew!$G$7&amp;"]"&amp;_sheetname_labels)&amp;":"&amp;ADDRESS(2+ster!$B$20,(D287+1)*2-1,4),"")</f>
        <v>[DBTemplate.xlsm]labels!UY3:UY725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6957"/>
        <v>0</v>
      </c>
      <c r="N287" s="14">
        <f t="shared" ca="1" si="6958"/>
        <v>0</v>
      </c>
      <c r="O287" s="14" t="str">
        <f t="shared" ca="1" si="6959"/>
        <v>q_86b</v>
      </c>
      <c r="P287" s="14" t="str">
        <f t="shared" ca="1" si="6960"/>
        <v>Drug used in chemotherapy</v>
      </c>
      <c r="Q287" s="14" t="str">
        <f ca="1">IF($BP287,ADDRESS(3,D287+1,4,,"["&amp;wew!$G$7&amp;"]"&amp;_sheetname_dataframe)&amp;":"&amp;ADDRESS(2+ster!$C$14,D287+1,4),"")</f>
        <v>[DBTemplate.xlsm]data_frame!JZ3:JZ3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6961"/>
        <v>0</v>
      </c>
      <c r="AA287" s="12" t="str">
        <f t="shared" ca="1" si="696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6963"/>
        <v>1</v>
      </c>
      <c r="AE287" s="17" t="b">
        <f t="shared" ca="1" si="696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6965"/>
        <v/>
      </c>
      <c r="AH287" s="17" t="b">
        <f t="shared" ca="1" si="696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6967"/>
        <v/>
      </c>
      <c r="AK287" s="17" t="b">
        <f t="shared" ca="1" si="6968"/>
        <v>0</v>
      </c>
      <c r="AL287" s="17" t="b">
        <f t="shared" ca="1" si="6969"/>
        <v>0</v>
      </c>
      <c r="AM287" s="17" t="b">
        <f t="shared" ca="1" si="6970"/>
        <v>0</v>
      </c>
      <c r="AN287" s="17">
        <f t="shared" ca="1" si="6971"/>
        <v>0</v>
      </c>
      <c r="AO287" s="24" t="str">
        <f t="shared" ca="1" si="6972"/>
        <v/>
      </c>
      <c r="AP287" s="24" t="str">
        <f t="shared" ca="1" si="6973"/>
        <v/>
      </c>
      <c r="AQ287" s="17" t="b">
        <f t="shared" ca="1" si="5266"/>
        <v>0</v>
      </c>
      <c r="AR287" s="17" t="b">
        <f t="shared" ca="1" si="6974"/>
        <v>0</v>
      </c>
      <c r="AS287" s="17" t="b">
        <f t="shared" ca="1" si="6975"/>
        <v>0</v>
      </c>
      <c r="AT287" s="17" t="b">
        <f t="shared" ca="1" si="6976"/>
        <v>1</v>
      </c>
      <c r="AU287" s="17" t="b">
        <f t="shared" ca="1" si="6977"/>
        <v>0</v>
      </c>
      <c r="AV287" s="17" t="b">
        <f t="shared" ca="1" si="6978"/>
        <v>0</v>
      </c>
      <c r="AW287" s="17" t="b">
        <f t="shared" ca="1" si="6979"/>
        <v>0</v>
      </c>
      <c r="AX287" s="14" t="b">
        <f t="array" aca="1" ref="AX287" ca="1">IF(H287,N287&gt;0,"")</f>
        <v>0</v>
      </c>
      <c r="AY287" s="17" t="str">
        <f t="shared" ca="1" si="6980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6981"/>
        <v>0</v>
      </c>
      <c r="BB287" s="17" t="b">
        <v>0</v>
      </c>
      <c r="BC287" s="17" t="str">
        <f t="shared" ca="1" si="6982"/>
        <v/>
      </c>
      <c r="BD287" s="17" t="str">
        <f t="shared" ca="1" si="6983"/>
        <v/>
      </c>
      <c r="BE287" s="17" t="b">
        <f t="shared" ca="1" si="5277"/>
        <v>0</v>
      </c>
      <c r="BF287" s="17" t="str">
        <f t="shared" ca="1" si="5278"/>
        <v/>
      </c>
      <c r="BG287" s="17" t="str">
        <f t="shared" ca="1" si="6984"/>
        <v/>
      </c>
      <c r="BH287" s="17" t="str">
        <f t="shared" ca="1" si="6985"/>
        <v/>
      </c>
      <c r="BI287" s="17" t="str">
        <f t="shared" ca="1" si="6986"/>
        <v/>
      </c>
      <c r="BJ287" s="17" t="b">
        <f t="shared" ca="1" si="6987"/>
        <v>0</v>
      </c>
      <c r="BK287" s="17" t="str">
        <f t="shared" ca="1" si="5283"/>
        <v/>
      </c>
      <c r="BL287" s="17" t="str">
        <f t="shared" ca="1" si="6988"/>
        <v/>
      </c>
      <c r="BM287" s="17" t="str">
        <f t="shared" ca="1" si="6989"/>
        <v>S</v>
      </c>
      <c r="BN287" s="17" t="str">
        <f t="shared" ca="1" si="6990"/>
        <v>S</v>
      </c>
      <c r="BO287" s="17" t="str">
        <f t="shared" ca="1" si="6991"/>
        <v>N</v>
      </c>
      <c r="BP287" s="14" t="b">
        <f t="shared" ca="1" si="6992"/>
        <v>1</v>
      </c>
      <c r="BQ287" s="35"/>
      <c r="BU287" s="14" t="s">
        <v>386</v>
      </c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6993"/>
        <v/>
      </c>
      <c r="DE287" s="14" t="str">
        <f t="shared" ca="1" si="6994"/>
        <v/>
      </c>
      <c r="DF287" s="14" t="str">
        <f t="shared" ca="1" si="6995"/>
        <v/>
      </c>
      <c r="DG287" s="14" t="str">
        <f t="shared" ca="1" si="6996"/>
        <v/>
      </c>
      <c r="DH287" s="14" t="str">
        <f t="shared" ca="1" si="6997"/>
        <v/>
      </c>
      <c r="DI287" s="14" t="str">
        <f t="shared" ca="1" si="6998"/>
        <v/>
      </c>
      <c r="DJ287" s="14" t="str">
        <f t="shared" ca="1" si="6999"/>
        <v/>
      </c>
      <c r="DK287" s="14" t="str">
        <f t="shared" ca="1" si="7000"/>
        <v/>
      </c>
      <c r="DL287" s="14" t="str">
        <f t="shared" ca="1" si="7001"/>
        <v/>
      </c>
      <c r="DM287" s="14" t="str">
        <f t="shared" ca="1" si="7002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003"/>
        <v/>
      </c>
      <c r="DP287" s="14" t="str">
        <f t="shared" ca="1" si="7004"/>
        <v/>
      </c>
      <c r="DQ287" s="14" t="str">
        <f t="shared" ca="1" si="7005"/>
        <v/>
      </c>
      <c r="DR287" s="14" t="str">
        <f t="shared" ca="1" si="7006"/>
        <v/>
      </c>
      <c r="DS287" s="14" t="str">
        <f t="shared" ca="1" si="7007"/>
        <v/>
      </c>
      <c r="DZ287" s="14" t="b">
        <f t="shared" ca="1" si="7008"/>
        <v>0</v>
      </c>
      <c r="EA287" s="14" t="str">
        <f t="shared" ca="1" si="7009"/>
        <v/>
      </c>
      <c r="EB287" s="14" t="str">
        <f t="shared" ca="1" si="7010"/>
        <v/>
      </c>
      <c r="EC287" s="14" t="str">
        <f t="shared" ca="1" si="7011"/>
        <v/>
      </c>
      <c r="ED287" s="14" t="str">
        <f t="shared" ca="1" si="7012"/>
        <v/>
      </c>
      <c r="EE287" s="14" t="str">
        <f t="shared" ca="1" si="7013"/>
        <v/>
      </c>
      <c r="EF287" s="14" t="str">
        <f t="shared" ca="1" si="7014"/>
        <v/>
      </c>
      <c r="EG287" s="14" t="str">
        <f t="shared" ca="1" si="7015"/>
        <v/>
      </c>
      <c r="EM287" s="14" t="b">
        <f t="shared" ca="1" si="7016"/>
        <v>0</v>
      </c>
      <c r="EN287" s="14" t="str">
        <f t="shared" ca="1" si="7017"/>
        <v/>
      </c>
      <c r="EO287" s="14" t="str">
        <f t="shared" ca="1" si="7018"/>
        <v/>
      </c>
      <c r="EP287" s="14" t="str">
        <f t="shared" ca="1" si="7019"/>
        <v/>
      </c>
      <c r="EQ287" s="14" t="str">
        <f t="shared" ca="1" si="7020"/>
        <v/>
      </c>
    </row>
    <row r="288" spans="2:147" s="14" customFormat="1">
      <c r="B288" s="14" t="str">
        <f t="shared" ca="1" si="6950"/>
        <v/>
      </c>
      <c r="C288" s="14">
        <f t="shared" ca="1" si="6951"/>
        <v>275</v>
      </c>
      <c r="D288" s="14">
        <f t="shared" si="6952"/>
        <v>286</v>
      </c>
      <c r="E288" s="14" t="str">
        <f t="shared" ca="1" si="6953"/>
        <v>D</v>
      </c>
      <c r="F288" s="14" t="str">
        <f t="shared" ca="1" si="6954"/>
        <v>q_87a</v>
      </c>
      <c r="G288" s="14" t="str">
        <f t="shared" ca="1" si="6955"/>
        <v>Cancer treatment – Radiotherapy</v>
      </c>
      <c r="H288" s="14" t="b">
        <f t="shared" ca="1" si="6956"/>
        <v>1</v>
      </c>
      <c r="I288" s="14" t="str">
        <f ca="1">IF($H288,ADDRESS(3,(D288+1)*2-1,4,,"["&amp;wew!$G$7&amp;"]"&amp;_sheetname_labels)&amp;":"&amp;ADDRESS(2+ster!$B$20,(D288+1)*2-1,4),"")</f>
        <v>[DBTemplate.xlsm]labels!VA3:VA725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[DBTemplate.xlsm]labels!VA3:VA4</v>
      </c>
      <c r="L288" s="14" t="str">
        <f ca="1">IF($H288,IF($J288&gt;0,ADDRESS(3,(D288+1)*2,4,,"["&amp;wew!$G$7&amp;"]"&amp;_sheetname_labels)&amp;":"&amp;ADDRESS(2+J288,(D288+1)*2,4),""),"")</f>
        <v>[DBTemplate.xlsm]labels!VB3:VB4</v>
      </c>
      <c r="M288" s="14">
        <f t="shared" ca="1" si="6957"/>
        <v>0</v>
      </c>
      <c r="N288" s="14">
        <f t="shared" ca="1" si="6958"/>
        <v>2</v>
      </c>
      <c r="O288" s="14" t="str">
        <f t="shared" ca="1" si="6959"/>
        <v>q_87a</v>
      </c>
      <c r="P288" s="14" t="str">
        <f t="shared" ca="1" si="6960"/>
        <v>Cancer treatment – Radiotherapy</v>
      </c>
      <c r="Q288" s="14" t="str">
        <f ca="1">IF($BP288,ADDRESS(3,D288+1,4,,"["&amp;wew!$G$7&amp;"]"&amp;_sheetname_dataframe)&amp;":"&amp;ADDRESS(2+ster!$C$14,D288+1,4),"")</f>
        <v>[DBTemplate.xlsm]data_frame!KA3:KA3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6961"/>
        <v>0</v>
      </c>
      <c r="AA288" s="12">
        <f t="shared" ca="1" si="696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6963"/>
        <v>1</v>
      </c>
      <c r="AE288" s="17" t="b">
        <f t="shared" ca="1" si="696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6965"/>
        <v/>
      </c>
      <c r="AH288" s="17" t="b">
        <f t="shared" ca="1" si="696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6967"/>
        <v/>
      </c>
      <c r="AK288" s="17" t="b">
        <f t="shared" ca="1" si="6968"/>
        <v>0</v>
      </c>
      <c r="AL288" s="17" t="b">
        <f t="shared" ca="1" si="6969"/>
        <v>0</v>
      </c>
      <c r="AM288" s="17" t="b">
        <f t="shared" ca="1" si="6970"/>
        <v>0</v>
      </c>
      <c r="AN288" s="17">
        <f t="shared" ca="1" si="6971"/>
        <v>0</v>
      </c>
      <c r="AO288" s="24" t="str">
        <f t="shared" ca="1" si="6972"/>
        <v/>
      </c>
      <c r="AP288" s="24" t="str">
        <f t="shared" ca="1" si="6973"/>
        <v/>
      </c>
      <c r="AQ288" s="17" t="b">
        <f t="shared" ca="1" si="5266"/>
        <v>0</v>
      </c>
      <c r="AR288" s="17" t="b">
        <f t="shared" ca="1" si="6974"/>
        <v>0</v>
      </c>
      <c r="AS288" s="17" t="b">
        <f t="shared" ca="1" si="6975"/>
        <v>0</v>
      </c>
      <c r="AT288" s="17" t="b">
        <f t="shared" ca="1" si="6976"/>
        <v>0</v>
      </c>
      <c r="AU288" s="17" t="b">
        <f t="shared" ca="1" si="6977"/>
        <v>1</v>
      </c>
      <c r="AV288" s="17" t="b">
        <f t="shared" ca="1" si="6978"/>
        <v>0</v>
      </c>
      <c r="AW288" s="17" t="b">
        <f t="shared" ca="1" si="6979"/>
        <v>1</v>
      </c>
      <c r="AX288" s="14" t="b">
        <f t="array" aca="1" ref="AX288" ca="1">IF(H288,N288&gt;0,"")</f>
        <v>1</v>
      </c>
      <c r="AY288" s="17" t="str">
        <f t="shared" ca="1" si="6980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6981"/>
        <v>1</v>
      </c>
      <c r="BB288" s="17" t="b">
        <v>0</v>
      </c>
      <c r="BC288" s="17" t="b">
        <f t="shared" ca="1" si="6982"/>
        <v>1</v>
      </c>
      <c r="BD288" s="17" t="b">
        <f t="shared" ca="1" si="6983"/>
        <v>0</v>
      </c>
      <c r="BE288" s="17" t="str">
        <f t="shared" ca="1" si="5277"/>
        <v/>
      </c>
      <c r="BF288" s="17" t="b">
        <f t="shared" ca="1" si="5278"/>
        <v>0</v>
      </c>
      <c r="BG288" s="17" t="b">
        <f t="shared" ca="1" si="6984"/>
        <v>0</v>
      </c>
      <c r="BH288" s="17" t="b">
        <f t="shared" ca="1" si="6985"/>
        <v>1</v>
      </c>
      <c r="BI288" s="17">
        <f t="shared" ca="1" si="6986"/>
        <v>2</v>
      </c>
      <c r="BJ288" s="17" t="b">
        <f t="shared" ca="1" si="6987"/>
        <v>0</v>
      </c>
      <c r="BK288" s="17" t="str">
        <f t="shared" ca="1" si="5283"/>
        <v/>
      </c>
      <c r="BL288" s="17" t="str">
        <f t="shared" ca="1" si="6988"/>
        <v/>
      </c>
      <c r="BM288" s="17" t="str">
        <f t="shared" ca="1" si="6989"/>
        <v>F</v>
      </c>
      <c r="BN288" s="17" t="str">
        <f t="shared" ca="1" si="6990"/>
        <v>F</v>
      </c>
      <c r="BO288" s="17" t="str">
        <f t="shared" ca="1" si="6991"/>
        <v>N</v>
      </c>
      <c r="BP288" s="14" t="b">
        <f t="shared" ca="1" si="6992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6993"/>
        <v/>
      </c>
      <c r="DE288" s="14" t="str">
        <f t="shared" ca="1" si="6994"/>
        <v/>
      </c>
      <c r="DF288" s="14" t="str">
        <f t="shared" ca="1" si="6995"/>
        <v/>
      </c>
      <c r="DG288" s="14" t="str">
        <f t="shared" ca="1" si="6996"/>
        <v/>
      </c>
      <c r="DH288" s="14" t="str">
        <f t="shared" ca="1" si="6997"/>
        <v/>
      </c>
      <c r="DI288" s="14" t="str">
        <f t="shared" ca="1" si="6998"/>
        <v/>
      </c>
      <c r="DJ288" s="14" t="str">
        <f t="shared" ca="1" si="6999"/>
        <v/>
      </c>
      <c r="DK288" s="14" t="str">
        <f t="shared" ca="1" si="7000"/>
        <v/>
      </c>
      <c r="DL288" s="14" t="str">
        <f t="shared" ca="1" si="7001"/>
        <v/>
      </c>
      <c r="DM288" s="14" t="str">
        <f t="shared" ca="1" si="7002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003"/>
        <v/>
      </c>
      <c r="DP288" s="14" t="str">
        <f t="shared" ca="1" si="7004"/>
        <v/>
      </c>
      <c r="DQ288" s="14" t="str">
        <f t="shared" ca="1" si="7005"/>
        <v/>
      </c>
      <c r="DR288" s="14" t="str">
        <f t="shared" ca="1" si="7006"/>
        <v/>
      </c>
      <c r="DS288" s="14" t="str">
        <f t="shared" ca="1" si="7007"/>
        <v/>
      </c>
      <c r="DZ288" s="14" t="b">
        <f t="shared" ca="1" si="7008"/>
        <v>0</v>
      </c>
      <c r="EA288" s="14" t="str">
        <f t="shared" ca="1" si="7009"/>
        <v>Cancer treatment – Radiotherapy (q_87a)</v>
      </c>
      <c r="EB288" s="14" t="str">
        <f t="shared" ca="1" si="7010"/>
        <v xml:space="preserve">Values must be numeric. </v>
      </c>
      <c r="EC288" s="14" t="str">
        <f t="shared" ca="1" si="7011"/>
        <v xml:space="preserve">Cancer treatment – Radiotherapy (q_87a): Values must be numeric. </v>
      </c>
      <c r="ED288" s="14" t="str">
        <f t="shared" ca="1" si="7012"/>
        <v/>
      </c>
      <c r="EE288" s="14" t="str">
        <f t="shared" ca="1" si="7013"/>
        <v>Values must be numeric</v>
      </c>
      <c r="EF288" s="14" t="str">
        <f t="shared" ca="1" si="7014"/>
        <v/>
      </c>
      <c r="EG288" s="14" t="str">
        <f t="shared" ca="1" si="7015"/>
        <v/>
      </c>
      <c r="EM288" s="14" t="b">
        <f t="shared" ca="1" si="7016"/>
        <v>1</v>
      </c>
      <c r="EN288" s="14">
        <f t="shared" ca="1" si="7017"/>
        <v>275</v>
      </c>
      <c r="EO288" s="14" t="str">
        <f t="shared" ca="1" si="7018"/>
        <v>q_87a</v>
      </c>
      <c r="EP288" s="14" t="str">
        <f t="shared" ca="1" si="7019"/>
        <v xml:space="preserve">Cancer treatment – Radiotherapy (q_87a): Values must be numeric. </v>
      </c>
      <c r="EQ288" s="14" t="str">
        <f t="shared" ca="1" si="7020"/>
        <v/>
      </c>
    </row>
    <row r="289" spans="2:147" s="14" customFormat="1">
      <c r="B289" s="14" t="str">
        <f t="shared" ca="1" si="6950"/>
        <v/>
      </c>
      <c r="C289" s="14">
        <f t="shared" ca="1" si="6951"/>
        <v>276</v>
      </c>
      <c r="D289" s="14">
        <f t="shared" si="6952"/>
        <v>287</v>
      </c>
      <c r="E289" s="14" t="str">
        <f t="shared" ca="1" si="6953"/>
        <v>N</v>
      </c>
      <c r="F289" s="14" t="str">
        <f t="shared" ca="1" si="6954"/>
        <v>q_87b</v>
      </c>
      <c r="G289" s="14" t="str">
        <f t="shared" ca="1" si="6955"/>
        <v>Cancer treatment – Radiotherapy of head or neck</v>
      </c>
      <c r="H289" s="14" t="b">
        <f t="shared" ca="1" si="6956"/>
        <v>1</v>
      </c>
      <c r="I289" s="14" t="str">
        <f ca="1">IF($H289,ADDRESS(3,(D289+1)*2-1,4,,"["&amp;wew!$G$7&amp;"]"&amp;_sheetname_labels)&amp;":"&amp;ADDRESS(2+ster!$B$20,(D289+1)*2-1,4),"")</f>
        <v>[DBTemplate.xlsm]labels!VC3:VC725</v>
      </c>
      <c r="J289" s="14">
        <f t="array" aca="1" ref="J289" ca="1">IF(H289,MAX(0,MAX(IF(INDIRECT(I289)&lt;&gt;"",ROW(INDIRECT(I289)),""))-2),"")</f>
        <v>4</v>
      </c>
      <c r="K289" s="14" t="str">
        <f ca="1">IF($H289,IF($J289&gt;0,ADDRESS(3,(D289+1)*2-1,4,,"["&amp;wew!$G$7&amp;"]"&amp;_sheetname_labels)&amp;":"&amp;ADDRESS(2+J289,(D289+1)*2-1,4),""),"")</f>
        <v>[DBTemplate.xlsm]labels!VC3:VC6</v>
      </c>
      <c r="L289" s="14" t="str">
        <f ca="1">IF($H289,IF($J289&gt;0,ADDRESS(3,(D289+1)*2,4,,"["&amp;wew!$G$7&amp;"]"&amp;_sheetname_labels)&amp;":"&amp;ADDRESS(2+J289,(D289+1)*2,4),""),"")</f>
        <v>[DBTemplate.xlsm]labels!VD3:VD6</v>
      </c>
      <c r="M289" s="14">
        <f t="shared" ca="1" si="6957"/>
        <v>0</v>
      </c>
      <c r="N289" s="14">
        <f t="shared" ca="1" si="6958"/>
        <v>4</v>
      </c>
      <c r="O289" s="14" t="str">
        <f t="shared" ca="1" si="6959"/>
        <v>q_87b</v>
      </c>
      <c r="P289" s="14" t="str">
        <f t="shared" ca="1" si="6960"/>
        <v>Cancer treatment – Radiotherapy of head or neck</v>
      </c>
      <c r="Q289" s="14" t="str">
        <f ca="1">IF($BP289,ADDRESS(3,D289+1,4,,"["&amp;wew!$G$7&amp;"]"&amp;_sheetname_dataframe)&amp;":"&amp;ADDRESS(2+ster!$C$14,D289+1,4),"")</f>
        <v>[DBTemplate.xlsm]data_frame!KB3:KB3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6961"/>
        <v>0</v>
      </c>
      <c r="AA289" s="12">
        <f t="shared" ca="1" si="696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6963"/>
        <v>1</v>
      </c>
      <c r="AE289" s="17" t="b">
        <f t="shared" ca="1" si="696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6965"/>
        <v/>
      </c>
      <c r="AH289" s="17" t="b">
        <f t="shared" ca="1" si="696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6967"/>
        <v/>
      </c>
      <c r="AK289" s="17" t="b">
        <f t="shared" ca="1" si="6968"/>
        <v>0</v>
      </c>
      <c r="AL289" s="17" t="b">
        <f t="shared" ca="1" si="6969"/>
        <v>0</v>
      </c>
      <c r="AM289" s="17" t="b">
        <f t="shared" ca="1" si="6970"/>
        <v>0</v>
      </c>
      <c r="AN289" s="17">
        <f t="shared" ca="1" si="6971"/>
        <v>0</v>
      </c>
      <c r="AO289" s="24" t="str">
        <f t="shared" ca="1" si="6972"/>
        <v/>
      </c>
      <c r="AP289" s="24" t="str">
        <f t="shared" ca="1" si="6973"/>
        <v/>
      </c>
      <c r="AQ289" s="17" t="b">
        <f t="shared" ca="1" si="5266"/>
        <v>0</v>
      </c>
      <c r="AR289" s="17" t="b">
        <f t="shared" ca="1" si="6974"/>
        <v>0</v>
      </c>
      <c r="AS289" s="17" t="b">
        <f t="shared" ca="1" si="6975"/>
        <v>0</v>
      </c>
      <c r="AT289" s="17" t="b">
        <f t="shared" ca="1" si="6976"/>
        <v>0</v>
      </c>
      <c r="AU289" s="17" t="b">
        <f t="shared" ca="1" si="6977"/>
        <v>1</v>
      </c>
      <c r="AV289" s="17" t="b">
        <f t="shared" ca="1" si="6978"/>
        <v>0</v>
      </c>
      <c r="AW289" s="17" t="b">
        <f t="shared" ca="1" si="6979"/>
        <v>1</v>
      </c>
      <c r="AX289" s="14" t="b">
        <f t="array" aca="1" ref="AX289" ca="1">IF(H289,N289&gt;0,"")</f>
        <v>1</v>
      </c>
      <c r="AY289" s="17" t="str">
        <f t="shared" ca="1" si="6980"/>
        <v>C3:C6</v>
      </c>
      <c r="AZ289" s="17" t="b">
        <f t="array" aca="1" ref="AZ289" ca="1">IF(AY289&lt;&gt;"",SUM(1*ISERROR(MATCH(INDIRECT(AY289),INDIRECT(K289),0)))=0,"")</f>
        <v>1</v>
      </c>
      <c r="BA289" s="17" t="b">
        <f t="shared" ca="1" si="6981"/>
        <v>1</v>
      </c>
      <c r="BB289" s="17" t="b">
        <v>0</v>
      </c>
      <c r="BC289" s="17" t="b">
        <f t="shared" ca="1" si="6982"/>
        <v>1</v>
      </c>
      <c r="BD289" s="17" t="b">
        <f t="shared" ca="1" si="6983"/>
        <v>0</v>
      </c>
      <c r="BE289" s="17" t="str">
        <f t="shared" ca="1" si="5277"/>
        <v/>
      </c>
      <c r="BF289" s="17" t="b">
        <f t="shared" ca="1" si="5278"/>
        <v>0</v>
      </c>
      <c r="BG289" s="17" t="b">
        <f t="shared" ca="1" si="6984"/>
        <v>0</v>
      </c>
      <c r="BH289" s="17" t="b">
        <f t="shared" ca="1" si="6985"/>
        <v>1</v>
      </c>
      <c r="BI289" s="17">
        <f t="shared" ca="1" si="6986"/>
        <v>2</v>
      </c>
      <c r="BJ289" s="17" t="b">
        <f t="shared" ca="1" si="6987"/>
        <v>0</v>
      </c>
      <c r="BK289" s="17" t="str">
        <f t="shared" ca="1" si="5283"/>
        <v/>
      </c>
      <c r="BL289" s="17" t="str">
        <f t="shared" ca="1" si="6988"/>
        <v/>
      </c>
      <c r="BM289" s="17" t="str">
        <f t="shared" ca="1" si="6989"/>
        <v>F</v>
      </c>
      <c r="BN289" s="17" t="str">
        <f t="shared" ca="1" si="6990"/>
        <v>F</v>
      </c>
      <c r="BO289" s="17" t="str">
        <f t="shared" ca="1" si="6991"/>
        <v>N</v>
      </c>
      <c r="BP289" s="14" t="b">
        <f t="shared" ca="1" si="6992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6993"/>
        <v/>
      </c>
      <c r="DE289" s="14" t="str">
        <f t="shared" ca="1" si="6994"/>
        <v/>
      </c>
      <c r="DF289" s="14" t="str">
        <f t="shared" ca="1" si="6995"/>
        <v/>
      </c>
      <c r="DG289" s="14" t="str">
        <f t="shared" ca="1" si="6996"/>
        <v/>
      </c>
      <c r="DH289" s="14" t="str">
        <f t="shared" ca="1" si="6997"/>
        <v/>
      </c>
      <c r="DI289" s="14" t="str">
        <f t="shared" ca="1" si="6998"/>
        <v/>
      </c>
      <c r="DJ289" s="14" t="str">
        <f t="shared" ca="1" si="6999"/>
        <v/>
      </c>
      <c r="DK289" s="14" t="str">
        <f t="shared" ca="1" si="7000"/>
        <v/>
      </c>
      <c r="DL289" s="14" t="str">
        <f t="shared" ca="1" si="7001"/>
        <v/>
      </c>
      <c r="DM289" s="14" t="str">
        <f t="shared" ca="1" si="7002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003"/>
        <v/>
      </c>
      <c r="DP289" s="14" t="str">
        <f t="shared" ca="1" si="7004"/>
        <v/>
      </c>
      <c r="DQ289" s="14" t="str">
        <f t="shared" ca="1" si="7005"/>
        <v/>
      </c>
      <c r="DR289" s="14" t="str">
        <f t="shared" ca="1" si="7006"/>
        <v/>
      </c>
      <c r="DS289" s="14" t="str">
        <f t="shared" ca="1" si="7007"/>
        <v/>
      </c>
      <c r="DZ289" s="14" t="b">
        <f t="shared" ca="1" si="7008"/>
        <v>0</v>
      </c>
      <c r="EA289" s="14" t="str">
        <f t="shared" ca="1" si="7009"/>
        <v>Cancer treatment – Radiotherapy of head or neck (q_87b)</v>
      </c>
      <c r="EB289" s="14" t="str">
        <f t="shared" ca="1" si="7010"/>
        <v xml:space="preserve">Values must be numeric. </v>
      </c>
      <c r="EC289" s="14" t="str">
        <f t="shared" ca="1" si="7011"/>
        <v xml:space="preserve">Cancer treatment – Radiotherapy of head or neck (q_87b): Values must be numeric. </v>
      </c>
      <c r="ED289" s="14" t="str">
        <f t="shared" ca="1" si="7012"/>
        <v/>
      </c>
      <c r="EE289" s="14" t="str">
        <f t="shared" ca="1" si="7013"/>
        <v>Values must be numeric</v>
      </c>
      <c r="EF289" s="14" t="str">
        <f t="shared" ca="1" si="7014"/>
        <v/>
      </c>
      <c r="EG289" s="14" t="str">
        <f t="shared" ca="1" si="7015"/>
        <v/>
      </c>
      <c r="EM289" s="14" t="b">
        <f t="shared" ca="1" si="7016"/>
        <v>1</v>
      </c>
      <c r="EN289" s="14">
        <f t="shared" ca="1" si="7017"/>
        <v>276</v>
      </c>
      <c r="EO289" s="14" t="str">
        <f t="shared" ca="1" si="7018"/>
        <v>q_87b</v>
      </c>
      <c r="EP289" s="14" t="str">
        <f t="shared" ca="1" si="7019"/>
        <v xml:space="preserve">Cancer treatment – Radiotherapy of head or neck (q_87b): Values must be numeric. </v>
      </c>
      <c r="EQ289" s="14" t="str">
        <f t="shared" ca="1" si="7020"/>
        <v/>
      </c>
    </row>
    <row r="290" spans="2:147" s="14" customFormat="1">
      <c r="B290" s="14" t="str">
        <f t="shared" ca="1" si="6950"/>
        <v/>
      </c>
      <c r="C290" s="14">
        <f t="shared" ca="1" si="6951"/>
        <v>277</v>
      </c>
      <c r="D290" s="14">
        <f t="shared" si="6952"/>
        <v>288</v>
      </c>
      <c r="E290" s="14" t="str">
        <f t="shared" ca="1" si="6953"/>
        <v>D</v>
      </c>
      <c r="F290" s="14" t="str">
        <f t="shared" ca="1" si="6954"/>
        <v>q_88a</v>
      </c>
      <c r="G290" s="14" t="str">
        <f t="shared" ca="1" si="6955"/>
        <v>Smoking</v>
      </c>
      <c r="H290" s="14" t="b">
        <f t="shared" ca="1" si="6956"/>
        <v>1</v>
      </c>
      <c r="I290" s="14" t="str">
        <f ca="1">IF($H290,ADDRESS(3,(D290+1)*2-1,4,,"["&amp;wew!$G$7&amp;"]"&amp;_sheetname_labels)&amp;":"&amp;ADDRESS(2+ster!$B$20,(D290+1)*2-1,4),"")</f>
        <v>[DBTemplate.xlsm]labels!VE3:VE725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[DBTemplate.xlsm]labels!VE3:VE4</v>
      </c>
      <c r="L290" s="14" t="str">
        <f ca="1">IF($H290,IF($J290&gt;0,ADDRESS(3,(D290+1)*2,4,,"["&amp;wew!$G$7&amp;"]"&amp;_sheetname_labels)&amp;":"&amp;ADDRESS(2+J290,(D290+1)*2,4),""),"")</f>
        <v>[DBTemplate.xlsm]labels!VF3:VF4</v>
      </c>
      <c r="M290" s="14">
        <f t="shared" ca="1" si="6957"/>
        <v>0</v>
      </c>
      <c r="N290" s="14">
        <f t="shared" ca="1" si="6958"/>
        <v>2</v>
      </c>
      <c r="O290" s="14" t="str">
        <f t="shared" ca="1" si="6959"/>
        <v>q_88a</v>
      </c>
      <c r="P290" s="14" t="str">
        <f t="shared" ca="1" si="6960"/>
        <v>Smoking</v>
      </c>
      <c r="Q290" s="14" t="str">
        <f ca="1">IF($BP290,ADDRESS(3,D290+1,4,,"["&amp;wew!$G$7&amp;"]"&amp;_sheetname_dataframe)&amp;":"&amp;ADDRESS(2+ster!$C$14,D290+1,4),"")</f>
        <v>[DBTemplate.xlsm]data_frame!KC3:KC3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6961"/>
        <v>0</v>
      </c>
      <c r="AA290" s="12">
        <f t="shared" ca="1" si="696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6963"/>
        <v>1</v>
      </c>
      <c r="AE290" s="17" t="b">
        <f t="shared" ca="1" si="696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6965"/>
        <v/>
      </c>
      <c r="AH290" s="17" t="b">
        <f t="shared" ca="1" si="696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6967"/>
        <v/>
      </c>
      <c r="AK290" s="17" t="b">
        <f t="shared" ca="1" si="6968"/>
        <v>0</v>
      </c>
      <c r="AL290" s="17" t="b">
        <f t="shared" ca="1" si="6969"/>
        <v>0</v>
      </c>
      <c r="AM290" s="17" t="b">
        <f t="shared" ca="1" si="6970"/>
        <v>0</v>
      </c>
      <c r="AN290" s="17">
        <f t="shared" ca="1" si="6971"/>
        <v>0</v>
      </c>
      <c r="AO290" s="24" t="str">
        <f t="shared" ca="1" si="6972"/>
        <v/>
      </c>
      <c r="AP290" s="24" t="str">
        <f t="shared" ca="1" si="6973"/>
        <v/>
      </c>
      <c r="AQ290" s="17" t="b">
        <f t="shared" ca="1" si="5266"/>
        <v>0</v>
      </c>
      <c r="AR290" s="17" t="b">
        <f t="shared" ca="1" si="6974"/>
        <v>0</v>
      </c>
      <c r="AS290" s="17" t="b">
        <f t="shared" ca="1" si="6975"/>
        <v>0</v>
      </c>
      <c r="AT290" s="17" t="b">
        <f t="shared" ca="1" si="6976"/>
        <v>0</v>
      </c>
      <c r="AU290" s="17" t="b">
        <f t="shared" ca="1" si="6977"/>
        <v>1</v>
      </c>
      <c r="AV290" s="17" t="b">
        <f t="shared" ca="1" si="6978"/>
        <v>0</v>
      </c>
      <c r="AW290" s="17" t="b">
        <f t="shared" ca="1" si="6979"/>
        <v>1</v>
      </c>
      <c r="AX290" s="14" t="b">
        <f t="array" aca="1" ref="AX290" ca="1">IF(H290,N290&gt;0,"")</f>
        <v>1</v>
      </c>
      <c r="AY290" s="17" t="str">
        <f t="shared" ca="1" si="6980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6981"/>
        <v>1</v>
      </c>
      <c r="BB290" s="17" t="b">
        <v>0</v>
      </c>
      <c r="BC290" s="17" t="b">
        <f t="shared" ca="1" si="6982"/>
        <v>1</v>
      </c>
      <c r="BD290" s="17" t="b">
        <f t="shared" ca="1" si="6983"/>
        <v>0</v>
      </c>
      <c r="BE290" s="17" t="str">
        <f t="shared" ca="1" si="5277"/>
        <v/>
      </c>
      <c r="BF290" s="17" t="b">
        <f t="shared" ca="1" si="5278"/>
        <v>0</v>
      </c>
      <c r="BG290" s="17" t="b">
        <f t="shared" ca="1" si="6984"/>
        <v>0</v>
      </c>
      <c r="BH290" s="17" t="b">
        <f t="shared" ca="1" si="6985"/>
        <v>1</v>
      </c>
      <c r="BI290" s="17">
        <f t="shared" ca="1" si="6986"/>
        <v>2</v>
      </c>
      <c r="BJ290" s="17" t="b">
        <f t="shared" ca="1" si="6987"/>
        <v>0</v>
      </c>
      <c r="BK290" s="17" t="str">
        <f t="shared" ca="1" si="5283"/>
        <v/>
      </c>
      <c r="BL290" s="17" t="str">
        <f t="shared" ca="1" si="6988"/>
        <v/>
      </c>
      <c r="BM290" s="17" t="str">
        <f t="shared" ca="1" si="6989"/>
        <v>F</v>
      </c>
      <c r="BN290" s="17" t="str">
        <f t="shared" ca="1" si="6990"/>
        <v>F</v>
      </c>
      <c r="BO290" s="17" t="str">
        <f t="shared" ca="1" si="6991"/>
        <v>N</v>
      </c>
      <c r="BP290" s="14" t="b">
        <f t="shared" ca="1" si="6992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6993"/>
        <v/>
      </c>
      <c r="DE290" s="14" t="str">
        <f t="shared" ca="1" si="6994"/>
        <v/>
      </c>
      <c r="DF290" s="14" t="str">
        <f t="shared" ca="1" si="6995"/>
        <v/>
      </c>
      <c r="DG290" s="14" t="str">
        <f t="shared" ca="1" si="6996"/>
        <v/>
      </c>
      <c r="DH290" s="14" t="str">
        <f t="shared" ca="1" si="6997"/>
        <v/>
      </c>
      <c r="DI290" s="14" t="str">
        <f t="shared" ca="1" si="6998"/>
        <v/>
      </c>
      <c r="DJ290" s="14" t="str">
        <f t="shared" ca="1" si="6999"/>
        <v/>
      </c>
      <c r="DK290" s="14" t="str">
        <f t="shared" ca="1" si="7000"/>
        <v/>
      </c>
      <c r="DL290" s="14" t="str">
        <f t="shared" ca="1" si="7001"/>
        <v/>
      </c>
      <c r="DM290" s="14" t="str">
        <f t="shared" ca="1" si="7002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003"/>
        <v/>
      </c>
      <c r="DP290" s="14" t="str">
        <f t="shared" ca="1" si="7004"/>
        <v/>
      </c>
      <c r="DQ290" s="14" t="str">
        <f t="shared" ca="1" si="7005"/>
        <v/>
      </c>
      <c r="DR290" s="14" t="str">
        <f t="shared" ca="1" si="7006"/>
        <v/>
      </c>
      <c r="DS290" s="14" t="str">
        <f t="shared" ca="1" si="7007"/>
        <v/>
      </c>
      <c r="DZ290" s="14" t="b">
        <f t="shared" ca="1" si="7008"/>
        <v>0</v>
      </c>
      <c r="EA290" s="14" t="str">
        <f t="shared" ca="1" si="7009"/>
        <v>Smoking (q_88a)</v>
      </c>
      <c r="EB290" s="14" t="str">
        <f t="shared" ca="1" si="7010"/>
        <v xml:space="preserve">Values must be numeric. </v>
      </c>
      <c r="EC290" s="14" t="str">
        <f t="shared" ca="1" si="7011"/>
        <v xml:space="preserve">Smoking (q_88a): Values must be numeric. </v>
      </c>
      <c r="ED290" s="14" t="str">
        <f t="shared" ca="1" si="7012"/>
        <v/>
      </c>
      <c r="EE290" s="14" t="str">
        <f t="shared" ca="1" si="7013"/>
        <v>Values must be numeric</v>
      </c>
      <c r="EF290" s="14" t="str">
        <f t="shared" ca="1" si="7014"/>
        <v/>
      </c>
      <c r="EG290" s="14" t="str">
        <f t="shared" ca="1" si="7015"/>
        <v/>
      </c>
      <c r="EM290" s="14" t="b">
        <f t="shared" ca="1" si="7016"/>
        <v>1</v>
      </c>
      <c r="EN290" s="14">
        <f t="shared" ca="1" si="7017"/>
        <v>277</v>
      </c>
      <c r="EO290" s="14" t="str">
        <f t="shared" ca="1" si="7018"/>
        <v>q_88a</v>
      </c>
      <c r="EP290" s="14" t="str">
        <f t="shared" ca="1" si="7019"/>
        <v xml:space="preserve">Smoking (q_88a): Values must be numeric. </v>
      </c>
      <c r="EQ290" s="14" t="str">
        <f t="shared" ca="1" si="7020"/>
        <v/>
      </c>
    </row>
    <row r="291" spans="2:147" s="14" customFormat="1">
      <c r="B291" s="14" t="str">
        <f t="shared" ca="1" si="6950"/>
        <v/>
      </c>
      <c r="C291" s="14">
        <f t="shared" ca="1" si="6951"/>
        <v>278</v>
      </c>
      <c r="D291" s="14">
        <f t="shared" si="6952"/>
        <v>289</v>
      </c>
      <c r="E291" s="14" t="str">
        <f t="shared" ca="1" si="6953"/>
        <v>I</v>
      </c>
      <c r="F291" s="14" t="str">
        <f t="shared" ca="1" si="6954"/>
        <v>q_88b</v>
      </c>
      <c r="G291" s="14" t="str">
        <f t="shared" ca="1" si="6955"/>
        <v>Year of initiation of smoking</v>
      </c>
      <c r="H291" s="14" t="b">
        <f t="shared" ca="1" si="6956"/>
        <v>1</v>
      </c>
      <c r="I291" s="14" t="str">
        <f ca="1">IF($H291,ADDRESS(3,(D291+1)*2-1,4,,"["&amp;wew!$G$7&amp;"]"&amp;_sheetname_labels)&amp;":"&amp;ADDRESS(2+ster!$B$20,(D291+1)*2-1,4),"")</f>
        <v>[DBTemplate.xlsm]labels!VG3:VG725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[DBTemplate.xlsm]labels!VG3:VG5</v>
      </c>
      <c r="L291" s="14" t="str">
        <f ca="1">IF($H291,IF($J291&gt;0,ADDRESS(3,(D291+1)*2,4,,"["&amp;wew!$G$7&amp;"]"&amp;_sheetname_labels)&amp;":"&amp;ADDRESS(2+J291,(D291+1)*2,4),""),"")</f>
        <v>[DBTemplate.xlsm]labels!VH3:VH5</v>
      </c>
      <c r="M291" s="14">
        <f t="shared" ca="1" si="6957"/>
        <v>3</v>
      </c>
      <c r="N291" s="14">
        <f t="shared" ca="1" si="6958"/>
        <v>0</v>
      </c>
      <c r="O291" s="14" t="str">
        <f t="shared" ca="1" si="6959"/>
        <v>q_88b</v>
      </c>
      <c r="P291" s="14" t="str">
        <f t="shared" ca="1" si="6960"/>
        <v>Year of initiation of smoking</v>
      </c>
      <c r="Q291" s="14" t="str">
        <f ca="1">IF($BP291,ADDRESS(3,D291+1,4,,"["&amp;wew!$G$7&amp;"]"&amp;_sheetname_dataframe)&amp;":"&amp;ADDRESS(2+ster!$C$14,D291+1,4),"")</f>
        <v>[DBTemplate.xlsm]data_frame!KD3:KD3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6961"/>
        <v>0</v>
      </c>
      <c r="AA291" s="12">
        <f t="shared" ca="1" si="696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6963"/>
        <v>1</v>
      </c>
      <c r="AE291" s="17" t="b">
        <f t="shared" ca="1" si="6964"/>
        <v>1</v>
      </c>
      <c r="AF291" s="17" t="str">
        <f ca="1">IF(AE291,IF($H291,ADDRESS(3,D291+2,4,,"["&amp;wew!$G$7&amp;"]"&amp;_sheetname_dataframe)&amp;":"&amp;ADDRESS(2+ster!$C$14,D291+2,4),""),"")</f>
        <v>[DBTemplate.xlsm]data_frame!KE3:KE3</v>
      </c>
      <c r="AG291" s="17" t="str">
        <f t="shared" ca="1" si="6965"/>
        <v>Must be at least 5 year old</v>
      </c>
      <c r="AH291" s="17" t="b">
        <f t="shared" ca="1" si="6966"/>
        <v>1</v>
      </c>
      <c r="AI291" s="17" t="str">
        <f ca="1">IF(AH291,IF($H291,ADDRESS(3,D291+3,4,,"["&amp;wew!$G$7&amp;"]"&amp;_sheetname_dataframe)&amp;":"&amp;ADDRESS(2+ster!$C$14,D291+3,4),""),"")</f>
        <v>[DBTemplate.xlsm]data_frame!KF3:KF3</v>
      </c>
      <c r="AJ291" s="17" t="str">
        <f t="shared" ca="1" si="6967"/>
        <v>Must not be after consultation</v>
      </c>
      <c r="AK291" s="17" t="b">
        <f t="shared" ca="1" si="6968"/>
        <v>0</v>
      </c>
      <c r="AL291" s="17" t="b">
        <f t="shared" ca="1" si="6969"/>
        <v>0</v>
      </c>
      <c r="AM291" s="17" t="b">
        <f t="shared" ca="1" si="6970"/>
        <v>1</v>
      </c>
      <c r="AN291" s="17">
        <f t="shared" ca="1" si="6971"/>
        <v>0</v>
      </c>
      <c r="AO291" s="24" t="str">
        <f t="shared" ca="1" si="6972"/>
        <v/>
      </c>
      <c r="AP291" s="24" t="str">
        <f t="shared" ca="1" si="6973"/>
        <v/>
      </c>
      <c r="AQ291" s="17" t="b">
        <f t="shared" ca="1" si="5266"/>
        <v>0</v>
      </c>
      <c r="AR291" s="17" t="b">
        <f t="shared" ca="1" si="6974"/>
        <v>0</v>
      </c>
      <c r="AS291" s="17" t="b">
        <f t="shared" ca="1" si="6975"/>
        <v>0</v>
      </c>
      <c r="AT291" s="17" t="b">
        <f t="shared" ca="1" si="6976"/>
        <v>0</v>
      </c>
      <c r="AU291" s="17" t="b">
        <f t="shared" ca="1" si="6977"/>
        <v>0</v>
      </c>
      <c r="AV291" s="17" t="b">
        <f t="shared" ca="1" si="6978"/>
        <v>0</v>
      </c>
      <c r="AW291" s="17" t="b">
        <f t="shared" ca="1" si="6979"/>
        <v>1</v>
      </c>
      <c r="AX291" s="14" t="b">
        <f t="array" aca="1" ref="AX291" ca="1">IF(H291,N291&gt;0,"")</f>
        <v>0</v>
      </c>
      <c r="AY291" s="17" t="str">
        <f t="shared" ca="1" si="6980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6981"/>
        <v>1</v>
      </c>
      <c r="BB291" s="17" t="b">
        <v>0</v>
      </c>
      <c r="BC291" s="17" t="b">
        <f t="shared" ca="1" si="6982"/>
        <v>0</v>
      </c>
      <c r="BD291" s="17" t="b">
        <f t="shared" ca="1" si="6983"/>
        <v>0</v>
      </c>
      <c r="BE291" s="17" t="b">
        <f t="shared" ca="1" si="5277"/>
        <v>0</v>
      </c>
      <c r="BF291" s="17" t="b">
        <f t="shared" ca="1" si="5278"/>
        <v>1</v>
      </c>
      <c r="BG291" s="17" t="b">
        <f t="shared" ca="1" si="6984"/>
        <v>0</v>
      </c>
      <c r="BH291" s="17" t="b">
        <f t="shared" ca="1" si="6985"/>
        <v>1</v>
      </c>
      <c r="BI291" s="17">
        <f t="shared" ca="1" si="6986"/>
        <v>5</v>
      </c>
      <c r="BJ291" s="17" t="b">
        <f t="shared" ca="1" si="6987"/>
        <v>0</v>
      </c>
      <c r="BK291" s="17" t="str">
        <f t="shared" ca="1" si="5283"/>
        <v/>
      </c>
      <c r="BL291" s="17" t="str">
        <f t="shared" ca="1" si="6988"/>
        <v/>
      </c>
      <c r="BM291" s="17" t="str">
        <f t="shared" ca="1" si="6989"/>
        <v>N</v>
      </c>
      <c r="BN291" s="17" t="str">
        <f t="shared" ca="1" si="6990"/>
        <v>N</v>
      </c>
      <c r="BO291" s="17" t="str">
        <f t="shared" ca="1" si="6991"/>
        <v>I</v>
      </c>
      <c r="BP291" s="14" t="b">
        <f t="shared" ca="1" si="6992"/>
        <v>1</v>
      </c>
      <c r="BQ291" s="35"/>
      <c r="BX291" s="16"/>
      <c r="BY291" s="16"/>
      <c r="BZ291" s="16"/>
      <c r="CA291" s="16" t="b">
        <v>0</v>
      </c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</v>
      </c>
      <c r="DD291" s="14" t="str">
        <f t="shared" ca="1" si="6993"/>
        <v/>
      </c>
      <c r="DE291" s="14" t="str">
        <f t="shared" ca="1" si="6994"/>
        <v/>
      </c>
      <c r="DF291" s="14" t="str">
        <f t="shared" ca="1" si="6995"/>
        <v/>
      </c>
      <c r="DG291" s="14" t="str">
        <f t="shared" ca="1" si="6996"/>
        <v/>
      </c>
      <c r="DH291" s="14" t="str">
        <f t="shared" ca="1" si="6997"/>
        <v/>
      </c>
      <c r="DI291" s="14" t="str">
        <f t="shared" ca="1" si="6998"/>
        <v/>
      </c>
      <c r="DJ291" s="14" t="str">
        <f t="shared" ca="1" si="6999"/>
        <v/>
      </c>
      <c r="DK291" s="14" t="str">
        <f t="shared" ca="1" si="7000"/>
        <v/>
      </c>
      <c r="DL291" s="14" t="str">
        <f t="shared" ca="1" si="7001"/>
        <v/>
      </c>
      <c r="DM291" s="14" t="str">
        <f t="shared" ca="1" si="7002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003"/>
        <v/>
      </c>
      <c r="DP291" s="14" t="str">
        <f t="shared" ca="1" si="7004"/>
        <v/>
      </c>
      <c r="DQ291" s="14" t="str">
        <f t="shared" ca="1" si="7005"/>
        <v/>
      </c>
      <c r="DR291" s="14" t="str">
        <f t="shared" ca="1" si="7006"/>
        <v/>
      </c>
      <c r="DS291" s="14" t="str">
        <f t="shared" ca="1" si="7007"/>
        <v/>
      </c>
      <c r="DZ291" s="14" t="b">
        <f t="shared" ca="1" si="7008"/>
        <v>1</v>
      </c>
      <c r="EA291" s="14" t="str">
        <f t="shared" ca="1" si="7009"/>
        <v>Year of initiation of smoking (q_88b)</v>
      </c>
      <c r="EB291" s="14" t="str">
        <f t="shared" ca="1" si="7010"/>
        <v xml:space="preserve"> and must be at least 5 year old and must not be after consultation. </v>
      </c>
      <c r="EC291" s="14" t="str">
        <f t="shared" ca="1" si="7011"/>
        <v xml:space="preserve">Year of initiation of smoking (q_88b):  and must be at least 5 year old and must not be after consultation. </v>
      </c>
      <c r="ED291" s="14" t="str">
        <f t="shared" ca="1" si="7012"/>
        <v/>
      </c>
      <c r="EE291" s="14" t="str">
        <f t="shared" ca="1" si="7013"/>
        <v/>
      </c>
      <c r="EF291" s="14" t="str">
        <f t="shared" ca="1" si="7014"/>
        <v>Must be at least 5 year old</v>
      </c>
      <c r="EG291" s="14" t="str">
        <f t="shared" ca="1" si="7015"/>
        <v>Must not be after consultation</v>
      </c>
      <c r="EM291" s="14" t="b">
        <f t="shared" ca="1" si="7016"/>
        <v>1</v>
      </c>
      <c r="EN291" s="14">
        <f t="shared" ca="1" si="7017"/>
        <v>278</v>
      </c>
      <c r="EO291" s="14" t="str">
        <f t="shared" ca="1" si="7018"/>
        <v>q_88b</v>
      </c>
      <c r="EP291" s="14" t="str">
        <f t="shared" ca="1" si="7019"/>
        <v xml:space="preserve">Year of initiation of smoking (q_88b):  and must be at least 5 year old and must not be after consultation. </v>
      </c>
      <c r="EQ291" s="14" t="str">
        <f t="shared" ca="1" si="7020"/>
        <v/>
      </c>
    </row>
    <row r="292" spans="2:147" s="14" customFormat="1">
      <c r="B292" s="14" t="str">
        <f t="shared" ca="1" si="6950"/>
        <v/>
      </c>
      <c r="C292" s="14">
        <f t="shared" ca="1" si="6951"/>
        <v>279</v>
      </c>
      <c r="D292" s="14">
        <f t="shared" si="6952"/>
        <v>290</v>
      </c>
      <c r="E292" s="14" t="str">
        <f t="shared" ca="1" si="6953"/>
        <v/>
      </c>
      <c r="F292" s="14" t="str">
        <f t="shared" ca="1" si="6954"/>
        <v/>
      </c>
      <c r="G292" s="14" t="str">
        <f t="shared" ca="1" si="6955"/>
        <v/>
      </c>
      <c r="H292" s="14" t="b">
        <f t="shared" ca="1" si="695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6957"/>
        <v/>
      </c>
      <c r="N292" s="14" t="str">
        <f t="shared" ca="1" si="6958"/>
        <v/>
      </c>
      <c r="O292" s="14" t="str">
        <f t="shared" ca="1" si="6959"/>
        <v>.validation</v>
      </c>
      <c r="P292" s="14" t="str">
        <f t="shared" ca="1" si="6960"/>
        <v/>
      </c>
      <c r="Q292" s="14" t="str">
        <f ca="1">IF($BP292,ADDRESS(3,D292+1,4,,"["&amp;wew!$G$7&amp;"]"&amp;_sheetname_dataframe)&amp;":"&amp;ADDRESS(2+ster!$C$14,D292+1,4),"")</f>
        <v>[DBTemplate.xlsm]data_frame!KE3:KE3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6961"/>
        <v/>
      </c>
      <c r="AA292" s="12" t="str">
        <f t="shared" ca="1" si="696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6963"/>
        <v/>
      </c>
      <c r="AE292" s="17" t="b">
        <f t="shared" ca="1" si="696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6965"/>
        <v/>
      </c>
      <c r="AH292" s="17" t="b">
        <f t="shared" ca="1" si="696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6967"/>
        <v/>
      </c>
      <c r="AK292" s="17" t="str">
        <f t="shared" ca="1" si="6968"/>
        <v/>
      </c>
      <c r="AL292" s="17" t="str">
        <f t="shared" ca="1" si="6969"/>
        <v/>
      </c>
      <c r="AM292" s="17" t="str">
        <f t="shared" ca="1" si="6970"/>
        <v/>
      </c>
      <c r="AN292" s="17">
        <f t="shared" ca="1" si="6971"/>
        <v>2</v>
      </c>
      <c r="AO292" s="24" t="str">
        <f t="shared" ca="1" si="6972"/>
        <v/>
      </c>
      <c r="AP292" s="24" t="str">
        <f t="shared" ca="1" si="6973"/>
        <v/>
      </c>
      <c r="AQ292" s="17" t="str">
        <f t="shared" ca="1" si="5266"/>
        <v/>
      </c>
      <c r="AR292" s="17" t="str">
        <f t="shared" ca="1" si="6974"/>
        <v/>
      </c>
      <c r="AS292" s="17" t="str">
        <f t="shared" ca="1" si="6975"/>
        <v/>
      </c>
      <c r="AT292" s="17" t="str">
        <f t="shared" ca="1" si="6976"/>
        <v/>
      </c>
      <c r="AU292" s="17" t="str">
        <f t="shared" ca="1" si="6977"/>
        <v/>
      </c>
      <c r="AV292" s="17" t="str">
        <f t="shared" ca="1" si="6978"/>
        <v/>
      </c>
      <c r="AW292" s="17" t="str">
        <f t="shared" ca="1" si="6979"/>
        <v/>
      </c>
      <c r="AX292" s="14" t="str">
        <f t="array" aca="1" ref="AX292" ca="1">IF(H292,N292&gt;0,"")</f>
        <v/>
      </c>
      <c r="AY292" s="17" t="str">
        <f t="shared" ca="1" si="6980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6981"/>
        <v>0</v>
      </c>
      <c r="BB292" s="17" t="b">
        <v>0</v>
      </c>
      <c r="BC292" s="17" t="str">
        <f t="shared" ca="1" si="6982"/>
        <v/>
      </c>
      <c r="BD292" s="17" t="str">
        <f t="shared" ca="1" si="6983"/>
        <v/>
      </c>
      <c r="BE292" s="17" t="b">
        <f t="shared" ca="1" si="5277"/>
        <v>0</v>
      </c>
      <c r="BF292" s="17" t="str">
        <f t="shared" ca="1" si="5278"/>
        <v/>
      </c>
      <c r="BG292" s="17" t="str">
        <f t="shared" ca="1" si="6984"/>
        <v/>
      </c>
      <c r="BH292" s="17" t="str">
        <f t="shared" ca="1" si="6985"/>
        <v/>
      </c>
      <c r="BI292" s="17" t="str">
        <f t="shared" ca="1" si="6986"/>
        <v/>
      </c>
      <c r="BJ292" s="17" t="b">
        <f t="shared" ca="1" si="6987"/>
        <v>0</v>
      </c>
      <c r="BK292" s="17" t="str">
        <f t="shared" ca="1" si="5283"/>
        <v/>
      </c>
      <c r="BL292" s="17" t="str">
        <f t="shared" ca="1" si="6988"/>
        <v/>
      </c>
      <c r="BM292" s="17" t="str">
        <f t="shared" ca="1" si="6989"/>
        <v/>
      </c>
      <c r="BN292" s="17" t="str">
        <f t="shared" ca="1" si="6990"/>
        <v/>
      </c>
      <c r="BO292" s="17" t="str">
        <f t="shared" ca="1" si="6991"/>
        <v/>
      </c>
      <c r="BP292" s="14" t="b">
        <f t="shared" ca="1" si="6992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6993"/>
        <v/>
      </c>
      <c r="DE292" s="14" t="str">
        <f t="shared" ca="1" si="6994"/>
        <v/>
      </c>
      <c r="DF292" s="14" t="str">
        <f t="shared" ca="1" si="6995"/>
        <v/>
      </c>
      <c r="DG292" s="14" t="str">
        <f t="shared" ca="1" si="6996"/>
        <v/>
      </c>
      <c r="DH292" s="14" t="str">
        <f t="shared" ca="1" si="6997"/>
        <v/>
      </c>
      <c r="DI292" s="14" t="str">
        <f t="shared" ca="1" si="6998"/>
        <v/>
      </c>
      <c r="DJ292" s="14" t="str">
        <f t="shared" ca="1" si="6999"/>
        <v/>
      </c>
      <c r="DK292" s="14" t="str">
        <f t="shared" ca="1" si="7000"/>
        <v/>
      </c>
      <c r="DL292" s="14" t="str">
        <f t="shared" ca="1" si="7001"/>
        <v/>
      </c>
      <c r="DM292" s="14" t="str">
        <f t="shared" ca="1" si="7002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003"/>
        <v/>
      </c>
      <c r="DP292" s="14" t="str">
        <f t="shared" ca="1" si="7004"/>
        <v/>
      </c>
      <c r="DQ292" s="14" t="str">
        <f t="shared" ca="1" si="7005"/>
        <v/>
      </c>
      <c r="DR292" s="14" t="str">
        <f t="shared" ca="1" si="7006"/>
        <v/>
      </c>
      <c r="DS292" s="14" t="str">
        <f t="shared" ca="1" si="7007"/>
        <v/>
      </c>
      <c r="DZ292" s="14" t="b">
        <f t="shared" ca="1" si="7008"/>
        <v>0</v>
      </c>
      <c r="EA292" s="14" t="str">
        <f t="shared" ca="1" si="7009"/>
        <v/>
      </c>
      <c r="EB292" s="14" t="str">
        <f t="shared" ca="1" si="7010"/>
        <v/>
      </c>
      <c r="EC292" s="14" t="str">
        <f t="shared" ca="1" si="7011"/>
        <v/>
      </c>
      <c r="ED292" s="14" t="str">
        <f t="shared" ca="1" si="7012"/>
        <v/>
      </c>
      <c r="EE292" s="14" t="str">
        <f t="shared" ca="1" si="7013"/>
        <v/>
      </c>
      <c r="EF292" s="14" t="str">
        <f t="shared" ca="1" si="7014"/>
        <v/>
      </c>
      <c r="EG292" s="14" t="str">
        <f t="shared" ca="1" si="7015"/>
        <v/>
      </c>
      <c r="EM292" s="14" t="b">
        <f t="shared" ca="1" si="7016"/>
        <v>0</v>
      </c>
      <c r="EN292" s="14" t="str">
        <f t="shared" ca="1" si="7017"/>
        <v/>
      </c>
      <c r="EO292" s="14" t="str">
        <f t="shared" ca="1" si="7018"/>
        <v/>
      </c>
      <c r="EP292" s="14" t="str">
        <f t="shared" ca="1" si="7019"/>
        <v/>
      </c>
      <c r="EQ292" s="14" t="str">
        <f t="shared" ca="1" si="7020"/>
        <v/>
      </c>
    </row>
    <row r="293" spans="2:147" s="14" customFormat="1">
      <c r="B293" s="14" t="str">
        <f t="shared" ca="1" si="6950"/>
        <v/>
      </c>
      <c r="C293" s="14">
        <f t="shared" ca="1" si="6951"/>
        <v>279</v>
      </c>
      <c r="D293" s="14">
        <f t="shared" si="6952"/>
        <v>291</v>
      </c>
      <c r="E293" s="14" t="str">
        <f t="shared" ca="1" si="6953"/>
        <v/>
      </c>
      <c r="F293" s="14" t="str">
        <f t="shared" ca="1" si="6954"/>
        <v/>
      </c>
      <c r="G293" s="14" t="str">
        <f t="shared" ca="1" si="6955"/>
        <v/>
      </c>
      <c r="H293" s="14" t="b">
        <f t="shared" ca="1" si="695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6957"/>
        <v/>
      </c>
      <c r="N293" s="14" t="str">
        <f t="shared" ca="1" si="6958"/>
        <v/>
      </c>
      <c r="O293" s="14" t="str">
        <f t="shared" ca="1" si="6959"/>
        <v>.validation</v>
      </c>
      <c r="P293" s="14" t="str">
        <f t="shared" ca="1" si="6960"/>
        <v/>
      </c>
      <c r="Q293" s="14" t="str">
        <f ca="1">IF($BP293,ADDRESS(3,D293+1,4,,"["&amp;wew!$G$7&amp;"]"&amp;_sheetname_dataframe)&amp;":"&amp;ADDRESS(2+ster!$C$14,D293+1,4),"")</f>
        <v>[DBTemplate.xlsm]data_frame!KF3:KF3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6961"/>
        <v/>
      </c>
      <c r="AA293" s="12" t="str">
        <f t="shared" ca="1" si="696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6963"/>
        <v/>
      </c>
      <c r="AE293" s="17" t="b">
        <f t="shared" ca="1" si="696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6965"/>
        <v/>
      </c>
      <c r="AH293" s="17" t="b">
        <f t="shared" ca="1" si="696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6967"/>
        <v/>
      </c>
      <c r="AK293" s="17" t="str">
        <f t="shared" ca="1" si="6968"/>
        <v/>
      </c>
      <c r="AL293" s="17" t="str">
        <f t="shared" ca="1" si="6969"/>
        <v/>
      </c>
      <c r="AM293" s="17" t="str">
        <f t="shared" ca="1" si="6970"/>
        <v/>
      </c>
      <c r="AN293" s="17">
        <f t="shared" ca="1" si="6971"/>
        <v>2</v>
      </c>
      <c r="AO293" s="24" t="str">
        <f t="shared" ca="1" si="6972"/>
        <v/>
      </c>
      <c r="AP293" s="24" t="str">
        <f t="shared" ca="1" si="6973"/>
        <v/>
      </c>
      <c r="AQ293" s="17" t="str">
        <f t="shared" ca="1" si="5266"/>
        <v/>
      </c>
      <c r="AR293" s="17" t="str">
        <f t="shared" ca="1" si="6974"/>
        <v/>
      </c>
      <c r="AS293" s="17" t="str">
        <f t="shared" ca="1" si="6975"/>
        <v/>
      </c>
      <c r="AT293" s="17" t="str">
        <f t="shared" ca="1" si="6976"/>
        <v/>
      </c>
      <c r="AU293" s="17" t="str">
        <f t="shared" ca="1" si="6977"/>
        <v/>
      </c>
      <c r="AV293" s="17" t="str">
        <f t="shared" ca="1" si="6978"/>
        <v/>
      </c>
      <c r="AW293" s="17" t="str">
        <f t="shared" ca="1" si="6979"/>
        <v/>
      </c>
      <c r="AX293" s="14" t="str">
        <f t="array" aca="1" ref="AX293" ca="1">IF(H293,N293&gt;0,"")</f>
        <v/>
      </c>
      <c r="AY293" s="17" t="str">
        <f t="shared" ca="1" si="6980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6981"/>
        <v>0</v>
      </c>
      <c r="BB293" s="17" t="b">
        <v>0</v>
      </c>
      <c r="BC293" s="17" t="str">
        <f t="shared" ca="1" si="6982"/>
        <v/>
      </c>
      <c r="BD293" s="17" t="str">
        <f t="shared" ca="1" si="6983"/>
        <v/>
      </c>
      <c r="BE293" s="17" t="b">
        <f t="shared" ca="1" si="5277"/>
        <v>0</v>
      </c>
      <c r="BF293" s="17" t="str">
        <f t="shared" ca="1" si="5278"/>
        <v/>
      </c>
      <c r="BG293" s="17" t="str">
        <f t="shared" ca="1" si="6984"/>
        <v/>
      </c>
      <c r="BH293" s="17" t="str">
        <f t="shared" ca="1" si="6985"/>
        <v/>
      </c>
      <c r="BI293" s="17" t="str">
        <f t="shared" ca="1" si="6986"/>
        <v/>
      </c>
      <c r="BJ293" s="17" t="b">
        <f t="shared" ca="1" si="6987"/>
        <v>0</v>
      </c>
      <c r="BK293" s="17" t="str">
        <f t="shared" ca="1" si="5283"/>
        <v/>
      </c>
      <c r="BL293" s="17" t="str">
        <f t="shared" ca="1" si="6988"/>
        <v/>
      </c>
      <c r="BM293" s="17" t="str">
        <f t="shared" ca="1" si="6989"/>
        <v/>
      </c>
      <c r="BN293" s="17" t="str">
        <f t="shared" ca="1" si="6990"/>
        <v/>
      </c>
      <c r="BO293" s="17" t="str">
        <f t="shared" ca="1" si="6991"/>
        <v/>
      </c>
      <c r="BP293" s="14" t="b">
        <f t="shared" ca="1" si="6992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6993"/>
        <v/>
      </c>
      <c r="DE293" s="14" t="str">
        <f t="shared" ca="1" si="6994"/>
        <v/>
      </c>
      <c r="DF293" s="14" t="str">
        <f t="shared" ca="1" si="6995"/>
        <v/>
      </c>
      <c r="DG293" s="14" t="str">
        <f t="shared" ca="1" si="6996"/>
        <v/>
      </c>
      <c r="DH293" s="14" t="str">
        <f t="shared" ca="1" si="6997"/>
        <v/>
      </c>
      <c r="DI293" s="14" t="str">
        <f t="shared" ca="1" si="6998"/>
        <v/>
      </c>
      <c r="DJ293" s="14" t="str">
        <f t="shared" ca="1" si="6999"/>
        <v/>
      </c>
      <c r="DK293" s="14" t="str">
        <f t="shared" ca="1" si="7000"/>
        <v/>
      </c>
      <c r="DL293" s="14" t="str">
        <f t="shared" ca="1" si="7001"/>
        <v/>
      </c>
      <c r="DM293" s="14" t="str">
        <f t="shared" ca="1" si="7002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003"/>
        <v/>
      </c>
      <c r="DP293" s="14" t="str">
        <f t="shared" ca="1" si="7004"/>
        <v/>
      </c>
      <c r="DQ293" s="14" t="str">
        <f t="shared" ca="1" si="7005"/>
        <v/>
      </c>
      <c r="DR293" s="14" t="str">
        <f t="shared" ca="1" si="7006"/>
        <v/>
      </c>
      <c r="DS293" s="14" t="str">
        <f t="shared" ca="1" si="7007"/>
        <v/>
      </c>
      <c r="DZ293" s="14" t="b">
        <f t="shared" ca="1" si="7008"/>
        <v>0</v>
      </c>
      <c r="EA293" s="14" t="str">
        <f t="shared" ca="1" si="7009"/>
        <v/>
      </c>
      <c r="EB293" s="14" t="str">
        <f t="shared" ca="1" si="7010"/>
        <v/>
      </c>
      <c r="EC293" s="14" t="str">
        <f t="shared" ca="1" si="7011"/>
        <v/>
      </c>
      <c r="ED293" s="14" t="str">
        <f t="shared" ca="1" si="7012"/>
        <v/>
      </c>
      <c r="EE293" s="14" t="str">
        <f t="shared" ca="1" si="7013"/>
        <v/>
      </c>
      <c r="EF293" s="14" t="str">
        <f t="shared" ca="1" si="7014"/>
        <v/>
      </c>
      <c r="EG293" s="14" t="str">
        <f t="shared" ca="1" si="7015"/>
        <v/>
      </c>
      <c r="EM293" s="14" t="b">
        <f t="shared" ca="1" si="7016"/>
        <v>0</v>
      </c>
      <c r="EN293" s="14" t="str">
        <f t="shared" ca="1" si="7017"/>
        <v/>
      </c>
      <c r="EO293" s="14" t="str">
        <f t="shared" ca="1" si="7018"/>
        <v/>
      </c>
      <c r="EP293" s="14" t="str">
        <f t="shared" ca="1" si="7019"/>
        <v/>
      </c>
      <c r="EQ293" s="14" t="str">
        <f t="shared" ca="1" si="7020"/>
        <v/>
      </c>
    </row>
    <row r="294" spans="2:147" s="14" customFormat="1">
      <c r="B294" s="14" t="str">
        <f t="shared" ca="1" si="6950"/>
        <v/>
      </c>
      <c r="C294" s="14">
        <f t="shared" ca="1" si="6951"/>
        <v>279</v>
      </c>
      <c r="D294" s="14">
        <f t="shared" si="6952"/>
        <v>292</v>
      </c>
      <c r="E294" s="14" t="str">
        <f t="shared" ca="1" si="6953"/>
        <v>D</v>
      </c>
      <c r="F294" s="14" t="str">
        <f t="shared" ca="1" si="6954"/>
        <v>q_88c</v>
      </c>
      <c r="G294" s="14" t="str">
        <f t="shared" ca="1" si="6955"/>
        <v>Stopped smoking</v>
      </c>
      <c r="H294" s="14" t="b">
        <f t="shared" ca="1" si="6956"/>
        <v>1</v>
      </c>
      <c r="I294" s="14" t="str">
        <f ca="1">IF($H294,ADDRESS(3,(D294+1)*2-1,4,,"["&amp;wew!$G$7&amp;"]"&amp;_sheetname_labels)&amp;":"&amp;ADDRESS(2+ster!$B$20,(D294+1)*2-1,4),"")</f>
        <v>[DBTemplate.xlsm]labels!VM3:VM725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[DBTemplate.xlsm]labels!VM3:VM4</v>
      </c>
      <c r="L294" s="14" t="str">
        <f ca="1">IF($H294,IF($J294&gt;0,ADDRESS(3,(D294+1)*2,4,,"["&amp;wew!$G$7&amp;"]"&amp;_sheetname_labels)&amp;":"&amp;ADDRESS(2+J294,(D294+1)*2,4),""),"")</f>
        <v>[DBTemplate.xlsm]labels!VN3:VN4</v>
      </c>
      <c r="M294" s="14">
        <f t="shared" ca="1" si="6957"/>
        <v>0</v>
      </c>
      <c r="N294" s="14">
        <f t="shared" ca="1" si="6958"/>
        <v>2</v>
      </c>
      <c r="O294" s="14" t="str">
        <f t="shared" ca="1" si="6959"/>
        <v>q_88c</v>
      </c>
      <c r="P294" s="14" t="str">
        <f t="shared" ca="1" si="6960"/>
        <v>Stopped smoking</v>
      </c>
      <c r="Q294" s="14" t="str">
        <f ca="1">IF($BP294,ADDRESS(3,D294+1,4,,"["&amp;wew!$G$7&amp;"]"&amp;_sheetname_dataframe)&amp;":"&amp;ADDRESS(2+ster!$C$14,D294+1,4),"")</f>
        <v>[DBTemplate.xlsm]data_frame!KG3:KG3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6961"/>
        <v>0</v>
      </c>
      <c r="AA294" s="12">
        <f t="shared" ca="1" si="696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6963"/>
        <v>1</v>
      </c>
      <c r="AE294" s="17" t="b">
        <f t="shared" ca="1" si="696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6965"/>
        <v/>
      </c>
      <c r="AH294" s="17" t="b">
        <f t="shared" ca="1" si="696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6967"/>
        <v/>
      </c>
      <c r="AK294" s="17" t="b">
        <f t="shared" ca="1" si="6968"/>
        <v>0</v>
      </c>
      <c r="AL294" s="17" t="b">
        <f t="shared" ca="1" si="6969"/>
        <v>0</v>
      </c>
      <c r="AM294" s="17" t="b">
        <f t="shared" ca="1" si="6970"/>
        <v>0</v>
      </c>
      <c r="AN294" s="17">
        <f t="shared" ca="1" si="6971"/>
        <v>0</v>
      </c>
      <c r="AO294" s="24" t="str">
        <f t="shared" ca="1" si="6972"/>
        <v/>
      </c>
      <c r="AP294" s="24" t="str">
        <f t="shared" ca="1" si="6973"/>
        <v/>
      </c>
      <c r="AQ294" s="17" t="b">
        <f t="shared" ca="1" si="5266"/>
        <v>0</v>
      </c>
      <c r="AR294" s="17" t="b">
        <f t="shared" ca="1" si="6974"/>
        <v>0</v>
      </c>
      <c r="AS294" s="17" t="b">
        <f t="shared" ca="1" si="6975"/>
        <v>0</v>
      </c>
      <c r="AT294" s="17" t="b">
        <f t="shared" ca="1" si="6976"/>
        <v>0</v>
      </c>
      <c r="AU294" s="17" t="b">
        <f t="shared" ca="1" si="6977"/>
        <v>1</v>
      </c>
      <c r="AV294" s="17" t="b">
        <f t="shared" ca="1" si="6978"/>
        <v>0</v>
      </c>
      <c r="AW294" s="17" t="b">
        <f t="shared" ca="1" si="6979"/>
        <v>1</v>
      </c>
      <c r="AX294" s="14" t="b">
        <f t="array" aca="1" ref="AX294" ca="1">IF(H294,N294&gt;0,"")</f>
        <v>1</v>
      </c>
      <c r="AY294" s="17" t="str">
        <f t="shared" ca="1" si="6980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6981"/>
        <v>1</v>
      </c>
      <c r="BB294" s="17" t="b">
        <v>0</v>
      </c>
      <c r="BC294" s="17" t="b">
        <f t="shared" ca="1" si="6982"/>
        <v>1</v>
      </c>
      <c r="BD294" s="17" t="b">
        <f t="shared" ca="1" si="6983"/>
        <v>0</v>
      </c>
      <c r="BE294" s="17" t="str">
        <f t="shared" ca="1" si="5277"/>
        <v/>
      </c>
      <c r="BF294" s="17" t="b">
        <f t="shared" ca="1" si="5278"/>
        <v>0</v>
      </c>
      <c r="BG294" s="17" t="b">
        <f t="shared" ca="1" si="6984"/>
        <v>0</v>
      </c>
      <c r="BH294" s="17" t="b">
        <f t="shared" ca="1" si="6985"/>
        <v>1</v>
      </c>
      <c r="BI294" s="17">
        <f t="shared" ca="1" si="6986"/>
        <v>2</v>
      </c>
      <c r="BJ294" s="17" t="b">
        <f t="shared" ca="1" si="6987"/>
        <v>0</v>
      </c>
      <c r="BK294" s="17" t="str">
        <f t="shared" ca="1" si="5283"/>
        <v/>
      </c>
      <c r="BL294" s="17" t="str">
        <f t="shared" ca="1" si="6988"/>
        <v/>
      </c>
      <c r="BM294" s="17" t="str">
        <f t="shared" ca="1" si="6989"/>
        <v>F</v>
      </c>
      <c r="BN294" s="17" t="str">
        <f t="shared" ca="1" si="6990"/>
        <v>F</v>
      </c>
      <c r="BO294" s="17" t="str">
        <f t="shared" ca="1" si="6991"/>
        <v>N</v>
      </c>
      <c r="BP294" s="14" t="b">
        <f t="shared" ca="1" si="6992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6993"/>
        <v/>
      </c>
      <c r="DE294" s="14" t="str">
        <f t="shared" ca="1" si="6994"/>
        <v/>
      </c>
      <c r="DF294" s="14" t="str">
        <f t="shared" ca="1" si="6995"/>
        <v/>
      </c>
      <c r="DG294" s="14" t="str">
        <f t="shared" ca="1" si="6996"/>
        <v/>
      </c>
      <c r="DH294" s="14" t="str">
        <f t="shared" ca="1" si="6997"/>
        <v/>
      </c>
      <c r="DI294" s="14" t="str">
        <f t="shared" ca="1" si="6998"/>
        <v/>
      </c>
      <c r="DJ294" s="14" t="str">
        <f t="shared" ca="1" si="6999"/>
        <v/>
      </c>
      <c r="DK294" s="14" t="str">
        <f t="shared" ca="1" si="7000"/>
        <v/>
      </c>
      <c r="DL294" s="14" t="str">
        <f t="shared" ca="1" si="7001"/>
        <v/>
      </c>
      <c r="DM294" s="14" t="str">
        <f t="shared" ca="1" si="7002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003"/>
        <v/>
      </c>
      <c r="DP294" s="14" t="str">
        <f t="shared" ca="1" si="7004"/>
        <v/>
      </c>
      <c r="DQ294" s="14" t="str">
        <f t="shared" ca="1" si="7005"/>
        <v/>
      </c>
      <c r="DR294" s="14" t="str">
        <f t="shared" ca="1" si="7006"/>
        <v/>
      </c>
      <c r="DS294" s="14" t="str">
        <f t="shared" ca="1" si="7007"/>
        <v/>
      </c>
      <c r="DZ294" s="14" t="b">
        <f t="shared" ca="1" si="7008"/>
        <v>0</v>
      </c>
      <c r="EA294" s="14" t="str">
        <f t="shared" ca="1" si="7009"/>
        <v>Stopped smoking (q_88c)</v>
      </c>
      <c r="EB294" s="14" t="str">
        <f t="shared" ca="1" si="7010"/>
        <v xml:space="preserve">Values must be numeric. </v>
      </c>
      <c r="EC294" s="14" t="str">
        <f t="shared" ca="1" si="7011"/>
        <v xml:space="preserve">Stopped smoking (q_88c): Values must be numeric. </v>
      </c>
      <c r="ED294" s="14" t="str">
        <f t="shared" ca="1" si="7012"/>
        <v/>
      </c>
      <c r="EE294" s="14" t="str">
        <f t="shared" ca="1" si="7013"/>
        <v>Values must be numeric</v>
      </c>
      <c r="EF294" s="14" t="str">
        <f t="shared" ca="1" si="7014"/>
        <v/>
      </c>
      <c r="EG294" s="14" t="str">
        <f t="shared" ca="1" si="7015"/>
        <v/>
      </c>
      <c r="EM294" s="14" t="b">
        <f t="shared" ca="1" si="7016"/>
        <v>1</v>
      </c>
      <c r="EN294" s="14">
        <f t="shared" ca="1" si="7017"/>
        <v>279</v>
      </c>
      <c r="EO294" s="14" t="str">
        <f t="shared" ca="1" si="7018"/>
        <v>q_88c</v>
      </c>
      <c r="EP294" s="14" t="str">
        <f t="shared" ca="1" si="7019"/>
        <v xml:space="preserve">Stopped smoking (q_88c): Values must be numeric. </v>
      </c>
      <c r="EQ294" s="14" t="str">
        <f t="shared" ca="1" si="7020"/>
        <v/>
      </c>
    </row>
    <row r="295" spans="2:147" s="14" customFormat="1">
      <c r="B295" s="14" t="str">
        <f t="shared" ca="1" si="6950"/>
        <v/>
      </c>
      <c r="C295" s="14">
        <f t="shared" ca="1" si="6951"/>
        <v>280</v>
      </c>
      <c r="D295" s="14">
        <f t="shared" si="6952"/>
        <v>293</v>
      </c>
      <c r="E295" s="14" t="str">
        <f t="shared" ca="1" si="6953"/>
        <v>I</v>
      </c>
      <c r="F295" s="14" t="str">
        <f t="shared" ca="1" si="6954"/>
        <v>q_88d</v>
      </c>
      <c r="G295" s="14" t="str">
        <f t="shared" ca="1" si="6955"/>
        <v>Year of interruption of smoking</v>
      </c>
      <c r="H295" s="14" t="b">
        <f t="shared" ca="1" si="6956"/>
        <v>1</v>
      </c>
      <c r="I295" s="14" t="str">
        <f ca="1">IF($H295,ADDRESS(3,(D295+1)*2-1,4,,"["&amp;wew!$G$7&amp;"]"&amp;_sheetname_labels)&amp;":"&amp;ADDRESS(2+ster!$B$20,(D295+1)*2-1,4),"")</f>
        <v>[DBTemplate.xlsm]labels!VO3:VO725</v>
      </c>
      <c r="J295" s="14">
        <f t="array" aca="1" ref="J295" ca="1">IF(H295,MAX(0,MAX(IF(INDIRECT(I295)&lt;&gt;"",ROW(INDIRECT(I295)),""))-2),"")</f>
        <v>3</v>
      </c>
      <c r="K295" s="14" t="str">
        <f ca="1">IF($H295,IF($J295&gt;0,ADDRESS(3,(D295+1)*2-1,4,,"["&amp;wew!$G$7&amp;"]"&amp;_sheetname_labels)&amp;":"&amp;ADDRESS(2+J295,(D295+1)*2-1,4),""),"")</f>
        <v>[DBTemplate.xlsm]labels!VO3:VO5</v>
      </c>
      <c r="L295" s="14" t="str">
        <f ca="1">IF($H295,IF($J295&gt;0,ADDRESS(3,(D295+1)*2,4,,"["&amp;wew!$G$7&amp;"]"&amp;_sheetname_labels)&amp;":"&amp;ADDRESS(2+J295,(D295+1)*2,4),""),"")</f>
        <v>[DBTemplate.xlsm]labels!VP3:VP5</v>
      </c>
      <c r="M295" s="14">
        <f t="shared" ca="1" si="6957"/>
        <v>3</v>
      </c>
      <c r="N295" s="14">
        <f t="shared" ca="1" si="6958"/>
        <v>0</v>
      </c>
      <c r="O295" s="14" t="str">
        <f t="shared" ca="1" si="6959"/>
        <v>q_88d</v>
      </c>
      <c r="P295" s="14" t="str">
        <f t="shared" ca="1" si="6960"/>
        <v>Year of interruption of smoking</v>
      </c>
      <c r="Q295" s="14" t="str">
        <f ca="1">IF($BP295,ADDRESS(3,D295+1,4,,"["&amp;wew!$G$7&amp;"]"&amp;_sheetname_dataframe)&amp;":"&amp;ADDRESS(2+ster!$C$14,D295+1,4),"")</f>
        <v>[DBTemplate.xlsm]data_frame!KH3:KH3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6961"/>
        <v>0</v>
      </c>
      <c r="AA295" s="12">
        <f t="shared" ca="1" si="696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6963"/>
        <v>1</v>
      </c>
      <c r="AE295" s="17" t="b">
        <f t="shared" ca="1" si="6964"/>
        <v>1</v>
      </c>
      <c r="AF295" s="17" t="str">
        <f ca="1">IF(AE295,IF($H295,ADDRESS(3,D295+2,4,,"["&amp;wew!$G$7&amp;"]"&amp;_sheetname_dataframe)&amp;":"&amp;ADDRESS(2+ster!$C$14,D295+2,4),""),"")</f>
        <v>[DBTemplate.xlsm]data_frame!KI3:KI3</v>
      </c>
      <c r="AG295" s="17" t="str">
        <f t="shared" ca="1" si="6965"/>
        <v>Must be already smoking</v>
      </c>
      <c r="AH295" s="17" t="b">
        <f t="shared" ca="1" si="6966"/>
        <v>1</v>
      </c>
      <c r="AI295" s="17" t="str">
        <f ca="1">IF(AH295,IF($H295,ADDRESS(3,D295+3,4,,"["&amp;wew!$G$7&amp;"]"&amp;_sheetname_dataframe)&amp;":"&amp;ADDRESS(2+ster!$C$14,D295+3,4),""),"")</f>
        <v>[DBTemplate.xlsm]data_frame!KJ3:KJ3</v>
      </c>
      <c r="AJ295" s="17" t="str">
        <f t="shared" ca="1" si="6967"/>
        <v>Must not be after consultation</v>
      </c>
      <c r="AK295" s="17" t="b">
        <f t="shared" ca="1" si="6968"/>
        <v>0</v>
      </c>
      <c r="AL295" s="17" t="b">
        <f t="shared" ca="1" si="6969"/>
        <v>0</v>
      </c>
      <c r="AM295" s="17" t="b">
        <f t="shared" ca="1" si="6970"/>
        <v>1</v>
      </c>
      <c r="AN295" s="17">
        <f t="shared" ca="1" si="6971"/>
        <v>0</v>
      </c>
      <c r="AO295" s="24" t="str">
        <f t="shared" ca="1" si="6972"/>
        <v/>
      </c>
      <c r="AP295" s="24" t="str">
        <f t="shared" ca="1" si="6973"/>
        <v/>
      </c>
      <c r="AQ295" s="17" t="b">
        <f t="shared" ca="1" si="5266"/>
        <v>0</v>
      </c>
      <c r="AR295" s="17" t="b">
        <f t="shared" ca="1" si="6974"/>
        <v>0</v>
      </c>
      <c r="AS295" s="17" t="b">
        <f t="shared" ca="1" si="6975"/>
        <v>0</v>
      </c>
      <c r="AT295" s="17" t="b">
        <f t="shared" ca="1" si="6976"/>
        <v>0</v>
      </c>
      <c r="AU295" s="17" t="b">
        <f t="shared" ca="1" si="6977"/>
        <v>0</v>
      </c>
      <c r="AV295" s="17" t="b">
        <f t="shared" ca="1" si="6978"/>
        <v>0</v>
      </c>
      <c r="AW295" s="17" t="b">
        <f t="shared" ca="1" si="6979"/>
        <v>1</v>
      </c>
      <c r="AX295" s="14" t="b">
        <f t="array" aca="1" ref="AX295" ca="1">IF(H295,N295&gt;0,"")</f>
        <v>0</v>
      </c>
      <c r="AY295" s="17" t="str">
        <f t="shared" ca="1" si="6980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6981"/>
        <v>1</v>
      </c>
      <c r="BB295" s="17" t="b">
        <v>0</v>
      </c>
      <c r="BC295" s="17" t="b">
        <f t="shared" ca="1" si="6982"/>
        <v>0</v>
      </c>
      <c r="BD295" s="17" t="b">
        <f t="shared" ca="1" si="6983"/>
        <v>0</v>
      </c>
      <c r="BE295" s="17" t="b">
        <f t="shared" ca="1" si="5277"/>
        <v>0</v>
      </c>
      <c r="BF295" s="17" t="b">
        <f t="shared" ca="1" si="5278"/>
        <v>1</v>
      </c>
      <c r="BG295" s="17" t="b">
        <f t="shared" ca="1" si="6984"/>
        <v>0</v>
      </c>
      <c r="BH295" s="17" t="b">
        <f t="shared" ca="1" si="6985"/>
        <v>1</v>
      </c>
      <c r="BI295" s="17">
        <f t="shared" ca="1" si="6986"/>
        <v>5</v>
      </c>
      <c r="BJ295" s="17" t="b">
        <f t="shared" ca="1" si="6987"/>
        <v>0</v>
      </c>
      <c r="BK295" s="17" t="str">
        <f t="shared" ca="1" si="5283"/>
        <v/>
      </c>
      <c r="BL295" s="17" t="str">
        <f t="shared" ca="1" si="6988"/>
        <v/>
      </c>
      <c r="BM295" s="17" t="str">
        <f t="shared" ca="1" si="6989"/>
        <v>N</v>
      </c>
      <c r="BN295" s="17" t="str">
        <f t="shared" ca="1" si="6990"/>
        <v>N</v>
      </c>
      <c r="BO295" s="17" t="str">
        <f t="shared" ca="1" si="6991"/>
        <v>I</v>
      </c>
      <c r="BP295" s="14" t="b">
        <f t="shared" ca="1" si="6992"/>
        <v>1</v>
      </c>
      <c r="BQ295" s="35"/>
      <c r="BX295" s="16"/>
      <c r="BY295" s="16"/>
      <c r="BZ295" s="16"/>
      <c r="CA295" s="16" t="b">
        <v>0</v>
      </c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</v>
      </c>
      <c r="DD295" s="14" t="str">
        <f t="shared" ca="1" si="6993"/>
        <v/>
      </c>
      <c r="DE295" s="14" t="str">
        <f t="shared" ca="1" si="6994"/>
        <v/>
      </c>
      <c r="DF295" s="14" t="str">
        <f t="shared" ca="1" si="6995"/>
        <v/>
      </c>
      <c r="DG295" s="14" t="str">
        <f t="shared" ca="1" si="6996"/>
        <v/>
      </c>
      <c r="DH295" s="14" t="str">
        <f t="shared" ca="1" si="6997"/>
        <v/>
      </c>
      <c r="DI295" s="14" t="str">
        <f t="shared" ca="1" si="6998"/>
        <v/>
      </c>
      <c r="DJ295" s="14" t="str">
        <f t="shared" ca="1" si="6999"/>
        <v/>
      </c>
      <c r="DK295" s="14" t="str">
        <f t="shared" ca="1" si="7000"/>
        <v/>
      </c>
      <c r="DL295" s="14" t="str">
        <f t="shared" ca="1" si="7001"/>
        <v/>
      </c>
      <c r="DM295" s="14" t="str">
        <f t="shared" ca="1" si="7002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003"/>
        <v/>
      </c>
      <c r="DP295" s="14" t="str">
        <f t="shared" ca="1" si="7004"/>
        <v/>
      </c>
      <c r="DQ295" s="14" t="str">
        <f t="shared" ca="1" si="7005"/>
        <v/>
      </c>
      <c r="DR295" s="14" t="str">
        <f t="shared" ca="1" si="7006"/>
        <v/>
      </c>
      <c r="DS295" s="14" t="str">
        <f t="shared" ca="1" si="7007"/>
        <v/>
      </c>
      <c r="DZ295" s="14" t="b">
        <f t="shared" ca="1" si="7008"/>
        <v>1</v>
      </c>
      <c r="EA295" s="14" t="str">
        <f t="shared" ca="1" si="7009"/>
        <v>Year of interruption of smoking (q_88d)</v>
      </c>
      <c r="EB295" s="14" t="str">
        <f t="shared" ca="1" si="7010"/>
        <v xml:space="preserve"> and must be already smoking and must not be after consultation. </v>
      </c>
      <c r="EC295" s="14" t="str">
        <f t="shared" ca="1" si="7011"/>
        <v xml:space="preserve">Year of interruption of smoking (q_88d):  and must be already smoking and must not be after consultation. </v>
      </c>
      <c r="ED295" s="14" t="str">
        <f t="shared" ca="1" si="7012"/>
        <v/>
      </c>
      <c r="EE295" s="14" t="str">
        <f t="shared" ca="1" si="7013"/>
        <v/>
      </c>
      <c r="EF295" s="14" t="str">
        <f t="shared" ca="1" si="7014"/>
        <v>Must be already smoking</v>
      </c>
      <c r="EG295" s="14" t="str">
        <f t="shared" ca="1" si="7015"/>
        <v>Must not be after consultation</v>
      </c>
      <c r="EM295" s="14" t="b">
        <f t="shared" ca="1" si="7016"/>
        <v>1</v>
      </c>
      <c r="EN295" s="14">
        <f t="shared" ca="1" si="7017"/>
        <v>280</v>
      </c>
      <c r="EO295" s="14" t="str">
        <f t="shared" ca="1" si="7018"/>
        <v>q_88d</v>
      </c>
      <c r="EP295" s="14" t="str">
        <f t="shared" ca="1" si="7019"/>
        <v xml:space="preserve">Year of interruption of smoking (q_88d):  and must be already smoking and must not be after consultation. </v>
      </c>
      <c r="EQ295" s="14" t="str">
        <f t="shared" ca="1" si="7020"/>
        <v/>
      </c>
    </row>
    <row r="296" spans="2:147" s="14" customFormat="1">
      <c r="B296" s="14" t="str">
        <f t="shared" ca="1" si="6950"/>
        <v/>
      </c>
      <c r="C296" s="14">
        <f t="shared" ca="1" si="6951"/>
        <v>281</v>
      </c>
      <c r="D296" s="14">
        <f t="shared" si="6952"/>
        <v>294</v>
      </c>
      <c r="E296" s="14" t="str">
        <f t="shared" ca="1" si="6953"/>
        <v/>
      </c>
      <c r="F296" s="14" t="str">
        <f t="shared" ca="1" si="6954"/>
        <v/>
      </c>
      <c r="G296" s="14" t="str">
        <f t="shared" ca="1" si="6955"/>
        <v/>
      </c>
      <c r="H296" s="14" t="b">
        <f t="shared" ca="1" si="695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6957"/>
        <v/>
      </c>
      <c r="N296" s="14" t="str">
        <f t="shared" ca="1" si="6958"/>
        <v/>
      </c>
      <c r="O296" s="14" t="str">
        <f t="shared" ca="1" si="6959"/>
        <v>.validation</v>
      </c>
      <c r="P296" s="14" t="str">
        <f t="shared" ca="1" si="6960"/>
        <v/>
      </c>
      <c r="Q296" s="14" t="str">
        <f ca="1">IF($BP296,ADDRESS(3,D296+1,4,,"["&amp;wew!$G$7&amp;"]"&amp;_sheetname_dataframe)&amp;":"&amp;ADDRESS(2+ster!$C$14,D296+1,4),"")</f>
        <v>[DBTemplate.xlsm]data_frame!KI3:KI3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6961"/>
        <v/>
      </c>
      <c r="AA296" s="12" t="str">
        <f t="shared" ca="1" si="696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6963"/>
        <v/>
      </c>
      <c r="AE296" s="17" t="b">
        <f t="shared" ca="1" si="696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6965"/>
        <v/>
      </c>
      <c r="AH296" s="17" t="b">
        <f t="shared" ca="1" si="696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6967"/>
        <v/>
      </c>
      <c r="AK296" s="17" t="str">
        <f t="shared" ca="1" si="6968"/>
        <v/>
      </c>
      <c r="AL296" s="17" t="str">
        <f t="shared" ca="1" si="6969"/>
        <v/>
      </c>
      <c r="AM296" s="17" t="str">
        <f t="shared" ca="1" si="6970"/>
        <v/>
      </c>
      <c r="AN296" s="17">
        <f t="shared" ca="1" si="6971"/>
        <v>2</v>
      </c>
      <c r="AO296" s="24" t="str">
        <f t="shared" ca="1" si="6972"/>
        <v/>
      </c>
      <c r="AP296" s="24" t="str">
        <f t="shared" ca="1" si="6973"/>
        <v/>
      </c>
      <c r="AQ296" s="17" t="str">
        <f t="shared" ca="1" si="5266"/>
        <v/>
      </c>
      <c r="AR296" s="17" t="str">
        <f t="shared" ca="1" si="6974"/>
        <v/>
      </c>
      <c r="AS296" s="17" t="str">
        <f t="shared" ca="1" si="6975"/>
        <v/>
      </c>
      <c r="AT296" s="17" t="str">
        <f t="shared" ca="1" si="6976"/>
        <v/>
      </c>
      <c r="AU296" s="17" t="str">
        <f t="shared" ca="1" si="6977"/>
        <v/>
      </c>
      <c r="AV296" s="17" t="str">
        <f t="shared" ca="1" si="6978"/>
        <v/>
      </c>
      <c r="AW296" s="17" t="str">
        <f t="shared" ca="1" si="6979"/>
        <v/>
      </c>
      <c r="AX296" s="14" t="str">
        <f t="array" aca="1" ref="AX296" ca="1">IF(H296,N296&gt;0,"")</f>
        <v/>
      </c>
      <c r="AY296" s="17" t="str">
        <f t="shared" ca="1" si="6980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6981"/>
        <v>0</v>
      </c>
      <c r="BB296" s="17" t="b">
        <v>0</v>
      </c>
      <c r="BC296" s="17" t="str">
        <f t="shared" ca="1" si="6982"/>
        <v/>
      </c>
      <c r="BD296" s="17" t="str">
        <f t="shared" ca="1" si="6983"/>
        <v/>
      </c>
      <c r="BE296" s="17" t="b">
        <f t="shared" ca="1" si="5277"/>
        <v>0</v>
      </c>
      <c r="BF296" s="17" t="str">
        <f t="shared" ca="1" si="5278"/>
        <v/>
      </c>
      <c r="BG296" s="17" t="str">
        <f t="shared" ca="1" si="6984"/>
        <v/>
      </c>
      <c r="BH296" s="17" t="str">
        <f t="shared" ca="1" si="6985"/>
        <v/>
      </c>
      <c r="BI296" s="17" t="str">
        <f t="shared" ca="1" si="6986"/>
        <v/>
      </c>
      <c r="BJ296" s="17" t="b">
        <f t="shared" ca="1" si="6987"/>
        <v>0</v>
      </c>
      <c r="BK296" s="17" t="str">
        <f t="shared" ca="1" si="5283"/>
        <v/>
      </c>
      <c r="BL296" s="17" t="str">
        <f t="shared" ca="1" si="6988"/>
        <v/>
      </c>
      <c r="BM296" s="17" t="str">
        <f t="shared" ca="1" si="6989"/>
        <v/>
      </c>
      <c r="BN296" s="17" t="str">
        <f t="shared" ca="1" si="6990"/>
        <v/>
      </c>
      <c r="BO296" s="17" t="str">
        <f t="shared" ca="1" si="6991"/>
        <v/>
      </c>
      <c r="BP296" s="14" t="b">
        <f t="shared" ca="1" si="6992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6993"/>
        <v/>
      </c>
      <c r="DE296" s="14" t="str">
        <f t="shared" ca="1" si="6994"/>
        <v/>
      </c>
      <c r="DF296" s="14" t="str">
        <f t="shared" ca="1" si="6995"/>
        <v/>
      </c>
      <c r="DG296" s="14" t="str">
        <f t="shared" ca="1" si="6996"/>
        <v/>
      </c>
      <c r="DH296" s="14" t="str">
        <f t="shared" ca="1" si="6997"/>
        <v/>
      </c>
      <c r="DI296" s="14" t="str">
        <f t="shared" ca="1" si="6998"/>
        <v/>
      </c>
      <c r="DJ296" s="14" t="str">
        <f t="shared" ca="1" si="6999"/>
        <v/>
      </c>
      <c r="DK296" s="14" t="str">
        <f t="shared" ca="1" si="7000"/>
        <v/>
      </c>
      <c r="DL296" s="14" t="str">
        <f t="shared" ca="1" si="7001"/>
        <v/>
      </c>
      <c r="DM296" s="14" t="str">
        <f t="shared" ca="1" si="7002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003"/>
        <v/>
      </c>
      <c r="DP296" s="14" t="str">
        <f t="shared" ca="1" si="7004"/>
        <v/>
      </c>
      <c r="DQ296" s="14" t="str">
        <f t="shared" ca="1" si="7005"/>
        <v/>
      </c>
      <c r="DR296" s="14" t="str">
        <f t="shared" ca="1" si="7006"/>
        <v/>
      </c>
      <c r="DS296" s="14" t="str">
        <f t="shared" ca="1" si="7007"/>
        <v/>
      </c>
      <c r="DZ296" s="14" t="b">
        <f t="shared" ca="1" si="7008"/>
        <v>0</v>
      </c>
      <c r="EA296" s="14" t="str">
        <f t="shared" ca="1" si="7009"/>
        <v/>
      </c>
      <c r="EB296" s="14" t="str">
        <f t="shared" ca="1" si="7010"/>
        <v/>
      </c>
      <c r="EC296" s="14" t="str">
        <f t="shared" ca="1" si="7011"/>
        <v/>
      </c>
      <c r="ED296" s="14" t="str">
        <f t="shared" ca="1" si="7012"/>
        <v/>
      </c>
      <c r="EE296" s="14" t="str">
        <f t="shared" ca="1" si="7013"/>
        <v/>
      </c>
      <c r="EF296" s="14" t="str">
        <f t="shared" ca="1" si="7014"/>
        <v/>
      </c>
      <c r="EG296" s="14" t="str">
        <f t="shared" ca="1" si="7015"/>
        <v/>
      </c>
      <c r="EM296" s="14" t="b">
        <f t="shared" ca="1" si="7016"/>
        <v>0</v>
      </c>
      <c r="EN296" s="14" t="str">
        <f t="shared" ca="1" si="7017"/>
        <v/>
      </c>
      <c r="EO296" s="14" t="str">
        <f t="shared" ca="1" si="7018"/>
        <v/>
      </c>
      <c r="EP296" s="14" t="str">
        <f t="shared" ca="1" si="7019"/>
        <v/>
      </c>
      <c r="EQ296" s="14" t="str">
        <f t="shared" ca="1" si="7020"/>
        <v/>
      </c>
    </row>
    <row r="297" spans="2:147" s="14" customFormat="1">
      <c r="B297" s="14" t="str">
        <f t="shared" ca="1" si="6950"/>
        <v/>
      </c>
      <c r="C297" s="14">
        <f t="shared" ca="1" si="6951"/>
        <v>281</v>
      </c>
      <c r="D297" s="14">
        <f t="shared" si="6952"/>
        <v>295</v>
      </c>
      <c r="E297" s="14" t="str">
        <f t="shared" ca="1" si="6953"/>
        <v/>
      </c>
      <c r="F297" s="14" t="str">
        <f t="shared" ca="1" si="6954"/>
        <v/>
      </c>
      <c r="G297" s="14" t="str">
        <f t="shared" ca="1" si="6955"/>
        <v/>
      </c>
      <c r="H297" s="14" t="b">
        <f t="shared" ca="1" si="695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6957"/>
        <v/>
      </c>
      <c r="N297" s="14" t="str">
        <f t="shared" ca="1" si="6958"/>
        <v/>
      </c>
      <c r="O297" s="14" t="str">
        <f t="shared" ca="1" si="6959"/>
        <v>.validation</v>
      </c>
      <c r="P297" s="14" t="str">
        <f t="shared" ca="1" si="6960"/>
        <v/>
      </c>
      <c r="Q297" s="14" t="str">
        <f ca="1">IF($BP297,ADDRESS(3,D297+1,4,,"["&amp;wew!$G$7&amp;"]"&amp;_sheetname_dataframe)&amp;":"&amp;ADDRESS(2+ster!$C$14,D297+1,4),"")</f>
        <v>[DBTemplate.xlsm]data_frame!KJ3:KJ3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6961"/>
        <v/>
      </c>
      <c r="AA297" s="12" t="str">
        <f t="shared" ca="1" si="696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6963"/>
        <v/>
      </c>
      <c r="AE297" s="17" t="b">
        <f t="shared" ca="1" si="696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6965"/>
        <v/>
      </c>
      <c r="AH297" s="17" t="b">
        <f t="shared" ca="1" si="696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6967"/>
        <v/>
      </c>
      <c r="AK297" s="17" t="str">
        <f t="shared" ca="1" si="6968"/>
        <v/>
      </c>
      <c r="AL297" s="17" t="str">
        <f t="shared" ca="1" si="6969"/>
        <v/>
      </c>
      <c r="AM297" s="17" t="str">
        <f t="shared" ca="1" si="6970"/>
        <v/>
      </c>
      <c r="AN297" s="17">
        <f t="shared" ca="1" si="6971"/>
        <v>2</v>
      </c>
      <c r="AO297" s="24" t="str">
        <f t="shared" ca="1" si="6972"/>
        <v/>
      </c>
      <c r="AP297" s="24" t="str">
        <f t="shared" ca="1" si="6973"/>
        <v/>
      </c>
      <c r="AQ297" s="17" t="str">
        <f t="shared" ca="1" si="5266"/>
        <v/>
      </c>
      <c r="AR297" s="17" t="str">
        <f t="shared" ca="1" si="6974"/>
        <v/>
      </c>
      <c r="AS297" s="17" t="str">
        <f t="shared" ca="1" si="6975"/>
        <v/>
      </c>
      <c r="AT297" s="17" t="str">
        <f t="shared" ca="1" si="6976"/>
        <v/>
      </c>
      <c r="AU297" s="17" t="str">
        <f t="shared" ca="1" si="6977"/>
        <v/>
      </c>
      <c r="AV297" s="17" t="str">
        <f t="shared" ca="1" si="6978"/>
        <v/>
      </c>
      <c r="AW297" s="17" t="str">
        <f t="shared" ca="1" si="6979"/>
        <v/>
      </c>
      <c r="AX297" s="14" t="str">
        <f t="array" aca="1" ref="AX297" ca="1">IF(H297,N297&gt;0,"")</f>
        <v/>
      </c>
      <c r="AY297" s="17" t="str">
        <f t="shared" ca="1" si="6980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6981"/>
        <v>0</v>
      </c>
      <c r="BB297" s="17" t="b">
        <v>0</v>
      </c>
      <c r="BC297" s="17" t="str">
        <f t="shared" ca="1" si="6982"/>
        <v/>
      </c>
      <c r="BD297" s="17" t="str">
        <f t="shared" ca="1" si="6983"/>
        <v/>
      </c>
      <c r="BE297" s="17" t="b">
        <f t="shared" ca="1" si="5277"/>
        <v>0</v>
      </c>
      <c r="BF297" s="17" t="str">
        <f t="shared" ca="1" si="5278"/>
        <v/>
      </c>
      <c r="BG297" s="17" t="str">
        <f t="shared" ca="1" si="6984"/>
        <v/>
      </c>
      <c r="BH297" s="17" t="str">
        <f t="shared" ca="1" si="6985"/>
        <v/>
      </c>
      <c r="BI297" s="17" t="str">
        <f t="shared" ca="1" si="6986"/>
        <v/>
      </c>
      <c r="BJ297" s="17" t="b">
        <f t="shared" ca="1" si="6987"/>
        <v>0</v>
      </c>
      <c r="BK297" s="17" t="str">
        <f t="shared" ca="1" si="5283"/>
        <v/>
      </c>
      <c r="BL297" s="17" t="str">
        <f t="shared" ca="1" si="6988"/>
        <v/>
      </c>
      <c r="BM297" s="17" t="str">
        <f t="shared" ca="1" si="6989"/>
        <v/>
      </c>
      <c r="BN297" s="17" t="str">
        <f t="shared" ca="1" si="6990"/>
        <v/>
      </c>
      <c r="BO297" s="17" t="str">
        <f t="shared" ca="1" si="6991"/>
        <v/>
      </c>
      <c r="BP297" s="14" t="b">
        <f t="shared" ca="1" si="6992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6993"/>
        <v/>
      </c>
      <c r="DE297" s="14" t="str">
        <f t="shared" ca="1" si="6994"/>
        <v/>
      </c>
      <c r="DF297" s="14" t="str">
        <f t="shared" ca="1" si="6995"/>
        <v/>
      </c>
      <c r="DG297" s="14" t="str">
        <f t="shared" ca="1" si="6996"/>
        <v/>
      </c>
      <c r="DH297" s="14" t="str">
        <f t="shared" ca="1" si="6997"/>
        <v/>
      </c>
      <c r="DI297" s="14" t="str">
        <f t="shared" ca="1" si="6998"/>
        <v/>
      </c>
      <c r="DJ297" s="14" t="str">
        <f t="shared" ca="1" si="6999"/>
        <v/>
      </c>
      <c r="DK297" s="14" t="str">
        <f t="shared" ca="1" si="7000"/>
        <v/>
      </c>
      <c r="DL297" s="14" t="str">
        <f t="shared" ca="1" si="7001"/>
        <v/>
      </c>
      <c r="DM297" s="14" t="str">
        <f t="shared" ca="1" si="7002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003"/>
        <v/>
      </c>
      <c r="DP297" s="14" t="str">
        <f t="shared" ca="1" si="7004"/>
        <v/>
      </c>
      <c r="DQ297" s="14" t="str">
        <f t="shared" ca="1" si="7005"/>
        <v/>
      </c>
      <c r="DR297" s="14" t="str">
        <f t="shared" ca="1" si="7006"/>
        <v/>
      </c>
      <c r="DS297" s="14" t="str">
        <f t="shared" ca="1" si="7007"/>
        <v/>
      </c>
      <c r="DZ297" s="14" t="b">
        <f t="shared" ca="1" si="7008"/>
        <v>0</v>
      </c>
      <c r="EA297" s="14" t="str">
        <f t="shared" ca="1" si="7009"/>
        <v/>
      </c>
      <c r="EB297" s="14" t="str">
        <f t="shared" ca="1" si="7010"/>
        <v/>
      </c>
      <c r="EC297" s="14" t="str">
        <f t="shared" ca="1" si="7011"/>
        <v/>
      </c>
      <c r="ED297" s="14" t="str">
        <f t="shared" ca="1" si="7012"/>
        <v/>
      </c>
      <c r="EE297" s="14" t="str">
        <f t="shared" ca="1" si="7013"/>
        <v/>
      </c>
      <c r="EF297" s="14" t="str">
        <f t="shared" ca="1" si="7014"/>
        <v/>
      </c>
      <c r="EG297" s="14" t="str">
        <f t="shared" ca="1" si="7015"/>
        <v/>
      </c>
      <c r="EM297" s="14" t="b">
        <f t="shared" ca="1" si="7016"/>
        <v>0</v>
      </c>
      <c r="EN297" s="14" t="str">
        <f t="shared" ca="1" si="7017"/>
        <v/>
      </c>
      <c r="EO297" s="14" t="str">
        <f t="shared" ca="1" si="7018"/>
        <v/>
      </c>
      <c r="EP297" s="14" t="str">
        <f t="shared" ca="1" si="7019"/>
        <v/>
      </c>
      <c r="EQ297" s="14" t="str">
        <f t="shared" ca="1" si="7020"/>
        <v/>
      </c>
    </row>
    <row r="298" spans="2:147" s="14" customFormat="1">
      <c r="B298" s="14" t="str">
        <f t="shared" ca="1" si="6950"/>
        <v/>
      </c>
      <c r="C298" s="14">
        <f t="shared" ca="1" si="6951"/>
        <v>281</v>
      </c>
      <c r="D298" s="14">
        <f t="shared" si="6952"/>
        <v>296</v>
      </c>
      <c r="E298" s="14" t="str">
        <f t="shared" ca="1" si="6953"/>
        <v>I</v>
      </c>
      <c r="F298" s="14" t="str">
        <f t="shared" ca="1" si="6954"/>
        <v>q_88e</v>
      </c>
      <c r="G298" s="14" t="str">
        <f t="shared" ca="1" si="6955"/>
        <v>Mean number of packs/day</v>
      </c>
      <c r="H298" s="14" t="b">
        <f t="shared" ca="1" si="6956"/>
        <v>1</v>
      </c>
      <c r="I298" s="14" t="str">
        <f ca="1">IF($H298,ADDRESS(3,(D298+1)*2-1,4,,"["&amp;wew!$G$7&amp;"]"&amp;_sheetname_labels)&amp;":"&amp;ADDRESS(2+ster!$B$20,(D298+1)*2-1,4),"")</f>
        <v>[DBTemplate.xlsm]labels!VU3:VU725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[DBTemplate.xlsm]labels!VU3:VU5</v>
      </c>
      <c r="L298" s="14" t="str">
        <f ca="1">IF($H298,IF($J298&gt;0,ADDRESS(3,(D298+1)*2,4,,"["&amp;wew!$G$7&amp;"]"&amp;_sheetname_labels)&amp;":"&amp;ADDRESS(2+J298,(D298+1)*2,4),""),"")</f>
        <v>[DBTemplate.xlsm]labels!VV3:VV5</v>
      </c>
      <c r="M298" s="14">
        <f t="shared" ca="1" si="6957"/>
        <v>3</v>
      </c>
      <c r="N298" s="14">
        <f t="shared" ca="1" si="6958"/>
        <v>0</v>
      </c>
      <c r="O298" s="14" t="str">
        <f t="shared" ca="1" si="6959"/>
        <v>q_88e</v>
      </c>
      <c r="P298" s="14" t="str">
        <f t="shared" ca="1" si="6960"/>
        <v>Mean number of packs/day</v>
      </c>
      <c r="Q298" s="14" t="str">
        <f ca="1">IF($BP298,ADDRESS(3,D298+1,4,,"["&amp;wew!$G$7&amp;"]"&amp;_sheetname_dataframe)&amp;":"&amp;ADDRESS(2+ster!$C$14,D298+1,4),"")</f>
        <v>[DBTemplate.xlsm]data_frame!KK3:KK3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6961"/>
        <v>0</v>
      </c>
      <c r="AA298" s="12">
        <f t="shared" ca="1" si="696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6963"/>
        <v>1</v>
      </c>
      <c r="AE298" s="17" t="b">
        <f t="shared" ca="1" si="696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6965"/>
        <v/>
      </c>
      <c r="AH298" s="17" t="b">
        <f t="shared" ca="1" si="696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6967"/>
        <v/>
      </c>
      <c r="AK298" s="17" t="b">
        <f t="shared" ca="1" si="6968"/>
        <v>0</v>
      </c>
      <c r="AL298" s="17" t="b">
        <f t="shared" ca="1" si="6969"/>
        <v>0</v>
      </c>
      <c r="AM298" s="17" t="b">
        <f t="shared" ca="1" si="6970"/>
        <v>1</v>
      </c>
      <c r="AN298" s="17">
        <f t="shared" ca="1" si="6971"/>
        <v>0</v>
      </c>
      <c r="AO298" s="24" t="str">
        <f t="shared" ca="1" si="6972"/>
        <v/>
      </c>
      <c r="AP298" s="24" t="str">
        <f t="shared" ca="1" si="6973"/>
        <v/>
      </c>
      <c r="AQ298" s="17" t="b">
        <f t="shared" ca="1" si="5266"/>
        <v>0</v>
      </c>
      <c r="AR298" s="17" t="b">
        <f t="shared" ca="1" si="6974"/>
        <v>0</v>
      </c>
      <c r="AS298" s="17" t="b">
        <f t="shared" ca="1" si="6975"/>
        <v>0</v>
      </c>
      <c r="AT298" s="17" t="b">
        <f t="shared" ca="1" si="6976"/>
        <v>0</v>
      </c>
      <c r="AU298" s="17" t="b">
        <f t="shared" ca="1" si="6977"/>
        <v>0</v>
      </c>
      <c r="AV298" s="17" t="b">
        <f t="shared" ca="1" si="6978"/>
        <v>0</v>
      </c>
      <c r="AW298" s="17" t="b">
        <f t="shared" ca="1" si="6979"/>
        <v>1</v>
      </c>
      <c r="AX298" s="14" t="b">
        <f t="array" aca="1" ref="AX298" ca="1">IF(H298,N298&gt;0,"")</f>
        <v>0</v>
      </c>
      <c r="AY298" s="17" t="str">
        <f t="shared" ca="1" si="6980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6981"/>
        <v>1</v>
      </c>
      <c r="BB298" s="17" t="b">
        <v>0</v>
      </c>
      <c r="BC298" s="17" t="b">
        <f t="shared" ca="1" si="6982"/>
        <v>0</v>
      </c>
      <c r="BD298" s="17" t="b">
        <f t="shared" ca="1" si="6983"/>
        <v>0</v>
      </c>
      <c r="BE298" s="17" t="b">
        <f t="shared" ca="1" si="5277"/>
        <v>0</v>
      </c>
      <c r="BF298" s="17" t="b">
        <f t="shared" ca="1" si="5278"/>
        <v>1</v>
      </c>
      <c r="BG298" s="17" t="b">
        <f t="shared" ca="1" si="6984"/>
        <v>0</v>
      </c>
      <c r="BH298" s="17" t="b">
        <f t="shared" ca="1" si="6985"/>
        <v>1</v>
      </c>
      <c r="BI298" s="17">
        <f t="shared" ca="1" si="6986"/>
        <v>5</v>
      </c>
      <c r="BJ298" s="17" t="b">
        <f t="shared" ca="1" si="6987"/>
        <v>0</v>
      </c>
      <c r="BK298" s="17" t="str">
        <f t="shared" ca="1" si="5283"/>
        <v/>
      </c>
      <c r="BL298" s="17" t="str">
        <f t="shared" ca="1" si="6988"/>
        <v/>
      </c>
      <c r="BM298" s="17" t="str">
        <f t="shared" ca="1" si="6989"/>
        <v>N</v>
      </c>
      <c r="BN298" s="17" t="str">
        <f t="shared" ca="1" si="6990"/>
        <v>N</v>
      </c>
      <c r="BO298" s="17" t="str">
        <f t="shared" ca="1" si="6991"/>
        <v>I</v>
      </c>
      <c r="BP298" s="14" t="b">
        <f t="shared" ca="1" si="6992"/>
        <v>1</v>
      </c>
      <c r="BQ298" s="35"/>
      <c r="BX298" s="16"/>
      <c r="BY298" s="16"/>
      <c r="BZ298" s="16"/>
      <c r="CA298" s="16" t="b">
        <v>0</v>
      </c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6993"/>
        <v/>
      </c>
      <c r="DE298" s="14" t="str">
        <f t="shared" ca="1" si="6994"/>
        <v/>
      </c>
      <c r="DF298" s="14" t="str">
        <f t="shared" ca="1" si="6995"/>
        <v/>
      </c>
      <c r="DG298" s="14" t="str">
        <f t="shared" ca="1" si="6996"/>
        <v/>
      </c>
      <c r="DH298" s="14" t="str">
        <f t="shared" ca="1" si="6997"/>
        <v/>
      </c>
      <c r="DI298" s="14" t="str">
        <f t="shared" ca="1" si="6998"/>
        <v/>
      </c>
      <c r="DJ298" s="14" t="str">
        <f t="shared" ca="1" si="6999"/>
        <v/>
      </c>
      <c r="DK298" s="14" t="str">
        <f t="shared" ca="1" si="7000"/>
        <v/>
      </c>
      <c r="DL298" s="14" t="str">
        <f t="shared" ca="1" si="7001"/>
        <v/>
      </c>
      <c r="DM298" s="14" t="str">
        <f t="shared" ca="1" si="7002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003"/>
        <v/>
      </c>
      <c r="DP298" s="14" t="str">
        <f t="shared" ca="1" si="7004"/>
        <v/>
      </c>
      <c r="DQ298" s="14" t="str">
        <f t="shared" ca="1" si="7005"/>
        <v/>
      </c>
      <c r="DR298" s="14" t="str">
        <f t="shared" ca="1" si="7006"/>
        <v/>
      </c>
      <c r="DS298" s="14" t="str">
        <f t="shared" ca="1" si="7007"/>
        <v/>
      </c>
      <c r="DZ298" s="14" t="b">
        <f t="shared" ca="1" si="7008"/>
        <v>0</v>
      </c>
      <c r="EA298" s="14" t="str">
        <f t="shared" ca="1" si="7009"/>
        <v/>
      </c>
      <c r="EB298" s="14" t="str">
        <f t="shared" ca="1" si="7010"/>
        <v/>
      </c>
      <c r="EC298" s="14" t="str">
        <f t="shared" ca="1" si="7011"/>
        <v/>
      </c>
      <c r="ED298" s="14" t="str">
        <f t="shared" ca="1" si="7012"/>
        <v/>
      </c>
      <c r="EE298" s="14" t="str">
        <f t="shared" ca="1" si="7013"/>
        <v/>
      </c>
      <c r="EF298" s="14" t="str">
        <f t="shared" ca="1" si="7014"/>
        <v/>
      </c>
      <c r="EG298" s="14" t="str">
        <f t="shared" ca="1" si="7015"/>
        <v/>
      </c>
      <c r="EM298" s="14" t="b">
        <f t="shared" ca="1" si="7016"/>
        <v>0</v>
      </c>
      <c r="EN298" s="14" t="str">
        <f t="shared" ca="1" si="7017"/>
        <v/>
      </c>
      <c r="EO298" s="14" t="str">
        <f t="shared" ca="1" si="7018"/>
        <v/>
      </c>
      <c r="EP298" s="14" t="str">
        <f t="shared" ca="1" si="7019"/>
        <v/>
      </c>
      <c r="EQ298" s="14" t="str">
        <f t="shared" ca="1" si="7020"/>
        <v/>
      </c>
    </row>
    <row r="299" spans="2:147" s="14" customFormat="1">
      <c r="B299" s="14" t="str">
        <f t="shared" ca="1" si="6950"/>
        <v/>
      </c>
      <c r="C299" s="14">
        <f t="shared" ca="1" si="6951"/>
        <v>282</v>
      </c>
      <c r="D299" s="14">
        <f t="shared" si="6952"/>
        <v>297</v>
      </c>
      <c r="E299" s="14" t="str">
        <f t="shared" ca="1" si="6953"/>
        <v>D</v>
      </c>
      <c r="F299" s="14" t="str">
        <f t="shared" ca="1" si="6954"/>
        <v>q_89a</v>
      </c>
      <c r="G299" s="14" t="str">
        <f t="shared" ca="1" si="6955"/>
        <v>Psychiatric medication</v>
      </c>
      <c r="H299" s="14" t="b">
        <f t="shared" ca="1" si="6956"/>
        <v>1</v>
      </c>
      <c r="I299" s="14" t="str">
        <f ca="1">IF($H299,ADDRESS(3,(D299+1)*2-1,4,,"["&amp;wew!$G$7&amp;"]"&amp;_sheetname_labels)&amp;":"&amp;ADDRESS(2+ster!$B$20,(D299+1)*2-1,4),"")</f>
        <v>[DBTemplate.xlsm]labels!VW3:VW725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[DBTemplate.xlsm]labels!VW3:VW4</v>
      </c>
      <c r="L299" s="14" t="str">
        <f ca="1">IF($H299,IF($J299&gt;0,ADDRESS(3,(D299+1)*2,4,,"["&amp;wew!$G$7&amp;"]"&amp;_sheetname_labels)&amp;":"&amp;ADDRESS(2+J299,(D299+1)*2,4),""),"")</f>
        <v>[DBTemplate.xlsm]labels!VX3:VX4</v>
      </c>
      <c r="M299" s="14">
        <f t="shared" ca="1" si="6957"/>
        <v>0</v>
      </c>
      <c r="N299" s="14">
        <f t="shared" ca="1" si="6958"/>
        <v>2</v>
      </c>
      <c r="O299" s="14" t="str">
        <f t="shared" ca="1" si="6959"/>
        <v>q_89a</v>
      </c>
      <c r="P299" s="14" t="str">
        <f t="shared" ca="1" si="6960"/>
        <v>Psychiatric medication</v>
      </c>
      <c r="Q299" s="14" t="str">
        <f ca="1">IF($BP299,ADDRESS(3,D299+1,4,,"["&amp;wew!$G$7&amp;"]"&amp;_sheetname_dataframe)&amp;":"&amp;ADDRESS(2+ster!$C$14,D299+1,4),"")</f>
        <v>[DBTemplate.xlsm]data_frame!KL3:KL3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6961"/>
        <v>0</v>
      </c>
      <c r="AA299" s="12">
        <f t="shared" ca="1" si="696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6963"/>
        <v>1</v>
      </c>
      <c r="AE299" s="17" t="b">
        <f t="shared" ca="1" si="696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6965"/>
        <v/>
      </c>
      <c r="AH299" s="17" t="b">
        <f t="shared" ca="1" si="696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6967"/>
        <v/>
      </c>
      <c r="AK299" s="17" t="b">
        <f t="shared" ca="1" si="6968"/>
        <v>0</v>
      </c>
      <c r="AL299" s="17" t="b">
        <f t="shared" ca="1" si="6969"/>
        <v>0</v>
      </c>
      <c r="AM299" s="17" t="b">
        <f t="shared" ca="1" si="6970"/>
        <v>0</v>
      </c>
      <c r="AN299" s="17">
        <f t="shared" ca="1" si="6971"/>
        <v>0</v>
      </c>
      <c r="AO299" s="24" t="str">
        <f t="shared" ca="1" si="6972"/>
        <v/>
      </c>
      <c r="AP299" s="24" t="str">
        <f t="shared" ca="1" si="6973"/>
        <v/>
      </c>
      <c r="AQ299" s="17" t="b">
        <f t="shared" ca="1" si="5266"/>
        <v>0</v>
      </c>
      <c r="AR299" s="17" t="b">
        <f t="shared" ca="1" si="6974"/>
        <v>0</v>
      </c>
      <c r="AS299" s="17" t="b">
        <f t="shared" ca="1" si="6975"/>
        <v>0</v>
      </c>
      <c r="AT299" s="17" t="b">
        <f t="shared" ca="1" si="6976"/>
        <v>0</v>
      </c>
      <c r="AU299" s="17" t="b">
        <f t="shared" ca="1" si="6977"/>
        <v>1</v>
      </c>
      <c r="AV299" s="17" t="b">
        <f t="shared" ca="1" si="6978"/>
        <v>0</v>
      </c>
      <c r="AW299" s="17" t="b">
        <f t="shared" ca="1" si="6979"/>
        <v>1</v>
      </c>
      <c r="AX299" s="14" t="b">
        <f t="array" aca="1" ref="AX299" ca="1">IF(H299,N299&gt;0,"")</f>
        <v>1</v>
      </c>
      <c r="AY299" s="17" t="str">
        <f t="shared" ca="1" si="6980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6981"/>
        <v>1</v>
      </c>
      <c r="BB299" s="17" t="b">
        <v>0</v>
      </c>
      <c r="BC299" s="17" t="b">
        <f t="shared" ca="1" si="6982"/>
        <v>1</v>
      </c>
      <c r="BD299" s="17" t="b">
        <f t="shared" ca="1" si="6983"/>
        <v>0</v>
      </c>
      <c r="BE299" s="17" t="str">
        <f t="shared" ca="1" si="5277"/>
        <v/>
      </c>
      <c r="BF299" s="17" t="b">
        <f t="shared" ca="1" si="5278"/>
        <v>0</v>
      </c>
      <c r="BG299" s="17" t="b">
        <f t="shared" ca="1" si="6984"/>
        <v>0</v>
      </c>
      <c r="BH299" s="17" t="b">
        <f t="shared" ca="1" si="6985"/>
        <v>1</v>
      </c>
      <c r="BI299" s="17">
        <f t="shared" ca="1" si="6986"/>
        <v>2</v>
      </c>
      <c r="BJ299" s="17" t="b">
        <f t="shared" ca="1" si="6987"/>
        <v>0</v>
      </c>
      <c r="BK299" s="17" t="str">
        <f t="shared" ca="1" si="5283"/>
        <v/>
      </c>
      <c r="BL299" s="17" t="str">
        <f t="shared" ca="1" si="6988"/>
        <v/>
      </c>
      <c r="BM299" s="17" t="str">
        <f t="shared" ca="1" si="6989"/>
        <v>F</v>
      </c>
      <c r="BN299" s="17" t="str">
        <f t="shared" ca="1" si="6990"/>
        <v>F</v>
      </c>
      <c r="BO299" s="17" t="str">
        <f t="shared" ca="1" si="6991"/>
        <v>N</v>
      </c>
      <c r="BP299" s="14" t="b">
        <f t="shared" ca="1" si="6992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6993"/>
        <v/>
      </c>
      <c r="DE299" s="14" t="str">
        <f t="shared" ca="1" si="6994"/>
        <v/>
      </c>
      <c r="DF299" s="14" t="str">
        <f t="shared" ca="1" si="6995"/>
        <v/>
      </c>
      <c r="DG299" s="14" t="str">
        <f t="shared" ca="1" si="6996"/>
        <v/>
      </c>
      <c r="DH299" s="14" t="str">
        <f t="shared" ca="1" si="6997"/>
        <v/>
      </c>
      <c r="DI299" s="14" t="str">
        <f t="shared" ca="1" si="6998"/>
        <v/>
      </c>
      <c r="DJ299" s="14" t="str">
        <f t="shared" ca="1" si="6999"/>
        <v/>
      </c>
      <c r="DK299" s="14" t="str">
        <f t="shared" ca="1" si="7000"/>
        <v/>
      </c>
      <c r="DL299" s="14" t="str">
        <f t="shared" ca="1" si="7001"/>
        <v/>
      </c>
      <c r="DM299" s="14" t="str">
        <f t="shared" ca="1" si="7002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003"/>
        <v/>
      </c>
      <c r="DP299" s="14" t="str">
        <f t="shared" ca="1" si="7004"/>
        <v/>
      </c>
      <c r="DQ299" s="14" t="str">
        <f t="shared" ca="1" si="7005"/>
        <v/>
      </c>
      <c r="DR299" s="14" t="str">
        <f t="shared" ca="1" si="7006"/>
        <v/>
      </c>
      <c r="DS299" s="14" t="str">
        <f t="shared" ca="1" si="7007"/>
        <v/>
      </c>
      <c r="DZ299" s="14" t="b">
        <f t="shared" ca="1" si="7008"/>
        <v>0</v>
      </c>
      <c r="EA299" s="14" t="str">
        <f t="shared" ca="1" si="7009"/>
        <v>Psychiatric medication (q_89a)</v>
      </c>
      <c r="EB299" s="14" t="str">
        <f t="shared" ca="1" si="7010"/>
        <v xml:space="preserve">Values must be numeric. </v>
      </c>
      <c r="EC299" s="14" t="str">
        <f t="shared" ca="1" si="7011"/>
        <v xml:space="preserve">Psychiatric medication (q_89a): Values must be numeric. </v>
      </c>
      <c r="ED299" s="14" t="str">
        <f t="shared" ca="1" si="7012"/>
        <v/>
      </c>
      <c r="EE299" s="14" t="str">
        <f t="shared" ca="1" si="7013"/>
        <v>Values must be numeric</v>
      </c>
      <c r="EF299" s="14" t="str">
        <f t="shared" ca="1" si="7014"/>
        <v/>
      </c>
      <c r="EG299" s="14" t="str">
        <f t="shared" ca="1" si="7015"/>
        <v/>
      </c>
      <c r="EM299" s="14" t="b">
        <f t="shared" ca="1" si="7016"/>
        <v>1</v>
      </c>
      <c r="EN299" s="14">
        <f t="shared" ca="1" si="7017"/>
        <v>282</v>
      </c>
      <c r="EO299" s="14" t="str">
        <f t="shared" ca="1" si="7018"/>
        <v>q_89a</v>
      </c>
      <c r="EP299" s="14" t="str">
        <f t="shared" ca="1" si="7019"/>
        <v xml:space="preserve">Psychiatric medication (q_89a): Values must be numeric. </v>
      </c>
      <c r="EQ299" s="14" t="str">
        <f t="shared" ca="1" si="7020"/>
        <v/>
      </c>
    </row>
    <row r="300" spans="2:147" s="14" customFormat="1">
      <c r="B300" s="14" t="str">
        <f t="shared" ca="1" si="6950"/>
        <v/>
      </c>
      <c r="C300" s="14">
        <f t="shared" ca="1" si="6951"/>
        <v>283</v>
      </c>
      <c r="D300" s="14">
        <f t="shared" si="6952"/>
        <v>298</v>
      </c>
      <c r="E300" s="14" t="str">
        <f t="shared" ca="1" si="6953"/>
        <v>I</v>
      </c>
      <c r="F300" s="14" t="str">
        <f t="shared" ca="1" si="6954"/>
        <v>q_89b</v>
      </c>
      <c r="G300" s="14" t="str">
        <f t="shared" ca="1" si="6955"/>
        <v>Drug(s) used in psychiatric medication</v>
      </c>
      <c r="H300" s="14" t="b">
        <f t="shared" ca="1" si="6956"/>
        <v>1</v>
      </c>
      <c r="I300" s="14" t="str">
        <f ca="1">IF($H300,ADDRESS(3,(D300+1)*2-1,4,,"["&amp;wew!$G$7&amp;"]"&amp;_sheetname_labels)&amp;":"&amp;ADDRESS(2+ster!$B$20,(D300+1)*2-1,4),"")</f>
        <v>[DBTemplate.xlsm]labels!VY3:VY725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6957"/>
        <v>0</v>
      </c>
      <c r="N300" s="14">
        <f t="shared" ca="1" si="6958"/>
        <v>0</v>
      </c>
      <c r="O300" s="14" t="str">
        <f t="shared" ca="1" si="6959"/>
        <v>q_89b</v>
      </c>
      <c r="P300" s="14" t="str">
        <f t="shared" ca="1" si="6960"/>
        <v>Drug(s) used in psychiatric medication</v>
      </c>
      <c r="Q300" s="14" t="str">
        <f ca="1">IF($BP300,ADDRESS(3,D300+1,4,,"["&amp;wew!$G$7&amp;"]"&amp;_sheetname_dataframe)&amp;":"&amp;ADDRESS(2+ster!$C$14,D300+1,4),"")</f>
        <v>[DBTemplate.xlsm]data_frame!KM3:KM3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6961"/>
        <v>0</v>
      </c>
      <c r="AA300" s="12" t="str">
        <f t="shared" ca="1" si="696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6963"/>
        <v>1</v>
      </c>
      <c r="AE300" s="17" t="b">
        <f t="shared" ca="1" si="696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6965"/>
        <v/>
      </c>
      <c r="AH300" s="17" t="b">
        <f t="shared" ca="1" si="696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6967"/>
        <v/>
      </c>
      <c r="AK300" s="17" t="b">
        <f t="shared" ca="1" si="6968"/>
        <v>0</v>
      </c>
      <c r="AL300" s="17" t="b">
        <f t="shared" ca="1" si="6969"/>
        <v>0</v>
      </c>
      <c r="AM300" s="17" t="b">
        <f t="shared" ca="1" si="6970"/>
        <v>0</v>
      </c>
      <c r="AN300" s="17">
        <f t="shared" ca="1" si="6971"/>
        <v>0</v>
      </c>
      <c r="AO300" s="24" t="str">
        <f t="shared" ca="1" si="6972"/>
        <v/>
      </c>
      <c r="AP300" s="24" t="str">
        <f t="shared" ca="1" si="6973"/>
        <v/>
      </c>
      <c r="AQ300" s="17" t="b">
        <f t="shared" ca="1" si="5266"/>
        <v>0</v>
      </c>
      <c r="AR300" s="17" t="b">
        <f t="shared" ca="1" si="6974"/>
        <v>0</v>
      </c>
      <c r="AS300" s="17" t="b">
        <f t="shared" ca="1" si="6975"/>
        <v>0</v>
      </c>
      <c r="AT300" s="17" t="b">
        <f t="shared" ca="1" si="6976"/>
        <v>1</v>
      </c>
      <c r="AU300" s="17" t="b">
        <f t="shared" ca="1" si="6977"/>
        <v>0</v>
      </c>
      <c r="AV300" s="17" t="b">
        <f t="shared" ca="1" si="6978"/>
        <v>0</v>
      </c>
      <c r="AW300" s="17" t="b">
        <f t="shared" ca="1" si="6979"/>
        <v>0</v>
      </c>
      <c r="AX300" s="14" t="b">
        <f t="array" aca="1" ref="AX300" ca="1">IF(H300,N300&gt;0,"")</f>
        <v>0</v>
      </c>
      <c r="AY300" s="17" t="str">
        <f t="shared" ca="1" si="6980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6981"/>
        <v>0</v>
      </c>
      <c r="BB300" s="17" t="b">
        <v>0</v>
      </c>
      <c r="BC300" s="17" t="str">
        <f t="shared" ca="1" si="6982"/>
        <v/>
      </c>
      <c r="BD300" s="17" t="str">
        <f t="shared" ca="1" si="6983"/>
        <v/>
      </c>
      <c r="BE300" s="17" t="b">
        <f t="shared" ca="1" si="5277"/>
        <v>0</v>
      </c>
      <c r="BF300" s="17" t="str">
        <f t="shared" ca="1" si="5278"/>
        <v/>
      </c>
      <c r="BG300" s="17" t="str">
        <f t="shared" ca="1" si="6984"/>
        <v/>
      </c>
      <c r="BH300" s="17" t="str">
        <f t="shared" ca="1" si="6985"/>
        <v/>
      </c>
      <c r="BI300" s="17" t="str">
        <f t="shared" ca="1" si="6986"/>
        <v/>
      </c>
      <c r="BJ300" s="17" t="b">
        <f t="shared" ca="1" si="6987"/>
        <v>0</v>
      </c>
      <c r="BK300" s="17" t="str">
        <f t="shared" ca="1" si="5283"/>
        <v/>
      </c>
      <c r="BL300" s="17" t="str">
        <f t="shared" ca="1" si="6988"/>
        <v/>
      </c>
      <c r="BM300" s="17" t="str">
        <f t="shared" ca="1" si="6989"/>
        <v>S</v>
      </c>
      <c r="BN300" s="17" t="str">
        <f t="shared" ca="1" si="6990"/>
        <v>S</v>
      </c>
      <c r="BO300" s="17" t="str">
        <f t="shared" ca="1" si="6991"/>
        <v>N</v>
      </c>
      <c r="BP300" s="14" t="b">
        <f t="shared" ca="1" si="6992"/>
        <v>1</v>
      </c>
      <c r="BQ300" s="35"/>
      <c r="BU300" s="14" t="s">
        <v>386</v>
      </c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6993"/>
        <v/>
      </c>
      <c r="DE300" s="14" t="str">
        <f t="shared" ca="1" si="6994"/>
        <v/>
      </c>
      <c r="DF300" s="14" t="str">
        <f t="shared" ca="1" si="6995"/>
        <v/>
      </c>
      <c r="DG300" s="14" t="str">
        <f t="shared" ca="1" si="6996"/>
        <v/>
      </c>
      <c r="DH300" s="14" t="str">
        <f t="shared" ca="1" si="6997"/>
        <v/>
      </c>
      <c r="DI300" s="14" t="str">
        <f t="shared" ca="1" si="6998"/>
        <v/>
      </c>
      <c r="DJ300" s="14" t="str">
        <f t="shared" ca="1" si="6999"/>
        <v/>
      </c>
      <c r="DK300" s="14" t="str">
        <f t="shared" ca="1" si="7000"/>
        <v/>
      </c>
      <c r="DL300" s="14" t="str">
        <f t="shared" ca="1" si="7001"/>
        <v/>
      </c>
      <c r="DM300" s="14" t="str">
        <f t="shared" ca="1" si="7002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003"/>
        <v/>
      </c>
      <c r="DP300" s="14" t="str">
        <f t="shared" ca="1" si="7004"/>
        <v/>
      </c>
      <c r="DQ300" s="14" t="str">
        <f t="shared" ca="1" si="7005"/>
        <v/>
      </c>
      <c r="DR300" s="14" t="str">
        <f t="shared" ca="1" si="7006"/>
        <v/>
      </c>
      <c r="DS300" s="14" t="str">
        <f t="shared" ca="1" si="7007"/>
        <v/>
      </c>
      <c r="DZ300" s="14" t="b">
        <f t="shared" ca="1" si="7008"/>
        <v>0</v>
      </c>
      <c r="EA300" s="14" t="str">
        <f t="shared" ca="1" si="7009"/>
        <v/>
      </c>
      <c r="EB300" s="14" t="str">
        <f t="shared" ca="1" si="7010"/>
        <v/>
      </c>
      <c r="EC300" s="14" t="str">
        <f t="shared" ca="1" si="7011"/>
        <v/>
      </c>
      <c r="ED300" s="14" t="str">
        <f t="shared" ca="1" si="7012"/>
        <v/>
      </c>
      <c r="EE300" s="14" t="str">
        <f t="shared" ca="1" si="7013"/>
        <v/>
      </c>
      <c r="EF300" s="14" t="str">
        <f t="shared" ca="1" si="7014"/>
        <v/>
      </c>
      <c r="EG300" s="14" t="str">
        <f t="shared" ca="1" si="7015"/>
        <v/>
      </c>
      <c r="EM300" s="14" t="b">
        <f t="shared" ca="1" si="7016"/>
        <v>0</v>
      </c>
      <c r="EN300" s="14" t="str">
        <f t="shared" ca="1" si="7017"/>
        <v/>
      </c>
      <c r="EO300" s="14" t="str">
        <f t="shared" ca="1" si="7018"/>
        <v/>
      </c>
      <c r="EP300" s="14" t="str">
        <f t="shared" ca="1" si="7019"/>
        <v/>
      </c>
      <c r="EQ300" s="14" t="str">
        <f t="shared" ca="1" si="7020"/>
        <v/>
      </c>
    </row>
    <row r="301" spans="2:147" s="14" customFormat="1">
      <c r="B301" s="14" t="str">
        <f t="shared" ca="1" si="6950"/>
        <v/>
      </c>
      <c r="C301" s="14">
        <f t="shared" ca="1" si="6951"/>
        <v>284</v>
      </c>
      <c r="D301" s="14">
        <f t="shared" si="6952"/>
        <v>299</v>
      </c>
      <c r="E301" s="14" t="str">
        <f t="shared" ca="1" si="6953"/>
        <v>D</v>
      </c>
      <c r="F301" s="14" t="str">
        <f t="shared" ca="1" si="6954"/>
        <v>q_90a</v>
      </c>
      <c r="G301" s="14" t="str">
        <f t="shared" ca="1" si="6955"/>
        <v xml:space="preserve">Supplements </v>
      </c>
      <c r="H301" s="14" t="b">
        <f t="shared" ca="1" si="6956"/>
        <v>1</v>
      </c>
      <c r="I301" s="14" t="str">
        <f ca="1">IF($H301,ADDRESS(3,(D301+1)*2-1,4,,"["&amp;wew!$G$7&amp;"]"&amp;_sheetname_labels)&amp;":"&amp;ADDRESS(2+ster!$B$20,(D301+1)*2-1,4),"")</f>
        <v>[DBTemplate.xlsm]labels!WA3:WA725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[DBTemplate.xlsm]labels!WA3:WA4</v>
      </c>
      <c r="L301" s="14" t="str">
        <f ca="1">IF($H301,IF($J301&gt;0,ADDRESS(3,(D301+1)*2,4,,"["&amp;wew!$G$7&amp;"]"&amp;_sheetname_labels)&amp;":"&amp;ADDRESS(2+J301,(D301+1)*2,4),""),"")</f>
        <v>[DBTemplate.xlsm]labels!WB3:WB4</v>
      </c>
      <c r="M301" s="14">
        <f t="shared" ca="1" si="6957"/>
        <v>0</v>
      </c>
      <c r="N301" s="14">
        <f t="shared" ca="1" si="6958"/>
        <v>2</v>
      </c>
      <c r="O301" s="14" t="str">
        <f t="shared" ca="1" si="6959"/>
        <v>q_90a</v>
      </c>
      <c r="P301" s="14" t="str">
        <f t="shared" ca="1" si="6960"/>
        <v xml:space="preserve">Supplements </v>
      </c>
      <c r="Q301" s="14" t="str">
        <f ca="1">IF($BP301,ADDRESS(3,D301+1,4,,"["&amp;wew!$G$7&amp;"]"&amp;_sheetname_dataframe)&amp;":"&amp;ADDRESS(2+ster!$C$14,D301+1,4),"")</f>
        <v>[DBTemplate.xlsm]data_frame!KN3:KN3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6961"/>
        <v>0</v>
      </c>
      <c r="AA301" s="12">
        <f t="shared" ca="1" si="696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6963"/>
        <v>1</v>
      </c>
      <c r="AE301" s="17" t="b">
        <f t="shared" ca="1" si="696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6965"/>
        <v/>
      </c>
      <c r="AH301" s="17" t="b">
        <f t="shared" ca="1" si="696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6967"/>
        <v/>
      </c>
      <c r="AK301" s="17" t="b">
        <f t="shared" ca="1" si="6968"/>
        <v>0</v>
      </c>
      <c r="AL301" s="17" t="b">
        <f t="shared" ca="1" si="6969"/>
        <v>0</v>
      </c>
      <c r="AM301" s="17" t="b">
        <f t="shared" ca="1" si="6970"/>
        <v>0</v>
      </c>
      <c r="AN301" s="17">
        <f t="shared" ca="1" si="6971"/>
        <v>0</v>
      </c>
      <c r="AO301" s="24" t="str">
        <f t="shared" ca="1" si="6972"/>
        <v/>
      </c>
      <c r="AP301" s="24" t="str">
        <f t="shared" ca="1" si="6973"/>
        <v/>
      </c>
      <c r="AQ301" s="17" t="b">
        <f t="shared" ca="1" si="5266"/>
        <v>0</v>
      </c>
      <c r="AR301" s="17" t="b">
        <f t="shared" ca="1" si="6974"/>
        <v>0</v>
      </c>
      <c r="AS301" s="17" t="b">
        <f t="shared" ca="1" si="6975"/>
        <v>0</v>
      </c>
      <c r="AT301" s="17" t="b">
        <f t="shared" ca="1" si="6976"/>
        <v>0</v>
      </c>
      <c r="AU301" s="17" t="b">
        <f t="shared" ca="1" si="6977"/>
        <v>1</v>
      </c>
      <c r="AV301" s="17" t="b">
        <f t="shared" ca="1" si="6978"/>
        <v>0</v>
      </c>
      <c r="AW301" s="17" t="b">
        <f t="shared" ca="1" si="6979"/>
        <v>1</v>
      </c>
      <c r="AX301" s="14" t="b">
        <f t="array" aca="1" ref="AX301" ca="1">IF(H301,N301&gt;0,"")</f>
        <v>1</v>
      </c>
      <c r="AY301" s="17" t="str">
        <f t="shared" ca="1" si="6980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6981"/>
        <v>1</v>
      </c>
      <c r="BB301" s="17" t="b">
        <v>0</v>
      </c>
      <c r="BC301" s="17" t="b">
        <f t="shared" ca="1" si="6982"/>
        <v>1</v>
      </c>
      <c r="BD301" s="17" t="b">
        <f t="shared" ca="1" si="6983"/>
        <v>0</v>
      </c>
      <c r="BE301" s="17" t="str">
        <f t="shared" ca="1" si="5277"/>
        <v/>
      </c>
      <c r="BF301" s="17" t="b">
        <f t="shared" ca="1" si="5278"/>
        <v>0</v>
      </c>
      <c r="BG301" s="17" t="b">
        <f t="shared" ca="1" si="6984"/>
        <v>0</v>
      </c>
      <c r="BH301" s="17" t="b">
        <f t="shared" ca="1" si="6985"/>
        <v>1</v>
      </c>
      <c r="BI301" s="17">
        <f t="shared" ca="1" si="6986"/>
        <v>2</v>
      </c>
      <c r="BJ301" s="17" t="b">
        <f t="shared" ca="1" si="6987"/>
        <v>0</v>
      </c>
      <c r="BK301" s="17" t="str">
        <f t="shared" ca="1" si="5283"/>
        <v/>
      </c>
      <c r="BL301" s="17" t="str">
        <f t="shared" ca="1" si="6988"/>
        <v/>
      </c>
      <c r="BM301" s="17" t="str">
        <f t="shared" ca="1" si="6989"/>
        <v>F</v>
      </c>
      <c r="BN301" s="17" t="str">
        <f t="shared" ca="1" si="6990"/>
        <v>F</v>
      </c>
      <c r="BO301" s="17" t="str">
        <f t="shared" ca="1" si="6991"/>
        <v>N</v>
      </c>
      <c r="BP301" s="14" t="b">
        <f t="shared" ca="1" si="6992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6993"/>
        <v/>
      </c>
      <c r="DE301" s="14" t="str">
        <f t="shared" ca="1" si="6994"/>
        <v/>
      </c>
      <c r="DF301" s="14" t="str">
        <f t="shared" ca="1" si="6995"/>
        <v/>
      </c>
      <c r="DG301" s="14" t="str">
        <f t="shared" ca="1" si="6996"/>
        <v/>
      </c>
      <c r="DH301" s="14" t="str">
        <f t="shared" ca="1" si="6997"/>
        <v/>
      </c>
      <c r="DI301" s="14" t="str">
        <f t="shared" ca="1" si="6998"/>
        <v/>
      </c>
      <c r="DJ301" s="14" t="str">
        <f t="shared" ca="1" si="6999"/>
        <v/>
      </c>
      <c r="DK301" s="14" t="str">
        <f t="shared" ca="1" si="7000"/>
        <v/>
      </c>
      <c r="DL301" s="14" t="str">
        <f t="shared" ca="1" si="7001"/>
        <v/>
      </c>
      <c r="DM301" s="14" t="str">
        <f t="shared" ca="1" si="7002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003"/>
        <v/>
      </c>
      <c r="DP301" s="14" t="str">
        <f t="shared" ca="1" si="7004"/>
        <v/>
      </c>
      <c r="DQ301" s="14" t="str">
        <f t="shared" ca="1" si="7005"/>
        <v/>
      </c>
      <c r="DR301" s="14" t="str">
        <f t="shared" ca="1" si="7006"/>
        <v/>
      </c>
      <c r="DS301" s="14" t="str">
        <f t="shared" ca="1" si="7007"/>
        <v/>
      </c>
      <c r="DZ301" s="14" t="b">
        <f t="shared" ca="1" si="7008"/>
        <v>0</v>
      </c>
      <c r="EA301" s="14" t="str">
        <f t="shared" ca="1" si="7009"/>
        <v>Supplements  (q_90a)</v>
      </c>
      <c r="EB301" s="14" t="str">
        <f t="shared" ca="1" si="7010"/>
        <v xml:space="preserve">Values must be numeric. </v>
      </c>
      <c r="EC301" s="14" t="str">
        <f t="shared" ca="1" si="7011"/>
        <v xml:space="preserve">Supplements  (q_90a): Values must be numeric. </v>
      </c>
      <c r="ED301" s="14" t="str">
        <f t="shared" ca="1" si="7012"/>
        <v/>
      </c>
      <c r="EE301" s="14" t="str">
        <f t="shared" ca="1" si="7013"/>
        <v>Values must be numeric</v>
      </c>
      <c r="EF301" s="14" t="str">
        <f t="shared" ca="1" si="7014"/>
        <v/>
      </c>
      <c r="EG301" s="14" t="str">
        <f t="shared" ca="1" si="7015"/>
        <v/>
      </c>
      <c r="EM301" s="14" t="b">
        <f t="shared" ca="1" si="7016"/>
        <v>1</v>
      </c>
      <c r="EN301" s="14">
        <f t="shared" ca="1" si="7017"/>
        <v>284</v>
      </c>
      <c r="EO301" s="14" t="str">
        <f t="shared" ca="1" si="7018"/>
        <v>q_90a</v>
      </c>
      <c r="EP301" s="14" t="str">
        <f t="shared" ca="1" si="7019"/>
        <v xml:space="preserve">Supplements  (q_90a): Values must be numeric. </v>
      </c>
      <c r="EQ301" s="14" t="str">
        <f t="shared" ca="1" si="7020"/>
        <v/>
      </c>
    </row>
    <row r="302" spans="2:147" s="14" customFormat="1">
      <c r="B302" s="14" t="str">
        <f t="shared" ca="1" si="6950"/>
        <v/>
      </c>
      <c r="C302" s="14">
        <f t="shared" ca="1" si="6951"/>
        <v>285</v>
      </c>
      <c r="D302" s="14">
        <f t="shared" si="6952"/>
        <v>300</v>
      </c>
      <c r="E302" s="14" t="str">
        <f t="shared" ca="1" si="6953"/>
        <v>I</v>
      </c>
      <c r="F302" s="14" t="str">
        <f t="shared" ca="1" si="6954"/>
        <v>q_90b</v>
      </c>
      <c r="G302" s="14" t="str">
        <f t="shared" ca="1" si="6955"/>
        <v xml:space="preserve">Supplement name(s) </v>
      </c>
      <c r="H302" s="14" t="b">
        <f t="shared" ca="1" si="6956"/>
        <v>1</v>
      </c>
      <c r="I302" s="14" t="str">
        <f ca="1">IF($H302,ADDRESS(3,(D302+1)*2-1,4,,"["&amp;wew!$G$7&amp;"]"&amp;_sheetname_labels)&amp;":"&amp;ADDRESS(2+ster!$B$20,(D302+1)*2-1,4),"")</f>
        <v>[DBTemplate.xlsm]labels!WC3:WC725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6957"/>
        <v>0</v>
      </c>
      <c r="N302" s="14">
        <f t="shared" ca="1" si="6958"/>
        <v>0</v>
      </c>
      <c r="O302" s="14" t="str">
        <f t="shared" ca="1" si="6959"/>
        <v>q_90b</v>
      </c>
      <c r="P302" s="14" t="str">
        <f t="shared" ca="1" si="6960"/>
        <v xml:space="preserve">Supplement name(s) </v>
      </c>
      <c r="Q302" s="14" t="str">
        <f ca="1">IF($BP302,ADDRESS(3,D302+1,4,,"["&amp;wew!$G$7&amp;"]"&amp;_sheetname_dataframe)&amp;":"&amp;ADDRESS(2+ster!$C$14,D302+1,4),"")</f>
        <v>[DBTemplate.xlsm]data_frame!KO3:KO3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6961"/>
        <v>0</v>
      </c>
      <c r="AA302" s="12" t="str">
        <f t="shared" ca="1" si="696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6963"/>
        <v>1</v>
      </c>
      <c r="AE302" s="17" t="b">
        <f t="shared" ca="1" si="696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6965"/>
        <v/>
      </c>
      <c r="AH302" s="17" t="b">
        <f t="shared" ca="1" si="696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6967"/>
        <v/>
      </c>
      <c r="AK302" s="17" t="b">
        <f t="shared" ca="1" si="6968"/>
        <v>0</v>
      </c>
      <c r="AL302" s="17" t="b">
        <f t="shared" ca="1" si="6969"/>
        <v>0</v>
      </c>
      <c r="AM302" s="17" t="b">
        <f t="shared" ca="1" si="6970"/>
        <v>0</v>
      </c>
      <c r="AN302" s="17">
        <f t="shared" ca="1" si="6971"/>
        <v>0</v>
      </c>
      <c r="AO302" s="24" t="str">
        <f t="shared" ca="1" si="6972"/>
        <v/>
      </c>
      <c r="AP302" s="24" t="str">
        <f t="shared" ca="1" si="6973"/>
        <v/>
      </c>
      <c r="AQ302" s="17" t="b">
        <f t="shared" ca="1" si="5266"/>
        <v>0</v>
      </c>
      <c r="AR302" s="17" t="b">
        <f t="shared" ca="1" si="6974"/>
        <v>0</v>
      </c>
      <c r="AS302" s="17" t="b">
        <f t="shared" ca="1" si="6975"/>
        <v>0</v>
      </c>
      <c r="AT302" s="17" t="b">
        <f t="shared" ca="1" si="6976"/>
        <v>1</v>
      </c>
      <c r="AU302" s="17" t="b">
        <f t="shared" ca="1" si="6977"/>
        <v>0</v>
      </c>
      <c r="AV302" s="17" t="b">
        <f t="shared" ca="1" si="6978"/>
        <v>0</v>
      </c>
      <c r="AW302" s="17" t="b">
        <f t="shared" ca="1" si="6979"/>
        <v>0</v>
      </c>
      <c r="AX302" s="14" t="b">
        <f t="array" aca="1" ref="AX302" ca="1">IF(H302,N302&gt;0,"")</f>
        <v>0</v>
      </c>
      <c r="AY302" s="17" t="str">
        <f t="shared" ca="1" si="6980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6981"/>
        <v>0</v>
      </c>
      <c r="BB302" s="17" t="b">
        <v>0</v>
      </c>
      <c r="BC302" s="17" t="str">
        <f t="shared" ca="1" si="6982"/>
        <v/>
      </c>
      <c r="BD302" s="17" t="str">
        <f t="shared" ca="1" si="6983"/>
        <v/>
      </c>
      <c r="BE302" s="17" t="b">
        <f t="shared" ca="1" si="5277"/>
        <v>0</v>
      </c>
      <c r="BF302" s="17" t="str">
        <f t="shared" ca="1" si="5278"/>
        <v/>
      </c>
      <c r="BG302" s="17" t="str">
        <f t="shared" ca="1" si="6984"/>
        <v/>
      </c>
      <c r="BH302" s="17" t="str">
        <f t="shared" ca="1" si="6985"/>
        <v/>
      </c>
      <c r="BI302" s="17" t="str">
        <f t="shared" ca="1" si="6986"/>
        <v/>
      </c>
      <c r="BJ302" s="17" t="b">
        <f t="shared" ca="1" si="6987"/>
        <v>0</v>
      </c>
      <c r="BK302" s="17" t="str">
        <f t="shared" ca="1" si="5283"/>
        <v/>
      </c>
      <c r="BL302" s="17" t="str">
        <f t="shared" ca="1" si="6988"/>
        <v/>
      </c>
      <c r="BM302" s="17" t="str">
        <f t="shared" ca="1" si="6989"/>
        <v>S</v>
      </c>
      <c r="BN302" s="17" t="str">
        <f t="shared" ca="1" si="6990"/>
        <v>S</v>
      </c>
      <c r="BO302" s="17" t="str">
        <f t="shared" ca="1" si="6991"/>
        <v>N</v>
      </c>
      <c r="BP302" s="14" t="b">
        <f t="shared" ca="1" si="6992"/>
        <v>1</v>
      </c>
      <c r="BQ302" s="35"/>
      <c r="BU302" s="14" t="s">
        <v>386</v>
      </c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6993"/>
        <v/>
      </c>
      <c r="DE302" s="14" t="str">
        <f t="shared" ca="1" si="6994"/>
        <v/>
      </c>
      <c r="DF302" s="14" t="str">
        <f t="shared" ca="1" si="6995"/>
        <v/>
      </c>
      <c r="DG302" s="14" t="str">
        <f t="shared" ca="1" si="6996"/>
        <v/>
      </c>
      <c r="DH302" s="14" t="str">
        <f t="shared" ca="1" si="6997"/>
        <v/>
      </c>
      <c r="DI302" s="14" t="str">
        <f t="shared" ca="1" si="6998"/>
        <v/>
      </c>
      <c r="DJ302" s="14" t="str">
        <f t="shared" ca="1" si="6999"/>
        <v/>
      </c>
      <c r="DK302" s="14" t="str">
        <f t="shared" ca="1" si="7000"/>
        <v/>
      </c>
      <c r="DL302" s="14" t="str">
        <f t="shared" ca="1" si="7001"/>
        <v/>
      </c>
      <c r="DM302" s="14" t="str">
        <f t="shared" ca="1" si="7002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003"/>
        <v/>
      </c>
      <c r="DP302" s="14" t="str">
        <f t="shared" ca="1" si="7004"/>
        <v/>
      </c>
      <c r="DQ302" s="14" t="str">
        <f t="shared" ca="1" si="7005"/>
        <v/>
      </c>
      <c r="DR302" s="14" t="str">
        <f t="shared" ca="1" si="7006"/>
        <v/>
      </c>
      <c r="DS302" s="14" t="str">
        <f t="shared" ca="1" si="7007"/>
        <v/>
      </c>
      <c r="DZ302" s="14" t="b">
        <f t="shared" ca="1" si="7008"/>
        <v>0</v>
      </c>
      <c r="EA302" s="14" t="str">
        <f t="shared" ca="1" si="7009"/>
        <v/>
      </c>
      <c r="EB302" s="14" t="str">
        <f t="shared" ca="1" si="7010"/>
        <v/>
      </c>
      <c r="EC302" s="14" t="str">
        <f t="shared" ca="1" si="7011"/>
        <v/>
      </c>
      <c r="ED302" s="14" t="str">
        <f t="shared" ca="1" si="7012"/>
        <v/>
      </c>
      <c r="EE302" s="14" t="str">
        <f t="shared" ca="1" si="7013"/>
        <v/>
      </c>
      <c r="EF302" s="14" t="str">
        <f t="shared" ca="1" si="7014"/>
        <v/>
      </c>
      <c r="EG302" s="14" t="str">
        <f t="shared" ca="1" si="7015"/>
        <v/>
      </c>
      <c r="EM302" s="14" t="b">
        <f t="shared" ca="1" si="7016"/>
        <v>0</v>
      </c>
      <c r="EN302" s="14" t="str">
        <f t="shared" ca="1" si="7017"/>
        <v/>
      </c>
      <c r="EO302" s="14" t="str">
        <f t="shared" ca="1" si="7018"/>
        <v/>
      </c>
      <c r="EP302" s="14" t="str">
        <f t="shared" ca="1" si="7019"/>
        <v/>
      </c>
      <c r="EQ302" s="14" t="str">
        <f t="shared" ca="1" si="7020"/>
        <v/>
      </c>
    </row>
    <row r="303" spans="2:147" s="14" customFormat="1">
      <c r="B303" s="14" t="str">
        <f t="shared" ca="1" si="6950"/>
        <v/>
      </c>
      <c r="C303" s="14">
        <f t="shared" ca="1" si="6951"/>
        <v>286</v>
      </c>
      <c r="D303" s="14">
        <f t="shared" si="6952"/>
        <v>301</v>
      </c>
      <c r="E303" s="14" t="str">
        <f t="shared" ca="1" si="6953"/>
        <v>D</v>
      </c>
      <c r="F303" s="14" t="str">
        <f t="shared" ca="1" si="6954"/>
        <v>q_91a</v>
      </c>
      <c r="G303" s="14" t="str">
        <f t="shared" ca="1" si="6955"/>
        <v>Riluzole</v>
      </c>
      <c r="H303" s="14" t="b">
        <f t="shared" ca="1" si="6956"/>
        <v>1</v>
      </c>
      <c r="I303" s="14" t="str">
        <f ca="1">IF($H303,ADDRESS(3,(D303+1)*2-1,4,,"["&amp;wew!$G$7&amp;"]"&amp;_sheetname_labels)&amp;":"&amp;ADDRESS(2+ster!$B$20,(D303+1)*2-1,4),"")</f>
        <v>[DBTemplate.xlsm]labels!WE3:WE725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[DBTemplate.xlsm]labels!WE3:WE4</v>
      </c>
      <c r="L303" s="14" t="str">
        <f ca="1">IF($H303,IF($J303&gt;0,ADDRESS(3,(D303+1)*2,4,,"["&amp;wew!$G$7&amp;"]"&amp;_sheetname_labels)&amp;":"&amp;ADDRESS(2+J303,(D303+1)*2,4),""),"")</f>
        <v>[DBTemplate.xlsm]labels!WF3:WF4</v>
      </c>
      <c r="M303" s="14">
        <f t="shared" ca="1" si="6957"/>
        <v>0</v>
      </c>
      <c r="N303" s="14">
        <f t="shared" ca="1" si="6958"/>
        <v>2</v>
      </c>
      <c r="O303" s="14" t="str">
        <f t="shared" ca="1" si="6959"/>
        <v>q_91a</v>
      </c>
      <c r="P303" s="14" t="str">
        <f t="shared" ca="1" si="6960"/>
        <v>Riluzole</v>
      </c>
      <c r="Q303" s="14" t="str">
        <f ca="1">IF($BP303,ADDRESS(3,D303+1,4,,"["&amp;wew!$G$7&amp;"]"&amp;_sheetname_dataframe)&amp;":"&amp;ADDRESS(2+ster!$C$14,D303+1,4),"")</f>
        <v>[DBTemplate.xlsm]data_frame!KP3:KP3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6961"/>
        <v>0</v>
      </c>
      <c r="AA303" s="12">
        <f t="shared" ca="1" si="696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6963"/>
        <v>1</v>
      </c>
      <c r="AE303" s="17" t="b">
        <f t="shared" ca="1" si="696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6965"/>
        <v/>
      </c>
      <c r="AH303" s="17" t="b">
        <f t="shared" ca="1" si="696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6967"/>
        <v/>
      </c>
      <c r="AK303" s="17" t="b">
        <f t="shared" ca="1" si="6968"/>
        <v>0</v>
      </c>
      <c r="AL303" s="17" t="b">
        <f t="shared" ca="1" si="6969"/>
        <v>0</v>
      </c>
      <c r="AM303" s="17" t="b">
        <f t="shared" ca="1" si="6970"/>
        <v>0</v>
      </c>
      <c r="AN303" s="17">
        <f t="shared" ca="1" si="6971"/>
        <v>0</v>
      </c>
      <c r="AO303" s="24" t="str">
        <f t="shared" ca="1" si="6972"/>
        <v/>
      </c>
      <c r="AP303" s="24" t="str">
        <f t="shared" ca="1" si="6973"/>
        <v/>
      </c>
      <c r="AQ303" s="17" t="b">
        <f t="shared" ca="1" si="5266"/>
        <v>0</v>
      </c>
      <c r="AR303" s="17" t="b">
        <f t="shared" ca="1" si="6974"/>
        <v>0</v>
      </c>
      <c r="AS303" s="17" t="b">
        <f t="shared" ca="1" si="6975"/>
        <v>0</v>
      </c>
      <c r="AT303" s="17" t="b">
        <f t="shared" ca="1" si="6976"/>
        <v>0</v>
      </c>
      <c r="AU303" s="17" t="b">
        <f t="shared" ca="1" si="6977"/>
        <v>1</v>
      </c>
      <c r="AV303" s="17" t="b">
        <f t="shared" ca="1" si="6978"/>
        <v>0</v>
      </c>
      <c r="AW303" s="17" t="b">
        <f t="shared" ca="1" si="6979"/>
        <v>1</v>
      </c>
      <c r="AX303" s="14" t="b">
        <f t="array" aca="1" ref="AX303" ca="1">IF(H303,N303&gt;0,"")</f>
        <v>1</v>
      </c>
      <c r="AY303" s="17" t="str">
        <f t="shared" ca="1" si="6980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6981"/>
        <v>1</v>
      </c>
      <c r="BB303" s="17" t="b">
        <v>0</v>
      </c>
      <c r="BC303" s="17" t="b">
        <f t="shared" ca="1" si="6982"/>
        <v>1</v>
      </c>
      <c r="BD303" s="17" t="b">
        <f t="shared" ca="1" si="6983"/>
        <v>0</v>
      </c>
      <c r="BE303" s="17" t="str">
        <f t="shared" ca="1" si="5277"/>
        <v/>
      </c>
      <c r="BF303" s="17" t="b">
        <f t="shared" ca="1" si="5278"/>
        <v>0</v>
      </c>
      <c r="BG303" s="17" t="b">
        <f t="shared" ca="1" si="6984"/>
        <v>0</v>
      </c>
      <c r="BH303" s="17" t="b">
        <f t="shared" ca="1" si="6985"/>
        <v>1</v>
      </c>
      <c r="BI303" s="17">
        <f t="shared" ca="1" si="6986"/>
        <v>2</v>
      </c>
      <c r="BJ303" s="17" t="b">
        <f t="shared" ca="1" si="6987"/>
        <v>0</v>
      </c>
      <c r="BK303" s="17" t="str">
        <f t="shared" ca="1" si="5283"/>
        <v/>
      </c>
      <c r="BL303" s="17" t="str">
        <f t="shared" ca="1" si="6988"/>
        <v/>
      </c>
      <c r="BM303" s="17" t="str">
        <f t="shared" ca="1" si="6989"/>
        <v>F</v>
      </c>
      <c r="BN303" s="17" t="str">
        <f t="shared" ca="1" si="6990"/>
        <v>F</v>
      </c>
      <c r="BO303" s="17" t="str">
        <f t="shared" ca="1" si="6991"/>
        <v>N</v>
      </c>
      <c r="BP303" s="14" t="b">
        <f t="shared" ca="1" si="6992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6993"/>
        <v/>
      </c>
      <c r="DE303" s="14" t="str">
        <f t="shared" ca="1" si="6994"/>
        <v/>
      </c>
      <c r="DF303" s="14" t="str">
        <f t="shared" ca="1" si="6995"/>
        <v/>
      </c>
      <c r="DG303" s="14" t="str">
        <f t="shared" ca="1" si="6996"/>
        <v/>
      </c>
      <c r="DH303" s="14" t="str">
        <f t="shared" ca="1" si="6997"/>
        <v/>
      </c>
      <c r="DI303" s="14" t="str">
        <f t="shared" ca="1" si="6998"/>
        <v/>
      </c>
      <c r="DJ303" s="14" t="str">
        <f t="shared" ca="1" si="6999"/>
        <v/>
      </c>
      <c r="DK303" s="14" t="str">
        <f t="shared" ca="1" si="7000"/>
        <v/>
      </c>
      <c r="DL303" s="14" t="str">
        <f t="shared" ca="1" si="7001"/>
        <v/>
      </c>
      <c r="DM303" s="14" t="str">
        <f t="shared" ca="1" si="7002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003"/>
        <v/>
      </c>
      <c r="DP303" s="14" t="str">
        <f t="shared" ca="1" si="7004"/>
        <v/>
      </c>
      <c r="DQ303" s="14" t="str">
        <f t="shared" ca="1" si="7005"/>
        <v/>
      </c>
      <c r="DR303" s="14" t="str">
        <f t="shared" ca="1" si="7006"/>
        <v/>
      </c>
      <c r="DS303" s="14" t="str">
        <f t="shared" ca="1" si="7007"/>
        <v/>
      </c>
      <c r="DZ303" s="14" t="b">
        <f t="shared" ca="1" si="7008"/>
        <v>0</v>
      </c>
      <c r="EA303" s="14" t="str">
        <f t="shared" ca="1" si="7009"/>
        <v>Riluzole (q_91a)</v>
      </c>
      <c r="EB303" s="14" t="str">
        <f t="shared" ca="1" si="7010"/>
        <v xml:space="preserve">Values must be numeric. </v>
      </c>
      <c r="EC303" s="14" t="str">
        <f t="shared" ca="1" si="7011"/>
        <v xml:space="preserve">Riluzole (q_91a): Values must be numeric. </v>
      </c>
      <c r="ED303" s="14" t="str">
        <f t="shared" ca="1" si="7012"/>
        <v/>
      </c>
      <c r="EE303" s="14" t="str">
        <f t="shared" ca="1" si="7013"/>
        <v>Values must be numeric</v>
      </c>
      <c r="EF303" s="14" t="str">
        <f t="shared" ca="1" si="7014"/>
        <v/>
      </c>
      <c r="EG303" s="14" t="str">
        <f t="shared" ca="1" si="7015"/>
        <v/>
      </c>
      <c r="EM303" s="14" t="b">
        <f t="shared" ca="1" si="7016"/>
        <v>1</v>
      </c>
      <c r="EN303" s="14">
        <f t="shared" ca="1" si="7017"/>
        <v>286</v>
      </c>
      <c r="EO303" s="14" t="str">
        <f t="shared" ca="1" si="7018"/>
        <v>q_91a</v>
      </c>
      <c r="EP303" s="14" t="str">
        <f t="shared" ca="1" si="7019"/>
        <v xml:space="preserve">Riluzole (q_91a): Values must be numeric. </v>
      </c>
      <c r="EQ303" s="14" t="str">
        <f t="shared" ca="1" si="7020"/>
        <v/>
      </c>
    </row>
    <row r="304" spans="2:147" s="14" customFormat="1">
      <c r="B304" s="14" t="str">
        <f t="shared" ca="1" si="6950"/>
        <v/>
      </c>
      <c r="C304" s="14">
        <f t="shared" ca="1" si="6951"/>
        <v>287</v>
      </c>
      <c r="D304" s="14">
        <f t="shared" si="6952"/>
        <v>302</v>
      </c>
      <c r="E304" s="14" t="str">
        <f t="shared" ca="1" si="6953"/>
        <v>I</v>
      </c>
      <c r="F304" s="14" t="str">
        <f t="shared" ca="1" si="6954"/>
        <v>q_91b</v>
      </c>
      <c r="G304" s="14" t="str">
        <f t="shared" ca="1" si="6955"/>
        <v>Date of initiation of Riluzole</v>
      </c>
      <c r="H304" s="14" t="b">
        <f t="shared" ca="1" si="6956"/>
        <v>1</v>
      </c>
      <c r="I304" s="14" t="str">
        <f ca="1">IF($H304,ADDRESS(3,(D304+1)*2-1,4,,"["&amp;wew!$G$7&amp;"]"&amp;_sheetname_labels)&amp;":"&amp;ADDRESS(2+ster!$B$20,(D304+1)*2-1,4),"")</f>
        <v>[DBTemplate.xlsm]labels!WG3:WG725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[DBTemplate.xlsm]labels!WG3:WG3</v>
      </c>
      <c r="L304" s="14" t="str">
        <f ca="1">IF($H304,IF($J304&gt;0,ADDRESS(3,(D304+1)*2,4,,"["&amp;wew!$G$7&amp;"]"&amp;_sheetname_labels)&amp;":"&amp;ADDRESS(2+J304,(D304+1)*2,4),""),"")</f>
        <v>[DBTemplate.xlsm]labels!WH3:WH3</v>
      </c>
      <c r="M304" s="14">
        <f t="shared" ca="1" si="6957"/>
        <v>1</v>
      </c>
      <c r="N304" s="14">
        <f t="shared" ca="1" si="6958"/>
        <v>0</v>
      </c>
      <c r="O304" s="14" t="str">
        <f t="shared" ca="1" si="6959"/>
        <v>q_91b</v>
      </c>
      <c r="P304" s="14" t="str">
        <f t="shared" ca="1" si="6960"/>
        <v>Date of initiation of Riluzole</v>
      </c>
      <c r="Q304" s="14" t="str">
        <f ca="1">IF($BP304,ADDRESS(3,D304+1,4,,"["&amp;wew!$G$7&amp;"]"&amp;_sheetname_dataframe)&amp;":"&amp;ADDRESS(2+ster!$C$14,D304+1,4),"")</f>
        <v>[DBTemplate.xlsm]data_frame!KQ3:KQ3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6961"/>
        <v>0</v>
      </c>
      <c r="AA304" s="12">
        <f t="shared" ca="1" si="696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6963"/>
        <v>1</v>
      </c>
      <c r="AE304" s="17" t="b">
        <f t="shared" ca="1" si="696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6965"/>
        <v/>
      </c>
      <c r="AH304" s="17" t="b">
        <f t="shared" ca="1" si="696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6967"/>
        <v/>
      </c>
      <c r="AK304" s="17" t="b">
        <f t="shared" ca="1" si="6968"/>
        <v>0</v>
      </c>
      <c r="AL304" s="17" t="b">
        <f t="shared" ca="1" si="6969"/>
        <v>0</v>
      </c>
      <c r="AM304" s="17" t="b">
        <f t="shared" ca="1" si="6970"/>
        <v>1</v>
      </c>
      <c r="AN304" s="17">
        <f t="shared" ca="1" si="6971"/>
        <v>0</v>
      </c>
      <c r="AO304" s="24" t="str">
        <f t="shared" ca="1" si="6972"/>
        <v/>
      </c>
      <c r="AP304" s="24" t="str">
        <f t="shared" ca="1" si="6973"/>
        <v/>
      </c>
      <c r="AQ304" s="17" t="b">
        <f t="shared" ca="1" si="5266"/>
        <v>0</v>
      </c>
      <c r="AR304" s="17" t="b">
        <f t="shared" ca="1" si="6974"/>
        <v>0</v>
      </c>
      <c r="AS304" s="17" t="b">
        <f t="shared" ca="1" si="6975"/>
        <v>0</v>
      </c>
      <c r="AT304" s="17" t="b">
        <f t="shared" ca="1" si="6976"/>
        <v>0</v>
      </c>
      <c r="AU304" s="17" t="b">
        <f t="shared" ca="1" si="6977"/>
        <v>0</v>
      </c>
      <c r="AV304" s="17" t="b">
        <f t="shared" ca="1" si="6978"/>
        <v>1</v>
      </c>
      <c r="AW304" s="17" t="b">
        <f t="shared" ca="1" si="6979"/>
        <v>1</v>
      </c>
      <c r="AX304" s="14" t="b">
        <f t="array" aca="1" ref="AX304" ca="1">IF(H304,N304&gt;0,"")</f>
        <v>0</v>
      </c>
      <c r="AY304" s="17" t="str">
        <f t="shared" ca="1" si="6980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6981"/>
        <v>0</v>
      </c>
      <c r="BB304" s="17" t="b">
        <v>0</v>
      </c>
      <c r="BC304" s="17" t="str">
        <f t="shared" ca="1" si="6982"/>
        <v/>
      </c>
      <c r="BD304" s="17" t="str">
        <f t="shared" ca="1" si="6983"/>
        <v/>
      </c>
      <c r="BE304" s="17" t="b">
        <f t="shared" ca="1" si="5277"/>
        <v>0</v>
      </c>
      <c r="BF304" s="17" t="str">
        <f t="shared" ca="1" si="5278"/>
        <v/>
      </c>
      <c r="BG304" s="17" t="str">
        <f t="shared" ca="1" si="6984"/>
        <v/>
      </c>
      <c r="BH304" s="17" t="str">
        <f t="shared" ca="1" si="6985"/>
        <v/>
      </c>
      <c r="BI304" s="17" t="str">
        <f t="shared" ca="1" si="6986"/>
        <v/>
      </c>
      <c r="BJ304" s="17" t="b">
        <f t="shared" ca="1" si="6987"/>
        <v>0</v>
      </c>
      <c r="BK304" s="17" t="str">
        <f t="shared" ca="1" si="5283"/>
        <v/>
      </c>
      <c r="BL304" s="17" t="str">
        <f t="shared" ca="1" si="6988"/>
        <v/>
      </c>
      <c r="BM304" s="17" t="str">
        <f t="shared" ca="1" si="6989"/>
        <v>D</v>
      </c>
      <c r="BN304" s="17" t="str">
        <f t="shared" ca="1" si="6990"/>
        <v>D</v>
      </c>
      <c r="BO304" s="17" t="str">
        <f t="shared" ca="1" si="6991"/>
        <v>I</v>
      </c>
      <c r="BP304" s="14" t="b">
        <f t="shared" ca="1" si="6992"/>
        <v>1</v>
      </c>
      <c r="BQ304" s="35"/>
      <c r="BU304" s="14" t="s">
        <v>388</v>
      </c>
      <c r="BX304" s="16"/>
      <c r="BY304" s="16"/>
      <c r="BZ304" s="16"/>
      <c r="CA304" s="16" t="b">
        <v>0</v>
      </c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6993"/>
        <v/>
      </c>
      <c r="DE304" s="14" t="str">
        <f t="shared" ca="1" si="6994"/>
        <v/>
      </c>
      <c r="DF304" s="14" t="str">
        <f t="shared" ca="1" si="6995"/>
        <v/>
      </c>
      <c r="DG304" s="14" t="str">
        <f t="shared" ca="1" si="6996"/>
        <v/>
      </c>
      <c r="DH304" s="14" t="str">
        <f t="shared" ca="1" si="6997"/>
        <v/>
      </c>
      <c r="DI304" s="14" t="str">
        <f t="shared" ca="1" si="6998"/>
        <v/>
      </c>
      <c r="DJ304" s="14" t="str">
        <f t="shared" ca="1" si="6999"/>
        <v/>
      </c>
      <c r="DK304" s="14" t="str">
        <f t="shared" ca="1" si="7000"/>
        <v/>
      </c>
      <c r="DL304" s="14" t="str">
        <f t="shared" ca="1" si="7001"/>
        <v/>
      </c>
      <c r="DM304" s="14" t="str">
        <f t="shared" ca="1" si="7002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003"/>
        <v/>
      </c>
      <c r="DP304" s="14" t="str">
        <f t="shared" ca="1" si="7004"/>
        <v/>
      </c>
      <c r="DQ304" s="14" t="str">
        <f t="shared" ca="1" si="7005"/>
        <v/>
      </c>
      <c r="DR304" s="14" t="str">
        <f t="shared" ca="1" si="7006"/>
        <v/>
      </c>
      <c r="DS304" s="14" t="str">
        <f t="shared" ca="1" si="7007"/>
        <v/>
      </c>
      <c r="DZ304" s="14" t="b">
        <f t="shared" ca="1" si="7008"/>
        <v>0</v>
      </c>
      <c r="EA304" s="14" t="str">
        <f t="shared" ca="1" si="7009"/>
        <v>Date of initiation of Riluzole (q_91b)</v>
      </c>
      <c r="EB304" s="14" t="str">
        <f t="shared" ca="1" si="7010"/>
        <v xml:space="preserve">Values must be numeric. </v>
      </c>
      <c r="EC304" s="14" t="str">
        <f t="shared" ca="1" si="7011"/>
        <v xml:space="preserve">Date of initiation of Riluzole (q_91b): Values must be numeric. </v>
      </c>
      <c r="ED304" s="14" t="str">
        <f t="shared" ca="1" si="7012"/>
        <v/>
      </c>
      <c r="EE304" s="14" t="str">
        <f t="shared" ca="1" si="7013"/>
        <v>Values must be numeric</v>
      </c>
      <c r="EF304" s="14" t="str">
        <f t="shared" ca="1" si="7014"/>
        <v/>
      </c>
      <c r="EG304" s="14" t="str">
        <f t="shared" ca="1" si="7015"/>
        <v/>
      </c>
      <c r="EM304" s="14" t="b">
        <f t="shared" ca="1" si="7016"/>
        <v>1</v>
      </c>
      <c r="EN304" s="14">
        <f t="shared" ca="1" si="7017"/>
        <v>287</v>
      </c>
      <c r="EO304" s="14" t="str">
        <f t="shared" ca="1" si="7018"/>
        <v>q_91b</v>
      </c>
      <c r="EP304" s="14" t="str">
        <f t="shared" ca="1" si="7019"/>
        <v xml:space="preserve">Date of initiation of Riluzole (q_91b): Values must be numeric. </v>
      </c>
      <c r="EQ304" s="14" t="str">
        <f t="shared" ca="1" si="7020"/>
        <v/>
      </c>
    </row>
    <row r="305" spans="2:147" s="14" customFormat="1">
      <c r="B305" s="14" t="str">
        <f t="shared" ca="1" si="6950"/>
        <v/>
      </c>
      <c r="C305" s="14">
        <f t="shared" ca="1" si="6951"/>
        <v>288</v>
      </c>
      <c r="D305" s="14">
        <f t="shared" si="6952"/>
        <v>303</v>
      </c>
      <c r="E305" s="14" t="str">
        <f t="shared" ca="1" si="6953"/>
        <v>I</v>
      </c>
      <c r="F305" s="14" t="str">
        <f t="shared" ca="1" si="6954"/>
        <v>q_91c</v>
      </c>
      <c r="G305" s="14" t="str">
        <f t="shared" ca="1" si="6955"/>
        <v>Side effects of Riluzole</v>
      </c>
      <c r="H305" s="14" t="b">
        <f t="shared" ca="1" si="6956"/>
        <v>1</v>
      </c>
      <c r="I305" s="14" t="str">
        <f ca="1">IF($H305,ADDRESS(3,(D305+1)*2-1,4,,"["&amp;wew!$G$7&amp;"]"&amp;_sheetname_labels)&amp;":"&amp;ADDRESS(2+ster!$B$20,(D305+1)*2-1,4),"")</f>
        <v>[DBTemplate.xlsm]labels!WI3:WI725</v>
      </c>
      <c r="J305" s="14">
        <f t="array" aca="1" ref="J305" ca="1">IF(H305,MAX(0,MAX(IF(INDIRECT(I305)&lt;&gt;"",ROW(INDIRECT(I305)),""))-2),"")</f>
        <v>0</v>
      </c>
      <c r="K305" s="14" t="str">
        <f ca="1">IF($H305,IF($J305&gt;0,ADDRESS(3,(D305+1)*2-1,4,,"["&amp;wew!$G$7&amp;"]"&amp;_sheetname_labels)&amp;":"&amp;ADDRESS(2+J305,(D305+1)*2-1,4),""),"")</f>
        <v/>
      </c>
      <c r="L305" s="14" t="str">
        <f ca="1">IF($H305,IF($J305&gt;0,ADDRESS(3,(D305+1)*2,4,,"["&amp;wew!$G$7&amp;"]"&amp;_sheetname_labels)&amp;":"&amp;ADDRESS(2+J305,(D305+1)*2,4),""),"")</f>
        <v/>
      </c>
      <c r="M305" s="14">
        <f t="shared" ca="1" si="6957"/>
        <v>0</v>
      </c>
      <c r="N305" s="14">
        <f t="shared" ca="1" si="6958"/>
        <v>0</v>
      </c>
      <c r="O305" s="14" t="str">
        <f t="shared" ca="1" si="6959"/>
        <v>q_91c</v>
      </c>
      <c r="P305" s="14" t="str">
        <f t="shared" ca="1" si="6960"/>
        <v>Side effects of Riluzole</v>
      </c>
      <c r="Q305" s="14" t="str">
        <f ca="1">IF($BP305,ADDRESS(3,D305+1,4,,"["&amp;wew!$G$7&amp;"]"&amp;_sheetname_dataframe)&amp;":"&amp;ADDRESS(2+ster!$C$14,D305+1,4),"")</f>
        <v>[DBTemplate.xlsm]data_frame!KR3:KR3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6961"/>
        <v>0</v>
      </c>
      <c r="AA305" s="12" t="str">
        <f t="shared" ca="1" si="696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6963"/>
        <v>1</v>
      </c>
      <c r="AE305" s="17" t="b">
        <f t="shared" ca="1" si="696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6965"/>
        <v/>
      </c>
      <c r="AH305" s="17" t="b">
        <f t="shared" ca="1" si="696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6967"/>
        <v/>
      </c>
      <c r="AK305" s="17" t="b">
        <f t="shared" ca="1" si="6968"/>
        <v>0</v>
      </c>
      <c r="AL305" s="17" t="b">
        <f t="shared" ca="1" si="6969"/>
        <v>0</v>
      </c>
      <c r="AM305" s="17" t="b">
        <f t="shared" ca="1" si="6970"/>
        <v>0</v>
      </c>
      <c r="AN305" s="17">
        <f t="shared" ca="1" si="6971"/>
        <v>0</v>
      </c>
      <c r="AO305" s="24" t="str">
        <f t="shared" ca="1" si="6972"/>
        <v/>
      </c>
      <c r="AP305" s="24" t="str">
        <f t="shared" ca="1" si="6973"/>
        <v/>
      </c>
      <c r="AQ305" s="17" t="b">
        <f t="shared" ca="1" si="5266"/>
        <v>0</v>
      </c>
      <c r="AR305" s="17" t="b">
        <f t="shared" ca="1" si="6974"/>
        <v>0</v>
      </c>
      <c r="AS305" s="17" t="b">
        <f t="shared" ca="1" si="6975"/>
        <v>0</v>
      </c>
      <c r="AT305" s="17" t="b">
        <f t="shared" ca="1" si="6976"/>
        <v>1</v>
      </c>
      <c r="AU305" s="17" t="b">
        <f t="shared" ca="1" si="6977"/>
        <v>0</v>
      </c>
      <c r="AV305" s="17" t="b">
        <f t="shared" ca="1" si="6978"/>
        <v>0</v>
      </c>
      <c r="AW305" s="17" t="b">
        <f t="shared" ca="1" si="6979"/>
        <v>0</v>
      </c>
      <c r="AX305" s="14" t="b">
        <f t="array" aca="1" ref="AX305" ca="1">IF(H305,N305&gt;0,"")</f>
        <v>0</v>
      </c>
      <c r="AY305" s="17" t="str">
        <f t="shared" ca="1" si="6980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6981"/>
        <v>0</v>
      </c>
      <c r="BB305" s="17" t="b">
        <v>0</v>
      </c>
      <c r="BC305" s="17" t="str">
        <f t="shared" ca="1" si="6982"/>
        <v/>
      </c>
      <c r="BD305" s="17" t="str">
        <f t="shared" ca="1" si="6983"/>
        <v/>
      </c>
      <c r="BE305" s="17" t="b">
        <f t="shared" ca="1" si="5277"/>
        <v>0</v>
      </c>
      <c r="BF305" s="17" t="str">
        <f t="shared" ca="1" si="5278"/>
        <v/>
      </c>
      <c r="BG305" s="17" t="str">
        <f t="shared" ca="1" si="6984"/>
        <v/>
      </c>
      <c r="BH305" s="17" t="str">
        <f t="shared" ca="1" si="6985"/>
        <v/>
      </c>
      <c r="BI305" s="17" t="str">
        <f t="shared" ca="1" si="6986"/>
        <v/>
      </c>
      <c r="BJ305" s="17" t="b">
        <f t="shared" ca="1" si="6987"/>
        <v>0</v>
      </c>
      <c r="BK305" s="17" t="str">
        <f t="shared" ca="1" si="5283"/>
        <v/>
      </c>
      <c r="BL305" s="17" t="str">
        <f t="shared" ca="1" si="6988"/>
        <v/>
      </c>
      <c r="BM305" s="17" t="str">
        <f t="shared" ca="1" si="6989"/>
        <v>S</v>
      </c>
      <c r="BN305" s="17" t="str">
        <f t="shared" ca="1" si="6990"/>
        <v>S</v>
      </c>
      <c r="BO305" s="17" t="str">
        <f t="shared" ca="1" si="6991"/>
        <v>N</v>
      </c>
      <c r="BP305" s="14" t="b">
        <f t="shared" ca="1" si="6992"/>
        <v>1</v>
      </c>
      <c r="BQ305" s="35"/>
      <c r="BU305" s="14" t="s">
        <v>386</v>
      </c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6993"/>
        <v/>
      </c>
      <c r="DE305" s="14" t="str">
        <f t="shared" ca="1" si="6994"/>
        <v/>
      </c>
      <c r="DF305" s="14" t="str">
        <f t="shared" ca="1" si="6995"/>
        <v/>
      </c>
      <c r="DG305" s="14" t="str">
        <f t="shared" ca="1" si="6996"/>
        <v/>
      </c>
      <c r="DH305" s="14" t="str">
        <f t="shared" ca="1" si="6997"/>
        <v/>
      </c>
      <c r="DI305" s="14" t="str">
        <f t="shared" ca="1" si="6998"/>
        <v/>
      </c>
      <c r="DJ305" s="14" t="str">
        <f t="shared" ca="1" si="6999"/>
        <v/>
      </c>
      <c r="DK305" s="14" t="str">
        <f t="shared" ca="1" si="7000"/>
        <v/>
      </c>
      <c r="DL305" s="14" t="str">
        <f t="shared" ca="1" si="7001"/>
        <v/>
      </c>
      <c r="DM305" s="14" t="str">
        <f t="shared" ca="1" si="7002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003"/>
        <v/>
      </c>
      <c r="DP305" s="14" t="str">
        <f t="shared" ca="1" si="7004"/>
        <v/>
      </c>
      <c r="DQ305" s="14" t="str">
        <f t="shared" ca="1" si="7005"/>
        <v/>
      </c>
      <c r="DR305" s="14" t="str">
        <f t="shared" ca="1" si="7006"/>
        <v/>
      </c>
      <c r="DS305" s="14" t="str">
        <f t="shared" ca="1" si="7007"/>
        <v/>
      </c>
      <c r="DZ305" s="14" t="b">
        <f t="shared" ca="1" si="7008"/>
        <v>0</v>
      </c>
      <c r="EA305" s="14" t="str">
        <f t="shared" ca="1" si="7009"/>
        <v/>
      </c>
      <c r="EB305" s="14" t="str">
        <f t="shared" ca="1" si="7010"/>
        <v/>
      </c>
      <c r="EC305" s="14" t="str">
        <f t="shared" ca="1" si="7011"/>
        <v/>
      </c>
      <c r="ED305" s="14" t="str">
        <f t="shared" ca="1" si="7012"/>
        <v/>
      </c>
      <c r="EE305" s="14" t="str">
        <f t="shared" ca="1" si="7013"/>
        <v/>
      </c>
      <c r="EF305" s="14" t="str">
        <f t="shared" ca="1" si="7014"/>
        <v/>
      </c>
      <c r="EG305" s="14" t="str">
        <f t="shared" ca="1" si="7015"/>
        <v/>
      </c>
      <c r="EM305" s="14" t="b">
        <f t="shared" ca="1" si="7016"/>
        <v>0</v>
      </c>
      <c r="EN305" s="14" t="str">
        <f t="shared" ca="1" si="7017"/>
        <v/>
      </c>
      <c r="EO305" s="14" t="str">
        <f t="shared" ca="1" si="7018"/>
        <v/>
      </c>
      <c r="EP305" s="14" t="str">
        <f t="shared" ca="1" si="7019"/>
        <v/>
      </c>
      <c r="EQ305" s="14" t="str">
        <f t="shared" ca="1" si="7020"/>
        <v/>
      </c>
    </row>
    <row r="306" spans="2:147" s="14" customFormat="1">
      <c r="B306" s="14" t="str">
        <f t="shared" ca="1" si="6950"/>
        <v/>
      </c>
      <c r="C306" s="14">
        <f t="shared" ca="1" si="6951"/>
        <v>289</v>
      </c>
      <c r="D306" s="14">
        <f t="shared" si="6952"/>
        <v>304</v>
      </c>
      <c r="E306" s="14" t="str">
        <f t="shared" ca="1" si="6953"/>
        <v>D</v>
      </c>
      <c r="F306" s="14" t="str">
        <f t="shared" ca="1" si="6954"/>
        <v>q_92a</v>
      </c>
      <c r="G306" s="14" t="str">
        <f t="shared" ca="1" si="6955"/>
        <v>Antiepileptc drug</v>
      </c>
      <c r="H306" s="14" t="b">
        <f t="shared" ca="1" si="6956"/>
        <v>1</v>
      </c>
      <c r="I306" s="14" t="str">
        <f ca="1">IF($H306,ADDRESS(3,(D306+1)*2-1,4,,"["&amp;wew!$G$7&amp;"]"&amp;_sheetname_labels)&amp;":"&amp;ADDRESS(2+ster!$B$20,(D306+1)*2-1,4),"")</f>
        <v>[DBTemplate.xlsm]labels!WK3:WK725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[DBTemplate.xlsm]labels!WK3:WK4</v>
      </c>
      <c r="L306" s="14" t="str">
        <f ca="1">IF($H306,IF($J306&gt;0,ADDRESS(3,(D306+1)*2,4,,"["&amp;wew!$G$7&amp;"]"&amp;_sheetname_labels)&amp;":"&amp;ADDRESS(2+J306,(D306+1)*2,4),""),"")</f>
        <v>[DBTemplate.xlsm]labels!WL3:WL4</v>
      </c>
      <c r="M306" s="14">
        <f t="shared" ca="1" si="6957"/>
        <v>0</v>
      </c>
      <c r="N306" s="14">
        <f t="shared" ca="1" si="6958"/>
        <v>2</v>
      </c>
      <c r="O306" s="14" t="str">
        <f t="shared" ca="1" si="6959"/>
        <v>q_92a</v>
      </c>
      <c r="P306" s="14" t="str">
        <f t="shared" ca="1" si="6960"/>
        <v>Antiepileptc drug</v>
      </c>
      <c r="Q306" s="14" t="str">
        <f ca="1">IF($BP306,ADDRESS(3,D306+1,4,,"["&amp;wew!$G$7&amp;"]"&amp;_sheetname_dataframe)&amp;":"&amp;ADDRESS(2+ster!$C$14,D306+1,4),"")</f>
        <v>[DBTemplate.xlsm]data_frame!KS3:KS3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6961"/>
        <v>0</v>
      </c>
      <c r="AA306" s="12">
        <f t="shared" ca="1" si="696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6963"/>
        <v>1</v>
      </c>
      <c r="AE306" s="17" t="b">
        <f t="shared" ca="1" si="696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6965"/>
        <v/>
      </c>
      <c r="AH306" s="17" t="b">
        <f t="shared" ca="1" si="696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6967"/>
        <v/>
      </c>
      <c r="AK306" s="17" t="b">
        <f t="shared" ca="1" si="6968"/>
        <v>0</v>
      </c>
      <c r="AL306" s="17" t="b">
        <f t="shared" ca="1" si="6969"/>
        <v>0</v>
      </c>
      <c r="AM306" s="17" t="b">
        <f t="shared" ca="1" si="6970"/>
        <v>0</v>
      </c>
      <c r="AN306" s="17">
        <f t="shared" ca="1" si="6971"/>
        <v>0</v>
      </c>
      <c r="AO306" s="24" t="str">
        <f t="shared" ca="1" si="6972"/>
        <v/>
      </c>
      <c r="AP306" s="24" t="str">
        <f t="shared" ca="1" si="6973"/>
        <v/>
      </c>
      <c r="AQ306" s="17" t="b">
        <f t="shared" ca="1" si="5266"/>
        <v>0</v>
      </c>
      <c r="AR306" s="17" t="b">
        <f t="shared" ca="1" si="6974"/>
        <v>0</v>
      </c>
      <c r="AS306" s="17" t="b">
        <f t="shared" ca="1" si="6975"/>
        <v>0</v>
      </c>
      <c r="AT306" s="17" t="b">
        <f t="shared" ca="1" si="6976"/>
        <v>0</v>
      </c>
      <c r="AU306" s="17" t="b">
        <f t="shared" ca="1" si="6977"/>
        <v>1</v>
      </c>
      <c r="AV306" s="17" t="b">
        <f t="shared" ca="1" si="6978"/>
        <v>0</v>
      </c>
      <c r="AW306" s="17" t="b">
        <f t="shared" ca="1" si="6979"/>
        <v>1</v>
      </c>
      <c r="AX306" s="14" t="b">
        <f t="array" aca="1" ref="AX306" ca="1">IF(H306,N306&gt;0,"")</f>
        <v>1</v>
      </c>
      <c r="AY306" s="17" t="str">
        <f t="shared" ca="1" si="6980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6981"/>
        <v>1</v>
      </c>
      <c r="BB306" s="17" t="b">
        <v>0</v>
      </c>
      <c r="BC306" s="17" t="b">
        <f t="shared" ca="1" si="6982"/>
        <v>1</v>
      </c>
      <c r="BD306" s="17" t="b">
        <f t="shared" ca="1" si="6983"/>
        <v>0</v>
      </c>
      <c r="BE306" s="17" t="str">
        <f t="shared" ca="1" si="5277"/>
        <v/>
      </c>
      <c r="BF306" s="17" t="b">
        <f t="shared" ca="1" si="5278"/>
        <v>0</v>
      </c>
      <c r="BG306" s="17" t="b">
        <f t="shared" ca="1" si="6984"/>
        <v>0</v>
      </c>
      <c r="BH306" s="17" t="b">
        <f t="shared" ca="1" si="6985"/>
        <v>1</v>
      </c>
      <c r="BI306" s="17">
        <f t="shared" ca="1" si="6986"/>
        <v>2</v>
      </c>
      <c r="BJ306" s="17" t="b">
        <f t="shared" ca="1" si="6987"/>
        <v>0</v>
      </c>
      <c r="BK306" s="17" t="str">
        <f t="shared" ca="1" si="5283"/>
        <v/>
      </c>
      <c r="BL306" s="17" t="str">
        <f t="shared" ca="1" si="6988"/>
        <v/>
      </c>
      <c r="BM306" s="17" t="str">
        <f t="shared" ca="1" si="6989"/>
        <v>F</v>
      </c>
      <c r="BN306" s="17" t="str">
        <f t="shared" ca="1" si="6990"/>
        <v>F</v>
      </c>
      <c r="BO306" s="17" t="str">
        <f t="shared" ca="1" si="6991"/>
        <v>N</v>
      </c>
      <c r="BP306" s="14" t="b">
        <f t="shared" ca="1" si="6992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6993"/>
        <v/>
      </c>
      <c r="DE306" s="14" t="str">
        <f t="shared" ca="1" si="6994"/>
        <v/>
      </c>
      <c r="DF306" s="14" t="str">
        <f t="shared" ca="1" si="6995"/>
        <v/>
      </c>
      <c r="DG306" s="14" t="str">
        <f t="shared" ca="1" si="6996"/>
        <v/>
      </c>
      <c r="DH306" s="14" t="str">
        <f t="shared" ca="1" si="6997"/>
        <v/>
      </c>
      <c r="DI306" s="14" t="str">
        <f t="shared" ca="1" si="6998"/>
        <v/>
      </c>
      <c r="DJ306" s="14" t="str">
        <f t="shared" ca="1" si="6999"/>
        <v/>
      </c>
      <c r="DK306" s="14" t="str">
        <f t="shared" ca="1" si="7000"/>
        <v/>
      </c>
      <c r="DL306" s="14" t="str">
        <f t="shared" ca="1" si="7001"/>
        <v/>
      </c>
      <c r="DM306" s="14" t="str">
        <f t="shared" ca="1" si="7002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003"/>
        <v/>
      </c>
      <c r="DP306" s="14" t="str">
        <f t="shared" ca="1" si="7004"/>
        <v/>
      </c>
      <c r="DQ306" s="14" t="str">
        <f t="shared" ca="1" si="7005"/>
        <v/>
      </c>
      <c r="DR306" s="14" t="str">
        <f t="shared" ca="1" si="7006"/>
        <v/>
      </c>
      <c r="DS306" s="14" t="str">
        <f t="shared" ca="1" si="7007"/>
        <v/>
      </c>
      <c r="DZ306" s="14" t="b">
        <f t="shared" ca="1" si="7008"/>
        <v>0</v>
      </c>
      <c r="EA306" s="14" t="str">
        <f t="shared" ca="1" si="7009"/>
        <v>Antiepileptc drug (q_92a)</v>
      </c>
      <c r="EB306" s="14" t="str">
        <f t="shared" ca="1" si="7010"/>
        <v xml:space="preserve">Values must be numeric. </v>
      </c>
      <c r="EC306" s="14" t="str">
        <f t="shared" ca="1" si="7011"/>
        <v xml:space="preserve">Antiepileptc drug (q_92a): Values must be numeric. </v>
      </c>
      <c r="ED306" s="14" t="str">
        <f t="shared" ca="1" si="7012"/>
        <v/>
      </c>
      <c r="EE306" s="14" t="str">
        <f t="shared" ca="1" si="7013"/>
        <v>Values must be numeric</v>
      </c>
      <c r="EF306" s="14" t="str">
        <f t="shared" ca="1" si="7014"/>
        <v/>
      </c>
      <c r="EG306" s="14" t="str">
        <f t="shared" ca="1" si="7015"/>
        <v/>
      </c>
      <c r="EM306" s="14" t="b">
        <f t="shared" ca="1" si="7016"/>
        <v>1</v>
      </c>
      <c r="EN306" s="14">
        <f t="shared" ca="1" si="7017"/>
        <v>289</v>
      </c>
      <c r="EO306" s="14" t="str">
        <f t="shared" ca="1" si="7018"/>
        <v>q_92a</v>
      </c>
      <c r="EP306" s="14" t="str">
        <f t="shared" ca="1" si="7019"/>
        <v xml:space="preserve">Antiepileptc drug (q_92a): Values must be numeric. </v>
      </c>
      <c r="EQ306" s="14" t="str">
        <f t="shared" ca="1" si="7020"/>
        <v/>
      </c>
    </row>
    <row r="307" spans="2:147" s="14" customFormat="1">
      <c r="B307" s="14" t="str">
        <f t="shared" ca="1" si="6950"/>
        <v/>
      </c>
      <c r="C307" s="14">
        <f t="shared" ca="1" si="6951"/>
        <v>290</v>
      </c>
      <c r="D307" s="14">
        <f t="shared" si="6952"/>
        <v>305</v>
      </c>
      <c r="E307" s="14" t="str">
        <f t="shared" ca="1" si="6953"/>
        <v>I</v>
      </c>
      <c r="F307" s="14" t="str">
        <f t="shared" ca="1" si="6954"/>
        <v>q_92b</v>
      </c>
      <c r="G307" s="14" t="str">
        <f t="shared" ca="1" si="6955"/>
        <v>Antiepileptc's name</v>
      </c>
      <c r="H307" s="14" t="b">
        <f t="shared" ca="1" si="6956"/>
        <v>1</v>
      </c>
      <c r="I307" s="14" t="str">
        <f ca="1">IF($H307,ADDRESS(3,(D307+1)*2-1,4,,"["&amp;wew!$G$7&amp;"]"&amp;_sheetname_labels)&amp;":"&amp;ADDRESS(2+ster!$B$20,(D307+1)*2-1,4),"")</f>
        <v>[DBTemplate.xlsm]labels!WM3:WM725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6957"/>
        <v>0</v>
      </c>
      <c r="N307" s="14">
        <f t="shared" ca="1" si="6958"/>
        <v>0</v>
      </c>
      <c r="O307" s="14" t="str">
        <f t="shared" ca="1" si="6959"/>
        <v>q_92b</v>
      </c>
      <c r="P307" s="14" t="str">
        <f t="shared" ca="1" si="6960"/>
        <v>Antiepileptc's name</v>
      </c>
      <c r="Q307" s="14" t="str">
        <f ca="1">IF($BP307,ADDRESS(3,D307+1,4,,"["&amp;wew!$G$7&amp;"]"&amp;_sheetname_dataframe)&amp;":"&amp;ADDRESS(2+ster!$C$14,D307+1,4),"")</f>
        <v>[DBTemplate.xlsm]data_frame!KT3:KT3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6961"/>
        <v>0</v>
      </c>
      <c r="AA307" s="12" t="str">
        <f t="shared" ca="1" si="696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6963"/>
        <v>1</v>
      </c>
      <c r="AE307" s="17" t="b">
        <f t="shared" ca="1" si="696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6965"/>
        <v/>
      </c>
      <c r="AH307" s="17" t="b">
        <f t="shared" ca="1" si="696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6967"/>
        <v/>
      </c>
      <c r="AK307" s="17" t="b">
        <f t="shared" ca="1" si="6968"/>
        <v>0</v>
      </c>
      <c r="AL307" s="17" t="b">
        <f t="shared" ca="1" si="6969"/>
        <v>0</v>
      </c>
      <c r="AM307" s="17" t="b">
        <f t="shared" ca="1" si="6970"/>
        <v>0</v>
      </c>
      <c r="AN307" s="17">
        <f t="shared" ca="1" si="6971"/>
        <v>0</v>
      </c>
      <c r="AO307" s="24" t="str">
        <f t="shared" ca="1" si="6972"/>
        <v/>
      </c>
      <c r="AP307" s="24" t="str">
        <f t="shared" ca="1" si="6973"/>
        <v/>
      </c>
      <c r="AQ307" s="17" t="b">
        <f t="shared" ca="1" si="5266"/>
        <v>0</v>
      </c>
      <c r="AR307" s="17" t="b">
        <f t="shared" ca="1" si="6974"/>
        <v>0</v>
      </c>
      <c r="AS307" s="17" t="b">
        <f t="shared" ca="1" si="6975"/>
        <v>0</v>
      </c>
      <c r="AT307" s="17" t="b">
        <f t="shared" ca="1" si="6976"/>
        <v>1</v>
      </c>
      <c r="AU307" s="17" t="b">
        <f t="shared" ca="1" si="6977"/>
        <v>0</v>
      </c>
      <c r="AV307" s="17" t="b">
        <f t="shared" ca="1" si="6978"/>
        <v>0</v>
      </c>
      <c r="AW307" s="17" t="b">
        <f t="shared" ca="1" si="6979"/>
        <v>0</v>
      </c>
      <c r="AX307" s="14" t="b">
        <f t="array" aca="1" ref="AX307" ca="1">IF(H307,N307&gt;0,"")</f>
        <v>0</v>
      </c>
      <c r="AY307" s="17" t="str">
        <f t="shared" ca="1" si="6980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6981"/>
        <v>0</v>
      </c>
      <c r="BB307" s="17" t="b">
        <v>0</v>
      </c>
      <c r="BC307" s="17" t="str">
        <f t="shared" ca="1" si="6982"/>
        <v/>
      </c>
      <c r="BD307" s="17" t="str">
        <f t="shared" ca="1" si="6983"/>
        <v/>
      </c>
      <c r="BE307" s="17" t="b">
        <f t="shared" ca="1" si="5277"/>
        <v>0</v>
      </c>
      <c r="BF307" s="17" t="str">
        <f t="shared" ca="1" si="5278"/>
        <v/>
      </c>
      <c r="BG307" s="17" t="str">
        <f t="shared" ca="1" si="6984"/>
        <v/>
      </c>
      <c r="BH307" s="17" t="str">
        <f t="shared" ca="1" si="6985"/>
        <v/>
      </c>
      <c r="BI307" s="17" t="str">
        <f t="shared" ca="1" si="6986"/>
        <v/>
      </c>
      <c r="BJ307" s="17" t="b">
        <f t="shared" ca="1" si="6987"/>
        <v>0</v>
      </c>
      <c r="BK307" s="17" t="str">
        <f t="shared" ca="1" si="5283"/>
        <v/>
      </c>
      <c r="BL307" s="17" t="str">
        <f t="shared" ca="1" si="6988"/>
        <v/>
      </c>
      <c r="BM307" s="17" t="str">
        <f t="shared" ca="1" si="6989"/>
        <v>S</v>
      </c>
      <c r="BN307" s="17" t="str">
        <f t="shared" ca="1" si="6990"/>
        <v>S</v>
      </c>
      <c r="BO307" s="17" t="str">
        <f t="shared" ca="1" si="6991"/>
        <v>N</v>
      </c>
      <c r="BP307" s="14" t="b">
        <f t="shared" ca="1" si="6992"/>
        <v>1</v>
      </c>
      <c r="BQ307" s="35"/>
      <c r="BU307" s="14" t="s">
        <v>386</v>
      </c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6993"/>
        <v/>
      </c>
      <c r="DE307" s="14" t="str">
        <f t="shared" ca="1" si="6994"/>
        <v/>
      </c>
      <c r="DF307" s="14" t="str">
        <f t="shared" ca="1" si="6995"/>
        <v/>
      </c>
      <c r="DG307" s="14" t="str">
        <f t="shared" ca="1" si="6996"/>
        <v/>
      </c>
      <c r="DH307" s="14" t="str">
        <f t="shared" ca="1" si="6997"/>
        <v/>
      </c>
      <c r="DI307" s="14" t="str">
        <f t="shared" ca="1" si="6998"/>
        <v/>
      </c>
      <c r="DJ307" s="14" t="str">
        <f t="shared" ca="1" si="6999"/>
        <v/>
      </c>
      <c r="DK307" s="14" t="str">
        <f t="shared" ca="1" si="7000"/>
        <v/>
      </c>
      <c r="DL307" s="14" t="str">
        <f t="shared" ca="1" si="7001"/>
        <v/>
      </c>
      <c r="DM307" s="14" t="str">
        <f t="shared" ca="1" si="7002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003"/>
        <v/>
      </c>
      <c r="DP307" s="14" t="str">
        <f t="shared" ca="1" si="7004"/>
        <v/>
      </c>
      <c r="DQ307" s="14" t="str">
        <f t="shared" ca="1" si="7005"/>
        <v/>
      </c>
      <c r="DR307" s="14" t="str">
        <f t="shared" ca="1" si="7006"/>
        <v/>
      </c>
      <c r="DS307" s="14" t="str">
        <f t="shared" ca="1" si="7007"/>
        <v/>
      </c>
      <c r="DZ307" s="14" t="b">
        <f t="shared" ca="1" si="7008"/>
        <v>0</v>
      </c>
      <c r="EA307" s="14" t="str">
        <f t="shared" ca="1" si="7009"/>
        <v/>
      </c>
      <c r="EB307" s="14" t="str">
        <f t="shared" ca="1" si="7010"/>
        <v/>
      </c>
      <c r="EC307" s="14" t="str">
        <f t="shared" ca="1" si="7011"/>
        <v/>
      </c>
      <c r="ED307" s="14" t="str">
        <f t="shared" ca="1" si="7012"/>
        <v/>
      </c>
      <c r="EE307" s="14" t="str">
        <f t="shared" ca="1" si="7013"/>
        <v/>
      </c>
      <c r="EF307" s="14" t="str">
        <f t="shared" ca="1" si="7014"/>
        <v/>
      </c>
      <c r="EG307" s="14" t="str">
        <f t="shared" ca="1" si="7015"/>
        <v/>
      </c>
      <c r="EM307" s="14" t="b">
        <f t="shared" ca="1" si="7016"/>
        <v>0</v>
      </c>
      <c r="EN307" s="14" t="str">
        <f t="shared" ca="1" si="7017"/>
        <v/>
      </c>
      <c r="EO307" s="14" t="str">
        <f t="shared" ca="1" si="7018"/>
        <v/>
      </c>
      <c r="EP307" s="14" t="str">
        <f t="shared" ca="1" si="7019"/>
        <v/>
      </c>
      <c r="EQ307" s="14" t="str">
        <f t="shared" ca="1" si="7020"/>
        <v/>
      </c>
    </row>
    <row r="308" spans="2:147" s="14" customFormat="1">
      <c r="B308" s="14" t="str">
        <f t="shared" ca="1" si="6950"/>
        <v/>
      </c>
      <c r="C308" s="14">
        <f t="shared" ca="1" si="6951"/>
        <v>291</v>
      </c>
      <c r="D308" s="14">
        <f t="shared" si="6952"/>
        <v>306</v>
      </c>
      <c r="E308" s="14" t="str">
        <f t="shared" ca="1" si="6953"/>
        <v>D</v>
      </c>
      <c r="F308" s="14" t="str">
        <f t="shared" ca="1" si="6954"/>
        <v>q_93a</v>
      </c>
      <c r="G308" s="14" t="str">
        <f t="shared" ca="1" si="6955"/>
        <v>Statins</v>
      </c>
      <c r="H308" s="14" t="b">
        <f t="shared" ca="1" si="6956"/>
        <v>1</v>
      </c>
      <c r="I308" s="14" t="str">
        <f ca="1">IF($H308,ADDRESS(3,(D308+1)*2-1,4,,"["&amp;wew!$G$7&amp;"]"&amp;_sheetname_labels)&amp;":"&amp;ADDRESS(2+ster!$B$20,(D308+1)*2-1,4),"")</f>
        <v>[DBTemplate.xlsm]labels!WO3:WO725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[DBTemplate.xlsm]labels!WO3:WO4</v>
      </c>
      <c r="L308" s="14" t="str">
        <f ca="1">IF($H308,IF($J308&gt;0,ADDRESS(3,(D308+1)*2,4,,"["&amp;wew!$G$7&amp;"]"&amp;_sheetname_labels)&amp;":"&amp;ADDRESS(2+J308,(D308+1)*2,4),""),"")</f>
        <v>[DBTemplate.xlsm]labels!WP3:WP4</v>
      </c>
      <c r="M308" s="14">
        <f t="shared" ca="1" si="6957"/>
        <v>0</v>
      </c>
      <c r="N308" s="14">
        <f t="shared" ca="1" si="6958"/>
        <v>2</v>
      </c>
      <c r="O308" s="14" t="str">
        <f t="shared" ca="1" si="6959"/>
        <v>q_93a</v>
      </c>
      <c r="P308" s="14" t="str">
        <f t="shared" ca="1" si="6960"/>
        <v>Statins</v>
      </c>
      <c r="Q308" s="14" t="str">
        <f ca="1">IF($BP308,ADDRESS(3,D308+1,4,,"["&amp;wew!$G$7&amp;"]"&amp;_sheetname_dataframe)&amp;":"&amp;ADDRESS(2+ster!$C$14,D308+1,4),"")</f>
        <v>[DBTemplate.xlsm]data_frame!KU3:KU3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6961"/>
        <v>0</v>
      </c>
      <c r="AA308" s="12">
        <f t="shared" ca="1" si="696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6963"/>
        <v>1</v>
      </c>
      <c r="AE308" s="17" t="b">
        <f t="shared" ca="1" si="696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6965"/>
        <v/>
      </c>
      <c r="AH308" s="17" t="b">
        <f t="shared" ca="1" si="696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6967"/>
        <v/>
      </c>
      <c r="AK308" s="17" t="b">
        <f t="shared" ca="1" si="6968"/>
        <v>0</v>
      </c>
      <c r="AL308" s="17" t="b">
        <f t="shared" ca="1" si="6969"/>
        <v>0</v>
      </c>
      <c r="AM308" s="17" t="b">
        <f t="shared" ca="1" si="6970"/>
        <v>0</v>
      </c>
      <c r="AN308" s="17">
        <f t="shared" ca="1" si="6971"/>
        <v>0</v>
      </c>
      <c r="AO308" s="24" t="str">
        <f t="shared" ca="1" si="6972"/>
        <v/>
      </c>
      <c r="AP308" s="24" t="str">
        <f t="shared" ca="1" si="6973"/>
        <v/>
      </c>
      <c r="AQ308" s="17" t="b">
        <f t="shared" ca="1" si="5266"/>
        <v>0</v>
      </c>
      <c r="AR308" s="17" t="b">
        <f t="shared" ca="1" si="6974"/>
        <v>0</v>
      </c>
      <c r="AS308" s="17" t="b">
        <f t="shared" ca="1" si="6975"/>
        <v>0</v>
      </c>
      <c r="AT308" s="17" t="b">
        <f t="shared" ca="1" si="6976"/>
        <v>0</v>
      </c>
      <c r="AU308" s="17" t="b">
        <f t="shared" ca="1" si="6977"/>
        <v>1</v>
      </c>
      <c r="AV308" s="17" t="b">
        <f t="shared" ca="1" si="6978"/>
        <v>0</v>
      </c>
      <c r="AW308" s="17" t="b">
        <f t="shared" ca="1" si="6979"/>
        <v>1</v>
      </c>
      <c r="AX308" s="14" t="b">
        <f t="array" aca="1" ref="AX308" ca="1">IF(H308,N308&gt;0,"")</f>
        <v>1</v>
      </c>
      <c r="AY308" s="17" t="str">
        <f t="shared" ca="1" si="6980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6981"/>
        <v>1</v>
      </c>
      <c r="BB308" s="17" t="b">
        <v>0</v>
      </c>
      <c r="BC308" s="17" t="b">
        <f t="shared" ca="1" si="6982"/>
        <v>1</v>
      </c>
      <c r="BD308" s="17" t="b">
        <f t="shared" ca="1" si="6983"/>
        <v>0</v>
      </c>
      <c r="BE308" s="17" t="str">
        <f t="shared" ca="1" si="5277"/>
        <v/>
      </c>
      <c r="BF308" s="17" t="b">
        <f t="shared" ca="1" si="5278"/>
        <v>0</v>
      </c>
      <c r="BG308" s="17" t="b">
        <f t="shared" ca="1" si="6984"/>
        <v>0</v>
      </c>
      <c r="BH308" s="17" t="b">
        <f t="shared" ca="1" si="6985"/>
        <v>1</v>
      </c>
      <c r="BI308" s="17">
        <f t="shared" ca="1" si="6986"/>
        <v>2</v>
      </c>
      <c r="BJ308" s="17" t="b">
        <f t="shared" ca="1" si="6987"/>
        <v>0</v>
      </c>
      <c r="BK308" s="17" t="str">
        <f t="shared" ca="1" si="5283"/>
        <v/>
      </c>
      <c r="BL308" s="17" t="str">
        <f t="shared" ca="1" si="6988"/>
        <v/>
      </c>
      <c r="BM308" s="17" t="str">
        <f t="shared" ca="1" si="6989"/>
        <v>F</v>
      </c>
      <c r="BN308" s="17" t="str">
        <f t="shared" ca="1" si="6990"/>
        <v>F</v>
      </c>
      <c r="BO308" s="17" t="str">
        <f t="shared" ca="1" si="6991"/>
        <v>N</v>
      </c>
      <c r="BP308" s="14" t="b">
        <f t="shared" ca="1" si="6992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6993"/>
        <v/>
      </c>
      <c r="DE308" s="14" t="str">
        <f t="shared" ca="1" si="6994"/>
        <v/>
      </c>
      <c r="DF308" s="14" t="str">
        <f t="shared" ca="1" si="6995"/>
        <v/>
      </c>
      <c r="DG308" s="14" t="str">
        <f t="shared" ca="1" si="6996"/>
        <v/>
      </c>
      <c r="DH308" s="14" t="str">
        <f t="shared" ca="1" si="6997"/>
        <v/>
      </c>
      <c r="DI308" s="14" t="str">
        <f t="shared" ca="1" si="6998"/>
        <v/>
      </c>
      <c r="DJ308" s="14" t="str">
        <f t="shared" ca="1" si="6999"/>
        <v/>
      </c>
      <c r="DK308" s="14" t="str">
        <f t="shared" ca="1" si="7000"/>
        <v/>
      </c>
      <c r="DL308" s="14" t="str">
        <f t="shared" ca="1" si="7001"/>
        <v/>
      </c>
      <c r="DM308" s="14" t="str">
        <f t="shared" ca="1" si="7002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003"/>
        <v/>
      </c>
      <c r="DP308" s="14" t="str">
        <f t="shared" ca="1" si="7004"/>
        <v/>
      </c>
      <c r="DQ308" s="14" t="str">
        <f t="shared" ca="1" si="7005"/>
        <v/>
      </c>
      <c r="DR308" s="14" t="str">
        <f t="shared" ca="1" si="7006"/>
        <v/>
      </c>
      <c r="DS308" s="14" t="str">
        <f t="shared" ca="1" si="7007"/>
        <v/>
      </c>
      <c r="DZ308" s="14" t="b">
        <f t="shared" ca="1" si="7008"/>
        <v>0</v>
      </c>
      <c r="EA308" s="14" t="str">
        <f t="shared" ca="1" si="7009"/>
        <v>Statins (q_93a)</v>
      </c>
      <c r="EB308" s="14" t="str">
        <f t="shared" ca="1" si="7010"/>
        <v xml:space="preserve">Values must be numeric. </v>
      </c>
      <c r="EC308" s="14" t="str">
        <f t="shared" ca="1" si="7011"/>
        <v xml:space="preserve">Statins (q_93a): Values must be numeric. </v>
      </c>
      <c r="ED308" s="14" t="str">
        <f t="shared" ca="1" si="7012"/>
        <v/>
      </c>
      <c r="EE308" s="14" t="str">
        <f t="shared" ca="1" si="7013"/>
        <v>Values must be numeric</v>
      </c>
      <c r="EF308" s="14" t="str">
        <f t="shared" ca="1" si="7014"/>
        <v/>
      </c>
      <c r="EG308" s="14" t="str">
        <f t="shared" ca="1" si="7015"/>
        <v/>
      </c>
      <c r="EM308" s="14" t="b">
        <f t="shared" ca="1" si="7016"/>
        <v>1</v>
      </c>
      <c r="EN308" s="14">
        <f t="shared" ca="1" si="7017"/>
        <v>291</v>
      </c>
      <c r="EO308" s="14" t="str">
        <f t="shared" ca="1" si="7018"/>
        <v>q_93a</v>
      </c>
      <c r="EP308" s="14" t="str">
        <f t="shared" ca="1" si="7019"/>
        <v xml:space="preserve">Statins (q_93a): Values must be numeric. </v>
      </c>
      <c r="EQ308" s="14" t="str">
        <f t="shared" ca="1" si="7020"/>
        <v/>
      </c>
    </row>
    <row r="309" spans="2:147" s="14" customFormat="1">
      <c r="B309" s="14" t="str">
        <f t="shared" ca="1" si="6950"/>
        <v/>
      </c>
      <c r="C309" s="14">
        <f t="shared" ca="1" si="6951"/>
        <v>292</v>
      </c>
      <c r="D309" s="14">
        <f t="shared" si="6952"/>
        <v>307</v>
      </c>
      <c r="E309" s="14" t="str">
        <f t="shared" ca="1" si="6953"/>
        <v>I</v>
      </c>
      <c r="F309" s="14" t="str">
        <f t="shared" ca="1" si="6954"/>
        <v>q_93b</v>
      </c>
      <c r="G309" s="14" t="str">
        <f t="shared" ca="1" si="6955"/>
        <v>Statin's name</v>
      </c>
      <c r="H309" s="14" t="b">
        <f t="shared" ca="1" si="6956"/>
        <v>1</v>
      </c>
      <c r="I309" s="14" t="str">
        <f ca="1">IF($H309,ADDRESS(3,(D309+1)*2-1,4,,"["&amp;wew!$G$7&amp;"]"&amp;_sheetname_labels)&amp;":"&amp;ADDRESS(2+ster!$B$20,(D309+1)*2-1,4),"")</f>
        <v>[DBTemplate.xlsm]labels!WQ3:WQ725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6957"/>
        <v>0</v>
      </c>
      <c r="N309" s="14">
        <f t="shared" ca="1" si="6958"/>
        <v>0</v>
      </c>
      <c r="O309" s="14" t="str">
        <f t="shared" ca="1" si="6959"/>
        <v>q_93b</v>
      </c>
      <c r="P309" s="14" t="str">
        <f t="shared" ca="1" si="6960"/>
        <v>Statin's name</v>
      </c>
      <c r="Q309" s="14" t="str">
        <f ca="1">IF($BP309,ADDRESS(3,D309+1,4,,"["&amp;wew!$G$7&amp;"]"&amp;_sheetname_dataframe)&amp;":"&amp;ADDRESS(2+ster!$C$14,D309+1,4),"")</f>
        <v>[DBTemplate.xlsm]data_frame!KV3:KV3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6961"/>
        <v>0</v>
      </c>
      <c r="AA309" s="12" t="str">
        <f t="shared" ca="1" si="696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6963"/>
        <v>1</v>
      </c>
      <c r="AE309" s="17" t="b">
        <f t="shared" ca="1" si="696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6965"/>
        <v/>
      </c>
      <c r="AH309" s="17" t="b">
        <f t="shared" ca="1" si="696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6967"/>
        <v/>
      </c>
      <c r="AK309" s="17" t="b">
        <f t="shared" ca="1" si="6968"/>
        <v>0</v>
      </c>
      <c r="AL309" s="17" t="b">
        <f t="shared" ca="1" si="6969"/>
        <v>0</v>
      </c>
      <c r="AM309" s="17" t="b">
        <f t="shared" ca="1" si="6970"/>
        <v>0</v>
      </c>
      <c r="AN309" s="17">
        <f t="shared" ca="1" si="6971"/>
        <v>0</v>
      </c>
      <c r="AO309" s="24" t="str">
        <f t="shared" ca="1" si="6972"/>
        <v/>
      </c>
      <c r="AP309" s="24" t="str">
        <f t="shared" ca="1" si="6973"/>
        <v/>
      </c>
      <c r="AQ309" s="17" t="b">
        <f t="shared" ca="1" si="5266"/>
        <v>0</v>
      </c>
      <c r="AR309" s="17" t="b">
        <f t="shared" ca="1" si="6974"/>
        <v>0</v>
      </c>
      <c r="AS309" s="17" t="b">
        <f t="shared" ca="1" si="6975"/>
        <v>0</v>
      </c>
      <c r="AT309" s="17" t="b">
        <f t="shared" ca="1" si="6976"/>
        <v>1</v>
      </c>
      <c r="AU309" s="17" t="b">
        <f t="shared" ca="1" si="6977"/>
        <v>0</v>
      </c>
      <c r="AV309" s="17" t="b">
        <f t="shared" ca="1" si="6978"/>
        <v>0</v>
      </c>
      <c r="AW309" s="17" t="b">
        <f t="shared" ca="1" si="6979"/>
        <v>0</v>
      </c>
      <c r="AX309" s="14" t="b">
        <f t="array" aca="1" ref="AX309" ca="1">IF(H309,N309&gt;0,"")</f>
        <v>0</v>
      </c>
      <c r="AY309" s="17" t="str">
        <f t="shared" ca="1" si="6980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6981"/>
        <v>0</v>
      </c>
      <c r="BB309" s="17" t="b">
        <v>0</v>
      </c>
      <c r="BC309" s="17" t="str">
        <f t="shared" ca="1" si="6982"/>
        <v/>
      </c>
      <c r="BD309" s="17" t="str">
        <f t="shared" ca="1" si="6983"/>
        <v/>
      </c>
      <c r="BE309" s="17" t="b">
        <f t="shared" ca="1" si="5277"/>
        <v>0</v>
      </c>
      <c r="BF309" s="17" t="str">
        <f t="shared" ca="1" si="5278"/>
        <v/>
      </c>
      <c r="BG309" s="17" t="str">
        <f t="shared" ca="1" si="6984"/>
        <v/>
      </c>
      <c r="BH309" s="17" t="str">
        <f t="shared" ca="1" si="6985"/>
        <v/>
      </c>
      <c r="BI309" s="17" t="str">
        <f t="shared" ca="1" si="6986"/>
        <v/>
      </c>
      <c r="BJ309" s="17" t="b">
        <f t="shared" ca="1" si="6987"/>
        <v>0</v>
      </c>
      <c r="BK309" s="17" t="str">
        <f t="shared" ca="1" si="5283"/>
        <v/>
      </c>
      <c r="BL309" s="17" t="str">
        <f t="shared" ca="1" si="6988"/>
        <v/>
      </c>
      <c r="BM309" s="17" t="str">
        <f t="shared" ca="1" si="6989"/>
        <v>S</v>
      </c>
      <c r="BN309" s="17" t="str">
        <f t="shared" ca="1" si="6990"/>
        <v>S</v>
      </c>
      <c r="BO309" s="17" t="str">
        <f t="shared" ca="1" si="6991"/>
        <v>N</v>
      </c>
      <c r="BP309" s="14" t="b">
        <f t="shared" ca="1" si="6992"/>
        <v>1</v>
      </c>
      <c r="BQ309" s="35"/>
      <c r="BU309" s="14" t="s">
        <v>386</v>
      </c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6993"/>
        <v/>
      </c>
      <c r="DE309" s="14" t="str">
        <f t="shared" ca="1" si="6994"/>
        <v/>
      </c>
      <c r="DF309" s="14" t="str">
        <f t="shared" ca="1" si="6995"/>
        <v/>
      </c>
      <c r="DG309" s="14" t="str">
        <f t="shared" ca="1" si="6996"/>
        <v/>
      </c>
      <c r="DH309" s="14" t="str">
        <f t="shared" ca="1" si="6997"/>
        <v/>
      </c>
      <c r="DI309" s="14" t="str">
        <f t="shared" ca="1" si="6998"/>
        <v/>
      </c>
      <c r="DJ309" s="14" t="str">
        <f t="shared" ca="1" si="6999"/>
        <v/>
      </c>
      <c r="DK309" s="14" t="str">
        <f t="shared" ca="1" si="7000"/>
        <v/>
      </c>
      <c r="DL309" s="14" t="str">
        <f t="shared" ca="1" si="7001"/>
        <v/>
      </c>
      <c r="DM309" s="14" t="str">
        <f t="shared" ca="1" si="7002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003"/>
        <v/>
      </c>
      <c r="DP309" s="14" t="str">
        <f t="shared" ca="1" si="7004"/>
        <v/>
      </c>
      <c r="DQ309" s="14" t="str">
        <f t="shared" ca="1" si="7005"/>
        <v/>
      </c>
      <c r="DR309" s="14" t="str">
        <f t="shared" ca="1" si="7006"/>
        <v/>
      </c>
      <c r="DS309" s="14" t="str">
        <f t="shared" ca="1" si="7007"/>
        <v/>
      </c>
      <c r="DZ309" s="14" t="b">
        <f t="shared" ca="1" si="7008"/>
        <v>0</v>
      </c>
      <c r="EA309" s="14" t="str">
        <f t="shared" ca="1" si="7009"/>
        <v/>
      </c>
      <c r="EB309" s="14" t="str">
        <f t="shared" ca="1" si="7010"/>
        <v/>
      </c>
      <c r="EC309" s="14" t="str">
        <f t="shared" ca="1" si="7011"/>
        <v/>
      </c>
      <c r="ED309" s="14" t="str">
        <f t="shared" ca="1" si="7012"/>
        <v/>
      </c>
      <c r="EE309" s="14" t="str">
        <f t="shared" ca="1" si="7013"/>
        <v/>
      </c>
      <c r="EF309" s="14" t="str">
        <f t="shared" ca="1" si="7014"/>
        <v/>
      </c>
      <c r="EG309" s="14" t="str">
        <f t="shared" ca="1" si="7015"/>
        <v/>
      </c>
      <c r="EM309" s="14" t="b">
        <f t="shared" ca="1" si="7016"/>
        <v>0</v>
      </c>
      <c r="EN309" s="14" t="str">
        <f t="shared" ca="1" si="7017"/>
        <v/>
      </c>
      <c r="EO309" s="14" t="str">
        <f t="shared" ca="1" si="7018"/>
        <v/>
      </c>
      <c r="EP309" s="14" t="str">
        <f t="shared" ca="1" si="7019"/>
        <v/>
      </c>
      <c r="EQ309" s="14" t="str">
        <f t="shared" ca="1" si="7020"/>
        <v/>
      </c>
    </row>
    <row r="310" spans="2:147" s="14" customFormat="1">
      <c r="B310" s="14" t="str">
        <f t="shared" ca="1" si="6950"/>
        <v/>
      </c>
      <c r="C310" s="14">
        <f t="shared" ca="1" si="6951"/>
        <v>293</v>
      </c>
      <c r="D310" s="14">
        <f t="shared" si="6952"/>
        <v>308</v>
      </c>
      <c r="E310" s="14" t="str">
        <f t="shared" ca="1" si="6953"/>
        <v>D</v>
      </c>
      <c r="F310" s="14" t="str">
        <f t="shared" ca="1" si="6954"/>
        <v>q_94a</v>
      </c>
      <c r="G310" s="14" t="str">
        <f t="shared" ca="1" si="6955"/>
        <v>NSAID</v>
      </c>
      <c r="H310" s="14" t="b">
        <f t="shared" ca="1" si="6956"/>
        <v>1</v>
      </c>
      <c r="I310" s="14" t="str">
        <f ca="1">IF($H310,ADDRESS(3,(D310+1)*2-1,4,,"["&amp;wew!$G$7&amp;"]"&amp;_sheetname_labels)&amp;":"&amp;ADDRESS(2+ster!$B$20,(D310+1)*2-1,4),"")</f>
        <v>[DBTemplate.xlsm]labels!WS3:WS725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[DBTemplate.xlsm]labels!WS3:WS4</v>
      </c>
      <c r="L310" s="14" t="str">
        <f ca="1">IF($H310,IF($J310&gt;0,ADDRESS(3,(D310+1)*2,4,,"["&amp;wew!$G$7&amp;"]"&amp;_sheetname_labels)&amp;":"&amp;ADDRESS(2+J310,(D310+1)*2,4),""),"")</f>
        <v>[DBTemplate.xlsm]labels!WT3:WT4</v>
      </c>
      <c r="M310" s="14">
        <f t="shared" ca="1" si="6957"/>
        <v>0</v>
      </c>
      <c r="N310" s="14">
        <f t="shared" ca="1" si="6958"/>
        <v>2</v>
      </c>
      <c r="O310" s="14" t="str">
        <f t="shared" ca="1" si="6959"/>
        <v>q_94a</v>
      </c>
      <c r="P310" s="14" t="str">
        <f t="shared" ca="1" si="6960"/>
        <v>NSAID</v>
      </c>
      <c r="Q310" s="14" t="str">
        <f ca="1">IF($BP310,ADDRESS(3,D310+1,4,,"["&amp;wew!$G$7&amp;"]"&amp;_sheetname_dataframe)&amp;":"&amp;ADDRESS(2+ster!$C$14,D310+1,4),"")</f>
        <v>[DBTemplate.xlsm]data_frame!KW3:KW3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6961"/>
        <v>0</v>
      </c>
      <c r="AA310" s="12">
        <f t="shared" ca="1" si="696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6963"/>
        <v>1</v>
      </c>
      <c r="AE310" s="17" t="b">
        <f t="shared" ca="1" si="696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6965"/>
        <v/>
      </c>
      <c r="AH310" s="17" t="b">
        <f t="shared" ca="1" si="696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6967"/>
        <v/>
      </c>
      <c r="AK310" s="17" t="b">
        <f t="shared" ca="1" si="6968"/>
        <v>0</v>
      </c>
      <c r="AL310" s="17" t="b">
        <f t="shared" ca="1" si="6969"/>
        <v>0</v>
      </c>
      <c r="AM310" s="17" t="b">
        <f t="shared" ca="1" si="6970"/>
        <v>0</v>
      </c>
      <c r="AN310" s="17">
        <f t="shared" ca="1" si="6971"/>
        <v>0</v>
      </c>
      <c r="AO310" s="24" t="str">
        <f t="shared" ca="1" si="6972"/>
        <v/>
      </c>
      <c r="AP310" s="24" t="str">
        <f t="shared" ca="1" si="6973"/>
        <v/>
      </c>
      <c r="AQ310" s="17" t="b">
        <f t="shared" ca="1" si="5266"/>
        <v>0</v>
      </c>
      <c r="AR310" s="17" t="b">
        <f t="shared" ca="1" si="6974"/>
        <v>0</v>
      </c>
      <c r="AS310" s="17" t="b">
        <f t="shared" ca="1" si="6975"/>
        <v>0</v>
      </c>
      <c r="AT310" s="17" t="b">
        <f t="shared" ca="1" si="6976"/>
        <v>0</v>
      </c>
      <c r="AU310" s="17" t="b">
        <f t="shared" ca="1" si="6977"/>
        <v>1</v>
      </c>
      <c r="AV310" s="17" t="b">
        <f t="shared" ca="1" si="6978"/>
        <v>0</v>
      </c>
      <c r="AW310" s="17" t="b">
        <f t="shared" ca="1" si="6979"/>
        <v>1</v>
      </c>
      <c r="AX310" s="14" t="b">
        <f t="array" aca="1" ref="AX310" ca="1">IF(H310,N310&gt;0,"")</f>
        <v>1</v>
      </c>
      <c r="AY310" s="17" t="str">
        <f t="shared" ca="1" si="6980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6981"/>
        <v>1</v>
      </c>
      <c r="BB310" s="17" t="b">
        <v>0</v>
      </c>
      <c r="BC310" s="17" t="b">
        <f t="shared" ca="1" si="6982"/>
        <v>1</v>
      </c>
      <c r="BD310" s="17" t="b">
        <f t="shared" ca="1" si="6983"/>
        <v>0</v>
      </c>
      <c r="BE310" s="17" t="str">
        <f t="shared" ca="1" si="5277"/>
        <v/>
      </c>
      <c r="BF310" s="17" t="b">
        <f t="shared" ca="1" si="5278"/>
        <v>0</v>
      </c>
      <c r="BG310" s="17" t="b">
        <f t="shared" ca="1" si="6984"/>
        <v>0</v>
      </c>
      <c r="BH310" s="17" t="b">
        <f t="shared" ca="1" si="6985"/>
        <v>1</v>
      </c>
      <c r="BI310" s="17">
        <f t="shared" ca="1" si="6986"/>
        <v>2</v>
      </c>
      <c r="BJ310" s="17" t="b">
        <f t="shared" ca="1" si="6987"/>
        <v>0</v>
      </c>
      <c r="BK310" s="17" t="str">
        <f t="shared" ca="1" si="5283"/>
        <v/>
      </c>
      <c r="BL310" s="17" t="str">
        <f t="shared" ca="1" si="6988"/>
        <v/>
      </c>
      <c r="BM310" s="17" t="str">
        <f t="shared" ca="1" si="6989"/>
        <v>F</v>
      </c>
      <c r="BN310" s="17" t="str">
        <f t="shared" ca="1" si="6990"/>
        <v>F</v>
      </c>
      <c r="BO310" s="17" t="str">
        <f t="shared" ca="1" si="6991"/>
        <v>N</v>
      </c>
      <c r="BP310" s="14" t="b">
        <f t="shared" ca="1" si="6992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6993"/>
        <v/>
      </c>
      <c r="DE310" s="14" t="str">
        <f t="shared" ca="1" si="6994"/>
        <v/>
      </c>
      <c r="DF310" s="14" t="str">
        <f t="shared" ca="1" si="6995"/>
        <v/>
      </c>
      <c r="DG310" s="14" t="str">
        <f t="shared" ca="1" si="6996"/>
        <v/>
      </c>
      <c r="DH310" s="14" t="str">
        <f t="shared" ca="1" si="6997"/>
        <v/>
      </c>
      <c r="DI310" s="14" t="str">
        <f t="shared" ca="1" si="6998"/>
        <v/>
      </c>
      <c r="DJ310" s="14" t="str">
        <f t="shared" ca="1" si="6999"/>
        <v/>
      </c>
      <c r="DK310" s="14" t="str">
        <f t="shared" ca="1" si="7000"/>
        <v/>
      </c>
      <c r="DL310" s="14" t="str">
        <f t="shared" ca="1" si="7001"/>
        <v/>
      </c>
      <c r="DM310" s="14" t="str">
        <f t="shared" ca="1" si="7002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003"/>
        <v/>
      </c>
      <c r="DP310" s="14" t="str">
        <f t="shared" ca="1" si="7004"/>
        <v/>
      </c>
      <c r="DQ310" s="14" t="str">
        <f t="shared" ca="1" si="7005"/>
        <v/>
      </c>
      <c r="DR310" s="14" t="str">
        <f t="shared" ca="1" si="7006"/>
        <v/>
      </c>
      <c r="DS310" s="14" t="str">
        <f t="shared" ca="1" si="7007"/>
        <v/>
      </c>
      <c r="DZ310" s="14" t="b">
        <f t="shared" ca="1" si="7008"/>
        <v>0</v>
      </c>
      <c r="EA310" s="14" t="str">
        <f t="shared" ca="1" si="7009"/>
        <v>NSAID (q_94a)</v>
      </c>
      <c r="EB310" s="14" t="str">
        <f t="shared" ca="1" si="7010"/>
        <v xml:space="preserve">Values must be numeric. </v>
      </c>
      <c r="EC310" s="14" t="str">
        <f t="shared" ca="1" si="7011"/>
        <v xml:space="preserve">NSAID (q_94a): Values must be numeric. </v>
      </c>
      <c r="ED310" s="14" t="str">
        <f t="shared" ca="1" si="7012"/>
        <v/>
      </c>
      <c r="EE310" s="14" t="str">
        <f t="shared" ca="1" si="7013"/>
        <v>Values must be numeric</v>
      </c>
      <c r="EF310" s="14" t="str">
        <f t="shared" ca="1" si="7014"/>
        <v/>
      </c>
      <c r="EG310" s="14" t="str">
        <f t="shared" ca="1" si="7015"/>
        <v/>
      </c>
      <c r="EM310" s="14" t="b">
        <f t="shared" ca="1" si="7016"/>
        <v>1</v>
      </c>
      <c r="EN310" s="14">
        <f t="shared" ca="1" si="7017"/>
        <v>293</v>
      </c>
      <c r="EO310" s="14" t="str">
        <f t="shared" ca="1" si="7018"/>
        <v>q_94a</v>
      </c>
      <c r="EP310" s="14" t="str">
        <f t="shared" ca="1" si="7019"/>
        <v xml:space="preserve">NSAID (q_94a): Values must be numeric. </v>
      </c>
      <c r="EQ310" s="14" t="str">
        <f t="shared" ca="1" si="7020"/>
        <v/>
      </c>
    </row>
    <row r="311" spans="2:147" s="14" customFormat="1">
      <c r="B311" s="14" t="str">
        <f t="shared" ca="1" si="6950"/>
        <v/>
      </c>
      <c r="C311" s="14">
        <f t="shared" ca="1" si="6951"/>
        <v>294</v>
      </c>
      <c r="D311" s="14">
        <f t="shared" si="6952"/>
        <v>309</v>
      </c>
      <c r="E311" s="14" t="str">
        <f t="shared" ca="1" si="6953"/>
        <v>I</v>
      </c>
      <c r="F311" s="14" t="str">
        <f t="shared" ca="1" si="6954"/>
        <v>q_94b</v>
      </c>
      <c r="G311" s="14" t="str">
        <f t="shared" ca="1" si="6955"/>
        <v>NSAID drug name</v>
      </c>
      <c r="H311" s="14" t="b">
        <f t="shared" ca="1" si="6956"/>
        <v>1</v>
      </c>
      <c r="I311" s="14" t="str">
        <f ca="1">IF($H311,ADDRESS(3,(D311+1)*2-1,4,,"["&amp;wew!$G$7&amp;"]"&amp;_sheetname_labels)&amp;":"&amp;ADDRESS(2+ster!$B$20,(D311+1)*2-1,4),"")</f>
        <v>[DBTemplate.xlsm]labels!WU3:WU725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6957"/>
        <v>0</v>
      </c>
      <c r="N311" s="14">
        <f t="shared" ca="1" si="6958"/>
        <v>0</v>
      </c>
      <c r="O311" s="14" t="str">
        <f t="shared" ca="1" si="6959"/>
        <v>q_94b</v>
      </c>
      <c r="P311" s="14" t="str">
        <f t="shared" ca="1" si="6960"/>
        <v>NSAID drug name</v>
      </c>
      <c r="Q311" s="14" t="str">
        <f ca="1">IF($BP311,ADDRESS(3,D311+1,4,,"["&amp;wew!$G$7&amp;"]"&amp;_sheetname_dataframe)&amp;":"&amp;ADDRESS(2+ster!$C$14,D311+1,4),"")</f>
        <v>[DBTemplate.xlsm]data_frame!KX3:KX3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6961"/>
        <v>0</v>
      </c>
      <c r="AA311" s="12" t="str">
        <f t="shared" ca="1" si="696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6963"/>
        <v>1</v>
      </c>
      <c r="AE311" s="17" t="b">
        <f t="shared" ca="1" si="696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6965"/>
        <v/>
      </c>
      <c r="AH311" s="17" t="b">
        <f t="shared" ca="1" si="696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6967"/>
        <v/>
      </c>
      <c r="AK311" s="17" t="b">
        <f t="shared" ca="1" si="6968"/>
        <v>0</v>
      </c>
      <c r="AL311" s="17" t="b">
        <f t="shared" ca="1" si="6969"/>
        <v>0</v>
      </c>
      <c r="AM311" s="17" t="b">
        <f t="shared" ca="1" si="6970"/>
        <v>0</v>
      </c>
      <c r="AN311" s="17">
        <f t="shared" ca="1" si="6971"/>
        <v>0</v>
      </c>
      <c r="AO311" s="24" t="str">
        <f t="shared" ca="1" si="6972"/>
        <v/>
      </c>
      <c r="AP311" s="24" t="str">
        <f t="shared" ca="1" si="6973"/>
        <v/>
      </c>
      <c r="AQ311" s="17" t="b">
        <f t="shared" ca="1" si="5266"/>
        <v>0</v>
      </c>
      <c r="AR311" s="17" t="b">
        <f t="shared" ca="1" si="6974"/>
        <v>0</v>
      </c>
      <c r="AS311" s="17" t="b">
        <f t="shared" ca="1" si="6975"/>
        <v>0</v>
      </c>
      <c r="AT311" s="17" t="b">
        <f t="shared" ca="1" si="6976"/>
        <v>1</v>
      </c>
      <c r="AU311" s="17" t="b">
        <f t="shared" ca="1" si="6977"/>
        <v>0</v>
      </c>
      <c r="AV311" s="17" t="b">
        <f t="shared" ca="1" si="6978"/>
        <v>0</v>
      </c>
      <c r="AW311" s="17" t="b">
        <f t="shared" ca="1" si="6979"/>
        <v>0</v>
      </c>
      <c r="AX311" s="14" t="b">
        <f t="array" aca="1" ref="AX311" ca="1">IF(H311,N311&gt;0,"")</f>
        <v>0</v>
      </c>
      <c r="AY311" s="17" t="str">
        <f t="shared" ca="1" si="6980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6981"/>
        <v>0</v>
      </c>
      <c r="BB311" s="17" t="b">
        <v>0</v>
      </c>
      <c r="BC311" s="17" t="str">
        <f t="shared" ca="1" si="6982"/>
        <v/>
      </c>
      <c r="BD311" s="17" t="str">
        <f t="shared" ca="1" si="6983"/>
        <v/>
      </c>
      <c r="BE311" s="17" t="b">
        <f t="shared" ca="1" si="5277"/>
        <v>0</v>
      </c>
      <c r="BF311" s="17" t="str">
        <f t="shared" ca="1" si="5278"/>
        <v/>
      </c>
      <c r="BG311" s="17" t="str">
        <f t="shared" ca="1" si="6984"/>
        <v/>
      </c>
      <c r="BH311" s="17" t="str">
        <f t="shared" ca="1" si="6985"/>
        <v/>
      </c>
      <c r="BI311" s="17" t="str">
        <f t="shared" ca="1" si="6986"/>
        <v/>
      </c>
      <c r="BJ311" s="17" t="b">
        <f t="shared" ca="1" si="6987"/>
        <v>0</v>
      </c>
      <c r="BK311" s="17" t="str">
        <f t="shared" ca="1" si="5283"/>
        <v/>
      </c>
      <c r="BL311" s="17" t="str">
        <f t="shared" ca="1" si="6988"/>
        <v/>
      </c>
      <c r="BM311" s="17" t="str">
        <f t="shared" ca="1" si="6989"/>
        <v>S</v>
      </c>
      <c r="BN311" s="17" t="str">
        <f t="shared" ca="1" si="6990"/>
        <v>S</v>
      </c>
      <c r="BO311" s="17" t="str">
        <f t="shared" ca="1" si="6991"/>
        <v>N</v>
      </c>
      <c r="BP311" s="14" t="b">
        <f t="shared" ca="1" si="6992"/>
        <v>1</v>
      </c>
      <c r="BQ311" s="35"/>
      <c r="BU311" s="14" t="s">
        <v>386</v>
      </c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6993"/>
        <v/>
      </c>
      <c r="DE311" s="14" t="str">
        <f t="shared" ca="1" si="6994"/>
        <v/>
      </c>
      <c r="DF311" s="14" t="str">
        <f t="shared" ca="1" si="6995"/>
        <v/>
      </c>
      <c r="DG311" s="14" t="str">
        <f t="shared" ca="1" si="6996"/>
        <v/>
      </c>
      <c r="DH311" s="14" t="str">
        <f t="shared" ca="1" si="6997"/>
        <v/>
      </c>
      <c r="DI311" s="14" t="str">
        <f t="shared" ca="1" si="6998"/>
        <v/>
      </c>
      <c r="DJ311" s="14" t="str">
        <f t="shared" ca="1" si="6999"/>
        <v/>
      </c>
      <c r="DK311" s="14" t="str">
        <f t="shared" ca="1" si="7000"/>
        <v/>
      </c>
      <c r="DL311" s="14" t="str">
        <f t="shared" ca="1" si="7001"/>
        <v/>
      </c>
      <c r="DM311" s="14" t="str">
        <f t="shared" ca="1" si="7002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003"/>
        <v/>
      </c>
      <c r="DP311" s="14" t="str">
        <f t="shared" ca="1" si="7004"/>
        <v/>
      </c>
      <c r="DQ311" s="14" t="str">
        <f t="shared" ca="1" si="7005"/>
        <v/>
      </c>
      <c r="DR311" s="14" t="str">
        <f t="shared" ca="1" si="7006"/>
        <v/>
      </c>
      <c r="DS311" s="14" t="str">
        <f t="shared" ca="1" si="7007"/>
        <v/>
      </c>
      <c r="DZ311" s="14" t="b">
        <f t="shared" ca="1" si="7008"/>
        <v>0</v>
      </c>
      <c r="EA311" s="14" t="str">
        <f t="shared" ca="1" si="7009"/>
        <v/>
      </c>
      <c r="EB311" s="14" t="str">
        <f t="shared" ca="1" si="7010"/>
        <v/>
      </c>
      <c r="EC311" s="14" t="str">
        <f t="shared" ca="1" si="7011"/>
        <v/>
      </c>
      <c r="ED311" s="14" t="str">
        <f t="shared" ca="1" si="7012"/>
        <v/>
      </c>
      <c r="EE311" s="14" t="str">
        <f t="shared" ca="1" si="7013"/>
        <v/>
      </c>
      <c r="EF311" s="14" t="str">
        <f t="shared" ca="1" si="7014"/>
        <v/>
      </c>
      <c r="EG311" s="14" t="str">
        <f t="shared" ca="1" si="7015"/>
        <v/>
      </c>
      <c r="EM311" s="14" t="b">
        <f t="shared" ca="1" si="7016"/>
        <v>0</v>
      </c>
      <c r="EN311" s="14" t="str">
        <f t="shared" ca="1" si="7017"/>
        <v/>
      </c>
      <c r="EO311" s="14" t="str">
        <f t="shared" ca="1" si="7018"/>
        <v/>
      </c>
      <c r="EP311" s="14" t="str">
        <f t="shared" ca="1" si="7019"/>
        <v/>
      </c>
      <c r="EQ311" s="14" t="str">
        <f t="shared" ca="1" si="7020"/>
        <v/>
      </c>
    </row>
    <row r="312" spans="2:147" s="14" customFormat="1">
      <c r="B312" s="14" t="str">
        <f t="shared" ca="1" si="6950"/>
        <v/>
      </c>
      <c r="C312" s="14">
        <f t="shared" ca="1" si="6951"/>
        <v>295</v>
      </c>
      <c r="D312" s="14">
        <f t="shared" si="6952"/>
        <v>310</v>
      </c>
      <c r="E312" s="14" t="str">
        <f t="shared" ca="1" si="6953"/>
        <v>D</v>
      </c>
      <c r="F312" s="14" t="str">
        <f t="shared" ca="1" si="6954"/>
        <v>q_95a</v>
      </c>
      <c r="G312" s="14" t="str">
        <f t="shared" ca="1" si="6955"/>
        <v>Steroids</v>
      </c>
      <c r="H312" s="14" t="b">
        <f t="shared" ca="1" si="6956"/>
        <v>1</v>
      </c>
      <c r="I312" s="14" t="str">
        <f ca="1">IF($H312,ADDRESS(3,(D312+1)*2-1,4,,"["&amp;wew!$G$7&amp;"]"&amp;_sheetname_labels)&amp;":"&amp;ADDRESS(2+ster!$B$20,(D312+1)*2-1,4),"")</f>
        <v>[DBTemplate.xlsm]labels!WW3:WW725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[DBTemplate.xlsm]labels!WW3:WW4</v>
      </c>
      <c r="L312" s="14" t="str">
        <f ca="1">IF($H312,IF($J312&gt;0,ADDRESS(3,(D312+1)*2,4,,"["&amp;wew!$G$7&amp;"]"&amp;_sheetname_labels)&amp;":"&amp;ADDRESS(2+J312,(D312+1)*2,4),""),"")</f>
        <v>[DBTemplate.xlsm]labels!WX3:WX4</v>
      </c>
      <c r="M312" s="14">
        <f t="shared" ca="1" si="6957"/>
        <v>0</v>
      </c>
      <c r="N312" s="14">
        <f t="shared" ca="1" si="6958"/>
        <v>2</v>
      </c>
      <c r="O312" s="14" t="str">
        <f t="shared" ca="1" si="6959"/>
        <v>q_95a</v>
      </c>
      <c r="P312" s="14" t="str">
        <f t="shared" ca="1" si="6960"/>
        <v>Steroids</v>
      </c>
      <c r="Q312" s="14" t="str">
        <f ca="1">IF($BP312,ADDRESS(3,D312+1,4,,"["&amp;wew!$G$7&amp;"]"&amp;_sheetname_dataframe)&amp;":"&amp;ADDRESS(2+ster!$C$14,D312+1,4),"")</f>
        <v>[DBTemplate.xlsm]data_frame!KY3:KY3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6961"/>
        <v>0</v>
      </c>
      <c r="AA312" s="12">
        <f t="shared" ca="1" si="696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6963"/>
        <v>1</v>
      </c>
      <c r="AE312" s="17" t="b">
        <f t="shared" ca="1" si="696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6965"/>
        <v/>
      </c>
      <c r="AH312" s="17" t="b">
        <f t="shared" ca="1" si="696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6967"/>
        <v/>
      </c>
      <c r="AK312" s="17" t="b">
        <f t="shared" ca="1" si="6968"/>
        <v>0</v>
      </c>
      <c r="AL312" s="17" t="b">
        <f t="shared" ca="1" si="6969"/>
        <v>0</v>
      </c>
      <c r="AM312" s="17" t="b">
        <f t="shared" ca="1" si="6970"/>
        <v>0</v>
      </c>
      <c r="AN312" s="17">
        <f t="shared" ca="1" si="6971"/>
        <v>0</v>
      </c>
      <c r="AO312" s="24" t="str">
        <f t="shared" ca="1" si="6972"/>
        <v/>
      </c>
      <c r="AP312" s="24" t="str">
        <f t="shared" ca="1" si="6973"/>
        <v/>
      </c>
      <c r="AQ312" s="17" t="b">
        <f t="shared" ca="1" si="5266"/>
        <v>0</v>
      </c>
      <c r="AR312" s="17" t="b">
        <f t="shared" ca="1" si="6974"/>
        <v>0</v>
      </c>
      <c r="AS312" s="17" t="b">
        <f t="shared" ca="1" si="6975"/>
        <v>0</v>
      </c>
      <c r="AT312" s="17" t="b">
        <f t="shared" ca="1" si="6976"/>
        <v>0</v>
      </c>
      <c r="AU312" s="17" t="b">
        <f t="shared" ca="1" si="6977"/>
        <v>1</v>
      </c>
      <c r="AV312" s="17" t="b">
        <f t="shared" ca="1" si="6978"/>
        <v>0</v>
      </c>
      <c r="AW312" s="17" t="b">
        <f t="shared" ca="1" si="6979"/>
        <v>1</v>
      </c>
      <c r="AX312" s="14" t="b">
        <f t="array" aca="1" ref="AX312" ca="1">IF(H312,N312&gt;0,"")</f>
        <v>1</v>
      </c>
      <c r="AY312" s="17" t="str">
        <f t="shared" ca="1" si="6980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6981"/>
        <v>1</v>
      </c>
      <c r="BB312" s="17" t="b">
        <v>0</v>
      </c>
      <c r="BC312" s="17" t="b">
        <f t="shared" ca="1" si="6982"/>
        <v>1</v>
      </c>
      <c r="BD312" s="17" t="b">
        <f t="shared" ca="1" si="6983"/>
        <v>0</v>
      </c>
      <c r="BE312" s="17" t="str">
        <f t="shared" ca="1" si="5277"/>
        <v/>
      </c>
      <c r="BF312" s="17" t="b">
        <f t="shared" ca="1" si="5278"/>
        <v>0</v>
      </c>
      <c r="BG312" s="17" t="b">
        <f t="shared" ca="1" si="6984"/>
        <v>0</v>
      </c>
      <c r="BH312" s="17" t="b">
        <f t="shared" ca="1" si="6985"/>
        <v>1</v>
      </c>
      <c r="BI312" s="17">
        <f t="shared" ca="1" si="6986"/>
        <v>2</v>
      </c>
      <c r="BJ312" s="17" t="b">
        <f t="shared" ca="1" si="6987"/>
        <v>0</v>
      </c>
      <c r="BK312" s="17" t="str">
        <f t="shared" ca="1" si="5283"/>
        <v/>
      </c>
      <c r="BL312" s="17" t="str">
        <f t="shared" ca="1" si="6988"/>
        <v/>
      </c>
      <c r="BM312" s="17" t="str">
        <f t="shared" ca="1" si="6989"/>
        <v>F</v>
      </c>
      <c r="BN312" s="17" t="str">
        <f t="shared" ca="1" si="6990"/>
        <v>F</v>
      </c>
      <c r="BO312" s="17" t="str">
        <f t="shared" ca="1" si="6991"/>
        <v>N</v>
      </c>
      <c r="BP312" s="14" t="b">
        <f t="shared" ca="1" si="6992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6993"/>
        <v/>
      </c>
      <c r="DE312" s="14" t="str">
        <f t="shared" ca="1" si="6994"/>
        <v/>
      </c>
      <c r="DF312" s="14" t="str">
        <f t="shared" ca="1" si="6995"/>
        <v/>
      </c>
      <c r="DG312" s="14" t="str">
        <f t="shared" ca="1" si="6996"/>
        <v/>
      </c>
      <c r="DH312" s="14" t="str">
        <f t="shared" ca="1" si="6997"/>
        <v/>
      </c>
      <c r="DI312" s="14" t="str">
        <f t="shared" ca="1" si="6998"/>
        <v/>
      </c>
      <c r="DJ312" s="14" t="str">
        <f t="shared" ca="1" si="6999"/>
        <v/>
      </c>
      <c r="DK312" s="14" t="str">
        <f t="shared" ca="1" si="7000"/>
        <v/>
      </c>
      <c r="DL312" s="14" t="str">
        <f t="shared" ca="1" si="7001"/>
        <v/>
      </c>
      <c r="DM312" s="14" t="str">
        <f t="shared" ca="1" si="7002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003"/>
        <v/>
      </c>
      <c r="DP312" s="14" t="str">
        <f t="shared" ca="1" si="7004"/>
        <v/>
      </c>
      <c r="DQ312" s="14" t="str">
        <f t="shared" ca="1" si="7005"/>
        <v/>
      </c>
      <c r="DR312" s="14" t="str">
        <f t="shared" ca="1" si="7006"/>
        <v/>
      </c>
      <c r="DS312" s="14" t="str">
        <f t="shared" ca="1" si="7007"/>
        <v/>
      </c>
      <c r="DZ312" s="14" t="b">
        <f t="shared" ca="1" si="7008"/>
        <v>0</v>
      </c>
      <c r="EA312" s="14" t="str">
        <f t="shared" ca="1" si="7009"/>
        <v>Steroids (q_95a)</v>
      </c>
      <c r="EB312" s="14" t="str">
        <f t="shared" ca="1" si="7010"/>
        <v xml:space="preserve">Values must be numeric. </v>
      </c>
      <c r="EC312" s="14" t="str">
        <f t="shared" ca="1" si="7011"/>
        <v xml:space="preserve">Steroids (q_95a): Values must be numeric. </v>
      </c>
      <c r="ED312" s="14" t="str">
        <f t="shared" ca="1" si="7012"/>
        <v/>
      </c>
      <c r="EE312" s="14" t="str">
        <f t="shared" ca="1" si="7013"/>
        <v>Values must be numeric</v>
      </c>
      <c r="EF312" s="14" t="str">
        <f t="shared" ca="1" si="7014"/>
        <v/>
      </c>
      <c r="EG312" s="14" t="str">
        <f t="shared" ca="1" si="7015"/>
        <v/>
      </c>
      <c r="EM312" s="14" t="b">
        <f t="shared" ca="1" si="7016"/>
        <v>1</v>
      </c>
      <c r="EN312" s="14">
        <f t="shared" ca="1" si="7017"/>
        <v>295</v>
      </c>
      <c r="EO312" s="14" t="str">
        <f t="shared" ca="1" si="7018"/>
        <v>q_95a</v>
      </c>
      <c r="EP312" s="14" t="str">
        <f t="shared" ca="1" si="7019"/>
        <v xml:space="preserve">Steroids (q_95a): Values must be numeric. </v>
      </c>
      <c r="EQ312" s="14" t="str">
        <f t="shared" ca="1" si="7020"/>
        <v/>
      </c>
    </row>
    <row r="313" spans="2:147" s="14" customFormat="1">
      <c r="B313" s="14" t="str">
        <f t="shared" ca="1" si="6950"/>
        <v/>
      </c>
      <c r="C313" s="14">
        <f t="shared" ca="1" si="6951"/>
        <v>296</v>
      </c>
      <c r="D313" s="14">
        <f t="shared" si="6952"/>
        <v>311</v>
      </c>
      <c r="E313" s="14" t="str">
        <f t="shared" ca="1" si="6953"/>
        <v>I</v>
      </c>
      <c r="F313" s="14" t="str">
        <f t="shared" ca="1" si="6954"/>
        <v>q_95b</v>
      </c>
      <c r="G313" s="14" t="str">
        <f t="shared" ca="1" si="6955"/>
        <v>Steroid's name</v>
      </c>
      <c r="H313" s="14" t="b">
        <f t="shared" ca="1" si="6956"/>
        <v>1</v>
      </c>
      <c r="I313" s="14" t="str">
        <f ca="1">IF($H313,ADDRESS(3,(D313+1)*2-1,4,,"["&amp;wew!$G$7&amp;"]"&amp;_sheetname_labels)&amp;":"&amp;ADDRESS(2+ster!$B$20,(D313+1)*2-1,4),"")</f>
        <v>[DBTemplate.xlsm]labels!WY3:WY725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6957"/>
        <v>0</v>
      </c>
      <c r="N313" s="14">
        <f t="shared" ca="1" si="6958"/>
        <v>0</v>
      </c>
      <c r="O313" s="14" t="str">
        <f t="shared" ca="1" si="6959"/>
        <v>q_95b</v>
      </c>
      <c r="P313" s="14" t="str">
        <f t="shared" ca="1" si="6960"/>
        <v>Steroid's name</v>
      </c>
      <c r="Q313" s="14" t="str">
        <f ca="1">IF($BP313,ADDRESS(3,D313+1,4,,"["&amp;wew!$G$7&amp;"]"&amp;_sheetname_dataframe)&amp;":"&amp;ADDRESS(2+ster!$C$14,D313+1,4),"")</f>
        <v>[DBTemplate.xlsm]data_frame!KZ3:KZ3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6961"/>
        <v>0</v>
      </c>
      <c r="AA313" s="12" t="str">
        <f t="shared" ca="1" si="696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6963"/>
        <v>1</v>
      </c>
      <c r="AE313" s="17" t="b">
        <f t="shared" ca="1" si="696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6965"/>
        <v/>
      </c>
      <c r="AH313" s="17" t="b">
        <f t="shared" ca="1" si="696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6967"/>
        <v/>
      </c>
      <c r="AK313" s="17" t="b">
        <f t="shared" ca="1" si="6968"/>
        <v>0</v>
      </c>
      <c r="AL313" s="17" t="b">
        <f t="shared" ca="1" si="6969"/>
        <v>0</v>
      </c>
      <c r="AM313" s="17" t="b">
        <f t="shared" ca="1" si="6970"/>
        <v>0</v>
      </c>
      <c r="AN313" s="17">
        <f t="shared" ca="1" si="6971"/>
        <v>0</v>
      </c>
      <c r="AO313" s="24" t="str">
        <f t="shared" ca="1" si="6972"/>
        <v/>
      </c>
      <c r="AP313" s="24" t="str">
        <f t="shared" ca="1" si="6973"/>
        <v/>
      </c>
      <c r="AQ313" s="17" t="b">
        <f t="shared" ca="1" si="5266"/>
        <v>0</v>
      </c>
      <c r="AR313" s="17" t="b">
        <f t="shared" ca="1" si="6974"/>
        <v>0</v>
      </c>
      <c r="AS313" s="17" t="b">
        <f t="shared" ca="1" si="6975"/>
        <v>0</v>
      </c>
      <c r="AT313" s="17" t="b">
        <f t="shared" ca="1" si="6976"/>
        <v>1</v>
      </c>
      <c r="AU313" s="17" t="b">
        <f t="shared" ca="1" si="6977"/>
        <v>0</v>
      </c>
      <c r="AV313" s="17" t="b">
        <f t="shared" ca="1" si="6978"/>
        <v>0</v>
      </c>
      <c r="AW313" s="17" t="b">
        <f t="shared" ca="1" si="6979"/>
        <v>0</v>
      </c>
      <c r="AX313" s="14" t="b">
        <f t="array" aca="1" ref="AX313" ca="1">IF(H313,N313&gt;0,"")</f>
        <v>0</v>
      </c>
      <c r="AY313" s="17" t="str">
        <f t="shared" ca="1" si="6980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6981"/>
        <v>0</v>
      </c>
      <c r="BB313" s="17" t="b">
        <v>0</v>
      </c>
      <c r="BC313" s="17" t="str">
        <f t="shared" ca="1" si="6982"/>
        <v/>
      </c>
      <c r="BD313" s="17" t="str">
        <f t="shared" ca="1" si="6983"/>
        <v/>
      </c>
      <c r="BE313" s="17" t="b">
        <f t="shared" ca="1" si="5277"/>
        <v>0</v>
      </c>
      <c r="BF313" s="17" t="str">
        <f t="shared" ca="1" si="5278"/>
        <v/>
      </c>
      <c r="BG313" s="17" t="str">
        <f t="shared" ca="1" si="6984"/>
        <v/>
      </c>
      <c r="BH313" s="17" t="str">
        <f t="shared" ca="1" si="6985"/>
        <v/>
      </c>
      <c r="BI313" s="17" t="str">
        <f t="shared" ca="1" si="6986"/>
        <v/>
      </c>
      <c r="BJ313" s="17" t="b">
        <f t="shared" ca="1" si="6987"/>
        <v>0</v>
      </c>
      <c r="BK313" s="17" t="str">
        <f t="shared" ca="1" si="5283"/>
        <v/>
      </c>
      <c r="BL313" s="17" t="str">
        <f t="shared" ca="1" si="6988"/>
        <v/>
      </c>
      <c r="BM313" s="17" t="str">
        <f t="shared" ca="1" si="6989"/>
        <v>S</v>
      </c>
      <c r="BN313" s="17" t="str">
        <f t="shared" ca="1" si="6990"/>
        <v>S</v>
      </c>
      <c r="BO313" s="17" t="str">
        <f t="shared" ca="1" si="6991"/>
        <v>N</v>
      </c>
      <c r="BP313" s="14" t="b">
        <f t="shared" ca="1" si="6992"/>
        <v>1</v>
      </c>
      <c r="BQ313" s="35"/>
      <c r="BU313" s="14" t="s">
        <v>386</v>
      </c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6993"/>
        <v/>
      </c>
      <c r="DE313" s="14" t="str">
        <f t="shared" ca="1" si="6994"/>
        <v/>
      </c>
      <c r="DF313" s="14" t="str">
        <f t="shared" ca="1" si="6995"/>
        <v/>
      </c>
      <c r="DG313" s="14" t="str">
        <f t="shared" ca="1" si="6996"/>
        <v/>
      </c>
      <c r="DH313" s="14" t="str">
        <f t="shared" ca="1" si="6997"/>
        <v/>
      </c>
      <c r="DI313" s="14" t="str">
        <f t="shared" ca="1" si="6998"/>
        <v/>
      </c>
      <c r="DJ313" s="14" t="str">
        <f t="shared" ca="1" si="6999"/>
        <v/>
      </c>
      <c r="DK313" s="14" t="str">
        <f t="shared" ca="1" si="7000"/>
        <v/>
      </c>
      <c r="DL313" s="14" t="str">
        <f t="shared" ca="1" si="7001"/>
        <v/>
      </c>
      <c r="DM313" s="14" t="str">
        <f t="shared" ca="1" si="7002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003"/>
        <v/>
      </c>
      <c r="DP313" s="14" t="str">
        <f t="shared" ca="1" si="7004"/>
        <v/>
      </c>
      <c r="DQ313" s="14" t="str">
        <f t="shared" ca="1" si="7005"/>
        <v/>
      </c>
      <c r="DR313" s="14" t="str">
        <f t="shared" ca="1" si="7006"/>
        <v/>
      </c>
      <c r="DS313" s="14" t="str">
        <f t="shared" ca="1" si="7007"/>
        <v/>
      </c>
      <c r="DZ313" s="14" t="b">
        <f t="shared" ca="1" si="7008"/>
        <v>0</v>
      </c>
      <c r="EA313" s="14" t="str">
        <f t="shared" ca="1" si="7009"/>
        <v/>
      </c>
      <c r="EB313" s="14" t="str">
        <f t="shared" ca="1" si="7010"/>
        <v/>
      </c>
      <c r="EC313" s="14" t="str">
        <f t="shared" ca="1" si="7011"/>
        <v/>
      </c>
      <c r="ED313" s="14" t="str">
        <f t="shared" ca="1" si="7012"/>
        <v/>
      </c>
      <c r="EE313" s="14" t="str">
        <f t="shared" ca="1" si="7013"/>
        <v/>
      </c>
      <c r="EF313" s="14" t="str">
        <f t="shared" ca="1" si="7014"/>
        <v/>
      </c>
      <c r="EG313" s="14" t="str">
        <f t="shared" ca="1" si="7015"/>
        <v/>
      </c>
      <c r="EM313" s="14" t="b">
        <f t="shared" ca="1" si="7016"/>
        <v>0</v>
      </c>
      <c r="EN313" s="14" t="str">
        <f t="shared" ca="1" si="7017"/>
        <v/>
      </c>
      <c r="EO313" s="14" t="str">
        <f t="shared" ca="1" si="7018"/>
        <v/>
      </c>
      <c r="EP313" s="14" t="str">
        <f t="shared" ca="1" si="7019"/>
        <v/>
      </c>
      <c r="EQ313" s="14" t="str">
        <f t="shared" ca="1" si="7020"/>
        <v/>
      </c>
    </row>
    <row r="314" spans="2:147" s="14" customFormat="1">
      <c r="B314" s="14" t="str">
        <f t="shared" ca="1" si="6950"/>
        <v/>
      </c>
      <c r="C314" s="14">
        <f t="shared" ca="1" si="6951"/>
        <v>297</v>
      </c>
      <c r="D314" s="14">
        <f t="shared" si="6952"/>
        <v>312</v>
      </c>
      <c r="E314" s="14" t="str">
        <f t="shared" ca="1" si="6953"/>
        <v>D</v>
      </c>
      <c r="F314" s="14" t="str">
        <f t="shared" ca="1" si="6954"/>
        <v>q_96a</v>
      </c>
      <c r="G314" s="14" t="str">
        <f t="shared" ca="1" si="6955"/>
        <v>Immunosupressors</v>
      </c>
      <c r="H314" s="14" t="b">
        <f t="shared" ca="1" si="6956"/>
        <v>1</v>
      </c>
      <c r="I314" s="14" t="str">
        <f ca="1">IF($H314,ADDRESS(3,(D314+1)*2-1,4,,"["&amp;wew!$G$7&amp;"]"&amp;_sheetname_labels)&amp;":"&amp;ADDRESS(2+ster!$B$20,(D314+1)*2-1,4),"")</f>
        <v>[DBTemplate.xlsm]labels!XA3:XA725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[DBTemplate.xlsm]labels!XA3:XA4</v>
      </c>
      <c r="L314" s="14" t="str">
        <f ca="1">IF($H314,IF($J314&gt;0,ADDRESS(3,(D314+1)*2,4,,"["&amp;wew!$G$7&amp;"]"&amp;_sheetname_labels)&amp;":"&amp;ADDRESS(2+J314,(D314+1)*2,4),""),"")</f>
        <v>[DBTemplate.xlsm]labels!XB3:XB4</v>
      </c>
      <c r="M314" s="14">
        <f t="shared" ca="1" si="6957"/>
        <v>0</v>
      </c>
      <c r="N314" s="14">
        <f t="shared" ca="1" si="6958"/>
        <v>2</v>
      </c>
      <c r="O314" s="14" t="str">
        <f t="shared" ca="1" si="6959"/>
        <v>q_96a</v>
      </c>
      <c r="P314" s="14" t="str">
        <f t="shared" ca="1" si="6960"/>
        <v>Immunosupressors</v>
      </c>
      <c r="Q314" s="14" t="str">
        <f ca="1">IF($BP314,ADDRESS(3,D314+1,4,,"["&amp;wew!$G$7&amp;"]"&amp;_sheetname_dataframe)&amp;":"&amp;ADDRESS(2+ster!$C$14,D314+1,4),"")</f>
        <v>[DBTemplate.xlsm]data_frame!LA3:LA3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6961"/>
        <v>0</v>
      </c>
      <c r="AA314" s="12">
        <f t="shared" ca="1" si="696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6963"/>
        <v>1</v>
      </c>
      <c r="AE314" s="17" t="b">
        <f t="shared" ca="1" si="696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6965"/>
        <v/>
      </c>
      <c r="AH314" s="17" t="b">
        <f t="shared" ca="1" si="696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6967"/>
        <v/>
      </c>
      <c r="AK314" s="17" t="b">
        <f t="shared" ca="1" si="6968"/>
        <v>0</v>
      </c>
      <c r="AL314" s="17" t="b">
        <f t="shared" ca="1" si="6969"/>
        <v>0</v>
      </c>
      <c r="AM314" s="17" t="b">
        <f t="shared" ca="1" si="6970"/>
        <v>0</v>
      </c>
      <c r="AN314" s="17">
        <f t="shared" ca="1" si="6971"/>
        <v>0</v>
      </c>
      <c r="AO314" s="24" t="str">
        <f t="shared" ca="1" si="6972"/>
        <v/>
      </c>
      <c r="AP314" s="24" t="str">
        <f t="shared" ca="1" si="6973"/>
        <v/>
      </c>
      <c r="AQ314" s="17" t="b">
        <f t="shared" ca="1" si="5266"/>
        <v>0</v>
      </c>
      <c r="AR314" s="17" t="b">
        <f t="shared" ca="1" si="6974"/>
        <v>0</v>
      </c>
      <c r="AS314" s="17" t="b">
        <f t="shared" ca="1" si="6975"/>
        <v>0</v>
      </c>
      <c r="AT314" s="17" t="b">
        <f t="shared" ca="1" si="6976"/>
        <v>0</v>
      </c>
      <c r="AU314" s="17" t="b">
        <f t="shared" ca="1" si="6977"/>
        <v>1</v>
      </c>
      <c r="AV314" s="17" t="b">
        <f t="shared" ca="1" si="6978"/>
        <v>0</v>
      </c>
      <c r="AW314" s="17" t="b">
        <f t="shared" ca="1" si="6979"/>
        <v>1</v>
      </c>
      <c r="AX314" s="14" t="b">
        <f t="array" aca="1" ref="AX314" ca="1">IF(H314,N314&gt;0,"")</f>
        <v>1</v>
      </c>
      <c r="AY314" s="17" t="str">
        <f t="shared" ca="1" si="6980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6981"/>
        <v>1</v>
      </c>
      <c r="BB314" s="17" t="b">
        <v>0</v>
      </c>
      <c r="BC314" s="17" t="b">
        <f t="shared" ca="1" si="6982"/>
        <v>1</v>
      </c>
      <c r="BD314" s="17" t="b">
        <f t="shared" ca="1" si="6983"/>
        <v>0</v>
      </c>
      <c r="BE314" s="17" t="str">
        <f t="shared" ca="1" si="5277"/>
        <v/>
      </c>
      <c r="BF314" s="17" t="b">
        <f t="shared" ca="1" si="5278"/>
        <v>0</v>
      </c>
      <c r="BG314" s="17" t="b">
        <f t="shared" ca="1" si="6984"/>
        <v>0</v>
      </c>
      <c r="BH314" s="17" t="b">
        <f t="shared" ca="1" si="6985"/>
        <v>1</v>
      </c>
      <c r="BI314" s="17">
        <f t="shared" ca="1" si="6986"/>
        <v>2</v>
      </c>
      <c r="BJ314" s="17" t="b">
        <f t="shared" ca="1" si="6987"/>
        <v>0</v>
      </c>
      <c r="BK314" s="17" t="str">
        <f t="shared" ca="1" si="5283"/>
        <v/>
      </c>
      <c r="BL314" s="17" t="str">
        <f t="shared" ca="1" si="6988"/>
        <v/>
      </c>
      <c r="BM314" s="17" t="str">
        <f t="shared" ca="1" si="6989"/>
        <v>F</v>
      </c>
      <c r="BN314" s="17" t="str">
        <f t="shared" ca="1" si="6990"/>
        <v>F</v>
      </c>
      <c r="BO314" s="17" t="str">
        <f t="shared" ca="1" si="6991"/>
        <v>N</v>
      </c>
      <c r="BP314" s="14" t="b">
        <f t="shared" ca="1" si="6992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6993"/>
        <v/>
      </c>
      <c r="DE314" s="14" t="str">
        <f t="shared" ca="1" si="6994"/>
        <v/>
      </c>
      <c r="DF314" s="14" t="str">
        <f t="shared" ca="1" si="6995"/>
        <v/>
      </c>
      <c r="DG314" s="14" t="str">
        <f t="shared" ca="1" si="6996"/>
        <v/>
      </c>
      <c r="DH314" s="14" t="str">
        <f t="shared" ca="1" si="6997"/>
        <v/>
      </c>
      <c r="DI314" s="14" t="str">
        <f t="shared" ca="1" si="6998"/>
        <v/>
      </c>
      <c r="DJ314" s="14" t="str">
        <f t="shared" ca="1" si="6999"/>
        <v/>
      </c>
      <c r="DK314" s="14" t="str">
        <f t="shared" ca="1" si="7000"/>
        <v/>
      </c>
      <c r="DL314" s="14" t="str">
        <f t="shared" ca="1" si="7001"/>
        <v/>
      </c>
      <c r="DM314" s="14" t="str">
        <f t="shared" ca="1" si="7002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003"/>
        <v/>
      </c>
      <c r="DP314" s="14" t="str">
        <f t="shared" ca="1" si="7004"/>
        <v/>
      </c>
      <c r="DQ314" s="14" t="str">
        <f t="shared" ca="1" si="7005"/>
        <v/>
      </c>
      <c r="DR314" s="14" t="str">
        <f t="shared" ca="1" si="7006"/>
        <v/>
      </c>
      <c r="DS314" s="14" t="str">
        <f t="shared" ca="1" si="7007"/>
        <v/>
      </c>
      <c r="DZ314" s="14" t="b">
        <f t="shared" ca="1" si="7008"/>
        <v>0</v>
      </c>
      <c r="EA314" s="14" t="str">
        <f t="shared" ca="1" si="7009"/>
        <v>Immunosupressors (q_96a)</v>
      </c>
      <c r="EB314" s="14" t="str">
        <f t="shared" ca="1" si="7010"/>
        <v xml:space="preserve">Values must be numeric. </v>
      </c>
      <c r="EC314" s="14" t="str">
        <f t="shared" ca="1" si="7011"/>
        <v xml:space="preserve">Immunosupressors (q_96a): Values must be numeric. </v>
      </c>
      <c r="ED314" s="14" t="str">
        <f t="shared" ca="1" si="7012"/>
        <v/>
      </c>
      <c r="EE314" s="14" t="str">
        <f t="shared" ca="1" si="7013"/>
        <v>Values must be numeric</v>
      </c>
      <c r="EF314" s="14" t="str">
        <f t="shared" ca="1" si="7014"/>
        <v/>
      </c>
      <c r="EG314" s="14" t="str">
        <f t="shared" ca="1" si="7015"/>
        <v/>
      </c>
      <c r="EM314" s="14" t="b">
        <f t="shared" ca="1" si="7016"/>
        <v>1</v>
      </c>
      <c r="EN314" s="14">
        <f t="shared" ca="1" si="7017"/>
        <v>297</v>
      </c>
      <c r="EO314" s="14" t="str">
        <f t="shared" ca="1" si="7018"/>
        <v>q_96a</v>
      </c>
      <c r="EP314" s="14" t="str">
        <f t="shared" ca="1" si="7019"/>
        <v xml:space="preserve">Immunosupressors (q_96a): Values must be numeric. </v>
      </c>
      <c r="EQ314" s="14" t="str">
        <f t="shared" ca="1" si="7020"/>
        <v/>
      </c>
    </row>
    <row r="315" spans="2:147" s="14" customFormat="1">
      <c r="B315" s="14" t="str">
        <f t="shared" ca="1" si="6950"/>
        <v/>
      </c>
      <c r="C315" s="14">
        <f t="shared" ca="1" si="6951"/>
        <v>298</v>
      </c>
      <c r="D315" s="14">
        <f t="shared" si="6952"/>
        <v>313</v>
      </c>
      <c r="E315" s="14" t="str">
        <f t="shared" ca="1" si="6953"/>
        <v>I</v>
      </c>
      <c r="F315" s="14" t="str">
        <f t="shared" ca="1" si="6954"/>
        <v>q_96b</v>
      </c>
      <c r="G315" s="14" t="str">
        <f t="shared" ca="1" si="6955"/>
        <v>Immunosupressor's name</v>
      </c>
      <c r="H315" s="14" t="b">
        <f t="shared" ca="1" si="6956"/>
        <v>1</v>
      </c>
      <c r="I315" s="14" t="str">
        <f ca="1">IF($H315,ADDRESS(3,(D315+1)*2-1,4,,"["&amp;wew!$G$7&amp;"]"&amp;_sheetname_labels)&amp;":"&amp;ADDRESS(2+ster!$B$20,(D315+1)*2-1,4),"")</f>
        <v>[DBTemplate.xlsm]labels!XC3:XC725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6957"/>
        <v>0</v>
      </c>
      <c r="N315" s="14">
        <f t="shared" ca="1" si="6958"/>
        <v>0</v>
      </c>
      <c r="O315" s="14" t="str">
        <f t="shared" ca="1" si="6959"/>
        <v>q_96b</v>
      </c>
      <c r="P315" s="14" t="str">
        <f t="shared" ca="1" si="6960"/>
        <v>Immunosupressor's name</v>
      </c>
      <c r="Q315" s="14" t="str">
        <f ca="1">IF($BP315,ADDRESS(3,D315+1,4,,"["&amp;wew!$G$7&amp;"]"&amp;_sheetname_dataframe)&amp;":"&amp;ADDRESS(2+ster!$C$14,D315+1,4),"")</f>
        <v>[DBTemplate.xlsm]data_frame!LB3:LB3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6961"/>
        <v>0</v>
      </c>
      <c r="AA315" s="12" t="str">
        <f t="shared" ca="1" si="696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6963"/>
        <v>1</v>
      </c>
      <c r="AE315" s="17" t="b">
        <f t="shared" ca="1" si="696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6965"/>
        <v/>
      </c>
      <c r="AH315" s="17" t="b">
        <f t="shared" ca="1" si="696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6967"/>
        <v/>
      </c>
      <c r="AK315" s="17" t="b">
        <f t="shared" ca="1" si="6968"/>
        <v>0</v>
      </c>
      <c r="AL315" s="17" t="b">
        <f t="shared" ca="1" si="6969"/>
        <v>0</v>
      </c>
      <c r="AM315" s="17" t="b">
        <f t="shared" ca="1" si="6970"/>
        <v>0</v>
      </c>
      <c r="AN315" s="17">
        <f t="shared" ca="1" si="6971"/>
        <v>0</v>
      </c>
      <c r="AO315" s="24" t="str">
        <f t="shared" ca="1" si="6972"/>
        <v/>
      </c>
      <c r="AP315" s="24" t="str">
        <f t="shared" ca="1" si="6973"/>
        <v/>
      </c>
      <c r="AQ315" s="17" t="b">
        <f t="shared" ca="1" si="5266"/>
        <v>0</v>
      </c>
      <c r="AR315" s="17" t="b">
        <f t="shared" ca="1" si="6974"/>
        <v>0</v>
      </c>
      <c r="AS315" s="17" t="b">
        <f t="shared" ca="1" si="6975"/>
        <v>0</v>
      </c>
      <c r="AT315" s="17" t="b">
        <f t="shared" ca="1" si="6976"/>
        <v>1</v>
      </c>
      <c r="AU315" s="17" t="b">
        <f t="shared" ca="1" si="6977"/>
        <v>0</v>
      </c>
      <c r="AV315" s="17" t="b">
        <f t="shared" ca="1" si="6978"/>
        <v>0</v>
      </c>
      <c r="AW315" s="17" t="b">
        <f t="shared" ca="1" si="6979"/>
        <v>0</v>
      </c>
      <c r="AX315" s="14" t="b">
        <f t="array" aca="1" ref="AX315" ca="1">IF(H315,N315&gt;0,"")</f>
        <v>0</v>
      </c>
      <c r="AY315" s="17" t="str">
        <f t="shared" ca="1" si="6980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6981"/>
        <v>0</v>
      </c>
      <c r="BB315" s="17" t="b">
        <v>0</v>
      </c>
      <c r="BC315" s="17" t="str">
        <f t="shared" ca="1" si="6982"/>
        <v/>
      </c>
      <c r="BD315" s="17" t="str">
        <f t="shared" ca="1" si="6983"/>
        <v/>
      </c>
      <c r="BE315" s="17" t="b">
        <f t="shared" ca="1" si="5277"/>
        <v>0</v>
      </c>
      <c r="BF315" s="17" t="str">
        <f t="shared" ca="1" si="5278"/>
        <v/>
      </c>
      <c r="BG315" s="17" t="str">
        <f t="shared" ca="1" si="6984"/>
        <v/>
      </c>
      <c r="BH315" s="17" t="str">
        <f t="shared" ca="1" si="6985"/>
        <v/>
      </c>
      <c r="BI315" s="17" t="str">
        <f t="shared" ca="1" si="6986"/>
        <v/>
      </c>
      <c r="BJ315" s="17" t="b">
        <f t="shared" ca="1" si="6987"/>
        <v>0</v>
      </c>
      <c r="BK315" s="17" t="str">
        <f t="shared" ca="1" si="5283"/>
        <v/>
      </c>
      <c r="BL315" s="17" t="str">
        <f t="shared" ca="1" si="6988"/>
        <v/>
      </c>
      <c r="BM315" s="17" t="str">
        <f t="shared" ca="1" si="6989"/>
        <v>S</v>
      </c>
      <c r="BN315" s="17" t="str">
        <f t="shared" ca="1" si="6990"/>
        <v>S</v>
      </c>
      <c r="BO315" s="17" t="str">
        <f t="shared" ca="1" si="6991"/>
        <v>N</v>
      </c>
      <c r="BP315" s="14" t="b">
        <f t="shared" ca="1" si="6992"/>
        <v>1</v>
      </c>
      <c r="BQ315" s="35"/>
      <c r="BU315" s="14" t="s">
        <v>386</v>
      </c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6993"/>
        <v/>
      </c>
      <c r="DE315" s="14" t="str">
        <f t="shared" ca="1" si="6994"/>
        <v/>
      </c>
      <c r="DF315" s="14" t="str">
        <f t="shared" ca="1" si="6995"/>
        <v/>
      </c>
      <c r="DG315" s="14" t="str">
        <f t="shared" ca="1" si="6996"/>
        <v/>
      </c>
      <c r="DH315" s="14" t="str">
        <f t="shared" ca="1" si="6997"/>
        <v/>
      </c>
      <c r="DI315" s="14" t="str">
        <f t="shared" ca="1" si="6998"/>
        <v/>
      </c>
      <c r="DJ315" s="14" t="str">
        <f t="shared" ca="1" si="6999"/>
        <v/>
      </c>
      <c r="DK315" s="14" t="str">
        <f t="shared" ca="1" si="7000"/>
        <v/>
      </c>
      <c r="DL315" s="14" t="str">
        <f t="shared" ca="1" si="7001"/>
        <v/>
      </c>
      <c r="DM315" s="14" t="str">
        <f t="shared" ca="1" si="7002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003"/>
        <v/>
      </c>
      <c r="DP315" s="14" t="str">
        <f t="shared" ca="1" si="7004"/>
        <v/>
      </c>
      <c r="DQ315" s="14" t="str">
        <f t="shared" ca="1" si="7005"/>
        <v/>
      </c>
      <c r="DR315" s="14" t="str">
        <f t="shared" ca="1" si="7006"/>
        <v/>
      </c>
      <c r="DS315" s="14" t="str">
        <f t="shared" ca="1" si="7007"/>
        <v/>
      </c>
      <c r="DZ315" s="14" t="b">
        <f t="shared" ca="1" si="7008"/>
        <v>0</v>
      </c>
      <c r="EA315" s="14" t="str">
        <f t="shared" ca="1" si="7009"/>
        <v/>
      </c>
      <c r="EB315" s="14" t="str">
        <f t="shared" ca="1" si="7010"/>
        <v/>
      </c>
      <c r="EC315" s="14" t="str">
        <f t="shared" ca="1" si="7011"/>
        <v/>
      </c>
      <c r="ED315" s="14" t="str">
        <f t="shared" ca="1" si="7012"/>
        <v/>
      </c>
      <c r="EE315" s="14" t="str">
        <f t="shared" ca="1" si="7013"/>
        <v/>
      </c>
      <c r="EF315" s="14" t="str">
        <f t="shared" ca="1" si="7014"/>
        <v/>
      </c>
      <c r="EG315" s="14" t="str">
        <f t="shared" ca="1" si="7015"/>
        <v/>
      </c>
      <c r="EM315" s="14" t="b">
        <f t="shared" ca="1" si="7016"/>
        <v>0</v>
      </c>
      <c r="EN315" s="14" t="str">
        <f t="shared" ca="1" si="7017"/>
        <v/>
      </c>
      <c r="EO315" s="14" t="str">
        <f t="shared" ca="1" si="7018"/>
        <v/>
      </c>
      <c r="EP315" s="14" t="str">
        <f t="shared" ca="1" si="7019"/>
        <v/>
      </c>
      <c r="EQ315" s="14" t="str">
        <f t="shared" ca="1" si="7020"/>
        <v/>
      </c>
    </row>
    <row r="316" spans="2:147" s="14" customFormat="1">
      <c r="B316" s="14" t="str">
        <f t="shared" ca="1" si="6950"/>
        <v/>
      </c>
      <c r="C316" s="14">
        <f t="shared" ca="1" si="6951"/>
        <v>299</v>
      </c>
      <c r="D316" s="14">
        <f t="shared" si="6952"/>
        <v>314</v>
      </c>
      <c r="E316" s="14" t="str">
        <f t="shared" ca="1" si="6953"/>
        <v>N</v>
      </c>
      <c r="F316" s="14" t="str">
        <f t="shared" ca="1" si="6954"/>
        <v>q_97a</v>
      </c>
      <c r="G316" s="14" t="str">
        <f t="shared" ca="1" si="6955"/>
        <v>SOD1 mutation</v>
      </c>
      <c r="H316" s="14" t="b">
        <f t="shared" ca="1" si="6956"/>
        <v>1</v>
      </c>
      <c r="I316" s="14" t="str">
        <f ca="1">IF($H316,ADDRESS(3,(D316+1)*2-1,4,,"["&amp;wew!$G$7&amp;"]"&amp;_sheetname_labels)&amp;":"&amp;ADDRESS(2+ster!$B$20,(D316+1)*2-1,4),"")</f>
        <v>[DBTemplate.xlsm]labels!XE3:XE725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[DBTemplate.xlsm]labels!XE3:XE5</v>
      </c>
      <c r="L316" s="14" t="str">
        <f ca="1">IF($H316,IF($J316&gt;0,ADDRESS(3,(D316+1)*2,4,,"["&amp;wew!$G$7&amp;"]"&amp;_sheetname_labels)&amp;":"&amp;ADDRESS(2+J316,(D316+1)*2,4),""),"")</f>
        <v>[DBTemplate.xlsm]labels!XF3:XF5</v>
      </c>
      <c r="M316" s="14">
        <f t="shared" ca="1" si="6957"/>
        <v>0</v>
      </c>
      <c r="N316" s="14">
        <f t="shared" ca="1" si="6958"/>
        <v>3</v>
      </c>
      <c r="O316" s="14" t="str">
        <f t="shared" ca="1" si="6959"/>
        <v>q_97a</v>
      </c>
      <c r="P316" s="14" t="str">
        <f t="shared" ca="1" si="6960"/>
        <v>SOD1 mutation</v>
      </c>
      <c r="Q316" s="14" t="str">
        <f ca="1">IF($BP316,ADDRESS(3,D316+1,4,,"["&amp;wew!$G$7&amp;"]"&amp;_sheetname_dataframe)&amp;":"&amp;ADDRESS(2+ster!$C$14,D316+1,4),"")</f>
        <v>[DBTemplate.xlsm]data_frame!LC3:LC3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6961"/>
        <v>0</v>
      </c>
      <c r="AA316" s="12">
        <f t="shared" ca="1" si="696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6963"/>
        <v>1</v>
      </c>
      <c r="AE316" s="17" t="b">
        <f t="shared" ca="1" si="696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6965"/>
        <v/>
      </c>
      <c r="AH316" s="17" t="b">
        <f t="shared" ca="1" si="696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6967"/>
        <v/>
      </c>
      <c r="AK316" s="17" t="b">
        <f t="shared" ca="1" si="6968"/>
        <v>0</v>
      </c>
      <c r="AL316" s="17" t="b">
        <f t="shared" ca="1" si="6969"/>
        <v>0</v>
      </c>
      <c r="AM316" s="17" t="b">
        <f t="shared" ca="1" si="6970"/>
        <v>0</v>
      </c>
      <c r="AN316" s="17">
        <f t="shared" ca="1" si="6971"/>
        <v>0</v>
      </c>
      <c r="AO316" s="24" t="str">
        <f t="shared" ca="1" si="6972"/>
        <v/>
      </c>
      <c r="AP316" s="24" t="str">
        <f t="shared" ca="1" si="6973"/>
        <v/>
      </c>
      <c r="AQ316" s="17" t="b">
        <f t="shared" ca="1" si="5266"/>
        <v>0</v>
      </c>
      <c r="AR316" s="17" t="b">
        <f t="shared" ca="1" si="6974"/>
        <v>0</v>
      </c>
      <c r="AS316" s="17" t="b">
        <f t="shared" ca="1" si="6975"/>
        <v>0</v>
      </c>
      <c r="AT316" s="17" t="b">
        <f t="shared" ca="1" si="6976"/>
        <v>0</v>
      </c>
      <c r="AU316" s="17" t="b">
        <f t="shared" ca="1" si="6977"/>
        <v>1</v>
      </c>
      <c r="AV316" s="17" t="b">
        <f t="shared" ca="1" si="6978"/>
        <v>0</v>
      </c>
      <c r="AW316" s="17" t="b">
        <f t="shared" ca="1" si="6979"/>
        <v>1</v>
      </c>
      <c r="AX316" s="14" t="b">
        <f t="array" aca="1" ref="AX316" ca="1">IF(H316,N316&gt;0,"")</f>
        <v>1</v>
      </c>
      <c r="AY316" s="17" t="str">
        <f t="shared" ca="1" si="6980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6981"/>
        <v>1</v>
      </c>
      <c r="BB316" s="17" t="b">
        <v>0</v>
      </c>
      <c r="BC316" s="17" t="b">
        <f t="shared" ca="1" si="6982"/>
        <v>1</v>
      </c>
      <c r="BD316" s="17" t="b">
        <f t="shared" ca="1" si="6983"/>
        <v>0</v>
      </c>
      <c r="BE316" s="17" t="str">
        <f t="shared" ca="1" si="5277"/>
        <v/>
      </c>
      <c r="BF316" s="17" t="b">
        <f t="shared" ca="1" si="5278"/>
        <v>0</v>
      </c>
      <c r="BG316" s="17" t="b">
        <f t="shared" ca="1" si="6984"/>
        <v>0</v>
      </c>
      <c r="BH316" s="17" t="b">
        <f t="shared" ca="1" si="6985"/>
        <v>1</v>
      </c>
      <c r="BI316" s="17">
        <f t="shared" ca="1" si="6986"/>
        <v>2</v>
      </c>
      <c r="BJ316" s="17" t="b">
        <f t="shared" ca="1" si="6987"/>
        <v>0</v>
      </c>
      <c r="BK316" s="17" t="str">
        <f t="shared" ca="1" si="5283"/>
        <v/>
      </c>
      <c r="BL316" s="17" t="str">
        <f t="shared" ca="1" si="6988"/>
        <v/>
      </c>
      <c r="BM316" s="17" t="str">
        <f t="shared" ca="1" si="6989"/>
        <v>F</v>
      </c>
      <c r="BN316" s="17" t="str">
        <f t="shared" ca="1" si="6990"/>
        <v>F</v>
      </c>
      <c r="BO316" s="17" t="str">
        <f t="shared" ca="1" si="6991"/>
        <v>N</v>
      </c>
      <c r="BP316" s="14" t="b">
        <f t="shared" ca="1" si="6992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6993"/>
        <v/>
      </c>
      <c r="DE316" s="14" t="str">
        <f t="shared" ca="1" si="6994"/>
        <v/>
      </c>
      <c r="DF316" s="14" t="str">
        <f t="shared" ca="1" si="6995"/>
        <v/>
      </c>
      <c r="DG316" s="14" t="str">
        <f t="shared" ca="1" si="6996"/>
        <v/>
      </c>
      <c r="DH316" s="14" t="str">
        <f t="shared" ca="1" si="6997"/>
        <v/>
      </c>
      <c r="DI316" s="14" t="str">
        <f t="shared" ca="1" si="6998"/>
        <v/>
      </c>
      <c r="DJ316" s="14" t="str">
        <f t="shared" ca="1" si="6999"/>
        <v/>
      </c>
      <c r="DK316" s="14" t="str">
        <f t="shared" ca="1" si="7000"/>
        <v/>
      </c>
      <c r="DL316" s="14" t="str">
        <f t="shared" ca="1" si="7001"/>
        <v/>
      </c>
      <c r="DM316" s="14" t="str">
        <f t="shared" ca="1" si="7002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003"/>
        <v/>
      </c>
      <c r="DP316" s="14" t="str">
        <f t="shared" ca="1" si="7004"/>
        <v/>
      </c>
      <c r="DQ316" s="14" t="str">
        <f t="shared" ca="1" si="7005"/>
        <v/>
      </c>
      <c r="DR316" s="14" t="str">
        <f t="shared" ca="1" si="7006"/>
        <v/>
      </c>
      <c r="DS316" s="14" t="str">
        <f t="shared" ca="1" si="7007"/>
        <v/>
      </c>
      <c r="DZ316" s="14" t="b">
        <f t="shared" ca="1" si="7008"/>
        <v>0</v>
      </c>
      <c r="EA316" s="14" t="str">
        <f t="shared" ca="1" si="7009"/>
        <v>SOD1 mutation (q_97a)</v>
      </c>
      <c r="EB316" s="14" t="str">
        <f t="shared" ca="1" si="7010"/>
        <v xml:space="preserve">Values must be numeric. </v>
      </c>
      <c r="EC316" s="14" t="str">
        <f t="shared" ca="1" si="7011"/>
        <v xml:space="preserve">SOD1 mutation (q_97a): Values must be numeric. </v>
      </c>
      <c r="ED316" s="14" t="str">
        <f t="shared" ca="1" si="7012"/>
        <v/>
      </c>
      <c r="EE316" s="14" t="str">
        <f t="shared" ca="1" si="7013"/>
        <v>Values must be numeric</v>
      </c>
      <c r="EF316" s="14" t="str">
        <f t="shared" ca="1" si="7014"/>
        <v/>
      </c>
      <c r="EG316" s="14" t="str">
        <f t="shared" ca="1" si="7015"/>
        <v/>
      </c>
      <c r="EM316" s="14" t="b">
        <f t="shared" ca="1" si="7016"/>
        <v>1</v>
      </c>
      <c r="EN316" s="14">
        <f t="shared" ca="1" si="7017"/>
        <v>299</v>
      </c>
      <c r="EO316" s="14" t="str">
        <f t="shared" ca="1" si="7018"/>
        <v>q_97a</v>
      </c>
      <c r="EP316" s="14" t="str">
        <f t="shared" ca="1" si="7019"/>
        <v xml:space="preserve">SOD1 mutation (q_97a): Values must be numeric. </v>
      </c>
      <c r="EQ316" s="14" t="str">
        <f t="shared" ca="1" si="7020"/>
        <v/>
      </c>
    </row>
    <row r="317" spans="2:147" s="14" customFormat="1">
      <c r="B317" s="14" t="str">
        <f t="shared" ca="1" si="6950"/>
        <v/>
      </c>
      <c r="C317" s="14">
        <f t="shared" ca="1" si="6951"/>
        <v>300</v>
      </c>
      <c r="D317" s="14">
        <f t="shared" si="6952"/>
        <v>315</v>
      </c>
      <c r="E317" s="14" t="str">
        <f t="shared" ca="1" si="6953"/>
        <v>I</v>
      </c>
      <c r="F317" s="14" t="str">
        <f t="shared" ca="1" si="6954"/>
        <v>q_97b</v>
      </c>
      <c r="G317" s="14" t="str">
        <f t="shared" ca="1" si="6955"/>
        <v>SOD1 mutation type</v>
      </c>
      <c r="H317" s="14" t="b">
        <f t="shared" ca="1" si="6956"/>
        <v>1</v>
      </c>
      <c r="I317" s="14" t="str">
        <f ca="1">IF($H317,ADDRESS(3,(D317+1)*2-1,4,,"["&amp;wew!$G$7&amp;"]"&amp;_sheetname_labels)&amp;":"&amp;ADDRESS(2+ster!$B$20,(D317+1)*2-1,4),"")</f>
        <v>[DBTemplate.xlsm]labels!XG3:XG725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6957"/>
        <v>0</v>
      </c>
      <c r="N317" s="14">
        <f t="shared" ca="1" si="6958"/>
        <v>0</v>
      </c>
      <c r="O317" s="14" t="str">
        <f t="shared" ca="1" si="6959"/>
        <v>q_97b</v>
      </c>
      <c r="P317" s="14" t="str">
        <f t="shared" ca="1" si="6960"/>
        <v>SOD1 mutation type</v>
      </c>
      <c r="Q317" s="14" t="str">
        <f ca="1">IF($BP317,ADDRESS(3,D317+1,4,,"["&amp;wew!$G$7&amp;"]"&amp;_sheetname_dataframe)&amp;":"&amp;ADDRESS(2+ster!$C$14,D317+1,4),"")</f>
        <v>[DBTemplate.xlsm]data_frame!LD3:LD3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6961"/>
        <v>0</v>
      </c>
      <c r="AA317" s="12" t="str">
        <f t="shared" ca="1" si="696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6963"/>
        <v>1</v>
      </c>
      <c r="AE317" s="17" t="b">
        <f t="shared" ca="1" si="696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6965"/>
        <v/>
      </c>
      <c r="AH317" s="17" t="b">
        <f t="shared" ca="1" si="696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6967"/>
        <v/>
      </c>
      <c r="AK317" s="17" t="b">
        <f t="shared" ca="1" si="6968"/>
        <v>0</v>
      </c>
      <c r="AL317" s="17" t="b">
        <f t="shared" ca="1" si="6969"/>
        <v>0</v>
      </c>
      <c r="AM317" s="17" t="b">
        <f t="shared" ca="1" si="6970"/>
        <v>0</v>
      </c>
      <c r="AN317" s="17">
        <f t="shared" ca="1" si="6971"/>
        <v>0</v>
      </c>
      <c r="AO317" s="24" t="str">
        <f t="shared" ca="1" si="6972"/>
        <v/>
      </c>
      <c r="AP317" s="24" t="str">
        <f t="shared" ca="1" si="6973"/>
        <v/>
      </c>
      <c r="AQ317" s="17" t="b">
        <f t="shared" ca="1" si="5266"/>
        <v>0</v>
      </c>
      <c r="AR317" s="17" t="b">
        <f t="shared" ca="1" si="6974"/>
        <v>0</v>
      </c>
      <c r="AS317" s="17" t="b">
        <f t="shared" ca="1" si="6975"/>
        <v>0</v>
      </c>
      <c r="AT317" s="17" t="b">
        <f t="shared" ca="1" si="6976"/>
        <v>1</v>
      </c>
      <c r="AU317" s="17" t="b">
        <f t="shared" ca="1" si="6977"/>
        <v>0</v>
      </c>
      <c r="AV317" s="17" t="b">
        <f t="shared" ca="1" si="6978"/>
        <v>0</v>
      </c>
      <c r="AW317" s="17" t="b">
        <f t="shared" ca="1" si="6979"/>
        <v>0</v>
      </c>
      <c r="AX317" s="14" t="b">
        <f t="array" aca="1" ref="AX317" ca="1">IF(H317,N317&gt;0,"")</f>
        <v>0</v>
      </c>
      <c r="AY317" s="17" t="str">
        <f t="shared" ca="1" si="6980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6981"/>
        <v>0</v>
      </c>
      <c r="BB317" s="17" t="b">
        <v>0</v>
      </c>
      <c r="BC317" s="17" t="str">
        <f t="shared" ca="1" si="6982"/>
        <v/>
      </c>
      <c r="BD317" s="17" t="str">
        <f t="shared" ca="1" si="6983"/>
        <v/>
      </c>
      <c r="BE317" s="17" t="b">
        <f t="shared" ca="1" si="5277"/>
        <v>0</v>
      </c>
      <c r="BF317" s="17" t="str">
        <f t="shared" ca="1" si="5278"/>
        <v/>
      </c>
      <c r="BG317" s="17" t="str">
        <f t="shared" ca="1" si="6984"/>
        <v/>
      </c>
      <c r="BH317" s="17" t="str">
        <f t="shared" ca="1" si="6985"/>
        <v/>
      </c>
      <c r="BI317" s="17" t="str">
        <f t="shared" ca="1" si="6986"/>
        <v/>
      </c>
      <c r="BJ317" s="17" t="b">
        <f t="shared" ca="1" si="6987"/>
        <v>0</v>
      </c>
      <c r="BK317" s="17" t="str">
        <f t="shared" ca="1" si="5283"/>
        <v/>
      </c>
      <c r="BL317" s="17" t="str">
        <f t="shared" ca="1" si="6988"/>
        <v/>
      </c>
      <c r="BM317" s="17" t="str">
        <f t="shared" ca="1" si="6989"/>
        <v>S</v>
      </c>
      <c r="BN317" s="17" t="str">
        <f t="shared" ca="1" si="6990"/>
        <v>S</v>
      </c>
      <c r="BO317" s="17" t="str">
        <f t="shared" ca="1" si="6991"/>
        <v>N</v>
      </c>
      <c r="BP317" s="14" t="b">
        <f t="shared" ca="1" si="6992"/>
        <v>1</v>
      </c>
      <c r="BQ317" s="35"/>
      <c r="BU317" s="14" t="s">
        <v>386</v>
      </c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6993"/>
        <v/>
      </c>
      <c r="DE317" s="14" t="str">
        <f t="shared" ca="1" si="6994"/>
        <v/>
      </c>
      <c r="DF317" s="14" t="str">
        <f t="shared" ca="1" si="6995"/>
        <v/>
      </c>
      <c r="DG317" s="14" t="str">
        <f t="shared" ca="1" si="6996"/>
        <v/>
      </c>
      <c r="DH317" s="14" t="str">
        <f t="shared" ca="1" si="6997"/>
        <v/>
      </c>
      <c r="DI317" s="14" t="str">
        <f t="shared" ca="1" si="6998"/>
        <v/>
      </c>
      <c r="DJ317" s="14" t="str">
        <f t="shared" ca="1" si="6999"/>
        <v/>
      </c>
      <c r="DK317" s="14" t="str">
        <f t="shared" ca="1" si="7000"/>
        <v/>
      </c>
      <c r="DL317" s="14" t="str">
        <f t="shared" ca="1" si="7001"/>
        <v/>
      </c>
      <c r="DM317" s="14" t="str">
        <f t="shared" ca="1" si="7002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003"/>
        <v/>
      </c>
      <c r="DP317" s="14" t="str">
        <f t="shared" ca="1" si="7004"/>
        <v/>
      </c>
      <c r="DQ317" s="14" t="str">
        <f t="shared" ca="1" si="7005"/>
        <v/>
      </c>
      <c r="DR317" s="14" t="str">
        <f t="shared" ca="1" si="7006"/>
        <v/>
      </c>
      <c r="DS317" s="14" t="str">
        <f t="shared" ca="1" si="7007"/>
        <v/>
      </c>
      <c r="DZ317" s="14" t="b">
        <f t="shared" ca="1" si="7008"/>
        <v>0</v>
      </c>
      <c r="EA317" s="14" t="str">
        <f t="shared" ca="1" si="7009"/>
        <v/>
      </c>
      <c r="EB317" s="14" t="str">
        <f t="shared" ca="1" si="7010"/>
        <v/>
      </c>
      <c r="EC317" s="14" t="str">
        <f t="shared" ca="1" si="7011"/>
        <v/>
      </c>
      <c r="ED317" s="14" t="str">
        <f t="shared" ca="1" si="7012"/>
        <v/>
      </c>
      <c r="EE317" s="14" t="str">
        <f t="shared" ca="1" si="7013"/>
        <v/>
      </c>
      <c r="EF317" s="14" t="str">
        <f t="shared" ca="1" si="7014"/>
        <v/>
      </c>
      <c r="EG317" s="14" t="str">
        <f t="shared" ca="1" si="7015"/>
        <v/>
      </c>
      <c r="EM317" s="14" t="b">
        <f t="shared" ca="1" si="7016"/>
        <v>0</v>
      </c>
      <c r="EN317" s="14" t="str">
        <f t="shared" ca="1" si="7017"/>
        <v/>
      </c>
      <c r="EO317" s="14" t="str">
        <f t="shared" ca="1" si="7018"/>
        <v/>
      </c>
      <c r="EP317" s="14" t="str">
        <f t="shared" ca="1" si="7019"/>
        <v/>
      </c>
      <c r="EQ317" s="14" t="str">
        <f t="shared" ca="1" si="7020"/>
        <v/>
      </c>
    </row>
    <row r="318" spans="2:147" s="14" customFormat="1">
      <c r="B318" s="14" t="str">
        <f t="shared" ref="B318" ca="1" si="7021">DF318</f>
        <v/>
      </c>
      <c r="C318" s="14">
        <f t="shared" ref="C318" ca="1" si="7022">IF(OFFSET(B318,-1,COLUMN(VariableExists)-2),OFFSET(B318,-1,1)+1,OFFSET(B318,-1,1))</f>
        <v>301</v>
      </c>
      <c r="D318" s="14">
        <f t="shared" ref="D318" si="7023">ROW(A318)-2</f>
        <v>316</v>
      </c>
      <c r="E318" s="14" t="str">
        <f t="shared" ref="E318" ca="1" si="7024">IF(OR(G318="",ROW(G318)=2),"",IF(Z318&gt;0,"S",IF(AX318,IF(J318=2,"D","N"),"I")))</f>
        <v/>
      </c>
      <c r="F318" s="14" t="str">
        <f t="shared" ref="F318" ca="1" si="7025">IF(H318,O318,"")</f>
        <v/>
      </c>
      <c r="G318" s="14" t="str">
        <f t="shared" ref="G318" ca="1" si="7026">IF(H318,P318,"")</f>
        <v/>
      </c>
      <c r="H318" s="14" t="b">
        <f t="shared" ref="H318" ca="1" si="7027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028">IF($H318,IF(J318&gt;0,COUNTA(INDIRECT(K318))-COUNT(INDIRECT(K318)),0),"")</f>
        <v/>
      </c>
      <c r="N318" s="14" t="str">
        <f t="shared" ref="N318" ca="1" si="7029">IF(H318,J318-M318,"")</f>
        <v/>
      </c>
      <c r="O318" s="14" t="str">
        <f t="shared" ref="O318" ca="1" si="7030">IF(INDIRECT(ADDRESS(2,D318+1,,,_sheetname_dataframe))="","",INDIRECT(ADDRESS(2,D318+1,,,_sheetname_dataframe)))</f>
        <v>.verification_q_97b</v>
      </c>
      <c r="P318" s="14" t="str">
        <f t="shared" ref="P318" ca="1" si="7031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[DBTemplate.xlsm]data_frame!LE3:LE3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032">IF(H318,S318-T318-W318,"")</f>
        <v/>
      </c>
      <c r="AA318" s="12" t="str">
        <f t="shared" ref="AA318" ca="1" si="7033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034">IF($H318,IF(AC318&lt;&gt;"",IF(AC318=0,1,IF(AC318/W318&lt;0.15,2,3)),0),"")</f>
        <v/>
      </c>
      <c r="AE318" s="17" t="b">
        <f t="shared" ref="AE318" ca="1" si="7035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036">IF(AE318,IF($H318,IF(INDIRECT(ADDRESS(1,D318+2,,,_sheetname_dataframe))="","",INDIRECT(ADDRESS(1,D318+2,,,_sheetname_dataframe))),""),"")</f>
        <v/>
      </c>
      <c r="AH318" s="17" t="b">
        <f t="shared" ref="AH318" ca="1" si="7037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038">IF(AH318,IF($H318,IF(INDIRECT(ADDRESS(1,D318+3,,,_sheetname_dataframe))="","",INDIRECT(ADDRESS(1,D318+3,,,_sheetname_dataframe))),""),"")</f>
        <v/>
      </c>
      <c r="AK318" s="17" t="str">
        <f t="shared" ref="AK318" ca="1" si="7039">IF(H318,OR(AQ318,AD318=2),"")</f>
        <v/>
      </c>
      <c r="AL318" s="17" t="str">
        <f t="shared" ref="AL318" ca="1" si="7040">IF($H318,IF(BV318&lt;&gt;"",IF(OR(BM318="F",BM318="L",BM318="I",BM318="D"),BV318&lt;&gt;0)),"")</f>
        <v/>
      </c>
      <c r="AM318" s="17" t="str">
        <f t="shared" ref="AM318" ca="1" si="7041">IF($H318,AND(NOT(AL318),OR(IF(BW318&lt;&gt;"",IF(OR(BM318="F",BM318="L"),BW318&lt;&gt;0)),BM318="I",BM318="N",BM318="D")),"")</f>
        <v/>
      </c>
      <c r="AN318" s="17">
        <f t="shared" ref="AN318" ca="1" si="7042">IF(COUNTA(INDIRECT(Q318))=0,0, IF(AND(AO318&lt;&gt;"",X318&lt;AO318),1,IF(AND(AP318&lt;&gt;"",Y318&gt;AP318),1,IF(AND(AQ318,AC318&gt;0),2,0))))</f>
        <v>2</v>
      </c>
      <c r="AO318" s="24" t="str">
        <f t="shared" ref="AO318" ca="1" si="7043">IF($H318,IF(BY318&lt;&gt;"",IF(ISNUMBER(BY318),BY318,""),""),"")</f>
        <v/>
      </c>
      <c r="AP318" s="24" t="str">
        <f t="shared" ref="AP318" ca="1" si="7044">IF($H318,IF(BZ318&lt;&gt;"",IF(ISNUMBER(BZ318),BZ318,""),""),"")</f>
        <v/>
      </c>
      <c r="AQ318" s="17" t="str">
        <f t="shared" ca="1" si="5266"/>
        <v/>
      </c>
      <c r="AR318" s="17" t="str">
        <f t="shared" ref="AR318" ca="1" si="7045">IF(H318,IF(N318&gt;0,IF(BQ318&lt;&gt;"",BQ318&lt;&gt;0,FALSE),FALSE),"")</f>
        <v/>
      </c>
      <c r="AS318" s="17" t="str">
        <f t="shared" ref="AS318" ca="1" si="7046">IF(H318,IF(BR318&lt;&gt;"",BR318&lt;&gt;0,FALSE),"")</f>
        <v/>
      </c>
      <c r="AT318" s="17" t="str">
        <f t="shared" ref="AT318" ca="1" si="7047">IF(H318,IF(N318&gt;0,FALSE,IF(BU318&lt;&gt;"",MATCH(BU318,DataType,0)=1,FALSE)),"")</f>
        <v/>
      </c>
      <c r="AU318" s="17" t="str">
        <f t="shared" ref="AU318" ca="1" si="7048">IF(H318,IF(N318&gt;0,TRUE,IF(BU318&lt;&gt;"",MATCH(BU318,DataType,0)=2,FALSE)),"")</f>
        <v/>
      </c>
      <c r="AV318" s="17" t="str">
        <f t="shared" ref="AV318" ca="1" si="7049">IF(H318,IF(N318&gt;0,FALSE,IF(BU318&lt;&gt;"",MATCH(BU318,DataType,0)=3,FALSE)),"")</f>
        <v/>
      </c>
      <c r="AW318" s="17" t="str">
        <f t="shared" ref="AW318" ca="1" si="7050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051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052">IF(H318,BU318="",FALSE)</f>
        <v>0</v>
      </c>
      <c r="BB318" s="17" t="b">
        <v>0</v>
      </c>
      <c r="BC318" s="17" t="str">
        <f t="shared" ref="BC318" ca="1" si="7053">IF(BA318,IF(N318&gt;0,AND(AZ318,Z318=0),FALSE),"")</f>
        <v/>
      </c>
      <c r="BD318" s="17" t="str">
        <f t="shared" ref="BD318" ca="1" si="7054">IF(BA318,IF(N318&gt;0,AND(NOT(AZ318),Z318=0),FALSE),"")</f>
        <v/>
      </c>
      <c r="BE318" s="17" t="b">
        <f t="shared" ca="1" si="5277"/>
        <v>0</v>
      </c>
      <c r="BF318" s="17" t="str">
        <f t="shared" ca="1" si="5278"/>
        <v/>
      </c>
      <c r="BG318" s="17" t="str">
        <f t="shared" ref="BG318" ca="1" si="7055">IF(BA318,IF(OR(BB318:BF318),FALSE,IF(Z318=0,FALSE,Z318&gt;0)),"")</f>
        <v/>
      </c>
      <c r="BH318" s="17" t="str">
        <f t="shared" ref="BH318" ca="1" si="7056">IF(BA318,COUNTIF(BB318:BG318,TRUE)=1,"")</f>
        <v/>
      </c>
      <c r="BI318" s="17" t="str">
        <f t="shared" ref="BI318" ca="1" si="7057">IF(BA318,IFERROR(MATCH(TRUE,BB318:BG318,0),7),"")</f>
        <v/>
      </c>
      <c r="BJ318" s="17" t="b">
        <f t="shared" ref="BJ318" ca="1" si="7058">DF318&lt;&gt;""</f>
        <v>0</v>
      </c>
      <c r="BK318" s="17" t="str">
        <f t="shared" ca="1" si="5283"/>
        <v/>
      </c>
      <c r="BL318" s="17" t="str">
        <f t="shared" ref="BL318" ca="1" si="7059">IF(H318,IF(AND(NOT(BA318),AU318),AC318&gt;0,""),"")</f>
        <v/>
      </c>
      <c r="BM318" s="17" t="str">
        <f t="shared" ref="BM318" ca="1" si="7060">IF(H318,IF(BA318,CHOOSE(BI318,"0","F","L","I","N",IF(AA318&gt;0.5,"N","S"),"0"),CHOOSE(MATCH(BU318,DataType,0),"S",IF(BK318,"I","N"),"D"  )),"")</f>
        <v/>
      </c>
      <c r="BN318" s="17" t="str">
        <f t="shared" ref="BN318" ca="1" si="7061">IF(H318,IF(BJ318,"E",IF(BA318,CHOOSE(BI318,"0","F","L","I","N","S","0"),CHOOSE(MATCH(BU318,DataType,0),"S",IF(BK318,"I","N"),"D"  ))),"")</f>
        <v/>
      </c>
      <c r="BO318" s="17" t="str">
        <f t="shared" ref="BO318" ca="1" si="7062">IF($H318,IF(BM318="0","",IF(AND(AR318,N318=2),"D",IF(BM318="S","N",IF(AL318,"O",IF(AM318,"I","N"))))),"")</f>
        <v/>
      </c>
      <c r="BP318" s="14" t="b">
        <f t="shared" ref="BP318" ca="1" si="7063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064">IF(MID(DC318,1,1)="■",MID(DC318,2,LEN(DC318)),DC318)</f>
        <v/>
      </c>
      <c r="DE318" s="14" t="str">
        <f t="shared" ref="DE318" ca="1" si="7065">IF(DD318&lt;&gt;"",IF(MID(DD318,LEN(DD318),1)="■",MID(DD318,1,LEN(DD318)-1),DD318),"")</f>
        <v/>
      </c>
      <c r="DF318" s="14" t="str">
        <f t="shared" ref="DF318" ca="1" si="7066">IFERROR(IF(DE318&lt;&gt;"",SUBSTITUTE(DE318,"■",". "),""),"##INTERNAL_ERROR")</f>
        <v/>
      </c>
      <c r="DG318" s="14" t="str">
        <f t="shared" ref="DG318" ca="1" si="7067">IF(CN318&lt;&gt;0,"Variable name don't comply with the naming convention","")</f>
        <v/>
      </c>
      <c r="DH318" s="14" t="str">
        <f t="shared" ref="DH318" ca="1" si="7068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069">IF(CP318&lt;&gt;"","Variable label exceed length 150","")</f>
        <v/>
      </c>
      <c r="DJ318" s="14" t="str">
        <f t="shared" ref="DJ318" ca="1" si="7070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071">IF(CR318&lt;&gt;"","The following cases have values below declared theorethical min: " &amp;SUBSTITUTE(CR318," ",", "),"")</f>
        <v/>
      </c>
      <c r="DL318" s="14" t="str">
        <f t="shared" ref="DL318" ca="1" si="7072">IF(CS318&lt;&gt;"","The following cases have values above declared theorethical max: " &amp;SUBSTITUTE(CS318," ",", "),"")</f>
        <v/>
      </c>
      <c r="DM318" s="14" t="str">
        <f t="shared" ref="DM318" ca="1" si="7073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074">IF(CV318&lt;&gt;"","The following records are missing in this required field: " &amp;SUBSTITUTE(CV318," ",", "),"")</f>
        <v/>
      </c>
      <c r="DP318" s="14" t="str">
        <f t="shared" ref="DP318" ca="1" si="7075">IF(CW318&lt;&gt;"","The following cases have non-integer values: " &amp;SUBSTITUTE(CW318," ",", "),"")</f>
        <v/>
      </c>
      <c r="DQ318" s="14" t="str">
        <f t="shared" ref="DQ318" ca="1" si="7076">IF(CX318&lt;&gt;"","The following cases are non-numeric: " &amp;SUBSTITUTE(CX318," ",", "),"")</f>
        <v/>
      </c>
      <c r="DR318" s="14" t="str">
        <f t="shared" ref="DR318" ca="1" si="7077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078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079">OR(ED318&lt;&gt;"",EF318&lt;&gt;"",EG318&lt;&gt;"")</f>
        <v>0</v>
      </c>
      <c r="EA318" s="14" t="str">
        <f t="shared" ref="EA318" ca="1" si="7080">IF(EB318&lt;&gt;"",G318 &amp; " (" &amp; F318 &amp; ")","")</f>
        <v/>
      </c>
      <c r="EB318" s="14" t="str">
        <f t="shared" ref="EB318" ca="1" si="7081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082">IF(EB318&lt;&gt;"",G318 &amp; " (" &amp; F318 &amp; "): " &amp; EB318,"")</f>
        <v/>
      </c>
      <c r="ED318" s="14" t="str">
        <f t="shared" ref="ED318" ca="1" si="7083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084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085">IF($H318,AG318,"")</f>
        <v/>
      </c>
      <c r="EG318" s="14" t="str">
        <f t="shared" ref="EG318" ca="1" si="7086">IF($H318,AJ318,"")</f>
        <v/>
      </c>
      <c r="EM318" s="14" t="b">
        <f t="shared" ref="EM318" ca="1" si="7087">OR(EC318&lt;&gt;"",DF318&lt;&gt;"")</f>
        <v>0</v>
      </c>
      <c r="EN318" s="14" t="str">
        <f t="shared" ref="EN318" ca="1" si="7088">IF(EM318,C318,"")</f>
        <v/>
      </c>
      <c r="EO318" s="14" t="str">
        <f t="shared" ref="EO318" ca="1" si="7089">IF(EM318,F318,"")</f>
        <v/>
      </c>
      <c r="EP318" s="14" t="str">
        <f t="shared" ref="EP318" ca="1" si="7090">EC318</f>
        <v/>
      </c>
      <c r="EQ318" s="14" t="str">
        <f t="shared" ref="EQ318" ca="1" si="7091">DF318</f>
        <v/>
      </c>
    </row>
    <row r="319" spans="2:147" s="14" customFormat="1">
      <c r="B319" s="14" t="str">
        <f t="shared" ref="B319" ca="1" si="7092">DF319</f>
        <v/>
      </c>
      <c r="C319" s="14">
        <f t="shared" ref="C319" ca="1" si="7093">IF(OFFSET(B319,-1,COLUMN(VariableExists)-2),OFFSET(B319,-1,1)+1,OFFSET(B319,-1,1))</f>
        <v>301</v>
      </c>
      <c r="D319" s="14">
        <f t="shared" ref="D319" si="7094">ROW(A319)-2</f>
        <v>317</v>
      </c>
      <c r="E319" s="14" t="str">
        <f t="shared" ref="E319" ca="1" si="7095">IF(OR(G319="",ROW(G319)=2),"",IF(Z319&gt;0,"S",IF(AX319,IF(J319=2,"D","N"),"I")))</f>
        <v>N</v>
      </c>
      <c r="F319" s="14" t="str">
        <f t="shared" ref="F319" ca="1" si="7096">IF(H319,O319,"")</f>
        <v>q_98_1</v>
      </c>
      <c r="G319" s="14" t="str">
        <f t="shared" ref="G319" ca="1" si="7097">IF(H319,P319,"")</f>
        <v>Abnormal C9orf72 repeat-expansion</v>
      </c>
      <c r="H319" s="14" t="b">
        <f t="shared" ref="H319" ca="1" si="7098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[DBTemplate.xlsm]labels!XK3:XK725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[DBTemplate.xlsm]labels!XK3:XK9</v>
      </c>
      <c r="L319" s="14" t="str">
        <f ca="1">IF($H319,IF($J319&gt;0,ADDRESS(3,(D319+1)*2,4,,"["&amp;wew!$G$7&amp;"]"&amp;_sheetname_labels)&amp;":"&amp;ADDRESS(2+J319,(D319+1)*2,4),""),"")</f>
        <v>[DBTemplate.xlsm]labels!XL3:XL9</v>
      </c>
      <c r="M319" s="14">
        <f t="shared" ref="M319" ca="1" si="7099">IF($H319,IF(J319&gt;0,COUNTA(INDIRECT(K319))-COUNT(INDIRECT(K319)),0),"")</f>
        <v>0</v>
      </c>
      <c r="N319" s="14">
        <f t="shared" ref="N319" ca="1" si="7100">IF(H319,J319-M319,"")</f>
        <v>7</v>
      </c>
      <c r="O319" s="14" t="str">
        <f t="shared" ref="O319" ca="1" si="7101">IF(INDIRECT(ADDRESS(2,D319+1,,,_sheetname_dataframe))="","",INDIRECT(ADDRESS(2,D319+1,,,_sheetname_dataframe)))</f>
        <v>q_98_1</v>
      </c>
      <c r="P319" s="14" t="str">
        <f t="shared" ref="P319" ca="1" si="7102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[DBTemplate.xlsm]data_frame!LF3:LF3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103">IF(H319,S319-T319-W319,"")</f>
        <v>0</v>
      </c>
      <c r="AA319" s="12" t="str">
        <f t="shared" ref="AA319" ca="1" si="7104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105">IF($H319,IF(AC319&lt;&gt;"",IF(AC319=0,1,IF(AC319/W319&lt;0.15,2,3)),0),"")</f>
        <v>1</v>
      </c>
      <c r="AE319" s="17" t="b">
        <f t="shared" ref="AE319" ca="1" si="7106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107">IF(AE319,IF($H319,IF(INDIRECT(ADDRESS(1,D319+2,,,_sheetname_dataframe))="","",INDIRECT(ADDRESS(1,D319+2,,,_sheetname_dataframe))),""),"")</f>
        <v/>
      </c>
      <c r="AH319" s="17" t="b">
        <f t="shared" ref="AH319" ca="1" si="7108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109">IF(AH319,IF($H319,IF(INDIRECT(ADDRESS(1,D319+3,,,_sheetname_dataframe))="","",INDIRECT(ADDRESS(1,D319+3,,,_sheetname_dataframe))),""),"")</f>
        <v/>
      </c>
      <c r="AK319" s="17" t="b">
        <f t="shared" ref="AK319" ca="1" si="7110">IF(H319,OR(AQ319,AD319=2),"")</f>
        <v>0</v>
      </c>
      <c r="AL319" s="17" t="b">
        <f t="shared" ref="AL319" ca="1" si="7111">IF($H319,IF(BV319&lt;&gt;"",IF(OR(BM319="F",BM319="L",BM319="I",BM319="D"),BV319&lt;&gt;0)),"")</f>
        <v>0</v>
      </c>
      <c r="AM319" s="17" t="b">
        <f t="shared" ref="AM319" ca="1" si="7112">IF($H319,AND(NOT(AL319),OR(IF(BW319&lt;&gt;"",IF(OR(BM319="F",BM319="L"),BW319&lt;&gt;0)),BM319="I",BM319="N",BM319="D")),"")</f>
        <v>0</v>
      </c>
      <c r="AN319" s="17">
        <f t="shared" ref="AN319" ca="1" si="7113">IF(COUNTA(INDIRECT(Q319))=0,0, IF(AND(AO319&lt;&gt;"",X319&lt;AO319),1,IF(AND(AP319&lt;&gt;"",Y319&gt;AP319),1,IF(AND(AQ319,AC319&gt;0),2,0))))</f>
        <v>0</v>
      </c>
      <c r="AO319" s="24" t="str">
        <f t="shared" ref="AO319" ca="1" si="7114">IF($H319,IF(BY319&lt;&gt;"",IF(ISNUMBER(BY319),BY319,""),""),"")</f>
        <v/>
      </c>
      <c r="AP319" s="24" t="str">
        <f t="shared" ref="AP319" ca="1" si="7115">IF($H319,IF(BZ319&lt;&gt;"",IF(ISNUMBER(BZ319),BZ319,""),""),"")</f>
        <v/>
      </c>
      <c r="AQ319" s="17" t="b">
        <f t="shared" ca="1" si="5266"/>
        <v>0</v>
      </c>
      <c r="AR319" s="17" t="b">
        <f t="shared" ref="AR319" ca="1" si="7116">IF(H319,IF(N319&gt;0,IF(BQ319&lt;&gt;"",BQ319&lt;&gt;0,FALSE),FALSE),"")</f>
        <v>0</v>
      </c>
      <c r="AS319" s="17" t="b">
        <f t="shared" ref="AS319" ca="1" si="7117">IF(H319,IF(BR319&lt;&gt;"",BR319&lt;&gt;0,FALSE),"")</f>
        <v>0</v>
      </c>
      <c r="AT319" s="17" t="b">
        <f t="shared" ref="AT319" ca="1" si="7118">IF(H319,IF(N319&gt;0,FALSE,IF(BU319&lt;&gt;"",MATCH(BU319,DataType,0)=1,FALSE)),"")</f>
        <v>0</v>
      </c>
      <c r="AU319" s="17" t="b">
        <f t="shared" ref="AU319" ca="1" si="7119">IF(H319,IF(N319&gt;0,TRUE,IF(BU319&lt;&gt;"",MATCH(BU319,DataType,0)=2,FALSE)),"")</f>
        <v>1</v>
      </c>
      <c r="AV319" s="17" t="b">
        <f t="shared" ref="AV319" ca="1" si="7120">IF(H319,IF(N319&gt;0,FALSE,IF(BU319&lt;&gt;"",MATCH(BU319,DataType,0)=3,FALSE)),"")</f>
        <v>0</v>
      </c>
      <c r="AW319" s="17" t="b">
        <f t="shared" ref="AW319" ca="1" si="7121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122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123">IF(H319,BU319="",FALSE)</f>
        <v>1</v>
      </c>
      <c r="BB319" s="17" t="b">
        <v>0</v>
      </c>
      <c r="BC319" s="17" t="b">
        <f t="shared" ref="BC319" ca="1" si="7124">IF(BA319,IF(N319&gt;0,AND(AZ319,Z319=0),FALSE),"")</f>
        <v>1</v>
      </c>
      <c r="BD319" s="17" t="b">
        <f t="shared" ref="BD319" ca="1" si="7125">IF(BA319,IF(N319&gt;0,AND(NOT(AZ319),Z319=0),FALSE),"")</f>
        <v>0</v>
      </c>
      <c r="BE319" s="17" t="str">
        <f t="shared" ca="1" si="5277"/>
        <v/>
      </c>
      <c r="BF319" s="17" t="b">
        <f t="shared" ca="1" si="5278"/>
        <v>0</v>
      </c>
      <c r="BG319" s="17" t="b">
        <f t="shared" ref="BG319" ca="1" si="7126">IF(BA319,IF(OR(BB319:BF319),FALSE,IF(Z319=0,FALSE,Z319&gt;0)),"")</f>
        <v>0</v>
      </c>
      <c r="BH319" s="17" t="b">
        <f t="shared" ref="BH319" ca="1" si="7127">IF(BA319,COUNTIF(BB319:BG319,TRUE)=1,"")</f>
        <v>1</v>
      </c>
      <c r="BI319" s="17">
        <f t="shared" ref="BI319" ca="1" si="7128">IF(BA319,IFERROR(MATCH(TRUE,BB319:BG319,0),7),"")</f>
        <v>2</v>
      </c>
      <c r="BJ319" s="17" t="b">
        <f t="shared" ref="BJ319" ca="1" si="7129">DF319&lt;&gt;""</f>
        <v>0</v>
      </c>
      <c r="BK319" s="17" t="str">
        <f t="shared" ca="1" si="5283"/>
        <v/>
      </c>
      <c r="BL319" s="17" t="str">
        <f t="shared" ref="BL319" ca="1" si="7130">IF(H319,IF(AND(NOT(BA319),AU319),AC319&gt;0,""),"")</f>
        <v/>
      </c>
      <c r="BM319" s="17" t="str">
        <f t="shared" ref="BM319" ca="1" si="7131">IF(H319,IF(BA319,CHOOSE(BI319,"0","F","L","I","N",IF(AA319&gt;0.5,"N","S"),"0"),CHOOSE(MATCH(BU319,DataType,0),"S",IF(BK319,"I","N"),"D"  )),"")</f>
        <v>F</v>
      </c>
      <c r="BN319" s="17" t="str">
        <f t="shared" ref="BN319" ca="1" si="7132">IF(H319,IF(BJ319,"E",IF(BA319,CHOOSE(BI319,"0","F","L","I","N","S","0"),CHOOSE(MATCH(BU319,DataType,0),"S",IF(BK319,"I","N"),"D"  ))),"")</f>
        <v>F</v>
      </c>
      <c r="BO319" s="17" t="str">
        <f t="shared" ref="BO319" ca="1" si="7133">IF($H319,IF(BM319="0","",IF(AND(AR319,N319=2),"D",IF(BM319="S","N",IF(AL319,"O",IF(AM319,"I","N"))))),"")</f>
        <v>N</v>
      </c>
      <c r="BP319" s="14" t="b">
        <f t="shared" ref="BP319" ca="1" si="7134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135">IF(MID(DC319,1,1)="■",MID(DC319,2,LEN(DC319)),DC319)</f>
        <v/>
      </c>
      <c r="DE319" s="14" t="str">
        <f t="shared" ref="DE319" ca="1" si="7136">IF(DD319&lt;&gt;"",IF(MID(DD319,LEN(DD319),1)="■",MID(DD319,1,LEN(DD319)-1),DD319),"")</f>
        <v/>
      </c>
      <c r="DF319" s="14" t="str">
        <f t="shared" ref="DF319" ca="1" si="7137">IFERROR(IF(DE319&lt;&gt;"",SUBSTITUTE(DE319,"■",". "),""),"##INTERNAL_ERROR")</f>
        <v/>
      </c>
      <c r="DG319" s="14" t="str">
        <f t="shared" ref="DG319" ca="1" si="7138">IF(CN319&lt;&gt;0,"Variable name don't comply with the naming convention","")</f>
        <v/>
      </c>
      <c r="DH319" s="14" t="str">
        <f t="shared" ref="DH319" ca="1" si="7139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140">IF(CP319&lt;&gt;"","Variable label exceed length 150","")</f>
        <v/>
      </c>
      <c r="DJ319" s="14" t="str">
        <f t="shared" ref="DJ319" ca="1" si="7141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142">IF(CR319&lt;&gt;"","The following cases have values below declared theorethical min: " &amp;SUBSTITUTE(CR319," ",", "),"")</f>
        <v/>
      </c>
      <c r="DL319" s="14" t="str">
        <f t="shared" ref="DL319" ca="1" si="7143">IF(CS319&lt;&gt;"","The following cases have values above declared theorethical max: " &amp;SUBSTITUTE(CS319," ",", "),"")</f>
        <v/>
      </c>
      <c r="DM319" s="14" t="str">
        <f t="shared" ref="DM319" ca="1" si="7144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145">IF(CV319&lt;&gt;"","The following records are missing in this required field: " &amp;SUBSTITUTE(CV319," ",", "),"")</f>
        <v/>
      </c>
      <c r="DP319" s="14" t="str">
        <f t="shared" ref="DP319" ca="1" si="7146">IF(CW319&lt;&gt;"","The following cases have non-integer values: " &amp;SUBSTITUTE(CW319," ",", "),"")</f>
        <v/>
      </c>
      <c r="DQ319" s="14" t="str">
        <f t="shared" ref="DQ319" ca="1" si="7147">IF(CX319&lt;&gt;"","The following cases are non-numeric: " &amp;SUBSTITUTE(CX319," ",", "),"")</f>
        <v/>
      </c>
      <c r="DR319" s="14" t="str">
        <f t="shared" ref="DR319" ca="1" si="7148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149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150">OR(ED319&lt;&gt;"",EF319&lt;&gt;"",EG319&lt;&gt;"")</f>
        <v>0</v>
      </c>
      <c r="EA319" s="14" t="str">
        <f t="shared" ref="EA319" ca="1" si="7151">IF(EB319&lt;&gt;"",G319 &amp; " (" &amp; F319 &amp; ")","")</f>
        <v>Abnormal C9orf72 repeat-expansion (q_98_1)</v>
      </c>
      <c r="EB319" s="14" t="str">
        <f t="shared" ref="EB319" ca="1" si="7152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153">IF(EB319&lt;&gt;"",G319 &amp; " (" &amp; F319 &amp; "): " &amp; EB319,"")</f>
        <v xml:space="preserve">Abnormal C9orf72 repeat-expansion (q_98_1): Values must be numeric. </v>
      </c>
      <c r="ED319" s="14" t="str">
        <f t="shared" ref="ED319" ca="1" si="7154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155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156">IF($H319,AG319,"")</f>
        <v/>
      </c>
      <c r="EG319" s="14" t="str">
        <f t="shared" ref="EG319" ca="1" si="7157">IF($H319,AJ319,"")</f>
        <v/>
      </c>
      <c r="EM319" s="14" t="b">
        <f t="shared" ref="EM319" ca="1" si="7158">OR(EC319&lt;&gt;"",DF319&lt;&gt;"")</f>
        <v>1</v>
      </c>
      <c r="EN319" s="14">
        <f t="shared" ref="EN319" ca="1" si="7159">IF(EM319,C319,"")</f>
        <v>301</v>
      </c>
      <c r="EO319" s="14" t="str">
        <f t="shared" ref="EO319" ca="1" si="7160">IF(EM319,F319,"")</f>
        <v>q_98_1</v>
      </c>
      <c r="EP319" s="14" t="str">
        <f t="shared" ref="EP319" ca="1" si="7161">EC319</f>
        <v xml:space="preserve">Abnormal C9orf72 repeat-expansion (q_98_1): Values must be numeric. </v>
      </c>
      <c r="EQ319" s="14" t="str">
        <f t="shared" ref="EQ319" ca="1" si="7162">DF319</f>
        <v/>
      </c>
    </row>
    <row r="320" spans="2:147" s="14" customFormat="1">
      <c r="B320" s="14" t="str">
        <f t="shared" ca="1" si="6950"/>
        <v/>
      </c>
      <c r="C320" s="14">
        <f t="shared" ca="1" si="6951"/>
        <v>302</v>
      </c>
      <c r="D320" s="14">
        <f t="shared" si="6952"/>
        <v>318</v>
      </c>
      <c r="E320" s="14" t="str">
        <f t="shared" ca="1" si="6953"/>
        <v>N</v>
      </c>
      <c r="F320" s="14" t="str">
        <f t="shared" ca="1" si="6954"/>
        <v>q_98_2a</v>
      </c>
      <c r="G320" s="14" t="str">
        <f t="shared" ca="1" si="6955"/>
        <v>TBK1 mutation</v>
      </c>
      <c r="H320" s="14" t="b">
        <f t="shared" ca="1" si="6956"/>
        <v>1</v>
      </c>
      <c r="I320" s="14" t="str">
        <f ca="1">IF($H320,ADDRESS(3,(D320+1)*2-1,4,,"["&amp;wew!$G$7&amp;"]"&amp;_sheetname_labels)&amp;":"&amp;ADDRESS(2+ster!$B$20,(D320+1)*2-1,4),"")</f>
        <v>[DBTemplate.xlsm]labels!XM3:XM725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[DBTemplate.xlsm]labels!XM3:XM5</v>
      </c>
      <c r="L320" s="14" t="str">
        <f ca="1">IF($H320,IF($J320&gt;0,ADDRESS(3,(D320+1)*2,4,,"["&amp;wew!$G$7&amp;"]"&amp;_sheetname_labels)&amp;":"&amp;ADDRESS(2+J320,(D320+1)*2,4),""),"")</f>
        <v>[DBTemplate.xlsm]labels!XN3:XN5</v>
      </c>
      <c r="M320" s="14">
        <f t="shared" ca="1" si="6957"/>
        <v>0</v>
      </c>
      <c r="N320" s="14">
        <f t="shared" ca="1" si="6958"/>
        <v>3</v>
      </c>
      <c r="O320" s="14" t="str">
        <f t="shared" ca="1" si="6959"/>
        <v>q_98_2a</v>
      </c>
      <c r="P320" s="14" t="str">
        <f t="shared" ca="1" si="6960"/>
        <v>TBK1 mutation</v>
      </c>
      <c r="Q320" s="14" t="str">
        <f ca="1">IF($BP320,ADDRESS(3,D320+1,4,,"["&amp;wew!$G$7&amp;"]"&amp;_sheetname_dataframe)&amp;":"&amp;ADDRESS(2+ster!$C$14,D320+1,4),"")</f>
        <v>[DBTemplate.xlsm]data_frame!LG3:LG3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6961"/>
        <v>0</v>
      </c>
      <c r="AA320" s="12">
        <f t="shared" ca="1" si="696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6963"/>
        <v>1</v>
      </c>
      <c r="AE320" s="17" t="b">
        <f t="shared" ca="1" si="696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6965"/>
        <v/>
      </c>
      <c r="AH320" s="17" t="b">
        <f t="shared" ca="1" si="696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6967"/>
        <v/>
      </c>
      <c r="AK320" s="17" t="b">
        <f t="shared" ca="1" si="6968"/>
        <v>0</v>
      </c>
      <c r="AL320" s="17" t="b">
        <f t="shared" ca="1" si="6969"/>
        <v>0</v>
      </c>
      <c r="AM320" s="17" t="b">
        <f t="shared" ca="1" si="6970"/>
        <v>0</v>
      </c>
      <c r="AN320" s="17">
        <f t="shared" ca="1" si="6971"/>
        <v>0</v>
      </c>
      <c r="AO320" s="24" t="str">
        <f t="shared" ca="1" si="6972"/>
        <v/>
      </c>
      <c r="AP320" s="24" t="str">
        <f t="shared" ca="1" si="6973"/>
        <v/>
      </c>
      <c r="AQ320" s="17" t="b">
        <f t="shared" ca="1" si="5266"/>
        <v>0</v>
      </c>
      <c r="AR320" s="17" t="b">
        <f t="shared" ca="1" si="6974"/>
        <v>0</v>
      </c>
      <c r="AS320" s="17" t="b">
        <f t="shared" ca="1" si="6975"/>
        <v>0</v>
      </c>
      <c r="AT320" s="17" t="b">
        <f t="shared" ca="1" si="6976"/>
        <v>0</v>
      </c>
      <c r="AU320" s="17" t="b">
        <f t="shared" ca="1" si="6977"/>
        <v>1</v>
      </c>
      <c r="AV320" s="17" t="b">
        <f t="shared" ca="1" si="6978"/>
        <v>0</v>
      </c>
      <c r="AW320" s="17" t="b">
        <f t="shared" ca="1" si="6979"/>
        <v>1</v>
      </c>
      <c r="AX320" s="14" t="b">
        <f t="array" aca="1" ref="AX320" ca="1">IF(H320,N320&gt;0,"")</f>
        <v>1</v>
      </c>
      <c r="AY320" s="17" t="str">
        <f t="shared" ca="1" si="6980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6981"/>
        <v>1</v>
      </c>
      <c r="BB320" s="17" t="b">
        <v>0</v>
      </c>
      <c r="BC320" s="17" t="b">
        <f t="shared" ca="1" si="6982"/>
        <v>1</v>
      </c>
      <c r="BD320" s="17" t="b">
        <f t="shared" ca="1" si="6983"/>
        <v>0</v>
      </c>
      <c r="BE320" s="17" t="str">
        <f t="shared" ca="1" si="5277"/>
        <v/>
      </c>
      <c r="BF320" s="17" t="b">
        <f t="shared" ca="1" si="5278"/>
        <v>0</v>
      </c>
      <c r="BG320" s="17" t="b">
        <f t="shared" ca="1" si="6984"/>
        <v>0</v>
      </c>
      <c r="BH320" s="17" t="b">
        <f t="shared" ca="1" si="6985"/>
        <v>1</v>
      </c>
      <c r="BI320" s="17">
        <f t="shared" ca="1" si="6986"/>
        <v>2</v>
      </c>
      <c r="BJ320" s="17" t="b">
        <f t="shared" ca="1" si="6987"/>
        <v>0</v>
      </c>
      <c r="BK320" s="17" t="str">
        <f t="shared" ca="1" si="5283"/>
        <v/>
      </c>
      <c r="BL320" s="17" t="str">
        <f t="shared" ca="1" si="6988"/>
        <v/>
      </c>
      <c r="BM320" s="17" t="str">
        <f t="shared" ca="1" si="6989"/>
        <v>F</v>
      </c>
      <c r="BN320" s="17" t="str">
        <f t="shared" ca="1" si="6990"/>
        <v>F</v>
      </c>
      <c r="BO320" s="17" t="str">
        <f t="shared" ca="1" si="6991"/>
        <v>N</v>
      </c>
      <c r="BP320" s="14" t="b">
        <f t="shared" ca="1" si="6992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6993"/>
        <v/>
      </c>
      <c r="DE320" s="14" t="str">
        <f t="shared" ca="1" si="6994"/>
        <v/>
      </c>
      <c r="DF320" s="14" t="str">
        <f t="shared" ca="1" si="6995"/>
        <v/>
      </c>
      <c r="DG320" s="14" t="str">
        <f t="shared" ca="1" si="6996"/>
        <v/>
      </c>
      <c r="DH320" s="14" t="str">
        <f t="shared" ca="1" si="6997"/>
        <v/>
      </c>
      <c r="DI320" s="14" t="str">
        <f t="shared" ca="1" si="6998"/>
        <v/>
      </c>
      <c r="DJ320" s="14" t="str">
        <f t="shared" ca="1" si="6999"/>
        <v/>
      </c>
      <c r="DK320" s="14" t="str">
        <f t="shared" ca="1" si="7000"/>
        <v/>
      </c>
      <c r="DL320" s="14" t="str">
        <f t="shared" ca="1" si="7001"/>
        <v/>
      </c>
      <c r="DM320" s="14" t="str">
        <f t="shared" ca="1" si="7002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003"/>
        <v/>
      </c>
      <c r="DP320" s="14" t="str">
        <f t="shared" ca="1" si="7004"/>
        <v/>
      </c>
      <c r="DQ320" s="14" t="str">
        <f t="shared" ca="1" si="7005"/>
        <v/>
      </c>
      <c r="DR320" s="14" t="str">
        <f t="shared" ca="1" si="7006"/>
        <v/>
      </c>
      <c r="DS320" s="14" t="str">
        <f t="shared" ca="1" si="7007"/>
        <v/>
      </c>
      <c r="DZ320" s="14" t="b">
        <f t="shared" ca="1" si="7008"/>
        <v>0</v>
      </c>
      <c r="EA320" s="14" t="str">
        <f t="shared" ca="1" si="7009"/>
        <v>TBK1 mutation (q_98_2a)</v>
      </c>
      <c r="EB320" s="14" t="str">
        <f t="shared" ca="1" si="7010"/>
        <v xml:space="preserve">Values must be numeric. </v>
      </c>
      <c r="EC320" s="14" t="str">
        <f t="shared" ca="1" si="7011"/>
        <v xml:space="preserve">TBK1 mutation (q_98_2a): Values must be numeric. </v>
      </c>
      <c r="ED320" s="14" t="str">
        <f t="shared" ca="1" si="7012"/>
        <v/>
      </c>
      <c r="EE320" s="14" t="str">
        <f t="shared" ca="1" si="7013"/>
        <v>Values must be numeric</v>
      </c>
      <c r="EF320" s="14" t="str">
        <f t="shared" ca="1" si="7014"/>
        <v/>
      </c>
      <c r="EG320" s="14" t="str">
        <f t="shared" ca="1" si="7015"/>
        <v/>
      </c>
      <c r="EM320" s="14" t="b">
        <f t="shared" ca="1" si="7016"/>
        <v>1</v>
      </c>
      <c r="EN320" s="14">
        <f t="shared" ca="1" si="7017"/>
        <v>302</v>
      </c>
      <c r="EO320" s="14" t="str">
        <f t="shared" ca="1" si="7018"/>
        <v>q_98_2a</v>
      </c>
      <c r="EP320" s="14" t="str">
        <f t="shared" ca="1" si="7019"/>
        <v xml:space="preserve">TBK1 mutation (q_98_2a): Values must be numeric. </v>
      </c>
      <c r="EQ320" s="14" t="str">
        <f t="shared" ca="1" si="7020"/>
        <v/>
      </c>
    </row>
    <row r="321" spans="2:147" s="14" customFormat="1">
      <c r="B321" s="14" t="str">
        <f t="shared" ref="B321" ca="1" si="7163">DF321</f>
        <v/>
      </c>
      <c r="C321" s="14">
        <f t="shared" ref="C321" ca="1" si="7164">IF(OFFSET(B321,-1,COLUMN(VariableExists)-2),OFFSET(B321,-1,1)+1,OFFSET(B321,-1,1))</f>
        <v>303</v>
      </c>
      <c r="D321" s="14">
        <f t="shared" ref="D321" si="7165">ROW(A321)-2</f>
        <v>319</v>
      </c>
      <c r="E321" s="14" t="str">
        <f t="shared" ref="E321" ca="1" si="7166">IF(OR(G321="",ROW(G321)=2),"",IF(Z321&gt;0,"S",IF(AX321,IF(J321=2,"D","N"),"I")))</f>
        <v>I</v>
      </c>
      <c r="F321" s="14" t="str">
        <f t="shared" ref="F321" ca="1" si="7167">IF(H321,O321,"")</f>
        <v>q_98_2b</v>
      </c>
      <c r="G321" s="14" t="str">
        <f t="shared" ref="G321" ca="1" si="7168">IF(H321,P321,"")</f>
        <v>TBK1 mutation type</v>
      </c>
      <c r="H321" s="14" t="b">
        <f t="shared" ref="H321" ca="1" si="7169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[DBTemplate.xlsm]labels!XO3:XO725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170">IF($H321,IF(J321&gt;0,COUNTA(INDIRECT(K321))-COUNT(INDIRECT(K321)),0),"")</f>
        <v>0</v>
      </c>
      <c r="N321" s="14">
        <f t="shared" ref="N321" ca="1" si="7171">IF(H321,J321-M321,"")</f>
        <v>0</v>
      </c>
      <c r="O321" s="14" t="str">
        <f t="shared" ref="O321" ca="1" si="7172">IF(INDIRECT(ADDRESS(2,D321+1,,,_sheetname_dataframe))="","",INDIRECT(ADDRESS(2,D321+1,,,_sheetname_dataframe)))</f>
        <v>q_98_2b</v>
      </c>
      <c r="P321" s="14" t="str">
        <f t="shared" ref="P321" ca="1" si="7173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[DBTemplate.xlsm]data_frame!LH3:LH3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174">IF(H321,S321-T321-W321,"")</f>
        <v>0</v>
      </c>
      <c r="AA321" s="12" t="str">
        <f t="shared" ref="AA321" ca="1" si="7175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176">IF($H321,IF(AC321&lt;&gt;"",IF(AC321=0,1,IF(AC321/W321&lt;0.15,2,3)),0),"")</f>
        <v>1</v>
      </c>
      <c r="AE321" s="17" t="b">
        <f t="shared" ref="AE321" ca="1" si="7177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178">IF(AE321,IF($H321,IF(INDIRECT(ADDRESS(1,D321+2,,,_sheetname_dataframe))="","",INDIRECT(ADDRESS(1,D321+2,,,_sheetname_dataframe))),""),"")</f>
        <v/>
      </c>
      <c r="AH321" s="17" t="b">
        <f t="shared" ref="AH321" ca="1" si="7179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180">IF(AH321,IF($H321,IF(INDIRECT(ADDRESS(1,D321+3,,,_sheetname_dataframe))="","",INDIRECT(ADDRESS(1,D321+3,,,_sheetname_dataframe))),""),"")</f>
        <v/>
      </c>
      <c r="AK321" s="17" t="b">
        <f t="shared" ref="AK321" ca="1" si="7181">IF(H321,OR(AQ321,AD321=2),"")</f>
        <v>0</v>
      </c>
      <c r="AL321" s="17" t="b">
        <f t="shared" ref="AL321" ca="1" si="7182">IF($H321,IF(BV321&lt;&gt;"",IF(OR(BM321="F",BM321="L",BM321="I",BM321="D"),BV321&lt;&gt;0)),"")</f>
        <v>0</v>
      </c>
      <c r="AM321" s="17" t="b">
        <f t="shared" ref="AM321" ca="1" si="7183">IF($H321,AND(NOT(AL321),OR(IF(BW321&lt;&gt;"",IF(OR(BM321="F",BM321="L"),BW321&lt;&gt;0)),BM321="I",BM321="N",BM321="D")),"")</f>
        <v>0</v>
      </c>
      <c r="AN321" s="17">
        <f t="shared" ref="AN321" ca="1" si="7184">IF(COUNTA(INDIRECT(Q321))=0,0, IF(AND(AO321&lt;&gt;"",X321&lt;AO321),1,IF(AND(AP321&lt;&gt;"",Y321&gt;AP321),1,IF(AND(AQ321,AC321&gt;0),2,0))))</f>
        <v>0</v>
      </c>
      <c r="AO321" s="24" t="str">
        <f t="shared" ref="AO321" ca="1" si="7185">IF($H321,IF(BY321&lt;&gt;"",IF(ISNUMBER(BY321),BY321,""),""),"")</f>
        <v/>
      </c>
      <c r="AP321" s="24" t="str">
        <f t="shared" ref="AP321" ca="1" si="7186">IF($H321,IF(BZ321&lt;&gt;"",IF(ISNUMBER(BZ321),BZ321,""),""),"")</f>
        <v/>
      </c>
      <c r="AQ321" s="17" t="b">
        <f t="shared" ca="1" si="5266"/>
        <v>0</v>
      </c>
      <c r="AR321" s="17" t="b">
        <f t="shared" ref="AR321" ca="1" si="7187">IF(H321,IF(N321&gt;0,IF(BQ321&lt;&gt;"",BQ321&lt;&gt;0,FALSE),FALSE),"")</f>
        <v>0</v>
      </c>
      <c r="AS321" s="17" t="b">
        <f t="shared" ref="AS321" ca="1" si="7188">IF(H321,IF(BR321&lt;&gt;"",BR321&lt;&gt;0,FALSE),"")</f>
        <v>0</v>
      </c>
      <c r="AT321" s="17" t="b">
        <f t="shared" ref="AT321" ca="1" si="7189">IF(H321,IF(N321&gt;0,FALSE,IF(BU321&lt;&gt;"",MATCH(BU321,DataType,0)=1,FALSE)),"")</f>
        <v>1</v>
      </c>
      <c r="AU321" s="17" t="b">
        <f t="shared" ref="AU321" ca="1" si="7190">IF(H321,IF(N321&gt;0,TRUE,IF(BU321&lt;&gt;"",MATCH(BU321,DataType,0)=2,FALSE)),"")</f>
        <v>0</v>
      </c>
      <c r="AV321" s="17" t="b">
        <f t="shared" ref="AV321" ca="1" si="7191">IF(H321,IF(N321&gt;0,FALSE,IF(BU321&lt;&gt;"",MATCH(BU321,DataType,0)=3,FALSE)),"")</f>
        <v>0</v>
      </c>
      <c r="AW321" s="17" t="b">
        <f t="shared" ref="AW321" ca="1" si="7192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193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194">IF(H321,BU321="",FALSE)</f>
        <v>0</v>
      </c>
      <c r="BB321" s="17" t="b">
        <v>0</v>
      </c>
      <c r="BC321" s="17" t="str">
        <f t="shared" ref="BC321" ca="1" si="7195">IF(BA321,IF(N321&gt;0,AND(AZ321,Z321=0),FALSE),"")</f>
        <v/>
      </c>
      <c r="BD321" s="17" t="str">
        <f t="shared" ref="BD321" ca="1" si="7196">IF(BA321,IF(N321&gt;0,AND(NOT(AZ321),Z321=0),FALSE),"")</f>
        <v/>
      </c>
      <c r="BE321" s="17" t="b">
        <f t="shared" ca="1" si="5277"/>
        <v>0</v>
      </c>
      <c r="BF321" s="17" t="str">
        <f t="shared" ca="1" si="5278"/>
        <v/>
      </c>
      <c r="BG321" s="17" t="str">
        <f t="shared" ref="BG321" ca="1" si="7197">IF(BA321,IF(OR(BB321:BF321),FALSE,IF(Z321=0,FALSE,Z321&gt;0)),"")</f>
        <v/>
      </c>
      <c r="BH321" s="17" t="str">
        <f t="shared" ref="BH321" ca="1" si="7198">IF(BA321,COUNTIF(BB321:BG321,TRUE)=1,"")</f>
        <v/>
      </c>
      <c r="BI321" s="17" t="str">
        <f t="shared" ref="BI321" ca="1" si="7199">IF(BA321,IFERROR(MATCH(TRUE,BB321:BG321,0),7),"")</f>
        <v/>
      </c>
      <c r="BJ321" s="17" t="b">
        <f t="shared" ref="BJ321" ca="1" si="7200">DF321&lt;&gt;""</f>
        <v>0</v>
      </c>
      <c r="BK321" s="17" t="str">
        <f t="shared" ca="1" si="5283"/>
        <v/>
      </c>
      <c r="BL321" s="17" t="str">
        <f t="shared" ref="BL321" ca="1" si="7201">IF(H321,IF(AND(NOT(BA321),AU321),AC321&gt;0,""),"")</f>
        <v/>
      </c>
      <c r="BM321" s="17" t="str">
        <f t="shared" ref="BM321" ca="1" si="7202">IF(H321,IF(BA321,CHOOSE(BI321,"0","F","L","I","N",IF(AA321&gt;0.5,"N","S"),"0"),CHOOSE(MATCH(BU321,DataType,0),"S",IF(BK321,"I","N"),"D"  )),"")</f>
        <v>S</v>
      </c>
      <c r="BN321" s="17" t="str">
        <f t="shared" ref="BN321" ca="1" si="7203">IF(H321,IF(BJ321,"E",IF(BA321,CHOOSE(BI321,"0","F","L","I","N","S","0"),CHOOSE(MATCH(BU321,DataType,0),"S",IF(BK321,"I","N"),"D"  ))),"")</f>
        <v>S</v>
      </c>
      <c r="BO321" s="17" t="str">
        <f t="shared" ref="BO321" ca="1" si="7204">IF($H321,IF(BM321="0","",IF(AND(AR321,N321=2),"D",IF(BM321="S","N",IF(AL321,"O",IF(AM321,"I","N"))))),"")</f>
        <v>N</v>
      </c>
      <c r="BP321" s="14" t="b">
        <f t="shared" ref="BP321" ca="1" si="7205">INDIRECT(ADDRESS(2,ROW(A321)-1,,,_sheetname_dataframe))&lt;&gt;""</f>
        <v>1</v>
      </c>
      <c r="BQ321" s="35"/>
      <c r="BU321" s="14" t="s">
        <v>386</v>
      </c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206">IF(MID(DC321,1,1)="■",MID(DC321,2,LEN(DC321)),DC321)</f>
        <v/>
      </c>
      <c r="DE321" s="14" t="str">
        <f t="shared" ref="DE321" ca="1" si="7207">IF(DD321&lt;&gt;"",IF(MID(DD321,LEN(DD321),1)="■",MID(DD321,1,LEN(DD321)-1),DD321),"")</f>
        <v/>
      </c>
      <c r="DF321" s="14" t="str">
        <f t="shared" ref="DF321" ca="1" si="7208">IFERROR(IF(DE321&lt;&gt;"",SUBSTITUTE(DE321,"■",". "),""),"##INTERNAL_ERROR")</f>
        <v/>
      </c>
      <c r="DG321" s="14" t="str">
        <f t="shared" ref="DG321" ca="1" si="7209">IF(CN321&lt;&gt;0,"Variable name don't comply with the naming convention","")</f>
        <v/>
      </c>
      <c r="DH321" s="14" t="str">
        <f t="shared" ref="DH321" ca="1" si="7210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211">IF(CP321&lt;&gt;"","Variable label exceed length 150","")</f>
        <v/>
      </c>
      <c r="DJ321" s="14" t="str">
        <f t="shared" ref="DJ321" ca="1" si="7212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213">IF(CR321&lt;&gt;"","The following cases have values below declared theorethical min: " &amp;SUBSTITUTE(CR321," ",", "),"")</f>
        <v/>
      </c>
      <c r="DL321" s="14" t="str">
        <f t="shared" ref="DL321" ca="1" si="7214">IF(CS321&lt;&gt;"","The following cases have values above declared theorethical max: " &amp;SUBSTITUTE(CS321," ",", "),"")</f>
        <v/>
      </c>
      <c r="DM321" s="14" t="str">
        <f t="shared" ref="DM321" ca="1" si="7215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216">IF(CV321&lt;&gt;"","The following records are missing in this required field: " &amp;SUBSTITUTE(CV321," ",", "),"")</f>
        <v/>
      </c>
      <c r="DP321" s="14" t="str">
        <f t="shared" ref="DP321" ca="1" si="7217">IF(CW321&lt;&gt;"","The following cases have non-integer values: " &amp;SUBSTITUTE(CW321," ",", "),"")</f>
        <v/>
      </c>
      <c r="DQ321" s="14" t="str">
        <f t="shared" ref="DQ321" ca="1" si="7218">IF(CX321&lt;&gt;"","The following cases are non-numeric: " &amp;SUBSTITUTE(CX321," ",", "),"")</f>
        <v/>
      </c>
      <c r="DR321" s="14" t="str">
        <f t="shared" ref="DR321" ca="1" si="7219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220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221">OR(ED321&lt;&gt;"",EF321&lt;&gt;"",EG321&lt;&gt;"")</f>
        <v>0</v>
      </c>
      <c r="EA321" s="14" t="str">
        <f t="shared" ref="EA321" ca="1" si="7222">IF(EB321&lt;&gt;"",G321 &amp; " (" &amp; F321 &amp; ")","")</f>
        <v/>
      </c>
      <c r="EB321" s="14" t="str">
        <f t="shared" ref="EB321" ca="1" si="7223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224">IF(EB321&lt;&gt;"",G321 &amp; " (" &amp; F321 &amp; "): " &amp; EB321,"")</f>
        <v/>
      </c>
      <c r="ED321" s="14" t="str">
        <f t="shared" ref="ED321" ca="1" si="7225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226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227">IF($H321,AG321,"")</f>
        <v/>
      </c>
      <c r="EG321" s="14" t="str">
        <f t="shared" ref="EG321" ca="1" si="7228">IF($H321,AJ321,"")</f>
        <v/>
      </c>
      <c r="EM321" s="14" t="b">
        <f t="shared" ref="EM321" ca="1" si="7229">OR(EC321&lt;&gt;"",DF321&lt;&gt;"")</f>
        <v>0</v>
      </c>
      <c r="EN321" s="14" t="str">
        <f t="shared" ref="EN321" ca="1" si="7230">IF(EM321,C321,"")</f>
        <v/>
      </c>
      <c r="EO321" s="14" t="str">
        <f t="shared" ref="EO321" ca="1" si="7231">IF(EM321,F321,"")</f>
        <v/>
      </c>
      <c r="EP321" s="14" t="str">
        <f t="shared" ref="EP321" ca="1" si="7232">EC321</f>
        <v/>
      </c>
      <c r="EQ321" s="14" t="str">
        <f t="shared" ref="EQ321" ca="1" si="7233">DF321</f>
        <v/>
      </c>
    </row>
    <row r="322" spans="2:147" s="14" customFormat="1">
      <c r="B322" s="14" t="str">
        <f t="shared" ref="B322" ca="1" si="7234">DF322</f>
        <v/>
      </c>
      <c r="C322" s="14">
        <f t="shared" ref="C322" ca="1" si="7235">IF(OFFSET(B322,-1,COLUMN(VariableExists)-2),OFFSET(B322,-1,1)+1,OFFSET(B322,-1,1))</f>
        <v>304</v>
      </c>
      <c r="D322" s="14">
        <f t="shared" ref="D322" si="7236">ROW(A322)-2</f>
        <v>320</v>
      </c>
      <c r="E322" s="14" t="str">
        <f t="shared" ref="E322" ca="1" si="7237">IF(OR(G322="",ROW(G322)=2),"",IF(Z322&gt;0,"S",IF(AX322,IF(J322=2,"D","N"),"I")))</f>
        <v/>
      </c>
      <c r="F322" s="14" t="str">
        <f t="shared" ref="F322" ca="1" si="7238">IF(H322,O322,"")</f>
        <v/>
      </c>
      <c r="G322" s="14" t="str">
        <f t="shared" ref="G322" ca="1" si="7239">IF(H322,P322,"")</f>
        <v/>
      </c>
      <c r="H322" s="14" t="b">
        <f t="shared" ref="H322" ca="1" si="7240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241">IF($H322,IF(J322&gt;0,COUNTA(INDIRECT(K322))-COUNT(INDIRECT(K322)),0),"")</f>
        <v/>
      </c>
      <c r="N322" s="14" t="str">
        <f t="shared" ref="N322" ca="1" si="7242">IF(H322,J322-M322,"")</f>
        <v/>
      </c>
      <c r="O322" s="14" t="str">
        <f t="shared" ref="O322" ca="1" si="7243">IF(INDIRECT(ADDRESS(2,D322+1,,,_sheetname_dataframe))="","",INDIRECT(ADDRESS(2,D322+1,,,_sheetname_dataframe)))</f>
        <v>.verification_q_98_2b</v>
      </c>
      <c r="P322" s="14" t="str">
        <f t="shared" ref="P322" ca="1" si="7244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[DBTemplate.xlsm]data_frame!LI3:LI3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245">IF(H322,S322-T322-W322,"")</f>
        <v/>
      </c>
      <c r="AA322" s="12" t="str">
        <f t="shared" ref="AA322" ca="1" si="7246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247">IF($H322,IF(AC322&lt;&gt;"",IF(AC322=0,1,IF(AC322/W322&lt;0.15,2,3)),0),"")</f>
        <v/>
      </c>
      <c r="AE322" s="17" t="b">
        <f t="shared" ref="AE322" ca="1" si="7248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249">IF(AE322,IF($H322,IF(INDIRECT(ADDRESS(1,D322+2,,,_sheetname_dataframe))="","",INDIRECT(ADDRESS(1,D322+2,,,_sheetname_dataframe))),""),"")</f>
        <v/>
      </c>
      <c r="AH322" s="17" t="b">
        <f t="shared" ref="AH322" ca="1" si="7250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251">IF(AH322,IF($H322,IF(INDIRECT(ADDRESS(1,D322+3,,,_sheetname_dataframe))="","",INDIRECT(ADDRESS(1,D322+3,,,_sheetname_dataframe))),""),"")</f>
        <v/>
      </c>
      <c r="AK322" s="17" t="str">
        <f t="shared" ref="AK322" ca="1" si="7252">IF(H322,OR(AQ322,AD322=2),"")</f>
        <v/>
      </c>
      <c r="AL322" s="17" t="str">
        <f t="shared" ref="AL322" ca="1" si="7253">IF($H322,IF(BV322&lt;&gt;"",IF(OR(BM322="F",BM322="L",BM322="I",BM322="D"),BV322&lt;&gt;0)),"")</f>
        <v/>
      </c>
      <c r="AM322" s="17" t="str">
        <f t="shared" ref="AM322" ca="1" si="7254">IF($H322,AND(NOT(AL322),OR(IF(BW322&lt;&gt;"",IF(OR(BM322="F",BM322="L"),BW322&lt;&gt;0)),BM322="I",BM322="N",BM322="D")),"")</f>
        <v/>
      </c>
      <c r="AN322" s="17">
        <f t="shared" ref="AN322" ca="1" si="7255">IF(COUNTA(INDIRECT(Q322))=0,0, IF(AND(AO322&lt;&gt;"",X322&lt;AO322),1,IF(AND(AP322&lt;&gt;"",Y322&gt;AP322),1,IF(AND(AQ322,AC322&gt;0),2,0))))</f>
        <v>2</v>
      </c>
      <c r="AO322" s="24" t="str">
        <f t="shared" ref="AO322" ca="1" si="7256">IF($H322,IF(BY322&lt;&gt;"",IF(ISNUMBER(BY322),BY322,""),""),"")</f>
        <v/>
      </c>
      <c r="AP322" s="24" t="str">
        <f t="shared" ref="AP322" ca="1" si="7257">IF($H322,IF(BZ322&lt;&gt;"",IF(ISNUMBER(BZ322),BZ322,""),""),"")</f>
        <v/>
      </c>
      <c r="AQ322" s="17" t="str">
        <f t="shared" ca="1" si="5266"/>
        <v/>
      </c>
      <c r="AR322" s="17" t="str">
        <f t="shared" ref="AR322" ca="1" si="7258">IF(H322,IF(N322&gt;0,IF(BQ322&lt;&gt;"",BQ322&lt;&gt;0,FALSE),FALSE),"")</f>
        <v/>
      </c>
      <c r="AS322" s="17" t="str">
        <f t="shared" ref="AS322" ca="1" si="7259">IF(H322,IF(BR322&lt;&gt;"",BR322&lt;&gt;0,FALSE),"")</f>
        <v/>
      </c>
      <c r="AT322" s="17" t="str">
        <f t="shared" ref="AT322" ca="1" si="7260">IF(H322,IF(N322&gt;0,FALSE,IF(BU322&lt;&gt;"",MATCH(BU322,DataType,0)=1,FALSE)),"")</f>
        <v/>
      </c>
      <c r="AU322" s="17" t="str">
        <f t="shared" ref="AU322" ca="1" si="7261">IF(H322,IF(N322&gt;0,TRUE,IF(BU322&lt;&gt;"",MATCH(BU322,DataType,0)=2,FALSE)),"")</f>
        <v/>
      </c>
      <c r="AV322" s="17" t="str">
        <f t="shared" ref="AV322" ca="1" si="7262">IF(H322,IF(N322&gt;0,FALSE,IF(BU322&lt;&gt;"",MATCH(BU322,DataType,0)=3,FALSE)),"")</f>
        <v/>
      </c>
      <c r="AW322" s="17" t="str">
        <f t="shared" ref="AW322" ca="1" si="7263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264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265">IF(H322,BU322="",FALSE)</f>
        <v>0</v>
      </c>
      <c r="BB322" s="17" t="b">
        <v>0</v>
      </c>
      <c r="BC322" s="17" t="str">
        <f t="shared" ref="BC322" ca="1" si="7266">IF(BA322,IF(N322&gt;0,AND(AZ322,Z322=0),FALSE),"")</f>
        <v/>
      </c>
      <c r="BD322" s="17" t="str">
        <f t="shared" ref="BD322" ca="1" si="7267">IF(BA322,IF(N322&gt;0,AND(NOT(AZ322),Z322=0),FALSE),"")</f>
        <v/>
      </c>
      <c r="BE322" s="17" t="b">
        <f t="shared" ca="1" si="5277"/>
        <v>0</v>
      </c>
      <c r="BF322" s="17" t="str">
        <f t="shared" ca="1" si="5278"/>
        <v/>
      </c>
      <c r="BG322" s="17" t="str">
        <f t="shared" ref="BG322" ca="1" si="7268">IF(BA322,IF(OR(BB322:BF322),FALSE,IF(Z322=0,FALSE,Z322&gt;0)),"")</f>
        <v/>
      </c>
      <c r="BH322" s="17" t="str">
        <f t="shared" ref="BH322" ca="1" si="7269">IF(BA322,COUNTIF(BB322:BG322,TRUE)=1,"")</f>
        <v/>
      </c>
      <c r="BI322" s="17" t="str">
        <f t="shared" ref="BI322" ca="1" si="7270">IF(BA322,IFERROR(MATCH(TRUE,BB322:BG322,0),7),"")</f>
        <v/>
      </c>
      <c r="BJ322" s="17" t="b">
        <f t="shared" ref="BJ322" ca="1" si="7271">DF322&lt;&gt;""</f>
        <v>0</v>
      </c>
      <c r="BK322" s="17" t="str">
        <f t="shared" ca="1" si="5283"/>
        <v/>
      </c>
      <c r="BL322" s="17" t="str">
        <f t="shared" ref="BL322" ca="1" si="7272">IF(H322,IF(AND(NOT(BA322),AU322),AC322&gt;0,""),"")</f>
        <v/>
      </c>
      <c r="BM322" s="17" t="str">
        <f t="shared" ref="BM322" ca="1" si="7273">IF(H322,IF(BA322,CHOOSE(BI322,"0","F","L","I","N",IF(AA322&gt;0.5,"N","S"),"0"),CHOOSE(MATCH(BU322,DataType,0),"S",IF(BK322,"I","N"),"D"  )),"")</f>
        <v/>
      </c>
      <c r="BN322" s="17" t="str">
        <f t="shared" ref="BN322" ca="1" si="7274">IF(H322,IF(BJ322,"E",IF(BA322,CHOOSE(BI322,"0","F","L","I","N","S","0"),CHOOSE(MATCH(BU322,DataType,0),"S",IF(BK322,"I","N"),"D"  ))),"")</f>
        <v/>
      </c>
      <c r="BO322" s="17" t="str">
        <f t="shared" ref="BO322" ca="1" si="7275">IF($H322,IF(BM322="0","",IF(AND(AR322,N322=2),"D",IF(BM322="S","N",IF(AL322,"O",IF(AM322,"I","N"))))),"")</f>
        <v/>
      </c>
      <c r="BP322" s="14" t="b">
        <f t="shared" ref="BP322" ca="1" si="727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277">IF(MID(DC322,1,1)="■",MID(DC322,2,LEN(DC322)),DC322)</f>
        <v/>
      </c>
      <c r="DE322" s="14" t="str">
        <f t="shared" ref="DE322" ca="1" si="7278">IF(DD322&lt;&gt;"",IF(MID(DD322,LEN(DD322),1)="■",MID(DD322,1,LEN(DD322)-1),DD322),"")</f>
        <v/>
      </c>
      <c r="DF322" s="14" t="str">
        <f t="shared" ref="DF322" ca="1" si="7279">IFERROR(IF(DE322&lt;&gt;"",SUBSTITUTE(DE322,"■",". "),""),"##INTERNAL_ERROR")</f>
        <v/>
      </c>
      <c r="DG322" s="14" t="str">
        <f t="shared" ref="DG322" ca="1" si="7280">IF(CN322&lt;&gt;0,"Variable name don't comply with the naming convention","")</f>
        <v/>
      </c>
      <c r="DH322" s="14" t="str">
        <f t="shared" ref="DH322" ca="1" si="728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282">IF(CP322&lt;&gt;"","Variable label exceed length 150","")</f>
        <v/>
      </c>
      <c r="DJ322" s="14" t="str">
        <f t="shared" ref="DJ322" ca="1" si="728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284">IF(CR322&lt;&gt;"","The following cases have values below declared theorethical min: " &amp;SUBSTITUTE(CR322," ",", "),"")</f>
        <v/>
      </c>
      <c r="DL322" s="14" t="str">
        <f t="shared" ref="DL322" ca="1" si="7285">IF(CS322&lt;&gt;"","The following cases have values above declared theorethical max: " &amp;SUBSTITUTE(CS322," ",", "),"")</f>
        <v/>
      </c>
      <c r="DM322" s="14" t="str">
        <f t="shared" ref="DM322" ca="1" si="728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287">IF(CV322&lt;&gt;"","The following records are missing in this required field: " &amp;SUBSTITUTE(CV322," ",", "),"")</f>
        <v/>
      </c>
      <c r="DP322" s="14" t="str">
        <f t="shared" ref="DP322" ca="1" si="7288">IF(CW322&lt;&gt;"","The following cases have non-integer values: " &amp;SUBSTITUTE(CW322," ",", "),"")</f>
        <v/>
      </c>
      <c r="DQ322" s="14" t="str">
        <f t="shared" ref="DQ322" ca="1" si="7289">IF(CX322&lt;&gt;"","The following cases are non-numeric: " &amp;SUBSTITUTE(CX322," ",", "),"")</f>
        <v/>
      </c>
      <c r="DR322" s="14" t="str">
        <f t="shared" ref="DR322" ca="1" si="729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29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292">OR(ED322&lt;&gt;"",EF322&lt;&gt;"",EG322&lt;&gt;"")</f>
        <v>0</v>
      </c>
      <c r="EA322" s="14" t="str">
        <f t="shared" ref="EA322" ca="1" si="7293">IF(EB322&lt;&gt;"",G322 &amp; " (" &amp; F322 &amp; ")","")</f>
        <v/>
      </c>
      <c r="EB322" s="14" t="str">
        <f t="shared" ref="EB322" ca="1" si="729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295">IF(EB322&lt;&gt;"",G322 &amp; " (" &amp; F322 &amp; "): " &amp; EB322,"")</f>
        <v/>
      </c>
      <c r="ED322" s="14" t="str">
        <f t="shared" ref="ED322" ca="1" si="729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29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298">IF($H322,AG322,"")</f>
        <v/>
      </c>
      <c r="EG322" s="14" t="str">
        <f t="shared" ref="EG322" ca="1" si="7299">IF($H322,AJ322,"")</f>
        <v/>
      </c>
      <c r="EM322" s="14" t="b">
        <f t="shared" ref="EM322" ca="1" si="7300">OR(EC322&lt;&gt;"",DF322&lt;&gt;"")</f>
        <v>0</v>
      </c>
      <c r="EN322" s="14" t="str">
        <f t="shared" ref="EN322" ca="1" si="7301">IF(EM322,C322,"")</f>
        <v/>
      </c>
      <c r="EO322" s="14" t="str">
        <f t="shared" ref="EO322" ca="1" si="7302">IF(EM322,F322,"")</f>
        <v/>
      </c>
      <c r="EP322" s="14" t="str">
        <f t="shared" ref="EP322" ca="1" si="7303">EC322</f>
        <v/>
      </c>
      <c r="EQ322" s="14" t="str">
        <f t="shared" ref="EQ322" ca="1" si="7304">DF322</f>
        <v/>
      </c>
    </row>
    <row r="323" spans="2:147" s="14" customFormat="1">
      <c r="B323" s="14" t="str">
        <f t="shared" ca="1" si="6950"/>
        <v/>
      </c>
      <c r="C323" s="14">
        <f t="shared" ca="1" si="6951"/>
        <v>304</v>
      </c>
      <c r="D323" s="14">
        <f t="shared" si="6952"/>
        <v>321</v>
      </c>
      <c r="E323" s="14" t="str">
        <f t="shared" ca="1" si="6953"/>
        <v>N</v>
      </c>
      <c r="F323" s="14" t="str">
        <f t="shared" ca="1" si="6954"/>
        <v>q_99.a1</v>
      </c>
      <c r="G323" s="14" t="str">
        <f t="shared" ca="1" si="6955"/>
        <v>Other gene 1</v>
      </c>
      <c r="H323" s="14" t="b">
        <f t="shared" ca="1" si="6956"/>
        <v>1</v>
      </c>
      <c r="I323" s="14" t="str">
        <f ca="1">IF($H323,ADDRESS(3,(D323+1)*2-1,4,,"["&amp;wew!$G$7&amp;"]"&amp;_sheetname_labels)&amp;":"&amp;ADDRESS(2+ster!$B$20,(D323+1)*2-1,4),"")</f>
        <v>[DBTemplate.xlsm]labels!XS3:XS725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[DBTemplate.xlsm]labels!XS3:XS29</v>
      </c>
      <c r="L323" s="14" t="str">
        <f ca="1">IF($H323,IF($J323&gt;0,ADDRESS(3,(D323+1)*2,4,,"["&amp;wew!$G$7&amp;"]"&amp;_sheetname_labels)&amp;":"&amp;ADDRESS(2+J323,(D323+1)*2,4),""),"")</f>
        <v>[DBTemplate.xlsm]labels!XT3:XT29</v>
      </c>
      <c r="M323" s="14">
        <f t="shared" ca="1" si="6957"/>
        <v>0</v>
      </c>
      <c r="N323" s="14">
        <f t="shared" ca="1" si="6958"/>
        <v>27</v>
      </c>
      <c r="O323" s="14" t="str">
        <f t="shared" ca="1" si="6959"/>
        <v>q_99.a1</v>
      </c>
      <c r="P323" s="14" t="str">
        <f t="shared" ca="1" si="6960"/>
        <v>Other gene 1</v>
      </c>
      <c r="Q323" s="14" t="str">
        <f ca="1">IF($BP323,ADDRESS(3,D323+1,4,,"["&amp;wew!$G$7&amp;"]"&amp;_sheetname_dataframe)&amp;":"&amp;ADDRESS(2+ster!$C$14,D323+1,4),"")</f>
        <v>[DBTemplate.xlsm]data_frame!LJ3:LJ3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6961"/>
        <v>0</v>
      </c>
      <c r="AA323" s="12" t="str">
        <f t="shared" ca="1" si="696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6963"/>
        <v>1</v>
      </c>
      <c r="AE323" s="17" t="b">
        <f t="shared" ca="1" si="696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6965"/>
        <v/>
      </c>
      <c r="AH323" s="17" t="b">
        <f t="shared" ca="1" si="696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6967"/>
        <v/>
      </c>
      <c r="AK323" s="17" t="b">
        <f t="shared" ca="1" si="6968"/>
        <v>0</v>
      </c>
      <c r="AL323" s="17" t="b">
        <f t="shared" ca="1" si="6969"/>
        <v>0</v>
      </c>
      <c r="AM323" s="17" t="b">
        <f t="shared" ca="1" si="6970"/>
        <v>0</v>
      </c>
      <c r="AN323" s="17">
        <f t="shared" ca="1" si="6971"/>
        <v>0</v>
      </c>
      <c r="AO323" s="24" t="str">
        <f t="shared" ca="1" si="6972"/>
        <v/>
      </c>
      <c r="AP323" s="24" t="str">
        <f t="shared" ca="1" si="6973"/>
        <v/>
      </c>
      <c r="AQ323" s="17" t="b">
        <f t="shared" ref="AQ323:AQ392" ca="1" si="7305">IF(H323,IF(CA323&lt;&gt;"",AND(CA323&lt;&gt;0,CA323&lt;&gt;FALSE),FALSE),"")</f>
        <v>0</v>
      </c>
      <c r="AR323" s="17" t="b">
        <f t="shared" ca="1" si="6974"/>
        <v>0</v>
      </c>
      <c r="AS323" s="17" t="b">
        <f t="shared" ca="1" si="6975"/>
        <v>0</v>
      </c>
      <c r="AT323" s="17" t="b">
        <f t="shared" ca="1" si="6976"/>
        <v>0</v>
      </c>
      <c r="AU323" s="17" t="b">
        <f t="shared" ca="1" si="6977"/>
        <v>1</v>
      </c>
      <c r="AV323" s="17" t="b">
        <f t="shared" ca="1" si="6978"/>
        <v>0</v>
      </c>
      <c r="AW323" s="17" t="b">
        <f t="shared" ca="1" si="6979"/>
        <v>0</v>
      </c>
      <c r="AX323" s="14" t="b">
        <f t="array" aca="1" ref="AX323" ca="1">IF(H323,N323&gt;0,"")</f>
        <v>1</v>
      </c>
      <c r="AY323" s="17" t="str">
        <f t="shared" ca="1" si="6980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6981"/>
        <v>1</v>
      </c>
      <c r="BB323" s="17" t="b">
        <v>0</v>
      </c>
      <c r="BC323" s="17" t="b">
        <f t="shared" ca="1" si="6982"/>
        <v>1</v>
      </c>
      <c r="BD323" s="17" t="b">
        <f t="shared" ca="1" si="6983"/>
        <v>0</v>
      </c>
      <c r="BE323" s="17" t="str">
        <f t="shared" ref="BE323:BE392" ca="1" si="7306">IF(BA323,IF(AND(AW323,NOT(BB323),NOT(BC323),NOT(BD323)),AND(Z323=0,AC323=0,IF(CA323="",TRUE,CA323&lt;&gt;FALSE),FALSE),""))</f>
        <v/>
      </c>
      <c r="BF323" s="17" t="b">
        <f t="shared" ref="BF323:BF392" ca="1" si="7307">IF(BA323,IF(AND(AW323,NOT(BB323),NOT(BC323),NOT(BD323)),AND(Z323=0,OR(AC323&gt;0, IF(CA323="",FALSE,CA323=FALSE))),FALSE),"")</f>
        <v>0</v>
      </c>
      <c r="BG323" s="17" t="b">
        <f t="shared" ca="1" si="6984"/>
        <v>0</v>
      </c>
      <c r="BH323" s="17" t="b">
        <f t="shared" ca="1" si="6985"/>
        <v>1</v>
      </c>
      <c r="BI323" s="17">
        <f t="shared" ca="1" si="6986"/>
        <v>2</v>
      </c>
      <c r="BJ323" s="17" t="b">
        <f t="shared" ca="1" si="6987"/>
        <v>0</v>
      </c>
      <c r="BK323" s="17" t="str">
        <f t="shared" ref="BK323:BK392" ca="1" si="7308">IF(H323,IF(AND(NOT(BA323),AU323),AND(AC323=0,IF(CA323="",TRUE,CA323)),""),"")</f>
        <v/>
      </c>
      <c r="BL323" s="17" t="str">
        <f t="shared" ca="1" si="6988"/>
        <v/>
      </c>
      <c r="BM323" s="17" t="str">
        <f t="shared" ca="1" si="6989"/>
        <v>F</v>
      </c>
      <c r="BN323" s="17" t="str">
        <f t="shared" ca="1" si="6990"/>
        <v>F</v>
      </c>
      <c r="BO323" s="17" t="str">
        <f t="shared" ca="1" si="6991"/>
        <v>N</v>
      </c>
      <c r="BP323" s="14" t="b">
        <f t="shared" ca="1" si="6992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6993"/>
        <v/>
      </c>
      <c r="DE323" s="14" t="str">
        <f t="shared" ca="1" si="6994"/>
        <v/>
      </c>
      <c r="DF323" s="14" t="str">
        <f t="shared" ca="1" si="6995"/>
        <v/>
      </c>
      <c r="DG323" s="14" t="str">
        <f t="shared" ca="1" si="6996"/>
        <v/>
      </c>
      <c r="DH323" s="14" t="str">
        <f t="shared" ca="1" si="6997"/>
        <v/>
      </c>
      <c r="DI323" s="14" t="str">
        <f t="shared" ca="1" si="6998"/>
        <v/>
      </c>
      <c r="DJ323" s="14" t="str">
        <f t="shared" ca="1" si="6999"/>
        <v/>
      </c>
      <c r="DK323" s="14" t="str">
        <f t="shared" ca="1" si="7000"/>
        <v/>
      </c>
      <c r="DL323" s="14" t="str">
        <f t="shared" ca="1" si="7001"/>
        <v/>
      </c>
      <c r="DM323" s="14" t="str">
        <f t="shared" ca="1" si="7002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003"/>
        <v/>
      </c>
      <c r="DP323" s="14" t="str">
        <f t="shared" ca="1" si="7004"/>
        <v/>
      </c>
      <c r="DQ323" s="14" t="str">
        <f t="shared" ca="1" si="7005"/>
        <v/>
      </c>
      <c r="DR323" s="14" t="str">
        <f t="shared" ca="1" si="7006"/>
        <v/>
      </c>
      <c r="DS323" s="14" t="str">
        <f t="shared" ca="1" si="7007"/>
        <v/>
      </c>
      <c r="DZ323" s="14" t="b">
        <f t="shared" ca="1" si="7008"/>
        <v>0</v>
      </c>
      <c r="EA323" s="14" t="str">
        <f t="shared" ca="1" si="7009"/>
        <v>Other gene 1 (q_99.a1)</v>
      </c>
      <c r="EB323" s="14" t="str">
        <f t="shared" ca="1" si="7010"/>
        <v xml:space="preserve">Values must be numeric. </v>
      </c>
      <c r="EC323" s="14" t="str">
        <f t="shared" ca="1" si="7011"/>
        <v xml:space="preserve">Other gene 1 (q_99.a1): Values must be numeric. </v>
      </c>
      <c r="ED323" s="14" t="str">
        <f t="shared" ca="1" si="7012"/>
        <v/>
      </c>
      <c r="EE323" s="14" t="str">
        <f t="shared" ca="1" si="7013"/>
        <v>Values must be numeric</v>
      </c>
      <c r="EF323" s="14" t="str">
        <f t="shared" ca="1" si="7014"/>
        <v/>
      </c>
      <c r="EG323" s="14" t="str">
        <f t="shared" ca="1" si="7015"/>
        <v/>
      </c>
      <c r="EM323" s="14" t="b">
        <f t="shared" ca="1" si="7016"/>
        <v>1</v>
      </c>
      <c r="EN323" s="14">
        <f t="shared" ca="1" si="7017"/>
        <v>304</v>
      </c>
      <c r="EO323" s="14" t="str">
        <f t="shared" ca="1" si="7018"/>
        <v>q_99.a1</v>
      </c>
      <c r="EP323" s="14" t="str">
        <f t="shared" ca="1" si="7019"/>
        <v xml:space="preserve">Other gene 1 (q_99.a1): Values must be numeric. </v>
      </c>
      <c r="EQ323" s="14" t="str">
        <f t="shared" ca="1" si="7020"/>
        <v/>
      </c>
    </row>
    <row r="324" spans="2:147" s="14" customFormat="1">
      <c r="B324" s="14" t="str">
        <f t="shared" ca="1" si="6950"/>
        <v/>
      </c>
      <c r="C324" s="14">
        <f t="shared" ca="1" si="6951"/>
        <v>305</v>
      </c>
      <c r="D324" s="14">
        <f t="shared" si="6952"/>
        <v>322</v>
      </c>
      <c r="E324" s="14" t="str">
        <f t="shared" ca="1" si="6953"/>
        <v>I</v>
      </c>
      <c r="F324" s="14" t="str">
        <f t="shared" ca="1" si="6954"/>
        <v>q_99.b1</v>
      </c>
      <c r="G324" s="14" t="str">
        <f t="shared" ca="1" si="6955"/>
        <v>Other gene 1 mutation type</v>
      </c>
      <c r="H324" s="14" t="b">
        <f t="shared" ca="1" si="6956"/>
        <v>1</v>
      </c>
      <c r="I324" s="14" t="str">
        <f ca="1">IF($H324,ADDRESS(3,(D324+1)*2-1,4,,"["&amp;wew!$G$7&amp;"]"&amp;_sheetname_labels)&amp;":"&amp;ADDRESS(2+ster!$B$20,(D324+1)*2-1,4),"")</f>
        <v>[DBTemplate.xlsm]labels!XU3:XU725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6957"/>
        <v>0</v>
      </c>
      <c r="N324" s="14">
        <f t="shared" ca="1" si="6958"/>
        <v>0</v>
      </c>
      <c r="O324" s="14" t="str">
        <f t="shared" ca="1" si="6959"/>
        <v>q_99.b1</v>
      </c>
      <c r="P324" s="14" t="str">
        <f t="shared" ca="1" si="6960"/>
        <v>Other gene 1 mutation type</v>
      </c>
      <c r="Q324" s="14" t="str">
        <f ca="1">IF($BP324,ADDRESS(3,D324+1,4,,"["&amp;wew!$G$7&amp;"]"&amp;_sheetname_dataframe)&amp;":"&amp;ADDRESS(2+ster!$C$14,D324+1,4),"")</f>
        <v>[DBTemplate.xlsm]data_frame!LK3:LK3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6961"/>
        <v>0</v>
      </c>
      <c r="AA324" s="12" t="str">
        <f t="shared" ca="1" si="696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6963"/>
        <v>1</v>
      </c>
      <c r="AE324" s="17" t="b">
        <f t="shared" ca="1" si="696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6965"/>
        <v/>
      </c>
      <c r="AH324" s="17" t="b">
        <f t="shared" ca="1" si="696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6967"/>
        <v/>
      </c>
      <c r="AK324" s="17" t="b">
        <f t="shared" ca="1" si="6968"/>
        <v>0</v>
      </c>
      <c r="AL324" s="17" t="b">
        <f t="shared" ca="1" si="6969"/>
        <v>0</v>
      </c>
      <c r="AM324" s="17" t="b">
        <f t="shared" ca="1" si="6970"/>
        <v>0</v>
      </c>
      <c r="AN324" s="17">
        <f t="shared" ca="1" si="6971"/>
        <v>0</v>
      </c>
      <c r="AO324" s="24" t="str">
        <f t="shared" ca="1" si="6972"/>
        <v/>
      </c>
      <c r="AP324" s="24" t="str">
        <f t="shared" ca="1" si="6973"/>
        <v/>
      </c>
      <c r="AQ324" s="17" t="b">
        <f t="shared" ca="1" si="7305"/>
        <v>0</v>
      </c>
      <c r="AR324" s="17" t="b">
        <f t="shared" ca="1" si="6974"/>
        <v>0</v>
      </c>
      <c r="AS324" s="17" t="b">
        <f t="shared" ca="1" si="6975"/>
        <v>0</v>
      </c>
      <c r="AT324" s="17" t="b">
        <f t="shared" ca="1" si="6976"/>
        <v>1</v>
      </c>
      <c r="AU324" s="17" t="b">
        <f t="shared" ca="1" si="6977"/>
        <v>0</v>
      </c>
      <c r="AV324" s="17" t="b">
        <f t="shared" ca="1" si="6978"/>
        <v>0</v>
      </c>
      <c r="AW324" s="17" t="b">
        <f t="shared" ca="1" si="6979"/>
        <v>0</v>
      </c>
      <c r="AX324" s="14" t="b">
        <f t="array" aca="1" ref="AX324" ca="1">IF(H324,N324&gt;0,"")</f>
        <v>0</v>
      </c>
      <c r="AY324" s="17" t="str">
        <f t="shared" ca="1" si="6980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6981"/>
        <v>0</v>
      </c>
      <c r="BB324" s="17" t="b">
        <v>0</v>
      </c>
      <c r="BC324" s="17" t="str">
        <f t="shared" ca="1" si="6982"/>
        <v/>
      </c>
      <c r="BD324" s="17" t="str">
        <f t="shared" ca="1" si="6983"/>
        <v/>
      </c>
      <c r="BE324" s="17" t="b">
        <f t="shared" ca="1" si="7306"/>
        <v>0</v>
      </c>
      <c r="BF324" s="17" t="str">
        <f t="shared" ca="1" si="7307"/>
        <v/>
      </c>
      <c r="BG324" s="17" t="str">
        <f t="shared" ca="1" si="6984"/>
        <v/>
      </c>
      <c r="BH324" s="17" t="str">
        <f t="shared" ca="1" si="6985"/>
        <v/>
      </c>
      <c r="BI324" s="17" t="str">
        <f t="shared" ca="1" si="6986"/>
        <v/>
      </c>
      <c r="BJ324" s="17" t="b">
        <f t="shared" ca="1" si="6987"/>
        <v>0</v>
      </c>
      <c r="BK324" s="17" t="str">
        <f t="shared" ca="1" si="7308"/>
        <v/>
      </c>
      <c r="BL324" s="17" t="str">
        <f t="shared" ca="1" si="6988"/>
        <v/>
      </c>
      <c r="BM324" s="17" t="str">
        <f t="shared" ca="1" si="6989"/>
        <v>S</v>
      </c>
      <c r="BN324" s="17" t="str">
        <f t="shared" ca="1" si="6990"/>
        <v>S</v>
      </c>
      <c r="BO324" s="17" t="str">
        <f t="shared" ca="1" si="6991"/>
        <v>N</v>
      </c>
      <c r="BP324" s="14" t="b">
        <f t="shared" ca="1" si="6992"/>
        <v>1</v>
      </c>
      <c r="BQ324" s="35"/>
      <c r="BU324" s="14" t="s">
        <v>386</v>
      </c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6993"/>
        <v/>
      </c>
      <c r="DE324" s="14" t="str">
        <f t="shared" ca="1" si="6994"/>
        <v/>
      </c>
      <c r="DF324" s="14" t="str">
        <f t="shared" ca="1" si="6995"/>
        <v/>
      </c>
      <c r="DG324" s="14" t="str">
        <f t="shared" ca="1" si="6996"/>
        <v/>
      </c>
      <c r="DH324" s="14" t="str">
        <f t="shared" ca="1" si="6997"/>
        <v/>
      </c>
      <c r="DI324" s="14" t="str">
        <f t="shared" ca="1" si="6998"/>
        <v/>
      </c>
      <c r="DJ324" s="14" t="str">
        <f t="shared" ca="1" si="6999"/>
        <v/>
      </c>
      <c r="DK324" s="14" t="str">
        <f t="shared" ca="1" si="7000"/>
        <v/>
      </c>
      <c r="DL324" s="14" t="str">
        <f t="shared" ca="1" si="7001"/>
        <v/>
      </c>
      <c r="DM324" s="14" t="str">
        <f t="shared" ca="1" si="7002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003"/>
        <v/>
      </c>
      <c r="DP324" s="14" t="str">
        <f t="shared" ca="1" si="7004"/>
        <v/>
      </c>
      <c r="DQ324" s="14" t="str">
        <f t="shared" ca="1" si="7005"/>
        <v/>
      </c>
      <c r="DR324" s="14" t="str">
        <f t="shared" ca="1" si="7006"/>
        <v/>
      </c>
      <c r="DS324" s="14" t="str">
        <f t="shared" ca="1" si="7007"/>
        <v/>
      </c>
      <c r="DZ324" s="14" t="b">
        <f t="shared" ca="1" si="7008"/>
        <v>0</v>
      </c>
      <c r="EA324" s="14" t="str">
        <f t="shared" ca="1" si="7009"/>
        <v/>
      </c>
      <c r="EB324" s="14" t="str">
        <f t="shared" ca="1" si="7010"/>
        <v/>
      </c>
      <c r="EC324" s="14" t="str">
        <f t="shared" ca="1" si="7011"/>
        <v/>
      </c>
      <c r="ED324" s="14" t="str">
        <f t="shared" ca="1" si="7012"/>
        <v/>
      </c>
      <c r="EE324" s="14" t="str">
        <f t="shared" ca="1" si="7013"/>
        <v/>
      </c>
      <c r="EF324" s="14" t="str">
        <f t="shared" ca="1" si="7014"/>
        <v/>
      </c>
      <c r="EG324" s="14" t="str">
        <f t="shared" ca="1" si="7015"/>
        <v/>
      </c>
      <c r="EM324" s="14" t="b">
        <f t="shared" ca="1" si="7016"/>
        <v>0</v>
      </c>
      <c r="EN324" s="14" t="str">
        <f t="shared" ca="1" si="7017"/>
        <v/>
      </c>
      <c r="EO324" s="14" t="str">
        <f t="shared" ca="1" si="7018"/>
        <v/>
      </c>
      <c r="EP324" s="14" t="str">
        <f t="shared" ca="1" si="7019"/>
        <v/>
      </c>
      <c r="EQ324" s="14" t="str">
        <f t="shared" ca="1" si="7020"/>
        <v/>
      </c>
    </row>
    <row r="325" spans="2:147" s="14" customFormat="1">
      <c r="B325" s="14" t="str">
        <f t="shared" ca="1" si="6950"/>
        <v/>
      </c>
      <c r="C325" s="14">
        <f t="shared" ca="1" si="6951"/>
        <v>306</v>
      </c>
      <c r="D325" s="14">
        <f t="shared" si="6952"/>
        <v>323</v>
      </c>
      <c r="E325" s="14" t="str">
        <f t="shared" ca="1" si="6953"/>
        <v/>
      </c>
      <c r="F325" s="14" t="str">
        <f t="shared" ca="1" si="6954"/>
        <v/>
      </c>
      <c r="G325" s="14" t="str">
        <f t="shared" ca="1" si="6955"/>
        <v/>
      </c>
      <c r="H325" s="14" t="b">
        <f t="shared" ca="1" si="695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6957"/>
        <v/>
      </c>
      <c r="N325" s="14" t="str">
        <f t="shared" ca="1" si="6958"/>
        <v/>
      </c>
      <c r="O325" s="14" t="str">
        <f t="shared" ca="1" si="6959"/>
        <v>.verification_q_99.b1</v>
      </c>
      <c r="P325" s="14" t="str">
        <f t="shared" ca="1" si="6960"/>
        <v/>
      </c>
      <c r="Q325" s="14" t="str">
        <f ca="1">IF($BP325,ADDRESS(3,D325+1,4,,"["&amp;wew!$G$7&amp;"]"&amp;_sheetname_dataframe)&amp;":"&amp;ADDRESS(2+ster!$C$14,D325+1,4),"")</f>
        <v>[DBTemplate.xlsm]data_frame!LL3:LL3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6961"/>
        <v/>
      </c>
      <c r="AA325" s="12" t="str">
        <f t="shared" ca="1" si="696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6963"/>
        <v/>
      </c>
      <c r="AE325" s="17" t="b">
        <f t="shared" ca="1" si="696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6965"/>
        <v/>
      </c>
      <c r="AH325" s="17" t="b">
        <f t="shared" ca="1" si="696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6967"/>
        <v/>
      </c>
      <c r="AK325" s="17" t="str">
        <f t="shared" ca="1" si="6968"/>
        <v/>
      </c>
      <c r="AL325" s="17" t="str">
        <f t="shared" ca="1" si="6969"/>
        <v/>
      </c>
      <c r="AM325" s="17" t="str">
        <f t="shared" ca="1" si="6970"/>
        <v/>
      </c>
      <c r="AN325" s="17">
        <f t="shared" ca="1" si="6971"/>
        <v>2</v>
      </c>
      <c r="AO325" s="24" t="str">
        <f t="shared" ca="1" si="6972"/>
        <v/>
      </c>
      <c r="AP325" s="24" t="str">
        <f t="shared" ca="1" si="6973"/>
        <v/>
      </c>
      <c r="AQ325" s="17" t="str">
        <f t="shared" ca="1" si="7305"/>
        <v/>
      </c>
      <c r="AR325" s="17" t="str">
        <f t="shared" ca="1" si="6974"/>
        <v/>
      </c>
      <c r="AS325" s="17" t="str">
        <f t="shared" ca="1" si="6975"/>
        <v/>
      </c>
      <c r="AT325" s="17" t="str">
        <f t="shared" ca="1" si="6976"/>
        <v/>
      </c>
      <c r="AU325" s="17" t="str">
        <f t="shared" ca="1" si="6977"/>
        <v/>
      </c>
      <c r="AV325" s="17" t="str">
        <f t="shared" ca="1" si="6978"/>
        <v/>
      </c>
      <c r="AW325" s="17" t="str">
        <f t="shared" ca="1" si="6979"/>
        <v/>
      </c>
      <c r="AX325" s="14" t="str">
        <f t="array" aca="1" ref="AX325" ca="1">IF(H325,N325&gt;0,"")</f>
        <v/>
      </c>
      <c r="AY325" s="17" t="str">
        <f t="shared" ca="1" si="6980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6981"/>
        <v>0</v>
      </c>
      <c r="BB325" s="17" t="b">
        <v>0</v>
      </c>
      <c r="BC325" s="17" t="str">
        <f t="shared" ca="1" si="6982"/>
        <v/>
      </c>
      <c r="BD325" s="17" t="str">
        <f t="shared" ca="1" si="6983"/>
        <v/>
      </c>
      <c r="BE325" s="17" t="b">
        <f t="shared" ca="1" si="7306"/>
        <v>0</v>
      </c>
      <c r="BF325" s="17" t="str">
        <f t="shared" ca="1" si="7307"/>
        <v/>
      </c>
      <c r="BG325" s="17" t="str">
        <f t="shared" ca="1" si="6984"/>
        <v/>
      </c>
      <c r="BH325" s="17" t="str">
        <f t="shared" ca="1" si="6985"/>
        <v/>
      </c>
      <c r="BI325" s="17" t="str">
        <f t="shared" ca="1" si="6986"/>
        <v/>
      </c>
      <c r="BJ325" s="17" t="b">
        <f t="shared" ca="1" si="6987"/>
        <v>0</v>
      </c>
      <c r="BK325" s="17" t="str">
        <f t="shared" ca="1" si="7308"/>
        <v/>
      </c>
      <c r="BL325" s="17" t="str">
        <f t="shared" ca="1" si="6988"/>
        <v/>
      </c>
      <c r="BM325" s="17" t="str">
        <f t="shared" ca="1" si="6989"/>
        <v/>
      </c>
      <c r="BN325" s="17" t="str">
        <f t="shared" ca="1" si="6990"/>
        <v/>
      </c>
      <c r="BO325" s="17" t="str">
        <f t="shared" ca="1" si="6991"/>
        <v/>
      </c>
      <c r="BP325" s="14" t="b">
        <f t="shared" ca="1" si="6992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6993"/>
        <v/>
      </c>
      <c r="DE325" s="14" t="str">
        <f t="shared" ca="1" si="6994"/>
        <v/>
      </c>
      <c r="DF325" s="14" t="str">
        <f t="shared" ca="1" si="6995"/>
        <v/>
      </c>
      <c r="DG325" s="14" t="str">
        <f t="shared" ca="1" si="6996"/>
        <v/>
      </c>
      <c r="DH325" s="14" t="str">
        <f t="shared" ca="1" si="6997"/>
        <v/>
      </c>
      <c r="DI325" s="14" t="str">
        <f t="shared" ca="1" si="6998"/>
        <v/>
      </c>
      <c r="DJ325" s="14" t="str">
        <f t="shared" ca="1" si="6999"/>
        <v/>
      </c>
      <c r="DK325" s="14" t="str">
        <f t="shared" ca="1" si="7000"/>
        <v/>
      </c>
      <c r="DL325" s="14" t="str">
        <f t="shared" ca="1" si="7001"/>
        <v/>
      </c>
      <c r="DM325" s="14" t="str">
        <f t="shared" ca="1" si="7002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003"/>
        <v/>
      </c>
      <c r="DP325" s="14" t="str">
        <f t="shared" ca="1" si="7004"/>
        <v/>
      </c>
      <c r="DQ325" s="14" t="str">
        <f t="shared" ca="1" si="7005"/>
        <v/>
      </c>
      <c r="DR325" s="14" t="str">
        <f t="shared" ca="1" si="7006"/>
        <v/>
      </c>
      <c r="DS325" s="14" t="str">
        <f t="shared" ca="1" si="7007"/>
        <v/>
      </c>
      <c r="DZ325" s="14" t="b">
        <f t="shared" ca="1" si="7008"/>
        <v>0</v>
      </c>
      <c r="EA325" s="14" t="str">
        <f t="shared" ca="1" si="7009"/>
        <v/>
      </c>
      <c r="EB325" s="14" t="str">
        <f t="shared" ca="1" si="7010"/>
        <v/>
      </c>
      <c r="EC325" s="14" t="str">
        <f t="shared" ca="1" si="7011"/>
        <v/>
      </c>
      <c r="ED325" s="14" t="str">
        <f t="shared" ca="1" si="7012"/>
        <v/>
      </c>
      <c r="EE325" s="14" t="str">
        <f t="shared" ca="1" si="7013"/>
        <v/>
      </c>
      <c r="EF325" s="14" t="str">
        <f t="shared" ca="1" si="7014"/>
        <v/>
      </c>
      <c r="EG325" s="14" t="str">
        <f t="shared" ca="1" si="7015"/>
        <v/>
      </c>
      <c r="EM325" s="14" t="b">
        <f t="shared" ca="1" si="7016"/>
        <v>0</v>
      </c>
      <c r="EN325" s="14" t="str">
        <f t="shared" ca="1" si="7017"/>
        <v/>
      </c>
      <c r="EO325" s="14" t="str">
        <f t="shared" ca="1" si="7018"/>
        <v/>
      </c>
      <c r="EP325" s="14" t="str">
        <f t="shared" ca="1" si="7019"/>
        <v/>
      </c>
      <c r="EQ325" s="14" t="str">
        <f t="shared" ca="1" si="7020"/>
        <v/>
      </c>
    </row>
    <row r="326" spans="2:147" s="14" customFormat="1">
      <c r="B326" s="14" t="str">
        <f t="shared" ref="B326" ca="1" si="7309">DF326</f>
        <v/>
      </c>
      <c r="C326" s="14">
        <f t="shared" ref="C326" ca="1" si="7310">IF(OFFSET(B326,-1,COLUMN(VariableExists)-2),OFFSET(B326,-1,1)+1,OFFSET(B326,-1,1))</f>
        <v>306</v>
      </c>
      <c r="D326" s="14">
        <f t="shared" ref="D326" si="7311">ROW(A326)-2</f>
        <v>324</v>
      </c>
      <c r="E326" s="14" t="str">
        <f t="shared" ref="E326" ca="1" si="7312">IF(OR(G326="",ROW(G326)=2),"",IF(Z326&gt;0,"S",IF(AX326,IF(J326=2,"D","N"),"I")))</f>
        <v>N</v>
      </c>
      <c r="F326" s="14" t="str">
        <f t="shared" ref="F326" ca="1" si="7313">IF(H326,O326,"")</f>
        <v>q_99.a2</v>
      </c>
      <c r="G326" s="14" t="str">
        <f t="shared" ref="G326" ca="1" si="7314">IF(H326,P326,"")</f>
        <v>Other gene 2</v>
      </c>
      <c r="H326" s="14" t="b">
        <f t="shared" ref="H326" ca="1" si="7315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[DBTemplate.xlsm]labels!XY3:XY725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[DBTemplate.xlsm]labels!XY3:XY29</v>
      </c>
      <c r="L326" s="14" t="str">
        <f ca="1">IF($H326,IF($J326&gt;0,ADDRESS(3,(D326+1)*2,4,,"["&amp;wew!$G$7&amp;"]"&amp;_sheetname_labels)&amp;":"&amp;ADDRESS(2+J326,(D326+1)*2,4),""),"")</f>
        <v>[DBTemplate.xlsm]labels!XZ3:XZ29</v>
      </c>
      <c r="M326" s="14">
        <f t="shared" ref="M326" ca="1" si="7316">IF($H326,IF(J326&gt;0,COUNTA(INDIRECT(K326))-COUNT(INDIRECT(K326)),0),"")</f>
        <v>0</v>
      </c>
      <c r="N326" s="14">
        <f t="shared" ref="N326" ca="1" si="7317">IF(H326,J326-M326,"")</f>
        <v>27</v>
      </c>
      <c r="O326" s="14" t="str">
        <f t="shared" ref="O326" ca="1" si="7318">IF(INDIRECT(ADDRESS(2,D326+1,,,_sheetname_dataframe))="","",INDIRECT(ADDRESS(2,D326+1,,,_sheetname_dataframe)))</f>
        <v>q_99.a2</v>
      </c>
      <c r="P326" s="14" t="str">
        <f t="shared" ref="P326" ca="1" si="7319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[DBTemplate.xlsm]data_frame!LM3:LM3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320">IF(H326,S326-T326-W326,"")</f>
        <v>0</v>
      </c>
      <c r="AA326" s="12" t="str">
        <f t="shared" ref="AA326" ca="1" si="7321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322">IF($H326,IF(AC326&lt;&gt;"",IF(AC326=0,1,IF(AC326/W326&lt;0.15,2,3)),0),"")</f>
        <v>1</v>
      </c>
      <c r="AE326" s="17" t="b">
        <f t="shared" ref="AE326" ca="1" si="7323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324">IF(AE326,IF($H326,IF(INDIRECT(ADDRESS(1,D326+2,,,_sheetname_dataframe))="","",INDIRECT(ADDRESS(1,D326+2,,,_sheetname_dataframe))),""),"")</f>
        <v/>
      </c>
      <c r="AH326" s="17" t="b">
        <f t="shared" ref="AH326" ca="1" si="7325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326">IF(AH326,IF($H326,IF(INDIRECT(ADDRESS(1,D326+3,,,_sheetname_dataframe))="","",INDIRECT(ADDRESS(1,D326+3,,,_sheetname_dataframe))),""),"")</f>
        <v/>
      </c>
      <c r="AK326" s="17" t="b">
        <f t="shared" ref="AK326" ca="1" si="7327">IF(H326,OR(AQ326,AD326=2),"")</f>
        <v>0</v>
      </c>
      <c r="AL326" s="17" t="b">
        <f t="shared" ref="AL326" ca="1" si="7328">IF($H326,IF(BV326&lt;&gt;"",IF(OR(BM326="F",BM326="L",BM326="I",BM326="D"),BV326&lt;&gt;0)),"")</f>
        <v>0</v>
      </c>
      <c r="AM326" s="17" t="b">
        <f t="shared" ref="AM326" ca="1" si="7329">IF($H326,AND(NOT(AL326),OR(IF(BW326&lt;&gt;"",IF(OR(BM326="F",BM326="L"),BW326&lt;&gt;0)),BM326="I",BM326="N",BM326="D")),"")</f>
        <v>0</v>
      </c>
      <c r="AN326" s="17">
        <f t="shared" ref="AN326" ca="1" si="7330">IF(COUNTA(INDIRECT(Q326))=0,0, IF(AND(AO326&lt;&gt;"",X326&lt;AO326),1,IF(AND(AP326&lt;&gt;"",Y326&gt;AP326),1,IF(AND(AQ326,AC326&gt;0),2,0))))</f>
        <v>0</v>
      </c>
      <c r="AO326" s="24" t="str">
        <f t="shared" ref="AO326" ca="1" si="7331">IF($H326,IF(BY326&lt;&gt;"",IF(ISNUMBER(BY326),BY326,""),""),"")</f>
        <v/>
      </c>
      <c r="AP326" s="24" t="str">
        <f t="shared" ref="AP326" ca="1" si="7332">IF($H326,IF(BZ326&lt;&gt;"",IF(ISNUMBER(BZ326),BZ326,""),""),"")</f>
        <v/>
      </c>
      <c r="AQ326" s="17" t="b">
        <f t="shared" ca="1" si="7305"/>
        <v>0</v>
      </c>
      <c r="AR326" s="17" t="b">
        <f t="shared" ref="AR326" ca="1" si="7333">IF(H326,IF(N326&gt;0,IF(BQ326&lt;&gt;"",BQ326&lt;&gt;0,FALSE),FALSE),"")</f>
        <v>0</v>
      </c>
      <c r="AS326" s="17" t="b">
        <f t="shared" ref="AS326" ca="1" si="7334">IF(H326,IF(BR326&lt;&gt;"",BR326&lt;&gt;0,FALSE),"")</f>
        <v>0</v>
      </c>
      <c r="AT326" s="17" t="b">
        <f t="shared" ref="AT326" ca="1" si="7335">IF(H326,IF(N326&gt;0,FALSE,IF(BU326&lt;&gt;"",MATCH(BU326,DataType,0)=1,FALSE)),"")</f>
        <v>0</v>
      </c>
      <c r="AU326" s="17" t="b">
        <f t="shared" ref="AU326" ca="1" si="7336">IF(H326,IF(N326&gt;0,TRUE,IF(BU326&lt;&gt;"",MATCH(BU326,DataType,0)=2,FALSE)),"")</f>
        <v>1</v>
      </c>
      <c r="AV326" s="17" t="b">
        <f t="shared" ref="AV326" ca="1" si="7337">IF(H326,IF(N326&gt;0,FALSE,IF(BU326&lt;&gt;"",MATCH(BU326,DataType,0)=3,FALSE)),"")</f>
        <v>0</v>
      </c>
      <c r="AW326" s="17" t="b">
        <f t="shared" ref="AW326" ca="1" si="7338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339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340">IF(H326,BU326="",FALSE)</f>
        <v>1</v>
      </c>
      <c r="BB326" s="17" t="b">
        <v>0</v>
      </c>
      <c r="BC326" s="17" t="b">
        <f t="shared" ref="BC326" ca="1" si="7341">IF(BA326,IF(N326&gt;0,AND(AZ326,Z326=0),FALSE),"")</f>
        <v>1</v>
      </c>
      <c r="BD326" s="17" t="b">
        <f t="shared" ref="BD326" ca="1" si="7342">IF(BA326,IF(N326&gt;0,AND(NOT(AZ326),Z326=0),FALSE),"")</f>
        <v>0</v>
      </c>
      <c r="BE326" s="17" t="str">
        <f t="shared" ca="1" si="7306"/>
        <v/>
      </c>
      <c r="BF326" s="17" t="b">
        <f t="shared" ca="1" si="7307"/>
        <v>0</v>
      </c>
      <c r="BG326" s="17" t="b">
        <f t="shared" ref="BG326" ca="1" si="7343">IF(BA326,IF(OR(BB326:BF326),FALSE,IF(Z326=0,FALSE,Z326&gt;0)),"")</f>
        <v>0</v>
      </c>
      <c r="BH326" s="17" t="b">
        <f t="shared" ref="BH326" ca="1" si="7344">IF(BA326,COUNTIF(BB326:BG326,TRUE)=1,"")</f>
        <v>1</v>
      </c>
      <c r="BI326" s="17">
        <f t="shared" ref="BI326" ca="1" si="7345">IF(BA326,IFERROR(MATCH(TRUE,BB326:BG326,0),7),"")</f>
        <v>2</v>
      </c>
      <c r="BJ326" s="17" t="b">
        <f t="shared" ref="BJ326" ca="1" si="7346">DF326&lt;&gt;""</f>
        <v>0</v>
      </c>
      <c r="BK326" s="17" t="str">
        <f t="shared" ca="1" si="7308"/>
        <v/>
      </c>
      <c r="BL326" s="17" t="str">
        <f t="shared" ref="BL326" ca="1" si="7347">IF(H326,IF(AND(NOT(BA326),AU326),AC326&gt;0,""),"")</f>
        <v/>
      </c>
      <c r="BM326" s="17" t="str">
        <f t="shared" ref="BM326" ca="1" si="7348">IF(H326,IF(BA326,CHOOSE(BI326,"0","F","L","I","N",IF(AA326&gt;0.5,"N","S"),"0"),CHOOSE(MATCH(BU326,DataType,0),"S",IF(BK326,"I","N"),"D"  )),"")</f>
        <v>F</v>
      </c>
      <c r="BN326" s="17" t="str">
        <f t="shared" ref="BN326" ca="1" si="7349">IF(H326,IF(BJ326,"E",IF(BA326,CHOOSE(BI326,"0","F","L","I","N","S","0"),CHOOSE(MATCH(BU326,DataType,0),"S",IF(BK326,"I","N"),"D"  ))),"")</f>
        <v>F</v>
      </c>
      <c r="BO326" s="17" t="str">
        <f t="shared" ref="BO326" ca="1" si="7350">IF($H326,IF(BM326="0","",IF(AND(AR326,N326=2),"D",IF(BM326="S","N",IF(AL326,"O",IF(AM326,"I","N"))))),"")</f>
        <v>N</v>
      </c>
      <c r="BP326" s="14" t="b">
        <f t="shared" ref="BP326" ca="1" si="735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352">IF(MID(DC326,1,1)="■",MID(DC326,2,LEN(DC326)),DC326)</f>
        <v/>
      </c>
      <c r="DE326" s="14" t="str">
        <f t="shared" ref="DE326" ca="1" si="7353">IF(DD326&lt;&gt;"",IF(MID(DD326,LEN(DD326),1)="■",MID(DD326,1,LEN(DD326)-1),DD326),"")</f>
        <v/>
      </c>
      <c r="DF326" s="14" t="str">
        <f t="shared" ref="DF326" ca="1" si="7354">IFERROR(IF(DE326&lt;&gt;"",SUBSTITUTE(DE326,"■",". "),""),"##INTERNAL_ERROR")</f>
        <v/>
      </c>
      <c r="DG326" s="14" t="str">
        <f t="shared" ref="DG326" ca="1" si="7355">IF(CN326&lt;&gt;0,"Variable name don't comply with the naming convention","")</f>
        <v/>
      </c>
      <c r="DH326" s="14" t="str">
        <f t="shared" ref="DH326" ca="1" si="735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357">IF(CP326&lt;&gt;"","Variable label exceed length 150","")</f>
        <v/>
      </c>
      <c r="DJ326" s="14" t="str">
        <f t="shared" ref="DJ326" ca="1" si="735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359">IF(CR326&lt;&gt;"","The following cases have values below declared theorethical min: " &amp;SUBSTITUTE(CR326," ",", "),"")</f>
        <v/>
      </c>
      <c r="DL326" s="14" t="str">
        <f t="shared" ref="DL326" ca="1" si="7360">IF(CS326&lt;&gt;"","The following cases have values above declared theorethical max: " &amp;SUBSTITUTE(CS326," ",", "),"")</f>
        <v/>
      </c>
      <c r="DM326" s="14" t="str">
        <f t="shared" ref="DM326" ca="1" si="736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362">IF(CV326&lt;&gt;"","The following records are missing in this required field: " &amp;SUBSTITUTE(CV326," ",", "),"")</f>
        <v/>
      </c>
      <c r="DP326" s="14" t="str">
        <f t="shared" ref="DP326" ca="1" si="7363">IF(CW326&lt;&gt;"","The following cases have non-integer values: " &amp;SUBSTITUTE(CW326," ",", "),"")</f>
        <v/>
      </c>
      <c r="DQ326" s="14" t="str">
        <f t="shared" ref="DQ326" ca="1" si="7364">IF(CX326&lt;&gt;"","The following cases are non-numeric: " &amp;SUBSTITUTE(CX326," ",", "),"")</f>
        <v/>
      </c>
      <c r="DR326" s="14" t="str">
        <f t="shared" ref="DR326" ca="1" si="736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36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367">OR(ED326&lt;&gt;"",EF326&lt;&gt;"",EG326&lt;&gt;"")</f>
        <v>0</v>
      </c>
      <c r="EA326" s="14" t="str">
        <f t="shared" ref="EA326" ca="1" si="7368">IF(EB326&lt;&gt;"",G326 &amp; " (" &amp; F326 &amp; ")","")</f>
        <v>Other gene 2 (q_99.a2)</v>
      </c>
      <c r="EB326" s="14" t="str">
        <f t="shared" ref="EB326" ca="1" si="736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370">IF(EB326&lt;&gt;"",G326 &amp; " (" &amp; F326 &amp; "): " &amp; EB326,"")</f>
        <v xml:space="preserve">Other gene 2 (q_99.a2): Values must be numeric. </v>
      </c>
      <c r="ED326" s="14" t="str">
        <f t="shared" ref="ED326" ca="1" si="737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37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373">IF($H326,AG326,"")</f>
        <v/>
      </c>
      <c r="EG326" s="14" t="str">
        <f t="shared" ref="EG326" ca="1" si="7374">IF($H326,AJ326,"")</f>
        <v/>
      </c>
      <c r="EM326" s="14" t="b">
        <f t="shared" ref="EM326" ca="1" si="7375">OR(EC326&lt;&gt;"",DF326&lt;&gt;"")</f>
        <v>1</v>
      </c>
      <c r="EN326" s="14">
        <f t="shared" ref="EN326" ca="1" si="7376">IF(EM326,C326,"")</f>
        <v>306</v>
      </c>
      <c r="EO326" s="14" t="str">
        <f t="shared" ref="EO326" ca="1" si="7377">IF(EM326,F326,"")</f>
        <v>q_99.a2</v>
      </c>
      <c r="EP326" s="14" t="str">
        <f t="shared" ref="EP326" ca="1" si="7378">EC326</f>
        <v xml:space="preserve">Other gene 2 (q_99.a2): Values must be numeric. </v>
      </c>
      <c r="EQ326" s="14" t="str">
        <f t="shared" ref="EQ326" ca="1" si="7379">DF326</f>
        <v/>
      </c>
    </row>
    <row r="327" spans="2:147" s="14" customFormat="1">
      <c r="B327" s="14" t="str">
        <f t="shared" ca="1" si="6950"/>
        <v/>
      </c>
      <c r="C327" s="14">
        <f t="shared" ca="1" si="6951"/>
        <v>307</v>
      </c>
      <c r="D327" s="14">
        <f t="shared" si="6952"/>
        <v>325</v>
      </c>
      <c r="E327" s="14" t="str">
        <f t="shared" ca="1" si="6953"/>
        <v>I</v>
      </c>
      <c r="F327" s="14" t="str">
        <f t="shared" ca="1" si="6954"/>
        <v>q_99.b2</v>
      </c>
      <c r="G327" s="14" t="str">
        <f t="shared" ca="1" si="6955"/>
        <v>Other gene 2 mutation type</v>
      </c>
      <c r="H327" s="14" t="b">
        <f t="shared" ca="1" si="6956"/>
        <v>1</v>
      </c>
      <c r="I327" s="14" t="str">
        <f ca="1">IF($H327,ADDRESS(3,(D327+1)*2-1,4,,"["&amp;wew!$G$7&amp;"]"&amp;_sheetname_labels)&amp;":"&amp;ADDRESS(2+ster!$B$20,(D327+1)*2-1,4),"")</f>
        <v>[DBTemplate.xlsm]labels!YA3:YA725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6957"/>
        <v>0</v>
      </c>
      <c r="N327" s="14">
        <f t="shared" ca="1" si="6958"/>
        <v>0</v>
      </c>
      <c r="O327" s="14" t="str">
        <f t="shared" ca="1" si="6959"/>
        <v>q_99.b2</v>
      </c>
      <c r="P327" s="14" t="str">
        <f t="shared" ca="1" si="6960"/>
        <v>Other gene 2 mutation type</v>
      </c>
      <c r="Q327" s="14" t="str">
        <f ca="1">IF($BP327,ADDRESS(3,D327+1,4,,"["&amp;wew!$G$7&amp;"]"&amp;_sheetname_dataframe)&amp;":"&amp;ADDRESS(2+ster!$C$14,D327+1,4),"")</f>
        <v>[DBTemplate.xlsm]data_frame!LN3:LN3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6961"/>
        <v>0</v>
      </c>
      <c r="AA327" s="12" t="str">
        <f t="shared" ca="1" si="696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6963"/>
        <v>1</v>
      </c>
      <c r="AE327" s="17" t="b">
        <f t="shared" ca="1" si="696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6965"/>
        <v/>
      </c>
      <c r="AH327" s="17" t="b">
        <f t="shared" ca="1" si="696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6967"/>
        <v/>
      </c>
      <c r="AK327" s="17" t="b">
        <f t="shared" ca="1" si="6968"/>
        <v>0</v>
      </c>
      <c r="AL327" s="17" t="b">
        <f t="shared" ca="1" si="6969"/>
        <v>0</v>
      </c>
      <c r="AM327" s="17" t="b">
        <f t="shared" ca="1" si="6970"/>
        <v>0</v>
      </c>
      <c r="AN327" s="17">
        <f t="shared" ca="1" si="6971"/>
        <v>0</v>
      </c>
      <c r="AO327" s="24" t="str">
        <f t="shared" ca="1" si="6972"/>
        <v/>
      </c>
      <c r="AP327" s="24" t="str">
        <f t="shared" ca="1" si="6973"/>
        <v/>
      </c>
      <c r="AQ327" s="17" t="b">
        <f t="shared" ca="1" si="7305"/>
        <v>0</v>
      </c>
      <c r="AR327" s="17" t="b">
        <f t="shared" ca="1" si="6974"/>
        <v>0</v>
      </c>
      <c r="AS327" s="17" t="b">
        <f t="shared" ca="1" si="6975"/>
        <v>0</v>
      </c>
      <c r="AT327" s="17" t="b">
        <f t="shared" ca="1" si="6976"/>
        <v>1</v>
      </c>
      <c r="AU327" s="17" t="b">
        <f t="shared" ca="1" si="6977"/>
        <v>0</v>
      </c>
      <c r="AV327" s="17" t="b">
        <f t="shared" ca="1" si="6978"/>
        <v>0</v>
      </c>
      <c r="AW327" s="17" t="b">
        <f t="shared" ca="1" si="6979"/>
        <v>0</v>
      </c>
      <c r="AX327" s="14" t="b">
        <f t="array" aca="1" ref="AX327" ca="1">IF(H327,N327&gt;0,"")</f>
        <v>0</v>
      </c>
      <c r="AY327" s="17" t="str">
        <f t="shared" ca="1" si="6980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6981"/>
        <v>0</v>
      </c>
      <c r="BB327" s="17" t="b">
        <v>0</v>
      </c>
      <c r="BC327" s="17" t="str">
        <f t="shared" ca="1" si="6982"/>
        <v/>
      </c>
      <c r="BD327" s="17" t="str">
        <f t="shared" ca="1" si="6983"/>
        <v/>
      </c>
      <c r="BE327" s="17" t="b">
        <f t="shared" ca="1" si="7306"/>
        <v>0</v>
      </c>
      <c r="BF327" s="17" t="str">
        <f t="shared" ca="1" si="7307"/>
        <v/>
      </c>
      <c r="BG327" s="17" t="str">
        <f t="shared" ca="1" si="6984"/>
        <v/>
      </c>
      <c r="BH327" s="17" t="str">
        <f t="shared" ca="1" si="6985"/>
        <v/>
      </c>
      <c r="BI327" s="17" t="str">
        <f t="shared" ca="1" si="6986"/>
        <v/>
      </c>
      <c r="BJ327" s="17" t="b">
        <f t="shared" ca="1" si="6987"/>
        <v>0</v>
      </c>
      <c r="BK327" s="17" t="str">
        <f t="shared" ca="1" si="7308"/>
        <v/>
      </c>
      <c r="BL327" s="17" t="str">
        <f t="shared" ca="1" si="6988"/>
        <v/>
      </c>
      <c r="BM327" s="17" t="str">
        <f t="shared" ca="1" si="6989"/>
        <v>S</v>
      </c>
      <c r="BN327" s="17" t="str">
        <f t="shared" ca="1" si="6990"/>
        <v>S</v>
      </c>
      <c r="BO327" s="17" t="str">
        <f t="shared" ca="1" si="6991"/>
        <v>N</v>
      </c>
      <c r="BP327" s="14" t="b">
        <f t="shared" ca="1" si="6992"/>
        <v>1</v>
      </c>
      <c r="BQ327" s="35"/>
      <c r="BU327" s="14" t="s">
        <v>386</v>
      </c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6993"/>
        <v/>
      </c>
      <c r="DE327" s="14" t="str">
        <f t="shared" ca="1" si="6994"/>
        <v/>
      </c>
      <c r="DF327" s="14" t="str">
        <f t="shared" ca="1" si="6995"/>
        <v/>
      </c>
      <c r="DG327" s="14" t="str">
        <f t="shared" ca="1" si="6996"/>
        <v/>
      </c>
      <c r="DH327" s="14" t="str">
        <f t="shared" ca="1" si="6997"/>
        <v/>
      </c>
      <c r="DI327" s="14" t="str">
        <f t="shared" ca="1" si="6998"/>
        <v/>
      </c>
      <c r="DJ327" s="14" t="str">
        <f t="shared" ca="1" si="6999"/>
        <v/>
      </c>
      <c r="DK327" s="14" t="str">
        <f t="shared" ca="1" si="7000"/>
        <v/>
      </c>
      <c r="DL327" s="14" t="str">
        <f t="shared" ca="1" si="7001"/>
        <v/>
      </c>
      <c r="DM327" s="14" t="str">
        <f t="shared" ca="1" si="7002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003"/>
        <v/>
      </c>
      <c r="DP327" s="14" t="str">
        <f t="shared" ca="1" si="7004"/>
        <v/>
      </c>
      <c r="DQ327" s="14" t="str">
        <f t="shared" ca="1" si="7005"/>
        <v/>
      </c>
      <c r="DR327" s="14" t="str">
        <f t="shared" ca="1" si="7006"/>
        <v/>
      </c>
      <c r="DS327" s="14" t="str">
        <f t="shared" ca="1" si="7007"/>
        <v/>
      </c>
      <c r="DZ327" s="14" t="b">
        <f t="shared" ca="1" si="7008"/>
        <v>0</v>
      </c>
      <c r="EA327" s="14" t="str">
        <f t="shared" ca="1" si="7009"/>
        <v/>
      </c>
      <c r="EB327" s="14" t="str">
        <f t="shared" ca="1" si="7010"/>
        <v/>
      </c>
      <c r="EC327" s="14" t="str">
        <f t="shared" ca="1" si="7011"/>
        <v/>
      </c>
      <c r="ED327" s="14" t="str">
        <f t="shared" ca="1" si="7012"/>
        <v/>
      </c>
      <c r="EE327" s="14" t="str">
        <f t="shared" ca="1" si="7013"/>
        <v/>
      </c>
      <c r="EF327" s="14" t="str">
        <f t="shared" ca="1" si="7014"/>
        <v/>
      </c>
      <c r="EG327" s="14" t="str">
        <f t="shared" ca="1" si="7015"/>
        <v/>
      </c>
      <c r="EM327" s="14" t="b">
        <f t="shared" ca="1" si="7016"/>
        <v>0</v>
      </c>
      <c r="EN327" s="14" t="str">
        <f t="shared" ca="1" si="7017"/>
        <v/>
      </c>
      <c r="EO327" s="14" t="str">
        <f t="shared" ca="1" si="7018"/>
        <v/>
      </c>
      <c r="EP327" s="14" t="str">
        <f t="shared" ca="1" si="7019"/>
        <v/>
      </c>
      <c r="EQ327" s="14" t="str">
        <f t="shared" ca="1" si="7020"/>
        <v/>
      </c>
    </row>
    <row r="328" spans="2:147" s="14" customFormat="1">
      <c r="B328" s="14" t="str">
        <f t="shared" ca="1" si="6950"/>
        <v/>
      </c>
      <c r="C328" s="14">
        <f t="shared" ca="1" si="6951"/>
        <v>308</v>
      </c>
      <c r="D328" s="14">
        <f t="shared" si="6952"/>
        <v>326</v>
      </c>
      <c r="E328" s="14" t="str">
        <f t="shared" ca="1" si="6953"/>
        <v/>
      </c>
      <c r="F328" s="14" t="str">
        <f t="shared" ca="1" si="6954"/>
        <v/>
      </c>
      <c r="G328" s="14" t="str">
        <f t="shared" ca="1" si="6955"/>
        <v/>
      </c>
      <c r="H328" s="14" t="b">
        <f t="shared" ca="1" si="695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6957"/>
        <v/>
      </c>
      <c r="N328" s="14" t="str">
        <f t="shared" ca="1" si="6958"/>
        <v/>
      </c>
      <c r="O328" s="14" t="str">
        <f t="shared" ca="1" si="6959"/>
        <v>.verification_q_99.b2</v>
      </c>
      <c r="P328" s="14" t="str">
        <f t="shared" ca="1" si="6960"/>
        <v/>
      </c>
      <c r="Q328" s="14" t="str">
        <f ca="1">IF($BP328,ADDRESS(3,D328+1,4,,"["&amp;wew!$G$7&amp;"]"&amp;_sheetname_dataframe)&amp;":"&amp;ADDRESS(2+ster!$C$14,D328+1,4),"")</f>
        <v>[DBTemplate.xlsm]data_frame!LO3:LO3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6961"/>
        <v/>
      </c>
      <c r="AA328" s="12" t="str">
        <f t="shared" ca="1" si="696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6963"/>
        <v/>
      </c>
      <c r="AE328" s="17" t="b">
        <f t="shared" ca="1" si="696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6965"/>
        <v/>
      </c>
      <c r="AH328" s="17" t="b">
        <f t="shared" ca="1" si="696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6967"/>
        <v/>
      </c>
      <c r="AK328" s="17" t="str">
        <f t="shared" ca="1" si="6968"/>
        <v/>
      </c>
      <c r="AL328" s="17" t="str">
        <f t="shared" ca="1" si="6969"/>
        <v/>
      </c>
      <c r="AM328" s="17" t="str">
        <f t="shared" ca="1" si="6970"/>
        <v/>
      </c>
      <c r="AN328" s="17">
        <f t="shared" ca="1" si="6971"/>
        <v>2</v>
      </c>
      <c r="AO328" s="24" t="str">
        <f t="shared" ca="1" si="6972"/>
        <v/>
      </c>
      <c r="AP328" s="24" t="str">
        <f t="shared" ca="1" si="6973"/>
        <v/>
      </c>
      <c r="AQ328" s="17" t="str">
        <f t="shared" ca="1" si="7305"/>
        <v/>
      </c>
      <c r="AR328" s="17" t="str">
        <f t="shared" ca="1" si="6974"/>
        <v/>
      </c>
      <c r="AS328" s="17" t="str">
        <f t="shared" ca="1" si="6975"/>
        <v/>
      </c>
      <c r="AT328" s="17" t="str">
        <f t="shared" ca="1" si="6976"/>
        <v/>
      </c>
      <c r="AU328" s="17" t="str">
        <f t="shared" ca="1" si="6977"/>
        <v/>
      </c>
      <c r="AV328" s="17" t="str">
        <f t="shared" ca="1" si="6978"/>
        <v/>
      </c>
      <c r="AW328" s="17" t="str">
        <f t="shared" ca="1" si="6979"/>
        <v/>
      </c>
      <c r="AX328" s="14" t="str">
        <f t="array" aca="1" ref="AX328" ca="1">IF(H328,N328&gt;0,"")</f>
        <v/>
      </c>
      <c r="AY328" s="17" t="str">
        <f t="shared" ca="1" si="6980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6981"/>
        <v>0</v>
      </c>
      <c r="BB328" s="17" t="b">
        <v>0</v>
      </c>
      <c r="BC328" s="17" t="str">
        <f t="shared" ca="1" si="6982"/>
        <v/>
      </c>
      <c r="BD328" s="17" t="str">
        <f t="shared" ca="1" si="6983"/>
        <v/>
      </c>
      <c r="BE328" s="17" t="b">
        <f t="shared" ca="1" si="7306"/>
        <v>0</v>
      </c>
      <c r="BF328" s="17" t="str">
        <f t="shared" ca="1" si="7307"/>
        <v/>
      </c>
      <c r="BG328" s="17" t="str">
        <f t="shared" ca="1" si="6984"/>
        <v/>
      </c>
      <c r="BH328" s="17" t="str">
        <f t="shared" ca="1" si="6985"/>
        <v/>
      </c>
      <c r="BI328" s="17" t="str">
        <f t="shared" ca="1" si="6986"/>
        <v/>
      </c>
      <c r="BJ328" s="17" t="b">
        <f t="shared" ca="1" si="6987"/>
        <v>0</v>
      </c>
      <c r="BK328" s="17" t="str">
        <f t="shared" ca="1" si="7308"/>
        <v/>
      </c>
      <c r="BL328" s="17" t="str">
        <f t="shared" ca="1" si="6988"/>
        <v/>
      </c>
      <c r="BM328" s="17" t="str">
        <f t="shared" ca="1" si="6989"/>
        <v/>
      </c>
      <c r="BN328" s="17" t="str">
        <f t="shared" ca="1" si="6990"/>
        <v/>
      </c>
      <c r="BO328" s="17" t="str">
        <f t="shared" ca="1" si="6991"/>
        <v/>
      </c>
      <c r="BP328" s="14" t="b">
        <f t="shared" ca="1" si="6992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6993"/>
        <v/>
      </c>
      <c r="DE328" s="14" t="str">
        <f t="shared" ca="1" si="6994"/>
        <v/>
      </c>
      <c r="DF328" s="14" t="str">
        <f t="shared" ca="1" si="6995"/>
        <v/>
      </c>
      <c r="DG328" s="14" t="str">
        <f t="shared" ca="1" si="6996"/>
        <v/>
      </c>
      <c r="DH328" s="14" t="str">
        <f t="shared" ca="1" si="6997"/>
        <v/>
      </c>
      <c r="DI328" s="14" t="str">
        <f t="shared" ca="1" si="6998"/>
        <v/>
      </c>
      <c r="DJ328" s="14" t="str">
        <f t="shared" ca="1" si="6999"/>
        <v/>
      </c>
      <c r="DK328" s="14" t="str">
        <f t="shared" ca="1" si="7000"/>
        <v/>
      </c>
      <c r="DL328" s="14" t="str">
        <f t="shared" ca="1" si="7001"/>
        <v/>
      </c>
      <c r="DM328" s="14" t="str">
        <f t="shared" ca="1" si="7002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003"/>
        <v/>
      </c>
      <c r="DP328" s="14" t="str">
        <f t="shared" ca="1" si="7004"/>
        <v/>
      </c>
      <c r="DQ328" s="14" t="str">
        <f t="shared" ca="1" si="7005"/>
        <v/>
      </c>
      <c r="DR328" s="14" t="str">
        <f t="shared" ca="1" si="7006"/>
        <v/>
      </c>
      <c r="DS328" s="14" t="str">
        <f t="shared" ca="1" si="7007"/>
        <v/>
      </c>
      <c r="DZ328" s="14" t="b">
        <f t="shared" ca="1" si="7008"/>
        <v>0</v>
      </c>
      <c r="EA328" s="14" t="str">
        <f t="shared" ca="1" si="7009"/>
        <v/>
      </c>
      <c r="EB328" s="14" t="str">
        <f t="shared" ca="1" si="7010"/>
        <v/>
      </c>
      <c r="EC328" s="14" t="str">
        <f t="shared" ca="1" si="7011"/>
        <v/>
      </c>
      <c r="ED328" s="14" t="str">
        <f t="shared" ca="1" si="7012"/>
        <v/>
      </c>
      <c r="EE328" s="14" t="str">
        <f t="shared" ca="1" si="7013"/>
        <v/>
      </c>
      <c r="EF328" s="14" t="str">
        <f t="shared" ca="1" si="7014"/>
        <v/>
      </c>
      <c r="EG328" s="14" t="str">
        <f t="shared" ca="1" si="7015"/>
        <v/>
      </c>
      <c r="EM328" s="14" t="b">
        <f t="shared" ca="1" si="7016"/>
        <v>0</v>
      </c>
      <c r="EN328" s="14" t="str">
        <f t="shared" ca="1" si="7017"/>
        <v/>
      </c>
      <c r="EO328" s="14" t="str">
        <f t="shared" ca="1" si="7018"/>
        <v/>
      </c>
      <c r="EP328" s="14" t="str">
        <f t="shared" ca="1" si="7019"/>
        <v/>
      </c>
      <c r="EQ328" s="14" t="str">
        <f t="shared" ca="1" si="7020"/>
        <v/>
      </c>
    </row>
    <row r="329" spans="2:147" s="14" customFormat="1">
      <c r="B329" s="14" t="str">
        <f t="shared" ca="1" si="6950"/>
        <v/>
      </c>
      <c r="C329" s="14">
        <f t="shared" ca="1" si="6951"/>
        <v>308</v>
      </c>
      <c r="D329" s="14">
        <f t="shared" si="6952"/>
        <v>327</v>
      </c>
      <c r="E329" s="14" t="str">
        <f t="shared" ca="1" si="6953"/>
        <v>N</v>
      </c>
      <c r="F329" s="14" t="str">
        <f t="shared" ca="1" si="6954"/>
        <v>q_99.a3</v>
      </c>
      <c r="G329" s="14" t="str">
        <f t="shared" ca="1" si="6955"/>
        <v>Other gene 3</v>
      </c>
      <c r="H329" s="14" t="b">
        <f t="shared" ca="1" si="6956"/>
        <v>1</v>
      </c>
      <c r="I329" s="14" t="str">
        <f ca="1">IF($H329,ADDRESS(3,(D329+1)*2-1,4,,"["&amp;wew!$G$7&amp;"]"&amp;_sheetname_labels)&amp;":"&amp;ADDRESS(2+ster!$B$20,(D329+1)*2-1,4),"")</f>
        <v>[DBTemplate.xlsm]labels!YE3:YE725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[DBTemplate.xlsm]labels!YE3:YE29</v>
      </c>
      <c r="L329" s="14" t="str">
        <f ca="1">IF($H329,IF($J329&gt;0,ADDRESS(3,(D329+1)*2,4,,"["&amp;wew!$G$7&amp;"]"&amp;_sheetname_labels)&amp;":"&amp;ADDRESS(2+J329,(D329+1)*2,4),""),"")</f>
        <v>[DBTemplate.xlsm]labels!YF3:YF29</v>
      </c>
      <c r="M329" s="14">
        <f t="shared" ca="1" si="6957"/>
        <v>0</v>
      </c>
      <c r="N329" s="14">
        <f t="shared" ca="1" si="6958"/>
        <v>27</v>
      </c>
      <c r="O329" s="14" t="str">
        <f t="shared" ca="1" si="6959"/>
        <v>q_99.a3</v>
      </c>
      <c r="P329" s="14" t="str">
        <f t="shared" ca="1" si="6960"/>
        <v>Other gene 3</v>
      </c>
      <c r="Q329" s="14" t="str">
        <f ca="1">IF($BP329,ADDRESS(3,D329+1,4,,"["&amp;wew!$G$7&amp;"]"&amp;_sheetname_dataframe)&amp;":"&amp;ADDRESS(2+ster!$C$14,D329+1,4),"")</f>
        <v>[DBTemplate.xlsm]data_frame!LP3:LP3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6961"/>
        <v>0</v>
      </c>
      <c r="AA329" s="12" t="str">
        <f t="shared" ca="1" si="696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6963"/>
        <v>1</v>
      </c>
      <c r="AE329" s="17" t="b">
        <f t="shared" ca="1" si="696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6965"/>
        <v/>
      </c>
      <c r="AH329" s="17" t="b">
        <f t="shared" ca="1" si="696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6967"/>
        <v/>
      </c>
      <c r="AK329" s="17" t="b">
        <f t="shared" ca="1" si="6968"/>
        <v>0</v>
      </c>
      <c r="AL329" s="17" t="b">
        <f t="shared" ca="1" si="6969"/>
        <v>0</v>
      </c>
      <c r="AM329" s="17" t="b">
        <f t="shared" ca="1" si="6970"/>
        <v>0</v>
      </c>
      <c r="AN329" s="17">
        <f t="shared" ca="1" si="6971"/>
        <v>0</v>
      </c>
      <c r="AO329" s="24" t="str">
        <f t="shared" ca="1" si="6972"/>
        <v/>
      </c>
      <c r="AP329" s="24" t="str">
        <f t="shared" ca="1" si="6973"/>
        <v/>
      </c>
      <c r="AQ329" s="17" t="b">
        <f t="shared" ca="1" si="7305"/>
        <v>0</v>
      </c>
      <c r="AR329" s="17" t="b">
        <f t="shared" ca="1" si="6974"/>
        <v>0</v>
      </c>
      <c r="AS329" s="17" t="b">
        <f t="shared" ca="1" si="6975"/>
        <v>0</v>
      </c>
      <c r="AT329" s="17" t="b">
        <f t="shared" ca="1" si="6976"/>
        <v>0</v>
      </c>
      <c r="AU329" s="17" t="b">
        <f t="shared" ca="1" si="6977"/>
        <v>1</v>
      </c>
      <c r="AV329" s="17" t="b">
        <f t="shared" ca="1" si="6978"/>
        <v>0</v>
      </c>
      <c r="AW329" s="17" t="b">
        <f t="shared" ca="1" si="6979"/>
        <v>0</v>
      </c>
      <c r="AX329" s="14" t="b">
        <f t="array" aca="1" ref="AX329" ca="1">IF(H329,N329&gt;0,"")</f>
        <v>1</v>
      </c>
      <c r="AY329" s="17" t="str">
        <f t="shared" ca="1" si="6980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6981"/>
        <v>1</v>
      </c>
      <c r="BB329" s="17" t="b">
        <v>0</v>
      </c>
      <c r="BC329" s="17" t="b">
        <f t="shared" ca="1" si="6982"/>
        <v>1</v>
      </c>
      <c r="BD329" s="17" t="b">
        <f t="shared" ca="1" si="6983"/>
        <v>0</v>
      </c>
      <c r="BE329" s="17" t="str">
        <f t="shared" ca="1" si="7306"/>
        <v/>
      </c>
      <c r="BF329" s="17" t="b">
        <f t="shared" ca="1" si="7307"/>
        <v>0</v>
      </c>
      <c r="BG329" s="17" t="b">
        <f t="shared" ca="1" si="6984"/>
        <v>0</v>
      </c>
      <c r="BH329" s="17" t="b">
        <f t="shared" ca="1" si="6985"/>
        <v>1</v>
      </c>
      <c r="BI329" s="17">
        <f t="shared" ca="1" si="6986"/>
        <v>2</v>
      </c>
      <c r="BJ329" s="17" t="b">
        <f t="shared" ca="1" si="6987"/>
        <v>0</v>
      </c>
      <c r="BK329" s="17" t="str">
        <f t="shared" ca="1" si="7308"/>
        <v/>
      </c>
      <c r="BL329" s="17" t="str">
        <f t="shared" ca="1" si="6988"/>
        <v/>
      </c>
      <c r="BM329" s="17" t="str">
        <f t="shared" ca="1" si="6989"/>
        <v>F</v>
      </c>
      <c r="BN329" s="17" t="str">
        <f t="shared" ca="1" si="6990"/>
        <v>F</v>
      </c>
      <c r="BO329" s="17" t="str">
        <f t="shared" ca="1" si="6991"/>
        <v>N</v>
      </c>
      <c r="BP329" s="14" t="b">
        <f t="shared" ca="1" si="6992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6993"/>
        <v/>
      </c>
      <c r="DE329" s="14" t="str">
        <f t="shared" ca="1" si="6994"/>
        <v/>
      </c>
      <c r="DF329" s="14" t="str">
        <f t="shared" ca="1" si="6995"/>
        <v/>
      </c>
      <c r="DG329" s="14" t="str">
        <f t="shared" ca="1" si="6996"/>
        <v/>
      </c>
      <c r="DH329" s="14" t="str">
        <f t="shared" ca="1" si="6997"/>
        <v/>
      </c>
      <c r="DI329" s="14" t="str">
        <f t="shared" ca="1" si="6998"/>
        <v/>
      </c>
      <c r="DJ329" s="14" t="str">
        <f t="shared" ca="1" si="6999"/>
        <v/>
      </c>
      <c r="DK329" s="14" t="str">
        <f t="shared" ca="1" si="7000"/>
        <v/>
      </c>
      <c r="DL329" s="14" t="str">
        <f t="shared" ca="1" si="7001"/>
        <v/>
      </c>
      <c r="DM329" s="14" t="str">
        <f t="shared" ca="1" si="7002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003"/>
        <v/>
      </c>
      <c r="DP329" s="14" t="str">
        <f t="shared" ca="1" si="7004"/>
        <v/>
      </c>
      <c r="DQ329" s="14" t="str">
        <f t="shared" ca="1" si="7005"/>
        <v/>
      </c>
      <c r="DR329" s="14" t="str">
        <f t="shared" ca="1" si="7006"/>
        <v/>
      </c>
      <c r="DS329" s="14" t="str">
        <f t="shared" ca="1" si="7007"/>
        <v/>
      </c>
      <c r="DZ329" s="14" t="b">
        <f t="shared" ca="1" si="7008"/>
        <v>0</v>
      </c>
      <c r="EA329" s="14" t="str">
        <f t="shared" ca="1" si="7009"/>
        <v>Other gene 3 (q_99.a3)</v>
      </c>
      <c r="EB329" s="14" t="str">
        <f t="shared" ca="1" si="7010"/>
        <v xml:space="preserve">Values must be numeric. </v>
      </c>
      <c r="EC329" s="14" t="str">
        <f t="shared" ca="1" si="7011"/>
        <v xml:space="preserve">Other gene 3 (q_99.a3): Values must be numeric. </v>
      </c>
      <c r="ED329" s="14" t="str">
        <f t="shared" ca="1" si="7012"/>
        <v/>
      </c>
      <c r="EE329" s="14" t="str">
        <f t="shared" ca="1" si="7013"/>
        <v>Values must be numeric</v>
      </c>
      <c r="EF329" s="14" t="str">
        <f t="shared" ca="1" si="7014"/>
        <v/>
      </c>
      <c r="EG329" s="14" t="str">
        <f t="shared" ca="1" si="7015"/>
        <v/>
      </c>
      <c r="EM329" s="14" t="b">
        <f t="shared" ca="1" si="7016"/>
        <v>1</v>
      </c>
      <c r="EN329" s="14">
        <f t="shared" ca="1" si="7017"/>
        <v>308</v>
      </c>
      <c r="EO329" s="14" t="str">
        <f t="shared" ca="1" si="7018"/>
        <v>q_99.a3</v>
      </c>
      <c r="EP329" s="14" t="str">
        <f t="shared" ca="1" si="7019"/>
        <v xml:space="preserve">Other gene 3 (q_99.a3): Values must be numeric. </v>
      </c>
      <c r="EQ329" s="14" t="str">
        <f t="shared" ca="1" si="7020"/>
        <v/>
      </c>
    </row>
    <row r="330" spans="2:147" s="14" customFormat="1">
      <c r="B330" s="14" t="str">
        <f t="shared" ca="1" si="6950"/>
        <v/>
      </c>
      <c r="C330" s="14">
        <f t="shared" ca="1" si="6951"/>
        <v>309</v>
      </c>
      <c r="D330" s="14">
        <f t="shared" si="6952"/>
        <v>328</v>
      </c>
      <c r="E330" s="14" t="str">
        <f t="shared" ca="1" si="6953"/>
        <v>I</v>
      </c>
      <c r="F330" s="14" t="str">
        <f t="shared" ca="1" si="6954"/>
        <v>q_99.b3</v>
      </c>
      <c r="G330" s="14" t="str">
        <f t="shared" ca="1" si="6955"/>
        <v>Other gene 3 mutation type</v>
      </c>
      <c r="H330" s="14" t="b">
        <f t="shared" ca="1" si="6956"/>
        <v>1</v>
      </c>
      <c r="I330" s="14" t="str">
        <f ca="1">IF($H330,ADDRESS(3,(D330+1)*2-1,4,,"["&amp;wew!$G$7&amp;"]"&amp;_sheetname_labels)&amp;":"&amp;ADDRESS(2+ster!$B$20,(D330+1)*2-1,4),"")</f>
        <v>[DBTemplate.xlsm]labels!YG3:YG725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6957"/>
        <v>0</v>
      </c>
      <c r="N330" s="14">
        <f t="shared" ca="1" si="6958"/>
        <v>0</v>
      </c>
      <c r="O330" s="14" t="str">
        <f t="shared" ca="1" si="6959"/>
        <v>q_99.b3</v>
      </c>
      <c r="P330" s="14" t="str">
        <f t="shared" ca="1" si="6960"/>
        <v>Other gene 3 mutation type</v>
      </c>
      <c r="Q330" s="14" t="str">
        <f ca="1">IF($BP330,ADDRESS(3,D330+1,4,,"["&amp;wew!$G$7&amp;"]"&amp;_sheetname_dataframe)&amp;":"&amp;ADDRESS(2+ster!$C$14,D330+1,4),"")</f>
        <v>[DBTemplate.xlsm]data_frame!LQ3:LQ3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6961"/>
        <v>0</v>
      </c>
      <c r="AA330" s="12" t="str">
        <f t="shared" ca="1" si="696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6963"/>
        <v>1</v>
      </c>
      <c r="AE330" s="17" t="b">
        <f t="shared" ca="1" si="696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6965"/>
        <v/>
      </c>
      <c r="AH330" s="17" t="b">
        <f t="shared" ca="1" si="696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6967"/>
        <v/>
      </c>
      <c r="AK330" s="17" t="b">
        <f t="shared" ca="1" si="6968"/>
        <v>0</v>
      </c>
      <c r="AL330" s="17" t="b">
        <f t="shared" ca="1" si="6969"/>
        <v>0</v>
      </c>
      <c r="AM330" s="17" t="b">
        <f t="shared" ca="1" si="6970"/>
        <v>0</v>
      </c>
      <c r="AN330" s="17">
        <f t="shared" ca="1" si="6971"/>
        <v>0</v>
      </c>
      <c r="AO330" s="24" t="str">
        <f t="shared" ca="1" si="6972"/>
        <v/>
      </c>
      <c r="AP330" s="24" t="str">
        <f t="shared" ca="1" si="6973"/>
        <v/>
      </c>
      <c r="AQ330" s="17" t="b">
        <f t="shared" ca="1" si="7305"/>
        <v>0</v>
      </c>
      <c r="AR330" s="17" t="b">
        <f t="shared" ca="1" si="6974"/>
        <v>0</v>
      </c>
      <c r="AS330" s="17" t="b">
        <f t="shared" ca="1" si="6975"/>
        <v>0</v>
      </c>
      <c r="AT330" s="17" t="b">
        <f t="shared" ca="1" si="6976"/>
        <v>1</v>
      </c>
      <c r="AU330" s="17" t="b">
        <f t="shared" ca="1" si="6977"/>
        <v>0</v>
      </c>
      <c r="AV330" s="17" t="b">
        <f t="shared" ca="1" si="6978"/>
        <v>0</v>
      </c>
      <c r="AW330" s="17" t="b">
        <f t="shared" ca="1" si="6979"/>
        <v>0</v>
      </c>
      <c r="AX330" s="14" t="b">
        <f t="array" aca="1" ref="AX330" ca="1">IF(H330,N330&gt;0,"")</f>
        <v>0</v>
      </c>
      <c r="AY330" s="17" t="str">
        <f t="shared" ca="1" si="6980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6981"/>
        <v>0</v>
      </c>
      <c r="BB330" s="17" t="b">
        <v>0</v>
      </c>
      <c r="BC330" s="17" t="str">
        <f t="shared" ca="1" si="6982"/>
        <v/>
      </c>
      <c r="BD330" s="17" t="str">
        <f t="shared" ca="1" si="6983"/>
        <v/>
      </c>
      <c r="BE330" s="17" t="b">
        <f t="shared" ca="1" si="7306"/>
        <v>0</v>
      </c>
      <c r="BF330" s="17" t="str">
        <f t="shared" ca="1" si="7307"/>
        <v/>
      </c>
      <c r="BG330" s="17" t="str">
        <f t="shared" ca="1" si="6984"/>
        <v/>
      </c>
      <c r="BH330" s="17" t="str">
        <f t="shared" ca="1" si="6985"/>
        <v/>
      </c>
      <c r="BI330" s="17" t="str">
        <f t="shared" ca="1" si="6986"/>
        <v/>
      </c>
      <c r="BJ330" s="17" t="b">
        <f t="shared" ca="1" si="6987"/>
        <v>0</v>
      </c>
      <c r="BK330" s="17" t="str">
        <f t="shared" ca="1" si="7308"/>
        <v/>
      </c>
      <c r="BL330" s="17" t="str">
        <f t="shared" ca="1" si="6988"/>
        <v/>
      </c>
      <c r="BM330" s="17" t="str">
        <f t="shared" ca="1" si="6989"/>
        <v>S</v>
      </c>
      <c r="BN330" s="17" t="str">
        <f t="shared" ca="1" si="6990"/>
        <v>S</v>
      </c>
      <c r="BO330" s="17" t="str">
        <f t="shared" ca="1" si="6991"/>
        <v>N</v>
      </c>
      <c r="BP330" s="14" t="b">
        <f t="shared" ca="1" si="6992"/>
        <v>1</v>
      </c>
      <c r="BQ330" s="35"/>
      <c r="BU330" s="14" t="s">
        <v>386</v>
      </c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6993"/>
        <v/>
      </c>
      <c r="DE330" s="14" t="str">
        <f t="shared" ca="1" si="6994"/>
        <v/>
      </c>
      <c r="DF330" s="14" t="str">
        <f t="shared" ca="1" si="6995"/>
        <v/>
      </c>
      <c r="DG330" s="14" t="str">
        <f t="shared" ca="1" si="6996"/>
        <v/>
      </c>
      <c r="DH330" s="14" t="str">
        <f t="shared" ca="1" si="6997"/>
        <v/>
      </c>
      <c r="DI330" s="14" t="str">
        <f t="shared" ca="1" si="6998"/>
        <v/>
      </c>
      <c r="DJ330" s="14" t="str">
        <f t="shared" ca="1" si="6999"/>
        <v/>
      </c>
      <c r="DK330" s="14" t="str">
        <f t="shared" ca="1" si="7000"/>
        <v/>
      </c>
      <c r="DL330" s="14" t="str">
        <f t="shared" ca="1" si="7001"/>
        <v/>
      </c>
      <c r="DM330" s="14" t="str">
        <f t="shared" ca="1" si="7002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003"/>
        <v/>
      </c>
      <c r="DP330" s="14" t="str">
        <f t="shared" ca="1" si="7004"/>
        <v/>
      </c>
      <c r="DQ330" s="14" t="str">
        <f t="shared" ca="1" si="7005"/>
        <v/>
      </c>
      <c r="DR330" s="14" t="str">
        <f t="shared" ca="1" si="7006"/>
        <v/>
      </c>
      <c r="DS330" s="14" t="str">
        <f t="shared" ca="1" si="7007"/>
        <v/>
      </c>
      <c r="DZ330" s="14" t="b">
        <f t="shared" ca="1" si="7008"/>
        <v>0</v>
      </c>
      <c r="EA330" s="14" t="str">
        <f t="shared" ca="1" si="7009"/>
        <v/>
      </c>
      <c r="EB330" s="14" t="str">
        <f t="shared" ca="1" si="7010"/>
        <v/>
      </c>
      <c r="EC330" s="14" t="str">
        <f t="shared" ca="1" si="7011"/>
        <v/>
      </c>
      <c r="ED330" s="14" t="str">
        <f t="shared" ca="1" si="7012"/>
        <v/>
      </c>
      <c r="EE330" s="14" t="str">
        <f t="shared" ca="1" si="7013"/>
        <v/>
      </c>
      <c r="EF330" s="14" t="str">
        <f t="shared" ca="1" si="7014"/>
        <v/>
      </c>
      <c r="EG330" s="14" t="str">
        <f t="shared" ca="1" si="7015"/>
        <v/>
      </c>
      <c r="EM330" s="14" t="b">
        <f t="shared" ca="1" si="7016"/>
        <v>0</v>
      </c>
      <c r="EN330" s="14" t="str">
        <f t="shared" ca="1" si="7017"/>
        <v/>
      </c>
      <c r="EO330" s="14" t="str">
        <f t="shared" ca="1" si="7018"/>
        <v/>
      </c>
      <c r="EP330" s="14" t="str">
        <f t="shared" ca="1" si="7019"/>
        <v/>
      </c>
      <c r="EQ330" s="14" t="str">
        <f t="shared" ca="1" si="7020"/>
        <v/>
      </c>
    </row>
    <row r="331" spans="2:147" s="14" customFormat="1">
      <c r="B331" s="14" t="str">
        <f t="shared" ca="1" si="6950"/>
        <v/>
      </c>
      <c r="C331" s="14">
        <f t="shared" ca="1" si="6951"/>
        <v>310</v>
      </c>
      <c r="D331" s="14">
        <f t="shared" si="6952"/>
        <v>329</v>
      </c>
      <c r="E331" s="14" t="str">
        <f t="shared" ca="1" si="6953"/>
        <v/>
      </c>
      <c r="F331" s="14" t="str">
        <f t="shared" ca="1" si="6954"/>
        <v/>
      </c>
      <c r="G331" s="14" t="str">
        <f t="shared" ca="1" si="6955"/>
        <v/>
      </c>
      <c r="H331" s="14" t="b">
        <f t="shared" ca="1" si="695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6957"/>
        <v/>
      </c>
      <c r="N331" s="14" t="str">
        <f t="shared" ca="1" si="6958"/>
        <v/>
      </c>
      <c r="O331" s="14" t="str">
        <f t="shared" ca="1" si="6959"/>
        <v>.verification_q_99.b3</v>
      </c>
      <c r="P331" s="14" t="str">
        <f t="shared" ca="1" si="6960"/>
        <v/>
      </c>
      <c r="Q331" s="14" t="str">
        <f ca="1">IF($BP331,ADDRESS(3,D331+1,4,,"["&amp;wew!$G$7&amp;"]"&amp;_sheetname_dataframe)&amp;":"&amp;ADDRESS(2+ster!$C$14,D331+1,4),"")</f>
        <v>[DBTemplate.xlsm]data_frame!LR3:LR3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6961"/>
        <v/>
      </c>
      <c r="AA331" s="12" t="str">
        <f t="shared" ca="1" si="696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6963"/>
        <v/>
      </c>
      <c r="AE331" s="17" t="b">
        <f t="shared" ca="1" si="696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6965"/>
        <v/>
      </c>
      <c r="AH331" s="17" t="b">
        <f t="shared" ca="1" si="696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6967"/>
        <v/>
      </c>
      <c r="AK331" s="17" t="str">
        <f t="shared" ca="1" si="6968"/>
        <v/>
      </c>
      <c r="AL331" s="17" t="str">
        <f t="shared" ca="1" si="6969"/>
        <v/>
      </c>
      <c r="AM331" s="17" t="str">
        <f t="shared" ca="1" si="6970"/>
        <v/>
      </c>
      <c r="AN331" s="17">
        <f t="shared" ca="1" si="6971"/>
        <v>2</v>
      </c>
      <c r="AO331" s="24" t="str">
        <f t="shared" ca="1" si="6972"/>
        <v/>
      </c>
      <c r="AP331" s="24" t="str">
        <f t="shared" ca="1" si="6973"/>
        <v/>
      </c>
      <c r="AQ331" s="17" t="str">
        <f t="shared" ca="1" si="7305"/>
        <v/>
      </c>
      <c r="AR331" s="17" t="str">
        <f t="shared" ca="1" si="6974"/>
        <v/>
      </c>
      <c r="AS331" s="17" t="str">
        <f t="shared" ca="1" si="6975"/>
        <v/>
      </c>
      <c r="AT331" s="17" t="str">
        <f t="shared" ca="1" si="6976"/>
        <v/>
      </c>
      <c r="AU331" s="17" t="str">
        <f t="shared" ca="1" si="6977"/>
        <v/>
      </c>
      <c r="AV331" s="17" t="str">
        <f t="shared" ca="1" si="6978"/>
        <v/>
      </c>
      <c r="AW331" s="17" t="str">
        <f t="shared" ca="1" si="6979"/>
        <v/>
      </c>
      <c r="AX331" s="14" t="str">
        <f t="array" aca="1" ref="AX331" ca="1">IF(H331,N331&gt;0,"")</f>
        <v/>
      </c>
      <c r="AY331" s="17" t="str">
        <f t="shared" ca="1" si="6980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6981"/>
        <v>0</v>
      </c>
      <c r="BB331" s="17" t="b">
        <v>0</v>
      </c>
      <c r="BC331" s="17" t="str">
        <f t="shared" ca="1" si="6982"/>
        <v/>
      </c>
      <c r="BD331" s="17" t="str">
        <f t="shared" ca="1" si="6983"/>
        <v/>
      </c>
      <c r="BE331" s="17" t="b">
        <f t="shared" ca="1" si="7306"/>
        <v>0</v>
      </c>
      <c r="BF331" s="17" t="str">
        <f t="shared" ca="1" si="7307"/>
        <v/>
      </c>
      <c r="BG331" s="17" t="str">
        <f t="shared" ca="1" si="6984"/>
        <v/>
      </c>
      <c r="BH331" s="17" t="str">
        <f t="shared" ca="1" si="6985"/>
        <v/>
      </c>
      <c r="BI331" s="17" t="str">
        <f t="shared" ca="1" si="6986"/>
        <v/>
      </c>
      <c r="BJ331" s="17" t="b">
        <f t="shared" ca="1" si="6987"/>
        <v>0</v>
      </c>
      <c r="BK331" s="17" t="str">
        <f t="shared" ca="1" si="7308"/>
        <v/>
      </c>
      <c r="BL331" s="17" t="str">
        <f t="shared" ca="1" si="6988"/>
        <v/>
      </c>
      <c r="BM331" s="17" t="str">
        <f t="shared" ca="1" si="6989"/>
        <v/>
      </c>
      <c r="BN331" s="17" t="str">
        <f t="shared" ca="1" si="6990"/>
        <v/>
      </c>
      <c r="BO331" s="17" t="str">
        <f t="shared" ca="1" si="6991"/>
        <v/>
      </c>
      <c r="BP331" s="14" t="b">
        <f t="shared" ca="1" si="6992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6993"/>
        <v/>
      </c>
      <c r="DE331" s="14" t="str">
        <f t="shared" ca="1" si="6994"/>
        <v/>
      </c>
      <c r="DF331" s="14" t="str">
        <f t="shared" ca="1" si="6995"/>
        <v/>
      </c>
      <c r="DG331" s="14" t="str">
        <f t="shared" ca="1" si="6996"/>
        <v/>
      </c>
      <c r="DH331" s="14" t="str">
        <f t="shared" ca="1" si="6997"/>
        <v/>
      </c>
      <c r="DI331" s="14" t="str">
        <f t="shared" ca="1" si="6998"/>
        <v/>
      </c>
      <c r="DJ331" s="14" t="str">
        <f t="shared" ca="1" si="6999"/>
        <v/>
      </c>
      <c r="DK331" s="14" t="str">
        <f t="shared" ca="1" si="7000"/>
        <v/>
      </c>
      <c r="DL331" s="14" t="str">
        <f t="shared" ca="1" si="7001"/>
        <v/>
      </c>
      <c r="DM331" s="14" t="str">
        <f t="shared" ca="1" si="7002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003"/>
        <v/>
      </c>
      <c r="DP331" s="14" t="str">
        <f t="shared" ca="1" si="7004"/>
        <v/>
      </c>
      <c r="DQ331" s="14" t="str">
        <f t="shared" ca="1" si="7005"/>
        <v/>
      </c>
      <c r="DR331" s="14" t="str">
        <f t="shared" ca="1" si="7006"/>
        <v/>
      </c>
      <c r="DS331" s="14" t="str">
        <f t="shared" ca="1" si="7007"/>
        <v/>
      </c>
      <c r="DZ331" s="14" t="b">
        <f t="shared" ca="1" si="7008"/>
        <v>0</v>
      </c>
      <c r="EA331" s="14" t="str">
        <f t="shared" ca="1" si="7009"/>
        <v/>
      </c>
      <c r="EB331" s="14" t="str">
        <f t="shared" ca="1" si="7010"/>
        <v/>
      </c>
      <c r="EC331" s="14" t="str">
        <f t="shared" ca="1" si="7011"/>
        <v/>
      </c>
      <c r="ED331" s="14" t="str">
        <f t="shared" ca="1" si="7012"/>
        <v/>
      </c>
      <c r="EE331" s="14" t="str">
        <f t="shared" ca="1" si="7013"/>
        <v/>
      </c>
      <c r="EF331" s="14" t="str">
        <f t="shared" ca="1" si="7014"/>
        <v/>
      </c>
      <c r="EG331" s="14" t="str">
        <f t="shared" ca="1" si="7015"/>
        <v/>
      </c>
      <c r="EM331" s="14" t="b">
        <f t="shared" ca="1" si="7016"/>
        <v>0</v>
      </c>
      <c r="EN331" s="14" t="str">
        <f t="shared" ca="1" si="7017"/>
        <v/>
      </c>
      <c r="EO331" s="14" t="str">
        <f t="shared" ca="1" si="7018"/>
        <v/>
      </c>
      <c r="EP331" s="14" t="str">
        <f t="shared" ca="1" si="7019"/>
        <v/>
      </c>
      <c r="EQ331" s="14" t="str">
        <f t="shared" ca="1" si="7020"/>
        <v/>
      </c>
    </row>
    <row r="332" spans="2:147" s="14" customFormat="1">
      <c r="B332" s="14" t="str">
        <f t="shared" ca="1" si="6950"/>
        <v/>
      </c>
      <c r="C332" s="14">
        <f t="shared" ca="1" si="6951"/>
        <v>310</v>
      </c>
      <c r="D332" s="14">
        <f t="shared" si="6952"/>
        <v>330</v>
      </c>
      <c r="E332" s="14" t="str">
        <f t="shared" ca="1" si="6953"/>
        <v>N</v>
      </c>
      <c r="F332" s="14" t="str">
        <f t="shared" ca="1" si="6954"/>
        <v>q_99.a4</v>
      </c>
      <c r="G332" s="14" t="str">
        <f t="shared" ca="1" si="6955"/>
        <v>Other gene 4</v>
      </c>
      <c r="H332" s="14" t="b">
        <f t="shared" ca="1" si="6956"/>
        <v>1</v>
      </c>
      <c r="I332" s="14" t="str">
        <f ca="1">IF($H332,ADDRESS(3,(D332+1)*2-1,4,,"["&amp;wew!$G$7&amp;"]"&amp;_sheetname_labels)&amp;":"&amp;ADDRESS(2+ster!$B$20,(D332+1)*2-1,4),"")</f>
        <v>[DBTemplate.xlsm]labels!YK3:YK725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[DBTemplate.xlsm]labels!YK3:YK29</v>
      </c>
      <c r="L332" s="14" t="str">
        <f ca="1">IF($H332,IF($J332&gt;0,ADDRESS(3,(D332+1)*2,4,,"["&amp;wew!$G$7&amp;"]"&amp;_sheetname_labels)&amp;":"&amp;ADDRESS(2+J332,(D332+1)*2,4),""),"")</f>
        <v>[DBTemplate.xlsm]labels!YL3:YL29</v>
      </c>
      <c r="M332" s="14">
        <f t="shared" ca="1" si="6957"/>
        <v>0</v>
      </c>
      <c r="N332" s="14">
        <f t="shared" ca="1" si="6958"/>
        <v>27</v>
      </c>
      <c r="O332" s="14" t="str">
        <f t="shared" ca="1" si="6959"/>
        <v>q_99.a4</v>
      </c>
      <c r="P332" s="14" t="str">
        <f t="shared" ca="1" si="6960"/>
        <v>Other gene 4</v>
      </c>
      <c r="Q332" s="14" t="str">
        <f ca="1">IF($BP332,ADDRESS(3,D332+1,4,,"["&amp;wew!$G$7&amp;"]"&amp;_sheetname_dataframe)&amp;":"&amp;ADDRESS(2+ster!$C$14,D332+1,4),"")</f>
        <v>[DBTemplate.xlsm]data_frame!LS3:LS3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6961"/>
        <v>0</v>
      </c>
      <c r="AA332" s="12" t="str">
        <f t="shared" ca="1" si="696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6963"/>
        <v>1</v>
      </c>
      <c r="AE332" s="17" t="b">
        <f t="shared" ca="1" si="696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6965"/>
        <v/>
      </c>
      <c r="AH332" s="17" t="b">
        <f t="shared" ca="1" si="696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6967"/>
        <v/>
      </c>
      <c r="AK332" s="17" t="b">
        <f t="shared" ca="1" si="6968"/>
        <v>0</v>
      </c>
      <c r="AL332" s="17" t="b">
        <f t="shared" ca="1" si="6969"/>
        <v>0</v>
      </c>
      <c r="AM332" s="17" t="b">
        <f t="shared" ca="1" si="6970"/>
        <v>0</v>
      </c>
      <c r="AN332" s="17">
        <f t="shared" ca="1" si="6971"/>
        <v>0</v>
      </c>
      <c r="AO332" s="24" t="str">
        <f t="shared" ca="1" si="6972"/>
        <v/>
      </c>
      <c r="AP332" s="24" t="str">
        <f t="shared" ca="1" si="6973"/>
        <v/>
      </c>
      <c r="AQ332" s="17" t="b">
        <f t="shared" ca="1" si="7305"/>
        <v>0</v>
      </c>
      <c r="AR332" s="17" t="b">
        <f t="shared" ca="1" si="6974"/>
        <v>0</v>
      </c>
      <c r="AS332" s="17" t="b">
        <f t="shared" ca="1" si="6975"/>
        <v>0</v>
      </c>
      <c r="AT332" s="17" t="b">
        <f t="shared" ca="1" si="6976"/>
        <v>0</v>
      </c>
      <c r="AU332" s="17" t="b">
        <f t="shared" ca="1" si="6977"/>
        <v>1</v>
      </c>
      <c r="AV332" s="17" t="b">
        <f t="shared" ca="1" si="6978"/>
        <v>0</v>
      </c>
      <c r="AW332" s="17" t="b">
        <f t="shared" ca="1" si="6979"/>
        <v>0</v>
      </c>
      <c r="AX332" s="14" t="b">
        <f t="array" aca="1" ref="AX332" ca="1">IF(H332,N332&gt;0,"")</f>
        <v>1</v>
      </c>
      <c r="AY332" s="17" t="str">
        <f t="shared" ca="1" si="6980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6981"/>
        <v>1</v>
      </c>
      <c r="BB332" s="17" t="b">
        <v>0</v>
      </c>
      <c r="BC332" s="17" t="b">
        <f t="shared" ca="1" si="6982"/>
        <v>1</v>
      </c>
      <c r="BD332" s="17" t="b">
        <f t="shared" ca="1" si="6983"/>
        <v>0</v>
      </c>
      <c r="BE332" s="17" t="str">
        <f t="shared" ca="1" si="7306"/>
        <v/>
      </c>
      <c r="BF332" s="17" t="b">
        <f t="shared" ca="1" si="7307"/>
        <v>0</v>
      </c>
      <c r="BG332" s="17" t="b">
        <f t="shared" ca="1" si="6984"/>
        <v>0</v>
      </c>
      <c r="BH332" s="17" t="b">
        <f t="shared" ca="1" si="6985"/>
        <v>1</v>
      </c>
      <c r="BI332" s="17">
        <f t="shared" ca="1" si="6986"/>
        <v>2</v>
      </c>
      <c r="BJ332" s="17" t="b">
        <f t="shared" ca="1" si="6987"/>
        <v>0</v>
      </c>
      <c r="BK332" s="17" t="str">
        <f t="shared" ca="1" si="7308"/>
        <v/>
      </c>
      <c r="BL332" s="17" t="str">
        <f t="shared" ca="1" si="6988"/>
        <v/>
      </c>
      <c r="BM332" s="17" t="str">
        <f t="shared" ca="1" si="6989"/>
        <v>F</v>
      </c>
      <c r="BN332" s="17" t="str">
        <f t="shared" ca="1" si="6990"/>
        <v>F</v>
      </c>
      <c r="BO332" s="17" t="str">
        <f t="shared" ca="1" si="6991"/>
        <v>N</v>
      </c>
      <c r="BP332" s="14" t="b">
        <f t="shared" ca="1" si="6992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6993"/>
        <v/>
      </c>
      <c r="DE332" s="14" t="str">
        <f t="shared" ca="1" si="6994"/>
        <v/>
      </c>
      <c r="DF332" s="14" t="str">
        <f t="shared" ca="1" si="6995"/>
        <v/>
      </c>
      <c r="DG332" s="14" t="str">
        <f t="shared" ca="1" si="6996"/>
        <v/>
      </c>
      <c r="DH332" s="14" t="str">
        <f t="shared" ca="1" si="6997"/>
        <v/>
      </c>
      <c r="DI332" s="14" t="str">
        <f t="shared" ca="1" si="6998"/>
        <v/>
      </c>
      <c r="DJ332" s="14" t="str">
        <f t="shared" ca="1" si="6999"/>
        <v/>
      </c>
      <c r="DK332" s="14" t="str">
        <f t="shared" ca="1" si="7000"/>
        <v/>
      </c>
      <c r="DL332" s="14" t="str">
        <f t="shared" ca="1" si="7001"/>
        <v/>
      </c>
      <c r="DM332" s="14" t="str">
        <f t="shared" ca="1" si="7002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003"/>
        <v/>
      </c>
      <c r="DP332" s="14" t="str">
        <f t="shared" ca="1" si="7004"/>
        <v/>
      </c>
      <c r="DQ332" s="14" t="str">
        <f t="shared" ca="1" si="7005"/>
        <v/>
      </c>
      <c r="DR332" s="14" t="str">
        <f t="shared" ca="1" si="7006"/>
        <v/>
      </c>
      <c r="DS332" s="14" t="str">
        <f t="shared" ca="1" si="7007"/>
        <v/>
      </c>
      <c r="DZ332" s="14" t="b">
        <f t="shared" ca="1" si="7008"/>
        <v>0</v>
      </c>
      <c r="EA332" s="14" t="str">
        <f t="shared" ca="1" si="7009"/>
        <v>Other gene 4 (q_99.a4)</v>
      </c>
      <c r="EB332" s="14" t="str">
        <f t="shared" ca="1" si="7010"/>
        <v xml:space="preserve">Values must be numeric. </v>
      </c>
      <c r="EC332" s="14" t="str">
        <f t="shared" ca="1" si="7011"/>
        <v xml:space="preserve">Other gene 4 (q_99.a4): Values must be numeric. </v>
      </c>
      <c r="ED332" s="14" t="str">
        <f t="shared" ca="1" si="7012"/>
        <v/>
      </c>
      <c r="EE332" s="14" t="str">
        <f t="shared" ca="1" si="7013"/>
        <v>Values must be numeric</v>
      </c>
      <c r="EF332" s="14" t="str">
        <f t="shared" ca="1" si="7014"/>
        <v/>
      </c>
      <c r="EG332" s="14" t="str">
        <f t="shared" ca="1" si="7015"/>
        <v/>
      </c>
      <c r="EM332" s="14" t="b">
        <f t="shared" ca="1" si="7016"/>
        <v>1</v>
      </c>
      <c r="EN332" s="14">
        <f t="shared" ca="1" si="7017"/>
        <v>310</v>
      </c>
      <c r="EO332" s="14" t="str">
        <f t="shared" ca="1" si="7018"/>
        <v>q_99.a4</v>
      </c>
      <c r="EP332" s="14" t="str">
        <f t="shared" ca="1" si="7019"/>
        <v xml:space="preserve">Other gene 4 (q_99.a4): Values must be numeric. </v>
      </c>
      <c r="EQ332" s="14" t="str">
        <f t="shared" ca="1" si="7020"/>
        <v/>
      </c>
    </row>
    <row r="333" spans="2:147" s="14" customFormat="1">
      <c r="B333" s="14" t="str">
        <f t="shared" ca="1" si="6950"/>
        <v/>
      </c>
      <c r="C333" s="14">
        <f t="shared" ca="1" si="6951"/>
        <v>311</v>
      </c>
      <c r="D333" s="14">
        <f t="shared" si="6952"/>
        <v>331</v>
      </c>
      <c r="E333" s="14" t="str">
        <f t="shared" ca="1" si="6953"/>
        <v>I</v>
      </c>
      <c r="F333" s="14" t="str">
        <f t="shared" ca="1" si="6954"/>
        <v>q_99.b4</v>
      </c>
      <c r="G333" s="14" t="str">
        <f t="shared" ca="1" si="6955"/>
        <v>Other gene 4 mutation type</v>
      </c>
      <c r="H333" s="14" t="b">
        <f t="shared" ca="1" si="6956"/>
        <v>1</v>
      </c>
      <c r="I333" s="14" t="str">
        <f ca="1">IF($H333,ADDRESS(3,(D333+1)*2-1,4,,"["&amp;wew!$G$7&amp;"]"&amp;_sheetname_labels)&amp;":"&amp;ADDRESS(2+ster!$B$20,(D333+1)*2-1,4),"")</f>
        <v>[DBTemplate.xlsm]labels!YM3:YM725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6957"/>
        <v>0</v>
      </c>
      <c r="N333" s="14">
        <f t="shared" ca="1" si="6958"/>
        <v>0</v>
      </c>
      <c r="O333" s="14" t="str">
        <f t="shared" ca="1" si="6959"/>
        <v>q_99.b4</v>
      </c>
      <c r="P333" s="14" t="str">
        <f t="shared" ca="1" si="6960"/>
        <v>Other gene 4 mutation type</v>
      </c>
      <c r="Q333" s="14" t="str">
        <f ca="1">IF($BP333,ADDRESS(3,D333+1,4,,"["&amp;wew!$G$7&amp;"]"&amp;_sheetname_dataframe)&amp;":"&amp;ADDRESS(2+ster!$C$14,D333+1,4),"")</f>
        <v>[DBTemplate.xlsm]data_frame!LT3:LT3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6961"/>
        <v>0</v>
      </c>
      <c r="AA333" s="12" t="str">
        <f t="shared" ca="1" si="696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6963"/>
        <v>1</v>
      </c>
      <c r="AE333" s="17" t="b">
        <f t="shared" ca="1" si="696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6965"/>
        <v/>
      </c>
      <c r="AH333" s="17" t="b">
        <f t="shared" ca="1" si="696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6967"/>
        <v/>
      </c>
      <c r="AK333" s="17" t="b">
        <f t="shared" ca="1" si="6968"/>
        <v>0</v>
      </c>
      <c r="AL333" s="17" t="b">
        <f t="shared" ca="1" si="6969"/>
        <v>0</v>
      </c>
      <c r="AM333" s="17" t="b">
        <f t="shared" ca="1" si="6970"/>
        <v>0</v>
      </c>
      <c r="AN333" s="17">
        <f t="shared" ca="1" si="6971"/>
        <v>0</v>
      </c>
      <c r="AO333" s="24" t="str">
        <f t="shared" ca="1" si="6972"/>
        <v/>
      </c>
      <c r="AP333" s="24" t="str">
        <f t="shared" ca="1" si="6973"/>
        <v/>
      </c>
      <c r="AQ333" s="17" t="b">
        <f t="shared" ca="1" si="7305"/>
        <v>0</v>
      </c>
      <c r="AR333" s="17" t="b">
        <f t="shared" ca="1" si="6974"/>
        <v>0</v>
      </c>
      <c r="AS333" s="17" t="b">
        <f t="shared" ca="1" si="6975"/>
        <v>0</v>
      </c>
      <c r="AT333" s="17" t="b">
        <f t="shared" ca="1" si="6976"/>
        <v>1</v>
      </c>
      <c r="AU333" s="17" t="b">
        <f t="shared" ca="1" si="6977"/>
        <v>0</v>
      </c>
      <c r="AV333" s="17" t="b">
        <f t="shared" ca="1" si="6978"/>
        <v>0</v>
      </c>
      <c r="AW333" s="17" t="b">
        <f t="shared" ca="1" si="6979"/>
        <v>0</v>
      </c>
      <c r="AX333" s="14" t="b">
        <f t="array" aca="1" ref="AX333" ca="1">IF(H333,N333&gt;0,"")</f>
        <v>0</v>
      </c>
      <c r="AY333" s="17" t="str">
        <f t="shared" ca="1" si="6980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6981"/>
        <v>0</v>
      </c>
      <c r="BB333" s="17" t="b">
        <v>0</v>
      </c>
      <c r="BC333" s="17" t="str">
        <f t="shared" ca="1" si="6982"/>
        <v/>
      </c>
      <c r="BD333" s="17" t="str">
        <f t="shared" ca="1" si="6983"/>
        <v/>
      </c>
      <c r="BE333" s="17" t="b">
        <f t="shared" ca="1" si="7306"/>
        <v>0</v>
      </c>
      <c r="BF333" s="17" t="str">
        <f t="shared" ca="1" si="7307"/>
        <v/>
      </c>
      <c r="BG333" s="17" t="str">
        <f t="shared" ca="1" si="6984"/>
        <v/>
      </c>
      <c r="BH333" s="17" t="str">
        <f t="shared" ca="1" si="6985"/>
        <v/>
      </c>
      <c r="BI333" s="17" t="str">
        <f t="shared" ca="1" si="6986"/>
        <v/>
      </c>
      <c r="BJ333" s="17" t="b">
        <f t="shared" ca="1" si="6987"/>
        <v>0</v>
      </c>
      <c r="BK333" s="17" t="str">
        <f t="shared" ca="1" si="7308"/>
        <v/>
      </c>
      <c r="BL333" s="17" t="str">
        <f t="shared" ca="1" si="6988"/>
        <v/>
      </c>
      <c r="BM333" s="17" t="str">
        <f t="shared" ca="1" si="6989"/>
        <v>S</v>
      </c>
      <c r="BN333" s="17" t="str">
        <f t="shared" ca="1" si="6990"/>
        <v>S</v>
      </c>
      <c r="BO333" s="17" t="str">
        <f t="shared" ca="1" si="6991"/>
        <v>N</v>
      </c>
      <c r="BP333" s="14" t="b">
        <f t="shared" ca="1" si="6992"/>
        <v>1</v>
      </c>
      <c r="BQ333" s="35"/>
      <c r="BU333" s="14" t="s">
        <v>386</v>
      </c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6993"/>
        <v/>
      </c>
      <c r="DE333" s="14" t="str">
        <f t="shared" ca="1" si="6994"/>
        <v/>
      </c>
      <c r="DF333" s="14" t="str">
        <f t="shared" ca="1" si="6995"/>
        <v/>
      </c>
      <c r="DG333" s="14" t="str">
        <f t="shared" ca="1" si="6996"/>
        <v/>
      </c>
      <c r="DH333" s="14" t="str">
        <f t="shared" ca="1" si="6997"/>
        <v/>
      </c>
      <c r="DI333" s="14" t="str">
        <f t="shared" ca="1" si="6998"/>
        <v/>
      </c>
      <c r="DJ333" s="14" t="str">
        <f t="shared" ca="1" si="6999"/>
        <v/>
      </c>
      <c r="DK333" s="14" t="str">
        <f t="shared" ca="1" si="7000"/>
        <v/>
      </c>
      <c r="DL333" s="14" t="str">
        <f t="shared" ca="1" si="7001"/>
        <v/>
      </c>
      <c r="DM333" s="14" t="str">
        <f t="shared" ca="1" si="7002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003"/>
        <v/>
      </c>
      <c r="DP333" s="14" t="str">
        <f t="shared" ca="1" si="7004"/>
        <v/>
      </c>
      <c r="DQ333" s="14" t="str">
        <f t="shared" ca="1" si="7005"/>
        <v/>
      </c>
      <c r="DR333" s="14" t="str">
        <f t="shared" ca="1" si="7006"/>
        <v/>
      </c>
      <c r="DS333" s="14" t="str">
        <f t="shared" ca="1" si="7007"/>
        <v/>
      </c>
      <c r="DZ333" s="14" t="b">
        <f t="shared" ca="1" si="7008"/>
        <v>0</v>
      </c>
      <c r="EA333" s="14" t="str">
        <f t="shared" ca="1" si="7009"/>
        <v/>
      </c>
      <c r="EB333" s="14" t="str">
        <f t="shared" ca="1" si="7010"/>
        <v/>
      </c>
      <c r="EC333" s="14" t="str">
        <f t="shared" ca="1" si="7011"/>
        <v/>
      </c>
      <c r="ED333" s="14" t="str">
        <f t="shared" ca="1" si="7012"/>
        <v/>
      </c>
      <c r="EE333" s="14" t="str">
        <f t="shared" ca="1" si="7013"/>
        <v/>
      </c>
      <c r="EF333" s="14" t="str">
        <f t="shared" ca="1" si="7014"/>
        <v/>
      </c>
      <c r="EG333" s="14" t="str">
        <f t="shared" ca="1" si="7015"/>
        <v/>
      </c>
      <c r="EM333" s="14" t="b">
        <f t="shared" ca="1" si="7016"/>
        <v>0</v>
      </c>
      <c r="EN333" s="14" t="str">
        <f t="shared" ca="1" si="7017"/>
        <v/>
      </c>
      <c r="EO333" s="14" t="str">
        <f t="shared" ca="1" si="7018"/>
        <v/>
      </c>
      <c r="EP333" s="14" t="str">
        <f t="shared" ca="1" si="7019"/>
        <v/>
      </c>
      <c r="EQ333" s="14" t="str">
        <f t="shared" ca="1" si="7020"/>
        <v/>
      </c>
    </row>
    <row r="334" spans="2:147" s="14" customFormat="1">
      <c r="B334" s="14" t="str">
        <f t="shared" ca="1" si="6950"/>
        <v/>
      </c>
      <c r="C334" s="14">
        <f t="shared" ca="1" si="6951"/>
        <v>312</v>
      </c>
      <c r="D334" s="14">
        <f t="shared" si="6952"/>
        <v>332</v>
      </c>
      <c r="E334" s="14" t="str">
        <f t="shared" ca="1" si="6953"/>
        <v/>
      </c>
      <c r="F334" s="14" t="str">
        <f t="shared" ca="1" si="6954"/>
        <v/>
      </c>
      <c r="G334" s="14" t="str">
        <f t="shared" ca="1" si="6955"/>
        <v/>
      </c>
      <c r="H334" s="14" t="b">
        <f t="shared" ca="1" si="695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6957"/>
        <v/>
      </c>
      <c r="N334" s="14" t="str">
        <f t="shared" ca="1" si="6958"/>
        <v/>
      </c>
      <c r="O334" s="14" t="str">
        <f t="shared" ca="1" si="6959"/>
        <v>.verification_q_99.b4</v>
      </c>
      <c r="P334" s="14" t="str">
        <f t="shared" ca="1" si="6960"/>
        <v/>
      </c>
      <c r="Q334" s="14" t="str">
        <f ca="1">IF($BP334,ADDRESS(3,D334+1,4,,"["&amp;wew!$G$7&amp;"]"&amp;_sheetname_dataframe)&amp;":"&amp;ADDRESS(2+ster!$C$14,D334+1,4),"")</f>
        <v>[DBTemplate.xlsm]data_frame!LU3:LU3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6961"/>
        <v/>
      </c>
      <c r="AA334" s="12" t="str">
        <f t="shared" ca="1" si="696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6963"/>
        <v/>
      </c>
      <c r="AE334" s="17" t="b">
        <f t="shared" ca="1" si="696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6965"/>
        <v/>
      </c>
      <c r="AH334" s="17" t="b">
        <f t="shared" ca="1" si="696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6967"/>
        <v/>
      </c>
      <c r="AK334" s="17" t="str">
        <f t="shared" ca="1" si="6968"/>
        <v/>
      </c>
      <c r="AL334" s="17" t="str">
        <f t="shared" ca="1" si="6969"/>
        <v/>
      </c>
      <c r="AM334" s="17" t="str">
        <f t="shared" ca="1" si="6970"/>
        <v/>
      </c>
      <c r="AN334" s="17">
        <f t="shared" ca="1" si="6971"/>
        <v>2</v>
      </c>
      <c r="AO334" s="24" t="str">
        <f t="shared" ca="1" si="6972"/>
        <v/>
      </c>
      <c r="AP334" s="24" t="str">
        <f t="shared" ca="1" si="6973"/>
        <v/>
      </c>
      <c r="AQ334" s="17" t="str">
        <f t="shared" ca="1" si="7305"/>
        <v/>
      </c>
      <c r="AR334" s="17" t="str">
        <f t="shared" ca="1" si="6974"/>
        <v/>
      </c>
      <c r="AS334" s="17" t="str">
        <f t="shared" ca="1" si="6975"/>
        <v/>
      </c>
      <c r="AT334" s="17" t="str">
        <f t="shared" ca="1" si="6976"/>
        <v/>
      </c>
      <c r="AU334" s="17" t="str">
        <f t="shared" ca="1" si="6977"/>
        <v/>
      </c>
      <c r="AV334" s="17" t="str">
        <f t="shared" ca="1" si="6978"/>
        <v/>
      </c>
      <c r="AW334" s="17" t="str">
        <f t="shared" ca="1" si="6979"/>
        <v/>
      </c>
      <c r="AX334" s="14" t="str">
        <f t="array" aca="1" ref="AX334" ca="1">IF(H334,N334&gt;0,"")</f>
        <v/>
      </c>
      <c r="AY334" s="17" t="str">
        <f t="shared" ca="1" si="6980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6981"/>
        <v>0</v>
      </c>
      <c r="BB334" s="17" t="b">
        <v>0</v>
      </c>
      <c r="BC334" s="17" t="str">
        <f t="shared" ca="1" si="6982"/>
        <v/>
      </c>
      <c r="BD334" s="17" t="str">
        <f t="shared" ca="1" si="6983"/>
        <v/>
      </c>
      <c r="BE334" s="17" t="b">
        <f t="shared" ca="1" si="7306"/>
        <v>0</v>
      </c>
      <c r="BF334" s="17" t="str">
        <f t="shared" ca="1" si="7307"/>
        <v/>
      </c>
      <c r="BG334" s="17" t="str">
        <f t="shared" ca="1" si="6984"/>
        <v/>
      </c>
      <c r="BH334" s="17" t="str">
        <f t="shared" ca="1" si="6985"/>
        <v/>
      </c>
      <c r="BI334" s="17" t="str">
        <f t="shared" ca="1" si="6986"/>
        <v/>
      </c>
      <c r="BJ334" s="17" t="b">
        <f t="shared" ca="1" si="6987"/>
        <v>0</v>
      </c>
      <c r="BK334" s="17" t="str">
        <f t="shared" ca="1" si="7308"/>
        <v/>
      </c>
      <c r="BL334" s="17" t="str">
        <f t="shared" ca="1" si="6988"/>
        <v/>
      </c>
      <c r="BM334" s="17" t="str">
        <f t="shared" ca="1" si="6989"/>
        <v/>
      </c>
      <c r="BN334" s="17" t="str">
        <f t="shared" ca="1" si="6990"/>
        <v/>
      </c>
      <c r="BO334" s="17" t="str">
        <f t="shared" ca="1" si="6991"/>
        <v/>
      </c>
      <c r="BP334" s="14" t="b">
        <f t="shared" ca="1" si="6992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6993"/>
        <v/>
      </c>
      <c r="DE334" s="14" t="str">
        <f t="shared" ca="1" si="6994"/>
        <v/>
      </c>
      <c r="DF334" s="14" t="str">
        <f t="shared" ca="1" si="6995"/>
        <v/>
      </c>
      <c r="DG334" s="14" t="str">
        <f t="shared" ca="1" si="6996"/>
        <v/>
      </c>
      <c r="DH334" s="14" t="str">
        <f t="shared" ca="1" si="6997"/>
        <v/>
      </c>
      <c r="DI334" s="14" t="str">
        <f t="shared" ca="1" si="6998"/>
        <v/>
      </c>
      <c r="DJ334" s="14" t="str">
        <f t="shared" ca="1" si="6999"/>
        <v/>
      </c>
      <c r="DK334" s="14" t="str">
        <f t="shared" ca="1" si="7000"/>
        <v/>
      </c>
      <c r="DL334" s="14" t="str">
        <f t="shared" ca="1" si="7001"/>
        <v/>
      </c>
      <c r="DM334" s="14" t="str">
        <f t="shared" ca="1" si="7002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003"/>
        <v/>
      </c>
      <c r="DP334" s="14" t="str">
        <f t="shared" ca="1" si="7004"/>
        <v/>
      </c>
      <c r="DQ334" s="14" t="str">
        <f t="shared" ca="1" si="7005"/>
        <v/>
      </c>
      <c r="DR334" s="14" t="str">
        <f t="shared" ca="1" si="7006"/>
        <v/>
      </c>
      <c r="DS334" s="14" t="str">
        <f t="shared" ca="1" si="7007"/>
        <v/>
      </c>
      <c r="DZ334" s="14" t="b">
        <f t="shared" ca="1" si="7008"/>
        <v>0</v>
      </c>
      <c r="EA334" s="14" t="str">
        <f t="shared" ca="1" si="7009"/>
        <v/>
      </c>
      <c r="EB334" s="14" t="str">
        <f t="shared" ca="1" si="7010"/>
        <v/>
      </c>
      <c r="EC334" s="14" t="str">
        <f t="shared" ca="1" si="7011"/>
        <v/>
      </c>
      <c r="ED334" s="14" t="str">
        <f t="shared" ca="1" si="7012"/>
        <v/>
      </c>
      <c r="EE334" s="14" t="str">
        <f t="shared" ca="1" si="7013"/>
        <v/>
      </c>
      <c r="EF334" s="14" t="str">
        <f t="shared" ca="1" si="7014"/>
        <v/>
      </c>
      <c r="EG334" s="14" t="str">
        <f t="shared" ca="1" si="7015"/>
        <v/>
      </c>
      <c r="EM334" s="14" t="b">
        <f t="shared" ca="1" si="7016"/>
        <v>0</v>
      </c>
      <c r="EN334" s="14" t="str">
        <f t="shared" ca="1" si="7017"/>
        <v/>
      </c>
      <c r="EO334" s="14" t="str">
        <f t="shared" ca="1" si="7018"/>
        <v/>
      </c>
      <c r="EP334" s="14" t="str">
        <f t="shared" ca="1" si="7019"/>
        <v/>
      </c>
      <c r="EQ334" s="14" t="str">
        <f t="shared" ca="1" si="7020"/>
        <v/>
      </c>
    </row>
    <row r="335" spans="2:147" s="14" customFormat="1">
      <c r="B335" s="14" t="str">
        <f t="shared" ref="B335" ca="1" si="7380">DF335</f>
        <v/>
      </c>
      <c r="C335" s="14">
        <f t="shared" ref="C335" ca="1" si="7381">IF(OFFSET(B335,-1,COLUMN(VariableExists)-2),OFFSET(B335,-1,1)+1,OFFSET(B335,-1,1))</f>
        <v>312</v>
      </c>
      <c r="D335" s="14">
        <f t="shared" ref="D335" si="7382">ROW(A335)-2</f>
        <v>333</v>
      </c>
      <c r="E335" s="14" t="str">
        <f t="shared" ref="E335" ca="1" si="7383">IF(OR(G335="",ROW(G335)=2),"",IF(Z335&gt;0,"S",IF(AX335,IF(J335=2,"D","N"),"I")))</f>
        <v>N</v>
      </c>
      <c r="F335" s="14" t="str">
        <f t="shared" ref="F335" ca="1" si="7384">IF(H335,O335,"")</f>
        <v>q_99.a5</v>
      </c>
      <c r="G335" s="14" t="str">
        <f t="shared" ref="G335" ca="1" si="7385">IF(H335,P335,"")</f>
        <v>Other gene 5</v>
      </c>
      <c r="H335" s="14" t="b">
        <f t="shared" ref="H335" ca="1" si="738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[DBTemplate.xlsm]labels!YQ3:YQ725</v>
      </c>
      <c r="J335" s="14">
        <f t="array" aca="1" ref="J335" ca="1">IF(H335,MAX(0,MAX(IF(INDIRECT(I335)&lt;&gt;"",ROW(INDIRECT(I335)),""))-2),"")</f>
        <v>27</v>
      </c>
      <c r="K335" s="14" t="str">
        <f ca="1">IF($H335,IF($J335&gt;0,ADDRESS(3,(D335+1)*2-1,4,,"["&amp;wew!$G$7&amp;"]"&amp;_sheetname_labels)&amp;":"&amp;ADDRESS(2+J335,(D335+1)*2-1,4),""),"")</f>
        <v>[DBTemplate.xlsm]labels!YQ3:YQ29</v>
      </c>
      <c r="L335" s="14" t="str">
        <f ca="1">IF($H335,IF($J335&gt;0,ADDRESS(3,(D335+1)*2,4,,"["&amp;wew!$G$7&amp;"]"&amp;_sheetname_labels)&amp;":"&amp;ADDRESS(2+J335,(D335+1)*2,4),""),"")</f>
        <v>[DBTemplate.xlsm]labels!YR3:YR29</v>
      </c>
      <c r="M335" s="14">
        <f t="shared" ref="M335" ca="1" si="7387">IF($H335,IF(J335&gt;0,COUNTA(INDIRECT(K335))-COUNT(INDIRECT(K335)),0),"")</f>
        <v>0</v>
      </c>
      <c r="N335" s="14">
        <f t="shared" ref="N335" ca="1" si="7388">IF(H335,J335-M335,"")</f>
        <v>27</v>
      </c>
      <c r="O335" s="14" t="str">
        <f t="shared" ref="O335" ca="1" si="7389">IF(INDIRECT(ADDRESS(2,D335+1,,,_sheetname_dataframe))="","",INDIRECT(ADDRESS(2,D335+1,,,_sheetname_dataframe)))</f>
        <v>q_99.a5</v>
      </c>
      <c r="P335" s="14" t="str">
        <f t="shared" ref="P335" ca="1" si="739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[DBTemplate.xlsm]data_frame!LV3:LV3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391">IF(H335,S335-T335-W335,"")</f>
        <v>0</v>
      </c>
      <c r="AA335" s="12" t="str">
        <f t="shared" ref="AA335" ca="1" si="739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393">IF($H335,IF(AC335&lt;&gt;"",IF(AC335=0,1,IF(AC335/W335&lt;0.15,2,3)),0),"")</f>
        <v>1</v>
      </c>
      <c r="AE335" s="17" t="b">
        <f t="shared" ref="AE335" ca="1" si="739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395">IF(AE335,IF($H335,IF(INDIRECT(ADDRESS(1,D335+2,,,_sheetname_dataframe))="","",INDIRECT(ADDRESS(1,D335+2,,,_sheetname_dataframe))),""),"")</f>
        <v/>
      </c>
      <c r="AH335" s="17" t="b">
        <f t="shared" ref="AH335" ca="1" si="739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397">IF(AH335,IF($H335,IF(INDIRECT(ADDRESS(1,D335+3,,,_sheetname_dataframe))="","",INDIRECT(ADDRESS(1,D335+3,,,_sheetname_dataframe))),""),"")</f>
        <v/>
      </c>
      <c r="AK335" s="17" t="b">
        <f t="shared" ref="AK335" ca="1" si="7398">IF(H335,OR(AQ335,AD335=2),"")</f>
        <v>0</v>
      </c>
      <c r="AL335" s="17" t="b">
        <f t="shared" ref="AL335" ca="1" si="7399">IF($H335,IF(BV335&lt;&gt;"",IF(OR(BM335="F",BM335="L",BM335="I",BM335="D"),BV335&lt;&gt;0)),"")</f>
        <v>0</v>
      </c>
      <c r="AM335" s="17" t="b">
        <f t="shared" ref="AM335" ca="1" si="7400">IF($H335,AND(NOT(AL335),OR(IF(BW335&lt;&gt;"",IF(OR(BM335="F",BM335="L"),BW335&lt;&gt;0)),BM335="I",BM335="N",BM335="D")),"")</f>
        <v>0</v>
      </c>
      <c r="AN335" s="17">
        <f t="shared" ref="AN335" ca="1" si="7401">IF(COUNTA(INDIRECT(Q335))=0,0, IF(AND(AO335&lt;&gt;"",X335&lt;AO335),1,IF(AND(AP335&lt;&gt;"",Y335&gt;AP335),1,IF(AND(AQ335,AC335&gt;0),2,0))))</f>
        <v>0</v>
      </c>
      <c r="AO335" s="24" t="str">
        <f t="shared" ref="AO335" ca="1" si="7402">IF($H335,IF(BY335&lt;&gt;"",IF(ISNUMBER(BY335),BY335,""),""),"")</f>
        <v/>
      </c>
      <c r="AP335" s="24" t="str">
        <f t="shared" ref="AP335" ca="1" si="7403">IF($H335,IF(BZ335&lt;&gt;"",IF(ISNUMBER(BZ335),BZ335,""),""),"")</f>
        <v/>
      </c>
      <c r="AQ335" s="17" t="b">
        <f t="shared" ca="1" si="7305"/>
        <v>0</v>
      </c>
      <c r="AR335" s="17" t="b">
        <f t="shared" ref="AR335" ca="1" si="7404">IF(H335,IF(N335&gt;0,IF(BQ335&lt;&gt;"",BQ335&lt;&gt;0,FALSE),FALSE),"")</f>
        <v>0</v>
      </c>
      <c r="AS335" s="17" t="b">
        <f t="shared" ref="AS335" ca="1" si="7405">IF(H335,IF(BR335&lt;&gt;"",BR335&lt;&gt;0,FALSE),"")</f>
        <v>0</v>
      </c>
      <c r="AT335" s="17" t="b">
        <f t="shared" ref="AT335" ca="1" si="7406">IF(H335,IF(N335&gt;0,FALSE,IF(BU335&lt;&gt;"",MATCH(BU335,DataType,0)=1,FALSE)),"")</f>
        <v>0</v>
      </c>
      <c r="AU335" s="17" t="b">
        <f t="shared" ref="AU335" ca="1" si="7407">IF(H335,IF(N335&gt;0,TRUE,IF(BU335&lt;&gt;"",MATCH(BU335,DataType,0)=2,FALSE)),"")</f>
        <v>1</v>
      </c>
      <c r="AV335" s="17" t="b">
        <f t="shared" ref="AV335" ca="1" si="7408">IF(H335,IF(N335&gt;0,FALSE,IF(BU335&lt;&gt;"",MATCH(BU335,DataType,0)=3,FALSE)),"")</f>
        <v>0</v>
      </c>
      <c r="AW335" s="17" t="b">
        <f t="shared" ref="AW335" ca="1" si="7409">IF(H335,IF(W335&gt;0,Z335=0,FALSE),"")</f>
        <v>0</v>
      </c>
      <c r="AX335" s="14" t="b">
        <f t="array" aca="1" ref="AX335" ca="1">IF(H335,N335&gt;0,"")</f>
        <v>1</v>
      </c>
      <c r="AY335" s="17" t="str">
        <f t="shared" ref="AY335" ca="1" si="7410">IF(H335,IF(N335&gt;0,ADDRESS(ROW(VariablesOrigin)+1,COLUMN(VariablesOrigin)+1,4) &amp; ":" &amp; ADDRESS(ROW(VariablesOrigin)+N335,COLUMN(VariablesOrigin)+1,4),""),"")</f>
        <v>C3:C29</v>
      </c>
      <c r="AZ335" s="17" t="b">
        <f t="array" aca="1" ref="AZ335" ca="1">IF(AY335&lt;&gt;"",SUM(1*ISERROR(MATCH(INDIRECT(AY335),INDIRECT(K335),0)))=0,"")</f>
        <v>1</v>
      </c>
      <c r="BA335" s="17" t="b">
        <f t="shared" ref="BA335" ca="1" si="7411">IF(H335,BU335="",FALSE)</f>
        <v>1</v>
      </c>
      <c r="BB335" s="17" t="b">
        <v>0</v>
      </c>
      <c r="BC335" s="17" t="b">
        <f t="shared" ref="BC335" ca="1" si="7412">IF(BA335,IF(N335&gt;0,AND(AZ335,Z335=0),FALSE),"")</f>
        <v>1</v>
      </c>
      <c r="BD335" s="17" t="b">
        <f t="shared" ref="BD335" ca="1" si="7413">IF(BA335,IF(N335&gt;0,AND(NOT(AZ335),Z335=0),FALSE),"")</f>
        <v>0</v>
      </c>
      <c r="BE335" s="17" t="str">
        <f t="shared" ca="1" si="7306"/>
        <v/>
      </c>
      <c r="BF335" s="17" t="b">
        <f t="shared" ca="1" si="7307"/>
        <v>0</v>
      </c>
      <c r="BG335" s="17" t="b">
        <f t="shared" ref="BG335" ca="1" si="7414">IF(BA335,IF(OR(BB335:BF335),FALSE,IF(Z335=0,FALSE,Z335&gt;0)),"")</f>
        <v>0</v>
      </c>
      <c r="BH335" s="17" t="b">
        <f t="shared" ref="BH335" ca="1" si="7415">IF(BA335,COUNTIF(BB335:BG335,TRUE)=1,"")</f>
        <v>1</v>
      </c>
      <c r="BI335" s="17">
        <f t="shared" ref="BI335" ca="1" si="7416">IF(BA335,IFERROR(MATCH(TRUE,BB335:BG335,0),7),"")</f>
        <v>2</v>
      </c>
      <c r="BJ335" s="17" t="b">
        <f t="shared" ref="BJ335" ca="1" si="7417">DF335&lt;&gt;""</f>
        <v>0</v>
      </c>
      <c r="BK335" s="17" t="str">
        <f t="shared" ca="1" si="7308"/>
        <v/>
      </c>
      <c r="BL335" s="17" t="str">
        <f t="shared" ref="BL335" ca="1" si="7418">IF(H335,IF(AND(NOT(BA335),AU335),AC335&gt;0,""),"")</f>
        <v/>
      </c>
      <c r="BM335" s="17" t="str">
        <f t="shared" ref="BM335" ca="1" si="7419">IF(H335,IF(BA335,CHOOSE(BI335,"0","F","L","I","N",IF(AA335&gt;0.5,"N","S"),"0"),CHOOSE(MATCH(BU335,DataType,0),"S",IF(BK335,"I","N"),"D"  )),"")</f>
        <v>F</v>
      </c>
      <c r="BN335" s="17" t="str">
        <f t="shared" ref="BN335" ca="1" si="7420">IF(H335,IF(BJ335,"E",IF(BA335,CHOOSE(BI335,"0","F","L","I","N","S","0"),CHOOSE(MATCH(BU335,DataType,0),"S",IF(BK335,"I","N"),"D"  ))),"")</f>
        <v>F</v>
      </c>
      <c r="BO335" s="17" t="str">
        <f t="shared" ref="BO335" ca="1" si="7421">IF($H335,IF(BM335="0","",IF(AND(AR335,N335=2),"D",IF(BM335="S","N",IF(AL335,"O",IF(AM335,"I","N"))))),"")</f>
        <v>N</v>
      </c>
      <c r="BP335" s="14" t="b">
        <f t="shared" ref="BP335" ca="1" si="7422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423">IF(MID(DC335,1,1)="■",MID(DC335,2,LEN(DC335)),DC335)</f>
        <v/>
      </c>
      <c r="DE335" s="14" t="str">
        <f t="shared" ref="DE335" ca="1" si="7424">IF(DD335&lt;&gt;"",IF(MID(DD335,LEN(DD335),1)="■",MID(DD335,1,LEN(DD335)-1),DD335),"")</f>
        <v/>
      </c>
      <c r="DF335" s="14" t="str">
        <f t="shared" ref="DF335" ca="1" si="7425">IFERROR(IF(DE335&lt;&gt;"",SUBSTITUTE(DE335,"■",". "),""),"##INTERNAL_ERROR")</f>
        <v/>
      </c>
      <c r="DG335" s="14" t="str">
        <f t="shared" ref="DG335" ca="1" si="7426">IF(CN335&lt;&gt;0,"Variable name don't comply with the naming convention","")</f>
        <v/>
      </c>
      <c r="DH335" s="14" t="str">
        <f t="shared" ref="DH335" ca="1" si="7427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428">IF(CP335&lt;&gt;"","Variable label exceed length 150","")</f>
        <v/>
      </c>
      <c r="DJ335" s="14" t="str">
        <f t="shared" ref="DJ335" ca="1" si="7429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430">IF(CR335&lt;&gt;"","The following cases have values below declared theorethical min: " &amp;SUBSTITUTE(CR335," ",", "),"")</f>
        <v/>
      </c>
      <c r="DL335" s="14" t="str">
        <f t="shared" ref="DL335" ca="1" si="7431">IF(CS335&lt;&gt;"","The following cases have values above declared theorethical max: " &amp;SUBSTITUTE(CS335," ",", "),"")</f>
        <v/>
      </c>
      <c r="DM335" s="14" t="str">
        <f t="shared" ref="DM335" ca="1" si="7432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433">IF(CV335&lt;&gt;"","The following records are missing in this required field: " &amp;SUBSTITUTE(CV335," ",", "),"")</f>
        <v/>
      </c>
      <c r="DP335" s="14" t="str">
        <f t="shared" ref="DP335" ca="1" si="7434">IF(CW335&lt;&gt;"","The following cases have non-integer values: " &amp;SUBSTITUTE(CW335," ",", "),"")</f>
        <v/>
      </c>
      <c r="DQ335" s="14" t="str">
        <f t="shared" ref="DQ335" ca="1" si="7435">IF(CX335&lt;&gt;"","The following cases are non-numeric: " &amp;SUBSTITUTE(CX335," ",", "),"")</f>
        <v/>
      </c>
      <c r="DR335" s="14" t="str">
        <f t="shared" ref="DR335" ca="1" si="7436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437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438">OR(ED335&lt;&gt;"",EF335&lt;&gt;"",EG335&lt;&gt;"")</f>
        <v>0</v>
      </c>
      <c r="EA335" s="14" t="str">
        <f t="shared" ref="EA335" ca="1" si="7439">IF(EB335&lt;&gt;"",G335 &amp; " (" &amp; F335 &amp; ")","")</f>
        <v>Other gene 5 (q_99.a5)</v>
      </c>
      <c r="EB335" s="14" t="str">
        <f t="shared" ref="EB335" ca="1" si="7440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 xml:space="preserve">Values must be numeric. </v>
      </c>
      <c r="EC335" s="14" t="str">
        <f t="shared" ref="EC335" ca="1" si="7441">IF(EB335&lt;&gt;"",G335 &amp; " (" &amp; F335 &amp; "): " &amp; EB335,"")</f>
        <v xml:space="preserve">Other gene 5 (q_99.a5): Values must be numeric. </v>
      </c>
      <c r="ED335" s="14" t="str">
        <f t="shared" ref="ED335" ca="1" si="7442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443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>Values must be numeric</v>
      </c>
      <c r="EF335" s="14" t="str">
        <f t="shared" ref="EF335" ca="1" si="7444">IF($H335,AG335,"")</f>
        <v/>
      </c>
      <c r="EG335" s="14" t="str">
        <f t="shared" ref="EG335" ca="1" si="7445">IF($H335,AJ335,"")</f>
        <v/>
      </c>
      <c r="EM335" s="14" t="b">
        <f t="shared" ref="EM335" ca="1" si="7446">OR(EC335&lt;&gt;"",DF335&lt;&gt;"")</f>
        <v>1</v>
      </c>
      <c r="EN335" s="14">
        <f t="shared" ref="EN335" ca="1" si="7447">IF(EM335,C335,"")</f>
        <v>312</v>
      </c>
      <c r="EO335" s="14" t="str">
        <f t="shared" ref="EO335" ca="1" si="7448">IF(EM335,F335,"")</f>
        <v>q_99.a5</v>
      </c>
      <c r="EP335" s="14" t="str">
        <f t="shared" ref="EP335" ca="1" si="7449">EC335</f>
        <v xml:space="preserve">Other gene 5 (q_99.a5): Values must be numeric. </v>
      </c>
      <c r="EQ335" s="14" t="str">
        <f t="shared" ref="EQ335" ca="1" si="7450">DF335</f>
        <v/>
      </c>
    </row>
    <row r="336" spans="2:147" s="14" customFormat="1">
      <c r="B336" s="14" t="str">
        <f t="shared" ref="B336" ca="1" si="7451">DF336</f>
        <v/>
      </c>
      <c r="C336" s="14">
        <f t="shared" ref="C336" ca="1" si="7452">IF(OFFSET(B336,-1,COLUMN(VariableExists)-2),OFFSET(B336,-1,1)+1,OFFSET(B336,-1,1))</f>
        <v>313</v>
      </c>
      <c r="D336" s="14">
        <f t="shared" ref="D336" si="7453">ROW(A336)-2</f>
        <v>334</v>
      </c>
      <c r="E336" s="14" t="str">
        <f t="shared" ref="E336" ca="1" si="7454">IF(OR(G336="",ROW(G336)=2),"",IF(Z336&gt;0,"S",IF(AX336,IF(J336=2,"D","N"),"I")))</f>
        <v>I</v>
      </c>
      <c r="F336" s="14" t="str">
        <f t="shared" ref="F336" ca="1" si="7455">IF(H336,O336,"")</f>
        <v>q_99.b5</v>
      </c>
      <c r="G336" s="14" t="str">
        <f t="shared" ref="G336" ca="1" si="7456">IF(H336,P336,"")</f>
        <v>Other gene 5 mutation type</v>
      </c>
      <c r="H336" s="14" t="b">
        <f t="shared" ref="H336" ca="1" si="7457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[DBTemplate.xlsm]labels!YS3:YS725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458">IF($H336,IF(J336&gt;0,COUNTA(INDIRECT(K336))-COUNT(INDIRECT(K336)),0),"")</f>
        <v>0</v>
      </c>
      <c r="N336" s="14">
        <f t="shared" ref="N336" ca="1" si="7459">IF(H336,J336-M336,"")</f>
        <v>0</v>
      </c>
      <c r="O336" s="14" t="str">
        <f t="shared" ref="O336" ca="1" si="7460">IF(INDIRECT(ADDRESS(2,D336+1,,,_sheetname_dataframe))="","",INDIRECT(ADDRESS(2,D336+1,,,_sheetname_dataframe)))</f>
        <v>q_99.b5</v>
      </c>
      <c r="P336" s="14" t="str">
        <f t="shared" ref="P336" ca="1" si="7461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[DBTemplate.xlsm]data_frame!LW3:LW3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462">IF(H336,S336-T336-W336,"")</f>
        <v>0</v>
      </c>
      <c r="AA336" s="12" t="str">
        <f t="shared" ref="AA336" ca="1" si="7463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464">IF($H336,IF(AC336&lt;&gt;"",IF(AC336=0,1,IF(AC336/W336&lt;0.15,2,3)),0),"")</f>
        <v>1</v>
      </c>
      <c r="AE336" s="17" t="b">
        <f t="shared" ref="AE336" ca="1" si="7465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466">IF(AE336,IF($H336,IF(INDIRECT(ADDRESS(1,D336+2,,,_sheetname_dataframe))="","",INDIRECT(ADDRESS(1,D336+2,,,_sheetname_dataframe))),""),"")</f>
        <v/>
      </c>
      <c r="AH336" s="17" t="b">
        <f t="shared" ref="AH336" ca="1" si="7467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468">IF(AH336,IF($H336,IF(INDIRECT(ADDRESS(1,D336+3,,,_sheetname_dataframe))="","",INDIRECT(ADDRESS(1,D336+3,,,_sheetname_dataframe))),""),"")</f>
        <v/>
      </c>
      <c r="AK336" s="17" t="b">
        <f t="shared" ref="AK336" ca="1" si="7469">IF(H336,OR(AQ336,AD336=2),"")</f>
        <v>0</v>
      </c>
      <c r="AL336" s="17" t="b">
        <f t="shared" ref="AL336" ca="1" si="7470">IF($H336,IF(BV336&lt;&gt;"",IF(OR(BM336="F",BM336="L",BM336="I",BM336="D"),BV336&lt;&gt;0)),"")</f>
        <v>0</v>
      </c>
      <c r="AM336" s="17" t="b">
        <f t="shared" ref="AM336" ca="1" si="7471">IF($H336,AND(NOT(AL336),OR(IF(BW336&lt;&gt;"",IF(OR(BM336="F",BM336="L"),BW336&lt;&gt;0)),BM336="I",BM336="N",BM336="D")),"")</f>
        <v>0</v>
      </c>
      <c r="AN336" s="17">
        <f t="shared" ref="AN336" ca="1" si="7472">IF(COUNTA(INDIRECT(Q336))=0,0, IF(AND(AO336&lt;&gt;"",X336&lt;AO336),1,IF(AND(AP336&lt;&gt;"",Y336&gt;AP336),1,IF(AND(AQ336,AC336&gt;0),2,0))))</f>
        <v>0</v>
      </c>
      <c r="AO336" s="24" t="str">
        <f t="shared" ref="AO336" ca="1" si="7473">IF($H336,IF(BY336&lt;&gt;"",IF(ISNUMBER(BY336),BY336,""),""),"")</f>
        <v/>
      </c>
      <c r="AP336" s="24" t="str">
        <f t="shared" ref="AP336" ca="1" si="7474">IF($H336,IF(BZ336&lt;&gt;"",IF(ISNUMBER(BZ336),BZ336,""),""),"")</f>
        <v/>
      </c>
      <c r="AQ336" s="17" t="b">
        <f t="shared" ca="1" si="7305"/>
        <v>0</v>
      </c>
      <c r="AR336" s="17" t="b">
        <f t="shared" ref="AR336" ca="1" si="7475">IF(H336,IF(N336&gt;0,IF(BQ336&lt;&gt;"",BQ336&lt;&gt;0,FALSE),FALSE),"")</f>
        <v>0</v>
      </c>
      <c r="AS336" s="17" t="b">
        <f t="shared" ref="AS336" ca="1" si="7476">IF(H336,IF(BR336&lt;&gt;"",BR336&lt;&gt;0,FALSE),"")</f>
        <v>0</v>
      </c>
      <c r="AT336" s="17" t="b">
        <f t="shared" ref="AT336" ca="1" si="7477">IF(H336,IF(N336&gt;0,FALSE,IF(BU336&lt;&gt;"",MATCH(BU336,DataType,0)=1,FALSE)),"")</f>
        <v>1</v>
      </c>
      <c r="AU336" s="17" t="b">
        <f t="shared" ref="AU336" ca="1" si="7478">IF(H336,IF(N336&gt;0,TRUE,IF(BU336&lt;&gt;"",MATCH(BU336,DataType,0)=2,FALSE)),"")</f>
        <v>0</v>
      </c>
      <c r="AV336" s="17" t="b">
        <f t="shared" ref="AV336" ca="1" si="7479">IF(H336,IF(N336&gt;0,FALSE,IF(BU336&lt;&gt;"",MATCH(BU336,DataType,0)=3,FALSE)),"")</f>
        <v>0</v>
      </c>
      <c r="AW336" s="17" t="b">
        <f t="shared" ref="AW336" ca="1" si="7480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481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482">IF(H336,BU336="",FALSE)</f>
        <v>0</v>
      </c>
      <c r="BB336" s="17" t="b">
        <v>0</v>
      </c>
      <c r="BC336" s="17" t="str">
        <f t="shared" ref="BC336" ca="1" si="7483">IF(BA336,IF(N336&gt;0,AND(AZ336,Z336=0),FALSE),"")</f>
        <v/>
      </c>
      <c r="BD336" s="17" t="str">
        <f t="shared" ref="BD336" ca="1" si="7484">IF(BA336,IF(N336&gt;0,AND(NOT(AZ336),Z336=0),FALSE),"")</f>
        <v/>
      </c>
      <c r="BE336" s="17" t="b">
        <f t="shared" ca="1" si="7306"/>
        <v>0</v>
      </c>
      <c r="BF336" s="17" t="str">
        <f t="shared" ca="1" si="7307"/>
        <v/>
      </c>
      <c r="BG336" s="17" t="str">
        <f t="shared" ref="BG336" ca="1" si="7485">IF(BA336,IF(OR(BB336:BF336),FALSE,IF(Z336=0,FALSE,Z336&gt;0)),"")</f>
        <v/>
      </c>
      <c r="BH336" s="17" t="str">
        <f t="shared" ref="BH336" ca="1" si="7486">IF(BA336,COUNTIF(BB336:BG336,TRUE)=1,"")</f>
        <v/>
      </c>
      <c r="BI336" s="17" t="str">
        <f t="shared" ref="BI336" ca="1" si="7487">IF(BA336,IFERROR(MATCH(TRUE,BB336:BG336,0),7),"")</f>
        <v/>
      </c>
      <c r="BJ336" s="17" t="b">
        <f t="shared" ref="BJ336" ca="1" si="7488">DF336&lt;&gt;""</f>
        <v>0</v>
      </c>
      <c r="BK336" s="17" t="str">
        <f t="shared" ca="1" si="7308"/>
        <v/>
      </c>
      <c r="BL336" s="17" t="str">
        <f t="shared" ref="BL336" ca="1" si="7489">IF(H336,IF(AND(NOT(BA336),AU336),AC336&gt;0,""),"")</f>
        <v/>
      </c>
      <c r="BM336" s="17" t="str">
        <f t="shared" ref="BM336" ca="1" si="7490">IF(H336,IF(BA336,CHOOSE(BI336,"0","F","L","I","N",IF(AA336&gt;0.5,"N","S"),"0"),CHOOSE(MATCH(BU336,DataType,0),"S",IF(BK336,"I","N"),"D"  )),"")</f>
        <v>S</v>
      </c>
      <c r="BN336" s="17" t="str">
        <f t="shared" ref="BN336" ca="1" si="7491">IF(H336,IF(BJ336,"E",IF(BA336,CHOOSE(BI336,"0","F","L","I","N","S","0"),CHOOSE(MATCH(BU336,DataType,0),"S",IF(BK336,"I","N"),"D"  ))),"")</f>
        <v>S</v>
      </c>
      <c r="BO336" s="17" t="str">
        <f t="shared" ref="BO336" ca="1" si="7492">IF($H336,IF(BM336="0","",IF(AND(AR336,N336=2),"D",IF(BM336="S","N",IF(AL336,"O",IF(AM336,"I","N"))))),"")</f>
        <v>N</v>
      </c>
      <c r="BP336" s="14" t="b">
        <f t="shared" ref="BP336" ca="1" si="7493">INDIRECT(ADDRESS(2,ROW(A336)-1,,,_sheetname_dataframe))&lt;&gt;""</f>
        <v>1</v>
      </c>
      <c r="BQ336" s="35"/>
      <c r="BU336" s="14" t="s">
        <v>386</v>
      </c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494">IF(MID(DC336,1,1)="■",MID(DC336,2,LEN(DC336)),DC336)</f>
        <v/>
      </c>
      <c r="DE336" s="14" t="str">
        <f t="shared" ref="DE336" ca="1" si="7495">IF(DD336&lt;&gt;"",IF(MID(DD336,LEN(DD336),1)="■",MID(DD336,1,LEN(DD336)-1),DD336),"")</f>
        <v/>
      </c>
      <c r="DF336" s="14" t="str">
        <f t="shared" ref="DF336" ca="1" si="7496">IFERROR(IF(DE336&lt;&gt;"",SUBSTITUTE(DE336,"■",". "),""),"##INTERNAL_ERROR")</f>
        <v/>
      </c>
      <c r="DG336" s="14" t="str">
        <f t="shared" ref="DG336" ca="1" si="7497">IF(CN336&lt;&gt;0,"Variable name don't comply with the naming convention","")</f>
        <v/>
      </c>
      <c r="DH336" s="14" t="str">
        <f t="shared" ref="DH336" ca="1" si="7498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499">IF(CP336&lt;&gt;"","Variable label exceed length 150","")</f>
        <v/>
      </c>
      <c r="DJ336" s="14" t="str">
        <f t="shared" ref="DJ336" ca="1" si="7500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501">IF(CR336&lt;&gt;"","The following cases have values below declared theorethical min: " &amp;SUBSTITUTE(CR336," ",", "),"")</f>
        <v/>
      </c>
      <c r="DL336" s="14" t="str">
        <f t="shared" ref="DL336" ca="1" si="7502">IF(CS336&lt;&gt;"","The following cases have values above declared theorethical max: " &amp;SUBSTITUTE(CS336," ",", "),"")</f>
        <v/>
      </c>
      <c r="DM336" s="14" t="str">
        <f t="shared" ref="DM336" ca="1" si="7503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504">IF(CV336&lt;&gt;"","The following records are missing in this required field: " &amp;SUBSTITUTE(CV336," ",", "),"")</f>
        <v/>
      </c>
      <c r="DP336" s="14" t="str">
        <f t="shared" ref="DP336" ca="1" si="7505">IF(CW336&lt;&gt;"","The following cases have non-integer values: " &amp;SUBSTITUTE(CW336," ",", "),"")</f>
        <v/>
      </c>
      <c r="DQ336" s="14" t="str">
        <f t="shared" ref="DQ336" ca="1" si="7506">IF(CX336&lt;&gt;"","The following cases are non-numeric: " &amp;SUBSTITUTE(CX336," ",", "),"")</f>
        <v/>
      </c>
      <c r="DR336" s="14" t="str">
        <f t="shared" ref="DR336" ca="1" si="7507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508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509">OR(ED336&lt;&gt;"",EF336&lt;&gt;"",EG336&lt;&gt;"")</f>
        <v>0</v>
      </c>
      <c r="EA336" s="14" t="str">
        <f t="shared" ref="EA336" ca="1" si="7510">IF(EB336&lt;&gt;"",G336 &amp; " (" &amp; F336 &amp; ")","")</f>
        <v/>
      </c>
      <c r="EB336" s="14" t="str">
        <f t="shared" ref="EB336" ca="1" si="7511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512">IF(EB336&lt;&gt;"",G336 &amp; " (" &amp; F336 &amp; "): " &amp; EB336,"")</f>
        <v/>
      </c>
      <c r="ED336" s="14" t="str">
        <f t="shared" ref="ED336" ca="1" si="7513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514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515">IF($H336,AG336,"")</f>
        <v/>
      </c>
      <c r="EG336" s="14" t="str">
        <f t="shared" ref="EG336" ca="1" si="7516">IF($H336,AJ336,"")</f>
        <v/>
      </c>
      <c r="EM336" s="14" t="b">
        <f t="shared" ref="EM336" ca="1" si="7517">OR(EC336&lt;&gt;"",DF336&lt;&gt;"")</f>
        <v>0</v>
      </c>
      <c r="EN336" s="14" t="str">
        <f t="shared" ref="EN336" ca="1" si="7518">IF(EM336,C336,"")</f>
        <v/>
      </c>
      <c r="EO336" s="14" t="str">
        <f t="shared" ref="EO336" ca="1" si="7519">IF(EM336,F336,"")</f>
        <v/>
      </c>
      <c r="EP336" s="14" t="str">
        <f t="shared" ref="EP336" ca="1" si="7520">EC336</f>
        <v/>
      </c>
      <c r="EQ336" s="14" t="str">
        <f t="shared" ref="EQ336" ca="1" si="7521">DF336</f>
        <v/>
      </c>
    </row>
    <row r="337" spans="2:147" s="14" customFormat="1">
      <c r="B337" s="14" t="str">
        <f t="shared" ref="B337" ca="1" si="7522">DF337</f>
        <v/>
      </c>
      <c r="C337" s="14">
        <f t="shared" ref="C337" ca="1" si="7523">IF(OFFSET(B337,-1,COLUMN(VariableExists)-2),OFFSET(B337,-1,1)+1,OFFSET(B337,-1,1))</f>
        <v>314</v>
      </c>
      <c r="D337" s="14">
        <f t="shared" ref="D337" si="7524">ROW(A337)-2</f>
        <v>335</v>
      </c>
      <c r="E337" s="14" t="str">
        <f t="shared" ref="E337" ca="1" si="7525">IF(OR(G337="",ROW(G337)=2),"",IF(Z337&gt;0,"S",IF(AX337,IF(J337=2,"D","N"),"I")))</f>
        <v/>
      </c>
      <c r="F337" s="14" t="str">
        <f t="shared" ref="F337" ca="1" si="7526">IF(H337,O337,"")</f>
        <v/>
      </c>
      <c r="G337" s="14" t="str">
        <f t="shared" ref="G337" ca="1" si="7527">IF(H337,P337,"")</f>
        <v/>
      </c>
      <c r="H337" s="14" t="b">
        <f t="shared" ref="H337" ca="1" si="7528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529">IF($H337,IF(J337&gt;0,COUNTA(INDIRECT(K337))-COUNT(INDIRECT(K337)),0),"")</f>
        <v/>
      </c>
      <c r="N337" s="14" t="str">
        <f t="shared" ref="N337" ca="1" si="7530">IF(H337,J337-M337,"")</f>
        <v/>
      </c>
      <c r="O337" s="14" t="str">
        <f t="shared" ref="O337" ca="1" si="7531">IF(INDIRECT(ADDRESS(2,D337+1,,,_sheetname_dataframe))="","",INDIRECT(ADDRESS(2,D337+1,,,_sheetname_dataframe)))</f>
        <v>.verification_q_99.b5</v>
      </c>
      <c r="P337" s="14" t="str">
        <f t="shared" ref="P337" ca="1" si="7532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[DBTemplate.xlsm]data_frame!LX3:LX3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533">IF(H337,S337-T337-W337,"")</f>
        <v/>
      </c>
      <c r="AA337" s="12" t="str">
        <f t="shared" ref="AA337" ca="1" si="7534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535">IF($H337,IF(AC337&lt;&gt;"",IF(AC337=0,1,IF(AC337/W337&lt;0.15,2,3)),0),"")</f>
        <v/>
      </c>
      <c r="AE337" s="17" t="b">
        <f t="shared" ref="AE337" ca="1" si="7536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537">IF(AE337,IF($H337,IF(INDIRECT(ADDRESS(1,D337+2,,,_sheetname_dataframe))="","",INDIRECT(ADDRESS(1,D337+2,,,_sheetname_dataframe))),""),"")</f>
        <v/>
      </c>
      <c r="AH337" s="17" t="b">
        <f t="shared" ref="AH337" ca="1" si="7538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539">IF(AH337,IF($H337,IF(INDIRECT(ADDRESS(1,D337+3,,,_sheetname_dataframe))="","",INDIRECT(ADDRESS(1,D337+3,,,_sheetname_dataframe))),""),"")</f>
        <v/>
      </c>
      <c r="AK337" s="17" t="str">
        <f t="shared" ref="AK337" ca="1" si="7540">IF(H337,OR(AQ337,AD337=2),"")</f>
        <v/>
      </c>
      <c r="AL337" s="17" t="str">
        <f t="shared" ref="AL337" ca="1" si="7541">IF($H337,IF(BV337&lt;&gt;"",IF(OR(BM337="F",BM337="L",BM337="I",BM337="D"),BV337&lt;&gt;0)),"")</f>
        <v/>
      </c>
      <c r="AM337" s="17" t="str">
        <f t="shared" ref="AM337" ca="1" si="7542">IF($H337,AND(NOT(AL337),OR(IF(BW337&lt;&gt;"",IF(OR(BM337="F",BM337="L"),BW337&lt;&gt;0)),BM337="I",BM337="N",BM337="D")),"")</f>
        <v/>
      </c>
      <c r="AN337" s="17">
        <f t="shared" ref="AN337" ca="1" si="7543">IF(COUNTA(INDIRECT(Q337))=0,0, IF(AND(AO337&lt;&gt;"",X337&lt;AO337),1,IF(AND(AP337&lt;&gt;"",Y337&gt;AP337),1,IF(AND(AQ337,AC337&gt;0),2,0))))</f>
        <v>2</v>
      </c>
      <c r="AO337" s="24" t="str">
        <f t="shared" ref="AO337" ca="1" si="7544">IF($H337,IF(BY337&lt;&gt;"",IF(ISNUMBER(BY337),BY337,""),""),"")</f>
        <v/>
      </c>
      <c r="AP337" s="24" t="str">
        <f t="shared" ref="AP337" ca="1" si="7545">IF($H337,IF(BZ337&lt;&gt;"",IF(ISNUMBER(BZ337),BZ337,""),""),"")</f>
        <v/>
      </c>
      <c r="AQ337" s="17" t="str">
        <f t="shared" ca="1" si="7305"/>
        <v/>
      </c>
      <c r="AR337" s="17" t="str">
        <f t="shared" ref="AR337" ca="1" si="7546">IF(H337,IF(N337&gt;0,IF(BQ337&lt;&gt;"",BQ337&lt;&gt;0,FALSE),FALSE),"")</f>
        <v/>
      </c>
      <c r="AS337" s="17" t="str">
        <f t="shared" ref="AS337" ca="1" si="7547">IF(H337,IF(BR337&lt;&gt;"",BR337&lt;&gt;0,FALSE),"")</f>
        <v/>
      </c>
      <c r="AT337" s="17" t="str">
        <f t="shared" ref="AT337" ca="1" si="7548">IF(H337,IF(N337&gt;0,FALSE,IF(BU337&lt;&gt;"",MATCH(BU337,DataType,0)=1,FALSE)),"")</f>
        <v/>
      </c>
      <c r="AU337" s="17" t="str">
        <f t="shared" ref="AU337" ca="1" si="7549">IF(H337,IF(N337&gt;0,TRUE,IF(BU337&lt;&gt;"",MATCH(BU337,DataType,0)=2,FALSE)),"")</f>
        <v/>
      </c>
      <c r="AV337" s="17" t="str">
        <f t="shared" ref="AV337" ca="1" si="7550">IF(H337,IF(N337&gt;0,FALSE,IF(BU337&lt;&gt;"",MATCH(BU337,DataType,0)=3,FALSE)),"")</f>
        <v/>
      </c>
      <c r="AW337" s="17" t="str">
        <f t="shared" ref="AW337" ca="1" si="7551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552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553">IF(H337,BU337="",FALSE)</f>
        <v>0</v>
      </c>
      <c r="BB337" s="17" t="b">
        <v>0</v>
      </c>
      <c r="BC337" s="17" t="str">
        <f t="shared" ref="BC337" ca="1" si="7554">IF(BA337,IF(N337&gt;0,AND(AZ337,Z337=0),FALSE),"")</f>
        <v/>
      </c>
      <c r="BD337" s="17" t="str">
        <f t="shared" ref="BD337" ca="1" si="7555">IF(BA337,IF(N337&gt;0,AND(NOT(AZ337),Z337=0),FALSE),"")</f>
        <v/>
      </c>
      <c r="BE337" s="17" t="b">
        <f t="shared" ca="1" si="7306"/>
        <v>0</v>
      </c>
      <c r="BF337" s="17" t="str">
        <f t="shared" ca="1" si="7307"/>
        <v/>
      </c>
      <c r="BG337" s="17" t="str">
        <f t="shared" ref="BG337" ca="1" si="7556">IF(BA337,IF(OR(BB337:BF337),FALSE,IF(Z337=0,FALSE,Z337&gt;0)),"")</f>
        <v/>
      </c>
      <c r="BH337" s="17" t="str">
        <f t="shared" ref="BH337" ca="1" si="7557">IF(BA337,COUNTIF(BB337:BG337,TRUE)=1,"")</f>
        <v/>
      </c>
      <c r="BI337" s="17" t="str">
        <f t="shared" ref="BI337" ca="1" si="7558">IF(BA337,IFERROR(MATCH(TRUE,BB337:BG337,0),7),"")</f>
        <v/>
      </c>
      <c r="BJ337" s="17" t="b">
        <f t="shared" ref="BJ337" ca="1" si="7559">DF337&lt;&gt;""</f>
        <v>0</v>
      </c>
      <c r="BK337" s="17" t="str">
        <f t="shared" ca="1" si="7308"/>
        <v/>
      </c>
      <c r="BL337" s="17" t="str">
        <f t="shared" ref="BL337" ca="1" si="7560">IF(H337,IF(AND(NOT(BA337),AU337),AC337&gt;0,""),"")</f>
        <v/>
      </c>
      <c r="BM337" s="17" t="str">
        <f t="shared" ref="BM337" ca="1" si="7561">IF(H337,IF(BA337,CHOOSE(BI337,"0","F","L","I","N",IF(AA337&gt;0.5,"N","S"),"0"),CHOOSE(MATCH(BU337,DataType,0),"S",IF(BK337,"I","N"),"D"  )),"")</f>
        <v/>
      </c>
      <c r="BN337" s="17" t="str">
        <f t="shared" ref="BN337" ca="1" si="7562">IF(H337,IF(BJ337,"E",IF(BA337,CHOOSE(BI337,"0","F","L","I","N","S","0"),CHOOSE(MATCH(BU337,DataType,0),"S",IF(BK337,"I","N"),"D"  ))),"")</f>
        <v/>
      </c>
      <c r="BO337" s="17" t="str">
        <f t="shared" ref="BO337" ca="1" si="7563">IF($H337,IF(BM337="0","",IF(AND(AR337,N337=2),"D",IF(BM337="S","N",IF(AL337,"O",IF(AM337,"I","N"))))),"")</f>
        <v/>
      </c>
      <c r="BP337" s="14" t="b">
        <f t="shared" ref="BP337" ca="1" si="7564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565">IF(MID(DC337,1,1)="■",MID(DC337,2,LEN(DC337)),DC337)</f>
        <v/>
      </c>
      <c r="DE337" s="14" t="str">
        <f t="shared" ref="DE337" ca="1" si="7566">IF(DD337&lt;&gt;"",IF(MID(DD337,LEN(DD337),1)="■",MID(DD337,1,LEN(DD337)-1),DD337),"")</f>
        <v/>
      </c>
      <c r="DF337" s="14" t="str">
        <f t="shared" ref="DF337" ca="1" si="7567">IFERROR(IF(DE337&lt;&gt;"",SUBSTITUTE(DE337,"■",". "),""),"##INTERNAL_ERROR")</f>
        <v/>
      </c>
      <c r="DG337" s="14" t="str">
        <f t="shared" ref="DG337" ca="1" si="7568">IF(CN337&lt;&gt;0,"Variable name don't comply with the naming convention","")</f>
        <v/>
      </c>
      <c r="DH337" s="14" t="str">
        <f t="shared" ref="DH337" ca="1" si="7569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570">IF(CP337&lt;&gt;"","Variable label exceed length 150","")</f>
        <v/>
      </c>
      <c r="DJ337" s="14" t="str">
        <f t="shared" ref="DJ337" ca="1" si="7571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572">IF(CR337&lt;&gt;"","The following cases have values below declared theorethical min: " &amp;SUBSTITUTE(CR337," ",", "),"")</f>
        <v/>
      </c>
      <c r="DL337" s="14" t="str">
        <f t="shared" ref="DL337" ca="1" si="7573">IF(CS337&lt;&gt;"","The following cases have values above declared theorethical max: " &amp;SUBSTITUTE(CS337," ",", "),"")</f>
        <v/>
      </c>
      <c r="DM337" s="14" t="str">
        <f t="shared" ref="DM337" ca="1" si="7574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575">IF(CV337&lt;&gt;"","The following records are missing in this required field: " &amp;SUBSTITUTE(CV337," ",", "),"")</f>
        <v/>
      </c>
      <c r="DP337" s="14" t="str">
        <f t="shared" ref="DP337" ca="1" si="7576">IF(CW337&lt;&gt;"","The following cases have non-integer values: " &amp;SUBSTITUTE(CW337," ",", "),"")</f>
        <v/>
      </c>
      <c r="DQ337" s="14" t="str">
        <f t="shared" ref="DQ337" ca="1" si="7577">IF(CX337&lt;&gt;"","The following cases are non-numeric: " &amp;SUBSTITUTE(CX337," ",", "),"")</f>
        <v/>
      </c>
      <c r="DR337" s="14" t="str">
        <f t="shared" ref="DR337" ca="1" si="7578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579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580">OR(ED337&lt;&gt;"",EF337&lt;&gt;"",EG337&lt;&gt;"")</f>
        <v>0</v>
      </c>
      <c r="EA337" s="14" t="str">
        <f t="shared" ref="EA337" ca="1" si="7581">IF(EB337&lt;&gt;"",G337 &amp; " (" &amp; F337 &amp; ")","")</f>
        <v/>
      </c>
      <c r="EB337" s="14" t="str">
        <f t="shared" ref="EB337" ca="1" si="7582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583">IF(EB337&lt;&gt;"",G337 &amp; " (" &amp; F337 &amp; "): " &amp; EB337,"")</f>
        <v/>
      </c>
      <c r="ED337" s="14" t="str">
        <f t="shared" ref="ED337" ca="1" si="7584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585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586">IF($H337,AG337,"")</f>
        <v/>
      </c>
      <c r="EG337" s="14" t="str">
        <f t="shared" ref="EG337" ca="1" si="7587">IF($H337,AJ337,"")</f>
        <v/>
      </c>
      <c r="EM337" s="14" t="b">
        <f t="shared" ref="EM337" ca="1" si="7588">OR(EC337&lt;&gt;"",DF337&lt;&gt;"")</f>
        <v>0</v>
      </c>
      <c r="EN337" s="14" t="str">
        <f t="shared" ref="EN337" ca="1" si="7589">IF(EM337,C337,"")</f>
        <v/>
      </c>
      <c r="EO337" s="14" t="str">
        <f t="shared" ref="EO337" ca="1" si="7590">IF(EM337,F337,"")</f>
        <v/>
      </c>
      <c r="EP337" s="14" t="str">
        <f t="shared" ref="EP337" ca="1" si="7591">EC337</f>
        <v/>
      </c>
      <c r="EQ337" s="14" t="str">
        <f t="shared" ref="EQ337" ca="1" si="7592">DF337</f>
        <v/>
      </c>
    </row>
    <row r="338" spans="2:147" s="14" customFormat="1">
      <c r="B338" s="14" t="str">
        <f t="shared" ref="B338" ca="1" si="7593">DF338</f>
        <v/>
      </c>
      <c r="C338" s="14">
        <f t="shared" ref="C338" ca="1" si="7594">IF(OFFSET(B338,-1,COLUMN(VariableExists)-2),OFFSET(B338,-1,1)+1,OFFSET(B338,-1,1))</f>
        <v>314</v>
      </c>
      <c r="D338" s="14">
        <f t="shared" ref="D338" si="7595">ROW(A338)-2</f>
        <v>336</v>
      </c>
      <c r="E338" s="14" t="str">
        <f t="shared" ref="E338" ca="1" si="7596">IF(OR(G338="",ROW(G338)=2),"",IF(Z338&gt;0,"S",IF(AX338,IF(J338=2,"D","N"),"I")))</f>
        <v>N</v>
      </c>
      <c r="F338" s="14" t="str">
        <f t="shared" ref="F338" ca="1" si="7597">IF(H338,O338,"")</f>
        <v>q_99.a6</v>
      </c>
      <c r="G338" s="14" t="str">
        <f t="shared" ref="G338" ca="1" si="7598">IF(H338,P338,"")</f>
        <v>Other gene 6</v>
      </c>
      <c r="H338" s="14" t="b">
        <f t="shared" ref="H338" ca="1" si="7599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[DBTemplate.xlsm]labels!YW3:YW725</v>
      </c>
      <c r="J338" s="14">
        <f t="array" aca="1" ref="J338" ca="1">IF(H338,MAX(0,MAX(IF(INDIRECT(I338)&lt;&gt;"",ROW(INDIRECT(I338)),""))-2),"")</f>
        <v>27</v>
      </c>
      <c r="K338" s="14" t="str">
        <f ca="1">IF($H338,IF($J338&gt;0,ADDRESS(3,(D338+1)*2-1,4,,"["&amp;wew!$G$7&amp;"]"&amp;_sheetname_labels)&amp;":"&amp;ADDRESS(2+J338,(D338+1)*2-1,4),""),"")</f>
        <v>[DBTemplate.xlsm]labels!YW3:YW29</v>
      </c>
      <c r="L338" s="14" t="str">
        <f ca="1">IF($H338,IF($J338&gt;0,ADDRESS(3,(D338+1)*2,4,,"["&amp;wew!$G$7&amp;"]"&amp;_sheetname_labels)&amp;":"&amp;ADDRESS(2+J338,(D338+1)*2,4),""),"")</f>
        <v>[DBTemplate.xlsm]labels!YX3:YX29</v>
      </c>
      <c r="M338" s="14">
        <f t="shared" ref="M338" ca="1" si="7600">IF($H338,IF(J338&gt;0,COUNTA(INDIRECT(K338))-COUNT(INDIRECT(K338)),0),"")</f>
        <v>0</v>
      </c>
      <c r="N338" s="14">
        <f t="shared" ref="N338" ca="1" si="7601">IF(H338,J338-M338,"")</f>
        <v>27</v>
      </c>
      <c r="O338" s="14" t="str">
        <f t="shared" ref="O338" ca="1" si="7602">IF(INDIRECT(ADDRESS(2,D338+1,,,_sheetname_dataframe))="","",INDIRECT(ADDRESS(2,D338+1,,,_sheetname_dataframe)))</f>
        <v>q_99.a6</v>
      </c>
      <c r="P338" s="14" t="str">
        <f t="shared" ref="P338" ca="1" si="7603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[DBTemplate.xlsm]data_frame!LY3:LY3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7604">IF(H338,S338-T338-W338,"")</f>
        <v>0</v>
      </c>
      <c r="AA338" s="12" t="str">
        <f t="shared" ref="AA338" ca="1" si="7605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7606">IF($H338,IF(AC338&lt;&gt;"",IF(AC338=0,1,IF(AC338/W338&lt;0.15,2,3)),0),"")</f>
        <v>1</v>
      </c>
      <c r="AE338" s="17" t="b">
        <f t="shared" ref="AE338" ca="1" si="7607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7608">IF(AE338,IF($H338,IF(INDIRECT(ADDRESS(1,D338+2,,,_sheetname_dataframe))="","",INDIRECT(ADDRESS(1,D338+2,,,_sheetname_dataframe))),""),"")</f>
        <v/>
      </c>
      <c r="AH338" s="17" t="b">
        <f t="shared" ref="AH338" ca="1" si="7609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7610">IF(AH338,IF($H338,IF(INDIRECT(ADDRESS(1,D338+3,,,_sheetname_dataframe))="","",INDIRECT(ADDRESS(1,D338+3,,,_sheetname_dataframe))),""),"")</f>
        <v/>
      </c>
      <c r="AK338" s="17" t="b">
        <f t="shared" ref="AK338" ca="1" si="7611">IF(H338,OR(AQ338,AD338=2),"")</f>
        <v>0</v>
      </c>
      <c r="AL338" s="17" t="b">
        <f t="shared" ref="AL338" ca="1" si="7612">IF($H338,IF(BV338&lt;&gt;"",IF(OR(BM338="F",BM338="L",BM338="I",BM338="D"),BV338&lt;&gt;0)),"")</f>
        <v>0</v>
      </c>
      <c r="AM338" s="17" t="b">
        <f t="shared" ref="AM338" ca="1" si="7613">IF($H338,AND(NOT(AL338),OR(IF(BW338&lt;&gt;"",IF(OR(BM338="F",BM338="L"),BW338&lt;&gt;0)),BM338="I",BM338="N",BM338="D")),"")</f>
        <v>0</v>
      </c>
      <c r="AN338" s="17">
        <f t="shared" ref="AN338" ca="1" si="7614">IF(COUNTA(INDIRECT(Q338))=0,0, IF(AND(AO338&lt;&gt;"",X338&lt;AO338),1,IF(AND(AP338&lt;&gt;"",Y338&gt;AP338),1,IF(AND(AQ338,AC338&gt;0),2,0))))</f>
        <v>0</v>
      </c>
      <c r="AO338" s="24" t="str">
        <f t="shared" ref="AO338" ca="1" si="7615">IF($H338,IF(BY338&lt;&gt;"",IF(ISNUMBER(BY338),BY338,""),""),"")</f>
        <v/>
      </c>
      <c r="AP338" s="24" t="str">
        <f t="shared" ref="AP338" ca="1" si="7616">IF($H338,IF(BZ338&lt;&gt;"",IF(ISNUMBER(BZ338),BZ338,""),""),"")</f>
        <v/>
      </c>
      <c r="AQ338" s="17" t="b">
        <f t="shared" ca="1" si="7305"/>
        <v>0</v>
      </c>
      <c r="AR338" s="17" t="b">
        <f t="shared" ref="AR338" ca="1" si="7617">IF(H338,IF(N338&gt;0,IF(BQ338&lt;&gt;"",BQ338&lt;&gt;0,FALSE),FALSE),"")</f>
        <v>0</v>
      </c>
      <c r="AS338" s="17" t="b">
        <f t="shared" ref="AS338" ca="1" si="7618">IF(H338,IF(BR338&lt;&gt;"",BR338&lt;&gt;0,FALSE),"")</f>
        <v>0</v>
      </c>
      <c r="AT338" s="17" t="b">
        <f t="shared" ref="AT338" ca="1" si="7619">IF(H338,IF(N338&gt;0,FALSE,IF(BU338&lt;&gt;"",MATCH(BU338,DataType,0)=1,FALSE)),"")</f>
        <v>0</v>
      </c>
      <c r="AU338" s="17" t="b">
        <f t="shared" ref="AU338" ca="1" si="7620">IF(H338,IF(N338&gt;0,TRUE,IF(BU338&lt;&gt;"",MATCH(BU338,DataType,0)=2,FALSE)),"")</f>
        <v>1</v>
      </c>
      <c r="AV338" s="17" t="b">
        <f t="shared" ref="AV338" ca="1" si="7621">IF(H338,IF(N338&gt;0,FALSE,IF(BU338&lt;&gt;"",MATCH(BU338,DataType,0)=3,FALSE)),"")</f>
        <v>0</v>
      </c>
      <c r="AW338" s="17" t="b">
        <f t="shared" ref="AW338" ca="1" si="7622">IF(H338,IF(W338&gt;0,Z338=0,FALSE),"")</f>
        <v>0</v>
      </c>
      <c r="AX338" s="14" t="b">
        <f t="array" aca="1" ref="AX338" ca="1">IF(H338,N338&gt;0,"")</f>
        <v>1</v>
      </c>
      <c r="AY338" s="17" t="str">
        <f t="shared" ref="AY338" ca="1" si="7623">IF(H338,IF(N338&gt;0,ADDRESS(ROW(VariablesOrigin)+1,COLUMN(VariablesOrigin)+1,4) &amp; ":" &amp; ADDRESS(ROW(VariablesOrigin)+N338,COLUMN(VariablesOrigin)+1,4),""),"")</f>
        <v>C3:C29</v>
      </c>
      <c r="AZ338" s="17" t="b">
        <f t="array" aca="1" ref="AZ338" ca="1">IF(AY338&lt;&gt;"",SUM(1*ISERROR(MATCH(INDIRECT(AY338),INDIRECT(K338),0)))=0,"")</f>
        <v>1</v>
      </c>
      <c r="BA338" s="17" t="b">
        <f t="shared" ref="BA338" ca="1" si="7624">IF(H338,BU338="",FALSE)</f>
        <v>1</v>
      </c>
      <c r="BB338" s="17" t="b">
        <v>0</v>
      </c>
      <c r="BC338" s="17" t="b">
        <f t="shared" ref="BC338" ca="1" si="7625">IF(BA338,IF(N338&gt;0,AND(AZ338,Z338=0),FALSE),"")</f>
        <v>1</v>
      </c>
      <c r="BD338" s="17" t="b">
        <f t="shared" ref="BD338" ca="1" si="7626">IF(BA338,IF(N338&gt;0,AND(NOT(AZ338),Z338=0),FALSE),"")</f>
        <v>0</v>
      </c>
      <c r="BE338" s="17" t="str">
        <f t="shared" ca="1" si="7306"/>
        <v/>
      </c>
      <c r="BF338" s="17" t="b">
        <f t="shared" ca="1" si="7307"/>
        <v>0</v>
      </c>
      <c r="BG338" s="17" t="b">
        <f t="shared" ref="BG338" ca="1" si="7627">IF(BA338,IF(OR(BB338:BF338),FALSE,IF(Z338=0,FALSE,Z338&gt;0)),"")</f>
        <v>0</v>
      </c>
      <c r="BH338" s="17" t="b">
        <f t="shared" ref="BH338" ca="1" si="7628">IF(BA338,COUNTIF(BB338:BG338,TRUE)=1,"")</f>
        <v>1</v>
      </c>
      <c r="BI338" s="17">
        <f t="shared" ref="BI338" ca="1" si="7629">IF(BA338,IFERROR(MATCH(TRUE,BB338:BG338,0),7),"")</f>
        <v>2</v>
      </c>
      <c r="BJ338" s="17" t="b">
        <f t="shared" ref="BJ338" ca="1" si="7630">DF338&lt;&gt;""</f>
        <v>0</v>
      </c>
      <c r="BK338" s="17" t="str">
        <f t="shared" ca="1" si="7308"/>
        <v/>
      </c>
      <c r="BL338" s="17" t="str">
        <f t="shared" ref="BL338" ca="1" si="7631">IF(H338,IF(AND(NOT(BA338),AU338),AC338&gt;0,""),"")</f>
        <v/>
      </c>
      <c r="BM338" s="17" t="str">
        <f t="shared" ref="BM338" ca="1" si="7632">IF(H338,IF(BA338,CHOOSE(BI338,"0","F","L","I","N",IF(AA338&gt;0.5,"N","S"),"0"),CHOOSE(MATCH(BU338,DataType,0),"S",IF(BK338,"I","N"),"D"  )),"")</f>
        <v>F</v>
      </c>
      <c r="BN338" s="17" t="str">
        <f t="shared" ref="BN338" ca="1" si="7633">IF(H338,IF(BJ338,"E",IF(BA338,CHOOSE(BI338,"0","F","L","I","N","S","0"),CHOOSE(MATCH(BU338,DataType,0),"S",IF(BK338,"I","N"),"D"  ))),"")</f>
        <v>F</v>
      </c>
      <c r="BO338" s="17" t="str">
        <f t="shared" ref="BO338" ca="1" si="7634">IF($H338,IF(BM338="0","",IF(AND(AR338,N338=2),"D",IF(BM338="S","N",IF(AL338,"O",IF(AM338,"I","N"))))),"")</f>
        <v>N</v>
      </c>
      <c r="BP338" s="14" t="b">
        <f t="shared" ref="BP338" ca="1" si="7635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7636">IF(MID(DC338,1,1)="■",MID(DC338,2,LEN(DC338)),DC338)</f>
        <v/>
      </c>
      <c r="DE338" s="14" t="str">
        <f t="shared" ref="DE338" ca="1" si="7637">IF(DD338&lt;&gt;"",IF(MID(DD338,LEN(DD338),1)="■",MID(DD338,1,LEN(DD338)-1),DD338),"")</f>
        <v/>
      </c>
      <c r="DF338" s="14" t="str">
        <f t="shared" ref="DF338" ca="1" si="7638">IFERROR(IF(DE338&lt;&gt;"",SUBSTITUTE(DE338,"■",". "),""),"##INTERNAL_ERROR")</f>
        <v/>
      </c>
      <c r="DG338" s="14" t="str">
        <f t="shared" ref="DG338" ca="1" si="7639">IF(CN338&lt;&gt;0,"Variable name don't comply with the naming convention","")</f>
        <v/>
      </c>
      <c r="DH338" s="14" t="str">
        <f t="shared" ref="DH338" ca="1" si="7640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7641">IF(CP338&lt;&gt;"","Variable label exceed length 150","")</f>
        <v/>
      </c>
      <c r="DJ338" s="14" t="str">
        <f t="shared" ref="DJ338" ca="1" si="7642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7643">IF(CR338&lt;&gt;"","The following cases have values below declared theorethical min: " &amp;SUBSTITUTE(CR338," ",", "),"")</f>
        <v/>
      </c>
      <c r="DL338" s="14" t="str">
        <f t="shared" ref="DL338" ca="1" si="7644">IF(CS338&lt;&gt;"","The following cases have values above declared theorethical max: " &amp;SUBSTITUTE(CS338," ",", "),"")</f>
        <v/>
      </c>
      <c r="DM338" s="14" t="str">
        <f t="shared" ref="DM338" ca="1" si="7645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7646">IF(CV338&lt;&gt;"","The following records are missing in this required field: " &amp;SUBSTITUTE(CV338," ",", "),"")</f>
        <v/>
      </c>
      <c r="DP338" s="14" t="str">
        <f t="shared" ref="DP338" ca="1" si="7647">IF(CW338&lt;&gt;"","The following cases have non-integer values: " &amp;SUBSTITUTE(CW338," ",", "),"")</f>
        <v/>
      </c>
      <c r="DQ338" s="14" t="str">
        <f t="shared" ref="DQ338" ca="1" si="7648">IF(CX338&lt;&gt;"","The following cases are non-numeric: " &amp;SUBSTITUTE(CX338," ",", "),"")</f>
        <v/>
      </c>
      <c r="DR338" s="14" t="str">
        <f t="shared" ref="DR338" ca="1" si="7649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7650">IF(CZ338&lt;&gt;"","In the following cases " &amp; P338 &amp; " " &amp; LOWER(MID(AJ338,1,1)) &amp; MID(AJ338,2,LEN(AJ338)) &amp; ": " &amp;SUBSTITUTE(CZ338," ",", "),"")</f>
        <v/>
      </c>
      <c r="DZ338" s="14" t="b">
        <f t="shared" ref="DZ338" ca="1" si="7651">OR(ED338&lt;&gt;"",EF338&lt;&gt;"",EG338&lt;&gt;"")</f>
        <v>0</v>
      </c>
      <c r="EA338" s="14" t="str">
        <f t="shared" ref="EA338" ca="1" si="7652">IF(EB338&lt;&gt;"",G338 &amp; " (" &amp; F338 &amp; ")","")</f>
        <v>Other gene 6 (q_99.a6)</v>
      </c>
      <c r="EB338" s="14" t="str">
        <f t="shared" ref="EB338" ca="1" si="7653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 xml:space="preserve">Values must be numeric. </v>
      </c>
      <c r="EC338" s="14" t="str">
        <f t="shared" ref="EC338" ca="1" si="7654">IF(EB338&lt;&gt;"",G338 &amp; " (" &amp; F338 &amp; "): " &amp; EB338,"")</f>
        <v xml:space="preserve">Other gene 6 (q_99.a6): Values must be numeric. </v>
      </c>
      <c r="ED338" s="14" t="str">
        <f t="shared" ref="ED338" ca="1" si="7655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7656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>Values must be numeric</v>
      </c>
      <c r="EF338" s="14" t="str">
        <f t="shared" ref="EF338" ca="1" si="7657">IF($H338,AG338,"")</f>
        <v/>
      </c>
      <c r="EG338" s="14" t="str">
        <f t="shared" ref="EG338" ca="1" si="7658">IF($H338,AJ338,"")</f>
        <v/>
      </c>
      <c r="EM338" s="14" t="b">
        <f t="shared" ref="EM338" ca="1" si="7659">OR(EC338&lt;&gt;"",DF338&lt;&gt;"")</f>
        <v>1</v>
      </c>
      <c r="EN338" s="14">
        <f t="shared" ref="EN338" ca="1" si="7660">IF(EM338,C338,"")</f>
        <v>314</v>
      </c>
      <c r="EO338" s="14" t="str">
        <f t="shared" ref="EO338" ca="1" si="7661">IF(EM338,F338,"")</f>
        <v>q_99.a6</v>
      </c>
      <c r="EP338" s="14" t="str">
        <f t="shared" ref="EP338" ca="1" si="7662">EC338</f>
        <v xml:space="preserve">Other gene 6 (q_99.a6): Values must be numeric. </v>
      </c>
      <c r="EQ338" s="14" t="str">
        <f t="shared" ref="EQ338" ca="1" si="7663">DF338</f>
        <v/>
      </c>
    </row>
    <row r="339" spans="2:147" s="14" customFormat="1">
      <c r="B339" s="14" t="str">
        <f t="shared" ref="B339" ca="1" si="7664">DF339</f>
        <v/>
      </c>
      <c r="C339" s="14">
        <f t="shared" ref="C339" ca="1" si="7665">IF(OFFSET(B339,-1,COLUMN(VariableExists)-2),OFFSET(B339,-1,1)+1,OFFSET(B339,-1,1))</f>
        <v>315</v>
      </c>
      <c r="D339" s="14">
        <f t="shared" ref="D339" si="7666">ROW(A339)-2</f>
        <v>337</v>
      </c>
      <c r="E339" s="14" t="str">
        <f t="shared" ref="E339" ca="1" si="7667">IF(OR(G339="",ROW(G339)=2),"",IF(Z339&gt;0,"S",IF(AX339,IF(J339=2,"D","N"),"I")))</f>
        <v>I</v>
      </c>
      <c r="F339" s="14" t="str">
        <f t="shared" ref="F339" ca="1" si="7668">IF(H339,O339,"")</f>
        <v>q_99.b6</v>
      </c>
      <c r="G339" s="14" t="str">
        <f t="shared" ref="G339" ca="1" si="7669">IF(H339,P339,"")</f>
        <v>Other gene 6 mutation type</v>
      </c>
      <c r="H339" s="14" t="b">
        <f t="shared" ref="H339" ca="1" si="7670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[DBTemplate.xlsm]labels!YY3:YY725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7671">IF($H339,IF(J339&gt;0,COUNTA(INDIRECT(K339))-COUNT(INDIRECT(K339)),0),"")</f>
        <v>0</v>
      </c>
      <c r="N339" s="14">
        <f t="shared" ref="N339" ca="1" si="7672">IF(H339,J339-M339,"")</f>
        <v>0</v>
      </c>
      <c r="O339" s="14" t="str">
        <f t="shared" ref="O339" ca="1" si="7673">IF(INDIRECT(ADDRESS(2,D339+1,,,_sheetname_dataframe))="","",INDIRECT(ADDRESS(2,D339+1,,,_sheetname_dataframe)))</f>
        <v>q_99.b6</v>
      </c>
      <c r="P339" s="14" t="str">
        <f t="shared" ref="P339" ca="1" si="7674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[DBTemplate.xlsm]data_frame!LZ3:LZ3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7675">IF(H339,S339-T339-W339,"")</f>
        <v>0</v>
      </c>
      <c r="AA339" s="12" t="str">
        <f t="shared" ref="AA339" ca="1" si="7676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7677">IF($H339,IF(AC339&lt;&gt;"",IF(AC339=0,1,IF(AC339/W339&lt;0.15,2,3)),0),"")</f>
        <v>1</v>
      </c>
      <c r="AE339" s="17" t="b">
        <f t="shared" ref="AE339" ca="1" si="7678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7679">IF(AE339,IF($H339,IF(INDIRECT(ADDRESS(1,D339+2,,,_sheetname_dataframe))="","",INDIRECT(ADDRESS(1,D339+2,,,_sheetname_dataframe))),""),"")</f>
        <v/>
      </c>
      <c r="AH339" s="17" t="b">
        <f t="shared" ref="AH339" ca="1" si="7680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7681">IF(AH339,IF($H339,IF(INDIRECT(ADDRESS(1,D339+3,,,_sheetname_dataframe))="","",INDIRECT(ADDRESS(1,D339+3,,,_sheetname_dataframe))),""),"")</f>
        <v/>
      </c>
      <c r="AK339" s="17" t="b">
        <f t="shared" ref="AK339" ca="1" si="7682">IF(H339,OR(AQ339,AD339=2),"")</f>
        <v>0</v>
      </c>
      <c r="AL339" s="17" t="b">
        <f t="shared" ref="AL339" ca="1" si="7683">IF($H339,IF(BV339&lt;&gt;"",IF(OR(BM339="F",BM339="L",BM339="I",BM339="D"),BV339&lt;&gt;0)),"")</f>
        <v>0</v>
      </c>
      <c r="AM339" s="17" t="b">
        <f t="shared" ref="AM339" ca="1" si="7684">IF($H339,AND(NOT(AL339),OR(IF(BW339&lt;&gt;"",IF(OR(BM339="F",BM339="L"),BW339&lt;&gt;0)),BM339="I",BM339="N",BM339="D")),"")</f>
        <v>0</v>
      </c>
      <c r="AN339" s="17">
        <f t="shared" ref="AN339" ca="1" si="7685">IF(COUNTA(INDIRECT(Q339))=0,0, IF(AND(AO339&lt;&gt;"",X339&lt;AO339),1,IF(AND(AP339&lt;&gt;"",Y339&gt;AP339),1,IF(AND(AQ339,AC339&gt;0),2,0))))</f>
        <v>0</v>
      </c>
      <c r="AO339" s="24" t="str">
        <f t="shared" ref="AO339" ca="1" si="7686">IF($H339,IF(BY339&lt;&gt;"",IF(ISNUMBER(BY339),BY339,""),""),"")</f>
        <v/>
      </c>
      <c r="AP339" s="24" t="str">
        <f t="shared" ref="AP339" ca="1" si="7687">IF($H339,IF(BZ339&lt;&gt;"",IF(ISNUMBER(BZ339),BZ339,""),""),"")</f>
        <v/>
      </c>
      <c r="AQ339" s="17" t="b">
        <f t="shared" ca="1" si="7305"/>
        <v>0</v>
      </c>
      <c r="AR339" s="17" t="b">
        <f t="shared" ref="AR339" ca="1" si="7688">IF(H339,IF(N339&gt;0,IF(BQ339&lt;&gt;"",BQ339&lt;&gt;0,FALSE),FALSE),"")</f>
        <v>0</v>
      </c>
      <c r="AS339" s="17" t="b">
        <f t="shared" ref="AS339" ca="1" si="7689">IF(H339,IF(BR339&lt;&gt;"",BR339&lt;&gt;0,FALSE),"")</f>
        <v>0</v>
      </c>
      <c r="AT339" s="17" t="b">
        <f t="shared" ref="AT339" ca="1" si="7690">IF(H339,IF(N339&gt;0,FALSE,IF(BU339&lt;&gt;"",MATCH(BU339,DataType,0)=1,FALSE)),"")</f>
        <v>1</v>
      </c>
      <c r="AU339" s="17" t="b">
        <f t="shared" ref="AU339" ca="1" si="7691">IF(H339,IF(N339&gt;0,TRUE,IF(BU339&lt;&gt;"",MATCH(BU339,DataType,0)=2,FALSE)),"")</f>
        <v>0</v>
      </c>
      <c r="AV339" s="17" t="b">
        <f t="shared" ref="AV339" ca="1" si="7692">IF(H339,IF(N339&gt;0,FALSE,IF(BU339&lt;&gt;"",MATCH(BU339,DataType,0)=3,FALSE)),"")</f>
        <v>0</v>
      </c>
      <c r="AW339" s="17" t="b">
        <f t="shared" ref="AW339" ca="1" si="7693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7694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7695">IF(H339,BU339="",FALSE)</f>
        <v>0</v>
      </c>
      <c r="BB339" s="17" t="b">
        <v>0</v>
      </c>
      <c r="BC339" s="17" t="str">
        <f t="shared" ref="BC339" ca="1" si="7696">IF(BA339,IF(N339&gt;0,AND(AZ339,Z339=0),FALSE),"")</f>
        <v/>
      </c>
      <c r="BD339" s="17" t="str">
        <f t="shared" ref="BD339" ca="1" si="7697">IF(BA339,IF(N339&gt;0,AND(NOT(AZ339),Z339=0),FALSE),"")</f>
        <v/>
      </c>
      <c r="BE339" s="17" t="b">
        <f t="shared" ca="1" si="7306"/>
        <v>0</v>
      </c>
      <c r="BF339" s="17" t="str">
        <f t="shared" ca="1" si="7307"/>
        <v/>
      </c>
      <c r="BG339" s="17" t="str">
        <f t="shared" ref="BG339" ca="1" si="7698">IF(BA339,IF(OR(BB339:BF339),FALSE,IF(Z339=0,FALSE,Z339&gt;0)),"")</f>
        <v/>
      </c>
      <c r="BH339" s="17" t="str">
        <f t="shared" ref="BH339" ca="1" si="7699">IF(BA339,COUNTIF(BB339:BG339,TRUE)=1,"")</f>
        <v/>
      </c>
      <c r="BI339" s="17" t="str">
        <f t="shared" ref="BI339" ca="1" si="7700">IF(BA339,IFERROR(MATCH(TRUE,BB339:BG339,0),7),"")</f>
        <v/>
      </c>
      <c r="BJ339" s="17" t="b">
        <f t="shared" ref="BJ339" ca="1" si="7701">DF339&lt;&gt;""</f>
        <v>0</v>
      </c>
      <c r="BK339" s="17" t="str">
        <f t="shared" ca="1" si="7308"/>
        <v/>
      </c>
      <c r="BL339" s="17" t="str">
        <f t="shared" ref="BL339" ca="1" si="7702">IF(H339,IF(AND(NOT(BA339),AU339),AC339&gt;0,""),"")</f>
        <v/>
      </c>
      <c r="BM339" s="17" t="str">
        <f t="shared" ref="BM339" ca="1" si="7703">IF(H339,IF(BA339,CHOOSE(BI339,"0","F","L","I","N",IF(AA339&gt;0.5,"N","S"),"0"),CHOOSE(MATCH(BU339,DataType,0),"S",IF(BK339,"I","N"),"D"  )),"")</f>
        <v>S</v>
      </c>
      <c r="BN339" s="17" t="str">
        <f t="shared" ref="BN339" ca="1" si="7704">IF(H339,IF(BJ339,"E",IF(BA339,CHOOSE(BI339,"0","F","L","I","N","S","0"),CHOOSE(MATCH(BU339,DataType,0),"S",IF(BK339,"I","N"),"D"  ))),"")</f>
        <v>S</v>
      </c>
      <c r="BO339" s="17" t="str">
        <f t="shared" ref="BO339" ca="1" si="7705">IF($H339,IF(BM339="0","",IF(AND(AR339,N339=2),"D",IF(BM339="S","N",IF(AL339,"O",IF(AM339,"I","N"))))),"")</f>
        <v>N</v>
      </c>
      <c r="BP339" s="14" t="b">
        <f t="shared" ref="BP339" ca="1" si="7706">INDIRECT(ADDRESS(2,ROW(A339)-1,,,_sheetname_dataframe))&lt;&gt;""</f>
        <v>1</v>
      </c>
      <c r="BQ339" s="35"/>
      <c r="BU339" s="14" t="s">
        <v>386</v>
      </c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7707">IF(MID(DC339,1,1)="■",MID(DC339,2,LEN(DC339)),DC339)</f>
        <v/>
      </c>
      <c r="DE339" s="14" t="str">
        <f t="shared" ref="DE339" ca="1" si="7708">IF(DD339&lt;&gt;"",IF(MID(DD339,LEN(DD339),1)="■",MID(DD339,1,LEN(DD339)-1),DD339),"")</f>
        <v/>
      </c>
      <c r="DF339" s="14" t="str">
        <f t="shared" ref="DF339" ca="1" si="7709">IFERROR(IF(DE339&lt;&gt;"",SUBSTITUTE(DE339,"■",". "),""),"##INTERNAL_ERROR")</f>
        <v/>
      </c>
      <c r="DG339" s="14" t="str">
        <f t="shared" ref="DG339" ca="1" si="7710">IF(CN339&lt;&gt;0,"Variable name don't comply with the naming convention","")</f>
        <v/>
      </c>
      <c r="DH339" s="14" t="str">
        <f t="shared" ref="DH339" ca="1" si="771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7712">IF(CP339&lt;&gt;"","Variable label exceed length 150","")</f>
        <v/>
      </c>
      <c r="DJ339" s="14" t="str">
        <f t="shared" ref="DJ339" ca="1" si="771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7714">IF(CR339&lt;&gt;"","The following cases have values below declared theorethical min: " &amp;SUBSTITUTE(CR339," ",", "),"")</f>
        <v/>
      </c>
      <c r="DL339" s="14" t="str">
        <f t="shared" ref="DL339" ca="1" si="7715">IF(CS339&lt;&gt;"","The following cases have values above declared theorethical max: " &amp;SUBSTITUTE(CS339," ",", "),"")</f>
        <v/>
      </c>
      <c r="DM339" s="14" t="str">
        <f t="shared" ref="DM339" ca="1" si="771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7717">IF(CV339&lt;&gt;"","The following records are missing in this required field: " &amp;SUBSTITUTE(CV339," ",", "),"")</f>
        <v/>
      </c>
      <c r="DP339" s="14" t="str">
        <f t="shared" ref="DP339" ca="1" si="7718">IF(CW339&lt;&gt;"","The following cases have non-integer values: " &amp;SUBSTITUTE(CW339," ",", "),"")</f>
        <v/>
      </c>
      <c r="DQ339" s="14" t="str">
        <f t="shared" ref="DQ339" ca="1" si="7719">IF(CX339&lt;&gt;"","The following cases are non-numeric: " &amp;SUBSTITUTE(CX339," ",", "),"")</f>
        <v/>
      </c>
      <c r="DR339" s="14" t="str">
        <f t="shared" ref="DR339" ca="1" si="772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772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7722">OR(ED339&lt;&gt;"",EF339&lt;&gt;"",EG339&lt;&gt;"")</f>
        <v>0</v>
      </c>
      <c r="EA339" s="14" t="str">
        <f t="shared" ref="EA339" ca="1" si="7723">IF(EB339&lt;&gt;"",G339 &amp; " (" &amp; F339 &amp; ")","")</f>
        <v/>
      </c>
      <c r="EB339" s="14" t="str">
        <f t="shared" ref="EB339" ca="1" si="772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7725">IF(EB339&lt;&gt;"",G339 &amp; " (" &amp; F339 &amp; "): " &amp; EB339,"")</f>
        <v/>
      </c>
      <c r="ED339" s="14" t="str">
        <f t="shared" ref="ED339" ca="1" si="772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772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7728">IF($H339,AG339,"")</f>
        <v/>
      </c>
      <c r="EG339" s="14" t="str">
        <f t="shared" ref="EG339" ca="1" si="7729">IF($H339,AJ339,"")</f>
        <v/>
      </c>
      <c r="EM339" s="14" t="b">
        <f t="shared" ref="EM339" ca="1" si="7730">OR(EC339&lt;&gt;"",DF339&lt;&gt;"")</f>
        <v>0</v>
      </c>
      <c r="EN339" s="14" t="str">
        <f t="shared" ref="EN339" ca="1" si="7731">IF(EM339,C339,"")</f>
        <v/>
      </c>
      <c r="EO339" s="14" t="str">
        <f t="shared" ref="EO339" ca="1" si="7732">IF(EM339,F339,"")</f>
        <v/>
      </c>
      <c r="EP339" s="14" t="str">
        <f t="shared" ref="EP339" ca="1" si="7733">EC339</f>
        <v/>
      </c>
      <c r="EQ339" s="14" t="str">
        <f t="shared" ref="EQ339" ca="1" si="7734">DF339</f>
        <v/>
      </c>
    </row>
    <row r="340" spans="2:147" s="14" customFormat="1">
      <c r="B340" s="14" t="str">
        <f t="shared" ref="B340" ca="1" si="7735">DF340</f>
        <v/>
      </c>
      <c r="C340" s="14">
        <f t="shared" ref="C340" ca="1" si="7736">IF(OFFSET(B340,-1,COLUMN(VariableExists)-2),OFFSET(B340,-1,1)+1,OFFSET(B340,-1,1))</f>
        <v>316</v>
      </c>
      <c r="D340" s="14">
        <f t="shared" ref="D340" si="7737">ROW(A340)-2</f>
        <v>338</v>
      </c>
      <c r="E340" s="14" t="str">
        <f t="shared" ref="E340" ca="1" si="7738">IF(OR(G340="",ROW(G340)=2),"",IF(Z340&gt;0,"S",IF(AX340,IF(J340=2,"D","N"),"I")))</f>
        <v/>
      </c>
      <c r="F340" s="14" t="str">
        <f t="shared" ref="F340" ca="1" si="7739">IF(H340,O340,"")</f>
        <v/>
      </c>
      <c r="G340" s="14" t="str">
        <f t="shared" ref="G340" ca="1" si="7740">IF(H340,P340,"")</f>
        <v/>
      </c>
      <c r="H340" s="14" t="b">
        <f t="shared" ref="H340" ca="1" si="774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7742">IF($H340,IF(J340&gt;0,COUNTA(INDIRECT(K340))-COUNT(INDIRECT(K340)),0),"")</f>
        <v/>
      </c>
      <c r="N340" s="14" t="str">
        <f t="shared" ref="N340" ca="1" si="7743">IF(H340,J340-M340,"")</f>
        <v/>
      </c>
      <c r="O340" s="14" t="str">
        <f t="shared" ref="O340" ca="1" si="7744">IF(INDIRECT(ADDRESS(2,D340+1,,,_sheetname_dataframe))="","",INDIRECT(ADDRESS(2,D340+1,,,_sheetname_dataframe)))</f>
        <v>.verification_q_99.b6</v>
      </c>
      <c r="P340" s="14" t="str">
        <f t="shared" ref="P340" ca="1" si="774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[DBTemplate.xlsm]data_frame!MA3:MA3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7746">IF(H340,S340-T340-W340,"")</f>
        <v/>
      </c>
      <c r="AA340" s="12" t="str">
        <f t="shared" ref="AA340" ca="1" si="774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7748">IF($H340,IF(AC340&lt;&gt;"",IF(AC340=0,1,IF(AC340/W340&lt;0.15,2,3)),0),"")</f>
        <v/>
      </c>
      <c r="AE340" s="17" t="b">
        <f t="shared" ref="AE340" ca="1" si="774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7750">IF(AE340,IF($H340,IF(INDIRECT(ADDRESS(1,D340+2,,,_sheetname_dataframe))="","",INDIRECT(ADDRESS(1,D340+2,,,_sheetname_dataframe))),""),"")</f>
        <v/>
      </c>
      <c r="AH340" s="17" t="b">
        <f t="shared" ref="AH340" ca="1" si="775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7752">IF(AH340,IF($H340,IF(INDIRECT(ADDRESS(1,D340+3,,,_sheetname_dataframe))="","",INDIRECT(ADDRESS(1,D340+3,,,_sheetname_dataframe))),""),"")</f>
        <v/>
      </c>
      <c r="AK340" s="17" t="str">
        <f t="shared" ref="AK340" ca="1" si="7753">IF(H340,OR(AQ340,AD340=2),"")</f>
        <v/>
      </c>
      <c r="AL340" s="17" t="str">
        <f t="shared" ref="AL340" ca="1" si="7754">IF($H340,IF(BV340&lt;&gt;"",IF(OR(BM340="F",BM340="L",BM340="I",BM340="D"),BV340&lt;&gt;0)),"")</f>
        <v/>
      </c>
      <c r="AM340" s="17" t="str">
        <f t="shared" ref="AM340" ca="1" si="7755">IF($H340,AND(NOT(AL340),OR(IF(BW340&lt;&gt;"",IF(OR(BM340="F",BM340="L"),BW340&lt;&gt;0)),BM340="I",BM340="N",BM340="D")),"")</f>
        <v/>
      </c>
      <c r="AN340" s="17">
        <f t="shared" ref="AN340" ca="1" si="7756">IF(COUNTA(INDIRECT(Q340))=0,0, IF(AND(AO340&lt;&gt;"",X340&lt;AO340),1,IF(AND(AP340&lt;&gt;"",Y340&gt;AP340),1,IF(AND(AQ340,AC340&gt;0),2,0))))</f>
        <v>2</v>
      </c>
      <c r="AO340" s="24" t="str">
        <f t="shared" ref="AO340" ca="1" si="7757">IF($H340,IF(BY340&lt;&gt;"",IF(ISNUMBER(BY340),BY340,""),""),"")</f>
        <v/>
      </c>
      <c r="AP340" s="24" t="str">
        <f t="shared" ref="AP340" ca="1" si="7758">IF($H340,IF(BZ340&lt;&gt;"",IF(ISNUMBER(BZ340),BZ340,""),""),"")</f>
        <v/>
      </c>
      <c r="AQ340" s="17" t="str">
        <f t="shared" ca="1" si="7305"/>
        <v/>
      </c>
      <c r="AR340" s="17" t="str">
        <f t="shared" ref="AR340" ca="1" si="7759">IF(H340,IF(N340&gt;0,IF(BQ340&lt;&gt;"",BQ340&lt;&gt;0,FALSE),FALSE),"")</f>
        <v/>
      </c>
      <c r="AS340" s="17" t="str">
        <f t="shared" ref="AS340" ca="1" si="7760">IF(H340,IF(BR340&lt;&gt;"",BR340&lt;&gt;0,FALSE),"")</f>
        <v/>
      </c>
      <c r="AT340" s="17" t="str">
        <f t="shared" ref="AT340" ca="1" si="7761">IF(H340,IF(N340&gt;0,FALSE,IF(BU340&lt;&gt;"",MATCH(BU340,DataType,0)=1,FALSE)),"")</f>
        <v/>
      </c>
      <c r="AU340" s="17" t="str">
        <f t="shared" ref="AU340" ca="1" si="7762">IF(H340,IF(N340&gt;0,TRUE,IF(BU340&lt;&gt;"",MATCH(BU340,DataType,0)=2,FALSE)),"")</f>
        <v/>
      </c>
      <c r="AV340" s="17" t="str">
        <f t="shared" ref="AV340" ca="1" si="7763">IF(H340,IF(N340&gt;0,FALSE,IF(BU340&lt;&gt;"",MATCH(BU340,DataType,0)=3,FALSE)),"")</f>
        <v/>
      </c>
      <c r="AW340" s="17" t="str">
        <f t="shared" ref="AW340" ca="1" si="7764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7765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7766">IF(H340,BU340="",FALSE)</f>
        <v>0</v>
      </c>
      <c r="BB340" s="17" t="b">
        <v>0</v>
      </c>
      <c r="BC340" s="17" t="str">
        <f t="shared" ref="BC340" ca="1" si="7767">IF(BA340,IF(N340&gt;0,AND(AZ340,Z340=0),FALSE),"")</f>
        <v/>
      </c>
      <c r="BD340" s="17" t="str">
        <f t="shared" ref="BD340" ca="1" si="7768">IF(BA340,IF(N340&gt;0,AND(NOT(AZ340),Z340=0),FALSE),"")</f>
        <v/>
      </c>
      <c r="BE340" s="17" t="b">
        <f t="shared" ca="1" si="7306"/>
        <v>0</v>
      </c>
      <c r="BF340" s="17" t="str">
        <f t="shared" ca="1" si="7307"/>
        <v/>
      </c>
      <c r="BG340" s="17" t="str">
        <f t="shared" ref="BG340" ca="1" si="7769">IF(BA340,IF(OR(BB340:BF340),FALSE,IF(Z340=0,FALSE,Z340&gt;0)),"")</f>
        <v/>
      </c>
      <c r="BH340" s="17" t="str">
        <f t="shared" ref="BH340" ca="1" si="7770">IF(BA340,COUNTIF(BB340:BG340,TRUE)=1,"")</f>
        <v/>
      </c>
      <c r="BI340" s="17" t="str">
        <f t="shared" ref="BI340" ca="1" si="7771">IF(BA340,IFERROR(MATCH(TRUE,BB340:BG340,0),7),"")</f>
        <v/>
      </c>
      <c r="BJ340" s="17" t="b">
        <f t="shared" ref="BJ340" ca="1" si="7772">DF340&lt;&gt;""</f>
        <v>0</v>
      </c>
      <c r="BK340" s="17" t="str">
        <f t="shared" ca="1" si="7308"/>
        <v/>
      </c>
      <c r="BL340" s="17" t="str">
        <f t="shared" ref="BL340" ca="1" si="7773">IF(H340,IF(AND(NOT(BA340),AU340),AC340&gt;0,""),"")</f>
        <v/>
      </c>
      <c r="BM340" s="17" t="str">
        <f t="shared" ref="BM340" ca="1" si="7774">IF(H340,IF(BA340,CHOOSE(BI340,"0","F","L","I","N",IF(AA340&gt;0.5,"N","S"),"0"),CHOOSE(MATCH(BU340,DataType,0),"S",IF(BK340,"I","N"),"D"  )),"")</f>
        <v/>
      </c>
      <c r="BN340" s="17" t="str">
        <f t="shared" ref="BN340" ca="1" si="7775">IF(H340,IF(BJ340,"E",IF(BA340,CHOOSE(BI340,"0","F","L","I","N","S","0"),CHOOSE(MATCH(BU340,DataType,0),"S",IF(BK340,"I","N"),"D"  ))),"")</f>
        <v/>
      </c>
      <c r="BO340" s="17" t="str">
        <f t="shared" ref="BO340" ca="1" si="7776">IF($H340,IF(BM340="0","",IF(AND(AR340,N340=2),"D",IF(BM340="S","N",IF(AL340,"O",IF(AM340,"I","N"))))),"")</f>
        <v/>
      </c>
      <c r="BP340" s="14" t="b">
        <f t="shared" ref="BP340" ca="1" si="7777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7778">IF(MID(DC340,1,1)="■",MID(DC340,2,LEN(DC340)),DC340)</f>
        <v/>
      </c>
      <c r="DE340" s="14" t="str">
        <f t="shared" ref="DE340" ca="1" si="7779">IF(DD340&lt;&gt;"",IF(MID(DD340,LEN(DD340),1)="■",MID(DD340,1,LEN(DD340)-1),DD340),"")</f>
        <v/>
      </c>
      <c r="DF340" s="14" t="str">
        <f t="shared" ref="DF340" ca="1" si="7780">IFERROR(IF(DE340&lt;&gt;"",SUBSTITUTE(DE340,"■",". "),""),"##INTERNAL_ERROR")</f>
        <v/>
      </c>
      <c r="DG340" s="14" t="str">
        <f t="shared" ref="DG340" ca="1" si="7781">IF(CN340&lt;&gt;0,"Variable name don't comply with the naming convention","")</f>
        <v/>
      </c>
      <c r="DH340" s="14" t="str">
        <f t="shared" ref="DH340" ca="1" si="7782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7783">IF(CP340&lt;&gt;"","Variable label exceed length 150","")</f>
        <v/>
      </c>
      <c r="DJ340" s="14" t="str">
        <f t="shared" ref="DJ340" ca="1" si="7784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7785">IF(CR340&lt;&gt;"","The following cases have values below declared theorethical min: " &amp;SUBSTITUTE(CR340," ",", "),"")</f>
        <v/>
      </c>
      <c r="DL340" s="14" t="str">
        <f t="shared" ref="DL340" ca="1" si="7786">IF(CS340&lt;&gt;"","The following cases have values above declared theorethical max: " &amp;SUBSTITUTE(CS340," ",", "),"")</f>
        <v/>
      </c>
      <c r="DM340" s="14" t="str">
        <f t="shared" ref="DM340" ca="1" si="7787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7788">IF(CV340&lt;&gt;"","The following records are missing in this required field: " &amp;SUBSTITUTE(CV340," ",", "),"")</f>
        <v/>
      </c>
      <c r="DP340" s="14" t="str">
        <f t="shared" ref="DP340" ca="1" si="7789">IF(CW340&lt;&gt;"","The following cases have non-integer values: " &amp;SUBSTITUTE(CW340," ",", "),"")</f>
        <v/>
      </c>
      <c r="DQ340" s="14" t="str">
        <f t="shared" ref="DQ340" ca="1" si="7790">IF(CX340&lt;&gt;"","The following cases are non-numeric: " &amp;SUBSTITUTE(CX340," ",", "),"")</f>
        <v/>
      </c>
      <c r="DR340" s="14" t="str">
        <f t="shared" ref="DR340" ca="1" si="7791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7792">IF(CZ340&lt;&gt;"","In the following cases " &amp; P340 &amp; " " &amp; LOWER(MID(AJ340,1,1)) &amp; MID(AJ340,2,LEN(AJ340)) &amp; ": " &amp;SUBSTITUTE(CZ340," ",", "),"")</f>
        <v/>
      </c>
      <c r="DZ340" s="14" t="b">
        <f t="shared" ref="DZ340" ca="1" si="7793">OR(ED340&lt;&gt;"",EF340&lt;&gt;"",EG340&lt;&gt;"")</f>
        <v>0</v>
      </c>
      <c r="EA340" s="14" t="str">
        <f t="shared" ref="EA340" ca="1" si="7794">IF(EB340&lt;&gt;"",G340 &amp; " (" &amp; F340 &amp; ")","")</f>
        <v/>
      </c>
      <c r="EB340" s="14" t="str">
        <f t="shared" ref="EB340" ca="1" si="7795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7796">IF(EB340&lt;&gt;"",G340 &amp; " (" &amp; F340 &amp; "): " &amp; EB340,"")</f>
        <v/>
      </c>
      <c r="ED340" s="14" t="str">
        <f t="shared" ref="ED340" ca="1" si="7797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7798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7799">IF($H340,AG340,"")</f>
        <v/>
      </c>
      <c r="EG340" s="14" t="str">
        <f t="shared" ref="EG340" ca="1" si="7800">IF($H340,AJ340,"")</f>
        <v/>
      </c>
      <c r="EM340" s="14" t="b">
        <f t="shared" ref="EM340" ca="1" si="7801">OR(EC340&lt;&gt;"",DF340&lt;&gt;"")</f>
        <v>0</v>
      </c>
      <c r="EN340" s="14" t="str">
        <f t="shared" ref="EN340" ca="1" si="7802">IF(EM340,C340,"")</f>
        <v/>
      </c>
      <c r="EO340" s="14" t="str">
        <f t="shared" ref="EO340" ca="1" si="7803">IF(EM340,F340,"")</f>
        <v/>
      </c>
      <c r="EP340" s="14" t="str">
        <f t="shared" ref="EP340" ca="1" si="7804">EC340</f>
        <v/>
      </c>
      <c r="EQ340" s="14" t="str">
        <f t="shared" ref="EQ340" ca="1" si="7805">DF340</f>
        <v/>
      </c>
    </row>
    <row r="341" spans="2:147" s="14" customFormat="1">
      <c r="B341" s="14" t="str">
        <f t="shared" ref="B341" ca="1" si="7806">DF341</f>
        <v/>
      </c>
      <c r="C341" s="14">
        <f t="shared" ref="C341" ca="1" si="7807">IF(OFFSET(B341,-1,COLUMN(VariableExists)-2),OFFSET(B341,-1,1)+1,OFFSET(B341,-1,1))</f>
        <v>316</v>
      </c>
      <c r="D341" s="14">
        <f t="shared" ref="D341" si="7808">ROW(A341)-2</f>
        <v>339</v>
      </c>
      <c r="E341" s="14" t="str">
        <f t="shared" ref="E341" ca="1" si="7809">IF(OR(G341="",ROW(G341)=2),"",IF(Z341&gt;0,"S",IF(AX341,IF(J341=2,"D","N"),"I")))</f>
        <v>N</v>
      </c>
      <c r="F341" s="14" t="str">
        <f t="shared" ref="F341" ca="1" si="7810">IF(H341,O341,"")</f>
        <v>q_99.a7</v>
      </c>
      <c r="G341" s="14" t="str">
        <f t="shared" ref="G341" ca="1" si="7811">IF(H341,P341,"")</f>
        <v>Other gene 7</v>
      </c>
      <c r="H341" s="14" t="b">
        <f t="shared" ref="H341" ca="1" si="7812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[DBTemplate.xlsm]labels!ZC3:ZC725</v>
      </c>
      <c r="J341" s="14">
        <f t="array" aca="1" ref="J341" ca="1">IF(H341,MAX(0,MAX(IF(INDIRECT(I341)&lt;&gt;"",ROW(INDIRECT(I341)),""))-2),"")</f>
        <v>27</v>
      </c>
      <c r="K341" s="14" t="str">
        <f ca="1">IF($H341,IF($J341&gt;0,ADDRESS(3,(D341+1)*2-1,4,,"["&amp;wew!$G$7&amp;"]"&amp;_sheetname_labels)&amp;":"&amp;ADDRESS(2+J341,(D341+1)*2-1,4),""),"")</f>
        <v>[DBTemplate.xlsm]labels!ZC3:ZC29</v>
      </c>
      <c r="L341" s="14" t="str">
        <f ca="1">IF($H341,IF($J341&gt;0,ADDRESS(3,(D341+1)*2,4,,"["&amp;wew!$G$7&amp;"]"&amp;_sheetname_labels)&amp;":"&amp;ADDRESS(2+J341,(D341+1)*2,4),""),"")</f>
        <v>[DBTemplate.xlsm]labels!ZD3:ZD29</v>
      </c>
      <c r="M341" s="14">
        <f t="shared" ref="M341" ca="1" si="7813">IF($H341,IF(J341&gt;0,COUNTA(INDIRECT(K341))-COUNT(INDIRECT(K341)),0),"")</f>
        <v>0</v>
      </c>
      <c r="N341" s="14">
        <f t="shared" ref="N341" ca="1" si="7814">IF(H341,J341-M341,"")</f>
        <v>27</v>
      </c>
      <c r="O341" s="14" t="str">
        <f t="shared" ref="O341" ca="1" si="7815">IF(INDIRECT(ADDRESS(2,D341+1,,,_sheetname_dataframe))="","",INDIRECT(ADDRESS(2,D341+1,,,_sheetname_dataframe)))</f>
        <v>q_99.a7</v>
      </c>
      <c r="P341" s="14" t="str">
        <f t="shared" ref="P341" ca="1" si="7816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[DBTemplate.xlsm]data_frame!MB3:MB3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7817">IF(H341,S341-T341-W341,"")</f>
        <v>0</v>
      </c>
      <c r="AA341" s="12" t="str">
        <f t="shared" ref="AA341" ca="1" si="7818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7819">IF($H341,IF(AC341&lt;&gt;"",IF(AC341=0,1,IF(AC341/W341&lt;0.15,2,3)),0),"")</f>
        <v>1</v>
      </c>
      <c r="AE341" s="17" t="b">
        <f t="shared" ref="AE341" ca="1" si="7820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7821">IF(AE341,IF($H341,IF(INDIRECT(ADDRESS(1,D341+2,,,_sheetname_dataframe))="","",INDIRECT(ADDRESS(1,D341+2,,,_sheetname_dataframe))),""),"")</f>
        <v/>
      </c>
      <c r="AH341" s="17" t="b">
        <f t="shared" ref="AH341" ca="1" si="7822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7823">IF(AH341,IF($H341,IF(INDIRECT(ADDRESS(1,D341+3,,,_sheetname_dataframe))="","",INDIRECT(ADDRESS(1,D341+3,,,_sheetname_dataframe))),""),"")</f>
        <v/>
      </c>
      <c r="AK341" s="17" t="b">
        <f t="shared" ref="AK341" ca="1" si="7824">IF(H341,OR(AQ341,AD341=2),"")</f>
        <v>0</v>
      </c>
      <c r="AL341" s="17" t="b">
        <f t="shared" ref="AL341" ca="1" si="7825">IF($H341,IF(BV341&lt;&gt;"",IF(OR(BM341="F",BM341="L",BM341="I",BM341="D"),BV341&lt;&gt;0)),"")</f>
        <v>0</v>
      </c>
      <c r="AM341" s="17" t="b">
        <f t="shared" ref="AM341" ca="1" si="7826">IF($H341,AND(NOT(AL341),OR(IF(BW341&lt;&gt;"",IF(OR(BM341="F",BM341="L"),BW341&lt;&gt;0)),BM341="I",BM341="N",BM341="D")),"")</f>
        <v>0</v>
      </c>
      <c r="AN341" s="17">
        <f t="shared" ref="AN341" ca="1" si="7827">IF(COUNTA(INDIRECT(Q341))=0,0, IF(AND(AO341&lt;&gt;"",X341&lt;AO341),1,IF(AND(AP341&lt;&gt;"",Y341&gt;AP341),1,IF(AND(AQ341,AC341&gt;0),2,0))))</f>
        <v>0</v>
      </c>
      <c r="AO341" s="24" t="str">
        <f t="shared" ref="AO341" ca="1" si="7828">IF($H341,IF(BY341&lt;&gt;"",IF(ISNUMBER(BY341),BY341,""),""),"")</f>
        <v/>
      </c>
      <c r="AP341" s="24" t="str">
        <f t="shared" ref="AP341" ca="1" si="7829">IF($H341,IF(BZ341&lt;&gt;"",IF(ISNUMBER(BZ341),BZ341,""),""),"")</f>
        <v/>
      </c>
      <c r="AQ341" s="17" t="b">
        <f t="shared" ca="1" si="7305"/>
        <v>0</v>
      </c>
      <c r="AR341" s="17" t="b">
        <f t="shared" ref="AR341" ca="1" si="7830">IF(H341,IF(N341&gt;0,IF(BQ341&lt;&gt;"",BQ341&lt;&gt;0,FALSE),FALSE),"")</f>
        <v>0</v>
      </c>
      <c r="AS341" s="17" t="b">
        <f t="shared" ref="AS341" ca="1" si="7831">IF(H341,IF(BR341&lt;&gt;"",BR341&lt;&gt;0,FALSE),"")</f>
        <v>0</v>
      </c>
      <c r="AT341" s="17" t="b">
        <f t="shared" ref="AT341" ca="1" si="7832">IF(H341,IF(N341&gt;0,FALSE,IF(BU341&lt;&gt;"",MATCH(BU341,DataType,0)=1,FALSE)),"")</f>
        <v>0</v>
      </c>
      <c r="AU341" s="17" t="b">
        <f t="shared" ref="AU341" ca="1" si="7833">IF(H341,IF(N341&gt;0,TRUE,IF(BU341&lt;&gt;"",MATCH(BU341,DataType,0)=2,FALSE)),"")</f>
        <v>1</v>
      </c>
      <c r="AV341" s="17" t="b">
        <f t="shared" ref="AV341" ca="1" si="7834">IF(H341,IF(N341&gt;0,FALSE,IF(BU341&lt;&gt;"",MATCH(BU341,DataType,0)=3,FALSE)),"")</f>
        <v>0</v>
      </c>
      <c r="AW341" s="17" t="b">
        <f t="shared" ref="AW341" ca="1" si="7835">IF(H341,IF(W341&gt;0,Z341=0,FALSE),"")</f>
        <v>0</v>
      </c>
      <c r="AX341" s="14" t="b">
        <f t="array" aca="1" ref="AX341" ca="1">IF(H341,N341&gt;0,"")</f>
        <v>1</v>
      </c>
      <c r="AY341" s="17" t="str">
        <f t="shared" ref="AY341" ca="1" si="7836">IF(H341,IF(N341&gt;0,ADDRESS(ROW(VariablesOrigin)+1,COLUMN(VariablesOrigin)+1,4) &amp; ":" &amp; ADDRESS(ROW(VariablesOrigin)+N341,COLUMN(VariablesOrigin)+1,4),""),"")</f>
        <v>C3:C29</v>
      </c>
      <c r="AZ341" s="17" t="b">
        <f t="array" aca="1" ref="AZ341" ca="1">IF(AY341&lt;&gt;"",SUM(1*ISERROR(MATCH(INDIRECT(AY341),INDIRECT(K341),0)))=0,"")</f>
        <v>1</v>
      </c>
      <c r="BA341" s="17" t="b">
        <f t="shared" ref="BA341" ca="1" si="7837">IF(H341,BU341="",FALSE)</f>
        <v>1</v>
      </c>
      <c r="BB341" s="17" t="b">
        <v>0</v>
      </c>
      <c r="BC341" s="17" t="b">
        <f t="shared" ref="BC341" ca="1" si="7838">IF(BA341,IF(N341&gt;0,AND(AZ341,Z341=0),FALSE),"")</f>
        <v>1</v>
      </c>
      <c r="BD341" s="17" t="b">
        <f t="shared" ref="BD341" ca="1" si="7839">IF(BA341,IF(N341&gt;0,AND(NOT(AZ341),Z341=0),FALSE),"")</f>
        <v>0</v>
      </c>
      <c r="BE341" s="17" t="str">
        <f t="shared" ca="1" si="7306"/>
        <v/>
      </c>
      <c r="BF341" s="17" t="b">
        <f t="shared" ca="1" si="7307"/>
        <v>0</v>
      </c>
      <c r="BG341" s="17" t="b">
        <f t="shared" ref="BG341" ca="1" si="7840">IF(BA341,IF(OR(BB341:BF341),FALSE,IF(Z341=0,FALSE,Z341&gt;0)),"")</f>
        <v>0</v>
      </c>
      <c r="BH341" s="17" t="b">
        <f t="shared" ref="BH341" ca="1" si="7841">IF(BA341,COUNTIF(BB341:BG341,TRUE)=1,"")</f>
        <v>1</v>
      </c>
      <c r="BI341" s="17">
        <f t="shared" ref="BI341" ca="1" si="7842">IF(BA341,IFERROR(MATCH(TRUE,BB341:BG341,0),7),"")</f>
        <v>2</v>
      </c>
      <c r="BJ341" s="17" t="b">
        <f t="shared" ref="BJ341" ca="1" si="7843">DF341&lt;&gt;""</f>
        <v>0</v>
      </c>
      <c r="BK341" s="17" t="str">
        <f t="shared" ca="1" si="7308"/>
        <v/>
      </c>
      <c r="BL341" s="17" t="str">
        <f t="shared" ref="BL341" ca="1" si="7844">IF(H341,IF(AND(NOT(BA341),AU341),AC341&gt;0,""),"")</f>
        <v/>
      </c>
      <c r="BM341" s="17" t="str">
        <f t="shared" ref="BM341" ca="1" si="7845">IF(H341,IF(BA341,CHOOSE(BI341,"0","F","L","I","N",IF(AA341&gt;0.5,"N","S"),"0"),CHOOSE(MATCH(BU341,DataType,0),"S",IF(BK341,"I","N"),"D"  )),"")</f>
        <v>F</v>
      </c>
      <c r="BN341" s="17" t="str">
        <f t="shared" ref="BN341" ca="1" si="7846">IF(H341,IF(BJ341,"E",IF(BA341,CHOOSE(BI341,"0","F","L","I","N","S","0"),CHOOSE(MATCH(BU341,DataType,0),"S",IF(BK341,"I","N"),"D"  ))),"")</f>
        <v>F</v>
      </c>
      <c r="BO341" s="17" t="str">
        <f t="shared" ref="BO341" ca="1" si="7847">IF($H341,IF(BM341="0","",IF(AND(AR341,N341=2),"D",IF(BM341="S","N",IF(AL341,"O",IF(AM341,"I","N"))))),"")</f>
        <v>N</v>
      </c>
      <c r="BP341" s="14" t="b">
        <f t="shared" ref="BP341" ca="1" si="7848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7849">IF(MID(DC341,1,1)="■",MID(DC341,2,LEN(DC341)),DC341)</f>
        <v/>
      </c>
      <c r="DE341" s="14" t="str">
        <f t="shared" ref="DE341" ca="1" si="7850">IF(DD341&lt;&gt;"",IF(MID(DD341,LEN(DD341),1)="■",MID(DD341,1,LEN(DD341)-1),DD341),"")</f>
        <v/>
      </c>
      <c r="DF341" s="14" t="str">
        <f t="shared" ref="DF341" ca="1" si="7851">IFERROR(IF(DE341&lt;&gt;"",SUBSTITUTE(DE341,"■",". "),""),"##INTERNAL_ERROR")</f>
        <v/>
      </c>
      <c r="DG341" s="14" t="str">
        <f t="shared" ref="DG341" ca="1" si="7852">IF(CN341&lt;&gt;0,"Variable name don't comply with the naming convention","")</f>
        <v/>
      </c>
      <c r="DH341" s="14" t="str">
        <f t="shared" ref="DH341" ca="1" si="7853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7854">IF(CP341&lt;&gt;"","Variable label exceed length 150","")</f>
        <v/>
      </c>
      <c r="DJ341" s="14" t="str">
        <f t="shared" ref="DJ341" ca="1" si="7855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7856">IF(CR341&lt;&gt;"","The following cases have values below declared theorethical min: " &amp;SUBSTITUTE(CR341," ",", "),"")</f>
        <v/>
      </c>
      <c r="DL341" s="14" t="str">
        <f t="shared" ref="DL341" ca="1" si="7857">IF(CS341&lt;&gt;"","The following cases have values above declared theorethical max: " &amp;SUBSTITUTE(CS341," ",", "),"")</f>
        <v/>
      </c>
      <c r="DM341" s="14" t="str">
        <f t="shared" ref="DM341" ca="1" si="7858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7859">IF(CV341&lt;&gt;"","The following records are missing in this required field: " &amp;SUBSTITUTE(CV341," ",", "),"")</f>
        <v/>
      </c>
      <c r="DP341" s="14" t="str">
        <f t="shared" ref="DP341" ca="1" si="7860">IF(CW341&lt;&gt;"","The following cases have non-integer values: " &amp;SUBSTITUTE(CW341," ",", "),"")</f>
        <v/>
      </c>
      <c r="DQ341" s="14" t="str">
        <f t="shared" ref="DQ341" ca="1" si="7861">IF(CX341&lt;&gt;"","The following cases are non-numeric: " &amp;SUBSTITUTE(CX341," ",", "),"")</f>
        <v/>
      </c>
      <c r="DR341" s="14" t="str">
        <f t="shared" ref="DR341" ca="1" si="7862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7863">IF(CZ341&lt;&gt;"","In the following cases " &amp; P341 &amp; " " &amp; LOWER(MID(AJ341,1,1)) &amp; MID(AJ341,2,LEN(AJ341)) &amp; ": " &amp;SUBSTITUTE(CZ341," ",", "),"")</f>
        <v/>
      </c>
      <c r="DZ341" s="14" t="b">
        <f t="shared" ref="DZ341" ca="1" si="7864">OR(ED341&lt;&gt;"",EF341&lt;&gt;"",EG341&lt;&gt;"")</f>
        <v>0</v>
      </c>
      <c r="EA341" s="14" t="str">
        <f t="shared" ref="EA341" ca="1" si="7865">IF(EB341&lt;&gt;"",G341 &amp; " (" &amp; F341 &amp; ")","")</f>
        <v>Other gene 7 (q_99.a7)</v>
      </c>
      <c r="EB341" s="14" t="str">
        <f t="shared" ref="EB341" ca="1" si="7866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 xml:space="preserve">Values must be numeric. </v>
      </c>
      <c r="EC341" s="14" t="str">
        <f t="shared" ref="EC341" ca="1" si="7867">IF(EB341&lt;&gt;"",G341 &amp; " (" &amp; F341 &amp; "): " &amp; EB341,"")</f>
        <v xml:space="preserve">Other gene 7 (q_99.a7): Values must be numeric. </v>
      </c>
      <c r="ED341" s="14" t="str">
        <f t="shared" ref="ED341" ca="1" si="7868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7869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>Values must be numeric</v>
      </c>
      <c r="EF341" s="14" t="str">
        <f t="shared" ref="EF341" ca="1" si="7870">IF($H341,AG341,"")</f>
        <v/>
      </c>
      <c r="EG341" s="14" t="str">
        <f t="shared" ref="EG341" ca="1" si="7871">IF($H341,AJ341,"")</f>
        <v/>
      </c>
      <c r="EM341" s="14" t="b">
        <f t="shared" ref="EM341" ca="1" si="7872">OR(EC341&lt;&gt;"",DF341&lt;&gt;"")</f>
        <v>1</v>
      </c>
      <c r="EN341" s="14">
        <f t="shared" ref="EN341" ca="1" si="7873">IF(EM341,C341,"")</f>
        <v>316</v>
      </c>
      <c r="EO341" s="14" t="str">
        <f t="shared" ref="EO341" ca="1" si="7874">IF(EM341,F341,"")</f>
        <v>q_99.a7</v>
      </c>
      <c r="EP341" s="14" t="str">
        <f t="shared" ref="EP341" ca="1" si="7875">EC341</f>
        <v xml:space="preserve">Other gene 7 (q_99.a7): Values must be numeric. </v>
      </c>
      <c r="EQ341" s="14" t="str">
        <f t="shared" ref="EQ341" ca="1" si="7876">DF341</f>
        <v/>
      </c>
    </row>
    <row r="342" spans="2:147" s="14" customFormat="1">
      <c r="B342" s="14" t="str">
        <f t="shared" ref="B342" ca="1" si="7877">DF342</f>
        <v/>
      </c>
      <c r="C342" s="14">
        <f t="shared" ref="C342" ca="1" si="7878">IF(OFFSET(B342,-1,COLUMN(VariableExists)-2),OFFSET(B342,-1,1)+1,OFFSET(B342,-1,1))</f>
        <v>317</v>
      </c>
      <c r="D342" s="14">
        <f t="shared" ref="D342" si="7879">ROW(A342)-2</f>
        <v>340</v>
      </c>
      <c r="E342" s="14" t="str">
        <f t="shared" ref="E342" ca="1" si="7880">IF(OR(G342="",ROW(G342)=2),"",IF(Z342&gt;0,"S",IF(AX342,IF(J342=2,"D","N"),"I")))</f>
        <v>I</v>
      </c>
      <c r="F342" s="14" t="str">
        <f t="shared" ref="F342" ca="1" si="7881">IF(H342,O342,"")</f>
        <v>q_99.b7</v>
      </c>
      <c r="G342" s="14" t="str">
        <f t="shared" ref="G342" ca="1" si="7882">IF(H342,P342,"")</f>
        <v>Other gene 7 mutation type</v>
      </c>
      <c r="H342" s="14" t="b">
        <f t="shared" ref="H342" ca="1" si="7883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[DBTemplate.xlsm]labels!ZE3:ZE725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7884">IF($H342,IF(J342&gt;0,COUNTA(INDIRECT(K342))-COUNT(INDIRECT(K342)),0),"")</f>
        <v>0</v>
      </c>
      <c r="N342" s="14">
        <f t="shared" ref="N342" ca="1" si="7885">IF(H342,J342-M342,"")</f>
        <v>0</v>
      </c>
      <c r="O342" s="14" t="str">
        <f t="shared" ref="O342" ca="1" si="7886">IF(INDIRECT(ADDRESS(2,D342+1,,,_sheetname_dataframe))="","",INDIRECT(ADDRESS(2,D342+1,,,_sheetname_dataframe)))</f>
        <v>q_99.b7</v>
      </c>
      <c r="P342" s="14" t="str">
        <f t="shared" ref="P342" ca="1" si="7887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[DBTemplate.xlsm]data_frame!MC3:MC3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7888">IF(H342,S342-T342-W342,"")</f>
        <v>0</v>
      </c>
      <c r="AA342" s="12" t="str">
        <f t="shared" ref="AA342" ca="1" si="7889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7890">IF($H342,IF(AC342&lt;&gt;"",IF(AC342=0,1,IF(AC342/W342&lt;0.15,2,3)),0),"")</f>
        <v>1</v>
      </c>
      <c r="AE342" s="17" t="b">
        <f t="shared" ref="AE342" ca="1" si="7891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7892">IF(AE342,IF($H342,IF(INDIRECT(ADDRESS(1,D342+2,,,_sheetname_dataframe))="","",INDIRECT(ADDRESS(1,D342+2,,,_sheetname_dataframe))),""),"")</f>
        <v/>
      </c>
      <c r="AH342" s="17" t="b">
        <f t="shared" ref="AH342" ca="1" si="7893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7894">IF(AH342,IF($H342,IF(INDIRECT(ADDRESS(1,D342+3,,,_sheetname_dataframe))="","",INDIRECT(ADDRESS(1,D342+3,,,_sheetname_dataframe))),""),"")</f>
        <v/>
      </c>
      <c r="AK342" s="17" t="b">
        <f t="shared" ref="AK342" ca="1" si="7895">IF(H342,OR(AQ342,AD342=2),"")</f>
        <v>0</v>
      </c>
      <c r="AL342" s="17" t="b">
        <f t="shared" ref="AL342" ca="1" si="7896">IF($H342,IF(BV342&lt;&gt;"",IF(OR(BM342="F",BM342="L",BM342="I",BM342="D"),BV342&lt;&gt;0)),"")</f>
        <v>0</v>
      </c>
      <c r="AM342" s="17" t="b">
        <f t="shared" ref="AM342" ca="1" si="7897">IF($H342,AND(NOT(AL342),OR(IF(BW342&lt;&gt;"",IF(OR(BM342="F",BM342="L"),BW342&lt;&gt;0)),BM342="I",BM342="N",BM342="D")),"")</f>
        <v>0</v>
      </c>
      <c r="AN342" s="17">
        <f t="shared" ref="AN342" ca="1" si="7898">IF(COUNTA(INDIRECT(Q342))=0,0, IF(AND(AO342&lt;&gt;"",X342&lt;AO342),1,IF(AND(AP342&lt;&gt;"",Y342&gt;AP342),1,IF(AND(AQ342,AC342&gt;0),2,0))))</f>
        <v>0</v>
      </c>
      <c r="AO342" s="24" t="str">
        <f t="shared" ref="AO342" ca="1" si="7899">IF($H342,IF(BY342&lt;&gt;"",IF(ISNUMBER(BY342),BY342,""),""),"")</f>
        <v/>
      </c>
      <c r="AP342" s="24" t="str">
        <f t="shared" ref="AP342" ca="1" si="7900">IF($H342,IF(BZ342&lt;&gt;"",IF(ISNUMBER(BZ342),BZ342,""),""),"")</f>
        <v/>
      </c>
      <c r="AQ342" s="17" t="b">
        <f t="shared" ca="1" si="7305"/>
        <v>0</v>
      </c>
      <c r="AR342" s="17" t="b">
        <f t="shared" ref="AR342" ca="1" si="7901">IF(H342,IF(N342&gt;0,IF(BQ342&lt;&gt;"",BQ342&lt;&gt;0,FALSE),FALSE),"")</f>
        <v>0</v>
      </c>
      <c r="AS342" s="17" t="b">
        <f t="shared" ref="AS342" ca="1" si="7902">IF(H342,IF(BR342&lt;&gt;"",BR342&lt;&gt;0,FALSE),"")</f>
        <v>0</v>
      </c>
      <c r="AT342" s="17" t="b">
        <f t="shared" ref="AT342" ca="1" si="7903">IF(H342,IF(N342&gt;0,FALSE,IF(BU342&lt;&gt;"",MATCH(BU342,DataType,0)=1,FALSE)),"")</f>
        <v>1</v>
      </c>
      <c r="AU342" s="17" t="b">
        <f t="shared" ref="AU342" ca="1" si="7904">IF(H342,IF(N342&gt;0,TRUE,IF(BU342&lt;&gt;"",MATCH(BU342,DataType,0)=2,FALSE)),"")</f>
        <v>0</v>
      </c>
      <c r="AV342" s="17" t="b">
        <f t="shared" ref="AV342" ca="1" si="7905">IF(H342,IF(N342&gt;0,FALSE,IF(BU342&lt;&gt;"",MATCH(BU342,DataType,0)=3,FALSE)),"")</f>
        <v>0</v>
      </c>
      <c r="AW342" s="17" t="b">
        <f t="shared" ref="AW342" ca="1" si="7906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7907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7908">IF(H342,BU342="",FALSE)</f>
        <v>0</v>
      </c>
      <c r="BB342" s="17" t="b">
        <v>0</v>
      </c>
      <c r="BC342" s="17" t="str">
        <f t="shared" ref="BC342" ca="1" si="7909">IF(BA342,IF(N342&gt;0,AND(AZ342,Z342=0),FALSE),"")</f>
        <v/>
      </c>
      <c r="BD342" s="17" t="str">
        <f t="shared" ref="BD342" ca="1" si="7910">IF(BA342,IF(N342&gt;0,AND(NOT(AZ342),Z342=0),FALSE),"")</f>
        <v/>
      </c>
      <c r="BE342" s="17" t="b">
        <f t="shared" ca="1" si="7306"/>
        <v>0</v>
      </c>
      <c r="BF342" s="17" t="str">
        <f t="shared" ca="1" si="7307"/>
        <v/>
      </c>
      <c r="BG342" s="17" t="str">
        <f t="shared" ref="BG342" ca="1" si="7911">IF(BA342,IF(OR(BB342:BF342),FALSE,IF(Z342=0,FALSE,Z342&gt;0)),"")</f>
        <v/>
      </c>
      <c r="BH342" s="17" t="str">
        <f t="shared" ref="BH342" ca="1" si="7912">IF(BA342,COUNTIF(BB342:BG342,TRUE)=1,"")</f>
        <v/>
      </c>
      <c r="BI342" s="17" t="str">
        <f t="shared" ref="BI342" ca="1" si="7913">IF(BA342,IFERROR(MATCH(TRUE,BB342:BG342,0),7),"")</f>
        <v/>
      </c>
      <c r="BJ342" s="17" t="b">
        <f t="shared" ref="BJ342" ca="1" si="7914">DF342&lt;&gt;""</f>
        <v>0</v>
      </c>
      <c r="BK342" s="17" t="str">
        <f t="shared" ca="1" si="7308"/>
        <v/>
      </c>
      <c r="BL342" s="17" t="str">
        <f t="shared" ref="BL342" ca="1" si="7915">IF(H342,IF(AND(NOT(BA342),AU342),AC342&gt;0,""),"")</f>
        <v/>
      </c>
      <c r="BM342" s="17" t="str">
        <f t="shared" ref="BM342" ca="1" si="7916">IF(H342,IF(BA342,CHOOSE(BI342,"0","F","L","I","N",IF(AA342&gt;0.5,"N","S"),"0"),CHOOSE(MATCH(BU342,DataType,0),"S",IF(BK342,"I","N"),"D"  )),"")</f>
        <v>S</v>
      </c>
      <c r="BN342" s="17" t="str">
        <f t="shared" ref="BN342" ca="1" si="7917">IF(H342,IF(BJ342,"E",IF(BA342,CHOOSE(BI342,"0","F","L","I","N","S","0"),CHOOSE(MATCH(BU342,DataType,0),"S",IF(BK342,"I","N"),"D"  ))),"")</f>
        <v>S</v>
      </c>
      <c r="BO342" s="17" t="str">
        <f t="shared" ref="BO342" ca="1" si="7918">IF($H342,IF(BM342="0","",IF(AND(AR342,N342=2),"D",IF(BM342="S","N",IF(AL342,"O",IF(AM342,"I","N"))))),"")</f>
        <v>N</v>
      </c>
      <c r="BP342" s="14" t="b">
        <f t="shared" ref="BP342" ca="1" si="7919">INDIRECT(ADDRESS(2,ROW(A342)-1,,,_sheetname_dataframe))&lt;&gt;""</f>
        <v>1</v>
      </c>
      <c r="BQ342" s="35"/>
      <c r="BU342" s="14" t="s">
        <v>386</v>
      </c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7920">IF(MID(DC342,1,1)="■",MID(DC342,2,LEN(DC342)),DC342)</f>
        <v/>
      </c>
      <c r="DE342" s="14" t="str">
        <f t="shared" ref="DE342" ca="1" si="7921">IF(DD342&lt;&gt;"",IF(MID(DD342,LEN(DD342),1)="■",MID(DD342,1,LEN(DD342)-1),DD342),"")</f>
        <v/>
      </c>
      <c r="DF342" s="14" t="str">
        <f t="shared" ref="DF342" ca="1" si="7922">IFERROR(IF(DE342&lt;&gt;"",SUBSTITUTE(DE342,"■",". "),""),"##INTERNAL_ERROR")</f>
        <v/>
      </c>
      <c r="DG342" s="14" t="str">
        <f t="shared" ref="DG342" ca="1" si="7923">IF(CN342&lt;&gt;0,"Variable name don't comply with the naming convention","")</f>
        <v/>
      </c>
      <c r="DH342" s="14" t="str">
        <f t="shared" ref="DH342" ca="1" si="7924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7925">IF(CP342&lt;&gt;"","Variable label exceed length 150","")</f>
        <v/>
      </c>
      <c r="DJ342" s="14" t="str">
        <f t="shared" ref="DJ342" ca="1" si="7926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7927">IF(CR342&lt;&gt;"","The following cases have values below declared theorethical min: " &amp;SUBSTITUTE(CR342," ",", "),"")</f>
        <v/>
      </c>
      <c r="DL342" s="14" t="str">
        <f t="shared" ref="DL342" ca="1" si="7928">IF(CS342&lt;&gt;"","The following cases have values above declared theorethical max: " &amp;SUBSTITUTE(CS342," ",", "),"")</f>
        <v/>
      </c>
      <c r="DM342" s="14" t="str">
        <f t="shared" ref="DM342" ca="1" si="7929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7930">IF(CV342&lt;&gt;"","The following records are missing in this required field: " &amp;SUBSTITUTE(CV342," ",", "),"")</f>
        <v/>
      </c>
      <c r="DP342" s="14" t="str">
        <f t="shared" ref="DP342" ca="1" si="7931">IF(CW342&lt;&gt;"","The following cases have non-integer values: " &amp;SUBSTITUTE(CW342," ",", "),"")</f>
        <v/>
      </c>
      <c r="DQ342" s="14" t="str">
        <f t="shared" ref="DQ342" ca="1" si="7932">IF(CX342&lt;&gt;"","The following cases are non-numeric: " &amp;SUBSTITUTE(CX342," ",", "),"")</f>
        <v/>
      </c>
      <c r="DR342" s="14" t="str">
        <f t="shared" ref="DR342" ca="1" si="7933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7934">IF(CZ342&lt;&gt;"","In the following cases " &amp; P342 &amp; " " &amp; LOWER(MID(AJ342,1,1)) &amp; MID(AJ342,2,LEN(AJ342)) &amp; ": " &amp;SUBSTITUTE(CZ342," ",", "),"")</f>
        <v/>
      </c>
      <c r="DZ342" s="14" t="b">
        <f t="shared" ref="DZ342" ca="1" si="7935">OR(ED342&lt;&gt;"",EF342&lt;&gt;"",EG342&lt;&gt;"")</f>
        <v>0</v>
      </c>
      <c r="EA342" s="14" t="str">
        <f t="shared" ref="EA342" ca="1" si="7936">IF(EB342&lt;&gt;"",G342 &amp; " (" &amp; F342 &amp; ")","")</f>
        <v/>
      </c>
      <c r="EB342" s="14" t="str">
        <f t="shared" ref="EB342" ca="1" si="7937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7938">IF(EB342&lt;&gt;"",G342 &amp; " (" &amp; F342 &amp; "): " &amp; EB342,"")</f>
        <v/>
      </c>
      <c r="ED342" s="14" t="str">
        <f t="shared" ref="ED342" ca="1" si="7939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7940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7941">IF($H342,AG342,"")</f>
        <v/>
      </c>
      <c r="EG342" s="14" t="str">
        <f t="shared" ref="EG342" ca="1" si="7942">IF($H342,AJ342,"")</f>
        <v/>
      </c>
      <c r="EM342" s="14" t="b">
        <f t="shared" ref="EM342" ca="1" si="7943">OR(EC342&lt;&gt;"",DF342&lt;&gt;"")</f>
        <v>0</v>
      </c>
      <c r="EN342" s="14" t="str">
        <f t="shared" ref="EN342" ca="1" si="7944">IF(EM342,C342,"")</f>
        <v/>
      </c>
      <c r="EO342" s="14" t="str">
        <f t="shared" ref="EO342" ca="1" si="7945">IF(EM342,F342,"")</f>
        <v/>
      </c>
      <c r="EP342" s="14" t="str">
        <f t="shared" ref="EP342" ca="1" si="7946">EC342</f>
        <v/>
      </c>
      <c r="EQ342" s="14" t="str">
        <f t="shared" ref="EQ342" ca="1" si="7947">DF342</f>
        <v/>
      </c>
    </row>
    <row r="343" spans="2:147" s="14" customFormat="1">
      <c r="B343" s="14" t="str">
        <f t="shared" ref="B343" ca="1" si="7948">DF343</f>
        <v/>
      </c>
      <c r="C343" s="14">
        <f t="shared" ref="C343" ca="1" si="7949">IF(OFFSET(B343,-1,COLUMN(VariableExists)-2),OFFSET(B343,-1,1)+1,OFFSET(B343,-1,1))</f>
        <v>318</v>
      </c>
      <c r="D343" s="14">
        <f t="shared" ref="D343" si="7950">ROW(A343)-2</f>
        <v>341</v>
      </c>
      <c r="E343" s="14" t="str">
        <f t="shared" ref="E343" ca="1" si="7951">IF(OR(G343="",ROW(G343)=2),"",IF(Z343&gt;0,"S",IF(AX343,IF(J343=2,"D","N"),"I")))</f>
        <v/>
      </c>
      <c r="F343" s="14" t="str">
        <f t="shared" ref="F343" ca="1" si="7952">IF(H343,O343,"")</f>
        <v/>
      </c>
      <c r="G343" s="14" t="str">
        <f t="shared" ref="G343" ca="1" si="7953">IF(H343,P343,"")</f>
        <v/>
      </c>
      <c r="H343" s="14" t="b">
        <f t="shared" ref="H343" ca="1" si="7954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7955">IF($H343,IF(J343&gt;0,COUNTA(INDIRECT(K343))-COUNT(INDIRECT(K343)),0),"")</f>
        <v/>
      </c>
      <c r="N343" s="14" t="str">
        <f t="shared" ref="N343" ca="1" si="7956">IF(H343,J343-M343,"")</f>
        <v/>
      </c>
      <c r="O343" s="14" t="str">
        <f t="shared" ref="O343" ca="1" si="7957">IF(INDIRECT(ADDRESS(2,D343+1,,,_sheetname_dataframe))="","",INDIRECT(ADDRESS(2,D343+1,,,_sheetname_dataframe)))</f>
        <v>.verification_q_99.b7</v>
      </c>
      <c r="P343" s="14" t="str">
        <f t="shared" ref="P343" ca="1" si="7958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[DBTemplate.xlsm]data_frame!MD3:MD3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7959">IF(H343,S343-T343-W343,"")</f>
        <v/>
      </c>
      <c r="AA343" s="12" t="str">
        <f t="shared" ref="AA343" ca="1" si="7960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7961">IF($H343,IF(AC343&lt;&gt;"",IF(AC343=0,1,IF(AC343/W343&lt;0.15,2,3)),0),"")</f>
        <v/>
      </c>
      <c r="AE343" s="17" t="b">
        <f t="shared" ref="AE343" ca="1" si="7962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7963">IF(AE343,IF($H343,IF(INDIRECT(ADDRESS(1,D343+2,,,_sheetname_dataframe))="","",INDIRECT(ADDRESS(1,D343+2,,,_sheetname_dataframe))),""),"")</f>
        <v/>
      </c>
      <c r="AH343" s="17" t="b">
        <f t="shared" ref="AH343" ca="1" si="7964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7965">IF(AH343,IF($H343,IF(INDIRECT(ADDRESS(1,D343+3,,,_sheetname_dataframe))="","",INDIRECT(ADDRESS(1,D343+3,,,_sheetname_dataframe))),""),"")</f>
        <v/>
      </c>
      <c r="AK343" s="17" t="str">
        <f t="shared" ref="AK343" ca="1" si="7966">IF(H343,OR(AQ343,AD343=2),"")</f>
        <v/>
      </c>
      <c r="AL343" s="17" t="str">
        <f t="shared" ref="AL343" ca="1" si="7967">IF($H343,IF(BV343&lt;&gt;"",IF(OR(BM343="F",BM343="L",BM343="I",BM343="D"),BV343&lt;&gt;0)),"")</f>
        <v/>
      </c>
      <c r="AM343" s="17" t="str">
        <f t="shared" ref="AM343" ca="1" si="7968">IF($H343,AND(NOT(AL343),OR(IF(BW343&lt;&gt;"",IF(OR(BM343="F",BM343="L"),BW343&lt;&gt;0)),BM343="I",BM343="N",BM343="D")),"")</f>
        <v/>
      </c>
      <c r="AN343" s="17">
        <f t="shared" ref="AN343" ca="1" si="7969">IF(COUNTA(INDIRECT(Q343))=0,0, IF(AND(AO343&lt;&gt;"",X343&lt;AO343),1,IF(AND(AP343&lt;&gt;"",Y343&gt;AP343),1,IF(AND(AQ343,AC343&gt;0),2,0))))</f>
        <v>2</v>
      </c>
      <c r="AO343" s="24" t="str">
        <f t="shared" ref="AO343" ca="1" si="7970">IF($H343,IF(BY343&lt;&gt;"",IF(ISNUMBER(BY343),BY343,""),""),"")</f>
        <v/>
      </c>
      <c r="AP343" s="24" t="str">
        <f t="shared" ref="AP343" ca="1" si="7971">IF($H343,IF(BZ343&lt;&gt;"",IF(ISNUMBER(BZ343),BZ343,""),""),"")</f>
        <v/>
      </c>
      <c r="AQ343" s="17" t="str">
        <f t="shared" ca="1" si="7305"/>
        <v/>
      </c>
      <c r="AR343" s="17" t="str">
        <f t="shared" ref="AR343" ca="1" si="7972">IF(H343,IF(N343&gt;0,IF(BQ343&lt;&gt;"",BQ343&lt;&gt;0,FALSE),FALSE),"")</f>
        <v/>
      </c>
      <c r="AS343" s="17" t="str">
        <f t="shared" ref="AS343" ca="1" si="7973">IF(H343,IF(BR343&lt;&gt;"",BR343&lt;&gt;0,FALSE),"")</f>
        <v/>
      </c>
      <c r="AT343" s="17" t="str">
        <f t="shared" ref="AT343" ca="1" si="7974">IF(H343,IF(N343&gt;0,FALSE,IF(BU343&lt;&gt;"",MATCH(BU343,DataType,0)=1,FALSE)),"")</f>
        <v/>
      </c>
      <c r="AU343" s="17" t="str">
        <f t="shared" ref="AU343" ca="1" si="7975">IF(H343,IF(N343&gt;0,TRUE,IF(BU343&lt;&gt;"",MATCH(BU343,DataType,0)=2,FALSE)),"")</f>
        <v/>
      </c>
      <c r="AV343" s="17" t="str">
        <f t="shared" ref="AV343" ca="1" si="7976">IF(H343,IF(N343&gt;0,FALSE,IF(BU343&lt;&gt;"",MATCH(BU343,DataType,0)=3,FALSE)),"")</f>
        <v/>
      </c>
      <c r="AW343" s="17" t="str">
        <f t="shared" ref="AW343" ca="1" si="7977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7978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7979">IF(H343,BU343="",FALSE)</f>
        <v>0</v>
      </c>
      <c r="BB343" s="17" t="b">
        <v>0</v>
      </c>
      <c r="BC343" s="17" t="str">
        <f t="shared" ref="BC343" ca="1" si="7980">IF(BA343,IF(N343&gt;0,AND(AZ343,Z343=0),FALSE),"")</f>
        <v/>
      </c>
      <c r="BD343" s="17" t="str">
        <f t="shared" ref="BD343" ca="1" si="7981">IF(BA343,IF(N343&gt;0,AND(NOT(AZ343),Z343=0),FALSE),"")</f>
        <v/>
      </c>
      <c r="BE343" s="17" t="b">
        <f t="shared" ca="1" si="7306"/>
        <v>0</v>
      </c>
      <c r="BF343" s="17" t="str">
        <f t="shared" ca="1" si="7307"/>
        <v/>
      </c>
      <c r="BG343" s="17" t="str">
        <f t="shared" ref="BG343" ca="1" si="7982">IF(BA343,IF(OR(BB343:BF343),FALSE,IF(Z343=0,FALSE,Z343&gt;0)),"")</f>
        <v/>
      </c>
      <c r="BH343" s="17" t="str">
        <f t="shared" ref="BH343" ca="1" si="7983">IF(BA343,COUNTIF(BB343:BG343,TRUE)=1,"")</f>
        <v/>
      </c>
      <c r="BI343" s="17" t="str">
        <f t="shared" ref="BI343" ca="1" si="7984">IF(BA343,IFERROR(MATCH(TRUE,BB343:BG343,0),7),"")</f>
        <v/>
      </c>
      <c r="BJ343" s="17" t="b">
        <f t="shared" ref="BJ343" ca="1" si="7985">DF343&lt;&gt;""</f>
        <v>0</v>
      </c>
      <c r="BK343" s="17" t="str">
        <f t="shared" ca="1" si="7308"/>
        <v/>
      </c>
      <c r="BL343" s="17" t="str">
        <f t="shared" ref="BL343" ca="1" si="7986">IF(H343,IF(AND(NOT(BA343),AU343),AC343&gt;0,""),"")</f>
        <v/>
      </c>
      <c r="BM343" s="17" t="str">
        <f t="shared" ref="BM343" ca="1" si="7987">IF(H343,IF(BA343,CHOOSE(BI343,"0","F","L","I","N",IF(AA343&gt;0.5,"N","S"),"0"),CHOOSE(MATCH(BU343,DataType,0),"S",IF(BK343,"I","N"),"D"  )),"")</f>
        <v/>
      </c>
      <c r="BN343" s="17" t="str">
        <f t="shared" ref="BN343" ca="1" si="7988">IF(H343,IF(BJ343,"E",IF(BA343,CHOOSE(BI343,"0","F","L","I","N","S","0"),CHOOSE(MATCH(BU343,DataType,0),"S",IF(BK343,"I","N"),"D"  ))),"")</f>
        <v/>
      </c>
      <c r="BO343" s="17" t="str">
        <f t="shared" ref="BO343" ca="1" si="7989">IF($H343,IF(BM343="0","",IF(AND(AR343,N343=2),"D",IF(BM343="S","N",IF(AL343,"O",IF(AM343,"I","N"))))),"")</f>
        <v/>
      </c>
      <c r="BP343" s="14" t="b">
        <f t="shared" ref="BP343" ca="1" si="7990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7991">IF(MID(DC343,1,1)="■",MID(DC343,2,LEN(DC343)),DC343)</f>
        <v/>
      </c>
      <c r="DE343" s="14" t="str">
        <f t="shared" ref="DE343" ca="1" si="7992">IF(DD343&lt;&gt;"",IF(MID(DD343,LEN(DD343),1)="■",MID(DD343,1,LEN(DD343)-1),DD343),"")</f>
        <v/>
      </c>
      <c r="DF343" s="14" t="str">
        <f t="shared" ref="DF343" ca="1" si="7993">IFERROR(IF(DE343&lt;&gt;"",SUBSTITUTE(DE343,"■",". "),""),"##INTERNAL_ERROR")</f>
        <v/>
      </c>
      <c r="DG343" s="14" t="str">
        <f t="shared" ref="DG343" ca="1" si="7994">IF(CN343&lt;&gt;0,"Variable name don't comply with the naming convention","")</f>
        <v/>
      </c>
      <c r="DH343" s="14" t="str">
        <f t="shared" ref="DH343" ca="1" si="7995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7996">IF(CP343&lt;&gt;"","Variable label exceed length 150","")</f>
        <v/>
      </c>
      <c r="DJ343" s="14" t="str">
        <f t="shared" ref="DJ343" ca="1" si="7997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7998">IF(CR343&lt;&gt;"","The following cases have values below declared theorethical min: " &amp;SUBSTITUTE(CR343," ",", "),"")</f>
        <v/>
      </c>
      <c r="DL343" s="14" t="str">
        <f t="shared" ref="DL343" ca="1" si="7999">IF(CS343&lt;&gt;"","The following cases have values above declared theorethical max: " &amp;SUBSTITUTE(CS343," ",", "),"")</f>
        <v/>
      </c>
      <c r="DM343" s="14" t="str">
        <f t="shared" ref="DM343" ca="1" si="8000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001">IF(CV343&lt;&gt;"","The following records are missing in this required field: " &amp;SUBSTITUTE(CV343," ",", "),"")</f>
        <v/>
      </c>
      <c r="DP343" s="14" t="str">
        <f t="shared" ref="DP343" ca="1" si="8002">IF(CW343&lt;&gt;"","The following cases have non-integer values: " &amp;SUBSTITUTE(CW343," ",", "),"")</f>
        <v/>
      </c>
      <c r="DQ343" s="14" t="str">
        <f t="shared" ref="DQ343" ca="1" si="8003">IF(CX343&lt;&gt;"","The following cases are non-numeric: " &amp;SUBSTITUTE(CX343," ",", "),"")</f>
        <v/>
      </c>
      <c r="DR343" s="14" t="str">
        <f t="shared" ref="DR343" ca="1" si="8004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005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006">OR(ED343&lt;&gt;"",EF343&lt;&gt;"",EG343&lt;&gt;"")</f>
        <v>0</v>
      </c>
      <c r="EA343" s="14" t="str">
        <f t="shared" ref="EA343" ca="1" si="8007">IF(EB343&lt;&gt;"",G343 &amp; " (" &amp; F343 &amp; ")","")</f>
        <v/>
      </c>
      <c r="EB343" s="14" t="str">
        <f t="shared" ref="EB343" ca="1" si="8008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009">IF(EB343&lt;&gt;"",G343 &amp; " (" &amp; F343 &amp; "): " &amp; EB343,"")</f>
        <v/>
      </c>
      <c r="ED343" s="14" t="str">
        <f t="shared" ref="ED343" ca="1" si="8010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011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012">IF($H343,AG343,"")</f>
        <v/>
      </c>
      <c r="EG343" s="14" t="str">
        <f t="shared" ref="EG343" ca="1" si="8013">IF($H343,AJ343,"")</f>
        <v/>
      </c>
      <c r="EM343" s="14" t="b">
        <f t="shared" ref="EM343" ca="1" si="8014">OR(EC343&lt;&gt;"",DF343&lt;&gt;"")</f>
        <v>0</v>
      </c>
      <c r="EN343" s="14" t="str">
        <f t="shared" ref="EN343" ca="1" si="8015">IF(EM343,C343,"")</f>
        <v/>
      </c>
      <c r="EO343" s="14" t="str">
        <f t="shared" ref="EO343" ca="1" si="8016">IF(EM343,F343,"")</f>
        <v/>
      </c>
      <c r="EP343" s="14" t="str">
        <f t="shared" ref="EP343" ca="1" si="8017">EC343</f>
        <v/>
      </c>
      <c r="EQ343" s="14" t="str">
        <f t="shared" ref="EQ343" ca="1" si="8018">DF343</f>
        <v/>
      </c>
    </row>
    <row r="344" spans="2:147" s="14" customFormat="1">
      <c r="B344" s="14" t="str">
        <f t="shared" ca="1" si="6950"/>
        <v/>
      </c>
      <c r="C344" s="14">
        <f t="shared" ca="1" si="6951"/>
        <v>318</v>
      </c>
      <c r="D344" s="14">
        <f t="shared" si="6952"/>
        <v>342</v>
      </c>
      <c r="E344" s="14" t="str">
        <f t="shared" ca="1" si="6953"/>
        <v>D</v>
      </c>
      <c r="F344" s="14" t="str">
        <f t="shared" ca="1" si="6954"/>
        <v>q_99.c1</v>
      </c>
      <c r="G344" s="14" t="str">
        <f t="shared" ca="1" si="6955"/>
        <v>Was the patient included in other genomic studies</v>
      </c>
      <c r="H344" s="14" t="b">
        <f t="shared" ca="1" si="6956"/>
        <v>1</v>
      </c>
      <c r="I344" s="14" t="str">
        <f ca="1">IF($H344,ADDRESS(3,(D344+1)*2-1,4,,"["&amp;wew!$G$7&amp;"]"&amp;_sheetname_labels)&amp;":"&amp;ADDRESS(2+ster!$B$20,(D344+1)*2-1,4),"")</f>
        <v>[DBTemplate.xlsm]labels!ZI3:ZI725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[DBTemplate.xlsm]labels!ZI3:ZI4</v>
      </c>
      <c r="L344" s="14" t="str">
        <f ca="1">IF($H344,IF($J344&gt;0,ADDRESS(3,(D344+1)*2,4,,"["&amp;wew!$G$7&amp;"]"&amp;_sheetname_labels)&amp;":"&amp;ADDRESS(2+J344,(D344+1)*2,4),""),"")</f>
        <v>[DBTemplate.xlsm]labels!ZJ3:ZJ4</v>
      </c>
      <c r="M344" s="14">
        <f t="shared" ca="1" si="6957"/>
        <v>0</v>
      </c>
      <c r="N344" s="14">
        <f t="shared" ca="1" si="6958"/>
        <v>2</v>
      </c>
      <c r="O344" s="14" t="str">
        <f t="shared" ca="1" si="6959"/>
        <v>q_99.c1</v>
      </c>
      <c r="P344" s="14" t="str">
        <f t="shared" ca="1" si="6960"/>
        <v>Was the patient included in other genomic studies</v>
      </c>
      <c r="Q344" s="14" t="str">
        <f ca="1">IF($BP344,ADDRESS(3,D344+1,4,,"["&amp;wew!$G$7&amp;"]"&amp;_sheetname_dataframe)&amp;":"&amp;ADDRESS(2+ster!$C$14,D344+1,4),"")</f>
        <v>[DBTemplate.xlsm]data_frame!ME3:ME3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6961"/>
        <v>0</v>
      </c>
      <c r="AA344" s="12">
        <f t="shared" ca="1" si="696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6963"/>
        <v>1</v>
      </c>
      <c r="AE344" s="17" t="b">
        <f t="shared" ca="1" si="696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6965"/>
        <v/>
      </c>
      <c r="AH344" s="17" t="b">
        <f t="shared" ca="1" si="696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6967"/>
        <v/>
      </c>
      <c r="AK344" s="17" t="b">
        <f t="shared" ca="1" si="6968"/>
        <v>0</v>
      </c>
      <c r="AL344" s="17" t="b">
        <f t="shared" ca="1" si="6969"/>
        <v>0</v>
      </c>
      <c r="AM344" s="17" t="b">
        <f t="shared" ca="1" si="6970"/>
        <v>0</v>
      </c>
      <c r="AN344" s="17">
        <f t="shared" ca="1" si="6971"/>
        <v>0</v>
      </c>
      <c r="AO344" s="24" t="str">
        <f t="shared" ca="1" si="6972"/>
        <v/>
      </c>
      <c r="AP344" s="24" t="str">
        <f t="shared" ca="1" si="6973"/>
        <v/>
      </c>
      <c r="AQ344" s="17" t="b">
        <f t="shared" ca="1" si="7305"/>
        <v>0</v>
      </c>
      <c r="AR344" s="17" t="b">
        <f t="shared" ca="1" si="6974"/>
        <v>0</v>
      </c>
      <c r="AS344" s="17" t="b">
        <f t="shared" ca="1" si="6975"/>
        <v>0</v>
      </c>
      <c r="AT344" s="17" t="b">
        <f t="shared" ca="1" si="6976"/>
        <v>0</v>
      </c>
      <c r="AU344" s="17" t="b">
        <f t="shared" ca="1" si="6977"/>
        <v>1</v>
      </c>
      <c r="AV344" s="17" t="b">
        <f t="shared" ca="1" si="6978"/>
        <v>0</v>
      </c>
      <c r="AW344" s="17" t="b">
        <f t="shared" ca="1" si="6979"/>
        <v>1</v>
      </c>
      <c r="AX344" s="14" t="b">
        <f t="array" aca="1" ref="AX344" ca="1">IF(H344,N344&gt;0,"")</f>
        <v>1</v>
      </c>
      <c r="AY344" s="17" t="str">
        <f t="shared" ca="1" si="6980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6981"/>
        <v>1</v>
      </c>
      <c r="BB344" s="17" t="b">
        <v>0</v>
      </c>
      <c r="BC344" s="17" t="b">
        <f t="shared" ca="1" si="6982"/>
        <v>1</v>
      </c>
      <c r="BD344" s="17" t="b">
        <f t="shared" ca="1" si="6983"/>
        <v>0</v>
      </c>
      <c r="BE344" s="17" t="str">
        <f t="shared" ca="1" si="7306"/>
        <v/>
      </c>
      <c r="BF344" s="17" t="b">
        <f t="shared" ca="1" si="7307"/>
        <v>0</v>
      </c>
      <c r="BG344" s="17" t="b">
        <f t="shared" ca="1" si="6984"/>
        <v>0</v>
      </c>
      <c r="BH344" s="17" t="b">
        <f t="shared" ca="1" si="6985"/>
        <v>1</v>
      </c>
      <c r="BI344" s="17">
        <f t="shared" ca="1" si="6986"/>
        <v>2</v>
      </c>
      <c r="BJ344" s="17" t="b">
        <f t="shared" ca="1" si="6987"/>
        <v>0</v>
      </c>
      <c r="BK344" s="17" t="str">
        <f t="shared" ca="1" si="7308"/>
        <v/>
      </c>
      <c r="BL344" s="17" t="str">
        <f t="shared" ca="1" si="6988"/>
        <v/>
      </c>
      <c r="BM344" s="17" t="str">
        <f t="shared" ca="1" si="6989"/>
        <v>F</v>
      </c>
      <c r="BN344" s="17" t="str">
        <f t="shared" ca="1" si="6990"/>
        <v>F</v>
      </c>
      <c r="BO344" s="17" t="str">
        <f t="shared" ca="1" si="6991"/>
        <v>N</v>
      </c>
      <c r="BP344" s="14" t="b">
        <f t="shared" ca="1" si="6992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6993"/>
        <v/>
      </c>
      <c r="DE344" s="14" t="str">
        <f t="shared" ca="1" si="6994"/>
        <v/>
      </c>
      <c r="DF344" s="14" t="str">
        <f t="shared" ca="1" si="6995"/>
        <v/>
      </c>
      <c r="DG344" s="14" t="str">
        <f t="shared" ca="1" si="6996"/>
        <v/>
      </c>
      <c r="DH344" s="14" t="str">
        <f t="shared" ca="1" si="6997"/>
        <v/>
      </c>
      <c r="DI344" s="14" t="str">
        <f t="shared" ca="1" si="6998"/>
        <v/>
      </c>
      <c r="DJ344" s="14" t="str">
        <f t="shared" ca="1" si="6999"/>
        <v/>
      </c>
      <c r="DK344" s="14" t="str">
        <f t="shared" ca="1" si="7000"/>
        <v/>
      </c>
      <c r="DL344" s="14" t="str">
        <f t="shared" ca="1" si="7001"/>
        <v/>
      </c>
      <c r="DM344" s="14" t="str">
        <f t="shared" ca="1" si="7002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003"/>
        <v/>
      </c>
      <c r="DP344" s="14" t="str">
        <f t="shared" ca="1" si="7004"/>
        <v/>
      </c>
      <c r="DQ344" s="14" t="str">
        <f t="shared" ca="1" si="7005"/>
        <v/>
      </c>
      <c r="DR344" s="14" t="str">
        <f t="shared" ca="1" si="7006"/>
        <v/>
      </c>
      <c r="DS344" s="14" t="str">
        <f t="shared" ca="1" si="7007"/>
        <v/>
      </c>
      <c r="DZ344" s="14" t="b">
        <f t="shared" ca="1" si="7008"/>
        <v>0</v>
      </c>
      <c r="EA344" s="14" t="str">
        <f t="shared" ca="1" si="7009"/>
        <v>Was the patient included in other genomic studies (q_99.c1)</v>
      </c>
      <c r="EB344" s="14" t="str">
        <f t="shared" ca="1" si="7010"/>
        <v xml:space="preserve">Values must be numeric. </v>
      </c>
      <c r="EC344" s="14" t="str">
        <f t="shared" ca="1" si="7011"/>
        <v xml:space="preserve">Was the patient included in other genomic studies (q_99.c1): Values must be numeric. </v>
      </c>
      <c r="ED344" s="14" t="str">
        <f t="shared" ca="1" si="7012"/>
        <v/>
      </c>
      <c r="EE344" s="14" t="str">
        <f t="shared" ca="1" si="7013"/>
        <v>Values must be numeric</v>
      </c>
      <c r="EF344" s="14" t="str">
        <f t="shared" ca="1" si="7014"/>
        <v/>
      </c>
      <c r="EG344" s="14" t="str">
        <f t="shared" ca="1" si="7015"/>
        <v/>
      </c>
      <c r="EM344" s="14" t="b">
        <f t="shared" ca="1" si="7016"/>
        <v>1</v>
      </c>
      <c r="EN344" s="14">
        <f t="shared" ca="1" si="7017"/>
        <v>318</v>
      </c>
      <c r="EO344" s="14" t="str">
        <f t="shared" ca="1" si="7018"/>
        <v>q_99.c1</v>
      </c>
      <c r="EP344" s="14" t="str">
        <f t="shared" ca="1" si="7019"/>
        <v xml:space="preserve">Was the patient included in other genomic studies (q_99.c1): Values must be numeric. </v>
      </c>
      <c r="EQ344" s="14" t="str">
        <f t="shared" ca="1" si="7020"/>
        <v/>
      </c>
    </row>
    <row r="345" spans="2:147" s="14" customFormat="1">
      <c r="B345" s="14" t="str">
        <f t="shared" ca="1" si="6950"/>
        <v/>
      </c>
      <c r="C345" s="14">
        <f t="shared" ca="1" si="6951"/>
        <v>319</v>
      </c>
      <c r="D345" s="14">
        <f t="shared" si="6952"/>
        <v>343</v>
      </c>
      <c r="E345" s="14" t="str">
        <f t="shared" ca="1" si="6953"/>
        <v>I</v>
      </c>
      <c r="F345" s="14" t="str">
        <f t="shared" ca="1" si="6954"/>
        <v>q_99.c2</v>
      </c>
      <c r="G345" s="14" t="str">
        <f t="shared" ca="1" si="6955"/>
        <v>Genomic study name 1</v>
      </c>
      <c r="H345" s="14" t="b">
        <f t="shared" ca="1" si="6956"/>
        <v>1</v>
      </c>
      <c r="I345" s="14" t="str">
        <f ca="1">IF($H345,ADDRESS(3,(D345+1)*2-1,4,,"["&amp;wew!$G$7&amp;"]"&amp;_sheetname_labels)&amp;":"&amp;ADDRESS(2+ster!$B$20,(D345+1)*2-1,4),"")</f>
        <v>[DBTemplate.xlsm]labels!ZK3:ZK725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6957"/>
        <v>0</v>
      </c>
      <c r="N345" s="14">
        <f t="shared" ca="1" si="6958"/>
        <v>0</v>
      </c>
      <c r="O345" s="14" t="str">
        <f t="shared" ca="1" si="6959"/>
        <v>q_99.c2</v>
      </c>
      <c r="P345" s="14" t="str">
        <f t="shared" ca="1" si="6960"/>
        <v>Genomic study name 1</v>
      </c>
      <c r="Q345" s="14" t="str">
        <f ca="1">IF($BP345,ADDRESS(3,D345+1,4,,"["&amp;wew!$G$7&amp;"]"&amp;_sheetname_dataframe)&amp;":"&amp;ADDRESS(2+ster!$C$14,D345+1,4),"")</f>
        <v>[DBTemplate.xlsm]data_frame!MF3:MF3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6961"/>
        <v>0</v>
      </c>
      <c r="AA345" s="12" t="str">
        <f t="shared" ca="1" si="696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6963"/>
        <v>1</v>
      </c>
      <c r="AE345" s="17" t="b">
        <f t="shared" ca="1" si="696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6965"/>
        <v/>
      </c>
      <c r="AH345" s="17" t="b">
        <f t="shared" ca="1" si="696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6967"/>
        <v/>
      </c>
      <c r="AK345" s="17" t="b">
        <f t="shared" ca="1" si="6968"/>
        <v>0</v>
      </c>
      <c r="AL345" s="17" t="b">
        <f t="shared" ca="1" si="6969"/>
        <v>0</v>
      </c>
      <c r="AM345" s="17" t="b">
        <f t="shared" ca="1" si="6970"/>
        <v>0</v>
      </c>
      <c r="AN345" s="17">
        <f t="shared" ca="1" si="6971"/>
        <v>0</v>
      </c>
      <c r="AO345" s="24" t="str">
        <f t="shared" ca="1" si="6972"/>
        <v/>
      </c>
      <c r="AP345" s="24" t="str">
        <f t="shared" ca="1" si="6973"/>
        <v/>
      </c>
      <c r="AQ345" s="17" t="b">
        <f t="shared" ca="1" si="7305"/>
        <v>0</v>
      </c>
      <c r="AR345" s="17" t="b">
        <f t="shared" ca="1" si="6974"/>
        <v>0</v>
      </c>
      <c r="AS345" s="17" t="b">
        <f t="shared" ca="1" si="6975"/>
        <v>0</v>
      </c>
      <c r="AT345" s="17" t="b">
        <f t="shared" ca="1" si="6976"/>
        <v>1</v>
      </c>
      <c r="AU345" s="17" t="b">
        <f t="shared" ca="1" si="6977"/>
        <v>0</v>
      </c>
      <c r="AV345" s="17" t="b">
        <f t="shared" ca="1" si="6978"/>
        <v>0</v>
      </c>
      <c r="AW345" s="17" t="b">
        <f t="shared" ca="1" si="6979"/>
        <v>0</v>
      </c>
      <c r="AX345" s="14" t="b">
        <f t="array" aca="1" ref="AX345" ca="1">IF(H345,N345&gt;0,"")</f>
        <v>0</v>
      </c>
      <c r="AY345" s="17" t="str">
        <f t="shared" ca="1" si="6980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6981"/>
        <v>0</v>
      </c>
      <c r="BB345" s="17" t="b">
        <v>0</v>
      </c>
      <c r="BC345" s="17" t="str">
        <f t="shared" ca="1" si="6982"/>
        <v/>
      </c>
      <c r="BD345" s="17" t="str">
        <f t="shared" ca="1" si="6983"/>
        <v/>
      </c>
      <c r="BE345" s="17" t="b">
        <f t="shared" ca="1" si="7306"/>
        <v>0</v>
      </c>
      <c r="BF345" s="17" t="str">
        <f t="shared" ca="1" si="7307"/>
        <v/>
      </c>
      <c r="BG345" s="17" t="str">
        <f t="shared" ca="1" si="6984"/>
        <v/>
      </c>
      <c r="BH345" s="17" t="str">
        <f t="shared" ca="1" si="6985"/>
        <v/>
      </c>
      <c r="BI345" s="17" t="str">
        <f t="shared" ca="1" si="6986"/>
        <v/>
      </c>
      <c r="BJ345" s="17" t="b">
        <f t="shared" ca="1" si="6987"/>
        <v>0</v>
      </c>
      <c r="BK345" s="17" t="str">
        <f t="shared" ca="1" si="7308"/>
        <v/>
      </c>
      <c r="BL345" s="17" t="str">
        <f t="shared" ca="1" si="6988"/>
        <v/>
      </c>
      <c r="BM345" s="17" t="str">
        <f t="shared" ca="1" si="6989"/>
        <v>S</v>
      </c>
      <c r="BN345" s="17" t="str">
        <f t="shared" ca="1" si="6990"/>
        <v>S</v>
      </c>
      <c r="BO345" s="17" t="str">
        <f t="shared" ca="1" si="6991"/>
        <v>N</v>
      </c>
      <c r="BP345" s="14" t="b">
        <f t="shared" ca="1" si="6992"/>
        <v>1</v>
      </c>
      <c r="BQ345" s="35"/>
      <c r="BU345" s="14" t="s">
        <v>386</v>
      </c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6993"/>
        <v/>
      </c>
      <c r="DE345" s="14" t="str">
        <f t="shared" ca="1" si="6994"/>
        <v/>
      </c>
      <c r="DF345" s="14" t="str">
        <f t="shared" ca="1" si="6995"/>
        <v/>
      </c>
      <c r="DG345" s="14" t="str">
        <f t="shared" ca="1" si="6996"/>
        <v/>
      </c>
      <c r="DH345" s="14" t="str">
        <f t="shared" ca="1" si="6997"/>
        <v/>
      </c>
      <c r="DI345" s="14" t="str">
        <f t="shared" ca="1" si="6998"/>
        <v/>
      </c>
      <c r="DJ345" s="14" t="str">
        <f t="shared" ca="1" si="6999"/>
        <v/>
      </c>
      <c r="DK345" s="14" t="str">
        <f t="shared" ca="1" si="7000"/>
        <v/>
      </c>
      <c r="DL345" s="14" t="str">
        <f t="shared" ca="1" si="7001"/>
        <v/>
      </c>
      <c r="DM345" s="14" t="str">
        <f t="shared" ca="1" si="7002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003"/>
        <v/>
      </c>
      <c r="DP345" s="14" t="str">
        <f t="shared" ca="1" si="7004"/>
        <v/>
      </c>
      <c r="DQ345" s="14" t="str">
        <f t="shared" ca="1" si="7005"/>
        <v/>
      </c>
      <c r="DR345" s="14" t="str">
        <f t="shared" ca="1" si="7006"/>
        <v/>
      </c>
      <c r="DS345" s="14" t="str">
        <f t="shared" ca="1" si="7007"/>
        <v/>
      </c>
      <c r="DZ345" s="14" t="b">
        <f t="shared" ca="1" si="7008"/>
        <v>0</v>
      </c>
      <c r="EA345" s="14" t="str">
        <f t="shared" ca="1" si="7009"/>
        <v/>
      </c>
      <c r="EB345" s="14" t="str">
        <f t="shared" ca="1" si="7010"/>
        <v/>
      </c>
      <c r="EC345" s="14" t="str">
        <f t="shared" ca="1" si="7011"/>
        <v/>
      </c>
      <c r="ED345" s="14" t="str">
        <f t="shared" ca="1" si="7012"/>
        <v/>
      </c>
      <c r="EE345" s="14" t="str">
        <f t="shared" ca="1" si="7013"/>
        <v/>
      </c>
      <c r="EF345" s="14" t="str">
        <f t="shared" ca="1" si="7014"/>
        <v/>
      </c>
      <c r="EG345" s="14" t="str">
        <f t="shared" ca="1" si="7015"/>
        <v/>
      </c>
      <c r="EM345" s="14" t="b">
        <f t="shared" ca="1" si="7016"/>
        <v>0</v>
      </c>
      <c r="EN345" s="14" t="str">
        <f t="shared" ca="1" si="7017"/>
        <v/>
      </c>
      <c r="EO345" s="14" t="str">
        <f t="shared" ca="1" si="7018"/>
        <v/>
      </c>
      <c r="EP345" s="14" t="str">
        <f t="shared" ca="1" si="7019"/>
        <v/>
      </c>
      <c r="EQ345" s="14" t="str">
        <f t="shared" ca="1" si="7020"/>
        <v/>
      </c>
    </row>
    <row r="346" spans="2:147" s="14" customFormat="1">
      <c r="B346" s="14" t="str">
        <f t="shared" ca="1" si="6950"/>
        <v/>
      </c>
      <c r="C346" s="14">
        <f t="shared" ca="1" si="6951"/>
        <v>320</v>
      </c>
      <c r="D346" s="14">
        <f t="shared" si="6952"/>
        <v>344</v>
      </c>
      <c r="E346" s="14" t="str">
        <f t="shared" ca="1" si="6953"/>
        <v>I</v>
      </c>
      <c r="F346" s="14" t="str">
        <f t="shared" ca="1" si="6954"/>
        <v>q_99.3b</v>
      </c>
      <c r="G346" s="14" t="str">
        <f t="shared" ca="1" si="6955"/>
        <v>Genomic study name 2</v>
      </c>
      <c r="H346" s="14" t="b">
        <f t="shared" ca="1" si="6956"/>
        <v>1</v>
      </c>
      <c r="I346" s="14" t="str">
        <f ca="1">IF($H346,ADDRESS(3,(D346+1)*2-1,4,,"["&amp;wew!$G$7&amp;"]"&amp;_sheetname_labels)&amp;":"&amp;ADDRESS(2+ster!$B$20,(D346+1)*2-1,4),"")</f>
        <v>[DBTemplate.xlsm]labels!ZM3:ZM725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6957"/>
        <v>0</v>
      </c>
      <c r="N346" s="14">
        <f t="shared" ca="1" si="6958"/>
        <v>0</v>
      </c>
      <c r="O346" s="14" t="str">
        <f t="shared" ca="1" si="6959"/>
        <v>q_99.3b</v>
      </c>
      <c r="P346" s="14" t="str">
        <f t="shared" ca="1" si="6960"/>
        <v>Genomic study name 2</v>
      </c>
      <c r="Q346" s="14" t="str">
        <f ca="1">IF($BP346,ADDRESS(3,D346+1,4,,"["&amp;wew!$G$7&amp;"]"&amp;_sheetname_dataframe)&amp;":"&amp;ADDRESS(2+ster!$C$14,D346+1,4),"")</f>
        <v>[DBTemplate.xlsm]data_frame!MG3:MG3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6961"/>
        <v>0</v>
      </c>
      <c r="AA346" s="12" t="str">
        <f t="shared" ca="1" si="696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6963"/>
        <v>1</v>
      </c>
      <c r="AE346" s="17" t="b">
        <f t="shared" ca="1" si="696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6965"/>
        <v/>
      </c>
      <c r="AH346" s="17" t="b">
        <f t="shared" ca="1" si="696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6967"/>
        <v/>
      </c>
      <c r="AK346" s="17" t="b">
        <f t="shared" ca="1" si="6968"/>
        <v>0</v>
      </c>
      <c r="AL346" s="17" t="b">
        <f t="shared" ca="1" si="6969"/>
        <v>0</v>
      </c>
      <c r="AM346" s="17" t="b">
        <f t="shared" ca="1" si="6970"/>
        <v>0</v>
      </c>
      <c r="AN346" s="17">
        <f t="shared" ca="1" si="6971"/>
        <v>0</v>
      </c>
      <c r="AO346" s="24" t="str">
        <f t="shared" ca="1" si="6972"/>
        <v/>
      </c>
      <c r="AP346" s="24" t="str">
        <f t="shared" ca="1" si="6973"/>
        <v/>
      </c>
      <c r="AQ346" s="17" t="b">
        <f t="shared" ca="1" si="7305"/>
        <v>0</v>
      </c>
      <c r="AR346" s="17" t="b">
        <f t="shared" ca="1" si="6974"/>
        <v>0</v>
      </c>
      <c r="AS346" s="17" t="b">
        <f t="shared" ca="1" si="6975"/>
        <v>0</v>
      </c>
      <c r="AT346" s="17" t="b">
        <f t="shared" ca="1" si="6976"/>
        <v>1</v>
      </c>
      <c r="AU346" s="17" t="b">
        <f t="shared" ca="1" si="6977"/>
        <v>0</v>
      </c>
      <c r="AV346" s="17" t="b">
        <f t="shared" ca="1" si="6978"/>
        <v>0</v>
      </c>
      <c r="AW346" s="17" t="b">
        <f t="shared" ca="1" si="6979"/>
        <v>0</v>
      </c>
      <c r="AX346" s="14" t="b">
        <f t="array" aca="1" ref="AX346" ca="1">IF(H346,N346&gt;0,"")</f>
        <v>0</v>
      </c>
      <c r="AY346" s="17" t="str">
        <f t="shared" ca="1" si="6980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6981"/>
        <v>0</v>
      </c>
      <c r="BB346" s="17" t="b">
        <v>0</v>
      </c>
      <c r="BC346" s="17" t="str">
        <f t="shared" ca="1" si="6982"/>
        <v/>
      </c>
      <c r="BD346" s="17" t="str">
        <f t="shared" ca="1" si="6983"/>
        <v/>
      </c>
      <c r="BE346" s="17" t="b">
        <f t="shared" ca="1" si="7306"/>
        <v>0</v>
      </c>
      <c r="BF346" s="17" t="str">
        <f t="shared" ca="1" si="7307"/>
        <v/>
      </c>
      <c r="BG346" s="17" t="str">
        <f t="shared" ca="1" si="6984"/>
        <v/>
      </c>
      <c r="BH346" s="17" t="str">
        <f t="shared" ca="1" si="6985"/>
        <v/>
      </c>
      <c r="BI346" s="17" t="str">
        <f t="shared" ca="1" si="6986"/>
        <v/>
      </c>
      <c r="BJ346" s="17" t="b">
        <f t="shared" ca="1" si="6987"/>
        <v>0</v>
      </c>
      <c r="BK346" s="17" t="str">
        <f t="shared" ca="1" si="7308"/>
        <v/>
      </c>
      <c r="BL346" s="17" t="str">
        <f t="shared" ca="1" si="6988"/>
        <v/>
      </c>
      <c r="BM346" s="17" t="str">
        <f t="shared" ca="1" si="6989"/>
        <v>S</v>
      </c>
      <c r="BN346" s="17" t="str">
        <f t="shared" ca="1" si="6990"/>
        <v>S</v>
      </c>
      <c r="BO346" s="17" t="str">
        <f t="shared" ca="1" si="6991"/>
        <v>N</v>
      </c>
      <c r="BP346" s="14" t="b">
        <f t="shared" ca="1" si="6992"/>
        <v>1</v>
      </c>
      <c r="BQ346" s="35"/>
      <c r="BU346" s="14" t="s">
        <v>386</v>
      </c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6993"/>
        <v/>
      </c>
      <c r="DE346" s="14" t="str">
        <f t="shared" ca="1" si="6994"/>
        <v/>
      </c>
      <c r="DF346" s="14" t="str">
        <f t="shared" ca="1" si="6995"/>
        <v/>
      </c>
      <c r="DG346" s="14" t="str">
        <f t="shared" ca="1" si="6996"/>
        <v/>
      </c>
      <c r="DH346" s="14" t="str">
        <f t="shared" ca="1" si="6997"/>
        <v/>
      </c>
      <c r="DI346" s="14" t="str">
        <f t="shared" ca="1" si="6998"/>
        <v/>
      </c>
      <c r="DJ346" s="14" t="str">
        <f t="shared" ca="1" si="6999"/>
        <v/>
      </c>
      <c r="DK346" s="14" t="str">
        <f t="shared" ca="1" si="7000"/>
        <v/>
      </c>
      <c r="DL346" s="14" t="str">
        <f t="shared" ca="1" si="7001"/>
        <v/>
      </c>
      <c r="DM346" s="14" t="str">
        <f t="shared" ca="1" si="7002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003"/>
        <v/>
      </c>
      <c r="DP346" s="14" t="str">
        <f t="shared" ca="1" si="7004"/>
        <v/>
      </c>
      <c r="DQ346" s="14" t="str">
        <f t="shared" ca="1" si="7005"/>
        <v/>
      </c>
      <c r="DR346" s="14" t="str">
        <f t="shared" ca="1" si="7006"/>
        <v/>
      </c>
      <c r="DS346" s="14" t="str">
        <f t="shared" ca="1" si="7007"/>
        <v/>
      </c>
      <c r="DZ346" s="14" t="b">
        <f t="shared" ca="1" si="7008"/>
        <v>0</v>
      </c>
      <c r="EA346" s="14" t="str">
        <f t="shared" ca="1" si="7009"/>
        <v/>
      </c>
      <c r="EB346" s="14" t="str">
        <f t="shared" ca="1" si="7010"/>
        <v/>
      </c>
      <c r="EC346" s="14" t="str">
        <f t="shared" ca="1" si="7011"/>
        <v/>
      </c>
      <c r="ED346" s="14" t="str">
        <f t="shared" ca="1" si="7012"/>
        <v/>
      </c>
      <c r="EE346" s="14" t="str">
        <f t="shared" ca="1" si="7013"/>
        <v/>
      </c>
      <c r="EF346" s="14" t="str">
        <f t="shared" ca="1" si="7014"/>
        <v/>
      </c>
      <c r="EG346" s="14" t="str">
        <f t="shared" ca="1" si="7015"/>
        <v/>
      </c>
      <c r="EM346" s="14" t="b">
        <f t="shared" ca="1" si="7016"/>
        <v>0</v>
      </c>
      <c r="EN346" s="14" t="str">
        <f t="shared" ca="1" si="7017"/>
        <v/>
      </c>
      <c r="EO346" s="14" t="str">
        <f t="shared" ca="1" si="7018"/>
        <v/>
      </c>
      <c r="EP346" s="14" t="str">
        <f t="shared" ca="1" si="7019"/>
        <v/>
      </c>
      <c r="EQ346" s="14" t="str">
        <f t="shared" ca="1" si="7020"/>
        <v/>
      </c>
    </row>
    <row r="347" spans="2:147" s="14" customFormat="1">
      <c r="B347" s="14" t="str">
        <f t="shared" ca="1" si="6950"/>
        <v/>
      </c>
      <c r="C347" s="14">
        <f t="shared" ca="1" si="6951"/>
        <v>321</v>
      </c>
      <c r="D347" s="14">
        <f t="shared" si="6952"/>
        <v>345</v>
      </c>
      <c r="E347" s="14" t="str">
        <f t="shared" ca="1" si="6953"/>
        <v>N</v>
      </c>
      <c r="F347" s="14" t="str">
        <f t="shared" ca="1" si="6954"/>
        <v>q_100a_1</v>
      </c>
      <c r="G347" s="14" t="str">
        <f t="shared" ca="1" si="6955"/>
        <v>Which family member 1 had a history of ALS</v>
      </c>
      <c r="H347" s="14" t="b">
        <f t="shared" ca="1" si="6956"/>
        <v>1</v>
      </c>
      <c r="I347" s="14" t="str">
        <f ca="1">IF($H347,ADDRESS(3,(D347+1)*2-1,4,,"["&amp;wew!$G$7&amp;"]"&amp;_sheetname_labels)&amp;":"&amp;ADDRESS(2+ster!$B$20,(D347+1)*2-1,4),"")</f>
        <v>[DBTemplate.xlsm]labels!ZO3:ZO725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[DBTemplate.xlsm]labels!ZO3:ZO35</v>
      </c>
      <c r="L347" s="14" t="str">
        <f ca="1">IF($H347,IF($J347&gt;0,ADDRESS(3,(D347+1)*2,4,,"["&amp;wew!$G$7&amp;"]"&amp;_sheetname_labels)&amp;":"&amp;ADDRESS(2+J347,(D347+1)*2,4),""),"")</f>
        <v>[DBTemplate.xlsm]labels!ZP3:ZP35</v>
      </c>
      <c r="M347" s="14">
        <f t="shared" ca="1" si="6957"/>
        <v>0</v>
      </c>
      <c r="N347" s="14">
        <f t="shared" ca="1" si="6958"/>
        <v>33</v>
      </c>
      <c r="O347" s="14" t="str">
        <f t="shared" ca="1" si="6959"/>
        <v>q_100a_1</v>
      </c>
      <c r="P347" s="14" t="str">
        <f t="shared" ca="1" si="6960"/>
        <v>Which family member 1 had a history of ALS</v>
      </c>
      <c r="Q347" s="14" t="str">
        <f ca="1">IF($BP347,ADDRESS(3,D347+1,4,,"["&amp;wew!$G$7&amp;"]"&amp;_sheetname_dataframe)&amp;":"&amp;ADDRESS(2+ster!$C$14,D347+1,4),"")</f>
        <v>[DBTemplate.xlsm]data_frame!MH3:MH3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6961"/>
        <v>0</v>
      </c>
      <c r="AA347" s="12" t="str">
        <f t="shared" ca="1" si="696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6963"/>
        <v>1</v>
      </c>
      <c r="AE347" s="17" t="b">
        <f t="shared" ca="1" si="696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6965"/>
        <v/>
      </c>
      <c r="AH347" s="17" t="b">
        <f t="shared" ca="1" si="696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6967"/>
        <v/>
      </c>
      <c r="AK347" s="17" t="b">
        <f t="shared" ca="1" si="6968"/>
        <v>0</v>
      </c>
      <c r="AL347" s="17" t="b">
        <f t="shared" ca="1" si="6969"/>
        <v>0</v>
      </c>
      <c r="AM347" s="17" t="b">
        <f t="shared" ca="1" si="6970"/>
        <v>0</v>
      </c>
      <c r="AN347" s="17">
        <f t="shared" ca="1" si="6971"/>
        <v>0</v>
      </c>
      <c r="AO347" s="24" t="str">
        <f t="shared" ca="1" si="6972"/>
        <v/>
      </c>
      <c r="AP347" s="24" t="str">
        <f t="shared" ca="1" si="6973"/>
        <v/>
      </c>
      <c r="AQ347" s="17" t="b">
        <f t="shared" ca="1" si="7305"/>
        <v>0</v>
      </c>
      <c r="AR347" s="17" t="b">
        <f t="shared" ca="1" si="6974"/>
        <v>0</v>
      </c>
      <c r="AS347" s="17" t="b">
        <f t="shared" ca="1" si="6975"/>
        <v>0</v>
      </c>
      <c r="AT347" s="17" t="b">
        <f t="shared" ca="1" si="6976"/>
        <v>0</v>
      </c>
      <c r="AU347" s="17" t="b">
        <f t="shared" ca="1" si="6977"/>
        <v>1</v>
      </c>
      <c r="AV347" s="17" t="b">
        <f t="shared" ca="1" si="6978"/>
        <v>0</v>
      </c>
      <c r="AW347" s="17" t="b">
        <f t="shared" ca="1" si="6979"/>
        <v>0</v>
      </c>
      <c r="AX347" s="14" t="b">
        <f t="array" aca="1" ref="AX347" ca="1">IF(H347,N347&gt;0,"")</f>
        <v>1</v>
      </c>
      <c r="AY347" s="17" t="str">
        <f t="shared" ca="1" si="6980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6981"/>
        <v>1</v>
      </c>
      <c r="BB347" s="17" t="b">
        <v>0</v>
      </c>
      <c r="BC347" s="17" t="b">
        <f t="shared" ca="1" si="6982"/>
        <v>0</v>
      </c>
      <c r="BD347" s="17" t="b">
        <f t="shared" ca="1" si="6983"/>
        <v>1</v>
      </c>
      <c r="BE347" s="17" t="str">
        <f t="shared" ca="1" si="7306"/>
        <v/>
      </c>
      <c r="BF347" s="17" t="b">
        <f t="shared" ca="1" si="7307"/>
        <v>0</v>
      </c>
      <c r="BG347" s="17" t="b">
        <f t="shared" ca="1" si="6984"/>
        <v>0</v>
      </c>
      <c r="BH347" s="17" t="b">
        <f t="shared" ca="1" si="6985"/>
        <v>1</v>
      </c>
      <c r="BI347" s="17">
        <f t="shared" ca="1" si="6986"/>
        <v>3</v>
      </c>
      <c r="BJ347" s="17" t="b">
        <f t="shared" ca="1" si="6987"/>
        <v>0</v>
      </c>
      <c r="BK347" s="17" t="str">
        <f t="shared" ca="1" si="7308"/>
        <v/>
      </c>
      <c r="BL347" s="17" t="str">
        <f t="shared" ca="1" si="6988"/>
        <v/>
      </c>
      <c r="BM347" s="17" t="str">
        <f t="shared" ca="1" si="6989"/>
        <v>L</v>
      </c>
      <c r="BN347" s="17" t="str">
        <f t="shared" ca="1" si="6990"/>
        <v>L</v>
      </c>
      <c r="BO347" s="17" t="str">
        <f t="shared" ca="1" si="6991"/>
        <v>N</v>
      </c>
      <c r="BP347" s="14" t="b">
        <f t="shared" ca="1" si="6992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6993"/>
        <v/>
      </c>
      <c r="DE347" s="14" t="str">
        <f t="shared" ca="1" si="6994"/>
        <v/>
      </c>
      <c r="DF347" s="14" t="str">
        <f t="shared" ca="1" si="6995"/>
        <v/>
      </c>
      <c r="DG347" s="14" t="str">
        <f t="shared" ca="1" si="6996"/>
        <v/>
      </c>
      <c r="DH347" s="14" t="str">
        <f t="shared" ca="1" si="6997"/>
        <v/>
      </c>
      <c r="DI347" s="14" t="str">
        <f t="shared" ca="1" si="6998"/>
        <v/>
      </c>
      <c r="DJ347" s="14" t="str">
        <f t="shared" ca="1" si="6999"/>
        <v/>
      </c>
      <c r="DK347" s="14" t="str">
        <f t="shared" ca="1" si="7000"/>
        <v/>
      </c>
      <c r="DL347" s="14" t="str">
        <f t="shared" ca="1" si="7001"/>
        <v/>
      </c>
      <c r="DM347" s="14" t="str">
        <f t="shared" ca="1" si="7002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003"/>
        <v/>
      </c>
      <c r="DP347" s="14" t="str">
        <f t="shared" ca="1" si="7004"/>
        <v/>
      </c>
      <c r="DQ347" s="14" t="str">
        <f t="shared" ca="1" si="7005"/>
        <v/>
      </c>
      <c r="DR347" s="14" t="str">
        <f t="shared" ca="1" si="7006"/>
        <v/>
      </c>
      <c r="DS347" s="14" t="str">
        <f t="shared" ca="1" si="7007"/>
        <v/>
      </c>
      <c r="DZ347" s="14" t="b">
        <f t="shared" ca="1" si="7008"/>
        <v>0</v>
      </c>
      <c r="EA347" s="14" t="str">
        <f t="shared" ca="1" si="7009"/>
        <v>Which family member 1 had a history of ALS (q_100a_1)</v>
      </c>
      <c r="EB347" s="14" t="str">
        <f t="shared" ca="1" si="7010"/>
        <v xml:space="preserve">Values must be numeric. </v>
      </c>
      <c r="EC347" s="14" t="str">
        <f t="shared" ca="1" si="7011"/>
        <v xml:space="preserve">Which family member 1 had a history of ALS (q_100a_1): Values must be numeric. </v>
      </c>
      <c r="ED347" s="14" t="str">
        <f t="shared" ca="1" si="7012"/>
        <v/>
      </c>
      <c r="EE347" s="14" t="str">
        <f t="shared" ca="1" si="7013"/>
        <v>Values must be numeric</v>
      </c>
      <c r="EF347" s="14" t="str">
        <f t="shared" ca="1" si="7014"/>
        <v/>
      </c>
      <c r="EG347" s="14" t="str">
        <f t="shared" ca="1" si="7015"/>
        <v/>
      </c>
      <c r="EM347" s="14" t="b">
        <f t="shared" ca="1" si="7016"/>
        <v>1</v>
      </c>
      <c r="EN347" s="14">
        <f t="shared" ca="1" si="7017"/>
        <v>321</v>
      </c>
      <c r="EO347" s="14" t="str">
        <f t="shared" ca="1" si="7018"/>
        <v>q_100a_1</v>
      </c>
      <c r="EP347" s="14" t="str">
        <f t="shared" ca="1" si="7019"/>
        <v xml:space="preserve">Which family member 1 had a history of ALS (q_100a_1): Values must be numeric. </v>
      </c>
      <c r="EQ347" s="14" t="str">
        <f t="shared" ca="1" si="7020"/>
        <v/>
      </c>
    </row>
    <row r="348" spans="2:147" s="14" customFormat="1">
      <c r="B348" s="14" t="str">
        <f t="shared" ca="1" si="6950"/>
        <v/>
      </c>
      <c r="C348" s="14">
        <f t="shared" ca="1" si="6951"/>
        <v>322</v>
      </c>
      <c r="D348" s="14">
        <f t="shared" si="6952"/>
        <v>346</v>
      </c>
      <c r="E348" s="14" t="str">
        <f t="shared" ca="1" si="6953"/>
        <v>I</v>
      </c>
      <c r="F348" s="14" t="str">
        <f t="shared" ca="1" si="6954"/>
        <v>q_100a_2</v>
      </c>
      <c r="G348" s="14" t="str">
        <f t="shared" ca="1" si="6955"/>
        <v>How many family members 1 had a history of ALS</v>
      </c>
      <c r="H348" s="14" t="b">
        <f t="shared" ca="1" si="6956"/>
        <v>1</v>
      </c>
      <c r="I348" s="14" t="str">
        <f ca="1">IF($H348,ADDRESS(3,(D348+1)*2-1,4,,"["&amp;wew!$G$7&amp;"]"&amp;_sheetname_labels)&amp;":"&amp;ADDRESS(2+ster!$B$20,(D348+1)*2-1,4),"")</f>
        <v>[DBTemplate.xlsm]labels!ZQ3:ZQ725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6957"/>
        <v>0</v>
      </c>
      <c r="N348" s="14">
        <f t="shared" ca="1" si="6958"/>
        <v>0</v>
      </c>
      <c r="O348" s="14" t="str">
        <f t="shared" ca="1" si="6959"/>
        <v>q_100a_2</v>
      </c>
      <c r="P348" s="14" t="str">
        <f t="shared" ca="1" si="6960"/>
        <v>How many family members 1 had a history of ALS</v>
      </c>
      <c r="Q348" s="14" t="str">
        <f ca="1">IF($BP348,ADDRESS(3,D348+1,4,,"["&amp;wew!$G$7&amp;"]"&amp;_sheetname_dataframe)&amp;":"&amp;ADDRESS(2+ster!$C$14,D348+1,4),"")</f>
        <v>[DBTemplate.xlsm]data_frame!MI3:MI3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6961"/>
        <v>0</v>
      </c>
      <c r="AA348" s="12" t="str">
        <f t="shared" ca="1" si="696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6963"/>
        <v>1</v>
      </c>
      <c r="AE348" s="17" t="b">
        <f t="shared" ca="1" si="696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6965"/>
        <v/>
      </c>
      <c r="AH348" s="17" t="b">
        <f t="shared" ca="1" si="696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6967"/>
        <v/>
      </c>
      <c r="AK348" s="17" t="b">
        <f t="shared" ca="1" si="6968"/>
        <v>0</v>
      </c>
      <c r="AL348" s="17" t="b">
        <f t="shared" ca="1" si="6969"/>
        <v>0</v>
      </c>
      <c r="AM348" s="17" t="b">
        <f t="shared" ca="1" si="6970"/>
        <v>1</v>
      </c>
      <c r="AN348" s="17">
        <f t="shared" ca="1" si="6971"/>
        <v>0</v>
      </c>
      <c r="AO348" s="24" t="str">
        <f t="shared" ca="1" si="6972"/>
        <v/>
      </c>
      <c r="AP348" s="24" t="str">
        <f t="shared" ca="1" si="6973"/>
        <v/>
      </c>
      <c r="AQ348" s="17" t="b">
        <f t="shared" ca="1" si="7305"/>
        <v>0</v>
      </c>
      <c r="AR348" s="17" t="b">
        <f t="shared" ca="1" si="6974"/>
        <v>0</v>
      </c>
      <c r="AS348" s="17" t="b">
        <f t="shared" ca="1" si="6975"/>
        <v>0</v>
      </c>
      <c r="AT348" s="17" t="b">
        <f t="shared" ca="1" si="6976"/>
        <v>0</v>
      </c>
      <c r="AU348" s="17" t="b">
        <f t="shared" ca="1" si="6977"/>
        <v>1</v>
      </c>
      <c r="AV348" s="17" t="b">
        <f t="shared" ca="1" si="6978"/>
        <v>0</v>
      </c>
      <c r="AW348" s="17" t="b">
        <f t="shared" ca="1" si="6979"/>
        <v>0</v>
      </c>
      <c r="AX348" s="14" t="b">
        <f t="array" aca="1" ref="AX348" ca="1">IF(H348,N348&gt;0,"")</f>
        <v>0</v>
      </c>
      <c r="AY348" s="17" t="str">
        <f t="shared" ca="1" si="6980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6981"/>
        <v>0</v>
      </c>
      <c r="BB348" s="17" t="b">
        <v>0</v>
      </c>
      <c r="BC348" s="17" t="str">
        <f t="shared" ca="1" si="6982"/>
        <v/>
      </c>
      <c r="BD348" s="17" t="str">
        <f t="shared" ca="1" si="6983"/>
        <v/>
      </c>
      <c r="BE348" s="17" t="b">
        <f t="shared" ca="1" si="7306"/>
        <v>0</v>
      </c>
      <c r="BF348" s="17" t="str">
        <f t="shared" ca="1" si="7307"/>
        <v/>
      </c>
      <c r="BG348" s="17" t="str">
        <f t="shared" ca="1" si="6984"/>
        <v/>
      </c>
      <c r="BH348" s="17" t="str">
        <f t="shared" ca="1" si="6985"/>
        <v/>
      </c>
      <c r="BI348" s="17" t="str">
        <f t="shared" ca="1" si="6986"/>
        <v/>
      </c>
      <c r="BJ348" s="17" t="b">
        <f t="shared" ca="1" si="6987"/>
        <v>0</v>
      </c>
      <c r="BK348" s="17" t="b">
        <f t="shared" ca="1" si="7308"/>
        <v>1</v>
      </c>
      <c r="BL348" s="17" t="b">
        <f t="shared" ca="1" si="6988"/>
        <v>0</v>
      </c>
      <c r="BM348" s="17" t="str">
        <f t="shared" ca="1" si="6989"/>
        <v>I</v>
      </c>
      <c r="BN348" s="17" t="str">
        <f t="shared" ca="1" si="6990"/>
        <v>I</v>
      </c>
      <c r="BO348" s="17" t="str">
        <f t="shared" ca="1" si="6991"/>
        <v>I</v>
      </c>
      <c r="BP348" s="14" t="b">
        <f t="shared" ca="1" si="6992"/>
        <v>1</v>
      </c>
      <c r="BQ348" s="35"/>
      <c r="BU348" s="14" t="s">
        <v>387</v>
      </c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6993"/>
        <v/>
      </c>
      <c r="DE348" s="14" t="str">
        <f t="shared" ca="1" si="6994"/>
        <v/>
      </c>
      <c r="DF348" s="14" t="str">
        <f t="shared" ca="1" si="6995"/>
        <v/>
      </c>
      <c r="DG348" s="14" t="str">
        <f t="shared" ca="1" si="6996"/>
        <v/>
      </c>
      <c r="DH348" s="14" t="str">
        <f t="shared" ca="1" si="6997"/>
        <v/>
      </c>
      <c r="DI348" s="14" t="str">
        <f t="shared" ca="1" si="6998"/>
        <v/>
      </c>
      <c r="DJ348" s="14" t="str">
        <f t="shared" ca="1" si="6999"/>
        <v/>
      </c>
      <c r="DK348" s="14" t="str">
        <f t="shared" ca="1" si="7000"/>
        <v/>
      </c>
      <c r="DL348" s="14" t="str">
        <f t="shared" ca="1" si="7001"/>
        <v/>
      </c>
      <c r="DM348" s="14" t="str">
        <f t="shared" ca="1" si="7002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003"/>
        <v/>
      </c>
      <c r="DP348" s="14" t="str">
        <f t="shared" ca="1" si="7004"/>
        <v/>
      </c>
      <c r="DQ348" s="14" t="str">
        <f t="shared" ca="1" si="7005"/>
        <v/>
      </c>
      <c r="DR348" s="14" t="str">
        <f t="shared" ca="1" si="7006"/>
        <v/>
      </c>
      <c r="DS348" s="14" t="str">
        <f t="shared" ca="1" si="7007"/>
        <v/>
      </c>
      <c r="DZ348" s="14" t="b">
        <f t="shared" ca="1" si="7008"/>
        <v>0</v>
      </c>
      <c r="EA348" s="14" t="str">
        <f t="shared" ca="1" si="7009"/>
        <v>How many family members 1 had a history of ALS (q_100a_2)</v>
      </c>
      <c r="EB348" s="14" t="str">
        <f t="shared" ca="1" si="7010"/>
        <v xml:space="preserve">Values must be numeric. </v>
      </c>
      <c r="EC348" s="14" t="str">
        <f t="shared" ca="1" si="7011"/>
        <v xml:space="preserve">How many family members 1 had a history of ALS (q_100a_2): Values must be numeric. </v>
      </c>
      <c r="ED348" s="14" t="str">
        <f t="shared" ca="1" si="7012"/>
        <v/>
      </c>
      <c r="EE348" s="14" t="str">
        <f t="shared" ca="1" si="7013"/>
        <v>Values must be numeric</v>
      </c>
      <c r="EF348" s="14" t="str">
        <f t="shared" ca="1" si="7014"/>
        <v/>
      </c>
      <c r="EG348" s="14" t="str">
        <f t="shared" ca="1" si="7015"/>
        <v/>
      </c>
      <c r="EM348" s="14" t="b">
        <f t="shared" ca="1" si="7016"/>
        <v>1</v>
      </c>
      <c r="EN348" s="14">
        <f t="shared" ca="1" si="7017"/>
        <v>322</v>
      </c>
      <c r="EO348" s="14" t="str">
        <f t="shared" ca="1" si="7018"/>
        <v>q_100a_2</v>
      </c>
      <c r="EP348" s="14" t="str">
        <f t="shared" ca="1" si="7019"/>
        <v xml:space="preserve">How many family members 1 had a history of ALS (q_100a_2): Values must be numeric. </v>
      </c>
      <c r="EQ348" s="14" t="str">
        <f t="shared" ca="1" si="7020"/>
        <v/>
      </c>
    </row>
    <row r="349" spans="2:147" s="14" customFormat="1">
      <c r="B349" s="14" t="str">
        <f t="shared" ca="1" si="6950"/>
        <v/>
      </c>
      <c r="C349" s="14">
        <f t="shared" ca="1" si="6951"/>
        <v>323</v>
      </c>
      <c r="D349" s="14">
        <f t="shared" si="6952"/>
        <v>347</v>
      </c>
      <c r="E349" s="14" t="str">
        <f t="shared" ca="1" si="6953"/>
        <v>N</v>
      </c>
      <c r="F349" s="14" t="str">
        <f t="shared" ca="1" si="6954"/>
        <v>q_100b_1</v>
      </c>
      <c r="G349" s="14" t="str">
        <f t="shared" ca="1" si="6955"/>
        <v>Which family member 2 had a history of ALS</v>
      </c>
      <c r="H349" s="14" t="b">
        <f t="shared" ca="1" si="6956"/>
        <v>1</v>
      </c>
      <c r="I349" s="14" t="str">
        <f ca="1">IF($H349,ADDRESS(3,(D349+1)*2-1,4,,"["&amp;wew!$G$7&amp;"]"&amp;_sheetname_labels)&amp;":"&amp;ADDRESS(2+ster!$B$20,(D349+1)*2-1,4),"")</f>
        <v>[DBTemplate.xlsm]labels!ZS3:ZS725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[DBTemplate.xlsm]labels!ZS3:ZS35</v>
      </c>
      <c r="L349" s="14" t="str">
        <f ca="1">IF($H349,IF($J349&gt;0,ADDRESS(3,(D349+1)*2,4,,"["&amp;wew!$G$7&amp;"]"&amp;_sheetname_labels)&amp;":"&amp;ADDRESS(2+J349,(D349+1)*2,4),""),"")</f>
        <v>[DBTemplate.xlsm]labels!ZT3:ZT35</v>
      </c>
      <c r="M349" s="14">
        <f t="shared" ca="1" si="6957"/>
        <v>0</v>
      </c>
      <c r="N349" s="14">
        <f t="shared" ca="1" si="6958"/>
        <v>33</v>
      </c>
      <c r="O349" s="14" t="str">
        <f t="shared" ca="1" si="6959"/>
        <v>q_100b_1</v>
      </c>
      <c r="P349" s="14" t="str">
        <f t="shared" ca="1" si="6960"/>
        <v>Which family member 2 had a history of ALS</v>
      </c>
      <c r="Q349" s="14" t="str">
        <f ca="1">IF($BP349,ADDRESS(3,D349+1,4,,"["&amp;wew!$G$7&amp;"]"&amp;_sheetname_dataframe)&amp;":"&amp;ADDRESS(2+ster!$C$14,D349+1,4),"")</f>
        <v>[DBTemplate.xlsm]data_frame!MJ3:MJ3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6961"/>
        <v>0</v>
      </c>
      <c r="AA349" s="12" t="str">
        <f t="shared" ca="1" si="696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6963"/>
        <v>1</v>
      </c>
      <c r="AE349" s="17" t="b">
        <f t="shared" ca="1" si="696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6965"/>
        <v/>
      </c>
      <c r="AH349" s="17" t="b">
        <f t="shared" ca="1" si="696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6967"/>
        <v/>
      </c>
      <c r="AK349" s="17" t="b">
        <f t="shared" ca="1" si="6968"/>
        <v>0</v>
      </c>
      <c r="AL349" s="17" t="b">
        <f t="shared" ca="1" si="6969"/>
        <v>0</v>
      </c>
      <c r="AM349" s="17" t="b">
        <f t="shared" ca="1" si="6970"/>
        <v>0</v>
      </c>
      <c r="AN349" s="17">
        <f t="shared" ca="1" si="6971"/>
        <v>0</v>
      </c>
      <c r="AO349" s="24" t="str">
        <f t="shared" ca="1" si="6972"/>
        <v/>
      </c>
      <c r="AP349" s="24" t="str">
        <f t="shared" ca="1" si="6973"/>
        <v/>
      </c>
      <c r="AQ349" s="17" t="b">
        <f t="shared" ca="1" si="7305"/>
        <v>0</v>
      </c>
      <c r="AR349" s="17" t="b">
        <f t="shared" ca="1" si="6974"/>
        <v>0</v>
      </c>
      <c r="AS349" s="17" t="b">
        <f t="shared" ca="1" si="6975"/>
        <v>0</v>
      </c>
      <c r="AT349" s="17" t="b">
        <f t="shared" ca="1" si="6976"/>
        <v>0</v>
      </c>
      <c r="AU349" s="17" t="b">
        <f t="shared" ca="1" si="6977"/>
        <v>1</v>
      </c>
      <c r="AV349" s="17" t="b">
        <f t="shared" ca="1" si="6978"/>
        <v>0</v>
      </c>
      <c r="AW349" s="17" t="b">
        <f t="shared" ca="1" si="6979"/>
        <v>0</v>
      </c>
      <c r="AX349" s="14" t="b">
        <f t="array" aca="1" ref="AX349" ca="1">IF(H349,N349&gt;0,"")</f>
        <v>1</v>
      </c>
      <c r="AY349" s="17" t="str">
        <f t="shared" ca="1" si="6980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6981"/>
        <v>1</v>
      </c>
      <c r="BB349" s="17" t="b">
        <v>0</v>
      </c>
      <c r="BC349" s="17" t="b">
        <f t="shared" ca="1" si="6982"/>
        <v>0</v>
      </c>
      <c r="BD349" s="17" t="b">
        <f t="shared" ca="1" si="6983"/>
        <v>1</v>
      </c>
      <c r="BE349" s="17" t="str">
        <f t="shared" ca="1" si="7306"/>
        <v/>
      </c>
      <c r="BF349" s="17" t="b">
        <f t="shared" ca="1" si="7307"/>
        <v>0</v>
      </c>
      <c r="BG349" s="17" t="b">
        <f t="shared" ca="1" si="6984"/>
        <v>0</v>
      </c>
      <c r="BH349" s="17" t="b">
        <f t="shared" ca="1" si="6985"/>
        <v>1</v>
      </c>
      <c r="BI349" s="17">
        <f t="shared" ca="1" si="6986"/>
        <v>3</v>
      </c>
      <c r="BJ349" s="17" t="b">
        <f t="shared" ca="1" si="6987"/>
        <v>0</v>
      </c>
      <c r="BK349" s="17" t="str">
        <f t="shared" ca="1" si="7308"/>
        <v/>
      </c>
      <c r="BL349" s="17" t="str">
        <f t="shared" ca="1" si="6988"/>
        <v/>
      </c>
      <c r="BM349" s="17" t="str">
        <f t="shared" ca="1" si="6989"/>
        <v>L</v>
      </c>
      <c r="BN349" s="17" t="str">
        <f t="shared" ca="1" si="6990"/>
        <v>L</v>
      </c>
      <c r="BO349" s="17" t="str">
        <f t="shared" ca="1" si="6991"/>
        <v>N</v>
      </c>
      <c r="BP349" s="14" t="b">
        <f t="shared" ca="1" si="6992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6993"/>
        <v/>
      </c>
      <c r="DE349" s="14" t="str">
        <f t="shared" ca="1" si="6994"/>
        <v/>
      </c>
      <c r="DF349" s="14" t="str">
        <f t="shared" ca="1" si="6995"/>
        <v/>
      </c>
      <c r="DG349" s="14" t="str">
        <f t="shared" ca="1" si="6996"/>
        <v/>
      </c>
      <c r="DH349" s="14" t="str">
        <f t="shared" ca="1" si="6997"/>
        <v/>
      </c>
      <c r="DI349" s="14" t="str">
        <f t="shared" ca="1" si="6998"/>
        <v/>
      </c>
      <c r="DJ349" s="14" t="str">
        <f t="shared" ca="1" si="6999"/>
        <v/>
      </c>
      <c r="DK349" s="14" t="str">
        <f t="shared" ca="1" si="7000"/>
        <v/>
      </c>
      <c r="DL349" s="14" t="str">
        <f t="shared" ca="1" si="7001"/>
        <v/>
      </c>
      <c r="DM349" s="14" t="str">
        <f t="shared" ca="1" si="7002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003"/>
        <v/>
      </c>
      <c r="DP349" s="14" t="str">
        <f t="shared" ca="1" si="7004"/>
        <v/>
      </c>
      <c r="DQ349" s="14" t="str">
        <f t="shared" ca="1" si="7005"/>
        <v/>
      </c>
      <c r="DR349" s="14" t="str">
        <f t="shared" ca="1" si="7006"/>
        <v/>
      </c>
      <c r="DS349" s="14" t="str">
        <f t="shared" ca="1" si="7007"/>
        <v/>
      </c>
      <c r="DZ349" s="14" t="b">
        <f t="shared" ca="1" si="7008"/>
        <v>0</v>
      </c>
      <c r="EA349" s="14" t="str">
        <f t="shared" ca="1" si="7009"/>
        <v>Which family member 2 had a history of ALS (q_100b_1)</v>
      </c>
      <c r="EB349" s="14" t="str">
        <f t="shared" ca="1" si="7010"/>
        <v xml:space="preserve">Values must be numeric. </v>
      </c>
      <c r="EC349" s="14" t="str">
        <f t="shared" ca="1" si="7011"/>
        <v xml:space="preserve">Which family member 2 had a history of ALS (q_100b_1): Values must be numeric. </v>
      </c>
      <c r="ED349" s="14" t="str">
        <f t="shared" ca="1" si="7012"/>
        <v/>
      </c>
      <c r="EE349" s="14" t="str">
        <f t="shared" ca="1" si="7013"/>
        <v>Values must be numeric</v>
      </c>
      <c r="EF349" s="14" t="str">
        <f t="shared" ca="1" si="7014"/>
        <v/>
      </c>
      <c r="EG349" s="14" t="str">
        <f t="shared" ca="1" si="7015"/>
        <v/>
      </c>
      <c r="EM349" s="14" t="b">
        <f t="shared" ca="1" si="7016"/>
        <v>1</v>
      </c>
      <c r="EN349" s="14">
        <f t="shared" ca="1" si="7017"/>
        <v>323</v>
      </c>
      <c r="EO349" s="14" t="str">
        <f t="shared" ca="1" si="7018"/>
        <v>q_100b_1</v>
      </c>
      <c r="EP349" s="14" t="str">
        <f t="shared" ca="1" si="7019"/>
        <v xml:space="preserve">Which family member 2 had a history of ALS (q_100b_1): Values must be numeric. </v>
      </c>
      <c r="EQ349" s="14" t="str">
        <f t="shared" ca="1" si="7020"/>
        <v/>
      </c>
    </row>
    <row r="350" spans="2:147" s="14" customFormat="1">
      <c r="B350" s="14" t="str">
        <f t="shared" ca="1" si="6950"/>
        <v/>
      </c>
      <c r="C350" s="14">
        <f t="shared" ca="1" si="6951"/>
        <v>324</v>
      </c>
      <c r="D350" s="14">
        <f t="shared" si="6952"/>
        <v>348</v>
      </c>
      <c r="E350" s="14" t="str">
        <f t="shared" ca="1" si="6953"/>
        <v>I</v>
      </c>
      <c r="F350" s="14" t="str">
        <f t="shared" ca="1" si="6954"/>
        <v>q_100b_2</v>
      </c>
      <c r="G350" s="14" t="str">
        <f t="shared" ca="1" si="6955"/>
        <v>How many family members 2 had a history of ALS</v>
      </c>
      <c r="H350" s="14" t="b">
        <f t="shared" ca="1" si="6956"/>
        <v>1</v>
      </c>
      <c r="I350" s="14" t="str">
        <f ca="1">IF($H350,ADDRESS(3,(D350+1)*2-1,4,,"["&amp;wew!$G$7&amp;"]"&amp;_sheetname_labels)&amp;":"&amp;ADDRESS(2+ster!$B$20,(D350+1)*2-1,4),"")</f>
        <v>[DBTemplate.xlsm]labels!ZU3:ZU725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6957"/>
        <v>0</v>
      </c>
      <c r="N350" s="14">
        <f t="shared" ca="1" si="6958"/>
        <v>0</v>
      </c>
      <c r="O350" s="14" t="str">
        <f t="shared" ca="1" si="6959"/>
        <v>q_100b_2</v>
      </c>
      <c r="P350" s="14" t="str">
        <f t="shared" ca="1" si="6960"/>
        <v>How many family members 2 had a history of ALS</v>
      </c>
      <c r="Q350" s="14" t="str">
        <f ca="1">IF($BP350,ADDRESS(3,D350+1,4,,"["&amp;wew!$G$7&amp;"]"&amp;_sheetname_dataframe)&amp;":"&amp;ADDRESS(2+ster!$C$14,D350+1,4),"")</f>
        <v>[DBTemplate.xlsm]data_frame!MK3:MK3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6961"/>
        <v>0</v>
      </c>
      <c r="AA350" s="12" t="str">
        <f t="shared" ca="1" si="696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6963"/>
        <v>1</v>
      </c>
      <c r="AE350" s="17" t="b">
        <f t="shared" ca="1" si="696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6965"/>
        <v/>
      </c>
      <c r="AH350" s="17" t="b">
        <f t="shared" ca="1" si="696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6967"/>
        <v/>
      </c>
      <c r="AK350" s="17" t="b">
        <f t="shared" ca="1" si="6968"/>
        <v>0</v>
      </c>
      <c r="AL350" s="17" t="b">
        <f t="shared" ca="1" si="6969"/>
        <v>0</v>
      </c>
      <c r="AM350" s="17" t="b">
        <f t="shared" ca="1" si="6970"/>
        <v>1</v>
      </c>
      <c r="AN350" s="17">
        <f t="shared" ca="1" si="6971"/>
        <v>0</v>
      </c>
      <c r="AO350" s="24" t="str">
        <f t="shared" ca="1" si="6972"/>
        <v/>
      </c>
      <c r="AP350" s="24" t="str">
        <f t="shared" ca="1" si="6973"/>
        <v/>
      </c>
      <c r="AQ350" s="17" t="b">
        <f t="shared" ca="1" si="7305"/>
        <v>0</v>
      </c>
      <c r="AR350" s="17" t="b">
        <f t="shared" ca="1" si="6974"/>
        <v>0</v>
      </c>
      <c r="AS350" s="17" t="b">
        <f t="shared" ca="1" si="6975"/>
        <v>0</v>
      </c>
      <c r="AT350" s="17" t="b">
        <f t="shared" ca="1" si="6976"/>
        <v>0</v>
      </c>
      <c r="AU350" s="17" t="b">
        <f t="shared" ca="1" si="6977"/>
        <v>1</v>
      </c>
      <c r="AV350" s="17" t="b">
        <f t="shared" ca="1" si="6978"/>
        <v>0</v>
      </c>
      <c r="AW350" s="17" t="b">
        <f t="shared" ca="1" si="6979"/>
        <v>0</v>
      </c>
      <c r="AX350" s="14" t="b">
        <f t="array" aca="1" ref="AX350" ca="1">IF(H350,N350&gt;0,"")</f>
        <v>0</v>
      </c>
      <c r="AY350" s="17" t="str">
        <f t="shared" ca="1" si="6980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6981"/>
        <v>0</v>
      </c>
      <c r="BB350" s="17" t="b">
        <v>0</v>
      </c>
      <c r="BC350" s="17" t="str">
        <f t="shared" ca="1" si="6982"/>
        <v/>
      </c>
      <c r="BD350" s="17" t="str">
        <f t="shared" ca="1" si="6983"/>
        <v/>
      </c>
      <c r="BE350" s="17" t="b">
        <f t="shared" ca="1" si="7306"/>
        <v>0</v>
      </c>
      <c r="BF350" s="17" t="str">
        <f t="shared" ca="1" si="7307"/>
        <v/>
      </c>
      <c r="BG350" s="17" t="str">
        <f t="shared" ca="1" si="6984"/>
        <v/>
      </c>
      <c r="BH350" s="17" t="str">
        <f t="shared" ca="1" si="6985"/>
        <v/>
      </c>
      <c r="BI350" s="17" t="str">
        <f t="shared" ca="1" si="6986"/>
        <v/>
      </c>
      <c r="BJ350" s="17" t="b">
        <f t="shared" ca="1" si="6987"/>
        <v>0</v>
      </c>
      <c r="BK350" s="17" t="b">
        <f t="shared" ca="1" si="7308"/>
        <v>1</v>
      </c>
      <c r="BL350" s="17" t="b">
        <f t="shared" ca="1" si="6988"/>
        <v>0</v>
      </c>
      <c r="BM350" s="17" t="str">
        <f t="shared" ca="1" si="6989"/>
        <v>I</v>
      </c>
      <c r="BN350" s="17" t="str">
        <f t="shared" ca="1" si="6990"/>
        <v>I</v>
      </c>
      <c r="BO350" s="17" t="str">
        <f t="shared" ca="1" si="6991"/>
        <v>I</v>
      </c>
      <c r="BP350" s="14" t="b">
        <f t="shared" ca="1" si="6992"/>
        <v>1</v>
      </c>
      <c r="BQ350" s="35"/>
      <c r="BU350" s="14" t="s">
        <v>387</v>
      </c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6993"/>
        <v/>
      </c>
      <c r="DE350" s="14" t="str">
        <f t="shared" ca="1" si="6994"/>
        <v/>
      </c>
      <c r="DF350" s="14" t="str">
        <f t="shared" ca="1" si="6995"/>
        <v/>
      </c>
      <c r="DG350" s="14" t="str">
        <f t="shared" ca="1" si="6996"/>
        <v/>
      </c>
      <c r="DH350" s="14" t="str">
        <f t="shared" ca="1" si="6997"/>
        <v/>
      </c>
      <c r="DI350" s="14" t="str">
        <f t="shared" ca="1" si="6998"/>
        <v/>
      </c>
      <c r="DJ350" s="14" t="str">
        <f t="shared" ca="1" si="6999"/>
        <v/>
      </c>
      <c r="DK350" s="14" t="str">
        <f t="shared" ca="1" si="7000"/>
        <v/>
      </c>
      <c r="DL350" s="14" t="str">
        <f t="shared" ca="1" si="7001"/>
        <v/>
      </c>
      <c r="DM350" s="14" t="str">
        <f t="shared" ca="1" si="7002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003"/>
        <v/>
      </c>
      <c r="DP350" s="14" t="str">
        <f t="shared" ca="1" si="7004"/>
        <v/>
      </c>
      <c r="DQ350" s="14" t="str">
        <f t="shared" ca="1" si="7005"/>
        <v/>
      </c>
      <c r="DR350" s="14" t="str">
        <f t="shared" ca="1" si="7006"/>
        <v/>
      </c>
      <c r="DS350" s="14" t="str">
        <f t="shared" ca="1" si="7007"/>
        <v/>
      </c>
      <c r="DZ350" s="14" t="b">
        <f t="shared" ca="1" si="7008"/>
        <v>0</v>
      </c>
      <c r="EA350" s="14" t="str">
        <f t="shared" ca="1" si="7009"/>
        <v>How many family members 2 had a history of ALS (q_100b_2)</v>
      </c>
      <c r="EB350" s="14" t="str">
        <f t="shared" ca="1" si="7010"/>
        <v xml:space="preserve">Values must be numeric. </v>
      </c>
      <c r="EC350" s="14" t="str">
        <f t="shared" ca="1" si="7011"/>
        <v xml:space="preserve">How many family members 2 had a history of ALS (q_100b_2): Values must be numeric. </v>
      </c>
      <c r="ED350" s="14" t="str">
        <f t="shared" ca="1" si="7012"/>
        <v/>
      </c>
      <c r="EE350" s="14" t="str">
        <f t="shared" ca="1" si="7013"/>
        <v>Values must be numeric</v>
      </c>
      <c r="EF350" s="14" t="str">
        <f t="shared" ca="1" si="7014"/>
        <v/>
      </c>
      <c r="EG350" s="14" t="str">
        <f t="shared" ca="1" si="7015"/>
        <v/>
      </c>
      <c r="EM350" s="14" t="b">
        <f t="shared" ca="1" si="7016"/>
        <v>1</v>
      </c>
      <c r="EN350" s="14">
        <f t="shared" ca="1" si="7017"/>
        <v>324</v>
      </c>
      <c r="EO350" s="14" t="str">
        <f t="shared" ca="1" si="7018"/>
        <v>q_100b_2</v>
      </c>
      <c r="EP350" s="14" t="str">
        <f t="shared" ca="1" si="7019"/>
        <v xml:space="preserve">How many family members 2 had a history of ALS (q_100b_2): Values must be numeric. </v>
      </c>
      <c r="EQ350" s="14" t="str">
        <f t="shared" ca="1" si="7020"/>
        <v/>
      </c>
    </row>
    <row r="351" spans="2:147" s="14" customFormat="1">
      <c r="B351" s="14" t="str">
        <f t="shared" ca="1" si="6950"/>
        <v/>
      </c>
      <c r="C351" s="14">
        <f t="shared" ca="1" si="6951"/>
        <v>325</v>
      </c>
      <c r="D351" s="14">
        <f t="shared" si="6952"/>
        <v>349</v>
      </c>
      <c r="E351" s="14" t="str">
        <f t="shared" ca="1" si="6953"/>
        <v>N</v>
      </c>
      <c r="F351" s="14" t="str">
        <f t="shared" ca="1" si="6954"/>
        <v>q_100c_1</v>
      </c>
      <c r="G351" s="14" t="str">
        <f t="shared" ca="1" si="6955"/>
        <v>Which family member 3 had a history of ALS</v>
      </c>
      <c r="H351" s="14" t="b">
        <f t="shared" ca="1" si="6956"/>
        <v>1</v>
      </c>
      <c r="I351" s="14" t="str">
        <f ca="1">IF($H351,ADDRESS(3,(D351+1)*2-1,4,,"["&amp;wew!$G$7&amp;"]"&amp;_sheetname_labels)&amp;":"&amp;ADDRESS(2+ster!$B$20,(D351+1)*2-1,4),"")</f>
        <v>[DBTemplate.xlsm]labels!ZW3:ZW725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[DBTemplate.xlsm]labels!ZW3:ZW35</v>
      </c>
      <c r="L351" s="14" t="str">
        <f ca="1">IF($H351,IF($J351&gt;0,ADDRESS(3,(D351+1)*2,4,,"["&amp;wew!$G$7&amp;"]"&amp;_sheetname_labels)&amp;":"&amp;ADDRESS(2+J351,(D351+1)*2,4),""),"")</f>
        <v>[DBTemplate.xlsm]labels!ZX3:ZX35</v>
      </c>
      <c r="M351" s="14">
        <f t="shared" ca="1" si="6957"/>
        <v>0</v>
      </c>
      <c r="N351" s="14">
        <f t="shared" ca="1" si="6958"/>
        <v>33</v>
      </c>
      <c r="O351" s="14" t="str">
        <f t="shared" ca="1" si="6959"/>
        <v>q_100c_1</v>
      </c>
      <c r="P351" s="14" t="str">
        <f t="shared" ca="1" si="6960"/>
        <v>Which family member 3 had a history of ALS</v>
      </c>
      <c r="Q351" s="14" t="str">
        <f ca="1">IF($BP351,ADDRESS(3,D351+1,4,,"["&amp;wew!$G$7&amp;"]"&amp;_sheetname_dataframe)&amp;":"&amp;ADDRESS(2+ster!$C$14,D351+1,4),"")</f>
        <v>[DBTemplate.xlsm]data_frame!ML3:ML3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6961"/>
        <v>0</v>
      </c>
      <c r="AA351" s="12" t="str">
        <f t="shared" ca="1" si="696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6963"/>
        <v>1</v>
      </c>
      <c r="AE351" s="17" t="b">
        <f t="shared" ca="1" si="696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6965"/>
        <v/>
      </c>
      <c r="AH351" s="17" t="b">
        <f t="shared" ca="1" si="696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6967"/>
        <v/>
      </c>
      <c r="AK351" s="17" t="b">
        <f t="shared" ca="1" si="6968"/>
        <v>0</v>
      </c>
      <c r="AL351" s="17" t="b">
        <f t="shared" ca="1" si="6969"/>
        <v>0</v>
      </c>
      <c r="AM351" s="17" t="b">
        <f t="shared" ca="1" si="6970"/>
        <v>0</v>
      </c>
      <c r="AN351" s="17">
        <f t="shared" ca="1" si="6971"/>
        <v>0</v>
      </c>
      <c r="AO351" s="24" t="str">
        <f t="shared" ca="1" si="6972"/>
        <v/>
      </c>
      <c r="AP351" s="24" t="str">
        <f t="shared" ca="1" si="6973"/>
        <v/>
      </c>
      <c r="AQ351" s="17" t="b">
        <f t="shared" ca="1" si="7305"/>
        <v>0</v>
      </c>
      <c r="AR351" s="17" t="b">
        <f t="shared" ca="1" si="6974"/>
        <v>0</v>
      </c>
      <c r="AS351" s="17" t="b">
        <f t="shared" ca="1" si="6975"/>
        <v>0</v>
      </c>
      <c r="AT351" s="17" t="b">
        <f t="shared" ca="1" si="6976"/>
        <v>0</v>
      </c>
      <c r="AU351" s="17" t="b">
        <f t="shared" ca="1" si="6977"/>
        <v>1</v>
      </c>
      <c r="AV351" s="17" t="b">
        <f t="shared" ca="1" si="6978"/>
        <v>0</v>
      </c>
      <c r="AW351" s="17" t="b">
        <f t="shared" ca="1" si="6979"/>
        <v>0</v>
      </c>
      <c r="AX351" s="14" t="b">
        <f t="array" aca="1" ref="AX351" ca="1">IF(H351,N351&gt;0,"")</f>
        <v>1</v>
      </c>
      <c r="AY351" s="17" t="str">
        <f t="shared" ca="1" si="6980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6981"/>
        <v>1</v>
      </c>
      <c r="BB351" s="17" t="b">
        <v>0</v>
      </c>
      <c r="BC351" s="17" t="b">
        <f t="shared" ca="1" si="6982"/>
        <v>0</v>
      </c>
      <c r="BD351" s="17" t="b">
        <f t="shared" ca="1" si="6983"/>
        <v>1</v>
      </c>
      <c r="BE351" s="17" t="str">
        <f t="shared" ca="1" si="7306"/>
        <v/>
      </c>
      <c r="BF351" s="17" t="b">
        <f t="shared" ca="1" si="7307"/>
        <v>0</v>
      </c>
      <c r="BG351" s="17" t="b">
        <f t="shared" ca="1" si="6984"/>
        <v>0</v>
      </c>
      <c r="BH351" s="17" t="b">
        <f t="shared" ca="1" si="6985"/>
        <v>1</v>
      </c>
      <c r="BI351" s="17">
        <f t="shared" ca="1" si="6986"/>
        <v>3</v>
      </c>
      <c r="BJ351" s="17" t="b">
        <f t="shared" ca="1" si="6987"/>
        <v>0</v>
      </c>
      <c r="BK351" s="17" t="str">
        <f t="shared" ca="1" si="7308"/>
        <v/>
      </c>
      <c r="BL351" s="17" t="str">
        <f t="shared" ca="1" si="6988"/>
        <v/>
      </c>
      <c r="BM351" s="17" t="str">
        <f t="shared" ca="1" si="6989"/>
        <v>L</v>
      </c>
      <c r="BN351" s="17" t="str">
        <f t="shared" ca="1" si="6990"/>
        <v>L</v>
      </c>
      <c r="BO351" s="17" t="str">
        <f t="shared" ca="1" si="6991"/>
        <v>N</v>
      </c>
      <c r="BP351" s="14" t="b">
        <f t="shared" ca="1" si="6992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6993"/>
        <v/>
      </c>
      <c r="DE351" s="14" t="str">
        <f t="shared" ca="1" si="6994"/>
        <v/>
      </c>
      <c r="DF351" s="14" t="str">
        <f t="shared" ca="1" si="6995"/>
        <v/>
      </c>
      <c r="DG351" s="14" t="str">
        <f t="shared" ca="1" si="6996"/>
        <v/>
      </c>
      <c r="DH351" s="14" t="str">
        <f t="shared" ca="1" si="6997"/>
        <v/>
      </c>
      <c r="DI351" s="14" t="str">
        <f t="shared" ca="1" si="6998"/>
        <v/>
      </c>
      <c r="DJ351" s="14" t="str">
        <f t="shared" ca="1" si="6999"/>
        <v/>
      </c>
      <c r="DK351" s="14" t="str">
        <f t="shared" ca="1" si="7000"/>
        <v/>
      </c>
      <c r="DL351" s="14" t="str">
        <f t="shared" ca="1" si="7001"/>
        <v/>
      </c>
      <c r="DM351" s="14" t="str">
        <f t="shared" ca="1" si="7002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003"/>
        <v/>
      </c>
      <c r="DP351" s="14" t="str">
        <f t="shared" ca="1" si="7004"/>
        <v/>
      </c>
      <c r="DQ351" s="14" t="str">
        <f t="shared" ca="1" si="7005"/>
        <v/>
      </c>
      <c r="DR351" s="14" t="str">
        <f t="shared" ca="1" si="7006"/>
        <v/>
      </c>
      <c r="DS351" s="14" t="str">
        <f t="shared" ca="1" si="7007"/>
        <v/>
      </c>
      <c r="DZ351" s="14" t="b">
        <f t="shared" ca="1" si="7008"/>
        <v>0</v>
      </c>
      <c r="EA351" s="14" t="str">
        <f t="shared" ca="1" si="7009"/>
        <v>Which family member 3 had a history of ALS (q_100c_1)</v>
      </c>
      <c r="EB351" s="14" t="str">
        <f t="shared" ca="1" si="7010"/>
        <v xml:space="preserve">Values must be numeric. </v>
      </c>
      <c r="EC351" s="14" t="str">
        <f t="shared" ca="1" si="7011"/>
        <v xml:space="preserve">Which family member 3 had a history of ALS (q_100c_1): Values must be numeric. </v>
      </c>
      <c r="ED351" s="14" t="str">
        <f t="shared" ca="1" si="7012"/>
        <v/>
      </c>
      <c r="EE351" s="14" t="str">
        <f t="shared" ca="1" si="7013"/>
        <v>Values must be numeric</v>
      </c>
      <c r="EF351" s="14" t="str">
        <f t="shared" ca="1" si="7014"/>
        <v/>
      </c>
      <c r="EG351" s="14" t="str">
        <f t="shared" ca="1" si="7015"/>
        <v/>
      </c>
      <c r="EM351" s="14" t="b">
        <f t="shared" ca="1" si="7016"/>
        <v>1</v>
      </c>
      <c r="EN351" s="14">
        <f t="shared" ca="1" si="7017"/>
        <v>325</v>
      </c>
      <c r="EO351" s="14" t="str">
        <f t="shared" ca="1" si="7018"/>
        <v>q_100c_1</v>
      </c>
      <c r="EP351" s="14" t="str">
        <f t="shared" ca="1" si="7019"/>
        <v xml:space="preserve">Which family member 3 had a history of ALS (q_100c_1): Values must be numeric. </v>
      </c>
      <c r="EQ351" s="14" t="str">
        <f t="shared" ca="1" si="7020"/>
        <v/>
      </c>
    </row>
    <row r="352" spans="2:147" s="14" customFormat="1">
      <c r="B352" s="14" t="str">
        <f t="shared" ca="1" si="6950"/>
        <v/>
      </c>
      <c r="C352" s="14">
        <f t="shared" ca="1" si="6951"/>
        <v>326</v>
      </c>
      <c r="D352" s="14">
        <f t="shared" si="6952"/>
        <v>350</v>
      </c>
      <c r="E352" s="14" t="str">
        <f t="shared" ca="1" si="6953"/>
        <v>I</v>
      </c>
      <c r="F352" s="14" t="str">
        <f t="shared" ca="1" si="6954"/>
        <v>q_100c_2</v>
      </c>
      <c r="G352" s="14" t="str">
        <f t="shared" ca="1" si="6955"/>
        <v>How many family members 3 had a history of ALS</v>
      </c>
      <c r="H352" s="14" t="b">
        <f t="shared" ca="1" si="6956"/>
        <v>1</v>
      </c>
      <c r="I352" s="14" t="str">
        <f ca="1">IF($H352,ADDRESS(3,(D352+1)*2-1,4,,"["&amp;wew!$G$7&amp;"]"&amp;_sheetname_labels)&amp;":"&amp;ADDRESS(2+ster!$B$20,(D352+1)*2-1,4),"")</f>
        <v>[DBTemplate.xlsm]labels!ZY3:ZY725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6957"/>
        <v>0</v>
      </c>
      <c r="N352" s="14">
        <f t="shared" ca="1" si="6958"/>
        <v>0</v>
      </c>
      <c r="O352" s="14" t="str">
        <f t="shared" ca="1" si="6959"/>
        <v>q_100c_2</v>
      </c>
      <c r="P352" s="14" t="str">
        <f t="shared" ca="1" si="6960"/>
        <v>How many family members 3 had a history of ALS</v>
      </c>
      <c r="Q352" s="14" t="str">
        <f ca="1">IF($BP352,ADDRESS(3,D352+1,4,,"["&amp;wew!$G$7&amp;"]"&amp;_sheetname_dataframe)&amp;":"&amp;ADDRESS(2+ster!$C$14,D352+1,4),"")</f>
        <v>[DBTemplate.xlsm]data_frame!MM3:MM3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6961"/>
        <v>0</v>
      </c>
      <c r="AA352" s="12" t="str">
        <f t="shared" ca="1" si="696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6963"/>
        <v>1</v>
      </c>
      <c r="AE352" s="17" t="b">
        <f t="shared" ca="1" si="696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6965"/>
        <v/>
      </c>
      <c r="AH352" s="17" t="b">
        <f t="shared" ca="1" si="696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6967"/>
        <v/>
      </c>
      <c r="AK352" s="17" t="b">
        <f t="shared" ca="1" si="6968"/>
        <v>0</v>
      </c>
      <c r="AL352" s="17" t="b">
        <f t="shared" ca="1" si="6969"/>
        <v>0</v>
      </c>
      <c r="AM352" s="17" t="b">
        <f t="shared" ca="1" si="6970"/>
        <v>1</v>
      </c>
      <c r="AN352" s="17">
        <f t="shared" ca="1" si="6971"/>
        <v>0</v>
      </c>
      <c r="AO352" s="24" t="str">
        <f t="shared" ca="1" si="6972"/>
        <v/>
      </c>
      <c r="AP352" s="24" t="str">
        <f t="shared" ca="1" si="6973"/>
        <v/>
      </c>
      <c r="AQ352" s="17" t="b">
        <f t="shared" ca="1" si="7305"/>
        <v>0</v>
      </c>
      <c r="AR352" s="17" t="b">
        <f t="shared" ca="1" si="6974"/>
        <v>0</v>
      </c>
      <c r="AS352" s="17" t="b">
        <f t="shared" ca="1" si="6975"/>
        <v>0</v>
      </c>
      <c r="AT352" s="17" t="b">
        <f t="shared" ca="1" si="6976"/>
        <v>0</v>
      </c>
      <c r="AU352" s="17" t="b">
        <f t="shared" ca="1" si="6977"/>
        <v>1</v>
      </c>
      <c r="AV352" s="17" t="b">
        <f t="shared" ca="1" si="6978"/>
        <v>0</v>
      </c>
      <c r="AW352" s="17" t="b">
        <f t="shared" ca="1" si="6979"/>
        <v>0</v>
      </c>
      <c r="AX352" s="14" t="b">
        <f t="array" aca="1" ref="AX352" ca="1">IF(H352,N352&gt;0,"")</f>
        <v>0</v>
      </c>
      <c r="AY352" s="17" t="str">
        <f t="shared" ca="1" si="6980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6981"/>
        <v>0</v>
      </c>
      <c r="BB352" s="17" t="b">
        <v>0</v>
      </c>
      <c r="BC352" s="17" t="str">
        <f t="shared" ca="1" si="6982"/>
        <v/>
      </c>
      <c r="BD352" s="17" t="str">
        <f t="shared" ca="1" si="6983"/>
        <v/>
      </c>
      <c r="BE352" s="17" t="b">
        <f t="shared" ca="1" si="7306"/>
        <v>0</v>
      </c>
      <c r="BF352" s="17" t="str">
        <f t="shared" ca="1" si="7307"/>
        <v/>
      </c>
      <c r="BG352" s="17" t="str">
        <f t="shared" ca="1" si="6984"/>
        <v/>
      </c>
      <c r="BH352" s="17" t="str">
        <f t="shared" ca="1" si="6985"/>
        <v/>
      </c>
      <c r="BI352" s="17" t="str">
        <f t="shared" ca="1" si="6986"/>
        <v/>
      </c>
      <c r="BJ352" s="17" t="b">
        <f t="shared" ca="1" si="6987"/>
        <v>0</v>
      </c>
      <c r="BK352" s="17" t="b">
        <f t="shared" ca="1" si="7308"/>
        <v>1</v>
      </c>
      <c r="BL352" s="17" t="b">
        <f t="shared" ca="1" si="6988"/>
        <v>0</v>
      </c>
      <c r="BM352" s="17" t="str">
        <f t="shared" ca="1" si="6989"/>
        <v>I</v>
      </c>
      <c r="BN352" s="17" t="str">
        <f t="shared" ca="1" si="6990"/>
        <v>I</v>
      </c>
      <c r="BO352" s="17" t="str">
        <f t="shared" ca="1" si="6991"/>
        <v>I</v>
      </c>
      <c r="BP352" s="14" t="b">
        <f t="shared" ca="1" si="6992"/>
        <v>1</v>
      </c>
      <c r="BQ352" s="35"/>
      <c r="BU352" s="14" t="s">
        <v>387</v>
      </c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6993"/>
        <v/>
      </c>
      <c r="DE352" s="14" t="str">
        <f t="shared" ca="1" si="6994"/>
        <v/>
      </c>
      <c r="DF352" s="14" t="str">
        <f t="shared" ca="1" si="6995"/>
        <v/>
      </c>
      <c r="DG352" s="14" t="str">
        <f t="shared" ca="1" si="6996"/>
        <v/>
      </c>
      <c r="DH352" s="14" t="str">
        <f t="shared" ca="1" si="6997"/>
        <v/>
      </c>
      <c r="DI352" s="14" t="str">
        <f t="shared" ca="1" si="6998"/>
        <v/>
      </c>
      <c r="DJ352" s="14" t="str">
        <f t="shared" ca="1" si="6999"/>
        <v/>
      </c>
      <c r="DK352" s="14" t="str">
        <f t="shared" ca="1" si="7000"/>
        <v/>
      </c>
      <c r="DL352" s="14" t="str">
        <f t="shared" ca="1" si="7001"/>
        <v/>
      </c>
      <c r="DM352" s="14" t="str">
        <f t="shared" ca="1" si="7002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003"/>
        <v/>
      </c>
      <c r="DP352" s="14" t="str">
        <f t="shared" ca="1" si="7004"/>
        <v/>
      </c>
      <c r="DQ352" s="14" t="str">
        <f t="shared" ca="1" si="7005"/>
        <v/>
      </c>
      <c r="DR352" s="14" t="str">
        <f t="shared" ca="1" si="7006"/>
        <v/>
      </c>
      <c r="DS352" s="14" t="str">
        <f t="shared" ca="1" si="7007"/>
        <v/>
      </c>
      <c r="DZ352" s="14" t="b">
        <f t="shared" ca="1" si="7008"/>
        <v>0</v>
      </c>
      <c r="EA352" s="14" t="str">
        <f t="shared" ca="1" si="7009"/>
        <v>How many family members 3 had a history of ALS (q_100c_2)</v>
      </c>
      <c r="EB352" s="14" t="str">
        <f t="shared" ca="1" si="7010"/>
        <v xml:space="preserve">Values must be numeric. </v>
      </c>
      <c r="EC352" s="14" t="str">
        <f t="shared" ca="1" si="7011"/>
        <v xml:space="preserve">How many family members 3 had a history of ALS (q_100c_2): Values must be numeric. </v>
      </c>
      <c r="ED352" s="14" t="str">
        <f t="shared" ca="1" si="7012"/>
        <v/>
      </c>
      <c r="EE352" s="14" t="str">
        <f t="shared" ca="1" si="7013"/>
        <v>Values must be numeric</v>
      </c>
      <c r="EF352" s="14" t="str">
        <f t="shared" ca="1" si="7014"/>
        <v/>
      </c>
      <c r="EG352" s="14" t="str">
        <f t="shared" ca="1" si="7015"/>
        <v/>
      </c>
      <c r="EM352" s="14" t="b">
        <f t="shared" ca="1" si="7016"/>
        <v>1</v>
      </c>
      <c r="EN352" s="14">
        <f t="shared" ca="1" si="7017"/>
        <v>326</v>
      </c>
      <c r="EO352" s="14" t="str">
        <f t="shared" ca="1" si="7018"/>
        <v>q_100c_2</v>
      </c>
      <c r="EP352" s="14" t="str">
        <f t="shared" ca="1" si="7019"/>
        <v xml:space="preserve">How many family members 3 had a history of ALS (q_100c_2): Values must be numeric. </v>
      </c>
      <c r="EQ352" s="14" t="str">
        <f t="shared" ca="1" si="7020"/>
        <v/>
      </c>
    </row>
    <row r="353" spans="2:147" s="14" customFormat="1">
      <c r="B353" s="14" t="str">
        <f t="shared" ca="1" si="6950"/>
        <v/>
      </c>
      <c r="C353" s="14">
        <f t="shared" ca="1" si="6951"/>
        <v>327</v>
      </c>
      <c r="D353" s="14">
        <f t="shared" si="6952"/>
        <v>351</v>
      </c>
      <c r="E353" s="14" t="str">
        <f t="shared" ca="1" si="6953"/>
        <v>N</v>
      </c>
      <c r="F353" s="14" t="str">
        <f t="shared" ca="1" si="6954"/>
        <v>q_100d_1</v>
      </c>
      <c r="G353" s="14" t="str">
        <f t="shared" ca="1" si="6955"/>
        <v>Which family member 4 had a history of ALS</v>
      </c>
      <c r="H353" s="14" t="b">
        <f t="shared" ca="1" si="6956"/>
        <v>1</v>
      </c>
      <c r="I353" s="14" t="str">
        <f ca="1">IF($H353,ADDRESS(3,(D353+1)*2-1,4,,"["&amp;wew!$G$7&amp;"]"&amp;_sheetname_labels)&amp;":"&amp;ADDRESS(2+ster!$B$20,(D353+1)*2-1,4),"")</f>
        <v>[DBTemplate.xlsm]labels!AAA3:AAA725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[DBTemplate.xlsm]labels!AAA3:AAA35</v>
      </c>
      <c r="L353" s="14" t="str">
        <f ca="1">IF($H353,IF($J353&gt;0,ADDRESS(3,(D353+1)*2,4,,"["&amp;wew!$G$7&amp;"]"&amp;_sheetname_labels)&amp;":"&amp;ADDRESS(2+J353,(D353+1)*2,4),""),"")</f>
        <v>[DBTemplate.xlsm]labels!AAB3:AAB35</v>
      </c>
      <c r="M353" s="14">
        <f t="shared" ca="1" si="6957"/>
        <v>0</v>
      </c>
      <c r="N353" s="14">
        <f t="shared" ca="1" si="6958"/>
        <v>33</v>
      </c>
      <c r="O353" s="14" t="str">
        <f t="shared" ca="1" si="6959"/>
        <v>q_100d_1</v>
      </c>
      <c r="P353" s="14" t="str">
        <f t="shared" ca="1" si="6960"/>
        <v>Which family member 4 had a history of ALS</v>
      </c>
      <c r="Q353" s="14" t="str">
        <f ca="1">IF($BP353,ADDRESS(3,D353+1,4,,"["&amp;wew!$G$7&amp;"]"&amp;_sheetname_dataframe)&amp;":"&amp;ADDRESS(2+ster!$C$14,D353+1,4),"")</f>
        <v>[DBTemplate.xlsm]data_frame!MN3:MN3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6961"/>
        <v>0</v>
      </c>
      <c r="AA353" s="12" t="str">
        <f t="shared" ca="1" si="696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6963"/>
        <v>1</v>
      </c>
      <c r="AE353" s="17" t="b">
        <f t="shared" ca="1" si="696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6965"/>
        <v/>
      </c>
      <c r="AH353" s="17" t="b">
        <f t="shared" ca="1" si="696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6967"/>
        <v/>
      </c>
      <c r="AK353" s="17" t="b">
        <f t="shared" ca="1" si="6968"/>
        <v>0</v>
      </c>
      <c r="AL353" s="17" t="b">
        <f t="shared" ca="1" si="6969"/>
        <v>0</v>
      </c>
      <c r="AM353" s="17" t="b">
        <f t="shared" ca="1" si="6970"/>
        <v>0</v>
      </c>
      <c r="AN353" s="17">
        <f t="shared" ca="1" si="6971"/>
        <v>0</v>
      </c>
      <c r="AO353" s="24" t="str">
        <f t="shared" ca="1" si="6972"/>
        <v/>
      </c>
      <c r="AP353" s="24" t="str">
        <f t="shared" ca="1" si="6973"/>
        <v/>
      </c>
      <c r="AQ353" s="17" t="b">
        <f t="shared" ca="1" si="7305"/>
        <v>0</v>
      </c>
      <c r="AR353" s="17" t="b">
        <f t="shared" ca="1" si="6974"/>
        <v>0</v>
      </c>
      <c r="AS353" s="17" t="b">
        <f t="shared" ca="1" si="6975"/>
        <v>0</v>
      </c>
      <c r="AT353" s="17" t="b">
        <f t="shared" ca="1" si="6976"/>
        <v>0</v>
      </c>
      <c r="AU353" s="17" t="b">
        <f t="shared" ca="1" si="6977"/>
        <v>1</v>
      </c>
      <c r="AV353" s="17" t="b">
        <f t="shared" ca="1" si="6978"/>
        <v>0</v>
      </c>
      <c r="AW353" s="17" t="b">
        <f t="shared" ca="1" si="6979"/>
        <v>0</v>
      </c>
      <c r="AX353" s="14" t="b">
        <f t="array" aca="1" ref="AX353" ca="1">IF(H353,N353&gt;0,"")</f>
        <v>1</v>
      </c>
      <c r="AY353" s="17" t="str">
        <f t="shared" ca="1" si="6980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6981"/>
        <v>1</v>
      </c>
      <c r="BB353" s="17" t="b">
        <v>0</v>
      </c>
      <c r="BC353" s="17" t="b">
        <f t="shared" ca="1" si="6982"/>
        <v>0</v>
      </c>
      <c r="BD353" s="17" t="b">
        <f t="shared" ca="1" si="6983"/>
        <v>1</v>
      </c>
      <c r="BE353" s="17" t="str">
        <f t="shared" ca="1" si="7306"/>
        <v/>
      </c>
      <c r="BF353" s="17" t="b">
        <f t="shared" ca="1" si="7307"/>
        <v>0</v>
      </c>
      <c r="BG353" s="17" t="b">
        <f t="shared" ca="1" si="6984"/>
        <v>0</v>
      </c>
      <c r="BH353" s="17" t="b">
        <f t="shared" ca="1" si="6985"/>
        <v>1</v>
      </c>
      <c r="BI353" s="17">
        <f t="shared" ca="1" si="6986"/>
        <v>3</v>
      </c>
      <c r="BJ353" s="17" t="b">
        <f t="shared" ca="1" si="6987"/>
        <v>0</v>
      </c>
      <c r="BK353" s="17" t="str">
        <f t="shared" ca="1" si="7308"/>
        <v/>
      </c>
      <c r="BL353" s="17" t="str">
        <f t="shared" ca="1" si="6988"/>
        <v/>
      </c>
      <c r="BM353" s="17" t="str">
        <f t="shared" ca="1" si="6989"/>
        <v>L</v>
      </c>
      <c r="BN353" s="17" t="str">
        <f t="shared" ca="1" si="6990"/>
        <v>L</v>
      </c>
      <c r="BO353" s="17" t="str">
        <f t="shared" ca="1" si="6991"/>
        <v>N</v>
      </c>
      <c r="BP353" s="14" t="b">
        <f t="shared" ca="1" si="6992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6993"/>
        <v/>
      </c>
      <c r="DE353" s="14" t="str">
        <f t="shared" ca="1" si="6994"/>
        <v/>
      </c>
      <c r="DF353" s="14" t="str">
        <f t="shared" ca="1" si="6995"/>
        <v/>
      </c>
      <c r="DG353" s="14" t="str">
        <f t="shared" ca="1" si="6996"/>
        <v/>
      </c>
      <c r="DH353" s="14" t="str">
        <f t="shared" ca="1" si="6997"/>
        <v/>
      </c>
      <c r="DI353" s="14" t="str">
        <f t="shared" ca="1" si="6998"/>
        <v/>
      </c>
      <c r="DJ353" s="14" t="str">
        <f t="shared" ca="1" si="6999"/>
        <v/>
      </c>
      <c r="DK353" s="14" t="str">
        <f t="shared" ca="1" si="7000"/>
        <v/>
      </c>
      <c r="DL353" s="14" t="str">
        <f t="shared" ca="1" si="7001"/>
        <v/>
      </c>
      <c r="DM353" s="14" t="str">
        <f t="shared" ca="1" si="7002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003"/>
        <v/>
      </c>
      <c r="DP353" s="14" t="str">
        <f t="shared" ca="1" si="7004"/>
        <v/>
      </c>
      <c r="DQ353" s="14" t="str">
        <f t="shared" ca="1" si="7005"/>
        <v/>
      </c>
      <c r="DR353" s="14" t="str">
        <f t="shared" ca="1" si="7006"/>
        <v/>
      </c>
      <c r="DS353" s="14" t="str">
        <f t="shared" ca="1" si="7007"/>
        <v/>
      </c>
      <c r="DZ353" s="14" t="b">
        <f t="shared" ca="1" si="7008"/>
        <v>0</v>
      </c>
      <c r="EA353" s="14" t="str">
        <f t="shared" ca="1" si="7009"/>
        <v>Which family member 4 had a history of ALS (q_100d_1)</v>
      </c>
      <c r="EB353" s="14" t="str">
        <f t="shared" ca="1" si="7010"/>
        <v xml:space="preserve">Values must be numeric. </v>
      </c>
      <c r="EC353" s="14" t="str">
        <f t="shared" ca="1" si="7011"/>
        <v xml:space="preserve">Which family member 4 had a history of ALS (q_100d_1): Values must be numeric. </v>
      </c>
      <c r="ED353" s="14" t="str">
        <f t="shared" ca="1" si="7012"/>
        <v/>
      </c>
      <c r="EE353" s="14" t="str">
        <f t="shared" ca="1" si="7013"/>
        <v>Values must be numeric</v>
      </c>
      <c r="EF353" s="14" t="str">
        <f t="shared" ca="1" si="7014"/>
        <v/>
      </c>
      <c r="EG353" s="14" t="str">
        <f t="shared" ca="1" si="7015"/>
        <v/>
      </c>
      <c r="EM353" s="14" t="b">
        <f t="shared" ca="1" si="7016"/>
        <v>1</v>
      </c>
      <c r="EN353" s="14">
        <f t="shared" ca="1" si="7017"/>
        <v>327</v>
      </c>
      <c r="EO353" s="14" t="str">
        <f t="shared" ca="1" si="7018"/>
        <v>q_100d_1</v>
      </c>
      <c r="EP353" s="14" t="str">
        <f t="shared" ca="1" si="7019"/>
        <v xml:space="preserve">Which family member 4 had a history of ALS (q_100d_1): Values must be numeric. </v>
      </c>
      <c r="EQ353" s="14" t="str">
        <f t="shared" ca="1" si="7020"/>
        <v/>
      </c>
    </row>
    <row r="354" spans="2:147" s="14" customFormat="1">
      <c r="B354" s="14" t="str">
        <f t="shared" ref="B354" ca="1" si="8019">DF354</f>
        <v/>
      </c>
      <c r="C354" s="14">
        <f t="shared" ref="C354" ca="1" si="8020">IF(OFFSET(B354,-1,COLUMN(VariableExists)-2),OFFSET(B354,-1,1)+1,OFFSET(B354,-1,1))</f>
        <v>328</v>
      </c>
      <c r="D354" s="14">
        <f t="shared" ref="D354" si="8021">ROW(A354)-2</f>
        <v>352</v>
      </c>
      <c r="E354" s="14" t="str">
        <f t="shared" ref="E354" ca="1" si="8022">IF(OR(G354="",ROW(G354)=2),"",IF(Z354&gt;0,"S",IF(AX354,IF(J354=2,"D","N"),"I")))</f>
        <v>I</v>
      </c>
      <c r="F354" s="14" t="str">
        <f t="shared" ref="F354" ca="1" si="8023">IF(H354,O354,"")</f>
        <v>q_100d_2</v>
      </c>
      <c r="G354" s="14" t="str">
        <f t="shared" ref="G354" ca="1" si="8024">IF(H354,P354,"")</f>
        <v>How many family members 4 had a history of ALS</v>
      </c>
      <c r="H354" s="14" t="b">
        <f t="shared" ref="H354" ca="1" si="8025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[DBTemplate.xlsm]labels!AAC3:AAC725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026">IF($H354,IF(J354&gt;0,COUNTA(INDIRECT(K354))-COUNT(INDIRECT(K354)),0),"")</f>
        <v>0</v>
      </c>
      <c r="N354" s="14">
        <f t="shared" ref="N354" ca="1" si="8027">IF(H354,J354-M354,"")</f>
        <v>0</v>
      </c>
      <c r="O354" s="14" t="str">
        <f t="shared" ref="O354" ca="1" si="8028">IF(INDIRECT(ADDRESS(2,D354+1,,,_sheetname_dataframe))="","",INDIRECT(ADDRESS(2,D354+1,,,_sheetname_dataframe)))</f>
        <v>q_100d_2</v>
      </c>
      <c r="P354" s="14" t="str">
        <f t="shared" ref="P354" ca="1" si="8029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[DBTemplate.xlsm]data_frame!MO3:MO3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030">IF(H354,S354-T354-W354,"")</f>
        <v>0</v>
      </c>
      <c r="AA354" s="12" t="str">
        <f t="shared" ref="AA354" ca="1" si="8031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032">IF($H354,IF(AC354&lt;&gt;"",IF(AC354=0,1,IF(AC354/W354&lt;0.15,2,3)),0),"")</f>
        <v>1</v>
      </c>
      <c r="AE354" s="17" t="b">
        <f t="shared" ref="AE354" ca="1" si="8033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034">IF(AE354,IF($H354,IF(INDIRECT(ADDRESS(1,D354+2,,,_sheetname_dataframe))="","",INDIRECT(ADDRESS(1,D354+2,,,_sheetname_dataframe))),""),"")</f>
        <v/>
      </c>
      <c r="AH354" s="17" t="b">
        <f t="shared" ref="AH354" ca="1" si="8035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036">IF(AH354,IF($H354,IF(INDIRECT(ADDRESS(1,D354+3,,,_sheetname_dataframe))="","",INDIRECT(ADDRESS(1,D354+3,,,_sheetname_dataframe))),""),"")</f>
        <v/>
      </c>
      <c r="AK354" s="17" t="b">
        <f t="shared" ref="AK354" ca="1" si="8037">IF(H354,OR(AQ354,AD354=2),"")</f>
        <v>0</v>
      </c>
      <c r="AL354" s="17" t="b">
        <f t="shared" ref="AL354" ca="1" si="8038">IF($H354,IF(BV354&lt;&gt;"",IF(OR(BM354="F",BM354="L",BM354="I",BM354="D"),BV354&lt;&gt;0)),"")</f>
        <v>0</v>
      </c>
      <c r="AM354" s="17" t="b">
        <f t="shared" ref="AM354" ca="1" si="8039">IF($H354,AND(NOT(AL354),OR(IF(BW354&lt;&gt;"",IF(OR(BM354="F",BM354="L"),BW354&lt;&gt;0)),BM354="I",BM354="N",BM354="D")),"")</f>
        <v>1</v>
      </c>
      <c r="AN354" s="17">
        <f t="shared" ref="AN354" ca="1" si="8040">IF(COUNTA(INDIRECT(Q354))=0,0, IF(AND(AO354&lt;&gt;"",X354&lt;AO354),1,IF(AND(AP354&lt;&gt;"",Y354&gt;AP354),1,IF(AND(AQ354,AC354&gt;0),2,0))))</f>
        <v>0</v>
      </c>
      <c r="AO354" s="24" t="str">
        <f t="shared" ref="AO354" ca="1" si="8041">IF($H354,IF(BY354&lt;&gt;"",IF(ISNUMBER(BY354),BY354,""),""),"")</f>
        <v/>
      </c>
      <c r="AP354" s="24" t="str">
        <f t="shared" ref="AP354" ca="1" si="8042">IF($H354,IF(BZ354&lt;&gt;"",IF(ISNUMBER(BZ354),BZ354,""),""),"")</f>
        <v/>
      </c>
      <c r="AQ354" s="17" t="b">
        <f t="shared" ca="1" si="7305"/>
        <v>0</v>
      </c>
      <c r="AR354" s="17" t="b">
        <f t="shared" ref="AR354" ca="1" si="8043">IF(H354,IF(N354&gt;0,IF(BQ354&lt;&gt;"",BQ354&lt;&gt;0,FALSE),FALSE),"")</f>
        <v>0</v>
      </c>
      <c r="AS354" s="17" t="b">
        <f t="shared" ref="AS354" ca="1" si="8044">IF(H354,IF(BR354&lt;&gt;"",BR354&lt;&gt;0,FALSE),"")</f>
        <v>0</v>
      </c>
      <c r="AT354" s="17" t="b">
        <f t="shared" ref="AT354" ca="1" si="8045">IF(H354,IF(N354&gt;0,FALSE,IF(BU354&lt;&gt;"",MATCH(BU354,DataType,0)=1,FALSE)),"")</f>
        <v>0</v>
      </c>
      <c r="AU354" s="17" t="b">
        <f t="shared" ref="AU354" ca="1" si="8046">IF(H354,IF(N354&gt;0,TRUE,IF(BU354&lt;&gt;"",MATCH(BU354,DataType,0)=2,FALSE)),"")</f>
        <v>1</v>
      </c>
      <c r="AV354" s="17" t="b">
        <f t="shared" ref="AV354" ca="1" si="8047">IF(H354,IF(N354&gt;0,FALSE,IF(BU354&lt;&gt;"",MATCH(BU354,DataType,0)=3,FALSE)),"")</f>
        <v>0</v>
      </c>
      <c r="AW354" s="17" t="b">
        <f t="shared" ref="AW354" ca="1" si="8048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049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050">IF(H354,BU354="",FALSE)</f>
        <v>0</v>
      </c>
      <c r="BB354" s="17" t="b">
        <v>0</v>
      </c>
      <c r="BC354" s="17" t="str">
        <f t="shared" ref="BC354" ca="1" si="8051">IF(BA354,IF(N354&gt;0,AND(AZ354,Z354=0),FALSE),"")</f>
        <v/>
      </c>
      <c r="BD354" s="17" t="str">
        <f t="shared" ref="BD354" ca="1" si="8052">IF(BA354,IF(N354&gt;0,AND(NOT(AZ354),Z354=0),FALSE),"")</f>
        <v/>
      </c>
      <c r="BE354" s="17" t="b">
        <f t="shared" ca="1" si="7306"/>
        <v>0</v>
      </c>
      <c r="BF354" s="17" t="str">
        <f t="shared" ca="1" si="7307"/>
        <v/>
      </c>
      <c r="BG354" s="17" t="str">
        <f t="shared" ref="BG354" ca="1" si="8053">IF(BA354,IF(OR(BB354:BF354),FALSE,IF(Z354=0,FALSE,Z354&gt;0)),"")</f>
        <v/>
      </c>
      <c r="BH354" s="17" t="str">
        <f t="shared" ref="BH354" ca="1" si="8054">IF(BA354,COUNTIF(BB354:BG354,TRUE)=1,"")</f>
        <v/>
      </c>
      <c r="BI354" s="17" t="str">
        <f t="shared" ref="BI354" ca="1" si="8055">IF(BA354,IFERROR(MATCH(TRUE,BB354:BG354,0),7),"")</f>
        <v/>
      </c>
      <c r="BJ354" s="17" t="b">
        <f t="shared" ref="BJ354" ca="1" si="8056">DF354&lt;&gt;""</f>
        <v>0</v>
      </c>
      <c r="BK354" s="17" t="b">
        <f t="shared" ca="1" si="7308"/>
        <v>1</v>
      </c>
      <c r="BL354" s="17" t="b">
        <f t="shared" ref="BL354" ca="1" si="8057">IF(H354,IF(AND(NOT(BA354),AU354),AC354&gt;0,""),"")</f>
        <v>0</v>
      </c>
      <c r="BM354" s="17" t="str">
        <f t="shared" ref="BM354" ca="1" si="8058">IF(H354,IF(BA354,CHOOSE(BI354,"0","F","L","I","N",IF(AA354&gt;0.5,"N","S"),"0"),CHOOSE(MATCH(BU354,DataType,0),"S",IF(BK354,"I","N"),"D"  )),"")</f>
        <v>I</v>
      </c>
      <c r="BN354" s="17" t="str">
        <f t="shared" ref="BN354" ca="1" si="8059">IF(H354,IF(BJ354,"E",IF(BA354,CHOOSE(BI354,"0","F","L","I","N","S","0"),CHOOSE(MATCH(BU354,DataType,0),"S",IF(BK354,"I","N"),"D"  ))),"")</f>
        <v>I</v>
      </c>
      <c r="BO354" s="17" t="str">
        <f t="shared" ref="BO354" ca="1" si="8060">IF($H354,IF(BM354="0","",IF(AND(AR354,N354=2),"D",IF(BM354="S","N",IF(AL354,"O",IF(AM354,"I","N"))))),"")</f>
        <v>I</v>
      </c>
      <c r="BP354" s="14" t="b">
        <f t="shared" ref="BP354" ca="1" si="8061">INDIRECT(ADDRESS(2,ROW(A354)-1,,,_sheetname_dataframe))&lt;&gt;""</f>
        <v>1</v>
      </c>
      <c r="BQ354" s="35"/>
      <c r="BU354" s="14" t="s">
        <v>387</v>
      </c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062">IF(MID(DC354,1,1)="■",MID(DC354,2,LEN(DC354)),DC354)</f>
        <v/>
      </c>
      <c r="DE354" s="14" t="str">
        <f t="shared" ref="DE354" ca="1" si="8063">IF(DD354&lt;&gt;"",IF(MID(DD354,LEN(DD354),1)="■",MID(DD354,1,LEN(DD354)-1),DD354),"")</f>
        <v/>
      </c>
      <c r="DF354" s="14" t="str">
        <f t="shared" ref="DF354" ca="1" si="8064">IFERROR(IF(DE354&lt;&gt;"",SUBSTITUTE(DE354,"■",". "),""),"##INTERNAL_ERROR")</f>
        <v/>
      </c>
      <c r="DG354" s="14" t="str">
        <f t="shared" ref="DG354" ca="1" si="8065">IF(CN354&lt;&gt;0,"Variable name don't comply with the naming convention","")</f>
        <v/>
      </c>
      <c r="DH354" s="14" t="str">
        <f t="shared" ref="DH354" ca="1" si="806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067">IF(CP354&lt;&gt;"","Variable label exceed length 150","")</f>
        <v/>
      </c>
      <c r="DJ354" s="14" t="str">
        <f t="shared" ref="DJ354" ca="1" si="806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069">IF(CR354&lt;&gt;"","The following cases have values below declared theorethical min: " &amp;SUBSTITUTE(CR354," ",", "),"")</f>
        <v/>
      </c>
      <c r="DL354" s="14" t="str">
        <f t="shared" ref="DL354" ca="1" si="8070">IF(CS354&lt;&gt;"","The following cases have values above declared theorethical max: " &amp;SUBSTITUTE(CS354," ",", "),"")</f>
        <v/>
      </c>
      <c r="DM354" s="14" t="str">
        <f t="shared" ref="DM354" ca="1" si="807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072">IF(CV354&lt;&gt;"","The following records are missing in this required field: " &amp;SUBSTITUTE(CV354," ",", "),"")</f>
        <v/>
      </c>
      <c r="DP354" s="14" t="str">
        <f t="shared" ref="DP354" ca="1" si="8073">IF(CW354&lt;&gt;"","The following cases have non-integer values: " &amp;SUBSTITUTE(CW354," ",", "),"")</f>
        <v/>
      </c>
      <c r="DQ354" s="14" t="str">
        <f t="shared" ref="DQ354" ca="1" si="8074">IF(CX354&lt;&gt;"","The following cases are non-numeric: " &amp;SUBSTITUTE(CX354," ",", "),"")</f>
        <v/>
      </c>
      <c r="DR354" s="14" t="str">
        <f t="shared" ref="DR354" ca="1" si="807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07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077">OR(ED354&lt;&gt;"",EF354&lt;&gt;"",EG354&lt;&gt;"")</f>
        <v>0</v>
      </c>
      <c r="EA354" s="14" t="str">
        <f t="shared" ref="EA354" ca="1" si="8078">IF(EB354&lt;&gt;"",G354 &amp; " (" &amp; F354 &amp; ")","")</f>
        <v>How many family members 4 had a history of ALS (q_100d_2)</v>
      </c>
      <c r="EB354" s="14" t="str">
        <f t="shared" ref="EB354" ca="1" si="807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 xml:space="preserve">Values must be numeric. </v>
      </c>
      <c r="EC354" s="14" t="str">
        <f t="shared" ref="EC354" ca="1" si="8080">IF(EB354&lt;&gt;"",G354 &amp; " (" &amp; F354 &amp; "): " &amp; EB354,"")</f>
        <v xml:space="preserve">How many family members 4 had a history of ALS (q_100d_2): Values must be numeric. </v>
      </c>
      <c r="ED354" s="14" t="str">
        <f t="shared" ref="ED354" ca="1" si="808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08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>Values must be numeric</v>
      </c>
      <c r="EF354" s="14" t="str">
        <f t="shared" ref="EF354" ca="1" si="8083">IF($H354,AG354,"")</f>
        <v/>
      </c>
      <c r="EG354" s="14" t="str">
        <f t="shared" ref="EG354" ca="1" si="8084">IF($H354,AJ354,"")</f>
        <v/>
      </c>
      <c r="EM354" s="14" t="b">
        <f t="shared" ref="EM354" ca="1" si="8085">OR(EC354&lt;&gt;"",DF354&lt;&gt;"")</f>
        <v>1</v>
      </c>
      <c r="EN354" s="14">
        <f t="shared" ref="EN354" ca="1" si="8086">IF(EM354,C354,"")</f>
        <v>328</v>
      </c>
      <c r="EO354" s="14" t="str">
        <f t="shared" ref="EO354" ca="1" si="8087">IF(EM354,F354,"")</f>
        <v>q_100d_2</v>
      </c>
      <c r="EP354" s="14" t="str">
        <f t="shared" ref="EP354" ca="1" si="8088">EC354</f>
        <v xml:space="preserve">How many family members 4 had a history of ALS (q_100d_2): Values must be numeric. </v>
      </c>
      <c r="EQ354" s="14" t="str">
        <f t="shared" ref="EQ354" ca="1" si="8089">DF354</f>
        <v/>
      </c>
    </row>
    <row r="355" spans="2:147" s="14" customFormat="1">
      <c r="B355" s="14" t="str">
        <f t="shared" ca="1" si="6950"/>
        <v/>
      </c>
      <c r="C355" s="14">
        <f t="shared" ca="1" si="6951"/>
        <v>329</v>
      </c>
      <c r="D355" s="14">
        <f t="shared" si="6952"/>
        <v>353</v>
      </c>
      <c r="E355" s="14" t="str">
        <f t="shared" ca="1" si="6953"/>
        <v>N</v>
      </c>
      <c r="F355" s="14" t="str">
        <f t="shared" ca="1" si="6954"/>
        <v>q_101a_1</v>
      </c>
      <c r="G355" s="14" t="str">
        <f t="shared" ca="1" si="6955"/>
        <v>Which family member 1 had a history of FTD</v>
      </c>
      <c r="H355" s="14" t="b">
        <f t="shared" ca="1" si="6956"/>
        <v>1</v>
      </c>
      <c r="I355" s="14" t="str">
        <f ca="1">IF($H355,ADDRESS(3,(D355+1)*2-1,4,,"["&amp;wew!$G$7&amp;"]"&amp;_sheetname_labels)&amp;":"&amp;ADDRESS(2+ster!$B$20,(D355+1)*2-1,4),"")</f>
        <v>[DBTemplate.xlsm]labels!AAE3:AAE725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[DBTemplate.xlsm]labels!AAE3:AAE35</v>
      </c>
      <c r="L355" s="14" t="str">
        <f ca="1">IF($H355,IF($J355&gt;0,ADDRESS(3,(D355+1)*2,4,,"["&amp;wew!$G$7&amp;"]"&amp;_sheetname_labels)&amp;":"&amp;ADDRESS(2+J355,(D355+1)*2,4),""),"")</f>
        <v>[DBTemplate.xlsm]labels!AAF3:AAF35</v>
      </c>
      <c r="M355" s="14">
        <f t="shared" ca="1" si="6957"/>
        <v>0</v>
      </c>
      <c r="N355" s="14">
        <f t="shared" ca="1" si="6958"/>
        <v>33</v>
      </c>
      <c r="O355" s="14" t="str">
        <f t="shared" ca="1" si="6959"/>
        <v>q_101a_1</v>
      </c>
      <c r="P355" s="14" t="str">
        <f t="shared" ca="1" si="6960"/>
        <v>Which family member 1 had a history of FTD</v>
      </c>
      <c r="Q355" s="14" t="str">
        <f ca="1">IF($BP355,ADDRESS(3,D355+1,4,,"["&amp;wew!$G$7&amp;"]"&amp;_sheetname_dataframe)&amp;":"&amp;ADDRESS(2+ster!$C$14,D355+1,4),"")</f>
        <v>[DBTemplate.xlsm]data_frame!MP3:MP3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6961"/>
        <v>0</v>
      </c>
      <c r="AA355" s="12" t="str">
        <f t="shared" ca="1" si="696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6963"/>
        <v>1</v>
      </c>
      <c r="AE355" s="17" t="b">
        <f t="shared" ca="1" si="696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6965"/>
        <v/>
      </c>
      <c r="AH355" s="17" t="b">
        <f t="shared" ca="1" si="696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6967"/>
        <v/>
      </c>
      <c r="AK355" s="17" t="b">
        <f t="shared" ca="1" si="6968"/>
        <v>0</v>
      </c>
      <c r="AL355" s="17" t="b">
        <f t="shared" ca="1" si="6969"/>
        <v>0</v>
      </c>
      <c r="AM355" s="17" t="b">
        <f t="shared" ca="1" si="6970"/>
        <v>0</v>
      </c>
      <c r="AN355" s="17">
        <f t="shared" ca="1" si="6971"/>
        <v>0</v>
      </c>
      <c r="AO355" s="24" t="str">
        <f t="shared" ca="1" si="6972"/>
        <v/>
      </c>
      <c r="AP355" s="24" t="str">
        <f t="shared" ca="1" si="6973"/>
        <v/>
      </c>
      <c r="AQ355" s="17" t="b">
        <f t="shared" ca="1" si="7305"/>
        <v>0</v>
      </c>
      <c r="AR355" s="17" t="b">
        <f t="shared" ca="1" si="6974"/>
        <v>0</v>
      </c>
      <c r="AS355" s="17" t="b">
        <f t="shared" ca="1" si="6975"/>
        <v>0</v>
      </c>
      <c r="AT355" s="17" t="b">
        <f t="shared" ca="1" si="6976"/>
        <v>0</v>
      </c>
      <c r="AU355" s="17" t="b">
        <f t="shared" ca="1" si="6977"/>
        <v>1</v>
      </c>
      <c r="AV355" s="17" t="b">
        <f t="shared" ca="1" si="6978"/>
        <v>0</v>
      </c>
      <c r="AW355" s="17" t="b">
        <f t="shared" ca="1" si="6979"/>
        <v>0</v>
      </c>
      <c r="AX355" s="14" t="b">
        <f t="array" aca="1" ref="AX355" ca="1">IF(H355,N355&gt;0,"")</f>
        <v>1</v>
      </c>
      <c r="AY355" s="17" t="str">
        <f t="shared" ca="1" si="6980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6981"/>
        <v>1</v>
      </c>
      <c r="BB355" s="17" t="b">
        <v>0</v>
      </c>
      <c r="BC355" s="17" t="b">
        <f t="shared" ca="1" si="6982"/>
        <v>0</v>
      </c>
      <c r="BD355" s="17" t="b">
        <f t="shared" ca="1" si="6983"/>
        <v>1</v>
      </c>
      <c r="BE355" s="17" t="str">
        <f t="shared" ca="1" si="7306"/>
        <v/>
      </c>
      <c r="BF355" s="17" t="b">
        <f t="shared" ca="1" si="7307"/>
        <v>0</v>
      </c>
      <c r="BG355" s="17" t="b">
        <f t="shared" ca="1" si="6984"/>
        <v>0</v>
      </c>
      <c r="BH355" s="17" t="b">
        <f t="shared" ca="1" si="6985"/>
        <v>1</v>
      </c>
      <c r="BI355" s="17">
        <f t="shared" ca="1" si="6986"/>
        <v>3</v>
      </c>
      <c r="BJ355" s="17" t="b">
        <f t="shared" ca="1" si="6987"/>
        <v>0</v>
      </c>
      <c r="BK355" s="17" t="str">
        <f t="shared" ca="1" si="7308"/>
        <v/>
      </c>
      <c r="BL355" s="17" t="str">
        <f t="shared" ca="1" si="6988"/>
        <v/>
      </c>
      <c r="BM355" s="17" t="str">
        <f t="shared" ca="1" si="6989"/>
        <v>L</v>
      </c>
      <c r="BN355" s="17" t="str">
        <f t="shared" ca="1" si="6990"/>
        <v>L</v>
      </c>
      <c r="BO355" s="17" t="str">
        <f t="shared" ca="1" si="6991"/>
        <v>N</v>
      </c>
      <c r="BP355" s="14" t="b">
        <f t="shared" ca="1" si="6992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6993"/>
        <v/>
      </c>
      <c r="DE355" s="14" t="str">
        <f t="shared" ca="1" si="6994"/>
        <v/>
      </c>
      <c r="DF355" s="14" t="str">
        <f t="shared" ca="1" si="6995"/>
        <v/>
      </c>
      <c r="DG355" s="14" t="str">
        <f t="shared" ca="1" si="6996"/>
        <v/>
      </c>
      <c r="DH355" s="14" t="str">
        <f t="shared" ca="1" si="6997"/>
        <v/>
      </c>
      <c r="DI355" s="14" t="str">
        <f t="shared" ca="1" si="6998"/>
        <v/>
      </c>
      <c r="DJ355" s="14" t="str">
        <f t="shared" ca="1" si="6999"/>
        <v/>
      </c>
      <c r="DK355" s="14" t="str">
        <f t="shared" ca="1" si="7000"/>
        <v/>
      </c>
      <c r="DL355" s="14" t="str">
        <f t="shared" ca="1" si="7001"/>
        <v/>
      </c>
      <c r="DM355" s="14" t="str">
        <f t="shared" ca="1" si="7002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003"/>
        <v/>
      </c>
      <c r="DP355" s="14" t="str">
        <f t="shared" ca="1" si="7004"/>
        <v/>
      </c>
      <c r="DQ355" s="14" t="str">
        <f t="shared" ca="1" si="7005"/>
        <v/>
      </c>
      <c r="DR355" s="14" t="str">
        <f t="shared" ca="1" si="7006"/>
        <v/>
      </c>
      <c r="DS355" s="14" t="str">
        <f t="shared" ca="1" si="7007"/>
        <v/>
      </c>
      <c r="DZ355" s="14" t="b">
        <f t="shared" ca="1" si="7008"/>
        <v>0</v>
      </c>
      <c r="EA355" s="14" t="str">
        <f t="shared" ca="1" si="7009"/>
        <v>Which family member 1 had a history of FTD (q_101a_1)</v>
      </c>
      <c r="EB355" s="14" t="str">
        <f t="shared" ca="1" si="7010"/>
        <v xml:space="preserve">Values must be numeric. </v>
      </c>
      <c r="EC355" s="14" t="str">
        <f t="shared" ca="1" si="7011"/>
        <v xml:space="preserve">Which family member 1 had a history of FTD (q_101a_1): Values must be numeric. </v>
      </c>
      <c r="ED355" s="14" t="str">
        <f t="shared" ca="1" si="7012"/>
        <v/>
      </c>
      <c r="EE355" s="14" t="str">
        <f t="shared" ca="1" si="7013"/>
        <v>Values must be numeric</v>
      </c>
      <c r="EF355" s="14" t="str">
        <f t="shared" ca="1" si="7014"/>
        <v/>
      </c>
      <c r="EG355" s="14" t="str">
        <f t="shared" ca="1" si="7015"/>
        <v/>
      </c>
      <c r="EM355" s="14" t="b">
        <f t="shared" ca="1" si="7016"/>
        <v>1</v>
      </c>
      <c r="EN355" s="14">
        <f t="shared" ca="1" si="7017"/>
        <v>329</v>
      </c>
      <c r="EO355" s="14" t="str">
        <f t="shared" ca="1" si="7018"/>
        <v>q_101a_1</v>
      </c>
      <c r="EP355" s="14" t="str">
        <f t="shared" ca="1" si="7019"/>
        <v xml:space="preserve">Which family member 1 had a history of FTD (q_101a_1): Values must be numeric. </v>
      </c>
      <c r="EQ355" s="14" t="str">
        <f t="shared" ca="1" si="7020"/>
        <v/>
      </c>
    </row>
    <row r="356" spans="2:147" s="14" customFormat="1">
      <c r="B356" s="14" t="str">
        <f t="shared" ca="1" si="6950"/>
        <v/>
      </c>
      <c r="C356" s="14">
        <f t="shared" ca="1" si="6951"/>
        <v>330</v>
      </c>
      <c r="D356" s="14">
        <f t="shared" si="6952"/>
        <v>354</v>
      </c>
      <c r="E356" s="14" t="str">
        <f t="shared" ca="1" si="6953"/>
        <v>I</v>
      </c>
      <c r="F356" s="14" t="str">
        <f t="shared" ca="1" si="6954"/>
        <v>q_101a_2</v>
      </c>
      <c r="G356" s="14" t="str">
        <f t="shared" ca="1" si="6955"/>
        <v>How many family members 1 had a history of FTD</v>
      </c>
      <c r="H356" s="14" t="b">
        <f t="shared" ca="1" si="6956"/>
        <v>1</v>
      </c>
      <c r="I356" s="14" t="str">
        <f ca="1">IF($H356,ADDRESS(3,(D356+1)*2-1,4,,"["&amp;wew!$G$7&amp;"]"&amp;_sheetname_labels)&amp;":"&amp;ADDRESS(2+ster!$B$20,(D356+1)*2-1,4),"")</f>
        <v>[DBTemplate.xlsm]labels!AAG3:AAG725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6957"/>
        <v>0</v>
      </c>
      <c r="N356" s="14">
        <f t="shared" ca="1" si="6958"/>
        <v>0</v>
      </c>
      <c r="O356" s="14" t="str">
        <f t="shared" ca="1" si="6959"/>
        <v>q_101a_2</v>
      </c>
      <c r="P356" s="14" t="str">
        <f t="shared" ca="1" si="6960"/>
        <v>How many family members 1 had a history of FTD</v>
      </c>
      <c r="Q356" s="14" t="str">
        <f ca="1">IF($BP356,ADDRESS(3,D356+1,4,,"["&amp;wew!$G$7&amp;"]"&amp;_sheetname_dataframe)&amp;":"&amp;ADDRESS(2+ster!$C$14,D356+1,4),"")</f>
        <v>[DBTemplate.xlsm]data_frame!MQ3:MQ3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6961"/>
        <v>0</v>
      </c>
      <c r="AA356" s="12" t="str">
        <f t="shared" ca="1" si="696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6963"/>
        <v>1</v>
      </c>
      <c r="AE356" s="17" t="b">
        <f t="shared" ca="1" si="696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6965"/>
        <v/>
      </c>
      <c r="AH356" s="17" t="b">
        <f t="shared" ca="1" si="696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6967"/>
        <v/>
      </c>
      <c r="AK356" s="17" t="b">
        <f t="shared" ca="1" si="6968"/>
        <v>0</v>
      </c>
      <c r="AL356" s="17" t="b">
        <f t="shared" ca="1" si="6969"/>
        <v>0</v>
      </c>
      <c r="AM356" s="17" t="b">
        <f t="shared" ca="1" si="6970"/>
        <v>1</v>
      </c>
      <c r="AN356" s="17">
        <f t="shared" ca="1" si="6971"/>
        <v>0</v>
      </c>
      <c r="AO356" s="24" t="str">
        <f t="shared" ca="1" si="6972"/>
        <v/>
      </c>
      <c r="AP356" s="24" t="str">
        <f t="shared" ca="1" si="6973"/>
        <v/>
      </c>
      <c r="AQ356" s="17" t="b">
        <f t="shared" ca="1" si="7305"/>
        <v>0</v>
      </c>
      <c r="AR356" s="17" t="b">
        <f t="shared" ca="1" si="6974"/>
        <v>0</v>
      </c>
      <c r="AS356" s="17" t="b">
        <f t="shared" ca="1" si="6975"/>
        <v>0</v>
      </c>
      <c r="AT356" s="17" t="b">
        <f t="shared" ca="1" si="6976"/>
        <v>0</v>
      </c>
      <c r="AU356" s="17" t="b">
        <f t="shared" ca="1" si="6977"/>
        <v>1</v>
      </c>
      <c r="AV356" s="17" t="b">
        <f t="shared" ca="1" si="6978"/>
        <v>0</v>
      </c>
      <c r="AW356" s="17" t="b">
        <f t="shared" ca="1" si="6979"/>
        <v>0</v>
      </c>
      <c r="AX356" s="14" t="b">
        <f t="array" aca="1" ref="AX356" ca="1">IF(H356,N356&gt;0,"")</f>
        <v>0</v>
      </c>
      <c r="AY356" s="17" t="str">
        <f t="shared" ca="1" si="6980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6981"/>
        <v>0</v>
      </c>
      <c r="BB356" s="17" t="b">
        <v>0</v>
      </c>
      <c r="BC356" s="17" t="str">
        <f t="shared" ca="1" si="6982"/>
        <v/>
      </c>
      <c r="BD356" s="17" t="str">
        <f t="shared" ca="1" si="6983"/>
        <v/>
      </c>
      <c r="BE356" s="17" t="b">
        <f t="shared" ca="1" si="7306"/>
        <v>0</v>
      </c>
      <c r="BF356" s="17" t="str">
        <f t="shared" ca="1" si="7307"/>
        <v/>
      </c>
      <c r="BG356" s="17" t="str">
        <f t="shared" ca="1" si="6984"/>
        <v/>
      </c>
      <c r="BH356" s="17" t="str">
        <f t="shared" ca="1" si="6985"/>
        <v/>
      </c>
      <c r="BI356" s="17" t="str">
        <f t="shared" ca="1" si="6986"/>
        <v/>
      </c>
      <c r="BJ356" s="17" t="b">
        <f t="shared" ca="1" si="6987"/>
        <v>0</v>
      </c>
      <c r="BK356" s="17" t="b">
        <f t="shared" ca="1" si="7308"/>
        <v>1</v>
      </c>
      <c r="BL356" s="17" t="b">
        <f t="shared" ca="1" si="6988"/>
        <v>0</v>
      </c>
      <c r="BM356" s="17" t="str">
        <f t="shared" ca="1" si="6989"/>
        <v>I</v>
      </c>
      <c r="BN356" s="17" t="str">
        <f t="shared" ca="1" si="6990"/>
        <v>I</v>
      </c>
      <c r="BO356" s="17" t="str">
        <f t="shared" ca="1" si="6991"/>
        <v>I</v>
      </c>
      <c r="BP356" s="14" t="b">
        <f t="shared" ca="1" si="6992"/>
        <v>1</v>
      </c>
      <c r="BQ356" s="35"/>
      <c r="BU356" s="14" t="s">
        <v>387</v>
      </c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6993"/>
        <v/>
      </c>
      <c r="DE356" s="14" t="str">
        <f t="shared" ca="1" si="6994"/>
        <v/>
      </c>
      <c r="DF356" s="14" t="str">
        <f t="shared" ca="1" si="6995"/>
        <v/>
      </c>
      <c r="DG356" s="14" t="str">
        <f t="shared" ca="1" si="6996"/>
        <v/>
      </c>
      <c r="DH356" s="14" t="str">
        <f t="shared" ca="1" si="6997"/>
        <v/>
      </c>
      <c r="DI356" s="14" t="str">
        <f t="shared" ca="1" si="6998"/>
        <v/>
      </c>
      <c r="DJ356" s="14" t="str">
        <f t="shared" ca="1" si="6999"/>
        <v/>
      </c>
      <c r="DK356" s="14" t="str">
        <f t="shared" ca="1" si="7000"/>
        <v/>
      </c>
      <c r="DL356" s="14" t="str">
        <f t="shared" ca="1" si="7001"/>
        <v/>
      </c>
      <c r="DM356" s="14" t="str">
        <f t="shared" ca="1" si="7002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003"/>
        <v/>
      </c>
      <c r="DP356" s="14" t="str">
        <f t="shared" ca="1" si="7004"/>
        <v/>
      </c>
      <c r="DQ356" s="14" t="str">
        <f t="shared" ca="1" si="7005"/>
        <v/>
      </c>
      <c r="DR356" s="14" t="str">
        <f t="shared" ca="1" si="7006"/>
        <v/>
      </c>
      <c r="DS356" s="14" t="str">
        <f t="shared" ca="1" si="7007"/>
        <v/>
      </c>
      <c r="DZ356" s="14" t="b">
        <f t="shared" ca="1" si="7008"/>
        <v>0</v>
      </c>
      <c r="EA356" s="14" t="str">
        <f t="shared" ca="1" si="7009"/>
        <v>How many family members 1 had a history of FTD (q_101a_2)</v>
      </c>
      <c r="EB356" s="14" t="str">
        <f t="shared" ca="1" si="7010"/>
        <v xml:space="preserve">Values must be numeric. </v>
      </c>
      <c r="EC356" s="14" t="str">
        <f t="shared" ca="1" si="7011"/>
        <v xml:space="preserve">How many family members 1 had a history of FTD (q_101a_2): Values must be numeric. </v>
      </c>
      <c r="ED356" s="14" t="str">
        <f t="shared" ca="1" si="7012"/>
        <v/>
      </c>
      <c r="EE356" s="14" t="str">
        <f t="shared" ca="1" si="7013"/>
        <v>Values must be numeric</v>
      </c>
      <c r="EF356" s="14" t="str">
        <f t="shared" ca="1" si="7014"/>
        <v/>
      </c>
      <c r="EG356" s="14" t="str">
        <f t="shared" ca="1" si="7015"/>
        <v/>
      </c>
      <c r="EM356" s="14" t="b">
        <f t="shared" ca="1" si="7016"/>
        <v>1</v>
      </c>
      <c r="EN356" s="14">
        <f t="shared" ca="1" si="7017"/>
        <v>330</v>
      </c>
      <c r="EO356" s="14" t="str">
        <f t="shared" ca="1" si="7018"/>
        <v>q_101a_2</v>
      </c>
      <c r="EP356" s="14" t="str">
        <f t="shared" ca="1" si="7019"/>
        <v xml:space="preserve">How many family members 1 had a history of FTD (q_101a_2): Values must be numeric. </v>
      </c>
      <c r="EQ356" s="14" t="str">
        <f t="shared" ca="1" si="7020"/>
        <v/>
      </c>
    </row>
    <row r="357" spans="2:147" s="14" customFormat="1">
      <c r="B357" s="14" t="str">
        <f t="shared" ref="B357" ca="1" si="8090">DF357</f>
        <v/>
      </c>
      <c r="C357" s="14">
        <f t="shared" ref="C357" ca="1" si="8091">IF(OFFSET(B357,-1,COLUMN(VariableExists)-2),OFFSET(B357,-1,1)+1,OFFSET(B357,-1,1))</f>
        <v>331</v>
      </c>
      <c r="D357" s="14">
        <f t="shared" ref="D357" si="8092">ROW(A357)-2</f>
        <v>355</v>
      </c>
      <c r="E357" s="14" t="str">
        <f t="shared" ref="E357" ca="1" si="8093">IF(OR(G357="",ROW(G357)=2),"",IF(Z357&gt;0,"S",IF(AX357,IF(J357=2,"D","N"),"I")))</f>
        <v>N</v>
      </c>
      <c r="F357" s="14" t="str">
        <f t="shared" ref="F357" ca="1" si="8094">IF(H357,O357,"")</f>
        <v>q_101b_1</v>
      </c>
      <c r="G357" s="14" t="str">
        <f t="shared" ref="G357" ca="1" si="8095">IF(H357,P357,"")</f>
        <v>Which family member 2 had a history of FTD</v>
      </c>
      <c r="H357" s="14" t="b">
        <f t="shared" ref="H357" ca="1" si="809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[DBTemplate.xlsm]labels!AAI3:AAI725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[DBTemplate.xlsm]labels!AAI3:AAI35</v>
      </c>
      <c r="L357" s="14" t="str">
        <f ca="1">IF($H357,IF($J357&gt;0,ADDRESS(3,(D357+1)*2,4,,"["&amp;wew!$G$7&amp;"]"&amp;_sheetname_labels)&amp;":"&amp;ADDRESS(2+J357,(D357+1)*2,4),""),"")</f>
        <v>[DBTemplate.xlsm]labels!AAJ3:AAJ35</v>
      </c>
      <c r="M357" s="14">
        <f t="shared" ref="M357" ca="1" si="8097">IF($H357,IF(J357&gt;0,COUNTA(INDIRECT(K357))-COUNT(INDIRECT(K357)),0),"")</f>
        <v>0</v>
      </c>
      <c r="N357" s="14">
        <f t="shared" ref="N357" ca="1" si="8098">IF(H357,J357-M357,"")</f>
        <v>33</v>
      </c>
      <c r="O357" s="14" t="str">
        <f t="shared" ref="O357" ca="1" si="8099">IF(INDIRECT(ADDRESS(2,D357+1,,,_sheetname_dataframe))="","",INDIRECT(ADDRESS(2,D357+1,,,_sheetname_dataframe)))</f>
        <v>q_101b_1</v>
      </c>
      <c r="P357" s="14" t="str">
        <f t="shared" ref="P357" ca="1" si="810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[DBTemplate.xlsm]data_frame!MR3:MR3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101">IF(H357,S357-T357-W357,"")</f>
        <v>0</v>
      </c>
      <c r="AA357" s="12" t="str">
        <f t="shared" ref="AA357" ca="1" si="810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103">IF($H357,IF(AC357&lt;&gt;"",IF(AC357=0,1,IF(AC357/W357&lt;0.15,2,3)),0),"")</f>
        <v>1</v>
      </c>
      <c r="AE357" s="17" t="b">
        <f t="shared" ref="AE357" ca="1" si="810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105">IF(AE357,IF($H357,IF(INDIRECT(ADDRESS(1,D357+2,,,_sheetname_dataframe))="","",INDIRECT(ADDRESS(1,D357+2,,,_sheetname_dataframe))),""),"")</f>
        <v/>
      </c>
      <c r="AH357" s="17" t="b">
        <f t="shared" ref="AH357" ca="1" si="810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107">IF(AH357,IF($H357,IF(INDIRECT(ADDRESS(1,D357+3,,,_sheetname_dataframe))="","",INDIRECT(ADDRESS(1,D357+3,,,_sheetname_dataframe))),""),"")</f>
        <v/>
      </c>
      <c r="AK357" s="17" t="b">
        <f t="shared" ref="AK357" ca="1" si="8108">IF(H357,OR(AQ357,AD357=2),"")</f>
        <v>0</v>
      </c>
      <c r="AL357" s="17" t="b">
        <f t="shared" ref="AL357" ca="1" si="8109">IF($H357,IF(BV357&lt;&gt;"",IF(OR(BM357="F",BM357="L",BM357="I",BM357="D"),BV357&lt;&gt;0)),"")</f>
        <v>0</v>
      </c>
      <c r="AM357" s="17" t="b">
        <f t="shared" ref="AM357" ca="1" si="8110">IF($H357,AND(NOT(AL357),OR(IF(BW357&lt;&gt;"",IF(OR(BM357="F",BM357="L"),BW357&lt;&gt;0)),BM357="I",BM357="N",BM357="D")),"")</f>
        <v>0</v>
      </c>
      <c r="AN357" s="17">
        <f t="shared" ref="AN357" ca="1" si="8111">IF(COUNTA(INDIRECT(Q357))=0,0, IF(AND(AO357&lt;&gt;"",X357&lt;AO357),1,IF(AND(AP357&lt;&gt;"",Y357&gt;AP357),1,IF(AND(AQ357,AC357&gt;0),2,0))))</f>
        <v>0</v>
      </c>
      <c r="AO357" s="24" t="str">
        <f t="shared" ref="AO357" ca="1" si="8112">IF($H357,IF(BY357&lt;&gt;"",IF(ISNUMBER(BY357),BY357,""),""),"")</f>
        <v/>
      </c>
      <c r="AP357" s="24" t="str">
        <f t="shared" ref="AP357" ca="1" si="8113">IF($H357,IF(BZ357&lt;&gt;"",IF(ISNUMBER(BZ357),BZ357,""),""),"")</f>
        <v/>
      </c>
      <c r="AQ357" s="17" t="b">
        <f t="shared" ca="1" si="7305"/>
        <v>0</v>
      </c>
      <c r="AR357" s="17" t="b">
        <f t="shared" ref="AR357" ca="1" si="8114">IF(H357,IF(N357&gt;0,IF(BQ357&lt;&gt;"",BQ357&lt;&gt;0,FALSE),FALSE),"")</f>
        <v>0</v>
      </c>
      <c r="AS357" s="17" t="b">
        <f t="shared" ref="AS357" ca="1" si="8115">IF(H357,IF(BR357&lt;&gt;"",BR357&lt;&gt;0,FALSE),"")</f>
        <v>0</v>
      </c>
      <c r="AT357" s="17" t="b">
        <f t="shared" ref="AT357" ca="1" si="8116">IF(H357,IF(N357&gt;0,FALSE,IF(BU357&lt;&gt;"",MATCH(BU357,DataType,0)=1,FALSE)),"")</f>
        <v>0</v>
      </c>
      <c r="AU357" s="17" t="b">
        <f t="shared" ref="AU357" ca="1" si="8117">IF(H357,IF(N357&gt;0,TRUE,IF(BU357&lt;&gt;"",MATCH(BU357,DataType,0)=2,FALSE)),"")</f>
        <v>1</v>
      </c>
      <c r="AV357" s="17" t="b">
        <f t="shared" ref="AV357" ca="1" si="8118">IF(H357,IF(N357&gt;0,FALSE,IF(BU357&lt;&gt;"",MATCH(BU357,DataType,0)=3,FALSE)),"")</f>
        <v>0</v>
      </c>
      <c r="AW357" s="17" t="b">
        <f t="shared" ref="AW357" ca="1" si="8119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120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121">IF(H357,BU357="",FALSE)</f>
        <v>1</v>
      </c>
      <c r="BB357" s="17" t="b">
        <v>0</v>
      </c>
      <c r="BC357" s="17" t="b">
        <f t="shared" ref="BC357" ca="1" si="8122">IF(BA357,IF(N357&gt;0,AND(AZ357,Z357=0),FALSE),"")</f>
        <v>0</v>
      </c>
      <c r="BD357" s="17" t="b">
        <f t="shared" ref="BD357" ca="1" si="8123">IF(BA357,IF(N357&gt;0,AND(NOT(AZ357),Z357=0),FALSE),"")</f>
        <v>1</v>
      </c>
      <c r="BE357" s="17" t="str">
        <f t="shared" ca="1" si="7306"/>
        <v/>
      </c>
      <c r="BF357" s="17" t="b">
        <f t="shared" ca="1" si="7307"/>
        <v>0</v>
      </c>
      <c r="BG357" s="17" t="b">
        <f t="shared" ref="BG357" ca="1" si="8124">IF(BA357,IF(OR(BB357:BF357),FALSE,IF(Z357=0,FALSE,Z357&gt;0)),"")</f>
        <v>0</v>
      </c>
      <c r="BH357" s="17" t="b">
        <f t="shared" ref="BH357" ca="1" si="8125">IF(BA357,COUNTIF(BB357:BG357,TRUE)=1,"")</f>
        <v>1</v>
      </c>
      <c r="BI357" s="17">
        <f t="shared" ref="BI357" ca="1" si="8126">IF(BA357,IFERROR(MATCH(TRUE,BB357:BG357,0),7),"")</f>
        <v>3</v>
      </c>
      <c r="BJ357" s="17" t="b">
        <f t="shared" ref="BJ357" ca="1" si="8127">DF357&lt;&gt;""</f>
        <v>0</v>
      </c>
      <c r="BK357" s="17" t="str">
        <f t="shared" ca="1" si="7308"/>
        <v/>
      </c>
      <c r="BL357" s="17" t="str">
        <f t="shared" ref="BL357" ca="1" si="8128">IF(H357,IF(AND(NOT(BA357),AU357),AC357&gt;0,""),"")</f>
        <v/>
      </c>
      <c r="BM357" s="17" t="str">
        <f t="shared" ref="BM357" ca="1" si="8129">IF(H357,IF(BA357,CHOOSE(BI357,"0","F","L","I","N",IF(AA357&gt;0.5,"N","S"),"0"),CHOOSE(MATCH(BU357,DataType,0),"S",IF(BK357,"I","N"),"D"  )),"")</f>
        <v>L</v>
      </c>
      <c r="BN357" s="17" t="str">
        <f t="shared" ref="BN357" ca="1" si="8130">IF(H357,IF(BJ357,"E",IF(BA357,CHOOSE(BI357,"0","F","L","I","N","S","0"),CHOOSE(MATCH(BU357,DataType,0),"S",IF(BK357,"I","N"),"D"  ))),"")</f>
        <v>L</v>
      </c>
      <c r="BO357" s="17" t="str">
        <f t="shared" ref="BO357" ca="1" si="8131">IF($H357,IF(BM357="0","",IF(AND(AR357,N357=2),"D",IF(BM357="S","N",IF(AL357,"O",IF(AM357,"I","N"))))),"")</f>
        <v>N</v>
      </c>
      <c r="BP357" s="14" t="b">
        <f t="shared" ref="BP357" ca="1" si="8132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133">IF(MID(DC357,1,1)="■",MID(DC357,2,LEN(DC357)),DC357)</f>
        <v/>
      </c>
      <c r="DE357" s="14" t="str">
        <f t="shared" ref="DE357" ca="1" si="8134">IF(DD357&lt;&gt;"",IF(MID(DD357,LEN(DD357),1)="■",MID(DD357,1,LEN(DD357)-1),DD357),"")</f>
        <v/>
      </c>
      <c r="DF357" s="14" t="str">
        <f t="shared" ref="DF357" ca="1" si="8135">IFERROR(IF(DE357&lt;&gt;"",SUBSTITUTE(DE357,"■",". "),""),"##INTERNAL_ERROR")</f>
        <v/>
      </c>
      <c r="DG357" s="14" t="str">
        <f t="shared" ref="DG357" ca="1" si="8136">IF(CN357&lt;&gt;0,"Variable name don't comply with the naming convention","")</f>
        <v/>
      </c>
      <c r="DH357" s="14" t="str">
        <f t="shared" ref="DH357" ca="1" si="8137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138">IF(CP357&lt;&gt;"","Variable label exceed length 150","")</f>
        <v/>
      </c>
      <c r="DJ357" s="14" t="str">
        <f t="shared" ref="DJ357" ca="1" si="8139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140">IF(CR357&lt;&gt;"","The following cases have values below declared theorethical min: " &amp;SUBSTITUTE(CR357," ",", "),"")</f>
        <v/>
      </c>
      <c r="DL357" s="14" t="str">
        <f t="shared" ref="DL357" ca="1" si="8141">IF(CS357&lt;&gt;"","The following cases have values above declared theorethical max: " &amp;SUBSTITUTE(CS357," ",", "),"")</f>
        <v/>
      </c>
      <c r="DM357" s="14" t="str">
        <f t="shared" ref="DM357" ca="1" si="8142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143">IF(CV357&lt;&gt;"","The following records are missing in this required field: " &amp;SUBSTITUTE(CV357," ",", "),"")</f>
        <v/>
      </c>
      <c r="DP357" s="14" t="str">
        <f t="shared" ref="DP357" ca="1" si="8144">IF(CW357&lt;&gt;"","The following cases have non-integer values: " &amp;SUBSTITUTE(CW357," ",", "),"")</f>
        <v/>
      </c>
      <c r="DQ357" s="14" t="str">
        <f t="shared" ref="DQ357" ca="1" si="8145">IF(CX357&lt;&gt;"","The following cases are non-numeric: " &amp;SUBSTITUTE(CX357," ",", "),"")</f>
        <v/>
      </c>
      <c r="DR357" s="14" t="str">
        <f t="shared" ref="DR357" ca="1" si="8146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147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148">OR(ED357&lt;&gt;"",EF357&lt;&gt;"",EG357&lt;&gt;"")</f>
        <v>0</v>
      </c>
      <c r="EA357" s="14" t="str">
        <f t="shared" ref="EA357" ca="1" si="8149">IF(EB357&lt;&gt;"",G357 &amp; " (" &amp; F357 &amp; ")","")</f>
        <v>Which family member 2 had a history of FTD (q_101b_1)</v>
      </c>
      <c r="EB357" s="14" t="str">
        <f t="shared" ref="EB357" ca="1" si="8150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151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152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153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154">IF($H357,AG357,"")</f>
        <v/>
      </c>
      <c r="EG357" s="14" t="str">
        <f t="shared" ref="EG357" ca="1" si="8155">IF($H357,AJ357,"")</f>
        <v/>
      </c>
      <c r="EM357" s="14" t="b">
        <f t="shared" ref="EM357" ca="1" si="8156">OR(EC357&lt;&gt;"",DF357&lt;&gt;"")</f>
        <v>1</v>
      </c>
      <c r="EN357" s="14">
        <f t="shared" ref="EN357" ca="1" si="8157">IF(EM357,C357,"")</f>
        <v>331</v>
      </c>
      <c r="EO357" s="14" t="str">
        <f t="shared" ref="EO357" ca="1" si="8158">IF(EM357,F357,"")</f>
        <v>q_101b_1</v>
      </c>
      <c r="EP357" s="14" t="str">
        <f t="shared" ref="EP357" ca="1" si="8159">EC357</f>
        <v xml:space="preserve">Which family member 2 had a history of FTD (q_101b_1): Values must be numeric. </v>
      </c>
      <c r="EQ357" s="14" t="str">
        <f t="shared" ref="EQ357" ca="1" si="8160">DF357</f>
        <v/>
      </c>
    </row>
    <row r="358" spans="2:147" s="14" customFormat="1">
      <c r="B358" s="14" t="str">
        <f t="shared" ref="B358" ca="1" si="8161">DF358</f>
        <v/>
      </c>
      <c r="C358" s="14">
        <f t="shared" ref="C358" ca="1" si="8162">IF(OFFSET(B358,-1,COLUMN(VariableExists)-2),OFFSET(B358,-1,1)+1,OFFSET(B358,-1,1))</f>
        <v>332</v>
      </c>
      <c r="D358" s="14">
        <f t="shared" ref="D358" si="8163">ROW(A358)-2</f>
        <v>356</v>
      </c>
      <c r="E358" s="14" t="str">
        <f t="shared" ref="E358" ca="1" si="8164">IF(OR(G358="",ROW(G358)=2),"",IF(Z358&gt;0,"S",IF(AX358,IF(J358=2,"D","N"),"I")))</f>
        <v>I</v>
      </c>
      <c r="F358" s="14" t="str">
        <f t="shared" ref="F358" ca="1" si="8165">IF(H358,O358,"")</f>
        <v>q_101b_2</v>
      </c>
      <c r="G358" s="14" t="str">
        <f t="shared" ref="G358" ca="1" si="8166">IF(H358,P358,"")</f>
        <v>How many family members 2 had a history of FTD</v>
      </c>
      <c r="H358" s="14" t="b">
        <f t="shared" ref="H358" ca="1" si="8167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[DBTemplate.xlsm]labels!AAK3:AAK725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168">IF($H358,IF(J358&gt;0,COUNTA(INDIRECT(K358))-COUNT(INDIRECT(K358)),0),"")</f>
        <v>0</v>
      </c>
      <c r="N358" s="14">
        <f t="shared" ref="N358" ca="1" si="8169">IF(H358,J358-M358,"")</f>
        <v>0</v>
      </c>
      <c r="O358" s="14" t="str">
        <f t="shared" ref="O358" ca="1" si="8170">IF(INDIRECT(ADDRESS(2,D358+1,,,_sheetname_dataframe))="","",INDIRECT(ADDRESS(2,D358+1,,,_sheetname_dataframe)))</f>
        <v>q_101b_2</v>
      </c>
      <c r="P358" s="14" t="str">
        <f t="shared" ref="P358" ca="1" si="8171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[DBTemplate.xlsm]data_frame!MS3:MS3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172">IF(H358,S358-T358-W358,"")</f>
        <v>0</v>
      </c>
      <c r="AA358" s="12" t="str">
        <f t="shared" ref="AA358" ca="1" si="8173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174">IF($H358,IF(AC358&lt;&gt;"",IF(AC358=0,1,IF(AC358/W358&lt;0.15,2,3)),0),"")</f>
        <v>1</v>
      </c>
      <c r="AE358" s="17" t="b">
        <f t="shared" ref="AE358" ca="1" si="8175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176">IF(AE358,IF($H358,IF(INDIRECT(ADDRESS(1,D358+2,,,_sheetname_dataframe))="","",INDIRECT(ADDRESS(1,D358+2,,,_sheetname_dataframe))),""),"")</f>
        <v/>
      </c>
      <c r="AH358" s="17" t="b">
        <f t="shared" ref="AH358" ca="1" si="8177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178">IF(AH358,IF($H358,IF(INDIRECT(ADDRESS(1,D358+3,,,_sheetname_dataframe))="","",INDIRECT(ADDRESS(1,D358+3,,,_sheetname_dataframe))),""),"")</f>
        <v/>
      </c>
      <c r="AK358" s="17" t="b">
        <f t="shared" ref="AK358" ca="1" si="8179">IF(H358,OR(AQ358,AD358=2),"")</f>
        <v>0</v>
      </c>
      <c r="AL358" s="17" t="b">
        <f t="shared" ref="AL358" ca="1" si="8180">IF($H358,IF(BV358&lt;&gt;"",IF(OR(BM358="F",BM358="L",BM358="I",BM358="D"),BV358&lt;&gt;0)),"")</f>
        <v>0</v>
      </c>
      <c r="AM358" s="17" t="b">
        <f t="shared" ref="AM358" ca="1" si="8181">IF($H358,AND(NOT(AL358),OR(IF(BW358&lt;&gt;"",IF(OR(BM358="F",BM358="L"),BW358&lt;&gt;0)),BM358="I",BM358="N",BM358="D")),"")</f>
        <v>1</v>
      </c>
      <c r="AN358" s="17">
        <f t="shared" ref="AN358" ca="1" si="8182">IF(COUNTA(INDIRECT(Q358))=0,0, IF(AND(AO358&lt;&gt;"",X358&lt;AO358),1,IF(AND(AP358&lt;&gt;"",Y358&gt;AP358),1,IF(AND(AQ358,AC358&gt;0),2,0))))</f>
        <v>0</v>
      </c>
      <c r="AO358" s="24" t="str">
        <f t="shared" ref="AO358" ca="1" si="8183">IF($H358,IF(BY358&lt;&gt;"",IF(ISNUMBER(BY358),BY358,""),""),"")</f>
        <v/>
      </c>
      <c r="AP358" s="24" t="str">
        <f t="shared" ref="AP358" ca="1" si="8184">IF($H358,IF(BZ358&lt;&gt;"",IF(ISNUMBER(BZ358),BZ358,""),""),"")</f>
        <v/>
      </c>
      <c r="AQ358" s="17" t="b">
        <f t="shared" ca="1" si="7305"/>
        <v>0</v>
      </c>
      <c r="AR358" s="17" t="b">
        <f t="shared" ref="AR358" ca="1" si="8185">IF(H358,IF(N358&gt;0,IF(BQ358&lt;&gt;"",BQ358&lt;&gt;0,FALSE),FALSE),"")</f>
        <v>0</v>
      </c>
      <c r="AS358" s="17" t="b">
        <f t="shared" ref="AS358" ca="1" si="8186">IF(H358,IF(BR358&lt;&gt;"",BR358&lt;&gt;0,FALSE),"")</f>
        <v>0</v>
      </c>
      <c r="AT358" s="17" t="b">
        <f t="shared" ref="AT358" ca="1" si="8187">IF(H358,IF(N358&gt;0,FALSE,IF(BU358&lt;&gt;"",MATCH(BU358,DataType,0)=1,FALSE)),"")</f>
        <v>0</v>
      </c>
      <c r="AU358" s="17" t="b">
        <f t="shared" ref="AU358" ca="1" si="8188">IF(H358,IF(N358&gt;0,TRUE,IF(BU358&lt;&gt;"",MATCH(BU358,DataType,0)=2,FALSE)),"")</f>
        <v>1</v>
      </c>
      <c r="AV358" s="17" t="b">
        <f t="shared" ref="AV358" ca="1" si="8189">IF(H358,IF(N358&gt;0,FALSE,IF(BU358&lt;&gt;"",MATCH(BU358,DataType,0)=3,FALSE)),"")</f>
        <v>0</v>
      </c>
      <c r="AW358" s="17" t="b">
        <f t="shared" ref="AW358" ca="1" si="8190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191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192">IF(H358,BU358="",FALSE)</f>
        <v>0</v>
      </c>
      <c r="BB358" s="17" t="b">
        <v>0</v>
      </c>
      <c r="BC358" s="17" t="str">
        <f t="shared" ref="BC358" ca="1" si="8193">IF(BA358,IF(N358&gt;0,AND(AZ358,Z358=0),FALSE),"")</f>
        <v/>
      </c>
      <c r="BD358" s="17" t="str">
        <f t="shared" ref="BD358" ca="1" si="8194">IF(BA358,IF(N358&gt;0,AND(NOT(AZ358),Z358=0),FALSE),"")</f>
        <v/>
      </c>
      <c r="BE358" s="17" t="b">
        <f t="shared" ca="1" si="7306"/>
        <v>0</v>
      </c>
      <c r="BF358" s="17" t="str">
        <f t="shared" ca="1" si="7307"/>
        <v/>
      </c>
      <c r="BG358" s="17" t="str">
        <f t="shared" ref="BG358" ca="1" si="8195">IF(BA358,IF(OR(BB358:BF358),FALSE,IF(Z358=0,FALSE,Z358&gt;0)),"")</f>
        <v/>
      </c>
      <c r="BH358" s="17" t="str">
        <f t="shared" ref="BH358" ca="1" si="8196">IF(BA358,COUNTIF(BB358:BG358,TRUE)=1,"")</f>
        <v/>
      </c>
      <c r="BI358" s="17" t="str">
        <f t="shared" ref="BI358" ca="1" si="8197">IF(BA358,IFERROR(MATCH(TRUE,BB358:BG358,0),7),"")</f>
        <v/>
      </c>
      <c r="BJ358" s="17" t="b">
        <f t="shared" ref="BJ358" ca="1" si="8198">DF358&lt;&gt;""</f>
        <v>0</v>
      </c>
      <c r="BK358" s="17" t="b">
        <f t="shared" ca="1" si="7308"/>
        <v>1</v>
      </c>
      <c r="BL358" s="17" t="b">
        <f t="shared" ref="BL358" ca="1" si="8199">IF(H358,IF(AND(NOT(BA358),AU358),AC358&gt;0,""),"")</f>
        <v>0</v>
      </c>
      <c r="BM358" s="17" t="str">
        <f t="shared" ref="BM358" ca="1" si="8200">IF(H358,IF(BA358,CHOOSE(BI358,"0","F","L","I","N",IF(AA358&gt;0.5,"N","S"),"0"),CHOOSE(MATCH(BU358,DataType,0),"S",IF(BK358,"I","N"),"D"  )),"")</f>
        <v>I</v>
      </c>
      <c r="BN358" s="17" t="str">
        <f t="shared" ref="BN358" ca="1" si="8201">IF(H358,IF(BJ358,"E",IF(BA358,CHOOSE(BI358,"0","F","L","I","N","S","0"),CHOOSE(MATCH(BU358,DataType,0),"S",IF(BK358,"I","N"),"D"  ))),"")</f>
        <v>I</v>
      </c>
      <c r="BO358" s="17" t="str">
        <f t="shared" ref="BO358" ca="1" si="8202">IF($H358,IF(BM358="0","",IF(AND(AR358,N358=2),"D",IF(BM358="S","N",IF(AL358,"O",IF(AM358,"I","N"))))),"")</f>
        <v>I</v>
      </c>
      <c r="BP358" s="14" t="b">
        <f t="shared" ref="BP358" ca="1" si="8203">INDIRECT(ADDRESS(2,ROW(A358)-1,,,_sheetname_dataframe))&lt;&gt;""</f>
        <v>1</v>
      </c>
      <c r="BQ358" s="35"/>
      <c r="BU358" s="14" t="s">
        <v>387</v>
      </c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204">IF(MID(DC358,1,1)="■",MID(DC358,2,LEN(DC358)),DC358)</f>
        <v/>
      </c>
      <c r="DE358" s="14" t="str">
        <f t="shared" ref="DE358" ca="1" si="8205">IF(DD358&lt;&gt;"",IF(MID(DD358,LEN(DD358),1)="■",MID(DD358,1,LEN(DD358)-1),DD358),"")</f>
        <v/>
      </c>
      <c r="DF358" s="14" t="str">
        <f t="shared" ref="DF358" ca="1" si="8206">IFERROR(IF(DE358&lt;&gt;"",SUBSTITUTE(DE358,"■",". "),""),"##INTERNAL_ERROR")</f>
        <v/>
      </c>
      <c r="DG358" s="14" t="str">
        <f t="shared" ref="DG358" ca="1" si="8207">IF(CN358&lt;&gt;0,"Variable name don't comply with the naming convention","")</f>
        <v/>
      </c>
      <c r="DH358" s="14" t="str">
        <f t="shared" ref="DH358" ca="1" si="8208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209">IF(CP358&lt;&gt;"","Variable label exceed length 150","")</f>
        <v/>
      </c>
      <c r="DJ358" s="14" t="str">
        <f t="shared" ref="DJ358" ca="1" si="8210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211">IF(CR358&lt;&gt;"","The following cases have values below declared theorethical min: " &amp;SUBSTITUTE(CR358," ",", "),"")</f>
        <v/>
      </c>
      <c r="DL358" s="14" t="str">
        <f t="shared" ref="DL358" ca="1" si="8212">IF(CS358&lt;&gt;"","The following cases have values above declared theorethical max: " &amp;SUBSTITUTE(CS358," ",", "),"")</f>
        <v/>
      </c>
      <c r="DM358" s="14" t="str">
        <f t="shared" ref="DM358" ca="1" si="8213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214">IF(CV358&lt;&gt;"","The following records are missing in this required field: " &amp;SUBSTITUTE(CV358," ",", "),"")</f>
        <v/>
      </c>
      <c r="DP358" s="14" t="str">
        <f t="shared" ref="DP358" ca="1" si="8215">IF(CW358&lt;&gt;"","The following cases have non-integer values: " &amp;SUBSTITUTE(CW358," ",", "),"")</f>
        <v/>
      </c>
      <c r="DQ358" s="14" t="str">
        <f t="shared" ref="DQ358" ca="1" si="8216">IF(CX358&lt;&gt;"","The following cases are non-numeric: " &amp;SUBSTITUTE(CX358," ",", "),"")</f>
        <v/>
      </c>
      <c r="DR358" s="14" t="str">
        <f t="shared" ref="DR358" ca="1" si="8217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218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219">OR(ED358&lt;&gt;"",EF358&lt;&gt;"",EG358&lt;&gt;"")</f>
        <v>0</v>
      </c>
      <c r="EA358" s="14" t="str">
        <f t="shared" ref="EA358" ca="1" si="8220">IF(EB358&lt;&gt;"",G358 &amp; " (" &amp; F358 &amp; ")","")</f>
        <v>How many family members 2 had a history of FTD (q_101b_2)</v>
      </c>
      <c r="EB358" s="14" t="str">
        <f t="shared" ref="EB358" ca="1" si="8221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 xml:space="preserve">Values must be numeric. </v>
      </c>
      <c r="EC358" s="14" t="str">
        <f t="shared" ref="EC358" ca="1" si="8222">IF(EB358&lt;&gt;"",G358 &amp; " (" &amp; F358 &amp; "): " &amp; EB358,"")</f>
        <v xml:space="preserve">How many family members 2 had a history of FTD (q_101b_2): Values must be numeric. </v>
      </c>
      <c r="ED358" s="14" t="str">
        <f t="shared" ref="ED358" ca="1" si="8223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224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>Values must be numeric</v>
      </c>
      <c r="EF358" s="14" t="str">
        <f t="shared" ref="EF358" ca="1" si="8225">IF($H358,AG358,"")</f>
        <v/>
      </c>
      <c r="EG358" s="14" t="str">
        <f t="shared" ref="EG358" ca="1" si="8226">IF($H358,AJ358,"")</f>
        <v/>
      </c>
      <c r="EM358" s="14" t="b">
        <f t="shared" ref="EM358" ca="1" si="8227">OR(EC358&lt;&gt;"",DF358&lt;&gt;"")</f>
        <v>1</v>
      </c>
      <c r="EN358" s="14">
        <f t="shared" ref="EN358" ca="1" si="8228">IF(EM358,C358,"")</f>
        <v>332</v>
      </c>
      <c r="EO358" s="14" t="str">
        <f t="shared" ref="EO358" ca="1" si="8229">IF(EM358,F358,"")</f>
        <v>q_101b_2</v>
      </c>
      <c r="EP358" s="14" t="str">
        <f t="shared" ref="EP358" ca="1" si="8230">EC358</f>
        <v xml:space="preserve">How many family members 2 had a history of FTD (q_101b_2): Values must be numeric. </v>
      </c>
      <c r="EQ358" s="14" t="str">
        <f t="shared" ref="EQ358" ca="1" si="8231">DF358</f>
        <v/>
      </c>
    </row>
    <row r="359" spans="2:147" s="14" customFormat="1">
      <c r="B359" s="14" t="str">
        <f t="shared" ref="B359" ca="1" si="8232">DF359</f>
        <v/>
      </c>
      <c r="C359" s="14">
        <f t="shared" ref="C359" ca="1" si="8233">IF(OFFSET(B359,-1,COLUMN(VariableExists)-2),OFFSET(B359,-1,1)+1,OFFSET(B359,-1,1))</f>
        <v>333</v>
      </c>
      <c r="D359" s="14">
        <f t="shared" ref="D359" si="8234">ROW(A359)-2</f>
        <v>357</v>
      </c>
      <c r="E359" s="14" t="str">
        <f t="shared" ref="E359" ca="1" si="8235">IF(OR(G359="",ROW(G359)=2),"",IF(Z359&gt;0,"S",IF(AX359,IF(J359=2,"D","N"),"I")))</f>
        <v>N</v>
      </c>
      <c r="F359" s="14" t="str">
        <f t="shared" ref="F359" ca="1" si="8236">IF(H359,O359,"")</f>
        <v>q_101c_1</v>
      </c>
      <c r="G359" s="14" t="str">
        <f t="shared" ref="G359" ca="1" si="8237">IF(H359,P359,"")</f>
        <v>Which family member 3 had a history of FTD</v>
      </c>
      <c r="H359" s="14" t="b">
        <f t="shared" ref="H359" ca="1" si="8238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[DBTemplate.xlsm]labels!AAM3:AAM725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[DBTemplate.xlsm]labels!AAM3:AAM35</v>
      </c>
      <c r="L359" s="14" t="str">
        <f ca="1">IF($H359,IF($J359&gt;0,ADDRESS(3,(D359+1)*2,4,,"["&amp;wew!$G$7&amp;"]"&amp;_sheetname_labels)&amp;":"&amp;ADDRESS(2+J359,(D359+1)*2,4),""),"")</f>
        <v>[DBTemplate.xlsm]labels!AAN3:AAN35</v>
      </c>
      <c r="M359" s="14">
        <f t="shared" ref="M359" ca="1" si="8239">IF($H359,IF(J359&gt;0,COUNTA(INDIRECT(K359))-COUNT(INDIRECT(K359)),0),"")</f>
        <v>0</v>
      </c>
      <c r="N359" s="14">
        <f t="shared" ref="N359" ca="1" si="8240">IF(H359,J359-M359,"")</f>
        <v>33</v>
      </c>
      <c r="O359" s="14" t="str">
        <f t="shared" ref="O359" ca="1" si="8241">IF(INDIRECT(ADDRESS(2,D359+1,,,_sheetname_dataframe))="","",INDIRECT(ADDRESS(2,D359+1,,,_sheetname_dataframe)))</f>
        <v>q_101c_1</v>
      </c>
      <c r="P359" s="14" t="str">
        <f t="shared" ref="P359" ca="1" si="8242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[DBTemplate.xlsm]data_frame!MT3:MT3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243">IF(H359,S359-T359-W359,"")</f>
        <v>0</v>
      </c>
      <c r="AA359" s="12" t="str">
        <f t="shared" ref="AA359" ca="1" si="8244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245">IF($H359,IF(AC359&lt;&gt;"",IF(AC359=0,1,IF(AC359/W359&lt;0.15,2,3)),0),"")</f>
        <v>1</v>
      </c>
      <c r="AE359" s="17" t="b">
        <f t="shared" ref="AE359" ca="1" si="8246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247">IF(AE359,IF($H359,IF(INDIRECT(ADDRESS(1,D359+2,,,_sheetname_dataframe))="","",INDIRECT(ADDRESS(1,D359+2,,,_sheetname_dataframe))),""),"")</f>
        <v/>
      </c>
      <c r="AH359" s="17" t="b">
        <f t="shared" ref="AH359" ca="1" si="8248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249">IF(AH359,IF($H359,IF(INDIRECT(ADDRESS(1,D359+3,,,_sheetname_dataframe))="","",INDIRECT(ADDRESS(1,D359+3,,,_sheetname_dataframe))),""),"")</f>
        <v/>
      </c>
      <c r="AK359" s="17" t="b">
        <f t="shared" ref="AK359" ca="1" si="8250">IF(H359,OR(AQ359,AD359=2),"")</f>
        <v>0</v>
      </c>
      <c r="AL359" s="17" t="b">
        <f t="shared" ref="AL359" ca="1" si="8251">IF($H359,IF(BV359&lt;&gt;"",IF(OR(BM359="F",BM359="L",BM359="I",BM359="D"),BV359&lt;&gt;0)),"")</f>
        <v>0</v>
      </c>
      <c r="AM359" s="17" t="b">
        <f t="shared" ref="AM359" ca="1" si="8252">IF($H359,AND(NOT(AL359),OR(IF(BW359&lt;&gt;"",IF(OR(BM359="F",BM359="L"),BW359&lt;&gt;0)),BM359="I",BM359="N",BM359="D")),"")</f>
        <v>0</v>
      </c>
      <c r="AN359" s="17">
        <f t="shared" ref="AN359" ca="1" si="8253">IF(COUNTA(INDIRECT(Q359))=0,0, IF(AND(AO359&lt;&gt;"",X359&lt;AO359),1,IF(AND(AP359&lt;&gt;"",Y359&gt;AP359),1,IF(AND(AQ359,AC359&gt;0),2,0))))</f>
        <v>0</v>
      </c>
      <c r="AO359" s="24" t="str">
        <f t="shared" ref="AO359" ca="1" si="8254">IF($H359,IF(BY359&lt;&gt;"",IF(ISNUMBER(BY359),BY359,""),""),"")</f>
        <v/>
      </c>
      <c r="AP359" s="24" t="str">
        <f t="shared" ref="AP359" ca="1" si="8255">IF($H359,IF(BZ359&lt;&gt;"",IF(ISNUMBER(BZ359),BZ359,""),""),"")</f>
        <v/>
      </c>
      <c r="AQ359" s="17" t="b">
        <f t="shared" ca="1" si="7305"/>
        <v>0</v>
      </c>
      <c r="AR359" s="17" t="b">
        <f t="shared" ref="AR359" ca="1" si="8256">IF(H359,IF(N359&gt;0,IF(BQ359&lt;&gt;"",BQ359&lt;&gt;0,FALSE),FALSE),"")</f>
        <v>0</v>
      </c>
      <c r="AS359" s="17" t="b">
        <f t="shared" ref="AS359" ca="1" si="8257">IF(H359,IF(BR359&lt;&gt;"",BR359&lt;&gt;0,FALSE),"")</f>
        <v>0</v>
      </c>
      <c r="AT359" s="17" t="b">
        <f t="shared" ref="AT359" ca="1" si="8258">IF(H359,IF(N359&gt;0,FALSE,IF(BU359&lt;&gt;"",MATCH(BU359,DataType,0)=1,FALSE)),"")</f>
        <v>0</v>
      </c>
      <c r="AU359" s="17" t="b">
        <f t="shared" ref="AU359" ca="1" si="8259">IF(H359,IF(N359&gt;0,TRUE,IF(BU359&lt;&gt;"",MATCH(BU359,DataType,0)=2,FALSE)),"")</f>
        <v>1</v>
      </c>
      <c r="AV359" s="17" t="b">
        <f t="shared" ref="AV359" ca="1" si="8260">IF(H359,IF(N359&gt;0,FALSE,IF(BU359&lt;&gt;"",MATCH(BU359,DataType,0)=3,FALSE)),"")</f>
        <v>0</v>
      </c>
      <c r="AW359" s="17" t="b">
        <f t="shared" ref="AW359" ca="1" si="8261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262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263">IF(H359,BU359="",FALSE)</f>
        <v>1</v>
      </c>
      <c r="BB359" s="17" t="b">
        <v>0</v>
      </c>
      <c r="BC359" s="17" t="b">
        <f t="shared" ref="BC359" ca="1" si="8264">IF(BA359,IF(N359&gt;0,AND(AZ359,Z359=0),FALSE),"")</f>
        <v>0</v>
      </c>
      <c r="BD359" s="17" t="b">
        <f t="shared" ref="BD359" ca="1" si="8265">IF(BA359,IF(N359&gt;0,AND(NOT(AZ359),Z359=0),FALSE),"")</f>
        <v>1</v>
      </c>
      <c r="BE359" s="17" t="str">
        <f t="shared" ca="1" si="7306"/>
        <v/>
      </c>
      <c r="BF359" s="17" t="b">
        <f t="shared" ca="1" si="7307"/>
        <v>0</v>
      </c>
      <c r="BG359" s="17" t="b">
        <f t="shared" ref="BG359" ca="1" si="8266">IF(BA359,IF(OR(BB359:BF359),FALSE,IF(Z359=0,FALSE,Z359&gt;0)),"")</f>
        <v>0</v>
      </c>
      <c r="BH359" s="17" t="b">
        <f t="shared" ref="BH359" ca="1" si="8267">IF(BA359,COUNTIF(BB359:BG359,TRUE)=1,"")</f>
        <v>1</v>
      </c>
      <c r="BI359" s="17">
        <f t="shared" ref="BI359" ca="1" si="8268">IF(BA359,IFERROR(MATCH(TRUE,BB359:BG359,0),7),"")</f>
        <v>3</v>
      </c>
      <c r="BJ359" s="17" t="b">
        <f t="shared" ref="BJ359" ca="1" si="8269">DF359&lt;&gt;""</f>
        <v>0</v>
      </c>
      <c r="BK359" s="17" t="str">
        <f t="shared" ca="1" si="7308"/>
        <v/>
      </c>
      <c r="BL359" s="17" t="str">
        <f t="shared" ref="BL359" ca="1" si="8270">IF(H359,IF(AND(NOT(BA359),AU359),AC359&gt;0,""),"")</f>
        <v/>
      </c>
      <c r="BM359" s="17" t="str">
        <f t="shared" ref="BM359" ca="1" si="8271">IF(H359,IF(BA359,CHOOSE(BI359,"0","F","L","I","N",IF(AA359&gt;0.5,"N","S"),"0"),CHOOSE(MATCH(BU359,DataType,0),"S",IF(BK359,"I","N"),"D"  )),"")</f>
        <v>L</v>
      </c>
      <c r="BN359" s="17" t="str">
        <f t="shared" ref="BN359" ca="1" si="8272">IF(H359,IF(BJ359,"E",IF(BA359,CHOOSE(BI359,"0","F","L","I","N","S","0"),CHOOSE(MATCH(BU359,DataType,0),"S",IF(BK359,"I","N"),"D"  ))),"")</f>
        <v>L</v>
      </c>
      <c r="BO359" s="17" t="str">
        <f t="shared" ref="BO359" ca="1" si="8273">IF($H359,IF(BM359="0","",IF(AND(AR359,N359=2),"D",IF(BM359="S","N",IF(AL359,"O",IF(AM359,"I","N"))))),"")</f>
        <v>N</v>
      </c>
      <c r="BP359" s="14" t="b">
        <f t="shared" ref="BP359" ca="1" si="8274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275">IF(MID(DC359,1,1)="■",MID(DC359,2,LEN(DC359)),DC359)</f>
        <v/>
      </c>
      <c r="DE359" s="14" t="str">
        <f t="shared" ref="DE359" ca="1" si="8276">IF(DD359&lt;&gt;"",IF(MID(DD359,LEN(DD359),1)="■",MID(DD359,1,LEN(DD359)-1),DD359),"")</f>
        <v/>
      </c>
      <c r="DF359" s="14" t="str">
        <f t="shared" ref="DF359" ca="1" si="8277">IFERROR(IF(DE359&lt;&gt;"",SUBSTITUTE(DE359,"■",". "),""),"##INTERNAL_ERROR")</f>
        <v/>
      </c>
      <c r="DG359" s="14" t="str">
        <f t="shared" ref="DG359" ca="1" si="8278">IF(CN359&lt;&gt;0,"Variable name don't comply with the naming convention","")</f>
        <v/>
      </c>
      <c r="DH359" s="14" t="str">
        <f t="shared" ref="DH359" ca="1" si="8279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280">IF(CP359&lt;&gt;"","Variable label exceed length 150","")</f>
        <v/>
      </c>
      <c r="DJ359" s="14" t="str">
        <f t="shared" ref="DJ359" ca="1" si="8281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282">IF(CR359&lt;&gt;"","The following cases have values below declared theorethical min: " &amp;SUBSTITUTE(CR359," ",", "),"")</f>
        <v/>
      </c>
      <c r="DL359" s="14" t="str">
        <f t="shared" ref="DL359" ca="1" si="8283">IF(CS359&lt;&gt;"","The following cases have values above declared theorethical max: " &amp;SUBSTITUTE(CS359," ",", "),"")</f>
        <v/>
      </c>
      <c r="DM359" s="14" t="str">
        <f t="shared" ref="DM359" ca="1" si="8284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285">IF(CV359&lt;&gt;"","The following records are missing in this required field: " &amp;SUBSTITUTE(CV359," ",", "),"")</f>
        <v/>
      </c>
      <c r="DP359" s="14" t="str">
        <f t="shared" ref="DP359" ca="1" si="8286">IF(CW359&lt;&gt;"","The following cases have non-integer values: " &amp;SUBSTITUTE(CW359," ",", "),"")</f>
        <v/>
      </c>
      <c r="DQ359" s="14" t="str">
        <f t="shared" ref="DQ359" ca="1" si="8287">IF(CX359&lt;&gt;"","The following cases are non-numeric: " &amp;SUBSTITUTE(CX359," ",", "),"")</f>
        <v/>
      </c>
      <c r="DR359" s="14" t="str">
        <f t="shared" ref="DR359" ca="1" si="8288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289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290">OR(ED359&lt;&gt;"",EF359&lt;&gt;"",EG359&lt;&gt;"")</f>
        <v>0</v>
      </c>
      <c r="EA359" s="14" t="str">
        <f t="shared" ref="EA359" ca="1" si="8291">IF(EB359&lt;&gt;"",G359 &amp; " (" &amp; F359 &amp; ")","")</f>
        <v>Which family member 3 had a history of FTD (q_101c_1)</v>
      </c>
      <c r="EB359" s="14" t="str">
        <f t="shared" ref="EB359" ca="1" si="8292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293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294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295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296">IF($H359,AG359,"")</f>
        <v/>
      </c>
      <c r="EG359" s="14" t="str">
        <f t="shared" ref="EG359" ca="1" si="8297">IF($H359,AJ359,"")</f>
        <v/>
      </c>
      <c r="EM359" s="14" t="b">
        <f t="shared" ref="EM359" ca="1" si="8298">OR(EC359&lt;&gt;"",DF359&lt;&gt;"")</f>
        <v>1</v>
      </c>
      <c r="EN359" s="14">
        <f t="shared" ref="EN359" ca="1" si="8299">IF(EM359,C359,"")</f>
        <v>333</v>
      </c>
      <c r="EO359" s="14" t="str">
        <f t="shared" ref="EO359" ca="1" si="8300">IF(EM359,F359,"")</f>
        <v>q_101c_1</v>
      </c>
      <c r="EP359" s="14" t="str">
        <f t="shared" ref="EP359" ca="1" si="8301">EC359</f>
        <v xml:space="preserve">Which family member 3 had a history of FTD (q_101c_1): Values must be numeric. </v>
      </c>
      <c r="EQ359" s="14" t="str">
        <f t="shared" ref="EQ359" ca="1" si="8302">DF359</f>
        <v/>
      </c>
    </row>
    <row r="360" spans="2:147" s="14" customFormat="1">
      <c r="B360" s="14" t="str">
        <f t="shared" ref="B360" ca="1" si="8303">DF360</f>
        <v/>
      </c>
      <c r="C360" s="14">
        <f t="shared" ref="C360" ca="1" si="8304">IF(OFFSET(B360,-1,COLUMN(VariableExists)-2),OFFSET(B360,-1,1)+1,OFFSET(B360,-1,1))</f>
        <v>334</v>
      </c>
      <c r="D360" s="14">
        <f t="shared" ref="D360" si="8305">ROW(A360)-2</f>
        <v>358</v>
      </c>
      <c r="E360" s="14" t="str">
        <f t="shared" ref="E360" ca="1" si="8306">IF(OR(G360="",ROW(G360)=2),"",IF(Z360&gt;0,"S",IF(AX360,IF(J360=2,"D","N"),"I")))</f>
        <v>I</v>
      </c>
      <c r="F360" s="14" t="str">
        <f t="shared" ref="F360" ca="1" si="8307">IF(H360,O360,"")</f>
        <v>q_101c_2</v>
      </c>
      <c r="G360" s="14" t="str">
        <f t="shared" ref="G360" ca="1" si="8308">IF(H360,P360,"")</f>
        <v>How many family members 3 had a history of FTD</v>
      </c>
      <c r="H360" s="14" t="b">
        <f t="shared" ref="H360" ca="1" si="8309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[DBTemplate.xlsm]labels!AAO3:AAO725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310">IF($H360,IF(J360&gt;0,COUNTA(INDIRECT(K360))-COUNT(INDIRECT(K360)),0),"")</f>
        <v>0</v>
      </c>
      <c r="N360" s="14">
        <f t="shared" ref="N360" ca="1" si="8311">IF(H360,J360-M360,"")</f>
        <v>0</v>
      </c>
      <c r="O360" s="14" t="str">
        <f t="shared" ref="O360" ca="1" si="8312">IF(INDIRECT(ADDRESS(2,D360+1,,,_sheetname_dataframe))="","",INDIRECT(ADDRESS(2,D360+1,,,_sheetname_dataframe)))</f>
        <v>q_101c_2</v>
      </c>
      <c r="P360" s="14" t="str">
        <f t="shared" ref="P360" ca="1" si="8313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[DBTemplate.xlsm]data_frame!MU3:MU3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314">IF(H360,S360-T360-W360,"")</f>
        <v>0</v>
      </c>
      <c r="AA360" s="12" t="str">
        <f t="shared" ref="AA360" ca="1" si="8315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316">IF($H360,IF(AC360&lt;&gt;"",IF(AC360=0,1,IF(AC360/W360&lt;0.15,2,3)),0),"")</f>
        <v>1</v>
      </c>
      <c r="AE360" s="17" t="b">
        <f t="shared" ref="AE360" ca="1" si="8317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318">IF(AE360,IF($H360,IF(INDIRECT(ADDRESS(1,D360+2,,,_sheetname_dataframe))="","",INDIRECT(ADDRESS(1,D360+2,,,_sheetname_dataframe))),""),"")</f>
        <v/>
      </c>
      <c r="AH360" s="17" t="b">
        <f t="shared" ref="AH360" ca="1" si="8319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320">IF(AH360,IF($H360,IF(INDIRECT(ADDRESS(1,D360+3,,,_sheetname_dataframe))="","",INDIRECT(ADDRESS(1,D360+3,,,_sheetname_dataframe))),""),"")</f>
        <v/>
      </c>
      <c r="AK360" s="17" t="b">
        <f t="shared" ref="AK360" ca="1" si="8321">IF(H360,OR(AQ360,AD360=2),"")</f>
        <v>0</v>
      </c>
      <c r="AL360" s="17" t="b">
        <f t="shared" ref="AL360" ca="1" si="8322">IF($H360,IF(BV360&lt;&gt;"",IF(OR(BM360="F",BM360="L",BM360="I",BM360="D"),BV360&lt;&gt;0)),"")</f>
        <v>0</v>
      </c>
      <c r="AM360" s="17" t="b">
        <f t="shared" ref="AM360" ca="1" si="8323">IF($H360,AND(NOT(AL360),OR(IF(BW360&lt;&gt;"",IF(OR(BM360="F",BM360="L"),BW360&lt;&gt;0)),BM360="I",BM360="N",BM360="D")),"")</f>
        <v>1</v>
      </c>
      <c r="AN360" s="17">
        <f t="shared" ref="AN360" ca="1" si="8324">IF(COUNTA(INDIRECT(Q360))=0,0, IF(AND(AO360&lt;&gt;"",X360&lt;AO360),1,IF(AND(AP360&lt;&gt;"",Y360&gt;AP360),1,IF(AND(AQ360,AC360&gt;0),2,0))))</f>
        <v>0</v>
      </c>
      <c r="AO360" s="24" t="str">
        <f t="shared" ref="AO360" ca="1" si="8325">IF($H360,IF(BY360&lt;&gt;"",IF(ISNUMBER(BY360),BY360,""),""),"")</f>
        <v/>
      </c>
      <c r="AP360" s="24" t="str">
        <f t="shared" ref="AP360" ca="1" si="8326">IF($H360,IF(BZ360&lt;&gt;"",IF(ISNUMBER(BZ360),BZ360,""),""),"")</f>
        <v/>
      </c>
      <c r="AQ360" s="17" t="b">
        <f t="shared" ca="1" si="7305"/>
        <v>0</v>
      </c>
      <c r="AR360" s="17" t="b">
        <f t="shared" ref="AR360" ca="1" si="8327">IF(H360,IF(N360&gt;0,IF(BQ360&lt;&gt;"",BQ360&lt;&gt;0,FALSE),FALSE),"")</f>
        <v>0</v>
      </c>
      <c r="AS360" s="17" t="b">
        <f t="shared" ref="AS360" ca="1" si="8328">IF(H360,IF(BR360&lt;&gt;"",BR360&lt;&gt;0,FALSE),"")</f>
        <v>0</v>
      </c>
      <c r="AT360" s="17" t="b">
        <f t="shared" ref="AT360" ca="1" si="8329">IF(H360,IF(N360&gt;0,FALSE,IF(BU360&lt;&gt;"",MATCH(BU360,DataType,0)=1,FALSE)),"")</f>
        <v>0</v>
      </c>
      <c r="AU360" s="17" t="b">
        <f t="shared" ref="AU360" ca="1" si="8330">IF(H360,IF(N360&gt;0,TRUE,IF(BU360&lt;&gt;"",MATCH(BU360,DataType,0)=2,FALSE)),"")</f>
        <v>1</v>
      </c>
      <c r="AV360" s="17" t="b">
        <f t="shared" ref="AV360" ca="1" si="8331">IF(H360,IF(N360&gt;0,FALSE,IF(BU360&lt;&gt;"",MATCH(BU360,DataType,0)=3,FALSE)),"")</f>
        <v>0</v>
      </c>
      <c r="AW360" s="17" t="b">
        <f t="shared" ref="AW360" ca="1" si="8332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333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334">IF(H360,BU360="",FALSE)</f>
        <v>0</v>
      </c>
      <c r="BB360" s="17" t="b">
        <v>0</v>
      </c>
      <c r="BC360" s="17" t="str">
        <f t="shared" ref="BC360" ca="1" si="8335">IF(BA360,IF(N360&gt;0,AND(AZ360,Z360=0),FALSE),"")</f>
        <v/>
      </c>
      <c r="BD360" s="17" t="str">
        <f t="shared" ref="BD360" ca="1" si="8336">IF(BA360,IF(N360&gt;0,AND(NOT(AZ360),Z360=0),FALSE),"")</f>
        <v/>
      </c>
      <c r="BE360" s="17" t="b">
        <f t="shared" ca="1" si="7306"/>
        <v>0</v>
      </c>
      <c r="BF360" s="17" t="str">
        <f t="shared" ca="1" si="7307"/>
        <v/>
      </c>
      <c r="BG360" s="17" t="str">
        <f t="shared" ref="BG360" ca="1" si="8337">IF(BA360,IF(OR(BB360:BF360),FALSE,IF(Z360=0,FALSE,Z360&gt;0)),"")</f>
        <v/>
      </c>
      <c r="BH360" s="17" t="str">
        <f t="shared" ref="BH360" ca="1" si="8338">IF(BA360,COUNTIF(BB360:BG360,TRUE)=1,"")</f>
        <v/>
      </c>
      <c r="BI360" s="17" t="str">
        <f t="shared" ref="BI360" ca="1" si="8339">IF(BA360,IFERROR(MATCH(TRUE,BB360:BG360,0),7),"")</f>
        <v/>
      </c>
      <c r="BJ360" s="17" t="b">
        <f t="shared" ref="BJ360" ca="1" si="8340">DF360&lt;&gt;""</f>
        <v>0</v>
      </c>
      <c r="BK360" s="17" t="b">
        <f t="shared" ca="1" si="7308"/>
        <v>1</v>
      </c>
      <c r="BL360" s="17" t="b">
        <f t="shared" ref="BL360" ca="1" si="8341">IF(H360,IF(AND(NOT(BA360),AU360),AC360&gt;0,""),"")</f>
        <v>0</v>
      </c>
      <c r="BM360" s="17" t="str">
        <f t="shared" ref="BM360" ca="1" si="8342">IF(H360,IF(BA360,CHOOSE(BI360,"0","F","L","I","N",IF(AA360&gt;0.5,"N","S"),"0"),CHOOSE(MATCH(BU360,DataType,0),"S",IF(BK360,"I","N"),"D"  )),"")</f>
        <v>I</v>
      </c>
      <c r="BN360" s="17" t="str">
        <f t="shared" ref="BN360" ca="1" si="8343">IF(H360,IF(BJ360,"E",IF(BA360,CHOOSE(BI360,"0","F","L","I","N","S","0"),CHOOSE(MATCH(BU360,DataType,0),"S",IF(BK360,"I","N"),"D"  ))),"")</f>
        <v>I</v>
      </c>
      <c r="BO360" s="17" t="str">
        <f t="shared" ref="BO360" ca="1" si="8344">IF($H360,IF(BM360="0","",IF(AND(AR360,N360=2),"D",IF(BM360="S","N",IF(AL360,"O",IF(AM360,"I","N"))))),"")</f>
        <v>I</v>
      </c>
      <c r="BP360" s="14" t="b">
        <f t="shared" ref="BP360" ca="1" si="8345">INDIRECT(ADDRESS(2,ROW(A360)-1,,,_sheetname_dataframe))&lt;&gt;""</f>
        <v>1</v>
      </c>
      <c r="BQ360" s="35"/>
      <c r="BU360" s="14" t="s">
        <v>387</v>
      </c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346">IF(MID(DC360,1,1)="■",MID(DC360,2,LEN(DC360)),DC360)</f>
        <v/>
      </c>
      <c r="DE360" s="14" t="str">
        <f t="shared" ref="DE360" ca="1" si="8347">IF(DD360&lt;&gt;"",IF(MID(DD360,LEN(DD360),1)="■",MID(DD360,1,LEN(DD360)-1),DD360),"")</f>
        <v/>
      </c>
      <c r="DF360" s="14" t="str">
        <f t="shared" ref="DF360" ca="1" si="8348">IFERROR(IF(DE360&lt;&gt;"",SUBSTITUTE(DE360,"■",". "),""),"##INTERNAL_ERROR")</f>
        <v/>
      </c>
      <c r="DG360" s="14" t="str">
        <f t="shared" ref="DG360" ca="1" si="8349">IF(CN360&lt;&gt;0,"Variable name don't comply with the naming convention","")</f>
        <v/>
      </c>
      <c r="DH360" s="14" t="str">
        <f t="shared" ref="DH360" ca="1" si="8350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351">IF(CP360&lt;&gt;"","Variable label exceed length 150","")</f>
        <v/>
      </c>
      <c r="DJ360" s="14" t="str">
        <f t="shared" ref="DJ360" ca="1" si="8352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353">IF(CR360&lt;&gt;"","The following cases have values below declared theorethical min: " &amp;SUBSTITUTE(CR360," ",", "),"")</f>
        <v/>
      </c>
      <c r="DL360" s="14" t="str">
        <f t="shared" ref="DL360" ca="1" si="8354">IF(CS360&lt;&gt;"","The following cases have values above declared theorethical max: " &amp;SUBSTITUTE(CS360," ",", "),"")</f>
        <v/>
      </c>
      <c r="DM360" s="14" t="str">
        <f t="shared" ref="DM360" ca="1" si="8355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356">IF(CV360&lt;&gt;"","The following records are missing in this required field: " &amp;SUBSTITUTE(CV360," ",", "),"")</f>
        <v/>
      </c>
      <c r="DP360" s="14" t="str">
        <f t="shared" ref="DP360" ca="1" si="8357">IF(CW360&lt;&gt;"","The following cases have non-integer values: " &amp;SUBSTITUTE(CW360," ",", "),"")</f>
        <v/>
      </c>
      <c r="DQ360" s="14" t="str">
        <f t="shared" ref="DQ360" ca="1" si="8358">IF(CX360&lt;&gt;"","The following cases are non-numeric: " &amp;SUBSTITUTE(CX360," ",", "),"")</f>
        <v/>
      </c>
      <c r="DR360" s="14" t="str">
        <f t="shared" ref="DR360" ca="1" si="8359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360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361">OR(ED360&lt;&gt;"",EF360&lt;&gt;"",EG360&lt;&gt;"")</f>
        <v>0</v>
      </c>
      <c r="EA360" s="14" t="str">
        <f t="shared" ref="EA360" ca="1" si="8362">IF(EB360&lt;&gt;"",G360 &amp; " (" &amp; F360 &amp; ")","")</f>
        <v>How many family members 3 had a history of FTD (q_101c_2)</v>
      </c>
      <c r="EB360" s="14" t="str">
        <f t="shared" ref="EB360" ca="1" si="8363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 xml:space="preserve">Values must be numeric. </v>
      </c>
      <c r="EC360" s="14" t="str">
        <f t="shared" ref="EC360" ca="1" si="8364">IF(EB360&lt;&gt;"",G360 &amp; " (" &amp; F360 &amp; "): " &amp; EB360,"")</f>
        <v xml:space="preserve">How many family members 3 had a history of FTD (q_101c_2): Values must be numeric. </v>
      </c>
      <c r="ED360" s="14" t="str">
        <f t="shared" ref="ED360" ca="1" si="8365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366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>Values must be numeric</v>
      </c>
      <c r="EF360" s="14" t="str">
        <f t="shared" ref="EF360" ca="1" si="8367">IF($H360,AG360,"")</f>
        <v/>
      </c>
      <c r="EG360" s="14" t="str">
        <f t="shared" ref="EG360" ca="1" si="8368">IF($H360,AJ360,"")</f>
        <v/>
      </c>
      <c r="EM360" s="14" t="b">
        <f t="shared" ref="EM360" ca="1" si="8369">OR(EC360&lt;&gt;"",DF360&lt;&gt;"")</f>
        <v>1</v>
      </c>
      <c r="EN360" s="14">
        <f t="shared" ref="EN360" ca="1" si="8370">IF(EM360,C360,"")</f>
        <v>334</v>
      </c>
      <c r="EO360" s="14" t="str">
        <f t="shared" ref="EO360" ca="1" si="8371">IF(EM360,F360,"")</f>
        <v>q_101c_2</v>
      </c>
      <c r="EP360" s="14" t="str">
        <f t="shared" ref="EP360" ca="1" si="8372">EC360</f>
        <v xml:space="preserve">How many family members 3 had a history of FTD (q_101c_2): Values must be numeric. </v>
      </c>
      <c r="EQ360" s="14" t="str">
        <f t="shared" ref="EQ360" ca="1" si="8373">DF360</f>
        <v/>
      </c>
    </row>
    <row r="361" spans="2:147" s="14" customFormat="1">
      <c r="B361" s="14" t="str">
        <f t="shared" ref="B361" ca="1" si="8374">DF361</f>
        <v/>
      </c>
      <c r="C361" s="14">
        <f t="shared" ref="C361" ca="1" si="8375">IF(OFFSET(B361,-1,COLUMN(VariableExists)-2),OFFSET(B361,-1,1)+1,OFFSET(B361,-1,1))</f>
        <v>335</v>
      </c>
      <c r="D361" s="14">
        <f t="shared" ref="D361" si="8376">ROW(A361)-2</f>
        <v>359</v>
      </c>
      <c r="E361" s="14" t="str">
        <f t="shared" ref="E361" ca="1" si="8377">IF(OR(G361="",ROW(G361)=2),"",IF(Z361&gt;0,"S",IF(AX361,IF(J361=2,"D","N"),"I")))</f>
        <v>N</v>
      </c>
      <c r="F361" s="14" t="str">
        <f t="shared" ref="F361" ca="1" si="8378">IF(H361,O361,"")</f>
        <v>q_101d_1</v>
      </c>
      <c r="G361" s="14" t="str">
        <f t="shared" ref="G361" ca="1" si="8379">IF(H361,P361,"")</f>
        <v>Which family member 4 had a history of FTD</v>
      </c>
      <c r="H361" s="14" t="b">
        <f t="shared" ref="H361" ca="1" si="8380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[DBTemplate.xlsm]labels!AAQ3:AAQ725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[DBTemplate.xlsm]labels!AAQ3:AAQ35</v>
      </c>
      <c r="L361" s="14" t="str">
        <f ca="1">IF($H361,IF($J361&gt;0,ADDRESS(3,(D361+1)*2,4,,"["&amp;wew!$G$7&amp;"]"&amp;_sheetname_labels)&amp;":"&amp;ADDRESS(2+J361,(D361+1)*2,4),""),"")</f>
        <v>[DBTemplate.xlsm]labels!AAR3:AAR35</v>
      </c>
      <c r="M361" s="14">
        <f t="shared" ref="M361" ca="1" si="8381">IF($H361,IF(J361&gt;0,COUNTA(INDIRECT(K361))-COUNT(INDIRECT(K361)),0),"")</f>
        <v>0</v>
      </c>
      <c r="N361" s="14">
        <f t="shared" ref="N361" ca="1" si="8382">IF(H361,J361-M361,"")</f>
        <v>33</v>
      </c>
      <c r="O361" s="14" t="str">
        <f t="shared" ref="O361" ca="1" si="8383">IF(INDIRECT(ADDRESS(2,D361+1,,,_sheetname_dataframe))="","",INDIRECT(ADDRESS(2,D361+1,,,_sheetname_dataframe)))</f>
        <v>q_101d_1</v>
      </c>
      <c r="P361" s="14" t="str">
        <f t="shared" ref="P361" ca="1" si="8384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[DBTemplate.xlsm]data_frame!MV3:MV3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385">IF(H361,S361-T361-W361,"")</f>
        <v>0</v>
      </c>
      <c r="AA361" s="12" t="str">
        <f t="shared" ref="AA361" ca="1" si="8386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387">IF($H361,IF(AC361&lt;&gt;"",IF(AC361=0,1,IF(AC361/W361&lt;0.15,2,3)),0),"")</f>
        <v>1</v>
      </c>
      <c r="AE361" s="17" t="b">
        <f t="shared" ref="AE361" ca="1" si="8388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389">IF(AE361,IF($H361,IF(INDIRECT(ADDRESS(1,D361+2,,,_sheetname_dataframe))="","",INDIRECT(ADDRESS(1,D361+2,,,_sheetname_dataframe))),""),"")</f>
        <v/>
      </c>
      <c r="AH361" s="17" t="b">
        <f t="shared" ref="AH361" ca="1" si="8390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391">IF(AH361,IF($H361,IF(INDIRECT(ADDRESS(1,D361+3,,,_sheetname_dataframe))="","",INDIRECT(ADDRESS(1,D361+3,,,_sheetname_dataframe))),""),"")</f>
        <v/>
      </c>
      <c r="AK361" s="17" t="b">
        <f t="shared" ref="AK361" ca="1" si="8392">IF(H361,OR(AQ361,AD361=2),"")</f>
        <v>0</v>
      </c>
      <c r="AL361" s="17" t="b">
        <f t="shared" ref="AL361" ca="1" si="8393">IF($H361,IF(BV361&lt;&gt;"",IF(OR(BM361="F",BM361="L",BM361="I",BM361="D"),BV361&lt;&gt;0)),"")</f>
        <v>0</v>
      </c>
      <c r="AM361" s="17" t="b">
        <f t="shared" ref="AM361" ca="1" si="8394">IF($H361,AND(NOT(AL361),OR(IF(BW361&lt;&gt;"",IF(OR(BM361="F",BM361="L"),BW361&lt;&gt;0)),BM361="I",BM361="N",BM361="D")),"")</f>
        <v>0</v>
      </c>
      <c r="AN361" s="17">
        <f t="shared" ref="AN361" ca="1" si="8395">IF(COUNTA(INDIRECT(Q361))=0,0, IF(AND(AO361&lt;&gt;"",X361&lt;AO361),1,IF(AND(AP361&lt;&gt;"",Y361&gt;AP361),1,IF(AND(AQ361,AC361&gt;0),2,0))))</f>
        <v>0</v>
      </c>
      <c r="AO361" s="24" t="str">
        <f t="shared" ref="AO361" ca="1" si="8396">IF($H361,IF(BY361&lt;&gt;"",IF(ISNUMBER(BY361),BY361,""),""),"")</f>
        <v/>
      </c>
      <c r="AP361" s="24" t="str">
        <f t="shared" ref="AP361" ca="1" si="8397">IF($H361,IF(BZ361&lt;&gt;"",IF(ISNUMBER(BZ361),BZ361,""),""),"")</f>
        <v/>
      </c>
      <c r="AQ361" s="17" t="b">
        <f t="shared" ca="1" si="7305"/>
        <v>0</v>
      </c>
      <c r="AR361" s="17" t="b">
        <f t="shared" ref="AR361" ca="1" si="8398">IF(H361,IF(N361&gt;0,IF(BQ361&lt;&gt;"",BQ361&lt;&gt;0,FALSE),FALSE),"")</f>
        <v>0</v>
      </c>
      <c r="AS361" s="17" t="b">
        <f t="shared" ref="AS361" ca="1" si="8399">IF(H361,IF(BR361&lt;&gt;"",BR361&lt;&gt;0,FALSE),"")</f>
        <v>0</v>
      </c>
      <c r="AT361" s="17" t="b">
        <f t="shared" ref="AT361" ca="1" si="8400">IF(H361,IF(N361&gt;0,FALSE,IF(BU361&lt;&gt;"",MATCH(BU361,DataType,0)=1,FALSE)),"")</f>
        <v>0</v>
      </c>
      <c r="AU361" s="17" t="b">
        <f t="shared" ref="AU361" ca="1" si="8401">IF(H361,IF(N361&gt;0,TRUE,IF(BU361&lt;&gt;"",MATCH(BU361,DataType,0)=2,FALSE)),"")</f>
        <v>1</v>
      </c>
      <c r="AV361" s="17" t="b">
        <f t="shared" ref="AV361" ca="1" si="8402">IF(H361,IF(N361&gt;0,FALSE,IF(BU361&lt;&gt;"",MATCH(BU361,DataType,0)=3,FALSE)),"")</f>
        <v>0</v>
      </c>
      <c r="AW361" s="17" t="b">
        <f t="shared" ref="AW361" ca="1" si="8403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404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405">IF(H361,BU361="",FALSE)</f>
        <v>1</v>
      </c>
      <c r="BB361" s="17" t="b">
        <v>0</v>
      </c>
      <c r="BC361" s="17" t="b">
        <f t="shared" ref="BC361" ca="1" si="8406">IF(BA361,IF(N361&gt;0,AND(AZ361,Z361=0),FALSE),"")</f>
        <v>0</v>
      </c>
      <c r="BD361" s="17" t="b">
        <f t="shared" ref="BD361" ca="1" si="8407">IF(BA361,IF(N361&gt;0,AND(NOT(AZ361),Z361=0),FALSE),"")</f>
        <v>1</v>
      </c>
      <c r="BE361" s="17" t="str">
        <f t="shared" ca="1" si="7306"/>
        <v/>
      </c>
      <c r="BF361" s="17" t="b">
        <f t="shared" ca="1" si="7307"/>
        <v>0</v>
      </c>
      <c r="BG361" s="17" t="b">
        <f t="shared" ref="BG361" ca="1" si="8408">IF(BA361,IF(OR(BB361:BF361),FALSE,IF(Z361=0,FALSE,Z361&gt;0)),"")</f>
        <v>0</v>
      </c>
      <c r="BH361" s="17" t="b">
        <f t="shared" ref="BH361" ca="1" si="8409">IF(BA361,COUNTIF(BB361:BG361,TRUE)=1,"")</f>
        <v>1</v>
      </c>
      <c r="BI361" s="17">
        <f t="shared" ref="BI361" ca="1" si="8410">IF(BA361,IFERROR(MATCH(TRUE,BB361:BG361,0),7),"")</f>
        <v>3</v>
      </c>
      <c r="BJ361" s="17" t="b">
        <f t="shared" ref="BJ361" ca="1" si="8411">DF361&lt;&gt;""</f>
        <v>0</v>
      </c>
      <c r="BK361" s="17" t="str">
        <f t="shared" ca="1" si="7308"/>
        <v/>
      </c>
      <c r="BL361" s="17" t="str">
        <f t="shared" ref="BL361" ca="1" si="8412">IF(H361,IF(AND(NOT(BA361),AU361),AC361&gt;0,""),"")</f>
        <v/>
      </c>
      <c r="BM361" s="17" t="str">
        <f t="shared" ref="BM361" ca="1" si="8413">IF(H361,IF(BA361,CHOOSE(BI361,"0","F","L","I","N",IF(AA361&gt;0.5,"N","S"),"0"),CHOOSE(MATCH(BU361,DataType,0),"S",IF(BK361,"I","N"),"D"  )),"")</f>
        <v>L</v>
      </c>
      <c r="BN361" s="17" t="str">
        <f t="shared" ref="BN361" ca="1" si="8414">IF(H361,IF(BJ361,"E",IF(BA361,CHOOSE(BI361,"0","F","L","I","N","S","0"),CHOOSE(MATCH(BU361,DataType,0),"S",IF(BK361,"I","N"),"D"  ))),"")</f>
        <v>L</v>
      </c>
      <c r="BO361" s="17" t="str">
        <f t="shared" ref="BO361" ca="1" si="8415">IF($H361,IF(BM361="0","",IF(AND(AR361,N361=2),"D",IF(BM361="S","N",IF(AL361,"O",IF(AM361,"I","N"))))),"")</f>
        <v>N</v>
      </c>
      <c r="BP361" s="14" t="b">
        <f t="shared" ref="BP361" ca="1" si="841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417">IF(MID(DC361,1,1)="■",MID(DC361,2,LEN(DC361)),DC361)</f>
        <v/>
      </c>
      <c r="DE361" s="14" t="str">
        <f t="shared" ref="DE361" ca="1" si="8418">IF(DD361&lt;&gt;"",IF(MID(DD361,LEN(DD361),1)="■",MID(DD361,1,LEN(DD361)-1),DD361),"")</f>
        <v/>
      </c>
      <c r="DF361" s="14" t="str">
        <f t="shared" ref="DF361" ca="1" si="8419">IFERROR(IF(DE361&lt;&gt;"",SUBSTITUTE(DE361,"■",". "),""),"##INTERNAL_ERROR")</f>
        <v/>
      </c>
      <c r="DG361" s="14" t="str">
        <f t="shared" ref="DG361" ca="1" si="8420">IF(CN361&lt;&gt;0,"Variable name don't comply with the naming convention","")</f>
        <v/>
      </c>
      <c r="DH361" s="14" t="str">
        <f t="shared" ref="DH361" ca="1" si="842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422">IF(CP361&lt;&gt;"","Variable label exceed length 150","")</f>
        <v/>
      </c>
      <c r="DJ361" s="14" t="str">
        <f t="shared" ref="DJ361" ca="1" si="842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424">IF(CR361&lt;&gt;"","The following cases have values below declared theorethical min: " &amp;SUBSTITUTE(CR361," ",", "),"")</f>
        <v/>
      </c>
      <c r="DL361" s="14" t="str">
        <f t="shared" ref="DL361" ca="1" si="8425">IF(CS361&lt;&gt;"","The following cases have values above declared theorethical max: " &amp;SUBSTITUTE(CS361," ",", "),"")</f>
        <v/>
      </c>
      <c r="DM361" s="14" t="str">
        <f t="shared" ref="DM361" ca="1" si="842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427">IF(CV361&lt;&gt;"","The following records are missing in this required field: " &amp;SUBSTITUTE(CV361," ",", "),"")</f>
        <v/>
      </c>
      <c r="DP361" s="14" t="str">
        <f t="shared" ref="DP361" ca="1" si="8428">IF(CW361&lt;&gt;"","The following cases have non-integer values: " &amp;SUBSTITUTE(CW361," ",", "),"")</f>
        <v/>
      </c>
      <c r="DQ361" s="14" t="str">
        <f t="shared" ref="DQ361" ca="1" si="8429">IF(CX361&lt;&gt;"","The following cases are non-numeric: " &amp;SUBSTITUTE(CX361," ",", "),"")</f>
        <v/>
      </c>
      <c r="DR361" s="14" t="str">
        <f t="shared" ref="DR361" ca="1" si="843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43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432">OR(ED361&lt;&gt;"",EF361&lt;&gt;"",EG361&lt;&gt;"")</f>
        <v>0</v>
      </c>
      <c r="EA361" s="14" t="str">
        <f t="shared" ref="EA361" ca="1" si="8433">IF(EB361&lt;&gt;"",G361 &amp; " (" &amp; F361 &amp; ")","")</f>
        <v>Which family member 4 had a history of FTD (q_101d_1)</v>
      </c>
      <c r="EB361" s="14" t="str">
        <f t="shared" ref="EB361" ca="1" si="843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43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43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43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438">IF($H361,AG361,"")</f>
        <v/>
      </c>
      <c r="EG361" s="14" t="str">
        <f t="shared" ref="EG361" ca="1" si="8439">IF($H361,AJ361,"")</f>
        <v/>
      </c>
      <c r="EM361" s="14" t="b">
        <f t="shared" ref="EM361" ca="1" si="8440">OR(EC361&lt;&gt;"",DF361&lt;&gt;"")</f>
        <v>1</v>
      </c>
      <c r="EN361" s="14">
        <f t="shared" ref="EN361" ca="1" si="8441">IF(EM361,C361,"")</f>
        <v>335</v>
      </c>
      <c r="EO361" s="14" t="str">
        <f t="shared" ref="EO361" ca="1" si="8442">IF(EM361,F361,"")</f>
        <v>q_101d_1</v>
      </c>
      <c r="EP361" s="14" t="str">
        <f t="shared" ref="EP361" ca="1" si="8443">EC361</f>
        <v xml:space="preserve">Which family member 4 had a history of FTD (q_101d_1): Values must be numeric. </v>
      </c>
      <c r="EQ361" s="14" t="str">
        <f t="shared" ref="EQ361" ca="1" si="8444">DF361</f>
        <v/>
      </c>
    </row>
    <row r="362" spans="2:147" s="14" customFormat="1">
      <c r="B362" s="14" t="str">
        <f t="shared" ref="B362" ca="1" si="8445">DF362</f>
        <v/>
      </c>
      <c r="C362" s="14">
        <f t="shared" ref="C362" ca="1" si="8446">IF(OFFSET(B362,-1,COLUMN(VariableExists)-2),OFFSET(B362,-1,1)+1,OFFSET(B362,-1,1))</f>
        <v>336</v>
      </c>
      <c r="D362" s="14">
        <f t="shared" ref="D362" si="8447">ROW(A362)-2</f>
        <v>360</v>
      </c>
      <c r="E362" s="14" t="str">
        <f t="shared" ref="E362" ca="1" si="8448">IF(OR(G362="",ROW(G362)=2),"",IF(Z362&gt;0,"S",IF(AX362,IF(J362=2,"D","N"),"I")))</f>
        <v>I</v>
      </c>
      <c r="F362" s="14" t="str">
        <f t="shared" ref="F362" ca="1" si="8449">IF(H362,O362,"")</f>
        <v>q_101d_2</v>
      </c>
      <c r="G362" s="14" t="str">
        <f t="shared" ref="G362" ca="1" si="8450">IF(H362,P362,"")</f>
        <v>How many family members 4 had a history of FTD</v>
      </c>
      <c r="H362" s="14" t="b">
        <f t="shared" ref="H362" ca="1" si="845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[DBTemplate.xlsm]labels!AAS3:AAS725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452">IF($H362,IF(J362&gt;0,COUNTA(INDIRECT(K362))-COUNT(INDIRECT(K362)),0),"")</f>
        <v>0</v>
      </c>
      <c r="N362" s="14">
        <f t="shared" ref="N362" ca="1" si="8453">IF(H362,J362-M362,"")</f>
        <v>0</v>
      </c>
      <c r="O362" s="14" t="str">
        <f t="shared" ref="O362" ca="1" si="8454">IF(INDIRECT(ADDRESS(2,D362+1,,,_sheetname_dataframe))="","",INDIRECT(ADDRESS(2,D362+1,,,_sheetname_dataframe)))</f>
        <v>q_101d_2</v>
      </c>
      <c r="P362" s="14" t="str">
        <f t="shared" ref="P362" ca="1" si="845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[DBTemplate.xlsm]data_frame!MW3:MW3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456">IF(H362,S362-T362-W362,"")</f>
        <v>0</v>
      </c>
      <c r="AA362" s="12" t="str">
        <f t="shared" ref="AA362" ca="1" si="845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458">IF($H362,IF(AC362&lt;&gt;"",IF(AC362=0,1,IF(AC362/W362&lt;0.15,2,3)),0),"")</f>
        <v>1</v>
      </c>
      <c r="AE362" s="17" t="b">
        <f t="shared" ref="AE362" ca="1" si="845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460">IF(AE362,IF($H362,IF(INDIRECT(ADDRESS(1,D362+2,,,_sheetname_dataframe))="","",INDIRECT(ADDRESS(1,D362+2,,,_sheetname_dataframe))),""),"")</f>
        <v/>
      </c>
      <c r="AH362" s="17" t="b">
        <f t="shared" ref="AH362" ca="1" si="846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462">IF(AH362,IF($H362,IF(INDIRECT(ADDRESS(1,D362+3,,,_sheetname_dataframe))="","",INDIRECT(ADDRESS(1,D362+3,,,_sheetname_dataframe))),""),"")</f>
        <v/>
      </c>
      <c r="AK362" s="17" t="b">
        <f t="shared" ref="AK362" ca="1" si="8463">IF(H362,OR(AQ362,AD362=2),"")</f>
        <v>0</v>
      </c>
      <c r="AL362" s="17" t="b">
        <f t="shared" ref="AL362" ca="1" si="8464">IF($H362,IF(BV362&lt;&gt;"",IF(OR(BM362="F",BM362="L",BM362="I",BM362="D"),BV362&lt;&gt;0)),"")</f>
        <v>0</v>
      </c>
      <c r="AM362" s="17" t="b">
        <f t="shared" ref="AM362" ca="1" si="8465">IF($H362,AND(NOT(AL362),OR(IF(BW362&lt;&gt;"",IF(OR(BM362="F",BM362="L"),BW362&lt;&gt;0)),BM362="I",BM362="N",BM362="D")),"")</f>
        <v>1</v>
      </c>
      <c r="AN362" s="17">
        <f t="shared" ref="AN362" ca="1" si="8466">IF(COUNTA(INDIRECT(Q362))=0,0, IF(AND(AO362&lt;&gt;"",X362&lt;AO362),1,IF(AND(AP362&lt;&gt;"",Y362&gt;AP362),1,IF(AND(AQ362,AC362&gt;0),2,0))))</f>
        <v>0</v>
      </c>
      <c r="AO362" s="24" t="str">
        <f t="shared" ref="AO362" ca="1" si="8467">IF($H362,IF(BY362&lt;&gt;"",IF(ISNUMBER(BY362),BY362,""),""),"")</f>
        <v/>
      </c>
      <c r="AP362" s="24" t="str">
        <f t="shared" ref="AP362" ca="1" si="8468">IF($H362,IF(BZ362&lt;&gt;"",IF(ISNUMBER(BZ362),BZ362,""),""),"")</f>
        <v/>
      </c>
      <c r="AQ362" s="17" t="b">
        <f t="shared" ca="1" si="7305"/>
        <v>0</v>
      </c>
      <c r="AR362" s="17" t="b">
        <f t="shared" ref="AR362" ca="1" si="8469">IF(H362,IF(N362&gt;0,IF(BQ362&lt;&gt;"",BQ362&lt;&gt;0,FALSE),FALSE),"")</f>
        <v>0</v>
      </c>
      <c r="AS362" s="17" t="b">
        <f t="shared" ref="AS362" ca="1" si="8470">IF(H362,IF(BR362&lt;&gt;"",BR362&lt;&gt;0,FALSE),"")</f>
        <v>0</v>
      </c>
      <c r="AT362" s="17" t="b">
        <f t="shared" ref="AT362" ca="1" si="8471">IF(H362,IF(N362&gt;0,FALSE,IF(BU362&lt;&gt;"",MATCH(BU362,DataType,0)=1,FALSE)),"")</f>
        <v>0</v>
      </c>
      <c r="AU362" s="17" t="b">
        <f t="shared" ref="AU362" ca="1" si="8472">IF(H362,IF(N362&gt;0,TRUE,IF(BU362&lt;&gt;"",MATCH(BU362,DataType,0)=2,FALSE)),"")</f>
        <v>1</v>
      </c>
      <c r="AV362" s="17" t="b">
        <f t="shared" ref="AV362" ca="1" si="8473">IF(H362,IF(N362&gt;0,FALSE,IF(BU362&lt;&gt;"",MATCH(BU362,DataType,0)=3,FALSE)),"")</f>
        <v>0</v>
      </c>
      <c r="AW362" s="17" t="b">
        <f t="shared" ref="AW362" ca="1" si="8474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475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476">IF(H362,BU362="",FALSE)</f>
        <v>0</v>
      </c>
      <c r="BB362" s="17" t="b">
        <v>0</v>
      </c>
      <c r="BC362" s="17" t="str">
        <f t="shared" ref="BC362" ca="1" si="8477">IF(BA362,IF(N362&gt;0,AND(AZ362,Z362=0),FALSE),"")</f>
        <v/>
      </c>
      <c r="BD362" s="17" t="str">
        <f t="shared" ref="BD362" ca="1" si="8478">IF(BA362,IF(N362&gt;0,AND(NOT(AZ362),Z362=0),FALSE),"")</f>
        <v/>
      </c>
      <c r="BE362" s="17" t="b">
        <f t="shared" ca="1" si="7306"/>
        <v>0</v>
      </c>
      <c r="BF362" s="17" t="str">
        <f t="shared" ca="1" si="7307"/>
        <v/>
      </c>
      <c r="BG362" s="17" t="str">
        <f t="shared" ref="BG362" ca="1" si="8479">IF(BA362,IF(OR(BB362:BF362),FALSE,IF(Z362=0,FALSE,Z362&gt;0)),"")</f>
        <v/>
      </c>
      <c r="BH362" s="17" t="str">
        <f t="shared" ref="BH362" ca="1" si="8480">IF(BA362,COUNTIF(BB362:BG362,TRUE)=1,"")</f>
        <v/>
      </c>
      <c r="BI362" s="17" t="str">
        <f t="shared" ref="BI362" ca="1" si="8481">IF(BA362,IFERROR(MATCH(TRUE,BB362:BG362,0),7),"")</f>
        <v/>
      </c>
      <c r="BJ362" s="17" t="b">
        <f t="shared" ref="BJ362" ca="1" si="8482">DF362&lt;&gt;""</f>
        <v>0</v>
      </c>
      <c r="BK362" s="17" t="b">
        <f t="shared" ca="1" si="7308"/>
        <v>1</v>
      </c>
      <c r="BL362" s="17" t="b">
        <f t="shared" ref="BL362" ca="1" si="8483">IF(H362,IF(AND(NOT(BA362),AU362),AC362&gt;0,""),"")</f>
        <v>0</v>
      </c>
      <c r="BM362" s="17" t="str">
        <f t="shared" ref="BM362" ca="1" si="8484">IF(H362,IF(BA362,CHOOSE(BI362,"0","F","L","I","N",IF(AA362&gt;0.5,"N","S"),"0"),CHOOSE(MATCH(BU362,DataType,0),"S",IF(BK362,"I","N"),"D"  )),"")</f>
        <v>I</v>
      </c>
      <c r="BN362" s="17" t="str">
        <f t="shared" ref="BN362" ca="1" si="8485">IF(H362,IF(BJ362,"E",IF(BA362,CHOOSE(BI362,"0","F","L","I","N","S","0"),CHOOSE(MATCH(BU362,DataType,0),"S",IF(BK362,"I","N"),"D"  ))),"")</f>
        <v>I</v>
      </c>
      <c r="BO362" s="17" t="str">
        <f t="shared" ref="BO362" ca="1" si="8486">IF($H362,IF(BM362="0","",IF(AND(AR362,N362=2),"D",IF(BM362="S","N",IF(AL362,"O",IF(AM362,"I","N"))))),"")</f>
        <v>I</v>
      </c>
      <c r="BP362" s="14" t="b">
        <f t="shared" ref="BP362" ca="1" si="8487">INDIRECT(ADDRESS(2,ROW(A362)-1,,,_sheetname_dataframe))&lt;&gt;""</f>
        <v>1</v>
      </c>
      <c r="BQ362" s="35"/>
      <c r="BU362" s="14" t="s">
        <v>387</v>
      </c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488">IF(MID(DC362,1,1)="■",MID(DC362,2,LEN(DC362)),DC362)</f>
        <v/>
      </c>
      <c r="DE362" s="14" t="str">
        <f t="shared" ref="DE362" ca="1" si="8489">IF(DD362&lt;&gt;"",IF(MID(DD362,LEN(DD362),1)="■",MID(DD362,1,LEN(DD362)-1),DD362),"")</f>
        <v/>
      </c>
      <c r="DF362" s="14" t="str">
        <f t="shared" ref="DF362" ca="1" si="8490">IFERROR(IF(DE362&lt;&gt;"",SUBSTITUTE(DE362,"■",". "),""),"##INTERNAL_ERROR")</f>
        <v/>
      </c>
      <c r="DG362" s="14" t="str">
        <f t="shared" ref="DG362" ca="1" si="8491">IF(CN362&lt;&gt;0,"Variable name don't comply with the naming convention","")</f>
        <v/>
      </c>
      <c r="DH362" s="14" t="str">
        <f t="shared" ref="DH362" ca="1" si="8492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493">IF(CP362&lt;&gt;"","Variable label exceed length 150","")</f>
        <v/>
      </c>
      <c r="DJ362" s="14" t="str">
        <f t="shared" ref="DJ362" ca="1" si="8494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495">IF(CR362&lt;&gt;"","The following cases have values below declared theorethical min: " &amp;SUBSTITUTE(CR362," ",", "),"")</f>
        <v/>
      </c>
      <c r="DL362" s="14" t="str">
        <f t="shared" ref="DL362" ca="1" si="8496">IF(CS362&lt;&gt;"","The following cases have values above declared theorethical max: " &amp;SUBSTITUTE(CS362," ",", "),"")</f>
        <v/>
      </c>
      <c r="DM362" s="14" t="str">
        <f t="shared" ref="DM362" ca="1" si="8497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498">IF(CV362&lt;&gt;"","The following records are missing in this required field: " &amp;SUBSTITUTE(CV362," ",", "),"")</f>
        <v/>
      </c>
      <c r="DP362" s="14" t="str">
        <f t="shared" ref="DP362" ca="1" si="8499">IF(CW362&lt;&gt;"","The following cases have non-integer values: " &amp;SUBSTITUTE(CW362," ",", "),"")</f>
        <v/>
      </c>
      <c r="DQ362" s="14" t="str">
        <f t="shared" ref="DQ362" ca="1" si="8500">IF(CX362&lt;&gt;"","The following cases are non-numeric: " &amp;SUBSTITUTE(CX362," ",", "),"")</f>
        <v/>
      </c>
      <c r="DR362" s="14" t="str">
        <f t="shared" ref="DR362" ca="1" si="8501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502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503">OR(ED362&lt;&gt;"",EF362&lt;&gt;"",EG362&lt;&gt;"")</f>
        <v>0</v>
      </c>
      <c r="EA362" s="14" t="str">
        <f t="shared" ref="EA362" ca="1" si="8504">IF(EB362&lt;&gt;"",G362 &amp; " (" &amp; F362 &amp; ")","")</f>
        <v>How many family members 4 had a history of FTD (q_101d_2)</v>
      </c>
      <c r="EB362" s="14" t="str">
        <f t="shared" ref="EB362" ca="1" si="8505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 xml:space="preserve">Values must be numeric. </v>
      </c>
      <c r="EC362" s="14" t="str">
        <f t="shared" ref="EC362" ca="1" si="8506">IF(EB362&lt;&gt;"",G362 &amp; " (" &amp; F362 &amp; "): " &amp; EB362,"")</f>
        <v xml:space="preserve">How many family members 4 had a history of FTD (q_101d_2): Values must be numeric. </v>
      </c>
      <c r="ED362" s="14" t="str">
        <f t="shared" ref="ED362" ca="1" si="8507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508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>Values must be numeric</v>
      </c>
      <c r="EF362" s="14" t="str">
        <f t="shared" ref="EF362" ca="1" si="8509">IF($H362,AG362,"")</f>
        <v/>
      </c>
      <c r="EG362" s="14" t="str">
        <f t="shared" ref="EG362" ca="1" si="8510">IF($H362,AJ362,"")</f>
        <v/>
      </c>
      <c r="EM362" s="14" t="b">
        <f t="shared" ref="EM362" ca="1" si="8511">OR(EC362&lt;&gt;"",DF362&lt;&gt;"")</f>
        <v>1</v>
      </c>
      <c r="EN362" s="14">
        <f t="shared" ref="EN362" ca="1" si="8512">IF(EM362,C362,"")</f>
        <v>336</v>
      </c>
      <c r="EO362" s="14" t="str">
        <f t="shared" ref="EO362" ca="1" si="8513">IF(EM362,F362,"")</f>
        <v>q_101d_2</v>
      </c>
      <c r="EP362" s="14" t="str">
        <f t="shared" ref="EP362" ca="1" si="8514">EC362</f>
        <v xml:space="preserve">How many family members 4 had a history of FTD (q_101d_2): Values must be numeric. </v>
      </c>
      <c r="EQ362" s="14" t="str">
        <f t="shared" ref="EQ362" ca="1" si="8515">DF362</f>
        <v/>
      </c>
    </row>
    <row r="363" spans="2:147" s="14" customFormat="1">
      <c r="B363" s="14" t="str">
        <f t="shared" ca="1" si="6950"/>
        <v/>
      </c>
      <c r="C363" s="14">
        <f t="shared" ca="1" si="6951"/>
        <v>337</v>
      </c>
      <c r="D363" s="14">
        <f t="shared" si="6952"/>
        <v>361</v>
      </c>
      <c r="E363" s="14" t="str">
        <f t="shared" ca="1" si="6953"/>
        <v>N</v>
      </c>
      <c r="F363" s="14" t="str">
        <f t="shared" ca="1" si="6954"/>
        <v>q_102a_1</v>
      </c>
      <c r="G363" s="14" t="str">
        <f t="shared" ca="1" si="6955"/>
        <v>Which family member 1 had a history of Alzheimer disease</v>
      </c>
      <c r="H363" s="14" t="b">
        <f t="shared" ca="1" si="6956"/>
        <v>1</v>
      </c>
      <c r="I363" s="14" t="str">
        <f ca="1">IF($H363,ADDRESS(3,(D363+1)*2-1,4,,"["&amp;wew!$G$7&amp;"]"&amp;_sheetname_labels)&amp;":"&amp;ADDRESS(2+ster!$B$20,(D363+1)*2-1,4),"")</f>
        <v>[DBTemplate.xlsm]labels!AAU3:AAU725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[DBTemplate.xlsm]labels!AAU3:AAU35</v>
      </c>
      <c r="L363" s="14" t="str">
        <f ca="1">IF($H363,IF($J363&gt;0,ADDRESS(3,(D363+1)*2,4,,"["&amp;wew!$G$7&amp;"]"&amp;_sheetname_labels)&amp;":"&amp;ADDRESS(2+J363,(D363+1)*2,4),""),"")</f>
        <v>[DBTemplate.xlsm]labels!AAV3:AAV35</v>
      </c>
      <c r="M363" s="14">
        <f t="shared" ca="1" si="6957"/>
        <v>0</v>
      </c>
      <c r="N363" s="14">
        <f t="shared" ca="1" si="6958"/>
        <v>33</v>
      </c>
      <c r="O363" s="14" t="str">
        <f t="shared" ca="1" si="6959"/>
        <v>q_102a_1</v>
      </c>
      <c r="P363" s="14" t="str">
        <f t="shared" ca="1" si="696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[DBTemplate.xlsm]data_frame!MX3:MX3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6961"/>
        <v>0</v>
      </c>
      <c r="AA363" s="12" t="str">
        <f t="shared" ca="1" si="696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6963"/>
        <v>1</v>
      </c>
      <c r="AE363" s="17" t="b">
        <f t="shared" ca="1" si="696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6965"/>
        <v/>
      </c>
      <c r="AH363" s="17" t="b">
        <f t="shared" ca="1" si="696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6967"/>
        <v/>
      </c>
      <c r="AK363" s="17" t="b">
        <f t="shared" ca="1" si="6968"/>
        <v>0</v>
      </c>
      <c r="AL363" s="17" t="b">
        <f t="shared" ca="1" si="6969"/>
        <v>0</v>
      </c>
      <c r="AM363" s="17" t="b">
        <f t="shared" ca="1" si="6970"/>
        <v>0</v>
      </c>
      <c r="AN363" s="17">
        <f t="shared" ca="1" si="6971"/>
        <v>0</v>
      </c>
      <c r="AO363" s="24" t="str">
        <f t="shared" ca="1" si="6972"/>
        <v/>
      </c>
      <c r="AP363" s="24" t="str">
        <f t="shared" ca="1" si="6973"/>
        <v/>
      </c>
      <c r="AQ363" s="17" t="b">
        <f t="shared" ca="1" si="7305"/>
        <v>0</v>
      </c>
      <c r="AR363" s="17" t="b">
        <f t="shared" ca="1" si="6974"/>
        <v>0</v>
      </c>
      <c r="AS363" s="17" t="b">
        <f t="shared" ca="1" si="6975"/>
        <v>0</v>
      </c>
      <c r="AT363" s="17" t="b">
        <f t="shared" ca="1" si="6976"/>
        <v>0</v>
      </c>
      <c r="AU363" s="17" t="b">
        <f t="shared" ca="1" si="6977"/>
        <v>1</v>
      </c>
      <c r="AV363" s="17" t="b">
        <f t="shared" ca="1" si="6978"/>
        <v>0</v>
      </c>
      <c r="AW363" s="17" t="b">
        <f t="shared" ca="1" si="6979"/>
        <v>0</v>
      </c>
      <c r="AX363" s="14" t="b">
        <f t="array" aca="1" ref="AX363" ca="1">IF(H363,N363&gt;0,"")</f>
        <v>1</v>
      </c>
      <c r="AY363" s="17" t="str">
        <f t="shared" ca="1" si="6980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6981"/>
        <v>1</v>
      </c>
      <c r="BB363" s="17" t="b">
        <v>0</v>
      </c>
      <c r="BC363" s="17" t="b">
        <f t="shared" ca="1" si="6982"/>
        <v>0</v>
      </c>
      <c r="BD363" s="17" t="b">
        <f t="shared" ca="1" si="6983"/>
        <v>1</v>
      </c>
      <c r="BE363" s="17" t="str">
        <f t="shared" ca="1" si="7306"/>
        <v/>
      </c>
      <c r="BF363" s="17" t="b">
        <f t="shared" ca="1" si="7307"/>
        <v>0</v>
      </c>
      <c r="BG363" s="17" t="b">
        <f t="shared" ca="1" si="6984"/>
        <v>0</v>
      </c>
      <c r="BH363" s="17" t="b">
        <f t="shared" ca="1" si="6985"/>
        <v>1</v>
      </c>
      <c r="BI363" s="17">
        <f t="shared" ca="1" si="6986"/>
        <v>3</v>
      </c>
      <c r="BJ363" s="17" t="b">
        <f t="shared" ca="1" si="6987"/>
        <v>0</v>
      </c>
      <c r="BK363" s="17" t="str">
        <f t="shared" ca="1" si="7308"/>
        <v/>
      </c>
      <c r="BL363" s="17" t="str">
        <f t="shared" ca="1" si="6988"/>
        <v/>
      </c>
      <c r="BM363" s="17" t="str">
        <f t="shared" ca="1" si="6989"/>
        <v>L</v>
      </c>
      <c r="BN363" s="17" t="str">
        <f t="shared" ca="1" si="6990"/>
        <v>L</v>
      </c>
      <c r="BO363" s="17" t="str">
        <f t="shared" ca="1" si="6991"/>
        <v>N</v>
      </c>
      <c r="BP363" s="14" t="b">
        <f t="shared" ca="1" si="6992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6993"/>
        <v/>
      </c>
      <c r="DE363" s="14" t="str">
        <f t="shared" ca="1" si="6994"/>
        <v/>
      </c>
      <c r="DF363" s="14" t="str">
        <f t="shared" ca="1" si="6995"/>
        <v/>
      </c>
      <c r="DG363" s="14" t="str">
        <f t="shared" ca="1" si="6996"/>
        <v/>
      </c>
      <c r="DH363" s="14" t="str">
        <f t="shared" ca="1" si="6997"/>
        <v/>
      </c>
      <c r="DI363" s="14" t="str">
        <f t="shared" ca="1" si="6998"/>
        <v/>
      </c>
      <c r="DJ363" s="14" t="str">
        <f t="shared" ca="1" si="6999"/>
        <v/>
      </c>
      <c r="DK363" s="14" t="str">
        <f t="shared" ca="1" si="7000"/>
        <v/>
      </c>
      <c r="DL363" s="14" t="str">
        <f t="shared" ca="1" si="7001"/>
        <v/>
      </c>
      <c r="DM363" s="14" t="str">
        <f t="shared" ca="1" si="7002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003"/>
        <v/>
      </c>
      <c r="DP363" s="14" t="str">
        <f t="shared" ca="1" si="7004"/>
        <v/>
      </c>
      <c r="DQ363" s="14" t="str">
        <f t="shared" ca="1" si="7005"/>
        <v/>
      </c>
      <c r="DR363" s="14" t="str">
        <f t="shared" ca="1" si="7006"/>
        <v/>
      </c>
      <c r="DS363" s="14" t="str">
        <f t="shared" ca="1" si="7007"/>
        <v/>
      </c>
      <c r="DZ363" s="14" t="b">
        <f t="shared" ca="1" si="7008"/>
        <v>0</v>
      </c>
      <c r="EA363" s="14" t="str">
        <f t="shared" ca="1" si="7009"/>
        <v>Which family member 1 had a history of Alzheimer disease (q_102a_1)</v>
      </c>
      <c r="EB363" s="14" t="str">
        <f t="shared" ca="1" si="7010"/>
        <v xml:space="preserve">Values must be numeric. </v>
      </c>
      <c r="EC363" s="14" t="str">
        <f t="shared" ca="1" si="7011"/>
        <v xml:space="preserve">Which family member 1 had a history of Alzheimer disease (q_102a_1): Values must be numeric. </v>
      </c>
      <c r="ED363" s="14" t="str">
        <f t="shared" ca="1" si="7012"/>
        <v/>
      </c>
      <c r="EE363" s="14" t="str">
        <f t="shared" ca="1" si="7013"/>
        <v>Values must be numeric</v>
      </c>
      <c r="EF363" s="14" t="str">
        <f t="shared" ca="1" si="7014"/>
        <v/>
      </c>
      <c r="EG363" s="14" t="str">
        <f t="shared" ca="1" si="7015"/>
        <v/>
      </c>
      <c r="EM363" s="14" t="b">
        <f t="shared" ca="1" si="7016"/>
        <v>1</v>
      </c>
      <c r="EN363" s="14">
        <f t="shared" ca="1" si="7017"/>
        <v>337</v>
      </c>
      <c r="EO363" s="14" t="str">
        <f t="shared" ca="1" si="7018"/>
        <v>q_102a_1</v>
      </c>
      <c r="EP363" s="14" t="str">
        <f t="shared" ca="1" si="7019"/>
        <v xml:space="preserve">Which family member 1 had a history of Alzheimer disease (q_102a_1): Values must be numeric. </v>
      </c>
      <c r="EQ363" s="14" t="str">
        <f t="shared" ca="1" si="7020"/>
        <v/>
      </c>
    </row>
    <row r="364" spans="2:147" s="14" customFormat="1">
      <c r="B364" s="14" t="str">
        <f t="shared" ca="1" si="6950"/>
        <v/>
      </c>
      <c r="C364" s="14">
        <f t="shared" ca="1" si="6951"/>
        <v>338</v>
      </c>
      <c r="D364" s="14">
        <f t="shared" si="6952"/>
        <v>362</v>
      </c>
      <c r="E364" s="14" t="str">
        <f t="shared" ca="1" si="6953"/>
        <v>I</v>
      </c>
      <c r="F364" s="14" t="str">
        <f t="shared" ca="1" si="6954"/>
        <v>q_102a_2</v>
      </c>
      <c r="G364" s="14" t="str">
        <f t="shared" ca="1" si="6955"/>
        <v>How many family members 1 had a history of Alzheimer disease</v>
      </c>
      <c r="H364" s="14" t="b">
        <f t="shared" ca="1" si="6956"/>
        <v>1</v>
      </c>
      <c r="I364" s="14" t="str">
        <f ca="1">IF($H364,ADDRESS(3,(D364+1)*2-1,4,,"["&amp;wew!$G$7&amp;"]"&amp;_sheetname_labels)&amp;":"&amp;ADDRESS(2+ster!$B$20,(D364+1)*2-1,4),"")</f>
        <v>[DBTemplate.xlsm]labels!AAW3:AAW725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6957"/>
        <v>0</v>
      </c>
      <c r="N364" s="14">
        <f t="shared" ca="1" si="6958"/>
        <v>0</v>
      </c>
      <c r="O364" s="14" t="str">
        <f t="shared" ca="1" si="6959"/>
        <v>q_102a_2</v>
      </c>
      <c r="P364" s="14" t="str">
        <f t="shared" ca="1" si="696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[DBTemplate.xlsm]data_frame!MY3:MY3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6961"/>
        <v>0</v>
      </c>
      <c r="AA364" s="12" t="str">
        <f t="shared" ca="1" si="696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6963"/>
        <v>1</v>
      </c>
      <c r="AE364" s="17" t="b">
        <f t="shared" ca="1" si="696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6965"/>
        <v/>
      </c>
      <c r="AH364" s="17" t="b">
        <f t="shared" ca="1" si="696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6967"/>
        <v/>
      </c>
      <c r="AK364" s="17" t="b">
        <f t="shared" ca="1" si="6968"/>
        <v>0</v>
      </c>
      <c r="AL364" s="17" t="b">
        <f t="shared" ca="1" si="6969"/>
        <v>0</v>
      </c>
      <c r="AM364" s="17" t="b">
        <f t="shared" ca="1" si="6970"/>
        <v>1</v>
      </c>
      <c r="AN364" s="17">
        <f t="shared" ca="1" si="6971"/>
        <v>0</v>
      </c>
      <c r="AO364" s="24" t="str">
        <f t="shared" ca="1" si="6972"/>
        <v/>
      </c>
      <c r="AP364" s="24" t="str">
        <f t="shared" ca="1" si="6973"/>
        <v/>
      </c>
      <c r="AQ364" s="17" t="b">
        <f t="shared" ca="1" si="7305"/>
        <v>0</v>
      </c>
      <c r="AR364" s="17" t="b">
        <f t="shared" ca="1" si="6974"/>
        <v>0</v>
      </c>
      <c r="AS364" s="17" t="b">
        <f t="shared" ca="1" si="6975"/>
        <v>0</v>
      </c>
      <c r="AT364" s="17" t="b">
        <f t="shared" ca="1" si="6976"/>
        <v>0</v>
      </c>
      <c r="AU364" s="17" t="b">
        <f t="shared" ca="1" si="6977"/>
        <v>1</v>
      </c>
      <c r="AV364" s="17" t="b">
        <f t="shared" ca="1" si="6978"/>
        <v>0</v>
      </c>
      <c r="AW364" s="17" t="b">
        <f t="shared" ca="1" si="6979"/>
        <v>0</v>
      </c>
      <c r="AX364" s="14" t="b">
        <f t="array" aca="1" ref="AX364" ca="1">IF(H364,N364&gt;0,"")</f>
        <v>0</v>
      </c>
      <c r="AY364" s="17" t="str">
        <f t="shared" ca="1" si="6980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6981"/>
        <v>0</v>
      </c>
      <c r="BB364" s="17" t="b">
        <v>0</v>
      </c>
      <c r="BC364" s="17" t="str">
        <f t="shared" ca="1" si="6982"/>
        <v/>
      </c>
      <c r="BD364" s="17" t="str">
        <f t="shared" ca="1" si="6983"/>
        <v/>
      </c>
      <c r="BE364" s="17" t="b">
        <f t="shared" ca="1" si="7306"/>
        <v>0</v>
      </c>
      <c r="BF364" s="17" t="str">
        <f t="shared" ca="1" si="7307"/>
        <v/>
      </c>
      <c r="BG364" s="17" t="str">
        <f t="shared" ca="1" si="6984"/>
        <v/>
      </c>
      <c r="BH364" s="17" t="str">
        <f t="shared" ca="1" si="6985"/>
        <v/>
      </c>
      <c r="BI364" s="17" t="str">
        <f t="shared" ca="1" si="6986"/>
        <v/>
      </c>
      <c r="BJ364" s="17" t="b">
        <f t="shared" ca="1" si="6987"/>
        <v>0</v>
      </c>
      <c r="BK364" s="17" t="b">
        <f t="shared" ca="1" si="7308"/>
        <v>1</v>
      </c>
      <c r="BL364" s="17" t="b">
        <f t="shared" ca="1" si="6988"/>
        <v>0</v>
      </c>
      <c r="BM364" s="17" t="str">
        <f t="shared" ca="1" si="6989"/>
        <v>I</v>
      </c>
      <c r="BN364" s="17" t="str">
        <f t="shared" ca="1" si="6990"/>
        <v>I</v>
      </c>
      <c r="BO364" s="17" t="str">
        <f t="shared" ca="1" si="6991"/>
        <v>I</v>
      </c>
      <c r="BP364" s="14" t="b">
        <f t="shared" ca="1" si="6992"/>
        <v>1</v>
      </c>
      <c r="BQ364" s="35"/>
      <c r="BU364" s="14" t="s">
        <v>387</v>
      </c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6993"/>
        <v/>
      </c>
      <c r="DE364" s="14" t="str">
        <f t="shared" ca="1" si="6994"/>
        <v/>
      </c>
      <c r="DF364" s="14" t="str">
        <f t="shared" ca="1" si="6995"/>
        <v/>
      </c>
      <c r="DG364" s="14" t="str">
        <f t="shared" ca="1" si="6996"/>
        <v/>
      </c>
      <c r="DH364" s="14" t="str">
        <f t="shared" ca="1" si="6997"/>
        <v/>
      </c>
      <c r="DI364" s="14" t="str">
        <f t="shared" ca="1" si="6998"/>
        <v/>
      </c>
      <c r="DJ364" s="14" t="str">
        <f t="shared" ca="1" si="6999"/>
        <v/>
      </c>
      <c r="DK364" s="14" t="str">
        <f t="shared" ca="1" si="7000"/>
        <v/>
      </c>
      <c r="DL364" s="14" t="str">
        <f t="shared" ca="1" si="7001"/>
        <v/>
      </c>
      <c r="DM364" s="14" t="str">
        <f t="shared" ca="1" si="7002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003"/>
        <v/>
      </c>
      <c r="DP364" s="14" t="str">
        <f t="shared" ca="1" si="7004"/>
        <v/>
      </c>
      <c r="DQ364" s="14" t="str">
        <f t="shared" ca="1" si="7005"/>
        <v/>
      </c>
      <c r="DR364" s="14" t="str">
        <f t="shared" ca="1" si="7006"/>
        <v/>
      </c>
      <c r="DS364" s="14" t="str">
        <f t="shared" ca="1" si="7007"/>
        <v/>
      </c>
      <c r="DZ364" s="14" t="b">
        <f t="shared" ca="1" si="7008"/>
        <v>0</v>
      </c>
      <c r="EA364" s="14" t="str">
        <f t="shared" ca="1" si="7009"/>
        <v>How many family members 1 had a history of Alzheimer disease (q_102a_2)</v>
      </c>
      <c r="EB364" s="14" t="str">
        <f t="shared" ca="1" si="7010"/>
        <v xml:space="preserve">Values must be numeric. </v>
      </c>
      <c r="EC364" s="14" t="str">
        <f t="shared" ca="1" si="7011"/>
        <v xml:space="preserve">How many family members 1 had a history of Alzheimer disease (q_102a_2): Values must be numeric. </v>
      </c>
      <c r="ED364" s="14" t="str">
        <f t="shared" ca="1" si="7012"/>
        <v/>
      </c>
      <c r="EE364" s="14" t="str">
        <f t="shared" ca="1" si="7013"/>
        <v>Values must be numeric</v>
      </c>
      <c r="EF364" s="14" t="str">
        <f t="shared" ca="1" si="7014"/>
        <v/>
      </c>
      <c r="EG364" s="14" t="str">
        <f t="shared" ca="1" si="7015"/>
        <v/>
      </c>
      <c r="EM364" s="14" t="b">
        <f t="shared" ca="1" si="7016"/>
        <v>1</v>
      </c>
      <c r="EN364" s="14">
        <f t="shared" ca="1" si="7017"/>
        <v>338</v>
      </c>
      <c r="EO364" s="14" t="str">
        <f t="shared" ca="1" si="7018"/>
        <v>q_102a_2</v>
      </c>
      <c r="EP364" s="14" t="str">
        <f t="shared" ca="1" si="7019"/>
        <v xml:space="preserve">How many family members 1 had a history of Alzheimer disease (q_102a_2): Values must be numeric. </v>
      </c>
      <c r="EQ364" s="14" t="str">
        <f t="shared" ca="1" si="7020"/>
        <v/>
      </c>
    </row>
    <row r="365" spans="2:147" s="14" customFormat="1">
      <c r="B365" s="14" t="str">
        <f t="shared" ref="B365" ca="1" si="8516">DF365</f>
        <v/>
      </c>
      <c r="C365" s="14">
        <f t="shared" ref="C365" ca="1" si="8517">IF(OFFSET(B365,-1,COLUMN(VariableExists)-2),OFFSET(B365,-1,1)+1,OFFSET(B365,-1,1))</f>
        <v>339</v>
      </c>
      <c r="D365" s="14">
        <f t="shared" ref="D365" si="8518">ROW(A365)-2</f>
        <v>363</v>
      </c>
      <c r="E365" s="14" t="str">
        <f t="shared" ref="E365" ca="1" si="8519">IF(OR(G365="",ROW(G365)=2),"",IF(Z365&gt;0,"S",IF(AX365,IF(J365=2,"D","N"),"I")))</f>
        <v>N</v>
      </c>
      <c r="F365" s="14" t="str">
        <f t="shared" ref="F365" ca="1" si="8520">IF(H365,O365,"")</f>
        <v>q_102b_1</v>
      </c>
      <c r="G365" s="14" t="str">
        <f t="shared" ref="G365" ca="1" si="8521">IF(H365,P365,"")</f>
        <v>Which family member 2 had a history of Alzheimer disease</v>
      </c>
      <c r="H365" s="14" t="b">
        <f t="shared" ref="H365" ca="1" si="8522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[DBTemplate.xlsm]labels!AAY3:AAY725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[DBTemplate.xlsm]labels!AAY3:AAY35</v>
      </c>
      <c r="L365" s="14" t="str">
        <f ca="1">IF($H365,IF($J365&gt;0,ADDRESS(3,(D365+1)*2,4,,"["&amp;wew!$G$7&amp;"]"&amp;_sheetname_labels)&amp;":"&amp;ADDRESS(2+J365,(D365+1)*2,4),""),"")</f>
        <v>[DBTemplate.xlsm]labels!AAZ3:AAZ35</v>
      </c>
      <c r="M365" s="14">
        <f t="shared" ref="M365" ca="1" si="8523">IF($H365,IF(J365&gt;0,COUNTA(INDIRECT(K365))-COUNT(INDIRECT(K365)),0),"")</f>
        <v>0</v>
      </c>
      <c r="N365" s="14">
        <f t="shared" ref="N365" ca="1" si="8524">IF(H365,J365-M365,"")</f>
        <v>33</v>
      </c>
      <c r="O365" s="14" t="str">
        <f t="shared" ref="O365" ca="1" si="8525">IF(INDIRECT(ADDRESS(2,D365+1,,,_sheetname_dataframe))="","",INDIRECT(ADDRESS(2,D365+1,,,_sheetname_dataframe)))</f>
        <v>q_102b_1</v>
      </c>
      <c r="P365" s="14" t="str">
        <f t="shared" ref="P365" ca="1" si="8526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[DBTemplate.xlsm]data_frame!MZ3:MZ3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527">IF(H365,S365-T365-W365,"")</f>
        <v>0</v>
      </c>
      <c r="AA365" s="12" t="str">
        <f t="shared" ref="AA365" ca="1" si="8528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529">IF($H365,IF(AC365&lt;&gt;"",IF(AC365=0,1,IF(AC365/W365&lt;0.15,2,3)),0),"")</f>
        <v>1</v>
      </c>
      <c r="AE365" s="17" t="b">
        <f t="shared" ref="AE365" ca="1" si="8530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531">IF(AE365,IF($H365,IF(INDIRECT(ADDRESS(1,D365+2,,,_sheetname_dataframe))="","",INDIRECT(ADDRESS(1,D365+2,,,_sheetname_dataframe))),""),"")</f>
        <v/>
      </c>
      <c r="AH365" s="17" t="b">
        <f t="shared" ref="AH365" ca="1" si="8532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533">IF(AH365,IF($H365,IF(INDIRECT(ADDRESS(1,D365+3,,,_sheetname_dataframe))="","",INDIRECT(ADDRESS(1,D365+3,,,_sheetname_dataframe))),""),"")</f>
        <v/>
      </c>
      <c r="AK365" s="17" t="b">
        <f t="shared" ref="AK365" ca="1" si="8534">IF(H365,OR(AQ365,AD365=2),"")</f>
        <v>0</v>
      </c>
      <c r="AL365" s="17" t="b">
        <f t="shared" ref="AL365" ca="1" si="8535">IF($H365,IF(BV365&lt;&gt;"",IF(OR(BM365="F",BM365="L",BM365="I",BM365="D"),BV365&lt;&gt;0)),"")</f>
        <v>0</v>
      </c>
      <c r="AM365" s="17" t="b">
        <f t="shared" ref="AM365" ca="1" si="8536">IF($H365,AND(NOT(AL365),OR(IF(BW365&lt;&gt;"",IF(OR(BM365="F",BM365="L"),BW365&lt;&gt;0)),BM365="I",BM365="N",BM365="D")),"")</f>
        <v>0</v>
      </c>
      <c r="AN365" s="17">
        <f t="shared" ref="AN365" ca="1" si="8537">IF(COUNTA(INDIRECT(Q365))=0,0, IF(AND(AO365&lt;&gt;"",X365&lt;AO365),1,IF(AND(AP365&lt;&gt;"",Y365&gt;AP365),1,IF(AND(AQ365,AC365&gt;0),2,0))))</f>
        <v>0</v>
      </c>
      <c r="AO365" s="24" t="str">
        <f t="shared" ref="AO365" ca="1" si="8538">IF($H365,IF(BY365&lt;&gt;"",IF(ISNUMBER(BY365),BY365,""),""),"")</f>
        <v/>
      </c>
      <c r="AP365" s="24" t="str">
        <f t="shared" ref="AP365" ca="1" si="8539">IF($H365,IF(BZ365&lt;&gt;"",IF(ISNUMBER(BZ365),BZ365,""),""),"")</f>
        <v/>
      </c>
      <c r="AQ365" s="17" t="b">
        <f t="shared" ca="1" si="7305"/>
        <v>0</v>
      </c>
      <c r="AR365" s="17" t="b">
        <f t="shared" ref="AR365" ca="1" si="8540">IF(H365,IF(N365&gt;0,IF(BQ365&lt;&gt;"",BQ365&lt;&gt;0,FALSE),FALSE),"")</f>
        <v>0</v>
      </c>
      <c r="AS365" s="17" t="b">
        <f t="shared" ref="AS365" ca="1" si="8541">IF(H365,IF(BR365&lt;&gt;"",BR365&lt;&gt;0,FALSE),"")</f>
        <v>0</v>
      </c>
      <c r="AT365" s="17" t="b">
        <f t="shared" ref="AT365" ca="1" si="8542">IF(H365,IF(N365&gt;0,FALSE,IF(BU365&lt;&gt;"",MATCH(BU365,DataType,0)=1,FALSE)),"")</f>
        <v>0</v>
      </c>
      <c r="AU365" s="17" t="b">
        <f t="shared" ref="AU365" ca="1" si="8543">IF(H365,IF(N365&gt;0,TRUE,IF(BU365&lt;&gt;"",MATCH(BU365,DataType,0)=2,FALSE)),"")</f>
        <v>1</v>
      </c>
      <c r="AV365" s="17" t="b">
        <f t="shared" ref="AV365" ca="1" si="8544">IF(H365,IF(N365&gt;0,FALSE,IF(BU365&lt;&gt;"",MATCH(BU365,DataType,0)=3,FALSE)),"")</f>
        <v>0</v>
      </c>
      <c r="AW365" s="17" t="b">
        <f t="shared" ref="AW365" ca="1" si="8545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8546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8547">IF(H365,BU365="",FALSE)</f>
        <v>1</v>
      </c>
      <c r="BB365" s="17" t="b">
        <v>0</v>
      </c>
      <c r="BC365" s="17" t="b">
        <f t="shared" ref="BC365" ca="1" si="8548">IF(BA365,IF(N365&gt;0,AND(AZ365,Z365=0),FALSE),"")</f>
        <v>0</v>
      </c>
      <c r="BD365" s="17" t="b">
        <f t="shared" ref="BD365" ca="1" si="8549">IF(BA365,IF(N365&gt;0,AND(NOT(AZ365),Z365=0),FALSE),"")</f>
        <v>1</v>
      </c>
      <c r="BE365" s="17" t="str">
        <f t="shared" ca="1" si="7306"/>
        <v/>
      </c>
      <c r="BF365" s="17" t="b">
        <f t="shared" ca="1" si="7307"/>
        <v>0</v>
      </c>
      <c r="BG365" s="17" t="b">
        <f t="shared" ref="BG365" ca="1" si="8550">IF(BA365,IF(OR(BB365:BF365),FALSE,IF(Z365=0,FALSE,Z365&gt;0)),"")</f>
        <v>0</v>
      </c>
      <c r="BH365" s="17" t="b">
        <f t="shared" ref="BH365" ca="1" si="8551">IF(BA365,COUNTIF(BB365:BG365,TRUE)=1,"")</f>
        <v>1</v>
      </c>
      <c r="BI365" s="17">
        <f t="shared" ref="BI365" ca="1" si="8552">IF(BA365,IFERROR(MATCH(TRUE,BB365:BG365,0),7),"")</f>
        <v>3</v>
      </c>
      <c r="BJ365" s="17" t="b">
        <f t="shared" ref="BJ365" ca="1" si="8553">DF365&lt;&gt;""</f>
        <v>0</v>
      </c>
      <c r="BK365" s="17" t="str">
        <f t="shared" ca="1" si="7308"/>
        <v/>
      </c>
      <c r="BL365" s="17" t="str">
        <f t="shared" ref="BL365" ca="1" si="8554">IF(H365,IF(AND(NOT(BA365),AU365),AC365&gt;0,""),"")</f>
        <v/>
      </c>
      <c r="BM365" s="17" t="str">
        <f t="shared" ref="BM365" ca="1" si="8555">IF(H365,IF(BA365,CHOOSE(BI365,"0","F","L","I","N",IF(AA365&gt;0.5,"N","S"),"0"),CHOOSE(MATCH(BU365,DataType,0),"S",IF(BK365,"I","N"),"D"  )),"")</f>
        <v>L</v>
      </c>
      <c r="BN365" s="17" t="str">
        <f t="shared" ref="BN365" ca="1" si="8556">IF(H365,IF(BJ365,"E",IF(BA365,CHOOSE(BI365,"0","F","L","I","N","S","0"),CHOOSE(MATCH(BU365,DataType,0),"S",IF(BK365,"I","N"),"D"  ))),"")</f>
        <v>L</v>
      </c>
      <c r="BO365" s="17" t="str">
        <f t="shared" ref="BO365" ca="1" si="8557">IF($H365,IF(BM365="0","",IF(AND(AR365,N365=2),"D",IF(BM365="S","N",IF(AL365,"O",IF(AM365,"I","N"))))),"")</f>
        <v>N</v>
      </c>
      <c r="BP365" s="14" t="b">
        <f t="shared" ref="BP365" ca="1" si="8558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8559">IF(MID(DC365,1,1)="■",MID(DC365,2,LEN(DC365)),DC365)</f>
        <v/>
      </c>
      <c r="DE365" s="14" t="str">
        <f t="shared" ref="DE365" ca="1" si="8560">IF(DD365&lt;&gt;"",IF(MID(DD365,LEN(DD365),1)="■",MID(DD365,1,LEN(DD365)-1),DD365),"")</f>
        <v/>
      </c>
      <c r="DF365" s="14" t="str">
        <f t="shared" ref="DF365" ca="1" si="8561">IFERROR(IF(DE365&lt;&gt;"",SUBSTITUTE(DE365,"■",". "),""),"##INTERNAL_ERROR")</f>
        <v/>
      </c>
      <c r="DG365" s="14" t="str">
        <f t="shared" ref="DG365" ca="1" si="8562">IF(CN365&lt;&gt;0,"Variable name don't comply with the naming convention","")</f>
        <v/>
      </c>
      <c r="DH365" s="14" t="str">
        <f t="shared" ref="DH365" ca="1" si="8563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8564">IF(CP365&lt;&gt;"","Variable label exceed length 150","")</f>
        <v/>
      </c>
      <c r="DJ365" s="14" t="str">
        <f t="shared" ref="DJ365" ca="1" si="8565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8566">IF(CR365&lt;&gt;"","The following cases have values below declared theorethical min: " &amp;SUBSTITUTE(CR365," ",", "),"")</f>
        <v/>
      </c>
      <c r="DL365" s="14" t="str">
        <f t="shared" ref="DL365" ca="1" si="8567">IF(CS365&lt;&gt;"","The following cases have values above declared theorethical max: " &amp;SUBSTITUTE(CS365," ",", "),"")</f>
        <v/>
      </c>
      <c r="DM365" s="14" t="str">
        <f t="shared" ref="DM365" ca="1" si="8568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8569">IF(CV365&lt;&gt;"","The following records are missing in this required field: " &amp;SUBSTITUTE(CV365," ",", "),"")</f>
        <v/>
      </c>
      <c r="DP365" s="14" t="str">
        <f t="shared" ref="DP365" ca="1" si="8570">IF(CW365&lt;&gt;"","The following cases have non-integer values: " &amp;SUBSTITUTE(CW365," ",", "),"")</f>
        <v/>
      </c>
      <c r="DQ365" s="14" t="str">
        <f t="shared" ref="DQ365" ca="1" si="8571">IF(CX365&lt;&gt;"","The following cases are non-numeric: " &amp;SUBSTITUTE(CX365," ",", "),"")</f>
        <v/>
      </c>
      <c r="DR365" s="14" t="str">
        <f t="shared" ref="DR365" ca="1" si="8572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8573">IF(CZ365&lt;&gt;"","In the following cases " &amp; P365 &amp; " " &amp; LOWER(MID(AJ365,1,1)) &amp; MID(AJ365,2,LEN(AJ365)) &amp; ": " &amp;SUBSTITUTE(CZ365," ",", "),"")</f>
        <v/>
      </c>
      <c r="DZ365" s="14" t="b">
        <f t="shared" ref="DZ365" ca="1" si="8574">OR(ED365&lt;&gt;"",EF365&lt;&gt;"",EG365&lt;&gt;"")</f>
        <v>0</v>
      </c>
      <c r="EA365" s="14" t="str">
        <f t="shared" ref="EA365" ca="1" si="8575">IF(EB365&lt;&gt;"",G365 &amp; " (" &amp; F365 &amp; ")","")</f>
        <v>Which family member 2 had a history of Alzheimer disease (q_102b_1)</v>
      </c>
      <c r="EB365" s="14" t="str">
        <f t="shared" ref="EB365" ca="1" si="8576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8577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8578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8579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8580">IF($H365,AG365,"")</f>
        <v/>
      </c>
      <c r="EG365" s="14" t="str">
        <f t="shared" ref="EG365" ca="1" si="8581">IF($H365,AJ365,"")</f>
        <v/>
      </c>
      <c r="EM365" s="14" t="b">
        <f t="shared" ref="EM365" ca="1" si="8582">OR(EC365&lt;&gt;"",DF365&lt;&gt;"")</f>
        <v>1</v>
      </c>
      <c r="EN365" s="14">
        <f t="shared" ref="EN365" ca="1" si="8583">IF(EM365,C365,"")</f>
        <v>339</v>
      </c>
      <c r="EO365" s="14" t="str">
        <f t="shared" ref="EO365" ca="1" si="8584">IF(EM365,F365,"")</f>
        <v>q_102b_1</v>
      </c>
      <c r="EP365" s="14" t="str">
        <f t="shared" ref="EP365" ca="1" si="8585">EC365</f>
        <v xml:space="preserve">Which family member 2 had a history of Alzheimer disease (q_102b_1): Values must be numeric. </v>
      </c>
      <c r="EQ365" s="14" t="str">
        <f t="shared" ref="EQ365" ca="1" si="8586">DF365</f>
        <v/>
      </c>
    </row>
    <row r="366" spans="2:147" s="14" customFormat="1">
      <c r="B366" s="14" t="str">
        <f t="shared" ref="B366" ca="1" si="8587">DF366</f>
        <v/>
      </c>
      <c r="C366" s="14">
        <f t="shared" ref="C366" ca="1" si="8588">IF(OFFSET(B366,-1,COLUMN(VariableExists)-2),OFFSET(B366,-1,1)+1,OFFSET(B366,-1,1))</f>
        <v>340</v>
      </c>
      <c r="D366" s="14">
        <f t="shared" ref="D366" si="8589">ROW(A366)-2</f>
        <v>364</v>
      </c>
      <c r="E366" s="14" t="str">
        <f t="shared" ref="E366" ca="1" si="8590">IF(OR(G366="",ROW(G366)=2),"",IF(Z366&gt;0,"S",IF(AX366,IF(J366=2,"D","N"),"I")))</f>
        <v>I</v>
      </c>
      <c r="F366" s="14" t="str">
        <f t="shared" ref="F366" ca="1" si="8591">IF(H366,O366,"")</f>
        <v>q_102b_2</v>
      </c>
      <c r="G366" s="14" t="str">
        <f t="shared" ref="G366" ca="1" si="8592">IF(H366,P366,"")</f>
        <v>How many family members 2 had a history of Alzheimer disease</v>
      </c>
      <c r="H366" s="14" t="b">
        <f t="shared" ref="H366" ca="1" si="8593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[DBTemplate.xlsm]labels!ABA3:ABA725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8594">IF($H366,IF(J366&gt;0,COUNTA(INDIRECT(K366))-COUNT(INDIRECT(K366)),0),"")</f>
        <v>0</v>
      </c>
      <c r="N366" s="14">
        <f t="shared" ref="N366" ca="1" si="8595">IF(H366,J366-M366,"")</f>
        <v>0</v>
      </c>
      <c r="O366" s="14" t="str">
        <f t="shared" ref="O366" ca="1" si="8596">IF(INDIRECT(ADDRESS(2,D366+1,,,_sheetname_dataframe))="","",INDIRECT(ADDRESS(2,D366+1,,,_sheetname_dataframe)))</f>
        <v>q_102b_2</v>
      </c>
      <c r="P366" s="14" t="str">
        <f t="shared" ref="P366" ca="1" si="8597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[DBTemplate.xlsm]data_frame!NA3:NA3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8598">IF(H366,S366-T366-W366,"")</f>
        <v>0</v>
      </c>
      <c r="AA366" s="12" t="str">
        <f t="shared" ref="AA366" ca="1" si="8599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8600">IF($H366,IF(AC366&lt;&gt;"",IF(AC366=0,1,IF(AC366/W366&lt;0.15,2,3)),0),"")</f>
        <v>1</v>
      </c>
      <c r="AE366" s="17" t="b">
        <f t="shared" ref="AE366" ca="1" si="8601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8602">IF(AE366,IF($H366,IF(INDIRECT(ADDRESS(1,D366+2,,,_sheetname_dataframe))="","",INDIRECT(ADDRESS(1,D366+2,,,_sheetname_dataframe))),""),"")</f>
        <v/>
      </c>
      <c r="AH366" s="17" t="b">
        <f t="shared" ref="AH366" ca="1" si="8603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8604">IF(AH366,IF($H366,IF(INDIRECT(ADDRESS(1,D366+3,,,_sheetname_dataframe))="","",INDIRECT(ADDRESS(1,D366+3,,,_sheetname_dataframe))),""),"")</f>
        <v/>
      </c>
      <c r="AK366" s="17" t="b">
        <f t="shared" ref="AK366" ca="1" si="8605">IF(H366,OR(AQ366,AD366=2),"")</f>
        <v>0</v>
      </c>
      <c r="AL366" s="17" t="b">
        <f t="shared" ref="AL366" ca="1" si="8606">IF($H366,IF(BV366&lt;&gt;"",IF(OR(BM366="F",BM366="L",BM366="I",BM366="D"),BV366&lt;&gt;0)),"")</f>
        <v>0</v>
      </c>
      <c r="AM366" s="17" t="b">
        <f t="shared" ref="AM366" ca="1" si="8607">IF($H366,AND(NOT(AL366),OR(IF(BW366&lt;&gt;"",IF(OR(BM366="F",BM366="L"),BW366&lt;&gt;0)),BM366="I",BM366="N",BM366="D")),"")</f>
        <v>1</v>
      </c>
      <c r="AN366" s="17">
        <f t="shared" ref="AN366" ca="1" si="8608">IF(COUNTA(INDIRECT(Q366))=0,0, IF(AND(AO366&lt;&gt;"",X366&lt;AO366),1,IF(AND(AP366&lt;&gt;"",Y366&gt;AP366),1,IF(AND(AQ366,AC366&gt;0),2,0))))</f>
        <v>0</v>
      </c>
      <c r="AO366" s="24" t="str">
        <f t="shared" ref="AO366" ca="1" si="8609">IF($H366,IF(BY366&lt;&gt;"",IF(ISNUMBER(BY366),BY366,""),""),"")</f>
        <v/>
      </c>
      <c r="AP366" s="24" t="str">
        <f t="shared" ref="AP366" ca="1" si="8610">IF($H366,IF(BZ366&lt;&gt;"",IF(ISNUMBER(BZ366),BZ366,""),""),"")</f>
        <v/>
      </c>
      <c r="AQ366" s="17" t="b">
        <f t="shared" ca="1" si="7305"/>
        <v>0</v>
      </c>
      <c r="AR366" s="17" t="b">
        <f t="shared" ref="AR366" ca="1" si="8611">IF(H366,IF(N366&gt;0,IF(BQ366&lt;&gt;"",BQ366&lt;&gt;0,FALSE),FALSE),"")</f>
        <v>0</v>
      </c>
      <c r="AS366" s="17" t="b">
        <f t="shared" ref="AS366" ca="1" si="8612">IF(H366,IF(BR366&lt;&gt;"",BR366&lt;&gt;0,FALSE),"")</f>
        <v>0</v>
      </c>
      <c r="AT366" s="17" t="b">
        <f t="shared" ref="AT366" ca="1" si="8613">IF(H366,IF(N366&gt;0,FALSE,IF(BU366&lt;&gt;"",MATCH(BU366,DataType,0)=1,FALSE)),"")</f>
        <v>0</v>
      </c>
      <c r="AU366" s="17" t="b">
        <f t="shared" ref="AU366" ca="1" si="8614">IF(H366,IF(N366&gt;0,TRUE,IF(BU366&lt;&gt;"",MATCH(BU366,DataType,0)=2,FALSE)),"")</f>
        <v>1</v>
      </c>
      <c r="AV366" s="17" t="b">
        <f t="shared" ref="AV366" ca="1" si="8615">IF(H366,IF(N366&gt;0,FALSE,IF(BU366&lt;&gt;"",MATCH(BU366,DataType,0)=3,FALSE)),"")</f>
        <v>0</v>
      </c>
      <c r="AW366" s="17" t="b">
        <f t="shared" ref="AW366" ca="1" si="8616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8617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8618">IF(H366,BU366="",FALSE)</f>
        <v>0</v>
      </c>
      <c r="BB366" s="17" t="b">
        <v>0</v>
      </c>
      <c r="BC366" s="17" t="str">
        <f t="shared" ref="BC366" ca="1" si="8619">IF(BA366,IF(N366&gt;0,AND(AZ366,Z366=0),FALSE),"")</f>
        <v/>
      </c>
      <c r="BD366" s="17" t="str">
        <f t="shared" ref="BD366" ca="1" si="8620">IF(BA366,IF(N366&gt;0,AND(NOT(AZ366),Z366=0),FALSE),"")</f>
        <v/>
      </c>
      <c r="BE366" s="17" t="b">
        <f t="shared" ca="1" si="7306"/>
        <v>0</v>
      </c>
      <c r="BF366" s="17" t="str">
        <f t="shared" ca="1" si="7307"/>
        <v/>
      </c>
      <c r="BG366" s="17" t="str">
        <f t="shared" ref="BG366" ca="1" si="8621">IF(BA366,IF(OR(BB366:BF366),FALSE,IF(Z366=0,FALSE,Z366&gt;0)),"")</f>
        <v/>
      </c>
      <c r="BH366" s="17" t="str">
        <f t="shared" ref="BH366" ca="1" si="8622">IF(BA366,COUNTIF(BB366:BG366,TRUE)=1,"")</f>
        <v/>
      </c>
      <c r="BI366" s="17" t="str">
        <f t="shared" ref="BI366" ca="1" si="8623">IF(BA366,IFERROR(MATCH(TRUE,BB366:BG366,0),7),"")</f>
        <v/>
      </c>
      <c r="BJ366" s="17" t="b">
        <f t="shared" ref="BJ366" ca="1" si="8624">DF366&lt;&gt;""</f>
        <v>0</v>
      </c>
      <c r="BK366" s="17" t="b">
        <f t="shared" ca="1" si="7308"/>
        <v>1</v>
      </c>
      <c r="BL366" s="17" t="b">
        <f t="shared" ref="BL366" ca="1" si="8625">IF(H366,IF(AND(NOT(BA366),AU366),AC366&gt;0,""),"")</f>
        <v>0</v>
      </c>
      <c r="BM366" s="17" t="str">
        <f t="shared" ref="BM366" ca="1" si="8626">IF(H366,IF(BA366,CHOOSE(BI366,"0","F","L","I","N",IF(AA366&gt;0.5,"N","S"),"0"),CHOOSE(MATCH(BU366,DataType,0),"S",IF(BK366,"I","N"),"D"  )),"")</f>
        <v>I</v>
      </c>
      <c r="BN366" s="17" t="str">
        <f t="shared" ref="BN366" ca="1" si="8627">IF(H366,IF(BJ366,"E",IF(BA366,CHOOSE(BI366,"0","F","L","I","N","S","0"),CHOOSE(MATCH(BU366,DataType,0),"S",IF(BK366,"I","N"),"D"  ))),"")</f>
        <v>I</v>
      </c>
      <c r="BO366" s="17" t="str">
        <f t="shared" ref="BO366" ca="1" si="8628">IF($H366,IF(BM366="0","",IF(AND(AR366,N366=2),"D",IF(BM366="S","N",IF(AL366,"O",IF(AM366,"I","N"))))),"")</f>
        <v>I</v>
      </c>
      <c r="BP366" s="14" t="b">
        <f t="shared" ref="BP366" ca="1" si="8629">INDIRECT(ADDRESS(2,ROW(A366)-1,,,_sheetname_dataframe))&lt;&gt;""</f>
        <v>1</v>
      </c>
      <c r="BQ366" s="35"/>
      <c r="BU366" s="14" t="s">
        <v>387</v>
      </c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8630">IF(MID(DC366,1,1)="■",MID(DC366,2,LEN(DC366)),DC366)</f>
        <v/>
      </c>
      <c r="DE366" s="14" t="str">
        <f t="shared" ref="DE366" ca="1" si="8631">IF(DD366&lt;&gt;"",IF(MID(DD366,LEN(DD366),1)="■",MID(DD366,1,LEN(DD366)-1),DD366),"")</f>
        <v/>
      </c>
      <c r="DF366" s="14" t="str">
        <f t="shared" ref="DF366" ca="1" si="8632">IFERROR(IF(DE366&lt;&gt;"",SUBSTITUTE(DE366,"■",". "),""),"##INTERNAL_ERROR")</f>
        <v/>
      </c>
      <c r="DG366" s="14" t="str">
        <f t="shared" ref="DG366" ca="1" si="8633">IF(CN366&lt;&gt;0,"Variable name don't comply with the naming convention","")</f>
        <v/>
      </c>
      <c r="DH366" s="14" t="str">
        <f t="shared" ref="DH366" ca="1" si="8634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8635">IF(CP366&lt;&gt;"","Variable label exceed length 150","")</f>
        <v/>
      </c>
      <c r="DJ366" s="14" t="str">
        <f t="shared" ref="DJ366" ca="1" si="8636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8637">IF(CR366&lt;&gt;"","The following cases have values below declared theorethical min: " &amp;SUBSTITUTE(CR366," ",", "),"")</f>
        <v/>
      </c>
      <c r="DL366" s="14" t="str">
        <f t="shared" ref="DL366" ca="1" si="8638">IF(CS366&lt;&gt;"","The following cases have values above declared theorethical max: " &amp;SUBSTITUTE(CS366," ",", "),"")</f>
        <v/>
      </c>
      <c r="DM366" s="14" t="str">
        <f t="shared" ref="DM366" ca="1" si="8639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8640">IF(CV366&lt;&gt;"","The following records are missing in this required field: " &amp;SUBSTITUTE(CV366," ",", "),"")</f>
        <v/>
      </c>
      <c r="DP366" s="14" t="str">
        <f t="shared" ref="DP366" ca="1" si="8641">IF(CW366&lt;&gt;"","The following cases have non-integer values: " &amp;SUBSTITUTE(CW366," ",", "),"")</f>
        <v/>
      </c>
      <c r="DQ366" s="14" t="str">
        <f t="shared" ref="DQ366" ca="1" si="8642">IF(CX366&lt;&gt;"","The following cases are non-numeric: " &amp;SUBSTITUTE(CX366," ",", "),"")</f>
        <v/>
      </c>
      <c r="DR366" s="14" t="str">
        <f t="shared" ref="DR366" ca="1" si="8643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8644">IF(CZ366&lt;&gt;"","In the following cases " &amp; P366 &amp; " " &amp; LOWER(MID(AJ366,1,1)) &amp; MID(AJ366,2,LEN(AJ366)) &amp; ": " &amp;SUBSTITUTE(CZ366," ",", "),"")</f>
        <v/>
      </c>
      <c r="DZ366" s="14" t="b">
        <f t="shared" ref="DZ366" ca="1" si="8645">OR(ED366&lt;&gt;"",EF366&lt;&gt;"",EG366&lt;&gt;"")</f>
        <v>0</v>
      </c>
      <c r="EA366" s="14" t="str">
        <f t="shared" ref="EA366" ca="1" si="8646">IF(EB366&lt;&gt;"",G366 &amp; " (" &amp; F366 &amp; ")","")</f>
        <v>How many family members 2 had a history of Alzheimer disease (q_102b_2)</v>
      </c>
      <c r="EB366" s="14" t="str">
        <f t="shared" ref="EB366" ca="1" si="8647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 xml:space="preserve">Values must be numeric. </v>
      </c>
      <c r="EC366" s="14" t="str">
        <f t="shared" ref="EC366" ca="1" si="8648">IF(EB366&lt;&gt;"",G366 &amp; " (" &amp; F366 &amp; "): " &amp; EB366,"")</f>
        <v xml:space="preserve">How many family members 2 had a history of Alzheimer disease (q_102b_2): Values must be numeric. </v>
      </c>
      <c r="ED366" s="14" t="str">
        <f t="shared" ref="ED366" ca="1" si="8649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8650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>Values must be numeric</v>
      </c>
      <c r="EF366" s="14" t="str">
        <f t="shared" ref="EF366" ca="1" si="8651">IF($H366,AG366,"")</f>
        <v/>
      </c>
      <c r="EG366" s="14" t="str">
        <f t="shared" ref="EG366" ca="1" si="8652">IF($H366,AJ366,"")</f>
        <v/>
      </c>
      <c r="EM366" s="14" t="b">
        <f t="shared" ref="EM366" ca="1" si="8653">OR(EC366&lt;&gt;"",DF366&lt;&gt;"")</f>
        <v>1</v>
      </c>
      <c r="EN366" s="14">
        <f t="shared" ref="EN366" ca="1" si="8654">IF(EM366,C366,"")</f>
        <v>340</v>
      </c>
      <c r="EO366" s="14" t="str">
        <f t="shared" ref="EO366" ca="1" si="8655">IF(EM366,F366,"")</f>
        <v>q_102b_2</v>
      </c>
      <c r="EP366" s="14" t="str">
        <f t="shared" ref="EP366" ca="1" si="8656">EC366</f>
        <v xml:space="preserve">How many family members 2 had a history of Alzheimer disease (q_102b_2): Values must be numeric. </v>
      </c>
      <c r="EQ366" s="14" t="str">
        <f t="shared" ref="EQ366" ca="1" si="8657">DF366</f>
        <v/>
      </c>
    </row>
    <row r="367" spans="2:147" s="14" customFormat="1">
      <c r="B367" s="14" t="str">
        <f t="shared" ref="B367" ca="1" si="8658">DF367</f>
        <v/>
      </c>
      <c r="C367" s="14">
        <f t="shared" ref="C367" ca="1" si="8659">IF(OFFSET(B367,-1,COLUMN(VariableExists)-2),OFFSET(B367,-1,1)+1,OFFSET(B367,-1,1))</f>
        <v>341</v>
      </c>
      <c r="D367" s="14">
        <f t="shared" ref="D367" si="8660">ROW(A367)-2</f>
        <v>365</v>
      </c>
      <c r="E367" s="14" t="str">
        <f t="shared" ref="E367" ca="1" si="8661">IF(OR(G367="",ROW(G367)=2),"",IF(Z367&gt;0,"S",IF(AX367,IF(J367=2,"D","N"),"I")))</f>
        <v>N</v>
      </c>
      <c r="F367" s="14" t="str">
        <f t="shared" ref="F367" ca="1" si="8662">IF(H367,O367,"")</f>
        <v>q_102c_1</v>
      </c>
      <c r="G367" s="14" t="str">
        <f t="shared" ref="G367" ca="1" si="8663">IF(H367,P367,"")</f>
        <v>Which family member 3 had a history of Alzheimer disease</v>
      </c>
      <c r="H367" s="14" t="b">
        <f t="shared" ref="H367" ca="1" si="8664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[DBTemplate.xlsm]labels!ABC3:ABC725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[DBTemplate.xlsm]labels!ABC3:ABC35</v>
      </c>
      <c r="L367" s="14" t="str">
        <f ca="1">IF($H367,IF($J367&gt;0,ADDRESS(3,(D367+1)*2,4,,"["&amp;wew!$G$7&amp;"]"&amp;_sheetname_labels)&amp;":"&amp;ADDRESS(2+J367,(D367+1)*2,4),""),"")</f>
        <v>[DBTemplate.xlsm]labels!ABD3:ABD35</v>
      </c>
      <c r="M367" s="14">
        <f t="shared" ref="M367" ca="1" si="8665">IF($H367,IF(J367&gt;0,COUNTA(INDIRECT(K367))-COUNT(INDIRECT(K367)),0),"")</f>
        <v>0</v>
      </c>
      <c r="N367" s="14">
        <f t="shared" ref="N367" ca="1" si="8666">IF(H367,J367-M367,"")</f>
        <v>33</v>
      </c>
      <c r="O367" s="14" t="str">
        <f t="shared" ref="O367" ca="1" si="8667">IF(INDIRECT(ADDRESS(2,D367+1,,,_sheetname_dataframe))="","",INDIRECT(ADDRESS(2,D367+1,,,_sheetname_dataframe)))</f>
        <v>q_102c_1</v>
      </c>
      <c r="P367" s="14" t="str">
        <f t="shared" ref="P367" ca="1" si="8668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[DBTemplate.xlsm]data_frame!NB3:NB3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8669">IF(H367,S367-T367-W367,"")</f>
        <v>0</v>
      </c>
      <c r="AA367" s="12" t="str">
        <f t="shared" ref="AA367" ca="1" si="8670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8671">IF($H367,IF(AC367&lt;&gt;"",IF(AC367=0,1,IF(AC367/W367&lt;0.15,2,3)),0),"")</f>
        <v>1</v>
      </c>
      <c r="AE367" s="17" t="b">
        <f t="shared" ref="AE367" ca="1" si="8672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8673">IF(AE367,IF($H367,IF(INDIRECT(ADDRESS(1,D367+2,,,_sheetname_dataframe))="","",INDIRECT(ADDRESS(1,D367+2,,,_sheetname_dataframe))),""),"")</f>
        <v/>
      </c>
      <c r="AH367" s="17" t="b">
        <f t="shared" ref="AH367" ca="1" si="8674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8675">IF(AH367,IF($H367,IF(INDIRECT(ADDRESS(1,D367+3,,,_sheetname_dataframe))="","",INDIRECT(ADDRESS(1,D367+3,,,_sheetname_dataframe))),""),"")</f>
        <v/>
      </c>
      <c r="AK367" s="17" t="b">
        <f t="shared" ref="AK367" ca="1" si="8676">IF(H367,OR(AQ367,AD367=2),"")</f>
        <v>0</v>
      </c>
      <c r="AL367" s="17" t="b">
        <f t="shared" ref="AL367" ca="1" si="8677">IF($H367,IF(BV367&lt;&gt;"",IF(OR(BM367="F",BM367="L",BM367="I",BM367="D"),BV367&lt;&gt;0)),"")</f>
        <v>0</v>
      </c>
      <c r="AM367" s="17" t="b">
        <f t="shared" ref="AM367" ca="1" si="8678">IF($H367,AND(NOT(AL367),OR(IF(BW367&lt;&gt;"",IF(OR(BM367="F",BM367="L"),BW367&lt;&gt;0)),BM367="I",BM367="N",BM367="D")),"")</f>
        <v>0</v>
      </c>
      <c r="AN367" s="17">
        <f t="shared" ref="AN367" ca="1" si="8679">IF(COUNTA(INDIRECT(Q367))=0,0, IF(AND(AO367&lt;&gt;"",X367&lt;AO367),1,IF(AND(AP367&lt;&gt;"",Y367&gt;AP367),1,IF(AND(AQ367,AC367&gt;0),2,0))))</f>
        <v>0</v>
      </c>
      <c r="AO367" s="24" t="str">
        <f t="shared" ref="AO367" ca="1" si="8680">IF($H367,IF(BY367&lt;&gt;"",IF(ISNUMBER(BY367),BY367,""),""),"")</f>
        <v/>
      </c>
      <c r="AP367" s="24" t="str">
        <f t="shared" ref="AP367" ca="1" si="8681">IF($H367,IF(BZ367&lt;&gt;"",IF(ISNUMBER(BZ367),BZ367,""),""),"")</f>
        <v/>
      </c>
      <c r="AQ367" s="17" t="b">
        <f t="shared" ca="1" si="7305"/>
        <v>0</v>
      </c>
      <c r="AR367" s="17" t="b">
        <f t="shared" ref="AR367" ca="1" si="8682">IF(H367,IF(N367&gt;0,IF(BQ367&lt;&gt;"",BQ367&lt;&gt;0,FALSE),FALSE),"")</f>
        <v>0</v>
      </c>
      <c r="AS367" s="17" t="b">
        <f t="shared" ref="AS367" ca="1" si="8683">IF(H367,IF(BR367&lt;&gt;"",BR367&lt;&gt;0,FALSE),"")</f>
        <v>0</v>
      </c>
      <c r="AT367" s="17" t="b">
        <f t="shared" ref="AT367" ca="1" si="8684">IF(H367,IF(N367&gt;0,FALSE,IF(BU367&lt;&gt;"",MATCH(BU367,DataType,0)=1,FALSE)),"")</f>
        <v>0</v>
      </c>
      <c r="AU367" s="17" t="b">
        <f t="shared" ref="AU367" ca="1" si="8685">IF(H367,IF(N367&gt;0,TRUE,IF(BU367&lt;&gt;"",MATCH(BU367,DataType,0)=2,FALSE)),"")</f>
        <v>1</v>
      </c>
      <c r="AV367" s="17" t="b">
        <f t="shared" ref="AV367" ca="1" si="8686">IF(H367,IF(N367&gt;0,FALSE,IF(BU367&lt;&gt;"",MATCH(BU367,DataType,0)=3,FALSE)),"")</f>
        <v>0</v>
      </c>
      <c r="AW367" s="17" t="b">
        <f t="shared" ref="AW367" ca="1" si="8687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8688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8689">IF(H367,BU367="",FALSE)</f>
        <v>1</v>
      </c>
      <c r="BB367" s="17" t="b">
        <v>0</v>
      </c>
      <c r="BC367" s="17" t="b">
        <f t="shared" ref="BC367" ca="1" si="8690">IF(BA367,IF(N367&gt;0,AND(AZ367,Z367=0),FALSE),"")</f>
        <v>0</v>
      </c>
      <c r="BD367" s="17" t="b">
        <f t="shared" ref="BD367" ca="1" si="8691">IF(BA367,IF(N367&gt;0,AND(NOT(AZ367),Z367=0),FALSE),"")</f>
        <v>1</v>
      </c>
      <c r="BE367" s="17" t="str">
        <f t="shared" ca="1" si="7306"/>
        <v/>
      </c>
      <c r="BF367" s="17" t="b">
        <f t="shared" ca="1" si="7307"/>
        <v>0</v>
      </c>
      <c r="BG367" s="17" t="b">
        <f t="shared" ref="BG367" ca="1" si="8692">IF(BA367,IF(OR(BB367:BF367),FALSE,IF(Z367=0,FALSE,Z367&gt;0)),"")</f>
        <v>0</v>
      </c>
      <c r="BH367" s="17" t="b">
        <f t="shared" ref="BH367" ca="1" si="8693">IF(BA367,COUNTIF(BB367:BG367,TRUE)=1,"")</f>
        <v>1</v>
      </c>
      <c r="BI367" s="17">
        <f t="shared" ref="BI367" ca="1" si="8694">IF(BA367,IFERROR(MATCH(TRUE,BB367:BG367,0),7),"")</f>
        <v>3</v>
      </c>
      <c r="BJ367" s="17" t="b">
        <f t="shared" ref="BJ367" ca="1" si="8695">DF367&lt;&gt;""</f>
        <v>0</v>
      </c>
      <c r="BK367" s="17" t="str">
        <f t="shared" ca="1" si="7308"/>
        <v/>
      </c>
      <c r="BL367" s="17" t="str">
        <f t="shared" ref="BL367" ca="1" si="8696">IF(H367,IF(AND(NOT(BA367),AU367),AC367&gt;0,""),"")</f>
        <v/>
      </c>
      <c r="BM367" s="17" t="str">
        <f t="shared" ref="BM367" ca="1" si="8697">IF(H367,IF(BA367,CHOOSE(BI367,"0","F","L","I","N",IF(AA367&gt;0.5,"N","S"),"0"),CHOOSE(MATCH(BU367,DataType,0),"S",IF(BK367,"I","N"),"D"  )),"")</f>
        <v>L</v>
      </c>
      <c r="BN367" s="17" t="str">
        <f t="shared" ref="BN367" ca="1" si="8698">IF(H367,IF(BJ367,"E",IF(BA367,CHOOSE(BI367,"0","F","L","I","N","S","0"),CHOOSE(MATCH(BU367,DataType,0),"S",IF(BK367,"I","N"),"D"  ))),"")</f>
        <v>L</v>
      </c>
      <c r="BO367" s="17" t="str">
        <f t="shared" ref="BO367" ca="1" si="8699">IF($H367,IF(BM367="0","",IF(AND(AR367,N367=2),"D",IF(BM367="S","N",IF(AL367,"O",IF(AM367,"I","N"))))),"")</f>
        <v>N</v>
      </c>
      <c r="BP367" s="14" t="b">
        <f t="shared" ref="BP367" ca="1" si="8700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8701">IF(MID(DC367,1,1)="■",MID(DC367,2,LEN(DC367)),DC367)</f>
        <v/>
      </c>
      <c r="DE367" s="14" t="str">
        <f t="shared" ref="DE367" ca="1" si="8702">IF(DD367&lt;&gt;"",IF(MID(DD367,LEN(DD367),1)="■",MID(DD367,1,LEN(DD367)-1),DD367),"")</f>
        <v/>
      </c>
      <c r="DF367" s="14" t="str">
        <f t="shared" ref="DF367" ca="1" si="8703">IFERROR(IF(DE367&lt;&gt;"",SUBSTITUTE(DE367,"■",". "),""),"##INTERNAL_ERROR")</f>
        <v/>
      </c>
      <c r="DG367" s="14" t="str">
        <f t="shared" ref="DG367" ca="1" si="8704">IF(CN367&lt;&gt;0,"Variable name don't comply with the naming convention","")</f>
        <v/>
      </c>
      <c r="DH367" s="14" t="str">
        <f t="shared" ref="DH367" ca="1" si="8705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8706">IF(CP367&lt;&gt;"","Variable label exceed length 150","")</f>
        <v/>
      </c>
      <c r="DJ367" s="14" t="str">
        <f t="shared" ref="DJ367" ca="1" si="8707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8708">IF(CR367&lt;&gt;"","The following cases have values below declared theorethical min: " &amp;SUBSTITUTE(CR367," ",", "),"")</f>
        <v/>
      </c>
      <c r="DL367" s="14" t="str">
        <f t="shared" ref="DL367" ca="1" si="8709">IF(CS367&lt;&gt;"","The following cases have values above declared theorethical max: " &amp;SUBSTITUTE(CS367," ",", "),"")</f>
        <v/>
      </c>
      <c r="DM367" s="14" t="str">
        <f t="shared" ref="DM367" ca="1" si="8710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8711">IF(CV367&lt;&gt;"","The following records are missing in this required field: " &amp;SUBSTITUTE(CV367," ",", "),"")</f>
        <v/>
      </c>
      <c r="DP367" s="14" t="str">
        <f t="shared" ref="DP367" ca="1" si="8712">IF(CW367&lt;&gt;"","The following cases have non-integer values: " &amp;SUBSTITUTE(CW367," ",", "),"")</f>
        <v/>
      </c>
      <c r="DQ367" s="14" t="str">
        <f t="shared" ref="DQ367" ca="1" si="8713">IF(CX367&lt;&gt;"","The following cases are non-numeric: " &amp;SUBSTITUTE(CX367," ",", "),"")</f>
        <v/>
      </c>
      <c r="DR367" s="14" t="str">
        <f t="shared" ref="DR367" ca="1" si="8714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8715">IF(CZ367&lt;&gt;"","In the following cases " &amp; P367 &amp; " " &amp; LOWER(MID(AJ367,1,1)) &amp; MID(AJ367,2,LEN(AJ367)) &amp; ": " &amp;SUBSTITUTE(CZ367," ",", "),"")</f>
        <v/>
      </c>
      <c r="DZ367" s="14" t="b">
        <f t="shared" ref="DZ367" ca="1" si="8716">OR(ED367&lt;&gt;"",EF367&lt;&gt;"",EG367&lt;&gt;"")</f>
        <v>0</v>
      </c>
      <c r="EA367" s="14" t="str">
        <f t="shared" ref="EA367" ca="1" si="8717">IF(EB367&lt;&gt;"",G367 &amp; " (" &amp; F367 &amp; ")","")</f>
        <v>Which family member 3 had a history of Alzheimer disease (q_102c_1)</v>
      </c>
      <c r="EB367" s="14" t="str">
        <f t="shared" ref="EB367" ca="1" si="8718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8719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8720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8721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8722">IF($H367,AG367,"")</f>
        <v/>
      </c>
      <c r="EG367" s="14" t="str">
        <f t="shared" ref="EG367" ca="1" si="8723">IF($H367,AJ367,"")</f>
        <v/>
      </c>
      <c r="EM367" s="14" t="b">
        <f t="shared" ref="EM367" ca="1" si="8724">OR(EC367&lt;&gt;"",DF367&lt;&gt;"")</f>
        <v>1</v>
      </c>
      <c r="EN367" s="14">
        <f t="shared" ref="EN367" ca="1" si="8725">IF(EM367,C367,"")</f>
        <v>341</v>
      </c>
      <c r="EO367" s="14" t="str">
        <f t="shared" ref="EO367" ca="1" si="8726">IF(EM367,F367,"")</f>
        <v>q_102c_1</v>
      </c>
      <c r="EP367" s="14" t="str">
        <f t="shared" ref="EP367" ca="1" si="8727">EC367</f>
        <v xml:space="preserve">Which family member 3 had a history of Alzheimer disease (q_102c_1): Values must be numeric. </v>
      </c>
      <c r="EQ367" s="14" t="str">
        <f t="shared" ref="EQ367" ca="1" si="8728">DF367</f>
        <v/>
      </c>
    </row>
    <row r="368" spans="2:147" s="14" customFormat="1">
      <c r="B368" s="14" t="str">
        <f t="shared" ref="B368" ca="1" si="8729">DF368</f>
        <v/>
      </c>
      <c r="C368" s="14">
        <f t="shared" ref="C368" ca="1" si="8730">IF(OFFSET(B368,-1,COLUMN(VariableExists)-2),OFFSET(B368,-1,1)+1,OFFSET(B368,-1,1))</f>
        <v>342</v>
      </c>
      <c r="D368" s="14">
        <f t="shared" ref="D368" si="8731">ROW(A368)-2</f>
        <v>366</v>
      </c>
      <c r="E368" s="14" t="str">
        <f t="shared" ref="E368" ca="1" si="8732">IF(OR(G368="",ROW(G368)=2),"",IF(Z368&gt;0,"S",IF(AX368,IF(J368=2,"D","N"),"I")))</f>
        <v>I</v>
      </c>
      <c r="F368" s="14" t="str">
        <f t="shared" ref="F368" ca="1" si="8733">IF(H368,O368,"")</f>
        <v>q_102c_2</v>
      </c>
      <c r="G368" s="14" t="str">
        <f t="shared" ref="G368" ca="1" si="8734">IF(H368,P368,"")</f>
        <v>How many family members 3 had a history of Alzheimer disease</v>
      </c>
      <c r="H368" s="14" t="b">
        <f t="shared" ref="H368" ca="1" si="8735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[DBTemplate.xlsm]labels!ABE3:ABE725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8736">IF($H368,IF(J368&gt;0,COUNTA(INDIRECT(K368))-COUNT(INDIRECT(K368)),0),"")</f>
        <v>0</v>
      </c>
      <c r="N368" s="14">
        <f t="shared" ref="N368" ca="1" si="8737">IF(H368,J368-M368,"")</f>
        <v>0</v>
      </c>
      <c r="O368" s="14" t="str">
        <f t="shared" ref="O368" ca="1" si="8738">IF(INDIRECT(ADDRESS(2,D368+1,,,_sheetname_dataframe))="","",INDIRECT(ADDRESS(2,D368+1,,,_sheetname_dataframe)))</f>
        <v>q_102c_2</v>
      </c>
      <c r="P368" s="14" t="str">
        <f t="shared" ref="P368" ca="1" si="8739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[DBTemplate.xlsm]data_frame!NC3:NC3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8740">IF(H368,S368-T368-W368,"")</f>
        <v>0</v>
      </c>
      <c r="AA368" s="12" t="str">
        <f t="shared" ref="AA368" ca="1" si="8741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8742">IF($H368,IF(AC368&lt;&gt;"",IF(AC368=0,1,IF(AC368/W368&lt;0.15,2,3)),0),"")</f>
        <v>1</v>
      </c>
      <c r="AE368" s="17" t="b">
        <f t="shared" ref="AE368" ca="1" si="8743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8744">IF(AE368,IF($H368,IF(INDIRECT(ADDRESS(1,D368+2,,,_sheetname_dataframe))="","",INDIRECT(ADDRESS(1,D368+2,,,_sheetname_dataframe))),""),"")</f>
        <v/>
      </c>
      <c r="AH368" s="17" t="b">
        <f t="shared" ref="AH368" ca="1" si="8745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8746">IF(AH368,IF($H368,IF(INDIRECT(ADDRESS(1,D368+3,,,_sheetname_dataframe))="","",INDIRECT(ADDRESS(1,D368+3,,,_sheetname_dataframe))),""),"")</f>
        <v/>
      </c>
      <c r="AK368" s="17" t="b">
        <f t="shared" ref="AK368" ca="1" si="8747">IF(H368,OR(AQ368,AD368=2),"")</f>
        <v>0</v>
      </c>
      <c r="AL368" s="17" t="b">
        <f t="shared" ref="AL368" ca="1" si="8748">IF($H368,IF(BV368&lt;&gt;"",IF(OR(BM368="F",BM368="L",BM368="I",BM368="D"),BV368&lt;&gt;0)),"")</f>
        <v>0</v>
      </c>
      <c r="AM368" s="17" t="b">
        <f t="shared" ref="AM368" ca="1" si="8749">IF($H368,AND(NOT(AL368),OR(IF(BW368&lt;&gt;"",IF(OR(BM368="F",BM368="L"),BW368&lt;&gt;0)),BM368="I",BM368="N",BM368="D")),"")</f>
        <v>1</v>
      </c>
      <c r="AN368" s="17">
        <f t="shared" ref="AN368" ca="1" si="8750">IF(COUNTA(INDIRECT(Q368))=0,0, IF(AND(AO368&lt;&gt;"",X368&lt;AO368),1,IF(AND(AP368&lt;&gt;"",Y368&gt;AP368),1,IF(AND(AQ368,AC368&gt;0),2,0))))</f>
        <v>0</v>
      </c>
      <c r="AO368" s="24" t="str">
        <f t="shared" ref="AO368" ca="1" si="8751">IF($H368,IF(BY368&lt;&gt;"",IF(ISNUMBER(BY368),BY368,""),""),"")</f>
        <v/>
      </c>
      <c r="AP368" s="24" t="str">
        <f t="shared" ref="AP368" ca="1" si="8752">IF($H368,IF(BZ368&lt;&gt;"",IF(ISNUMBER(BZ368),BZ368,""),""),"")</f>
        <v/>
      </c>
      <c r="AQ368" s="17" t="b">
        <f t="shared" ca="1" si="7305"/>
        <v>0</v>
      </c>
      <c r="AR368" s="17" t="b">
        <f t="shared" ref="AR368" ca="1" si="8753">IF(H368,IF(N368&gt;0,IF(BQ368&lt;&gt;"",BQ368&lt;&gt;0,FALSE),FALSE),"")</f>
        <v>0</v>
      </c>
      <c r="AS368" s="17" t="b">
        <f t="shared" ref="AS368" ca="1" si="8754">IF(H368,IF(BR368&lt;&gt;"",BR368&lt;&gt;0,FALSE),"")</f>
        <v>0</v>
      </c>
      <c r="AT368" s="17" t="b">
        <f t="shared" ref="AT368" ca="1" si="8755">IF(H368,IF(N368&gt;0,FALSE,IF(BU368&lt;&gt;"",MATCH(BU368,DataType,0)=1,FALSE)),"")</f>
        <v>0</v>
      </c>
      <c r="AU368" s="17" t="b">
        <f t="shared" ref="AU368" ca="1" si="8756">IF(H368,IF(N368&gt;0,TRUE,IF(BU368&lt;&gt;"",MATCH(BU368,DataType,0)=2,FALSE)),"")</f>
        <v>1</v>
      </c>
      <c r="AV368" s="17" t="b">
        <f t="shared" ref="AV368" ca="1" si="8757">IF(H368,IF(N368&gt;0,FALSE,IF(BU368&lt;&gt;"",MATCH(BU368,DataType,0)=3,FALSE)),"")</f>
        <v>0</v>
      </c>
      <c r="AW368" s="17" t="b">
        <f t="shared" ref="AW368" ca="1" si="8758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8759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8760">IF(H368,BU368="",FALSE)</f>
        <v>0</v>
      </c>
      <c r="BB368" s="17" t="b">
        <v>0</v>
      </c>
      <c r="BC368" s="17" t="str">
        <f t="shared" ref="BC368" ca="1" si="8761">IF(BA368,IF(N368&gt;0,AND(AZ368,Z368=0),FALSE),"")</f>
        <v/>
      </c>
      <c r="BD368" s="17" t="str">
        <f t="shared" ref="BD368" ca="1" si="8762">IF(BA368,IF(N368&gt;0,AND(NOT(AZ368),Z368=0),FALSE),"")</f>
        <v/>
      </c>
      <c r="BE368" s="17" t="b">
        <f t="shared" ca="1" si="7306"/>
        <v>0</v>
      </c>
      <c r="BF368" s="17" t="str">
        <f t="shared" ca="1" si="7307"/>
        <v/>
      </c>
      <c r="BG368" s="17" t="str">
        <f t="shared" ref="BG368" ca="1" si="8763">IF(BA368,IF(OR(BB368:BF368),FALSE,IF(Z368=0,FALSE,Z368&gt;0)),"")</f>
        <v/>
      </c>
      <c r="BH368" s="17" t="str">
        <f t="shared" ref="BH368" ca="1" si="8764">IF(BA368,COUNTIF(BB368:BG368,TRUE)=1,"")</f>
        <v/>
      </c>
      <c r="BI368" s="17" t="str">
        <f t="shared" ref="BI368" ca="1" si="8765">IF(BA368,IFERROR(MATCH(TRUE,BB368:BG368,0),7),"")</f>
        <v/>
      </c>
      <c r="BJ368" s="17" t="b">
        <f t="shared" ref="BJ368" ca="1" si="8766">DF368&lt;&gt;""</f>
        <v>0</v>
      </c>
      <c r="BK368" s="17" t="b">
        <f t="shared" ca="1" si="7308"/>
        <v>1</v>
      </c>
      <c r="BL368" s="17" t="b">
        <f t="shared" ref="BL368" ca="1" si="8767">IF(H368,IF(AND(NOT(BA368),AU368),AC368&gt;0,""),"")</f>
        <v>0</v>
      </c>
      <c r="BM368" s="17" t="str">
        <f t="shared" ref="BM368" ca="1" si="8768">IF(H368,IF(BA368,CHOOSE(BI368,"0","F","L","I","N",IF(AA368&gt;0.5,"N","S"),"0"),CHOOSE(MATCH(BU368,DataType,0),"S",IF(BK368,"I","N"),"D"  )),"")</f>
        <v>I</v>
      </c>
      <c r="BN368" s="17" t="str">
        <f t="shared" ref="BN368" ca="1" si="8769">IF(H368,IF(BJ368,"E",IF(BA368,CHOOSE(BI368,"0","F","L","I","N","S","0"),CHOOSE(MATCH(BU368,DataType,0),"S",IF(BK368,"I","N"),"D"  ))),"")</f>
        <v>I</v>
      </c>
      <c r="BO368" s="17" t="str">
        <f t="shared" ref="BO368" ca="1" si="8770">IF($H368,IF(BM368="0","",IF(AND(AR368,N368=2),"D",IF(BM368="S","N",IF(AL368,"O",IF(AM368,"I","N"))))),"")</f>
        <v>I</v>
      </c>
      <c r="BP368" s="14" t="b">
        <f t="shared" ref="BP368" ca="1" si="8771">INDIRECT(ADDRESS(2,ROW(A368)-1,,,_sheetname_dataframe))&lt;&gt;""</f>
        <v>1</v>
      </c>
      <c r="BQ368" s="35"/>
      <c r="BU368" s="14" t="s">
        <v>387</v>
      </c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8772">IF(MID(DC368,1,1)="■",MID(DC368,2,LEN(DC368)),DC368)</f>
        <v/>
      </c>
      <c r="DE368" s="14" t="str">
        <f t="shared" ref="DE368" ca="1" si="8773">IF(DD368&lt;&gt;"",IF(MID(DD368,LEN(DD368),1)="■",MID(DD368,1,LEN(DD368)-1),DD368),"")</f>
        <v/>
      </c>
      <c r="DF368" s="14" t="str">
        <f t="shared" ref="DF368" ca="1" si="8774">IFERROR(IF(DE368&lt;&gt;"",SUBSTITUTE(DE368,"■",". "),""),"##INTERNAL_ERROR")</f>
        <v/>
      </c>
      <c r="DG368" s="14" t="str">
        <f t="shared" ref="DG368" ca="1" si="8775">IF(CN368&lt;&gt;0,"Variable name don't comply with the naming convention","")</f>
        <v/>
      </c>
      <c r="DH368" s="14" t="str">
        <f t="shared" ref="DH368" ca="1" si="877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8777">IF(CP368&lt;&gt;"","Variable label exceed length 150","")</f>
        <v/>
      </c>
      <c r="DJ368" s="14" t="str">
        <f t="shared" ref="DJ368" ca="1" si="877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8779">IF(CR368&lt;&gt;"","The following cases have values below declared theorethical min: " &amp;SUBSTITUTE(CR368," ",", "),"")</f>
        <v/>
      </c>
      <c r="DL368" s="14" t="str">
        <f t="shared" ref="DL368" ca="1" si="8780">IF(CS368&lt;&gt;"","The following cases have values above declared theorethical max: " &amp;SUBSTITUTE(CS368," ",", "),"")</f>
        <v/>
      </c>
      <c r="DM368" s="14" t="str">
        <f t="shared" ref="DM368" ca="1" si="878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8782">IF(CV368&lt;&gt;"","The following records are missing in this required field: " &amp;SUBSTITUTE(CV368," ",", "),"")</f>
        <v/>
      </c>
      <c r="DP368" s="14" t="str">
        <f t="shared" ref="DP368" ca="1" si="8783">IF(CW368&lt;&gt;"","The following cases have non-integer values: " &amp;SUBSTITUTE(CW368," ",", "),"")</f>
        <v/>
      </c>
      <c r="DQ368" s="14" t="str">
        <f t="shared" ref="DQ368" ca="1" si="8784">IF(CX368&lt;&gt;"","The following cases are non-numeric: " &amp;SUBSTITUTE(CX368," ",", "),"")</f>
        <v/>
      </c>
      <c r="DR368" s="14" t="str">
        <f t="shared" ref="DR368" ca="1" si="878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878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8787">OR(ED368&lt;&gt;"",EF368&lt;&gt;"",EG368&lt;&gt;"")</f>
        <v>0</v>
      </c>
      <c r="EA368" s="14" t="str">
        <f t="shared" ref="EA368" ca="1" si="8788">IF(EB368&lt;&gt;"",G368 &amp; " (" &amp; F368 &amp; ")","")</f>
        <v>How many family members 3 had a history of Alzheimer disease (q_102c_2)</v>
      </c>
      <c r="EB368" s="14" t="str">
        <f t="shared" ref="EB368" ca="1" si="878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 xml:space="preserve">Values must be numeric. </v>
      </c>
      <c r="EC368" s="14" t="str">
        <f t="shared" ref="EC368" ca="1" si="8790">IF(EB368&lt;&gt;"",G368 &amp; " (" &amp; F368 &amp; "): " &amp; EB368,"")</f>
        <v xml:space="preserve">How many family members 3 had a history of Alzheimer disease (q_102c_2): Values must be numeric. </v>
      </c>
      <c r="ED368" s="14" t="str">
        <f t="shared" ref="ED368" ca="1" si="879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879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>Values must be numeric</v>
      </c>
      <c r="EF368" s="14" t="str">
        <f t="shared" ref="EF368" ca="1" si="8793">IF($H368,AG368,"")</f>
        <v/>
      </c>
      <c r="EG368" s="14" t="str">
        <f t="shared" ref="EG368" ca="1" si="8794">IF($H368,AJ368,"")</f>
        <v/>
      </c>
      <c r="EM368" s="14" t="b">
        <f t="shared" ref="EM368" ca="1" si="8795">OR(EC368&lt;&gt;"",DF368&lt;&gt;"")</f>
        <v>1</v>
      </c>
      <c r="EN368" s="14">
        <f t="shared" ref="EN368" ca="1" si="8796">IF(EM368,C368,"")</f>
        <v>342</v>
      </c>
      <c r="EO368" s="14" t="str">
        <f t="shared" ref="EO368" ca="1" si="8797">IF(EM368,F368,"")</f>
        <v>q_102c_2</v>
      </c>
      <c r="EP368" s="14" t="str">
        <f t="shared" ref="EP368" ca="1" si="8798">EC368</f>
        <v xml:space="preserve">How many family members 3 had a history of Alzheimer disease (q_102c_2): Values must be numeric. </v>
      </c>
      <c r="EQ368" s="14" t="str">
        <f t="shared" ref="EQ368" ca="1" si="8799">DF368</f>
        <v/>
      </c>
    </row>
    <row r="369" spans="2:147" s="14" customFormat="1">
      <c r="B369" s="14" t="str">
        <f t="shared" ref="B369" ca="1" si="8800">DF369</f>
        <v/>
      </c>
      <c r="C369" s="14">
        <f t="shared" ref="C369" ca="1" si="8801">IF(OFFSET(B369,-1,COLUMN(VariableExists)-2),OFFSET(B369,-1,1)+1,OFFSET(B369,-1,1))</f>
        <v>343</v>
      </c>
      <c r="D369" s="14">
        <f t="shared" ref="D369" si="8802">ROW(A369)-2</f>
        <v>367</v>
      </c>
      <c r="E369" s="14" t="str">
        <f t="shared" ref="E369" ca="1" si="8803">IF(OR(G369="",ROW(G369)=2),"",IF(Z369&gt;0,"S",IF(AX369,IF(J369=2,"D","N"),"I")))</f>
        <v>I</v>
      </c>
      <c r="F369" s="14" t="str">
        <f t="shared" ref="F369" ca="1" si="8804">IF(H369,O369,"")</f>
        <v>q_102d_1</v>
      </c>
      <c r="G369" s="14" t="str">
        <f t="shared" ref="G369" ca="1" si="8805">IF(H369,P369,"")</f>
        <v>Which family member 4 had a history of Alzheimer disease</v>
      </c>
      <c r="H369" s="14" t="b">
        <f t="shared" ref="H369" ca="1" si="880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[DBTemplate.xlsm]labels!ABG3:ABG725</v>
      </c>
      <c r="J369" s="14">
        <f t="array" aca="1" ref="J369" ca="1">IF(H369,MAX(0,MAX(IF(INDIRECT(I369)&lt;&gt;"",ROW(INDIRECT(I369)),""))-2),"")</f>
        <v>0</v>
      </c>
      <c r="K369" s="14" t="str">
        <f ca="1">IF($H369,IF($J369&gt;0,ADDRESS(3,(D369+1)*2-1,4,,"["&amp;wew!$G$7&amp;"]"&amp;_sheetname_labels)&amp;":"&amp;ADDRESS(2+J369,(D369+1)*2-1,4),""),"")</f>
        <v/>
      </c>
      <c r="L369" s="14" t="str">
        <f ca="1">IF($H369,IF($J369&gt;0,ADDRESS(3,(D369+1)*2,4,,"["&amp;wew!$G$7&amp;"]"&amp;_sheetname_labels)&amp;":"&amp;ADDRESS(2+J369,(D369+1)*2,4),""),"")</f>
        <v/>
      </c>
      <c r="M369" s="14">
        <f t="shared" ref="M369" ca="1" si="8807">IF($H369,IF(J369&gt;0,COUNTA(INDIRECT(K369))-COUNT(INDIRECT(K369)),0),"")</f>
        <v>0</v>
      </c>
      <c r="N369" s="14">
        <f t="shared" ref="N369" ca="1" si="8808">IF(H369,J369-M369,"")</f>
        <v>0</v>
      </c>
      <c r="O369" s="14" t="str">
        <f t="shared" ref="O369" ca="1" si="8809">IF(INDIRECT(ADDRESS(2,D369+1,,,_sheetname_dataframe))="","",INDIRECT(ADDRESS(2,D369+1,,,_sheetname_dataframe)))</f>
        <v>q_102d_1</v>
      </c>
      <c r="P369" s="14" t="str">
        <f t="shared" ref="P369" ca="1" si="881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[DBTemplate.xlsm]data_frame!ND3:ND3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8811">IF(H369,S369-T369-W369,"")</f>
        <v>0</v>
      </c>
      <c r="AA369" s="12" t="str">
        <f t="shared" ref="AA369" ca="1" si="881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8813">IF($H369,IF(AC369&lt;&gt;"",IF(AC369=0,1,IF(AC369/W369&lt;0.15,2,3)),0),"")</f>
        <v>1</v>
      </c>
      <c r="AE369" s="17" t="b">
        <f t="shared" ref="AE369" ca="1" si="881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8815">IF(AE369,IF($H369,IF(INDIRECT(ADDRESS(1,D369+2,,,_sheetname_dataframe))="","",INDIRECT(ADDRESS(1,D369+2,,,_sheetname_dataframe))),""),"")</f>
        <v/>
      </c>
      <c r="AH369" s="17" t="b">
        <f t="shared" ref="AH369" ca="1" si="881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8817">IF(AH369,IF($H369,IF(INDIRECT(ADDRESS(1,D369+3,,,_sheetname_dataframe))="","",INDIRECT(ADDRESS(1,D369+3,,,_sheetname_dataframe))),""),"")</f>
        <v/>
      </c>
      <c r="AK369" s="17" t="b">
        <f t="shared" ref="AK369" ca="1" si="8818">IF(H369,OR(AQ369,AD369=2),"")</f>
        <v>0</v>
      </c>
      <c r="AL369" s="17" t="b">
        <f t="shared" ref="AL369" ca="1" si="8819">IF($H369,IF(BV369&lt;&gt;"",IF(OR(BM369="F",BM369="L",BM369="I",BM369="D"),BV369&lt;&gt;0)),"")</f>
        <v>0</v>
      </c>
      <c r="AM369" s="17" t="b">
        <f t="shared" ref="AM369" ca="1" si="8820">IF($H369,AND(NOT(AL369),OR(IF(BW369&lt;&gt;"",IF(OR(BM369="F",BM369="L"),BW369&lt;&gt;0)),BM369="I",BM369="N",BM369="D")),"")</f>
        <v>0</v>
      </c>
      <c r="AN369" s="17">
        <f t="shared" ref="AN369" ca="1" si="8821">IF(COUNTA(INDIRECT(Q369))=0,0, IF(AND(AO369&lt;&gt;"",X369&lt;AO369),1,IF(AND(AP369&lt;&gt;"",Y369&gt;AP369),1,IF(AND(AQ369,AC369&gt;0),2,0))))</f>
        <v>0</v>
      </c>
      <c r="AO369" s="24" t="str">
        <f t="shared" ref="AO369" ca="1" si="8822">IF($H369,IF(BY369&lt;&gt;"",IF(ISNUMBER(BY369),BY369,""),""),"")</f>
        <v/>
      </c>
      <c r="AP369" s="24" t="str">
        <f t="shared" ref="AP369" ca="1" si="8823">IF($H369,IF(BZ369&lt;&gt;"",IF(ISNUMBER(BZ369),BZ369,""),""),"")</f>
        <v/>
      </c>
      <c r="AQ369" s="17" t="b">
        <f t="shared" ca="1" si="7305"/>
        <v>0</v>
      </c>
      <c r="AR369" s="17" t="b">
        <f t="shared" ref="AR369" ca="1" si="8824">IF(H369,IF(N369&gt;0,IF(BQ369&lt;&gt;"",BQ369&lt;&gt;0,FALSE),FALSE),"")</f>
        <v>0</v>
      </c>
      <c r="AS369" s="17" t="b">
        <f t="shared" ref="AS369" ca="1" si="8825">IF(H369,IF(BR369&lt;&gt;"",BR369&lt;&gt;0,FALSE),"")</f>
        <v>0</v>
      </c>
      <c r="AT369" s="17" t="b">
        <f t="shared" ref="AT369" ca="1" si="8826">IF(H369,IF(N369&gt;0,FALSE,IF(BU369&lt;&gt;"",MATCH(BU369,DataType,0)=1,FALSE)),"")</f>
        <v>0</v>
      </c>
      <c r="AU369" s="17" t="b">
        <f t="shared" ref="AU369" ca="1" si="8827">IF(H369,IF(N369&gt;0,TRUE,IF(BU369&lt;&gt;"",MATCH(BU369,DataType,0)=2,FALSE)),"")</f>
        <v>0</v>
      </c>
      <c r="AV369" s="17" t="b">
        <f t="shared" ref="AV369" ca="1" si="8828">IF(H369,IF(N369&gt;0,FALSE,IF(BU369&lt;&gt;"",MATCH(BU369,DataType,0)=3,FALSE)),"")</f>
        <v>0</v>
      </c>
      <c r="AW369" s="17" t="b">
        <f t="shared" ref="AW369" ca="1" si="8829">IF(H369,IF(W369&gt;0,Z369=0,FALSE),"")</f>
        <v>0</v>
      </c>
      <c r="AX369" s="14" t="b">
        <f t="array" aca="1" ref="AX369" ca="1">IF(H369,N369&gt;0,"")</f>
        <v>0</v>
      </c>
      <c r="AY369" s="17" t="str">
        <f t="shared" ref="AY369" ca="1" si="8830">IF(H369,IF(N369&gt;0,ADDRESS(ROW(VariablesOrigin)+1,COLUMN(VariablesOrigin)+1,4) &amp; ":" &amp; ADDRESS(ROW(VariablesOrigin)+N369,COLUMN(VariablesOrigin)+1,4),""),"")</f>
        <v/>
      </c>
      <c r="AZ369" s="17" t="str">
        <f t="array" aca="1" ref="AZ369" ca="1">IF(AY369&lt;&gt;"",SUM(1*ISERROR(MATCH(INDIRECT(AY369),INDIRECT(K369),0)))=0,"")</f>
        <v/>
      </c>
      <c r="BA369" s="17" t="b">
        <f t="shared" ref="BA369" ca="1" si="8831">IF(H369,BU369="",FALSE)</f>
        <v>1</v>
      </c>
      <c r="BB369" s="17" t="b">
        <v>0</v>
      </c>
      <c r="BC369" s="17" t="b">
        <f t="shared" ref="BC369" ca="1" si="8832">IF(BA369,IF(N369&gt;0,AND(AZ369,Z369=0),FALSE),"")</f>
        <v>0</v>
      </c>
      <c r="BD369" s="17" t="b">
        <f t="shared" ref="BD369" ca="1" si="8833">IF(BA369,IF(N369&gt;0,AND(NOT(AZ369),Z369=0),FALSE),"")</f>
        <v>0</v>
      </c>
      <c r="BE369" s="17" t="str">
        <f t="shared" ca="1" si="7306"/>
        <v/>
      </c>
      <c r="BF369" s="17" t="b">
        <f t="shared" ca="1" si="7307"/>
        <v>0</v>
      </c>
      <c r="BG369" s="17" t="b">
        <f t="shared" ref="BG369" ca="1" si="8834">IF(BA369,IF(OR(BB369:BF369),FALSE,IF(Z369=0,FALSE,Z369&gt;0)),"")</f>
        <v>0</v>
      </c>
      <c r="BH369" s="17" t="b">
        <f t="shared" ref="BH369" ca="1" si="8835">IF(BA369,COUNTIF(BB369:BG369,TRUE)=1,"")</f>
        <v>0</v>
      </c>
      <c r="BI369" s="17">
        <f t="shared" ref="BI369" ca="1" si="8836">IF(BA369,IFERROR(MATCH(TRUE,BB369:BG369,0),7),"")</f>
        <v>7</v>
      </c>
      <c r="BJ369" s="17" t="b">
        <f t="shared" ref="BJ369" ca="1" si="8837">DF369&lt;&gt;""</f>
        <v>0</v>
      </c>
      <c r="BK369" s="17" t="str">
        <f t="shared" ca="1" si="7308"/>
        <v/>
      </c>
      <c r="BL369" s="17" t="str">
        <f t="shared" ref="BL369" ca="1" si="8838">IF(H369,IF(AND(NOT(BA369),AU369),AC369&gt;0,""),"")</f>
        <v/>
      </c>
      <c r="BM369" s="17" t="str">
        <f t="shared" ref="BM369" ca="1" si="8839">IF(H369,IF(BA369,CHOOSE(BI369,"0","F","L","I","N",IF(AA369&gt;0.5,"N","S"),"0"),CHOOSE(MATCH(BU369,DataType,0),"S",IF(BK369,"I","N"),"D"  )),"")</f>
        <v>0</v>
      </c>
      <c r="BN369" s="17" t="str">
        <f t="shared" ref="BN369" ca="1" si="8840">IF(H369,IF(BJ369,"E",IF(BA369,CHOOSE(BI369,"0","F","L","I","N","S","0"),CHOOSE(MATCH(BU369,DataType,0),"S",IF(BK369,"I","N"),"D"  ))),"")</f>
        <v>0</v>
      </c>
      <c r="BO369" s="17" t="str">
        <f t="shared" ref="BO369" ca="1" si="8841">IF($H369,IF(BM369="0","",IF(AND(AR369,N369=2),"D",IF(BM369="S","N",IF(AL369,"O",IF(AM369,"I","N"))))),"")</f>
        <v/>
      </c>
      <c r="BP369" s="14" t="b">
        <f t="shared" ref="BP369" ca="1" si="8842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8843">IF(MID(DC369,1,1)="■",MID(DC369,2,LEN(DC369)),DC369)</f>
        <v/>
      </c>
      <c r="DE369" s="14" t="str">
        <f t="shared" ref="DE369" ca="1" si="8844">IF(DD369&lt;&gt;"",IF(MID(DD369,LEN(DD369),1)="■",MID(DD369,1,LEN(DD369)-1),DD369),"")</f>
        <v/>
      </c>
      <c r="DF369" s="14" t="str">
        <f t="shared" ref="DF369" ca="1" si="8845">IFERROR(IF(DE369&lt;&gt;"",SUBSTITUTE(DE369,"■",". "),""),"##INTERNAL_ERROR")</f>
        <v/>
      </c>
      <c r="DG369" s="14" t="str">
        <f t="shared" ref="DG369" ca="1" si="8846">IF(CN369&lt;&gt;0,"Variable name don't comply with the naming convention","")</f>
        <v/>
      </c>
      <c r="DH369" s="14" t="str">
        <f t="shared" ref="DH369" ca="1" si="8847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8848">IF(CP369&lt;&gt;"","Variable label exceed length 150","")</f>
        <v/>
      </c>
      <c r="DJ369" s="14" t="str">
        <f t="shared" ref="DJ369" ca="1" si="8849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8850">IF(CR369&lt;&gt;"","The following cases have values below declared theorethical min: " &amp;SUBSTITUTE(CR369," ",", "),"")</f>
        <v/>
      </c>
      <c r="DL369" s="14" t="str">
        <f t="shared" ref="DL369" ca="1" si="8851">IF(CS369&lt;&gt;"","The following cases have values above declared theorethical max: " &amp;SUBSTITUTE(CS369," ",", "),"")</f>
        <v/>
      </c>
      <c r="DM369" s="14" t="str">
        <f t="shared" ref="DM369" ca="1" si="8852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8853">IF(CV369&lt;&gt;"","The following records are missing in this required field: " &amp;SUBSTITUTE(CV369," ",", "),"")</f>
        <v/>
      </c>
      <c r="DP369" s="14" t="str">
        <f t="shared" ref="DP369" ca="1" si="8854">IF(CW369&lt;&gt;"","The following cases have non-integer values: " &amp;SUBSTITUTE(CW369," ",", "),"")</f>
        <v/>
      </c>
      <c r="DQ369" s="14" t="str">
        <f t="shared" ref="DQ369" ca="1" si="8855">IF(CX369&lt;&gt;"","The following cases are non-numeric: " &amp;SUBSTITUTE(CX369," ",", "),"")</f>
        <v/>
      </c>
      <c r="DR369" s="14" t="str">
        <f t="shared" ref="DR369" ca="1" si="8856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8857">IF(CZ369&lt;&gt;"","In the following cases " &amp; P369 &amp; " " &amp; LOWER(MID(AJ369,1,1)) &amp; MID(AJ369,2,LEN(AJ369)) &amp; ": " &amp;SUBSTITUTE(CZ369," ",", "),"")</f>
        <v/>
      </c>
      <c r="DZ369" s="14" t="b">
        <f t="shared" ref="DZ369" ca="1" si="8858">OR(ED369&lt;&gt;"",EF369&lt;&gt;"",EG369&lt;&gt;"")</f>
        <v>0</v>
      </c>
      <c r="EA369" s="14" t="str">
        <f t="shared" ref="EA369" ca="1" si="8859">IF(EB369&lt;&gt;"",G369 &amp; " (" &amp; F369 &amp; ")","")</f>
        <v/>
      </c>
      <c r="EB369" s="14" t="str">
        <f t="shared" ref="EB369" ca="1" si="8860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/>
      </c>
      <c r="EC369" s="14" t="str">
        <f t="shared" ref="EC369" ca="1" si="8861">IF(EB369&lt;&gt;"",G369 &amp; " (" &amp; F369 &amp; "): " &amp; EB369,"")</f>
        <v/>
      </c>
      <c r="ED369" s="14" t="str">
        <f t="shared" ref="ED369" ca="1" si="8862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8863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/>
      </c>
      <c r="EF369" s="14" t="str">
        <f t="shared" ref="EF369" ca="1" si="8864">IF($H369,AG369,"")</f>
        <v/>
      </c>
      <c r="EG369" s="14" t="str">
        <f t="shared" ref="EG369" ca="1" si="8865">IF($H369,AJ369,"")</f>
        <v/>
      </c>
      <c r="EM369" s="14" t="b">
        <f t="shared" ref="EM369" ca="1" si="8866">OR(EC369&lt;&gt;"",DF369&lt;&gt;"")</f>
        <v>0</v>
      </c>
      <c r="EN369" s="14" t="str">
        <f t="shared" ref="EN369" ca="1" si="8867">IF(EM369,C369,"")</f>
        <v/>
      </c>
      <c r="EO369" s="14" t="str">
        <f t="shared" ref="EO369" ca="1" si="8868">IF(EM369,F369,"")</f>
        <v/>
      </c>
      <c r="EP369" s="14" t="str">
        <f t="shared" ref="EP369" ca="1" si="8869">EC369</f>
        <v/>
      </c>
      <c r="EQ369" s="14" t="str">
        <f t="shared" ref="EQ369" ca="1" si="8870">DF369</f>
        <v/>
      </c>
    </row>
    <row r="370" spans="2:147" s="14" customFormat="1">
      <c r="B370" s="14" t="str">
        <f t="shared" ref="B370" ca="1" si="8871">DF370</f>
        <v/>
      </c>
      <c r="C370" s="14">
        <f t="shared" ref="C370" ca="1" si="8872">IF(OFFSET(B370,-1,COLUMN(VariableExists)-2),OFFSET(B370,-1,1)+1,OFFSET(B370,-1,1))</f>
        <v>344</v>
      </c>
      <c r="D370" s="14">
        <f t="shared" ref="D370" si="8873">ROW(A370)-2</f>
        <v>368</v>
      </c>
      <c r="E370" s="14" t="str">
        <f t="shared" ref="E370" ca="1" si="8874">IF(OR(G370="",ROW(G370)=2),"",IF(Z370&gt;0,"S",IF(AX370,IF(J370=2,"D","N"),"I")))</f>
        <v>I</v>
      </c>
      <c r="F370" s="14" t="str">
        <f t="shared" ref="F370" ca="1" si="8875">IF(H370,O370,"")</f>
        <v>q_102d_2</v>
      </c>
      <c r="G370" s="14" t="str">
        <f t="shared" ref="G370" ca="1" si="8876">IF(H370,P370,"")</f>
        <v>How many family members 4 had a history of Alzheimer disease</v>
      </c>
      <c r="H370" s="14" t="b">
        <f t="shared" ref="H370" ca="1" si="8877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[DBTemplate.xlsm]labels!ABI3:ABI725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8878">IF($H370,IF(J370&gt;0,COUNTA(INDIRECT(K370))-COUNT(INDIRECT(K370)),0),"")</f>
        <v>0</v>
      </c>
      <c r="N370" s="14">
        <f t="shared" ref="N370" ca="1" si="8879">IF(H370,J370-M370,"")</f>
        <v>0</v>
      </c>
      <c r="O370" s="14" t="str">
        <f t="shared" ref="O370" ca="1" si="8880">IF(INDIRECT(ADDRESS(2,D370+1,,,_sheetname_dataframe))="","",INDIRECT(ADDRESS(2,D370+1,,,_sheetname_dataframe)))</f>
        <v>q_102d_2</v>
      </c>
      <c r="P370" s="14" t="str">
        <f t="shared" ref="P370" ca="1" si="8881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[DBTemplate.xlsm]data_frame!NE3:NE3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8882">IF(H370,S370-T370-W370,"")</f>
        <v>0</v>
      </c>
      <c r="AA370" s="12" t="str">
        <f t="shared" ref="AA370" ca="1" si="8883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8884">IF($H370,IF(AC370&lt;&gt;"",IF(AC370=0,1,IF(AC370/W370&lt;0.15,2,3)),0),"")</f>
        <v>1</v>
      </c>
      <c r="AE370" s="17" t="b">
        <f t="shared" ref="AE370" ca="1" si="8885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8886">IF(AE370,IF($H370,IF(INDIRECT(ADDRESS(1,D370+2,,,_sheetname_dataframe))="","",INDIRECT(ADDRESS(1,D370+2,,,_sheetname_dataframe))),""),"")</f>
        <v/>
      </c>
      <c r="AH370" s="17" t="b">
        <f t="shared" ref="AH370" ca="1" si="8887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8888">IF(AH370,IF($H370,IF(INDIRECT(ADDRESS(1,D370+3,,,_sheetname_dataframe))="","",INDIRECT(ADDRESS(1,D370+3,,,_sheetname_dataframe))),""),"")</f>
        <v/>
      </c>
      <c r="AK370" s="17" t="b">
        <f t="shared" ref="AK370" ca="1" si="8889">IF(H370,OR(AQ370,AD370=2),"")</f>
        <v>0</v>
      </c>
      <c r="AL370" s="17" t="b">
        <f t="shared" ref="AL370" ca="1" si="8890">IF($H370,IF(BV370&lt;&gt;"",IF(OR(BM370="F",BM370="L",BM370="I",BM370="D"),BV370&lt;&gt;0)),"")</f>
        <v>0</v>
      </c>
      <c r="AM370" s="17" t="b">
        <f t="shared" ref="AM370" ca="1" si="8891">IF($H370,AND(NOT(AL370),OR(IF(BW370&lt;&gt;"",IF(OR(BM370="F",BM370="L"),BW370&lt;&gt;0)),BM370="I",BM370="N",BM370="D")),"")</f>
        <v>1</v>
      </c>
      <c r="AN370" s="17">
        <f t="shared" ref="AN370" ca="1" si="8892">IF(COUNTA(INDIRECT(Q370))=0,0, IF(AND(AO370&lt;&gt;"",X370&lt;AO370),1,IF(AND(AP370&lt;&gt;"",Y370&gt;AP370),1,IF(AND(AQ370,AC370&gt;0),2,0))))</f>
        <v>0</v>
      </c>
      <c r="AO370" s="24" t="str">
        <f t="shared" ref="AO370" ca="1" si="8893">IF($H370,IF(BY370&lt;&gt;"",IF(ISNUMBER(BY370),BY370,""),""),"")</f>
        <v/>
      </c>
      <c r="AP370" s="24" t="str">
        <f t="shared" ref="AP370" ca="1" si="8894">IF($H370,IF(BZ370&lt;&gt;"",IF(ISNUMBER(BZ370),BZ370,""),""),"")</f>
        <v/>
      </c>
      <c r="AQ370" s="17" t="b">
        <f t="shared" ca="1" si="7305"/>
        <v>0</v>
      </c>
      <c r="AR370" s="17" t="b">
        <f t="shared" ref="AR370" ca="1" si="8895">IF(H370,IF(N370&gt;0,IF(BQ370&lt;&gt;"",BQ370&lt;&gt;0,FALSE),FALSE),"")</f>
        <v>0</v>
      </c>
      <c r="AS370" s="17" t="b">
        <f t="shared" ref="AS370" ca="1" si="8896">IF(H370,IF(BR370&lt;&gt;"",BR370&lt;&gt;0,FALSE),"")</f>
        <v>0</v>
      </c>
      <c r="AT370" s="17" t="b">
        <f t="shared" ref="AT370" ca="1" si="8897">IF(H370,IF(N370&gt;0,FALSE,IF(BU370&lt;&gt;"",MATCH(BU370,DataType,0)=1,FALSE)),"")</f>
        <v>0</v>
      </c>
      <c r="AU370" s="17" t="b">
        <f t="shared" ref="AU370" ca="1" si="8898">IF(H370,IF(N370&gt;0,TRUE,IF(BU370&lt;&gt;"",MATCH(BU370,DataType,0)=2,FALSE)),"")</f>
        <v>1</v>
      </c>
      <c r="AV370" s="17" t="b">
        <f t="shared" ref="AV370" ca="1" si="8899">IF(H370,IF(N370&gt;0,FALSE,IF(BU370&lt;&gt;"",MATCH(BU370,DataType,0)=3,FALSE)),"")</f>
        <v>0</v>
      </c>
      <c r="AW370" s="17" t="b">
        <f t="shared" ref="AW370" ca="1" si="8900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8901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8902">IF(H370,BU370="",FALSE)</f>
        <v>0</v>
      </c>
      <c r="BB370" s="17" t="b">
        <v>0</v>
      </c>
      <c r="BC370" s="17" t="str">
        <f t="shared" ref="BC370" ca="1" si="8903">IF(BA370,IF(N370&gt;0,AND(AZ370,Z370=0),FALSE),"")</f>
        <v/>
      </c>
      <c r="BD370" s="17" t="str">
        <f t="shared" ref="BD370" ca="1" si="8904">IF(BA370,IF(N370&gt;0,AND(NOT(AZ370),Z370=0),FALSE),"")</f>
        <v/>
      </c>
      <c r="BE370" s="17" t="b">
        <f t="shared" ca="1" si="7306"/>
        <v>0</v>
      </c>
      <c r="BF370" s="17" t="str">
        <f t="shared" ca="1" si="7307"/>
        <v/>
      </c>
      <c r="BG370" s="17" t="str">
        <f t="shared" ref="BG370" ca="1" si="8905">IF(BA370,IF(OR(BB370:BF370),FALSE,IF(Z370=0,FALSE,Z370&gt;0)),"")</f>
        <v/>
      </c>
      <c r="BH370" s="17" t="str">
        <f t="shared" ref="BH370" ca="1" si="8906">IF(BA370,COUNTIF(BB370:BG370,TRUE)=1,"")</f>
        <v/>
      </c>
      <c r="BI370" s="17" t="str">
        <f t="shared" ref="BI370" ca="1" si="8907">IF(BA370,IFERROR(MATCH(TRUE,BB370:BG370,0),7),"")</f>
        <v/>
      </c>
      <c r="BJ370" s="17" t="b">
        <f t="shared" ref="BJ370" ca="1" si="8908">DF370&lt;&gt;""</f>
        <v>0</v>
      </c>
      <c r="BK370" s="17" t="b">
        <f t="shared" ca="1" si="7308"/>
        <v>1</v>
      </c>
      <c r="BL370" s="17" t="b">
        <f t="shared" ref="BL370" ca="1" si="8909">IF(H370,IF(AND(NOT(BA370),AU370),AC370&gt;0,""),"")</f>
        <v>0</v>
      </c>
      <c r="BM370" s="17" t="str">
        <f t="shared" ref="BM370" ca="1" si="8910">IF(H370,IF(BA370,CHOOSE(BI370,"0","F","L","I","N",IF(AA370&gt;0.5,"N","S"),"0"),CHOOSE(MATCH(BU370,DataType,0),"S",IF(BK370,"I","N"),"D"  )),"")</f>
        <v>I</v>
      </c>
      <c r="BN370" s="17" t="str">
        <f t="shared" ref="BN370" ca="1" si="8911">IF(H370,IF(BJ370,"E",IF(BA370,CHOOSE(BI370,"0","F","L","I","N","S","0"),CHOOSE(MATCH(BU370,DataType,0),"S",IF(BK370,"I","N"),"D"  ))),"")</f>
        <v>I</v>
      </c>
      <c r="BO370" s="17" t="str">
        <f t="shared" ref="BO370" ca="1" si="8912">IF($H370,IF(BM370="0","",IF(AND(AR370,N370=2),"D",IF(BM370="S","N",IF(AL370,"O",IF(AM370,"I","N"))))),"")</f>
        <v>I</v>
      </c>
      <c r="BP370" s="14" t="b">
        <f t="shared" ref="BP370" ca="1" si="8913">INDIRECT(ADDRESS(2,ROW(A370)-1,,,_sheetname_dataframe))&lt;&gt;""</f>
        <v>1</v>
      </c>
      <c r="BQ370" s="35"/>
      <c r="BU370" s="14" t="s">
        <v>387</v>
      </c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8914">IF(MID(DC370,1,1)="■",MID(DC370,2,LEN(DC370)),DC370)</f>
        <v/>
      </c>
      <c r="DE370" s="14" t="str">
        <f t="shared" ref="DE370" ca="1" si="8915">IF(DD370&lt;&gt;"",IF(MID(DD370,LEN(DD370),1)="■",MID(DD370,1,LEN(DD370)-1),DD370),"")</f>
        <v/>
      </c>
      <c r="DF370" s="14" t="str">
        <f t="shared" ref="DF370" ca="1" si="8916">IFERROR(IF(DE370&lt;&gt;"",SUBSTITUTE(DE370,"■",". "),""),"##INTERNAL_ERROR")</f>
        <v/>
      </c>
      <c r="DG370" s="14" t="str">
        <f t="shared" ref="DG370" ca="1" si="8917">IF(CN370&lt;&gt;0,"Variable name don't comply with the naming convention","")</f>
        <v/>
      </c>
      <c r="DH370" s="14" t="str">
        <f t="shared" ref="DH370" ca="1" si="8918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8919">IF(CP370&lt;&gt;"","Variable label exceed length 150","")</f>
        <v/>
      </c>
      <c r="DJ370" s="14" t="str">
        <f t="shared" ref="DJ370" ca="1" si="8920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8921">IF(CR370&lt;&gt;"","The following cases have values below declared theorethical min: " &amp;SUBSTITUTE(CR370," ",", "),"")</f>
        <v/>
      </c>
      <c r="DL370" s="14" t="str">
        <f t="shared" ref="DL370" ca="1" si="8922">IF(CS370&lt;&gt;"","The following cases have values above declared theorethical max: " &amp;SUBSTITUTE(CS370," ",", "),"")</f>
        <v/>
      </c>
      <c r="DM370" s="14" t="str">
        <f t="shared" ref="DM370" ca="1" si="8923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8924">IF(CV370&lt;&gt;"","The following records are missing in this required field: " &amp;SUBSTITUTE(CV370," ",", "),"")</f>
        <v/>
      </c>
      <c r="DP370" s="14" t="str">
        <f t="shared" ref="DP370" ca="1" si="8925">IF(CW370&lt;&gt;"","The following cases have non-integer values: " &amp;SUBSTITUTE(CW370," ",", "),"")</f>
        <v/>
      </c>
      <c r="DQ370" s="14" t="str">
        <f t="shared" ref="DQ370" ca="1" si="8926">IF(CX370&lt;&gt;"","The following cases are non-numeric: " &amp;SUBSTITUTE(CX370," ",", "),"")</f>
        <v/>
      </c>
      <c r="DR370" s="14" t="str">
        <f t="shared" ref="DR370" ca="1" si="8927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8928">IF(CZ370&lt;&gt;"","In the following cases " &amp; P370 &amp; " " &amp; LOWER(MID(AJ370,1,1)) &amp; MID(AJ370,2,LEN(AJ370)) &amp; ": " &amp;SUBSTITUTE(CZ370," ",", "),"")</f>
        <v/>
      </c>
      <c r="DZ370" s="14" t="b">
        <f t="shared" ref="DZ370" ca="1" si="8929">OR(ED370&lt;&gt;"",EF370&lt;&gt;"",EG370&lt;&gt;"")</f>
        <v>0</v>
      </c>
      <c r="EA370" s="14" t="str">
        <f t="shared" ref="EA370" ca="1" si="8930">IF(EB370&lt;&gt;"",G370 &amp; " (" &amp; F370 &amp; ")","")</f>
        <v>How many family members 4 had a history of Alzheimer disease (q_102d_2)</v>
      </c>
      <c r="EB370" s="14" t="str">
        <f t="shared" ref="EB370" ca="1" si="8931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 xml:space="preserve">Values must be numeric. </v>
      </c>
      <c r="EC370" s="14" t="str">
        <f t="shared" ref="EC370" ca="1" si="8932">IF(EB370&lt;&gt;"",G370 &amp; " (" &amp; F370 &amp; "): " &amp; EB370,"")</f>
        <v xml:space="preserve">How many family members 4 had a history of Alzheimer disease (q_102d_2): Values must be numeric. </v>
      </c>
      <c r="ED370" s="14" t="str">
        <f t="shared" ref="ED370" ca="1" si="8933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8934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>Values must be numeric</v>
      </c>
      <c r="EF370" s="14" t="str">
        <f t="shared" ref="EF370" ca="1" si="8935">IF($H370,AG370,"")</f>
        <v/>
      </c>
      <c r="EG370" s="14" t="str">
        <f t="shared" ref="EG370" ca="1" si="8936">IF($H370,AJ370,"")</f>
        <v/>
      </c>
      <c r="EM370" s="14" t="b">
        <f t="shared" ref="EM370" ca="1" si="8937">OR(EC370&lt;&gt;"",DF370&lt;&gt;"")</f>
        <v>1</v>
      </c>
      <c r="EN370" s="14">
        <f t="shared" ref="EN370" ca="1" si="8938">IF(EM370,C370,"")</f>
        <v>344</v>
      </c>
      <c r="EO370" s="14" t="str">
        <f t="shared" ref="EO370" ca="1" si="8939">IF(EM370,F370,"")</f>
        <v>q_102d_2</v>
      </c>
      <c r="EP370" s="14" t="str">
        <f t="shared" ref="EP370" ca="1" si="8940">EC370</f>
        <v xml:space="preserve">How many family members 4 had a history of Alzheimer disease (q_102d_2): Values must be numeric. </v>
      </c>
      <c r="EQ370" s="14" t="str">
        <f t="shared" ref="EQ370" ca="1" si="8941">DF370</f>
        <v/>
      </c>
    </row>
    <row r="371" spans="2:147" s="14" customFormat="1">
      <c r="B371" s="14" t="str">
        <f t="shared" ca="1" si="6950"/>
        <v/>
      </c>
      <c r="C371" s="14">
        <f t="shared" ca="1" si="6951"/>
        <v>345</v>
      </c>
      <c r="D371" s="14">
        <f t="shared" si="6952"/>
        <v>369</v>
      </c>
      <c r="E371" s="14" t="str">
        <f t="shared" ca="1" si="6953"/>
        <v>N</v>
      </c>
      <c r="F371" s="14" t="str">
        <f t="shared" ca="1" si="6954"/>
        <v>q_103a_1</v>
      </c>
      <c r="G371" s="14" t="str">
        <f t="shared" ca="1" si="6955"/>
        <v>Which family member 1 had a history of Parkinson disease</v>
      </c>
      <c r="H371" s="14" t="b">
        <f t="shared" ca="1" si="6956"/>
        <v>1</v>
      </c>
      <c r="I371" s="14" t="str">
        <f ca="1">IF($H371,ADDRESS(3,(D371+1)*2-1,4,,"["&amp;wew!$G$7&amp;"]"&amp;_sheetname_labels)&amp;":"&amp;ADDRESS(2+ster!$B$20,(D371+1)*2-1,4),"")</f>
        <v>[DBTemplate.xlsm]labels!ABK3:ABK725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[DBTemplate.xlsm]labels!ABK3:ABK35</v>
      </c>
      <c r="L371" s="14" t="str">
        <f ca="1">IF($H371,IF($J371&gt;0,ADDRESS(3,(D371+1)*2,4,,"["&amp;wew!$G$7&amp;"]"&amp;_sheetname_labels)&amp;":"&amp;ADDRESS(2+J371,(D371+1)*2,4),""),"")</f>
        <v>[DBTemplate.xlsm]labels!ABL3:ABL35</v>
      </c>
      <c r="M371" s="14">
        <f t="shared" ca="1" si="6957"/>
        <v>0</v>
      </c>
      <c r="N371" s="14">
        <f t="shared" ca="1" si="6958"/>
        <v>33</v>
      </c>
      <c r="O371" s="14" t="str">
        <f t="shared" ca="1" si="6959"/>
        <v>q_103a_1</v>
      </c>
      <c r="P371" s="14" t="str">
        <f t="shared" ca="1" si="696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[DBTemplate.xlsm]data_frame!NF3:NF3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6961"/>
        <v>0</v>
      </c>
      <c r="AA371" s="12" t="str">
        <f t="shared" ca="1" si="696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6963"/>
        <v>1</v>
      </c>
      <c r="AE371" s="17" t="b">
        <f t="shared" ca="1" si="696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6965"/>
        <v/>
      </c>
      <c r="AH371" s="17" t="b">
        <f t="shared" ca="1" si="696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6967"/>
        <v/>
      </c>
      <c r="AK371" s="17" t="b">
        <f t="shared" ca="1" si="6968"/>
        <v>0</v>
      </c>
      <c r="AL371" s="17" t="b">
        <f t="shared" ca="1" si="6969"/>
        <v>0</v>
      </c>
      <c r="AM371" s="17" t="b">
        <f t="shared" ca="1" si="6970"/>
        <v>0</v>
      </c>
      <c r="AN371" s="17">
        <f t="shared" ca="1" si="6971"/>
        <v>0</v>
      </c>
      <c r="AO371" s="24" t="str">
        <f t="shared" ca="1" si="6972"/>
        <v/>
      </c>
      <c r="AP371" s="24" t="str">
        <f t="shared" ca="1" si="6973"/>
        <v/>
      </c>
      <c r="AQ371" s="17" t="b">
        <f t="shared" ca="1" si="7305"/>
        <v>0</v>
      </c>
      <c r="AR371" s="17" t="b">
        <f t="shared" ca="1" si="6974"/>
        <v>0</v>
      </c>
      <c r="AS371" s="17" t="b">
        <f t="shared" ca="1" si="6975"/>
        <v>0</v>
      </c>
      <c r="AT371" s="17" t="b">
        <f t="shared" ca="1" si="6976"/>
        <v>0</v>
      </c>
      <c r="AU371" s="17" t="b">
        <f t="shared" ca="1" si="6977"/>
        <v>1</v>
      </c>
      <c r="AV371" s="17" t="b">
        <f t="shared" ca="1" si="6978"/>
        <v>0</v>
      </c>
      <c r="AW371" s="17" t="b">
        <f t="shared" ca="1" si="6979"/>
        <v>0</v>
      </c>
      <c r="AX371" s="14" t="b">
        <f t="array" aca="1" ref="AX371" ca="1">IF(H371,N371&gt;0,"")</f>
        <v>1</v>
      </c>
      <c r="AY371" s="17" t="str">
        <f t="shared" ca="1" si="6980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6981"/>
        <v>1</v>
      </c>
      <c r="BB371" s="17" t="b">
        <v>0</v>
      </c>
      <c r="BC371" s="17" t="b">
        <f t="shared" ca="1" si="6982"/>
        <v>0</v>
      </c>
      <c r="BD371" s="17" t="b">
        <f t="shared" ca="1" si="6983"/>
        <v>1</v>
      </c>
      <c r="BE371" s="17" t="str">
        <f t="shared" ca="1" si="7306"/>
        <v/>
      </c>
      <c r="BF371" s="17" t="b">
        <f t="shared" ca="1" si="7307"/>
        <v>0</v>
      </c>
      <c r="BG371" s="17" t="b">
        <f t="shared" ca="1" si="6984"/>
        <v>0</v>
      </c>
      <c r="BH371" s="17" t="b">
        <f t="shared" ca="1" si="6985"/>
        <v>1</v>
      </c>
      <c r="BI371" s="17">
        <f t="shared" ca="1" si="6986"/>
        <v>3</v>
      </c>
      <c r="BJ371" s="17" t="b">
        <f t="shared" ca="1" si="6987"/>
        <v>0</v>
      </c>
      <c r="BK371" s="17" t="str">
        <f t="shared" ca="1" si="7308"/>
        <v/>
      </c>
      <c r="BL371" s="17" t="str">
        <f t="shared" ca="1" si="6988"/>
        <v/>
      </c>
      <c r="BM371" s="17" t="str">
        <f t="shared" ca="1" si="6989"/>
        <v>L</v>
      </c>
      <c r="BN371" s="17" t="str">
        <f t="shared" ca="1" si="6990"/>
        <v>L</v>
      </c>
      <c r="BO371" s="17" t="str">
        <f t="shared" ca="1" si="6991"/>
        <v>N</v>
      </c>
      <c r="BP371" s="14" t="b">
        <f t="shared" ca="1" si="6992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6993"/>
        <v/>
      </c>
      <c r="DE371" s="14" t="str">
        <f t="shared" ca="1" si="6994"/>
        <v/>
      </c>
      <c r="DF371" s="14" t="str">
        <f t="shared" ca="1" si="6995"/>
        <v/>
      </c>
      <c r="DG371" s="14" t="str">
        <f t="shared" ca="1" si="6996"/>
        <v/>
      </c>
      <c r="DH371" s="14" t="str">
        <f t="shared" ca="1" si="6997"/>
        <v/>
      </c>
      <c r="DI371" s="14" t="str">
        <f t="shared" ca="1" si="6998"/>
        <v/>
      </c>
      <c r="DJ371" s="14" t="str">
        <f t="shared" ca="1" si="6999"/>
        <v/>
      </c>
      <c r="DK371" s="14" t="str">
        <f t="shared" ca="1" si="7000"/>
        <v/>
      </c>
      <c r="DL371" s="14" t="str">
        <f t="shared" ca="1" si="7001"/>
        <v/>
      </c>
      <c r="DM371" s="14" t="str">
        <f t="shared" ca="1" si="7002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003"/>
        <v/>
      </c>
      <c r="DP371" s="14" t="str">
        <f t="shared" ca="1" si="7004"/>
        <v/>
      </c>
      <c r="DQ371" s="14" t="str">
        <f t="shared" ca="1" si="7005"/>
        <v/>
      </c>
      <c r="DR371" s="14" t="str">
        <f t="shared" ca="1" si="7006"/>
        <v/>
      </c>
      <c r="DS371" s="14" t="str">
        <f t="shared" ca="1" si="7007"/>
        <v/>
      </c>
      <c r="DZ371" s="14" t="b">
        <f t="shared" ca="1" si="7008"/>
        <v>0</v>
      </c>
      <c r="EA371" s="14" t="str">
        <f t="shared" ca="1" si="7009"/>
        <v>Which family member 1 had a history of Parkinson disease (q_103a_1)</v>
      </c>
      <c r="EB371" s="14" t="str">
        <f t="shared" ca="1" si="7010"/>
        <v xml:space="preserve">Values must be numeric. </v>
      </c>
      <c r="EC371" s="14" t="str">
        <f t="shared" ca="1" si="7011"/>
        <v xml:space="preserve">Which family member 1 had a history of Parkinson disease (q_103a_1): Values must be numeric. </v>
      </c>
      <c r="ED371" s="14" t="str">
        <f t="shared" ca="1" si="7012"/>
        <v/>
      </c>
      <c r="EE371" s="14" t="str">
        <f t="shared" ca="1" si="7013"/>
        <v>Values must be numeric</v>
      </c>
      <c r="EF371" s="14" t="str">
        <f t="shared" ca="1" si="7014"/>
        <v/>
      </c>
      <c r="EG371" s="14" t="str">
        <f t="shared" ca="1" si="7015"/>
        <v/>
      </c>
      <c r="EM371" s="14" t="b">
        <f t="shared" ca="1" si="7016"/>
        <v>1</v>
      </c>
      <c r="EN371" s="14">
        <f t="shared" ca="1" si="7017"/>
        <v>345</v>
      </c>
      <c r="EO371" s="14" t="str">
        <f t="shared" ca="1" si="7018"/>
        <v>q_103a_1</v>
      </c>
      <c r="EP371" s="14" t="str">
        <f t="shared" ca="1" si="7019"/>
        <v xml:space="preserve">Which family member 1 had a history of Parkinson disease (q_103a_1): Values must be numeric. </v>
      </c>
      <c r="EQ371" s="14" t="str">
        <f t="shared" ca="1" si="7020"/>
        <v/>
      </c>
    </row>
    <row r="372" spans="2:147" s="14" customFormat="1">
      <c r="B372" s="14" t="str">
        <f t="shared" ref="B372" ca="1" si="8942">DF372</f>
        <v/>
      </c>
      <c r="C372" s="14">
        <f t="shared" ref="C372" ca="1" si="8943">IF(OFFSET(B372,-1,COLUMN(VariableExists)-2),OFFSET(B372,-1,1)+1,OFFSET(B372,-1,1))</f>
        <v>346</v>
      </c>
      <c r="D372" s="14">
        <f t="shared" ref="D372" si="8944">ROW(A372)-2</f>
        <v>370</v>
      </c>
      <c r="E372" s="14" t="str">
        <f t="shared" ref="E372" ca="1" si="8945">IF(OR(G372="",ROW(G372)=2),"",IF(Z372&gt;0,"S",IF(AX372,IF(J372=2,"D","N"),"I")))</f>
        <v>I</v>
      </c>
      <c r="F372" s="14" t="str">
        <f t="shared" ref="F372" ca="1" si="8946">IF(H372,O372,"")</f>
        <v>q_103a_2</v>
      </c>
      <c r="G372" s="14" t="str">
        <f t="shared" ref="G372" ca="1" si="8947">IF(H372,P372,"")</f>
        <v>How many family members 1 had a history of Parkinson disease</v>
      </c>
      <c r="H372" s="14" t="b">
        <f t="shared" ref="H372" ca="1" si="8948">IF(INDIRECT(ADDRESS(2,D372+1,,,_sheetname_dataframe))="",FALSE,MID(INDIRECT(ADDRESS(2,D372+1,,,_sheetname_dataframe)),1,1)&lt;&gt;".")</f>
        <v>1</v>
      </c>
      <c r="I372" s="14" t="str">
        <f ca="1">IF($H372,ADDRESS(3,(D372+1)*2-1,4,,"["&amp;wew!$G$7&amp;"]"&amp;_sheetname_labels)&amp;":"&amp;ADDRESS(2+ster!$B$20,(D372+1)*2-1,4),"")</f>
        <v>[DBTemplate.xlsm]labels!ABM3:ABM725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ref="M372" ca="1" si="8949">IF($H372,IF(J372&gt;0,COUNTA(INDIRECT(K372))-COUNT(INDIRECT(K372)),0),"")</f>
        <v>0</v>
      </c>
      <c r="N372" s="14">
        <f t="shared" ref="N372" ca="1" si="8950">IF(H372,J372-M372,"")</f>
        <v>0</v>
      </c>
      <c r="O372" s="14" t="str">
        <f t="shared" ref="O372" ca="1" si="8951">IF(INDIRECT(ADDRESS(2,D372+1,,,_sheetname_dataframe))="","",INDIRECT(ADDRESS(2,D372+1,,,_sheetname_dataframe)))</f>
        <v>q_103a_2</v>
      </c>
      <c r="P372" s="14" t="str">
        <f t="shared" ref="P372" ca="1" si="8952">IF(H372,IF(INDIRECT(ADDRESS(1,D372+1,,,_sheetname_dataframe))="","",INDIRECT(ADDRESS(1,D372+1,,,_sheetname_dataframe))),"")</f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[DBTemplate.xlsm]data_frame!NG3:NG3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ref="Z372" ca="1" si="8953">IF(H372,S372-T372-W372,"")</f>
        <v>0</v>
      </c>
      <c r="AA372" s="12" t="str">
        <f t="shared" ref="AA372" ca="1" si="8954">IF(H372,IF(S372&gt;0,W372/(S372),"—"),"")</f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ref="AD372" ca="1" si="8955">IF($H372,IF(AC372&lt;&gt;"",IF(AC372=0,1,IF(AC372/W372&lt;0.15,2,3)),0),"")</f>
        <v>1</v>
      </c>
      <c r="AE372" s="17" t="b">
        <f t="shared" ref="AE372" ca="1" si="8956">IF(H372,OFFSET(O372,1,0)=".validation",FALSE)</f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ref="AG372" ca="1" si="8957">IF(AE372,IF($H372,IF(INDIRECT(ADDRESS(1,D372+2,,,_sheetname_dataframe))="","",INDIRECT(ADDRESS(1,D372+2,,,_sheetname_dataframe))),""),"")</f>
        <v/>
      </c>
      <c r="AH372" s="17" t="b">
        <f t="shared" ref="AH372" ca="1" si="8958">IF(H372,AND(AE372,OFFSET(O372,2,0)=".validation"),FALSE)</f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ref="AJ372" ca="1" si="8959">IF(AH372,IF($H372,IF(INDIRECT(ADDRESS(1,D372+3,,,_sheetname_dataframe))="","",INDIRECT(ADDRESS(1,D372+3,,,_sheetname_dataframe))),""),"")</f>
        <v/>
      </c>
      <c r="AK372" s="17" t="b">
        <f t="shared" ref="AK372" ca="1" si="8960">IF(H372,OR(AQ372,AD372=2),"")</f>
        <v>0</v>
      </c>
      <c r="AL372" s="17" t="b">
        <f t="shared" ref="AL372" ca="1" si="8961">IF($H372,IF(BV372&lt;&gt;"",IF(OR(BM372="F",BM372="L",BM372="I",BM372="D"),BV372&lt;&gt;0)),"")</f>
        <v>0</v>
      </c>
      <c r="AM372" s="17" t="b">
        <f t="shared" ref="AM372" ca="1" si="8962">IF($H372,AND(NOT(AL372),OR(IF(BW372&lt;&gt;"",IF(OR(BM372="F",BM372="L"),BW372&lt;&gt;0)),BM372="I",BM372="N",BM372="D")),"")</f>
        <v>0</v>
      </c>
      <c r="AN372" s="17">
        <f t="shared" ref="AN372" ca="1" si="8963">IF(COUNTA(INDIRECT(Q372))=0,0, IF(AND(AO372&lt;&gt;"",X372&lt;AO372),1,IF(AND(AP372&lt;&gt;"",Y372&gt;AP372),1,IF(AND(AQ372,AC372&gt;0),2,0))))</f>
        <v>0</v>
      </c>
      <c r="AO372" s="24" t="str">
        <f t="shared" ref="AO372" ca="1" si="8964">IF($H372,IF(BY372&lt;&gt;"",IF(ISNUMBER(BY372),BY372,""),""),"")</f>
        <v/>
      </c>
      <c r="AP372" s="24" t="str">
        <f t="shared" ref="AP372" ca="1" si="8965">IF($H372,IF(BZ372&lt;&gt;"",IF(ISNUMBER(BZ372),BZ372,""),""),"")</f>
        <v/>
      </c>
      <c r="AQ372" s="17" t="b">
        <f t="shared" ref="AQ372" ca="1" si="8966">IF(H372,IF(CA372&lt;&gt;"",AND(CA372&lt;&gt;0,CA372&lt;&gt;FALSE),FALSE),"")</f>
        <v>0</v>
      </c>
      <c r="AR372" s="17" t="b">
        <f t="shared" ref="AR372" ca="1" si="8967">IF(H372,IF(N372&gt;0,IF(BQ372&lt;&gt;"",BQ372&lt;&gt;0,FALSE),FALSE),"")</f>
        <v>0</v>
      </c>
      <c r="AS372" s="17" t="b">
        <f t="shared" ref="AS372" ca="1" si="8968">IF(H372,IF(BR372&lt;&gt;"",BR372&lt;&gt;0,FALSE),"")</f>
        <v>0</v>
      </c>
      <c r="AT372" s="17" t="b">
        <f t="shared" ref="AT372" ca="1" si="8969">IF(H372,IF(N372&gt;0,FALSE,IF(BU372&lt;&gt;"",MATCH(BU372,DataType,0)=1,FALSE)),"")</f>
        <v>0</v>
      </c>
      <c r="AU372" s="17" t="b">
        <f t="shared" ref="AU372" ca="1" si="8970">IF(H372,IF(N372&gt;0,TRUE,IF(BU372&lt;&gt;"",MATCH(BU372,DataType,0)=2,FALSE)),"")</f>
        <v>0</v>
      </c>
      <c r="AV372" s="17" t="b">
        <f t="shared" ref="AV372" ca="1" si="8971">IF(H372,IF(N372&gt;0,FALSE,IF(BU372&lt;&gt;"",MATCH(BU372,DataType,0)=3,FALSE)),"")</f>
        <v>0</v>
      </c>
      <c r="AW372" s="17" t="b">
        <f t="shared" ref="AW372" ca="1" si="8972">IF(H372,IF(W372&gt;0,Z372=0,FALSE),"")</f>
        <v>0</v>
      </c>
      <c r="AX372" s="14" t="b">
        <f t="array" aca="1" ref="AX372" ca="1">IF(H372,N372&gt;0,"")</f>
        <v>0</v>
      </c>
      <c r="AY372" s="17" t="str">
        <f t="shared" ref="AY372" ca="1" si="8973">IF(H372,IF(N372&gt;0,ADDRESS(ROW(VariablesOrigin)+1,COLUMN(VariablesOrigin)+1,4) &amp; ":" &amp; ADDRESS(ROW(VariablesOrigin)+N372,COLUMN(VariablesOrigin)+1,4),""),"")</f>
        <v/>
      </c>
      <c r="AZ372" s="17" t="str">
        <f t="array" aca="1" ref="AZ372" ca="1">IF(AY372&lt;&gt;"",SUM(1*ISERROR(MATCH(INDIRECT(AY372),INDIRECT(K372),0)))=0,"")</f>
        <v/>
      </c>
      <c r="BA372" s="17" t="b">
        <f t="shared" ref="BA372" ca="1" si="8974">IF(H372,BU372="",FALSE)</f>
        <v>1</v>
      </c>
      <c r="BB372" s="17" t="b">
        <v>0</v>
      </c>
      <c r="BC372" s="17" t="b">
        <f t="shared" ref="BC372" ca="1" si="8975">IF(BA372,IF(N372&gt;0,AND(AZ372,Z372=0),FALSE),"")</f>
        <v>0</v>
      </c>
      <c r="BD372" s="17" t="b">
        <f t="shared" ref="BD372" ca="1" si="8976">IF(BA372,IF(N372&gt;0,AND(NOT(AZ372),Z372=0),FALSE),"")</f>
        <v>0</v>
      </c>
      <c r="BE372" s="17" t="str">
        <f t="shared" ref="BE372" ca="1" si="8977">IF(BA372,IF(AND(AW372,NOT(BB372),NOT(BC372),NOT(BD372)),AND(Z372=0,AC372=0,IF(CA372="",TRUE,CA372&lt;&gt;FALSE),FALSE),""))</f>
        <v/>
      </c>
      <c r="BF372" s="17" t="b">
        <f t="shared" ref="BF372" ca="1" si="8978">IF(BA372,IF(AND(AW372,NOT(BB372),NOT(BC372),NOT(BD372)),AND(Z372=0,OR(AC372&gt;0, IF(CA372="",FALSE,CA372=FALSE))),FALSE),"")</f>
        <v>0</v>
      </c>
      <c r="BG372" s="17" t="b">
        <f t="shared" ref="BG372" ca="1" si="8979">IF(BA372,IF(OR(BB372:BF372),FALSE,IF(Z372=0,FALSE,Z372&gt;0)),"")</f>
        <v>0</v>
      </c>
      <c r="BH372" s="17" t="b">
        <f t="shared" ref="BH372" ca="1" si="8980">IF(BA372,COUNTIF(BB372:BG372,TRUE)=1,"")</f>
        <v>0</v>
      </c>
      <c r="BI372" s="17">
        <f t="shared" ref="BI372" ca="1" si="8981">IF(BA372,IFERROR(MATCH(TRUE,BB372:BG372,0),7),"")</f>
        <v>7</v>
      </c>
      <c r="BJ372" s="17" t="b">
        <f t="shared" ref="BJ372" ca="1" si="8982">DF372&lt;&gt;""</f>
        <v>0</v>
      </c>
      <c r="BK372" s="17" t="str">
        <f t="shared" ref="BK372" ca="1" si="8983">IF(H372,IF(AND(NOT(BA372),AU372),AND(AC372=0,IF(CA372="",TRUE,CA372)),""),"")</f>
        <v/>
      </c>
      <c r="BL372" s="17" t="str">
        <f t="shared" ref="BL372" ca="1" si="8984">IF(H372,IF(AND(NOT(BA372),AU372),AC372&gt;0,""),"")</f>
        <v/>
      </c>
      <c r="BM372" s="17" t="str">
        <f t="shared" ref="BM372" ca="1" si="8985">IF(H372,IF(BA372,CHOOSE(BI372,"0","F","L","I","N",IF(AA372&gt;0.5,"N","S"),"0"),CHOOSE(MATCH(BU372,DataType,0),"S",IF(BK372,"I","N"),"D"  )),"")</f>
        <v>0</v>
      </c>
      <c r="BN372" s="17" t="str">
        <f t="shared" ref="BN372" ca="1" si="8986">IF(H372,IF(BJ372,"E",IF(BA372,CHOOSE(BI372,"0","F","L","I","N","S","0"),CHOOSE(MATCH(BU372,DataType,0),"S",IF(BK372,"I","N"),"D"  ))),"")</f>
        <v>0</v>
      </c>
      <c r="BO372" s="17" t="str">
        <f t="shared" ref="BO372" ca="1" si="8987">IF($H372,IF(BM372="0","",IF(AND(AR372,N372=2),"D",IF(BM372="S","N",IF(AL372,"O",IF(AM372,"I","N"))))),"")</f>
        <v/>
      </c>
      <c r="BP372" s="14" t="b">
        <f t="shared" ref="BP372" ca="1" si="8988">INDIRECT(ADDRESS(2,ROW(A372)-1,,,_sheetname_dataframe))&lt;&gt;""</f>
        <v>1</v>
      </c>
      <c r="BQ372" s="35"/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ref="DD372" ca="1" si="8989">IF(MID(DC372,1,1)="■",MID(DC372,2,LEN(DC372)),DC372)</f>
        <v/>
      </c>
      <c r="DE372" s="14" t="str">
        <f t="shared" ref="DE372" ca="1" si="8990">IF(DD372&lt;&gt;"",IF(MID(DD372,LEN(DD372),1)="■",MID(DD372,1,LEN(DD372)-1),DD372),"")</f>
        <v/>
      </c>
      <c r="DF372" s="14" t="str">
        <f t="shared" ref="DF372" ca="1" si="8991">IFERROR(IF(DE372&lt;&gt;"",SUBSTITUTE(DE372,"■",". "),""),"##INTERNAL_ERROR")</f>
        <v/>
      </c>
      <c r="DG372" s="14" t="str">
        <f t="shared" ref="DG372" ca="1" si="8992">IF(CN372&lt;&gt;0,"Variable name don't comply with the naming convention","")</f>
        <v/>
      </c>
      <c r="DH372" s="14" t="str">
        <f t="shared" ref="DH372" ca="1" si="8993">IF(CO372&lt;&gt;"","Duplicated name. " &amp; IF(ISERROR(FIND(" ",CO372)),"Duplicate have index " &amp; CO372, "Duplicates have indices: "&amp;SUBSTITUTE(CO372," ",", ")),"")</f>
        <v/>
      </c>
      <c r="DI372" s="14" t="str">
        <f t="shared" ref="DI372" ca="1" si="8994">IF(CP372&lt;&gt;"","Variable label exceed length 150","")</f>
        <v/>
      </c>
      <c r="DJ372" s="14" t="str">
        <f t="shared" ref="DJ372" ca="1" si="8995">IF(CQ372&lt;&gt;"","Duplicated variable label. " &amp; IF(ISERROR(FIND(" ",CQ372)),"Duplicate have index " &amp; CQ372, "Duplicates have indices: "&amp;SUBSTITUTE(CQ372," ",", ")),"")</f>
        <v/>
      </c>
      <c r="DK372" s="14" t="str">
        <f t="shared" ref="DK372" ca="1" si="8996">IF(CR372&lt;&gt;"","The following cases have values below declared theorethical min: " &amp;SUBSTITUTE(CR372," ",", "),"")</f>
        <v/>
      </c>
      <c r="DL372" s="14" t="str">
        <f t="shared" ref="DL372" ca="1" si="8997">IF(CS372&lt;&gt;"","The following cases have values above declared theorethical max: " &amp;SUBSTITUTE(CS372," ",", "),"")</f>
        <v/>
      </c>
      <c r="DM372" s="14" t="str">
        <f t="shared" ref="DM372" ca="1" si="8998">IF(CT372&lt;&gt;"","There are some cases with values not explicitly declared in the labels dictionary: " &amp;SUBSTITUTE(CT372," ",", "),"")</f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ref="DO372" ca="1" si="8999">IF(CV372&lt;&gt;"","The following records are missing in this required field: " &amp;SUBSTITUTE(CV372," ",", "),"")</f>
        <v/>
      </c>
      <c r="DP372" s="14" t="str">
        <f t="shared" ref="DP372" ca="1" si="9000">IF(CW372&lt;&gt;"","The following cases have non-integer values: " &amp;SUBSTITUTE(CW372," ",", "),"")</f>
        <v/>
      </c>
      <c r="DQ372" s="14" t="str">
        <f t="shared" ref="DQ372" ca="1" si="9001">IF(CX372&lt;&gt;"","The following cases are non-numeric: " &amp;SUBSTITUTE(CX372," ",", "),"")</f>
        <v/>
      </c>
      <c r="DR372" s="14" t="str">
        <f t="shared" ref="DR372" ca="1" si="9002">IF(CY372&lt;&gt;"","In the following cases " &amp; P372 &amp; " " &amp; LOWER(MID(AG372,1,1)) &amp; MID(AG372,2,LEN(AG372)) &amp; ": " &amp;SUBSTITUTE(CY372," ",", "),"")</f>
        <v/>
      </c>
      <c r="DS372" s="14" t="str">
        <f t="shared" ref="DS372" ca="1" si="9003">IF(CZ372&lt;&gt;"","In the following cases " &amp; P372 &amp; " " &amp; LOWER(MID(AJ372,1,1)) &amp; MID(AJ372,2,LEN(AJ372)) &amp; ": " &amp;SUBSTITUTE(CZ372," ",", "),"")</f>
        <v/>
      </c>
      <c r="DZ372" s="14" t="b">
        <f t="shared" ref="DZ372" ca="1" si="9004">OR(ED372&lt;&gt;"",EF372&lt;&gt;"",EG372&lt;&gt;"")</f>
        <v>0</v>
      </c>
      <c r="EA372" s="14" t="str">
        <f t="shared" ref="EA372" ca="1" si="9005">IF(EB372&lt;&gt;"",G372 &amp; " (" &amp; F372 &amp; ")","")</f>
        <v/>
      </c>
      <c r="EB372" s="14" t="str">
        <f t="shared" ref="EB372" ca="1" si="9006">IF(EE372&lt;&gt;"",EE372&amp;IF(ED372&lt;&gt;""," and "&amp;ED372,""),UPPER(MID(ED372,1,1)&amp;MID(ED372,2,LEN(ED372))))&amp; IF(OR(EF372&lt;&gt;"",EG372&lt;&gt;"")," and "&amp;IF(EF372&lt;&gt;"",LOWER(MID(EF372,1,1) &amp; MID(EF372,2,LEN(EF372))),"")&amp; IF(AND(EF372 &lt;&gt;"",EG372&lt;&gt;"")," and ","") &amp; IF(EG372&lt;&gt;"",LOWER(MID(EG372,1,1) &amp; MID(EG372,2,LEN(EG372))),""),"") &amp; IF(OR(EE372&lt;&gt;"",ED372&lt;&gt;"",EF372&lt;&gt;"",EG372&lt;&gt;""), ". ","")</f>
        <v/>
      </c>
      <c r="EC372" s="14" t="str">
        <f t="shared" ref="EC372" ca="1" si="9007">IF(EB372&lt;&gt;"",G372 &amp; " (" &amp; F372 &amp; "): " &amp; EB372,"")</f>
        <v/>
      </c>
      <c r="ED372" s="14" t="str">
        <f t="shared" ref="ED372" ca="1" si="9008">IF(H372,IF(W372&gt;0,IF(AND(AO372&lt;&gt;"",AP372&lt;&gt;""),"each value must be between " &amp; IF( AV372,IFERROR(TEXT(AO372,"rrrr-mm-dd") &amp;" (" &amp; AO372 &amp;")",AO372),AO372) &amp; " and " &amp; IF( AV372,IFERROR(TEXT(AP372,"rrrr-mm-dd") &amp;" (" &amp; AP372 &amp;")",AP372),AP372),IF(AO372&lt;&gt;"","each value must be above " &amp; IF( AV372,IFERROR(TEXT(AO372,"rrrr-mm-dd") &amp;" (" &amp; AO372 &amp;")",AO372),AO372), IF(AP372&lt;&gt;"","each value must be below " &amp; IF( AV372,IFERROR(TEXT(AP372,"rrrr-mm-dd") &amp;" (" &amp; AP372 &amp;")",AP372),AP372),""))),""),"")</f>
        <v/>
      </c>
      <c r="EE372" s="14" t="str">
        <f t="shared" ref="EE372" ca="1" si="9009">IF(H372,IF(OR(AQ372,AU372,AV372,AS372,AR372),
   "Values must be" &amp;
   IF(AR372," limited to predefinied list", IF(AQ372, " integers",IF(OR(AU372,AV372)," numeric",""))) &amp;
   IF(AS372,IF(OR(AR372,AQ372,AU372,AV372), " and ","") &amp; "non-missing",""),
""),"")</f>
        <v/>
      </c>
      <c r="EF372" s="14" t="str">
        <f t="shared" ref="EF372" ca="1" si="9010">IF($H372,AG372,"")</f>
        <v/>
      </c>
      <c r="EG372" s="14" t="str">
        <f t="shared" ref="EG372" ca="1" si="9011">IF($H372,AJ372,"")</f>
        <v/>
      </c>
      <c r="EM372" s="14" t="b">
        <f t="shared" ref="EM372" ca="1" si="9012">OR(EC372&lt;&gt;"",DF372&lt;&gt;"")</f>
        <v>0</v>
      </c>
      <c r="EN372" s="14" t="str">
        <f t="shared" ref="EN372" ca="1" si="9013">IF(EM372,C372,"")</f>
        <v/>
      </c>
      <c r="EO372" s="14" t="str">
        <f t="shared" ref="EO372" ca="1" si="9014">IF(EM372,F372,"")</f>
        <v/>
      </c>
      <c r="EP372" s="14" t="str">
        <f t="shared" ref="EP372" ca="1" si="9015">EC372</f>
        <v/>
      </c>
      <c r="EQ372" s="14" t="str">
        <f t="shared" ref="EQ372" ca="1" si="9016">DF372</f>
        <v/>
      </c>
    </row>
    <row r="373" spans="2:147" s="14" customFormat="1">
      <c r="B373" s="14" t="str">
        <f t="shared" ref="B373" ca="1" si="9017">DF373</f>
        <v/>
      </c>
      <c r="C373" s="14">
        <f t="shared" ref="C373" ca="1" si="9018">IF(OFFSET(B373,-1,COLUMN(VariableExists)-2),OFFSET(B373,-1,1)+1,OFFSET(B373,-1,1))</f>
        <v>347</v>
      </c>
      <c r="D373" s="14">
        <f t="shared" ref="D373" si="9019">ROW(A373)-2</f>
        <v>371</v>
      </c>
      <c r="E373" s="14" t="str">
        <f t="shared" ref="E373" ca="1" si="9020">IF(OR(G373="",ROW(G373)=2),"",IF(Z373&gt;0,"S",IF(AX373,IF(J373=2,"D","N"),"I")))</f>
        <v>N</v>
      </c>
      <c r="F373" s="14" t="str">
        <f t="shared" ref="F373" ca="1" si="9021">IF(H373,O373,"")</f>
        <v>q_103b_1</v>
      </c>
      <c r="G373" s="14" t="str">
        <f t="shared" ref="G373" ca="1" si="9022">IF(H373,P373,"")</f>
        <v>Which family member 2 had a history of Parkinson disease</v>
      </c>
      <c r="H373" s="14" t="b">
        <f t="shared" ref="H373" ca="1" si="9023">IF(INDIRECT(ADDRESS(2,D373+1,,,_sheetname_dataframe))="",FALSE,MID(INDIRECT(ADDRESS(2,D373+1,,,_sheetname_dataframe)),1,1)&lt;&gt;".")</f>
        <v>1</v>
      </c>
      <c r="I373" s="14" t="str">
        <f ca="1">IF($H373,ADDRESS(3,(D373+1)*2-1,4,,"["&amp;wew!$G$7&amp;"]"&amp;_sheetname_labels)&amp;":"&amp;ADDRESS(2+ster!$B$20,(D373+1)*2-1,4),"")</f>
        <v>[DBTemplate.xlsm]labels!ABO3:ABO725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[DBTemplate.xlsm]labels!ABO3:ABO35</v>
      </c>
      <c r="L373" s="14" t="str">
        <f ca="1">IF($H373,IF($J373&gt;0,ADDRESS(3,(D373+1)*2,4,,"["&amp;wew!$G$7&amp;"]"&amp;_sheetname_labels)&amp;":"&amp;ADDRESS(2+J373,(D373+1)*2,4),""),"")</f>
        <v>[DBTemplate.xlsm]labels!ABP3:ABP35</v>
      </c>
      <c r="M373" s="14">
        <f t="shared" ref="M373" ca="1" si="9024">IF($H373,IF(J373&gt;0,COUNTA(INDIRECT(K373))-COUNT(INDIRECT(K373)),0),"")</f>
        <v>0</v>
      </c>
      <c r="N373" s="14">
        <f t="shared" ref="N373" ca="1" si="9025">IF(H373,J373-M373,"")</f>
        <v>33</v>
      </c>
      <c r="O373" s="14" t="str">
        <f t="shared" ref="O373" ca="1" si="9026">IF(INDIRECT(ADDRESS(2,D373+1,,,_sheetname_dataframe))="","",INDIRECT(ADDRESS(2,D373+1,,,_sheetname_dataframe)))</f>
        <v>q_103b_1</v>
      </c>
      <c r="P373" s="14" t="str">
        <f t="shared" ref="P373" ca="1" si="9027">IF(H373,IF(INDIRECT(ADDRESS(1,D373+1,,,_sheetname_dataframe))="","",INDIRECT(ADDRESS(1,D373+1,,,_sheetname_dataframe))),"")</f>
        <v>Which family member 2 had a history of Parkinson disease</v>
      </c>
      <c r="Q373" s="14" t="str">
        <f ca="1">IF($BP373,ADDRESS(3,D373+1,4,,"["&amp;wew!$G$7&amp;"]"&amp;_sheetname_dataframe)&amp;":"&amp;ADDRESS(2+ster!$C$14,D373+1,4),"")</f>
        <v>[DBTemplate.xlsm]data_frame!NH3:NH3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ref="Z373" ca="1" si="9028">IF(H373,S373-T373-W373,"")</f>
        <v>0</v>
      </c>
      <c r="AA373" s="12" t="str">
        <f t="shared" ref="AA373" ca="1" si="9029">IF(H373,IF(S373&gt;0,W373/(S373),"—"),"")</f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ref="AD373" ca="1" si="9030">IF($H373,IF(AC373&lt;&gt;"",IF(AC373=0,1,IF(AC373/W373&lt;0.15,2,3)),0),"")</f>
        <v>1</v>
      </c>
      <c r="AE373" s="17" t="b">
        <f t="shared" ref="AE373" ca="1" si="9031">IF(H373,OFFSET(O373,1,0)=".validation",FALSE)</f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ref="AG373" ca="1" si="9032">IF(AE373,IF($H373,IF(INDIRECT(ADDRESS(1,D373+2,,,_sheetname_dataframe))="","",INDIRECT(ADDRESS(1,D373+2,,,_sheetname_dataframe))),""),"")</f>
        <v/>
      </c>
      <c r="AH373" s="17" t="b">
        <f t="shared" ref="AH373" ca="1" si="9033">IF(H373,AND(AE373,OFFSET(O373,2,0)=".validation"),FALSE)</f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ref="AJ373" ca="1" si="9034">IF(AH373,IF($H373,IF(INDIRECT(ADDRESS(1,D373+3,,,_sheetname_dataframe))="","",INDIRECT(ADDRESS(1,D373+3,,,_sheetname_dataframe))),""),"")</f>
        <v/>
      </c>
      <c r="AK373" s="17" t="b">
        <f t="shared" ref="AK373" ca="1" si="9035">IF(H373,OR(AQ373,AD373=2),"")</f>
        <v>0</v>
      </c>
      <c r="AL373" s="17" t="b">
        <f t="shared" ref="AL373" ca="1" si="9036">IF($H373,IF(BV373&lt;&gt;"",IF(OR(BM373="F",BM373="L",BM373="I",BM373="D"),BV373&lt;&gt;0)),"")</f>
        <v>0</v>
      </c>
      <c r="AM373" s="17" t="b">
        <f t="shared" ref="AM373" ca="1" si="9037">IF($H373,AND(NOT(AL373),OR(IF(BW373&lt;&gt;"",IF(OR(BM373="F",BM373="L"),BW373&lt;&gt;0)),BM373="I",BM373="N",BM373="D")),"")</f>
        <v>0</v>
      </c>
      <c r="AN373" s="17">
        <f t="shared" ref="AN373" ca="1" si="9038">IF(COUNTA(INDIRECT(Q373))=0,0, IF(AND(AO373&lt;&gt;"",X373&lt;AO373),1,IF(AND(AP373&lt;&gt;"",Y373&gt;AP373),1,IF(AND(AQ373,AC373&gt;0),2,0))))</f>
        <v>0</v>
      </c>
      <c r="AO373" s="24" t="str">
        <f t="shared" ref="AO373" ca="1" si="9039">IF($H373,IF(BY373&lt;&gt;"",IF(ISNUMBER(BY373),BY373,""),""),"")</f>
        <v/>
      </c>
      <c r="AP373" s="24" t="str">
        <f t="shared" ref="AP373" ca="1" si="9040">IF($H373,IF(BZ373&lt;&gt;"",IF(ISNUMBER(BZ373),BZ373,""),""),"")</f>
        <v/>
      </c>
      <c r="AQ373" s="17" t="b">
        <f t="shared" ref="AQ373" ca="1" si="9041">IF(H373,IF(CA373&lt;&gt;"",AND(CA373&lt;&gt;0,CA373&lt;&gt;FALSE),FALSE),"")</f>
        <v>0</v>
      </c>
      <c r="AR373" s="17" t="b">
        <f t="shared" ref="AR373" ca="1" si="9042">IF(H373,IF(N373&gt;0,IF(BQ373&lt;&gt;"",BQ373&lt;&gt;0,FALSE),FALSE),"")</f>
        <v>0</v>
      </c>
      <c r="AS373" s="17" t="b">
        <f t="shared" ref="AS373" ca="1" si="9043">IF(H373,IF(BR373&lt;&gt;"",BR373&lt;&gt;0,FALSE),"")</f>
        <v>0</v>
      </c>
      <c r="AT373" s="17" t="b">
        <f t="shared" ref="AT373" ca="1" si="9044">IF(H373,IF(N373&gt;0,FALSE,IF(BU373&lt;&gt;"",MATCH(BU373,DataType,0)=1,FALSE)),"")</f>
        <v>0</v>
      </c>
      <c r="AU373" s="17" t="b">
        <f t="shared" ref="AU373" ca="1" si="9045">IF(H373,IF(N373&gt;0,TRUE,IF(BU373&lt;&gt;"",MATCH(BU373,DataType,0)=2,FALSE)),"")</f>
        <v>1</v>
      </c>
      <c r="AV373" s="17" t="b">
        <f t="shared" ref="AV373" ca="1" si="9046">IF(H373,IF(N373&gt;0,FALSE,IF(BU373&lt;&gt;"",MATCH(BU373,DataType,0)=3,FALSE)),"")</f>
        <v>0</v>
      </c>
      <c r="AW373" s="17" t="b">
        <f t="shared" ref="AW373" ca="1" si="9047">IF(H373,IF(W373&gt;0,Z373=0,FALSE),"")</f>
        <v>0</v>
      </c>
      <c r="AX373" s="14" t="b">
        <f t="array" aca="1" ref="AX373" ca="1">IF(H373,N373&gt;0,"")</f>
        <v>1</v>
      </c>
      <c r="AY373" s="17" t="str">
        <f t="shared" ref="AY373" ca="1" si="9048">IF(H373,IF(N373&gt;0,ADDRESS(ROW(VariablesOrigin)+1,COLUMN(VariablesOrigin)+1,4) &amp; ":" &amp; ADDRESS(ROW(VariablesOrigin)+N373,COLUMN(VariablesOrigin)+1,4),""),"")</f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ref="BA373" ca="1" si="9049">IF(H373,BU373="",FALSE)</f>
        <v>1</v>
      </c>
      <c r="BB373" s="17" t="b">
        <v>0</v>
      </c>
      <c r="BC373" s="17" t="b">
        <f t="shared" ref="BC373" ca="1" si="9050">IF(BA373,IF(N373&gt;0,AND(AZ373,Z373=0),FALSE),"")</f>
        <v>0</v>
      </c>
      <c r="BD373" s="17" t="b">
        <f t="shared" ref="BD373" ca="1" si="9051">IF(BA373,IF(N373&gt;0,AND(NOT(AZ373),Z373=0),FALSE),"")</f>
        <v>1</v>
      </c>
      <c r="BE373" s="17" t="str">
        <f t="shared" ref="BE373" ca="1" si="9052">IF(BA373,IF(AND(AW373,NOT(BB373),NOT(BC373),NOT(BD373)),AND(Z373=0,AC373=0,IF(CA373="",TRUE,CA373&lt;&gt;FALSE),FALSE),""))</f>
        <v/>
      </c>
      <c r="BF373" s="17" t="b">
        <f t="shared" ref="BF373" ca="1" si="9053">IF(BA373,IF(AND(AW373,NOT(BB373),NOT(BC373),NOT(BD373)),AND(Z373=0,OR(AC373&gt;0, IF(CA373="",FALSE,CA373=FALSE))),FALSE),"")</f>
        <v>0</v>
      </c>
      <c r="BG373" s="17" t="b">
        <f t="shared" ref="BG373" ca="1" si="9054">IF(BA373,IF(OR(BB373:BF373),FALSE,IF(Z373=0,FALSE,Z373&gt;0)),"")</f>
        <v>0</v>
      </c>
      <c r="BH373" s="17" t="b">
        <f t="shared" ref="BH373" ca="1" si="9055">IF(BA373,COUNTIF(BB373:BG373,TRUE)=1,"")</f>
        <v>1</v>
      </c>
      <c r="BI373" s="17">
        <f t="shared" ref="BI373" ca="1" si="9056">IF(BA373,IFERROR(MATCH(TRUE,BB373:BG373,0),7),"")</f>
        <v>3</v>
      </c>
      <c r="BJ373" s="17" t="b">
        <f t="shared" ref="BJ373" ca="1" si="9057">DF373&lt;&gt;""</f>
        <v>0</v>
      </c>
      <c r="BK373" s="17" t="str">
        <f t="shared" ref="BK373" ca="1" si="9058">IF(H373,IF(AND(NOT(BA373),AU373),AND(AC373=0,IF(CA373="",TRUE,CA373)),""),"")</f>
        <v/>
      </c>
      <c r="BL373" s="17" t="str">
        <f t="shared" ref="BL373" ca="1" si="9059">IF(H373,IF(AND(NOT(BA373),AU373),AC373&gt;0,""),"")</f>
        <v/>
      </c>
      <c r="BM373" s="17" t="str">
        <f t="shared" ref="BM373" ca="1" si="9060">IF(H373,IF(BA373,CHOOSE(BI373,"0","F","L","I","N",IF(AA373&gt;0.5,"N","S"),"0"),CHOOSE(MATCH(BU373,DataType,0),"S",IF(BK373,"I","N"),"D"  )),"")</f>
        <v>L</v>
      </c>
      <c r="BN373" s="17" t="str">
        <f t="shared" ref="BN373" ca="1" si="9061">IF(H373,IF(BJ373,"E",IF(BA373,CHOOSE(BI373,"0","F","L","I","N","S","0"),CHOOSE(MATCH(BU373,DataType,0),"S",IF(BK373,"I","N"),"D"  ))),"")</f>
        <v>L</v>
      </c>
      <c r="BO373" s="17" t="str">
        <f t="shared" ref="BO373" ca="1" si="9062">IF($H373,IF(BM373="0","",IF(AND(AR373,N373=2),"D",IF(BM373="S","N",IF(AL373,"O",IF(AM373,"I","N"))))),"")</f>
        <v>N</v>
      </c>
      <c r="BP373" s="14" t="b">
        <f t="shared" ref="BP373" ca="1" si="9063">INDIRECT(ADDRESS(2,ROW(A373)-1,,,_sheetname_dataframe))&lt;&gt;""</f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ref="DD373" ca="1" si="9064">IF(MID(DC373,1,1)="■",MID(DC373,2,LEN(DC373)),DC373)</f>
        <v/>
      </c>
      <c r="DE373" s="14" t="str">
        <f t="shared" ref="DE373" ca="1" si="9065">IF(DD373&lt;&gt;"",IF(MID(DD373,LEN(DD373),1)="■",MID(DD373,1,LEN(DD373)-1),DD373),"")</f>
        <v/>
      </c>
      <c r="DF373" s="14" t="str">
        <f t="shared" ref="DF373" ca="1" si="9066">IFERROR(IF(DE373&lt;&gt;"",SUBSTITUTE(DE373,"■",". "),""),"##INTERNAL_ERROR")</f>
        <v/>
      </c>
      <c r="DG373" s="14" t="str">
        <f t="shared" ref="DG373" ca="1" si="9067">IF(CN373&lt;&gt;0,"Variable name don't comply with the naming convention","")</f>
        <v/>
      </c>
      <c r="DH373" s="14" t="str">
        <f t="shared" ref="DH373" ca="1" si="9068">IF(CO373&lt;&gt;"","Duplicated name. " &amp; IF(ISERROR(FIND(" ",CO373)),"Duplicate have index " &amp; CO373, "Duplicates have indices: "&amp;SUBSTITUTE(CO373," ",", ")),"")</f>
        <v/>
      </c>
      <c r="DI373" s="14" t="str">
        <f t="shared" ref="DI373" ca="1" si="9069">IF(CP373&lt;&gt;"","Variable label exceed length 150","")</f>
        <v/>
      </c>
      <c r="DJ373" s="14" t="str">
        <f t="shared" ref="DJ373" ca="1" si="9070">IF(CQ373&lt;&gt;"","Duplicated variable label. " &amp; IF(ISERROR(FIND(" ",CQ373)),"Duplicate have index " &amp; CQ373, "Duplicates have indices: "&amp;SUBSTITUTE(CQ373," ",", ")),"")</f>
        <v/>
      </c>
      <c r="DK373" s="14" t="str">
        <f t="shared" ref="DK373" ca="1" si="9071">IF(CR373&lt;&gt;"","The following cases have values below declared theorethical min: " &amp;SUBSTITUTE(CR373," ",", "),"")</f>
        <v/>
      </c>
      <c r="DL373" s="14" t="str">
        <f t="shared" ref="DL373" ca="1" si="9072">IF(CS373&lt;&gt;"","The following cases have values above declared theorethical max: " &amp;SUBSTITUTE(CS373," ",", "),"")</f>
        <v/>
      </c>
      <c r="DM373" s="14" t="str">
        <f t="shared" ref="DM373" ca="1" si="9073">IF(CT373&lt;&gt;"","There are some cases with values not explicitly declared in the labels dictionary: " &amp;SUBSTITUTE(CT373," ",", "),"")</f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ref="DO373" ca="1" si="9074">IF(CV373&lt;&gt;"","The following records are missing in this required field: " &amp;SUBSTITUTE(CV373," ",", "),"")</f>
        <v/>
      </c>
      <c r="DP373" s="14" t="str">
        <f t="shared" ref="DP373" ca="1" si="9075">IF(CW373&lt;&gt;"","The following cases have non-integer values: " &amp;SUBSTITUTE(CW373," ",", "),"")</f>
        <v/>
      </c>
      <c r="DQ373" s="14" t="str">
        <f t="shared" ref="DQ373" ca="1" si="9076">IF(CX373&lt;&gt;"","The following cases are non-numeric: " &amp;SUBSTITUTE(CX373," ",", "),"")</f>
        <v/>
      </c>
      <c r="DR373" s="14" t="str">
        <f t="shared" ref="DR373" ca="1" si="9077">IF(CY373&lt;&gt;"","In the following cases " &amp; P373 &amp; " " &amp; LOWER(MID(AG373,1,1)) &amp; MID(AG373,2,LEN(AG373)) &amp; ": " &amp;SUBSTITUTE(CY373," ",", "),"")</f>
        <v/>
      </c>
      <c r="DS373" s="14" t="str">
        <f t="shared" ref="DS373" ca="1" si="9078">IF(CZ373&lt;&gt;"","In the following cases " &amp; P373 &amp; " " &amp; LOWER(MID(AJ373,1,1)) &amp; MID(AJ373,2,LEN(AJ373)) &amp; ": " &amp;SUBSTITUTE(CZ373," ",", "),"")</f>
        <v/>
      </c>
      <c r="DZ373" s="14" t="b">
        <f t="shared" ref="DZ373" ca="1" si="9079">OR(ED373&lt;&gt;"",EF373&lt;&gt;"",EG373&lt;&gt;"")</f>
        <v>0</v>
      </c>
      <c r="EA373" s="14" t="str">
        <f t="shared" ref="EA373" ca="1" si="9080">IF(EB373&lt;&gt;"",G373 &amp; " (" &amp; F373 &amp; ")","")</f>
        <v>Which family member 2 had a history of Parkinson disease (q_103b_1)</v>
      </c>
      <c r="EB373" s="14" t="str">
        <f t="shared" ref="EB373" ca="1" si="9081">IF(EE373&lt;&gt;"",EE373&amp;IF(ED373&lt;&gt;""," and "&amp;ED373,""),UPPER(MID(ED373,1,1)&amp;MID(ED373,2,LEN(ED373))))&amp; IF(OR(EF373&lt;&gt;"",EG373&lt;&gt;"")," and "&amp;IF(EF373&lt;&gt;"",LOWER(MID(EF373,1,1) &amp; MID(EF373,2,LEN(EF373))),"")&amp; IF(AND(EF373 &lt;&gt;"",EG373&lt;&gt;"")," and ","") &amp; IF(EG373&lt;&gt;"",LOWER(MID(EG373,1,1) &amp; MID(EG373,2,LEN(EG373))),""),"") &amp; IF(OR(EE373&lt;&gt;"",ED373&lt;&gt;"",EF373&lt;&gt;"",EG373&lt;&gt;""), ". ","")</f>
        <v xml:space="preserve">Values must be numeric. </v>
      </c>
      <c r="EC373" s="14" t="str">
        <f t="shared" ref="EC373" ca="1" si="9082">IF(EB373&lt;&gt;"",G373 &amp; " (" &amp; F373 &amp; "): " &amp; EB373,"")</f>
        <v xml:space="preserve">Which family member 2 had a history of Parkinson disease (q_103b_1): Values must be numeric. </v>
      </c>
      <c r="ED373" s="14" t="str">
        <f t="shared" ref="ED373" ca="1" si="9083">IF(H373,IF(W373&gt;0,IF(AND(AO373&lt;&gt;"",AP373&lt;&gt;""),"each value must be between " &amp; IF( AV373,IFERROR(TEXT(AO373,"rrrr-mm-dd") &amp;" (" &amp; AO373 &amp;")",AO373),AO373) &amp; " and " &amp; IF( AV373,IFERROR(TEXT(AP373,"rrrr-mm-dd") &amp;" (" &amp; AP373 &amp;")",AP373),AP373),IF(AO373&lt;&gt;"","each value must be above " &amp; IF( AV373,IFERROR(TEXT(AO373,"rrrr-mm-dd") &amp;" (" &amp; AO373 &amp;")",AO373),AO373), IF(AP373&lt;&gt;"","each value must be below " &amp; IF( AV373,IFERROR(TEXT(AP373,"rrrr-mm-dd") &amp;" (" &amp; AP373 &amp;")",AP373),AP373),""))),""),"")</f>
        <v/>
      </c>
      <c r="EE373" s="14" t="str">
        <f t="shared" ref="EE373" ca="1" si="9084">IF(H373,IF(OR(AQ373,AU373,AV373,AS373,AR373),
   "Values must be" &amp;
   IF(AR373," limited to predefinied list", IF(AQ373, " integers",IF(OR(AU373,AV373)," numeric",""))) &amp;
   IF(AS373,IF(OR(AR373,AQ373,AU373,AV373), " and ","") &amp; "non-missing",""),
""),"")</f>
        <v>Values must be numeric</v>
      </c>
      <c r="EF373" s="14" t="str">
        <f t="shared" ref="EF373" ca="1" si="9085">IF($H373,AG373,"")</f>
        <v/>
      </c>
      <c r="EG373" s="14" t="str">
        <f t="shared" ref="EG373" ca="1" si="9086">IF($H373,AJ373,"")</f>
        <v/>
      </c>
      <c r="EM373" s="14" t="b">
        <f t="shared" ref="EM373" ca="1" si="9087">OR(EC373&lt;&gt;"",DF373&lt;&gt;"")</f>
        <v>1</v>
      </c>
      <c r="EN373" s="14">
        <f t="shared" ref="EN373" ca="1" si="9088">IF(EM373,C373,"")</f>
        <v>347</v>
      </c>
      <c r="EO373" s="14" t="str">
        <f t="shared" ref="EO373" ca="1" si="9089">IF(EM373,F373,"")</f>
        <v>q_103b_1</v>
      </c>
      <c r="EP373" s="14" t="str">
        <f t="shared" ref="EP373" ca="1" si="9090">EC373</f>
        <v xml:space="preserve">Which family member 2 had a history of Parkinson disease (q_103b_1): Values must be numeric. </v>
      </c>
      <c r="EQ373" s="14" t="str">
        <f t="shared" ref="EQ373" ca="1" si="9091">DF373</f>
        <v/>
      </c>
    </row>
    <row r="374" spans="2:147" s="14" customFormat="1">
      <c r="B374" s="14" t="str">
        <f t="shared" ref="B374" ca="1" si="9092">DF374</f>
        <v/>
      </c>
      <c r="C374" s="14">
        <f t="shared" ref="C374" ca="1" si="9093">IF(OFFSET(B374,-1,COLUMN(VariableExists)-2),OFFSET(B374,-1,1)+1,OFFSET(B374,-1,1))</f>
        <v>348</v>
      </c>
      <c r="D374" s="14">
        <f t="shared" ref="D374" si="9094">ROW(A374)-2</f>
        <v>372</v>
      </c>
      <c r="E374" s="14" t="str">
        <f t="shared" ref="E374" ca="1" si="9095">IF(OR(G374="",ROW(G374)=2),"",IF(Z374&gt;0,"S",IF(AX374,IF(J374=2,"D","N"),"I")))</f>
        <v>I</v>
      </c>
      <c r="F374" s="14" t="str">
        <f t="shared" ref="F374" ca="1" si="9096">IF(H374,O374,"")</f>
        <v>q_103b_2</v>
      </c>
      <c r="G374" s="14" t="str">
        <f t="shared" ref="G374" ca="1" si="9097">IF(H374,P374,"")</f>
        <v>How many family members 2 had a history of Parkinson disease</v>
      </c>
      <c r="H374" s="14" t="b">
        <f t="shared" ref="H374" ca="1" si="9098">IF(INDIRECT(ADDRESS(2,D374+1,,,_sheetname_dataframe))="",FALSE,MID(INDIRECT(ADDRESS(2,D374+1,,,_sheetname_dataframe)),1,1)&lt;&gt;".")</f>
        <v>1</v>
      </c>
      <c r="I374" s="14" t="str">
        <f ca="1">IF($H374,ADDRESS(3,(D374+1)*2-1,4,,"["&amp;wew!$G$7&amp;"]"&amp;_sheetname_labels)&amp;":"&amp;ADDRESS(2+ster!$B$20,(D374+1)*2-1,4),"")</f>
        <v>[DBTemplate.xlsm]labels!ABQ3:ABQ725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ref="M374" ca="1" si="9099">IF($H374,IF(J374&gt;0,COUNTA(INDIRECT(K374))-COUNT(INDIRECT(K374)),0),"")</f>
        <v>0</v>
      </c>
      <c r="N374" s="14">
        <f t="shared" ref="N374" ca="1" si="9100">IF(H374,J374-M374,"")</f>
        <v>0</v>
      </c>
      <c r="O374" s="14" t="str">
        <f t="shared" ref="O374" ca="1" si="9101">IF(INDIRECT(ADDRESS(2,D374+1,,,_sheetname_dataframe))="","",INDIRECT(ADDRESS(2,D374+1,,,_sheetname_dataframe)))</f>
        <v>q_103b_2</v>
      </c>
      <c r="P374" s="14" t="str">
        <f t="shared" ref="P374" ca="1" si="9102">IF(H374,IF(INDIRECT(ADDRESS(1,D374+1,,,_sheetname_dataframe))="","",INDIRECT(ADDRESS(1,D374+1,,,_sheetname_dataframe))),"")</f>
        <v>How many family members 2 had a history of Parkinson disease</v>
      </c>
      <c r="Q374" s="14" t="str">
        <f ca="1">IF($BP374,ADDRESS(3,D374+1,4,,"["&amp;wew!$G$7&amp;"]"&amp;_sheetname_dataframe)&amp;":"&amp;ADDRESS(2+ster!$C$14,D374+1,4),"")</f>
        <v>[DBTemplate.xlsm]data_frame!NI3:NI3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ref="Z374" ca="1" si="9103">IF(H374,S374-T374-W374,"")</f>
        <v>0</v>
      </c>
      <c r="AA374" s="12" t="str">
        <f t="shared" ref="AA374" ca="1" si="9104">IF(H374,IF(S374&gt;0,W374/(S374),"—"),"")</f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ref="AD374" ca="1" si="9105">IF($H374,IF(AC374&lt;&gt;"",IF(AC374=0,1,IF(AC374/W374&lt;0.15,2,3)),0),"")</f>
        <v>1</v>
      </c>
      <c r="AE374" s="17" t="b">
        <f t="shared" ref="AE374" ca="1" si="9106">IF(H374,OFFSET(O374,1,0)=".validation",FALSE)</f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ref="AG374" ca="1" si="9107">IF(AE374,IF($H374,IF(INDIRECT(ADDRESS(1,D374+2,,,_sheetname_dataframe))="","",INDIRECT(ADDRESS(1,D374+2,,,_sheetname_dataframe))),""),"")</f>
        <v/>
      </c>
      <c r="AH374" s="17" t="b">
        <f t="shared" ref="AH374" ca="1" si="9108">IF(H374,AND(AE374,OFFSET(O374,2,0)=".validation"),FALSE)</f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ref="AJ374" ca="1" si="9109">IF(AH374,IF($H374,IF(INDIRECT(ADDRESS(1,D374+3,,,_sheetname_dataframe))="","",INDIRECT(ADDRESS(1,D374+3,,,_sheetname_dataframe))),""),"")</f>
        <v/>
      </c>
      <c r="AK374" s="17" t="b">
        <f t="shared" ref="AK374" ca="1" si="9110">IF(H374,OR(AQ374,AD374=2),"")</f>
        <v>0</v>
      </c>
      <c r="AL374" s="17" t="b">
        <f t="shared" ref="AL374" ca="1" si="9111">IF($H374,IF(BV374&lt;&gt;"",IF(OR(BM374="F",BM374="L",BM374="I",BM374="D"),BV374&lt;&gt;0)),"")</f>
        <v>0</v>
      </c>
      <c r="AM374" s="17" t="b">
        <f t="shared" ref="AM374" ca="1" si="9112">IF($H374,AND(NOT(AL374),OR(IF(BW374&lt;&gt;"",IF(OR(BM374="F",BM374="L"),BW374&lt;&gt;0)),BM374="I",BM374="N",BM374="D")),"")</f>
        <v>0</v>
      </c>
      <c r="AN374" s="17">
        <f t="shared" ref="AN374" ca="1" si="9113">IF(COUNTA(INDIRECT(Q374))=0,0, IF(AND(AO374&lt;&gt;"",X374&lt;AO374),1,IF(AND(AP374&lt;&gt;"",Y374&gt;AP374),1,IF(AND(AQ374,AC374&gt;0),2,0))))</f>
        <v>0</v>
      </c>
      <c r="AO374" s="24" t="str">
        <f t="shared" ref="AO374" ca="1" si="9114">IF($H374,IF(BY374&lt;&gt;"",IF(ISNUMBER(BY374),BY374,""),""),"")</f>
        <v/>
      </c>
      <c r="AP374" s="24" t="str">
        <f t="shared" ref="AP374" ca="1" si="9115">IF($H374,IF(BZ374&lt;&gt;"",IF(ISNUMBER(BZ374),BZ374,""),""),"")</f>
        <v/>
      </c>
      <c r="AQ374" s="17" t="b">
        <f t="shared" ref="AQ374" ca="1" si="9116">IF(H374,IF(CA374&lt;&gt;"",AND(CA374&lt;&gt;0,CA374&lt;&gt;FALSE),FALSE),"")</f>
        <v>0</v>
      </c>
      <c r="AR374" s="17" t="b">
        <f t="shared" ref="AR374" ca="1" si="9117">IF(H374,IF(N374&gt;0,IF(BQ374&lt;&gt;"",BQ374&lt;&gt;0,FALSE),FALSE),"")</f>
        <v>0</v>
      </c>
      <c r="AS374" s="17" t="b">
        <f t="shared" ref="AS374" ca="1" si="9118">IF(H374,IF(BR374&lt;&gt;"",BR374&lt;&gt;0,FALSE),"")</f>
        <v>0</v>
      </c>
      <c r="AT374" s="17" t="b">
        <f t="shared" ref="AT374" ca="1" si="9119">IF(H374,IF(N374&gt;0,FALSE,IF(BU374&lt;&gt;"",MATCH(BU374,DataType,0)=1,FALSE)),"")</f>
        <v>0</v>
      </c>
      <c r="AU374" s="17" t="b">
        <f t="shared" ref="AU374" ca="1" si="9120">IF(H374,IF(N374&gt;0,TRUE,IF(BU374&lt;&gt;"",MATCH(BU374,DataType,0)=2,FALSE)),"")</f>
        <v>0</v>
      </c>
      <c r="AV374" s="17" t="b">
        <f t="shared" ref="AV374" ca="1" si="9121">IF(H374,IF(N374&gt;0,FALSE,IF(BU374&lt;&gt;"",MATCH(BU374,DataType,0)=3,FALSE)),"")</f>
        <v>0</v>
      </c>
      <c r="AW374" s="17" t="b">
        <f t="shared" ref="AW374" ca="1" si="9122">IF(H374,IF(W374&gt;0,Z374=0,FALSE),"")</f>
        <v>0</v>
      </c>
      <c r="AX374" s="14" t="b">
        <f t="array" aca="1" ref="AX374" ca="1">IF(H374,N374&gt;0,"")</f>
        <v>0</v>
      </c>
      <c r="AY374" s="17" t="str">
        <f t="shared" ref="AY374" ca="1" si="9123">IF(H374,IF(N374&gt;0,ADDRESS(ROW(VariablesOrigin)+1,COLUMN(VariablesOrigin)+1,4) &amp; ":" &amp; ADDRESS(ROW(VariablesOrigin)+N374,COLUMN(VariablesOrigin)+1,4),""),"")</f>
        <v/>
      </c>
      <c r="AZ374" s="17" t="str">
        <f t="array" aca="1" ref="AZ374" ca="1">IF(AY374&lt;&gt;"",SUM(1*ISERROR(MATCH(INDIRECT(AY374),INDIRECT(K374),0)))=0,"")</f>
        <v/>
      </c>
      <c r="BA374" s="17" t="b">
        <f t="shared" ref="BA374" ca="1" si="9124">IF(H374,BU374="",FALSE)</f>
        <v>1</v>
      </c>
      <c r="BB374" s="17" t="b">
        <v>0</v>
      </c>
      <c r="BC374" s="17" t="b">
        <f t="shared" ref="BC374" ca="1" si="9125">IF(BA374,IF(N374&gt;0,AND(AZ374,Z374=0),FALSE),"")</f>
        <v>0</v>
      </c>
      <c r="BD374" s="17" t="b">
        <f t="shared" ref="BD374" ca="1" si="9126">IF(BA374,IF(N374&gt;0,AND(NOT(AZ374),Z374=0),FALSE),"")</f>
        <v>0</v>
      </c>
      <c r="BE374" s="17" t="str">
        <f t="shared" ref="BE374" ca="1" si="9127">IF(BA374,IF(AND(AW374,NOT(BB374),NOT(BC374),NOT(BD374)),AND(Z374=0,AC374=0,IF(CA374="",TRUE,CA374&lt;&gt;FALSE),FALSE),""))</f>
        <v/>
      </c>
      <c r="BF374" s="17" t="b">
        <f t="shared" ref="BF374" ca="1" si="9128">IF(BA374,IF(AND(AW374,NOT(BB374),NOT(BC374),NOT(BD374)),AND(Z374=0,OR(AC374&gt;0, IF(CA374="",FALSE,CA374=FALSE))),FALSE),"")</f>
        <v>0</v>
      </c>
      <c r="BG374" s="17" t="b">
        <f t="shared" ref="BG374" ca="1" si="9129">IF(BA374,IF(OR(BB374:BF374),FALSE,IF(Z374=0,FALSE,Z374&gt;0)),"")</f>
        <v>0</v>
      </c>
      <c r="BH374" s="17" t="b">
        <f t="shared" ref="BH374" ca="1" si="9130">IF(BA374,COUNTIF(BB374:BG374,TRUE)=1,"")</f>
        <v>0</v>
      </c>
      <c r="BI374" s="17">
        <f t="shared" ref="BI374" ca="1" si="9131">IF(BA374,IFERROR(MATCH(TRUE,BB374:BG374,0),7),"")</f>
        <v>7</v>
      </c>
      <c r="BJ374" s="17" t="b">
        <f t="shared" ref="BJ374" ca="1" si="9132">DF374&lt;&gt;""</f>
        <v>0</v>
      </c>
      <c r="BK374" s="17" t="str">
        <f t="shared" ref="BK374" ca="1" si="9133">IF(H374,IF(AND(NOT(BA374),AU374),AND(AC374=0,IF(CA374="",TRUE,CA374)),""),"")</f>
        <v/>
      </c>
      <c r="BL374" s="17" t="str">
        <f t="shared" ref="BL374" ca="1" si="9134">IF(H374,IF(AND(NOT(BA374),AU374),AC374&gt;0,""),"")</f>
        <v/>
      </c>
      <c r="BM374" s="17" t="str">
        <f t="shared" ref="BM374" ca="1" si="9135">IF(H374,IF(BA374,CHOOSE(BI374,"0","F","L","I","N",IF(AA374&gt;0.5,"N","S"),"0"),CHOOSE(MATCH(BU374,DataType,0),"S",IF(BK374,"I","N"),"D"  )),"")</f>
        <v>0</v>
      </c>
      <c r="BN374" s="17" t="str">
        <f t="shared" ref="BN374" ca="1" si="9136">IF(H374,IF(BJ374,"E",IF(BA374,CHOOSE(BI374,"0","F","L","I","N","S","0"),CHOOSE(MATCH(BU374,DataType,0),"S",IF(BK374,"I","N"),"D"  ))),"")</f>
        <v>0</v>
      </c>
      <c r="BO374" s="17" t="str">
        <f t="shared" ref="BO374" ca="1" si="9137">IF($H374,IF(BM374="0","",IF(AND(AR374,N374=2),"D",IF(BM374="S","N",IF(AL374,"O",IF(AM374,"I","N"))))),"")</f>
        <v/>
      </c>
      <c r="BP374" s="14" t="b">
        <f t="shared" ref="BP374" ca="1" si="9138">INDIRECT(ADDRESS(2,ROW(A374)-1,,,_sheetname_dataframe))&lt;&gt;""</f>
        <v>1</v>
      </c>
      <c r="BQ374" s="35"/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ref="DD374" ca="1" si="9139">IF(MID(DC374,1,1)="■",MID(DC374,2,LEN(DC374)),DC374)</f>
        <v/>
      </c>
      <c r="DE374" s="14" t="str">
        <f t="shared" ref="DE374" ca="1" si="9140">IF(DD374&lt;&gt;"",IF(MID(DD374,LEN(DD374),1)="■",MID(DD374,1,LEN(DD374)-1),DD374),"")</f>
        <v/>
      </c>
      <c r="DF374" s="14" t="str">
        <f t="shared" ref="DF374" ca="1" si="9141">IFERROR(IF(DE374&lt;&gt;"",SUBSTITUTE(DE374,"■",". "),""),"##INTERNAL_ERROR")</f>
        <v/>
      </c>
      <c r="DG374" s="14" t="str">
        <f t="shared" ref="DG374" ca="1" si="9142">IF(CN374&lt;&gt;0,"Variable name don't comply with the naming convention","")</f>
        <v/>
      </c>
      <c r="DH374" s="14" t="str">
        <f t="shared" ref="DH374" ca="1" si="9143">IF(CO374&lt;&gt;"","Duplicated name. " &amp; IF(ISERROR(FIND(" ",CO374)),"Duplicate have index " &amp; CO374, "Duplicates have indices: "&amp;SUBSTITUTE(CO374," ",", ")),"")</f>
        <v/>
      </c>
      <c r="DI374" s="14" t="str">
        <f t="shared" ref="DI374" ca="1" si="9144">IF(CP374&lt;&gt;"","Variable label exceed length 150","")</f>
        <v/>
      </c>
      <c r="DJ374" s="14" t="str">
        <f t="shared" ref="DJ374" ca="1" si="9145">IF(CQ374&lt;&gt;"","Duplicated variable label. " &amp; IF(ISERROR(FIND(" ",CQ374)),"Duplicate have index " &amp; CQ374, "Duplicates have indices: "&amp;SUBSTITUTE(CQ374," ",", ")),"")</f>
        <v/>
      </c>
      <c r="DK374" s="14" t="str">
        <f t="shared" ref="DK374" ca="1" si="9146">IF(CR374&lt;&gt;"","The following cases have values below declared theorethical min: " &amp;SUBSTITUTE(CR374," ",", "),"")</f>
        <v/>
      </c>
      <c r="DL374" s="14" t="str">
        <f t="shared" ref="DL374" ca="1" si="9147">IF(CS374&lt;&gt;"","The following cases have values above declared theorethical max: " &amp;SUBSTITUTE(CS374," ",", "),"")</f>
        <v/>
      </c>
      <c r="DM374" s="14" t="str">
        <f t="shared" ref="DM374" ca="1" si="9148">IF(CT374&lt;&gt;"","There are some cases with values not explicitly declared in the labels dictionary: " &amp;SUBSTITUTE(CT374," ",", "),"")</f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ref="DO374" ca="1" si="9149">IF(CV374&lt;&gt;"","The following records are missing in this required field: " &amp;SUBSTITUTE(CV374," ",", "),"")</f>
        <v/>
      </c>
      <c r="DP374" s="14" t="str">
        <f t="shared" ref="DP374" ca="1" si="9150">IF(CW374&lt;&gt;"","The following cases have non-integer values: " &amp;SUBSTITUTE(CW374," ",", "),"")</f>
        <v/>
      </c>
      <c r="DQ374" s="14" t="str">
        <f t="shared" ref="DQ374" ca="1" si="9151">IF(CX374&lt;&gt;"","The following cases are non-numeric: " &amp;SUBSTITUTE(CX374," ",", "),"")</f>
        <v/>
      </c>
      <c r="DR374" s="14" t="str">
        <f t="shared" ref="DR374" ca="1" si="9152">IF(CY374&lt;&gt;"","In the following cases " &amp; P374 &amp; " " &amp; LOWER(MID(AG374,1,1)) &amp; MID(AG374,2,LEN(AG374)) &amp; ": " &amp;SUBSTITUTE(CY374," ",", "),"")</f>
        <v/>
      </c>
      <c r="DS374" s="14" t="str">
        <f t="shared" ref="DS374" ca="1" si="9153">IF(CZ374&lt;&gt;"","In the following cases " &amp; P374 &amp; " " &amp; LOWER(MID(AJ374,1,1)) &amp; MID(AJ374,2,LEN(AJ374)) &amp; ": " &amp;SUBSTITUTE(CZ374," ",", "),"")</f>
        <v/>
      </c>
      <c r="DZ374" s="14" t="b">
        <f t="shared" ref="DZ374" ca="1" si="9154">OR(ED374&lt;&gt;"",EF374&lt;&gt;"",EG374&lt;&gt;"")</f>
        <v>0</v>
      </c>
      <c r="EA374" s="14" t="str">
        <f t="shared" ref="EA374" ca="1" si="9155">IF(EB374&lt;&gt;"",G374 &amp; " (" &amp; F374 &amp; ")","")</f>
        <v/>
      </c>
      <c r="EB374" s="14" t="str">
        <f t="shared" ref="EB374" ca="1" si="9156">IF(EE374&lt;&gt;"",EE374&amp;IF(ED374&lt;&gt;""," and "&amp;ED374,""),UPPER(MID(ED374,1,1)&amp;MID(ED374,2,LEN(ED374))))&amp; IF(OR(EF374&lt;&gt;"",EG374&lt;&gt;"")," and "&amp;IF(EF374&lt;&gt;"",LOWER(MID(EF374,1,1) &amp; MID(EF374,2,LEN(EF374))),"")&amp; IF(AND(EF374 &lt;&gt;"",EG374&lt;&gt;"")," and ","") &amp; IF(EG374&lt;&gt;"",LOWER(MID(EG374,1,1) &amp; MID(EG374,2,LEN(EG374))),""),"") &amp; IF(OR(EE374&lt;&gt;"",ED374&lt;&gt;"",EF374&lt;&gt;"",EG374&lt;&gt;""), ". ","")</f>
        <v/>
      </c>
      <c r="EC374" s="14" t="str">
        <f t="shared" ref="EC374" ca="1" si="9157">IF(EB374&lt;&gt;"",G374 &amp; " (" &amp; F374 &amp; "): " &amp; EB374,"")</f>
        <v/>
      </c>
      <c r="ED374" s="14" t="str">
        <f t="shared" ref="ED374" ca="1" si="9158">IF(H374,IF(W374&gt;0,IF(AND(AO374&lt;&gt;"",AP374&lt;&gt;""),"each value must be between " &amp; IF( AV374,IFERROR(TEXT(AO374,"rrrr-mm-dd") &amp;" (" &amp; AO374 &amp;")",AO374),AO374) &amp; " and " &amp; IF( AV374,IFERROR(TEXT(AP374,"rrrr-mm-dd") &amp;" (" &amp; AP374 &amp;")",AP374),AP374),IF(AO374&lt;&gt;"","each value must be above " &amp; IF( AV374,IFERROR(TEXT(AO374,"rrrr-mm-dd") &amp;" (" &amp; AO374 &amp;")",AO374),AO374), IF(AP374&lt;&gt;"","each value must be below " &amp; IF( AV374,IFERROR(TEXT(AP374,"rrrr-mm-dd") &amp;" (" &amp; AP374 &amp;")",AP374),AP374),""))),""),"")</f>
        <v/>
      </c>
      <c r="EE374" s="14" t="str">
        <f t="shared" ref="EE374" ca="1" si="9159">IF(H374,IF(OR(AQ374,AU374,AV374,AS374,AR374),
   "Values must be" &amp;
   IF(AR374," limited to predefinied list", IF(AQ374, " integers",IF(OR(AU374,AV374)," numeric",""))) &amp;
   IF(AS374,IF(OR(AR374,AQ374,AU374,AV374), " and ","") &amp; "non-missing",""),
""),"")</f>
        <v/>
      </c>
      <c r="EF374" s="14" t="str">
        <f t="shared" ref="EF374" ca="1" si="9160">IF($H374,AG374,"")</f>
        <v/>
      </c>
      <c r="EG374" s="14" t="str">
        <f t="shared" ref="EG374" ca="1" si="9161">IF($H374,AJ374,"")</f>
        <v/>
      </c>
      <c r="EM374" s="14" t="b">
        <f t="shared" ref="EM374" ca="1" si="9162">OR(EC374&lt;&gt;"",DF374&lt;&gt;"")</f>
        <v>0</v>
      </c>
      <c r="EN374" s="14" t="str">
        <f t="shared" ref="EN374" ca="1" si="9163">IF(EM374,C374,"")</f>
        <v/>
      </c>
      <c r="EO374" s="14" t="str">
        <f t="shared" ref="EO374" ca="1" si="9164">IF(EM374,F374,"")</f>
        <v/>
      </c>
      <c r="EP374" s="14" t="str">
        <f t="shared" ref="EP374" ca="1" si="9165">EC374</f>
        <v/>
      </c>
      <c r="EQ374" s="14" t="str">
        <f t="shared" ref="EQ374" ca="1" si="9166">DF374</f>
        <v/>
      </c>
    </row>
    <row r="375" spans="2:147" s="14" customFormat="1">
      <c r="B375" s="14" t="str">
        <f t="shared" ref="B375" ca="1" si="9167">DF375</f>
        <v/>
      </c>
      <c r="C375" s="14">
        <f t="shared" ref="C375" ca="1" si="9168">IF(OFFSET(B375,-1,COLUMN(VariableExists)-2),OFFSET(B375,-1,1)+1,OFFSET(B375,-1,1))</f>
        <v>349</v>
      </c>
      <c r="D375" s="14">
        <f t="shared" ref="D375" si="9169">ROW(A375)-2</f>
        <v>373</v>
      </c>
      <c r="E375" s="14" t="str">
        <f t="shared" ref="E375" ca="1" si="9170">IF(OR(G375="",ROW(G375)=2),"",IF(Z375&gt;0,"S",IF(AX375,IF(J375=2,"D","N"),"I")))</f>
        <v>N</v>
      </c>
      <c r="F375" s="14" t="str">
        <f t="shared" ref="F375" ca="1" si="9171">IF(H375,O375,"")</f>
        <v>q_103c_1</v>
      </c>
      <c r="G375" s="14" t="str">
        <f t="shared" ref="G375" ca="1" si="9172">IF(H375,P375,"")</f>
        <v>Which family member 3 had a history of Parkinson disease</v>
      </c>
      <c r="H375" s="14" t="b">
        <f t="shared" ref="H375" ca="1" si="9173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[DBTemplate.xlsm]labels!ABS3:ABS725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[DBTemplate.xlsm]labels!ABS3:ABS35</v>
      </c>
      <c r="L375" s="14" t="str">
        <f ca="1">IF($H375,IF($J375&gt;0,ADDRESS(3,(D375+1)*2,4,,"["&amp;wew!$G$7&amp;"]"&amp;_sheetname_labels)&amp;":"&amp;ADDRESS(2+J375,(D375+1)*2,4),""),"")</f>
        <v>[DBTemplate.xlsm]labels!ABT3:ABT35</v>
      </c>
      <c r="M375" s="14">
        <f t="shared" ref="M375" ca="1" si="9174">IF($H375,IF(J375&gt;0,COUNTA(INDIRECT(K375))-COUNT(INDIRECT(K375)),0),"")</f>
        <v>0</v>
      </c>
      <c r="N375" s="14">
        <f t="shared" ref="N375" ca="1" si="9175">IF(H375,J375-M375,"")</f>
        <v>33</v>
      </c>
      <c r="O375" s="14" t="str">
        <f t="shared" ref="O375" ca="1" si="9176">IF(INDIRECT(ADDRESS(2,D375+1,,,_sheetname_dataframe))="","",INDIRECT(ADDRESS(2,D375+1,,,_sheetname_dataframe)))</f>
        <v>q_103c_1</v>
      </c>
      <c r="P375" s="14" t="str">
        <f t="shared" ref="P375" ca="1" si="9177">IF(H375,IF(INDIRECT(ADDRESS(1,D375+1,,,_sheetname_dataframe))="","",INDIRECT(ADDRESS(1,D375+1,,,_sheetname_dataframe))),"")</f>
        <v>Which family member 3 had a history of Parkinson disease</v>
      </c>
      <c r="Q375" s="14" t="str">
        <f ca="1">IF($BP375,ADDRESS(3,D375+1,4,,"["&amp;wew!$G$7&amp;"]"&amp;_sheetname_dataframe)&amp;":"&amp;ADDRESS(2+ster!$C$14,D375+1,4),"")</f>
        <v>[DBTemplate.xlsm]data_frame!NJ3:NJ3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" ca="1" si="9178">IF(H375,S375-T375-W375,"")</f>
        <v>0</v>
      </c>
      <c r="AA375" s="12" t="str">
        <f t="shared" ref="AA375" ca="1" si="9179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" ca="1" si="9180">IF($H375,IF(AC375&lt;&gt;"",IF(AC375=0,1,IF(AC375/W375&lt;0.15,2,3)),0),"")</f>
        <v>1</v>
      </c>
      <c r="AE375" s="17" t="b">
        <f t="shared" ref="AE375" ca="1" si="9181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" ca="1" si="9182">IF(AE375,IF($H375,IF(INDIRECT(ADDRESS(1,D375+2,,,_sheetname_dataframe))="","",INDIRECT(ADDRESS(1,D375+2,,,_sheetname_dataframe))),""),"")</f>
        <v/>
      </c>
      <c r="AH375" s="17" t="b">
        <f t="shared" ref="AH375" ca="1" si="9183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" ca="1" si="9184">IF(AH375,IF($H375,IF(INDIRECT(ADDRESS(1,D375+3,,,_sheetname_dataframe))="","",INDIRECT(ADDRESS(1,D375+3,,,_sheetname_dataframe))),""),"")</f>
        <v/>
      </c>
      <c r="AK375" s="17" t="b">
        <f t="shared" ref="AK375" ca="1" si="9185">IF(H375,OR(AQ375,AD375=2),"")</f>
        <v>0</v>
      </c>
      <c r="AL375" s="17" t="b">
        <f t="shared" ref="AL375" ca="1" si="9186">IF($H375,IF(BV375&lt;&gt;"",IF(OR(BM375="F",BM375="L",BM375="I",BM375="D"),BV375&lt;&gt;0)),"")</f>
        <v>0</v>
      </c>
      <c r="AM375" s="17" t="b">
        <f t="shared" ref="AM375" ca="1" si="9187">IF($H375,AND(NOT(AL375),OR(IF(BW375&lt;&gt;"",IF(OR(BM375="F",BM375="L"),BW375&lt;&gt;0)),BM375="I",BM375="N",BM375="D")),"")</f>
        <v>0</v>
      </c>
      <c r="AN375" s="17">
        <f t="shared" ref="AN375" ca="1" si="9188">IF(COUNTA(INDIRECT(Q375))=0,0, IF(AND(AO375&lt;&gt;"",X375&lt;AO375),1,IF(AND(AP375&lt;&gt;"",Y375&gt;AP375),1,IF(AND(AQ375,AC375&gt;0),2,0))))</f>
        <v>0</v>
      </c>
      <c r="AO375" s="24" t="str">
        <f t="shared" ref="AO375" ca="1" si="9189">IF($H375,IF(BY375&lt;&gt;"",IF(ISNUMBER(BY375),BY375,""),""),"")</f>
        <v/>
      </c>
      <c r="AP375" s="24" t="str">
        <f t="shared" ref="AP375" ca="1" si="9190">IF($H375,IF(BZ375&lt;&gt;"",IF(ISNUMBER(BZ375),BZ375,""),""),"")</f>
        <v/>
      </c>
      <c r="AQ375" s="17" t="b">
        <f t="shared" ref="AQ375" ca="1" si="9191">IF(H375,IF(CA375&lt;&gt;"",AND(CA375&lt;&gt;0,CA375&lt;&gt;FALSE),FALSE),"")</f>
        <v>0</v>
      </c>
      <c r="AR375" s="17" t="b">
        <f t="shared" ref="AR375" ca="1" si="9192">IF(H375,IF(N375&gt;0,IF(BQ375&lt;&gt;"",BQ375&lt;&gt;0,FALSE),FALSE),"")</f>
        <v>0</v>
      </c>
      <c r="AS375" s="17" t="b">
        <f t="shared" ref="AS375" ca="1" si="9193">IF(H375,IF(BR375&lt;&gt;"",BR375&lt;&gt;0,FALSE),"")</f>
        <v>0</v>
      </c>
      <c r="AT375" s="17" t="b">
        <f t="shared" ref="AT375" ca="1" si="9194">IF(H375,IF(N375&gt;0,FALSE,IF(BU375&lt;&gt;"",MATCH(BU375,DataType,0)=1,FALSE)),"")</f>
        <v>0</v>
      </c>
      <c r="AU375" s="17" t="b">
        <f t="shared" ref="AU375" ca="1" si="9195">IF(H375,IF(N375&gt;0,TRUE,IF(BU375&lt;&gt;"",MATCH(BU375,DataType,0)=2,FALSE)),"")</f>
        <v>1</v>
      </c>
      <c r="AV375" s="17" t="b">
        <f t="shared" ref="AV375" ca="1" si="9196">IF(H375,IF(N375&gt;0,FALSE,IF(BU375&lt;&gt;"",MATCH(BU375,DataType,0)=3,FALSE)),"")</f>
        <v>0</v>
      </c>
      <c r="AW375" s="17" t="b">
        <f t="shared" ref="AW375" ca="1" si="9197">IF(H375,IF(W375&gt;0,Z375=0,FALSE),"")</f>
        <v>0</v>
      </c>
      <c r="AX375" s="14" t="b">
        <f t="array" aca="1" ref="AX375" ca="1">IF(H375,N375&gt;0,"")</f>
        <v>1</v>
      </c>
      <c r="AY375" s="17" t="str">
        <f t="shared" ref="AY375" ca="1" si="9198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" ca="1" si="9199">IF(H375,BU375="",FALSE)</f>
        <v>1</v>
      </c>
      <c r="BB375" s="17" t="b">
        <v>0</v>
      </c>
      <c r="BC375" s="17" t="b">
        <f t="shared" ref="BC375" ca="1" si="9200">IF(BA375,IF(N375&gt;0,AND(AZ375,Z375=0),FALSE),"")</f>
        <v>0</v>
      </c>
      <c r="BD375" s="17" t="b">
        <f t="shared" ref="BD375" ca="1" si="9201">IF(BA375,IF(N375&gt;0,AND(NOT(AZ375),Z375=0),FALSE),"")</f>
        <v>1</v>
      </c>
      <c r="BE375" s="17" t="str">
        <f t="shared" ref="BE375" ca="1" si="9202">IF(BA375,IF(AND(AW375,NOT(BB375),NOT(BC375),NOT(BD375)),AND(Z375=0,AC375=0,IF(CA375="",TRUE,CA375&lt;&gt;FALSE),FALSE),""))</f>
        <v/>
      </c>
      <c r="BF375" s="17" t="b">
        <f t="shared" ref="BF375" ca="1" si="9203">IF(BA375,IF(AND(AW375,NOT(BB375),NOT(BC375),NOT(BD375)),AND(Z375=0,OR(AC375&gt;0, IF(CA375="",FALSE,CA375=FALSE))),FALSE),"")</f>
        <v>0</v>
      </c>
      <c r="BG375" s="17" t="b">
        <f t="shared" ref="BG375" ca="1" si="9204">IF(BA375,IF(OR(BB375:BF375),FALSE,IF(Z375=0,FALSE,Z375&gt;0)),"")</f>
        <v>0</v>
      </c>
      <c r="BH375" s="17" t="b">
        <f t="shared" ref="BH375" ca="1" si="9205">IF(BA375,COUNTIF(BB375:BG375,TRUE)=1,"")</f>
        <v>1</v>
      </c>
      <c r="BI375" s="17">
        <f t="shared" ref="BI375" ca="1" si="9206">IF(BA375,IFERROR(MATCH(TRUE,BB375:BG375,0),7),"")</f>
        <v>3</v>
      </c>
      <c r="BJ375" s="17" t="b">
        <f t="shared" ref="BJ375" ca="1" si="9207">DF375&lt;&gt;""</f>
        <v>0</v>
      </c>
      <c r="BK375" s="17" t="str">
        <f t="shared" ref="BK375" ca="1" si="9208">IF(H375,IF(AND(NOT(BA375),AU375),AND(AC375=0,IF(CA375="",TRUE,CA375)),""),"")</f>
        <v/>
      </c>
      <c r="BL375" s="17" t="str">
        <f t="shared" ref="BL375" ca="1" si="9209">IF(H375,IF(AND(NOT(BA375),AU375),AC375&gt;0,""),"")</f>
        <v/>
      </c>
      <c r="BM375" s="17" t="str">
        <f t="shared" ref="BM375" ca="1" si="9210">IF(H375,IF(BA375,CHOOSE(BI375,"0","F","L","I","N",IF(AA375&gt;0.5,"N","S"),"0"),CHOOSE(MATCH(BU375,DataType,0),"S",IF(BK375,"I","N"),"D"  )),"")</f>
        <v>L</v>
      </c>
      <c r="BN375" s="17" t="str">
        <f t="shared" ref="BN375" ca="1" si="9211">IF(H375,IF(BJ375,"E",IF(BA375,CHOOSE(BI375,"0","F","L","I","N","S","0"),CHOOSE(MATCH(BU375,DataType,0),"S",IF(BK375,"I","N"),"D"  ))),"")</f>
        <v>L</v>
      </c>
      <c r="BO375" s="17" t="str">
        <f t="shared" ref="BO375" ca="1" si="9212">IF($H375,IF(BM375="0","",IF(AND(AR375,N375=2),"D",IF(BM375="S","N",IF(AL375,"O",IF(AM375,"I","N"))))),"")</f>
        <v>N</v>
      </c>
      <c r="BP375" s="14" t="b">
        <f t="shared" ref="BP375" ca="1" si="9213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" ca="1" si="9214">IF(MID(DC375,1,1)="■",MID(DC375,2,LEN(DC375)),DC375)</f>
        <v/>
      </c>
      <c r="DE375" s="14" t="str">
        <f t="shared" ref="DE375" ca="1" si="9215">IF(DD375&lt;&gt;"",IF(MID(DD375,LEN(DD375),1)="■",MID(DD375,1,LEN(DD375)-1),DD375),"")</f>
        <v/>
      </c>
      <c r="DF375" s="14" t="str">
        <f t="shared" ref="DF375" ca="1" si="9216">IFERROR(IF(DE375&lt;&gt;"",SUBSTITUTE(DE375,"■",". "),""),"##INTERNAL_ERROR")</f>
        <v/>
      </c>
      <c r="DG375" s="14" t="str">
        <f t="shared" ref="DG375" ca="1" si="9217">IF(CN375&lt;&gt;0,"Variable name don't comply with the naming convention","")</f>
        <v/>
      </c>
      <c r="DH375" s="14" t="str">
        <f t="shared" ref="DH375" ca="1" si="9218">IF(CO375&lt;&gt;"","Duplicated name. " &amp; IF(ISERROR(FIND(" ",CO375)),"Duplicate have index " &amp; CO375, "Duplicates have indices: "&amp;SUBSTITUTE(CO375," ",", ")),"")</f>
        <v/>
      </c>
      <c r="DI375" s="14" t="str">
        <f t="shared" ref="DI375" ca="1" si="9219">IF(CP375&lt;&gt;"","Variable label exceed length 150","")</f>
        <v/>
      </c>
      <c r="DJ375" s="14" t="str">
        <f t="shared" ref="DJ375" ca="1" si="9220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" ca="1" si="9221">IF(CR375&lt;&gt;"","The following cases have values below declared theorethical min: " &amp;SUBSTITUTE(CR375," ",", "),"")</f>
        <v/>
      </c>
      <c r="DL375" s="14" t="str">
        <f t="shared" ref="DL375" ca="1" si="9222">IF(CS375&lt;&gt;"","The following cases have values above declared theorethical max: " &amp;SUBSTITUTE(CS375," ",", "),"")</f>
        <v/>
      </c>
      <c r="DM375" s="14" t="str">
        <f t="shared" ref="DM375" ca="1" si="9223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" ca="1" si="9224">IF(CV375&lt;&gt;"","The following records are missing in this required field: " &amp;SUBSTITUTE(CV375," ",", "),"")</f>
        <v/>
      </c>
      <c r="DP375" s="14" t="str">
        <f t="shared" ref="DP375" ca="1" si="9225">IF(CW375&lt;&gt;"","The following cases have non-integer values: " &amp;SUBSTITUTE(CW375," ",", "),"")</f>
        <v/>
      </c>
      <c r="DQ375" s="14" t="str">
        <f t="shared" ref="DQ375" ca="1" si="9226">IF(CX375&lt;&gt;"","The following cases are non-numeric: " &amp;SUBSTITUTE(CX375," ",", "),"")</f>
        <v/>
      </c>
      <c r="DR375" s="14" t="str">
        <f t="shared" ref="DR375" ca="1" si="9227">IF(CY375&lt;&gt;"","In the following cases " &amp; P375 &amp; " " &amp; LOWER(MID(AG375,1,1)) &amp; MID(AG375,2,LEN(AG375)) &amp; ": " &amp;SUBSTITUTE(CY375," ",", "),"")</f>
        <v/>
      </c>
      <c r="DS375" s="14" t="str">
        <f t="shared" ref="DS375" ca="1" si="9228">IF(CZ375&lt;&gt;"","In the following cases " &amp; P375 &amp; " " &amp; LOWER(MID(AJ375,1,1)) &amp; MID(AJ375,2,LEN(AJ375)) &amp; ": " &amp;SUBSTITUTE(CZ375," ",", "),"")</f>
        <v/>
      </c>
      <c r="DZ375" s="14" t="b">
        <f t="shared" ref="DZ375" ca="1" si="9229">OR(ED375&lt;&gt;"",EF375&lt;&gt;"",EG375&lt;&gt;"")</f>
        <v>0</v>
      </c>
      <c r="EA375" s="14" t="str">
        <f t="shared" ref="EA375" ca="1" si="9230">IF(EB375&lt;&gt;"",G375 &amp; " (" &amp; F375 &amp; ")","")</f>
        <v>Which family member 3 had a history of Parkinson disease (q_103c_1)</v>
      </c>
      <c r="EB375" s="14" t="str">
        <f t="shared" ref="EB375" ca="1" si="9231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" ca="1" si="9232">IF(EB375&lt;&gt;"",G375 &amp; " (" &amp; F375 &amp; "): " &amp; EB375,"")</f>
        <v xml:space="preserve">Which family member 3 had a history of Parkinson disease (q_103c_1): Values must be numeric. </v>
      </c>
      <c r="ED375" s="14" t="str">
        <f t="shared" ref="ED375" ca="1" si="9233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" ca="1" si="9234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" ca="1" si="9235">IF($H375,AG375,"")</f>
        <v/>
      </c>
      <c r="EG375" s="14" t="str">
        <f t="shared" ref="EG375" ca="1" si="9236">IF($H375,AJ375,"")</f>
        <v/>
      </c>
      <c r="EM375" s="14" t="b">
        <f t="shared" ref="EM375" ca="1" si="9237">OR(EC375&lt;&gt;"",DF375&lt;&gt;"")</f>
        <v>1</v>
      </c>
      <c r="EN375" s="14">
        <f t="shared" ref="EN375" ca="1" si="9238">IF(EM375,C375,"")</f>
        <v>349</v>
      </c>
      <c r="EO375" s="14" t="str">
        <f t="shared" ref="EO375" ca="1" si="9239">IF(EM375,F375,"")</f>
        <v>q_103c_1</v>
      </c>
      <c r="EP375" s="14" t="str">
        <f t="shared" ref="EP375" ca="1" si="9240">EC375</f>
        <v xml:space="preserve">Which family member 3 had a history of Parkinson disease (q_103c_1): Values must be numeric. </v>
      </c>
      <c r="EQ375" s="14" t="str">
        <f t="shared" ref="EQ375" ca="1" si="9241">DF375</f>
        <v/>
      </c>
    </row>
    <row r="376" spans="2:147" s="14" customFormat="1">
      <c r="B376" s="14" t="str">
        <f t="shared" ref="B376" ca="1" si="9242">DF376</f>
        <v/>
      </c>
      <c r="C376" s="14">
        <f t="shared" ref="C376" ca="1" si="9243">IF(OFFSET(B376,-1,COLUMN(VariableExists)-2),OFFSET(B376,-1,1)+1,OFFSET(B376,-1,1))</f>
        <v>350</v>
      </c>
      <c r="D376" s="14">
        <f t="shared" ref="D376" si="9244">ROW(A376)-2</f>
        <v>374</v>
      </c>
      <c r="E376" s="14" t="str">
        <f t="shared" ref="E376" ca="1" si="9245">IF(OR(G376="",ROW(G376)=2),"",IF(Z376&gt;0,"S",IF(AX376,IF(J376=2,"D","N"),"I")))</f>
        <v>I</v>
      </c>
      <c r="F376" s="14" t="str">
        <f t="shared" ref="F376" ca="1" si="9246">IF(H376,O376,"")</f>
        <v>q_103c_2</v>
      </c>
      <c r="G376" s="14" t="str">
        <f t="shared" ref="G376" ca="1" si="9247">IF(H376,P376,"")</f>
        <v>How many family members 3 had a history of Parkinson disease</v>
      </c>
      <c r="H376" s="14" t="b">
        <f t="shared" ref="H376" ca="1" si="9248">IF(INDIRECT(ADDRESS(2,D376+1,,,_sheetname_dataframe))="",FALSE,MID(INDIRECT(ADDRESS(2,D376+1,,,_sheetname_dataframe)),1,1)&lt;&gt;".")</f>
        <v>1</v>
      </c>
      <c r="I376" s="14" t="str">
        <f ca="1">IF($H376,ADDRESS(3,(D376+1)*2-1,4,,"["&amp;wew!$G$7&amp;"]"&amp;_sheetname_labels)&amp;":"&amp;ADDRESS(2+ster!$B$20,(D376+1)*2-1,4),"")</f>
        <v>[DBTemplate.xlsm]labels!ABU3:ABU725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ref="M376" ca="1" si="9249">IF($H376,IF(J376&gt;0,COUNTA(INDIRECT(K376))-COUNT(INDIRECT(K376)),0),"")</f>
        <v>0</v>
      </c>
      <c r="N376" s="14">
        <f t="shared" ref="N376" ca="1" si="9250">IF(H376,J376-M376,"")</f>
        <v>0</v>
      </c>
      <c r="O376" s="14" t="str">
        <f t="shared" ref="O376" ca="1" si="9251">IF(INDIRECT(ADDRESS(2,D376+1,,,_sheetname_dataframe))="","",INDIRECT(ADDRESS(2,D376+1,,,_sheetname_dataframe)))</f>
        <v>q_103c_2</v>
      </c>
      <c r="P376" s="14" t="str">
        <f t="shared" ref="P376" ca="1" si="9252">IF(H376,IF(INDIRECT(ADDRESS(1,D376+1,,,_sheetname_dataframe))="","",INDIRECT(ADDRESS(1,D376+1,,,_sheetname_dataframe))),"")</f>
        <v>How many family members 3 had a history of Parkinson disease</v>
      </c>
      <c r="Q376" s="14" t="str">
        <f ca="1">IF($BP376,ADDRESS(3,D376+1,4,,"["&amp;wew!$G$7&amp;"]"&amp;_sheetname_dataframe)&amp;":"&amp;ADDRESS(2+ster!$C$14,D376+1,4),"")</f>
        <v>[DBTemplate.xlsm]data_frame!NK3:NK3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ref="Z376" ca="1" si="9253">IF(H376,S376-T376-W376,"")</f>
        <v>0</v>
      </c>
      <c r="AA376" s="12" t="str">
        <f t="shared" ref="AA376" ca="1" si="9254">IF(H376,IF(S376&gt;0,W376/(S376),"—"),"")</f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ref="AD376" ca="1" si="9255">IF($H376,IF(AC376&lt;&gt;"",IF(AC376=0,1,IF(AC376/W376&lt;0.15,2,3)),0),"")</f>
        <v>1</v>
      </c>
      <c r="AE376" s="17" t="b">
        <f t="shared" ref="AE376" ca="1" si="9256">IF(H376,OFFSET(O376,1,0)=".validation",FALSE)</f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ref="AG376" ca="1" si="9257">IF(AE376,IF($H376,IF(INDIRECT(ADDRESS(1,D376+2,,,_sheetname_dataframe))="","",INDIRECT(ADDRESS(1,D376+2,,,_sheetname_dataframe))),""),"")</f>
        <v/>
      </c>
      <c r="AH376" s="17" t="b">
        <f t="shared" ref="AH376" ca="1" si="9258">IF(H376,AND(AE376,OFFSET(O376,2,0)=".validation"),FALSE)</f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ref="AJ376" ca="1" si="9259">IF(AH376,IF($H376,IF(INDIRECT(ADDRESS(1,D376+3,,,_sheetname_dataframe))="","",INDIRECT(ADDRESS(1,D376+3,,,_sheetname_dataframe))),""),"")</f>
        <v/>
      </c>
      <c r="AK376" s="17" t="b">
        <f t="shared" ref="AK376" ca="1" si="9260">IF(H376,OR(AQ376,AD376=2),"")</f>
        <v>0</v>
      </c>
      <c r="AL376" s="17" t="b">
        <f t="shared" ref="AL376" ca="1" si="9261">IF($H376,IF(BV376&lt;&gt;"",IF(OR(BM376="F",BM376="L",BM376="I",BM376="D"),BV376&lt;&gt;0)),"")</f>
        <v>0</v>
      </c>
      <c r="AM376" s="17" t="b">
        <f t="shared" ref="AM376" ca="1" si="9262">IF($H376,AND(NOT(AL376),OR(IF(BW376&lt;&gt;"",IF(OR(BM376="F",BM376="L"),BW376&lt;&gt;0)),BM376="I",BM376="N",BM376="D")),"")</f>
        <v>0</v>
      </c>
      <c r="AN376" s="17">
        <f t="shared" ref="AN376" ca="1" si="9263">IF(COUNTA(INDIRECT(Q376))=0,0, IF(AND(AO376&lt;&gt;"",X376&lt;AO376),1,IF(AND(AP376&lt;&gt;"",Y376&gt;AP376),1,IF(AND(AQ376,AC376&gt;0),2,0))))</f>
        <v>0</v>
      </c>
      <c r="AO376" s="24" t="str">
        <f t="shared" ref="AO376" ca="1" si="9264">IF($H376,IF(BY376&lt;&gt;"",IF(ISNUMBER(BY376),BY376,""),""),"")</f>
        <v/>
      </c>
      <c r="AP376" s="24" t="str">
        <f t="shared" ref="AP376" ca="1" si="9265">IF($H376,IF(BZ376&lt;&gt;"",IF(ISNUMBER(BZ376),BZ376,""),""),"")</f>
        <v/>
      </c>
      <c r="AQ376" s="17" t="b">
        <f t="shared" ref="AQ376" ca="1" si="9266">IF(H376,IF(CA376&lt;&gt;"",AND(CA376&lt;&gt;0,CA376&lt;&gt;FALSE),FALSE),"")</f>
        <v>0</v>
      </c>
      <c r="AR376" s="17" t="b">
        <f t="shared" ref="AR376" ca="1" si="9267">IF(H376,IF(N376&gt;0,IF(BQ376&lt;&gt;"",BQ376&lt;&gt;0,FALSE),FALSE),"")</f>
        <v>0</v>
      </c>
      <c r="AS376" s="17" t="b">
        <f t="shared" ref="AS376" ca="1" si="9268">IF(H376,IF(BR376&lt;&gt;"",BR376&lt;&gt;0,FALSE),"")</f>
        <v>0</v>
      </c>
      <c r="AT376" s="17" t="b">
        <f t="shared" ref="AT376" ca="1" si="9269">IF(H376,IF(N376&gt;0,FALSE,IF(BU376&lt;&gt;"",MATCH(BU376,DataType,0)=1,FALSE)),"")</f>
        <v>0</v>
      </c>
      <c r="AU376" s="17" t="b">
        <f t="shared" ref="AU376" ca="1" si="9270">IF(H376,IF(N376&gt;0,TRUE,IF(BU376&lt;&gt;"",MATCH(BU376,DataType,0)=2,FALSE)),"")</f>
        <v>0</v>
      </c>
      <c r="AV376" s="17" t="b">
        <f t="shared" ref="AV376" ca="1" si="9271">IF(H376,IF(N376&gt;0,FALSE,IF(BU376&lt;&gt;"",MATCH(BU376,DataType,0)=3,FALSE)),"")</f>
        <v>0</v>
      </c>
      <c r="AW376" s="17" t="b">
        <f t="shared" ref="AW376" ca="1" si="9272">IF(H376,IF(W376&gt;0,Z376=0,FALSE),"")</f>
        <v>0</v>
      </c>
      <c r="AX376" s="14" t="b">
        <f t="array" aca="1" ref="AX376" ca="1">IF(H376,N376&gt;0,"")</f>
        <v>0</v>
      </c>
      <c r="AY376" s="17" t="str">
        <f t="shared" ref="AY376" ca="1" si="9273">IF(H376,IF(N376&gt;0,ADDRESS(ROW(VariablesOrigin)+1,COLUMN(VariablesOrigin)+1,4) &amp; ":" &amp; ADDRESS(ROW(VariablesOrigin)+N376,COLUMN(VariablesOrigin)+1,4),""),"")</f>
        <v/>
      </c>
      <c r="AZ376" s="17" t="str">
        <f t="array" aca="1" ref="AZ376" ca="1">IF(AY376&lt;&gt;"",SUM(1*ISERROR(MATCH(INDIRECT(AY376),INDIRECT(K376),0)))=0,"")</f>
        <v/>
      </c>
      <c r="BA376" s="17" t="b">
        <f t="shared" ref="BA376" ca="1" si="9274">IF(H376,BU376="",FALSE)</f>
        <v>1</v>
      </c>
      <c r="BB376" s="17" t="b">
        <v>0</v>
      </c>
      <c r="BC376" s="17" t="b">
        <f t="shared" ref="BC376" ca="1" si="9275">IF(BA376,IF(N376&gt;0,AND(AZ376,Z376=0),FALSE),"")</f>
        <v>0</v>
      </c>
      <c r="BD376" s="17" t="b">
        <f t="shared" ref="BD376" ca="1" si="9276">IF(BA376,IF(N376&gt;0,AND(NOT(AZ376),Z376=0),FALSE),"")</f>
        <v>0</v>
      </c>
      <c r="BE376" s="17" t="str">
        <f t="shared" ref="BE376" ca="1" si="9277">IF(BA376,IF(AND(AW376,NOT(BB376),NOT(BC376),NOT(BD376)),AND(Z376=0,AC376=0,IF(CA376="",TRUE,CA376&lt;&gt;FALSE),FALSE),""))</f>
        <v/>
      </c>
      <c r="BF376" s="17" t="b">
        <f t="shared" ref="BF376" ca="1" si="9278">IF(BA376,IF(AND(AW376,NOT(BB376),NOT(BC376),NOT(BD376)),AND(Z376=0,OR(AC376&gt;0, IF(CA376="",FALSE,CA376=FALSE))),FALSE),"")</f>
        <v>0</v>
      </c>
      <c r="BG376" s="17" t="b">
        <f t="shared" ref="BG376" ca="1" si="9279">IF(BA376,IF(OR(BB376:BF376),FALSE,IF(Z376=0,FALSE,Z376&gt;0)),"")</f>
        <v>0</v>
      </c>
      <c r="BH376" s="17" t="b">
        <f t="shared" ref="BH376" ca="1" si="9280">IF(BA376,COUNTIF(BB376:BG376,TRUE)=1,"")</f>
        <v>0</v>
      </c>
      <c r="BI376" s="17">
        <f t="shared" ref="BI376" ca="1" si="9281">IF(BA376,IFERROR(MATCH(TRUE,BB376:BG376,0),7),"")</f>
        <v>7</v>
      </c>
      <c r="BJ376" s="17" t="b">
        <f t="shared" ref="BJ376" ca="1" si="9282">DF376&lt;&gt;""</f>
        <v>0</v>
      </c>
      <c r="BK376" s="17" t="str">
        <f t="shared" ref="BK376" ca="1" si="9283">IF(H376,IF(AND(NOT(BA376),AU376),AND(AC376=0,IF(CA376="",TRUE,CA376)),""),"")</f>
        <v/>
      </c>
      <c r="BL376" s="17" t="str">
        <f t="shared" ref="BL376" ca="1" si="9284">IF(H376,IF(AND(NOT(BA376),AU376),AC376&gt;0,""),"")</f>
        <v/>
      </c>
      <c r="BM376" s="17" t="str">
        <f t="shared" ref="BM376" ca="1" si="9285">IF(H376,IF(BA376,CHOOSE(BI376,"0","F","L","I","N",IF(AA376&gt;0.5,"N","S"),"0"),CHOOSE(MATCH(BU376,DataType,0),"S",IF(BK376,"I","N"),"D"  )),"")</f>
        <v>0</v>
      </c>
      <c r="BN376" s="17" t="str">
        <f t="shared" ref="BN376" ca="1" si="9286">IF(H376,IF(BJ376,"E",IF(BA376,CHOOSE(BI376,"0","F","L","I","N","S","0"),CHOOSE(MATCH(BU376,DataType,0),"S",IF(BK376,"I","N"),"D"  ))),"")</f>
        <v>0</v>
      </c>
      <c r="BO376" s="17" t="str">
        <f t="shared" ref="BO376" ca="1" si="9287">IF($H376,IF(BM376="0","",IF(AND(AR376,N376=2),"D",IF(BM376="S","N",IF(AL376,"O",IF(AM376,"I","N"))))),"")</f>
        <v/>
      </c>
      <c r="BP376" s="14" t="b">
        <f t="shared" ref="BP376" ca="1" si="9288">INDIRECT(ADDRESS(2,ROW(A376)-1,,,_sheetname_dataframe))&lt;&gt;""</f>
        <v>1</v>
      </c>
      <c r="BQ376" s="35"/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ref="DD376" ca="1" si="9289">IF(MID(DC376,1,1)="■",MID(DC376,2,LEN(DC376)),DC376)</f>
        <v/>
      </c>
      <c r="DE376" s="14" t="str">
        <f t="shared" ref="DE376" ca="1" si="9290">IF(DD376&lt;&gt;"",IF(MID(DD376,LEN(DD376),1)="■",MID(DD376,1,LEN(DD376)-1),DD376),"")</f>
        <v/>
      </c>
      <c r="DF376" s="14" t="str">
        <f t="shared" ref="DF376" ca="1" si="9291">IFERROR(IF(DE376&lt;&gt;"",SUBSTITUTE(DE376,"■",". "),""),"##INTERNAL_ERROR")</f>
        <v/>
      </c>
      <c r="DG376" s="14" t="str">
        <f t="shared" ref="DG376" ca="1" si="9292">IF(CN376&lt;&gt;0,"Variable name don't comply with the naming convention","")</f>
        <v/>
      </c>
      <c r="DH376" s="14" t="str">
        <f t="shared" ref="DH376" ca="1" si="9293">IF(CO376&lt;&gt;"","Duplicated name. " &amp; IF(ISERROR(FIND(" ",CO376)),"Duplicate have index " &amp; CO376, "Duplicates have indices: "&amp;SUBSTITUTE(CO376," ",", ")),"")</f>
        <v/>
      </c>
      <c r="DI376" s="14" t="str">
        <f t="shared" ref="DI376" ca="1" si="9294">IF(CP376&lt;&gt;"","Variable label exceed length 150","")</f>
        <v/>
      </c>
      <c r="DJ376" s="14" t="str">
        <f t="shared" ref="DJ376" ca="1" si="9295">IF(CQ376&lt;&gt;"","Duplicated variable label. " &amp; IF(ISERROR(FIND(" ",CQ376)),"Duplicate have index " &amp; CQ376, "Duplicates have indices: "&amp;SUBSTITUTE(CQ376," ",", ")),"")</f>
        <v/>
      </c>
      <c r="DK376" s="14" t="str">
        <f t="shared" ref="DK376" ca="1" si="9296">IF(CR376&lt;&gt;"","The following cases have values below declared theorethical min: " &amp;SUBSTITUTE(CR376," ",", "),"")</f>
        <v/>
      </c>
      <c r="DL376" s="14" t="str">
        <f t="shared" ref="DL376" ca="1" si="9297">IF(CS376&lt;&gt;"","The following cases have values above declared theorethical max: " &amp;SUBSTITUTE(CS376," ",", "),"")</f>
        <v/>
      </c>
      <c r="DM376" s="14" t="str">
        <f t="shared" ref="DM376" ca="1" si="9298">IF(CT376&lt;&gt;"","There are some cases with values not explicitly declared in the labels dictionary: " &amp;SUBSTITUTE(CT376," ",", "),"")</f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ref="DO376" ca="1" si="9299">IF(CV376&lt;&gt;"","The following records are missing in this required field: " &amp;SUBSTITUTE(CV376," ",", "),"")</f>
        <v/>
      </c>
      <c r="DP376" s="14" t="str">
        <f t="shared" ref="DP376" ca="1" si="9300">IF(CW376&lt;&gt;"","The following cases have non-integer values: " &amp;SUBSTITUTE(CW376," ",", "),"")</f>
        <v/>
      </c>
      <c r="DQ376" s="14" t="str">
        <f t="shared" ref="DQ376" ca="1" si="9301">IF(CX376&lt;&gt;"","The following cases are non-numeric: " &amp;SUBSTITUTE(CX376," ",", "),"")</f>
        <v/>
      </c>
      <c r="DR376" s="14" t="str">
        <f t="shared" ref="DR376" ca="1" si="9302">IF(CY376&lt;&gt;"","In the following cases " &amp; P376 &amp; " " &amp; LOWER(MID(AG376,1,1)) &amp; MID(AG376,2,LEN(AG376)) &amp; ": " &amp;SUBSTITUTE(CY376," ",", "),"")</f>
        <v/>
      </c>
      <c r="DS376" s="14" t="str">
        <f t="shared" ref="DS376" ca="1" si="9303">IF(CZ376&lt;&gt;"","In the following cases " &amp; P376 &amp; " " &amp; LOWER(MID(AJ376,1,1)) &amp; MID(AJ376,2,LEN(AJ376)) &amp; ": " &amp;SUBSTITUTE(CZ376," ",", "),"")</f>
        <v/>
      </c>
      <c r="DZ376" s="14" t="b">
        <f t="shared" ref="DZ376" ca="1" si="9304">OR(ED376&lt;&gt;"",EF376&lt;&gt;"",EG376&lt;&gt;"")</f>
        <v>0</v>
      </c>
      <c r="EA376" s="14" t="str">
        <f t="shared" ref="EA376" ca="1" si="9305">IF(EB376&lt;&gt;"",G376 &amp; " (" &amp; F376 &amp; ")","")</f>
        <v/>
      </c>
      <c r="EB376" s="14" t="str">
        <f t="shared" ref="EB376" ca="1" si="9306">IF(EE376&lt;&gt;"",EE376&amp;IF(ED376&lt;&gt;""," and "&amp;ED376,""),UPPER(MID(ED376,1,1)&amp;MID(ED376,2,LEN(ED376))))&amp; IF(OR(EF376&lt;&gt;"",EG376&lt;&gt;"")," and "&amp;IF(EF376&lt;&gt;"",LOWER(MID(EF376,1,1) &amp; MID(EF376,2,LEN(EF376))),"")&amp; IF(AND(EF376 &lt;&gt;"",EG376&lt;&gt;"")," and ","") &amp; IF(EG376&lt;&gt;"",LOWER(MID(EG376,1,1) &amp; MID(EG376,2,LEN(EG376))),""),"") &amp; IF(OR(EE376&lt;&gt;"",ED376&lt;&gt;"",EF376&lt;&gt;"",EG376&lt;&gt;""), ". ","")</f>
        <v/>
      </c>
      <c r="EC376" s="14" t="str">
        <f t="shared" ref="EC376" ca="1" si="9307">IF(EB376&lt;&gt;"",G376 &amp; " (" &amp; F376 &amp; "): " &amp; EB376,"")</f>
        <v/>
      </c>
      <c r="ED376" s="14" t="str">
        <f t="shared" ref="ED376" ca="1" si="9308">IF(H376,IF(W376&gt;0,IF(AND(AO376&lt;&gt;"",AP376&lt;&gt;""),"each value must be between " &amp; IF( AV376,IFERROR(TEXT(AO376,"rrrr-mm-dd") &amp;" (" &amp; AO376 &amp;")",AO376),AO376) &amp; " and " &amp; IF( AV376,IFERROR(TEXT(AP376,"rrrr-mm-dd") &amp;" (" &amp; AP376 &amp;")",AP376),AP376),IF(AO376&lt;&gt;"","each value must be above " &amp; IF( AV376,IFERROR(TEXT(AO376,"rrrr-mm-dd") &amp;" (" &amp; AO376 &amp;")",AO376),AO376), IF(AP376&lt;&gt;"","each value must be below " &amp; IF( AV376,IFERROR(TEXT(AP376,"rrrr-mm-dd") &amp;" (" &amp; AP376 &amp;")",AP376),AP376),""))),""),"")</f>
        <v/>
      </c>
      <c r="EE376" s="14" t="str">
        <f t="shared" ref="EE376" ca="1" si="9309">IF(H376,IF(OR(AQ376,AU376,AV376,AS376,AR376),
   "Values must be" &amp;
   IF(AR376," limited to predefinied list", IF(AQ376, " integers",IF(OR(AU376,AV376)," numeric",""))) &amp;
   IF(AS376,IF(OR(AR376,AQ376,AU376,AV376), " and ","") &amp; "non-missing",""),
""),"")</f>
        <v/>
      </c>
      <c r="EF376" s="14" t="str">
        <f t="shared" ref="EF376" ca="1" si="9310">IF($H376,AG376,"")</f>
        <v/>
      </c>
      <c r="EG376" s="14" t="str">
        <f t="shared" ref="EG376" ca="1" si="9311">IF($H376,AJ376,"")</f>
        <v/>
      </c>
      <c r="EM376" s="14" t="b">
        <f t="shared" ref="EM376" ca="1" si="9312">OR(EC376&lt;&gt;"",DF376&lt;&gt;"")</f>
        <v>0</v>
      </c>
      <c r="EN376" s="14" t="str">
        <f t="shared" ref="EN376" ca="1" si="9313">IF(EM376,C376,"")</f>
        <v/>
      </c>
      <c r="EO376" s="14" t="str">
        <f t="shared" ref="EO376" ca="1" si="9314">IF(EM376,F376,"")</f>
        <v/>
      </c>
      <c r="EP376" s="14" t="str">
        <f t="shared" ref="EP376" ca="1" si="9315">EC376</f>
        <v/>
      </c>
      <c r="EQ376" s="14" t="str">
        <f t="shared" ref="EQ376" ca="1" si="9316">DF376</f>
        <v/>
      </c>
    </row>
    <row r="377" spans="2:147" s="14" customFormat="1">
      <c r="B377" s="14" t="str">
        <f t="shared" ref="B377" ca="1" si="9317">DF377</f>
        <v/>
      </c>
      <c r="C377" s="14">
        <f t="shared" ref="C377" ca="1" si="9318">IF(OFFSET(B377,-1,COLUMN(VariableExists)-2),OFFSET(B377,-1,1)+1,OFFSET(B377,-1,1))</f>
        <v>351</v>
      </c>
      <c r="D377" s="14">
        <f t="shared" ref="D377" si="9319">ROW(A377)-2</f>
        <v>375</v>
      </c>
      <c r="E377" s="14" t="str">
        <f t="shared" ref="E377" ca="1" si="9320">IF(OR(G377="",ROW(G377)=2),"",IF(Z377&gt;0,"S",IF(AX377,IF(J377=2,"D","N"),"I")))</f>
        <v>N</v>
      </c>
      <c r="F377" s="14" t="str">
        <f t="shared" ref="F377" ca="1" si="9321">IF(H377,O377,"")</f>
        <v>q_103d_1</v>
      </c>
      <c r="G377" s="14" t="str">
        <f t="shared" ref="G377" ca="1" si="9322">IF(H377,P377,"")</f>
        <v>Which family member 4 had a history of Parkinson disease</v>
      </c>
      <c r="H377" s="14" t="b">
        <f t="shared" ref="H377" ca="1" si="9323">IF(INDIRECT(ADDRESS(2,D377+1,,,_sheetname_dataframe))="",FALSE,MID(INDIRECT(ADDRESS(2,D377+1,,,_sheetname_dataframe)),1,1)&lt;&gt;".")</f>
        <v>1</v>
      </c>
      <c r="I377" s="14" t="str">
        <f ca="1">IF($H377,ADDRESS(3,(D377+1)*2-1,4,,"["&amp;wew!$G$7&amp;"]"&amp;_sheetname_labels)&amp;":"&amp;ADDRESS(2+ster!$B$20,(D377+1)*2-1,4),"")</f>
        <v>[DBTemplate.xlsm]labels!ABW3:ABW725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[DBTemplate.xlsm]labels!ABW3:ABW35</v>
      </c>
      <c r="L377" s="14" t="str">
        <f ca="1">IF($H377,IF($J377&gt;0,ADDRESS(3,(D377+1)*2,4,,"["&amp;wew!$G$7&amp;"]"&amp;_sheetname_labels)&amp;":"&amp;ADDRESS(2+J377,(D377+1)*2,4),""),"")</f>
        <v>[DBTemplate.xlsm]labels!ABX3:ABX35</v>
      </c>
      <c r="M377" s="14">
        <f t="shared" ref="M377" ca="1" si="9324">IF($H377,IF(J377&gt;0,COUNTA(INDIRECT(K377))-COUNT(INDIRECT(K377)),0),"")</f>
        <v>0</v>
      </c>
      <c r="N377" s="14">
        <f t="shared" ref="N377" ca="1" si="9325">IF(H377,J377-M377,"")</f>
        <v>33</v>
      </c>
      <c r="O377" s="14" t="str">
        <f t="shared" ref="O377" ca="1" si="9326">IF(INDIRECT(ADDRESS(2,D377+1,,,_sheetname_dataframe))="","",INDIRECT(ADDRESS(2,D377+1,,,_sheetname_dataframe)))</f>
        <v>q_103d_1</v>
      </c>
      <c r="P377" s="14" t="str">
        <f t="shared" ref="P377" ca="1" si="9327">IF(H377,IF(INDIRECT(ADDRESS(1,D377+1,,,_sheetname_dataframe))="","",INDIRECT(ADDRESS(1,D377+1,,,_sheetname_dataframe))),"")</f>
        <v>Which family member 4 had a history of Parkinson disease</v>
      </c>
      <c r="Q377" s="14" t="str">
        <f ca="1">IF($BP377,ADDRESS(3,D377+1,4,,"["&amp;wew!$G$7&amp;"]"&amp;_sheetname_dataframe)&amp;":"&amp;ADDRESS(2+ster!$C$14,D377+1,4),"")</f>
        <v>[DBTemplate.xlsm]data_frame!NL3:NL3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ref="Z377" ca="1" si="9328">IF(H377,S377-T377-W377,"")</f>
        <v>0</v>
      </c>
      <c r="AA377" s="12" t="str">
        <f t="shared" ref="AA377" ca="1" si="9329">IF(H377,IF(S377&gt;0,W377/(S377),"—"),"")</f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ref="AD377" ca="1" si="9330">IF($H377,IF(AC377&lt;&gt;"",IF(AC377=0,1,IF(AC377/W377&lt;0.15,2,3)),0),"")</f>
        <v>1</v>
      </c>
      <c r="AE377" s="17" t="b">
        <f t="shared" ref="AE377" ca="1" si="9331">IF(H377,OFFSET(O377,1,0)=".validation",FALSE)</f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ref="AG377" ca="1" si="9332">IF(AE377,IF($H377,IF(INDIRECT(ADDRESS(1,D377+2,,,_sheetname_dataframe))="","",INDIRECT(ADDRESS(1,D377+2,,,_sheetname_dataframe))),""),"")</f>
        <v/>
      </c>
      <c r="AH377" s="17" t="b">
        <f t="shared" ref="AH377" ca="1" si="9333">IF(H377,AND(AE377,OFFSET(O377,2,0)=".validation"),FALSE)</f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ref="AJ377" ca="1" si="9334">IF(AH377,IF($H377,IF(INDIRECT(ADDRESS(1,D377+3,,,_sheetname_dataframe))="","",INDIRECT(ADDRESS(1,D377+3,,,_sheetname_dataframe))),""),"")</f>
        <v/>
      </c>
      <c r="AK377" s="17" t="b">
        <f t="shared" ref="AK377" ca="1" si="9335">IF(H377,OR(AQ377,AD377=2),"")</f>
        <v>0</v>
      </c>
      <c r="AL377" s="17" t="b">
        <f t="shared" ref="AL377" ca="1" si="9336">IF($H377,IF(BV377&lt;&gt;"",IF(OR(BM377="F",BM377="L",BM377="I",BM377="D"),BV377&lt;&gt;0)),"")</f>
        <v>0</v>
      </c>
      <c r="AM377" s="17" t="b">
        <f t="shared" ref="AM377" ca="1" si="9337">IF($H377,AND(NOT(AL377),OR(IF(BW377&lt;&gt;"",IF(OR(BM377="F",BM377="L"),BW377&lt;&gt;0)),BM377="I",BM377="N",BM377="D")),"")</f>
        <v>0</v>
      </c>
      <c r="AN377" s="17">
        <f t="shared" ref="AN377" ca="1" si="9338">IF(COUNTA(INDIRECT(Q377))=0,0, IF(AND(AO377&lt;&gt;"",X377&lt;AO377),1,IF(AND(AP377&lt;&gt;"",Y377&gt;AP377),1,IF(AND(AQ377,AC377&gt;0),2,0))))</f>
        <v>0</v>
      </c>
      <c r="AO377" s="24" t="str">
        <f t="shared" ref="AO377" ca="1" si="9339">IF($H377,IF(BY377&lt;&gt;"",IF(ISNUMBER(BY377),BY377,""),""),"")</f>
        <v/>
      </c>
      <c r="AP377" s="24" t="str">
        <f t="shared" ref="AP377" ca="1" si="9340">IF($H377,IF(BZ377&lt;&gt;"",IF(ISNUMBER(BZ377),BZ377,""),""),"")</f>
        <v/>
      </c>
      <c r="AQ377" s="17" t="b">
        <f t="shared" ref="AQ377" ca="1" si="9341">IF(H377,IF(CA377&lt;&gt;"",AND(CA377&lt;&gt;0,CA377&lt;&gt;FALSE),FALSE),"")</f>
        <v>0</v>
      </c>
      <c r="AR377" s="17" t="b">
        <f t="shared" ref="AR377" ca="1" si="9342">IF(H377,IF(N377&gt;0,IF(BQ377&lt;&gt;"",BQ377&lt;&gt;0,FALSE),FALSE),"")</f>
        <v>0</v>
      </c>
      <c r="AS377" s="17" t="b">
        <f t="shared" ref="AS377" ca="1" si="9343">IF(H377,IF(BR377&lt;&gt;"",BR377&lt;&gt;0,FALSE),"")</f>
        <v>0</v>
      </c>
      <c r="AT377" s="17" t="b">
        <f t="shared" ref="AT377" ca="1" si="9344">IF(H377,IF(N377&gt;0,FALSE,IF(BU377&lt;&gt;"",MATCH(BU377,DataType,0)=1,FALSE)),"")</f>
        <v>0</v>
      </c>
      <c r="AU377" s="17" t="b">
        <f t="shared" ref="AU377" ca="1" si="9345">IF(H377,IF(N377&gt;0,TRUE,IF(BU377&lt;&gt;"",MATCH(BU377,DataType,0)=2,FALSE)),"")</f>
        <v>1</v>
      </c>
      <c r="AV377" s="17" t="b">
        <f t="shared" ref="AV377" ca="1" si="9346">IF(H377,IF(N377&gt;0,FALSE,IF(BU377&lt;&gt;"",MATCH(BU377,DataType,0)=3,FALSE)),"")</f>
        <v>0</v>
      </c>
      <c r="AW377" s="17" t="b">
        <f t="shared" ref="AW377" ca="1" si="9347">IF(H377,IF(W377&gt;0,Z377=0,FALSE),"")</f>
        <v>0</v>
      </c>
      <c r="AX377" s="14" t="b">
        <f t="array" aca="1" ref="AX377" ca="1">IF(H377,N377&gt;0,"")</f>
        <v>1</v>
      </c>
      <c r="AY377" s="17" t="str">
        <f t="shared" ref="AY377" ca="1" si="9348">IF(H377,IF(N377&gt;0,ADDRESS(ROW(VariablesOrigin)+1,COLUMN(VariablesOrigin)+1,4) &amp; ":" &amp; ADDRESS(ROW(VariablesOrigin)+N377,COLUMN(VariablesOrigin)+1,4),""),"")</f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ref="BA377" ca="1" si="9349">IF(H377,BU377="",FALSE)</f>
        <v>1</v>
      </c>
      <c r="BB377" s="17" t="b">
        <v>0</v>
      </c>
      <c r="BC377" s="17" t="b">
        <f t="shared" ref="BC377" ca="1" si="9350">IF(BA377,IF(N377&gt;0,AND(AZ377,Z377=0),FALSE),"")</f>
        <v>0</v>
      </c>
      <c r="BD377" s="17" t="b">
        <f t="shared" ref="BD377" ca="1" si="9351">IF(BA377,IF(N377&gt;0,AND(NOT(AZ377),Z377=0),FALSE),"")</f>
        <v>1</v>
      </c>
      <c r="BE377" s="17" t="str">
        <f t="shared" ref="BE377" ca="1" si="9352">IF(BA377,IF(AND(AW377,NOT(BB377),NOT(BC377),NOT(BD377)),AND(Z377=0,AC377=0,IF(CA377="",TRUE,CA377&lt;&gt;FALSE),FALSE),""))</f>
        <v/>
      </c>
      <c r="BF377" s="17" t="b">
        <f t="shared" ref="BF377" ca="1" si="9353">IF(BA377,IF(AND(AW377,NOT(BB377),NOT(BC377),NOT(BD377)),AND(Z377=0,OR(AC377&gt;0, IF(CA377="",FALSE,CA377=FALSE))),FALSE),"")</f>
        <v>0</v>
      </c>
      <c r="BG377" s="17" t="b">
        <f t="shared" ref="BG377" ca="1" si="9354">IF(BA377,IF(OR(BB377:BF377),FALSE,IF(Z377=0,FALSE,Z377&gt;0)),"")</f>
        <v>0</v>
      </c>
      <c r="BH377" s="17" t="b">
        <f t="shared" ref="BH377" ca="1" si="9355">IF(BA377,COUNTIF(BB377:BG377,TRUE)=1,"")</f>
        <v>1</v>
      </c>
      <c r="BI377" s="17">
        <f t="shared" ref="BI377" ca="1" si="9356">IF(BA377,IFERROR(MATCH(TRUE,BB377:BG377,0),7),"")</f>
        <v>3</v>
      </c>
      <c r="BJ377" s="17" t="b">
        <f t="shared" ref="BJ377" ca="1" si="9357">DF377&lt;&gt;""</f>
        <v>0</v>
      </c>
      <c r="BK377" s="17" t="str">
        <f t="shared" ref="BK377" ca="1" si="9358">IF(H377,IF(AND(NOT(BA377),AU377),AND(AC377=0,IF(CA377="",TRUE,CA377)),""),"")</f>
        <v/>
      </c>
      <c r="BL377" s="17" t="str">
        <f t="shared" ref="BL377" ca="1" si="9359">IF(H377,IF(AND(NOT(BA377),AU377),AC377&gt;0,""),"")</f>
        <v/>
      </c>
      <c r="BM377" s="17" t="str">
        <f t="shared" ref="BM377" ca="1" si="9360">IF(H377,IF(BA377,CHOOSE(BI377,"0","F","L","I","N",IF(AA377&gt;0.5,"N","S"),"0"),CHOOSE(MATCH(BU377,DataType,0),"S",IF(BK377,"I","N"),"D"  )),"")</f>
        <v>L</v>
      </c>
      <c r="BN377" s="17" t="str">
        <f t="shared" ref="BN377" ca="1" si="9361">IF(H377,IF(BJ377,"E",IF(BA377,CHOOSE(BI377,"0","F","L","I","N","S","0"),CHOOSE(MATCH(BU377,DataType,0),"S",IF(BK377,"I","N"),"D"  ))),"")</f>
        <v>L</v>
      </c>
      <c r="BO377" s="17" t="str">
        <f t="shared" ref="BO377" ca="1" si="9362">IF($H377,IF(BM377="0","",IF(AND(AR377,N377=2),"D",IF(BM377="S","N",IF(AL377,"O",IF(AM377,"I","N"))))),"")</f>
        <v>N</v>
      </c>
      <c r="BP377" s="14" t="b">
        <f t="shared" ref="BP377" ca="1" si="9363">INDIRECT(ADDRESS(2,ROW(A377)-1,,,_sheetname_dataframe))&lt;&gt;""</f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ref="DD377" ca="1" si="9364">IF(MID(DC377,1,1)="■",MID(DC377,2,LEN(DC377)),DC377)</f>
        <v/>
      </c>
      <c r="DE377" s="14" t="str">
        <f t="shared" ref="DE377" ca="1" si="9365">IF(DD377&lt;&gt;"",IF(MID(DD377,LEN(DD377),1)="■",MID(DD377,1,LEN(DD377)-1),DD377),"")</f>
        <v/>
      </c>
      <c r="DF377" s="14" t="str">
        <f t="shared" ref="DF377" ca="1" si="9366">IFERROR(IF(DE377&lt;&gt;"",SUBSTITUTE(DE377,"■",". "),""),"##INTERNAL_ERROR")</f>
        <v/>
      </c>
      <c r="DG377" s="14" t="str">
        <f t="shared" ref="DG377" ca="1" si="9367">IF(CN377&lt;&gt;0,"Variable name don't comply with the naming convention","")</f>
        <v/>
      </c>
      <c r="DH377" s="14" t="str">
        <f t="shared" ref="DH377" ca="1" si="9368">IF(CO377&lt;&gt;"","Duplicated name. " &amp; IF(ISERROR(FIND(" ",CO377)),"Duplicate have index " &amp; CO377, "Duplicates have indices: "&amp;SUBSTITUTE(CO377," ",", ")),"")</f>
        <v/>
      </c>
      <c r="DI377" s="14" t="str">
        <f t="shared" ref="DI377" ca="1" si="9369">IF(CP377&lt;&gt;"","Variable label exceed length 150","")</f>
        <v/>
      </c>
      <c r="DJ377" s="14" t="str">
        <f t="shared" ref="DJ377" ca="1" si="9370">IF(CQ377&lt;&gt;"","Duplicated variable label. " &amp; IF(ISERROR(FIND(" ",CQ377)),"Duplicate have index " &amp; CQ377, "Duplicates have indices: "&amp;SUBSTITUTE(CQ377," ",", ")),"")</f>
        <v/>
      </c>
      <c r="DK377" s="14" t="str">
        <f t="shared" ref="DK377" ca="1" si="9371">IF(CR377&lt;&gt;"","The following cases have values below declared theorethical min: " &amp;SUBSTITUTE(CR377," ",", "),"")</f>
        <v/>
      </c>
      <c r="DL377" s="14" t="str">
        <f t="shared" ref="DL377" ca="1" si="9372">IF(CS377&lt;&gt;"","The following cases have values above declared theorethical max: " &amp;SUBSTITUTE(CS377," ",", "),"")</f>
        <v/>
      </c>
      <c r="DM377" s="14" t="str">
        <f t="shared" ref="DM377" ca="1" si="9373">IF(CT377&lt;&gt;"","There are some cases with values not explicitly declared in the labels dictionary: " &amp;SUBSTITUTE(CT377," ",", "),"")</f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ref="DO377" ca="1" si="9374">IF(CV377&lt;&gt;"","The following records are missing in this required field: " &amp;SUBSTITUTE(CV377," ",", "),"")</f>
        <v/>
      </c>
      <c r="DP377" s="14" t="str">
        <f t="shared" ref="DP377" ca="1" si="9375">IF(CW377&lt;&gt;"","The following cases have non-integer values: " &amp;SUBSTITUTE(CW377," ",", "),"")</f>
        <v/>
      </c>
      <c r="DQ377" s="14" t="str">
        <f t="shared" ref="DQ377" ca="1" si="9376">IF(CX377&lt;&gt;"","The following cases are non-numeric: " &amp;SUBSTITUTE(CX377," ",", "),"")</f>
        <v/>
      </c>
      <c r="DR377" s="14" t="str">
        <f t="shared" ref="DR377" ca="1" si="9377">IF(CY377&lt;&gt;"","In the following cases " &amp; P377 &amp; " " &amp; LOWER(MID(AG377,1,1)) &amp; MID(AG377,2,LEN(AG377)) &amp; ": " &amp;SUBSTITUTE(CY377," ",", "),"")</f>
        <v/>
      </c>
      <c r="DS377" s="14" t="str">
        <f t="shared" ref="DS377" ca="1" si="9378">IF(CZ377&lt;&gt;"","In the following cases " &amp; P377 &amp; " " &amp; LOWER(MID(AJ377,1,1)) &amp; MID(AJ377,2,LEN(AJ377)) &amp; ": " &amp;SUBSTITUTE(CZ377," ",", "),"")</f>
        <v/>
      </c>
      <c r="DZ377" s="14" t="b">
        <f t="shared" ref="DZ377" ca="1" si="9379">OR(ED377&lt;&gt;"",EF377&lt;&gt;"",EG377&lt;&gt;"")</f>
        <v>0</v>
      </c>
      <c r="EA377" s="14" t="str">
        <f t="shared" ref="EA377" ca="1" si="9380">IF(EB377&lt;&gt;"",G377 &amp; " (" &amp; F377 &amp; ")","")</f>
        <v>Which family member 4 had a history of Parkinson disease (q_103d_1)</v>
      </c>
      <c r="EB377" s="14" t="str">
        <f t="shared" ref="EB377" ca="1" si="9381">IF(EE377&lt;&gt;"",EE377&amp;IF(ED377&lt;&gt;""," and "&amp;ED377,""),UPPER(MID(ED377,1,1)&amp;MID(ED377,2,LEN(ED377))))&amp; IF(OR(EF377&lt;&gt;"",EG377&lt;&gt;"")," and "&amp;IF(EF377&lt;&gt;"",LOWER(MID(EF377,1,1) &amp; MID(EF377,2,LEN(EF377))),"")&amp; IF(AND(EF377 &lt;&gt;"",EG377&lt;&gt;"")," and ","") &amp; IF(EG377&lt;&gt;"",LOWER(MID(EG377,1,1) &amp; MID(EG377,2,LEN(EG377))),""),"") &amp; IF(OR(EE377&lt;&gt;"",ED377&lt;&gt;"",EF377&lt;&gt;"",EG377&lt;&gt;""), ". ","")</f>
        <v xml:space="preserve">Values must be numeric. </v>
      </c>
      <c r="EC377" s="14" t="str">
        <f t="shared" ref="EC377" ca="1" si="9382">IF(EB377&lt;&gt;"",G377 &amp; " (" &amp; F377 &amp; "): " &amp; EB377,"")</f>
        <v xml:space="preserve">Which family member 4 had a history of Parkinson disease (q_103d_1): Values must be numeric. </v>
      </c>
      <c r="ED377" s="14" t="str">
        <f t="shared" ref="ED377" ca="1" si="9383">IF(H377,IF(W377&gt;0,IF(AND(AO377&lt;&gt;"",AP377&lt;&gt;""),"each value must be between " &amp; IF( AV377,IFERROR(TEXT(AO377,"rrrr-mm-dd") &amp;" (" &amp; AO377 &amp;")",AO377),AO377) &amp; " and " &amp; IF( AV377,IFERROR(TEXT(AP377,"rrrr-mm-dd") &amp;" (" &amp; AP377 &amp;")",AP377),AP377),IF(AO377&lt;&gt;"","each value must be above " &amp; IF( AV377,IFERROR(TEXT(AO377,"rrrr-mm-dd") &amp;" (" &amp; AO377 &amp;")",AO377),AO377), IF(AP377&lt;&gt;"","each value must be below " &amp; IF( AV377,IFERROR(TEXT(AP377,"rrrr-mm-dd") &amp;" (" &amp; AP377 &amp;")",AP377),AP377),""))),""),"")</f>
        <v/>
      </c>
      <c r="EE377" s="14" t="str">
        <f t="shared" ref="EE377" ca="1" si="9384">IF(H377,IF(OR(AQ377,AU377,AV377,AS377,AR377),
   "Values must be" &amp;
   IF(AR377," limited to predefinied list", IF(AQ377, " integers",IF(OR(AU377,AV377)," numeric",""))) &amp;
   IF(AS377,IF(OR(AR377,AQ377,AU377,AV377), " and ","") &amp; "non-missing",""),
""),"")</f>
        <v>Values must be numeric</v>
      </c>
      <c r="EF377" s="14" t="str">
        <f t="shared" ref="EF377" ca="1" si="9385">IF($H377,AG377,"")</f>
        <v/>
      </c>
      <c r="EG377" s="14" t="str">
        <f t="shared" ref="EG377" ca="1" si="9386">IF($H377,AJ377,"")</f>
        <v/>
      </c>
      <c r="EM377" s="14" t="b">
        <f t="shared" ref="EM377" ca="1" si="9387">OR(EC377&lt;&gt;"",DF377&lt;&gt;"")</f>
        <v>1</v>
      </c>
      <c r="EN377" s="14">
        <f t="shared" ref="EN377" ca="1" si="9388">IF(EM377,C377,"")</f>
        <v>351</v>
      </c>
      <c r="EO377" s="14" t="str">
        <f t="shared" ref="EO377" ca="1" si="9389">IF(EM377,F377,"")</f>
        <v>q_103d_1</v>
      </c>
      <c r="EP377" s="14" t="str">
        <f t="shared" ref="EP377" ca="1" si="9390">EC377</f>
        <v xml:space="preserve">Which family member 4 had a history of Parkinson disease (q_103d_1): Values must be numeric. </v>
      </c>
      <c r="EQ377" s="14" t="str">
        <f t="shared" ref="EQ377" ca="1" si="9391">DF377</f>
        <v/>
      </c>
    </row>
    <row r="378" spans="2:147" s="14" customFormat="1">
      <c r="B378" s="14" t="str">
        <f t="shared" ca="1" si="6950"/>
        <v/>
      </c>
      <c r="C378" s="14">
        <f t="shared" ca="1" si="6951"/>
        <v>352</v>
      </c>
      <c r="D378" s="14">
        <f t="shared" si="6952"/>
        <v>376</v>
      </c>
      <c r="E378" s="14" t="str">
        <f t="shared" ca="1" si="6953"/>
        <v>I</v>
      </c>
      <c r="F378" s="14" t="str">
        <f t="shared" ca="1" si="6954"/>
        <v>q_103d_2</v>
      </c>
      <c r="G378" s="14" t="str">
        <f t="shared" ca="1" si="6955"/>
        <v>How many family members 4 had a history of Parkinson disease</v>
      </c>
      <c r="H378" s="14" t="b">
        <f t="shared" ca="1" si="6956"/>
        <v>1</v>
      </c>
      <c r="I378" s="14" t="str">
        <f ca="1">IF($H378,ADDRESS(3,(D378+1)*2-1,4,,"["&amp;wew!$G$7&amp;"]"&amp;_sheetname_labels)&amp;":"&amp;ADDRESS(2+ster!$B$20,(D378+1)*2-1,4),"")</f>
        <v>[DBTemplate.xlsm]labels!ABY3:ABY725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6957"/>
        <v>0</v>
      </c>
      <c r="N378" s="14">
        <f t="shared" ca="1" si="6958"/>
        <v>0</v>
      </c>
      <c r="O378" s="14" t="str">
        <f t="shared" ca="1" si="6959"/>
        <v>q_103d_2</v>
      </c>
      <c r="P378" s="14" t="str">
        <f t="shared" ca="1" si="6960"/>
        <v>How many family members 4 had a history of Parkinson disease</v>
      </c>
      <c r="Q378" s="14" t="str">
        <f ca="1">IF($BP378,ADDRESS(3,D378+1,4,,"["&amp;wew!$G$7&amp;"]"&amp;_sheetname_dataframe)&amp;":"&amp;ADDRESS(2+ster!$C$14,D378+1,4),"")</f>
        <v>[DBTemplate.xlsm]data_frame!NM3:NM3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6961"/>
        <v>0</v>
      </c>
      <c r="AA378" s="12" t="str">
        <f t="shared" ca="1" si="6962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6963"/>
        <v>1</v>
      </c>
      <c r="AE378" s="17" t="b">
        <f t="shared" ca="1" si="6964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6965"/>
        <v/>
      </c>
      <c r="AH378" s="17" t="b">
        <f t="shared" ca="1" si="6966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6967"/>
        <v/>
      </c>
      <c r="AK378" s="17" t="b">
        <f t="shared" ca="1" si="6968"/>
        <v>0</v>
      </c>
      <c r="AL378" s="17" t="b">
        <f t="shared" ca="1" si="6969"/>
        <v>0</v>
      </c>
      <c r="AM378" s="17" t="b">
        <f t="shared" ca="1" si="6970"/>
        <v>0</v>
      </c>
      <c r="AN378" s="17">
        <f t="shared" ca="1" si="6971"/>
        <v>0</v>
      </c>
      <c r="AO378" s="24" t="str">
        <f t="shared" ca="1" si="6972"/>
        <v/>
      </c>
      <c r="AP378" s="24" t="str">
        <f t="shared" ca="1" si="6973"/>
        <v/>
      </c>
      <c r="AQ378" s="17" t="b">
        <f t="shared" ca="1" si="7305"/>
        <v>0</v>
      </c>
      <c r="AR378" s="17" t="b">
        <f t="shared" ca="1" si="6974"/>
        <v>0</v>
      </c>
      <c r="AS378" s="17" t="b">
        <f t="shared" ca="1" si="6975"/>
        <v>0</v>
      </c>
      <c r="AT378" s="17" t="b">
        <f t="shared" ca="1" si="6976"/>
        <v>0</v>
      </c>
      <c r="AU378" s="17" t="b">
        <f t="shared" ca="1" si="6977"/>
        <v>0</v>
      </c>
      <c r="AV378" s="17" t="b">
        <f t="shared" ca="1" si="6978"/>
        <v>0</v>
      </c>
      <c r="AW378" s="17" t="b">
        <f t="shared" ca="1" si="6979"/>
        <v>0</v>
      </c>
      <c r="AX378" s="14" t="b">
        <f t="array" aca="1" ref="AX378" ca="1">IF(H378,N378&gt;0,"")</f>
        <v>0</v>
      </c>
      <c r="AY378" s="17" t="str">
        <f t="shared" ca="1" si="6980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6981"/>
        <v>1</v>
      </c>
      <c r="BB378" s="17" t="b">
        <v>0</v>
      </c>
      <c r="BC378" s="17" t="b">
        <f t="shared" ca="1" si="6982"/>
        <v>0</v>
      </c>
      <c r="BD378" s="17" t="b">
        <f t="shared" ca="1" si="6983"/>
        <v>0</v>
      </c>
      <c r="BE378" s="17" t="str">
        <f t="shared" ca="1" si="7306"/>
        <v/>
      </c>
      <c r="BF378" s="17" t="b">
        <f t="shared" ca="1" si="7307"/>
        <v>0</v>
      </c>
      <c r="BG378" s="17" t="b">
        <f t="shared" ca="1" si="6984"/>
        <v>0</v>
      </c>
      <c r="BH378" s="17" t="b">
        <f t="shared" ca="1" si="6985"/>
        <v>0</v>
      </c>
      <c r="BI378" s="17">
        <f t="shared" ca="1" si="6986"/>
        <v>7</v>
      </c>
      <c r="BJ378" s="17" t="b">
        <f t="shared" ca="1" si="6987"/>
        <v>0</v>
      </c>
      <c r="BK378" s="17" t="str">
        <f t="shared" ca="1" si="7308"/>
        <v/>
      </c>
      <c r="BL378" s="17" t="str">
        <f t="shared" ca="1" si="6988"/>
        <v/>
      </c>
      <c r="BM378" s="17" t="str">
        <f t="shared" ca="1" si="6989"/>
        <v>0</v>
      </c>
      <c r="BN378" s="17" t="str">
        <f t="shared" ca="1" si="6990"/>
        <v>0</v>
      </c>
      <c r="BO378" s="17" t="str">
        <f t="shared" ca="1" si="6991"/>
        <v/>
      </c>
      <c r="BP378" s="14" t="b">
        <f t="shared" ca="1" si="6992"/>
        <v>1</v>
      </c>
      <c r="BQ378" s="35"/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6993"/>
        <v/>
      </c>
      <c r="DE378" s="14" t="str">
        <f t="shared" ca="1" si="6994"/>
        <v/>
      </c>
      <c r="DF378" s="14" t="str">
        <f t="shared" ca="1" si="6995"/>
        <v/>
      </c>
      <c r="DG378" s="14" t="str">
        <f t="shared" ca="1" si="6996"/>
        <v/>
      </c>
      <c r="DH378" s="14" t="str">
        <f t="shared" ca="1" si="6997"/>
        <v/>
      </c>
      <c r="DI378" s="14" t="str">
        <f t="shared" ca="1" si="6998"/>
        <v/>
      </c>
      <c r="DJ378" s="14" t="str">
        <f t="shared" ca="1" si="6999"/>
        <v/>
      </c>
      <c r="DK378" s="14" t="str">
        <f t="shared" ca="1" si="7000"/>
        <v/>
      </c>
      <c r="DL378" s="14" t="str">
        <f t="shared" ca="1" si="7001"/>
        <v/>
      </c>
      <c r="DM378" s="14" t="str">
        <f t="shared" ca="1" si="7002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7003"/>
        <v/>
      </c>
      <c r="DP378" s="14" t="str">
        <f t="shared" ca="1" si="7004"/>
        <v/>
      </c>
      <c r="DQ378" s="14" t="str">
        <f t="shared" ca="1" si="7005"/>
        <v/>
      </c>
      <c r="DR378" s="14" t="str">
        <f t="shared" ca="1" si="7006"/>
        <v/>
      </c>
      <c r="DS378" s="14" t="str">
        <f t="shared" ca="1" si="7007"/>
        <v/>
      </c>
      <c r="DZ378" s="14" t="b">
        <f t="shared" ca="1" si="7008"/>
        <v>0</v>
      </c>
      <c r="EA378" s="14" t="str">
        <f t="shared" ca="1" si="7009"/>
        <v/>
      </c>
      <c r="EB378" s="14" t="str">
        <f t="shared" ca="1" si="7010"/>
        <v/>
      </c>
      <c r="EC378" s="14" t="str">
        <f t="shared" ca="1" si="7011"/>
        <v/>
      </c>
      <c r="ED378" s="14" t="str">
        <f t="shared" ca="1" si="7012"/>
        <v/>
      </c>
      <c r="EE378" s="14" t="str">
        <f t="shared" ca="1" si="7013"/>
        <v/>
      </c>
      <c r="EF378" s="14" t="str">
        <f t="shared" ca="1" si="7014"/>
        <v/>
      </c>
      <c r="EG378" s="14" t="str">
        <f t="shared" ca="1" si="7015"/>
        <v/>
      </c>
      <c r="EM378" s="14" t="b">
        <f t="shared" ca="1" si="7016"/>
        <v>0</v>
      </c>
      <c r="EN378" s="14" t="str">
        <f t="shared" ca="1" si="7017"/>
        <v/>
      </c>
      <c r="EO378" s="14" t="str">
        <f t="shared" ca="1" si="7018"/>
        <v/>
      </c>
      <c r="EP378" s="14" t="str">
        <f t="shared" ca="1" si="7019"/>
        <v/>
      </c>
      <c r="EQ378" s="14" t="str">
        <f t="shared" ca="1" si="7020"/>
        <v/>
      </c>
    </row>
    <row r="379" spans="2:147" s="14" customFormat="1">
      <c r="B379" s="14" t="str">
        <f t="shared" ca="1" si="6950"/>
        <v/>
      </c>
      <c r="C379" s="14">
        <f t="shared" ca="1" si="6951"/>
        <v>353</v>
      </c>
      <c r="D379" s="14">
        <f t="shared" si="6952"/>
        <v>377</v>
      </c>
      <c r="E379" s="14" t="str">
        <f t="shared" ca="1" si="6953"/>
        <v>N</v>
      </c>
      <c r="F379" s="14" t="str">
        <f t="shared" ca="1" si="6954"/>
        <v>q_104a_1</v>
      </c>
      <c r="G379" s="14" t="str">
        <f t="shared" ca="1" si="6955"/>
        <v>Which family member 1 had a history of multiple scrlerosis</v>
      </c>
      <c r="H379" s="14" t="b">
        <f t="shared" ca="1" si="6956"/>
        <v>1</v>
      </c>
      <c r="I379" s="14" t="str">
        <f ca="1">IF($H379,ADDRESS(3,(D379+1)*2-1,4,,"["&amp;wew!$G$7&amp;"]"&amp;_sheetname_labels)&amp;":"&amp;ADDRESS(2+ster!$B$20,(D379+1)*2-1,4),"")</f>
        <v>[DBTemplate.xlsm]labels!ACA3:ACA725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[DBTemplate.xlsm]labels!ACA3:ACA35</v>
      </c>
      <c r="L379" s="14" t="str">
        <f ca="1">IF($H379,IF($J379&gt;0,ADDRESS(3,(D379+1)*2,4,,"["&amp;wew!$G$7&amp;"]"&amp;_sheetname_labels)&amp;":"&amp;ADDRESS(2+J379,(D379+1)*2,4),""),"")</f>
        <v>[DBTemplate.xlsm]labels!ACB3:ACB35</v>
      </c>
      <c r="M379" s="14">
        <f t="shared" ca="1" si="6957"/>
        <v>0</v>
      </c>
      <c r="N379" s="14">
        <f t="shared" ca="1" si="6958"/>
        <v>33</v>
      </c>
      <c r="O379" s="14" t="str">
        <f t="shared" ca="1" si="6959"/>
        <v>q_104a_1</v>
      </c>
      <c r="P379" s="14" t="str">
        <f t="shared" ca="1" si="6960"/>
        <v>Which family member 1 had a history of multiple scrlerosis</v>
      </c>
      <c r="Q379" s="14" t="str">
        <f ca="1">IF($BP379,ADDRESS(3,D379+1,4,,"["&amp;wew!$G$7&amp;"]"&amp;_sheetname_dataframe)&amp;":"&amp;ADDRESS(2+ster!$C$14,D379+1,4),"")</f>
        <v>[DBTemplate.xlsm]data_frame!NN3:NN3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6961"/>
        <v>0</v>
      </c>
      <c r="AA379" s="12" t="str">
        <f t="shared" ca="1" si="6962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6963"/>
        <v>1</v>
      </c>
      <c r="AE379" s="17" t="b">
        <f t="shared" ca="1" si="6964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6965"/>
        <v/>
      </c>
      <c r="AH379" s="17" t="b">
        <f t="shared" ca="1" si="6966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6967"/>
        <v/>
      </c>
      <c r="AK379" s="17" t="b">
        <f t="shared" ca="1" si="6968"/>
        <v>0</v>
      </c>
      <c r="AL379" s="17" t="b">
        <f t="shared" ca="1" si="6969"/>
        <v>0</v>
      </c>
      <c r="AM379" s="17" t="b">
        <f t="shared" ca="1" si="6970"/>
        <v>0</v>
      </c>
      <c r="AN379" s="17">
        <f t="shared" ca="1" si="6971"/>
        <v>0</v>
      </c>
      <c r="AO379" s="24" t="str">
        <f t="shared" ca="1" si="6972"/>
        <v/>
      </c>
      <c r="AP379" s="24" t="str">
        <f t="shared" ca="1" si="6973"/>
        <v/>
      </c>
      <c r="AQ379" s="17" t="b">
        <f t="shared" ca="1" si="7305"/>
        <v>0</v>
      </c>
      <c r="AR379" s="17" t="b">
        <f t="shared" ca="1" si="6974"/>
        <v>0</v>
      </c>
      <c r="AS379" s="17" t="b">
        <f t="shared" ca="1" si="6975"/>
        <v>0</v>
      </c>
      <c r="AT379" s="17" t="b">
        <f t="shared" ca="1" si="6976"/>
        <v>0</v>
      </c>
      <c r="AU379" s="17" t="b">
        <f t="shared" ca="1" si="6977"/>
        <v>1</v>
      </c>
      <c r="AV379" s="17" t="b">
        <f t="shared" ca="1" si="6978"/>
        <v>0</v>
      </c>
      <c r="AW379" s="17" t="b">
        <f t="shared" ca="1" si="6979"/>
        <v>0</v>
      </c>
      <c r="AX379" s="14" t="b">
        <f t="array" aca="1" ref="AX379" ca="1">IF(H379,N379&gt;0,"")</f>
        <v>1</v>
      </c>
      <c r="AY379" s="17" t="str">
        <f t="shared" ca="1" si="6980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6981"/>
        <v>1</v>
      </c>
      <c r="BB379" s="17" t="b">
        <v>0</v>
      </c>
      <c r="BC379" s="17" t="b">
        <f t="shared" ca="1" si="6982"/>
        <v>0</v>
      </c>
      <c r="BD379" s="17" t="b">
        <f t="shared" ca="1" si="6983"/>
        <v>1</v>
      </c>
      <c r="BE379" s="17" t="str">
        <f t="shared" ca="1" si="7306"/>
        <v/>
      </c>
      <c r="BF379" s="17" t="b">
        <f t="shared" ca="1" si="7307"/>
        <v>0</v>
      </c>
      <c r="BG379" s="17" t="b">
        <f t="shared" ca="1" si="6984"/>
        <v>0</v>
      </c>
      <c r="BH379" s="17" t="b">
        <f t="shared" ca="1" si="6985"/>
        <v>1</v>
      </c>
      <c r="BI379" s="17">
        <f t="shared" ca="1" si="6986"/>
        <v>3</v>
      </c>
      <c r="BJ379" s="17" t="b">
        <f t="shared" ca="1" si="6987"/>
        <v>0</v>
      </c>
      <c r="BK379" s="17" t="str">
        <f t="shared" ca="1" si="7308"/>
        <v/>
      </c>
      <c r="BL379" s="17" t="str">
        <f t="shared" ca="1" si="6988"/>
        <v/>
      </c>
      <c r="BM379" s="17" t="str">
        <f t="shared" ca="1" si="6989"/>
        <v>L</v>
      </c>
      <c r="BN379" s="17" t="str">
        <f t="shared" ca="1" si="6990"/>
        <v>L</v>
      </c>
      <c r="BO379" s="17" t="str">
        <f t="shared" ca="1" si="6991"/>
        <v>N</v>
      </c>
      <c r="BP379" s="14" t="b">
        <f t="shared" ca="1" si="6992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6993"/>
        <v/>
      </c>
      <c r="DE379" s="14" t="str">
        <f t="shared" ca="1" si="6994"/>
        <v/>
      </c>
      <c r="DF379" s="14" t="str">
        <f t="shared" ca="1" si="6995"/>
        <v/>
      </c>
      <c r="DG379" s="14" t="str">
        <f t="shared" ca="1" si="6996"/>
        <v/>
      </c>
      <c r="DH379" s="14" t="str">
        <f t="shared" ca="1" si="6997"/>
        <v/>
      </c>
      <c r="DI379" s="14" t="str">
        <f t="shared" ca="1" si="6998"/>
        <v/>
      </c>
      <c r="DJ379" s="14" t="str">
        <f t="shared" ca="1" si="6999"/>
        <v/>
      </c>
      <c r="DK379" s="14" t="str">
        <f t="shared" ca="1" si="7000"/>
        <v/>
      </c>
      <c r="DL379" s="14" t="str">
        <f t="shared" ca="1" si="7001"/>
        <v/>
      </c>
      <c r="DM379" s="14" t="str">
        <f t="shared" ca="1" si="7002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7003"/>
        <v/>
      </c>
      <c r="DP379" s="14" t="str">
        <f t="shared" ca="1" si="7004"/>
        <v/>
      </c>
      <c r="DQ379" s="14" t="str">
        <f t="shared" ca="1" si="7005"/>
        <v/>
      </c>
      <c r="DR379" s="14" t="str">
        <f t="shared" ca="1" si="7006"/>
        <v/>
      </c>
      <c r="DS379" s="14" t="str">
        <f t="shared" ca="1" si="7007"/>
        <v/>
      </c>
      <c r="DZ379" s="14" t="b">
        <f t="shared" ca="1" si="7008"/>
        <v>0</v>
      </c>
      <c r="EA379" s="14" t="str">
        <f t="shared" ca="1" si="7009"/>
        <v>Which family member 1 had a history of multiple scrlerosis (q_104a_1)</v>
      </c>
      <c r="EB379" s="14" t="str">
        <f t="shared" ca="1" si="7010"/>
        <v xml:space="preserve">Values must be numeric. </v>
      </c>
      <c r="EC379" s="14" t="str">
        <f t="shared" ca="1" si="7011"/>
        <v xml:space="preserve">Which family member 1 had a history of multiple scrlerosis (q_104a_1): Values must be numeric. </v>
      </c>
      <c r="ED379" s="14" t="str">
        <f t="shared" ca="1" si="7012"/>
        <v/>
      </c>
      <c r="EE379" s="14" t="str">
        <f t="shared" ca="1" si="7013"/>
        <v>Values must be numeric</v>
      </c>
      <c r="EF379" s="14" t="str">
        <f t="shared" ca="1" si="7014"/>
        <v/>
      </c>
      <c r="EG379" s="14" t="str">
        <f t="shared" ca="1" si="7015"/>
        <v/>
      </c>
      <c r="EM379" s="14" t="b">
        <f t="shared" ca="1" si="7016"/>
        <v>1</v>
      </c>
      <c r="EN379" s="14">
        <f t="shared" ca="1" si="7017"/>
        <v>353</v>
      </c>
      <c r="EO379" s="14" t="str">
        <f t="shared" ca="1" si="7018"/>
        <v>q_104a_1</v>
      </c>
      <c r="EP379" s="14" t="str">
        <f t="shared" ca="1" si="7019"/>
        <v xml:space="preserve">Which family member 1 had a history of multiple scrlerosis (q_104a_1): Values must be numeric. </v>
      </c>
      <c r="EQ379" s="14" t="str">
        <f t="shared" ca="1" si="7020"/>
        <v/>
      </c>
    </row>
    <row r="380" spans="2:147" s="14" customFormat="1">
      <c r="B380" s="14" t="str">
        <f t="shared" ca="1" si="6950"/>
        <v/>
      </c>
      <c r="C380" s="14">
        <f t="shared" ca="1" si="6951"/>
        <v>354</v>
      </c>
      <c r="D380" s="14">
        <f t="shared" si="6952"/>
        <v>378</v>
      </c>
      <c r="E380" s="14" t="str">
        <f t="shared" ca="1" si="6953"/>
        <v>I</v>
      </c>
      <c r="F380" s="14" t="str">
        <f t="shared" ca="1" si="6954"/>
        <v>q_104a_2</v>
      </c>
      <c r="G380" s="14" t="str">
        <f t="shared" ca="1" si="6955"/>
        <v>How many family members 1 had a history of multiple scrlerosis</v>
      </c>
      <c r="H380" s="14" t="b">
        <f t="shared" ca="1" si="6956"/>
        <v>1</v>
      </c>
      <c r="I380" s="14" t="str">
        <f ca="1">IF($H380,ADDRESS(3,(D380+1)*2-1,4,,"["&amp;wew!$G$7&amp;"]"&amp;_sheetname_labels)&amp;":"&amp;ADDRESS(2+ster!$B$20,(D380+1)*2-1,4),"")</f>
        <v>[DBTemplate.xlsm]labels!ACC3:ACC725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6957"/>
        <v>0</v>
      </c>
      <c r="N380" s="14">
        <f t="shared" ca="1" si="6958"/>
        <v>0</v>
      </c>
      <c r="O380" s="14" t="str">
        <f t="shared" ca="1" si="6959"/>
        <v>q_104a_2</v>
      </c>
      <c r="P380" s="14" t="str">
        <f t="shared" ca="1" si="6960"/>
        <v>How many family members 1 had a history of multiple scrlerosis</v>
      </c>
      <c r="Q380" s="14" t="str">
        <f ca="1">IF($BP380,ADDRESS(3,D380+1,4,,"["&amp;wew!$G$7&amp;"]"&amp;_sheetname_dataframe)&amp;":"&amp;ADDRESS(2+ster!$C$14,D380+1,4),"")</f>
        <v>[DBTemplate.xlsm]data_frame!NO3:NO3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6961"/>
        <v>0</v>
      </c>
      <c r="AA380" s="12" t="str">
        <f t="shared" ca="1" si="6962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6963"/>
        <v>1</v>
      </c>
      <c r="AE380" s="17" t="b">
        <f t="shared" ca="1" si="6964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6965"/>
        <v/>
      </c>
      <c r="AH380" s="17" t="b">
        <f t="shared" ca="1" si="6966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6967"/>
        <v/>
      </c>
      <c r="AK380" s="17" t="b">
        <f t="shared" ca="1" si="6968"/>
        <v>0</v>
      </c>
      <c r="AL380" s="17" t="b">
        <f t="shared" ca="1" si="6969"/>
        <v>0</v>
      </c>
      <c r="AM380" s="17" t="b">
        <f t="shared" ca="1" si="6970"/>
        <v>1</v>
      </c>
      <c r="AN380" s="17">
        <f t="shared" ca="1" si="6971"/>
        <v>0</v>
      </c>
      <c r="AO380" s="24" t="str">
        <f t="shared" ca="1" si="6972"/>
        <v/>
      </c>
      <c r="AP380" s="24" t="str">
        <f t="shared" ca="1" si="6973"/>
        <v/>
      </c>
      <c r="AQ380" s="17" t="b">
        <f t="shared" ca="1" si="7305"/>
        <v>0</v>
      </c>
      <c r="AR380" s="17" t="b">
        <f t="shared" ca="1" si="6974"/>
        <v>0</v>
      </c>
      <c r="AS380" s="17" t="b">
        <f t="shared" ca="1" si="6975"/>
        <v>0</v>
      </c>
      <c r="AT380" s="17" t="b">
        <f t="shared" ca="1" si="6976"/>
        <v>0</v>
      </c>
      <c r="AU380" s="17" t="b">
        <f t="shared" ca="1" si="6977"/>
        <v>1</v>
      </c>
      <c r="AV380" s="17" t="b">
        <f t="shared" ca="1" si="6978"/>
        <v>0</v>
      </c>
      <c r="AW380" s="17" t="b">
        <f t="shared" ca="1" si="6979"/>
        <v>0</v>
      </c>
      <c r="AX380" s="14" t="b">
        <f t="array" aca="1" ref="AX380" ca="1">IF(H380,N380&gt;0,"")</f>
        <v>0</v>
      </c>
      <c r="AY380" s="17" t="str">
        <f t="shared" ca="1" si="6980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6981"/>
        <v>0</v>
      </c>
      <c r="BB380" s="17" t="b">
        <v>0</v>
      </c>
      <c r="BC380" s="17" t="str">
        <f t="shared" ca="1" si="6982"/>
        <v/>
      </c>
      <c r="BD380" s="17" t="str">
        <f t="shared" ca="1" si="6983"/>
        <v/>
      </c>
      <c r="BE380" s="17" t="b">
        <f t="shared" ca="1" si="7306"/>
        <v>0</v>
      </c>
      <c r="BF380" s="17" t="str">
        <f t="shared" ca="1" si="7307"/>
        <v/>
      </c>
      <c r="BG380" s="17" t="str">
        <f t="shared" ca="1" si="6984"/>
        <v/>
      </c>
      <c r="BH380" s="17" t="str">
        <f t="shared" ca="1" si="6985"/>
        <v/>
      </c>
      <c r="BI380" s="17" t="str">
        <f t="shared" ca="1" si="6986"/>
        <v/>
      </c>
      <c r="BJ380" s="17" t="b">
        <f t="shared" ca="1" si="6987"/>
        <v>0</v>
      </c>
      <c r="BK380" s="17" t="b">
        <f t="shared" ca="1" si="7308"/>
        <v>1</v>
      </c>
      <c r="BL380" s="17" t="b">
        <f t="shared" ca="1" si="6988"/>
        <v>0</v>
      </c>
      <c r="BM380" s="17" t="str">
        <f t="shared" ca="1" si="6989"/>
        <v>I</v>
      </c>
      <c r="BN380" s="17" t="str">
        <f t="shared" ca="1" si="6990"/>
        <v>I</v>
      </c>
      <c r="BO380" s="17" t="str">
        <f t="shared" ca="1" si="6991"/>
        <v>I</v>
      </c>
      <c r="BP380" s="14" t="b">
        <f t="shared" ca="1" si="6992"/>
        <v>1</v>
      </c>
      <c r="BQ380" s="35"/>
      <c r="BU380" s="14" t="s">
        <v>387</v>
      </c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6993"/>
        <v/>
      </c>
      <c r="DE380" s="14" t="str">
        <f t="shared" ca="1" si="6994"/>
        <v/>
      </c>
      <c r="DF380" s="14" t="str">
        <f t="shared" ca="1" si="6995"/>
        <v/>
      </c>
      <c r="DG380" s="14" t="str">
        <f t="shared" ca="1" si="6996"/>
        <v/>
      </c>
      <c r="DH380" s="14" t="str">
        <f t="shared" ca="1" si="6997"/>
        <v/>
      </c>
      <c r="DI380" s="14" t="str">
        <f t="shared" ca="1" si="6998"/>
        <v/>
      </c>
      <c r="DJ380" s="14" t="str">
        <f t="shared" ca="1" si="6999"/>
        <v/>
      </c>
      <c r="DK380" s="14" t="str">
        <f t="shared" ca="1" si="7000"/>
        <v/>
      </c>
      <c r="DL380" s="14" t="str">
        <f t="shared" ca="1" si="7001"/>
        <v/>
      </c>
      <c r="DM380" s="14" t="str">
        <f t="shared" ca="1" si="7002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7003"/>
        <v/>
      </c>
      <c r="DP380" s="14" t="str">
        <f t="shared" ca="1" si="7004"/>
        <v/>
      </c>
      <c r="DQ380" s="14" t="str">
        <f t="shared" ca="1" si="7005"/>
        <v/>
      </c>
      <c r="DR380" s="14" t="str">
        <f t="shared" ca="1" si="7006"/>
        <v/>
      </c>
      <c r="DS380" s="14" t="str">
        <f t="shared" ca="1" si="7007"/>
        <v/>
      </c>
      <c r="DZ380" s="14" t="b">
        <f t="shared" ca="1" si="7008"/>
        <v>0</v>
      </c>
      <c r="EA380" s="14" t="str">
        <f t="shared" ca="1" si="7009"/>
        <v>How many family members 1 had a history of multiple scrlerosis (q_104a_2)</v>
      </c>
      <c r="EB380" s="14" t="str">
        <f t="shared" ca="1" si="7010"/>
        <v xml:space="preserve">Values must be numeric. </v>
      </c>
      <c r="EC380" s="14" t="str">
        <f t="shared" ca="1" si="7011"/>
        <v xml:space="preserve">How many family members 1 had a history of multiple scrlerosis (q_104a_2): Values must be numeric. </v>
      </c>
      <c r="ED380" s="14" t="str">
        <f t="shared" ca="1" si="7012"/>
        <v/>
      </c>
      <c r="EE380" s="14" t="str">
        <f t="shared" ca="1" si="7013"/>
        <v>Values must be numeric</v>
      </c>
      <c r="EF380" s="14" t="str">
        <f t="shared" ca="1" si="7014"/>
        <v/>
      </c>
      <c r="EG380" s="14" t="str">
        <f t="shared" ca="1" si="7015"/>
        <v/>
      </c>
      <c r="EM380" s="14" t="b">
        <f t="shared" ca="1" si="7016"/>
        <v>1</v>
      </c>
      <c r="EN380" s="14">
        <f t="shared" ca="1" si="7017"/>
        <v>354</v>
      </c>
      <c r="EO380" s="14" t="str">
        <f t="shared" ca="1" si="7018"/>
        <v>q_104a_2</v>
      </c>
      <c r="EP380" s="14" t="str">
        <f t="shared" ca="1" si="7019"/>
        <v xml:space="preserve">How many family members 1 had a history of multiple scrlerosis (q_104a_2): Values must be numeric. </v>
      </c>
      <c r="EQ380" s="14" t="str">
        <f t="shared" ca="1" si="7020"/>
        <v/>
      </c>
    </row>
    <row r="381" spans="2:147" s="14" customFormat="1">
      <c r="B381" s="14" t="str">
        <f t="shared" ref="B381:B424" ca="1" si="9392">DF381</f>
        <v/>
      </c>
      <c r="C381" s="14">
        <f t="shared" ref="C381:C424" ca="1" si="9393">IF(OFFSET(B381,-1,COLUMN(VariableExists)-2),OFFSET(B381,-1,1)+1,OFFSET(B381,-1,1))</f>
        <v>355</v>
      </c>
      <c r="D381" s="14">
        <f t="shared" ref="D381:D424" si="9394">ROW(A381)-2</f>
        <v>379</v>
      </c>
      <c r="E381" s="14" t="str">
        <f t="shared" ref="E381:E424" ca="1" si="9395">IF(OR(G381="",ROW(G381)=2),"",IF(Z381&gt;0,"S",IF(AX381,IF(J381=2,"D","N"),"I")))</f>
        <v>N</v>
      </c>
      <c r="F381" s="14" t="str">
        <f t="shared" ref="F381:F424" ca="1" si="9396">IF(H381,O381,"")</f>
        <v>q_104b_1</v>
      </c>
      <c r="G381" s="14" t="str">
        <f t="shared" ref="G381:G424" ca="1" si="9397">IF(H381,P381,"")</f>
        <v>Which family member 2 had a history of multiple scrlerosis</v>
      </c>
      <c r="H381" s="14" t="b">
        <f t="shared" ref="H381:H424" ca="1" si="9398">IF(INDIRECT(ADDRESS(2,D381+1,,,_sheetname_dataframe))="",FALSE,MID(INDIRECT(ADDRESS(2,D381+1,,,_sheetname_dataframe)),1,1)&lt;&gt;".")</f>
        <v>1</v>
      </c>
      <c r="I381" s="14" t="str">
        <f ca="1">IF($H381,ADDRESS(3,(D381+1)*2-1,4,,"["&amp;wew!$G$7&amp;"]"&amp;_sheetname_labels)&amp;":"&amp;ADDRESS(2+ster!$B$20,(D381+1)*2-1,4),"")</f>
        <v>[DBTemplate.xlsm]labels!ACE3:ACE725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[DBTemplate.xlsm]labels!ACE3:ACE35</v>
      </c>
      <c r="L381" s="14" t="str">
        <f ca="1">IF($H381,IF($J381&gt;0,ADDRESS(3,(D381+1)*2,4,,"["&amp;wew!$G$7&amp;"]"&amp;_sheetname_labels)&amp;":"&amp;ADDRESS(2+J381,(D381+1)*2,4),""),"")</f>
        <v>[DBTemplate.xlsm]labels!ACF3:ACF35</v>
      </c>
      <c r="M381" s="14">
        <f t="shared" ref="M381:M424" ca="1" si="9399">IF($H381,IF(J381&gt;0,COUNTA(INDIRECT(K381))-COUNT(INDIRECT(K381)),0),"")</f>
        <v>0</v>
      </c>
      <c r="N381" s="14">
        <f t="shared" ref="N381:N424" ca="1" si="9400">IF(H381,J381-M381,"")</f>
        <v>33</v>
      </c>
      <c r="O381" s="14" t="str">
        <f t="shared" ref="O381:O424" ca="1" si="9401">IF(INDIRECT(ADDRESS(2,D381+1,,,_sheetname_dataframe))="","",INDIRECT(ADDRESS(2,D381+1,,,_sheetname_dataframe)))</f>
        <v>q_104b_1</v>
      </c>
      <c r="P381" s="14" t="str">
        <f t="shared" ref="P381:P424" ca="1" si="9402">IF(H381,IF(INDIRECT(ADDRESS(1,D381+1,,,_sheetname_dataframe))="","",INDIRECT(ADDRESS(1,D381+1,,,_sheetname_dataframe))),"")</f>
        <v>Which family member 2 had a history of multiple scrlerosis</v>
      </c>
      <c r="Q381" s="14" t="str">
        <f ca="1">IF($BP381,ADDRESS(3,D381+1,4,,"["&amp;wew!$G$7&amp;"]"&amp;_sheetname_dataframe)&amp;":"&amp;ADDRESS(2+ster!$C$14,D381+1,4),"")</f>
        <v>[DBTemplate.xlsm]data_frame!NP3:NP3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ref="Z381:Z424" ca="1" si="9403">IF(H381,S381-T381-W381,"")</f>
        <v>0</v>
      </c>
      <c r="AA381" s="12" t="str">
        <f t="shared" ref="AA381:AA424" ca="1" si="9404">IF(H381,IF(S381&gt;0,W381/(S381),"—"),"")</f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ref="AD381:AD424" ca="1" si="9405">IF($H381,IF(AC381&lt;&gt;"",IF(AC381=0,1,IF(AC381/W381&lt;0.15,2,3)),0),"")</f>
        <v>1</v>
      </c>
      <c r="AE381" s="17" t="b">
        <f t="shared" ref="AE381:AE424" ca="1" si="9406">IF(H381,OFFSET(O381,1,0)=".validation",FALSE)</f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ref="AG381:AG424" ca="1" si="9407">IF(AE381,IF($H381,IF(INDIRECT(ADDRESS(1,D381+2,,,_sheetname_dataframe))="","",INDIRECT(ADDRESS(1,D381+2,,,_sheetname_dataframe))),""),"")</f>
        <v/>
      </c>
      <c r="AH381" s="17" t="b">
        <f t="shared" ref="AH381:AH424" ca="1" si="9408">IF(H381,AND(AE381,OFFSET(O381,2,0)=".validation"),FALSE)</f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ref="AJ381:AJ424" ca="1" si="9409">IF(AH381,IF($H381,IF(INDIRECT(ADDRESS(1,D381+3,,,_sheetname_dataframe))="","",INDIRECT(ADDRESS(1,D381+3,,,_sheetname_dataframe))),""),"")</f>
        <v/>
      </c>
      <c r="AK381" s="17" t="b">
        <f t="shared" ref="AK381:AK424" ca="1" si="9410">IF(H381,OR(AQ381,AD381=2),"")</f>
        <v>0</v>
      </c>
      <c r="AL381" s="17" t="b">
        <f t="shared" ref="AL381:AL424" ca="1" si="9411">IF($H381,IF(BV381&lt;&gt;"",IF(OR(BM381="F",BM381="L",BM381="I",BM381="D"),BV381&lt;&gt;0)),"")</f>
        <v>0</v>
      </c>
      <c r="AM381" s="17" t="b">
        <f t="shared" ref="AM381:AM424" ca="1" si="9412">IF($H381,AND(NOT(AL381),OR(IF(BW381&lt;&gt;"",IF(OR(BM381="F",BM381="L"),BW381&lt;&gt;0)),BM381="I",BM381="N",BM381="D")),"")</f>
        <v>0</v>
      </c>
      <c r="AN381" s="17">
        <f t="shared" ref="AN381:AN424" ca="1" si="9413">IF(COUNTA(INDIRECT(Q381))=0,0, IF(AND(AO381&lt;&gt;"",X381&lt;AO381),1,IF(AND(AP381&lt;&gt;"",Y381&gt;AP381),1,IF(AND(AQ381,AC381&gt;0),2,0))))</f>
        <v>0</v>
      </c>
      <c r="AO381" s="24" t="str">
        <f t="shared" ref="AO381:AO424" ca="1" si="9414">IF($H381,IF(BY381&lt;&gt;"",IF(ISNUMBER(BY381),BY381,""),""),"")</f>
        <v/>
      </c>
      <c r="AP381" s="24" t="str">
        <f t="shared" ref="AP381:AP424" ca="1" si="9415">IF($H381,IF(BZ381&lt;&gt;"",IF(ISNUMBER(BZ381),BZ381,""),""),"")</f>
        <v/>
      </c>
      <c r="AQ381" s="17" t="b">
        <f t="shared" ca="1" si="7305"/>
        <v>0</v>
      </c>
      <c r="AR381" s="17" t="b">
        <f t="shared" ref="AR381:AR424" ca="1" si="9416">IF(H381,IF(N381&gt;0,IF(BQ381&lt;&gt;"",BQ381&lt;&gt;0,FALSE),FALSE),"")</f>
        <v>0</v>
      </c>
      <c r="AS381" s="17" t="b">
        <f t="shared" ref="AS381:AS424" ca="1" si="9417">IF(H381,IF(BR381&lt;&gt;"",BR381&lt;&gt;0,FALSE),"")</f>
        <v>0</v>
      </c>
      <c r="AT381" s="17" t="b">
        <f t="shared" ref="AT381:AT424" ca="1" si="9418">IF(H381,IF(N381&gt;0,FALSE,IF(BU381&lt;&gt;"",MATCH(BU381,DataType,0)=1,FALSE)),"")</f>
        <v>0</v>
      </c>
      <c r="AU381" s="17" t="b">
        <f t="shared" ref="AU381:AU424" ca="1" si="9419">IF(H381,IF(N381&gt;0,TRUE,IF(BU381&lt;&gt;"",MATCH(BU381,DataType,0)=2,FALSE)),"")</f>
        <v>1</v>
      </c>
      <c r="AV381" s="17" t="b">
        <f t="shared" ref="AV381:AV424" ca="1" si="9420">IF(H381,IF(N381&gt;0,FALSE,IF(BU381&lt;&gt;"",MATCH(BU381,DataType,0)=3,FALSE)),"")</f>
        <v>0</v>
      </c>
      <c r="AW381" s="17" t="b">
        <f t="shared" ref="AW381:AW424" ca="1" si="9421">IF(H381,IF(W381&gt;0,Z381=0,FALSE),"")</f>
        <v>0</v>
      </c>
      <c r="AX381" s="14" t="b">
        <f t="array" aca="1" ref="AX381" ca="1">IF(H381,N381&gt;0,"")</f>
        <v>1</v>
      </c>
      <c r="AY381" s="17" t="str">
        <f t="shared" ref="AY381:AY424" ca="1" si="9422">IF(H381,IF(N381&gt;0,ADDRESS(ROW(VariablesOrigin)+1,COLUMN(VariablesOrigin)+1,4) &amp; ":" &amp; ADDRESS(ROW(VariablesOrigin)+N381,COLUMN(VariablesOrigin)+1,4),""),"")</f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ref="BA381:BA424" ca="1" si="9423">IF(H381,BU381="",FALSE)</f>
        <v>1</v>
      </c>
      <c r="BB381" s="17" t="b">
        <v>0</v>
      </c>
      <c r="BC381" s="17" t="b">
        <f t="shared" ref="BC381:BC424" ca="1" si="9424">IF(BA381,IF(N381&gt;0,AND(AZ381,Z381=0),FALSE),"")</f>
        <v>0</v>
      </c>
      <c r="BD381" s="17" t="b">
        <f t="shared" ref="BD381:BD424" ca="1" si="9425">IF(BA381,IF(N381&gt;0,AND(NOT(AZ381),Z381=0),FALSE),"")</f>
        <v>1</v>
      </c>
      <c r="BE381" s="17" t="str">
        <f t="shared" ca="1" si="7306"/>
        <v/>
      </c>
      <c r="BF381" s="17" t="b">
        <f t="shared" ca="1" si="7307"/>
        <v>0</v>
      </c>
      <c r="BG381" s="17" t="b">
        <f t="shared" ref="BG381:BG424" ca="1" si="9426">IF(BA381,IF(OR(BB381:BF381),FALSE,IF(Z381=0,FALSE,Z381&gt;0)),"")</f>
        <v>0</v>
      </c>
      <c r="BH381" s="17" t="b">
        <f t="shared" ref="BH381:BH424" ca="1" si="9427">IF(BA381,COUNTIF(BB381:BG381,TRUE)=1,"")</f>
        <v>1</v>
      </c>
      <c r="BI381" s="17">
        <f t="shared" ref="BI381:BI424" ca="1" si="9428">IF(BA381,IFERROR(MATCH(TRUE,BB381:BG381,0),7),"")</f>
        <v>3</v>
      </c>
      <c r="BJ381" s="17" t="b">
        <f t="shared" ref="BJ381:BJ424" ca="1" si="9429">DF381&lt;&gt;""</f>
        <v>0</v>
      </c>
      <c r="BK381" s="17" t="str">
        <f t="shared" ca="1" si="7308"/>
        <v/>
      </c>
      <c r="BL381" s="17" t="str">
        <f t="shared" ref="BL381:BL424" ca="1" si="9430">IF(H381,IF(AND(NOT(BA381),AU381),AC381&gt;0,""),"")</f>
        <v/>
      </c>
      <c r="BM381" s="17" t="str">
        <f t="shared" ref="BM381:BM424" ca="1" si="9431">IF(H381,IF(BA381,CHOOSE(BI381,"0","F","L","I","N",IF(AA381&gt;0.5,"N","S"),"0"),CHOOSE(MATCH(BU381,DataType,0),"S",IF(BK381,"I","N"),"D"  )),"")</f>
        <v>L</v>
      </c>
      <c r="BN381" s="17" t="str">
        <f t="shared" ref="BN381:BN424" ca="1" si="9432">IF(H381,IF(BJ381,"E",IF(BA381,CHOOSE(BI381,"0","F","L","I","N","S","0"),CHOOSE(MATCH(BU381,DataType,0),"S",IF(BK381,"I","N"),"D"  ))),"")</f>
        <v>L</v>
      </c>
      <c r="BO381" s="17" t="str">
        <f t="shared" ref="BO381:BO424" ca="1" si="9433">IF($H381,IF(BM381="0","",IF(AND(AR381,N381=2),"D",IF(BM381="S","N",IF(AL381,"O",IF(AM381,"I","N"))))),"")</f>
        <v>N</v>
      </c>
      <c r="BP381" s="14" t="b">
        <f t="shared" ref="BP381:BP424" ca="1" si="9434">INDIRECT(ADDRESS(2,ROW(A381)-1,,,_sheetname_dataframe))&lt;&gt;""</f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ref="DD381:DD424" ca="1" si="9435">IF(MID(DC381,1,1)="■",MID(DC381,2,LEN(DC381)),DC381)</f>
        <v/>
      </c>
      <c r="DE381" s="14" t="str">
        <f t="shared" ref="DE381:DE424" ca="1" si="9436">IF(DD381&lt;&gt;"",IF(MID(DD381,LEN(DD381),1)="■",MID(DD381,1,LEN(DD381)-1),DD381),"")</f>
        <v/>
      </c>
      <c r="DF381" s="14" t="str">
        <f t="shared" ref="DF381:DF424" ca="1" si="9437">IFERROR(IF(DE381&lt;&gt;"",SUBSTITUTE(DE381,"■",". "),""),"##INTERNAL_ERROR")</f>
        <v/>
      </c>
      <c r="DG381" s="14" t="str">
        <f t="shared" ref="DG381:DG424" ca="1" si="9438">IF(CN381&lt;&gt;0,"Variable name don't comply with the naming convention","")</f>
        <v/>
      </c>
      <c r="DH381" s="14" t="str">
        <f t="shared" ref="DH381:DH424" ca="1" si="9439">IF(CO381&lt;&gt;"","Duplicated name. " &amp; IF(ISERROR(FIND(" ",CO381)),"Duplicate have index " &amp; CO381, "Duplicates have indices: "&amp;SUBSTITUTE(CO381," ",", ")),"")</f>
        <v/>
      </c>
      <c r="DI381" s="14" t="str">
        <f t="shared" ref="DI381:DI424" ca="1" si="9440">IF(CP381&lt;&gt;"","Variable label exceed length 150","")</f>
        <v/>
      </c>
      <c r="DJ381" s="14" t="str">
        <f t="shared" ref="DJ381:DJ424" ca="1" si="9441">IF(CQ381&lt;&gt;"","Duplicated variable label. " &amp; IF(ISERROR(FIND(" ",CQ381)),"Duplicate have index " &amp; CQ381, "Duplicates have indices: "&amp;SUBSTITUTE(CQ381," ",", ")),"")</f>
        <v/>
      </c>
      <c r="DK381" s="14" t="str">
        <f t="shared" ref="DK381:DK424" ca="1" si="9442">IF(CR381&lt;&gt;"","The following cases have values below declared theorethical min: " &amp;SUBSTITUTE(CR381," ",", "),"")</f>
        <v/>
      </c>
      <c r="DL381" s="14" t="str">
        <f t="shared" ref="DL381:DL424" ca="1" si="9443">IF(CS381&lt;&gt;"","The following cases have values above declared theorethical max: " &amp;SUBSTITUTE(CS381," ",", "),"")</f>
        <v/>
      </c>
      <c r="DM381" s="14" t="str">
        <f t="shared" ref="DM381:DM424" ca="1" si="9444">IF(CT381&lt;&gt;"","There are some cases with values not explicitly declared in the labels dictionary: " &amp;SUBSTITUTE(CT381," ",", "),"")</f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ref="DO381:DO424" ca="1" si="9445">IF(CV381&lt;&gt;"","The following records are missing in this required field: " &amp;SUBSTITUTE(CV381," ",", "),"")</f>
        <v/>
      </c>
      <c r="DP381" s="14" t="str">
        <f t="shared" ref="DP381:DP424" ca="1" si="9446">IF(CW381&lt;&gt;"","The following cases have non-integer values: " &amp;SUBSTITUTE(CW381," ",", "),"")</f>
        <v/>
      </c>
      <c r="DQ381" s="14" t="str">
        <f t="shared" ref="DQ381:DQ424" ca="1" si="9447">IF(CX381&lt;&gt;"","The following cases are non-numeric: " &amp;SUBSTITUTE(CX381," ",", "),"")</f>
        <v/>
      </c>
      <c r="DR381" s="14" t="str">
        <f t="shared" ref="DR381:DR424" ca="1" si="9448">IF(CY381&lt;&gt;"","In the following cases " &amp; P381 &amp; " " &amp; LOWER(MID(AG381,1,1)) &amp; MID(AG381,2,LEN(AG381)) &amp; ": " &amp;SUBSTITUTE(CY381," ",", "),"")</f>
        <v/>
      </c>
      <c r="DS381" s="14" t="str">
        <f t="shared" ref="DS381:DS424" ca="1" si="9449">IF(CZ381&lt;&gt;"","In the following cases " &amp; P381 &amp; " " &amp; LOWER(MID(AJ381,1,1)) &amp; MID(AJ381,2,LEN(AJ381)) &amp; ": " &amp;SUBSTITUTE(CZ381," ",", "),"")</f>
        <v/>
      </c>
      <c r="DZ381" s="14" t="b">
        <f t="shared" ref="DZ381:DZ424" ca="1" si="9450">OR(ED381&lt;&gt;"",EF381&lt;&gt;"",EG381&lt;&gt;"")</f>
        <v>0</v>
      </c>
      <c r="EA381" s="14" t="str">
        <f t="shared" ref="EA381:EA424" ca="1" si="9451">IF(EB381&lt;&gt;"",G381 &amp; " (" &amp; F381 &amp; ")","")</f>
        <v>Which family member 2 had a history of multiple scrlerosis (q_104b_1)</v>
      </c>
      <c r="EB381" s="14" t="str">
        <f t="shared" ref="EB381:EB424" ca="1" si="9452">IF(EE381&lt;&gt;"",EE381&amp;IF(ED381&lt;&gt;""," and "&amp;ED381,""),UPPER(MID(ED381,1,1)&amp;MID(ED381,2,LEN(ED381))))&amp; IF(OR(EF381&lt;&gt;"",EG381&lt;&gt;"")," and "&amp;IF(EF381&lt;&gt;"",LOWER(MID(EF381,1,1) &amp; MID(EF381,2,LEN(EF381))),"")&amp; IF(AND(EF381 &lt;&gt;"",EG381&lt;&gt;"")," and ","") &amp; IF(EG381&lt;&gt;"",LOWER(MID(EG381,1,1) &amp; MID(EG381,2,LEN(EG381))),""),"") &amp; IF(OR(EE381&lt;&gt;"",ED381&lt;&gt;"",EF381&lt;&gt;"",EG381&lt;&gt;""), ". ","")</f>
        <v xml:space="preserve">Values must be numeric. </v>
      </c>
      <c r="EC381" s="14" t="str">
        <f t="shared" ref="EC381:EC424" ca="1" si="9453">IF(EB381&lt;&gt;"",G381 &amp; " (" &amp; F381 &amp; "): " &amp; EB381,"")</f>
        <v xml:space="preserve">Which family member 2 had a history of multiple scrlerosis (q_104b_1): Values must be numeric. </v>
      </c>
      <c r="ED381" s="14" t="str">
        <f t="shared" ref="ED381:ED424" ca="1" si="9454">IF(H381,IF(W381&gt;0,IF(AND(AO381&lt;&gt;"",AP381&lt;&gt;""),"each value must be between " &amp; IF( AV381,IFERROR(TEXT(AO381,"rrrr-mm-dd") &amp;" (" &amp; AO381 &amp;")",AO381),AO381) &amp; " and " &amp; IF( AV381,IFERROR(TEXT(AP381,"rrrr-mm-dd") &amp;" (" &amp; AP381 &amp;")",AP381),AP381),IF(AO381&lt;&gt;"","each value must be above " &amp; IF( AV381,IFERROR(TEXT(AO381,"rrrr-mm-dd") &amp;" (" &amp; AO381 &amp;")",AO381),AO381), IF(AP381&lt;&gt;"","each value must be below " &amp; IF( AV381,IFERROR(TEXT(AP381,"rrrr-mm-dd") &amp;" (" &amp; AP381 &amp;")",AP381),AP381),""))),""),"")</f>
        <v/>
      </c>
      <c r="EE381" s="14" t="str">
        <f t="shared" ref="EE381:EE424" ca="1" si="9455">IF(H381,IF(OR(AQ381,AU381,AV381,AS381,AR381),
   "Values must be" &amp;
   IF(AR381," limited to predefinied list", IF(AQ381, " integers",IF(OR(AU381,AV381)," numeric",""))) &amp;
   IF(AS381,IF(OR(AR381,AQ381,AU381,AV381), " and ","") &amp; "non-missing",""),
""),"")</f>
        <v>Values must be numeric</v>
      </c>
      <c r="EF381" s="14" t="str">
        <f t="shared" ref="EF381:EF424" ca="1" si="9456">IF($H381,AG381,"")</f>
        <v/>
      </c>
      <c r="EG381" s="14" t="str">
        <f t="shared" ref="EG381:EG424" ca="1" si="9457">IF($H381,AJ381,"")</f>
        <v/>
      </c>
      <c r="EM381" s="14" t="b">
        <f t="shared" ref="EM381:EM424" ca="1" si="9458">OR(EC381&lt;&gt;"",DF381&lt;&gt;"")</f>
        <v>1</v>
      </c>
      <c r="EN381" s="14">
        <f t="shared" ref="EN381:EN424" ca="1" si="9459">IF(EM381,C381,"")</f>
        <v>355</v>
      </c>
      <c r="EO381" s="14" t="str">
        <f t="shared" ref="EO381:EO424" ca="1" si="9460">IF(EM381,F381,"")</f>
        <v>q_104b_1</v>
      </c>
      <c r="EP381" s="14" t="str">
        <f t="shared" ref="EP381:EP424" ca="1" si="9461">EC381</f>
        <v xml:space="preserve">Which family member 2 had a history of multiple scrlerosis (q_104b_1): Values must be numeric. </v>
      </c>
      <c r="EQ381" s="14" t="str">
        <f t="shared" ref="EQ381:EQ424" ca="1" si="9462">DF381</f>
        <v/>
      </c>
    </row>
    <row r="382" spans="2:147" s="14" customFormat="1">
      <c r="B382" s="14" t="str">
        <f t="shared" ca="1" si="9392"/>
        <v/>
      </c>
      <c r="C382" s="14">
        <f t="shared" ca="1" si="9393"/>
        <v>356</v>
      </c>
      <c r="D382" s="14">
        <f t="shared" si="9394"/>
        <v>380</v>
      </c>
      <c r="E382" s="14" t="str">
        <f t="shared" ca="1" si="9395"/>
        <v>I</v>
      </c>
      <c r="F382" s="14" t="str">
        <f t="shared" ca="1" si="9396"/>
        <v>q_104b_2</v>
      </c>
      <c r="G382" s="14" t="str">
        <f t="shared" ca="1" si="9397"/>
        <v>How many family members 2 had a history of multiple scrlerosis</v>
      </c>
      <c r="H382" s="14" t="b">
        <f t="shared" ca="1" si="9398"/>
        <v>1</v>
      </c>
      <c r="I382" s="14" t="str">
        <f ca="1">IF($H382,ADDRESS(3,(D382+1)*2-1,4,,"["&amp;wew!$G$7&amp;"]"&amp;_sheetname_labels)&amp;":"&amp;ADDRESS(2+ster!$B$20,(D382+1)*2-1,4),"")</f>
        <v>[DBTemplate.xlsm]labels!ACG3:ACG725</v>
      </c>
      <c r="J382" s="14">
        <f t="array" aca="1" ref="J382" ca="1">IF(H382,MAX(0,MAX(IF(INDIRECT(I382)&lt;&gt;"",ROW(INDIRECT(I382)),""))-2),"")</f>
        <v>0</v>
      </c>
      <c r="K382" s="14" t="str">
        <f ca="1">IF($H382,IF($J382&gt;0,ADDRESS(3,(D382+1)*2-1,4,,"["&amp;wew!$G$7&amp;"]"&amp;_sheetname_labels)&amp;":"&amp;ADDRESS(2+J382,(D382+1)*2-1,4),""),"")</f>
        <v/>
      </c>
      <c r="L382" s="14" t="str">
        <f ca="1">IF($H382,IF($J382&gt;0,ADDRESS(3,(D382+1)*2,4,,"["&amp;wew!$G$7&amp;"]"&amp;_sheetname_labels)&amp;":"&amp;ADDRESS(2+J382,(D382+1)*2,4),""),"")</f>
        <v/>
      </c>
      <c r="M382" s="14">
        <f t="shared" ca="1" si="9399"/>
        <v>0</v>
      </c>
      <c r="N382" s="14">
        <f t="shared" ca="1" si="9400"/>
        <v>0</v>
      </c>
      <c r="O382" s="14" t="str">
        <f t="shared" ca="1" si="9401"/>
        <v>q_104b_2</v>
      </c>
      <c r="P382" s="14" t="str">
        <f t="shared" ca="1" si="9402"/>
        <v>How many family members 2 had a history of multiple scrlerosis</v>
      </c>
      <c r="Q382" s="14" t="str">
        <f ca="1">IF($BP382,ADDRESS(3,D382+1,4,,"["&amp;wew!$G$7&amp;"]"&amp;_sheetname_dataframe)&amp;":"&amp;ADDRESS(2+ster!$C$14,D382+1,4),"")</f>
        <v>[DBTemplate.xlsm]data_frame!NQ3:NQ3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9403"/>
        <v>0</v>
      </c>
      <c r="AA382" s="12" t="str">
        <f t="shared" ca="1" si="9404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9405"/>
        <v>1</v>
      </c>
      <c r="AE382" s="17" t="b">
        <f t="shared" ca="1" si="9406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9407"/>
        <v/>
      </c>
      <c r="AH382" s="17" t="b">
        <f t="shared" ca="1" si="9408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9409"/>
        <v/>
      </c>
      <c r="AK382" s="17" t="b">
        <f t="shared" ca="1" si="9410"/>
        <v>0</v>
      </c>
      <c r="AL382" s="17" t="b">
        <f t="shared" ca="1" si="9411"/>
        <v>0</v>
      </c>
      <c r="AM382" s="17" t="b">
        <f t="shared" ca="1" si="9412"/>
        <v>1</v>
      </c>
      <c r="AN382" s="17">
        <f t="shared" ca="1" si="9413"/>
        <v>0</v>
      </c>
      <c r="AO382" s="24" t="str">
        <f t="shared" ca="1" si="9414"/>
        <v/>
      </c>
      <c r="AP382" s="24" t="str">
        <f t="shared" ca="1" si="9415"/>
        <v/>
      </c>
      <c r="AQ382" s="17" t="b">
        <f t="shared" ca="1" si="7305"/>
        <v>0</v>
      </c>
      <c r="AR382" s="17" t="b">
        <f t="shared" ca="1" si="9416"/>
        <v>0</v>
      </c>
      <c r="AS382" s="17" t="b">
        <f t="shared" ca="1" si="9417"/>
        <v>0</v>
      </c>
      <c r="AT382" s="17" t="b">
        <f t="shared" ca="1" si="9418"/>
        <v>0</v>
      </c>
      <c r="AU382" s="17" t="b">
        <f t="shared" ca="1" si="9419"/>
        <v>1</v>
      </c>
      <c r="AV382" s="17" t="b">
        <f t="shared" ca="1" si="9420"/>
        <v>0</v>
      </c>
      <c r="AW382" s="17" t="b">
        <f t="shared" ca="1" si="9421"/>
        <v>0</v>
      </c>
      <c r="AX382" s="14" t="b">
        <f t="array" aca="1" ref="AX382" ca="1">IF(H382,N382&gt;0,"")</f>
        <v>0</v>
      </c>
      <c r="AY382" s="17" t="str">
        <f t="shared" ca="1" si="9422"/>
        <v/>
      </c>
      <c r="AZ382" s="17" t="str">
        <f t="array" aca="1" ref="AZ382" ca="1">IF(AY382&lt;&gt;"",SUM(1*ISERROR(MATCH(INDIRECT(AY382),INDIRECT(K382),0)))=0,"")</f>
        <v/>
      </c>
      <c r="BA382" s="17" t="b">
        <f t="shared" ca="1" si="9423"/>
        <v>0</v>
      </c>
      <c r="BB382" s="17" t="b">
        <v>0</v>
      </c>
      <c r="BC382" s="17" t="str">
        <f t="shared" ca="1" si="9424"/>
        <v/>
      </c>
      <c r="BD382" s="17" t="str">
        <f t="shared" ca="1" si="9425"/>
        <v/>
      </c>
      <c r="BE382" s="17" t="b">
        <f t="shared" ca="1" si="7306"/>
        <v>0</v>
      </c>
      <c r="BF382" s="17" t="str">
        <f t="shared" ca="1" si="7307"/>
        <v/>
      </c>
      <c r="BG382" s="17" t="str">
        <f t="shared" ca="1" si="9426"/>
        <v/>
      </c>
      <c r="BH382" s="17" t="str">
        <f t="shared" ca="1" si="9427"/>
        <v/>
      </c>
      <c r="BI382" s="17" t="str">
        <f t="shared" ca="1" si="9428"/>
        <v/>
      </c>
      <c r="BJ382" s="17" t="b">
        <f t="shared" ca="1" si="9429"/>
        <v>0</v>
      </c>
      <c r="BK382" s="17" t="b">
        <f t="shared" ca="1" si="7308"/>
        <v>1</v>
      </c>
      <c r="BL382" s="17" t="b">
        <f t="shared" ca="1" si="9430"/>
        <v>0</v>
      </c>
      <c r="BM382" s="17" t="str">
        <f t="shared" ca="1" si="9431"/>
        <v>I</v>
      </c>
      <c r="BN382" s="17" t="str">
        <f t="shared" ca="1" si="9432"/>
        <v>I</v>
      </c>
      <c r="BO382" s="17" t="str">
        <f t="shared" ca="1" si="9433"/>
        <v>I</v>
      </c>
      <c r="BP382" s="14" t="b">
        <f t="shared" ca="1" si="9434"/>
        <v>1</v>
      </c>
      <c r="BQ382" s="35"/>
      <c r="BU382" s="14" t="s">
        <v>387</v>
      </c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9435"/>
        <v/>
      </c>
      <c r="DE382" s="14" t="str">
        <f t="shared" ca="1" si="9436"/>
        <v/>
      </c>
      <c r="DF382" s="14" t="str">
        <f t="shared" ca="1" si="9437"/>
        <v/>
      </c>
      <c r="DG382" s="14" t="str">
        <f t="shared" ca="1" si="9438"/>
        <v/>
      </c>
      <c r="DH382" s="14" t="str">
        <f t="shared" ca="1" si="9439"/>
        <v/>
      </c>
      <c r="DI382" s="14" t="str">
        <f t="shared" ca="1" si="9440"/>
        <v/>
      </c>
      <c r="DJ382" s="14" t="str">
        <f t="shared" ca="1" si="9441"/>
        <v/>
      </c>
      <c r="DK382" s="14" t="str">
        <f t="shared" ca="1" si="9442"/>
        <v/>
      </c>
      <c r="DL382" s="14" t="str">
        <f t="shared" ca="1" si="9443"/>
        <v/>
      </c>
      <c r="DM382" s="14" t="str">
        <f t="shared" ca="1" si="9444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9445"/>
        <v/>
      </c>
      <c r="DP382" s="14" t="str">
        <f t="shared" ca="1" si="9446"/>
        <v/>
      </c>
      <c r="DQ382" s="14" t="str">
        <f t="shared" ca="1" si="9447"/>
        <v/>
      </c>
      <c r="DR382" s="14" t="str">
        <f t="shared" ca="1" si="9448"/>
        <v/>
      </c>
      <c r="DS382" s="14" t="str">
        <f t="shared" ca="1" si="9449"/>
        <v/>
      </c>
      <c r="DZ382" s="14" t="b">
        <f t="shared" ca="1" si="9450"/>
        <v>0</v>
      </c>
      <c r="EA382" s="14" t="str">
        <f t="shared" ca="1" si="9451"/>
        <v>How many family members 2 had a history of multiple scrlerosis (q_104b_2)</v>
      </c>
      <c r="EB382" s="14" t="str">
        <f t="shared" ca="1" si="9452"/>
        <v xml:space="preserve">Values must be numeric. </v>
      </c>
      <c r="EC382" s="14" t="str">
        <f t="shared" ca="1" si="9453"/>
        <v xml:space="preserve">How many family members 2 had a history of multiple scrlerosis (q_104b_2): Values must be numeric. </v>
      </c>
      <c r="ED382" s="14" t="str">
        <f t="shared" ca="1" si="9454"/>
        <v/>
      </c>
      <c r="EE382" s="14" t="str">
        <f t="shared" ca="1" si="9455"/>
        <v>Values must be numeric</v>
      </c>
      <c r="EF382" s="14" t="str">
        <f t="shared" ca="1" si="9456"/>
        <v/>
      </c>
      <c r="EG382" s="14" t="str">
        <f t="shared" ca="1" si="9457"/>
        <v/>
      </c>
      <c r="EM382" s="14" t="b">
        <f t="shared" ca="1" si="9458"/>
        <v>1</v>
      </c>
      <c r="EN382" s="14">
        <f t="shared" ca="1" si="9459"/>
        <v>356</v>
      </c>
      <c r="EO382" s="14" t="str">
        <f t="shared" ca="1" si="9460"/>
        <v>q_104b_2</v>
      </c>
      <c r="EP382" s="14" t="str">
        <f t="shared" ca="1" si="9461"/>
        <v xml:space="preserve">How many family members 2 had a history of multiple scrlerosis (q_104b_2): Values must be numeric. </v>
      </c>
      <c r="EQ382" s="14" t="str">
        <f t="shared" ca="1" si="9462"/>
        <v/>
      </c>
    </row>
    <row r="383" spans="2:147" s="14" customFormat="1">
      <c r="B383" s="14" t="str">
        <f t="shared" ca="1" si="9392"/>
        <v/>
      </c>
      <c r="C383" s="14">
        <f t="shared" ca="1" si="9393"/>
        <v>357</v>
      </c>
      <c r="D383" s="14">
        <f t="shared" si="9394"/>
        <v>381</v>
      </c>
      <c r="E383" s="14" t="str">
        <f t="shared" ca="1" si="9395"/>
        <v>N</v>
      </c>
      <c r="F383" s="14" t="str">
        <f t="shared" ca="1" si="9396"/>
        <v>q_104c_1</v>
      </c>
      <c r="G383" s="14" t="str">
        <f t="shared" ca="1" si="9397"/>
        <v>Which family member 3 had a history of multiple scrlerosis</v>
      </c>
      <c r="H383" s="14" t="b">
        <f t="shared" ca="1" si="9398"/>
        <v>1</v>
      </c>
      <c r="I383" s="14" t="str">
        <f ca="1">IF($H383,ADDRESS(3,(D383+1)*2-1,4,,"["&amp;wew!$G$7&amp;"]"&amp;_sheetname_labels)&amp;":"&amp;ADDRESS(2+ster!$B$20,(D383+1)*2-1,4),"")</f>
        <v>[DBTemplate.xlsm]labels!ACI3:ACI725</v>
      </c>
      <c r="J383" s="14">
        <f t="array" aca="1" ref="J383" ca="1">IF(H383,MAX(0,MAX(IF(INDIRECT(I383)&lt;&gt;"",ROW(INDIRECT(I383)),""))-2),"")</f>
        <v>33</v>
      </c>
      <c r="K383" s="14" t="str">
        <f ca="1">IF($H383,IF($J383&gt;0,ADDRESS(3,(D383+1)*2-1,4,,"["&amp;wew!$G$7&amp;"]"&amp;_sheetname_labels)&amp;":"&amp;ADDRESS(2+J383,(D383+1)*2-1,4),""),"")</f>
        <v>[DBTemplate.xlsm]labels!ACI3:ACI35</v>
      </c>
      <c r="L383" s="14" t="str">
        <f ca="1">IF($H383,IF($J383&gt;0,ADDRESS(3,(D383+1)*2,4,,"["&amp;wew!$G$7&amp;"]"&amp;_sheetname_labels)&amp;":"&amp;ADDRESS(2+J383,(D383+1)*2,4),""),"")</f>
        <v>[DBTemplate.xlsm]labels!ACJ3:ACJ35</v>
      </c>
      <c r="M383" s="14">
        <f t="shared" ca="1" si="9399"/>
        <v>0</v>
      </c>
      <c r="N383" s="14">
        <f t="shared" ca="1" si="9400"/>
        <v>33</v>
      </c>
      <c r="O383" s="14" t="str">
        <f t="shared" ca="1" si="9401"/>
        <v>q_104c_1</v>
      </c>
      <c r="P383" s="14" t="str">
        <f t="shared" ca="1" si="9402"/>
        <v>Which family member 3 had a history of multiple scrlerosis</v>
      </c>
      <c r="Q383" s="14" t="str">
        <f ca="1">IF($BP383,ADDRESS(3,D383+1,4,,"["&amp;wew!$G$7&amp;"]"&amp;_sheetname_dataframe)&amp;":"&amp;ADDRESS(2+ster!$C$14,D383+1,4),"")</f>
        <v>[DBTemplate.xlsm]data_frame!NR3:NR3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9403"/>
        <v>0</v>
      </c>
      <c r="AA383" s="12" t="str">
        <f t="shared" ca="1" si="9404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9405"/>
        <v>1</v>
      </c>
      <c r="AE383" s="17" t="b">
        <f t="shared" ca="1" si="9406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9407"/>
        <v/>
      </c>
      <c r="AH383" s="17" t="b">
        <f t="shared" ca="1" si="9408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9409"/>
        <v/>
      </c>
      <c r="AK383" s="17" t="b">
        <f t="shared" ca="1" si="9410"/>
        <v>0</v>
      </c>
      <c r="AL383" s="17" t="b">
        <f t="shared" ca="1" si="9411"/>
        <v>0</v>
      </c>
      <c r="AM383" s="17" t="b">
        <f t="shared" ca="1" si="9412"/>
        <v>0</v>
      </c>
      <c r="AN383" s="17">
        <f t="shared" ca="1" si="9413"/>
        <v>0</v>
      </c>
      <c r="AO383" s="24" t="str">
        <f t="shared" ca="1" si="9414"/>
        <v/>
      </c>
      <c r="AP383" s="24" t="str">
        <f t="shared" ca="1" si="9415"/>
        <v/>
      </c>
      <c r="AQ383" s="17" t="b">
        <f t="shared" ca="1" si="7305"/>
        <v>0</v>
      </c>
      <c r="AR383" s="17" t="b">
        <f t="shared" ca="1" si="9416"/>
        <v>0</v>
      </c>
      <c r="AS383" s="17" t="b">
        <f t="shared" ca="1" si="9417"/>
        <v>0</v>
      </c>
      <c r="AT383" s="17" t="b">
        <f t="shared" ca="1" si="9418"/>
        <v>0</v>
      </c>
      <c r="AU383" s="17" t="b">
        <f t="shared" ca="1" si="9419"/>
        <v>1</v>
      </c>
      <c r="AV383" s="17" t="b">
        <f t="shared" ca="1" si="9420"/>
        <v>0</v>
      </c>
      <c r="AW383" s="17" t="b">
        <f t="shared" ca="1" si="9421"/>
        <v>0</v>
      </c>
      <c r="AX383" s="14" t="b">
        <f t="array" aca="1" ref="AX383" ca="1">IF(H383,N383&gt;0,"")</f>
        <v>1</v>
      </c>
      <c r="AY383" s="17" t="str">
        <f t="shared" ca="1" si="9422"/>
        <v>C3:C35</v>
      </c>
      <c r="AZ383" s="17" t="b">
        <f t="array" aca="1" ref="AZ383" ca="1">IF(AY383&lt;&gt;"",SUM(1*ISERROR(MATCH(INDIRECT(AY383),INDIRECT(K383),0)))=0,"")</f>
        <v>0</v>
      </c>
      <c r="BA383" s="17" t="b">
        <f t="shared" ca="1" si="9423"/>
        <v>1</v>
      </c>
      <c r="BB383" s="17" t="b">
        <v>0</v>
      </c>
      <c r="BC383" s="17" t="b">
        <f t="shared" ca="1" si="9424"/>
        <v>0</v>
      </c>
      <c r="BD383" s="17" t="b">
        <f t="shared" ca="1" si="9425"/>
        <v>1</v>
      </c>
      <c r="BE383" s="17" t="str">
        <f t="shared" ca="1" si="7306"/>
        <v/>
      </c>
      <c r="BF383" s="17" t="b">
        <f t="shared" ca="1" si="7307"/>
        <v>0</v>
      </c>
      <c r="BG383" s="17" t="b">
        <f t="shared" ca="1" si="9426"/>
        <v>0</v>
      </c>
      <c r="BH383" s="17" t="b">
        <f t="shared" ca="1" si="9427"/>
        <v>1</v>
      </c>
      <c r="BI383" s="17">
        <f t="shared" ca="1" si="9428"/>
        <v>3</v>
      </c>
      <c r="BJ383" s="17" t="b">
        <f t="shared" ca="1" si="9429"/>
        <v>0</v>
      </c>
      <c r="BK383" s="17" t="str">
        <f t="shared" ca="1" si="7308"/>
        <v/>
      </c>
      <c r="BL383" s="17" t="str">
        <f t="shared" ca="1" si="9430"/>
        <v/>
      </c>
      <c r="BM383" s="17" t="str">
        <f t="shared" ca="1" si="9431"/>
        <v>L</v>
      </c>
      <c r="BN383" s="17" t="str">
        <f t="shared" ca="1" si="9432"/>
        <v>L</v>
      </c>
      <c r="BO383" s="17" t="str">
        <f t="shared" ca="1" si="9433"/>
        <v>N</v>
      </c>
      <c r="BP383" s="14" t="b">
        <f t="shared" ca="1" si="9434"/>
        <v>1</v>
      </c>
      <c r="BQ383" s="35"/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9435"/>
        <v/>
      </c>
      <c r="DE383" s="14" t="str">
        <f t="shared" ca="1" si="9436"/>
        <v/>
      </c>
      <c r="DF383" s="14" t="str">
        <f t="shared" ca="1" si="9437"/>
        <v/>
      </c>
      <c r="DG383" s="14" t="str">
        <f t="shared" ca="1" si="9438"/>
        <v/>
      </c>
      <c r="DH383" s="14" t="str">
        <f t="shared" ca="1" si="9439"/>
        <v/>
      </c>
      <c r="DI383" s="14" t="str">
        <f t="shared" ca="1" si="9440"/>
        <v/>
      </c>
      <c r="DJ383" s="14" t="str">
        <f t="shared" ca="1" si="9441"/>
        <v/>
      </c>
      <c r="DK383" s="14" t="str">
        <f t="shared" ca="1" si="9442"/>
        <v/>
      </c>
      <c r="DL383" s="14" t="str">
        <f t="shared" ca="1" si="9443"/>
        <v/>
      </c>
      <c r="DM383" s="14" t="str">
        <f t="shared" ca="1" si="9444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9445"/>
        <v/>
      </c>
      <c r="DP383" s="14" t="str">
        <f t="shared" ca="1" si="9446"/>
        <v/>
      </c>
      <c r="DQ383" s="14" t="str">
        <f t="shared" ca="1" si="9447"/>
        <v/>
      </c>
      <c r="DR383" s="14" t="str">
        <f t="shared" ca="1" si="9448"/>
        <v/>
      </c>
      <c r="DS383" s="14" t="str">
        <f t="shared" ca="1" si="9449"/>
        <v/>
      </c>
      <c r="DZ383" s="14" t="b">
        <f t="shared" ca="1" si="9450"/>
        <v>0</v>
      </c>
      <c r="EA383" s="14" t="str">
        <f t="shared" ca="1" si="9451"/>
        <v>Which family member 3 had a history of multiple scrlerosis (q_104c_1)</v>
      </c>
      <c r="EB383" s="14" t="str">
        <f t="shared" ca="1" si="9452"/>
        <v xml:space="preserve">Values must be numeric. </v>
      </c>
      <c r="EC383" s="14" t="str">
        <f t="shared" ca="1" si="9453"/>
        <v xml:space="preserve">Which family member 3 had a history of multiple scrlerosis (q_104c_1): Values must be numeric. </v>
      </c>
      <c r="ED383" s="14" t="str">
        <f t="shared" ca="1" si="9454"/>
        <v/>
      </c>
      <c r="EE383" s="14" t="str">
        <f t="shared" ca="1" si="9455"/>
        <v>Values must be numeric</v>
      </c>
      <c r="EF383" s="14" t="str">
        <f t="shared" ca="1" si="9456"/>
        <v/>
      </c>
      <c r="EG383" s="14" t="str">
        <f t="shared" ca="1" si="9457"/>
        <v/>
      </c>
      <c r="EM383" s="14" t="b">
        <f t="shared" ca="1" si="9458"/>
        <v>1</v>
      </c>
      <c r="EN383" s="14">
        <f t="shared" ca="1" si="9459"/>
        <v>357</v>
      </c>
      <c r="EO383" s="14" t="str">
        <f t="shared" ca="1" si="9460"/>
        <v>q_104c_1</v>
      </c>
      <c r="EP383" s="14" t="str">
        <f t="shared" ca="1" si="9461"/>
        <v xml:space="preserve">Which family member 3 had a history of multiple scrlerosis (q_104c_1): Values must be numeric. </v>
      </c>
      <c r="EQ383" s="14" t="str">
        <f t="shared" ca="1" si="9462"/>
        <v/>
      </c>
    </row>
    <row r="384" spans="2:147" s="14" customFormat="1">
      <c r="B384" s="14" t="str">
        <f t="shared" ca="1" si="9392"/>
        <v/>
      </c>
      <c r="C384" s="14">
        <f t="shared" ca="1" si="9393"/>
        <v>358</v>
      </c>
      <c r="D384" s="14">
        <f t="shared" si="9394"/>
        <v>382</v>
      </c>
      <c r="E384" s="14" t="str">
        <f t="shared" ca="1" si="9395"/>
        <v>I</v>
      </c>
      <c r="F384" s="14" t="str">
        <f t="shared" ca="1" si="9396"/>
        <v>q_104c_2</v>
      </c>
      <c r="G384" s="14" t="str">
        <f t="shared" ca="1" si="9397"/>
        <v>How many family members 3 had a history of multiple scrlerosis</v>
      </c>
      <c r="H384" s="14" t="b">
        <f t="shared" ca="1" si="9398"/>
        <v>1</v>
      </c>
      <c r="I384" s="14" t="str">
        <f ca="1">IF($H384,ADDRESS(3,(D384+1)*2-1,4,,"["&amp;wew!$G$7&amp;"]"&amp;_sheetname_labels)&amp;":"&amp;ADDRESS(2+ster!$B$20,(D384+1)*2-1,4),"")</f>
        <v>[DBTemplate.xlsm]labels!ACK3:ACK725</v>
      </c>
      <c r="J384" s="14">
        <f t="array" aca="1" ref="J384" ca="1">IF(H384,MAX(0,MAX(IF(INDIRECT(I384)&lt;&gt;"",ROW(INDIRECT(I384)),""))-2),"")</f>
        <v>0</v>
      </c>
      <c r="K384" s="14" t="str">
        <f ca="1">IF($H384,IF($J384&gt;0,ADDRESS(3,(D384+1)*2-1,4,,"["&amp;wew!$G$7&amp;"]"&amp;_sheetname_labels)&amp;":"&amp;ADDRESS(2+J384,(D384+1)*2-1,4),""),"")</f>
        <v/>
      </c>
      <c r="L384" s="14" t="str">
        <f ca="1">IF($H384,IF($J384&gt;0,ADDRESS(3,(D384+1)*2,4,,"["&amp;wew!$G$7&amp;"]"&amp;_sheetname_labels)&amp;":"&amp;ADDRESS(2+J384,(D384+1)*2,4),""),"")</f>
        <v/>
      </c>
      <c r="M384" s="14">
        <f t="shared" ca="1" si="9399"/>
        <v>0</v>
      </c>
      <c r="N384" s="14">
        <f t="shared" ca="1" si="9400"/>
        <v>0</v>
      </c>
      <c r="O384" s="14" t="str">
        <f t="shared" ca="1" si="9401"/>
        <v>q_104c_2</v>
      </c>
      <c r="P384" s="14" t="str">
        <f t="shared" ca="1" si="9402"/>
        <v>How many family members 3 had a history of multiple scrlerosis</v>
      </c>
      <c r="Q384" s="14" t="str">
        <f ca="1">IF($BP384,ADDRESS(3,D384+1,4,,"["&amp;wew!$G$7&amp;"]"&amp;_sheetname_dataframe)&amp;":"&amp;ADDRESS(2+ster!$C$14,D384+1,4),"")</f>
        <v>[DBTemplate.xlsm]data_frame!NS3:NS3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9403"/>
        <v>0</v>
      </c>
      <c r="AA384" s="12" t="str">
        <f t="shared" ca="1" si="9404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9405"/>
        <v>1</v>
      </c>
      <c r="AE384" s="17" t="b">
        <f t="shared" ca="1" si="9406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9407"/>
        <v/>
      </c>
      <c r="AH384" s="17" t="b">
        <f t="shared" ca="1" si="9408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9409"/>
        <v/>
      </c>
      <c r="AK384" s="17" t="b">
        <f t="shared" ca="1" si="9410"/>
        <v>0</v>
      </c>
      <c r="AL384" s="17" t="b">
        <f t="shared" ca="1" si="9411"/>
        <v>0</v>
      </c>
      <c r="AM384" s="17" t="b">
        <f t="shared" ca="1" si="9412"/>
        <v>1</v>
      </c>
      <c r="AN384" s="17">
        <f t="shared" ca="1" si="9413"/>
        <v>0</v>
      </c>
      <c r="AO384" s="24" t="str">
        <f t="shared" ca="1" si="9414"/>
        <v/>
      </c>
      <c r="AP384" s="24" t="str">
        <f t="shared" ca="1" si="9415"/>
        <v/>
      </c>
      <c r="AQ384" s="17" t="b">
        <f t="shared" ca="1" si="7305"/>
        <v>0</v>
      </c>
      <c r="AR384" s="17" t="b">
        <f t="shared" ca="1" si="9416"/>
        <v>0</v>
      </c>
      <c r="AS384" s="17" t="b">
        <f t="shared" ca="1" si="9417"/>
        <v>0</v>
      </c>
      <c r="AT384" s="17" t="b">
        <f t="shared" ca="1" si="9418"/>
        <v>0</v>
      </c>
      <c r="AU384" s="17" t="b">
        <f t="shared" ca="1" si="9419"/>
        <v>1</v>
      </c>
      <c r="AV384" s="17" t="b">
        <f t="shared" ca="1" si="9420"/>
        <v>0</v>
      </c>
      <c r="AW384" s="17" t="b">
        <f t="shared" ca="1" si="9421"/>
        <v>0</v>
      </c>
      <c r="AX384" s="14" t="b">
        <f t="array" aca="1" ref="AX384" ca="1">IF(H384,N384&gt;0,"")</f>
        <v>0</v>
      </c>
      <c r="AY384" s="17" t="str">
        <f t="shared" ca="1" si="9422"/>
        <v/>
      </c>
      <c r="AZ384" s="17" t="str">
        <f t="array" aca="1" ref="AZ384" ca="1">IF(AY384&lt;&gt;"",SUM(1*ISERROR(MATCH(INDIRECT(AY384),INDIRECT(K384),0)))=0,"")</f>
        <v/>
      </c>
      <c r="BA384" s="17" t="b">
        <f t="shared" ca="1" si="9423"/>
        <v>0</v>
      </c>
      <c r="BB384" s="17" t="b">
        <v>0</v>
      </c>
      <c r="BC384" s="17" t="str">
        <f t="shared" ca="1" si="9424"/>
        <v/>
      </c>
      <c r="BD384" s="17" t="str">
        <f t="shared" ca="1" si="9425"/>
        <v/>
      </c>
      <c r="BE384" s="17" t="b">
        <f t="shared" ca="1" si="7306"/>
        <v>0</v>
      </c>
      <c r="BF384" s="17" t="str">
        <f t="shared" ca="1" si="7307"/>
        <v/>
      </c>
      <c r="BG384" s="17" t="str">
        <f t="shared" ca="1" si="9426"/>
        <v/>
      </c>
      <c r="BH384" s="17" t="str">
        <f t="shared" ca="1" si="9427"/>
        <v/>
      </c>
      <c r="BI384" s="17" t="str">
        <f t="shared" ca="1" si="9428"/>
        <v/>
      </c>
      <c r="BJ384" s="17" t="b">
        <f t="shared" ca="1" si="9429"/>
        <v>0</v>
      </c>
      <c r="BK384" s="17" t="b">
        <f t="shared" ca="1" si="7308"/>
        <v>1</v>
      </c>
      <c r="BL384" s="17" t="b">
        <f t="shared" ca="1" si="9430"/>
        <v>0</v>
      </c>
      <c r="BM384" s="17" t="str">
        <f t="shared" ca="1" si="9431"/>
        <v>I</v>
      </c>
      <c r="BN384" s="17" t="str">
        <f t="shared" ca="1" si="9432"/>
        <v>I</v>
      </c>
      <c r="BO384" s="17" t="str">
        <f t="shared" ca="1" si="9433"/>
        <v>I</v>
      </c>
      <c r="BP384" s="14" t="b">
        <f t="shared" ca="1" si="9434"/>
        <v>1</v>
      </c>
      <c r="BQ384" s="35"/>
      <c r="BU384" s="14" t="s">
        <v>387</v>
      </c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9435"/>
        <v/>
      </c>
      <c r="DE384" s="14" t="str">
        <f t="shared" ca="1" si="9436"/>
        <v/>
      </c>
      <c r="DF384" s="14" t="str">
        <f t="shared" ca="1" si="9437"/>
        <v/>
      </c>
      <c r="DG384" s="14" t="str">
        <f t="shared" ca="1" si="9438"/>
        <v/>
      </c>
      <c r="DH384" s="14" t="str">
        <f t="shared" ca="1" si="9439"/>
        <v/>
      </c>
      <c r="DI384" s="14" t="str">
        <f t="shared" ca="1" si="9440"/>
        <v/>
      </c>
      <c r="DJ384" s="14" t="str">
        <f t="shared" ca="1" si="9441"/>
        <v/>
      </c>
      <c r="DK384" s="14" t="str">
        <f t="shared" ca="1" si="9442"/>
        <v/>
      </c>
      <c r="DL384" s="14" t="str">
        <f t="shared" ca="1" si="9443"/>
        <v/>
      </c>
      <c r="DM384" s="14" t="str">
        <f t="shared" ca="1" si="9444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9445"/>
        <v/>
      </c>
      <c r="DP384" s="14" t="str">
        <f t="shared" ca="1" si="9446"/>
        <v/>
      </c>
      <c r="DQ384" s="14" t="str">
        <f t="shared" ca="1" si="9447"/>
        <v/>
      </c>
      <c r="DR384" s="14" t="str">
        <f t="shared" ca="1" si="9448"/>
        <v/>
      </c>
      <c r="DS384" s="14" t="str">
        <f t="shared" ca="1" si="9449"/>
        <v/>
      </c>
      <c r="DZ384" s="14" t="b">
        <f t="shared" ca="1" si="9450"/>
        <v>0</v>
      </c>
      <c r="EA384" s="14" t="str">
        <f t="shared" ca="1" si="9451"/>
        <v>How many family members 3 had a history of multiple scrlerosis (q_104c_2)</v>
      </c>
      <c r="EB384" s="14" t="str">
        <f t="shared" ca="1" si="9452"/>
        <v xml:space="preserve">Values must be numeric. </v>
      </c>
      <c r="EC384" s="14" t="str">
        <f t="shared" ca="1" si="9453"/>
        <v xml:space="preserve">How many family members 3 had a history of multiple scrlerosis (q_104c_2): Values must be numeric. </v>
      </c>
      <c r="ED384" s="14" t="str">
        <f t="shared" ca="1" si="9454"/>
        <v/>
      </c>
      <c r="EE384" s="14" t="str">
        <f t="shared" ca="1" si="9455"/>
        <v>Values must be numeric</v>
      </c>
      <c r="EF384" s="14" t="str">
        <f t="shared" ca="1" si="9456"/>
        <v/>
      </c>
      <c r="EG384" s="14" t="str">
        <f t="shared" ca="1" si="9457"/>
        <v/>
      </c>
      <c r="EM384" s="14" t="b">
        <f t="shared" ca="1" si="9458"/>
        <v>1</v>
      </c>
      <c r="EN384" s="14">
        <f t="shared" ca="1" si="9459"/>
        <v>358</v>
      </c>
      <c r="EO384" s="14" t="str">
        <f t="shared" ca="1" si="9460"/>
        <v>q_104c_2</v>
      </c>
      <c r="EP384" s="14" t="str">
        <f t="shared" ca="1" si="9461"/>
        <v xml:space="preserve">How many family members 3 had a history of multiple scrlerosis (q_104c_2): Values must be numeric. </v>
      </c>
      <c r="EQ384" s="14" t="str">
        <f t="shared" ca="1" si="9462"/>
        <v/>
      </c>
    </row>
    <row r="385" spans="2:147" s="14" customFormat="1">
      <c r="B385" s="14" t="str">
        <f t="shared" ca="1" si="9392"/>
        <v/>
      </c>
      <c r="C385" s="14">
        <f t="shared" ca="1" si="9393"/>
        <v>359</v>
      </c>
      <c r="D385" s="14">
        <f t="shared" si="9394"/>
        <v>383</v>
      </c>
      <c r="E385" s="14" t="str">
        <f t="shared" ca="1" si="9395"/>
        <v>N</v>
      </c>
      <c r="F385" s="14" t="str">
        <f t="shared" ca="1" si="9396"/>
        <v>q_104d_1</v>
      </c>
      <c r="G385" s="14" t="str">
        <f t="shared" ca="1" si="9397"/>
        <v>Which family member 4 had a history of multiple scrlerosis</v>
      </c>
      <c r="H385" s="14" t="b">
        <f t="shared" ca="1" si="9398"/>
        <v>1</v>
      </c>
      <c r="I385" s="14" t="str">
        <f ca="1">IF($H385,ADDRESS(3,(D385+1)*2-1,4,,"["&amp;wew!$G$7&amp;"]"&amp;_sheetname_labels)&amp;":"&amp;ADDRESS(2+ster!$B$20,(D385+1)*2-1,4),"")</f>
        <v>[DBTemplate.xlsm]labels!ACM3:ACM725</v>
      </c>
      <c r="J385" s="14">
        <f t="array" aca="1" ref="J385" ca="1">IF(H385,MAX(0,MAX(IF(INDIRECT(I385)&lt;&gt;"",ROW(INDIRECT(I385)),""))-2),"")</f>
        <v>33</v>
      </c>
      <c r="K385" s="14" t="str">
        <f ca="1">IF($H385,IF($J385&gt;0,ADDRESS(3,(D385+1)*2-1,4,,"["&amp;wew!$G$7&amp;"]"&amp;_sheetname_labels)&amp;":"&amp;ADDRESS(2+J385,(D385+1)*2-1,4),""),"")</f>
        <v>[DBTemplate.xlsm]labels!ACM3:ACM35</v>
      </c>
      <c r="L385" s="14" t="str">
        <f ca="1">IF($H385,IF($J385&gt;0,ADDRESS(3,(D385+1)*2,4,,"["&amp;wew!$G$7&amp;"]"&amp;_sheetname_labels)&amp;":"&amp;ADDRESS(2+J385,(D385+1)*2,4),""),"")</f>
        <v>[DBTemplate.xlsm]labels!ACN3:ACN35</v>
      </c>
      <c r="M385" s="14">
        <f t="shared" ca="1" si="9399"/>
        <v>0</v>
      </c>
      <c r="N385" s="14">
        <f t="shared" ca="1" si="9400"/>
        <v>33</v>
      </c>
      <c r="O385" s="14" t="str">
        <f t="shared" ca="1" si="9401"/>
        <v>q_104d_1</v>
      </c>
      <c r="P385" s="14" t="str">
        <f t="shared" ca="1" si="9402"/>
        <v>Which family member 4 had a history of multiple scrlerosis</v>
      </c>
      <c r="Q385" s="14" t="str">
        <f ca="1">IF($BP385,ADDRESS(3,D385+1,4,,"["&amp;wew!$G$7&amp;"]"&amp;_sheetname_dataframe)&amp;":"&amp;ADDRESS(2+ster!$C$14,D385+1,4),"")</f>
        <v>[DBTemplate.xlsm]data_frame!NT3:NT3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9403"/>
        <v>0</v>
      </c>
      <c r="AA385" s="12" t="str">
        <f t="shared" ca="1" si="9404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9405"/>
        <v>1</v>
      </c>
      <c r="AE385" s="17" t="b">
        <f t="shared" ca="1" si="9406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9407"/>
        <v/>
      </c>
      <c r="AH385" s="17" t="b">
        <f t="shared" ca="1" si="9408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9409"/>
        <v/>
      </c>
      <c r="AK385" s="17" t="b">
        <f t="shared" ca="1" si="9410"/>
        <v>0</v>
      </c>
      <c r="AL385" s="17" t="b">
        <f t="shared" ca="1" si="9411"/>
        <v>0</v>
      </c>
      <c r="AM385" s="17" t="b">
        <f t="shared" ca="1" si="9412"/>
        <v>0</v>
      </c>
      <c r="AN385" s="17">
        <f t="shared" ca="1" si="9413"/>
        <v>0</v>
      </c>
      <c r="AO385" s="24" t="str">
        <f t="shared" ca="1" si="9414"/>
        <v/>
      </c>
      <c r="AP385" s="24" t="str">
        <f t="shared" ca="1" si="9415"/>
        <v/>
      </c>
      <c r="AQ385" s="17" t="b">
        <f t="shared" ca="1" si="7305"/>
        <v>0</v>
      </c>
      <c r="AR385" s="17" t="b">
        <f t="shared" ca="1" si="9416"/>
        <v>0</v>
      </c>
      <c r="AS385" s="17" t="b">
        <f t="shared" ca="1" si="9417"/>
        <v>0</v>
      </c>
      <c r="AT385" s="17" t="b">
        <f t="shared" ca="1" si="9418"/>
        <v>0</v>
      </c>
      <c r="AU385" s="17" t="b">
        <f t="shared" ca="1" si="9419"/>
        <v>1</v>
      </c>
      <c r="AV385" s="17" t="b">
        <f t="shared" ca="1" si="9420"/>
        <v>0</v>
      </c>
      <c r="AW385" s="17" t="b">
        <f t="shared" ca="1" si="9421"/>
        <v>0</v>
      </c>
      <c r="AX385" s="14" t="b">
        <f t="array" aca="1" ref="AX385" ca="1">IF(H385,N385&gt;0,"")</f>
        <v>1</v>
      </c>
      <c r="AY385" s="17" t="str">
        <f t="shared" ca="1" si="9422"/>
        <v>C3:C35</v>
      </c>
      <c r="AZ385" s="17" t="b">
        <f t="array" aca="1" ref="AZ385" ca="1">IF(AY385&lt;&gt;"",SUM(1*ISERROR(MATCH(INDIRECT(AY385),INDIRECT(K385),0)))=0,"")</f>
        <v>0</v>
      </c>
      <c r="BA385" s="17" t="b">
        <f t="shared" ca="1" si="9423"/>
        <v>1</v>
      </c>
      <c r="BB385" s="17" t="b">
        <v>0</v>
      </c>
      <c r="BC385" s="17" t="b">
        <f t="shared" ca="1" si="9424"/>
        <v>0</v>
      </c>
      <c r="BD385" s="17" t="b">
        <f t="shared" ca="1" si="9425"/>
        <v>1</v>
      </c>
      <c r="BE385" s="17" t="str">
        <f t="shared" ca="1" si="7306"/>
        <v/>
      </c>
      <c r="BF385" s="17" t="b">
        <f t="shared" ca="1" si="7307"/>
        <v>0</v>
      </c>
      <c r="BG385" s="17" t="b">
        <f t="shared" ca="1" si="9426"/>
        <v>0</v>
      </c>
      <c r="BH385" s="17" t="b">
        <f t="shared" ca="1" si="9427"/>
        <v>1</v>
      </c>
      <c r="BI385" s="17">
        <f t="shared" ca="1" si="9428"/>
        <v>3</v>
      </c>
      <c r="BJ385" s="17" t="b">
        <f t="shared" ca="1" si="9429"/>
        <v>0</v>
      </c>
      <c r="BK385" s="17" t="str">
        <f t="shared" ca="1" si="7308"/>
        <v/>
      </c>
      <c r="BL385" s="17" t="str">
        <f t="shared" ca="1" si="9430"/>
        <v/>
      </c>
      <c r="BM385" s="17" t="str">
        <f t="shared" ca="1" si="9431"/>
        <v>L</v>
      </c>
      <c r="BN385" s="17" t="str">
        <f t="shared" ca="1" si="9432"/>
        <v>L</v>
      </c>
      <c r="BO385" s="17" t="str">
        <f t="shared" ca="1" si="9433"/>
        <v>N</v>
      </c>
      <c r="BP385" s="14" t="b">
        <f t="shared" ca="1" si="9434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9435"/>
        <v/>
      </c>
      <c r="DE385" s="14" t="str">
        <f t="shared" ca="1" si="9436"/>
        <v/>
      </c>
      <c r="DF385" s="14" t="str">
        <f t="shared" ca="1" si="9437"/>
        <v/>
      </c>
      <c r="DG385" s="14" t="str">
        <f t="shared" ca="1" si="9438"/>
        <v/>
      </c>
      <c r="DH385" s="14" t="str">
        <f t="shared" ca="1" si="9439"/>
        <v/>
      </c>
      <c r="DI385" s="14" t="str">
        <f t="shared" ca="1" si="9440"/>
        <v/>
      </c>
      <c r="DJ385" s="14" t="str">
        <f t="shared" ca="1" si="9441"/>
        <v/>
      </c>
      <c r="DK385" s="14" t="str">
        <f t="shared" ca="1" si="9442"/>
        <v/>
      </c>
      <c r="DL385" s="14" t="str">
        <f t="shared" ca="1" si="9443"/>
        <v/>
      </c>
      <c r="DM385" s="14" t="str">
        <f t="shared" ca="1" si="9444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9445"/>
        <v/>
      </c>
      <c r="DP385" s="14" t="str">
        <f t="shared" ca="1" si="9446"/>
        <v/>
      </c>
      <c r="DQ385" s="14" t="str">
        <f t="shared" ca="1" si="9447"/>
        <v/>
      </c>
      <c r="DR385" s="14" t="str">
        <f t="shared" ca="1" si="9448"/>
        <v/>
      </c>
      <c r="DS385" s="14" t="str">
        <f t="shared" ca="1" si="9449"/>
        <v/>
      </c>
      <c r="DZ385" s="14" t="b">
        <f t="shared" ca="1" si="9450"/>
        <v>0</v>
      </c>
      <c r="EA385" s="14" t="str">
        <f t="shared" ca="1" si="9451"/>
        <v>Which family member 4 had a history of multiple scrlerosis (q_104d_1)</v>
      </c>
      <c r="EB385" s="14" t="str">
        <f t="shared" ca="1" si="9452"/>
        <v xml:space="preserve">Values must be numeric. </v>
      </c>
      <c r="EC385" s="14" t="str">
        <f t="shared" ca="1" si="9453"/>
        <v xml:space="preserve">Which family member 4 had a history of multiple scrlerosis (q_104d_1): Values must be numeric. </v>
      </c>
      <c r="ED385" s="14" t="str">
        <f t="shared" ca="1" si="9454"/>
        <v/>
      </c>
      <c r="EE385" s="14" t="str">
        <f t="shared" ca="1" si="9455"/>
        <v>Values must be numeric</v>
      </c>
      <c r="EF385" s="14" t="str">
        <f t="shared" ca="1" si="9456"/>
        <v/>
      </c>
      <c r="EG385" s="14" t="str">
        <f t="shared" ca="1" si="9457"/>
        <v/>
      </c>
      <c r="EM385" s="14" t="b">
        <f t="shared" ca="1" si="9458"/>
        <v>1</v>
      </c>
      <c r="EN385" s="14">
        <f t="shared" ca="1" si="9459"/>
        <v>359</v>
      </c>
      <c r="EO385" s="14" t="str">
        <f t="shared" ca="1" si="9460"/>
        <v>q_104d_1</v>
      </c>
      <c r="EP385" s="14" t="str">
        <f t="shared" ca="1" si="9461"/>
        <v xml:space="preserve">Which family member 4 had a history of multiple scrlerosis (q_104d_1): Values must be numeric. </v>
      </c>
      <c r="EQ385" s="14" t="str">
        <f t="shared" ca="1" si="9462"/>
        <v/>
      </c>
    </row>
    <row r="386" spans="2:147" s="14" customFormat="1">
      <c r="B386" s="14" t="str">
        <f t="shared" ca="1" si="9392"/>
        <v/>
      </c>
      <c r="C386" s="14">
        <f t="shared" ca="1" si="9393"/>
        <v>360</v>
      </c>
      <c r="D386" s="14">
        <f t="shared" si="9394"/>
        <v>384</v>
      </c>
      <c r="E386" s="14" t="str">
        <f t="shared" ca="1" si="9395"/>
        <v>I</v>
      </c>
      <c r="F386" s="14" t="str">
        <f t="shared" ca="1" si="9396"/>
        <v>q_104d_2</v>
      </c>
      <c r="G386" s="14" t="str">
        <f t="shared" ca="1" si="9397"/>
        <v>How many family members 4 had a history of multiple scrlerosis</v>
      </c>
      <c r="H386" s="14" t="b">
        <f t="shared" ca="1" si="9398"/>
        <v>1</v>
      </c>
      <c r="I386" s="14" t="str">
        <f ca="1">IF($H386,ADDRESS(3,(D386+1)*2-1,4,,"["&amp;wew!$G$7&amp;"]"&amp;_sheetname_labels)&amp;":"&amp;ADDRESS(2+ster!$B$20,(D386+1)*2-1,4),"")</f>
        <v>[DBTemplate.xlsm]labels!ACO3:ACO725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9399"/>
        <v>0</v>
      </c>
      <c r="N386" s="14">
        <f t="shared" ca="1" si="9400"/>
        <v>0</v>
      </c>
      <c r="O386" s="14" t="str">
        <f t="shared" ca="1" si="9401"/>
        <v>q_104d_2</v>
      </c>
      <c r="P386" s="14" t="str">
        <f t="shared" ca="1" si="9402"/>
        <v>How many family members 4 had a history of multiple scrlerosis</v>
      </c>
      <c r="Q386" s="14" t="str">
        <f ca="1">IF($BP386,ADDRESS(3,D386+1,4,,"["&amp;wew!$G$7&amp;"]"&amp;_sheetname_dataframe)&amp;":"&amp;ADDRESS(2+ster!$C$14,D386+1,4),"")</f>
        <v>[DBTemplate.xlsm]data_frame!NU3:NU3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9403"/>
        <v>0</v>
      </c>
      <c r="AA386" s="12" t="str">
        <f t="shared" ca="1" si="9404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9405"/>
        <v>1</v>
      </c>
      <c r="AE386" s="17" t="b">
        <f t="shared" ca="1" si="9406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9407"/>
        <v/>
      </c>
      <c r="AH386" s="17" t="b">
        <f t="shared" ca="1" si="9408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9409"/>
        <v/>
      </c>
      <c r="AK386" s="17" t="b">
        <f t="shared" ca="1" si="9410"/>
        <v>0</v>
      </c>
      <c r="AL386" s="17" t="b">
        <f t="shared" ca="1" si="9411"/>
        <v>0</v>
      </c>
      <c r="AM386" s="17" t="b">
        <f t="shared" ca="1" si="9412"/>
        <v>1</v>
      </c>
      <c r="AN386" s="17">
        <f t="shared" ca="1" si="9413"/>
        <v>0</v>
      </c>
      <c r="AO386" s="24" t="str">
        <f t="shared" ca="1" si="9414"/>
        <v/>
      </c>
      <c r="AP386" s="24" t="str">
        <f t="shared" ca="1" si="9415"/>
        <v/>
      </c>
      <c r="AQ386" s="17" t="b">
        <f t="shared" ca="1" si="7305"/>
        <v>0</v>
      </c>
      <c r="AR386" s="17" t="b">
        <f t="shared" ca="1" si="9416"/>
        <v>0</v>
      </c>
      <c r="AS386" s="17" t="b">
        <f t="shared" ca="1" si="9417"/>
        <v>0</v>
      </c>
      <c r="AT386" s="17" t="b">
        <f t="shared" ca="1" si="9418"/>
        <v>0</v>
      </c>
      <c r="AU386" s="17" t="b">
        <f t="shared" ca="1" si="9419"/>
        <v>1</v>
      </c>
      <c r="AV386" s="17" t="b">
        <f t="shared" ca="1" si="9420"/>
        <v>0</v>
      </c>
      <c r="AW386" s="17" t="b">
        <f t="shared" ca="1" si="9421"/>
        <v>0</v>
      </c>
      <c r="AX386" s="14" t="b">
        <f t="array" aca="1" ref="AX386" ca="1">IF(H386,N386&gt;0,"")</f>
        <v>0</v>
      </c>
      <c r="AY386" s="17" t="str">
        <f t="shared" ca="1" si="9422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9423"/>
        <v>0</v>
      </c>
      <c r="BB386" s="17" t="b">
        <v>0</v>
      </c>
      <c r="BC386" s="17" t="str">
        <f t="shared" ca="1" si="9424"/>
        <v/>
      </c>
      <c r="BD386" s="17" t="str">
        <f t="shared" ca="1" si="9425"/>
        <v/>
      </c>
      <c r="BE386" s="17" t="b">
        <f t="shared" ca="1" si="7306"/>
        <v>0</v>
      </c>
      <c r="BF386" s="17" t="str">
        <f t="shared" ca="1" si="7307"/>
        <v/>
      </c>
      <c r="BG386" s="17" t="str">
        <f t="shared" ca="1" si="9426"/>
        <v/>
      </c>
      <c r="BH386" s="17" t="str">
        <f t="shared" ca="1" si="9427"/>
        <v/>
      </c>
      <c r="BI386" s="17" t="str">
        <f t="shared" ca="1" si="9428"/>
        <v/>
      </c>
      <c r="BJ386" s="17" t="b">
        <f t="shared" ca="1" si="9429"/>
        <v>0</v>
      </c>
      <c r="BK386" s="17" t="b">
        <f t="shared" ca="1" si="7308"/>
        <v>1</v>
      </c>
      <c r="BL386" s="17" t="b">
        <f t="shared" ca="1" si="9430"/>
        <v>0</v>
      </c>
      <c r="BM386" s="17" t="str">
        <f t="shared" ca="1" si="9431"/>
        <v>I</v>
      </c>
      <c r="BN386" s="17" t="str">
        <f t="shared" ca="1" si="9432"/>
        <v>I</v>
      </c>
      <c r="BO386" s="17" t="str">
        <f t="shared" ca="1" si="9433"/>
        <v>I</v>
      </c>
      <c r="BP386" s="14" t="b">
        <f t="shared" ca="1" si="9434"/>
        <v>1</v>
      </c>
      <c r="BQ386" s="35"/>
      <c r="BU386" s="14" t="s">
        <v>387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9435"/>
        <v/>
      </c>
      <c r="DE386" s="14" t="str">
        <f t="shared" ca="1" si="9436"/>
        <v/>
      </c>
      <c r="DF386" s="14" t="str">
        <f t="shared" ca="1" si="9437"/>
        <v/>
      </c>
      <c r="DG386" s="14" t="str">
        <f t="shared" ca="1" si="9438"/>
        <v/>
      </c>
      <c r="DH386" s="14" t="str">
        <f t="shared" ca="1" si="9439"/>
        <v/>
      </c>
      <c r="DI386" s="14" t="str">
        <f t="shared" ca="1" si="9440"/>
        <v/>
      </c>
      <c r="DJ386" s="14" t="str">
        <f t="shared" ca="1" si="9441"/>
        <v/>
      </c>
      <c r="DK386" s="14" t="str">
        <f t="shared" ca="1" si="9442"/>
        <v/>
      </c>
      <c r="DL386" s="14" t="str">
        <f t="shared" ca="1" si="9443"/>
        <v/>
      </c>
      <c r="DM386" s="14" t="str">
        <f t="shared" ca="1" si="9444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9445"/>
        <v/>
      </c>
      <c r="DP386" s="14" t="str">
        <f t="shared" ca="1" si="9446"/>
        <v/>
      </c>
      <c r="DQ386" s="14" t="str">
        <f t="shared" ca="1" si="9447"/>
        <v/>
      </c>
      <c r="DR386" s="14" t="str">
        <f t="shared" ca="1" si="9448"/>
        <v/>
      </c>
      <c r="DS386" s="14" t="str">
        <f t="shared" ca="1" si="9449"/>
        <v/>
      </c>
      <c r="DZ386" s="14" t="b">
        <f t="shared" ca="1" si="9450"/>
        <v>0</v>
      </c>
      <c r="EA386" s="14" t="str">
        <f t="shared" ca="1" si="9451"/>
        <v>How many family members 4 had a history of multiple scrlerosis (q_104d_2)</v>
      </c>
      <c r="EB386" s="14" t="str">
        <f t="shared" ca="1" si="9452"/>
        <v xml:space="preserve">Values must be numeric. </v>
      </c>
      <c r="EC386" s="14" t="str">
        <f t="shared" ca="1" si="9453"/>
        <v xml:space="preserve">How many family members 4 had a history of multiple scrlerosis (q_104d_2): Values must be numeric. </v>
      </c>
      <c r="ED386" s="14" t="str">
        <f t="shared" ca="1" si="9454"/>
        <v/>
      </c>
      <c r="EE386" s="14" t="str">
        <f t="shared" ca="1" si="9455"/>
        <v>Values must be numeric</v>
      </c>
      <c r="EF386" s="14" t="str">
        <f t="shared" ca="1" si="9456"/>
        <v/>
      </c>
      <c r="EG386" s="14" t="str">
        <f t="shared" ca="1" si="9457"/>
        <v/>
      </c>
      <c r="EM386" s="14" t="b">
        <f t="shared" ca="1" si="9458"/>
        <v>1</v>
      </c>
      <c r="EN386" s="14">
        <f t="shared" ca="1" si="9459"/>
        <v>360</v>
      </c>
      <c r="EO386" s="14" t="str">
        <f t="shared" ca="1" si="9460"/>
        <v>q_104d_2</v>
      </c>
      <c r="EP386" s="14" t="str">
        <f t="shared" ca="1" si="9461"/>
        <v xml:space="preserve">How many family members 4 had a history of multiple scrlerosis (q_104d_2): Values must be numeric. </v>
      </c>
      <c r="EQ386" s="14" t="str">
        <f t="shared" ca="1" si="9462"/>
        <v/>
      </c>
    </row>
    <row r="387" spans="2:147" s="14" customFormat="1">
      <c r="B387" s="14" t="str">
        <f t="shared" ca="1" si="9392"/>
        <v/>
      </c>
      <c r="C387" s="14">
        <f t="shared" ca="1" si="9393"/>
        <v>361</v>
      </c>
      <c r="D387" s="14">
        <f t="shared" si="9394"/>
        <v>385</v>
      </c>
      <c r="E387" s="14" t="str">
        <f t="shared" ca="1" si="9395"/>
        <v>N</v>
      </c>
      <c r="F387" s="14" t="str">
        <f t="shared" ca="1" si="9396"/>
        <v>q_105_1a</v>
      </c>
      <c r="G387" s="14" t="str">
        <f t="shared" ca="1" si="9397"/>
        <v>Which family member 1 had a history of other severe disease</v>
      </c>
      <c r="H387" s="14" t="b">
        <f t="shared" ca="1" si="9398"/>
        <v>1</v>
      </c>
      <c r="I387" s="14" t="str">
        <f ca="1">IF($H387,ADDRESS(3,(D387+1)*2-1,4,,"["&amp;wew!$G$7&amp;"]"&amp;_sheetname_labels)&amp;":"&amp;ADDRESS(2+ster!$B$20,(D387+1)*2-1,4),"")</f>
        <v>[DBTemplate.xlsm]labels!ACQ3:ACQ725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[DBTemplate.xlsm]labels!ACQ3:ACQ35</v>
      </c>
      <c r="L387" s="14" t="str">
        <f ca="1">IF($H387,IF($J387&gt;0,ADDRESS(3,(D387+1)*2,4,,"["&amp;wew!$G$7&amp;"]"&amp;_sheetname_labels)&amp;":"&amp;ADDRESS(2+J387,(D387+1)*2,4),""),"")</f>
        <v>[DBTemplate.xlsm]labels!ACR3:ACR35</v>
      </c>
      <c r="M387" s="14">
        <f t="shared" ca="1" si="9399"/>
        <v>0</v>
      </c>
      <c r="N387" s="14">
        <f t="shared" ca="1" si="9400"/>
        <v>33</v>
      </c>
      <c r="O387" s="14" t="str">
        <f t="shared" ca="1" si="9401"/>
        <v>q_105_1a</v>
      </c>
      <c r="P387" s="14" t="str">
        <f t="shared" ca="1" si="9402"/>
        <v>Which family member 1 had a history of other severe disease</v>
      </c>
      <c r="Q387" s="14" t="str">
        <f ca="1">IF($BP387,ADDRESS(3,D387+1,4,,"["&amp;wew!$G$7&amp;"]"&amp;_sheetname_dataframe)&amp;":"&amp;ADDRESS(2+ster!$C$14,D387+1,4),"")</f>
        <v>[DBTemplate.xlsm]data_frame!NV3:NV3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9403"/>
        <v>0</v>
      </c>
      <c r="AA387" s="12" t="str">
        <f t="shared" ca="1" si="9404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9405"/>
        <v>1</v>
      </c>
      <c r="AE387" s="17" t="b">
        <f t="shared" ca="1" si="9406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9407"/>
        <v/>
      </c>
      <c r="AH387" s="17" t="b">
        <f t="shared" ca="1" si="9408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9409"/>
        <v/>
      </c>
      <c r="AK387" s="17" t="b">
        <f t="shared" ca="1" si="9410"/>
        <v>0</v>
      </c>
      <c r="AL387" s="17" t="b">
        <f t="shared" ca="1" si="9411"/>
        <v>0</v>
      </c>
      <c r="AM387" s="17" t="b">
        <f t="shared" ca="1" si="9412"/>
        <v>0</v>
      </c>
      <c r="AN387" s="17">
        <f t="shared" ca="1" si="9413"/>
        <v>0</v>
      </c>
      <c r="AO387" s="24" t="str">
        <f t="shared" ca="1" si="9414"/>
        <v/>
      </c>
      <c r="AP387" s="24" t="str">
        <f t="shared" ca="1" si="9415"/>
        <v/>
      </c>
      <c r="AQ387" s="17" t="b">
        <f t="shared" ca="1" si="7305"/>
        <v>0</v>
      </c>
      <c r="AR387" s="17" t="b">
        <f t="shared" ca="1" si="9416"/>
        <v>0</v>
      </c>
      <c r="AS387" s="17" t="b">
        <f t="shared" ca="1" si="9417"/>
        <v>0</v>
      </c>
      <c r="AT387" s="17" t="b">
        <f t="shared" ca="1" si="9418"/>
        <v>0</v>
      </c>
      <c r="AU387" s="17" t="b">
        <f t="shared" ca="1" si="9419"/>
        <v>1</v>
      </c>
      <c r="AV387" s="17" t="b">
        <f t="shared" ca="1" si="9420"/>
        <v>0</v>
      </c>
      <c r="AW387" s="17" t="b">
        <f t="shared" ca="1" si="9421"/>
        <v>0</v>
      </c>
      <c r="AX387" s="14" t="b">
        <f t="array" aca="1" ref="AX387" ca="1">IF(H387,N387&gt;0,"")</f>
        <v>1</v>
      </c>
      <c r="AY387" s="17" t="str">
        <f t="shared" ca="1" si="9422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9423"/>
        <v>1</v>
      </c>
      <c r="BB387" s="17" t="b">
        <v>0</v>
      </c>
      <c r="BC387" s="17" t="b">
        <f t="shared" ca="1" si="9424"/>
        <v>0</v>
      </c>
      <c r="BD387" s="17" t="b">
        <f t="shared" ca="1" si="9425"/>
        <v>1</v>
      </c>
      <c r="BE387" s="17" t="str">
        <f t="shared" ca="1" si="7306"/>
        <v/>
      </c>
      <c r="BF387" s="17" t="b">
        <f t="shared" ca="1" si="7307"/>
        <v>0</v>
      </c>
      <c r="BG387" s="17" t="b">
        <f t="shared" ca="1" si="9426"/>
        <v>0</v>
      </c>
      <c r="BH387" s="17" t="b">
        <f t="shared" ca="1" si="9427"/>
        <v>1</v>
      </c>
      <c r="BI387" s="17">
        <f t="shared" ca="1" si="9428"/>
        <v>3</v>
      </c>
      <c r="BJ387" s="17" t="b">
        <f t="shared" ca="1" si="9429"/>
        <v>0</v>
      </c>
      <c r="BK387" s="17" t="str">
        <f t="shared" ca="1" si="7308"/>
        <v/>
      </c>
      <c r="BL387" s="17" t="str">
        <f t="shared" ca="1" si="9430"/>
        <v/>
      </c>
      <c r="BM387" s="17" t="str">
        <f t="shared" ca="1" si="9431"/>
        <v>L</v>
      </c>
      <c r="BN387" s="17" t="str">
        <f t="shared" ca="1" si="9432"/>
        <v>L</v>
      </c>
      <c r="BO387" s="17" t="str">
        <f t="shared" ca="1" si="9433"/>
        <v>N</v>
      </c>
      <c r="BP387" s="14" t="b">
        <f t="shared" ca="1" si="9434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9435"/>
        <v/>
      </c>
      <c r="DE387" s="14" t="str">
        <f t="shared" ca="1" si="9436"/>
        <v/>
      </c>
      <c r="DF387" s="14" t="str">
        <f t="shared" ca="1" si="9437"/>
        <v/>
      </c>
      <c r="DG387" s="14" t="str">
        <f t="shared" ca="1" si="9438"/>
        <v/>
      </c>
      <c r="DH387" s="14" t="str">
        <f t="shared" ca="1" si="9439"/>
        <v/>
      </c>
      <c r="DI387" s="14" t="str">
        <f t="shared" ca="1" si="9440"/>
        <v/>
      </c>
      <c r="DJ387" s="14" t="str">
        <f t="shared" ca="1" si="9441"/>
        <v/>
      </c>
      <c r="DK387" s="14" t="str">
        <f t="shared" ca="1" si="9442"/>
        <v/>
      </c>
      <c r="DL387" s="14" t="str">
        <f t="shared" ca="1" si="9443"/>
        <v/>
      </c>
      <c r="DM387" s="14" t="str">
        <f t="shared" ca="1" si="9444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9445"/>
        <v/>
      </c>
      <c r="DP387" s="14" t="str">
        <f t="shared" ca="1" si="9446"/>
        <v/>
      </c>
      <c r="DQ387" s="14" t="str">
        <f t="shared" ca="1" si="9447"/>
        <v/>
      </c>
      <c r="DR387" s="14" t="str">
        <f t="shared" ca="1" si="9448"/>
        <v/>
      </c>
      <c r="DS387" s="14" t="str">
        <f t="shared" ca="1" si="9449"/>
        <v/>
      </c>
      <c r="DZ387" s="14" t="b">
        <f t="shared" ca="1" si="9450"/>
        <v>0</v>
      </c>
      <c r="EA387" s="14" t="str">
        <f t="shared" ca="1" si="9451"/>
        <v>Which family member 1 had a history of other severe disease (q_105_1a)</v>
      </c>
      <c r="EB387" s="14" t="str">
        <f t="shared" ca="1" si="9452"/>
        <v xml:space="preserve">Values must be numeric. </v>
      </c>
      <c r="EC387" s="14" t="str">
        <f t="shared" ca="1" si="9453"/>
        <v xml:space="preserve">Which family member 1 had a history of other severe disease (q_105_1a): Values must be numeric. </v>
      </c>
      <c r="ED387" s="14" t="str">
        <f t="shared" ca="1" si="9454"/>
        <v/>
      </c>
      <c r="EE387" s="14" t="str">
        <f t="shared" ca="1" si="9455"/>
        <v>Values must be numeric</v>
      </c>
      <c r="EF387" s="14" t="str">
        <f t="shared" ca="1" si="9456"/>
        <v/>
      </c>
      <c r="EG387" s="14" t="str">
        <f t="shared" ca="1" si="9457"/>
        <v/>
      </c>
      <c r="EM387" s="14" t="b">
        <f t="shared" ca="1" si="9458"/>
        <v>1</v>
      </c>
      <c r="EN387" s="14">
        <f t="shared" ca="1" si="9459"/>
        <v>361</v>
      </c>
      <c r="EO387" s="14" t="str">
        <f t="shared" ca="1" si="9460"/>
        <v>q_105_1a</v>
      </c>
      <c r="EP387" s="14" t="str">
        <f t="shared" ca="1" si="9461"/>
        <v xml:space="preserve">Which family member 1 had a history of other severe disease (q_105_1a): Values must be numeric. </v>
      </c>
      <c r="EQ387" s="14" t="str">
        <f t="shared" ca="1" si="9462"/>
        <v/>
      </c>
    </row>
    <row r="388" spans="2:147" s="14" customFormat="1">
      <c r="B388" s="14" t="str">
        <f t="shared" ca="1" si="9392"/>
        <v/>
      </c>
      <c r="C388" s="14">
        <f t="shared" ca="1" si="9393"/>
        <v>362</v>
      </c>
      <c r="D388" s="14">
        <f t="shared" si="9394"/>
        <v>386</v>
      </c>
      <c r="E388" s="14" t="str">
        <f t="shared" ca="1" si="9395"/>
        <v>N</v>
      </c>
      <c r="F388" s="14" t="str">
        <f t="shared" ca="1" si="9396"/>
        <v>q_105_1b</v>
      </c>
      <c r="G388" s="14" t="str">
        <f t="shared" ca="1" si="9397"/>
        <v>What severe disease family member 1 had</v>
      </c>
      <c r="H388" s="14" t="b">
        <f t="shared" ca="1" si="9398"/>
        <v>1</v>
      </c>
      <c r="I388" s="14" t="str">
        <f ca="1">IF($H388,ADDRESS(3,(D388+1)*2-1,4,,"["&amp;wew!$G$7&amp;"]"&amp;_sheetname_labels)&amp;":"&amp;ADDRESS(2+ster!$B$20,(D388+1)*2-1,4),"")</f>
        <v>[DBTemplate.xlsm]labels!ACS3:ACS725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[DBTemplate.xlsm]labels!ACS3:ACS54</v>
      </c>
      <c r="L388" s="14" t="str">
        <f ca="1">IF($H388,IF($J388&gt;0,ADDRESS(3,(D388+1)*2,4,,"["&amp;wew!$G$7&amp;"]"&amp;_sheetname_labels)&amp;":"&amp;ADDRESS(2+J388,(D388+1)*2,4),""),"")</f>
        <v>[DBTemplate.xlsm]labels!ACT3:ACT54</v>
      </c>
      <c r="M388" s="14">
        <f t="shared" ca="1" si="9399"/>
        <v>0</v>
      </c>
      <c r="N388" s="14">
        <f t="shared" ca="1" si="9400"/>
        <v>52</v>
      </c>
      <c r="O388" s="14" t="str">
        <f t="shared" ca="1" si="9401"/>
        <v>q_105_1b</v>
      </c>
      <c r="P388" s="14" t="str">
        <f t="shared" ca="1" si="9402"/>
        <v>What severe disease family member 1 had</v>
      </c>
      <c r="Q388" s="14" t="str">
        <f ca="1">IF($BP388,ADDRESS(3,D388+1,4,,"["&amp;wew!$G$7&amp;"]"&amp;_sheetname_dataframe)&amp;":"&amp;ADDRESS(2+ster!$C$14,D388+1,4),"")</f>
        <v>[DBTemplate.xlsm]data_frame!NW3:NW3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9403"/>
        <v>0</v>
      </c>
      <c r="AA388" s="12" t="str">
        <f t="shared" ca="1" si="9404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9405"/>
        <v>1</v>
      </c>
      <c r="AE388" s="17" t="b">
        <f t="shared" ca="1" si="9406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9407"/>
        <v/>
      </c>
      <c r="AH388" s="17" t="b">
        <f t="shared" ca="1" si="9408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9409"/>
        <v/>
      </c>
      <c r="AK388" s="17" t="b">
        <f t="shared" ca="1" si="9410"/>
        <v>0</v>
      </c>
      <c r="AL388" s="17" t="b">
        <f t="shared" ca="1" si="9411"/>
        <v>0</v>
      </c>
      <c r="AM388" s="17" t="b">
        <f t="shared" ca="1" si="9412"/>
        <v>0</v>
      </c>
      <c r="AN388" s="17">
        <f t="shared" ca="1" si="9413"/>
        <v>0</v>
      </c>
      <c r="AO388" s="24" t="str">
        <f t="shared" ca="1" si="9414"/>
        <v/>
      </c>
      <c r="AP388" s="24" t="str">
        <f t="shared" ca="1" si="9415"/>
        <v/>
      </c>
      <c r="AQ388" s="17" t="b">
        <f t="shared" ca="1" si="7305"/>
        <v>0</v>
      </c>
      <c r="AR388" s="17" t="b">
        <f t="shared" ca="1" si="9416"/>
        <v>0</v>
      </c>
      <c r="AS388" s="17" t="b">
        <f t="shared" ca="1" si="9417"/>
        <v>0</v>
      </c>
      <c r="AT388" s="17" t="b">
        <f t="shared" ca="1" si="9418"/>
        <v>0</v>
      </c>
      <c r="AU388" s="17" t="b">
        <f t="shared" ca="1" si="9419"/>
        <v>1</v>
      </c>
      <c r="AV388" s="17" t="b">
        <f t="shared" ca="1" si="9420"/>
        <v>0</v>
      </c>
      <c r="AW388" s="17" t="b">
        <f t="shared" ca="1" si="9421"/>
        <v>0</v>
      </c>
      <c r="AX388" s="14" t="b">
        <f t="array" aca="1" ref="AX388" ca="1">IF(H388,N388&gt;0,"")</f>
        <v>1</v>
      </c>
      <c r="AY388" s="17" t="str">
        <f t="shared" ca="1" si="9422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9423"/>
        <v>1</v>
      </c>
      <c r="BB388" s="17" t="b">
        <v>0</v>
      </c>
      <c r="BC388" s="17" t="b">
        <f t="shared" ca="1" si="9424"/>
        <v>0</v>
      </c>
      <c r="BD388" s="17" t="b">
        <f t="shared" ca="1" si="9425"/>
        <v>1</v>
      </c>
      <c r="BE388" s="17" t="str">
        <f t="shared" ca="1" si="7306"/>
        <v/>
      </c>
      <c r="BF388" s="17" t="b">
        <f t="shared" ca="1" si="7307"/>
        <v>0</v>
      </c>
      <c r="BG388" s="17" t="b">
        <f t="shared" ca="1" si="9426"/>
        <v>0</v>
      </c>
      <c r="BH388" s="17" t="b">
        <f t="shared" ca="1" si="9427"/>
        <v>1</v>
      </c>
      <c r="BI388" s="17">
        <f t="shared" ca="1" si="9428"/>
        <v>3</v>
      </c>
      <c r="BJ388" s="17" t="b">
        <f t="shared" ca="1" si="9429"/>
        <v>0</v>
      </c>
      <c r="BK388" s="17" t="str">
        <f t="shared" ca="1" si="7308"/>
        <v/>
      </c>
      <c r="BL388" s="17" t="str">
        <f t="shared" ca="1" si="9430"/>
        <v/>
      </c>
      <c r="BM388" s="17" t="str">
        <f t="shared" ca="1" si="9431"/>
        <v>L</v>
      </c>
      <c r="BN388" s="17" t="str">
        <f t="shared" ca="1" si="9432"/>
        <v>L</v>
      </c>
      <c r="BO388" s="17" t="str">
        <f t="shared" ca="1" si="9433"/>
        <v>N</v>
      </c>
      <c r="BP388" s="14" t="b">
        <f t="shared" ca="1" si="9434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9435"/>
        <v/>
      </c>
      <c r="DE388" s="14" t="str">
        <f t="shared" ca="1" si="9436"/>
        <v/>
      </c>
      <c r="DF388" s="14" t="str">
        <f t="shared" ca="1" si="9437"/>
        <v/>
      </c>
      <c r="DG388" s="14" t="str">
        <f t="shared" ca="1" si="9438"/>
        <v/>
      </c>
      <c r="DH388" s="14" t="str">
        <f t="shared" ca="1" si="9439"/>
        <v/>
      </c>
      <c r="DI388" s="14" t="str">
        <f t="shared" ca="1" si="9440"/>
        <v/>
      </c>
      <c r="DJ388" s="14" t="str">
        <f t="shared" ca="1" si="9441"/>
        <v/>
      </c>
      <c r="DK388" s="14" t="str">
        <f t="shared" ca="1" si="9442"/>
        <v/>
      </c>
      <c r="DL388" s="14" t="str">
        <f t="shared" ca="1" si="9443"/>
        <v/>
      </c>
      <c r="DM388" s="14" t="str">
        <f t="shared" ca="1" si="9444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9445"/>
        <v/>
      </c>
      <c r="DP388" s="14" t="str">
        <f t="shared" ca="1" si="9446"/>
        <v/>
      </c>
      <c r="DQ388" s="14" t="str">
        <f t="shared" ca="1" si="9447"/>
        <v/>
      </c>
      <c r="DR388" s="14" t="str">
        <f t="shared" ca="1" si="9448"/>
        <v/>
      </c>
      <c r="DS388" s="14" t="str">
        <f t="shared" ca="1" si="9449"/>
        <v/>
      </c>
      <c r="DZ388" s="14" t="b">
        <f t="shared" ca="1" si="9450"/>
        <v>0</v>
      </c>
      <c r="EA388" s="14" t="str">
        <f t="shared" ca="1" si="9451"/>
        <v>What severe disease family member 1 had (q_105_1b)</v>
      </c>
      <c r="EB388" s="14" t="str">
        <f t="shared" ca="1" si="9452"/>
        <v xml:space="preserve">Values must be numeric. </v>
      </c>
      <c r="EC388" s="14" t="str">
        <f t="shared" ca="1" si="9453"/>
        <v xml:space="preserve">What severe disease family member 1 had (q_105_1b): Values must be numeric. </v>
      </c>
      <c r="ED388" s="14" t="str">
        <f t="shared" ca="1" si="9454"/>
        <v/>
      </c>
      <c r="EE388" s="14" t="str">
        <f t="shared" ca="1" si="9455"/>
        <v>Values must be numeric</v>
      </c>
      <c r="EF388" s="14" t="str">
        <f t="shared" ca="1" si="9456"/>
        <v/>
      </c>
      <c r="EG388" s="14" t="str">
        <f t="shared" ca="1" si="9457"/>
        <v/>
      </c>
      <c r="EM388" s="14" t="b">
        <f t="shared" ca="1" si="9458"/>
        <v>1</v>
      </c>
      <c r="EN388" s="14">
        <f t="shared" ca="1" si="9459"/>
        <v>362</v>
      </c>
      <c r="EO388" s="14" t="str">
        <f t="shared" ca="1" si="9460"/>
        <v>q_105_1b</v>
      </c>
      <c r="EP388" s="14" t="str">
        <f t="shared" ca="1" si="9461"/>
        <v xml:space="preserve">What severe disease family member 1 had (q_105_1b): Values must be numeric. </v>
      </c>
      <c r="EQ388" s="14" t="str">
        <f t="shared" ca="1" si="9462"/>
        <v/>
      </c>
    </row>
    <row r="389" spans="2:147" s="14" customFormat="1">
      <c r="B389" s="14" t="str">
        <f t="shared" ca="1" si="9392"/>
        <v/>
      </c>
      <c r="C389" s="14">
        <f t="shared" ca="1" si="9393"/>
        <v>363</v>
      </c>
      <c r="D389" s="14">
        <f t="shared" si="9394"/>
        <v>387</v>
      </c>
      <c r="E389" s="14" t="str">
        <f t="shared" ca="1" si="9395"/>
        <v>I</v>
      </c>
      <c r="F389" s="14" t="str">
        <f t="shared" ca="1" si="9396"/>
        <v>q_105_1c</v>
      </c>
      <c r="G389" s="14" t="str">
        <f t="shared" ca="1" si="9397"/>
        <v>What other severe disease family member 1 had</v>
      </c>
      <c r="H389" s="14" t="b">
        <f t="shared" ca="1" si="9398"/>
        <v>1</v>
      </c>
      <c r="I389" s="14" t="str">
        <f ca="1">IF($H389,ADDRESS(3,(D389+1)*2-1,4,,"["&amp;wew!$G$7&amp;"]"&amp;_sheetname_labels)&amp;":"&amp;ADDRESS(2+ster!$B$20,(D389+1)*2-1,4),"")</f>
        <v>[DBTemplate.xlsm]labels!ACU3:ACU725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9399"/>
        <v>0</v>
      </c>
      <c r="N389" s="14">
        <f t="shared" ca="1" si="9400"/>
        <v>0</v>
      </c>
      <c r="O389" s="14" t="str">
        <f t="shared" ca="1" si="9401"/>
        <v>q_105_1c</v>
      </c>
      <c r="P389" s="14" t="str">
        <f t="shared" ca="1" si="9402"/>
        <v>What other severe disease family member 1 had</v>
      </c>
      <c r="Q389" s="14" t="str">
        <f ca="1">IF($BP389,ADDRESS(3,D389+1,4,,"["&amp;wew!$G$7&amp;"]"&amp;_sheetname_dataframe)&amp;":"&amp;ADDRESS(2+ster!$C$14,D389+1,4),"")</f>
        <v>[DBTemplate.xlsm]data_frame!NX3:NX3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9403"/>
        <v>0</v>
      </c>
      <c r="AA389" s="12" t="str">
        <f t="shared" ca="1" si="9404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9405"/>
        <v>1</v>
      </c>
      <c r="AE389" s="17" t="b">
        <f t="shared" ca="1" si="9406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9407"/>
        <v/>
      </c>
      <c r="AH389" s="17" t="b">
        <f t="shared" ca="1" si="9408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9409"/>
        <v/>
      </c>
      <c r="AK389" s="17" t="b">
        <f t="shared" ca="1" si="9410"/>
        <v>0</v>
      </c>
      <c r="AL389" s="17" t="b">
        <f t="shared" ca="1" si="9411"/>
        <v>0</v>
      </c>
      <c r="AM389" s="17" t="b">
        <f t="shared" ca="1" si="9412"/>
        <v>0</v>
      </c>
      <c r="AN389" s="17">
        <f t="shared" ca="1" si="9413"/>
        <v>0</v>
      </c>
      <c r="AO389" s="24" t="str">
        <f t="shared" ca="1" si="9414"/>
        <v/>
      </c>
      <c r="AP389" s="24" t="str">
        <f t="shared" ca="1" si="9415"/>
        <v/>
      </c>
      <c r="AQ389" s="17" t="b">
        <f t="shared" ca="1" si="7305"/>
        <v>0</v>
      </c>
      <c r="AR389" s="17" t="b">
        <f t="shared" ca="1" si="9416"/>
        <v>0</v>
      </c>
      <c r="AS389" s="17" t="b">
        <f t="shared" ca="1" si="9417"/>
        <v>0</v>
      </c>
      <c r="AT389" s="17" t="b">
        <f t="shared" ca="1" si="9418"/>
        <v>1</v>
      </c>
      <c r="AU389" s="17" t="b">
        <f t="shared" ca="1" si="9419"/>
        <v>0</v>
      </c>
      <c r="AV389" s="17" t="b">
        <f t="shared" ca="1" si="9420"/>
        <v>0</v>
      </c>
      <c r="AW389" s="17" t="b">
        <f t="shared" ca="1" si="9421"/>
        <v>0</v>
      </c>
      <c r="AX389" s="14" t="b">
        <f t="array" aca="1" ref="AX389" ca="1">IF(H389,N389&gt;0,"")</f>
        <v>0</v>
      </c>
      <c r="AY389" s="17" t="str">
        <f t="shared" ca="1" si="9422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9423"/>
        <v>0</v>
      </c>
      <c r="BB389" s="17" t="b">
        <v>0</v>
      </c>
      <c r="BC389" s="17" t="str">
        <f t="shared" ca="1" si="9424"/>
        <v/>
      </c>
      <c r="BD389" s="17" t="str">
        <f t="shared" ca="1" si="9425"/>
        <v/>
      </c>
      <c r="BE389" s="17" t="b">
        <f t="shared" ca="1" si="7306"/>
        <v>0</v>
      </c>
      <c r="BF389" s="17" t="str">
        <f t="shared" ca="1" si="7307"/>
        <v/>
      </c>
      <c r="BG389" s="17" t="str">
        <f t="shared" ca="1" si="9426"/>
        <v/>
      </c>
      <c r="BH389" s="17" t="str">
        <f t="shared" ca="1" si="9427"/>
        <v/>
      </c>
      <c r="BI389" s="17" t="str">
        <f t="shared" ca="1" si="9428"/>
        <v/>
      </c>
      <c r="BJ389" s="17" t="b">
        <f t="shared" ca="1" si="9429"/>
        <v>0</v>
      </c>
      <c r="BK389" s="17" t="str">
        <f t="shared" ca="1" si="7308"/>
        <v/>
      </c>
      <c r="BL389" s="17" t="str">
        <f t="shared" ca="1" si="9430"/>
        <v/>
      </c>
      <c r="BM389" s="17" t="str">
        <f t="shared" ca="1" si="9431"/>
        <v>S</v>
      </c>
      <c r="BN389" s="17" t="str">
        <f t="shared" ca="1" si="9432"/>
        <v>S</v>
      </c>
      <c r="BO389" s="17" t="str">
        <f t="shared" ca="1" si="9433"/>
        <v>N</v>
      </c>
      <c r="BP389" s="14" t="b">
        <f t="shared" ca="1" si="9434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9435"/>
        <v/>
      </c>
      <c r="DE389" s="14" t="str">
        <f t="shared" ca="1" si="9436"/>
        <v/>
      </c>
      <c r="DF389" s="14" t="str">
        <f t="shared" ca="1" si="9437"/>
        <v/>
      </c>
      <c r="DG389" s="14" t="str">
        <f t="shared" ca="1" si="9438"/>
        <v/>
      </c>
      <c r="DH389" s="14" t="str">
        <f t="shared" ca="1" si="9439"/>
        <v/>
      </c>
      <c r="DI389" s="14" t="str">
        <f t="shared" ca="1" si="9440"/>
        <v/>
      </c>
      <c r="DJ389" s="14" t="str">
        <f t="shared" ca="1" si="9441"/>
        <v/>
      </c>
      <c r="DK389" s="14" t="str">
        <f t="shared" ca="1" si="9442"/>
        <v/>
      </c>
      <c r="DL389" s="14" t="str">
        <f t="shared" ca="1" si="9443"/>
        <v/>
      </c>
      <c r="DM389" s="14" t="str">
        <f t="shared" ca="1" si="9444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9445"/>
        <v/>
      </c>
      <c r="DP389" s="14" t="str">
        <f t="shared" ca="1" si="9446"/>
        <v/>
      </c>
      <c r="DQ389" s="14" t="str">
        <f t="shared" ca="1" si="9447"/>
        <v/>
      </c>
      <c r="DR389" s="14" t="str">
        <f t="shared" ca="1" si="9448"/>
        <v/>
      </c>
      <c r="DS389" s="14" t="str">
        <f t="shared" ca="1" si="9449"/>
        <v/>
      </c>
      <c r="DZ389" s="14" t="b">
        <f t="shared" ca="1" si="9450"/>
        <v>0</v>
      </c>
      <c r="EA389" s="14" t="str">
        <f t="shared" ca="1" si="9451"/>
        <v/>
      </c>
      <c r="EB389" s="14" t="str">
        <f t="shared" ca="1" si="9452"/>
        <v/>
      </c>
      <c r="EC389" s="14" t="str">
        <f t="shared" ca="1" si="9453"/>
        <v/>
      </c>
      <c r="ED389" s="14" t="str">
        <f t="shared" ca="1" si="9454"/>
        <v/>
      </c>
      <c r="EE389" s="14" t="str">
        <f t="shared" ca="1" si="9455"/>
        <v/>
      </c>
      <c r="EF389" s="14" t="str">
        <f t="shared" ca="1" si="9456"/>
        <v/>
      </c>
      <c r="EG389" s="14" t="str">
        <f t="shared" ca="1" si="9457"/>
        <v/>
      </c>
      <c r="EM389" s="14" t="b">
        <f t="shared" ca="1" si="9458"/>
        <v>0</v>
      </c>
      <c r="EN389" s="14" t="str">
        <f t="shared" ca="1" si="9459"/>
        <v/>
      </c>
      <c r="EO389" s="14" t="str">
        <f t="shared" ca="1" si="9460"/>
        <v/>
      </c>
      <c r="EP389" s="14" t="str">
        <f t="shared" ca="1" si="9461"/>
        <v/>
      </c>
      <c r="EQ389" s="14" t="str">
        <f t="shared" ca="1" si="9462"/>
        <v/>
      </c>
    </row>
    <row r="390" spans="2:147" s="14" customFormat="1">
      <c r="B390" s="14" t="str">
        <f t="shared" ca="1" si="9392"/>
        <v/>
      </c>
      <c r="C390" s="14">
        <f t="shared" ca="1" si="9393"/>
        <v>364</v>
      </c>
      <c r="D390" s="14">
        <f t="shared" si="9394"/>
        <v>388</v>
      </c>
      <c r="E390" s="14" t="str">
        <f t="shared" ca="1" si="9395"/>
        <v>N</v>
      </c>
      <c r="F390" s="14" t="str">
        <f t="shared" ca="1" si="9396"/>
        <v>q_105_2a</v>
      </c>
      <c r="G390" s="14" t="str">
        <f t="shared" ca="1" si="9397"/>
        <v>Which family member 2 had a history of other severe disease</v>
      </c>
      <c r="H390" s="14" t="b">
        <f t="shared" ca="1" si="9398"/>
        <v>1</v>
      </c>
      <c r="I390" s="14" t="str">
        <f ca="1">IF($H390,ADDRESS(3,(D390+1)*2-1,4,,"["&amp;wew!$G$7&amp;"]"&amp;_sheetname_labels)&amp;":"&amp;ADDRESS(2+ster!$B$20,(D390+1)*2-1,4),"")</f>
        <v>[DBTemplate.xlsm]labels!ACW3:ACW725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[DBTemplate.xlsm]labels!ACW3:ACW35</v>
      </c>
      <c r="L390" s="14" t="str">
        <f ca="1">IF($H390,IF($J390&gt;0,ADDRESS(3,(D390+1)*2,4,,"["&amp;wew!$G$7&amp;"]"&amp;_sheetname_labels)&amp;":"&amp;ADDRESS(2+J390,(D390+1)*2,4),""),"")</f>
        <v>[DBTemplate.xlsm]labels!ACX3:ACX35</v>
      </c>
      <c r="M390" s="14">
        <f t="shared" ca="1" si="9399"/>
        <v>0</v>
      </c>
      <c r="N390" s="14">
        <f t="shared" ca="1" si="9400"/>
        <v>33</v>
      </c>
      <c r="O390" s="14" t="str">
        <f t="shared" ca="1" si="9401"/>
        <v>q_105_2a</v>
      </c>
      <c r="P390" s="14" t="str">
        <f t="shared" ca="1" si="9402"/>
        <v>Which family member 2 had a history of other severe disease</v>
      </c>
      <c r="Q390" s="14" t="str">
        <f ca="1">IF($BP390,ADDRESS(3,D390+1,4,,"["&amp;wew!$G$7&amp;"]"&amp;_sheetname_dataframe)&amp;":"&amp;ADDRESS(2+ster!$C$14,D390+1,4),"")</f>
        <v>[DBTemplate.xlsm]data_frame!NY3:NY3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9403"/>
        <v>0</v>
      </c>
      <c r="AA390" s="12" t="str">
        <f t="shared" ca="1" si="9404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9405"/>
        <v>1</v>
      </c>
      <c r="AE390" s="17" t="b">
        <f t="shared" ca="1" si="9406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9407"/>
        <v/>
      </c>
      <c r="AH390" s="17" t="b">
        <f t="shared" ca="1" si="9408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9409"/>
        <v/>
      </c>
      <c r="AK390" s="17" t="b">
        <f t="shared" ca="1" si="9410"/>
        <v>0</v>
      </c>
      <c r="AL390" s="17" t="b">
        <f t="shared" ca="1" si="9411"/>
        <v>0</v>
      </c>
      <c r="AM390" s="17" t="b">
        <f t="shared" ca="1" si="9412"/>
        <v>0</v>
      </c>
      <c r="AN390" s="17">
        <f t="shared" ca="1" si="9413"/>
        <v>0</v>
      </c>
      <c r="AO390" s="24" t="str">
        <f t="shared" ca="1" si="9414"/>
        <v/>
      </c>
      <c r="AP390" s="24" t="str">
        <f t="shared" ca="1" si="9415"/>
        <v/>
      </c>
      <c r="AQ390" s="17" t="b">
        <f t="shared" ca="1" si="7305"/>
        <v>0</v>
      </c>
      <c r="AR390" s="17" t="b">
        <f t="shared" ca="1" si="9416"/>
        <v>0</v>
      </c>
      <c r="AS390" s="17" t="b">
        <f t="shared" ca="1" si="9417"/>
        <v>0</v>
      </c>
      <c r="AT390" s="17" t="b">
        <f t="shared" ca="1" si="9418"/>
        <v>0</v>
      </c>
      <c r="AU390" s="17" t="b">
        <f t="shared" ca="1" si="9419"/>
        <v>1</v>
      </c>
      <c r="AV390" s="17" t="b">
        <f t="shared" ca="1" si="9420"/>
        <v>0</v>
      </c>
      <c r="AW390" s="17" t="b">
        <f t="shared" ca="1" si="9421"/>
        <v>0</v>
      </c>
      <c r="AX390" s="14" t="b">
        <f t="array" aca="1" ref="AX390" ca="1">IF(H390,N390&gt;0,"")</f>
        <v>1</v>
      </c>
      <c r="AY390" s="17" t="str">
        <f t="shared" ca="1" si="9422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9423"/>
        <v>1</v>
      </c>
      <c r="BB390" s="17" t="b">
        <v>0</v>
      </c>
      <c r="BC390" s="17" t="b">
        <f t="shared" ca="1" si="9424"/>
        <v>0</v>
      </c>
      <c r="BD390" s="17" t="b">
        <f t="shared" ca="1" si="9425"/>
        <v>1</v>
      </c>
      <c r="BE390" s="17" t="str">
        <f t="shared" ca="1" si="7306"/>
        <v/>
      </c>
      <c r="BF390" s="17" t="b">
        <f t="shared" ca="1" si="7307"/>
        <v>0</v>
      </c>
      <c r="BG390" s="17" t="b">
        <f t="shared" ca="1" si="9426"/>
        <v>0</v>
      </c>
      <c r="BH390" s="17" t="b">
        <f t="shared" ca="1" si="9427"/>
        <v>1</v>
      </c>
      <c r="BI390" s="17">
        <f t="shared" ca="1" si="9428"/>
        <v>3</v>
      </c>
      <c r="BJ390" s="17" t="b">
        <f t="shared" ca="1" si="9429"/>
        <v>0</v>
      </c>
      <c r="BK390" s="17" t="str">
        <f t="shared" ca="1" si="7308"/>
        <v/>
      </c>
      <c r="BL390" s="17" t="str">
        <f t="shared" ca="1" si="9430"/>
        <v/>
      </c>
      <c r="BM390" s="17" t="str">
        <f t="shared" ca="1" si="9431"/>
        <v>L</v>
      </c>
      <c r="BN390" s="17" t="str">
        <f t="shared" ca="1" si="9432"/>
        <v>L</v>
      </c>
      <c r="BO390" s="17" t="str">
        <f t="shared" ca="1" si="9433"/>
        <v>N</v>
      </c>
      <c r="BP390" s="14" t="b">
        <f t="shared" ca="1" si="9434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9435"/>
        <v/>
      </c>
      <c r="DE390" s="14" t="str">
        <f t="shared" ca="1" si="9436"/>
        <v/>
      </c>
      <c r="DF390" s="14" t="str">
        <f t="shared" ca="1" si="9437"/>
        <v/>
      </c>
      <c r="DG390" s="14" t="str">
        <f t="shared" ca="1" si="9438"/>
        <v/>
      </c>
      <c r="DH390" s="14" t="str">
        <f t="shared" ca="1" si="9439"/>
        <v/>
      </c>
      <c r="DI390" s="14" t="str">
        <f t="shared" ca="1" si="9440"/>
        <v/>
      </c>
      <c r="DJ390" s="14" t="str">
        <f t="shared" ca="1" si="9441"/>
        <v/>
      </c>
      <c r="DK390" s="14" t="str">
        <f t="shared" ca="1" si="9442"/>
        <v/>
      </c>
      <c r="DL390" s="14" t="str">
        <f t="shared" ca="1" si="9443"/>
        <v/>
      </c>
      <c r="DM390" s="14" t="str">
        <f t="shared" ca="1" si="9444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9445"/>
        <v/>
      </c>
      <c r="DP390" s="14" t="str">
        <f t="shared" ca="1" si="9446"/>
        <v/>
      </c>
      <c r="DQ390" s="14" t="str">
        <f t="shared" ca="1" si="9447"/>
        <v/>
      </c>
      <c r="DR390" s="14" t="str">
        <f t="shared" ca="1" si="9448"/>
        <v/>
      </c>
      <c r="DS390" s="14" t="str">
        <f t="shared" ca="1" si="9449"/>
        <v/>
      </c>
      <c r="DZ390" s="14" t="b">
        <f t="shared" ca="1" si="9450"/>
        <v>0</v>
      </c>
      <c r="EA390" s="14" t="str">
        <f t="shared" ca="1" si="9451"/>
        <v>Which family member 2 had a history of other severe disease (q_105_2a)</v>
      </c>
      <c r="EB390" s="14" t="str">
        <f t="shared" ca="1" si="9452"/>
        <v xml:space="preserve">Values must be numeric. </v>
      </c>
      <c r="EC390" s="14" t="str">
        <f t="shared" ca="1" si="9453"/>
        <v xml:space="preserve">Which family member 2 had a history of other severe disease (q_105_2a): Values must be numeric. </v>
      </c>
      <c r="ED390" s="14" t="str">
        <f t="shared" ca="1" si="9454"/>
        <v/>
      </c>
      <c r="EE390" s="14" t="str">
        <f t="shared" ca="1" si="9455"/>
        <v>Values must be numeric</v>
      </c>
      <c r="EF390" s="14" t="str">
        <f t="shared" ca="1" si="9456"/>
        <v/>
      </c>
      <c r="EG390" s="14" t="str">
        <f t="shared" ca="1" si="9457"/>
        <v/>
      </c>
      <c r="EM390" s="14" t="b">
        <f t="shared" ca="1" si="9458"/>
        <v>1</v>
      </c>
      <c r="EN390" s="14">
        <f t="shared" ca="1" si="9459"/>
        <v>364</v>
      </c>
      <c r="EO390" s="14" t="str">
        <f t="shared" ca="1" si="9460"/>
        <v>q_105_2a</v>
      </c>
      <c r="EP390" s="14" t="str">
        <f t="shared" ca="1" si="9461"/>
        <v xml:space="preserve">Which family member 2 had a history of other severe disease (q_105_2a): Values must be numeric. </v>
      </c>
      <c r="EQ390" s="14" t="str">
        <f t="shared" ca="1" si="9462"/>
        <v/>
      </c>
    </row>
    <row r="391" spans="2:147" s="14" customFormat="1">
      <c r="B391" s="14" t="str">
        <f t="shared" ca="1" si="9392"/>
        <v/>
      </c>
      <c r="C391" s="14">
        <f t="shared" ca="1" si="9393"/>
        <v>365</v>
      </c>
      <c r="D391" s="14">
        <f t="shared" si="9394"/>
        <v>389</v>
      </c>
      <c r="E391" s="14" t="str">
        <f t="shared" ca="1" si="9395"/>
        <v>N</v>
      </c>
      <c r="F391" s="14" t="str">
        <f t="shared" ca="1" si="9396"/>
        <v>q_105_2b</v>
      </c>
      <c r="G391" s="14" t="str">
        <f t="shared" ca="1" si="9397"/>
        <v>What severe disease family member 2 had</v>
      </c>
      <c r="H391" s="14" t="b">
        <f t="shared" ca="1" si="9398"/>
        <v>1</v>
      </c>
      <c r="I391" s="14" t="str">
        <f ca="1">IF($H391,ADDRESS(3,(D391+1)*2-1,4,,"["&amp;wew!$G$7&amp;"]"&amp;_sheetname_labels)&amp;":"&amp;ADDRESS(2+ster!$B$20,(D391+1)*2-1,4),"")</f>
        <v>[DBTemplate.xlsm]labels!ACY3:ACY725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[DBTemplate.xlsm]labels!ACY3:ACY54</v>
      </c>
      <c r="L391" s="14" t="str">
        <f ca="1">IF($H391,IF($J391&gt;0,ADDRESS(3,(D391+1)*2,4,,"["&amp;wew!$G$7&amp;"]"&amp;_sheetname_labels)&amp;":"&amp;ADDRESS(2+J391,(D391+1)*2,4),""),"")</f>
        <v>[DBTemplate.xlsm]labels!ACZ3:ACZ54</v>
      </c>
      <c r="M391" s="14">
        <f t="shared" ca="1" si="9399"/>
        <v>0</v>
      </c>
      <c r="N391" s="14">
        <f t="shared" ca="1" si="9400"/>
        <v>52</v>
      </c>
      <c r="O391" s="14" t="str">
        <f t="shared" ca="1" si="9401"/>
        <v>q_105_2b</v>
      </c>
      <c r="P391" s="14" t="str">
        <f t="shared" ca="1" si="9402"/>
        <v>What severe disease family member 2 had</v>
      </c>
      <c r="Q391" s="14" t="str">
        <f ca="1">IF($BP391,ADDRESS(3,D391+1,4,,"["&amp;wew!$G$7&amp;"]"&amp;_sheetname_dataframe)&amp;":"&amp;ADDRESS(2+ster!$C$14,D391+1,4),"")</f>
        <v>[DBTemplate.xlsm]data_frame!NZ3:NZ3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9403"/>
        <v>0</v>
      </c>
      <c r="AA391" s="12" t="str">
        <f t="shared" ca="1" si="9404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9405"/>
        <v>1</v>
      </c>
      <c r="AE391" s="17" t="b">
        <f t="shared" ca="1" si="9406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9407"/>
        <v/>
      </c>
      <c r="AH391" s="17" t="b">
        <f t="shared" ca="1" si="9408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9409"/>
        <v/>
      </c>
      <c r="AK391" s="17" t="b">
        <f t="shared" ca="1" si="9410"/>
        <v>0</v>
      </c>
      <c r="AL391" s="17" t="b">
        <f t="shared" ca="1" si="9411"/>
        <v>0</v>
      </c>
      <c r="AM391" s="17" t="b">
        <f t="shared" ca="1" si="9412"/>
        <v>0</v>
      </c>
      <c r="AN391" s="17">
        <f t="shared" ca="1" si="9413"/>
        <v>0</v>
      </c>
      <c r="AO391" s="24" t="str">
        <f t="shared" ca="1" si="9414"/>
        <v/>
      </c>
      <c r="AP391" s="24" t="str">
        <f t="shared" ca="1" si="9415"/>
        <v/>
      </c>
      <c r="AQ391" s="17" t="b">
        <f t="shared" ca="1" si="7305"/>
        <v>0</v>
      </c>
      <c r="AR391" s="17" t="b">
        <f t="shared" ca="1" si="9416"/>
        <v>0</v>
      </c>
      <c r="AS391" s="17" t="b">
        <f t="shared" ca="1" si="9417"/>
        <v>0</v>
      </c>
      <c r="AT391" s="17" t="b">
        <f t="shared" ca="1" si="9418"/>
        <v>0</v>
      </c>
      <c r="AU391" s="17" t="b">
        <f t="shared" ca="1" si="9419"/>
        <v>1</v>
      </c>
      <c r="AV391" s="17" t="b">
        <f t="shared" ca="1" si="9420"/>
        <v>0</v>
      </c>
      <c r="AW391" s="17" t="b">
        <f t="shared" ca="1" si="9421"/>
        <v>0</v>
      </c>
      <c r="AX391" s="14" t="b">
        <f t="array" aca="1" ref="AX391" ca="1">IF(H391,N391&gt;0,"")</f>
        <v>1</v>
      </c>
      <c r="AY391" s="17" t="str">
        <f t="shared" ca="1" si="9422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9423"/>
        <v>1</v>
      </c>
      <c r="BB391" s="17" t="b">
        <v>0</v>
      </c>
      <c r="BC391" s="17" t="b">
        <f t="shared" ca="1" si="9424"/>
        <v>0</v>
      </c>
      <c r="BD391" s="17" t="b">
        <f t="shared" ca="1" si="9425"/>
        <v>1</v>
      </c>
      <c r="BE391" s="17" t="str">
        <f t="shared" ca="1" si="7306"/>
        <v/>
      </c>
      <c r="BF391" s="17" t="b">
        <f t="shared" ca="1" si="7307"/>
        <v>0</v>
      </c>
      <c r="BG391" s="17" t="b">
        <f t="shared" ca="1" si="9426"/>
        <v>0</v>
      </c>
      <c r="BH391" s="17" t="b">
        <f t="shared" ca="1" si="9427"/>
        <v>1</v>
      </c>
      <c r="BI391" s="17">
        <f t="shared" ca="1" si="9428"/>
        <v>3</v>
      </c>
      <c r="BJ391" s="17" t="b">
        <f t="shared" ca="1" si="9429"/>
        <v>0</v>
      </c>
      <c r="BK391" s="17" t="str">
        <f t="shared" ca="1" si="7308"/>
        <v/>
      </c>
      <c r="BL391" s="17" t="str">
        <f t="shared" ca="1" si="9430"/>
        <v/>
      </c>
      <c r="BM391" s="17" t="str">
        <f t="shared" ca="1" si="9431"/>
        <v>L</v>
      </c>
      <c r="BN391" s="17" t="str">
        <f t="shared" ca="1" si="9432"/>
        <v>L</v>
      </c>
      <c r="BO391" s="17" t="str">
        <f t="shared" ca="1" si="9433"/>
        <v>N</v>
      </c>
      <c r="BP391" s="14" t="b">
        <f t="shared" ca="1" si="9434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9435"/>
        <v/>
      </c>
      <c r="DE391" s="14" t="str">
        <f t="shared" ca="1" si="9436"/>
        <v/>
      </c>
      <c r="DF391" s="14" t="str">
        <f t="shared" ca="1" si="9437"/>
        <v/>
      </c>
      <c r="DG391" s="14" t="str">
        <f t="shared" ca="1" si="9438"/>
        <v/>
      </c>
      <c r="DH391" s="14" t="str">
        <f t="shared" ca="1" si="9439"/>
        <v/>
      </c>
      <c r="DI391" s="14" t="str">
        <f t="shared" ca="1" si="9440"/>
        <v/>
      </c>
      <c r="DJ391" s="14" t="str">
        <f t="shared" ca="1" si="9441"/>
        <v/>
      </c>
      <c r="DK391" s="14" t="str">
        <f t="shared" ca="1" si="9442"/>
        <v/>
      </c>
      <c r="DL391" s="14" t="str">
        <f t="shared" ca="1" si="9443"/>
        <v/>
      </c>
      <c r="DM391" s="14" t="str">
        <f t="shared" ca="1" si="9444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9445"/>
        <v/>
      </c>
      <c r="DP391" s="14" t="str">
        <f t="shared" ca="1" si="9446"/>
        <v/>
      </c>
      <c r="DQ391" s="14" t="str">
        <f t="shared" ca="1" si="9447"/>
        <v/>
      </c>
      <c r="DR391" s="14" t="str">
        <f t="shared" ca="1" si="9448"/>
        <v/>
      </c>
      <c r="DS391" s="14" t="str">
        <f t="shared" ca="1" si="9449"/>
        <v/>
      </c>
      <c r="DZ391" s="14" t="b">
        <f t="shared" ca="1" si="9450"/>
        <v>0</v>
      </c>
      <c r="EA391" s="14" t="str">
        <f t="shared" ca="1" si="9451"/>
        <v>What severe disease family member 2 had (q_105_2b)</v>
      </c>
      <c r="EB391" s="14" t="str">
        <f t="shared" ca="1" si="9452"/>
        <v xml:space="preserve">Values must be numeric. </v>
      </c>
      <c r="EC391" s="14" t="str">
        <f t="shared" ca="1" si="9453"/>
        <v xml:space="preserve">What severe disease family member 2 had (q_105_2b): Values must be numeric. </v>
      </c>
      <c r="ED391" s="14" t="str">
        <f t="shared" ca="1" si="9454"/>
        <v/>
      </c>
      <c r="EE391" s="14" t="str">
        <f t="shared" ca="1" si="9455"/>
        <v>Values must be numeric</v>
      </c>
      <c r="EF391" s="14" t="str">
        <f t="shared" ca="1" si="9456"/>
        <v/>
      </c>
      <c r="EG391" s="14" t="str">
        <f t="shared" ca="1" si="9457"/>
        <v/>
      </c>
      <c r="EM391" s="14" t="b">
        <f t="shared" ca="1" si="9458"/>
        <v>1</v>
      </c>
      <c r="EN391" s="14">
        <f t="shared" ca="1" si="9459"/>
        <v>365</v>
      </c>
      <c r="EO391" s="14" t="str">
        <f t="shared" ca="1" si="9460"/>
        <v>q_105_2b</v>
      </c>
      <c r="EP391" s="14" t="str">
        <f t="shared" ca="1" si="9461"/>
        <v xml:space="preserve">What severe disease family member 2 had (q_105_2b): Values must be numeric. </v>
      </c>
      <c r="EQ391" s="14" t="str">
        <f t="shared" ca="1" si="9462"/>
        <v/>
      </c>
    </row>
    <row r="392" spans="2:147" s="14" customFormat="1">
      <c r="B392" s="14" t="str">
        <f t="shared" ca="1" si="9392"/>
        <v/>
      </c>
      <c r="C392" s="14">
        <f t="shared" ca="1" si="9393"/>
        <v>366</v>
      </c>
      <c r="D392" s="14">
        <f t="shared" si="9394"/>
        <v>390</v>
      </c>
      <c r="E392" s="14" t="str">
        <f t="shared" ca="1" si="9395"/>
        <v>I</v>
      </c>
      <c r="F392" s="14" t="str">
        <f t="shared" ca="1" si="9396"/>
        <v>q_105_2c</v>
      </c>
      <c r="G392" s="14" t="str">
        <f t="shared" ca="1" si="9397"/>
        <v>What other severe disease family member 2 had</v>
      </c>
      <c r="H392" s="14" t="b">
        <f t="shared" ca="1" si="9398"/>
        <v>1</v>
      </c>
      <c r="I392" s="14" t="str">
        <f ca="1">IF($H392,ADDRESS(3,(D392+1)*2-1,4,,"["&amp;wew!$G$7&amp;"]"&amp;_sheetname_labels)&amp;":"&amp;ADDRESS(2+ster!$B$20,(D392+1)*2-1,4),"")</f>
        <v>[DBTemplate.xlsm]labels!ADA3:ADA725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9399"/>
        <v>0</v>
      </c>
      <c r="N392" s="14">
        <f t="shared" ca="1" si="9400"/>
        <v>0</v>
      </c>
      <c r="O392" s="14" t="str">
        <f t="shared" ca="1" si="9401"/>
        <v>q_105_2c</v>
      </c>
      <c r="P392" s="14" t="str">
        <f t="shared" ca="1" si="9402"/>
        <v>What other severe disease family member 2 had</v>
      </c>
      <c r="Q392" s="14" t="str">
        <f ca="1">IF($BP392,ADDRESS(3,D392+1,4,,"["&amp;wew!$G$7&amp;"]"&amp;_sheetname_dataframe)&amp;":"&amp;ADDRESS(2+ster!$C$14,D392+1,4),"")</f>
        <v>[DBTemplate.xlsm]data_frame!OA3:OA3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9403"/>
        <v>0</v>
      </c>
      <c r="AA392" s="12" t="str">
        <f t="shared" ca="1" si="9404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9405"/>
        <v>1</v>
      </c>
      <c r="AE392" s="17" t="b">
        <f t="shared" ca="1" si="9406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9407"/>
        <v/>
      </c>
      <c r="AH392" s="17" t="b">
        <f t="shared" ca="1" si="9408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9409"/>
        <v/>
      </c>
      <c r="AK392" s="17" t="b">
        <f t="shared" ca="1" si="9410"/>
        <v>0</v>
      </c>
      <c r="AL392" s="17" t="b">
        <f t="shared" ca="1" si="9411"/>
        <v>0</v>
      </c>
      <c r="AM392" s="17" t="b">
        <f t="shared" ca="1" si="9412"/>
        <v>0</v>
      </c>
      <c r="AN392" s="17">
        <f t="shared" ca="1" si="9413"/>
        <v>0</v>
      </c>
      <c r="AO392" s="24" t="str">
        <f t="shared" ca="1" si="9414"/>
        <v/>
      </c>
      <c r="AP392" s="24" t="str">
        <f t="shared" ca="1" si="9415"/>
        <v/>
      </c>
      <c r="AQ392" s="17" t="b">
        <f t="shared" ca="1" si="7305"/>
        <v>0</v>
      </c>
      <c r="AR392" s="17" t="b">
        <f t="shared" ca="1" si="9416"/>
        <v>0</v>
      </c>
      <c r="AS392" s="17" t="b">
        <f t="shared" ca="1" si="9417"/>
        <v>0</v>
      </c>
      <c r="AT392" s="17" t="b">
        <f t="shared" ca="1" si="9418"/>
        <v>1</v>
      </c>
      <c r="AU392" s="17" t="b">
        <f t="shared" ca="1" si="9419"/>
        <v>0</v>
      </c>
      <c r="AV392" s="17" t="b">
        <f t="shared" ca="1" si="9420"/>
        <v>0</v>
      </c>
      <c r="AW392" s="17" t="b">
        <f t="shared" ca="1" si="9421"/>
        <v>0</v>
      </c>
      <c r="AX392" s="14" t="b">
        <f t="array" aca="1" ref="AX392" ca="1">IF(H392,N392&gt;0,"")</f>
        <v>0</v>
      </c>
      <c r="AY392" s="17" t="str">
        <f t="shared" ca="1" si="9422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9423"/>
        <v>0</v>
      </c>
      <c r="BB392" s="17" t="b">
        <v>0</v>
      </c>
      <c r="BC392" s="17" t="str">
        <f t="shared" ca="1" si="9424"/>
        <v/>
      </c>
      <c r="BD392" s="17" t="str">
        <f t="shared" ca="1" si="9425"/>
        <v/>
      </c>
      <c r="BE392" s="17" t="b">
        <f t="shared" ca="1" si="7306"/>
        <v>0</v>
      </c>
      <c r="BF392" s="17" t="str">
        <f t="shared" ca="1" si="7307"/>
        <v/>
      </c>
      <c r="BG392" s="17" t="str">
        <f t="shared" ca="1" si="9426"/>
        <v/>
      </c>
      <c r="BH392" s="17" t="str">
        <f t="shared" ca="1" si="9427"/>
        <v/>
      </c>
      <c r="BI392" s="17" t="str">
        <f t="shared" ca="1" si="9428"/>
        <v/>
      </c>
      <c r="BJ392" s="17" t="b">
        <f t="shared" ca="1" si="9429"/>
        <v>0</v>
      </c>
      <c r="BK392" s="17" t="str">
        <f t="shared" ca="1" si="7308"/>
        <v/>
      </c>
      <c r="BL392" s="17" t="str">
        <f t="shared" ca="1" si="9430"/>
        <v/>
      </c>
      <c r="BM392" s="17" t="str">
        <f t="shared" ca="1" si="9431"/>
        <v>S</v>
      </c>
      <c r="BN392" s="17" t="str">
        <f t="shared" ca="1" si="9432"/>
        <v>S</v>
      </c>
      <c r="BO392" s="17" t="str">
        <f t="shared" ca="1" si="9433"/>
        <v>N</v>
      </c>
      <c r="BP392" s="14" t="b">
        <f t="shared" ca="1" si="9434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9435"/>
        <v/>
      </c>
      <c r="DE392" s="14" t="str">
        <f t="shared" ca="1" si="9436"/>
        <v/>
      </c>
      <c r="DF392" s="14" t="str">
        <f t="shared" ca="1" si="9437"/>
        <v/>
      </c>
      <c r="DG392" s="14" t="str">
        <f t="shared" ca="1" si="9438"/>
        <v/>
      </c>
      <c r="DH392" s="14" t="str">
        <f t="shared" ca="1" si="9439"/>
        <v/>
      </c>
      <c r="DI392" s="14" t="str">
        <f t="shared" ca="1" si="9440"/>
        <v/>
      </c>
      <c r="DJ392" s="14" t="str">
        <f t="shared" ca="1" si="9441"/>
        <v/>
      </c>
      <c r="DK392" s="14" t="str">
        <f t="shared" ca="1" si="9442"/>
        <v/>
      </c>
      <c r="DL392" s="14" t="str">
        <f t="shared" ca="1" si="9443"/>
        <v/>
      </c>
      <c r="DM392" s="14" t="str">
        <f t="shared" ca="1" si="9444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9445"/>
        <v/>
      </c>
      <c r="DP392" s="14" t="str">
        <f t="shared" ca="1" si="9446"/>
        <v/>
      </c>
      <c r="DQ392" s="14" t="str">
        <f t="shared" ca="1" si="9447"/>
        <v/>
      </c>
      <c r="DR392" s="14" t="str">
        <f t="shared" ca="1" si="9448"/>
        <v/>
      </c>
      <c r="DS392" s="14" t="str">
        <f t="shared" ca="1" si="9449"/>
        <v/>
      </c>
      <c r="DZ392" s="14" t="b">
        <f t="shared" ca="1" si="9450"/>
        <v>0</v>
      </c>
      <c r="EA392" s="14" t="str">
        <f t="shared" ca="1" si="9451"/>
        <v/>
      </c>
      <c r="EB392" s="14" t="str">
        <f t="shared" ca="1" si="9452"/>
        <v/>
      </c>
      <c r="EC392" s="14" t="str">
        <f t="shared" ca="1" si="9453"/>
        <v/>
      </c>
      <c r="ED392" s="14" t="str">
        <f t="shared" ca="1" si="9454"/>
        <v/>
      </c>
      <c r="EE392" s="14" t="str">
        <f t="shared" ca="1" si="9455"/>
        <v/>
      </c>
      <c r="EF392" s="14" t="str">
        <f t="shared" ca="1" si="9456"/>
        <v/>
      </c>
      <c r="EG392" s="14" t="str">
        <f t="shared" ca="1" si="9457"/>
        <v/>
      </c>
      <c r="EM392" s="14" t="b">
        <f t="shared" ca="1" si="9458"/>
        <v>0</v>
      </c>
      <c r="EN392" s="14" t="str">
        <f t="shared" ca="1" si="9459"/>
        <v/>
      </c>
      <c r="EO392" s="14" t="str">
        <f t="shared" ca="1" si="9460"/>
        <v/>
      </c>
      <c r="EP392" s="14" t="str">
        <f t="shared" ca="1" si="9461"/>
        <v/>
      </c>
      <c r="EQ392" s="14" t="str">
        <f t="shared" ca="1" si="9462"/>
        <v/>
      </c>
    </row>
    <row r="393" spans="2:147" s="14" customFormat="1">
      <c r="B393" s="14" t="str">
        <f t="shared" ca="1" si="9392"/>
        <v/>
      </c>
      <c r="C393" s="14">
        <f t="shared" ca="1" si="9393"/>
        <v>367</v>
      </c>
      <c r="D393" s="14">
        <f t="shared" si="9394"/>
        <v>391</v>
      </c>
      <c r="E393" s="14" t="str">
        <f t="shared" ca="1" si="9395"/>
        <v>N</v>
      </c>
      <c r="F393" s="14" t="str">
        <f t="shared" ca="1" si="9396"/>
        <v>q_105_3a</v>
      </c>
      <c r="G393" s="14" t="str">
        <f t="shared" ca="1" si="9397"/>
        <v>Which family member 3 had a history of other severe disease</v>
      </c>
      <c r="H393" s="14" t="b">
        <f t="shared" ca="1" si="9398"/>
        <v>1</v>
      </c>
      <c r="I393" s="14" t="str">
        <f ca="1">IF($H393,ADDRESS(3,(D393+1)*2-1,4,,"["&amp;wew!$G$7&amp;"]"&amp;_sheetname_labels)&amp;":"&amp;ADDRESS(2+ster!$B$20,(D393+1)*2-1,4),"")</f>
        <v>[DBTemplate.xlsm]labels!ADC3:ADC725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[DBTemplate.xlsm]labels!ADC3:ADC35</v>
      </c>
      <c r="L393" s="14" t="str">
        <f ca="1">IF($H393,IF($J393&gt;0,ADDRESS(3,(D393+1)*2,4,,"["&amp;wew!$G$7&amp;"]"&amp;_sheetname_labels)&amp;":"&amp;ADDRESS(2+J393,(D393+1)*2,4),""),"")</f>
        <v>[DBTemplate.xlsm]labels!ADD3:ADD35</v>
      </c>
      <c r="M393" s="14">
        <f t="shared" ca="1" si="9399"/>
        <v>0</v>
      </c>
      <c r="N393" s="14">
        <f t="shared" ca="1" si="9400"/>
        <v>33</v>
      </c>
      <c r="O393" s="14" t="str">
        <f t="shared" ca="1" si="9401"/>
        <v>q_105_3a</v>
      </c>
      <c r="P393" s="14" t="str">
        <f t="shared" ca="1" si="9402"/>
        <v>Which family member 3 had a history of other severe disease</v>
      </c>
      <c r="Q393" s="14" t="str">
        <f ca="1">IF($BP393,ADDRESS(3,D393+1,4,,"["&amp;wew!$G$7&amp;"]"&amp;_sheetname_dataframe)&amp;":"&amp;ADDRESS(2+ster!$C$14,D393+1,4),"")</f>
        <v>[DBTemplate.xlsm]data_frame!OB3:OB3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9403"/>
        <v>0</v>
      </c>
      <c r="AA393" s="12" t="str">
        <f t="shared" ca="1" si="9404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9405"/>
        <v>1</v>
      </c>
      <c r="AE393" s="17" t="b">
        <f t="shared" ca="1" si="9406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9407"/>
        <v/>
      </c>
      <c r="AH393" s="17" t="b">
        <f t="shared" ca="1" si="9408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9409"/>
        <v/>
      </c>
      <c r="AK393" s="17" t="b">
        <f t="shared" ca="1" si="9410"/>
        <v>0</v>
      </c>
      <c r="AL393" s="17" t="b">
        <f t="shared" ca="1" si="9411"/>
        <v>0</v>
      </c>
      <c r="AM393" s="17" t="b">
        <f t="shared" ca="1" si="9412"/>
        <v>0</v>
      </c>
      <c r="AN393" s="17">
        <f t="shared" ca="1" si="9413"/>
        <v>0</v>
      </c>
      <c r="AO393" s="24" t="str">
        <f t="shared" ca="1" si="9414"/>
        <v/>
      </c>
      <c r="AP393" s="24" t="str">
        <f t="shared" ca="1" si="9415"/>
        <v/>
      </c>
      <c r="AQ393" s="17" t="b">
        <f t="shared" ref="AQ393:AQ456" ca="1" si="9463">IF(H393,IF(CA393&lt;&gt;"",AND(CA393&lt;&gt;0,CA393&lt;&gt;FALSE),FALSE),"")</f>
        <v>0</v>
      </c>
      <c r="AR393" s="17" t="b">
        <f t="shared" ca="1" si="9416"/>
        <v>0</v>
      </c>
      <c r="AS393" s="17" t="b">
        <f t="shared" ca="1" si="9417"/>
        <v>0</v>
      </c>
      <c r="AT393" s="17" t="b">
        <f t="shared" ca="1" si="9418"/>
        <v>0</v>
      </c>
      <c r="AU393" s="17" t="b">
        <f t="shared" ca="1" si="9419"/>
        <v>1</v>
      </c>
      <c r="AV393" s="17" t="b">
        <f t="shared" ca="1" si="9420"/>
        <v>0</v>
      </c>
      <c r="AW393" s="17" t="b">
        <f t="shared" ca="1" si="9421"/>
        <v>0</v>
      </c>
      <c r="AX393" s="14" t="b">
        <f t="array" aca="1" ref="AX393" ca="1">IF(H393,N393&gt;0,"")</f>
        <v>1</v>
      </c>
      <c r="AY393" s="17" t="str">
        <f t="shared" ca="1" si="9422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9423"/>
        <v>1</v>
      </c>
      <c r="BB393" s="17" t="b">
        <v>0</v>
      </c>
      <c r="BC393" s="17" t="b">
        <f t="shared" ca="1" si="9424"/>
        <v>0</v>
      </c>
      <c r="BD393" s="17" t="b">
        <f t="shared" ca="1" si="9425"/>
        <v>1</v>
      </c>
      <c r="BE393" s="17" t="str">
        <f t="shared" ref="BE393:BE456" ca="1" si="9464">IF(BA393,IF(AND(AW393,NOT(BB393),NOT(BC393),NOT(BD393)),AND(Z393=0,AC393=0,IF(CA393="",TRUE,CA393&lt;&gt;FALSE),FALSE),""))</f>
        <v/>
      </c>
      <c r="BF393" s="17" t="b">
        <f t="shared" ref="BF393:BF456" ca="1" si="9465">IF(BA393,IF(AND(AW393,NOT(BB393),NOT(BC393),NOT(BD393)),AND(Z393=0,OR(AC393&gt;0, IF(CA393="",FALSE,CA393=FALSE))),FALSE),"")</f>
        <v>0</v>
      </c>
      <c r="BG393" s="17" t="b">
        <f t="shared" ca="1" si="9426"/>
        <v>0</v>
      </c>
      <c r="BH393" s="17" t="b">
        <f t="shared" ca="1" si="9427"/>
        <v>1</v>
      </c>
      <c r="BI393" s="17">
        <f t="shared" ca="1" si="9428"/>
        <v>3</v>
      </c>
      <c r="BJ393" s="17" t="b">
        <f t="shared" ca="1" si="9429"/>
        <v>0</v>
      </c>
      <c r="BK393" s="17" t="str">
        <f t="shared" ref="BK393:BK456" ca="1" si="9466">IF(H393,IF(AND(NOT(BA393),AU393),AND(AC393=0,IF(CA393="",TRUE,CA393)),""),"")</f>
        <v/>
      </c>
      <c r="BL393" s="17" t="str">
        <f t="shared" ca="1" si="9430"/>
        <v/>
      </c>
      <c r="BM393" s="17" t="str">
        <f t="shared" ca="1" si="9431"/>
        <v>L</v>
      </c>
      <c r="BN393" s="17" t="str">
        <f t="shared" ca="1" si="9432"/>
        <v>L</v>
      </c>
      <c r="BO393" s="17" t="str">
        <f t="shared" ca="1" si="9433"/>
        <v>N</v>
      </c>
      <c r="BP393" s="14" t="b">
        <f t="shared" ca="1" si="9434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9435"/>
        <v/>
      </c>
      <c r="DE393" s="14" t="str">
        <f t="shared" ca="1" si="9436"/>
        <v/>
      </c>
      <c r="DF393" s="14" t="str">
        <f t="shared" ca="1" si="9437"/>
        <v/>
      </c>
      <c r="DG393" s="14" t="str">
        <f t="shared" ca="1" si="9438"/>
        <v/>
      </c>
      <c r="DH393" s="14" t="str">
        <f t="shared" ca="1" si="9439"/>
        <v/>
      </c>
      <c r="DI393" s="14" t="str">
        <f t="shared" ca="1" si="9440"/>
        <v/>
      </c>
      <c r="DJ393" s="14" t="str">
        <f t="shared" ca="1" si="9441"/>
        <v/>
      </c>
      <c r="DK393" s="14" t="str">
        <f t="shared" ca="1" si="9442"/>
        <v/>
      </c>
      <c r="DL393" s="14" t="str">
        <f t="shared" ca="1" si="9443"/>
        <v/>
      </c>
      <c r="DM393" s="14" t="str">
        <f t="shared" ca="1" si="9444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9445"/>
        <v/>
      </c>
      <c r="DP393" s="14" t="str">
        <f t="shared" ca="1" si="9446"/>
        <v/>
      </c>
      <c r="DQ393" s="14" t="str">
        <f t="shared" ca="1" si="9447"/>
        <v/>
      </c>
      <c r="DR393" s="14" t="str">
        <f t="shared" ca="1" si="9448"/>
        <v/>
      </c>
      <c r="DS393" s="14" t="str">
        <f t="shared" ca="1" si="9449"/>
        <v/>
      </c>
      <c r="DZ393" s="14" t="b">
        <f t="shared" ca="1" si="9450"/>
        <v>0</v>
      </c>
      <c r="EA393" s="14" t="str">
        <f t="shared" ca="1" si="9451"/>
        <v>Which family member 3 had a history of other severe disease (q_105_3a)</v>
      </c>
      <c r="EB393" s="14" t="str">
        <f t="shared" ca="1" si="9452"/>
        <v xml:space="preserve">Values must be numeric. </v>
      </c>
      <c r="EC393" s="14" t="str">
        <f t="shared" ca="1" si="9453"/>
        <v xml:space="preserve">Which family member 3 had a history of other severe disease (q_105_3a): Values must be numeric. </v>
      </c>
      <c r="ED393" s="14" t="str">
        <f t="shared" ca="1" si="9454"/>
        <v/>
      </c>
      <c r="EE393" s="14" t="str">
        <f t="shared" ca="1" si="9455"/>
        <v>Values must be numeric</v>
      </c>
      <c r="EF393" s="14" t="str">
        <f t="shared" ca="1" si="9456"/>
        <v/>
      </c>
      <c r="EG393" s="14" t="str">
        <f t="shared" ca="1" si="9457"/>
        <v/>
      </c>
      <c r="EM393" s="14" t="b">
        <f t="shared" ca="1" si="9458"/>
        <v>1</v>
      </c>
      <c r="EN393" s="14">
        <f t="shared" ca="1" si="9459"/>
        <v>367</v>
      </c>
      <c r="EO393" s="14" t="str">
        <f t="shared" ca="1" si="9460"/>
        <v>q_105_3a</v>
      </c>
      <c r="EP393" s="14" t="str">
        <f t="shared" ca="1" si="9461"/>
        <v xml:space="preserve">Which family member 3 had a history of other severe disease (q_105_3a): Values must be numeric. </v>
      </c>
      <c r="EQ393" s="14" t="str">
        <f t="shared" ca="1" si="9462"/>
        <v/>
      </c>
    </row>
    <row r="394" spans="2:147" s="14" customFormat="1">
      <c r="B394" s="14" t="str">
        <f t="shared" ca="1" si="9392"/>
        <v/>
      </c>
      <c r="C394" s="14">
        <f t="shared" ca="1" si="9393"/>
        <v>368</v>
      </c>
      <c r="D394" s="14">
        <f t="shared" si="9394"/>
        <v>392</v>
      </c>
      <c r="E394" s="14" t="str">
        <f t="shared" ca="1" si="9395"/>
        <v>N</v>
      </c>
      <c r="F394" s="14" t="str">
        <f t="shared" ca="1" si="9396"/>
        <v>q_105_3b</v>
      </c>
      <c r="G394" s="14" t="str">
        <f t="shared" ca="1" si="9397"/>
        <v>What severe disease family member 3 had</v>
      </c>
      <c r="H394" s="14" t="b">
        <f t="shared" ca="1" si="9398"/>
        <v>1</v>
      </c>
      <c r="I394" s="14" t="str">
        <f ca="1">IF($H394,ADDRESS(3,(D394+1)*2-1,4,,"["&amp;wew!$G$7&amp;"]"&amp;_sheetname_labels)&amp;":"&amp;ADDRESS(2+ster!$B$20,(D394+1)*2-1,4),"")</f>
        <v>[DBTemplate.xlsm]labels!ADE3:ADE725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[DBTemplate.xlsm]labels!ADE3:ADE54</v>
      </c>
      <c r="L394" s="14" t="str">
        <f ca="1">IF($H394,IF($J394&gt;0,ADDRESS(3,(D394+1)*2,4,,"["&amp;wew!$G$7&amp;"]"&amp;_sheetname_labels)&amp;":"&amp;ADDRESS(2+J394,(D394+1)*2,4),""),"")</f>
        <v>[DBTemplate.xlsm]labels!ADF3:ADF54</v>
      </c>
      <c r="M394" s="14">
        <f t="shared" ca="1" si="9399"/>
        <v>0</v>
      </c>
      <c r="N394" s="14">
        <f t="shared" ca="1" si="9400"/>
        <v>52</v>
      </c>
      <c r="O394" s="14" t="str">
        <f t="shared" ca="1" si="9401"/>
        <v>q_105_3b</v>
      </c>
      <c r="P394" s="14" t="str">
        <f t="shared" ca="1" si="9402"/>
        <v>What severe disease family member 3 had</v>
      </c>
      <c r="Q394" s="14" t="str">
        <f ca="1">IF($BP394,ADDRESS(3,D394+1,4,,"["&amp;wew!$G$7&amp;"]"&amp;_sheetname_dataframe)&amp;":"&amp;ADDRESS(2+ster!$C$14,D394+1,4),"")</f>
        <v>[DBTemplate.xlsm]data_frame!OC3:OC3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9403"/>
        <v>0</v>
      </c>
      <c r="AA394" s="12" t="str">
        <f t="shared" ca="1" si="9404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9405"/>
        <v>1</v>
      </c>
      <c r="AE394" s="17" t="b">
        <f t="shared" ca="1" si="9406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9407"/>
        <v/>
      </c>
      <c r="AH394" s="17" t="b">
        <f t="shared" ca="1" si="9408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9409"/>
        <v/>
      </c>
      <c r="AK394" s="17" t="b">
        <f t="shared" ca="1" si="9410"/>
        <v>0</v>
      </c>
      <c r="AL394" s="17" t="b">
        <f t="shared" ca="1" si="9411"/>
        <v>0</v>
      </c>
      <c r="AM394" s="17" t="b">
        <f t="shared" ca="1" si="9412"/>
        <v>0</v>
      </c>
      <c r="AN394" s="17">
        <f t="shared" ca="1" si="9413"/>
        <v>0</v>
      </c>
      <c r="AO394" s="24" t="str">
        <f t="shared" ca="1" si="9414"/>
        <v/>
      </c>
      <c r="AP394" s="24" t="str">
        <f t="shared" ca="1" si="9415"/>
        <v/>
      </c>
      <c r="AQ394" s="17" t="b">
        <f t="shared" ca="1" si="9463"/>
        <v>0</v>
      </c>
      <c r="AR394" s="17" t="b">
        <f t="shared" ca="1" si="9416"/>
        <v>0</v>
      </c>
      <c r="AS394" s="17" t="b">
        <f t="shared" ca="1" si="9417"/>
        <v>0</v>
      </c>
      <c r="AT394" s="17" t="b">
        <f t="shared" ca="1" si="9418"/>
        <v>0</v>
      </c>
      <c r="AU394" s="17" t="b">
        <f t="shared" ca="1" si="9419"/>
        <v>1</v>
      </c>
      <c r="AV394" s="17" t="b">
        <f t="shared" ca="1" si="9420"/>
        <v>0</v>
      </c>
      <c r="AW394" s="17" t="b">
        <f t="shared" ca="1" si="9421"/>
        <v>0</v>
      </c>
      <c r="AX394" s="14" t="b">
        <f t="array" aca="1" ref="AX394" ca="1">IF(H394,N394&gt;0,"")</f>
        <v>1</v>
      </c>
      <c r="AY394" s="17" t="str">
        <f t="shared" ca="1" si="9422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9423"/>
        <v>1</v>
      </c>
      <c r="BB394" s="17" t="b">
        <v>0</v>
      </c>
      <c r="BC394" s="17" t="b">
        <f t="shared" ca="1" si="9424"/>
        <v>0</v>
      </c>
      <c r="BD394" s="17" t="b">
        <f t="shared" ca="1" si="9425"/>
        <v>1</v>
      </c>
      <c r="BE394" s="17" t="str">
        <f t="shared" ca="1" si="9464"/>
        <v/>
      </c>
      <c r="BF394" s="17" t="b">
        <f t="shared" ca="1" si="9465"/>
        <v>0</v>
      </c>
      <c r="BG394" s="17" t="b">
        <f t="shared" ca="1" si="9426"/>
        <v>0</v>
      </c>
      <c r="BH394" s="17" t="b">
        <f t="shared" ca="1" si="9427"/>
        <v>1</v>
      </c>
      <c r="BI394" s="17">
        <f t="shared" ca="1" si="9428"/>
        <v>3</v>
      </c>
      <c r="BJ394" s="17" t="b">
        <f t="shared" ca="1" si="9429"/>
        <v>0</v>
      </c>
      <c r="BK394" s="17" t="str">
        <f t="shared" ca="1" si="9466"/>
        <v/>
      </c>
      <c r="BL394" s="17" t="str">
        <f t="shared" ca="1" si="9430"/>
        <v/>
      </c>
      <c r="BM394" s="17" t="str">
        <f t="shared" ca="1" si="9431"/>
        <v>L</v>
      </c>
      <c r="BN394" s="17" t="str">
        <f t="shared" ca="1" si="9432"/>
        <v>L</v>
      </c>
      <c r="BO394" s="17" t="str">
        <f t="shared" ca="1" si="9433"/>
        <v>N</v>
      </c>
      <c r="BP394" s="14" t="b">
        <f t="shared" ca="1" si="9434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9435"/>
        <v/>
      </c>
      <c r="DE394" s="14" t="str">
        <f t="shared" ca="1" si="9436"/>
        <v/>
      </c>
      <c r="DF394" s="14" t="str">
        <f t="shared" ca="1" si="9437"/>
        <v/>
      </c>
      <c r="DG394" s="14" t="str">
        <f t="shared" ca="1" si="9438"/>
        <v/>
      </c>
      <c r="DH394" s="14" t="str">
        <f t="shared" ca="1" si="9439"/>
        <v/>
      </c>
      <c r="DI394" s="14" t="str">
        <f t="shared" ca="1" si="9440"/>
        <v/>
      </c>
      <c r="DJ394" s="14" t="str">
        <f t="shared" ca="1" si="9441"/>
        <v/>
      </c>
      <c r="DK394" s="14" t="str">
        <f t="shared" ca="1" si="9442"/>
        <v/>
      </c>
      <c r="DL394" s="14" t="str">
        <f t="shared" ca="1" si="9443"/>
        <v/>
      </c>
      <c r="DM394" s="14" t="str">
        <f t="shared" ca="1" si="9444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9445"/>
        <v/>
      </c>
      <c r="DP394" s="14" t="str">
        <f t="shared" ca="1" si="9446"/>
        <v/>
      </c>
      <c r="DQ394" s="14" t="str">
        <f t="shared" ca="1" si="9447"/>
        <v/>
      </c>
      <c r="DR394" s="14" t="str">
        <f t="shared" ca="1" si="9448"/>
        <v/>
      </c>
      <c r="DS394" s="14" t="str">
        <f t="shared" ca="1" si="9449"/>
        <v/>
      </c>
      <c r="DZ394" s="14" t="b">
        <f t="shared" ca="1" si="9450"/>
        <v>0</v>
      </c>
      <c r="EA394" s="14" t="str">
        <f t="shared" ca="1" si="9451"/>
        <v>What severe disease family member 3 had (q_105_3b)</v>
      </c>
      <c r="EB394" s="14" t="str">
        <f t="shared" ca="1" si="9452"/>
        <v xml:space="preserve">Values must be numeric. </v>
      </c>
      <c r="EC394" s="14" t="str">
        <f t="shared" ca="1" si="9453"/>
        <v xml:space="preserve">What severe disease family member 3 had (q_105_3b): Values must be numeric. </v>
      </c>
      <c r="ED394" s="14" t="str">
        <f t="shared" ca="1" si="9454"/>
        <v/>
      </c>
      <c r="EE394" s="14" t="str">
        <f t="shared" ca="1" si="9455"/>
        <v>Values must be numeric</v>
      </c>
      <c r="EF394" s="14" t="str">
        <f t="shared" ca="1" si="9456"/>
        <v/>
      </c>
      <c r="EG394" s="14" t="str">
        <f t="shared" ca="1" si="9457"/>
        <v/>
      </c>
      <c r="EM394" s="14" t="b">
        <f t="shared" ca="1" si="9458"/>
        <v>1</v>
      </c>
      <c r="EN394" s="14">
        <f t="shared" ca="1" si="9459"/>
        <v>368</v>
      </c>
      <c r="EO394" s="14" t="str">
        <f t="shared" ca="1" si="9460"/>
        <v>q_105_3b</v>
      </c>
      <c r="EP394" s="14" t="str">
        <f t="shared" ca="1" si="9461"/>
        <v xml:space="preserve">What severe disease family member 3 had (q_105_3b): Values must be numeric. </v>
      </c>
      <c r="EQ394" s="14" t="str">
        <f t="shared" ca="1" si="9462"/>
        <v/>
      </c>
    </row>
    <row r="395" spans="2:147" s="14" customFormat="1">
      <c r="B395" s="14" t="str">
        <f t="shared" ca="1" si="9392"/>
        <v/>
      </c>
      <c r="C395" s="14">
        <f t="shared" ca="1" si="9393"/>
        <v>369</v>
      </c>
      <c r="D395" s="14">
        <f t="shared" si="9394"/>
        <v>393</v>
      </c>
      <c r="E395" s="14" t="str">
        <f t="shared" ca="1" si="9395"/>
        <v>I</v>
      </c>
      <c r="F395" s="14" t="str">
        <f t="shared" ca="1" si="9396"/>
        <v>q_105_3c</v>
      </c>
      <c r="G395" s="14" t="str">
        <f t="shared" ca="1" si="9397"/>
        <v>What other severe disease family member 3 had</v>
      </c>
      <c r="H395" s="14" t="b">
        <f t="shared" ca="1" si="9398"/>
        <v>1</v>
      </c>
      <c r="I395" s="14" t="str">
        <f ca="1">IF($H395,ADDRESS(3,(D395+1)*2-1,4,,"["&amp;wew!$G$7&amp;"]"&amp;_sheetname_labels)&amp;":"&amp;ADDRESS(2+ster!$B$20,(D395+1)*2-1,4),"")</f>
        <v>[DBTemplate.xlsm]labels!ADG3:ADG725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9399"/>
        <v>0</v>
      </c>
      <c r="N395" s="14">
        <f t="shared" ca="1" si="9400"/>
        <v>0</v>
      </c>
      <c r="O395" s="14" t="str">
        <f t="shared" ca="1" si="9401"/>
        <v>q_105_3c</v>
      </c>
      <c r="P395" s="14" t="str">
        <f t="shared" ca="1" si="9402"/>
        <v>What other severe disease family member 3 had</v>
      </c>
      <c r="Q395" s="14" t="str">
        <f ca="1">IF($BP395,ADDRESS(3,D395+1,4,,"["&amp;wew!$G$7&amp;"]"&amp;_sheetname_dataframe)&amp;":"&amp;ADDRESS(2+ster!$C$14,D395+1,4),"")</f>
        <v>[DBTemplate.xlsm]data_frame!OD3:OD3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9403"/>
        <v>0</v>
      </c>
      <c r="AA395" s="12" t="str">
        <f t="shared" ca="1" si="9404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9405"/>
        <v>1</v>
      </c>
      <c r="AE395" s="17" t="b">
        <f t="shared" ca="1" si="9406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9407"/>
        <v/>
      </c>
      <c r="AH395" s="17" t="b">
        <f t="shared" ca="1" si="9408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9409"/>
        <v/>
      </c>
      <c r="AK395" s="17" t="b">
        <f t="shared" ca="1" si="9410"/>
        <v>0</v>
      </c>
      <c r="AL395" s="17" t="b">
        <f t="shared" ca="1" si="9411"/>
        <v>0</v>
      </c>
      <c r="AM395" s="17" t="b">
        <f t="shared" ca="1" si="9412"/>
        <v>0</v>
      </c>
      <c r="AN395" s="17">
        <f t="shared" ca="1" si="9413"/>
        <v>0</v>
      </c>
      <c r="AO395" s="24" t="str">
        <f t="shared" ca="1" si="9414"/>
        <v/>
      </c>
      <c r="AP395" s="24" t="str">
        <f t="shared" ca="1" si="9415"/>
        <v/>
      </c>
      <c r="AQ395" s="17" t="b">
        <f t="shared" ca="1" si="9463"/>
        <v>0</v>
      </c>
      <c r="AR395" s="17" t="b">
        <f t="shared" ca="1" si="9416"/>
        <v>0</v>
      </c>
      <c r="AS395" s="17" t="b">
        <f t="shared" ca="1" si="9417"/>
        <v>0</v>
      </c>
      <c r="AT395" s="17" t="b">
        <f t="shared" ca="1" si="9418"/>
        <v>1</v>
      </c>
      <c r="AU395" s="17" t="b">
        <f t="shared" ca="1" si="9419"/>
        <v>0</v>
      </c>
      <c r="AV395" s="17" t="b">
        <f t="shared" ca="1" si="9420"/>
        <v>0</v>
      </c>
      <c r="AW395" s="17" t="b">
        <f t="shared" ca="1" si="9421"/>
        <v>0</v>
      </c>
      <c r="AX395" s="14" t="b">
        <f t="array" aca="1" ref="AX395" ca="1">IF(H395,N395&gt;0,"")</f>
        <v>0</v>
      </c>
      <c r="AY395" s="17" t="str">
        <f t="shared" ca="1" si="9422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9423"/>
        <v>0</v>
      </c>
      <c r="BB395" s="17" t="b">
        <v>0</v>
      </c>
      <c r="BC395" s="17" t="str">
        <f t="shared" ca="1" si="9424"/>
        <v/>
      </c>
      <c r="BD395" s="17" t="str">
        <f t="shared" ca="1" si="9425"/>
        <v/>
      </c>
      <c r="BE395" s="17" t="b">
        <f t="shared" ca="1" si="9464"/>
        <v>0</v>
      </c>
      <c r="BF395" s="17" t="str">
        <f t="shared" ca="1" si="9465"/>
        <v/>
      </c>
      <c r="BG395" s="17" t="str">
        <f t="shared" ca="1" si="9426"/>
        <v/>
      </c>
      <c r="BH395" s="17" t="str">
        <f t="shared" ca="1" si="9427"/>
        <v/>
      </c>
      <c r="BI395" s="17" t="str">
        <f t="shared" ca="1" si="9428"/>
        <v/>
      </c>
      <c r="BJ395" s="17" t="b">
        <f t="shared" ca="1" si="9429"/>
        <v>0</v>
      </c>
      <c r="BK395" s="17" t="str">
        <f t="shared" ca="1" si="9466"/>
        <v/>
      </c>
      <c r="BL395" s="17" t="str">
        <f t="shared" ca="1" si="9430"/>
        <v/>
      </c>
      <c r="BM395" s="17" t="str">
        <f t="shared" ca="1" si="9431"/>
        <v>S</v>
      </c>
      <c r="BN395" s="17" t="str">
        <f t="shared" ca="1" si="9432"/>
        <v>S</v>
      </c>
      <c r="BO395" s="17" t="str">
        <f t="shared" ca="1" si="9433"/>
        <v>N</v>
      </c>
      <c r="BP395" s="14" t="b">
        <f t="shared" ca="1" si="9434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9435"/>
        <v/>
      </c>
      <c r="DE395" s="14" t="str">
        <f t="shared" ca="1" si="9436"/>
        <v/>
      </c>
      <c r="DF395" s="14" t="str">
        <f t="shared" ca="1" si="9437"/>
        <v/>
      </c>
      <c r="DG395" s="14" t="str">
        <f t="shared" ca="1" si="9438"/>
        <v/>
      </c>
      <c r="DH395" s="14" t="str">
        <f t="shared" ca="1" si="9439"/>
        <v/>
      </c>
      <c r="DI395" s="14" t="str">
        <f t="shared" ca="1" si="9440"/>
        <v/>
      </c>
      <c r="DJ395" s="14" t="str">
        <f t="shared" ca="1" si="9441"/>
        <v/>
      </c>
      <c r="DK395" s="14" t="str">
        <f t="shared" ca="1" si="9442"/>
        <v/>
      </c>
      <c r="DL395" s="14" t="str">
        <f t="shared" ca="1" si="9443"/>
        <v/>
      </c>
      <c r="DM395" s="14" t="str">
        <f t="shared" ca="1" si="9444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9445"/>
        <v/>
      </c>
      <c r="DP395" s="14" t="str">
        <f t="shared" ca="1" si="9446"/>
        <v/>
      </c>
      <c r="DQ395" s="14" t="str">
        <f t="shared" ca="1" si="9447"/>
        <v/>
      </c>
      <c r="DR395" s="14" t="str">
        <f t="shared" ca="1" si="9448"/>
        <v/>
      </c>
      <c r="DS395" s="14" t="str">
        <f t="shared" ca="1" si="9449"/>
        <v/>
      </c>
      <c r="DZ395" s="14" t="b">
        <f t="shared" ca="1" si="9450"/>
        <v>0</v>
      </c>
      <c r="EA395" s="14" t="str">
        <f t="shared" ca="1" si="9451"/>
        <v/>
      </c>
      <c r="EB395" s="14" t="str">
        <f t="shared" ca="1" si="9452"/>
        <v/>
      </c>
      <c r="EC395" s="14" t="str">
        <f t="shared" ca="1" si="9453"/>
        <v/>
      </c>
      <c r="ED395" s="14" t="str">
        <f t="shared" ca="1" si="9454"/>
        <v/>
      </c>
      <c r="EE395" s="14" t="str">
        <f t="shared" ca="1" si="9455"/>
        <v/>
      </c>
      <c r="EF395" s="14" t="str">
        <f t="shared" ca="1" si="9456"/>
        <v/>
      </c>
      <c r="EG395" s="14" t="str">
        <f t="shared" ca="1" si="9457"/>
        <v/>
      </c>
      <c r="EM395" s="14" t="b">
        <f t="shared" ca="1" si="9458"/>
        <v>0</v>
      </c>
      <c r="EN395" s="14" t="str">
        <f t="shared" ca="1" si="9459"/>
        <v/>
      </c>
      <c r="EO395" s="14" t="str">
        <f t="shared" ca="1" si="9460"/>
        <v/>
      </c>
      <c r="EP395" s="14" t="str">
        <f t="shared" ca="1" si="9461"/>
        <v/>
      </c>
      <c r="EQ395" s="14" t="str">
        <f t="shared" ca="1" si="9462"/>
        <v/>
      </c>
    </row>
    <row r="396" spans="2:147" s="14" customFormat="1">
      <c r="B396" s="14" t="str">
        <f t="shared" ca="1" si="9392"/>
        <v/>
      </c>
      <c r="C396" s="14">
        <f t="shared" ca="1" si="9393"/>
        <v>370</v>
      </c>
      <c r="D396" s="14">
        <f t="shared" si="9394"/>
        <v>394</v>
      </c>
      <c r="E396" s="14" t="str">
        <f t="shared" ca="1" si="9395"/>
        <v>N</v>
      </c>
      <c r="F396" s="14" t="str">
        <f t="shared" ca="1" si="9396"/>
        <v>q_105_4a</v>
      </c>
      <c r="G396" s="14" t="str">
        <f t="shared" ca="1" si="9397"/>
        <v>Which family member 4 had a history of other severe disease</v>
      </c>
      <c r="H396" s="14" t="b">
        <f t="shared" ca="1" si="9398"/>
        <v>1</v>
      </c>
      <c r="I396" s="14" t="str">
        <f ca="1">IF($H396,ADDRESS(3,(D396+1)*2-1,4,,"["&amp;wew!$G$7&amp;"]"&amp;_sheetname_labels)&amp;":"&amp;ADDRESS(2+ster!$B$20,(D396+1)*2-1,4),"")</f>
        <v>[DBTemplate.xlsm]labels!ADI3:ADI725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[DBTemplate.xlsm]labels!ADI3:ADI35</v>
      </c>
      <c r="L396" s="14" t="str">
        <f ca="1">IF($H396,IF($J396&gt;0,ADDRESS(3,(D396+1)*2,4,,"["&amp;wew!$G$7&amp;"]"&amp;_sheetname_labels)&amp;":"&amp;ADDRESS(2+J396,(D396+1)*2,4),""),"")</f>
        <v>[DBTemplate.xlsm]labels!ADJ3:ADJ35</v>
      </c>
      <c r="M396" s="14">
        <f t="shared" ca="1" si="9399"/>
        <v>0</v>
      </c>
      <c r="N396" s="14">
        <f t="shared" ca="1" si="9400"/>
        <v>33</v>
      </c>
      <c r="O396" s="14" t="str">
        <f t="shared" ca="1" si="9401"/>
        <v>q_105_4a</v>
      </c>
      <c r="P396" s="14" t="str">
        <f t="shared" ca="1" si="9402"/>
        <v>Which family member 4 had a history of other severe disease</v>
      </c>
      <c r="Q396" s="14" t="str">
        <f ca="1">IF($BP396,ADDRESS(3,D396+1,4,,"["&amp;wew!$G$7&amp;"]"&amp;_sheetname_dataframe)&amp;":"&amp;ADDRESS(2+ster!$C$14,D396+1,4),"")</f>
        <v>[DBTemplate.xlsm]data_frame!OE3:OE3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9403"/>
        <v>0</v>
      </c>
      <c r="AA396" s="12" t="str">
        <f t="shared" ca="1" si="9404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9405"/>
        <v>1</v>
      </c>
      <c r="AE396" s="17" t="b">
        <f t="shared" ca="1" si="9406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9407"/>
        <v/>
      </c>
      <c r="AH396" s="17" t="b">
        <f t="shared" ca="1" si="9408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9409"/>
        <v/>
      </c>
      <c r="AK396" s="17" t="b">
        <f t="shared" ca="1" si="9410"/>
        <v>0</v>
      </c>
      <c r="AL396" s="17" t="b">
        <f t="shared" ca="1" si="9411"/>
        <v>0</v>
      </c>
      <c r="AM396" s="17" t="b">
        <f t="shared" ca="1" si="9412"/>
        <v>0</v>
      </c>
      <c r="AN396" s="17">
        <f t="shared" ca="1" si="9413"/>
        <v>0</v>
      </c>
      <c r="AO396" s="24" t="str">
        <f t="shared" ca="1" si="9414"/>
        <v/>
      </c>
      <c r="AP396" s="24" t="str">
        <f t="shared" ca="1" si="9415"/>
        <v/>
      </c>
      <c r="AQ396" s="17" t="b">
        <f t="shared" ca="1" si="9463"/>
        <v>0</v>
      </c>
      <c r="AR396" s="17" t="b">
        <f t="shared" ca="1" si="9416"/>
        <v>0</v>
      </c>
      <c r="AS396" s="17" t="b">
        <f t="shared" ca="1" si="9417"/>
        <v>0</v>
      </c>
      <c r="AT396" s="17" t="b">
        <f t="shared" ca="1" si="9418"/>
        <v>0</v>
      </c>
      <c r="AU396" s="17" t="b">
        <f t="shared" ca="1" si="9419"/>
        <v>1</v>
      </c>
      <c r="AV396" s="17" t="b">
        <f t="shared" ca="1" si="9420"/>
        <v>0</v>
      </c>
      <c r="AW396" s="17" t="b">
        <f t="shared" ca="1" si="9421"/>
        <v>0</v>
      </c>
      <c r="AX396" s="14" t="b">
        <f t="array" aca="1" ref="AX396" ca="1">IF(H396,N396&gt;0,"")</f>
        <v>1</v>
      </c>
      <c r="AY396" s="17" t="str">
        <f t="shared" ca="1" si="9422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9423"/>
        <v>1</v>
      </c>
      <c r="BB396" s="17" t="b">
        <v>0</v>
      </c>
      <c r="BC396" s="17" t="b">
        <f t="shared" ca="1" si="9424"/>
        <v>0</v>
      </c>
      <c r="BD396" s="17" t="b">
        <f t="shared" ca="1" si="9425"/>
        <v>1</v>
      </c>
      <c r="BE396" s="17" t="str">
        <f t="shared" ca="1" si="9464"/>
        <v/>
      </c>
      <c r="BF396" s="17" t="b">
        <f t="shared" ca="1" si="9465"/>
        <v>0</v>
      </c>
      <c r="BG396" s="17" t="b">
        <f t="shared" ca="1" si="9426"/>
        <v>0</v>
      </c>
      <c r="BH396" s="17" t="b">
        <f t="shared" ca="1" si="9427"/>
        <v>1</v>
      </c>
      <c r="BI396" s="17">
        <f t="shared" ca="1" si="9428"/>
        <v>3</v>
      </c>
      <c r="BJ396" s="17" t="b">
        <f t="shared" ca="1" si="9429"/>
        <v>0</v>
      </c>
      <c r="BK396" s="17" t="str">
        <f t="shared" ca="1" si="9466"/>
        <v/>
      </c>
      <c r="BL396" s="17" t="str">
        <f t="shared" ca="1" si="9430"/>
        <v/>
      </c>
      <c r="BM396" s="17" t="str">
        <f t="shared" ca="1" si="9431"/>
        <v>L</v>
      </c>
      <c r="BN396" s="17" t="str">
        <f t="shared" ca="1" si="9432"/>
        <v>L</v>
      </c>
      <c r="BO396" s="17" t="str">
        <f t="shared" ca="1" si="9433"/>
        <v>N</v>
      </c>
      <c r="BP396" s="14" t="b">
        <f t="shared" ca="1" si="9434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9435"/>
        <v/>
      </c>
      <c r="DE396" s="14" t="str">
        <f t="shared" ca="1" si="9436"/>
        <v/>
      </c>
      <c r="DF396" s="14" t="str">
        <f t="shared" ca="1" si="9437"/>
        <v/>
      </c>
      <c r="DG396" s="14" t="str">
        <f t="shared" ca="1" si="9438"/>
        <v/>
      </c>
      <c r="DH396" s="14" t="str">
        <f t="shared" ca="1" si="9439"/>
        <v/>
      </c>
      <c r="DI396" s="14" t="str">
        <f t="shared" ca="1" si="9440"/>
        <v/>
      </c>
      <c r="DJ396" s="14" t="str">
        <f t="shared" ca="1" si="9441"/>
        <v/>
      </c>
      <c r="DK396" s="14" t="str">
        <f t="shared" ca="1" si="9442"/>
        <v/>
      </c>
      <c r="DL396" s="14" t="str">
        <f t="shared" ca="1" si="9443"/>
        <v/>
      </c>
      <c r="DM396" s="14" t="str">
        <f t="shared" ca="1" si="9444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9445"/>
        <v/>
      </c>
      <c r="DP396" s="14" t="str">
        <f t="shared" ca="1" si="9446"/>
        <v/>
      </c>
      <c r="DQ396" s="14" t="str">
        <f t="shared" ca="1" si="9447"/>
        <v/>
      </c>
      <c r="DR396" s="14" t="str">
        <f t="shared" ca="1" si="9448"/>
        <v/>
      </c>
      <c r="DS396" s="14" t="str">
        <f t="shared" ca="1" si="9449"/>
        <v/>
      </c>
      <c r="DZ396" s="14" t="b">
        <f t="shared" ca="1" si="9450"/>
        <v>0</v>
      </c>
      <c r="EA396" s="14" t="str">
        <f t="shared" ca="1" si="9451"/>
        <v>Which family member 4 had a history of other severe disease (q_105_4a)</v>
      </c>
      <c r="EB396" s="14" t="str">
        <f t="shared" ca="1" si="9452"/>
        <v xml:space="preserve">Values must be numeric. </v>
      </c>
      <c r="EC396" s="14" t="str">
        <f t="shared" ca="1" si="9453"/>
        <v xml:space="preserve">Which family member 4 had a history of other severe disease (q_105_4a): Values must be numeric. </v>
      </c>
      <c r="ED396" s="14" t="str">
        <f t="shared" ca="1" si="9454"/>
        <v/>
      </c>
      <c r="EE396" s="14" t="str">
        <f t="shared" ca="1" si="9455"/>
        <v>Values must be numeric</v>
      </c>
      <c r="EF396" s="14" t="str">
        <f t="shared" ca="1" si="9456"/>
        <v/>
      </c>
      <c r="EG396" s="14" t="str">
        <f t="shared" ca="1" si="9457"/>
        <v/>
      </c>
      <c r="EM396" s="14" t="b">
        <f t="shared" ca="1" si="9458"/>
        <v>1</v>
      </c>
      <c r="EN396" s="14">
        <f t="shared" ca="1" si="9459"/>
        <v>370</v>
      </c>
      <c r="EO396" s="14" t="str">
        <f t="shared" ca="1" si="9460"/>
        <v>q_105_4a</v>
      </c>
      <c r="EP396" s="14" t="str">
        <f t="shared" ca="1" si="9461"/>
        <v xml:space="preserve">Which family member 4 had a history of other severe disease (q_105_4a): Values must be numeric. </v>
      </c>
      <c r="EQ396" s="14" t="str">
        <f t="shared" ca="1" si="9462"/>
        <v/>
      </c>
    </row>
    <row r="397" spans="2:147" s="14" customFormat="1">
      <c r="B397" s="14" t="str">
        <f t="shared" ca="1" si="9392"/>
        <v/>
      </c>
      <c r="C397" s="14">
        <f t="shared" ca="1" si="9393"/>
        <v>371</v>
      </c>
      <c r="D397" s="14">
        <f t="shared" si="9394"/>
        <v>395</v>
      </c>
      <c r="E397" s="14" t="str">
        <f t="shared" ca="1" si="9395"/>
        <v>N</v>
      </c>
      <c r="F397" s="14" t="str">
        <f t="shared" ca="1" si="9396"/>
        <v>q_105_4b</v>
      </c>
      <c r="G397" s="14" t="str">
        <f t="shared" ca="1" si="9397"/>
        <v>What severe disease family member 4 had</v>
      </c>
      <c r="H397" s="14" t="b">
        <f t="shared" ca="1" si="9398"/>
        <v>1</v>
      </c>
      <c r="I397" s="14" t="str">
        <f ca="1">IF($H397,ADDRESS(3,(D397+1)*2-1,4,,"["&amp;wew!$G$7&amp;"]"&amp;_sheetname_labels)&amp;":"&amp;ADDRESS(2+ster!$B$20,(D397+1)*2-1,4),"")</f>
        <v>[DBTemplate.xlsm]labels!ADK3:ADK725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[DBTemplate.xlsm]labels!ADK3:ADK54</v>
      </c>
      <c r="L397" s="14" t="str">
        <f ca="1">IF($H397,IF($J397&gt;0,ADDRESS(3,(D397+1)*2,4,,"["&amp;wew!$G$7&amp;"]"&amp;_sheetname_labels)&amp;":"&amp;ADDRESS(2+J397,(D397+1)*2,4),""),"")</f>
        <v>[DBTemplate.xlsm]labels!ADL3:ADL54</v>
      </c>
      <c r="M397" s="14">
        <f t="shared" ca="1" si="9399"/>
        <v>0</v>
      </c>
      <c r="N397" s="14">
        <f t="shared" ca="1" si="9400"/>
        <v>52</v>
      </c>
      <c r="O397" s="14" t="str">
        <f t="shared" ca="1" si="9401"/>
        <v>q_105_4b</v>
      </c>
      <c r="P397" s="14" t="str">
        <f t="shared" ca="1" si="9402"/>
        <v>What severe disease family member 4 had</v>
      </c>
      <c r="Q397" s="14" t="str">
        <f ca="1">IF($BP397,ADDRESS(3,D397+1,4,,"["&amp;wew!$G$7&amp;"]"&amp;_sheetname_dataframe)&amp;":"&amp;ADDRESS(2+ster!$C$14,D397+1,4),"")</f>
        <v>[DBTemplate.xlsm]data_frame!OF3:OF3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9403"/>
        <v>0</v>
      </c>
      <c r="AA397" s="12" t="str">
        <f t="shared" ca="1" si="9404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9405"/>
        <v>1</v>
      </c>
      <c r="AE397" s="17" t="b">
        <f t="shared" ca="1" si="9406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9407"/>
        <v/>
      </c>
      <c r="AH397" s="17" t="b">
        <f t="shared" ca="1" si="9408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9409"/>
        <v/>
      </c>
      <c r="AK397" s="17" t="b">
        <f t="shared" ca="1" si="9410"/>
        <v>0</v>
      </c>
      <c r="AL397" s="17" t="b">
        <f t="shared" ca="1" si="9411"/>
        <v>0</v>
      </c>
      <c r="AM397" s="17" t="b">
        <f t="shared" ca="1" si="9412"/>
        <v>0</v>
      </c>
      <c r="AN397" s="17">
        <f t="shared" ca="1" si="9413"/>
        <v>0</v>
      </c>
      <c r="AO397" s="24" t="str">
        <f t="shared" ca="1" si="9414"/>
        <v/>
      </c>
      <c r="AP397" s="24" t="str">
        <f t="shared" ca="1" si="9415"/>
        <v/>
      </c>
      <c r="AQ397" s="17" t="b">
        <f t="shared" ca="1" si="9463"/>
        <v>0</v>
      </c>
      <c r="AR397" s="17" t="b">
        <f t="shared" ca="1" si="9416"/>
        <v>0</v>
      </c>
      <c r="AS397" s="17" t="b">
        <f t="shared" ca="1" si="9417"/>
        <v>0</v>
      </c>
      <c r="AT397" s="17" t="b">
        <f t="shared" ca="1" si="9418"/>
        <v>0</v>
      </c>
      <c r="AU397" s="17" t="b">
        <f t="shared" ca="1" si="9419"/>
        <v>1</v>
      </c>
      <c r="AV397" s="17" t="b">
        <f t="shared" ca="1" si="9420"/>
        <v>0</v>
      </c>
      <c r="AW397" s="17" t="b">
        <f t="shared" ca="1" si="9421"/>
        <v>0</v>
      </c>
      <c r="AX397" s="14" t="b">
        <f t="array" aca="1" ref="AX397" ca="1">IF(H397,N397&gt;0,"")</f>
        <v>1</v>
      </c>
      <c r="AY397" s="17" t="str">
        <f t="shared" ca="1" si="9422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9423"/>
        <v>1</v>
      </c>
      <c r="BB397" s="17" t="b">
        <v>0</v>
      </c>
      <c r="BC397" s="17" t="b">
        <f t="shared" ca="1" si="9424"/>
        <v>0</v>
      </c>
      <c r="BD397" s="17" t="b">
        <f t="shared" ca="1" si="9425"/>
        <v>1</v>
      </c>
      <c r="BE397" s="17" t="str">
        <f t="shared" ca="1" si="9464"/>
        <v/>
      </c>
      <c r="BF397" s="17" t="b">
        <f t="shared" ca="1" si="9465"/>
        <v>0</v>
      </c>
      <c r="BG397" s="17" t="b">
        <f t="shared" ca="1" si="9426"/>
        <v>0</v>
      </c>
      <c r="BH397" s="17" t="b">
        <f t="shared" ca="1" si="9427"/>
        <v>1</v>
      </c>
      <c r="BI397" s="17">
        <f t="shared" ca="1" si="9428"/>
        <v>3</v>
      </c>
      <c r="BJ397" s="17" t="b">
        <f t="shared" ca="1" si="9429"/>
        <v>0</v>
      </c>
      <c r="BK397" s="17" t="str">
        <f t="shared" ca="1" si="9466"/>
        <v/>
      </c>
      <c r="BL397" s="17" t="str">
        <f t="shared" ca="1" si="9430"/>
        <v/>
      </c>
      <c r="BM397" s="17" t="str">
        <f t="shared" ca="1" si="9431"/>
        <v>L</v>
      </c>
      <c r="BN397" s="17" t="str">
        <f t="shared" ca="1" si="9432"/>
        <v>L</v>
      </c>
      <c r="BO397" s="17" t="str">
        <f t="shared" ca="1" si="9433"/>
        <v>N</v>
      </c>
      <c r="BP397" s="14" t="b">
        <f t="shared" ca="1" si="9434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9435"/>
        <v/>
      </c>
      <c r="DE397" s="14" t="str">
        <f t="shared" ca="1" si="9436"/>
        <v/>
      </c>
      <c r="DF397" s="14" t="str">
        <f t="shared" ca="1" si="9437"/>
        <v/>
      </c>
      <c r="DG397" s="14" t="str">
        <f t="shared" ca="1" si="9438"/>
        <v/>
      </c>
      <c r="DH397" s="14" t="str">
        <f t="shared" ca="1" si="9439"/>
        <v/>
      </c>
      <c r="DI397" s="14" t="str">
        <f t="shared" ca="1" si="9440"/>
        <v/>
      </c>
      <c r="DJ397" s="14" t="str">
        <f t="shared" ca="1" si="9441"/>
        <v/>
      </c>
      <c r="DK397" s="14" t="str">
        <f t="shared" ca="1" si="9442"/>
        <v/>
      </c>
      <c r="DL397" s="14" t="str">
        <f t="shared" ca="1" si="9443"/>
        <v/>
      </c>
      <c r="DM397" s="14" t="str">
        <f t="shared" ca="1" si="9444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9445"/>
        <v/>
      </c>
      <c r="DP397" s="14" t="str">
        <f t="shared" ca="1" si="9446"/>
        <v/>
      </c>
      <c r="DQ397" s="14" t="str">
        <f t="shared" ca="1" si="9447"/>
        <v/>
      </c>
      <c r="DR397" s="14" t="str">
        <f t="shared" ca="1" si="9448"/>
        <v/>
      </c>
      <c r="DS397" s="14" t="str">
        <f t="shared" ca="1" si="9449"/>
        <v/>
      </c>
      <c r="DZ397" s="14" t="b">
        <f t="shared" ca="1" si="9450"/>
        <v>0</v>
      </c>
      <c r="EA397" s="14" t="str">
        <f t="shared" ca="1" si="9451"/>
        <v>What severe disease family member 4 had (q_105_4b)</v>
      </c>
      <c r="EB397" s="14" t="str">
        <f t="shared" ca="1" si="9452"/>
        <v xml:space="preserve">Values must be numeric. </v>
      </c>
      <c r="EC397" s="14" t="str">
        <f t="shared" ca="1" si="9453"/>
        <v xml:space="preserve">What severe disease family member 4 had (q_105_4b): Values must be numeric. </v>
      </c>
      <c r="ED397" s="14" t="str">
        <f t="shared" ca="1" si="9454"/>
        <v/>
      </c>
      <c r="EE397" s="14" t="str">
        <f t="shared" ca="1" si="9455"/>
        <v>Values must be numeric</v>
      </c>
      <c r="EF397" s="14" t="str">
        <f t="shared" ca="1" si="9456"/>
        <v/>
      </c>
      <c r="EG397" s="14" t="str">
        <f t="shared" ca="1" si="9457"/>
        <v/>
      </c>
      <c r="EM397" s="14" t="b">
        <f t="shared" ca="1" si="9458"/>
        <v>1</v>
      </c>
      <c r="EN397" s="14">
        <f t="shared" ca="1" si="9459"/>
        <v>371</v>
      </c>
      <c r="EO397" s="14" t="str">
        <f t="shared" ca="1" si="9460"/>
        <v>q_105_4b</v>
      </c>
      <c r="EP397" s="14" t="str">
        <f t="shared" ca="1" si="9461"/>
        <v xml:space="preserve">What severe disease family member 4 had (q_105_4b): Values must be numeric. </v>
      </c>
      <c r="EQ397" s="14" t="str">
        <f t="shared" ca="1" si="9462"/>
        <v/>
      </c>
    </row>
    <row r="398" spans="2:147" s="14" customFormat="1">
      <c r="B398" s="14" t="str">
        <f t="shared" ca="1" si="9392"/>
        <v/>
      </c>
      <c r="C398" s="14">
        <f t="shared" ca="1" si="9393"/>
        <v>372</v>
      </c>
      <c r="D398" s="14">
        <f t="shared" si="9394"/>
        <v>396</v>
      </c>
      <c r="E398" s="14" t="str">
        <f t="shared" ca="1" si="9395"/>
        <v>I</v>
      </c>
      <c r="F398" s="14" t="str">
        <f t="shared" ca="1" si="9396"/>
        <v>q_105_4c</v>
      </c>
      <c r="G398" s="14" t="str">
        <f t="shared" ca="1" si="9397"/>
        <v>What other severe disease family member 4 had</v>
      </c>
      <c r="H398" s="14" t="b">
        <f t="shared" ca="1" si="9398"/>
        <v>1</v>
      </c>
      <c r="I398" s="14" t="str">
        <f ca="1">IF($H398,ADDRESS(3,(D398+1)*2-1,4,,"["&amp;wew!$G$7&amp;"]"&amp;_sheetname_labels)&amp;":"&amp;ADDRESS(2+ster!$B$20,(D398+1)*2-1,4),"")</f>
        <v>[DBTemplate.xlsm]labels!ADM3:ADM725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9399"/>
        <v>0</v>
      </c>
      <c r="N398" s="14">
        <f t="shared" ca="1" si="9400"/>
        <v>0</v>
      </c>
      <c r="O398" s="14" t="str">
        <f t="shared" ca="1" si="9401"/>
        <v>q_105_4c</v>
      </c>
      <c r="P398" s="14" t="str">
        <f t="shared" ca="1" si="9402"/>
        <v>What other severe disease family member 4 had</v>
      </c>
      <c r="Q398" s="14" t="str">
        <f ca="1">IF($BP398,ADDRESS(3,D398+1,4,,"["&amp;wew!$G$7&amp;"]"&amp;_sheetname_dataframe)&amp;":"&amp;ADDRESS(2+ster!$C$14,D398+1,4),"")</f>
        <v>[DBTemplate.xlsm]data_frame!OG3:OG3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9403"/>
        <v>0</v>
      </c>
      <c r="AA398" s="12" t="str">
        <f t="shared" ca="1" si="9404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9405"/>
        <v>1</v>
      </c>
      <c r="AE398" s="17" t="b">
        <f t="shared" ca="1" si="9406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9407"/>
        <v/>
      </c>
      <c r="AH398" s="17" t="b">
        <f t="shared" ca="1" si="9408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9409"/>
        <v/>
      </c>
      <c r="AK398" s="17" t="b">
        <f t="shared" ca="1" si="9410"/>
        <v>0</v>
      </c>
      <c r="AL398" s="17" t="b">
        <f t="shared" ca="1" si="9411"/>
        <v>0</v>
      </c>
      <c r="AM398" s="17" t="b">
        <f t="shared" ca="1" si="9412"/>
        <v>0</v>
      </c>
      <c r="AN398" s="17">
        <f t="shared" ca="1" si="9413"/>
        <v>0</v>
      </c>
      <c r="AO398" s="24" t="str">
        <f t="shared" ca="1" si="9414"/>
        <v/>
      </c>
      <c r="AP398" s="24" t="str">
        <f t="shared" ca="1" si="9415"/>
        <v/>
      </c>
      <c r="AQ398" s="17" t="b">
        <f t="shared" ca="1" si="9463"/>
        <v>0</v>
      </c>
      <c r="AR398" s="17" t="b">
        <f t="shared" ca="1" si="9416"/>
        <v>0</v>
      </c>
      <c r="AS398" s="17" t="b">
        <f t="shared" ca="1" si="9417"/>
        <v>0</v>
      </c>
      <c r="AT398" s="17" t="b">
        <f t="shared" ca="1" si="9418"/>
        <v>1</v>
      </c>
      <c r="AU398" s="17" t="b">
        <f t="shared" ca="1" si="9419"/>
        <v>0</v>
      </c>
      <c r="AV398" s="17" t="b">
        <f t="shared" ca="1" si="9420"/>
        <v>0</v>
      </c>
      <c r="AW398" s="17" t="b">
        <f t="shared" ca="1" si="9421"/>
        <v>0</v>
      </c>
      <c r="AX398" s="14" t="b">
        <f t="array" aca="1" ref="AX398" ca="1">IF(H398,N398&gt;0,"")</f>
        <v>0</v>
      </c>
      <c r="AY398" s="17" t="str">
        <f t="shared" ca="1" si="9422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9423"/>
        <v>0</v>
      </c>
      <c r="BB398" s="17" t="b">
        <v>0</v>
      </c>
      <c r="BC398" s="17" t="str">
        <f t="shared" ca="1" si="9424"/>
        <v/>
      </c>
      <c r="BD398" s="17" t="str">
        <f t="shared" ca="1" si="9425"/>
        <v/>
      </c>
      <c r="BE398" s="17" t="b">
        <f t="shared" ca="1" si="9464"/>
        <v>0</v>
      </c>
      <c r="BF398" s="17" t="str">
        <f t="shared" ca="1" si="9465"/>
        <v/>
      </c>
      <c r="BG398" s="17" t="str">
        <f t="shared" ca="1" si="9426"/>
        <v/>
      </c>
      <c r="BH398" s="17" t="str">
        <f t="shared" ca="1" si="9427"/>
        <v/>
      </c>
      <c r="BI398" s="17" t="str">
        <f t="shared" ca="1" si="9428"/>
        <v/>
      </c>
      <c r="BJ398" s="17" t="b">
        <f t="shared" ca="1" si="9429"/>
        <v>0</v>
      </c>
      <c r="BK398" s="17" t="str">
        <f t="shared" ca="1" si="9466"/>
        <v/>
      </c>
      <c r="BL398" s="17" t="str">
        <f t="shared" ca="1" si="9430"/>
        <v/>
      </c>
      <c r="BM398" s="17" t="str">
        <f t="shared" ca="1" si="9431"/>
        <v>S</v>
      </c>
      <c r="BN398" s="17" t="str">
        <f t="shared" ca="1" si="9432"/>
        <v>S</v>
      </c>
      <c r="BO398" s="17" t="str">
        <f t="shared" ca="1" si="9433"/>
        <v>N</v>
      </c>
      <c r="BP398" s="14" t="b">
        <f t="shared" ca="1" si="9434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9435"/>
        <v/>
      </c>
      <c r="DE398" s="14" t="str">
        <f t="shared" ca="1" si="9436"/>
        <v/>
      </c>
      <c r="DF398" s="14" t="str">
        <f t="shared" ca="1" si="9437"/>
        <v/>
      </c>
      <c r="DG398" s="14" t="str">
        <f t="shared" ca="1" si="9438"/>
        <v/>
      </c>
      <c r="DH398" s="14" t="str">
        <f t="shared" ca="1" si="9439"/>
        <v/>
      </c>
      <c r="DI398" s="14" t="str">
        <f t="shared" ca="1" si="9440"/>
        <v/>
      </c>
      <c r="DJ398" s="14" t="str">
        <f t="shared" ca="1" si="9441"/>
        <v/>
      </c>
      <c r="DK398" s="14" t="str">
        <f t="shared" ca="1" si="9442"/>
        <v/>
      </c>
      <c r="DL398" s="14" t="str">
        <f t="shared" ca="1" si="9443"/>
        <v/>
      </c>
      <c r="DM398" s="14" t="str">
        <f t="shared" ca="1" si="9444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9445"/>
        <v/>
      </c>
      <c r="DP398" s="14" t="str">
        <f t="shared" ca="1" si="9446"/>
        <v/>
      </c>
      <c r="DQ398" s="14" t="str">
        <f t="shared" ca="1" si="9447"/>
        <v/>
      </c>
      <c r="DR398" s="14" t="str">
        <f t="shared" ca="1" si="9448"/>
        <v/>
      </c>
      <c r="DS398" s="14" t="str">
        <f t="shared" ca="1" si="9449"/>
        <v/>
      </c>
      <c r="DZ398" s="14" t="b">
        <f t="shared" ca="1" si="9450"/>
        <v>0</v>
      </c>
      <c r="EA398" s="14" t="str">
        <f t="shared" ca="1" si="9451"/>
        <v/>
      </c>
      <c r="EB398" s="14" t="str">
        <f t="shared" ca="1" si="9452"/>
        <v/>
      </c>
      <c r="EC398" s="14" t="str">
        <f t="shared" ca="1" si="9453"/>
        <v/>
      </c>
      <c r="ED398" s="14" t="str">
        <f t="shared" ca="1" si="9454"/>
        <v/>
      </c>
      <c r="EE398" s="14" t="str">
        <f t="shared" ca="1" si="9455"/>
        <v/>
      </c>
      <c r="EF398" s="14" t="str">
        <f t="shared" ca="1" si="9456"/>
        <v/>
      </c>
      <c r="EG398" s="14" t="str">
        <f t="shared" ca="1" si="9457"/>
        <v/>
      </c>
      <c r="EM398" s="14" t="b">
        <f t="shared" ca="1" si="9458"/>
        <v>0</v>
      </c>
      <c r="EN398" s="14" t="str">
        <f t="shared" ca="1" si="9459"/>
        <v/>
      </c>
      <c r="EO398" s="14" t="str">
        <f t="shared" ca="1" si="9460"/>
        <v/>
      </c>
      <c r="EP398" s="14" t="str">
        <f t="shared" ca="1" si="9461"/>
        <v/>
      </c>
      <c r="EQ398" s="14" t="str">
        <f t="shared" ca="1" si="9462"/>
        <v/>
      </c>
    </row>
    <row r="399" spans="2:147" s="14" customFormat="1">
      <c r="B399" s="14" t="str">
        <f t="shared" ca="1" si="9392"/>
        <v/>
      </c>
      <c r="C399" s="14">
        <f t="shared" ca="1" si="9393"/>
        <v>373</v>
      </c>
      <c r="D399" s="14">
        <f t="shared" si="9394"/>
        <v>397</v>
      </c>
      <c r="E399" s="14" t="str">
        <f t="shared" ca="1" si="9395"/>
        <v>N</v>
      </c>
      <c r="F399" s="14" t="str">
        <f t="shared" ca="1" si="9396"/>
        <v>q_105_5a</v>
      </c>
      <c r="G399" s="14" t="str">
        <f t="shared" ca="1" si="9397"/>
        <v>Which family member 5 had a history of other severe disease</v>
      </c>
      <c r="H399" s="14" t="b">
        <f t="shared" ca="1" si="9398"/>
        <v>1</v>
      </c>
      <c r="I399" s="14" t="str">
        <f ca="1">IF($H399,ADDRESS(3,(D399+1)*2-1,4,,"["&amp;wew!$G$7&amp;"]"&amp;_sheetname_labels)&amp;":"&amp;ADDRESS(2+ster!$B$20,(D399+1)*2-1,4),"")</f>
        <v>[DBTemplate.xlsm]labels!ADO3:ADO725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[DBTemplate.xlsm]labels!ADO3:ADO35</v>
      </c>
      <c r="L399" s="14" t="str">
        <f ca="1">IF($H399,IF($J399&gt;0,ADDRESS(3,(D399+1)*2,4,,"["&amp;wew!$G$7&amp;"]"&amp;_sheetname_labels)&amp;":"&amp;ADDRESS(2+J399,(D399+1)*2,4),""),"")</f>
        <v>[DBTemplate.xlsm]labels!ADP3:ADP35</v>
      </c>
      <c r="M399" s="14">
        <f t="shared" ca="1" si="9399"/>
        <v>0</v>
      </c>
      <c r="N399" s="14">
        <f t="shared" ca="1" si="9400"/>
        <v>33</v>
      </c>
      <c r="O399" s="14" t="str">
        <f t="shared" ca="1" si="9401"/>
        <v>q_105_5a</v>
      </c>
      <c r="P399" s="14" t="str">
        <f t="shared" ca="1" si="9402"/>
        <v>Which family member 5 had a history of other severe disease</v>
      </c>
      <c r="Q399" s="14" t="str">
        <f ca="1">IF($BP399,ADDRESS(3,D399+1,4,,"["&amp;wew!$G$7&amp;"]"&amp;_sheetname_dataframe)&amp;":"&amp;ADDRESS(2+ster!$C$14,D399+1,4),"")</f>
        <v>[DBTemplate.xlsm]data_frame!OH3:OH3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9403"/>
        <v>0</v>
      </c>
      <c r="AA399" s="12" t="str">
        <f t="shared" ca="1" si="9404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9405"/>
        <v>1</v>
      </c>
      <c r="AE399" s="17" t="b">
        <f t="shared" ca="1" si="9406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9407"/>
        <v/>
      </c>
      <c r="AH399" s="17" t="b">
        <f t="shared" ca="1" si="9408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9409"/>
        <v/>
      </c>
      <c r="AK399" s="17" t="b">
        <f t="shared" ca="1" si="9410"/>
        <v>0</v>
      </c>
      <c r="AL399" s="17" t="b">
        <f t="shared" ca="1" si="9411"/>
        <v>0</v>
      </c>
      <c r="AM399" s="17" t="b">
        <f t="shared" ca="1" si="9412"/>
        <v>0</v>
      </c>
      <c r="AN399" s="17">
        <f t="shared" ca="1" si="9413"/>
        <v>0</v>
      </c>
      <c r="AO399" s="24" t="str">
        <f t="shared" ca="1" si="9414"/>
        <v/>
      </c>
      <c r="AP399" s="24" t="str">
        <f t="shared" ca="1" si="9415"/>
        <v/>
      </c>
      <c r="AQ399" s="17" t="b">
        <f t="shared" ca="1" si="9463"/>
        <v>0</v>
      </c>
      <c r="AR399" s="17" t="b">
        <f t="shared" ca="1" si="9416"/>
        <v>0</v>
      </c>
      <c r="AS399" s="17" t="b">
        <f t="shared" ca="1" si="9417"/>
        <v>0</v>
      </c>
      <c r="AT399" s="17" t="b">
        <f t="shared" ca="1" si="9418"/>
        <v>0</v>
      </c>
      <c r="AU399" s="17" t="b">
        <f t="shared" ca="1" si="9419"/>
        <v>1</v>
      </c>
      <c r="AV399" s="17" t="b">
        <f t="shared" ca="1" si="9420"/>
        <v>0</v>
      </c>
      <c r="AW399" s="17" t="b">
        <f t="shared" ca="1" si="9421"/>
        <v>0</v>
      </c>
      <c r="AX399" s="14" t="b">
        <f t="array" aca="1" ref="AX399" ca="1">IF(H399,N399&gt;0,"")</f>
        <v>1</v>
      </c>
      <c r="AY399" s="17" t="str">
        <f t="shared" ca="1" si="9422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9423"/>
        <v>1</v>
      </c>
      <c r="BB399" s="17" t="b">
        <v>0</v>
      </c>
      <c r="BC399" s="17" t="b">
        <f t="shared" ca="1" si="9424"/>
        <v>0</v>
      </c>
      <c r="BD399" s="17" t="b">
        <f t="shared" ca="1" si="9425"/>
        <v>1</v>
      </c>
      <c r="BE399" s="17" t="str">
        <f t="shared" ca="1" si="9464"/>
        <v/>
      </c>
      <c r="BF399" s="17" t="b">
        <f t="shared" ca="1" si="9465"/>
        <v>0</v>
      </c>
      <c r="BG399" s="17" t="b">
        <f t="shared" ca="1" si="9426"/>
        <v>0</v>
      </c>
      <c r="BH399" s="17" t="b">
        <f t="shared" ca="1" si="9427"/>
        <v>1</v>
      </c>
      <c r="BI399" s="17">
        <f t="shared" ca="1" si="9428"/>
        <v>3</v>
      </c>
      <c r="BJ399" s="17" t="b">
        <f t="shared" ca="1" si="9429"/>
        <v>0</v>
      </c>
      <c r="BK399" s="17" t="str">
        <f t="shared" ca="1" si="9466"/>
        <v/>
      </c>
      <c r="BL399" s="17" t="str">
        <f t="shared" ca="1" si="9430"/>
        <v/>
      </c>
      <c r="BM399" s="17" t="str">
        <f t="shared" ca="1" si="9431"/>
        <v>L</v>
      </c>
      <c r="BN399" s="17" t="str">
        <f t="shared" ca="1" si="9432"/>
        <v>L</v>
      </c>
      <c r="BO399" s="17" t="str">
        <f t="shared" ca="1" si="9433"/>
        <v>N</v>
      </c>
      <c r="BP399" s="14" t="b">
        <f t="shared" ca="1" si="9434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9435"/>
        <v/>
      </c>
      <c r="DE399" s="14" t="str">
        <f t="shared" ca="1" si="9436"/>
        <v/>
      </c>
      <c r="DF399" s="14" t="str">
        <f t="shared" ca="1" si="9437"/>
        <v/>
      </c>
      <c r="DG399" s="14" t="str">
        <f t="shared" ca="1" si="9438"/>
        <v/>
      </c>
      <c r="DH399" s="14" t="str">
        <f t="shared" ca="1" si="9439"/>
        <v/>
      </c>
      <c r="DI399" s="14" t="str">
        <f t="shared" ca="1" si="9440"/>
        <v/>
      </c>
      <c r="DJ399" s="14" t="str">
        <f t="shared" ca="1" si="9441"/>
        <v/>
      </c>
      <c r="DK399" s="14" t="str">
        <f t="shared" ca="1" si="9442"/>
        <v/>
      </c>
      <c r="DL399" s="14" t="str">
        <f t="shared" ca="1" si="9443"/>
        <v/>
      </c>
      <c r="DM399" s="14" t="str">
        <f t="shared" ca="1" si="9444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9445"/>
        <v/>
      </c>
      <c r="DP399" s="14" t="str">
        <f t="shared" ca="1" si="9446"/>
        <v/>
      </c>
      <c r="DQ399" s="14" t="str">
        <f t="shared" ca="1" si="9447"/>
        <v/>
      </c>
      <c r="DR399" s="14" t="str">
        <f t="shared" ca="1" si="9448"/>
        <v/>
      </c>
      <c r="DS399" s="14" t="str">
        <f t="shared" ca="1" si="9449"/>
        <v/>
      </c>
      <c r="DZ399" s="14" t="b">
        <f t="shared" ca="1" si="9450"/>
        <v>0</v>
      </c>
      <c r="EA399" s="14" t="str">
        <f t="shared" ca="1" si="9451"/>
        <v>Which family member 5 had a history of other severe disease (q_105_5a)</v>
      </c>
      <c r="EB399" s="14" t="str">
        <f t="shared" ca="1" si="9452"/>
        <v xml:space="preserve">Values must be numeric. </v>
      </c>
      <c r="EC399" s="14" t="str">
        <f t="shared" ca="1" si="9453"/>
        <v xml:space="preserve">Which family member 5 had a history of other severe disease (q_105_5a): Values must be numeric. </v>
      </c>
      <c r="ED399" s="14" t="str">
        <f t="shared" ca="1" si="9454"/>
        <v/>
      </c>
      <c r="EE399" s="14" t="str">
        <f t="shared" ca="1" si="9455"/>
        <v>Values must be numeric</v>
      </c>
      <c r="EF399" s="14" t="str">
        <f t="shared" ca="1" si="9456"/>
        <v/>
      </c>
      <c r="EG399" s="14" t="str">
        <f t="shared" ca="1" si="9457"/>
        <v/>
      </c>
      <c r="EM399" s="14" t="b">
        <f t="shared" ca="1" si="9458"/>
        <v>1</v>
      </c>
      <c r="EN399" s="14">
        <f t="shared" ca="1" si="9459"/>
        <v>373</v>
      </c>
      <c r="EO399" s="14" t="str">
        <f t="shared" ca="1" si="9460"/>
        <v>q_105_5a</v>
      </c>
      <c r="EP399" s="14" t="str">
        <f t="shared" ca="1" si="9461"/>
        <v xml:space="preserve">Which family member 5 had a history of other severe disease (q_105_5a): Values must be numeric. </v>
      </c>
      <c r="EQ399" s="14" t="str">
        <f t="shared" ca="1" si="9462"/>
        <v/>
      </c>
    </row>
    <row r="400" spans="2:147" s="14" customFormat="1">
      <c r="B400" s="14" t="str">
        <f t="shared" ca="1" si="9392"/>
        <v/>
      </c>
      <c r="C400" s="14">
        <f t="shared" ca="1" si="9393"/>
        <v>374</v>
      </c>
      <c r="D400" s="14">
        <f t="shared" si="9394"/>
        <v>398</v>
      </c>
      <c r="E400" s="14" t="str">
        <f t="shared" ca="1" si="9395"/>
        <v>N</v>
      </c>
      <c r="F400" s="14" t="str">
        <f t="shared" ca="1" si="9396"/>
        <v>q_105_5b</v>
      </c>
      <c r="G400" s="14" t="str">
        <f t="shared" ca="1" si="9397"/>
        <v>What severe disease family member 5 had</v>
      </c>
      <c r="H400" s="14" t="b">
        <f t="shared" ca="1" si="9398"/>
        <v>1</v>
      </c>
      <c r="I400" s="14" t="str">
        <f ca="1">IF($H400,ADDRESS(3,(D400+1)*2-1,4,,"["&amp;wew!$G$7&amp;"]"&amp;_sheetname_labels)&amp;":"&amp;ADDRESS(2+ster!$B$20,(D400+1)*2-1,4),"")</f>
        <v>[DBTemplate.xlsm]labels!ADQ3:ADQ725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[DBTemplate.xlsm]labels!ADQ3:ADQ54</v>
      </c>
      <c r="L400" s="14" t="str">
        <f ca="1">IF($H400,IF($J400&gt;0,ADDRESS(3,(D400+1)*2,4,,"["&amp;wew!$G$7&amp;"]"&amp;_sheetname_labels)&amp;":"&amp;ADDRESS(2+J400,(D400+1)*2,4),""),"")</f>
        <v>[DBTemplate.xlsm]labels!ADR3:ADR54</v>
      </c>
      <c r="M400" s="14">
        <f t="shared" ca="1" si="9399"/>
        <v>0</v>
      </c>
      <c r="N400" s="14">
        <f t="shared" ca="1" si="9400"/>
        <v>52</v>
      </c>
      <c r="O400" s="14" t="str">
        <f t="shared" ca="1" si="9401"/>
        <v>q_105_5b</v>
      </c>
      <c r="P400" s="14" t="str">
        <f t="shared" ca="1" si="9402"/>
        <v>What severe disease family member 5 had</v>
      </c>
      <c r="Q400" s="14" t="str">
        <f ca="1">IF($BP400,ADDRESS(3,D400+1,4,,"["&amp;wew!$G$7&amp;"]"&amp;_sheetname_dataframe)&amp;":"&amp;ADDRESS(2+ster!$C$14,D400+1,4),"")</f>
        <v>[DBTemplate.xlsm]data_frame!OI3:OI3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9403"/>
        <v>0</v>
      </c>
      <c r="AA400" s="12" t="str">
        <f t="shared" ca="1" si="9404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9405"/>
        <v>1</v>
      </c>
      <c r="AE400" s="17" t="b">
        <f t="shared" ca="1" si="9406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9407"/>
        <v/>
      </c>
      <c r="AH400" s="17" t="b">
        <f t="shared" ca="1" si="9408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9409"/>
        <v/>
      </c>
      <c r="AK400" s="17" t="b">
        <f t="shared" ca="1" si="9410"/>
        <v>0</v>
      </c>
      <c r="AL400" s="17" t="b">
        <f t="shared" ca="1" si="9411"/>
        <v>0</v>
      </c>
      <c r="AM400" s="17" t="b">
        <f t="shared" ca="1" si="9412"/>
        <v>0</v>
      </c>
      <c r="AN400" s="17">
        <f t="shared" ca="1" si="9413"/>
        <v>0</v>
      </c>
      <c r="AO400" s="24" t="str">
        <f t="shared" ca="1" si="9414"/>
        <v/>
      </c>
      <c r="AP400" s="24" t="str">
        <f t="shared" ca="1" si="9415"/>
        <v/>
      </c>
      <c r="AQ400" s="17" t="b">
        <f t="shared" ca="1" si="9463"/>
        <v>0</v>
      </c>
      <c r="AR400" s="17" t="b">
        <f t="shared" ca="1" si="9416"/>
        <v>0</v>
      </c>
      <c r="AS400" s="17" t="b">
        <f t="shared" ca="1" si="9417"/>
        <v>0</v>
      </c>
      <c r="AT400" s="17" t="b">
        <f t="shared" ca="1" si="9418"/>
        <v>0</v>
      </c>
      <c r="AU400" s="17" t="b">
        <f t="shared" ca="1" si="9419"/>
        <v>1</v>
      </c>
      <c r="AV400" s="17" t="b">
        <f t="shared" ca="1" si="9420"/>
        <v>0</v>
      </c>
      <c r="AW400" s="17" t="b">
        <f t="shared" ca="1" si="9421"/>
        <v>0</v>
      </c>
      <c r="AX400" s="14" t="b">
        <f t="array" aca="1" ref="AX400" ca="1">IF(H400,N400&gt;0,"")</f>
        <v>1</v>
      </c>
      <c r="AY400" s="17" t="str">
        <f t="shared" ca="1" si="9422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9423"/>
        <v>1</v>
      </c>
      <c r="BB400" s="17" t="b">
        <v>0</v>
      </c>
      <c r="BC400" s="17" t="b">
        <f t="shared" ca="1" si="9424"/>
        <v>0</v>
      </c>
      <c r="BD400" s="17" t="b">
        <f t="shared" ca="1" si="9425"/>
        <v>1</v>
      </c>
      <c r="BE400" s="17" t="str">
        <f t="shared" ca="1" si="9464"/>
        <v/>
      </c>
      <c r="BF400" s="17" t="b">
        <f t="shared" ca="1" si="9465"/>
        <v>0</v>
      </c>
      <c r="BG400" s="17" t="b">
        <f t="shared" ca="1" si="9426"/>
        <v>0</v>
      </c>
      <c r="BH400" s="17" t="b">
        <f t="shared" ca="1" si="9427"/>
        <v>1</v>
      </c>
      <c r="BI400" s="17">
        <f t="shared" ca="1" si="9428"/>
        <v>3</v>
      </c>
      <c r="BJ400" s="17" t="b">
        <f t="shared" ca="1" si="9429"/>
        <v>0</v>
      </c>
      <c r="BK400" s="17" t="str">
        <f t="shared" ca="1" si="9466"/>
        <v/>
      </c>
      <c r="BL400" s="17" t="str">
        <f t="shared" ca="1" si="9430"/>
        <v/>
      </c>
      <c r="BM400" s="17" t="str">
        <f t="shared" ca="1" si="9431"/>
        <v>L</v>
      </c>
      <c r="BN400" s="17" t="str">
        <f t="shared" ca="1" si="9432"/>
        <v>L</v>
      </c>
      <c r="BO400" s="17" t="str">
        <f t="shared" ca="1" si="9433"/>
        <v>N</v>
      </c>
      <c r="BP400" s="14" t="b">
        <f t="shared" ca="1" si="9434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9435"/>
        <v/>
      </c>
      <c r="DE400" s="14" t="str">
        <f t="shared" ca="1" si="9436"/>
        <v/>
      </c>
      <c r="DF400" s="14" t="str">
        <f t="shared" ca="1" si="9437"/>
        <v/>
      </c>
      <c r="DG400" s="14" t="str">
        <f t="shared" ca="1" si="9438"/>
        <v/>
      </c>
      <c r="DH400" s="14" t="str">
        <f t="shared" ca="1" si="9439"/>
        <v/>
      </c>
      <c r="DI400" s="14" t="str">
        <f t="shared" ca="1" si="9440"/>
        <v/>
      </c>
      <c r="DJ400" s="14" t="str">
        <f t="shared" ca="1" si="9441"/>
        <v/>
      </c>
      <c r="DK400" s="14" t="str">
        <f t="shared" ca="1" si="9442"/>
        <v/>
      </c>
      <c r="DL400" s="14" t="str">
        <f t="shared" ca="1" si="9443"/>
        <v/>
      </c>
      <c r="DM400" s="14" t="str">
        <f t="shared" ca="1" si="9444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9445"/>
        <v/>
      </c>
      <c r="DP400" s="14" t="str">
        <f t="shared" ca="1" si="9446"/>
        <v/>
      </c>
      <c r="DQ400" s="14" t="str">
        <f t="shared" ca="1" si="9447"/>
        <v/>
      </c>
      <c r="DR400" s="14" t="str">
        <f t="shared" ca="1" si="9448"/>
        <v/>
      </c>
      <c r="DS400" s="14" t="str">
        <f t="shared" ca="1" si="9449"/>
        <v/>
      </c>
      <c r="DZ400" s="14" t="b">
        <f t="shared" ca="1" si="9450"/>
        <v>0</v>
      </c>
      <c r="EA400" s="14" t="str">
        <f t="shared" ca="1" si="9451"/>
        <v>What severe disease family member 5 had (q_105_5b)</v>
      </c>
      <c r="EB400" s="14" t="str">
        <f t="shared" ca="1" si="9452"/>
        <v xml:space="preserve">Values must be numeric. </v>
      </c>
      <c r="EC400" s="14" t="str">
        <f t="shared" ca="1" si="9453"/>
        <v xml:space="preserve">What severe disease family member 5 had (q_105_5b): Values must be numeric. </v>
      </c>
      <c r="ED400" s="14" t="str">
        <f t="shared" ca="1" si="9454"/>
        <v/>
      </c>
      <c r="EE400" s="14" t="str">
        <f t="shared" ca="1" si="9455"/>
        <v>Values must be numeric</v>
      </c>
      <c r="EF400" s="14" t="str">
        <f t="shared" ca="1" si="9456"/>
        <v/>
      </c>
      <c r="EG400" s="14" t="str">
        <f t="shared" ca="1" si="9457"/>
        <v/>
      </c>
      <c r="EM400" s="14" t="b">
        <f t="shared" ca="1" si="9458"/>
        <v>1</v>
      </c>
      <c r="EN400" s="14">
        <f t="shared" ca="1" si="9459"/>
        <v>374</v>
      </c>
      <c r="EO400" s="14" t="str">
        <f t="shared" ca="1" si="9460"/>
        <v>q_105_5b</v>
      </c>
      <c r="EP400" s="14" t="str">
        <f t="shared" ca="1" si="9461"/>
        <v xml:space="preserve">What severe disease family member 5 had (q_105_5b): Values must be numeric. </v>
      </c>
      <c r="EQ400" s="14" t="str">
        <f t="shared" ca="1" si="9462"/>
        <v/>
      </c>
    </row>
    <row r="401" spans="2:147" s="14" customFormat="1">
      <c r="B401" s="14" t="str">
        <f t="shared" ca="1" si="9392"/>
        <v/>
      </c>
      <c r="C401" s="14">
        <f t="shared" ca="1" si="9393"/>
        <v>375</v>
      </c>
      <c r="D401" s="14">
        <f t="shared" si="9394"/>
        <v>399</v>
      </c>
      <c r="E401" s="14" t="str">
        <f t="shared" ca="1" si="9395"/>
        <v>I</v>
      </c>
      <c r="F401" s="14" t="str">
        <f t="shared" ca="1" si="9396"/>
        <v>q_105_5c</v>
      </c>
      <c r="G401" s="14" t="str">
        <f t="shared" ca="1" si="9397"/>
        <v>What other severe disease family member 5 had</v>
      </c>
      <c r="H401" s="14" t="b">
        <f t="shared" ca="1" si="9398"/>
        <v>1</v>
      </c>
      <c r="I401" s="14" t="str">
        <f ca="1">IF($H401,ADDRESS(3,(D401+1)*2-1,4,,"["&amp;wew!$G$7&amp;"]"&amp;_sheetname_labels)&amp;":"&amp;ADDRESS(2+ster!$B$20,(D401+1)*2-1,4),"")</f>
        <v>[DBTemplate.xlsm]labels!ADS3:ADS725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9399"/>
        <v>0</v>
      </c>
      <c r="N401" s="14">
        <f t="shared" ca="1" si="9400"/>
        <v>0</v>
      </c>
      <c r="O401" s="14" t="str">
        <f t="shared" ca="1" si="9401"/>
        <v>q_105_5c</v>
      </c>
      <c r="P401" s="14" t="str">
        <f t="shared" ca="1" si="9402"/>
        <v>What other severe disease family member 5 had</v>
      </c>
      <c r="Q401" s="14" t="str">
        <f ca="1">IF($BP401,ADDRESS(3,D401+1,4,,"["&amp;wew!$G$7&amp;"]"&amp;_sheetname_dataframe)&amp;":"&amp;ADDRESS(2+ster!$C$14,D401+1,4),"")</f>
        <v>[DBTemplate.xlsm]data_frame!OJ3:OJ3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9403"/>
        <v>0</v>
      </c>
      <c r="AA401" s="12" t="str">
        <f t="shared" ca="1" si="9404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9405"/>
        <v>1</v>
      </c>
      <c r="AE401" s="17" t="b">
        <f t="shared" ca="1" si="9406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9407"/>
        <v/>
      </c>
      <c r="AH401" s="17" t="b">
        <f t="shared" ca="1" si="9408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9409"/>
        <v/>
      </c>
      <c r="AK401" s="17" t="b">
        <f t="shared" ca="1" si="9410"/>
        <v>0</v>
      </c>
      <c r="AL401" s="17" t="b">
        <f t="shared" ca="1" si="9411"/>
        <v>0</v>
      </c>
      <c r="AM401" s="17" t="b">
        <f t="shared" ca="1" si="9412"/>
        <v>0</v>
      </c>
      <c r="AN401" s="17">
        <f t="shared" ca="1" si="9413"/>
        <v>0</v>
      </c>
      <c r="AO401" s="24" t="str">
        <f t="shared" ca="1" si="9414"/>
        <v/>
      </c>
      <c r="AP401" s="24" t="str">
        <f t="shared" ca="1" si="9415"/>
        <v/>
      </c>
      <c r="AQ401" s="17" t="b">
        <f t="shared" ca="1" si="9463"/>
        <v>0</v>
      </c>
      <c r="AR401" s="17" t="b">
        <f t="shared" ca="1" si="9416"/>
        <v>0</v>
      </c>
      <c r="AS401" s="17" t="b">
        <f t="shared" ca="1" si="9417"/>
        <v>0</v>
      </c>
      <c r="AT401" s="17" t="b">
        <f t="shared" ca="1" si="9418"/>
        <v>1</v>
      </c>
      <c r="AU401" s="17" t="b">
        <f t="shared" ca="1" si="9419"/>
        <v>0</v>
      </c>
      <c r="AV401" s="17" t="b">
        <f t="shared" ca="1" si="9420"/>
        <v>0</v>
      </c>
      <c r="AW401" s="17" t="b">
        <f t="shared" ca="1" si="9421"/>
        <v>0</v>
      </c>
      <c r="AX401" s="14" t="b">
        <f t="array" aca="1" ref="AX401" ca="1">IF(H401,N401&gt;0,"")</f>
        <v>0</v>
      </c>
      <c r="AY401" s="17" t="str">
        <f t="shared" ca="1" si="9422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9423"/>
        <v>0</v>
      </c>
      <c r="BB401" s="17" t="b">
        <v>0</v>
      </c>
      <c r="BC401" s="17" t="str">
        <f t="shared" ca="1" si="9424"/>
        <v/>
      </c>
      <c r="BD401" s="17" t="str">
        <f t="shared" ca="1" si="9425"/>
        <v/>
      </c>
      <c r="BE401" s="17" t="b">
        <f t="shared" ca="1" si="9464"/>
        <v>0</v>
      </c>
      <c r="BF401" s="17" t="str">
        <f t="shared" ca="1" si="9465"/>
        <v/>
      </c>
      <c r="BG401" s="17" t="str">
        <f t="shared" ca="1" si="9426"/>
        <v/>
      </c>
      <c r="BH401" s="17" t="str">
        <f t="shared" ca="1" si="9427"/>
        <v/>
      </c>
      <c r="BI401" s="17" t="str">
        <f t="shared" ca="1" si="9428"/>
        <v/>
      </c>
      <c r="BJ401" s="17" t="b">
        <f t="shared" ca="1" si="9429"/>
        <v>0</v>
      </c>
      <c r="BK401" s="17" t="str">
        <f t="shared" ca="1" si="9466"/>
        <v/>
      </c>
      <c r="BL401" s="17" t="str">
        <f t="shared" ca="1" si="9430"/>
        <v/>
      </c>
      <c r="BM401" s="17" t="str">
        <f t="shared" ca="1" si="9431"/>
        <v>S</v>
      </c>
      <c r="BN401" s="17" t="str">
        <f t="shared" ca="1" si="9432"/>
        <v>S</v>
      </c>
      <c r="BO401" s="17" t="str">
        <f t="shared" ca="1" si="9433"/>
        <v>N</v>
      </c>
      <c r="BP401" s="14" t="b">
        <f t="shared" ca="1" si="9434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9435"/>
        <v/>
      </c>
      <c r="DE401" s="14" t="str">
        <f t="shared" ca="1" si="9436"/>
        <v/>
      </c>
      <c r="DF401" s="14" t="str">
        <f t="shared" ca="1" si="9437"/>
        <v/>
      </c>
      <c r="DG401" s="14" t="str">
        <f t="shared" ca="1" si="9438"/>
        <v/>
      </c>
      <c r="DH401" s="14" t="str">
        <f t="shared" ca="1" si="9439"/>
        <v/>
      </c>
      <c r="DI401" s="14" t="str">
        <f t="shared" ca="1" si="9440"/>
        <v/>
      </c>
      <c r="DJ401" s="14" t="str">
        <f t="shared" ca="1" si="9441"/>
        <v/>
      </c>
      <c r="DK401" s="14" t="str">
        <f t="shared" ca="1" si="9442"/>
        <v/>
      </c>
      <c r="DL401" s="14" t="str">
        <f t="shared" ca="1" si="9443"/>
        <v/>
      </c>
      <c r="DM401" s="14" t="str">
        <f t="shared" ca="1" si="9444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9445"/>
        <v/>
      </c>
      <c r="DP401" s="14" t="str">
        <f t="shared" ca="1" si="9446"/>
        <v/>
      </c>
      <c r="DQ401" s="14" t="str">
        <f t="shared" ca="1" si="9447"/>
        <v/>
      </c>
      <c r="DR401" s="14" t="str">
        <f t="shared" ca="1" si="9448"/>
        <v/>
      </c>
      <c r="DS401" s="14" t="str">
        <f t="shared" ca="1" si="9449"/>
        <v/>
      </c>
      <c r="DZ401" s="14" t="b">
        <f t="shared" ca="1" si="9450"/>
        <v>0</v>
      </c>
      <c r="EA401" s="14" t="str">
        <f t="shared" ca="1" si="9451"/>
        <v/>
      </c>
      <c r="EB401" s="14" t="str">
        <f t="shared" ca="1" si="9452"/>
        <v/>
      </c>
      <c r="EC401" s="14" t="str">
        <f t="shared" ca="1" si="9453"/>
        <v/>
      </c>
      <c r="ED401" s="14" t="str">
        <f t="shared" ca="1" si="9454"/>
        <v/>
      </c>
      <c r="EE401" s="14" t="str">
        <f t="shared" ca="1" si="9455"/>
        <v/>
      </c>
      <c r="EF401" s="14" t="str">
        <f t="shared" ca="1" si="9456"/>
        <v/>
      </c>
      <c r="EG401" s="14" t="str">
        <f t="shared" ca="1" si="9457"/>
        <v/>
      </c>
      <c r="EM401" s="14" t="b">
        <f t="shared" ca="1" si="9458"/>
        <v>0</v>
      </c>
      <c r="EN401" s="14" t="str">
        <f t="shared" ca="1" si="9459"/>
        <v/>
      </c>
      <c r="EO401" s="14" t="str">
        <f t="shared" ca="1" si="9460"/>
        <v/>
      </c>
      <c r="EP401" s="14" t="str">
        <f t="shared" ca="1" si="9461"/>
        <v/>
      </c>
      <c r="EQ401" s="14" t="str">
        <f t="shared" ca="1" si="9462"/>
        <v/>
      </c>
    </row>
    <row r="402" spans="2:147" s="14" customFormat="1">
      <c r="B402" s="14" t="str">
        <f t="shared" ca="1" si="9392"/>
        <v/>
      </c>
      <c r="C402" s="14">
        <f t="shared" ca="1" si="9393"/>
        <v>376</v>
      </c>
      <c r="D402" s="14">
        <f t="shared" si="9394"/>
        <v>400</v>
      </c>
      <c r="E402" s="14" t="str">
        <f t="shared" ca="1" si="9395"/>
        <v>N</v>
      </c>
      <c r="F402" s="14" t="str">
        <f t="shared" ca="1" si="9396"/>
        <v>q_105_6a</v>
      </c>
      <c r="G402" s="14" t="str">
        <f t="shared" ca="1" si="9397"/>
        <v>Which family member 6 had a history of other severe disease</v>
      </c>
      <c r="H402" s="14" t="b">
        <f t="shared" ca="1" si="9398"/>
        <v>1</v>
      </c>
      <c r="I402" s="14" t="str">
        <f ca="1">IF($H402,ADDRESS(3,(D402+1)*2-1,4,,"["&amp;wew!$G$7&amp;"]"&amp;_sheetname_labels)&amp;":"&amp;ADDRESS(2+ster!$B$20,(D402+1)*2-1,4),"")</f>
        <v>[DBTemplate.xlsm]labels!ADU3:ADU725</v>
      </c>
      <c r="J402" s="14">
        <f t="array" aca="1" ref="J402" ca="1">IF(H402,MAX(0,MAX(IF(INDIRECT(I402)&lt;&gt;"",ROW(INDIRECT(I402)),""))-2),"")</f>
        <v>33</v>
      </c>
      <c r="K402" s="14" t="str">
        <f ca="1">IF($H402,IF($J402&gt;0,ADDRESS(3,(D402+1)*2-1,4,,"["&amp;wew!$G$7&amp;"]"&amp;_sheetname_labels)&amp;":"&amp;ADDRESS(2+J402,(D402+1)*2-1,4),""),"")</f>
        <v>[DBTemplate.xlsm]labels!ADU3:ADU35</v>
      </c>
      <c r="L402" s="14" t="str">
        <f ca="1">IF($H402,IF($J402&gt;0,ADDRESS(3,(D402+1)*2,4,,"["&amp;wew!$G$7&amp;"]"&amp;_sheetname_labels)&amp;":"&amp;ADDRESS(2+J402,(D402+1)*2,4),""),"")</f>
        <v>[DBTemplate.xlsm]labels!ADV3:ADV35</v>
      </c>
      <c r="M402" s="14">
        <f t="shared" ca="1" si="9399"/>
        <v>0</v>
      </c>
      <c r="N402" s="14">
        <f t="shared" ca="1" si="9400"/>
        <v>33</v>
      </c>
      <c r="O402" s="14" t="str">
        <f t="shared" ca="1" si="9401"/>
        <v>q_105_6a</v>
      </c>
      <c r="P402" s="14" t="str">
        <f t="shared" ca="1" si="9402"/>
        <v>Which family member 6 had a history of other severe disease</v>
      </c>
      <c r="Q402" s="14" t="str">
        <f ca="1">IF($BP402,ADDRESS(3,D402+1,4,,"["&amp;wew!$G$7&amp;"]"&amp;_sheetname_dataframe)&amp;":"&amp;ADDRESS(2+ster!$C$14,D402+1,4),"")</f>
        <v>[DBTemplate.xlsm]data_frame!OK3:OK3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9403"/>
        <v>0</v>
      </c>
      <c r="AA402" s="12" t="str">
        <f t="shared" ca="1" si="9404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9405"/>
        <v>1</v>
      </c>
      <c r="AE402" s="17" t="b">
        <f t="shared" ca="1" si="9406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9407"/>
        <v/>
      </c>
      <c r="AH402" s="17" t="b">
        <f t="shared" ca="1" si="9408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9409"/>
        <v/>
      </c>
      <c r="AK402" s="17" t="b">
        <f t="shared" ca="1" si="9410"/>
        <v>0</v>
      </c>
      <c r="AL402" s="17" t="b">
        <f t="shared" ca="1" si="9411"/>
        <v>0</v>
      </c>
      <c r="AM402" s="17" t="b">
        <f t="shared" ca="1" si="9412"/>
        <v>0</v>
      </c>
      <c r="AN402" s="17">
        <f t="shared" ca="1" si="9413"/>
        <v>0</v>
      </c>
      <c r="AO402" s="24" t="str">
        <f t="shared" ca="1" si="9414"/>
        <v/>
      </c>
      <c r="AP402" s="24" t="str">
        <f t="shared" ca="1" si="9415"/>
        <v/>
      </c>
      <c r="AQ402" s="17" t="b">
        <f t="shared" ca="1" si="9463"/>
        <v>0</v>
      </c>
      <c r="AR402" s="17" t="b">
        <f t="shared" ca="1" si="9416"/>
        <v>0</v>
      </c>
      <c r="AS402" s="17" t="b">
        <f t="shared" ca="1" si="9417"/>
        <v>0</v>
      </c>
      <c r="AT402" s="17" t="b">
        <f t="shared" ca="1" si="9418"/>
        <v>0</v>
      </c>
      <c r="AU402" s="17" t="b">
        <f t="shared" ca="1" si="9419"/>
        <v>1</v>
      </c>
      <c r="AV402" s="17" t="b">
        <f t="shared" ca="1" si="9420"/>
        <v>0</v>
      </c>
      <c r="AW402" s="17" t="b">
        <f t="shared" ca="1" si="9421"/>
        <v>0</v>
      </c>
      <c r="AX402" s="14" t="b">
        <f t="array" aca="1" ref="AX402" ca="1">IF(H402,N402&gt;0,"")</f>
        <v>1</v>
      </c>
      <c r="AY402" s="17" t="str">
        <f t="shared" ca="1" si="9422"/>
        <v>C3:C35</v>
      </c>
      <c r="AZ402" s="17" t="b">
        <f t="array" aca="1" ref="AZ402" ca="1">IF(AY402&lt;&gt;"",SUM(1*ISERROR(MATCH(INDIRECT(AY402),INDIRECT(K402),0)))=0,"")</f>
        <v>0</v>
      </c>
      <c r="BA402" s="17" t="b">
        <f t="shared" ca="1" si="9423"/>
        <v>1</v>
      </c>
      <c r="BB402" s="17" t="b">
        <v>0</v>
      </c>
      <c r="BC402" s="17" t="b">
        <f t="shared" ca="1" si="9424"/>
        <v>0</v>
      </c>
      <c r="BD402" s="17" t="b">
        <f t="shared" ca="1" si="9425"/>
        <v>1</v>
      </c>
      <c r="BE402" s="17" t="str">
        <f t="shared" ca="1" si="9464"/>
        <v/>
      </c>
      <c r="BF402" s="17" t="b">
        <f t="shared" ca="1" si="9465"/>
        <v>0</v>
      </c>
      <c r="BG402" s="17" t="b">
        <f t="shared" ca="1" si="9426"/>
        <v>0</v>
      </c>
      <c r="BH402" s="17" t="b">
        <f t="shared" ca="1" si="9427"/>
        <v>1</v>
      </c>
      <c r="BI402" s="17">
        <f t="shared" ca="1" si="9428"/>
        <v>3</v>
      </c>
      <c r="BJ402" s="17" t="b">
        <f t="shared" ca="1" si="9429"/>
        <v>0</v>
      </c>
      <c r="BK402" s="17" t="str">
        <f t="shared" ca="1" si="9466"/>
        <v/>
      </c>
      <c r="BL402" s="17" t="str">
        <f t="shared" ca="1" si="9430"/>
        <v/>
      </c>
      <c r="BM402" s="17" t="str">
        <f t="shared" ca="1" si="9431"/>
        <v>L</v>
      </c>
      <c r="BN402" s="17" t="str">
        <f t="shared" ca="1" si="9432"/>
        <v>L</v>
      </c>
      <c r="BO402" s="17" t="str">
        <f t="shared" ca="1" si="9433"/>
        <v>N</v>
      </c>
      <c r="BP402" s="14" t="b">
        <f t="shared" ca="1" si="9434"/>
        <v>1</v>
      </c>
      <c r="BQ402" s="35"/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9435"/>
        <v/>
      </c>
      <c r="DE402" s="14" t="str">
        <f t="shared" ca="1" si="9436"/>
        <v/>
      </c>
      <c r="DF402" s="14" t="str">
        <f t="shared" ca="1" si="9437"/>
        <v/>
      </c>
      <c r="DG402" s="14" t="str">
        <f t="shared" ca="1" si="9438"/>
        <v/>
      </c>
      <c r="DH402" s="14" t="str">
        <f t="shared" ca="1" si="9439"/>
        <v/>
      </c>
      <c r="DI402" s="14" t="str">
        <f t="shared" ca="1" si="9440"/>
        <v/>
      </c>
      <c r="DJ402" s="14" t="str">
        <f t="shared" ca="1" si="9441"/>
        <v/>
      </c>
      <c r="DK402" s="14" t="str">
        <f t="shared" ca="1" si="9442"/>
        <v/>
      </c>
      <c r="DL402" s="14" t="str">
        <f t="shared" ca="1" si="9443"/>
        <v/>
      </c>
      <c r="DM402" s="14" t="str">
        <f t="shared" ca="1" si="9444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9445"/>
        <v/>
      </c>
      <c r="DP402" s="14" t="str">
        <f t="shared" ca="1" si="9446"/>
        <v/>
      </c>
      <c r="DQ402" s="14" t="str">
        <f t="shared" ca="1" si="9447"/>
        <v/>
      </c>
      <c r="DR402" s="14" t="str">
        <f t="shared" ca="1" si="9448"/>
        <v/>
      </c>
      <c r="DS402" s="14" t="str">
        <f t="shared" ca="1" si="9449"/>
        <v/>
      </c>
      <c r="DZ402" s="14" t="b">
        <f t="shared" ca="1" si="9450"/>
        <v>0</v>
      </c>
      <c r="EA402" s="14" t="str">
        <f t="shared" ca="1" si="9451"/>
        <v>Which family member 6 had a history of other severe disease (q_105_6a)</v>
      </c>
      <c r="EB402" s="14" t="str">
        <f t="shared" ca="1" si="9452"/>
        <v xml:space="preserve">Values must be numeric. </v>
      </c>
      <c r="EC402" s="14" t="str">
        <f t="shared" ca="1" si="9453"/>
        <v xml:space="preserve">Which family member 6 had a history of other severe disease (q_105_6a): Values must be numeric. </v>
      </c>
      <c r="ED402" s="14" t="str">
        <f t="shared" ca="1" si="9454"/>
        <v/>
      </c>
      <c r="EE402" s="14" t="str">
        <f t="shared" ca="1" si="9455"/>
        <v>Values must be numeric</v>
      </c>
      <c r="EF402" s="14" t="str">
        <f t="shared" ca="1" si="9456"/>
        <v/>
      </c>
      <c r="EG402" s="14" t="str">
        <f t="shared" ca="1" si="9457"/>
        <v/>
      </c>
      <c r="EM402" s="14" t="b">
        <f t="shared" ca="1" si="9458"/>
        <v>1</v>
      </c>
      <c r="EN402" s="14">
        <f t="shared" ca="1" si="9459"/>
        <v>376</v>
      </c>
      <c r="EO402" s="14" t="str">
        <f t="shared" ca="1" si="9460"/>
        <v>q_105_6a</v>
      </c>
      <c r="EP402" s="14" t="str">
        <f t="shared" ca="1" si="9461"/>
        <v xml:space="preserve">Which family member 6 had a history of other severe disease (q_105_6a): Values must be numeric. </v>
      </c>
      <c r="EQ402" s="14" t="str">
        <f t="shared" ca="1" si="9462"/>
        <v/>
      </c>
    </row>
    <row r="403" spans="2:147" s="14" customFormat="1">
      <c r="B403" s="14" t="str">
        <f t="shared" ca="1" si="9392"/>
        <v/>
      </c>
      <c r="C403" s="14">
        <f t="shared" ca="1" si="9393"/>
        <v>377</v>
      </c>
      <c r="D403" s="14">
        <f t="shared" si="9394"/>
        <v>401</v>
      </c>
      <c r="E403" s="14" t="str">
        <f t="shared" ca="1" si="9395"/>
        <v>N</v>
      </c>
      <c r="F403" s="14" t="str">
        <f t="shared" ca="1" si="9396"/>
        <v>q_105_6b</v>
      </c>
      <c r="G403" s="14" t="str">
        <f t="shared" ca="1" si="9397"/>
        <v>What severe disease family member 6 had</v>
      </c>
      <c r="H403" s="14" t="b">
        <f t="shared" ca="1" si="9398"/>
        <v>1</v>
      </c>
      <c r="I403" s="14" t="str">
        <f ca="1">IF($H403,ADDRESS(3,(D403+1)*2-1,4,,"["&amp;wew!$G$7&amp;"]"&amp;_sheetname_labels)&amp;":"&amp;ADDRESS(2+ster!$B$20,(D403+1)*2-1,4),"")</f>
        <v>[DBTemplate.xlsm]labels!ADW3:ADW725</v>
      </c>
      <c r="J403" s="14">
        <f t="array" aca="1" ref="J403" ca="1">IF(H403,MAX(0,MAX(IF(INDIRECT(I403)&lt;&gt;"",ROW(INDIRECT(I403)),""))-2),"")</f>
        <v>52</v>
      </c>
      <c r="K403" s="14" t="str">
        <f ca="1">IF($H403,IF($J403&gt;0,ADDRESS(3,(D403+1)*2-1,4,,"["&amp;wew!$G$7&amp;"]"&amp;_sheetname_labels)&amp;":"&amp;ADDRESS(2+J403,(D403+1)*2-1,4),""),"")</f>
        <v>[DBTemplate.xlsm]labels!ADW3:ADW54</v>
      </c>
      <c r="L403" s="14" t="str">
        <f ca="1">IF($H403,IF($J403&gt;0,ADDRESS(3,(D403+1)*2,4,,"["&amp;wew!$G$7&amp;"]"&amp;_sheetname_labels)&amp;":"&amp;ADDRESS(2+J403,(D403+1)*2,4),""),"")</f>
        <v>[DBTemplate.xlsm]labels!ADX3:ADX54</v>
      </c>
      <c r="M403" s="14">
        <f t="shared" ca="1" si="9399"/>
        <v>0</v>
      </c>
      <c r="N403" s="14">
        <f t="shared" ca="1" si="9400"/>
        <v>52</v>
      </c>
      <c r="O403" s="14" t="str">
        <f t="shared" ca="1" si="9401"/>
        <v>q_105_6b</v>
      </c>
      <c r="P403" s="14" t="str">
        <f t="shared" ca="1" si="9402"/>
        <v>What severe disease family member 6 had</v>
      </c>
      <c r="Q403" s="14" t="str">
        <f ca="1">IF($BP403,ADDRESS(3,D403+1,4,,"["&amp;wew!$G$7&amp;"]"&amp;_sheetname_dataframe)&amp;":"&amp;ADDRESS(2+ster!$C$14,D403+1,4),"")</f>
        <v>[DBTemplate.xlsm]data_frame!OL3:OL3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9403"/>
        <v>0</v>
      </c>
      <c r="AA403" s="12" t="str">
        <f t="shared" ca="1" si="9404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9405"/>
        <v>1</v>
      </c>
      <c r="AE403" s="17" t="b">
        <f t="shared" ca="1" si="9406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9407"/>
        <v/>
      </c>
      <c r="AH403" s="17" t="b">
        <f t="shared" ca="1" si="9408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9409"/>
        <v/>
      </c>
      <c r="AK403" s="17" t="b">
        <f t="shared" ca="1" si="9410"/>
        <v>0</v>
      </c>
      <c r="AL403" s="17" t="b">
        <f t="shared" ca="1" si="9411"/>
        <v>0</v>
      </c>
      <c r="AM403" s="17" t="b">
        <f t="shared" ca="1" si="9412"/>
        <v>0</v>
      </c>
      <c r="AN403" s="17">
        <f t="shared" ca="1" si="9413"/>
        <v>0</v>
      </c>
      <c r="AO403" s="24" t="str">
        <f t="shared" ca="1" si="9414"/>
        <v/>
      </c>
      <c r="AP403" s="24" t="str">
        <f t="shared" ca="1" si="9415"/>
        <v/>
      </c>
      <c r="AQ403" s="17" t="b">
        <f t="shared" ca="1" si="9463"/>
        <v>0</v>
      </c>
      <c r="AR403" s="17" t="b">
        <f t="shared" ca="1" si="9416"/>
        <v>0</v>
      </c>
      <c r="AS403" s="17" t="b">
        <f t="shared" ca="1" si="9417"/>
        <v>0</v>
      </c>
      <c r="AT403" s="17" t="b">
        <f t="shared" ca="1" si="9418"/>
        <v>0</v>
      </c>
      <c r="AU403" s="17" t="b">
        <f t="shared" ca="1" si="9419"/>
        <v>1</v>
      </c>
      <c r="AV403" s="17" t="b">
        <f t="shared" ca="1" si="9420"/>
        <v>0</v>
      </c>
      <c r="AW403" s="17" t="b">
        <f t="shared" ca="1" si="9421"/>
        <v>0</v>
      </c>
      <c r="AX403" s="14" t="b">
        <f t="array" aca="1" ref="AX403" ca="1">IF(H403,N403&gt;0,"")</f>
        <v>1</v>
      </c>
      <c r="AY403" s="17" t="str">
        <f t="shared" ca="1" si="9422"/>
        <v>C3:C54</v>
      </c>
      <c r="AZ403" s="17" t="b">
        <f t="array" aca="1" ref="AZ403" ca="1">IF(AY403&lt;&gt;"",SUM(1*ISERROR(MATCH(INDIRECT(AY403),INDIRECT(K403),0)))=0,"")</f>
        <v>0</v>
      </c>
      <c r="BA403" s="17" t="b">
        <f t="shared" ca="1" si="9423"/>
        <v>1</v>
      </c>
      <c r="BB403" s="17" t="b">
        <v>0</v>
      </c>
      <c r="BC403" s="17" t="b">
        <f t="shared" ca="1" si="9424"/>
        <v>0</v>
      </c>
      <c r="BD403" s="17" t="b">
        <f t="shared" ca="1" si="9425"/>
        <v>1</v>
      </c>
      <c r="BE403" s="17" t="str">
        <f t="shared" ca="1" si="9464"/>
        <v/>
      </c>
      <c r="BF403" s="17" t="b">
        <f t="shared" ca="1" si="9465"/>
        <v>0</v>
      </c>
      <c r="BG403" s="17" t="b">
        <f t="shared" ca="1" si="9426"/>
        <v>0</v>
      </c>
      <c r="BH403" s="17" t="b">
        <f t="shared" ca="1" si="9427"/>
        <v>1</v>
      </c>
      <c r="BI403" s="17">
        <f t="shared" ca="1" si="9428"/>
        <v>3</v>
      </c>
      <c r="BJ403" s="17" t="b">
        <f t="shared" ca="1" si="9429"/>
        <v>0</v>
      </c>
      <c r="BK403" s="17" t="str">
        <f t="shared" ca="1" si="9466"/>
        <v/>
      </c>
      <c r="BL403" s="17" t="str">
        <f t="shared" ca="1" si="9430"/>
        <v/>
      </c>
      <c r="BM403" s="17" t="str">
        <f t="shared" ca="1" si="9431"/>
        <v>L</v>
      </c>
      <c r="BN403" s="17" t="str">
        <f t="shared" ca="1" si="9432"/>
        <v>L</v>
      </c>
      <c r="BO403" s="17" t="str">
        <f t="shared" ca="1" si="9433"/>
        <v>N</v>
      </c>
      <c r="BP403" s="14" t="b">
        <f t="shared" ca="1" si="9434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9435"/>
        <v/>
      </c>
      <c r="DE403" s="14" t="str">
        <f t="shared" ca="1" si="9436"/>
        <v/>
      </c>
      <c r="DF403" s="14" t="str">
        <f t="shared" ca="1" si="9437"/>
        <v/>
      </c>
      <c r="DG403" s="14" t="str">
        <f t="shared" ca="1" si="9438"/>
        <v/>
      </c>
      <c r="DH403" s="14" t="str">
        <f t="shared" ca="1" si="9439"/>
        <v/>
      </c>
      <c r="DI403" s="14" t="str">
        <f t="shared" ca="1" si="9440"/>
        <v/>
      </c>
      <c r="DJ403" s="14" t="str">
        <f t="shared" ca="1" si="9441"/>
        <v/>
      </c>
      <c r="DK403" s="14" t="str">
        <f t="shared" ca="1" si="9442"/>
        <v/>
      </c>
      <c r="DL403" s="14" t="str">
        <f t="shared" ca="1" si="9443"/>
        <v/>
      </c>
      <c r="DM403" s="14" t="str">
        <f t="shared" ca="1" si="9444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9445"/>
        <v/>
      </c>
      <c r="DP403" s="14" t="str">
        <f t="shared" ca="1" si="9446"/>
        <v/>
      </c>
      <c r="DQ403" s="14" t="str">
        <f t="shared" ca="1" si="9447"/>
        <v/>
      </c>
      <c r="DR403" s="14" t="str">
        <f t="shared" ca="1" si="9448"/>
        <v/>
      </c>
      <c r="DS403" s="14" t="str">
        <f t="shared" ca="1" si="9449"/>
        <v/>
      </c>
      <c r="DZ403" s="14" t="b">
        <f t="shared" ca="1" si="9450"/>
        <v>0</v>
      </c>
      <c r="EA403" s="14" t="str">
        <f t="shared" ca="1" si="9451"/>
        <v>What severe disease family member 6 had (q_105_6b)</v>
      </c>
      <c r="EB403" s="14" t="str">
        <f t="shared" ca="1" si="9452"/>
        <v xml:space="preserve">Values must be numeric. </v>
      </c>
      <c r="EC403" s="14" t="str">
        <f t="shared" ca="1" si="9453"/>
        <v xml:space="preserve">What severe disease family member 6 had (q_105_6b): Values must be numeric. </v>
      </c>
      <c r="ED403" s="14" t="str">
        <f t="shared" ca="1" si="9454"/>
        <v/>
      </c>
      <c r="EE403" s="14" t="str">
        <f t="shared" ca="1" si="9455"/>
        <v>Values must be numeric</v>
      </c>
      <c r="EF403" s="14" t="str">
        <f t="shared" ca="1" si="9456"/>
        <v/>
      </c>
      <c r="EG403" s="14" t="str">
        <f t="shared" ca="1" si="9457"/>
        <v/>
      </c>
      <c r="EM403" s="14" t="b">
        <f t="shared" ca="1" si="9458"/>
        <v>1</v>
      </c>
      <c r="EN403" s="14">
        <f t="shared" ca="1" si="9459"/>
        <v>377</v>
      </c>
      <c r="EO403" s="14" t="str">
        <f t="shared" ca="1" si="9460"/>
        <v>q_105_6b</v>
      </c>
      <c r="EP403" s="14" t="str">
        <f t="shared" ca="1" si="9461"/>
        <v xml:space="preserve">What severe disease family member 6 had (q_105_6b): Values must be numeric. </v>
      </c>
      <c r="EQ403" s="14" t="str">
        <f t="shared" ca="1" si="9462"/>
        <v/>
      </c>
    </row>
    <row r="404" spans="2:147" s="14" customFormat="1">
      <c r="B404" s="14" t="str">
        <f t="shared" ca="1" si="9392"/>
        <v/>
      </c>
      <c r="C404" s="14">
        <f t="shared" ca="1" si="9393"/>
        <v>378</v>
      </c>
      <c r="D404" s="14">
        <f t="shared" si="9394"/>
        <v>402</v>
      </c>
      <c r="E404" s="14" t="str">
        <f t="shared" ca="1" si="9395"/>
        <v>I</v>
      </c>
      <c r="F404" s="14" t="str">
        <f t="shared" ca="1" si="9396"/>
        <v>q_105_6c</v>
      </c>
      <c r="G404" s="14" t="str">
        <f t="shared" ca="1" si="9397"/>
        <v>What other severe disease family member 6 had</v>
      </c>
      <c r="H404" s="14" t="b">
        <f t="shared" ca="1" si="9398"/>
        <v>1</v>
      </c>
      <c r="I404" s="14" t="str">
        <f ca="1">IF($H404,ADDRESS(3,(D404+1)*2-1,4,,"["&amp;wew!$G$7&amp;"]"&amp;_sheetname_labels)&amp;":"&amp;ADDRESS(2+ster!$B$20,(D404+1)*2-1,4),"")</f>
        <v>[DBTemplate.xlsm]labels!ADY3:ADY725</v>
      </c>
      <c r="J404" s="14">
        <f t="array" aca="1" ref="J404" ca="1">IF(H404,MAX(0,MAX(IF(INDIRECT(I404)&lt;&gt;"",ROW(INDIRECT(I404)),""))-2),"")</f>
        <v>0</v>
      </c>
      <c r="K404" s="14" t="str">
        <f ca="1">IF($H404,IF($J404&gt;0,ADDRESS(3,(D404+1)*2-1,4,,"["&amp;wew!$G$7&amp;"]"&amp;_sheetname_labels)&amp;":"&amp;ADDRESS(2+J404,(D404+1)*2-1,4),""),"")</f>
        <v/>
      </c>
      <c r="L404" s="14" t="str">
        <f ca="1">IF($H404,IF($J404&gt;0,ADDRESS(3,(D404+1)*2,4,,"["&amp;wew!$G$7&amp;"]"&amp;_sheetname_labels)&amp;":"&amp;ADDRESS(2+J404,(D404+1)*2,4),""),"")</f>
        <v/>
      </c>
      <c r="M404" s="14">
        <f t="shared" ca="1" si="9399"/>
        <v>0</v>
      </c>
      <c r="N404" s="14">
        <f t="shared" ca="1" si="9400"/>
        <v>0</v>
      </c>
      <c r="O404" s="14" t="str">
        <f t="shared" ca="1" si="9401"/>
        <v>q_105_6c</v>
      </c>
      <c r="P404" s="14" t="str">
        <f t="shared" ca="1" si="9402"/>
        <v>What other severe disease family member 6 had</v>
      </c>
      <c r="Q404" s="14" t="str">
        <f ca="1">IF($BP404,ADDRESS(3,D404+1,4,,"["&amp;wew!$G$7&amp;"]"&amp;_sheetname_dataframe)&amp;":"&amp;ADDRESS(2+ster!$C$14,D404+1,4),"")</f>
        <v>[DBTemplate.xlsm]data_frame!OM3:OM3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9403"/>
        <v>0</v>
      </c>
      <c r="AA404" s="12" t="str">
        <f t="shared" ca="1" si="9404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9405"/>
        <v>1</v>
      </c>
      <c r="AE404" s="17" t="b">
        <f t="shared" ca="1" si="9406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9407"/>
        <v/>
      </c>
      <c r="AH404" s="17" t="b">
        <f t="shared" ca="1" si="9408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9409"/>
        <v/>
      </c>
      <c r="AK404" s="17" t="b">
        <f t="shared" ca="1" si="9410"/>
        <v>0</v>
      </c>
      <c r="AL404" s="17" t="b">
        <f t="shared" ca="1" si="9411"/>
        <v>0</v>
      </c>
      <c r="AM404" s="17" t="b">
        <f t="shared" ca="1" si="9412"/>
        <v>0</v>
      </c>
      <c r="AN404" s="17">
        <f t="shared" ca="1" si="9413"/>
        <v>0</v>
      </c>
      <c r="AO404" s="24" t="str">
        <f t="shared" ca="1" si="9414"/>
        <v/>
      </c>
      <c r="AP404" s="24" t="str">
        <f t="shared" ca="1" si="9415"/>
        <v/>
      </c>
      <c r="AQ404" s="17" t="b">
        <f t="shared" ca="1" si="9463"/>
        <v>0</v>
      </c>
      <c r="AR404" s="17" t="b">
        <f t="shared" ca="1" si="9416"/>
        <v>0</v>
      </c>
      <c r="AS404" s="17" t="b">
        <f t="shared" ca="1" si="9417"/>
        <v>0</v>
      </c>
      <c r="AT404" s="17" t="b">
        <f t="shared" ca="1" si="9418"/>
        <v>1</v>
      </c>
      <c r="AU404" s="17" t="b">
        <f t="shared" ca="1" si="9419"/>
        <v>0</v>
      </c>
      <c r="AV404" s="17" t="b">
        <f t="shared" ca="1" si="9420"/>
        <v>0</v>
      </c>
      <c r="AW404" s="17" t="b">
        <f t="shared" ca="1" si="9421"/>
        <v>0</v>
      </c>
      <c r="AX404" s="14" t="b">
        <f t="array" aca="1" ref="AX404" ca="1">IF(H404,N404&gt;0,"")</f>
        <v>0</v>
      </c>
      <c r="AY404" s="17" t="str">
        <f t="shared" ca="1" si="9422"/>
        <v/>
      </c>
      <c r="AZ404" s="17" t="str">
        <f t="array" aca="1" ref="AZ404" ca="1">IF(AY404&lt;&gt;"",SUM(1*ISERROR(MATCH(INDIRECT(AY404),INDIRECT(K404),0)))=0,"")</f>
        <v/>
      </c>
      <c r="BA404" s="17" t="b">
        <f t="shared" ca="1" si="9423"/>
        <v>0</v>
      </c>
      <c r="BB404" s="17" t="b">
        <v>0</v>
      </c>
      <c r="BC404" s="17" t="str">
        <f t="shared" ca="1" si="9424"/>
        <v/>
      </c>
      <c r="BD404" s="17" t="str">
        <f t="shared" ca="1" si="9425"/>
        <v/>
      </c>
      <c r="BE404" s="17" t="b">
        <f t="shared" ca="1" si="9464"/>
        <v>0</v>
      </c>
      <c r="BF404" s="17" t="str">
        <f t="shared" ca="1" si="9465"/>
        <v/>
      </c>
      <c r="BG404" s="17" t="str">
        <f t="shared" ca="1" si="9426"/>
        <v/>
      </c>
      <c r="BH404" s="17" t="str">
        <f t="shared" ca="1" si="9427"/>
        <v/>
      </c>
      <c r="BI404" s="17" t="str">
        <f t="shared" ca="1" si="9428"/>
        <v/>
      </c>
      <c r="BJ404" s="17" t="b">
        <f t="shared" ca="1" si="9429"/>
        <v>0</v>
      </c>
      <c r="BK404" s="17" t="str">
        <f t="shared" ca="1" si="9466"/>
        <v/>
      </c>
      <c r="BL404" s="17" t="str">
        <f t="shared" ca="1" si="9430"/>
        <v/>
      </c>
      <c r="BM404" s="17" t="str">
        <f t="shared" ca="1" si="9431"/>
        <v>S</v>
      </c>
      <c r="BN404" s="17" t="str">
        <f t="shared" ca="1" si="9432"/>
        <v>S</v>
      </c>
      <c r="BO404" s="17" t="str">
        <f t="shared" ca="1" si="9433"/>
        <v>N</v>
      </c>
      <c r="BP404" s="14" t="b">
        <f t="shared" ca="1" si="9434"/>
        <v>1</v>
      </c>
      <c r="BQ404" s="35"/>
      <c r="BU404" s="14" t="s">
        <v>386</v>
      </c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9435"/>
        <v/>
      </c>
      <c r="DE404" s="14" t="str">
        <f t="shared" ca="1" si="9436"/>
        <v/>
      </c>
      <c r="DF404" s="14" t="str">
        <f t="shared" ca="1" si="9437"/>
        <v/>
      </c>
      <c r="DG404" s="14" t="str">
        <f t="shared" ca="1" si="9438"/>
        <v/>
      </c>
      <c r="DH404" s="14" t="str">
        <f t="shared" ca="1" si="9439"/>
        <v/>
      </c>
      <c r="DI404" s="14" t="str">
        <f t="shared" ca="1" si="9440"/>
        <v/>
      </c>
      <c r="DJ404" s="14" t="str">
        <f t="shared" ca="1" si="9441"/>
        <v/>
      </c>
      <c r="DK404" s="14" t="str">
        <f t="shared" ca="1" si="9442"/>
        <v/>
      </c>
      <c r="DL404" s="14" t="str">
        <f t="shared" ca="1" si="9443"/>
        <v/>
      </c>
      <c r="DM404" s="14" t="str">
        <f t="shared" ca="1" si="9444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9445"/>
        <v/>
      </c>
      <c r="DP404" s="14" t="str">
        <f t="shared" ca="1" si="9446"/>
        <v/>
      </c>
      <c r="DQ404" s="14" t="str">
        <f t="shared" ca="1" si="9447"/>
        <v/>
      </c>
      <c r="DR404" s="14" t="str">
        <f t="shared" ca="1" si="9448"/>
        <v/>
      </c>
      <c r="DS404" s="14" t="str">
        <f t="shared" ca="1" si="9449"/>
        <v/>
      </c>
      <c r="DZ404" s="14" t="b">
        <f t="shared" ca="1" si="9450"/>
        <v>0</v>
      </c>
      <c r="EA404" s="14" t="str">
        <f t="shared" ca="1" si="9451"/>
        <v/>
      </c>
      <c r="EB404" s="14" t="str">
        <f t="shared" ca="1" si="9452"/>
        <v/>
      </c>
      <c r="EC404" s="14" t="str">
        <f t="shared" ca="1" si="9453"/>
        <v/>
      </c>
      <c r="ED404" s="14" t="str">
        <f t="shared" ca="1" si="9454"/>
        <v/>
      </c>
      <c r="EE404" s="14" t="str">
        <f t="shared" ca="1" si="9455"/>
        <v/>
      </c>
      <c r="EF404" s="14" t="str">
        <f t="shared" ca="1" si="9456"/>
        <v/>
      </c>
      <c r="EG404" s="14" t="str">
        <f t="shared" ca="1" si="9457"/>
        <v/>
      </c>
      <c r="EM404" s="14" t="b">
        <f t="shared" ca="1" si="9458"/>
        <v>0</v>
      </c>
      <c r="EN404" s="14" t="str">
        <f t="shared" ca="1" si="9459"/>
        <v/>
      </c>
      <c r="EO404" s="14" t="str">
        <f t="shared" ca="1" si="9460"/>
        <v/>
      </c>
      <c r="EP404" s="14" t="str">
        <f t="shared" ca="1" si="9461"/>
        <v/>
      </c>
      <c r="EQ404" s="14" t="str">
        <f t="shared" ca="1" si="9462"/>
        <v/>
      </c>
    </row>
    <row r="405" spans="2:147" s="14" customFormat="1">
      <c r="B405" s="14" t="str">
        <f t="shared" ca="1" si="9392"/>
        <v/>
      </c>
      <c r="C405" s="14">
        <f t="shared" ca="1" si="9393"/>
        <v>379</v>
      </c>
      <c r="D405" s="14">
        <f t="shared" si="9394"/>
        <v>403</v>
      </c>
      <c r="E405" s="14" t="str">
        <f t="shared" ca="1" si="9395"/>
        <v>N</v>
      </c>
      <c r="F405" s="14" t="str">
        <f t="shared" ca="1" si="9396"/>
        <v>q_106_1a</v>
      </c>
      <c r="G405" s="14" t="str">
        <f t="shared" ca="1" si="9397"/>
        <v>Which family member 1 had died</v>
      </c>
      <c r="H405" s="14" t="b">
        <f t="shared" ca="1" si="9398"/>
        <v>1</v>
      </c>
      <c r="I405" s="14" t="str">
        <f ca="1">IF($H405,ADDRESS(3,(D405+1)*2-1,4,,"["&amp;wew!$G$7&amp;"]"&amp;_sheetname_labels)&amp;":"&amp;ADDRESS(2+ster!$B$20,(D405+1)*2-1,4),"")</f>
        <v>[DBTemplate.xlsm]labels!AEA3:AEA725</v>
      </c>
      <c r="J405" s="14">
        <f t="array" aca="1" ref="J405" ca="1">IF(H405,MAX(0,MAX(IF(INDIRECT(I405)&lt;&gt;"",ROW(INDIRECT(I405)),""))-2),"")</f>
        <v>33</v>
      </c>
      <c r="K405" s="14" t="str">
        <f ca="1">IF($H405,IF($J405&gt;0,ADDRESS(3,(D405+1)*2-1,4,,"["&amp;wew!$G$7&amp;"]"&amp;_sheetname_labels)&amp;":"&amp;ADDRESS(2+J405,(D405+1)*2-1,4),""),"")</f>
        <v>[DBTemplate.xlsm]labels!AEA3:AEA35</v>
      </c>
      <c r="L405" s="14" t="str">
        <f ca="1">IF($H405,IF($J405&gt;0,ADDRESS(3,(D405+1)*2,4,,"["&amp;wew!$G$7&amp;"]"&amp;_sheetname_labels)&amp;":"&amp;ADDRESS(2+J405,(D405+1)*2,4),""),"")</f>
        <v>[DBTemplate.xlsm]labels!AEB3:AEB35</v>
      </c>
      <c r="M405" s="14">
        <f t="shared" ca="1" si="9399"/>
        <v>0</v>
      </c>
      <c r="N405" s="14">
        <f t="shared" ca="1" si="9400"/>
        <v>33</v>
      </c>
      <c r="O405" s="14" t="str">
        <f t="shared" ca="1" si="9401"/>
        <v>q_106_1a</v>
      </c>
      <c r="P405" s="14" t="str">
        <f t="shared" ca="1" si="9402"/>
        <v>Which family member 1 had died</v>
      </c>
      <c r="Q405" s="14" t="str">
        <f ca="1">IF($BP405,ADDRESS(3,D405+1,4,,"["&amp;wew!$G$7&amp;"]"&amp;_sheetname_dataframe)&amp;":"&amp;ADDRESS(2+ster!$C$14,D405+1,4),"")</f>
        <v>[DBTemplate.xlsm]data_frame!ON3:ON3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9403"/>
        <v>0</v>
      </c>
      <c r="AA405" s="12" t="str">
        <f t="shared" ca="1" si="9404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9405"/>
        <v>1</v>
      </c>
      <c r="AE405" s="17" t="b">
        <f t="shared" ca="1" si="9406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9407"/>
        <v/>
      </c>
      <c r="AH405" s="17" t="b">
        <f t="shared" ca="1" si="9408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9409"/>
        <v/>
      </c>
      <c r="AK405" s="17" t="b">
        <f t="shared" ca="1" si="9410"/>
        <v>0</v>
      </c>
      <c r="AL405" s="17" t="b">
        <f t="shared" ca="1" si="9411"/>
        <v>0</v>
      </c>
      <c r="AM405" s="17" t="b">
        <f t="shared" ca="1" si="9412"/>
        <v>0</v>
      </c>
      <c r="AN405" s="17">
        <f t="shared" ca="1" si="9413"/>
        <v>0</v>
      </c>
      <c r="AO405" s="24" t="str">
        <f t="shared" ca="1" si="9414"/>
        <v/>
      </c>
      <c r="AP405" s="24" t="str">
        <f t="shared" ca="1" si="9415"/>
        <v/>
      </c>
      <c r="AQ405" s="17" t="b">
        <f t="shared" ca="1" si="9463"/>
        <v>0</v>
      </c>
      <c r="AR405" s="17" t="b">
        <f t="shared" ca="1" si="9416"/>
        <v>0</v>
      </c>
      <c r="AS405" s="17" t="b">
        <f t="shared" ca="1" si="9417"/>
        <v>0</v>
      </c>
      <c r="AT405" s="17" t="b">
        <f t="shared" ca="1" si="9418"/>
        <v>0</v>
      </c>
      <c r="AU405" s="17" t="b">
        <f t="shared" ca="1" si="9419"/>
        <v>1</v>
      </c>
      <c r="AV405" s="17" t="b">
        <f t="shared" ca="1" si="9420"/>
        <v>0</v>
      </c>
      <c r="AW405" s="17" t="b">
        <f t="shared" ca="1" si="9421"/>
        <v>0</v>
      </c>
      <c r="AX405" s="14" t="b">
        <f t="array" aca="1" ref="AX405" ca="1">IF(H405,N405&gt;0,"")</f>
        <v>1</v>
      </c>
      <c r="AY405" s="17" t="str">
        <f t="shared" ca="1" si="9422"/>
        <v>C3:C35</v>
      </c>
      <c r="AZ405" s="17" t="b">
        <f t="array" aca="1" ref="AZ405" ca="1">IF(AY405&lt;&gt;"",SUM(1*ISERROR(MATCH(INDIRECT(AY405),INDIRECT(K405),0)))=0,"")</f>
        <v>0</v>
      </c>
      <c r="BA405" s="17" t="b">
        <f t="shared" ca="1" si="9423"/>
        <v>1</v>
      </c>
      <c r="BB405" s="17" t="b">
        <v>0</v>
      </c>
      <c r="BC405" s="17" t="b">
        <f t="shared" ca="1" si="9424"/>
        <v>0</v>
      </c>
      <c r="BD405" s="17" t="b">
        <f t="shared" ca="1" si="9425"/>
        <v>1</v>
      </c>
      <c r="BE405" s="17" t="str">
        <f t="shared" ca="1" si="9464"/>
        <v/>
      </c>
      <c r="BF405" s="17" t="b">
        <f t="shared" ca="1" si="9465"/>
        <v>0</v>
      </c>
      <c r="BG405" s="17" t="b">
        <f t="shared" ca="1" si="9426"/>
        <v>0</v>
      </c>
      <c r="BH405" s="17" t="b">
        <f t="shared" ca="1" si="9427"/>
        <v>1</v>
      </c>
      <c r="BI405" s="17">
        <f t="shared" ca="1" si="9428"/>
        <v>3</v>
      </c>
      <c r="BJ405" s="17" t="b">
        <f t="shared" ca="1" si="9429"/>
        <v>0</v>
      </c>
      <c r="BK405" s="17" t="str">
        <f t="shared" ca="1" si="9466"/>
        <v/>
      </c>
      <c r="BL405" s="17" t="str">
        <f t="shared" ca="1" si="9430"/>
        <v/>
      </c>
      <c r="BM405" s="17" t="str">
        <f t="shared" ca="1" si="9431"/>
        <v>L</v>
      </c>
      <c r="BN405" s="17" t="str">
        <f t="shared" ca="1" si="9432"/>
        <v>L</v>
      </c>
      <c r="BO405" s="17" t="str">
        <f t="shared" ca="1" si="9433"/>
        <v>N</v>
      </c>
      <c r="BP405" s="14" t="b">
        <f t="shared" ca="1" si="9434"/>
        <v>1</v>
      </c>
      <c r="BQ405" s="35"/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9435"/>
        <v/>
      </c>
      <c r="DE405" s="14" t="str">
        <f t="shared" ca="1" si="9436"/>
        <v/>
      </c>
      <c r="DF405" s="14" t="str">
        <f t="shared" ca="1" si="9437"/>
        <v/>
      </c>
      <c r="DG405" s="14" t="str">
        <f t="shared" ca="1" si="9438"/>
        <v/>
      </c>
      <c r="DH405" s="14" t="str">
        <f t="shared" ca="1" si="9439"/>
        <v/>
      </c>
      <c r="DI405" s="14" t="str">
        <f t="shared" ca="1" si="9440"/>
        <v/>
      </c>
      <c r="DJ405" s="14" t="str">
        <f t="shared" ca="1" si="9441"/>
        <v/>
      </c>
      <c r="DK405" s="14" t="str">
        <f t="shared" ca="1" si="9442"/>
        <v/>
      </c>
      <c r="DL405" s="14" t="str">
        <f t="shared" ca="1" si="9443"/>
        <v/>
      </c>
      <c r="DM405" s="14" t="str">
        <f t="shared" ca="1" si="9444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9445"/>
        <v/>
      </c>
      <c r="DP405" s="14" t="str">
        <f t="shared" ca="1" si="9446"/>
        <v/>
      </c>
      <c r="DQ405" s="14" t="str">
        <f t="shared" ca="1" si="9447"/>
        <v/>
      </c>
      <c r="DR405" s="14" t="str">
        <f t="shared" ca="1" si="9448"/>
        <v/>
      </c>
      <c r="DS405" s="14" t="str">
        <f t="shared" ca="1" si="9449"/>
        <v/>
      </c>
      <c r="DZ405" s="14" t="b">
        <f t="shared" ca="1" si="9450"/>
        <v>0</v>
      </c>
      <c r="EA405" s="14" t="str">
        <f t="shared" ca="1" si="9451"/>
        <v>Which family member 1 had died (q_106_1a)</v>
      </c>
      <c r="EB405" s="14" t="str">
        <f t="shared" ca="1" si="9452"/>
        <v xml:space="preserve">Values must be numeric. </v>
      </c>
      <c r="EC405" s="14" t="str">
        <f t="shared" ca="1" si="9453"/>
        <v xml:space="preserve">Which family member 1 had died (q_106_1a): Values must be numeric. </v>
      </c>
      <c r="ED405" s="14" t="str">
        <f t="shared" ca="1" si="9454"/>
        <v/>
      </c>
      <c r="EE405" s="14" t="str">
        <f t="shared" ca="1" si="9455"/>
        <v>Values must be numeric</v>
      </c>
      <c r="EF405" s="14" t="str">
        <f t="shared" ca="1" si="9456"/>
        <v/>
      </c>
      <c r="EG405" s="14" t="str">
        <f t="shared" ca="1" si="9457"/>
        <v/>
      </c>
      <c r="EM405" s="14" t="b">
        <f t="shared" ca="1" si="9458"/>
        <v>1</v>
      </c>
      <c r="EN405" s="14">
        <f t="shared" ca="1" si="9459"/>
        <v>379</v>
      </c>
      <c r="EO405" s="14" t="str">
        <f t="shared" ca="1" si="9460"/>
        <v>q_106_1a</v>
      </c>
      <c r="EP405" s="14" t="str">
        <f t="shared" ca="1" si="9461"/>
        <v xml:space="preserve">Which family member 1 had died (q_106_1a): Values must be numeric. </v>
      </c>
      <c r="EQ405" s="14" t="str">
        <f t="shared" ca="1" si="9462"/>
        <v/>
      </c>
    </row>
    <row r="406" spans="2:147" s="14" customFormat="1">
      <c r="B406" s="14" t="str">
        <f t="shared" ca="1" si="9392"/>
        <v/>
      </c>
      <c r="C406" s="14">
        <f t="shared" ca="1" si="9393"/>
        <v>380</v>
      </c>
      <c r="D406" s="14">
        <f t="shared" si="9394"/>
        <v>404</v>
      </c>
      <c r="E406" s="14" t="str">
        <f t="shared" ca="1" si="9395"/>
        <v>N</v>
      </c>
      <c r="F406" s="14" t="str">
        <f t="shared" ca="1" si="9396"/>
        <v>q_106_1b</v>
      </c>
      <c r="G406" s="14" t="str">
        <f t="shared" ca="1" si="9397"/>
        <v>What cause of death of family member 1</v>
      </c>
      <c r="H406" s="14" t="b">
        <f t="shared" ca="1" si="9398"/>
        <v>1</v>
      </c>
      <c r="I406" s="14" t="str">
        <f ca="1">IF($H406,ADDRESS(3,(D406+1)*2-1,4,,"["&amp;wew!$G$7&amp;"]"&amp;_sheetname_labels)&amp;":"&amp;ADDRESS(2+ster!$B$20,(D406+1)*2-1,4),"")</f>
        <v>[DBTemplate.xlsm]labels!AEC3:AEC725</v>
      </c>
      <c r="J406" s="14">
        <f t="array" aca="1" ref="J406" ca="1">IF(H406,MAX(0,MAX(IF(INDIRECT(I406)&lt;&gt;"",ROW(INDIRECT(I406)),""))-2),"")</f>
        <v>52</v>
      </c>
      <c r="K406" s="14" t="str">
        <f ca="1">IF($H406,IF($J406&gt;0,ADDRESS(3,(D406+1)*2-1,4,,"["&amp;wew!$G$7&amp;"]"&amp;_sheetname_labels)&amp;":"&amp;ADDRESS(2+J406,(D406+1)*2-1,4),""),"")</f>
        <v>[DBTemplate.xlsm]labels!AEC3:AEC54</v>
      </c>
      <c r="L406" s="14" t="str">
        <f ca="1">IF($H406,IF($J406&gt;0,ADDRESS(3,(D406+1)*2,4,,"["&amp;wew!$G$7&amp;"]"&amp;_sheetname_labels)&amp;":"&amp;ADDRESS(2+J406,(D406+1)*2,4),""),"")</f>
        <v>[DBTemplate.xlsm]labels!AED3:AED54</v>
      </c>
      <c r="M406" s="14">
        <f t="shared" ca="1" si="9399"/>
        <v>0</v>
      </c>
      <c r="N406" s="14">
        <f t="shared" ca="1" si="9400"/>
        <v>52</v>
      </c>
      <c r="O406" s="14" t="str">
        <f t="shared" ca="1" si="9401"/>
        <v>q_106_1b</v>
      </c>
      <c r="P406" s="14" t="str">
        <f t="shared" ca="1" si="9402"/>
        <v>What cause of death of family member 1</v>
      </c>
      <c r="Q406" s="14" t="str">
        <f ca="1">IF($BP406,ADDRESS(3,D406+1,4,,"["&amp;wew!$G$7&amp;"]"&amp;_sheetname_dataframe)&amp;":"&amp;ADDRESS(2+ster!$C$14,D406+1,4),"")</f>
        <v>[DBTemplate.xlsm]data_frame!OO3:OO3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9403"/>
        <v>0</v>
      </c>
      <c r="AA406" s="12" t="str">
        <f t="shared" ca="1" si="9404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9405"/>
        <v>1</v>
      </c>
      <c r="AE406" s="17" t="b">
        <f t="shared" ca="1" si="9406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9407"/>
        <v/>
      </c>
      <c r="AH406" s="17" t="b">
        <f t="shared" ca="1" si="9408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9409"/>
        <v/>
      </c>
      <c r="AK406" s="17" t="b">
        <f t="shared" ca="1" si="9410"/>
        <v>0</v>
      </c>
      <c r="AL406" s="17" t="b">
        <f t="shared" ca="1" si="9411"/>
        <v>0</v>
      </c>
      <c r="AM406" s="17" t="b">
        <f t="shared" ca="1" si="9412"/>
        <v>0</v>
      </c>
      <c r="AN406" s="17">
        <f t="shared" ca="1" si="9413"/>
        <v>0</v>
      </c>
      <c r="AO406" s="24" t="str">
        <f t="shared" ca="1" si="9414"/>
        <v/>
      </c>
      <c r="AP406" s="24" t="str">
        <f t="shared" ca="1" si="9415"/>
        <v/>
      </c>
      <c r="AQ406" s="17" t="b">
        <f t="shared" ca="1" si="9463"/>
        <v>0</v>
      </c>
      <c r="AR406" s="17" t="b">
        <f t="shared" ca="1" si="9416"/>
        <v>0</v>
      </c>
      <c r="AS406" s="17" t="b">
        <f t="shared" ca="1" si="9417"/>
        <v>0</v>
      </c>
      <c r="AT406" s="17" t="b">
        <f t="shared" ca="1" si="9418"/>
        <v>0</v>
      </c>
      <c r="AU406" s="17" t="b">
        <f t="shared" ca="1" si="9419"/>
        <v>1</v>
      </c>
      <c r="AV406" s="17" t="b">
        <f t="shared" ca="1" si="9420"/>
        <v>0</v>
      </c>
      <c r="AW406" s="17" t="b">
        <f t="shared" ca="1" si="9421"/>
        <v>0</v>
      </c>
      <c r="AX406" s="14" t="b">
        <f t="array" aca="1" ref="AX406" ca="1">IF(H406,N406&gt;0,"")</f>
        <v>1</v>
      </c>
      <c r="AY406" s="17" t="str">
        <f t="shared" ca="1" si="9422"/>
        <v>C3:C54</v>
      </c>
      <c r="AZ406" s="17" t="b">
        <f t="array" aca="1" ref="AZ406" ca="1">IF(AY406&lt;&gt;"",SUM(1*ISERROR(MATCH(INDIRECT(AY406),INDIRECT(K406),0)))=0,"")</f>
        <v>0</v>
      </c>
      <c r="BA406" s="17" t="b">
        <f t="shared" ca="1" si="9423"/>
        <v>1</v>
      </c>
      <c r="BB406" s="17" t="b">
        <v>0</v>
      </c>
      <c r="BC406" s="17" t="b">
        <f t="shared" ca="1" si="9424"/>
        <v>0</v>
      </c>
      <c r="BD406" s="17" t="b">
        <f t="shared" ca="1" si="9425"/>
        <v>1</v>
      </c>
      <c r="BE406" s="17" t="str">
        <f t="shared" ca="1" si="9464"/>
        <v/>
      </c>
      <c r="BF406" s="17" t="b">
        <f t="shared" ca="1" si="9465"/>
        <v>0</v>
      </c>
      <c r="BG406" s="17" t="b">
        <f t="shared" ca="1" si="9426"/>
        <v>0</v>
      </c>
      <c r="BH406" s="17" t="b">
        <f t="shared" ca="1" si="9427"/>
        <v>1</v>
      </c>
      <c r="BI406" s="17">
        <f t="shared" ca="1" si="9428"/>
        <v>3</v>
      </c>
      <c r="BJ406" s="17" t="b">
        <f t="shared" ca="1" si="9429"/>
        <v>0</v>
      </c>
      <c r="BK406" s="17" t="str">
        <f t="shared" ca="1" si="9466"/>
        <v/>
      </c>
      <c r="BL406" s="17" t="str">
        <f t="shared" ca="1" si="9430"/>
        <v/>
      </c>
      <c r="BM406" s="17" t="str">
        <f t="shared" ca="1" si="9431"/>
        <v>L</v>
      </c>
      <c r="BN406" s="17" t="str">
        <f t="shared" ca="1" si="9432"/>
        <v>L</v>
      </c>
      <c r="BO406" s="17" t="str">
        <f t="shared" ca="1" si="9433"/>
        <v>N</v>
      </c>
      <c r="BP406" s="14" t="b">
        <f t="shared" ca="1" si="9434"/>
        <v>1</v>
      </c>
      <c r="BQ406" s="35"/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9435"/>
        <v/>
      </c>
      <c r="DE406" s="14" t="str">
        <f t="shared" ca="1" si="9436"/>
        <v/>
      </c>
      <c r="DF406" s="14" t="str">
        <f t="shared" ca="1" si="9437"/>
        <v/>
      </c>
      <c r="DG406" s="14" t="str">
        <f t="shared" ca="1" si="9438"/>
        <v/>
      </c>
      <c r="DH406" s="14" t="str">
        <f t="shared" ca="1" si="9439"/>
        <v/>
      </c>
      <c r="DI406" s="14" t="str">
        <f t="shared" ca="1" si="9440"/>
        <v/>
      </c>
      <c r="DJ406" s="14" t="str">
        <f t="shared" ca="1" si="9441"/>
        <v/>
      </c>
      <c r="DK406" s="14" t="str">
        <f t="shared" ca="1" si="9442"/>
        <v/>
      </c>
      <c r="DL406" s="14" t="str">
        <f t="shared" ca="1" si="9443"/>
        <v/>
      </c>
      <c r="DM406" s="14" t="str">
        <f t="shared" ca="1" si="9444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9445"/>
        <v/>
      </c>
      <c r="DP406" s="14" t="str">
        <f t="shared" ca="1" si="9446"/>
        <v/>
      </c>
      <c r="DQ406" s="14" t="str">
        <f t="shared" ca="1" si="9447"/>
        <v/>
      </c>
      <c r="DR406" s="14" t="str">
        <f t="shared" ca="1" si="9448"/>
        <v/>
      </c>
      <c r="DS406" s="14" t="str">
        <f t="shared" ca="1" si="9449"/>
        <v/>
      </c>
      <c r="DZ406" s="14" t="b">
        <f t="shared" ca="1" si="9450"/>
        <v>0</v>
      </c>
      <c r="EA406" s="14" t="str">
        <f t="shared" ca="1" si="9451"/>
        <v>What cause of death of family member 1 (q_106_1b)</v>
      </c>
      <c r="EB406" s="14" t="str">
        <f t="shared" ca="1" si="9452"/>
        <v xml:space="preserve">Values must be numeric. </v>
      </c>
      <c r="EC406" s="14" t="str">
        <f t="shared" ca="1" si="9453"/>
        <v xml:space="preserve">What cause of death of family member 1 (q_106_1b): Values must be numeric. </v>
      </c>
      <c r="ED406" s="14" t="str">
        <f t="shared" ca="1" si="9454"/>
        <v/>
      </c>
      <c r="EE406" s="14" t="str">
        <f t="shared" ca="1" si="9455"/>
        <v>Values must be numeric</v>
      </c>
      <c r="EF406" s="14" t="str">
        <f t="shared" ca="1" si="9456"/>
        <v/>
      </c>
      <c r="EG406" s="14" t="str">
        <f t="shared" ca="1" si="9457"/>
        <v/>
      </c>
      <c r="EM406" s="14" t="b">
        <f t="shared" ca="1" si="9458"/>
        <v>1</v>
      </c>
      <c r="EN406" s="14">
        <f t="shared" ca="1" si="9459"/>
        <v>380</v>
      </c>
      <c r="EO406" s="14" t="str">
        <f t="shared" ca="1" si="9460"/>
        <v>q_106_1b</v>
      </c>
      <c r="EP406" s="14" t="str">
        <f t="shared" ca="1" si="9461"/>
        <v xml:space="preserve">What cause of death of family member 1 (q_106_1b): Values must be numeric. </v>
      </c>
      <c r="EQ406" s="14" t="str">
        <f t="shared" ca="1" si="9462"/>
        <v/>
      </c>
    </row>
    <row r="407" spans="2:147" s="14" customFormat="1">
      <c r="B407" s="14" t="str">
        <f t="shared" ca="1" si="9392"/>
        <v/>
      </c>
      <c r="C407" s="14">
        <f t="shared" ca="1" si="9393"/>
        <v>381</v>
      </c>
      <c r="D407" s="14">
        <f t="shared" si="9394"/>
        <v>405</v>
      </c>
      <c r="E407" s="14" t="str">
        <f t="shared" ca="1" si="9395"/>
        <v>I</v>
      </c>
      <c r="F407" s="14" t="str">
        <f t="shared" ca="1" si="9396"/>
        <v>q_106_1c</v>
      </c>
      <c r="G407" s="14" t="str">
        <f t="shared" ca="1" si="9397"/>
        <v>What other cause of death of family member 1</v>
      </c>
      <c r="H407" s="14" t="b">
        <f t="shared" ca="1" si="9398"/>
        <v>1</v>
      </c>
      <c r="I407" s="14" t="str">
        <f ca="1">IF($H407,ADDRESS(3,(D407+1)*2-1,4,,"["&amp;wew!$G$7&amp;"]"&amp;_sheetname_labels)&amp;":"&amp;ADDRESS(2+ster!$B$20,(D407+1)*2-1,4),"")</f>
        <v>[DBTemplate.xlsm]labels!AEE3:AEE725</v>
      </c>
      <c r="J407" s="14">
        <f t="array" aca="1" ref="J407" ca="1">IF(H407,MAX(0,MAX(IF(INDIRECT(I407)&lt;&gt;"",ROW(INDIRECT(I407)),""))-2),"")</f>
        <v>0</v>
      </c>
      <c r="K407" s="14" t="str">
        <f ca="1">IF($H407,IF($J407&gt;0,ADDRESS(3,(D407+1)*2-1,4,,"["&amp;wew!$G$7&amp;"]"&amp;_sheetname_labels)&amp;":"&amp;ADDRESS(2+J407,(D407+1)*2-1,4),""),"")</f>
        <v/>
      </c>
      <c r="L407" s="14" t="str">
        <f ca="1">IF($H407,IF($J407&gt;0,ADDRESS(3,(D407+1)*2,4,,"["&amp;wew!$G$7&amp;"]"&amp;_sheetname_labels)&amp;":"&amp;ADDRESS(2+J407,(D407+1)*2,4),""),"")</f>
        <v/>
      </c>
      <c r="M407" s="14">
        <f t="shared" ca="1" si="9399"/>
        <v>0</v>
      </c>
      <c r="N407" s="14">
        <f t="shared" ca="1" si="9400"/>
        <v>0</v>
      </c>
      <c r="O407" s="14" t="str">
        <f t="shared" ca="1" si="9401"/>
        <v>q_106_1c</v>
      </c>
      <c r="P407" s="14" t="str">
        <f t="shared" ca="1" si="9402"/>
        <v>What other cause of death of family member 1</v>
      </c>
      <c r="Q407" s="14" t="str">
        <f ca="1">IF($BP407,ADDRESS(3,D407+1,4,,"["&amp;wew!$G$7&amp;"]"&amp;_sheetname_dataframe)&amp;":"&amp;ADDRESS(2+ster!$C$14,D407+1,4),"")</f>
        <v>[DBTemplate.xlsm]data_frame!OP3:OP3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9403"/>
        <v>0</v>
      </c>
      <c r="AA407" s="12" t="str">
        <f t="shared" ca="1" si="9404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9405"/>
        <v>1</v>
      </c>
      <c r="AE407" s="17" t="b">
        <f t="shared" ca="1" si="9406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9407"/>
        <v/>
      </c>
      <c r="AH407" s="17" t="b">
        <f t="shared" ca="1" si="9408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9409"/>
        <v/>
      </c>
      <c r="AK407" s="17" t="b">
        <f t="shared" ca="1" si="9410"/>
        <v>0</v>
      </c>
      <c r="AL407" s="17" t="b">
        <f t="shared" ca="1" si="9411"/>
        <v>0</v>
      </c>
      <c r="AM407" s="17" t="b">
        <f t="shared" ca="1" si="9412"/>
        <v>0</v>
      </c>
      <c r="AN407" s="17">
        <f t="shared" ca="1" si="9413"/>
        <v>0</v>
      </c>
      <c r="AO407" s="24" t="str">
        <f t="shared" ca="1" si="9414"/>
        <v/>
      </c>
      <c r="AP407" s="24" t="str">
        <f t="shared" ca="1" si="9415"/>
        <v/>
      </c>
      <c r="AQ407" s="17" t="b">
        <f t="shared" ca="1" si="9463"/>
        <v>0</v>
      </c>
      <c r="AR407" s="17" t="b">
        <f t="shared" ca="1" si="9416"/>
        <v>0</v>
      </c>
      <c r="AS407" s="17" t="b">
        <f t="shared" ca="1" si="9417"/>
        <v>0</v>
      </c>
      <c r="AT407" s="17" t="b">
        <f t="shared" ca="1" si="9418"/>
        <v>1</v>
      </c>
      <c r="AU407" s="17" t="b">
        <f t="shared" ca="1" si="9419"/>
        <v>0</v>
      </c>
      <c r="AV407" s="17" t="b">
        <f t="shared" ca="1" si="9420"/>
        <v>0</v>
      </c>
      <c r="AW407" s="17" t="b">
        <f t="shared" ca="1" si="9421"/>
        <v>0</v>
      </c>
      <c r="AX407" s="14" t="b">
        <f t="array" aca="1" ref="AX407" ca="1">IF(H407,N407&gt;0,"")</f>
        <v>0</v>
      </c>
      <c r="AY407" s="17" t="str">
        <f t="shared" ca="1" si="9422"/>
        <v/>
      </c>
      <c r="AZ407" s="17" t="str">
        <f t="array" aca="1" ref="AZ407" ca="1">IF(AY407&lt;&gt;"",SUM(1*ISERROR(MATCH(INDIRECT(AY407),INDIRECT(K407),0)))=0,"")</f>
        <v/>
      </c>
      <c r="BA407" s="17" t="b">
        <f t="shared" ca="1" si="9423"/>
        <v>0</v>
      </c>
      <c r="BB407" s="17" t="b">
        <v>0</v>
      </c>
      <c r="BC407" s="17" t="str">
        <f t="shared" ca="1" si="9424"/>
        <v/>
      </c>
      <c r="BD407" s="17" t="str">
        <f t="shared" ca="1" si="9425"/>
        <v/>
      </c>
      <c r="BE407" s="17" t="b">
        <f t="shared" ca="1" si="9464"/>
        <v>0</v>
      </c>
      <c r="BF407" s="17" t="str">
        <f t="shared" ca="1" si="9465"/>
        <v/>
      </c>
      <c r="BG407" s="17" t="str">
        <f t="shared" ca="1" si="9426"/>
        <v/>
      </c>
      <c r="BH407" s="17" t="str">
        <f t="shared" ca="1" si="9427"/>
        <v/>
      </c>
      <c r="BI407" s="17" t="str">
        <f t="shared" ca="1" si="9428"/>
        <v/>
      </c>
      <c r="BJ407" s="17" t="b">
        <f t="shared" ca="1" si="9429"/>
        <v>0</v>
      </c>
      <c r="BK407" s="17" t="str">
        <f t="shared" ca="1" si="9466"/>
        <v/>
      </c>
      <c r="BL407" s="17" t="str">
        <f t="shared" ca="1" si="9430"/>
        <v/>
      </c>
      <c r="BM407" s="17" t="str">
        <f t="shared" ca="1" si="9431"/>
        <v>S</v>
      </c>
      <c r="BN407" s="17" t="str">
        <f t="shared" ca="1" si="9432"/>
        <v>S</v>
      </c>
      <c r="BO407" s="17" t="str">
        <f t="shared" ca="1" si="9433"/>
        <v>N</v>
      </c>
      <c r="BP407" s="14" t="b">
        <f t="shared" ca="1" si="9434"/>
        <v>1</v>
      </c>
      <c r="BQ407" s="35"/>
      <c r="BU407" s="14" t="s">
        <v>386</v>
      </c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9435"/>
        <v/>
      </c>
      <c r="DE407" s="14" t="str">
        <f t="shared" ca="1" si="9436"/>
        <v/>
      </c>
      <c r="DF407" s="14" t="str">
        <f t="shared" ca="1" si="9437"/>
        <v/>
      </c>
      <c r="DG407" s="14" t="str">
        <f t="shared" ca="1" si="9438"/>
        <v/>
      </c>
      <c r="DH407" s="14" t="str">
        <f t="shared" ca="1" si="9439"/>
        <v/>
      </c>
      <c r="DI407" s="14" t="str">
        <f t="shared" ca="1" si="9440"/>
        <v/>
      </c>
      <c r="DJ407" s="14" t="str">
        <f t="shared" ca="1" si="9441"/>
        <v/>
      </c>
      <c r="DK407" s="14" t="str">
        <f t="shared" ca="1" si="9442"/>
        <v/>
      </c>
      <c r="DL407" s="14" t="str">
        <f t="shared" ca="1" si="9443"/>
        <v/>
      </c>
      <c r="DM407" s="14" t="str">
        <f t="shared" ca="1" si="9444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9445"/>
        <v/>
      </c>
      <c r="DP407" s="14" t="str">
        <f t="shared" ca="1" si="9446"/>
        <v/>
      </c>
      <c r="DQ407" s="14" t="str">
        <f t="shared" ca="1" si="9447"/>
        <v/>
      </c>
      <c r="DR407" s="14" t="str">
        <f t="shared" ca="1" si="9448"/>
        <v/>
      </c>
      <c r="DS407" s="14" t="str">
        <f t="shared" ca="1" si="9449"/>
        <v/>
      </c>
      <c r="DZ407" s="14" t="b">
        <f t="shared" ca="1" si="9450"/>
        <v>0</v>
      </c>
      <c r="EA407" s="14" t="str">
        <f t="shared" ca="1" si="9451"/>
        <v/>
      </c>
      <c r="EB407" s="14" t="str">
        <f t="shared" ca="1" si="9452"/>
        <v/>
      </c>
      <c r="EC407" s="14" t="str">
        <f t="shared" ca="1" si="9453"/>
        <v/>
      </c>
      <c r="ED407" s="14" t="str">
        <f t="shared" ca="1" si="9454"/>
        <v/>
      </c>
      <c r="EE407" s="14" t="str">
        <f t="shared" ca="1" si="9455"/>
        <v/>
      </c>
      <c r="EF407" s="14" t="str">
        <f t="shared" ca="1" si="9456"/>
        <v/>
      </c>
      <c r="EG407" s="14" t="str">
        <f t="shared" ca="1" si="9457"/>
        <v/>
      </c>
      <c r="EM407" s="14" t="b">
        <f t="shared" ca="1" si="9458"/>
        <v>0</v>
      </c>
      <c r="EN407" s="14" t="str">
        <f t="shared" ca="1" si="9459"/>
        <v/>
      </c>
      <c r="EO407" s="14" t="str">
        <f t="shared" ca="1" si="9460"/>
        <v/>
      </c>
      <c r="EP407" s="14" t="str">
        <f t="shared" ca="1" si="9461"/>
        <v/>
      </c>
      <c r="EQ407" s="14" t="str">
        <f t="shared" ca="1" si="9462"/>
        <v/>
      </c>
    </row>
    <row r="408" spans="2:147" s="14" customFormat="1">
      <c r="B408" s="14" t="str">
        <f t="shared" ca="1" si="9392"/>
        <v/>
      </c>
      <c r="C408" s="14">
        <f t="shared" ca="1" si="9393"/>
        <v>382</v>
      </c>
      <c r="D408" s="14">
        <f t="shared" si="9394"/>
        <v>406</v>
      </c>
      <c r="E408" s="14" t="str">
        <f t="shared" ca="1" si="9395"/>
        <v>I</v>
      </c>
      <c r="F408" s="14" t="str">
        <f t="shared" ca="1" si="9396"/>
        <v>q_106_1d</v>
      </c>
      <c r="G408" s="14" t="str">
        <f t="shared" ca="1" si="9397"/>
        <v>Age of family member 1 at the moment of death</v>
      </c>
      <c r="H408" s="14" t="b">
        <f t="shared" ca="1" si="9398"/>
        <v>1</v>
      </c>
      <c r="I408" s="14" t="str">
        <f ca="1">IF($H408,ADDRESS(3,(D408+1)*2-1,4,,"["&amp;wew!$G$7&amp;"]"&amp;_sheetname_labels)&amp;":"&amp;ADDRESS(2+ster!$B$20,(D408+1)*2-1,4),"")</f>
        <v>[DBTemplate.xlsm]labels!AEG3:AEG725</v>
      </c>
      <c r="J408" s="14">
        <f t="array" aca="1" ref="J408" ca="1">IF(H408,MAX(0,MAX(IF(INDIRECT(I408)&lt;&gt;"",ROW(INDIRECT(I408)),""))-2),"")</f>
        <v>0</v>
      </c>
      <c r="K408" s="14" t="str">
        <f ca="1">IF($H408,IF($J408&gt;0,ADDRESS(3,(D408+1)*2-1,4,,"["&amp;wew!$G$7&amp;"]"&amp;_sheetname_labels)&amp;":"&amp;ADDRESS(2+J408,(D408+1)*2-1,4),""),"")</f>
        <v/>
      </c>
      <c r="L408" s="14" t="str">
        <f ca="1">IF($H408,IF($J408&gt;0,ADDRESS(3,(D408+1)*2,4,,"["&amp;wew!$G$7&amp;"]"&amp;_sheetname_labels)&amp;":"&amp;ADDRESS(2+J408,(D408+1)*2,4),""),"")</f>
        <v/>
      </c>
      <c r="M408" s="14">
        <f t="shared" ca="1" si="9399"/>
        <v>0</v>
      </c>
      <c r="N408" s="14">
        <f t="shared" ca="1" si="9400"/>
        <v>0</v>
      </c>
      <c r="O408" s="14" t="str">
        <f t="shared" ca="1" si="9401"/>
        <v>q_106_1d</v>
      </c>
      <c r="P408" s="14" t="str">
        <f t="shared" ca="1" si="9402"/>
        <v>Age of family member 1 at the moment of death</v>
      </c>
      <c r="Q408" s="14" t="str">
        <f ca="1">IF($BP408,ADDRESS(3,D408+1,4,,"["&amp;wew!$G$7&amp;"]"&amp;_sheetname_dataframe)&amp;":"&amp;ADDRESS(2+ster!$C$14,D408+1,4),"")</f>
        <v>[DBTemplate.xlsm]data_frame!OQ3:OQ3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9403"/>
        <v>0</v>
      </c>
      <c r="AA408" s="12" t="str">
        <f t="shared" ca="1" si="9404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9405"/>
        <v>1</v>
      </c>
      <c r="AE408" s="17" t="b">
        <f t="shared" ca="1" si="9406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9407"/>
        <v/>
      </c>
      <c r="AH408" s="17" t="b">
        <f t="shared" ca="1" si="9408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9409"/>
        <v/>
      </c>
      <c r="AK408" s="17" t="b">
        <f t="shared" ca="1" si="9410"/>
        <v>0</v>
      </c>
      <c r="AL408" s="17" t="b">
        <f t="shared" ca="1" si="9411"/>
        <v>0</v>
      </c>
      <c r="AM408" s="17" t="b">
        <f t="shared" ca="1" si="9412"/>
        <v>1</v>
      </c>
      <c r="AN408" s="17">
        <f t="shared" ca="1" si="9413"/>
        <v>0</v>
      </c>
      <c r="AO408" s="24" t="str">
        <f t="shared" ca="1" si="9414"/>
        <v/>
      </c>
      <c r="AP408" s="24" t="str">
        <f t="shared" ca="1" si="9415"/>
        <v/>
      </c>
      <c r="AQ408" s="17" t="b">
        <f t="shared" ca="1" si="9463"/>
        <v>0</v>
      </c>
      <c r="AR408" s="17" t="b">
        <f t="shared" ca="1" si="9416"/>
        <v>0</v>
      </c>
      <c r="AS408" s="17" t="b">
        <f t="shared" ca="1" si="9417"/>
        <v>0</v>
      </c>
      <c r="AT408" s="17" t="b">
        <f t="shared" ca="1" si="9418"/>
        <v>0</v>
      </c>
      <c r="AU408" s="17" t="b">
        <f t="shared" ca="1" si="9419"/>
        <v>1</v>
      </c>
      <c r="AV408" s="17" t="b">
        <f t="shared" ca="1" si="9420"/>
        <v>0</v>
      </c>
      <c r="AW408" s="17" t="b">
        <f t="shared" ca="1" si="9421"/>
        <v>0</v>
      </c>
      <c r="AX408" s="14" t="b">
        <f t="array" aca="1" ref="AX408" ca="1">IF(H408,N408&gt;0,"")</f>
        <v>0</v>
      </c>
      <c r="AY408" s="17" t="str">
        <f t="shared" ca="1" si="9422"/>
        <v/>
      </c>
      <c r="AZ408" s="17" t="str">
        <f t="array" aca="1" ref="AZ408" ca="1">IF(AY408&lt;&gt;"",SUM(1*ISERROR(MATCH(INDIRECT(AY408),INDIRECT(K408),0)))=0,"")</f>
        <v/>
      </c>
      <c r="BA408" s="17" t="b">
        <f t="shared" ca="1" si="9423"/>
        <v>0</v>
      </c>
      <c r="BB408" s="17" t="b">
        <v>0</v>
      </c>
      <c r="BC408" s="17" t="str">
        <f t="shared" ca="1" si="9424"/>
        <v/>
      </c>
      <c r="BD408" s="17" t="str">
        <f t="shared" ca="1" si="9425"/>
        <v/>
      </c>
      <c r="BE408" s="17" t="b">
        <f t="shared" ca="1" si="9464"/>
        <v>0</v>
      </c>
      <c r="BF408" s="17" t="str">
        <f t="shared" ca="1" si="9465"/>
        <v/>
      </c>
      <c r="BG408" s="17" t="str">
        <f t="shared" ca="1" si="9426"/>
        <v/>
      </c>
      <c r="BH408" s="17" t="str">
        <f t="shared" ca="1" si="9427"/>
        <v/>
      </c>
      <c r="BI408" s="17" t="str">
        <f t="shared" ca="1" si="9428"/>
        <v/>
      </c>
      <c r="BJ408" s="17" t="b">
        <f t="shared" ca="1" si="9429"/>
        <v>0</v>
      </c>
      <c r="BK408" s="17" t="b">
        <f t="shared" ca="1" si="9466"/>
        <v>1</v>
      </c>
      <c r="BL408" s="17" t="b">
        <f t="shared" ca="1" si="9430"/>
        <v>0</v>
      </c>
      <c r="BM408" s="17" t="str">
        <f t="shared" ca="1" si="9431"/>
        <v>I</v>
      </c>
      <c r="BN408" s="17" t="str">
        <f t="shared" ca="1" si="9432"/>
        <v>I</v>
      </c>
      <c r="BO408" s="17" t="str">
        <f t="shared" ca="1" si="9433"/>
        <v>I</v>
      </c>
      <c r="BP408" s="14" t="b">
        <f t="shared" ca="1" si="9434"/>
        <v>1</v>
      </c>
      <c r="BQ408" s="35"/>
      <c r="BU408" s="14" t="s">
        <v>387</v>
      </c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9435"/>
        <v/>
      </c>
      <c r="DE408" s="14" t="str">
        <f t="shared" ca="1" si="9436"/>
        <v/>
      </c>
      <c r="DF408" s="14" t="str">
        <f t="shared" ca="1" si="9437"/>
        <v/>
      </c>
      <c r="DG408" s="14" t="str">
        <f t="shared" ca="1" si="9438"/>
        <v/>
      </c>
      <c r="DH408" s="14" t="str">
        <f t="shared" ca="1" si="9439"/>
        <v/>
      </c>
      <c r="DI408" s="14" t="str">
        <f t="shared" ca="1" si="9440"/>
        <v/>
      </c>
      <c r="DJ408" s="14" t="str">
        <f t="shared" ca="1" si="9441"/>
        <v/>
      </c>
      <c r="DK408" s="14" t="str">
        <f t="shared" ca="1" si="9442"/>
        <v/>
      </c>
      <c r="DL408" s="14" t="str">
        <f t="shared" ca="1" si="9443"/>
        <v/>
      </c>
      <c r="DM408" s="14" t="str">
        <f t="shared" ca="1" si="9444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9445"/>
        <v/>
      </c>
      <c r="DP408" s="14" t="str">
        <f t="shared" ca="1" si="9446"/>
        <v/>
      </c>
      <c r="DQ408" s="14" t="str">
        <f t="shared" ca="1" si="9447"/>
        <v/>
      </c>
      <c r="DR408" s="14" t="str">
        <f t="shared" ca="1" si="9448"/>
        <v/>
      </c>
      <c r="DS408" s="14" t="str">
        <f t="shared" ca="1" si="9449"/>
        <v/>
      </c>
      <c r="DZ408" s="14" t="b">
        <f t="shared" ca="1" si="9450"/>
        <v>0</v>
      </c>
      <c r="EA408" s="14" t="str">
        <f t="shared" ca="1" si="9451"/>
        <v>Age of family member 1 at the moment of death (q_106_1d)</v>
      </c>
      <c r="EB408" s="14" t="str">
        <f t="shared" ca="1" si="9452"/>
        <v xml:space="preserve">Values must be numeric. </v>
      </c>
      <c r="EC408" s="14" t="str">
        <f t="shared" ca="1" si="9453"/>
        <v xml:space="preserve">Age of family member 1 at the moment of death (q_106_1d): Values must be numeric. </v>
      </c>
      <c r="ED408" s="14" t="str">
        <f t="shared" ca="1" si="9454"/>
        <v/>
      </c>
      <c r="EE408" s="14" t="str">
        <f t="shared" ca="1" si="9455"/>
        <v>Values must be numeric</v>
      </c>
      <c r="EF408" s="14" t="str">
        <f t="shared" ca="1" si="9456"/>
        <v/>
      </c>
      <c r="EG408" s="14" t="str">
        <f t="shared" ca="1" si="9457"/>
        <v/>
      </c>
      <c r="EM408" s="14" t="b">
        <f t="shared" ca="1" si="9458"/>
        <v>1</v>
      </c>
      <c r="EN408" s="14">
        <f t="shared" ca="1" si="9459"/>
        <v>382</v>
      </c>
      <c r="EO408" s="14" t="str">
        <f t="shared" ca="1" si="9460"/>
        <v>q_106_1d</v>
      </c>
      <c r="EP408" s="14" t="str">
        <f t="shared" ca="1" si="9461"/>
        <v xml:space="preserve">Age of family member 1 at the moment of death (q_106_1d): Values must be numeric. </v>
      </c>
      <c r="EQ408" s="14" t="str">
        <f t="shared" ca="1" si="9462"/>
        <v/>
      </c>
    </row>
    <row r="409" spans="2:147" s="14" customFormat="1">
      <c r="B409" s="14" t="str">
        <f t="shared" ca="1" si="9392"/>
        <v/>
      </c>
      <c r="C409" s="14">
        <f t="shared" ca="1" si="9393"/>
        <v>383</v>
      </c>
      <c r="D409" s="14">
        <f t="shared" si="9394"/>
        <v>407</v>
      </c>
      <c r="E409" s="14" t="str">
        <f t="shared" ca="1" si="9395"/>
        <v>N</v>
      </c>
      <c r="F409" s="14" t="str">
        <f t="shared" ca="1" si="9396"/>
        <v>q_106_2a</v>
      </c>
      <c r="G409" s="14" t="str">
        <f t="shared" ca="1" si="9397"/>
        <v>Which family member 2 had died</v>
      </c>
      <c r="H409" s="14" t="b">
        <f t="shared" ca="1" si="9398"/>
        <v>1</v>
      </c>
      <c r="I409" s="14" t="str">
        <f ca="1">IF($H409,ADDRESS(3,(D409+1)*2-1,4,,"["&amp;wew!$G$7&amp;"]"&amp;_sheetname_labels)&amp;":"&amp;ADDRESS(2+ster!$B$20,(D409+1)*2-1,4),"")</f>
        <v>[DBTemplate.xlsm]labels!AEI3:AEI725</v>
      </c>
      <c r="J409" s="14">
        <f t="array" aca="1" ref="J409" ca="1">IF(H409,MAX(0,MAX(IF(INDIRECT(I409)&lt;&gt;"",ROW(INDIRECT(I409)),""))-2),"")</f>
        <v>33</v>
      </c>
      <c r="K409" s="14" t="str">
        <f ca="1">IF($H409,IF($J409&gt;0,ADDRESS(3,(D409+1)*2-1,4,,"["&amp;wew!$G$7&amp;"]"&amp;_sheetname_labels)&amp;":"&amp;ADDRESS(2+J409,(D409+1)*2-1,4),""),"")</f>
        <v>[DBTemplate.xlsm]labels!AEI3:AEI35</v>
      </c>
      <c r="L409" s="14" t="str">
        <f ca="1">IF($H409,IF($J409&gt;0,ADDRESS(3,(D409+1)*2,4,,"["&amp;wew!$G$7&amp;"]"&amp;_sheetname_labels)&amp;":"&amp;ADDRESS(2+J409,(D409+1)*2,4),""),"")</f>
        <v>[DBTemplate.xlsm]labels!AEJ3:AEJ35</v>
      </c>
      <c r="M409" s="14">
        <f t="shared" ca="1" si="9399"/>
        <v>0</v>
      </c>
      <c r="N409" s="14">
        <f t="shared" ca="1" si="9400"/>
        <v>33</v>
      </c>
      <c r="O409" s="14" t="str">
        <f t="shared" ca="1" si="9401"/>
        <v>q_106_2a</v>
      </c>
      <c r="P409" s="14" t="str">
        <f t="shared" ca="1" si="9402"/>
        <v>Which family member 2 had died</v>
      </c>
      <c r="Q409" s="14" t="str">
        <f ca="1">IF($BP409,ADDRESS(3,D409+1,4,,"["&amp;wew!$G$7&amp;"]"&amp;_sheetname_dataframe)&amp;":"&amp;ADDRESS(2+ster!$C$14,D409+1,4),"")</f>
        <v>[DBTemplate.xlsm]data_frame!OR3:OR3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9403"/>
        <v>0</v>
      </c>
      <c r="AA409" s="12" t="str">
        <f t="shared" ca="1" si="9404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9405"/>
        <v>1</v>
      </c>
      <c r="AE409" s="17" t="b">
        <f t="shared" ca="1" si="9406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9407"/>
        <v/>
      </c>
      <c r="AH409" s="17" t="b">
        <f t="shared" ca="1" si="9408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9409"/>
        <v/>
      </c>
      <c r="AK409" s="17" t="b">
        <f t="shared" ca="1" si="9410"/>
        <v>0</v>
      </c>
      <c r="AL409" s="17" t="b">
        <f t="shared" ca="1" si="9411"/>
        <v>0</v>
      </c>
      <c r="AM409" s="17" t="b">
        <f t="shared" ca="1" si="9412"/>
        <v>0</v>
      </c>
      <c r="AN409" s="17">
        <f t="shared" ca="1" si="9413"/>
        <v>0</v>
      </c>
      <c r="AO409" s="24" t="str">
        <f t="shared" ca="1" si="9414"/>
        <v/>
      </c>
      <c r="AP409" s="24" t="str">
        <f t="shared" ca="1" si="9415"/>
        <v/>
      </c>
      <c r="AQ409" s="17" t="b">
        <f t="shared" ca="1" si="9463"/>
        <v>0</v>
      </c>
      <c r="AR409" s="17" t="b">
        <f t="shared" ca="1" si="9416"/>
        <v>0</v>
      </c>
      <c r="AS409" s="17" t="b">
        <f t="shared" ca="1" si="9417"/>
        <v>0</v>
      </c>
      <c r="AT409" s="17" t="b">
        <f t="shared" ca="1" si="9418"/>
        <v>0</v>
      </c>
      <c r="AU409" s="17" t="b">
        <f t="shared" ca="1" si="9419"/>
        <v>1</v>
      </c>
      <c r="AV409" s="17" t="b">
        <f t="shared" ca="1" si="9420"/>
        <v>0</v>
      </c>
      <c r="AW409" s="17" t="b">
        <f t="shared" ca="1" si="9421"/>
        <v>0</v>
      </c>
      <c r="AX409" s="14" t="b">
        <f t="array" aca="1" ref="AX409" ca="1">IF(H409,N409&gt;0,"")</f>
        <v>1</v>
      </c>
      <c r="AY409" s="17" t="str">
        <f t="shared" ca="1" si="9422"/>
        <v>C3:C35</v>
      </c>
      <c r="AZ409" s="17" t="b">
        <f t="array" aca="1" ref="AZ409" ca="1">IF(AY409&lt;&gt;"",SUM(1*ISERROR(MATCH(INDIRECT(AY409),INDIRECT(K409),0)))=0,"")</f>
        <v>0</v>
      </c>
      <c r="BA409" s="17" t="b">
        <f t="shared" ca="1" si="9423"/>
        <v>1</v>
      </c>
      <c r="BB409" s="17" t="b">
        <v>0</v>
      </c>
      <c r="BC409" s="17" t="b">
        <f t="shared" ca="1" si="9424"/>
        <v>0</v>
      </c>
      <c r="BD409" s="17" t="b">
        <f t="shared" ca="1" si="9425"/>
        <v>1</v>
      </c>
      <c r="BE409" s="17" t="str">
        <f t="shared" ca="1" si="9464"/>
        <v/>
      </c>
      <c r="BF409" s="17" t="b">
        <f t="shared" ca="1" si="9465"/>
        <v>0</v>
      </c>
      <c r="BG409" s="17" t="b">
        <f t="shared" ca="1" si="9426"/>
        <v>0</v>
      </c>
      <c r="BH409" s="17" t="b">
        <f t="shared" ca="1" si="9427"/>
        <v>1</v>
      </c>
      <c r="BI409" s="17">
        <f t="shared" ca="1" si="9428"/>
        <v>3</v>
      </c>
      <c r="BJ409" s="17" t="b">
        <f t="shared" ca="1" si="9429"/>
        <v>0</v>
      </c>
      <c r="BK409" s="17" t="str">
        <f t="shared" ca="1" si="9466"/>
        <v/>
      </c>
      <c r="BL409" s="17" t="str">
        <f t="shared" ca="1" si="9430"/>
        <v/>
      </c>
      <c r="BM409" s="17" t="str">
        <f t="shared" ca="1" si="9431"/>
        <v>L</v>
      </c>
      <c r="BN409" s="17" t="str">
        <f t="shared" ca="1" si="9432"/>
        <v>L</v>
      </c>
      <c r="BO409" s="17" t="str">
        <f t="shared" ca="1" si="9433"/>
        <v>N</v>
      </c>
      <c r="BP409" s="14" t="b">
        <f t="shared" ca="1" si="9434"/>
        <v>1</v>
      </c>
      <c r="BQ409" s="35"/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9435"/>
        <v/>
      </c>
      <c r="DE409" s="14" t="str">
        <f t="shared" ca="1" si="9436"/>
        <v/>
      </c>
      <c r="DF409" s="14" t="str">
        <f t="shared" ca="1" si="9437"/>
        <v/>
      </c>
      <c r="DG409" s="14" t="str">
        <f t="shared" ca="1" si="9438"/>
        <v/>
      </c>
      <c r="DH409" s="14" t="str">
        <f t="shared" ca="1" si="9439"/>
        <v/>
      </c>
      <c r="DI409" s="14" t="str">
        <f t="shared" ca="1" si="9440"/>
        <v/>
      </c>
      <c r="DJ409" s="14" t="str">
        <f t="shared" ca="1" si="9441"/>
        <v/>
      </c>
      <c r="DK409" s="14" t="str">
        <f t="shared" ca="1" si="9442"/>
        <v/>
      </c>
      <c r="DL409" s="14" t="str">
        <f t="shared" ca="1" si="9443"/>
        <v/>
      </c>
      <c r="DM409" s="14" t="str">
        <f t="shared" ca="1" si="9444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9445"/>
        <v/>
      </c>
      <c r="DP409" s="14" t="str">
        <f t="shared" ca="1" si="9446"/>
        <v/>
      </c>
      <c r="DQ409" s="14" t="str">
        <f t="shared" ca="1" si="9447"/>
        <v/>
      </c>
      <c r="DR409" s="14" t="str">
        <f t="shared" ca="1" si="9448"/>
        <v/>
      </c>
      <c r="DS409" s="14" t="str">
        <f t="shared" ca="1" si="9449"/>
        <v/>
      </c>
      <c r="DZ409" s="14" t="b">
        <f t="shared" ca="1" si="9450"/>
        <v>0</v>
      </c>
      <c r="EA409" s="14" t="str">
        <f t="shared" ca="1" si="9451"/>
        <v>Which family member 2 had died (q_106_2a)</v>
      </c>
      <c r="EB409" s="14" t="str">
        <f t="shared" ca="1" si="9452"/>
        <v xml:space="preserve">Values must be numeric. </v>
      </c>
      <c r="EC409" s="14" t="str">
        <f t="shared" ca="1" si="9453"/>
        <v xml:space="preserve">Which family member 2 had died (q_106_2a): Values must be numeric. </v>
      </c>
      <c r="ED409" s="14" t="str">
        <f t="shared" ca="1" si="9454"/>
        <v/>
      </c>
      <c r="EE409" s="14" t="str">
        <f t="shared" ca="1" si="9455"/>
        <v>Values must be numeric</v>
      </c>
      <c r="EF409" s="14" t="str">
        <f t="shared" ca="1" si="9456"/>
        <v/>
      </c>
      <c r="EG409" s="14" t="str">
        <f t="shared" ca="1" si="9457"/>
        <v/>
      </c>
      <c r="EM409" s="14" t="b">
        <f t="shared" ca="1" si="9458"/>
        <v>1</v>
      </c>
      <c r="EN409" s="14">
        <f t="shared" ca="1" si="9459"/>
        <v>383</v>
      </c>
      <c r="EO409" s="14" t="str">
        <f t="shared" ca="1" si="9460"/>
        <v>q_106_2a</v>
      </c>
      <c r="EP409" s="14" t="str">
        <f t="shared" ca="1" si="9461"/>
        <v xml:space="preserve">Which family member 2 had died (q_106_2a): Values must be numeric. </v>
      </c>
      <c r="EQ409" s="14" t="str">
        <f t="shared" ca="1" si="9462"/>
        <v/>
      </c>
    </row>
    <row r="410" spans="2:147" s="14" customFormat="1">
      <c r="B410" s="14" t="str">
        <f t="shared" ca="1" si="9392"/>
        <v/>
      </c>
      <c r="C410" s="14">
        <f t="shared" ca="1" si="9393"/>
        <v>384</v>
      </c>
      <c r="D410" s="14">
        <f t="shared" si="9394"/>
        <v>408</v>
      </c>
      <c r="E410" s="14" t="str">
        <f t="shared" ca="1" si="9395"/>
        <v>N</v>
      </c>
      <c r="F410" s="14" t="str">
        <f t="shared" ca="1" si="9396"/>
        <v>q_106_2b</v>
      </c>
      <c r="G410" s="14" t="str">
        <f t="shared" ca="1" si="9397"/>
        <v>What cause of death of family member 2</v>
      </c>
      <c r="H410" s="14" t="b">
        <f t="shared" ca="1" si="9398"/>
        <v>1</v>
      </c>
      <c r="I410" s="14" t="str">
        <f ca="1">IF($H410,ADDRESS(3,(D410+1)*2-1,4,,"["&amp;wew!$G$7&amp;"]"&amp;_sheetname_labels)&amp;":"&amp;ADDRESS(2+ster!$B$20,(D410+1)*2-1,4),"")</f>
        <v>[DBTemplate.xlsm]labels!AEK3:AEK725</v>
      </c>
      <c r="J410" s="14">
        <f t="array" aca="1" ref="J410" ca="1">IF(H410,MAX(0,MAX(IF(INDIRECT(I410)&lt;&gt;"",ROW(INDIRECT(I410)),""))-2),"")</f>
        <v>52</v>
      </c>
      <c r="K410" s="14" t="str">
        <f ca="1">IF($H410,IF($J410&gt;0,ADDRESS(3,(D410+1)*2-1,4,,"["&amp;wew!$G$7&amp;"]"&amp;_sheetname_labels)&amp;":"&amp;ADDRESS(2+J410,(D410+1)*2-1,4),""),"")</f>
        <v>[DBTemplate.xlsm]labels!AEK3:AEK54</v>
      </c>
      <c r="L410" s="14" t="str">
        <f ca="1">IF($H410,IF($J410&gt;0,ADDRESS(3,(D410+1)*2,4,,"["&amp;wew!$G$7&amp;"]"&amp;_sheetname_labels)&amp;":"&amp;ADDRESS(2+J410,(D410+1)*2,4),""),"")</f>
        <v>[DBTemplate.xlsm]labels!AEL3:AEL54</v>
      </c>
      <c r="M410" s="14">
        <f t="shared" ca="1" si="9399"/>
        <v>0</v>
      </c>
      <c r="N410" s="14">
        <f t="shared" ca="1" si="9400"/>
        <v>52</v>
      </c>
      <c r="O410" s="14" t="str">
        <f t="shared" ca="1" si="9401"/>
        <v>q_106_2b</v>
      </c>
      <c r="P410" s="14" t="str">
        <f t="shared" ca="1" si="9402"/>
        <v>What cause of death of family member 2</v>
      </c>
      <c r="Q410" s="14" t="str">
        <f ca="1">IF($BP410,ADDRESS(3,D410+1,4,,"["&amp;wew!$G$7&amp;"]"&amp;_sheetname_dataframe)&amp;":"&amp;ADDRESS(2+ster!$C$14,D410+1,4),"")</f>
        <v>[DBTemplate.xlsm]data_frame!OS3:OS3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9403"/>
        <v>0</v>
      </c>
      <c r="AA410" s="12" t="str">
        <f t="shared" ca="1" si="9404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9405"/>
        <v>1</v>
      </c>
      <c r="AE410" s="17" t="b">
        <f t="shared" ca="1" si="9406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9407"/>
        <v/>
      </c>
      <c r="AH410" s="17" t="b">
        <f t="shared" ca="1" si="9408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9409"/>
        <v/>
      </c>
      <c r="AK410" s="17" t="b">
        <f t="shared" ca="1" si="9410"/>
        <v>0</v>
      </c>
      <c r="AL410" s="17" t="b">
        <f t="shared" ca="1" si="9411"/>
        <v>0</v>
      </c>
      <c r="AM410" s="17" t="b">
        <f t="shared" ca="1" si="9412"/>
        <v>0</v>
      </c>
      <c r="AN410" s="17">
        <f t="shared" ca="1" si="9413"/>
        <v>0</v>
      </c>
      <c r="AO410" s="24" t="str">
        <f t="shared" ca="1" si="9414"/>
        <v/>
      </c>
      <c r="AP410" s="24" t="str">
        <f t="shared" ca="1" si="9415"/>
        <v/>
      </c>
      <c r="AQ410" s="17" t="b">
        <f t="shared" ca="1" si="9463"/>
        <v>0</v>
      </c>
      <c r="AR410" s="17" t="b">
        <f t="shared" ca="1" si="9416"/>
        <v>0</v>
      </c>
      <c r="AS410" s="17" t="b">
        <f t="shared" ca="1" si="9417"/>
        <v>0</v>
      </c>
      <c r="AT410" s="17" t="b">
        <f t="shared" ca="1" si="9418"/>
        <v>0</v>
      </c>
      <c r="AU410" s="17" t="b">
        <f t="shared" ca="1" si="9419"/>
        <v>1</v>
      </c>
      <c r="AV410" s="17" t="b">
        <f t="shared" ca="1" si="9420"/>
        <v>0</v>
      </c>
      <c r="AW410" s="17" t="b">
        <f t="shared" ca="1" si="9421"/>
        <v>0</v>
      </c>
      <c r="AX410" s="14" t="b">
        <f t="array" aca="1" ref="AX410" ca="1">IF(H410,N410&gt;0,"")</f>
        <v>1</v>
      </c>
      <c r="AY410" s="17" t="str">
        <f t="shared" ca="1" si="9422"/>
        <v>C3:C54</v>
      </c>
      <c r="AZ410" s="17" t="b">
        <f t="array" aca="1" ref="AZ410" ca="1">IF(AY410&lt;&gt;"",SUM(1*ISERROR(MATCH(INDIRECT(AY410),INDIRECT(K410),0)))=0,"")</f>
        <v>0</v>
      </c>
      <c r="BA410" s="17" t="b">
        <f t="shared" ca="1" si="9423"/>
        <v>1</v>
      </c>
      <c r="BB410" s="17" t="b">
        <v>0</v>
      </c>
      <c r="BC410" s="17" t="b">
        <f t="shared" ca="1" si="9424"/>
        <v>0</v>
      </c>
      <c r="BD410" s="17" t="b">
        <f t="shared" ca="1" si="9425"/>
        <v>1</v>
      </c>
      <c r="BE410" s="17" t="str">
        <f t="shared" ca="1" si="9464"/>
        <v/>
      </c>
      <c r="BF410" s="17" t="b">
        <f t="shared" ca="1" si="9465"/>
        <v>0</v>
      </c>
      <c r="BG410" s="17" t="b">
        <f t="shared" ca="1" si="9426"/>
        <v>0</v>
      </c>
      <c r="BH410" s="17" t="b">
        <f t="shared" ca="1" si="9427"/>
        <v>1</v>
      </c>
      <c r="BI410" s="17">
        <f t="shared" ca="1" si="9428"/>
        <v>3</v>
      </c>
      <c r="BJ410" s="17" t="b">
        <f t="shared" ca="1" si="9429"/>
        <v>0</v>
      </c>
      <c r="BK410" s="17" t="str">
        <f t="shared" ca="1" si="9466"/>
        <v/>
      </c>
      <c r="BL410" s="17" t="str">
        <f t="shared" ca="1" si="9430"/>
        <v/>
      </c>
      <c r="BM410" s="17" t="str">
        <f t="shared" ca="1" si="9431"/>
        <v>L</v>
      </c>
      <c r="BN410" s="17" t="str">
        <f t="shared" ca="1" si="9432"/>
        <v>L</v>
      </c>
      <c r="BO410" s="17" t="str">
        <f t="shared" ca="1" si="9433"/>
        <v>N</v>
      </c>
      <c r="BP410" s="14" t="b">
        <f t="shared" ca="1" si="9434"/>
        <v>1</v>
      </c>
      <c r="BQ410" s="35"/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9435"/>
        <v/>
      </c>
      <c r="DE410" s="14" t="str">
        <f t="shared" ca="1" si="9436"/>
        <v/>
      </c>
      <c r="DF410" s="14" t="str">
        <f t="shared" ca="1" si="9437"/>
        <v/>
      </c>
      <c r="DG410" s="14" t="str">
        <f t="shared" ca="1" si="9438"/>
        <v/>
      </c>
      <c r="DH410" s="14" t="str">
        <f t="shared" ca="1" si="9439"/>
        <v/>
      </c>
      <c r="DI410" s="14" t="str">
        <f t="shared" ca="1" si="9440"/>
        <v/>
      </c>
      <c r="DJ410" s="14" t="str">
        <f t="shared" ca="1" si="9441"/>
        <v/>
      </c>
      <c r="DK410" s="14" t="str">
        <f t="shared" ca="1" si="9442"/>
        <v/>
      </c>
      <c r="DL410" s="14" t="str">
        <f t="shared" ca="1" si="9443"/>
        <v/>
      </c>
      <c r="DM410" s="14" t="str">
        <f t="shared" ca="1" si="9444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9445"/>
        <v/>
      </c>
      <c r="DP410" s="14" t="str">
        <f t="shared" ca="1" si="9446"/>
        <v/>
      </c>
      <c r="DQ410" s="14" t="str">
        <f t="shared" ca="1" si="9447"/>
        <v/>
      </c>
      <c r="DR410" s="14" t="str">
        <f t="shared" ca="1" si="9448"/>
        <v/>
      </c>
      <c r="DS410" s="14" t="str">
        <f t="shared" ca="1" si="9449"/>
        <v/>
      </c>
      <c r="DZ410" s="14" t="b">
        <f t="shared" ca="1" si="9450"/>
        <v>0</v>
      </c>
      <c r="EA410" s="14" t="str">
        <f t="shared" ca="1" si="9451"/>
        <v>What cause of death of family member 2 (q_106_2b)</v>
      </c>
      <c r="EB410" s="14" t="str">
        <f t="shared" ca="1" si="9452"/>
        <v xml:space="preserve">Values must be numeric. </v>
      </c>
      <c r="EC410" s="14" t="str">
        <f t="shared" ca="1" si="9453"/>
        <v xml:space="preserve">What cause of death of family member 2 (q_106_2b): Values must be numeric. </v>
      </c>
      <c r="ED410" s="14" t="str">
        <f t="shared" ca="1" si="9454"/>
        <v/>
      </c>
      <c r="EE410" s="14" t="str">
        <f t="shared" ca="1" si="9455"/>
        <v>Values must be numeric</v>
      </c>
      <c r="EF410" s="14" t="str">
        <f t="shared" ca="1" si="9456"/>
        <v/>
      </c>
      <c r="EG410" s="14" t="str">
        <f t="shared" ca="1" si="9457"/>
        <v/>
      </c>
      <c r="EM410" s="14" t="b">
        <f t="shared" ca="1" si="9458"/>
        <v>1</v>
      </c>
      <c r="EN410" s="14">
        <f t="shared" ca="1" si="9459"/>
        <v>384</v>
      </c>
      <c r="EO410" s="14" t="str">
        <f t="shared" ca="1" si="9460"/>
        <v>q_106_2b</v>
      </c>
      <c r="EP410" s="14" t="str">
        <f t="shared" ca="1" si="9461"/>
        <v xml:space="preserve">What cause of death of family member 2 (q_106_2b): Values must be numeric. </v>
      </c>
      <c r="EQ410" s="14" t="str">
        <f t="shared" ca="1" si="9462"/>
        <v/>
      </c>
    </row>
    <row r="411" spans="2:147" s="14" customFormat="1">
      <c r="B411" s="14" t="str">
        <f t="shared" ca="1" si="9392"/>
        <v/>
      </c>
      <c r="C411" s="14">
        <f t="shared" ca="1" si="9393"/>
        <v>385</v>
      </c>
      <c r="D411" s="14">
        <f t="shared" si="9394"/>
        <v>409</v>
      </c>
      <c r="E411" s="14" t="str">
        <f t="shared" ca="1" si="9395"/>
        <v>I</v>
      </c>
      <c r="F411" s="14" t="str">
        <f t="shared" ca="1" si="9396"/>
        <v>q_106_2c</v>
      </c>
      <c r="G411" s="14" t="str">
        <f t="shared" ca="1" si="9397"/>
        <v>What other cause of death of family member 2</v>
      </c>
      <c r="H411" s="14" t="b">
        <f t="shared" ca="1" si="9398"/>
        <v>1</v>
      </c>
      <c r="I411" s="14" t="str">
        <f ca="1">IF($H411,ADDRESS(3,(D411+1)*2-1,4,,"["&amp;wew!$G$7&amp;"]"&amp;_sheetname_labels)&amp;":"&amp;ADDRESS(2+ster!$B$20,(D411+1)*2-1,4),"")</f>
        <v>[DBTemplate.xlsm]labels!AEM3:AEM725</v>
      </c>
      <c r="J411" s="14">
        <f t="array" aca="1" ref="J411" ca="1">IF(H411,MAX(0,MAX(IF(INDIRECT(I411)&lt;&gt;"",ROW(INDIRECT(I411)),""))-2),"")</f>
        <v>0</v>
      </c>
      <c r="K411" s="14" t="str">
        <f ca="1">IF($H411,IF($J411&gt;0,ADDRESS(3,(D411+1)*2-1,4,,"["&amp;wew!$G$7&amp;"]"&amp;_sheetname_labels)&amp;":"&amp;ADDRESS(2+J411,(D411+1)*2-1,4),""),"")</f>
        <v/>
      </c>
      <c r="L411" s="14" t="str">
        <f ca="1">IF($H411,IF($J411&gt;0,ADDRESS(3,(D411+1)*2,4,,"["&amp;wew!$G$7&amp;"]"&amp;_sheetname_labels)&amp;":"&amp;ADDRESS(2+J411,(D411+1)*2,4),""),"")</f>
        <v/>
      </c>
      <c r="M411" s="14">
        <f t="shared" ca="1" si="9399"/>
        <v>0</v>
      </c>
      <c r="N411" s="14">
        <f t="shared" ca="1" si="9400"/>
        <v>0</v>
      </c>
      <c r="O411" s="14" t="str">
        <f t="shared" ca="1" si="9401"/>
        <v>q_106_2c</v>
      </c>
      <c r="P411" s="14" t="str">
        <f t="shared" ca="1" si="9402"/>
        <v>What other cause of death of family member 2</v>
      </c>
      <c r="Q411" s="14" t="str">
        <f ca="1">IF($BP411,ADDRESS(3,D411+1,4,,"["&amp;wew!$G$7&amp;"]"&amp;_sheetname_dataframe)&amp;":"&amp;ADDRESS(2+ster!$C$14,D411+1,4),"")</f>
        <v>[DBTemplate.xlsm]data_frame!OT3:OT3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9403"/>
        <v>0</v>
      </c>
      <c r="AA411" s="12" t="str">
        <f t="shared" ca="1" si="9404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9405"/>
        <v>1</v>
      </c>
      <c r="AE411" s="17" t="b">
        <f t="shared" ca="1" si="9406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9407"/>
        <v/>
      </c>
      <c r="AH411" s="17" t="b">
        <f t="shared" ca="1" si="9408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9409"/>
        <v/>
      </c>
      <c r="AK411" s="17" t="b">
        <f t="shared" ca="1" si="9410"/>
        <v>0</v>
      </c>
      <c r="AL411" s="17" t="b">
        <f t="shared" ca="1" si="9411"/>
        <v>0</v>
      </c>
      <c r="AM411" s="17" t="b">
        <f t="shared" ca="1" si="9412"/>
        <v>0</v>
      </c>
      <c r="AN411" s="17">
        <f t="shared" ca="1" si="9413"/>
        <v>0</v>
      </c>
      <c r="AO411" s="24" t="str">
        <f t="shared" ca="1" si="9414"/>
        <v/>
      </c>
      <c r="AP411" s="24" t="str">
        <f t="shared" ca="1" si="9415"/>
        <v/>
      </c>
      <c r="AQ411" s="17" t="b">
        <f t="shared" ca="1" si="9463"/>
        <v>0</v>
      </c>
      <c r="AR411" s="17" t="b">
        <f t="shared" ca="1" si="9416"/>
        <v>0</v>
      </c>
      <c r="AS411" s="17" t="b">
        <f t="shared" ca="1" si="9417"/>
        <v>0</v>
      </c>
      <c r="AT411" s="17" t="b">
        <f t="shared" ca="1" si="9418"/>
        <v>1</v>
      </c>
      <c r="AU411" s="17" t="b">
        <f t="shared" ca="1" si="9419"/>
        <v>0</v>
      </c>
      <c r="AV411" s="17" t="b">
        <f t="shared" ca="1" si="9420"/>
        <v>0</v>
      </c>
      <c r="AW411" s="17" t="b">
        <f t="shared" ca="1" si="9421"/>
        <v>0</v>
      </c>
      <c r="AX411" s="14" t="b">
        <f t="array" aca="1" ref="AX411" ca="1">IF(H411,N411&gt;0,"")</f>
        <v>0</v>
      </c>
      <c r="AY411" s="17" t="str">
        <f t="shared" ca="1" si="9422"/>
        <v/>
      </c>
      <c r="AZ411" s="17" t="str">
        <f t="array" aca="1" ref="AZ411" ca="1">IF(AY411&lt;&gt;"",SUM(1*ISERROR(MATCH(INDIRECT(AY411),INDIRECT(K411),0)))=0,"")</f>
        <v/>
      </c>
      <c r="BA411" s="17" t="b">
        <f t="shared" ca="1" si="9423"/>
        <v>0</v>
      </c>
      <c r="BB411" s="17" t="b">
        <v>0</v>
      </c>
      <c r="BC411" s="17" t="str">
        <f t="shared" ca="1" si="9424"/>
        <v/>
      </c>
      <c r="BD411" s="17" t="str">
        <f t="shared" ca="1" si="9425"/>
        <v/>
      </c>
      <c r="BE411" s="17" t="b">
        <f t="shared" ca="1" si="9464"/>
        <v>0</v>
      </c>
      <c r="BF411" s="17" t="str">
        <f t="shared" ca="1" si="9465"/>
        <v/>
      </c>
      <c r="BG411" s="17" t="str">
        <f t="shared" ca="1" si="9426"/>
        <v/>
      </c>
      <c r="BH411" s="17" t="str">
        <f t="shared" ca="1" si="9427"/>
        <v/>
      </c>
      <c r="BI411" s="17" t="str">
        <f t="shared" ca="1" si="9428"/>
        <v/>
      </c>
      <c r="BJ411" s="17" t="b">
        <f t="shared" ca="1" si="9429"/>
        <v>0</v>
      </c>
      <c r="BK411" s="17" t="str">
        <f t="shared" ca="1" si="9466"/>
        <v/>
      </c>
      <c r="BL411" s="17" t="str">
        <f t="shared" ca="1" si="9430"/>
        <v/>
      </c>
      <c r="BM411" s="17" t="str">
        <f t="shared" ca="1" si="9431"/>
        <v>S</v>
      </c>
      <c r="BN411" s="17" t="str">
        <f t="shared" ca="1" si="9432"/>
        <v>S</v>
      </c>
      <c r="BO411" s="17" t="str">
        <f t="shared" ca="1" si="9433"/>
        <v>N</v>
      </c>
      <c r="BP411" s="14" t="b">
        <f t="shared" ca="1" si="9434"/>
        <v>1</v>
      </c>
      <c r="BQ411" s="35"/>
      <c r="BU411" s="14" t="s">
        <v>386</v>
      </c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9435"/>
        <v/>
      </c>
      <c r="DE411" s="14" t="str">
        <f t="shared" ca="1" si="9436"/>
        <v/>
      </c>
      <c r="DF411" s="14" t="str">
        <f t="shared" ca="1" si="9437"/>
        <v/>
      </c>
      <c r="DG411" s="14" t="str">
        <f t="shared" ca="1" si="9438"/>
        <v/>
      </c>
      <c r="DH411" s="14" t="str">
        <f t="shared" ca="1" si="9439"/>
        <v/>
      </c>
      <c r="DI411" s="14" t="str">
        <f t="shared" ca="1" si="9440"/>
        <v/>
      </c>
      <c r="DJ411" s="14" t="str">
        <f t="shared" ca="1" si="9441"/>
        <v/>
      </c>
      <c r="DK411" s="14" t="str">
        <f t="shared" ca="1" si="9442"/>
        <v/>
      </c>
      <c r="DL411" s="14" t="str">
        <f t="shared" ca="1" si="9443"/>
        <v/>
      </c>
      <c r="DM411" s="14" t="str">
        <f t="shared" ca="1" si="9444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9445"/>
        <v/>
      </c>
      <c r="DP411" s="14" t="str">
        <f t="shared" ca="1" si="9446"/>
        <v/>
      </c>
      <c r="DQ411" s="14" t="str">
        <f t="shared" ca="1" si="9447"/>
        <v/>
      </c>
      <c r="DR411" s="14" t="str">
        <f t="shared" ca="1" si="9448"/>
        <v/>
      </c>
      <c r="DS411" s="14" t="str">
        <f t="shared" ca="1" si="9449"/>
        <v/>
      </c>
      <c r="DZ411" s="14" t="b">
        <f t="shared" ca="1" si="9450"/>
        <v>0</v>
      </c>
      <c r="EA411" s="14" t="str">
        <f t="shared" ca="1" si="9451"/>
        <v/>
      </c>
      <c r="EB411" s="14" t="str">
        <f t="shared" ca="1" si="9452"/>
        <v/>
      </c>
      <c r="EC411" s="14" t="str">
        <f t="shared" ca="1" si="9453"/>
        <v/>
      </c>
      <c r="ED411" s="14" t="str">
        <f t="shared" ca="1" si="9454"/>
        <v/>
      </c>
      <c r="EE411" s="14" t="str">
        <f t="shared" ca="1" si="9455"/>
        <v/>
      </c>
      <c r="EF411" s="14" t="str">
        <f t="shared" ca="1" si="9456"/>
        <v/>
      </c>
      <c r="EG411" s="14" t="str">
        <f t="shared" ca="1" si="9457"/>
        <v/>
      </c>
      <c r="EM411" s="14" t="b">
        <f t="shared" ca="1" si="9458"/>
        <v>0</v>
      </c>
      <c r="EN411" s="14" t="str">
        <f t="shared" ca="1" si="9459"/>
        <v/>
      </c>
      <c r="EO411" s="14" t="str">
        <f t="shared" ca="1" si="9460"/>
        <v/>
      </c>
      <c r="EP411" s="14" t="str">
        <f t="shared" ca="1" si="9461"/>
        <v/>
      </c>
      <c r="EQ411" s="14" t="str">
        <f t="shared" ca="1" si="9462"/>
        <v/>
      </c>
    </row>
    <row r="412" spans="2:147" s="14" customFormat="1">
      <c r="B412" s="14" t="str">
        <f t="shared" ca="1" si="9392"/>
        <v/>
      </c>
      <c r="C412" s="14">
        <f t="shared" ca="1" si="9393"/>
        <v>386</v>
      </c>
      <c r="D412" s="14">
        <f t="shared" si="9394"/>
        <v>410</v>
      </c>
      <c r="E412" s="14" t="str">
        <f t="shared" ca="1" si="9395"/>
        <v>I</v>
      </c>
      <c r="F412" s="14" t="str">
        <f t="shared" ca="1" si="9396"/>
        <v>q_106_2d</v>
      </c>
      <c r="G412" s="14" t="str">
        <f t="shared" ca="1" si="9397"/>
        <v>Age of family member 2 at the moment of death</v>
      </c>
      <c r="H412" s="14" t="b">
        <f t="shared" ca="1" si="9398"/>
        <v>1</v>
      </c>
      <c r="I412" s="14" t="str">
        <f ca="1">IF($H412,ADDRESS(3,(D412+1)*2-1,4,,"["&amp;wew!$G$7&amp;"]"&amp;_sheetname_labels)&amp;":"&amp;ADDRESS(2+ster!$B$20,(D412+1)*2-1,4),"")</f>
        <v>[DBTemplate.xlsm]labels!AEO3:AEO725</v>
      </c>
      <c r="J412" s="14">
        <f t="array" aca="1" ref="J412" ca="1">IF(H412,MAX(0,MAX(IF(INDIRECT(I412)&lt;&gt;"",ROW(INDIRECT(I412)),""))-2),"")</f>
        <v>0</v>
      </c>
      <c r="K412" s="14" t="str">
        <f ca="1">IF($H412,IF($J412&gt;0,ADDRESS(3,(D412+1)*2-1,4,,"["&amp;wew!$G$7&amp;"]"&amp;_sheetname_labels)&amp;":"&amp;ADDRESS(2+J412,(D412+1)*2-1,4),""),"")</f>
        <v/>
      </c>
      <c r="L412" s="14" t="str">
        <f ca="1">IF($H412,IF($J412&gt;0,ADDRESS(3,(D412+1)*2,4,,"["&amp;wew!$G$7&amp;"]"&amp;_sheetname_labels)&amp;":"&amp;ADDRESS(2+J412,(D412+1)*2,4),""),"")</f>
        <v/>
      </c>
      <c r="M412" s="14">
        <f t="shared" ca="1" si="9399"/>
        <v>0</v>
      </c>
      <c r="N412" s="14">
        <f t="shared" ca="1" si="9400"/>
        <v>0</v>
      </c>
      <c r="O412" s="14" t="str">
        <f t="shared" ca="1" si="9401"/>
        <v>q_106_2d</v>
      </c>
      <c r="P412" s="14" t="str">
        <f t="shared" ca="1" si="9402"/>
        <v>Age of family member 2 at the moment of death</v>
      </c>
      <c r="Q412" s="14" t="str">
        <f ca="1">IF($BP412,ADDRESS(3,D412+1,4,,"["&amp;wew!$G$7&amp;"]"&amp;_sheetname_dataframe)&amp;":"&amp;ADDRESS(2+ster!$C$14,D412+1,4),"")</f>
        <v>[DBTemplate.xlsm]data_frame!OU3:OU3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9403"/>
        <v>0</v>
      </c>
      <c r="AA412" s="12" t="str">
        <f t="shared" ca="1" si="9404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9405"/>
        <v>1</v>
      </c>
      <c r="AE412" s="17" t="b">
        <f t="shared" ca="1" si="9406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9407"/>
        <v/>
      </c>
      <c r="AH412" s="17" t="b">
        <f t="shared" ca="1" si="9408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9409"/>
        <v/>
      </c>
      <c r="AK412" s="17" t="b">
        <f t="shared" ca="1" si="9410"/>
        <v>0</v>
      </c>
      <c r="AL412" s="17" t="b">
        <f t="shared" ca="1" si="9411"/>
        <v>0</v>
      </c>
      <c r="AM412" s="17" t="b">
        <f t="shared" ca="1" si="9412"/>
        <v>1</v>
      </c>
      <c r="AN412" s="17">
        <f t="shared" ca="1" si="9413"/>
        <v>0</v>
      </c>
      <c r="AO412" s="24" t="str">
        <f t="shared" ca="1" si="9414"/>
        <v/>
      </c>
      <c r="AP412" s="24" t="str">
        <f t="shared" ca="1" si="9415"/>
        <v/>
      </c>
      <c r="AQ412" s="17" t="b">
        <f t="shared" ca="1" si="9463"/>
        <v>0</v>
      </c>
      <c r="AR412" s="17" t="b">
        <f t="shared" ca="1" si="9416"/>
        <v>0</v>
      </c>
      <c r="AS412" s="17" t="b">
        <f t="shared" ca="1" si="9417"/>
        <v>0</v>
      </c>
      <c r="AT412" s="17" t="b">
        <f t="shared" ca="1" si="9418"/>
        <v>0</v>
      </c>
      <c r="AU412" s="17" t="b">
        <f t="shared" ca="1" si="9419"/>
        <v>1</v>
      </c>
      <c r="AV412" s="17" t="b">
        <f t="shared" ca="1" si="9420"/>
        <v>0</v>
      </c>
      <c r="AW412" s="17" t="b">
        <f t="shared" ca="1" si="9421"/>
        <v>0</v>
      </c>
      <c r="AX412" s="14" t="b">
        <f t="array" aca="1" ref="AX412" ca="1">IF(H412,N412&gt;0,"")</f>
        <v>0</v>
      </c>
      <c r="AY412" s="17" t="str">
        <f t="shared" ca="1" si="9422"/>
        <v/>
      </c>
      <c r="AZ412" s="17" t="str">
        <f t="array" aca="1" ref="AZ412" ca="1">IF(AY412&lt;&gt;"",SUM(1*ISERROR(MATCH(INDIRECT(AY412),INDIRECT(K412),0)))=0,"")</f>
        <v/>
      </c>
      <c r="BA412" s="17" t="b">
        <f t="shared" ca="1" si="9423"/>
        <v>0</v>
      </c>
      <c r="BB412" s="17" t="b">
        <v>0</v>
      </c>
      <c r="BC412" s="17" t="str">
        <f t="shared" ca="1" si="9424"/>
        <v/>
      </c>
      <c r="BD412" s="17" t="str">
        <f t="shared" ca="1" si="9425"/>
        <v/>
      </c>
      <c r="BE412" s="17" t="b">
        <f t="shared" ca="1" si="9464"/>
        <v>0</v>
      </c>
      <c r="BF412" s="17" t="str">
        <f t="shared" ca="1" si="9465"/>
        <v/>
      </c>
      <c r="BG412" s="17" t="str">
        <f t="shared" ca="1" si="9426"/>
        <v/>
      </c>
      <c r="BH412" s="17" t="str">
        <f t="shared" ca="1" si="9427"/>
        <v/>
      </c>
      <c r="BI412" s="17" t="str">
        <f t="shared" ca="1" si="9428"/>
        <v/>
      </c>
      <c r="BJ412" s="17" t="b">
        <f t="shared" ca="1" si="9429"/>
        <v>0</v>
      </c>
      <c r="BK412" s="17" t="b">
        <f t="shared" ca="1" si="9466"/>
        <v>1</v>
      </c>
      <c r="BL412" s="17" t="b">
        <f t="shared" ca="1" si="9430"/>
        <v>0</v>
      </c>
      <c r="BM412" s="17" t="str">
        <f t="shared" ca="1" si="9431"/>
        <v>I</v>
      </c>
      <c r="BN412" s="17" t="str">
        <f t="shared" ca="1" si="9432"/>
        <v>I</v>
      </c>
      <c r="BO412" s="17" t="str">
        <f t="shared" ca="1" si="9433"/>
        <v>I</v>
      </c>
      <c r="BP412" s="14" t="b">
        <f t="shared" ca="1" si="9434"/>
        <v>1</v>
      </c>
      <c r="BQ412" s="35"/>
      <c r="BU412" s="14" t="s">
        <v>387</v>
      </c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9435"/>
        <v/>
      </c>
      <c r="DE412" s="14" t="str">
        <f t="shared" ca="1" si="9436"/>
        <v/>
      </c>
      <c r="DF412" s="14" t="str">
        <f t="shared" ca="1" si="9437"/>
        <v/>
      </c>
      <c r="DG412" s="14" t="str">
        <f t="shared" ca="1" si="9438"/>
        <v/>
      </c>
      <c r="DH412" s="14" t="str">
        <f t="shared" ca="1" si="9439"/>
        <v/>
      </c>
      <c r="DI412" s="14" t="str">
        <f t="shared" ca="1" si="9440"/>
        <v/>
      </c>
      <c r="DJ412" s="14" t="str">
        <f t="shared" ca="1" si="9441"/>
        <v/>
      </c>
      <c r="DK412" s="14" t="str">
        <f t="shared" ca="1" si="9442"/>
        <v/>
      </c>
      <c r="DL412" s="14" t="str">
        <f t="shared" ca="1" si="9443"/>
        <v/>
      </c>
      <c r="DM412" s="14" t="str">
        <f t="shared" ca="1" si="9444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9445"/>
        <v/>
      </c>
      <c r="DP412" s="14" t="str">
        <f t="shared" ca="1" si="9446"/>
        <v/>
      </c>
      <c r="DQ412" s="14" t="str">
        <f t="shared" ca="1" si="9447"/>
        <v/>
      </c>
      <c r="DR412" s="14" t="str">
        <f t="shared" ca="1" si="9448"/>
        <v/>
      </c>
      <c r="DS412" s="14" t="str">
        <f t="shared" ca="1" si="9449"/>
        <v/>
      </c>
      <c r="DZ412" s="14" t="b">
        <f t="shared" ca="1" si="9450"/>
        <v>0</v>
      </c>
      <c r="EA412" s="14" t="str">
        <f t="shared" ca="1" si="9451"/>
        <v>Age of family member 2 at the moment of death (q_106_2d)</v>
      </c>
      <c r="EB412" s="14" t="str">
        <f t="shared" ca="1" si="9452"/>
        <v xml:space="preserve">Values must be numeric. </v>
      </c>
      <c r="EC412" s="14" t="str">
        <f t="shared" ca="1" si="9453"/>
        <v xml:space="preserve">Age of family member 2 at the moment of death (q_106_2d): Values must be numeric. </v>
      </c>
      <c r="ED412" s="14" t="str">
        <f t="shared" ca="1" si="9454"/>
        <v/>
      </c>
      <c r="EE412" s="14" t="str">
        <f t="shared" ca="1" si="9455"/>
        <v>Values must be numeric</v>
      </c>
      <c r="EF412" s="14" t="str">
        <f t="shared" ca="1" si="9456"/>
        <v/>
      </c>
      <c r="EG412" s="14" t="str">
        <f t="shared" ca="1" si="9457"/>
        <v/>
      </c>
      <c r="EM412" s="14" t="b">
        <f t="shared" ca="1" si="9458"/>
        <v>1</v>
      </c>
      <c r="EN412" s="14">
        <f t="shared" ca="1" si="9459"/>
        <v>386</v>
      </c>
      <c r="EO412" s="14" t="str">
        <f t="shared" ca="1" si="9460"/>
        <v>q_106_2d</v>
      </c>
      <c r="EP412" s="14" t="str">
        <f t="shared" ca="1" si="9461"/>
        <v xml:space="preserve">Age of family member 2 at the moment of death (q_106_2d): Values must be numeric. </v>
      </c>
      <c r="EQ412" s="14" t="str">
        <f t="shared" ca="1" si="9462"/>
        <v/>
      </c>
    </row>
    <row r="413" spans="2:147" s="14" customFormat="1">
      <c r="B413" s="14" t="str">
        <f t="shared" ca="1" si="9392"/>
        <v/>
      </c>
      <c r="C413" s="14">
        <f t="shared" ca="1" si="9393"/>
        <v>387</v>
      </c>
      <c r="D413" s="14">
        <f t="shared" si="9394"/>
        <v>411</v>
      </c>
      <c r="E413" s="14" t="str">
        <f t="shared" ca="1" si="9395"/>
        <v>N</v>
      </c>
      <c r="F413" s="14" t="str">
        <f t="shared" ca="1" si="9396"/>
        <v>q_106_3a</v>
      </c>
      <c r="G413" s="14" t="str">
        <f t="shared" ca="1" si="9397"/>
        <v>Which family member 3 had died</v>
      </c>
      <c r="H413" s="14" t="b">
        <f t="shared" ca="1" si="9398"/>
        <v>1</v>
      </c>
      <c r="I413" s="14" t="str">
        <f ca="1">IF($H413,ADDRESS(3,(D413+1)*2-1,4,,"["&amp;wew!$G$7&amp;"]"&amp;_sheetname_labels)&amp;":"&amp;ADDRESS(2+ster!$B$20,(D413+1)*2-1,4),"")</f>
        <v>[DBTemplate.xlsm]labels!AEQ3:AEQ725</v>
      </c>
      <c r="J413" s="14">
        <f t="array" aca="1" ref="J413" ca="1">IF(H413,MAX(0,MAX(IF(INDIRECT(I413)&lt;&gt;"",ROW(INDIRECT(I413)),""))-2),"")</f>
        <v>33</v>
      </c>
      <c r="K413" s="14" t="str">
        <f ca="1">IF($H413,IF($J413&gt;0,ADDRESS(3,(D413+1)*2-1,4,,"["&amp;wew!$G$7&amp;"]"&amp;_sheetname_labels)&amp;":"&amp;ADDRESS(2+J413,(D413+1)*2-1,4),""),"")</f>
        <v>[DBTemplate.xlsm]labels!AEQ3:AEQ35</v>
      </c>
      <c r="L413" s="14" t="str">
        <f ca="1">IF($H413,IF($J413&gt;0,ADDRESS(3,(D413+1)*2,4,,"["&amp;wew!$G$7&amp;"]"&amp;_sheetname_labels)&amp;":"&amp;ADDRESS(2+J413,(D413+1)*2,4),""),"")</f>
        <v>[DBTemplate.xlsm]labels!AER3:AER35</v>
      </c>
      <c r="M413" s="14">
        <f t="shared" ca="1" si="9399"/>
        <v>0</v>
      </c>
      <c r="N413" s="14">
        <f t="shared" ca="1" si="9400"/>
        <v>33</v>
      </c>
      <c r="O413" s="14" t="str">
        <f t="shared" ca="1" si="9401"/>
        <v>q_106_3a</v>
      </c>
      <c r="P413" s="14" t="str">
        <f t="shared" ca="1" si="9402"/>
        <v>Which family member 3 had died</v>
      </c>
      <c r="Q413" s="14" t="str">
        <f ca="1">IF($BP413,ADDRESS(3,D413+1,4,,"["&amp;wew!$G$7&amp;"]"&amp;_sheetname_dataframe)&amp;":"&amp;ADDRESS(2+ster!$C$14,D413+1,4),"")</f>
        <v>[DBTemplate.xlsm]data_frame!OV3:OV3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9403"/>
        <v>0</v>
      </c>
      <c r="AA413" s="12" t="str">
        <f t="shared" ca="1" si="9404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9405"/>
        <v>1</v>
      </c>
      <c r="AE413" s="17" t="b">
        <f t="shared" ca="1" si="9406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9407"/>
        <v/>
      </c>
      <c r="AH413" s="17" t="b">
        <f t="shared" ca="1" si="9408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9409"/>
        <v/>
      </c>
      <c r="AK413" s="17" t="b">
        <f t="shared" ca="1" si="9410"/>
        <v>0</v>
      </c>
      <c r="AL413" s="17" t="b">
        <f t="shared" ca="1" si="9411"/>
        <v>0</v>
      </c>
      <c r="AM413" s="17" t="b">
        <f t="shared" ca="1" si="9412"/>
        <v>0</v>
      </c>
      <c r="AN413" s="17">
        <f t="shared" ca="1" si="9413"/>
        <v>0</v>
      </c>
      <c r="AO413" s="24" t="str">
        <f t="shared" ca="1" si="9414"/>
        <v/>
      </c>
      <c r="AP413" s="24" t="str">
        <f t="shared" ca="1" si="9415"/>
        <v/>
      </c>
      <c r="AQ413" s="17" t="b">
        <f t="shared" ca="1" si="9463"/>
        <v>0</v>
      </c>
      <c r="AR413" s="17" t="b">
        <f t="shared" ca="1" si="9416"/>
        <v>0</v>
      </c>
      <c r="AS413" s="17" t="b">
        <f t="shared" ca="1" si="9417"/>
        <v>0</v>
      </c>
      <c r="AT413" s="17" t="b">
        <f t="shared" ca="1" si="9418"/>
        <v>0</v>
      </c>
      <c r="AU413" s="17" t="b">
        <f t="shared" ca="1" si="9419"/>
        <v>1</v>
      </c>
      <c r="AV413" s="17" t="b">
        <f t="shared" ca="1" si="9420"/>
        <v>0</v>
      </c>
      <c r="AW413" s="17" t="b">
        <f t="shared" ca="1" si="9421"/>
        <v>0</v>
      </c>
      <c r="AX413" s="14" t="b">
        <f t="array" aca="1" ref="AX413" ca="1">IF(H413,N413&gt;0,"")</f>
        <v>1</v>
      </c>
      <c r="AY413" s="17" t="str">
        <f t="shared" ca="1" si="9422"/>
        <v>C3:C35</v>
      </c>
      <c r="AZ413" s="17" t="b">
        <f t="array" aca="1" ref="AZ413" ca="1">IF(AY413&lt;&gt;"",SUM(1*ISERROR(MATCH(INDIRECT(AY413),INDIRECT(K413),0)))=0,"")</f>
        <v>0</v>
      </c>
      <c r="BA413" s="17" t="b">
        <f t="shared" ca="1" si="9423"/>
        <v>1</v>
      </c>
      <c r="BB413" s="17" t="b">
        <v>0</v>
      </c>
      <c r="BC413" s="17" t="b">
        <f t="shared" ca="1" si="9424"/>
        <v>0</v>
      </c>
      <c r="BD413" s="17" t="b">
        <f t="shared" ca="1" si="9425"/>
        <v>1</v>
      </c>
      <c r="BE413" s="17" t="str">
        <f t="shared" ca="1" si="9464"/>
        <v/>
      </c>
      <c r="BF413" s="17" t="b">
        <f t="shared" ca="1" si="9465"/>
        <v>0</v>
      </c>
      <c r="BG413" s="17" t="b">
        <f t="shared" ca="1" si="9426"/>
        <v>0</v>
      </c>
      <c r="BH413" s="17" t="b">
        <f t="shared" ca="1" si="9427"/>
        <v>1</v>
      </c>
      <c r="BI413" s="17">
        <f t="shared" ca="1" si="9428"/>
        <v>3</v>
      </c>
      <c r="BJ413" s="17" t="b">
        <f t="shared" ca="1" si="9429"/>
        <v>0</v>
      </c>
      <c r="BK413" s="17" t="str">
        <f t="shared" ca="1" si="9466"/>
        <v/>
      </c>
      <c r="BL413" s="17" t="str">
        <f t="shared" ca="1" si="9430"/>
        <v/>
      </c>
      <c r="BM413" s="17" t="str">
        <f t="shared" ca="1" si="9431"/>
        <v>L</v>
      </c>
      <c r="BN413" s="17" t="str">
        <f t="shared" ca="1" si="9432"/>
        <v>L</v>
      </c>
      <c r="BO413" s="17" t="str">
        <f t="shared" ca="1" si="9433"/>
        <v>N</v>
      </c>
      <c r="BP413" s="14" t="b">
        <f t="shared" ca="1" si="9434"/>
        <v>1</v>
      </c>
      <c r="BQ413" s="35"/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9435"/>
        <v/>
      </c>
      <c r="DE413" s="14" t="str">
        <f t="shared" ca="1" si="9436"/>
        <v/>
      </c>
      <c r="DF413" s="14" t="str">
        <f t="shared" ca="1" si="9437"/>
        <v/>
      </c>
      <c r="DG413" s="14" t="str">
        <f t="shared" ca="1" si="9438"/>
        <v/>
      </c>
      <c r="DH413" s="14" t="str">
        <f t="shared" ca="1" si="9439"/>
        <v/>
      </c>
      <c r="DI413" s="14" t="str">
        <f t="shared" ca="1" si="9440"/>
        <v/>
      </c>
      <c r="DJ413" s="14" t="str">
        <f t="shared" ca="1" si="9441"/>
        <v/>
      </c>
      <c r="DK413" s="14" t="str">
        <f t="shared" ca="1" si="9442"/>
        <v/>
      </c>
      <c r="DL413" s="14" t="str">
        <f t="shared" ca="1" si="9443"/>
        <v/>
      </c>
      <c r="DM413" s="14" t="str">
        <f t="shared" ca="1" si="9444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9445"/>
        <v/>
      </c>
      <c r="DP413" s="14" t="str">
        <f t="shared" ca="1" si="9446"/>
        <v/>
      </c>
      <c r="DQ413" s="14" t="str">
        <f t="shared" ca="1" si="9447"/>
        <v/>
      </c>
      <c r="DR413" s="14" t="str">
        <f t="shared" ca="1" si="9448"/>
        <v/>
      </c>
      <c r="DS413" s="14" t="str">
        <f t="shared" ca="1" si="9449"/>
        <v/>
      </c>
      <c r="DZ413" s="14" t="b">
        <f t="shared" ca="1" si="9450"/>
        <v>0</v>
      </c>
      <c r="EA413" s="14" t="str">
        <f t="shared" ca="1" si="9451"/>
        <v>Which family member 3 had died (q_106_3a)</v>
      </c>
      <c r="EB413" s="14" t="str">
        <f t="shared" ca="1" si="9452"/>
        <v xml:space="preserve">Values must be numeric. </v>
      </c>
      <c r="EC413" s="14" t="str">
        <f t="shared" ca="1" si="9453"/>
        <v xml:space="preserve">Which family member 3 had died (q_106_3a): Values must be numeric. </v>
      </c>
      <c r="ED413" s="14" t="str">
        <f t="shared" ca="1" si="9454"/>
        <v/>
      </c>
      <c r="EE413" s="14" t="str">
        <f t="shared" ca="1" si="9455"/>
        <v>Values must be numeric</v>
      </c>
      <c r="EF413" s="14" t="str">
        <f t="shared" ca="1" si="9456"/>
        <v/>
      </c>
      <c r="EG413" s="14" t="str">
        <f t="shared" ca="1" si="9457"/>
        <v/>
      </c>
      <c r="EM413" s="14" t="b">
        <f t="shared" ca="1" si="9458"/>
        <v>1</v>
      </c>
      <c r="EN413" s="14">
        <f t="shared" ca="1" si="9459"/>
        <v>387</v>
      </c>
      <c r="EO413" s="14" t="str">
        <f t="shared" ca="1" si="9460"/>
        <v>q_106_3a</v>
      </c>
      <c r="EP413" s="14" t="str">
        <f t="shared" ca="1" si="9461"/>
        <v xml:space="preserve">Which family member 3 had died (q_106_3a): Values must be numeric. </v>
      </c>
      <c r="EQ413" s="14" t="str">
        <f t="shared" ca="1" si="9462"/>
        <v/>
      </c>
    </row>
    <row r="414" spans="2:147" s="14" customFormat="1">
      <c r="B414" s="14" t="str">
        <f t="shared" ca="1" si="9392"/>
        <v/>
      </c>
      <c r="C414" s="14">
        <f t="shared" ca="1" si="9393"/>
        <v>388</v>
      </c>
      <c r="D414" s="14">
        <f t="shared" si="9394"/>
        <v>412</v>
      </c>
      <c r="E414" s="14" t="str">
        <f t="shared" ca="1" si="9395"/>
        <v>N</v>
      </c>
      <c r="F414" s="14" t="str">
        <f t="shared" ca="1" si="9396"/>
        <v>q_106_3b</v>
      </c>
      <c r="G414" s="14" t="str">
        <f t="shared" ca="1" si="9397"/>
        <v>What cause of death of family member 3</v>
      </c>
      <c r="H414" s="14" t="b">
        <f t="shared" ca="1" si="9398"/>
        <v>1</v>
      </c>
      <c r="I414" s="14" t="str">
        <f ca="1">IF($H414,ADDRESS(3,(D414+1)*2-1,4,,"["&amp;wew!$G$7&amp;"]"&amp;_sheetname_labels)&amp;":"&amp;ADDRESS(2+ster!$B$20,(D414+1)*2-1,4),"")</f>
        <v>[DBTemplate.xlsm]labels!AES3:AES725</v>
      </c>
      <c r="J414" s="14">
        <f t="array" aca="1" ref="J414" ca="1">IF(H414,MAX(0,MAX(IF(INDIRECT(I414)&lt;&gt;"",ROW(INDIRECT(I414)),""))-2),"")</f>
        <v>52</v>
      </c>
      <c r="K414" s="14" t="str">
        <f ca="1">IF($H414,IF($J414&gt;0,ADDRESS(3,(D414+1)*2-1,4,,"["&amp;wew!$G$7&amp;"]"&amp;_sheetname_labels)&amp;":"&amp;ADDRESS(2+J414,(D414+1)*2-1,4),""),"")</f>
        <v>[DBTemplate.xlsm]labels!AES3:AES54</v>
      </c>
      <c r="L414" s="14" t="str">
        <f ca="1">IF($H414,IF($J414&gt;0,ADDRESS(3,(D414+1)*2,4,,"["&amp;wew!$G$7&amp;"]"&amp;_sheetname_labels)&amp;":"&amp;ADDRESS(2+J414,(D414+1)*2,4),""),"")</f>
        <v>[DBTemplate.xlsm]labels!AET3:AET54</v>
      </c>
      <c r="M414" s="14">
        <f t="shared" ca="1" si="9399"/>
        <v>0</v>
      </c>
      <c r="N414" s="14">
        <f t="shared" ca="1" si="9400"/>
        <v>52</v>
      </c>
      <c r="O414" s="14" t="str">
        <f t="shared" ca="1" si="9401"/>
        <v>q_106_3b</v>
      </c>
      <c r="P414" s="14" t="str">
        <f t="shared" ca="1" si="9402"/>
        <v>What cause of death of family member 3</v>
      </c>
      <c r="Q414" s="14" t="str">
        <f ca="1">IF($BP414,ADDRESS(3,D414+1,4,,"["&amp;wew!$G$7&amp;"]"&amp;_sheetname_dataframe)&amp;":"&amp;ADDRESS(2+ster!$C$14,D414+1,4),"")</f>
        <v>[DBTemplate.xlsm]data_frame!OW3:OW3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9403"/>
        <v>0</v>
      </c>
      <c r="AA414" s="12" t="str">
        <f t="shared" ca="1" si="9404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9405"/>
        <v>1</v>
      </c>
      <c r="AE414" s="17" t="b">
        <f t="shared" ca="1" si="9406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9407"/>
        <v/>
      </c>
      <c r="AH414" s="17" t="b">
        <f t="shared" ca="1" si="9408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9409"/>
        <v/>
      </c>
      <c r="AK414" s="17" t="b">
        <f t="shared" ca="1" si="9410"/>
        <v>0</v>
      </c>
      <c r="AL414" s="17" t="b">
        <f t="shared" ca="1" si="9411"/>
        <v>0</v>
      </c>
      <c r="AM414" s="17" t="b">
        <f t="shared" ca="1" si="9412"/>
        <v>0</v>
      </c>
      <c r="AN414" s="17">
        <f t="shared" ca="1" si="9413"/>
        <v>0</v>
      </c>
      <c r="AO414" s="24" t="str">
        <f t="shared" ca="1" si="9414"/>
        <v/>
      </c>
      <c r="AP414" s="24" t="str">
        <f t="shared" ca="1" si="9415"/>
        <v/>
      </c>
      <c r="AQ414" s="17" t="b">
        <f t="shared" ca="1" si="9463"/>
        <v>0</v>
      </c>
      <c r="AR414" s="17" t="b">
        <f t="shared" ca="1" si="9416"/>
        <v>0</v>
      </c>
      <c r="AS414" s="17" t="b">
        <f t="shared" ca="1" si="9417"/>
        <v>0</v>
      </c>
      <c r="AT414" s="17" t="b">
        <f t="shared" ca="1" si="9418"/>
        <v>0</v>
      </c>
      <c r="AU414" s="17" t="b">
        <f t="shared" ca="1" si="9419"/>
        <v>1</v>
      </c>
      <c r="AV414" s="17" t="b">
        <f t="shared" ca="1" si="9420"/>
        <v>0</v>
      </c>
      <c r="AW414" s="17" t="b">
        <f t="shared" ca="1" si="9421"/>
        <v>0</v>
      </c>
      <c r="AX414" s="14" t="b">
        <f t="array" aca="1" ref="AX414" ca="1">IF(H414,N414&gt;0,"")</f>
        <v>1</v>
      </c>
      <c r="AY414" s="17" t="str">
        <f t="shared" ca="1" si="9422"/>
        <v>C3:C54</v>
      </c>
      <c r="AZ414" s="17" t="b">
        <f t="array" aca="1" ref="AZ414" ca="1">IF(AY414&lt;&gt;"",SUM(1*ISERROR(MATCH(INDIRECT(AY414),INDIRECT(K414),0)))=0,"")</f>
        <v>0</v>
      </c>
      <c r="BA414" s="17" t="b">
        <f t="shared" ca="1" si="9423"/>
        <v>1</v>
      </c>
      <c r="BB414" s="17" t="b">
        <v>0</v>
      </c>
      <c r="BC414" s="17" t="b">
        <f t="shared" ca="1" si="9424"/>
        <v>0</v>
      </c>
      <c r="BD414" s="17" t="b">
        <f t="shared" ca="1" si="9425"/>
        <v>1</v>
      </c>
      <c r="BE414" s="17" t="str">
        <f t="shared" ca="1" si="9464"/>
        <v/>
      </c>
      <c r="BF414" s="17" t="b">
        <f t="shared" ca="1" si="9465"/>
        <v>0</v>
      </c>
      <c r="BG414" s="17" t="b">
        <f t="shared" ca="1" si="9426"/>
        <v>0</v>
      </c>
      <c r="BH414" s="17" t="b">
        <f t="shared" ca="1" si="9427"/>
        <v>1</v>
      </c>
      <c r="BI414" s="17">
        <f t="shared" ca="1" si="9428"/>
        <v>3</v>
      </c>
      <c r="BJ414" s="17" t="b">
        <f t="shared" ca="1" si="9429"/>
        <v>0</v>
      </c>
      <c r="BK414" s="17" t="str">
        <f t="shared" ca="1" si="9466"/>
        <v/>
      </c>
      <c r="BL414" s="17" t="str">
        <f t="shared" ca="1" si="9430"/>
        <v/>
      </c>
      <c r="BM414" s="17" t="str">
        <f t="shared" ca="1" si="9431"/>
        <v>L</v>
      </c>
      <c r="BN414" s="17" t="str">
        <f t="shared" ca="1" si="9432"/>
        <v>L</v>
      </c>
      <c r="BO414" s="17" t="str">
        <f t="shared" ca="1" si="9433"/>
        <v>N</v>
      </c>
      <c r="BP414" s="14" t="b">
        <f t="shared" ca="1" si="9434"/>
        <v>1</v>
      </c>
      <c r="BQ414" s="35"/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9435"/>
        <v/>
      </c>
      <c r="DE414" s="14" t="str">
        <f t="shared" ca="1" si="9436"/>
        <v/>
      </c>
      <c r="DF414" s="14" t="str">
        <f t="shared" ca="1" si="9437"/>
        <v/>
      </c>
      <c r="DG414" s="14" t="str">
        <f t="shared" ca="1" si="9438"/>
        <v/>
      </c>
      <c r="DH414" s="14" t="str">
        <f t="shared" ca="1" si="9439"/>
        <v/>
      </c>
      <c r="DI414" s="14" t="str">
        <f t="shared" ca="1" si="9440"/>
        <v/>
      </c>
      <c r="DJ414" s="14" t="str">
        <f t="shared" ca="1" si="9441"/>
        <v/>
      </c>
      <c r="DK414" s="14" t="str">
        <f t="shared" ca="1" si="9442"/>
        <v/>
      </c>
      <c r="DL414" s="14" t="str">
        <f t="shared" ca="1" si="9443"/>
        <v/>
      </c>
      <c r="DM414" s="14" t="str">
        <f t="shared" ca="1" si="9444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9445"/>
        <v/>
      </c>
      <c r="DP414" s="14" t="str">
        <f t="shared" ca="1" si="9446"/>
        <v/>
      </c>
      <c r="DQ414" s="14" t="str">
        <f t="shared" ca="1" si="9447"/>
        <v/>
      </c>
      <c r="DR414" s="14" t="str">
        <f t="shared" ca="1" si="9448"/>
        <v/>
      </c>
      <c r="DS414" s="14" t="str">
        <f t="shared" ca="1" si="9449"/>
        <v/>
      </c>
      <c r="DZ414" s="14" t="b">
        <f t="shared" ca="1" si="9450"/>
        <v>0</v>
      </c>
      <c r="EA414" s="14" t="str">
        <f t="shared" ca="1" si="9451"/>
        <v>What cause of death of family member 3 (q_106_3b)</v>
      </c>
      <c r="EB414" s="14" t="str">
        <f t="shared" ca="1" si="9452"/>
        <v xml:space="preserve">Values must be numeric. </v>
      </c>
      <c r="EC414" s="14" t="str">
        <f t="shared" ca="1" si="9453"/>
        <v xml:space="preserve">What cause of death of family member 3 (q_106_3b): Values must be numeric. </v>
      </c>
      <c r="ED414" s="14" t="str">
        <f t="shared" ca="1" si="9454"/>
        <v/>
      </c>
      <c r="EE414" s="14" t="str">
        <f t="shared" ca="1" si="9455"/>
        <v>Values must be numeric</v>
      </c>
      <c r="EF414" s="14" t="str">
        <f t="shared" ca="1" si="9456"/>
        <v/>
      </c>
      <c r="EG414" s="14" t="str">
        <f t="shared" ca="1" si="9457"/>
        <v/>
      </c>
      <c r="EM414" s="14" t="b">
        <f t="shared" ca="1" si="9458"/>
        <v>1</v>
      </c>
      <c r="EN414" s="14">
        <f t="shared" ca="1" si="9459"/>
        <v>388</v>
      </c>
      <c r="EO414" s="14" t="str">
        <f t="shared" ca="1" si="9460"/>
        <v>q_106_3b</v>
      </c>
      <c r="EP414" s="14" t="str">
        <f t="shared" ca="1" si="9461"/>
        <v xml:space="preserve">What cause of death of family member 3 (q_106_3b): Values must be numeric. </v>
      </c>
      <c r="EQ414" s="14" t="str">
        <f t="shared" ca="1" si="9462"/>
        <v/>
      </c>
    </row>
    <row r="415" spans="2:147" s="14" customFormat="1">
      <c r="B415" s="14" t="str">
        <f t="shared" ca="1" si="9392"/>
        <v/>
      </c>
      <c r="C415" s="14">
        <f t="shared" ca="1" si="9393"/>
        <v>389</v>
      </c>
      <c r="D415" s="14">
        <f t="shared" si="9394"/>
        <v>413</v>
      </c>
      <c r="E415" s="14" t="str">
        <f t="shared" ca="1" si="9395"/>
        <v>I</v>
      </c>
      <c r="F415" s="14" t="str">
        <f t="shared" ca="1" si="9396"/>
        <v>q_106_3c</v>
      </c>
      <c r="G415" s="14" t="str">
        <f t="shared" ca="1" si="9397"/>
        <v>What other cause of death of family member 3</v>
      </c>
      <c r="H415" s="14" t="b">
        <f t="shared" ca="1" si="9398"/>
        <v>1</v>
      </c>
      <c r="I415" s="14" t="str">
        <f ca="1">IF($H415,ADDRESS(3,(D415+1)*2-1,4,,"["&amp;wew!$G$7&amp;"]"&amp;_sheetname_labels)&amp;":"&amp;ADDRESS(2+ster!$B$20,(D415+1)*2-1,4),"")</f>
        <v>[DBTemplate.xlsm]labels!AEU3:AEU725</v>
      </c>
      <c r="J415" s="14">
        <f t="array" aca="1" ref="J415" ca="1">IF(H415,MAX(0,MAX(IF(INDIRECT(I415)&lt;&gt;"",ROW(INDIRECT(I415)),""))-2),"")</f>
        <v>0</v>
      </c>
      <c r="K415" s="14" t="str">
        <f ca="1">IF($H415,IF($J415&gt;0,ADDRESS(3,(D415+1)*2-1,4,,"["&amp;wew!$G$7&amp;"]"&amp;_sheetname_labels)&amp;":"&amp;ADDRESS(2+J415,(D415+1)*2-1,4),""),"")</f>
        <v/>
      </c>
      <c r="L415" s="14" t="str">
        <f ca="1">IF($H415,IF($J415&gt;0,ADDRESS(3,(D415+1)*2,4,,"["&amp;wew!$G$7&amp;"]"&amp;_sheetname_labels)&amp;":"&amp;ADDRESS(2+J415,(D415+1)*2,4),""),"")</f>
        <v/>
      </c>
      <c r="M415" s="14">
        <f t="shared" ca="1" si="9399"/>
        <v>0</v>
      </c>
      <c r="N415" s="14">
        <f t="shared" ca="1" si="9400"/>
        <v>0</v>
      </c>
      <c r="O415" s="14" t="str">
        <f t="shared" ca="1" si="9401"/>
        <v>q_106_3c</v>
      </c>
      <c r="P415" s="14" t="str">
        <f t="shared" ca="1" si="9402"/>
        <v>What other cause of death of family member 3</v>
      </c>
      <c r="Q415" s="14" t="str">
        <f ca="1">IF($BP415,ADDRESS(3,D415+1,4,,"["&amp;wew!$G$7&amp;"]"&amp;_sheetname_dataframe)&amp;":"&amp;ADDRESS(2+ster!$C$14,D415+1,4),"")</f>
        <v>[DBTemplate.xlsm]data_frame!OX3:OX3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9403"/>
        <v>0</v>
      </c>
      <c r="AA415" s="12" t="str">
        <f t="shared" ca="1" si="9404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9405"/>
        <v>1</v>
      </c>
      <c r="AE415" s="17" t="b">
        <f t="shared" ca="1" si="9406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9407"/>
        <v/>
      </c>
      <c r="AH415" s="17" t="b">
        <f t="shared" ca="1" si="9408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9409"/>
        <v/>
      </c>
      <c r="AK415" s="17" t="b">
        <f t="shared" ca="1" si="9410"/>
        <v>0</v>
      </c>
      <c r="AL415" s="17" t="b">
        <f t="shared" ca="1" si="9411"/>
        <v>0</v>
      </c>
      <c r="AM415" s="17" t="b">
        <f t="shared" ca="1" si="9412"/>
        <v>0</v>
      </c>
      <c r="AN415" s="17">
        <f t="shared" ca="1" si="9413"/>
        <v>0</v>
      </c>
      <c r="AO415" s="24" t="str">
        <f t="shared" ca="1" si="9414"/>
        <v/>
      </c>
      <c r="AP415" s="24" t="str">
        <f t="shared" ca="1" si="9415"/>
        <v/>
      </c>
      <c r="AQ415" s="17" t="b">
        <f t="shared" ca="1" si="9463"/>
        <v>0</v>
      </c>
      <c r="AR415" s="17" t="b">
        <f t="shared" ca="1" si="9416"/>
        <v>0</v>
      </c>
      <c r="AS415" s="17" t="b">
        <f t="shared" ca="1" si="9417"/>
        <v>0</v>
      </c>
      <c r="AT415" s="17" t="b">
        <f t="shared" ca="1" si="9418"/>
        <v>1</v>
      </c>
      <c r="AU415" s="17" t="b">
        <f t="shared" ca="1" si="9419"/>
        <v>0</v>
      </c>
      <c r="AV415" s="17" t="b">
        <f t="shared" ca="1" si="9420"/>
        <v>0</v>
      </c>
      <c r="AW415" s="17" t="b">
        <f t="shared" ca="1" si="9421"/>
        <v>0</v>
      </c>
      <c r="AX415" s="14" t="b">
        <f t="array" aca="1" ref="AX415" ca="1">IF(H415,N415&gt;0,"")</f>
        <v>0</v>
      </c>
      <c r="AY415" s="17" t="str">
        <f t="shared" ca="1" si="9422"/>
        <v/>
      </c>
      <c r="AZ415" s="17" t="str">
        <f t="array" aca="1" ref="AZ415" ca="1">IF(AY415&lt;&gt;"",SUM(1*ISERROR(MATCH(INDIRECT(AY415),INDIRECT(K415),0)))=0,"")</f>
        <v/>
      </c>
      <c r="BA415" s="17" t="b">
        <f t="shared" ca="1" si="9423"/>
        <v>0</v>
      </c>
      <c r="BB415" s="17" t="b">
        <v>0</v>
      </c>
      <c r="BC415" s="17" t="str">
        <f t="shared" ca="1" si="9424"/>
        <v/>
      </c>
      <c r="BD415" s="17" t="str">
        <f t="shared" ca="1" si="9425"/>
        <v/>
      </c>
      <c r="BE415" s="17" t="b">
        <f t="shared" ca="1" si="9464"/>
        <v>0</v>
      </c>
      <c r="BF415" s="17" t="str">
        <f t="shared" ca="1" si="9465"/>
        <v/>
      </c>
      <c r="BG415" s="17" t="str">
        <f t="shared" ca="1" si="9426"/>
        <v/>
      </c>
      <c r="BH415" s="17" t="str">
        <f t="shared" ca="1" si="9427"/>
        <v/>
      </c>
      <c r="BI415" s="17" t="str">
        <f t="shared" ca="1" si="9428"/>
        <v/>
      </c>
      <c r="BJ415" s="17" t="b">
        <f t="shared" ca="1" si="9429"/>
        <v>0</v>
      </c>
      <c r="BK415" s="17" t="str">
        <f t="shared" ca="1" si="9466"/>
        <v/>
      </c>
      <c r="BL415" s="17" t="str">
        <f t="shared" ca="1" si="9430"/>
        <v/>
      </c>
      <c r="BM415" s="17" t="str">
        <f t="shared" ca="1" si="9431"/>
        <v>S</v>
      </c>
      <c r="BN415" s="17" t="str">
        <f t="shared" ca="1" si="9432"/>
        <v>S</v>
      </c>
      <c r="BO415" s="17" t="str">
        <f t="shared" ca="1" si="9433"/>
        <v>N</v>
      </c>
      <c r="BP415" s="14" t="b">
        <f t="shared" ca="1" si="9434"/>
        <v>1</v>
      </c>
      <c r="BQ415" s="35"/>
      <c r="BU415" s="14" t="s">
        <v>386</v>
      </c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9435"/>
        <v/>
      </c>
      <c r="DE415" s="14" t="str">
        <f t="shared" ca="1" si="9436"/>
        <v/>
      </c>
      <c r="DF415" s="14" t="str">
        <f t="shared" ca="1" si="9437"/>
        <v/>
      </c>
      <c r="DG415" s="14" t="str">
        <f t="shared" ca="1" si="9438"/>
        <v/>
      </c>
      <c r="DH415" s="14" t="str">
        <f t="shared" ca="1" si="9439"/>
        <v/>
      </c>
      <c r="DI415" s="14" t="str">
        <f t="shared" ca="1" si="9440"/>
        <v/>
      </c>
      <c r="DJ415" s="14" t="str">
        <f t="shared" ca="1" si="9441"/>
        <v/>
      </c>
      <c r="DK415" s="14" t="str">
        <f t="shared" ca="1" si="9442"/>
        <v/>
      </c>
      <c r="DL415" s="14" t="str">
        <f t="shared" ca="1" si="9443"/>
        <v/>
      </c>
      <c r="DM415" s="14" t="str">
        <f t="shared" ca="1" si="9444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9445"/>
        <v/>
      </c>
      <c r="DP415" s="14" t="str">
        <f t="shared" ca="1" si="9446"/>
        <v/>
      </c>
      <c r="DQ415" s="14" t="str">
        <f t="shared" ca="1" si="9447"/>
        <v/>
      </c>
      <c r="DR415" s="14" t="str">
        <f t="shared" ca="1" si="9448"/>
        <v/>
      </c>
      <c r="DS415" s="14" t="str">
        <f t="shared" ca="1" si="9449"/>
        <v/>
      </c>
      <c r="DZ415" s="14" t="b">
        <f t="shared" ca="1" si="9450"/>
        <v>0</v>
      </c>
      <c r="EA415" s="14" t="str">
        <f t="shared" ca="1" si="9451"/>
        <v/>
      </c>
      <c r="EB415" s="14" t="str">
        <f t="shared" ca="1" si="9452"/>
        <v/>
      </c>
      <c r="EC415" s="14" t="str">
        <f t="shared" ca="1" si="9453"/>
        <v/>
      </c>
      <c r="ED415" s="14" t="str">
        <f t="shared" ca="1" si="9454"/>
        <v/>
      </c>
      <c r="EE415" s="14" t="str">
        <f t="shared" ca="1" si="9455"/>
        <v/>
      </c>
      <c r="EF415" s="14" t="str">
        <f t="shared" ca="1" si="9456"/>
        <v/>
      </c>
      <c r="EG415" s="14" t="str">
        <f t="shared" ca="1" si="9457"/>
        <v/>
      </c>
      <c r="EM415" s="14" t="b">
        <f t="shared" ca="1" si="9458"/>
        <v>0</v>
      </c>
      <c r="EN415" s="14" t="str">
        <f t="shared" ca="1" si="9459"/>
        <v/>
      </c>
      <c r="EO415" s="14" t="str">
        <f t="shared" ca="1" si="9460"/>
        <v/>
      </c>
      <c r="EP415" s="14" t="str">
        <f t="shared" ca="1" si="9461"/>
        <v/>
      </c>
      <c r="EQ415" s="14" t="str">
        <f t="shared" ca="1" si="9462"/>
        <v/>
      </c>
    </row>
    <row r="416" spans="2:147" s="14" customFormat="1">
      <c r="B416" s="14" t="str">
        <f t="shared" ca="1" si="9392"/>
        <v/>
      </c>
      <c r="C416" s="14">
        <f t="shared" ca="1" si="9393"/>
        <v>390</v>
      </c>
      <c r="D416" s="14">
        <f t="shared" si="9394"/>
        <v>414</v>
      </c>
      <c r="E416" s="14" t="str">
        <f t="shared" ca="1" si="9395"/>
        <v>I</v>
      </c>
      <c r="F416" s="14" t="str">
        <f t="shared" ca="1" si="9396"/>
        <v>q_106_3d</v>
      </c>
      <c r="G416" s="14" t="str">
        <f t="shared" ca="1" si="9397"/>
        <v>Age of family member 3 at the moment of death</v>
      </c>
      <c r="H416" s="14" t="b">
        <f t="shared" ca="1" si="9398"/>
        <v>1</v>
      </c>
      <c r="I416" s="14" t="str">
        <f ca="1">IF($H416,ADDRESS(3,(D416+1)*2-1,4,,"["&amp;wew!$G$7&amp;"]"&amp;_sheetname_labels)&amp;":"&amp;ADDRESS(2+ster!$B$20,(D416+1)*2-1,4),"")</f>
        <v>[DBTemplate.xlsm]labels!AEW3:AEW725</v>
      </c>
      <c r="J416" s="14">
        <f t="array" aca="1" ref="J416" ca="1">IF(H416,MAX(0,MAX(IF(INDIRECT(I416)&lt;&gt;"",ROW(INDIRECT(I416)),""))-2),"")</f>
        <v>0</v>
      </c>
      <c r="K416" s="14" t="str">
        <f ca="1">IF($H416,IF($J416&gt;0,ADDRESS(3,(D416+1)*2-1,4,,"["&amp;wew!$G$7&amp;"]"&amp;_sheetname_labels)&amp;":"&amp;ADDRESS(2+J416,(D416+1)*2-1,4),""),"")</f>
        <v/>
      </c>
      <c r="L416" s="14" t="str">
        <f ca="1">IF($H416,IF($J416&gt;0,ADDRESS(3,(D416+1)*2,4,,"["&amp;wew!$G$7&amp;"]"&amp;_sheetname_labels)&amp;":"&amp;ADDRESS(2+J416,(D416+1)*2,4),""),"")</f>
        <v/>
      </c>
      <c r="M416" s="14">
        <f t="shared" ca="1" si="9399"/>
        <v>0</v>
      </c>
      <c r="N416" s="14">
        <f t="shared" ca="1" si="9400"/>
        <v>0</v>
      </c>
      <c r="O416" s="14" t="str">
        <f t="shared" ca="1" si="9401"/>
        <v>q_106_3d</v>
      </c>
      <c r="P416" s="14" t="str">
        <f t="shared" ca="1" si="9402"/>
        <v>Age of family member 3 at the moment of death</v>
      </c>
      <c r="Q416" s="14" t="str">
        <f ca="1">IF($BP416,ADDRESS(3,D416+1,4,,"["&amp;wew!$G$7&amp;"]"&amp;_sheetname_dataframe)&amp;":"&amp;ADDRESS(2+ster!$C$14,D416+1,4),"")</f>
        <v>[DBTemplate.xlsm]data_frame!OY3:OY3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9403"/>
        <v>0</v>
      </c>
      <c r="AA416" s="12" t="str">
        <f t="shared" ca="1" si="9404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9405"/>
        <v>1</v>
      </c>
      <c r="AE416" s="17" t="b">
        <f t="shared" ca="1" si="9406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9407"/>
        <v/>
      </c>
      <c r="AH416" s="17" t="b">
        <f t="shared" ca="1" si="9408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9409"/>
        <v/>
      </c>
      <c r="AK416" s="17" t="b">
        <f t="shared" ca="1" si="9410"/>
        <v>0</v>
      </c>
      <c r="AL416" s="17" t="b">
        <f t="shared" ca="1" si="9411"/>
        <v>0</v>
      </c>
      <c r="AM416" s="17" t="b">
        <f t="shared" ca="1" si="9412"/>
        <v>1</v>
      </c>
      <c r="AN416" s="17">
        <f t="shared" ca="1" si="9413"/>
        <v>0</v>
      </c>
      <c r="AO416" s="24" t="str">
        <f t="shared" ca="1" si="9414"/>
        <v/>
      </c>
      <c r="AP416" s="24" t="str">
        <f t="shared" ca="1" si="9415"/>
        <v/>
      </c>
      <c r="AQ416" s="17" t="b">
        <f t="shared" ca="1" si="9463"/>
        <v>0</v>
      </c>
      <c r="AR416" s="17" t="b">
        <f t="shared" ca="1" si="9416"/>
        <v>0</v>
      </c>
      <c r="AS416" s="17" t="b">
        <f t="shared" ca="1" si="9417"/>
        <v>0</v>
      </c>
      <c r="AT416" s="17" t="b">
        <f t="shared" ca="1" si="9418"/>
        <v>0</v>
      </c>
      <c r="AU416" s="17" t="b">
        <f t="shared" ca="1" si="9419"/>
        <v>1</v>
      </c>
      <c r="AV416" s="17" t="b">
        <f t="shared" ca="1" si="9420"/>
        <v>0</v>
      </c>
      <c r="AW416" s="17" t="b">
        <f t="shared" ca="1" si="9421"/>
        <v>0</v>
      </c>
      <c r="AX416" s="14" t="b">
        <f t="array" aca="1" ref="AX416" ca="1">IF(H416,N416&gt;0,"")</f>
        <v>0</v>
      </c>
      <c r="AY416" s="17" t="str">
        <f t="shared" ca="1" si="9422"/>
        <v/>
      </c>
      <c r="AZ416" s="17" t="str">
        <f t="array" aca="1" ref="AZ416" ca="1">IF(AY416&lt;&gt;"",SUM(1*ISERROR(MATCH(INDIRECT(AY416),INDIRECT(K416),0)))=0,"")</f>
        <v/>
      </c>
      <c r="BA416" s="17" t="b">
        <f t="shared" ca="1" si="9423"/>
        <v>0</v>
      </c>
      <c r="BB416" s="17" t="b">
        <v>0</v>
      </c>
      <c r="BC416" s="17" t="str">
        <f t="shared" ca="1" si="9424"/>
        <v/>
      </c>
      <c r="BD416" s="17" t="str">
        <f t="shared" ca="1" si="9425"/>
        <v/>
      </c>
      <c r="BE416" s="17" t="b">
        <f t="shared" ca="1" si="9464"/>
        <v>0</v>
      </c>
      <c r="BF416" s="17" t="str">
        <f t="shared" ca="1" si="9465"/>
        <v/>
      </c>
      <c r="BG416" s="17" t="str">
        <f t="shared" ca="1" si="9426"/>
        <v/>
      </c>
      <c r="BH416" s="17" t="str">
        <f t="shared" ca="1" si="9427"/>
        <v/>
      </c>
      <c r="BI416" s="17" t="str">
        <f t="shared" ca="1" si="9428"/>
        <v/>
      </c>
      <c r="BJ416" s="17" t="b">
        <f t="shared" ca="1" si="9429"/>
        <v>0</v>
      </c>
      <c r="BK416" s="17" t="b">
        <f t="shared" ca="1" si="9466"/>
        <v>1</v>
      </c>
      <c r="BL416" s="17" t="b">
        <f t="shared" ca="1" si="9430"/>
        <v>0</v>
      </c>
      <c r="BM416" s="17" t="str">
        <f t="shared" ca="1" si="9431"/>
        <v>I</v>
      </c>
      <c r="BN416" s="17" t="str">
        <f t="shared" ca="1" si="9432"/>
        <v>I</v>
      </c>
      <c r="BO416" s="17" t="str">
        <f t="shared" ca="1" si="9433"/>
        <v>I</v>
      </c>
      <c r="BP416" s="14" t="b">
        <f t="shared" ca="1" si="9434"/>
        <v>1</v>
      </c>
      <c r="BQ416" s="35"/>
      <c r="BU416" s="14" t="s">
        <v>387</v>
      </c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9435"/>
        <v/>
      </c>
      <c r="DE416" s="14" t="str">
        <f t="shared" ca="1" si="9436"/>
        <v/>
      </c>
      <c r="DF416" s="14" t="str">
        <f t="shared" ca="1" si="9437"/>
        <v/>
      </c>
      <c r="DG416" s="14" t="str">
        <f t="shared" ca="1" si="9438"/>
        <v/>
      </c>
      <c r="DH416" s="14" t="str">
        <f t="shared" ca="1" si="9439"/>
        <v/>
      </c>
      <c r="DI416" s="14" t="str">
        <f t="shared" ca="1" si="9440"/>
        <v/>
      </c>
      <c r="DJ416" s="14" t="str">
        <f t="shared" ca="1" si="9441"/>
        <v/>
      </c>
      <c r="DK416" s="14" t="str">
        <f t="shared" ca="1" si="9442"/>
        <v/>
      </c>
      <c r="DL416" s="14" t="str">
        <f t="shared" ca="1" si="9443"/>
        <v/>
      </c>
      <c r="DM416" s="14" t="str">
        <f t="shared" ca="1" si="9444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9445"/>
        <v/>
      </c>
      <c r="DP416" s="14" t="str">
        <f t="shared" ca="1" si="9446"/>
        <v/>
      </c>
      <c r="DQ416" s="14" t="str">
        <f t="shared" ca="1" si="9447"/>
        <v/>
      </c>
      <c r="DR416" s="14" t="str">
        <f t="shared" ca="1" si="9448"/>
        <v/>
      </c>
      <c r="DS416" s="14" t="str">
        <f t="shared" ca="1" si="9449"/>
        <v/>
      </c>
      <c r="DZ416" s="14" t="b">
        <f t="shared" ca="1" si="9450"/>
        <v>0</v>
      </c>
      <c r="EA416" s="14" t="str">
        <f t="shared" ca="1" si="9451"/>
        <v>Age of family member 3 at the moment of death (q_106_3d)</v>
      </c>
      <c r="EB416" s="14" t="str">
        <f t="shared" ca="1" si="9452"/>
        <v xml:space="preserve">Values must be numeric. </v>
      </c>
      <c r="EC416" s="14" t="str">
        <f t="shared" ca="1" si="9453"/>
        <v xml:space="preserve">Age of family member 3 at the moment of death (q_106_3d): Values must be numeric. </v>
      </c>
      <c r="ED416" s="14" t="str">
        <f t="shared" ca="1" si="9454"/>
        <v/>
      </c>
      <c r="EE416" s="14" t="str">
        <f t="shared" ca="1" si="9455"/>
        <v>Values must be numeric</v>
      </c>
      <c r="EF416" s="14" t="str">
        <f t="shared" ca="1" si="9456"/>
        <v/>
      </c>
      <c r="EG416" s="14" t="str">
        <f t="shared" ca="1" si="9457"/>
        <v/>
      </c>
      <c r="EM416" s="14" t="b">
        <f t="shared" ca="1" si="9458"/>
        <v>1</v>
      </c>
      <c r="EN416" s="14">
        <f t="shared" ca="1" si="9459"/>
        <v>390</v>
      </c>
      <c r="EO416" s="14" t="str">
        <f t="shared" ca="1" si="9460"/>
        <v>q_106_3d</v>
      </c>
      <c r="EP416" s="14" t="str">
        <f t="shared" ca="1" si="9461"/>
        <v xml:space="preserve">Age of family member 3 at the moment of death (q_106_3d): Values must be numeric. </v>
      </c>
      <c r="EQ416" s="14" t="str">
        <f t="shared" ca="1" si="9462"/>
        <v/>
      </c>
    </row>
    <row r="417" spans="2:147" s="14" customFormat="1">
      <c r="B417" s="14" t="str">
        <f t="shared" ca="1" si="9392"/>
        <v/>
      </c>
      <c r="C417" s="14">
        <f t="shared" ca="1" si="9393"/>
        <v>391</v>
      </c>
      <c r="D417" s="14">
        <f t="shared" si="9394"/>
        <v>415</v>
      </c>
      <c r="E417" s="14" t="str">
        <f t="shared" ca="1" si="9395"/>
        <v>N</v>
      </c>
      <c r="F417" s="14" t="str">
        <f t="shared" ca="1" si="9396"/>
        <v>q_106_4a</v>
      </c>
      <c r="G417" s="14" t="str">
        <f t="shared" ca="1" si="9397"/>
        <v>Which family member 4 had died</v>
      </c>
      <c r="H417" s="14" t="b">
        <f t="shared" ca="1" si="9398"/>
        <v>1</v>
      </c>
      <c r="I417" s="14" t="str">
        <f ca="1">IF($H417,ADDRESS(3,(D417+1)*2-1,4,,"["&amp;wew!$G$7&amp;"]"&amp;_sheetname_labels)&amp;":"&amp;ADDRESS(2+ster!$B$20,(D417+1)*2-1,4),"")</f>
        <v>[DBTemplate.xlsm]labels!AEY3:AEY725</v>
      </c>
      <c r="J417" s="14">
        <f t="array" aca="1" ref="J417" ca="1">IF(H417,MAX(0,MAX(IF(INDIRECT(I417)&lt;&gt;"",ROW(INDIRECT(I417)),""))-2),"")</f>
        <v>33</v>
      </c>
      <c r="K417" s="14" t="str">
        <f ca="1">IF($H417,IF($J417&gt;0,ADDRESS(3,(D417+1)*2-1,4,,"["&amp;wew!$G$7&amp;"]"&amp;_sheetname_labels)&amp;":"&amp;ADDRESS(2+J417,(D417+1)*2-1,4),""),"")</f>
        <v>[DBTemplate.xlsm]labels!AEY3:AEY35</v>
      </c>
      <c r="L417" s="14" t="str">
        <f ca="1">IF($H417,IF($J417&gt;0,ADDRESS(3,(D417+1)*2,4,,"["&amp;wew!$G$7&amp;"]"&amp;_sheetname_labels)&amp;":"&amp;ADDRESS(2+J417,(D417+1)*2,4),""),"")</f>
        <v>[DBTemplate.xlsm]labels!AEZ3:AEZ35</v>
      </c>
      <c r="M417" s="14">
        <f t="shared" ca="1" si="9399"/>
        <v>0</v>
      </c>
      <c r="N417" s="14">
        <f t="shared" ca="1" si="9400"/>
        <v>33</v>
      </c>
      <c r="O417" s="14" t="str">
        <f t="shared" ca="1" si="9401"/>
        <v>q_106_4a</v>
      </c>
      <c r="P417" s="14" t="str">
        <f t="shared" ca="1" si="9402"/>
        <v>Which family member 4 had died</v>
      </c>
      <c r="Q417" s="14" t="str">
        <f ca="1">IF($BP417,ADDRESS(3,D417+1,4,,"["&amp;wew!$G$7&amp;"]"&amp;_sheetname_dataframe)&amp;":"&amp;ADDRESS(2+ster!$C$14,D417+1,4),"")</f>
        <v>[DBTemplate.xlsm]data_frame!OZ3:OZ3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9403"/>
        <v>0</v>
      </c>
      <c r="AA417" s="12" t="str">
        <f t="shared" ca="1" si="9404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9405"/>
        <v>1</v>
      </c>
      <c r="AE417" s="17" t="b">
        <f t="shared" ca="1" si="9406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9407"/>
        <v/>
      </c>
      <c r="AH417" s="17" t="b">
        <f t="shared" ca="1" si="9408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9409"/>
        <v/>
      </c>
      <c r="AK417" s="17" t="b">
        <f t="shared" ca="1" si="9410"/>
        <v>0</v>
      </c>
      <c r="AL417" s="17" t="b">
        <f t="shared" ca="1" si="9411"/>
        <v>0</v>
      </c>
      <c r="AM417" s="17" t="b">
        <f t="shared" ca="1" si="9412"/>
        <v>0</v>
      </c>
      <c r="AN417" s="17">
        <f t="shared" ca="1" si="9413"/>
        <v>0</v>
      </c>
      <c r="AO417" s="24" t="str">
        <f t="shared" ca="1" si="9414"/>
        <v/>
      </c>
      <c r="AP417" s="24" t="str">
        <f t="shared" ca="1" si="9415"/>
        <v/>
      </c>
      <c r="AQ417" s="17" t="b">
        <f t="shared" ca="1" si="9463"/>
        <v>0</v>
      </c>
      <c r="AR417" s="17" t="b">
        <f t="shared" ca="1" si="9416"/>
        <v>0</v>
      </c>
      <c r="AS417" s="17" t="b">
        <f t="shared" ca="1" si="9417"/>
        <v>0</v>
      </c>
      <c r="AT417" s="17" t="b">
        <f t="shared" ca="1" si="9418"/>
        <v>0</v>
      </c>
      <c r="AU417" s="17" t="b">
        <f t="shared" ca="1" si="9419"/>
        <v>1</v>
      </c>
      <c r="AV417" s="17" t="b">
        <f t="shared" ca="1" si="9420"/>
        <v>0</v>
      </c>
      <c r="AW417" s="17" t="b">
        <f t="shared" ca="1" si="9421"/>
        <v>0</v>
      </c>
      <c r="AX417" s="14" t="b">
        <f t="array" aca="1" ref="AX417" ca="1">IF(H417,N417&gt;0,"")</f>
        <v>1</v>
      </c>
      <c r="AY417" s="17" t="str">
        <f t="shared" ca="1" si="9422"/>
        <v>C3:C35</v>
      </c>
      <c r="AZ417" s="17" t="b">
        <f t="array" aca="1" ref="AZ417" ca="1">IF(AY417&lt;&gt;"",SUM(1*ISERROR(MATCH(INDIRECT(AY417),INDIRECT(K417),0)))=0,"")</f>
        <v>0</v>
      </c>
      <c r="BA417" s="17" t="b">
        <f t="shared" ca="1" si="9423"/>
        <v>1</v>
      </c>
      <c r="BB417" s="17" t="b">
        <v>0</v>
      </c>
      <c r="BC417" s="17" t="b">
        <f t="shared" ca="1" si="9424"/>
        <v>0</v>
      </c>
      <c r="BD417" s="17" t="b">
        <f t="shared" ca="1" si="9425"/>
        <v>1</v>
      </c>
      <c r="BE417" s="17" t="str">
        <f t="shared" ca="1" si="9464"/>
        <v/>
      </c>
      <c r="BF417" s="17" t="b">
        <f t="shared" ca="1" si="9465"/>
        <v>0</v>
      </c>
      <c r="BG417" s="17" t="b">
        <f t="shared" ca="1" si="9426"/>
        <v>0</v>
      </c>
      <c r="BH417" s="17" t="b">
        <f t="shared" ca="1" si="9427"/>
        <v>1</v>
      </c>
      <c r="BI417" s="17">
        <f t="shared" ca="1" si="9428"/>
        <v>3</v>
      </c>
      <c r="BJ417" s="17" t="b">
        <f t="shared" ca="1" si="9429"/>
        <v>0</v>
      </c>
      <c r="BK417" s="17" t="str">
        <f t="shared" ca="1" si="9466"/>
        <v/>
      </c>
      <c r="BL417" s="17" t="str">
        <f t="shared" ca="1" si="9430"/>
        <v/>
      </c>
      <c r="BM417" s="17" t="str">
        <f t="shared" ca="1" si="9431"/>
        <v>L</v>
      </c>
      <c r="BN417" s="17" t="str">
        <f t="shared" ca="1" si="9432"/>
        <v>L</v>
      </c>
      <c r="BO417" s="17" t="str">
        <f t="shared" ca="1" si="9433"/>
        <v>N</v>
      </c>
      <c r="BP417" s="14" t="b">
        <f t="shared" ca="1" si="9434"/>
        <v>1</v>
      </c>
      <c r="BQ417" s="35"/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9435"/>
        <v/>
      </c>
      <c r="DE417" s="14" t="str">
        <f t="shared" ca="1" si="9436"/>
        <v/>
      </c>
      <c r="DF417" s="14" t="str">
        <f t="shared" ca="1" si="9437"/>
        <v/>
      </c>
      <c r="DG417" s="14" t="str">
        <f t="shared" ca="1" si="9438"/>
        <v/>
      </c>
      <c r="DH417" s="14" t="str">
        <f t="shared" ca="1" si="9439"/>
        <v/>
      </c>
      <c r="DI417" s="14" t="str">
        <f t="shared" ca="1" si="9440"/>
        <v/>
      </c>
      <c r="DJ417" s="14" t="str">
        <f t="shared" ca="1" si="9441"/>
        <v/>
      </c>
      <c r="DK417" s="14" t="str">
        <f t="shared" ca="1" si="9442"/>
        <v/>
      </c>
      <c r="DL417" s="14" t="str">
        <f t="shared" ca="1" si="9443"/>
        <v/>
      </c>
      <c r="DM417" s="14" t="str">
        <f t="shared" ca="1" si="9444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9445"/>
        <v/>
      </c>
      <c r="DP417" s="14" t="str">
        <f t="shared" ca="1" si="9446"/>
        <v/>
      </c>
      <c r="DQ417" s="14" t="str">
        <f t="shared" ca="1" si="9447"/>
        <v/>
      </c>
      <c r="DR417" s="14" t="str">
        <f t="shared" ca="1" si="9448"/>
        <v/>
      </c>
      <c r="DS417" s="14" t="str">
        <f t="shared" ca="1" si="9449"/>
        <v/>
      </c>
      <c r="DZ417" s="14" t="b">
        <f t="shared" ca="1" si="9450"/>
        <v>0</v>
      </c>
      <c r="EA417" s="14" t="str">
        <f t="shared" ca="1" si="9451"/>
        <v>Which family member 4 had died (q_106_4a)</v>
      </c>
      <c r="EB417" s="14" t="str">
        <f t="shared" ca="1" si="9452"/>
        <v xml:space="preserve">Values must be numeric. </v>
      </c>
      <c r="EC417" s="14" t="str">
        <f t="shared" ca="1" si="9453"/>
        <v xml:space="preserve">Which family member 4 had died (q_106_4a): Values must be numeric. </v>
      </c>
      <c r="ED417" s="14" t="str">
        <f t="shared" ca="1" si="9454"/>
        <v/>
      </c>
      <c r="EE417" s="14" t="str">
        <f t="shared" ca="1" si="9455"/>
        <v>Values must be numeric</v>
      </c>
      <c r="EF417" s="14" t="str">
        <f t="shared" ca="1" si="9456"/>
        <v/>
      </c>
      <c r="EG417" s="14" t="str">
        <f t="shared" ca="1" si="9457"/>
        <v/>
      </c>
      <c r="EM417" s="14" t="b">
        <f t="shared" ca="1" si="9458"/>
        <v>1</v>
      </c>
      <c r="EN417" s="14">
        <f t="shared" ca="1" si="9459"/>
        <v>391</v>
      </c>
      <c r="EO417" s="14" t="str">
        <f t="shared" ca="1" si="9460"/>
        <v>q_106_4a</v>
      </c>
      <c r="EP417" s="14" t="str">
        <f t="shared" ca="1" si="9461"/>
        <v xml:space="preserve">Which family member 4 had died (q_106_4a): Values must be numeric. </v>
      </c>
      <c r="EQ417" s="14" t="str">
        <f t="shared" ca="1" si="9462"/>
        <v/>
      </c>
    </row>
    <row r="418" spans="2:147" s="14" customFormat="1">
      <c r="B418" s="14" t="str">
        <f t="shared" ca="1" si="9392"/>
        <v/>
      </c>
      <c r="C418" s="14">
        <f t="shared" ca="1" si="9393"/>
        <v>392</v>
      </c>
      <c r="D418" s="14">
        <f t="shared" si="9394"/>
        <v>416</v>
      </c>
      <c r="E418" s="14" t="str">
        <f t="shared" ca="1" si="9395"/>
        <v>N</v>
      </c>
      <c r="F418" s="14" t="str">
        <f t="shared" ca="1" si="9396"/>
        <v>q_106_4b</v>
      </c>
      <c r="G418" s="14" t="str">
        <f t="shared" ca="1" si="9397"/>
        <v>What cause of death of family member 4</v>
      </c>
      <c r="H418" s="14" t="b">
        <f t="shared" ca="1" si="9398"/>
        <v>1</v>
      </c>
      <c r="I418" s="14" t="str">
        <f ca="1">IF($H418,ADDRESS(3,(D418+1)*2-1,4,,"["&amp;wew!$G$7&amp;"]"&amp;_sheetname_labels)&amp;":"&amp;ADDRESS(2+ster!$B$20,(D418+1)*2-1,4),"")</f>
        <v>[DBTemplate.xlsm]labels!AFA3:AFA725</v>
      </c>
      <c r="J418" s="14">
        <f t="array" aca="1" ref="J418" ca="1">IF(H418,MAX(0,MAX(IF(INDIRECT(I418)&lt;&gt;"",ROW(INDIRECT(I418)),""))-2),"")</f>
        <v>52</v>
      </c>
      <c r="K418" s="14" t="str">
        <f ca="1">IF($H418,IF($J418&gt;0,ADDRESS(3,(D418+1)*2-1,4,,"["&amp;wew!$G$7&amp;"]"&amp;_sheetname_labels)&amp;":"&amp;ADDRESS(2+J418,(D418+1)*2-1,4),""),"")</f>
        <v>[DBTemplate.xlsm]labels!AFA3:AFA54</v>
      </c>
      <c r="L418" s="14" t="str">
        <f ca="1">IF($H418,IF($J418&gt;0,ADDRESS(3,(D418+1)*2,4,,"["&amp;wew!$G$7&amp;"]"&amp;_sheetname_labels)&amp;":"&amp;ADDRESS(2+J418,(D418+1)*2,4),""),"")</f>
        <v>[DBTemplate.xlsm]labels!AFB3:AFB54</v>
      </c>
      <c r="M418" s="14">
        <f t="shared" ca="1" si="9399"/>
        <v>0</v>
      </c>
      <c r="N418" s="14">
        <f t="shared" ca="1" si="9400"/>
        <v>52</v>
      </c>
      <c r="O418" s="14" t="str">
        <f t="shared" ca="1" si="9401"/>
        <v>q_106_4b</v>
      </c>
      <c r="P418" s="14" t="str">
        <f t="shared" ca="1" si="9402"/>
        <v>What cause of death of family member 4</v>
      </c>
      <c r="Q418" s="14" t="str">
        <f ca="1">IF($BP418,ADDRESS(3,D418+1,4,,"["&amp;wew!$G$7&amp;"]"&amp;_sheetname_dataframe)&amp;":"&amp;ADDRESS(2+ster!$C$14,D418+1,4),"")</f>
        <v>[DBTemplate.xlsm]data_frame!PA3:PA3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9403"/>
        <v>0</v>
      </c>
      <c r="AA418" s="12" t="str">
        <f t="shared" ca="1" si="9404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9405"/>
        <v>1</v>
      </c>
      <c r="AE418" s="17" t="b">
        <f t="shared" ca="1" si="9406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9407"/>
        <v/>
      </c>
      <c r="AH418" s="17" t="b">
        <f t="shared" ca="1" si="9408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9409"/>
        <v/>
      </c>
      <c r="AK418" s="17" t="b">
        <f t="shared" ca="1" si="9410"/>
        <v>0</v>
      </c>
      <c r="AL418" s="17" t="b">
        <f t="shared" ca="1" si="9411"/>
        <v>0</v>
      </c>
      <c r="AM418" s="17" t="b">
        <f t="shared" ca="1" si="9412"/>
        <v>0</v>
      </c>
      <c r="AN418" s="17">
        <f t="shared" ca="1" si="9413"/>
        <v>0</v>
      </c>
      <c r="AO418" s="24" t="str">
        <f t="shared" ca="1" si="9414"/>
        <v/>
      </c>
      <c r="AP418" s="24" t="str">
        <f t="shared" ca="1" si="9415"/>
        <v/>
      </c>
      <c r="AQ418" s="17" t="b">
        <f t="shared" ca="1" si="9463"/>
        <v>0</v>
      </c>
      <c r="AR418" s="17" t="b">
        <f t="shared" ca="1" si="9416"/>
        <v>0</v>
      </c>
      <c r="AS418" s="17" t="b">
        <f t="shared" ca="1" si="9417"/>
        <v>0</v>
      </c>
      <c r="AT418" s="17" t="b">
        <f t="shared" ca="1" si="9418"/>
        <v>0</v>
      </c>
      <c r="AU418" s="17" t="b">
        <f t="shared" ca="1" si="9419"/>
        <v>1</v>
      </c>
      <c r="AV418" s="17" t="b">
        <f t="shared" ca="1" si="9420"/>
        <v>0</v>
      </c>
      <c r="AW418" s="17" t="b">
        <f t="shared" ca="1" si="9421"/>
        <v>0</v>
      </c>
      <c r="AX418" s="14" t="b">
        <f t="array" aca="1" ref="AX418" ca="1">IF(H418,N418&gt;0,"")</f>
        <v>1</v>
      </c>
      <c r="AY418" s="17" t="str">
        <f t="shared" ca="1" si="9422"/>
        <v>C3:C54</v>
      </c>
      <c r="AZ418" s="17" t="b">
        <f t="array" aca="1" ref="AZ418" ca="1">IF(AY418&lt;&gt;"",SUM(1*ISERROR(MATCH(INDIRECT(AY418),INDIRECT(K418),0)))=0,"")</f>
        <v>0</v>
      </c>
      <c r="BA418" s="17" t="b">
        <f t="shared" ca="1" si="9423"/>
        <v>1</v>
      </c>
      <c r="BB418" s="17" t="b">
        <v>0</v>
      </c>
      <c r="BC418" s="17" t="b">
        <f t="shared" ca="1" si="9424"/>
        <v>0</v>
      </c>
      <c r="BD418" s="17" t="b">
        <f t="shared" ca="1" si="9425"/>
        <v>1</v>
      </c>
      <c r="BE418" s="17" t="str">
        <f t="shared" ca="1" si="9464"/>
        <v/>
      </c>
      <c r="BF418" s="17" t="b">
        <f t="shared" ca="1" si="9465"/>
        <v>0</v>
      </c>
      <c r="BG418" s="17" t="b">
        <f t="shared" ca="1" si="9426"/>
        <v>0</v>
      </c>
      <c r="BH418" s="17" t="b">
        <f t="shared" ca="1" si="9427"/>
        <v>1</v>
      </c>
      <c r="BI418" s="17">
        <f t="shared" ca="1" si="9428"/>
        <v>3</v>
      </c>
      <c r="BJ418" s="17" t="b">
        <f t="shared" ca="1" si="9429"/>
        <v>0</v>
      </c>
      <c r="BK418" s="17" t="str">
        <f t="shared" ca="1" si="9466"/>
        <v/>
      </c>
      <c r="BL418" s="17" t="str">
        <f t="shared" ca="1" si="9430"/>
        <v/>
      </c>
      <c r="BM418" s="17" t="str">
        <f t="shared" ca="1" si="9431"/>
        <v>L</v>
      </c>
      <c r="BN418" s="17" t="str">
        <f t="shared" ca="1" si="9432"/>
        <v>L</v>
      </c>
      <c r="BO418" s="17" t="str">
        <f t="shared" ca="1" si="9433"/>
        <v>N</v>
      </c>
      <c r="BP418" s="14" t="b">
        <f t="shared" ca="1" si="9434"/>
        <v>1</v>
      </c>
      <c r="BQ418" s="35"/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9435"/>
        <v/>
      </c>
      <c r="DE418" s="14" t="str">
        <f t="shared" ca="1" si="9436"/>
        <v/>
      </c>
      <c r="DF418" s="14" t="str">
        <f t="shared" ca="1" si="9437"/>
        <v/>
      </c>
      <c r="DG418" s="14" t="str">
        <f t="shared" ca="1" si="9438"/>
        <v/>
      </c>
      <c r="DH418" s="14" t="str">
        <f t="shared" ca="1" si="9439"/>
        <v/>
      </c>
      <c r="DI418" s="14" t="str">
        <f t="shared" ca="1" si="9440"/>
        <v/>
      </c>
      <c r="DJ418" s="14" t="str">
        <f t="shared" ca="1" si="9441"/>
        <v/>
      </c>
      <c r="DK418" s="14" t="str">
        <f t="shared" ca="1" si="9442"/>
        <v/>
      </c>
      <c r="DL418" s="14" t="str">
        <f t="shared" ca="1" si="9443"/>
        <v/>
      </c>
      <c r="DM418" s="14" t="str">
        <f t="shared" ca="1" si="9444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9445"/>
        <v/>
      </c>
      <c r="DP418" s="14" t="str">
        <f t="shared" ca="1" si="9446"/>
        <v/>
      </c>
      <c r="DQ418" s="14" t="str">
        <f t="shared" ca="1" si="9447"/>
        <v/>
      </c>
      <c r="DR418" s="14" t="str">
        <f t="shared" ca="1" si="9448"/>
        <v/>
      </c>
      <c r="DS418" s="14" t="str">
        <f t="shared" ca="1" si="9449"/>
        <v/>
      </c>
      <c r="DZ418" s="14" t="b">
        <f t="shared" ca="1" si="9450"/>
        <v>0</v>
      </c>
      <c r="EA418" s="14" t="str">
        <f t="shared" ca="1" si="9451"/>
        <v>What cause of death of family member 4 (q_106_4b)</v>
      </c>
      <c r="EB418" s="14" t="str">
        <f t="shared" ca="1" si="9452"/>
        <v xml:space="preserve">Values must be numeric. </v>
      </c>
      <c r="EC418" s="14" t="str">
        <f t="shared" ca="1" si="9453"/>
        <v xml:space="preserve">What cause of death of family member 4 (q_106_4b): Values must be numeric. </v>
      </c>
      <c r="ED418" s="14" t="str">
        <f t="shared" ca="1" si="9454"/>
        <v/>
      </c>
      <c r="EE418" s="14" t="str">
        <f t="shared" ca="1" si="9455"/>
        <v>Values must be numeric</v>
      </c>
      <c r="EF418" s="14" t="str">
        <f t="shared" ca="1" si="9456"/>
        <v/>
      </c>
      <c r="EG418" s="14" t="str">
        <f t="shared" ca="1" si="9457"/>
        <v/>
      </c>
      <c r="EM418" s="14" t="b">
        <f t="shared" ca="1" si="9458"/>
        <v>1</v>
      </c>
      <c r="EN418" s="14">
        <f t="shared" ca="1" si="9459"/>
        <v>392</v>
      </c>
      <c r="EO418" s="14" t="str">
        <f t="shared" ca="1" si="9460"/>
        <v>q_106_4b</v>
      </c>
      <c r="EP418" s="14" t="str">
        <f t="shared" ca="1" si="9461"/>
        <v xml:space="preserve">What cause of death of family member 4 (q_106_4b): Values must be numeric. </v>
      </c>
      <c r="EQ418" s="14" t="str">
        <f t="shared" ca="1" si="9462"/>
        <v/>
      </c>
    </row>
    <row r="419" spans="2:147" s="14" customFormat="1">
      <c r="B419" s="14" t="str">
        <f t="shared" ca="1" si="9392"/>
        <v/>
      </c>
      <c r="C419" s="14">
        <f t="shared" ca="1" si="9393"/>
        <v>393</v>
      </c>
      <c r="D419" s="14">
        <f t="shared" si="9394"/>
        <v>417</v>
      </c>
      <c r="E419" s="14" t="str">
        <f t="shared" ca="1" si="9395"/>
        <v>I</v>
      </c>
      <c r="F419" s="14" t="str">
        <f t="shared" ca="1" si="9396"/>
        <v>q_106_4c</v>
      </c>
      <c r="G419" s="14" t="str">
        <f t="shared" ca="1" si="9397"/>
        <v>What other cause of death of family member 4</v>
      </c>
      <c r="H419" s="14" t="b">
        <f t="shared" ca="1" si="9398"/>
        <v>1</v>
      </c>
      <c r="I419" s="14" t="str">
        <f ca="1">IF($H419,ADDRESS(3,(D419+1)*2-1,4,,"["&amp;wew!$G$7&amp;"]"&amp;_sheetname_labels)&amp;":"&amp;ADDRESS(2+ster!$B$20,(D419+1)*2-1,4),"")</f>
        <v>[DBTemplate.xlsm]labels!AFC3:AFC725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ca="1" si="9399"/>
        <v>0</v>
      </c>
      <c r="N419" s="14">
        <f t="shared" ca="1" si="9400"/>
        <v>0</v>
      </c>
      <c r="O419" s="14" t="str">
        <f t="shared" ca="1" si="9401"/>
        <v>q_106_4c</v>
      </c>
      <c r="P419" s="14" t="str">
        <f t="shared" ca="1" si="9402"/>
        <v>What other cause of death of family member 4</v>
      </c>
      <c r="Q419" s="14" t="str">
        <f ca="1">IF($BP419,ADDRESS(3,D419+1,4,,"["&amp;wew!$G$7&amp;"]"&amp;_sheetname_dataframe)&amp;":"&amp;ADDRESS(2+ster!$C$14,D419+1,4),"")</f>
        <v>[DBTemplate.xlsm]data_frame!PB3:PB3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0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1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0</v>
      </c>
      <c r="X419" s="14" t="str">
        <f t="array" aca="1" ref="X419" ca="1">IF(AND(H419,W419&gt;0),IF(wew!$B$3,MIN(IF((INDIRECT(ster!$D$14)&lt;&gt;"")*IFERROR(INDIRECT($Q419)&lt;&gt;"",FALSE),IFERROR(INDIRECT($Q419),"X"),"X")),"&lt;włącz podświetlanie wartości&gt;"),"—")</f>
        <v>—</v>
      </c>
      <c r="Y419" s="14" t="str">
        <f t="array" aca="1" ref="Y419" ca="1">IF(AND(H419,W419&gt;0),IF(wew!$B$3,MAX(IF((INDIRECT(ster!$D$14)&lt;&gt;"")*IFERROR(INDIRECT($Q419)&lt;&gt;"",FALSE),IFERROR(INDIRECT($Q419),"X"),"X")),"&lt;włącz podświetlanie wartości&gt;"),"—")</f>
        <v>—</v>
      </c>
      <c r="Z419" s="14">
        <f t="shared" ca="1" si="9403"/>
        <v>0</v>
      </c>
      <c r="AA419" s="12" t="str">
        <f t="shared" ca="1" si="9404"/>
        <v>—</v>
      </c>
      <c r="AB419" s="17">
        <f t="array" aca="1" ref="AB419" ca="1">IF(H419,IF(W419&gt;0,SUM((INDIRECT(ster!$D$14)&lt;&gt;"")*IFERROR((INDIRECT(Q419)&lt;&gt;"")*(INDIRECT(Q419)=INT(INDIRECT(Q419))),0)),0),"")</f>
        <v>0</v>
      </c>
      <c r="AC419" s="17">
        <f t="array" aca="1" ref="AC419" ca="1">IF(H419,W419-AB419,"")</f>
        <v>0</v>
      </c>
      <c r="AD419" s="17">
        <f t="shared" ca="1" si="9405"/>
        <v>1</v>
      </c>
      <c r="AE419" s="17" t="b">
        <f t="shared" ca="1" si="9406"/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ca="1" si="9407"/>
        <v/>
      </c>
      <c r="AH419" s="17" t="b">
        <f t="shared" ca="1" si="9408"/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ca="1" si="9409"/>
        <v/>
      </c>
      <c r="AK419" s="17" t="b">
        <f t="shared" ca="1" si="9410"/>
        <v>0</v>
      </c>
      <c r="AL419" s="17" t="b">
        <f t="shared" ca="1" si="9411"/>
        <v>0</v>
      </c>
      <c r="AM419" s="17" t="b">
        <f t="shared" ca="1" si="9412"/>
        <v>0</v>
      </c>
      <c r="AN419" s="17">
        <f t="shared" ca="1" si="9413"/>
        <v>0</v>
      </c>
      <c r="AO419" s="24" t="str">
        <f t="shared" ca="1" si="9414"/>
        <v/>
      </c>
      <c r="AP419" s="24" t="str">
        <f t="shared" ca="1" si="9415"/>
        <v/>
      </c>
      <c r="AQ419" s="17" t="b">
        <f t="shared" ca="1" si="9463"/>
        <v>0</v>
      </c>
      <c r="AR419" s="17" t="b">
        <f t="shared" ca="1" si="9416"/>
        <v>0</v>
      </c>
      <c r="AS419" s="17" t="b">
        <f t="shared" ca="1" si="9417"/>
        <v>0</v>
      </c>
      <c r="AT419" s="17" t="b">
        <f t="shared" ca="1" si="9418"/>
        <v>1</v>
      </c>
      <c r="AU419" s="17" t="b">
        <f t="shared" ca="1" si="9419"/>
        <v>0</v>
      </c>
      <c r="AV419" s="17" t="b">
        <f t="shared" ca="1" si="9420"/>
        <v>0</v>
      </c>
      <c r="AW419" s="17" t="b">
        <f t="shared" ca="1" si="9421"/>
        <v>0</v>
      </c>
      <c r="AX419" s="14" t="b">
        <f t="array" aca="1" ref="AX419" ca="1">IF(H419,N419&gt;0,"")</f>
        <v>0</v>
      </c>
      <c r="AY419" s="17" t="str">
        <f t="shared" ca="1" si="9422"/>
        <v/>
      </c>
      <c r="AZ419" s="17" t="str">
        <f t="array" aca="1" ref="AZ419" ca="1">IF(AY419&lt;&gt;"",SUM(1*ISERROR(MATCH(INDIRECT(AY419),INDIRECT(K419),0)))=0,"")</f>
        <v/>
      </c>
      <c r="BA419" s="17" t="b">
        <f t="shared" ca="1" si="9423"/>
        <v>0</v>
      </c>
      <c r="BB419" s="17" t="b">
        <v>0</v>
      </c>
      <c r="BC419" s="17" t="str">
        <f t="shared" ca="1" si="9424"/>
        <v/>
      </c>
      <c r="BD419" s="17" t="str">
        <f t="shared" ca="1" si="9425"/>
        <v/>
      </c>
      <c r="BE419" s="17" t="b">
        <f t="shared" ca="1" si="9464"/>
        <v>0</v>
      </c>
      <c r="BF419" s="17" t="str">
        <f t="shared" ca="1" si="9465"/>
        <v/>
      </c>
      <c r="BG419" s="17" t="str">
        <f t="shared" ca="1" si="9426"/>
        <v/>
      </c>
      <c r="BH419" s="17" t="str">
        <f t="shared" ca="1" si="9427"/>
        <v/>
      </c>
      <c r="BI419" s="17" t="str">
        <f t="shared" ca="1" si="9428"/>
        <v/>
      </c>
      <c r="BJ419" s="17" t="b">
        <f t="shared" ca="1" si="9429"/>
        <v>0</v>
      </c>
      <c r="BK419" s="17" t="str">
        <f t="shared" ca="1" si="9466"/>
        <v/>
      </c>
      <c r="BL419" s="17" t="str">
        <f t="shared" ca="1" si="9430"/>
        <v/>
      </c>
      <c r="BM419" s="17" t="str">
        <f t="shared" ca="1" si="9431"/>
        <v>S</v>
      </c>
      <c r="BN419" s="17" t="str">
        <f t="shared" ca="1" si="9432"/>
        <v>S</v>
      </c>
      <c r="BO419" s="17" t="str">
        <f t="shared" ca="1" si="9433"/>
        <v>N</v>
      </c>
      <c r="BP419" s="14" t="b">
        <f t="shared" ca="1" si="9434"/>
        <v>1</v>
      </c>
      <c r="BQ419" s="35"/>
      <c r="BU419" s="14" t="s">
        <v>386</v>
      </c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ca="1" si="9435"/>
        <v/>
      </c>
      <c r="DE419" s="14" t="str">
        <f t="shared" ca="1" si="9436"/>
        <v/>
      </c>
      <c r="DF419" s="14" t="str">
        <f t="shared" ca="1" si="9437"/>
        <v/>
      </c>
      <c r="DG419" s="14" t="str">
        <f t="shared" ca="1" si="9438"/>
        <v/>
      </c>
      <c r="DH419" s="14" t="str">
        <f t="shared" ca="1" si="9439"/>
        <v/>
      </c>
      <c r="DI419" s="14" t="str">
        <f t="shared" ca="1" si="9440"/>
        <v/>
      </c>
      <c r="DJ419" s="14" t="str">
        <f t="shared" ca="1" si="9441"/>
        <v/>
      </c>
      <c r="DK419" s="14" t="str">
        <f t="shared" ca="1" si="9442"/>
        <v/>
      </c>
      <c r="DL419" s="14" t="str">
        <f t="shared" ca="1" si="9443"/>
        <v/>
      </c>
      <c r="DM419" s="14" t="str">
        <f t="shared" ca="1" si="9444"/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ca="1" si="9445"/>
        <v/>
      </c>
      <c r="DP419" s="14" t="str">
        <f t="shared" ca="1" si="9446"/>
        <v/>
      </c>
      <c r="DQ419" s="14" t="str">
        <f t="shared" ca="1" si="9447"/>
        <v/>
      </c>
      <c r="DR419" s="14" t="str">
        <f t="shared" ca="1" si="9448"/>
        <v/>
      </c>
      <c r="DS419" s="14" t="str">
        <f t="shared" ca="1" si="9449"/>
        <v/>
      </c>
      <c r="DZ419" s="14" t="b">
        <f t="shared" ca="1" si="9450"/>
        <v>0</v>
      </c>
      <c r="EA419" s="14" t="str">
        <f t="shared" ca="1" si="9451"/>
        <v/>
      </c>
      <c r="EB419" s="14" t="str">
        <f t="shared" ca="1" si="9452"/>
        <v/>
      </c>
      <c r="EC419" s="14" t="str">
        <f t="shared" ca="1" si="9453"/>
        <v/>
      </c>
      <c r="ED419" s="14" t="str">
        <f t="shared" ca="1" si="9454"/>
        <v/>
      </c>
      <c r="EE419" s="14" t="str">
        <f t="shared" ca="1" si="9455"/>
        <v/>
      </c>
      <c r="EF419" s="14" t="str">
        <f t="shared" ca="1" si="9456"/>
        <v/>
      </c>
      <c r="EG419" s="14" t="str">
        <f t="shared" ca="1" si="9457"/>
        <v/>
      </c>
      <c r="EM419" s="14" t="b">
        <f t="shared" ca="1" si="9458"/>
        <v>0</v>
      </c>
      <c r="EN419" s="14" t="str">
        <f t="shared" ca="1" si="9459"/>
        <v/>
      </c>
      <c r="EO419" s="14" t="str">
        <f t="shared" ca="1" si="9460"/>
        <v/>
      </c>
      <c r="EP419" s="14" t="str">
        <f t="shared" ca="1" si="9461"/>
        <v/>
      </c>
      <c r="EQ419" s="14" t="str">
        <f t="shared" ca="1" si="9462"/>
        <v/>
      </c>
    </row>
    <row r="420" spans="2:147" s="14" customFormat="1">
      <c r="B420" s="14" t="str">
        <f t="shared" ca="1" si="9392"/>
        <v/>
      </c>
      <c r="C420" s="14">
        <f t="shared" ca="1" si="9393"/>
        <v>394</v>
      </c>
      <c r="D420" s="14">
        <f t="shared" si="9394"/>
        <v>418</v>
      </c>
      <c r="E420" s="14" t="str">
        <f t="shared" ca="1" si="9395"/>
        <v>I</v>
      </c>
      <c r="F420" s="14" t="str">
        <f t="shared" ca="1" si="9396"/>
        <v>q_106_4d</v>
      </c>
      <c r="G420" s="14" t="str">
        <f t="shared" ca="1" si="9397"/>
        <v>Age of family member 4 at the moment of death</v>
      </c>
      <c r="H420" s="14" t="b">
        <f t="shared" ca="1" si="9398"/>
        <v>1</v>
      </c>
      <c r="I420" s="14" t="str">
        <f ca="1">IF($H420,ADDRESS(3,(D420+1)*2-1,4,,"["&amp;wew!$G$7&amp;"]"&amp;_sheetname_labels)&amp;":"&amp;ADDRESS(2+ster!$B$20,(D420+1)*2-1,4),"")</f>
        <v>[DBTemplate.xlsm]labels!AFE3:AFE725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399"/>
        <v>0</v>
      </c>
      <c r="N420" s="14">
        <f t="shared" ca="1" si="9400"/>
        <v>0</v>
      </c>
      <c r="O420" s="14" t="str">
        <f t="shared" ca="1" si="9401"/>
        <v>q_106_4d</v>
      </c>
      <c r="P420" s="14" t="str">
        <f t="shared" ca="1" si="9402"/>
        <v>Age of family member 4 at the moment of death</v>
      </c>
      <c r="Q420" s="14" t="str">
        <f ca="1">IF($BP420,ADDRESS(3,D420+1,4,,"["&amp;wew!$G$7&amp;"]"&amp;_sheetname_dataframe)&amp;":"&amp;ADDRESS(2+ster!$C$14,D420+1,4),"")</f>
        <v>[DBTemplate.xlsm]data_frame!PC3:PC3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0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1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0</v>
      </c>
      <c r="X420" s="14" t="str">
        <f t="array" aca="1" ref="X420" ca="1">IF(AND(H420,W420&gt;0),IF(wew!$B$3,MIN(IF((INDIRECT(ster!$D$14)&lt;&gt;"")*IFERROR(INDIRECT($Q420)&lt;&gt;"",FALSE),IFERROR(INDIRECT($Q420),"X"),"X")),"&lt;włącz podświetlanie wartości&gt;"),"—")</f>
        <v>—</v>
      </c>
      <c r="Y420" s="14" t="str">
        <f t="array" aca="1" ref="Y420" ca="1">IF(AND(H420,W420&gt;0),IF(wew!$B$3,MAX(IF((INDIRECT(ster!$D$14)&lt;&gt;"")*IFERROR(INDIRECT($Q420)&lt;&gt;"",FALSE),IFERROR(INDIRECT($Q420),"X"),"X")),"&lt;włącz podświetlanie wartości&gt;"),"—")</f>
        <v>—</v>
      </c>
      <c r="Z420" s="14">
        <f t="shared" ca="1" si="9403"/>
        <v>0</v>
      </c>
      <c r="AA420" s="12" t="str">
        <f t="shared" ca="1" si="9404"/>
        <v>—</v>
      </c>
      <c r="AB420" s="17">
        <f t="array" aca="1" ref="AB420" ca="1">IF(H420,IF(W420&gt;0,SUM((INDIRECT(ster!$D$14)&lt;&gt;"")*IFERROR((INDIRECT(Q420)&lt;&gt;"")*(INDIRECT(Q420)=INT(INDIRECT(Q420))),0)),0),"")</f>
        <v>0</v>
      </c>
      <c r="AC420" s="17">
        <f t="array" aca="1" ref="AC420" ca="1">IF(H420,W420-AB420,"")</f>
        <v>0</v>
      </c>
      <c r="AD420" s="17">
        <f t="shared" ca="1" si="9405"/>
        <v>1</v>
      </c>
      <c r="AE420" s="17" t="b">
        <f t="shared" ca="1" si="9406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407"/>
        <v/>
      </c>
      <c r="AH420" s="17" t="b">
        <f t="shared" ca="1" si="9408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409"/>
        <v/>
      </c>
      <c r="AK420" s="17" t="b">
        <f t="shared" ca="1" si="9410"/>
        <v>0</v>
      </c>
      <c r="AL420" s="17" t="b">
        <f t="shared" ca="1" si="9411"/>
        <v>0</v>
      </c>
      <c r="AM420" s="17" t="b">
        <f t="shared" ca="1" si="9412"/>
        <v>1</v>
      </c>
      <c r="AN420" s="17">
        <f t="shared" ca="1" si="9413"/>
        <v>0</v>
      </c>
      <c r="AO420" s="24" t="str">
        <f t="shared" ca="1" si="9414"/>
        <v/>
      </c>
      <c r="AP420" s="24" t="str">
        <f t="shared" ca="1" si="9415"/>
        <v/>
      </c>
      <c r="AQ420" s="17" t="b">
        <f t="shared" ca="1" si="9463"/>
        <v>0</v>
      </c>
      <c r="AR420" s="17" t="b">
        <f t="shared" ca="1" si="9416"/>
        <v>0</v>
      </c>
      <c r="AS420" s="17" t="b">
        <f t="shared" ca="1" si="9417"/>
        <v>0</v>
      </c>
      <c r="AT420" s="17" t="b">
        <f t="shared" ca="1" si="9418"/>
        <v>0</v>
      </c>
      <c r="AU420" s="17" t="b">
        <f t="shared" ca="1" si="9419"/>
        <v>1</v>
      </c>
      <c r="AV420" s="17" t="b">
        <f t="shared" ca="1" si="9420"/>
        <v>0</v>
      </c>
      <c r="AW420" s="17" t="b">
        <f t="shared" ca="1" si="9421"/>
        <v>0</v>
      </c>
      <c r="AX420" s="14" t="b">
        <f t="array" aca="1" ref="AX420" ca="1">IF(H420,N420&gt;0,"")</f>
        <v>0</v>
      </c>
      <c r="AY420" s="17" t="str">
        <f t="shared" ca="1" si="9422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423"/>
        <v>0</v>
      </c>
      <c r="BB420" s="17" t="b">
        <v>0</v>
      </c>
      <c r="BC420" s="17" t="str">
        <f t="shared" ca="1" si="9424"/>
        <v/>
      </c>
      <c r="BD420" s="17" t="str">
        <f t="shared" ca="1" si="9425"/>
        <v/>
      </c>
      <c r="BE420" s="17" t="b">
        <f t="shared" ca="1" si="9464"/>
        <v>0</v>
      </c>
      <c r="BF420" s="17" t="str">
        <f t="shared" ca="1" si="9465"/>
        <v/>
      </c>
      <c r="BG420" s="17" t="str">
        <f t="shared" ca="1" si="9426"/>
        <v/>
      </c>
      <c r="BH420" s="17" t="str">
        <f t="shared" ca="1" si="9427"/>
        <v/>
      </c>
      <c r="BI420" s="17" t="str">
        <f t="shared" ca="1" si="9428"/>
        <v/>
      </c>
      <c r="BJ420" s="17" t="b">
        <f t="shared" ca="1" si="9429"/>
        <v>0</v>
      </c>
      <c r="BK420" s="17" t="b">
        <f t="shared" ca="1" si="9466"/>
        <v>1</v>
      </c>
      <c r="BL420" s="17" t="b">
        <f t="shared" ca="1" si="9430"/>
        <v>0</v>
      </c>
      <c r="BM420" s="17" t="str">
        <f t="shared" ca="1" si="9431"/>
        <v>I</v>
      </c>
      <c r="BN420" s="17" t="str">
        <f t="shared" ca="1" si="9432"/>
        <v>I</v>
      </c>
      <c r="BO420" s="17" t="str">
        <f t="shared" ca="1" si="9433"/>
        <v>I</v>
      </c>
      <c r="BP420" s="14" t="b">
        <f t="shared" ca="1" si="9434"/>
        <v>1</v>
      </c>
      <c r="BQ420" s="35"/>
      <c r="BU420" s="14" t="s">
        <v>387</v>
      </c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435"/>
        <v/>
      </c>
      <c r="DE420" s="14" t="str">
        <f t="shared" ca="1" si="9436"/>
        <v/>
      </c>
      <c r="DF420" s="14" t="str">
        <f t="shared" ca="1" si="9437"/>
        <v/>
      </c>
      <c r="DG420" s="14" t="str">
        <f t="shared" ca="1" si="9438"/>
        <v/>
      </c>
      <c r="DH420" s="14" t="str">
        <f t="shared" ca="1" si="9439"/>
        <v/>
      </c>
      <c r="DI420" s="14" t="str">
        <f t="shared" ca="1" si="9440"/>
        <v/>
      </c>
      <c r="DJ420" s="14" t="str">
        <f t="shared" ca="1" si="9441"/>
        <v/>
      </c>
      <c r="DK420" s="14" t="str">
        <f t="shared" ca="1" si="9442"/>
        <v/>
      </c>
      <c r="DL420" s="14" t="str">
        <f t="shared" ca="1" si="9443"/>
        <v/>
      </c>
      <c r="DM420" s="14" t="str">
        <f t="shared" ca="1" si="9444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445"/>
        <v/>
      </c>
      <c r="DP420" s="14" t="str">
        <f t="shared" ca="1" si="9446"/>
        <v/>
      </c>
      <c r="DQ420" s="14" t="str">
        <f t="shared" ca="1" si="9447"/>
        <v/>
      </c>
      <c r="DR420" s="14" t="str">
        <f t="shared" ca="1" si="9448"/>
        <v/>
      </c>
      <c r="DS420" s="14" t="str">
        <f t="shared" ca="1" si="9449"/>
        <v/>
      </c>
      <c r="DZ420" s="14" t="b">
        <f t="shared" ca="1" si="9450"/>
        <v>0</v>
      </c>
      <c r="EA420" s="14" t="str">
        <f t="shared" ca="1" si="9451"/>
        <v>Age of family member 4 at the moment of death (q_106_4d)</v>
      </c>
      <c r="EB420" s="14" t="str">
        <f t="shared" ca="1" si="9452"/>
        <v xml:space="preserve">Values must be numeric. </v>
      </c>
      <c r="EC420" s="14" t="str">
        <f t="shared" ca="1" si="9453"/>
        <v xml:space="preserve">Age of family member 4 at the moment of death (q_106_4d): Values must be numeric. </v>
      </c>
      <c r="ED420" s="14" t="str">
        <f t="shared" ca="1" si="9454"/>
        <v/>
      </c>
      <c r="EE420" s="14" t="str">
        <f t="shared" ca="1" si="9455"/>
        <v>Values must be numeric</v>
      </c>
      <c r="EF420" s="14" t="str">
        <f t="shared" ca="1" si="9456"/>
        <v/>
      </c>
      <c r="EG420" s="14" t="str">
        <f t="shared" ca="1" si="9457"/>
        <v/>
      </c>
      <c r="EM420" s="14" t="b">
        <f t="shared" ca="1" si="9458"/>
        <v>1</v>
      </c>
      <c r="EN420" s="14">
        <f t="shared" ca="1" si="9459"/>
        <v>394</v>
      </c>
      <c r="EO420" s="14" t="str">
        <f t="shared" ca="1" si="9460"/>
        <v>q_106_4d</v>
      </c>
      <c r="EP420" s="14" t="str">
        <f t="shared" ca="1" si="9461"/>
        <v xml:space="preserve">Age of family member 4 at the moment of death (q_106_4d): Values must be numeric. </v>
      </c>
      <c r="EQ420" s="14" t="str">
        <f t="shared" ca="1" si="9462"/>
        <v/>
      </c>
    </row>
    <row r="421" spans="2:147" s="14" customFormat="1">
      <c r="B421" s="14" t="str">
        <f t="shared" ca="1" si="9392"/>
        <v/>
      </c>
      <c r="C421" s="14">
        <f t="shared" ca="1" si="9393"/>
        <v>395</v>
      </c>
      <c r="D421" s="14">
        <f t="shared" si="9394"/>
        <v>419</v>
      </c>
      <c r="E421" s="14" t="str">
        <f t="shared" ca="1" si="9395"/>
        <v>N</v>
      </c>
      <c r="F421" s="14" t="str">
        <f t="shared" ca="1" si="9396"/>
        <v>q_106_5a</v>
      </c>
      <c r="G421" s="14" t="str">
        <f t="shared" ca="1" si="9397"/>
        <v>Which family member 5 had died</v>
      </c>
      <c r="H421" s="14" t="b">
        <f t="shared" ca="1" si="9398"/>
        <v>1</v>
      </c>
      <c r="I421" s="14" t="str">
        <f ca="1">IF($H421,ADDRESS(3,(D421+1)*2-1,4,,"["&amp;wew!$G$7&amp;"]"&amp;_sheetname_labels)&amp;":"&amp;ADDRESS(2+ster!$B$20,(D421+1)*2-1,4),"")</f>
        <v>[DBTemplate.xlsm]labels!AFG3:AFG725</v>
      </c>
      <c r="J421" s="14">
        <f t="array" aca="1" ref="J421" ca="1">IF(H421,MAX(0,MAX(IF(INDIRECT(I421)&lt;&gt;"",ROW(INDIRECT(I421)),""))-2),"")</f>
        <v>33</v>
      </c>
      <c r="K421" s="14" t="str">
        <f ca="1">IF($H421,IF($J421&gt;0,ADDRESS(3,(D421+1)*2-1,4,,"["&amp;wew!$G$7&amp;"]"&amp;_sheetname_labels)&amp;":"&amp;ADDRESS(2+J421,(D421+1)*2-1,4),""),"")</f>
        <v>[DBTemplate.xlsm]labels!AFG3:AFG35</v>
      </c>
      <c r="L421" s="14" t="str">
        <f ca="1">IF($H421,IF($J421&gt;0,ADDRESS(3,(D421+1)*2,4,,"["&amp;wew!$G$7&amp;"]"&amp;_sheetname_labels)&amp;":"&amp;ADDRESS(2+J421,(D421+1)*2,4),""),"")</f>
        <v>[DBTemplate.xlsm]labels!AFH3:AFH35</v>
      </c>
      <c r="M421" s="14">
        <f t="shared" ca="1" si="9399"/>
        <v>0</v>
      </c>
      <c r="N421" s="14">
        <f t="shared" ca="1" si="9400"/>
        <v>33</v>
      </c>
      <c r="O421" s="14" t="str">
        <f t="shared" ca="1" si="9401"/>
        <v>q_106_5a</v>
      </c>
      <c r="P421" s="14" t="str">
        <f t="shared" ca="1" si="9402"/>
        <v>Which family member 5 had died</v>
      </c>
      <c r="Q421" s="14" t="str">
        <f ca="1">IF($BP421,ADDRESS(3,D421+1,4,,"["&amp;wew!$G$7&amp;"]"&amp;_sheetname_dataframe)&amp;":"&amp;ADDRESS(2+ster!$C$14,D421+1,4),"")</f>
        <v>[DBTemplate.xlsm]data_frame!PD3:PD3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0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1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0</v>
      </c>
      <c r="X421" s="14" t="str">
        <f t="array" aca="1" ref="X421" ca="1">IF(AND(H421,W421&gt;0),IF(wew!$B$3,MIN(IF((INDIRECT(ster!$D$14)&lt;&gt;"")*IFERROR(INDIRECT($Q421)&lt;&gt;"",FALSE),IFERROR(INDIRECT($Q421),"X"),"X")),"&lt;włącz podświetlanie wartości&gt;"),"—")</f>
        <v>—</v>
      </c>
      <c r="Y421" s="14" t="str">
        <f t="array" aca="1" ref="Y421" ca="1">IF(AND(H421,W421&gt;0),IF(wew!$B$3,MAX(IF((INDIRECT(ster!$D$14)&lt;&gt;"")*IFERROR(INDIRECT($Q421)&lt;&gt;"",FALSE),IFERROR(INDIRECT($Q421),"X"),"X")),"&lt;włącz podświetlanie wartości&gt;"),"—")</f>
        <v>—</v>
      </c>
      <c r="Z421" s="14">
        <f t="shared" ca="1" si="9403"/>
        <v>0</v>
      </c>
      <c r="AA421" s="12" t="str">
        <f t="shared" ca="1" si="9404"/>
        <v>—</v>
      </c>
      <c r="AB421" s="17">
        <f t="array" aca="1" ref="AB421" ca="1">IF(H421,IF(W421&gt;0,SUM((INDIRECT(ster!$D$14)&lt;&gt;"")*IFERROR((INDIRECT(Q421)&lt;&gt;"")*(INDIRECT(Q421)=INT(INDIRECT(Q421))),0)),0),"")</f>
        <v>0</v>
      </c>
      <c r="AC421" s="17">
        <f t="array" aca="1" ref="AC421" ca="1">IF(H421,W421-AB421,"")</f>
        <v>0</v>
      </c>
      <c r="AD421" s="17">
        <f t="shared" ca="1" si="9405"/>
        <v>1</v>
      </c>
      <c r="AE421" s="17" t="b">
        <f t="shared" ca="1" si="9406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407"/>
        <v/>
      </c>
      <c r="AH421" s="17" t="b">
        <f t="shared" ca="1" si="9408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409"/>
        <v/>
      </c>
      <c r="AK421" s="17" t="b">
        <f t="shared" ca="1" si="9410"/>
        <v>0</v>
      </c>
      <c r="AL421" s="17" t="b">
        <f t="shared" ca="1" si="9411"/>
        <v>0</v>
      </c>
      <c r="AM421" s="17" t="b">
        <f t="shared" ca="1" si="9412"/>
        <v>0</v>
      </c>
      <c r="AN421" s="17">
        <f t="shared" ca="1" si="9413"/>
        <v>0</v>
      </c>
      <c r="AO421" s="24" t="str">
        <f t="shared" ca="1" si="9414"/>
        <v/>
      </c>
      <c r="AP421" s="24" t="str">
        <f t="shared" ca="1" si="9415"/>
        <v/>
      </c>
      <c r="AQ421" s="17" t="b">
        <f t="shared" ca="1" si="9463"/>
        <v>0</v>
      </c>
      <c r="AR421" s="17" t="b">
        <f t="shared" ca="1" si="9416"/>
        <v>0</v>
      </c>
      <c r="AS421" s="17" t="b">
        <f t="shared" ca="1" si="9417"/>
        <v>0</v>
      </c>
      <c r="AT421" s="17" t="b">
        <f t="shared" ca="1" si="9418"/>
        <v>0</v>
      </c>
      <c r="AU421" s="17" t="b">
        <f t="shared" ca="1" si="9419"/>
        <v>1</v>
      </c>
      <c r="AV421" s="17" t="b">
        <f t="shared" ca="1" si="9420"/>
        <v>0</v>
      </c>
      <c r="AW421" s="17" t="b">
        <f t="shared" ca="1" si="9421"/>
        <v>0</v>
      </c>
      <c r="AX421" s="14" t="b">
        <f t="array" aca="1" ref="AX421" ca="1">IF(H421,N421&gt;0,"")</f>
        <v>1</v>
      </c>
      <c r="AY421" s="17" t="str">
        <f t="shared" ca="1" si="9422"/>
        <v>C3:C35</v>
      </c>
      <c r="AZ421" s="17" t="b">
        <f t="array" aca="1" ref="AZ421" ca="1">IF(AY421&lt;&gt;"",SUM(1*ISERROR(MATCH(INDIRECT(AY421),INDIRECT(K421),0)))=0,"")</f>
        <v>0</v>
      </c>
      <c r="BA421" s="17" t="b">
        <f t="shared" ca="1" si="9423"/>
        <v>1</v>
      </c>
      <c r="BB421" s="17" t="b">
        <v>0</v>
      </c>
      <c r="BC421" s="17" t="b">
        <f t="shared" ca="1" si="9424"/>
        <v>0</v>
      </c>
      <c r="BD421" s="17" t="b">
        <f t="shared" ca="1" si="9425"/>
        <v>1</v>
      </c>
      <c r="BE421" s="17" t="str">
        <f t="shared" ca="1" si="9464"/>
        <v/>
      </c>
      <c r="BF421" s="17" t="b">
        <f t="shared" ca="1" si="9465"/>
        <v>0</v>
      </c>
      <c r="BG421" s="17" t="b">
        <f t="shared" ca="1" si="9426"/>
        <v>0</v>
      </c>
      <c r="BH421" s="17" t="b">
        <f t="shared" ca="1" si="9427"/>
        <v>1</v>
      </c>
      <c r="BI421" s="17">
        <f t="shared" ca="1" si="9428"/>
        <v>3</v>
      </c>
      <c r="BJ421" s="17" t="b">
        <f t="shared" ca="1" si="9429"/>
        <v>0</v>
      </c>
      <c r="BK421" s="17" t="str">
        <f t="shared" ca="1" si="9466"/>
        <v/>
      </c>
      <c r="BL421" s="17" t="str">
        <f t="shared" ca="1" si="9430"/>
        <v/>
      </c>
      <c r="BM421" s="17" t="str">
        <f t="shared" ca="1" si="9431"/>
        <v>L</v>
      </c>
      <c r="BN421" s="17" t="str">
        <f t="shared" ca="1" si="9432"/>
        <v>L</v>
      </c>
      <c r="BO421" s="17" t="str">
        <f t="shared" ca="1" si="9433"/>
        <v>N</v>
      </c>
      <c r="BP421" s="14" t="b">
        <f t="shared" ca="1" si="9434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435"/>
        <v/>
      </c>
      <c r="DE421" s="14" t="str">
        <f t="shared" ca="1" si="9436"/>
        <v/>
      </c>
      <c r="DF421" s="14" t="str">
        <f t="shared" ca="1" si="9437"/>
        <v/>
      </c>
      <c r="DG421" s="14" t="str">
        <f t="shared" ca="1" si="9438"/>
        <v/>
      </c>
      <c r="DH421" s="14" t="str">
        <f t="shared" ca="1" si="9439"/>
        <v/>
      </c>
      <c r="DI421" s="14" t="str">
        <f t="shared" ca="1" si="9440"/>
        <v/>
      </c>
      <c r="DJ421" s="14" t="str">
        <f t="shared" ca="1" si="9441"/>
        <v/>
      </c>
      <c r="DK421" s="14" t="str">
        <f t="shared" ca="1" si="9442"/>
        <v/>
      </c>
      <c r="DL421" s="14" t="str">
        <f t="shared" ca="1" si="9443"/>
        <v/>
      </c>
      <c r="DM421" s="14" t="str">
        <f t="shared" ca="1" si="9444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445"/>
        <v/>
      </c>
      <c r="DP421" s="14" t="str">
        <f t="shared" ca="1" si="9446"/>
        <v/>
      </c>
      <c r="DQ421" s="14" t="str">
        <f t="shared" ca="1" si="9447"/>
        <v/>
      </c>
      <c r="DR421" s="14" t="str">
        <f t="shared" ca="1" si="9448"/>
        <v/>
      </c>
      <c r="DS421" s="14" t="str">
        <f t="shared" ca="1" si="9449"/>
        <v/>
      </c>
      <c r="DZ421" s="14" t="b">
        <f t="shared" ca="1" si="9450"/>
        <v>0</v>
      </c>
      <c r="EA421" s="14" t="str">
        <f t="shared" ca="1" si="9451"/>
        <v>Which family member 5 had died (q_106_5a)</v>
      </c>
      <c r="EB421" s="14" t="str">
        <f t="shared" ca="1" si="9452"/>
        <v xml:space="preserve">Values must be numeric. </v>
      </c>
      <c r="EC421" s="14" t="str">
        <f t="shared" ca="1" si="9453"/>
        <v xml:space="preserve">Which family member 5 had died (q_106_5a): Values must be numeric. </v>
      </c>
      <c r="ED421" s="14" t="str">
        <f t="shared" ca="1" si="9454"/>
        <v/>
      </c>
      <c r="EE421" s="14" t="str">
        <f t="shared" ca="1" si="9455"/>
        <v>Values must be numeric</v>
      </c>
      <c r="EF421" s="14" t="str">
        <f t="shared" ca="1" si="9456"/>
        <v/>
      </c>
      <c r="EG421" s="14" t="str">
        <f t="shared" ca="1" si="9457"/>
        <v/>
      </c>
      <c r="EM421" s="14" t="b">
        <f t="shared" ca="1" si="9458"/>
        <v>1</v>
      </c>
      <c r="EN421" s="14">
        <f t="shared" ca="1" si="9459"/>
        <v>395</v>
      </c>
      <c r="EO421" s="14" t="str">
        <f t="shared" ca="1" si="9460"/>
        <v>q_106_5a</v>
      </c>
      <c r="EP421" s="14" t="str">
        <f t="shared" ca="1" si="9461"/>
        <v xml:space="preserve">Which family member 5 had died (q_106_5a): Values must be numeric. </v>
      </c>
      <c r="EQ421" s="14" t="str">
        <f t="shared" ca="1" si="9462"/>
        <v/>
      </c>
    </row>
    <row r="422" spans="2:147" s="14" customFormat="1">
      <c r="B422" s="14" t="str">
        <f t="shared" ca="1" si="9392"/>
        <v/>
      </c>
      <c r="C422" s="14">
        <f t="shared" ca="1" si="9393"/>
        <v>396</v>
      </c>
      <c r="D422" s="14">
        <f t="shared" si="9394"/>
        <v>420</v>
      </c>
      <c r="E422" s="14" t="str">
        <f t="shared" ca="1" si="9395"/>
        <v>N</v>
      </c>
      <c r="F422" s="14" t="str">
        <f t="shared" ca="1" si="9396"/>
        <v>q_106_5b</v>
      </c>
      <c r="G422" s="14" t="str">
        <f t="shared" ca="1" si="9397"/>
        <v>What cause of death of family member 5</v>
      </c>
      <c r="H422" s="14" t="b">
        <f t="shared" ca="1" si="9398"/>
        <v>1</v>
      </c>
      <c r="I422" s="14" t="str">
        <f ca="1">IF($H422,ADDRESS(3,(D422+1)*2-1,4,,"["&amp;wew!$G$7&amp;"]"&amp;_sheetname_labels)&amp;":"&amp;ADDRESS(2+ster!$B$20,(D422+1)*2-1,4),"")</f>
        <v>[DBTemplate.xlsm]labels!AFI3:AFI725</v>
      </c>
      <c r="J422" s="14">
        <f t="array" aca="1" ref="J422" ca="1">IF(H422,MAX(0,MAX(IF(INDIRECT(I422)&lt;&gt;"",ROW(INDIRECT(I422)),""))-2),"")</f>
        <v>52</v>
      </c>
      <c r="K422" s="14" t="str">
        <f ca="1">IF($H422,IF($J422&gt;0,ADDRESS(3,(D422+1)*2-1,4,,"["&amp;wew!$G$7&amp;"]"&amp;_sheetname_labels)&amp;":"&amp;ADDRESS(2+J422,(D422+1)*2-1,4),""),"")</f>
        <v>[DBTemplate.xlsm]labels!AFI3:AFI54</v>
      </c>
      <c r="L422" s="14" t="str">
        <f ca="1">IF($H422,IF($J422&gt;0,ADDRESS(3,(D422+1)*2,4,,"["&amp;wew!$G$7&amp;"]"&amp;_sheetname_labels)&amp;":"&amp;ADDRESS(2+J422,(D422+1)*2,4),""),"")</f>
        <v>[DBTemplate.xlsm]labels!AFJ3:AFJ54</v>
      </c>
      <c r="M422" s="14">
        <f t="shared" ca="1" si="9399"/>
        <v>0</v>
      </c>
      <c r="N422" s="14">
        <f t="shared" ca="1" si="9400"/>
        <v>52</v>
      </c>
      <c r="O422" s="14" t="str">
        <f t="shared" ca="1" si="9401"/>
        <v>q_106_5b</v>
      </c>
      <c r="P422" s="14" t="str">
        <f t="shared" ca="1" si="9402"/>
        <v>What cause of death of family member 5</v>
      </c>
      <c r="Q422" s="14" t="str">
        <f ca="1">IF($BP422,ADDRESS(3,D422+1,4,,"["&amp;wew!$G$7&amp;"]"&amp;_sheetname_dataframe)&amp;":"&amp;ADDRESS(2+ster!$C$14,D422+1,4),"")</f>
        <v>[DBTemplate.xlsm]data_frame!PE3:PE3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0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1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0</v>
      </c>
      <c r="X422" s="14" t="str">
        <f t="array" aca="1" ref="X422" ca="1">IF(AND(H422,W422&gt;0),IF(wew!$B$3,MIN(IF((INDIRECT(ster!$D$14)&lt;&gt;"")*IFERROR(INDIRECT($Q422)&lt;&gt;"",FALSE),IFERROR(INDIRECT($Q422),"X"),"X")),"&lt;włącz podświetlanie wartości&gt;"),"—")</f>
        <v>—</v>
      </c>
      <c r="Y422" s="14" t="str">
        <f t="array" aca="1" ref="Y422" ca="1">IF(AND(H422,W422&gt;0),IF(wew!$B$3,MAX(IF((INDIRECT(ster!$D$14)&lt;&gt;"")*IFERROR(INDIRECT($Q422)&lt;&gt;"",FALSE),IFERROR(INDIRECT($Q422),"X"),"X")),"&lt;włącz podświetlanie wartości&gt;"),"—")</f>
        <v>—</v>
      </c>
      <c r="Z422" s="14">
        <f t="shared" ca="1" si="9403"/>
        <v>0</v>
      </c>
      <c r="AA422" s="12" t="str">
        <f t="shared" ca="1" si="9404"/>
        <v>—</v>
      </c>
      <c r="AB422" s="17">
        <f t="array" aca="1" ref="AB422" ca="1">IF(H422,IF(W422&gt;0,SUM((INDIRECT(ster!$D$14)&lt;&gt;"")*IFERROR((INDIRECT(Q422)&lt;&gt;"")*(INDIRECT(Q422)=INT(INDIRECT(Q422))),0)),0),"")</f>
        <v>0</v>
      </c>
      <c r="AC422" s="17">
        <f t="array" aca="1" ref="AC422" ca="1">IF(H422,W422-AB422,"")</f>
        <v>0</v>
      </c>
      <c r="AD422" s="17">
        <f t="shared" ca="1" si="9405"/>
        <v>1</v>
      </c>
      <c r="AE422" s="17" t="b">
        <f t="shared" ca="1" si="9406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407"/>
        <v/>
      </c>
      <c r="AH422" s="17" t="b">
        <f t="shared" ca="1" si="9408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409"/>
        <v/>
      </c>
      <c r="AK422" s="17" t="b">
        <f t="shared" ca="1" si="9410"/>
        <v>0</v>
      </c>
      <c r="AL422" s="17" t="b">
        <f t="shared" ca="1" si="9411"/>
        <v>0</v>
      </c>
      <c r="AM422" s="17" t="b">
        <f t="shared" ca="1" si="9412"/>
        <v>0</v>
      </c>
      <c r="AN422" s="17">
        <f t="shared" ca="1" si="9413"/>
        <v>0</v>
      </c>
      <c r="AO422" s="24" t="str">
        <f t="shared" ca="1" si="9414"/>
        <v/>
      </c>
      <c r="AP422" s="24" t="str">
        <f t="shared" ca="1" si="9415"/>
        <v/>
      </c>
      <c r="AQ422" s="17" t="b">
        <f t="shared" ca="1" si="9463"/>
        <v>0</v>
      </c>
      <c r="AR422" s="17" t="b">
        <f t="shared" ca="1" si="9416"/>
        <v>0</v>
      </c>
      <c r="AS422" s="17" t="b">
        <f t="shared" ca="1" si="9417"/>
        <v>0</v>
      </c>
      <c r="AT422" s="17" t="b">
        <f t="shared" ca="1" si="9418"/>
        <v>0</v>
      </c>
      <c r="AU422" s="17" t="b">
        <f t="shared" ca="1" si="9419"/>
        <v>1</v>
      </c>
      <c r="AV422" s="17" t="b">
        <f t="shared" ca="1" si="9420"/>
        <v>0</v>
      </c>
      <c r="AW422" s="17" t="b">
        <f t="shared" ca="1" si="9421"/>
        <v>0</v>
      </c>
      <c r="AX422" s="14" t="b">
        <f t="array" aca="1" ref="AX422" ca="1">IF(H422,N422&gt;0,"")</f>
        <v>1</v>
      </c>
      <c r="AY422" s="17" t="str">
        <f t="shared" ca="1" si="9422"/>
        <v>C3:C54</v>
      </c>
      <c r="AZ422" s="17" t="b">
        <f t="array" aca="1" ref="AZ422" ca="1">IF(AY422&lt;&gt;"",SUM(1*ISERROR(MATCH(INDIRECT(AY422),INDIRECT(K422),0)))=0,"")</f>
        <v>0</v>
      </c>
      <c r="BA422" s="17" t="b">
        <f t="shared" ca="1" si="9423"/>
        <v>1</v>
      </c>
      <c r="BB422" s="17" t="b">
        <v>0</v>
      </c>
      <c r="BC422" s="17" t="b">
        <f t="shared" ca="1" si="9424"/>
        <v>0</v>
      </c>
      <c r="BD422" s="17" t="b">
        <f t="shared" ca="1" si="9425"/>
        <v>1</v>
      </c>
      <c r="BE422" s="17" t="str">
        <f t="shared" ca="1" si="9464"/>
        <v/>
      </c>
      <c r="BF422" s="17" t="b">
        <f t="shared" ca="1" si="9465"/>
        <v>0</v>
      </c>
      <c r="BG422" s="17" t="b">
        <f t="shared" ca="1" si="9426"/>
        <v>0</v>
      </c>
      <c r="BH422" s="17" t="b">
        <f t="shared" ca="1" si="9427"/>
        <v>1</v>
      </c>
      <c r="BI422" s="17">
        <f t="shared" ca="1" si="9428"/>
        <v>3</v>
      </c>
      <c r="BJ422" s="17" t="b">
        <f t="shared" ca="1" si="9429"/>
        <v>0</v>
      </c>
      <c r="BK422" s="17" t="str">
        <f t="shared" ca="1" si="9466"/>
        <v/>
      </c>
      <c r="BL422" s="17" t="str">
        <f t="shared" ca="1" si="9430"/>
        <v/>
      </c>
      <c r="BM422" s="17" t="str">
        <f t="shared" ca="1" si="9431"/>
        <v>L</v>
      </c>
      <c r="BN422" s="17" t="str">
        <f t="shared" ca="1" si="9432"/>
        <v>L</v>
      </c>
      <c r="BO422" s="17" t="str">
        <f t="shared" ca="1" si="9433"/>
        <v>N</v>
      </c>
      <c r="BP422" s="14" t="b">
        <f t="shared" ca="1" si="9434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435"/>
        <v/>
      </c>
      <c r="DE422" s="14" t="str">
        <f t="shared" ca="1" si="9436"/>
        <v/>
      </c>
      <c r="DF422" s="14" t="str">
        <f t="shared" ca="1" si="9437"/>
        <v/>
      </c>
      <c r="DG422" s="14" t="str">
        <f t="shared" ca="1" si="9438"/>
        <v/>
      </c>
      <c r="DH422" s="14" t="str">
        <f t="shared" ca="1" si="9439"/>
        <v/>
      </c>
      <c r="DI422" s="14" t="str">
        <f t="shared" ca="1" si="9440"/>
        <v/>
      </c>
      <c r="DJ422" s="14" t="str">
        <f t="shared" ca="1" si="9441"/>
        <v/>
      </c>
      <c r="DK422" s="14" t="str">
        <f t="shared" ca="1" si="9442"/>
        <v/>
      </c>
      <c r="DL422" s="14" t="str">
        <f t="shared" ca="1" si="9443"/>
        <v/>
      </c>
      <c r="DM422" s="14" t="str">
        <f t="shared" ca="1" si="9444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445"/>
        <v/>
      </c>
      <c r="DP422" s="14" t="str">
        <f t="shared" ca="1" si="9446"/>
        <v/>
      </c>
      <c r="DQ422" s="14" t="str">
        <f t="shared" ca="1" si="9447"/>
        <v/>
      </c>
      <c r="DR422" s="14" t="str">
        <f t="shared" ca="1" si="9448"/>
        <v/>
      </c>
      <c r="DS422" s="14" t="str">
        <f t="shared" ca="1" si="9449"/>
        <v/>
      </c>
      <c r="DZ422" s="14" t="b">
        <f t="shared" ca="1" si="9450"/>
        <v>0</v>
      </c>
      <c r="EA422" s="14" t="str">
        <f t="shared" ca="1" si="9451"/>
        <v>What cause of death of family member 5 (q_106_5b)</v>
      </c>
      <c r="EB422" s="14" t="str">
        <f t="shared" ca="1" si="9452"/>
        <v xml:space="preserve">Values must be numeric. </v>
      </c>
      <c r="EC422" s="14" t="str">
        <f t="shared" ca="1" si="9453"/>
        <v xml:space="preserve">What cause of death of family member 5 (q_106_5b): Values must be numeric. </v>
      </c>
      <c r="ED422" s="14" t="str">
        <f t="shared" ca="1" si="9454"/>
        <v/>
      </c>
      <c r="EE422" s="14" t="str">
        <f t="shared" ca="1" si="9455"/>
        <v>Values must be numeric</v>
      </c>
      <c r="EF422" s="14" t="str">
        <f t="shared" ca="1" si="9456"/>
        <v/>
      </c>
      <c r="EG422" s="14" t="str">
        <f t="shared" ca="1" si="9457"/>
        <v/>
      </c>
      <c r="EM422" s="14" t="b">
        <f t="shared" ca="1" si="9458"/>
        <v>1</v>
      </c>
      <c r="EN422" s="14">
        <f t="shared" ca="1" si="9459"/>
        <v>396</v>
      </c>
      <c r="EO422" s="14" t="str">
        <f t="shared" ca="1" si="9460"/>
        <v>q_106_5b</v>
      </c>
      <c r="EP422" s="14" t="str">
        <f t="shared" ca="1" si="9461"/>
        <v xml:space="preserve">What cause of death of family member 5 (q_106_5b): Values must be numeric. </v>
      </c>
      <c r="EQ422" s="14" t="str">
        <f t="shared" ca="1" si="9462"/>
        <v/>
      </c>
    </row>
    <row r="423" spans="2:147" s="14" customFormat="1">
      <c r="B423" s="14" t="str">
        <f t="shared" ca="1" si="9392"/>
        <v/>
      </c>
      <c r="C423" s="14">
        <f t="shared" ca="1" si="9393"/>
        <v>397</v>
      </c>
      <c r="D423" s="14">
        <f t="shared" si="9394"/>
        <v>421</v>
      </c>
      <c r="E423" s="14" t="str">
        <f t="shared" ca="1" si="9395"/>
        <v>I</v>
      </c>
      <c r="F423" s="14" t="str">
        <f t="shared" ca="1" si="9396"/>
        <v>q_106_5c</v>
      </c>
      <c r="G423" s="14" t="str">
        <f t="shared" ca="1" si="9397"/>
        <v>What other cause of death of family member 5</v>
      </c>
      <c r="H423" s="14" t="b">
        <f t="shared" ca="1" si="9398"/>
        <v>1</v>
      </c>
      <c r="I423" s="14" t="str">
        <f ca="1">IF($H423,ADDRESS(3,(D423+1)*2-1,4,,"["&amp;wew!$G$7&amp;"]"&amp;_sheetname_labels)&amp;":"&amp;ADDRESS(2+ster!$B$20,(D423+1)*2-1,4),"")</f>
        <v>[DBTemplate.xlsm]labels!AFK3:AFK725</v>
      </c>
      <c r="J423" s="14">
        <f t="array" aca="1" ref="J423" ca="1">IF(H423,MAX(0,MAX(IF(INDIRECT(I423)&lt;&gt;"",ROW(INDIRECT(I423)),""))-2),"")</f>
        <v>0</v>
      </c>
      <c r="K423" s="14" t="str">
        <f ca="1">IF($H423,IF($J423&gt;0,ADDRESS(3,(D423+1)*2-1,4,,"["&amp;wew!$G$7&amp;"]"&amp;_sheetname_labels)&amp;":"&amp;ADDRESS(2+J423,(D423+1)*2-1,4),""),"")</f>
        <v/>
      </c>
      <c r="L423" s="14" t="str">
        <f ca="1">IF($H423,IF($J423&gt;0,ADDRESS(3,(D423+1)*2,4,,"["&amp;wew!$G$7&amp;"]"&amp;_sheetname_labels)&amp;":"&amp;ADDRESS(2+J423,(D423+1)*2,4),""),"")</f>
        <v/>
      </c>
      <c r="M423" s="14">
        <f t="shared" ca="1" si="9399"/>
        <v>0</v>
      </c>
      <c r="N423" s="14">
        <f t="shared" ca="1" si="9400"/>
        <v>0</v>
      </c>
      <c r="O423" s="14" t="str">
        <f t="shared" ca="1" si="9401"/>
        <v>q_106_5c</v>
      </c>
      <c r="P423" s="14" t="str">
        <f t="shared" ca="1" si="9402"/>
        <v>What other cause of death of family member 5</v>
      </c>
      <c r="Q423" s="14" t="str">
        <f ca="1">IF($BP423,ADDRESS(3,D423+1,4,,"["&amp;wew!$G$7&amp;"]"&amp;_sheetname_dataframe)&amp;":"&amp;ADDRESS(2+ster!$C$14,D423+1,4),"")</f>
        <v>[DBTemplate.xlsm]data_frame!PF3:PF3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0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1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0</v>
      </c>
      <c r="X423" s="14" t="str">
        <f t="array" aca="1" ref="X423" ca="1">IF(AND(H423,W423&gt;0),IF(wew!$B$3,MIN(IF((INDIRECT(ster!$D$14)&lt;&gt;"")*IFERROR(INDIRECT($Q423)&lt;&gt;"",FALSE),IFERROR(INDIRECT($Q423),"X"),"X")),"&lt;włącz podświetlanie wartości&gt;"),"—")</f>
        <v>—</v>
      </c>
      <c r="Y423" s="14" t="str">
        <f t="array" aca="1" ref="Y423" ca="1">IF(AND(H423,W423&gt;0),IF(wew!$B$3,MAX(IF((INDIRECT(ster!$D$14)&lt;&gt;"")*IFERROR(INDIRECT($Q423)&lt;&gt;"",FALSE),IFERROR(INDIRECT($Q423),"X"),"X")),"&lt;włącz podświetlanie wartości&gt;"),"—")</f>
        <v>—</v>
      </c>
      <c r="Z423" s="14">
        <f t="shared" ca="1" si="9403"/>
        <v>0</v>
      </c>
      <c r="AA423" s="12" t="str">
        <f t="shared" ca="1" si="9404"/>
        <v>—</v>
      </c>
      <c r="AB423" s="17">
        <f t="array" aca="1" ref="AB423" ca="1">IF(H423,IF(W423&gt;0,SUM((INDIRECT(ster!$D$14)&lt;&gt;"")*IFERROR((INDIRECT(Q423)&lt;&gt;"")*(INDIRECT(Q423)=INT(INDIRECT(Q423))),0)),0),"")</f>
        <v>0</v>
      </c>
      <c r="AC423" s="17">
        <f t="array" aca="1" ref="AC423" ca="1">IF(H423,W423-AB423,"")</f>
        <v>0</v>
      </c>
      <c r="AD423" s="17">
        <f t="shared" ca="1" si="9405"/>
        <v>1</v>
      </c>
      <c r="AE423" s="17" t="b">
        <f t="shared" ca="1" si="9406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407"/>
        <v/>
      </c>
      <c r="AH423" s="17" t="b">
        <f t="shared" ca="1" si="9408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409"/>
        <v/>
      </c>
      <c r="AK423" s="17" t="b">
        <f t="shared" ca="1" si="9410"/>
        <v>0</v>
      </c>
      <c r="AL423" s="17" t="b">
        <f t="shared" ca="1" si="9411"/>
        <v>0</v>
      </c>
      <c r="AM423" s="17" t="b">
        <f t="shared" ca="1" si="9412"/>
        <v>0</v>
      </c>
      <c r="AN423" s="17">
        <f t="shared" ca="1" si="9413"/>
        <v>0</v>
      </c>
      <c r="AO423" s="24" t="str">
        <f t="shared" ca="1" si="9414"/>
        <v/>
      </c>
      <c r="AP423" s="24" t="str">
        <f t="shared" ca="1" si="9415"/>
        <v/>
      </c>
      <c r="AQ423" s="17" t="b">
        <f t="shared" ca="1" si="9463"/>
        <v>0</v>
      </c>
      <c r="AR423" s="17" t="b">
        <f t="shared" ca="1" si="9416"/>
        <v>0</v>
      </c>
      <c r="AS423" s="17" t="b">
        <f t="shared" ca="1" si="9417"/>
        <v>0</v>
      </c>
      <c r="AT423" s="17" t="b">
        <f t="shared" ca="1" si="9418"/>
        <v>1</v>
      </c>
      <c r="AU423" s="17" t="b">
        <f t="shared" ca="1" si="9419"/>
        <v>0</v>
      </c>
      <c r="AV423" s="17" t="b">
        <f t="shared" ca="1" si="9420"/>
        <v>0</v>
      </c>
      <c r="AW423" s="17" t="b">
        <f t="shared" ca="1" si="9421"/>
        <v>0</v>
      </c>
      <c r="AX423" s="14" t="b">
        <f t="array" aca="1" ref="AX423" ca="1">IF(H423,N423&gt;0,"")</f>
        <v>0</v>
      </c>
      <c r="AY423" s="17" t="str">
        <f t="shared" ca="1" si="9422"/>
        <v/>
      </c>
      <c r="AZ423" s="17" t="str">
        <f t="array" aca="1" ref="AZ423" ca="1">IF(AY423&lt;&gt;"",SUM(1*ISERROR(MATCH(INDIRECT(AY423),INDIRECT(K423),0)))=0,"")</f>
        <v/>
      </c>
      <c r="BA423" s="17" t="b">
        <f t="shared" ca="1" si="9423"/>
        <v>0</v>
      </c>
      <c r="BB423" s="17" t="b">
        <v>0</v>
      </c>
      <c r="BC423" s="17" t="str">
        <f t="shared" ca="1" si="9424"/>
        <v/>
      </c>
      <c r="BD423" s="17" t="str">
        <f t="shared" ca="1" si="9425"/>
        <v/>
      </c>
      <c r="BE423" s="17" t="b">
        <f t="shared" ca="1" si="9464"/>
        <v>0</v>
      </c>
      <c r="BF423" s="17" t="str">
        <f t="shared" ca="1" si="9465"/>
        <v/>
      </c>
      <c r="BG423" s="17" t="str">
        <f t="shared" ca="1" si="9426"/>
        <v/>
      </c>
      <c r="BH423" s="17" t="str">
        <f t="shared" ca="1" si="9427"/>
        <v/>
      </c>
      <c r="BI423" s="17" t="str">
        <f t="shared" ca="1" si="9428"/>
        <v/>
      </c>
      <c r="BJ423" s="17" t="b">
        <f t="shared" ca="1" si="9429"/>
        <v>0</v>
      </c>
      <c r="BK423" s="17" t="str">
        <f t="shared" ca="1" si="9466"/>
        <v/>
      </c>
      <c r="BL423" s="17" t="str">
        <f t="shared" ca="1" si="9430"/>
        <v/>
      </c>
      <c r="BM423" s="17" t="str">
        <f t="shared" ca="1" si="9431"/>
        <v>S</v>
      </c>
      <c r="BN423" s="17" t="str">
        <f t="shared" ca="1" si="9432"/>
        <v>S</v>
      </c>
      <c r="BO423" s="17" t="str">
        <f t="shared" ca="1" si="9433"/>
        <v>N</v>
      </c>
      <c r="BP423" s="14" t="b">
        <f t="shared" ca="1" si="9434"/>
        <v>1</v>
      </c>
      <c r="BQ423" s="35"/>
      <c r="BU423" s="14" t="s">
        <v>386</v>
      </c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435"/>
        <v/>
      </c>
      <c r="DE423" s="14" t="str">
        <f t="shared" ca="1" si="9436"/>
        <v/>
      </c>
      <c r="DF423" s="14" t="str">
        <f t="shared" ca="1" si="9437"/>
        <v/>
      </c>
      <c r="DG423" s="14" t="str">
        <f t="shared" ca="1" si="9438"/>
        <v/>
      </c>
      <c r="DH423" s="14" t="str">
        <f t="shared" ca="1" si="9439"/>
        <v/>
      </c>
      <c r="DI423" s="14" t="str">
        <f t="shared" ca="1" si="9440"/>
        <v/>
      </c>
      <c r="DJ423" s="14" t="str">
        <f t="shared" ca="1" si="9441"/>
        <v/>
      </c>
      <c r="DK423" s="14" t="str">
        <f t="shared" ca="1" si="9442"/>
        <v/>
      </c>
      <c r="DL423" s="14" t="str">
        <f t="shared" ca="1" si="9443"/>
        <v/>
      </c>
      <c r="DM423" s="14" t="str">
        <f t="shared" ca="1" si="9444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445"/>
        <v/>
      </c>
      <c r="DP423" s="14" t="str">
        <f t="shared" ca="1" si="9446"/>
        <v/>
      </c>
      <c r="DQ423" s="14" t="str">
        <f t="shared" ca="1" si="9447"/>
        <v/>
      </c>
      <c r="DR423" s="14" t="str">
        <f t="shared" ca="1" si="9448"/>
        <v/>
      </c>
      <c r="DS423" s="14" t="str">
        <f t="shared" ca="1" si="9449"/>
        <v/>
      </c>
      <c r="DZ423" s="14" t="b">
        <f t="shared" ca="1" si="9450"/>
        <v>0</v>
      </c>
      <c r="EA423" s="14" t="str">
        <f t="shared" ca="1" si="9451"/>
        <v/>
      </c>
      <c r="EB423" s="14" t="str">
        <f t="shared" ca="1" si="9452"/>
        <v/>
      </c>
      <c r="EC423" s="14" t="str">
        <f t="shared" ca="1" si="9453"/>
        <v/>
      </c>
      <c r="ED423" s="14" t="str">
        <f t="shared" ca="1" si="9454"/>
        <v/>
      </c>
      <c r="EE423" s="14" t="str">
        <f t="shared" ca="1" si="9455"/>
        <v/>
      </c>
      <c r="EF423" s="14" t="str">
        <f t="shared" ca="1" si="9456"/>
        <v/>
      </c>
      <c r="EG423" s="14" t="str">
        <f t="shared" ca="1" si="9457"/>
        <v/>
      </c>
      <c r="EM423" s="14" t="b">
        <f t="shared" ca="1" si="9458"/>
        <v>0</v>
      </c>
      <c r="EN423" s="14" t="str">
        <f t="shared" ca="1" si="9459"/>
        <v/>
      </c>
      <c r="EO423" s="14" t="str">
        <f t="shared" ca="1" si="9460"/>
        <v/>
      </c>
      <c r="EP423" s="14" t="str">
        <f t="shared" ca="1" si="9461"/>
        <v/>
      </c>
      <c r="EQ423" s="14" t="str">
        <f t="shared" ca="1" si="9462"/>
        <v/>
      </c>
    </row>
    <row r="424" spans="2:147" s="14" customFormat="1">
      <c r="B424" s="14" t="str">
        <f t="shared" ca="1" si="9392"/>
        <v/>
      </c>
      <c r="C424" s="14">
        <f t="shared" ca="1" si="9393"/>
        <v>398</v>
      </c>
      <c r="D424" s="14">
        <f t="shared" si="9394"/>
        <v>422</v>
      </c>
      <c r="E424" s="14" t="str">
        <f t="shared" ca="1" si="9395"/>
        <v>I</v>
      </c>
      <c r="F424" s="14" t="str">
        <f t="shared" ca="1" si="9396"/>
        <v>q_106_5d</v>
      </c>
      <c r="G424" s="14" t="str">
        <f t="shared" ca="1" si="9397"/>
        <v>Age of family member 5 at the moment of death</v>
      </c>
      <c r="H424" s="14" t="b">
        <f t="shared" ca="1" si="9398"/>
        <v>1</v>
      </c>
      <c r="I424" s="14" t="str">
        <f ca="1">IF($H424,ADDRESS(3,(D424+1)*2-1,4,,"["&amp;wew!$G$7&amp;"]"&amp;_sheetname_labels)&amp;":"&amp;ADDRESS(2+ster!$B$20,(D424+1)*2-1,4),"")</f>
        <v>[DBTemplate.xlsm]labels!AFM3:AFM725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399"/>
        <v>0</v>
      </c>
      <c r="N424" s="14">
        <f t="shared" ca="1" si="9400"/>
        <v>0</v>
      </c>
      <c r="O424" s="14" t="str">
        <f t="shared" ca="1" si="9401"/>
        <v>q_106_5d</v>
      </c>
      <c r="P424" s="14" t="str">
        <f t="shared" ca="1" si="9402"/>
        <v>Age of family member 5 at the moment of death</v>
      </c>
      <c r="Q424" s="14" t="str">
        <f ca="1">IF($BP424,ADDRESS(3,D424+1,4,,"["&amp;wew!$G$7&amp;"]"&amp;_sheetname_dataframe)&amp;":"&amp;ADDRESS(2+ster!$C$14,D424+1,4),"")</f>
        <v>[DBTemplate.xlsm]data_frame!PG3:PG3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403"/>
        <v>0</v>
      </c>
      <c r="AA424" s="12" t="str">
        <f t="shared" ca="1" si="9404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405"/>
        <v>1</v>
      </c>
      <c r="AE424" s="17" t="b">
        <f t="shared" ca="1" si="9406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407"/>
        <v/>
      </c>
      <c r="AH424" s="17" t="b">
        <f t="shared" ca="1" si="9408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409"/>
        <v/>
      </c>
      <c r="AK424" s="17" t="b">
        <f t="shared" ca="1" si="9410"/>
        <v>0</v>
      </c>
      <c r="AL424" s="17" t="b">
        <f t="shared" ca="1" si="9411"/>
        <v>0</v>
      </c>
      <c r="AM424" s="17" t="b">
        <f t="shared" ca="1" si="9412"/>
        <v>1</v>
      </c>
      <c r="AN424" s="17">
        <f t="shared" ca="1" si="9413"/>
        <v>0</v>
      </c>
      <c r="AO424" s="24" t="str">
        <f t="shared" ca="1" si="9414"/>
        <v/>
      </c>
      <c r="AP424" s="24" t="str">
        <f t="shared" ca="1" si="9415"/>
        <v/>
      </c>
      <c r="AQ424" s="17" t="b">
        <f t="shared" ca="1" si="9463"/>
        <v>0</v>
      </c>
      <c r="AR424" s="17" t="b">
        <f t="shared" ca="1" si="9416"/>
        <v>0</v>
      </c>
      <c r="AS424" s="17" t="b">
        <f t="shared" ca="1" si="9417"/>
        <v>0</v>
      </c>
      <c r="AT424" s="17" t="b">
        <f t="shared" ca="1" si="9418"/>
        <v>0</v>
      </c>
      <c r="AU424" s="17" t="b">
        <f t="shared" ca="1" si="9419"/>
        <v>1</v>
      </c>
      <c r="AV424" s="17" t="b">
        <f t="shared" ca="1" si="9420"/>
        <v>0</v>
      </c>
      <c r="AW424" s="17" t="b">
        <f t="shared" ca="1" si="9421"/>
        <v>0</v>
      </c>
      <c r="AX424" s="14" t="b">
        <f t="array" aca="1" ref="AX424" ca="1">IF(H424,N424&gt;0,"")</f>
        <v>0</v>
      </c>
      <c r="AY424" s="17" t="str">
        <f t="shared" ca="1" si="9422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423"/>
        <v>0</v>
      </c>
      <c r="BB424" s="17" t="b">
        <v>0</v>
      </c>
      <c r="BC424" s="17" t="str">
        <f t="shared" ca="1" si="9424"/>
        <v/>
      </c>
      <c r="BD424" s="17" t="str">
        <f t="shared" ca="1" si="9425"/>
        <v/>
      </c>
      <c r="BE424" s="17" t="b">
        <f t="shared" ca="1" si="9464"/>
        <v>0</v>
      </c>
      <c r="BF424" s="17" t="str">
        <f t="shared" ca="1" si="9465"/>
        <v/>
      </c>
      <c r="BG424" s="17" t="str">
        <f t="shared" ca="1" si="9426"/>
        <v/>
      </c>
      <c r="BH424" s="17" t="str">
        <f t="shared" ca="1" si="9427"/>
        <v/>
      </c>
      <c r="BI424" s="17" t="str">
        <f t="shared" ca="1" si="9428"/>
        <v/>
      </c>
      <c r="BJ424" s="17" t="b">
        <f t="shared" ca="1" si="9429"/>
        <v>0</v>
      </c>
      <c r="BK424" s="17" t="b">
        <f t="shared" ca="1" si="9466"/>
        <v>1</v>
      </c>
      <c r="BL424" s="17" t="b">
        <f t="shared" ca="1" si="9430"/>
        <v>0</v>
      </c>
      <c r="BM424" s="17" t="str">
        <f t="shared" ca="1" si="9431"/>
        <v>I</v>
      </c>
      <c r="BN424" s="17" t="str">
        <f t="shared" ca="1" si="9432"/>
        <v>I</v>
      </c>
      <c r="BO424" s="17" t="str">
        <f t="shared" ca="1" si="9433"/>
        <v>I</v>
      </c>
      <c r="BP424" s="14" t="b">
        <f t="shared" ca="1" si="9434"/>
        <v>1</v>
      </c>
      <c r="BQ424" s="35"/>
      <c r="BU424" s="14" t="s">
        <v>387</v>
      </c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435"/>
        <v/>
      </c>
      <c r="DE424" s="14" t="str">
        <f t="shared" ca="1" si="9436"/>
        <v/>
      </c>
      <c r="DF424" s="14" t="str">
        <f t="shared" ca="1" si="9437"/>
        <v/>
      </c>
      <c r="DG424" s="14" t="str">
        <f t="shared" ca="1" si="9438"/>
        <v/>
      </c>
      <c r="DH424" s="14" t="str">
        <f t="shared" ca="1" si="9439"/>
        <v/>
      </c>
      <c r="DI424" s="14" t="str">
        <f t="shared" ca="1" si="9440"/>
        <v/>
      </c>
      <c r="DJ424" s="14" t="str">
        <f t="shared" ca="1" si="9441"/>
        <v/>
      </c>
      <c r="DK424" s="14" t="str">
        <f t="shared" ca="1" si="9442"/>
        <v/>
      </c>
      <c r="DL424" s="14" t="str">
        <f t="shared" ca="1" si="9443"/>
        <v/>
      </c>
      <c r="DM424" s="14" t="str">
        <f t="shared" ca="1" si="9444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445"/>
        <v/>
      </c>
      <c r="DP424" s="14" t="str">
        <f t="shared" ca="1" si="9446"/>
        <v/>
      </c>
      <c r="DQ424" s="14" t="str">
        <f t="shared" ca="1" si="9447"/>
        <v/>
      </c>
      <c r="DR424" s="14" t="str">
        <f t="shared" ca="1" si="9448"/>
        <v/>
      </c>
      <c r="DS424" s="14" t="str">
        <f t="shared" ca="1" si="9449"/>
        <v/>
      </c>
      <c r="DZ424" s="14" t="b">
        <f t="shared" ca="1" si="9450"/>
        <v>0</v>
      </c>
      <c r="EA424" s="14" t="str">
        <f t="shared" ca="1" si="9451"/>
        <v>Age of family member 5 at the moment of death (q_106_5d)</v>
      </c>
      <c r="EB424" s="14" t="str">
        <f t="shared" ca="1" si="9452"/>
        <v xml:space="preserve">Values must be numeric. </v>
      </c>
      <c r="EC424" s="14" t="str">
        <f t="shared" ca="1" si="9453"/>
        <v xml:space="preserve">Age of family member 5 at the moment of death (q_106_5d): Values must be numeric. </v>
      </c>
      <c r="ED424" s="14" t="str">
        <f t="shared" ca="1" si="9454"/>
        <v/>
      </c>
      <c r="EE424" s="14" t="str">
        <f t="shared" ca="1" si="9455"/>
        <v>Values must be numeric</v>
      </c>
      <c r="EF424" s="14" t="str">
        <f t="shared" ca="1" si="9456"/>
        <v/>
      </c>
      <c r="EG424" s="14" t="str">
        <f t="shared" ca="1" si="9457"/>
        <v/>
      </c>
      <c r="EM424" s="14" t="b">
        <f t="shared" ca="1" si="9458"/>
        <v>1</v>
      </c>
      <c r="EN424" s="14">
        <f t="shared" ca="1" si="9459"/>
        <v>398</v>
      </c>
      <c r="EO424" s="14" t="str">
        <f t="shared" ca="1" si="9460"/>
        <v>q_106_5d</v>
      </c>
      <c r="EP424" s="14" t="str">
        <f t="shared" ca="1" si="9461"/>
        <v xml:space="preserve">Age of family member 5 at the moment of death (q_106_5d): Values must be numeric. </v>
      </c>
      <c r="EQ424" s="14" t="str">
        <f t="shared" ca="1" si="9462"/>
        <v/>
      </c>
    </row>
    <row r="425" spans="2:147" s="14" customFormat="1">
      <c r="B425" s="14" t="str">
        <f t="shared" ref="B425:B473" ca="1" si="9467">DF425</f>
        <v/>
      </c>
      <c r="C425" s="14">
        <f t="shared" ref="C425:C473" ca="1" si="9468">IF(OFFSET(B425,-1,COLUMN(VariableExists)-2),OFFSET(B425,-1,1)+1,OFFSET(B425,-1,1))</f>
        <v>399</v>
      </c>
      <c r="D425" s="14">
        <f t="shared" ref="D425:D473" si="9469">ROW(A425)-2</f>
        <v>423</v>
      </c>
      <c r="E425" s="14" t="str">
        <f t="shared" ref="E425:E473" ca="1" si="9470">IF(OR(G425="",ROW(G425)=2),"",IF(Z425&gt;0,"S",IF(AX425,IF(J425=2,"D","N"),"I")))</f>
        <v>I</v>
      </c>
      <c r="F425" s="14" t="str">
        <f t="shared" ref="F425:F473" ca="1" si="9471">IF(H425,O425,"")</f>
        <v>q_107a</v>
      </c>
      <c r="G425" s="14" t="str">
        <f t="shared" ref="G425:G473" ca="1" si="9472">IF(H425,P425,"")</f>
        <v>Mother´s birth order</v>
      </c>
      <c r="H425" s="14" t="b">
        <f t="shared" ref="H425:H473" ca="1" si="9473">IF(INDIRECT(ADDRESS(2,D425+1,,,_sheetname_dataframe))="",FALSE,MID(INDIRECT(ADDRESS(2,D425+1,,,_sheetname_dataframe)),1,1)&lt;&gt;".")</f>
        <v>1</v>
      </c>
      <c r="I425" s="14" t="str">
        <f ca="1">IF($H425,ADDRESS(3,(D425+1)*2-1,4,,"["&amp;wew!$G$7&amp;"]"&amp;_sheetname_labels)&amp;":"&amp;ADDRESS(2+ster!$B$20,(D425+1)*2-1,4),"")</f>
        <v>[DBTemplate.xlsm]labels!AFO3:AFO725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ref="M425:M473" ca="1" si="9474">IF($H425,IF(J425&gt;0,COUNTA(INDIRECT(K425))-COUNT(INDIRECT(K425)),0),"")</f>
        <v>0</v>
      </c>
      <c r="N425" s="14">
        <f t="shared" ref="N425:N473" ca="1" si="9475">IF(H425,J425-M425,"")</f>
        <v>0</v>
      </c>
      <c r="O425" s="14" t="str">
        <f t="shared" ref="O425:O473" ca="1" si="9476">IF(INDIRECT(ADDRESS(2,D425+1,,,_sheetname_dataframe))="","",INDIRECT(ADDRESS(2,D425+1,,,_sheetname_dataframe)))</f>
        <v>q_107a</v>
      </c>
      <c r="P425" s="14" t="str">
        <f t="shared" ref="P425:P473" ca="1" si="9477">IF(H425,IF(INDIRECT(ADDRESS(1,D425+1,,,_sheetname_dataframe))="","",INDIRECT(ADDRESS(1,D425+1,,,_sheetname_dataframe))),"")</f>
        <v>Mother´s birth order</v>
      </c>
      <c r="Q425" s="14" t="str">
        <f ca="1">IF($BP425,ADDRESS(3,D425+1,4,,"["&amp;wew!$G$7&amp;"]"&amp;_sheetname_dataframe)&amp;":"&amp;ADDRESS(2+ster!$C$14,D425+1,4),"")</f>
        <v>[DBTemplate.xlsm]data_frame!PH3:PH3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1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1</v>
      </c>
      <c r="Z425" s="14">
        <f t="shared" ref="Z425:Z473" ca="1" si="9478">IF(H425,S425-T425-W425,"")</f>
        <v>0</v>
      </c>
      <c r="AA425" s="12">
        <f t="shared" ref="AA425:AA473" ca="1" si="9479">IF(H425,IF(S425&gt;0,W425/(S425),"—"),"")</f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ref="AD425:AD473" ca="1" si="9480">IF($H425,IF(AC425&lt;&gt;"",IF(AC425=0,1,IF(AC425/W425&lt;0.15,2,3)),0),"")</f>
        <v>1</v>
      </c>
      <c r="AE425" s="17" t="b">
        <f t="shared" ref="AE425:AE473" ca="1" si="9481">IF(H425,OFFSET(O425,1,0)=".validation",FALSE)</f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ref="AG425:AG473" ca="1" si="9482">IF(AE425,IF($H425,IF(INDIRECT(ADDRESS(1,D425+2,,,_sheetname_dataframe))="","",INDIRECT(ADDRESS(1,D425+2,,,_sheetname_dataframe))),""),"")</f>
        <v/>
      </c>
      <c r="AH425" s="17" t="b">
        <f t="shared" ref="AH425:AH473" ca="1" si="9483">IF(H425,AND(AE425,OFFSET(O425,2,0)=".validation"),FALSE)</f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ref="AJ425:AJ473" ca="1" si="9484">IF(AH425,IF($H425,IF(INDIRECT(ADDRESS(1,D425+3,,,_sheetname_dataframe))="","",INDIRECT(ADDRESS(1,D425+3,,,_sheetname_dataframe))),""),"")</f>
        <v/>
      </c>
      <c r="AK425" s="17" t="b">
        <f t="shared" ref="AK425:AK473" ca="1" si="9485">IF(H425,OR(AQ425,AD425=2),"")</f>
        <v>0</v>
      </c>
      <c r="AL425" s="17" t="b">
        <f t="shared" ref="AL425:AL473" ca="1" si="9486">IF($H425,IF(BV425&lt;&gt;"",IF(OR(BM425="F",BM425="L",BM425="I",BM425="D"),BV425&lt;&gt;0)),"")</f>
        <v>0</v>
      </c>
      <c r="AM425" s="17" t="b">
        <f t="shared" ref="AM425:AM473" ca="1" si="9487">IF($H425,AND(NOT(AL425),OR(IF(BW425&lt;&gt;"",IF(OR(BM425="F",BM425="L"),BW425&lt;&gt;0)),BM425="I",BM425="N",BM425="D")),"")</f>
        <v>0</v>
      </c>
      <c r="AN425" s="17">
        <f t="shared" ref="AN425:AN473" ca="1" si="9488">IF(COUNTA(INDIRECT(Q425))=0,0, IF(AND(AO425&lt;&gt;"",X425&lt;AO425),1,IF(AND(AP425&lt;&gt;"",Y425&gt;AP425),1,IF(AND(AQ425,AC425&gt;0),2,0))))</f>
        <v>0</v>
      </c>
      <c r="AO425" s="24" t="str">
        <f t="shared" ref="AO425:AO473" ca="1" si="9489">IF($H425,IF(BY425&lt;&gt;"",IF(ISNUMBER(BY425),BY425,""),""),"")</f>
        <v/>
      </c>
      <c r="AP425" s="24" t="str">
        <f t="shared" ref="AP425:AP473" ca="1" si="9490">IF($H425,IF(BZ425&lt;&gt;"",IF(ISNUMBER(BZ425),BZ425,""),""),"")</f>
        <v/>
      </c>
      <c r="AQ425" s="17" t="b">
        <f t="shared" ca="1" si="9463"/>
        <v>0</v>
      </c>
      <c r="AR425" s="17" t="b">
        <f t="shared" ref="AR425:AR473" ca="1" si="9491">IF(H425,IF(N425&gt;0,IF(BQ425&lt;&gt;"",BQ425&lt;&gt;0,FALSE),FALSE),"")</f>
        <v>0</v>
      </c>
      <c r="AS425" s="17" t="b">
        <f t="shared" ref="AS425:AS473" ca="1" si="9492">IF(H425,IF(BR425&lt;&gt;"",BR425&lt;&gt;0,FALSE),"")</f>
        <v>0</v>
      </c>
      <c r="AT425" s="17" t="b">
        <f t="shared" ref="AT425:AT473" ca="1" si="9493">IF(H425,IF(N425&gt;0,FALSE,IF(BU425&lt;&gt;"",MATCH(BU425,DataType,0)=1,FALSE)),"")</f>
        <v>0</v>
      </c>
      <c r="AU425" s="17" t="b">
        <f t="shared" ref="AU425:AU473" ca="1" si="9494">IF(H425,IF(N425&gt;0,TRUE,IF(BU425&lt;&gt;"",MATCH(BU425,DataType,0)=2,FALSE)),"")</f>
        <v>0</v>
      </c>
      <c r="AV425" s="17" t="b">
        <f t="shared" ref="AV425:AV473" ca="1" si="9495">IF(H425,IF(N425&gt;0,FALSE,IF(BU425&lt;&gt;"",MATCH(BU425,DataType,0)=3,FALSE)),"")</f>
        <v>0</v>
      </c>
      <c r="AW425" s="17" t="b">
        <f t="shared" ref="AW425:AW473" ca="1" si="9496">IF(H425,IF(W425&gt;0,Z425=0,FALSE),"")</f>
        <v>1</v>
      </c>
      <c r="AX425" s="14" t="b">
        <f t="array" aca="1" ref="AX425" ca="1">IF(H425,N425&gt;0,"")</f>
        <v>0</v>
      </c>
      <c r="AY425" s="17" t="str">
        <f t="shared" ref="AY425:AY473" ca="1" si="9497">IF(H425,IF(N425&gt;0,ADDRESS(ROW(VariablesOrigin)+1,COLUMN(VariablesOrigin)+1,4) &amp; ":" &amp; ADDRESS(ROW(VariablesOrigin)+N425,COLUMN(VariablesOrigin)+1,4),""),"")</f>
        <v/>
      </c>
      <c r="AZ425" s="17" t="str">
        <f t="array" aca="1" ref="AZ425" ca="1">IF(AY425&lt;&gt;"",SUM(1*ISERROR(MATCH(INDIRECT(AY425),INDIRECT(K425),0)))=0,"")</f>
        <v/>
      </c>
      <c r="BA425" s="17" t="b">
        <f t="shared" ref="BA425:BA473" ca="1" si="9498">IF(H425,BU425="",FALSE)</f>
        <v>1</v>
      </c>
      <c r="BB425" s="17" t="b">
        <v>0</v>
      </c>
      <c r="BC425" s="17" t="b">
        <f t="shared" ref="BC425:BC473" ca="1" si="9499">IF(BA425,IF(N425&gt;0,AND(AZ425,Z425=0),FALSE),"")</f>
        <v>0</v>
      </c>
      <c r="BD425" s="17" t="b">
        <f t="shared" ref="BD425:BD473" ca="1" si="9500">IF(BA425,IF(N425&gt;0,AND(NOT(AZ425),Z425=0),FALSE),"")</f>
        <v>0</v>
      </c>
      <c r="BE425" s="17" t="b">
        <f t="shared" ca="1" si="9464"/>
        <v>0</v>
      </c>
      <c r="BF425" s="17" t="b">
        <f t="shared" ca="1" si="9465"/>
        <v>0</v>
      </c>
      <c r="BG425" s="17" t="b">
        <f t="shared" ref="BG425:BG473" ca="1" si="9501">IF(BA425,IF(OR(BB425:BF425),FALSE,IF(Z425=0,FALSE,Z425&gt;0)),"")</f>
        <v>0</v>
      </c>
      <c r="BH425" s="17" t="b">
        <f t="shared" ref="BH425:BH473" ca="1" si="9502">IF(BA425,COUNTIF(BB425:BG425,TRUE)=1,"")</f>
        <v>0</v>
      </c>
      <c r="BI425" s="17">
        <f t="shared" ref="BI425:BI473" ca="1" si="9503">IF(BA425,IFERROR(MATCH(TRUE,BB425:BG425,0),7),"")</f>
        <v>7</v>
      </c>
      <c r="BJ425" s="17" t="b">
        <f t="shared" ref="BJ425:BJ473" ca="1" si="9504">DF425&lt;&gt;""</f>
        <v>0</v>
      </c>
      <c r="BK425" s="17" t="str">
        <f t="shared" ca="1" si="9466"/>
        <v/>
      </c>
      <c r="BL425" s="17" t="str">
        <f t="shared" ref="BL425:BL473" ca="1" si="9505">IF(H425,IF(AND(NOT(BA425),AU425),AC425&gt;0,""),"")</f>
        <v/>
      </c>
      <c r="BM425" s="17" t="str">
        <f t="shared" ref="BM425:BM473" ca="1" si="9506">IF(H425,IF(BA425,CHOOSE(BI425,"0","F","L","I","N",IF(AA425&gt;0.5,"N","S"),"0"),CHOOSE(MATCH(BU425,DataType,0),"S",IF(BK425,"I","N"),"D"  )),"")</f>
        <v>0</v>
      </c>
      <c r="BN425" s="17" t="str">
        <f t="shared" ref="BN425:BN473" ca="1" si="9507">IF(H425,IF(BJ425,"E",IF(BA425,CHOOSE(BI425,"0","F","L","I","N","S","0"),CHOOSE(MATCH(BU425,DataType,0),"S",IF(BK425,"I","N"),"D"  ))),"")</f>
        <v>0</v>
      </c>
      <c r="BO425" s="17" t="str">
        <f t="shared" ref="BO425:BO473" ca="1" si="9508">IF($H425,IF(BM425="0","",IF(AND(AR425,N425=2),"D",IF(BM425="S","N",IF(AL425,"O",IF(AM425,"I","N"))))),"")</f>
        <v/>
      </c>
      <c r="BP425" s="14" t="b">
        <f t="shared" ref="BP425:BP473" ca="1" si="9509">INDIRECT(ADDRESS(2,ROW(A425)-1,,,_sheetname_dataframe))&lt;&gt;""</f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ref="DD425:DD473" ca="1" si="9510">IF(MID(DC425,1,1)="■",MID(DC425,2,LEN(DC425)),DC425)</f>
        <v/>
      </c>
      <c r="DE425" s="14" t="str">
        <f t="shared" ref="DE425:DE473" ca="1" si="9511">IF(DD425&lt;&gt;"",IF(MID(DD425,LEN(DD425),1)="■",MID(DD425,1,LEN(DD425)-1),DD425),"")</f>
        <v/>
      </c>
      <c r="DF425" s="14" t="str">
        <f t="shared" ref="DF425:DF473" ca="1" si="9512">IFERROR(IF(DE425&lt;&gt;"",SUBSTITUTE(DE425,"■",". "),""),"##INTERNAL_ERROR")</f>
        <v/>
      </c>
      <c r="DG425" s="14" t="str">
        <f t="shared" ref="DG425:DG473" ca="1" si="9513">IF(CN425&lt;&gt;0,"Variable name don't comply with the naming convention","")</f>
        <v/>
      </c>
      <c r="DH425" s="14" t="str">
        <f t="shared" ref="DH425:DH473" ca="1" si="9514">IF(CO425&lt;&gt;"","Duplicated name. " &amp; IF(ISERROR(FIND(" ",CO425)),"Duplicate have index " &amp; CO425, "Duplicates have indices: "&amp;SUBSTITUTE(CO425," ",", ")),"")</f>
        <v/>
      </c>
      <c r="DI425" s="14" t="str">
        <f t="shared" ref="DI425:DI473" ca="1" si="9515">IF(CP425&lt;&gt;"","Variable label exceed length 150","")</f>
        <v/>
      </c>
      <c r="DJ425" s="14" t="str">
        <f t="shared" ref="DJ425:DJ473" ca="1" si="9516">IF(CQ425&lt;&gt;"","Duplicated variable label. " &amp; IF(ISERROR(FIND(" ",CQ425)),"Duplicate have index " &amp; CQ425, "Duplicates have indices: "&amp;SUBSTITUTE(CQ425," ",", ")),"")</f>
        <v/>
      </c>
      <c r="DK425" s="14" t="str">
        <f t="shared" ref="DK425:DK473" ca="1" si="9517">IF(CR425&lt;&gt;"","The following cases have values below declared theorethical min: " &amp;SUBSTITUTE(CR425," ",", "),"")</f>
        <v/>
      </c>
      <c r="DL425" s="14" t="str">
        <f t="shared" ref="DL425:DL473" ca="1" si="9518">IF(CS425&lt;&gt;"","The following cases have values above declared theorethical max: " &amp;SUBSTITUTE(CS425," ",", "),"")</f>
        <v/>
      </c>
      <c r="DM425" s="14" t="str">
        <f t="shared" ref="DM425:DM473" ca="1" si="9519">IF(CT425&lt;&gt;"","There are some cases with values not explicitly declared in the labels dictionary: " &amp;SUBSTITUTE(CT425," ",", "),"")</f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ref="DO425:DO473" ca="1" si="9520">IF(CV425&lt;&gt;"","The following records are missing in this required field: " &amp;SUBSTITUTE(CV425," ",", "),"")</f>
        <v/>
      </c>
      <c r="DP425" s="14" t="str">
        <f t="shared" ref="DP425:DP473" ca="1" si="9521">IF(CW425&lt;&gt;"","The following cases have non-integer values: " &amp;SUBSTITUTE(CW425," ",", "),"")</f>
        <v/>
      </c>
      <c r="DQ425" s="14" t="str">
        <f t="shared" ref="DQ425:DQ473" ca="1" si="9522">IF(CX425&lt;&gt;"","The following cases are non-numeric: " &amp;SUBSTITUTE(CX425," ",", "),"")</f>
        <v/>
      </c>
      <c r="DR425" s="14" t="str">
        <f t="shared" ref="DR425:DR473" ca="1" si="9523">IF(CY425&lt;&gt;"","In the following cases " &amp; P425 &amp; " " &amp; LOWER(MID(AG425,1,1)) &amp; MID(AG425,2,LEN(AG425)) &amp; ": " &amp;SUBSTITUTE(CY425," ",", "),"")</f>
        <v/>
      </c>
      <c r="DS425" s="14" t="str">
        <f t="shared" ref="DS425:DS473" ca="1" si="9524">IF(CZ425&lt;&gt;"","In the following cases " &amp; P425 &amp; " " &amp; LOWER(MID(AJ425,1,1)) &amp; MID(AJ425,2,LEN(AJ425)) &amp; ": " &amp;SUBSTITUTE(CZ425," ",", "),"")</f>
        <v/>
      </c>
      <c r="DZ425" s="14" t="b">
        <f t="shared" ref="DZ425:DZ473" ca="1" si="9525">OR(ED425&lt;&gt;"",EF425&lt;&gt;"",EG425&lt;&gt;"")</f>
        <v>0</v>
      </c>
      <c r="EA425" s="14" t="str">
        <f t="shared" ref="EA425:EA473" ca="1" si="9526">IF(EB425&lt;&gt;"",G425 &amp; " (" &amp; F425 &amp; ")","")</f>
        <v/>
      </c>
      <c r="EB425" s="14" t="str">
        <f t="shared" ref="EB425:EB473" ca="1" si="9527">IF(EE425&lt;&gt;"",EE425&amp;IF(ED425&lt;&gt;""," and "&amp;ED425,""),UPPER(MID(ED425,1,1)&amp;MID(ED425,2,LEN(ED425))))&amp; IF(OR(EF425&lt;&gt;"",EG425&lt;&gt;"")," and "&amp;IF(EF425&lt;&gt;"",LOWER(MID(EF425,1,1) &amp; MID(EF425,2,LEN(EF425))),"")&amp; IF(AND(EF425 &lt;&gt;"",EG425&lt;&gt;"")," and ","") &amp; IF(EG425&lt;&gt;"",LOWER(MID(EG425,1,1) &amp; MID(EG425,2,LEN(EG425))),""),"") &amp; IF(OR(EE425&lt;&gt;"",ED425&lt;&gt;"",EF425&lt;&gt;"",EG425&lt;&gt;""), ". ","")</f>
        <v/>
      </c>
      <c r="EC425" s="14" t="str">
        <f t="shared" ref="EC425:EC473" ca="1" si="9528">IF(EB425&lt;&gt;"",G425 &amp; " (" &amp; F425 &amp; "): " &amp; EB425,"")</f>
        <v/>
      </c>
      <c r="ED425" s="14" t="str">
        <f t="shared" ref="ED425:ED473" ca="1" si="9529">IF(H425,IF(W425&gt;0,IF(AND(AO425&lt;&gt;"",AP425&lt;&gt;""),"each value must be between " &amp; IF( AV425,IFERROR(TEXT(AO425,"rrrr-mm-dd") &amp;" (" &amp; AO425 &amp;")",AO425),AO425) &amp; " and " &amp; IF( AV425,IFERROR(TEXT(AP425,"rrrr-mm-dd") &amp;" (" &amp; AP425 &amp;")",AP425),AP425),IF(AO425&lt;&gt;"","each value must be above " &amp; IF( AV425,IFERROR(TEXT(AO425,"rrrr-mm-dd") &amp;" (" &amp; AO425 &amp;")",AO425),AO425), IF(AP425&lt;&gt;"","each value must be below " &amp; IF( AV425,IFERROR(TEXT(AP425,"rrrr-mm-dd") &amp;" (" &amp; AP425 &amp;")",AP425),AP425),""))),""),"")</f>
        <v/>
      </c>
      <c r="EE425" s="14" t="str">
        <f t="shared" ref="EE425:EE473" ca="1" si="9530">IF(H425,IF(OR(AQ425,AU425,AV425,AS425,AR425),
   "Values must be" &amp;
   IF(AR425," limited to predefinied list", IF(AQ425, " integers",IF(OR(AU425,AV425)," numeric",""))) &amp;
   IF(AS425,IF(OR(AR425,AQ425,AU425,AV425), " and ","") &amp; "non-missing",""),
""),"")</f>
        <v/>
      </c>
      <c r="EF425" s="14" t="str">
        <f t="shared" ref="EF425:EF473" ca="1" si="9531">IF($H425,AG425,"")</f>
        <v/>
      </c>
      <c r="EG425" s="14" t="str">
        <f t="shared" ref="EG425:EG473" ca="1" si="9532">IF($H425,AJ425,"")</f>
        <v/>
      </c>
      <c r="EM425" s="14" t="b">
        <f t="shared" ref="EM425:EM473" ca="1" si="9533">OR(EC425&lt;&gt;"",DF425&lt;&gt;"")</f>
        <v>0</v>
      </c>
      <c r="EN425" s="14" t="str">
        <f t="shared" ref="EN425:EN473" ca="1" si="9534">IF(EM425,C425,"")</f>
        <v/>
      </c>
      <c r="EO425" s="14" t="str">
        <f t="shared" ref="EO425:EO473" ca="1" si="9535">IF(EM425,F425,"")</f>
        <v/>
      </c>
      <c r="EP425" s="14" t="str">
        <f t="shared" ref="EP425:EP473" ca="1" si="9536">EC425</f>
        <v/>
      </c>
      <c r="EQ425" s="14" t="str">
        <f t="shared" ref="EQ425:EQ473" ca="1" si="9537">DF425</f>
        <v/>
      </c>
    </row>
    <row r="426" spans="2:147" s="14" customFormat="1">
      <c r="B426" s="14" t="str">
        <f t="shared" ca="1" si="9467"/>
        <v/>
      </c>
      <c r="C426" s="14">
        <f t="shared" ca="1" si="9468"/>
        <v>400</v>
      </c>
      <c r="D426" s="14">
        <f t="shared" si="9469"/>
        <v>424</v>
      </c>
      <c r="E426" s="14" t="str">
        <f t="shared" ca="1" si="9470"/>
        <v>I</v>
      </c>
      <c r="F426" s="14" t="str">
        <f t="shared" ca="1" si="9471"/>
        <v>q_107b</v>
      </c>
      <c r="G426" s="14" t="str">
        <f t="shared" ca="1" si="9472"/>
        <v>Mother´s number of siblings</v>
      </c>
      <c r="H426" s="14" t="b">
        <f t="shared" ca="1" si="9473"/>
        <v>1</v>
      </c>
      <c r="I426" s="14" t="str">
        <f ca="1">IF($H426,ADDRESS(3,(D426+1)*2-1,4,,"["&amp;wew!$G$7&amp;"]"&amp;_sheetname_labels)&amp;":"&amp;ADDRESS(2+ster!$B$20,(D426+1)*2-1,4),"")</f>
        <v>[DBTemplate.xlsm]labels!AFQ3:AFQ725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474"/>
        <v>0</v>
      </c>
      <c r="N426" s="14">
        <f t="shared" ca="1" si="9475"/>
        <v>0</v>
      </c>
      <c r="O426" s="14" t="str">
        <f t="shared" ca="1" si="9476"/>
        <v>q_107b</v>
      </c>
      <c r="P426" s="14" t="str">
        <f t="shared" ca="1" si="9477"/>
        <v>Mother´s number of siblings</v>
      </c>
      <c r="Q426" s="14" t="str">
        <f ca="1">IF($BP426,ADDRESS(3,D426+1,4,,"["&amp;wew!$G$7&amp;"]"&amp;_sheetname_dataframe)&amp;":"&amp;ADDRESS(2+ster!$C$14,D426+1,4),"")</f>
        <v>[DBTemplate.xlsm]data_frame!PI3:PI3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2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2</v>
      </c>
      <c r="Z426" s="14">
        <f t="shared" ca="1" si="9478"/>
        <v>0</v>
      </c>
      <c r="AA426" s="12">
        <f t="shared" ca="1" si="9479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480"/>
        <v>1</v>
      </c>
      <c r="AE426" s="17" t="b">
        <f t="shared" ca="1" si="9481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482"/>
        <v/>
      </c>
      <c r="AH426" s="17" t="b">
        <f t="shared" ca="1" si="9483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484"/>
        <v/>
      </c>
      <c r="AK426" s="17" t="b">
        <f t="shared" ca="1" si="9485"/>
        <v>0</v>
      </c>
      <c r="AL426" s="17" t="b">
        <f t="shared" ca="1" si="9486"/>
        <v>0</v>
      </c>
      <c r="AM426" s="17" t="b">
        <f t="shared" ca="1" si="9487"/>
        <v>0</v>
      </c>
      <c r="AN426" s="17">
        <f t="shared" ca="1" si="9488"/>
        <v>0</v>
      </c>
      <c r="AO426" s="24" t="str">
        <f t="shared" ca="1" si="9489"/>
        <v/>
      </c>
      <c r="AP426" s="24" t="str">
        <f t="shared" ca="1" si="9490"/>
        <v/>
      </c>
      <c r="AQ426" s="17" t="b">
        <f t="shared" ca="1" si="9463"/>
        <v>0</v>
      </c>
      <c r="AR426" s="17" t="b">
        <f t="shared" ca="1" si="9491"/>
        <v>0</v>
      </c>
      <c r="AS426" s="17" t="b">
        <f t="shared" ca="1" si="9492"/>
        <v>0</v>
      </c>
      <c r="AT426" s="17" t="b">
        <f t="shared" ca="1" si="9493"/>
        <v>0</v>
      </c>
      <c r="AU426" s="17" t="b">
        <f t="shared" ca="1" si="9494"/>
        <v>0</v>
      </c>
      <c r="AV426" s="17" t="b">
        <f t="shared" ca="1" si="9495"/>
        <v>0</v>
      </c>
      <c r="AW426" s="17" t="b">
        <f t="shared" ca="1" si="9496"/>
        <v>1</v>
      </c>
      <c r="AX426" s="14" t="b">
        <f t="array" aca="1" ref="AX426" ca="1">IF(H426,N426&gt;0,"")</f>
        <v>0</v>
      </c>
      <c r="AY426" s="17" t="str">
        <f t="shared" ca="1" si="9497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498"/>
        <v>1</v>
      </c>
      <c r="BB426" s="17" t="b">
        <v>0</v>
      </c>
      <c r="BC426" s="17" t="b">
        <f t="shared" ca="1" si="9499"/>
        <v>0</v>
      </c>
      <c r="BD426" s="17" t="b">
        <f t="shared" ca="1" si="9500"/>
        <v>0</v>
      </c>
      <c r="BE426" s="17" t="b">
        <f t="shared" ca="1" si="9464"/>
        <v>0</v>
      </c>
      <c r="BF426" s="17" t="b">
        <f t="shared" ca="1" si="9465"/>
        <v>0</v>
      </c>
      <c r="BG426" s="17" t="b">
        <f t="shared" ca="1" si="9501"/>
        <v>0</v>
      </c>
      <c r="BH426" s="17" t="b">
        <f t="shared" ca="1" si="9502"/>
        <v>0</v>
      </c>
      <c r="BI426" s="17">
        <f t="shared" ca="1" si="9503"/>
        <v>7</v>
      </c>
      <c r="BJ426" s="17" t="b">
        <f t="shared" ca="1" si="9504"/>
        <v>0</v>
      </c>
      <c r="BK426" s="17" t="str">
        <f t="shared" ca="1" si="9466"/>
        <v/>
      </c>
      <c r="BL426" s="17" t="str">
        <f t="shared" ca="1" si="9505"/>
        <v/>
      </c>
      <c r="BM426" s="17" t="str">
        <f t="shared" ca="1" si="9506"/>
        <v>0</v>
      </c>
      <c r="BN426" s="17" t="str">
        <f t="shared" ca="1" si="9507"/>
        <v>0</v>
      </c>
      <c r="BO426" s="17" t="str">
        <f t="shared" ca="1" si="9508"/>
        <v/>
      </c>
      <c r="BP426" s="14" t="b">
        <f t="shared" ca="1" si="9509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510"/>
        <v/>
      </c>
      <c r="DE426" s="14" t="str">
        <f t="shared" ca="1" si="9511"/>
        <v/>
      </c>
      <c r="DF426" s="14" t="str">
        <f t="shared" ca="1" si="9512"/>
        <v/>
      </c>
      <c r="DG426" s="14" t="str">
        <f t="shared" ca="1" si="9513"/>
        <v/>
      </c>
      <c r="DH426" s="14" t="str">
        <f t="shared" ca="1" si="9514"/>
        <v/>
      </c>
      <c r="DI426" s="14" t="str">
        <f t="shared" ca="1" si="9515"/>
        <v/>
      </c>
      <c r="DJ426" s="14" t="str">
        <f t="shared" ca="1" si="9516"/>
        <v/>
      </c>
      <c r="DK426" s="14" t="str">
        <f t="shared" ca="1" si="9517"/>
        <v/>
      </c>
      <c r="DL426" s="14" t="str">
        <f t="shared" ca="1" si="9518"/>
        <v/>
      </c>
      <c r="DM426" s="14" t="str">
        <f t="shared" ca="1" si="9519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520"/>
        <v/>
      </c>
      <c r="DP426" s="14" t="str">
        <f t="shared" ca="1" si="9521"/>
        <v/>
      </c>
      <c r="DQ426" s="14" t="str">
        <f t="shared" ca="1" si="9522"/>
        <v/>
      </c>
      <c r="DR426" s="14" t="str">
        <f t="shared" ca="1" si="9523"/>
        <v/>
      </c>
      <c r="DS426" s="14" t="str">
        <f t="shared" ca="1" si="9524"/>
        <v/>
      </c>
      <c r="DZ426" s="14" t="b">
        <f t="shared" ca="1" si="9525"/>
        <v>0</v>
      </c>
      <c r="EA426" s="14" t="str">
        <f t="shared" ca="1" si="9526"/>
        <v/>
      </c>
      <c r="EB426" s="14" t="str">
        <f t="shared" ca="1" si="9527"/>
        <v/>
      </c>
      <c r="EC426" s="14" t="str">
        <f t="shared" ca="1" si="9528"/>
        <v/>
      </c>
      <c r="ED426" s="14" t="str">
        <f t="shared" ca="1" si="9529"/>
        <v/>
      </c>
      <c r="EE426" s="14" t="str">
        <f t="shared" ca="1" si="9530"/>
        <v/>
      </c>
      <c r="EF426" s="14" t="str">
        <f t="shared" ca="1" si="9531"/>
        <v/>
      </c>
      <c r="EG426" s="14" t="str">
        <f t="shared" ca="1" si="9532"/>
        <v/>
      </c>
      <c r="EM426" s="14" t="b">
        <f t="shared" ca="1" si="9533"/>
        <v>0</v>
      </c>
      <c r="EN426" s="14" t="str">
        <f t="shared" ca="1" si="9534"/>
        <v/>
      </c>
      <c r="EO426" s="14" t="str">
        <f t="shared" ca="1" si="9535"/>
        <v/>
      </c>
      <c r="EP426" s="14" t="str">
        <f t="shared" ca="1" si="9536"/>
        <v/>
      </c>
      <c r="EQ426" s="14" t="str">
        <f t="shared" ca="1" si="9537"/>
        <v/>
      </c>
    </row>
    <row r="427" spans="2:147" s="14" customFormat="1">
      <c r="B427" s="14" t="str">
        <f t="shared" ca="1" si="9467"/>
        <v/>
      </c>
      <c r="C427" s="14">
        <f t="shared" ca="1" si="9468"/>
        <v>401</v>
      </c>
      <c r="D427" s="14">
        <f t="shared" si="9469"/>
        <v>425</v>
      </c>
      <c r="E427" s="14" t="str">
        <f t="shared" ca="1" si="9470"/>
        <v>I</v>
      </c>
      <c r="F427" s="14" t="str">
        <f t="shared" ca="1" si="9471"/>
        <v>q_108a</v>
      </c>
      <c r="G427" s="14" t="str">
        <f t="shared" ca="1" si="9472"/>
        <v>Father´s birth order</v>
      </c>
      <c r="H427" s="14" t="b">
        <f t="shared" ca="1" si="9473"/>
        <v>1</v>
      </c>
      <c r="I427" s="14" t="str">
        <f ca="1">IF($H427,ADDRESS(3,(D427+1)*2-1,4,,"["&amp;wew!$G$7&amp;"]"&amp;_sheetname_labels)&amp;":"&amp;ADDRESS(2+ster!$B$20,(D427+1)*2-1,4),"")</f>
        <v>[DBTemplate.xlsm]labels!AFS3:AFS725</v>
      </c>
      <c r="J427" s="14">
        <f t="array" aca="1" ref="J427" ca="1">IF(H427,MAX(0,MAX(IF(INDIRECT(I427)&lt;&gt;"",ROW(INDIRECT(I427)),""))-2),"")</f>
        <v>0</v>
      </c>
      <c r="K427" s="14" t="str">
        <f ca="1">IF($H427,IF($J427&gt;0,ADDRESS(3,(D427+1)*2-1,4,,"["&amp;wew!$G$7&amp;"]"&amp;_sheetname_labels)&amp;":"&amp;ADDRESS(2+J427,(D427+1)*2-1,4),""),"")</f>
        <v/>
      </c>
      <c r="L427" s="14" t="str">
        <f ca="1">IF($H427,IF($J427&gt;0,ADDRESS(3,(D427+1)*2,4,,"["&amp;wew!$G$7&amp;"]"&amp;_sheetname_labels)&amp;":"&amp;ADDRESS(2+J427,(D427+1)*2,4),""),"")</f>
        <v/>
      </c>
      <c r="M427" s="14">
        <f t="shared" ca="1" si="9474"/>
        <v>0</v>
      </c>
      <c r="N427" s="14">
        <f t="shared" ca="1" si="9475"/>
        <v>0</v>
      </c>
      <c r="O427" s="14" t="str">
        <f t="shared" ca="1" si="9476"/>
        <v>q_108a</v>
      </c>
      <c r="P427" s="14" t="str">
        <f t="shared" ca="1" si="9477"/>
        <v>Father´s birth order</v>
      </c>
      <c r="Q427" s="14" t="str">
        <f ca="1">IF($BP427,ADDRESS(3,D427+1,4,,"["&amp;wew!$G$7&amp;"]"&amp;_sheetname_dataframe)&amp;":"&amp;ADDRESS(2+ster!$C$14,D427+1,4),"")</f>
        <v>[DBTemplate.xlsm]data_frame!PJ3:PJ3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1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1</v>
      </c>
      <c r="Z427" s="14">
        <f t="shared" ca="1" si="9478"/>
        <v>0</v>
      </c>
      <c r="AA427" s="12">
        <f t="shared" ca="1" si="9479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480"/>
        <v>1</v>
      </c>
      <c r="AE427" s="17" t="b">
        <f t="shared" ca="1" si="9481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482"/>
        <v/>
      </c>
      <c r="AH427" s="17" t="b">
        <f t="shared" ca="1" si="9483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484"/>
        <v/>
      </c>
      <c r="AK427" s="17" t="b">
        <f t="shared" ca="1" si="9485"/>
        <v>0</v>
      </c>
      <c r="AL427" s="17" t="b">
        <f t="shared" ca="1" si="9486"/>
        <v>0</v>
      </c>
      <c r="AM427" s="17" t="b">
        <f t="shared" ca="1" si="9487"/>
        <v>0</v>
      </c>
      <c r="AN427" s="17">
        <f t="shared" ca="1" si="9488"/>
        <v>0</v>
      </c>
      <c r="AO427" s="24" t="str">
        <f t="shared" ca="1" si="9489"/>
        <v/>
      </c>
      <c r="AP427" s="24" t="str">
        <f t="shared" ca="1" si="9490"/>
        <v/>
      </c>
      <c r="AQ427" s="17" t="b">
        <f t="shared" ca="1" si="9463"/>
        <v>0</v>
      </c>
      <c r="AR427" s="17" t="b">
        <f t="shared" ca="1" si="9491"/>
        <v>0</v>
      </c>
      <c r="AS427" s="17" t="b">
        <f t="shared" ca="1" si="9492"/>
        <v>0</v>
      </c>
      <c r="AT427" s="17" t="b">
        <f t="shared" ca="1" si="9493"/>
        <v>0</v>
      </c>
      <c r="AU427" s="17" t="b">
        <f t="shared" ca="1" si="9494"/>
        <v>0</v>
      </c>
      <c r="AV427" s="17" t="b">
        <f t="shared" ca="1" si="9495"/>
        <v>0</v>
      </c>
      <c r="AW427" s="17" t="b">
        <f t="shared" ca="1" si="9496"/>
        <v>1</v>
      </c>
      <c r="AX427" s="14" t="b">
        <f t="array" aca="1" ref="AX427" ca="1">IF(H427,N427&gt;0,"")</f>
        <v>0</v>
      </c>
      <c r="AY427" s="17" t="str">
        <f t="shared" ca="1" si="9497"/>
        <v/>
      </c>
      <c r="AZ427" s="17" t="str">
        <f t="array" aca="1" ref="AZ427" ca="1">IF(AY427&lt;&gt;"",SUM(1*ISERROR(MATCH(INDIRECT(AY427),INDIRECT(K427),0)))=0,"")</f>
        <v/>
      </c>
      <c r="BA427" s="17" t="b">
        <f t="shared" ca="1" si="9498"/>
        <v>1</v>
      </c>
      <c r="BB427" s="17" t="b">
        <v>0</v>
      </c>
      <c r="BC427" s="17" t="b">
        <f t="shared" ca="1" si="9499"/>
        <v>0</v>
      </c>
      <c r="BD427" s="17" t="b">
        <f t="shared" ca="1" si="9500"/>
        <v>0</v>
      </c>
      <c r="BE427" s="17" t="b">
        <f t="shared" ca="1" si="9464"/>
        <v>0</v>
      </c>
      <c r="BF427" s="17" t="b">
        <f t="shared" ca="1" si="9465"/>
        <v>0</v>
      </c>
      <c r="BG427" s="17" t="b">
        <f t="shared" ca="1" si="9501"/>
        <v>0</v>
      </c>
      <c r="BH427" s="17" t="b">
        <f t="shared" ca="1" si="9502"/>
        <v>0</v>
      </c>
      <c r="BI427" s="17">
        <f t="shared" ca="1" si="9503"/>
        <v>7</v>
      </c>
      <c r="BJ427" s="17" t="b">
        <f t="shared" ca="1" si="9504"/>
        <v>0</v>
      </c>
      <c r="BK427" s="17" t="str">
        <f t="shared" ca="1" si="9466"/>
        <v/>
      </c>
      <c r="BL427" s="17" t="str">
        <f t="shared" ca="1" si="9505"/>
        <v/>
      </c>
      <c r="BM427" s="17" t="str">
        <f t="shared" ca="1" si="9506"/>
        <v>0</v>
      </c>
      <c r="BN427" s="17" t="str">
        <f t="shared" ca="1" si="9507"/>
        <v>0</v>
      </c>
      <c r="BO427" s="17" t="str">
        <f t="shared" ca="1" si="9508"/>
        <v/>
      </c>
      <c r="BP427" s="14" t="b">
        <f t="shared" ca="1" si="9509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510"/>
        <v/>
      </c>
      <c r="DE427" s="14" t="str">
        <f t="shared" ca="1" si="9511"/>
        <v/>
      </c>
      <c r="DF427" s="14" t="str">
        <f t="shared" ca="1" si="9512"/>
        <v/>
      </c>
      <c r="DG427" s="14" t="str">
        <f t="shared" ca="1" si="9513"/>
        <v/>
      </c>
      <c r="DH427" s="14" t="str">
        <f t="shared" ca="1" si="9514"/>
        <v/>
      </c>
      <c r="DI427" s="14" t="str">
        <f t="shared" ca="1" si="9515"/>
        <v/>
      </c>
      <c r="DJ427" s="14" t="str">
        <f t="shared" ca="1" si="9516"/>
        <v/>
      </c>
      <c r="DK427" s="14" t="str">
        <f t="shared" ca="1" si="9517"/>
        <v/>
      </c>
      <c r="DL427" s="14" t="str">
        <f t="shared" ca="1" si="9518"/>
        <v/>
      </c>
      <c r="DM427" s="14" t="str">
        <f t="shared" ca="1" si="9519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520"/>
        <v/>
      </c>
      <c r="DP427" s="14" t="str">
        <f t="shared" ca="1" si="9521"/>
        <v/>
      </c>
      <c r="DQ427" s="14" t="str">
        <f t="shared" ca="1" si="9522"/>
        <v/>
      </c>
      <c r="DR427" s="14" t="str">
        <f t="shared" ca="1" si="9523"/>
        <v/>
      </c>
      <c r="DS427" s="14" t="str">
        <f t="shared" ca="1" si="9524"/>
        <v/>
      </c>
      <c r="DZ427" s="14" t="b">
        <f t="shared" ca="1" si="9525"/>
        <v>0</v>
      </c>
      <c r="EA427" s="14" t="str">
        <f t="shared" ca="1" si="9526"/>
        <v/>
      </c>
      <c r="EB427" s="14" t="str">
        <f t="shared" ca="1" si="9527"/>
        <v/>
      </c>
      <c r="EC427" s="14" t="str">
        <f t="shared" ca="1" si="9528"/>
        <v/>
      </c>
      <c r="ED427" s="14" t="str">
        <f t="shared" ca="1" si="9529"/>
        <v/>
      </c>
      <c r="EE427" s="14" t="str">
        <f t="shared" ca="1" si="9530"/>
        <v/>
      </c>
      <c r="EF427" s="14" t="str">
        <f t="shared" ca="1" si="9531"/>
        <v/>
      </c>
      <c r="EG427" s="14" t="str">
        <f t="shared" ca="1" si="9532"/>
        <v/>
      </c>
      <c r="EM427" s="14" t="b">
        <f t="shared" ca="1" si="9533"/>
        <v>0</v>
      </c>
      <c r="EN427" s="14" t="str">
        <f t="shared" ca="1" si="9534"/>
        <v/>
      </c>
      <c r="EO427" s="14" t="str">
        <f t="shared" ca="1" si="9535"/>
        <v/>
      </c>
      <c r="EP427" s="14" t="str">
        <f t="shared" ca="1" si="9536"/>
        <v/>
      </c>
      <c r="EQ427" s="14" t="str">
        <f t="shared" ca="1" si="9537"/>
        <v/>
      </c>
    </row>
    <row r="428" spans="2:147" s="14" customFormat="1">
      <c r="B428" s="14" t="str">
        <f t="shared" ca="1" si="9467"/>
        <v/>
      </c>
      <c r="C428" s="14">
        <f t="shared" ca="1" si="9468"/>
        <v>402</v>
      </c>
      <c r="D428" s="14">
        <f t="shared" si="9469"/>
        <v>426</v>
      </c>
      <c r="E428" s="14" t="str">
        <f t="shared" ca="1" si="9470"/>
        <v>I</v>
      </c>
      <c r="F428" s="14" t="str">
        <f t="shared" ca="1" si="9471"/>
        <v>q_108b</v>
      </c>
      <c r="G428" s="14" t="str">
        <f t="shared" ca="1" si="9472"/>
        <v>Father´s number of siblings</v>
      </c>
      <c r="H428" s="14" t="b">
        <f t="shared" ca="1" si="9473"/>
        <v>1</v>
      </c>
      <c r="I428" s="14" t="str">
        <f ca="1">IF($H428,ADDRESS(3,(D428+1)*2-1,4,,"["&amp;wew!$G$7&amp;"]"&amp;_sheetname_labels)&amp;":"&amp;ADDRESS(2+ster!$B$20,(D428+1)*2-1,4),"")</f>
        <v>[DBTemplate.xlsm]labels!AFU3:AFU725</v>
      </c>
      <c r="J428" s="14">
        <f t="array" aca="1" ref="J428" ca="1">IF(H428,MAX(0,MAX(IF(INDIRECT(I428)&lt;&gt;"",ROW(INDIRECT(I428)),""))-2),"")</f>
        <v>0</v>
      </c>
      <c r="K428" s="14" t="str">
        <f ca="1">IF($H428,IF($J428&gt;0,ADDRESS(3,(D428+1)*2-1,4,,"["&amp;wew!$G$7&amp;"]"&amp;_sheetname_labels)&amp;":"&amp;ADDRESS(2+J428,(D428+1)*2-1,4),""),"")</f>
        <v/>
      </c>
      <c r="L428" s="14" t="str">
        <f ca="1">IF($H428,IF($J428&gt;0,ADDRESS(3,(D428+1)*2,4,,"["&amp;wew!$G$7&amp;"]"&amp;_sheetname_labels)&amp;":"&amp;ADDRESS(2+J428,(D428+1)*2,4),""),"")</f>
        <v/>
      </c>
      <c r="M428" s="14">
        <f t="shared" ca="1" si="9474"/>
        <v>0</v>
      </c>
      <c r="N428" s="14">
        <f t="shared" ca="1" si="9475"/>
        <v>0</v>
      </c>
      <c r="O428" s="14" t="str">
        <f t="shared" ca="1" si="9476"/>
        <v>q_108b</v>
      </c>
      <c r="P428" s="14" t="str">
        <f t="shared" ca="1" si="9477"/>
        <v>Father´s number of siblings</v>
      </c>
      <c r="Q428" s="14" t="str">
        <f ca="1">IF($BP428,ADDRESS(3,D428+1,4,,"["&amp;wew!$G$7&amp;"]"&amp;_sheetname_dataframe)&amp;":"&amp;ADDRESS(2+ster!$C$14,D428+1,4),"")</f>
        <v>[DBTemplate.xlsm]data_frame!PK3:PK3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1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1</v>
      </c>
      <c r="Z428" s="14">
        <f t="shared" ca="1" si="9478"/>
        <v>0</v>
      </c>
      <c r="AA428" s="12">
        <f t="shared" ca="1" si="9479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480"/>
        <v>1</v>
      </c>
      <c r="AE428" s="17" t="b">
        <f t="shared" ca="1" si="9481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482"/>
        <v/>
      </c>
      <c r="AH428" s="17" t="b">
        <f t="shared" ca="1" si="9483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484"/>
        <v/>
      </c>
      <c r="AK428" s="17" t="b">
        <f t="shared" ca="1" si="9485"/>
        <v>0</v>
      </c>
      <c r="AL428" s="17" t="b">
        <f t="shared" ca="1" si="9486"/>
        <v>0</v>
      </c>
      <c r="AM428" s="17" t="b">
        <f t="shared" ca="1" si="9487"/>
        <v>0</v>
      </c>
      <c r="AN428" s="17">
        <f t="shared" ca="1" si="9488"/>
        <v>0</v>
      </c>
      <c r="AO428" s="24" t="str">
        <f t="shared" ca="1" si="9489"/>
        <v/>
      </c>
      <c r="AP428" s="24" t="str">
        <f t="shared" ca="1" si="9490"/>
        <v/>
      </c>
      <c r="AQ428" s="17" t="b">
        <f t="shared" ca="1" si="9463"/>
        <v>0</v>
      </c>
      <c r="AR428" s="17" t="b">
        <f t="shared" ca="1" si="9491"/>
        <v>0</v>
      </c>
      <c r="AS428" s="17" t="b">
        <f t="shared" ca="1" si="9492"/>
        <v>0</v>
      </c>
      <c r="AT428" s="17" t="b">
        <f t="shared" ca="1" si="9493"/>
        <v>0</v>
      </c>
      <c r="AU428" s="17" t="b">
        <f t="shared" ca="1" si="9494"/>
        <v>0</v>
      </c>
      <c r="AV428" s="17" t="b">
        <f t="shared" ca="1" si="9495"/>
        <v>0</v>
      </c>
      <c r="AW428" s="17" t="b">
        <f t="shared" ca="1" si="9496"/>
        <v>1</v>
      </c>
      <c r="AX428" s="14" t="b">
        <f t="array" aca="1" ref="AX428" ca="1">IF(H428,N428&gt;0,"")</f>
        <v>0</v>
      </c>
      <c r="AY428" s="17" t="str">
        <f t="shared" ca="1" si="9497"/>
        <v/>
      </c>
      <c r="AZ428" s="17" t="str">
        <f t="array" aca="1" ref="AZ428" ca="1">IF(AY428&lt;&gt;"",SUM(1*ISERROR(MATCH(INDIRECT(AY428),INDIRECT(K428),0)))=0,"")</f>
        <v/>
      </c>
      <c r="BA428" s="17" t="b">
        <f t="shared" ca="1" si="9498"/>
        <v>1</v>
      </c>
      <c r="BB428" s="17" t="b">
        <v>0</v>
      </c>
      <c r="BC428" s="17" t="b">
        <f t="shared" ca="1" si="9499"/>
        <v>0</v>
      </c>
      <c r="BD428" s="17" t="b">
        <f t="shared" ca="1" si="9500"/>
        <v>0</v>
      </c>
      <c r="BE428" s="17" t="b">
        <f t="shared" ca="1" si="9464"/>
        <v>0</v>
      </c>
      <c r="BF428" s="17" t="b">
        <f t="shared" ca="1" si="9465"/>
        <v>0</v>
      </c>
      <c r="BG428" s="17" t="b">
        <f t="shared" ca="1" si="9501"/>
        <v>0</v>
      </c>
      <c r="BH428" s="17" t="b">
        <f t="shared" ca="1" si="9502"/>
        <v>0</v>
      </c>
      <c r="BI428" s="17">
        <f t="shared" ca="1" si="9503"/>
        <v>7</v>
      </c>
      <c r="BJ428" s="17" t="b">
        <f t="shared" ca="1" si="9504"/>
        <v>0</v>
      </c>
      <c r="BK428" s="17" t="str">
        <f t="shared" ca="1" si="9466"/>
        <v/>
      </c>
      <c r="BL428" s="17" t="str">
        <f t="shared" ca="1" si="9505"/>
        <v/>
      </c>
      <c r="BM428" s="17" t="str">
        <f t="shared" ca="1" si="9506"/>
        <v>0</v>
      </c>
      <c r="BN428" s="17" t="str">
        <f t="shared" ca="1" si="9507"/>
        <v>0</v>
      </c>
      <c r="BO428" s="17" t="str">
        <f t="shared" ca="1" si="9508"/>
        <v/>
      </c>
      <c r="BP428" s="14" t="b">
        <f t="shared" ca="1" si="9509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510"/>
        <v/>
      </c>
      <c r="DE428" s="14" t="str">
        <f t="shared" ca="1" si="9511"/>
        <v/>
      </c>
      <c r="DF428" s="14" t="str">
        <f t="shared" ca="1" si="9512"/>
        <v/>
      </c>
      <c r="DG428" s="14" t="str">
        <f t="shared" ca="1" si="9513"/>
        <v/>
      </c>
      <c r="DH428" s="14" t="str">
        <f t="shared" ca="1" si="9514"/>
        <v/>
      </c>
      <c r="DI428" s="14" t="str">
        <f t="shared" ca="1" si="9515"/>
        <v/>
      </c>
      <c r="DJ428" s="14" t="str">
        <f t="shared" ca="1" si="9516"/>
        <v/>
      </c>
      <c r="DK428" s="14" t="str">
        <f t="shared" ca="1" si="9517"/>
        <v/>
      </c>
      <c r="DL428" s="14" t="str">
        <f t="shared" ca="1" si="9518"/>
        <v/>
      </c>
      <c r="DM428" s="14" t="str">
        <f t="shared" ca="1" si="9519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520"/>
        <v/>
      </c>
      <c r="DP428" s="14" t="str">
        <f t="shared" ca="1" si="9521"/>
        <v/>
      </c>
      <c r="DQ428" s="14" t="str">
        <f t="shared" ca="1" si="9522"/>
        <v/>
      </c>
      <c r="DR428" s="14" t="str">
        <f t="shared" ca="1" si="9523"/>
        <v/>
      </c>
      <c r="DS428" s="14" t="str">
        <f t="shared" ca="1" si="9524"/>
        <v/>
      </c>
      <c r="DZ428" s="14" t="b">
        <f t="shared" ca="1" si="9525"/>
        <v>0</v>
      </c>
      <c r="EA428" s="14" t="str">
        <f t="shared" ca="1" si="9526"/>
        <v/>
      </c>
      <c r="EB428" s="14" t="str">
        <f t="shared" ca="1" si="9527"/>
        <v/>
      </c>
      <c r="EC428" s="14" t="str">
        <f t="shared" ca="1" si="9528"/>
        <v/>
      </c>
      <c r="ED428" s="14" t="str">
        <f t="shared" ca="1" si="9529"/>
        <v/>
      </c>
      <c r="EE428" s="14" t="str">
        <f t="shared" ca="1" si="9530"/>
        <v/>
      </c>
      <c r="EF428" s="14" t="str">
        <f t="shared" ca="1" si="9531"/>
        <v/>
      </c>
      <c r="EG428" s="14" t="str">
        <f t="shared" ca="1" si="9532"/>
        <v/>
      </c>
      <c r="EM428" s="14" t="b">
        <f t="shared" ca="1" si="9533"/>
        <v>0</v>
      </c>
      <c r="EN428" s="14" t="str">
        <f t="shared" ca="1" si="9534"/>
        <v/>
      </c>
      <c r="EO428" s="14" t="str">
        <f t="shared" ca="1" si="9535"/>
        <v/>
      </c>
      <c r="EP428" s="14" t="str">
        <f t="shared" ca="1" si="9536"/>
        <v/>
      </c>
      <c r="EQ428" s="14" t="str">
        <f t="shared" ca="1" si="9537"/>
        <v/>
      </c>
    </row>
    <row r="429" spans="2:147" s="14" customFormat="1">
      <c r="B429" s="14" t="str">
        <f t="shared" ca="1" si="9467"/>
        <v/>
      </c>
      <c r="C429" s="14">
        <f t="shared" ca="1" si="9468"/>
        <v>403</v>
      </c>
      <c r="D429" s="14">
        <f t="shared" si="9469"/>
        <v>427</v>
      </c>
      <c r="E429" s="14" t="str">
        <f t="shared" ca="1" si="9470"/>
        <v>D</v>
      </c>
      <c r="F429" s="14" t="str">
        <f t="shared" ca="1" si="9471"/>
        <v>q_109</v>
      </c>
      <c r="G429" s="14" t="str">
        <f t="shared" ca="1" si="9472"/>
        <v>Consanguinity of parents</v>
      </c>
      <c r="H429" s="14" t="b">
        <f t="shared" ca="1" si="9473"/>
        <v>1</v>
      </c>
      <c r="I429" s="14" t="str">
        <f ca="1">IF($H429,ADDRESS(3,(D429+1)*2-1,4,,"["&amp;wew!$G$7&amp;"]"&amp;_sheetname_labels)&amp;":"&amp;ADDRESS(2+ster!$B$20,(D429+1)*2-1,4),"")</f>
        <v>[DBTemplate.xlsm]labels!AFW3:AFW725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[DBTemplate.xlsm]labels!AFW3:AFW4</v>
      </c>
      <c r="L429" s="14" t="str">
        <f ca="1">IF($H429,IF($J429&gt;0,ADDRESS(3,(D429+1)*2,4,,"["&amp;wew!$G$7&amp;"]"&amp;_sheetname_labels)&amp;":"&amp;ADDRESS(2+J429,(D429+1)*2,4),""),"")</f>
        <v>[DBTemplate.xlsm]labels!AFX3:AFX4</v>
      </c>
      <c r="M429" s="14">
        <f t="shared" ca="1" si="9474"/>
        <v>0</v>
      </c>
      <c r="N429" s="14">
        <f t="shared" ca="1" si="9475"/>
        <v>2</v>
      </c>
      <c r="O429" s="14" t="str">
        <f t="shared" ca="1" si="9476"/>
        <v>q_109</v>
      </c>
      <c r="P429" s="14" t="str">
        <f t="shared" ca="1" si="9477"/>
        <v>Consanguinity of parents</v>
      </c>
      <c r="Q429" s="14" t="str">
        <f ca="1">IF($BP429,ADDRESS(3,D429+1,4,,"["&amp;wew!$G$7&amp;"]"&amp;_sheetname_dataframe)&amp;":"&amp;ADDRESS(2+ster!$C$14,D429+1,4),"")</f>
        <v>[DBTemplate.xlsm]data_frame!PL3:PL3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1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0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1</v>
      </c>
      <c r="X429" s="14">
        <f t="array" aca="1" ref="X429" ca="1">IF(AND(H429,W429&gt;0),IF(wew!$B$3,MIN(IF((INDIRECT(ster!$D$14)&lt;&gt;"")*IFERROR(INDIRECT($Q429)&lt;&gt;"",FALSE),IFERROR(INDIRECT($Q429),"X"),"X")),"&lt;włącz podświetlanie wartości&gt;"),"—")</f>
        <v>2</v>
      </c>
      <c r="Y429" s="14">
        <f t="array" aca="1" ref="Y429" ca="1">IF(AND(H429,W429&gt;0),IF(wew!$B$3,MAX(IF((INDIRECT(ster!$D$14)&lt;&gt;"")*IFERROR(INDIRECT($Q429)&lt;&gt;"",FALSE),IFERROR(INDIRECT($Q429),"X"),"X")),"&lt;włącz podświetlanie wartości&gt;"),"—")</f>
        <v>2</v>
      </c>
      <c r="Z429" s="14">
        <f t="shared" ca="1" si="9478"/>
        <v>0</v>
      </c>
      <c r="AA429" s="12">
        <f t="shared" ca="1" si="9479"/>
        <v>1</v>
      </c>
      <c r="AB429" s="17">
        <f t="array" aca="1" ref="AB429" ca="1">IF(H429,IF(W429&gt;0,SUM((INDIRECT(ster!$D$14)&lt;&gt;"")*IFERROR((INDIRECT(Q429)&lt;&gt;"")*(INDIRECT(Q429)=INT(INDIRECT(Q429))),0)),0),"")</f>
        <v>1</v>
      </c>
      <c r="AC429" s="17">
        <f t="array" aca="1" ref="AC429" ca="1">IF(H429,W429-AB429,"")</f>
        <v>0</v>
      </c>
      <c r="AD429" s="17">
        <f t="shared" ca="1" si="9480"/>
        <v>1</v>
      </c>
      <c r="AE429" s="17" t="b">
        <f t="shared" ca="1" si="9481"/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ca="1" si="9482"/>
        <v/>
      </c>
      <c r="AH429" s="17" t="b">
        <f t="shared" ca="1" si="9483"/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ca="1" si="9484"/>
        <v/>
      </c>
      <c r="AK429" s="17" t="b">
        <f t="shared" ca="1" si="9485"/>
        <v>0</v>
      </c>
      <c r="AL429" s="17" t="b">
        <f t="shared" ca="1" si="9486"/>
        <v>0</v>
      </c>
      <c r="AM429" s="17" t="b">
        <f t="shared" ca="1" si="9487"/>
        <v>0</v>
      </c>
      <c r="AN429" s="17">
        <f t="shared" ca="1" si="9488"/>
        <v>0</v>
      </c>
      <c r="AO429" s="24" t="str">
        <f t="shared" ca="1" si="9489"/>
        <v/>
      </c>
      <c r="AP429" s="24" t="str">
        <f t="shared" ca="1" si="9490"/>
        <v/>
      </c>
      <c r="AQ429" s="17" t="b">
        <f t="shared" ca="1" si="9463"/>
        <v>0</v>
      </c>
      <c r="AR429" s="17" t="b">
        <f t="shared" ca="1" si="9491"/>
        <v>0</v>
      </c>
      <c r="AS429" s="17" t="b">
        <f t="shared" ca="1" si="9492"/>
        <v>0</v>
      </c>
      <c r="AT429" s="17" t="b">
        <f t="shared" ca="1" si="9493"/>
        <v>0</v>
      </c>
      <c r="AU429" s="17" t="b">
        <f t="shared" ca="1" si="9494"/>
        <v>1</v>
      </c>
      <c r="AV429" s="17" t="b">
        <f t="shared" ca="1" si="9495"/>
        <v>0</v>
      </c>
      <c r="AW429" s="17" t="b">
        <f t="shared" ca="1" si="9496"/>
        <v>1</v>
      </c>
      <c r="AX429" s="14" t="b">
        <f t="array" aca="1" ref="AX429" ca="1">IF(H429,N429&gt;0,"")</f>
        <v>1</v>
      </c>
      <c r="AY429" s="17" t="str">
        <f t="shared" ca="1" si="9497"/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ca="1" si="9498"/>
        <v>1</v>
      </c>
      <c r="BB429" s="17" t="b">
        <v>0</v>
      </c>
      <c r="BC429" s="17" t="b">
        <f t="shared" ca="1" si="9499"/>
        <v>1</v>
      </c>
      <c r="BD429" s="17" t="b">
        <f t="shared" ca="1" si="9500"/>
        <v>0</v>
      </c>
      <c r="BE429" s="17" t="str">
        <f t="shared" ca="1" si="9464"/>
        <v/>
      </c>
      <c r="BF429" s="17" t="b">
        <f t="shared" ca="1" si="9465"/>
        <v>0</v>
      </c>
      <c r="BG429" s="17" t="b">
        <f t="shared" ca="1" si="9501"/>
        <v>0</v>
      </c>
      <c r="BH429" s="17" t="b">
        <f t="shared" ca="1" si="9502"/>
        <v>1</v>
      </c>
      <c r="BI429" s="17">
        <f t="shared" ca="1" si="9503"/>
        <v>2</v>
      </c>
      <c r="BJ429" s="17" t="b">
        <f t="shared" ca="1" si="9504"/>
        <v>0</v>
      </c>
      <c r="BK429" s="17" t="str">
        <f t="shared" ca="1" si="9466"/>
        <v/>
      </c>
      <c r="BL429" s="17" t="str">
        <f t="shared" ca="1" si="9505"/>
        <v/>
      </c>
      <c r="BM429" s="17" t="str">
        <f t="shared" ca="1" si="9506"/>
        <v>F</v>
      </c>
      <c r="BN429" s="17" t="str">
        <f t="shared" ca="1" si="9507"/>
        <v>F</v>
      </c>
      <c r="BO429" s="17" t="str">
        <f t="shared" ca="1" si="9508"/>
        <v>N</v>
      </c>
      <c r="BP429" s="14" t="b">
        <f t="shared" ca="1" si="9509"/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ca="1" si="9510"/>
        <v/>
      </c>
      <c r="DE429" s="14" t="str">
        <f t="shared" ca="1" si="9511"/>
        <v/>
      </c>
      <c r="DF429" s="14" t="str">
        <f t="shared" ca="1" si="9512"/>
        <v/>
      </c>
      <c r="DG429" s="14" t="str">
        <f t="shared" ca="1" si="9513"/>
        <v/>
      </c>
      <c r="DH429" s="14" t="str">
        <f t="shared" ca="1" si="9514"/>
        <v/>
      </c>
      <c r="DI429" s="14" t="str">
        <f t="shared" ca="1" si="9515"/>
        <v/>
      </c>
      <c r="DJ429" s="14" t="str">
        <f t="shared" ca="1" si="9516"/>
        <v/>
      </c>
      <c r="DK429" s="14" t="str">
        <f t="shared" ca="1" si="9517"/>
        <v/>
      </c>
      <c r="DL429" s="14" t="str">
        <f t="shared" ca="1" si="9518"/>
        <v/>
      </c>
      <c r="DM429" s="14" t="str">
        <f t="shared" ca="1" si="9519"/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ca="1" si="9520"/>
        <v/>
      </c>
      <c r="DP429" s="14" t="str">
        <f t="shared" ca="1" si="9521"/>
        <v/>
      </c>
      <c r="DQ429" s="14" t="str">
        <f t="shared" ca="1" si="9522"/>
        <v/>
      </c>
      <c r="DR429" s="14" t="str">
        <f t="shared" ca="1" si="9523"/>
        <v/>
      </c>
      <c r="DS429" s="14" t="str">
        <f t="shared" ca="1" si="9524"/>
        <v/>
      </c>
      <c r="DZ429" s="14" t="b">
        <f t="shared" ca="1" si="9525"/>
        <v>0</v>
      </c>
      <c r="EA429" s="14" t="str">
        <f t="shared" ca="1" si="9526"/>
        <v>Consanguinity of parents (q_109)</v>
      </c>
      <c r="EB429" s="14" t="str">
        <f t="shared" ca="1" si="9527"/>
        <v xml:space="preserve">Values must be numeric. </v>
      </c>
      <c r="EC429" s="14" t="str">
        <f t="shared" ca="1" si="9528"/>
        <v xml:space="preserve">Consanguinity of parents (q_109): Values must be numeric. </v>
      </c>
      <c r="ED429" s="14" t="str">
        <f t="shared" ca="1" si="9529"/>
        <v/>
      </c>
      <c r="EE429" s="14" t="str">
        <f t="shared" ca="1" si="9530"/>
        <v>Values must be numeric</v>
      </c>
      <c r="EF429" s="14" t="str">
        <f t="shared" ca="1" si="9531"/>
        <v/>
      </c>
      <c r="EG429" s="14" t="str">
        <f t="shared" ca="1" si="9532"/>
        <v/>
      </c>
      <c r="EM429" s="14" t="b">
        <f t="shared" ca="1" si="9533"/>
        <v>1</v>
      </c>
      <c r="EN429" s="14">
        <f t="shared" ca="1" si="9534"/>
        <v>403</v>
      </c>
      <c r="EO429" s="14" t="str">
        <f t="shared" ca="1" si="9535"/>
        <v>q_109</v>
      </c>
      <c r="EP429" s="14" t="str">
        <f t="shared" ca="1" si="9536"/>
        <v xml:space="preserve">Consanguinity of parents (q_109): Values must be numeric. </v>
      </c>
      <c r="EQ429" s="14" t="str">
        <f t="shared" ca="1" si="9537"/>
        <v/>
      </c>
    </row>
    <row r="430" spans="2:147" s="14" customFormat="1">
      <c r="B430" s="14" t="str">
        <f t="shared" ca="1" si="9467"/>
        <v/>
      </c>
      <c r="C430" s="14">
        <f t="shared" ca="1" si="9468"/>
        <v>404</v>
      </c>
      <c r="D430" s="14">
        <f t="shared" si="9469"/>
        <v>428</v>
      </c>
      <c r="E430" s="14" t="str">
        <f t="shared" ca="1" si="9470"/>
        <v>I</v>
      </c>
      <c r="F430" s="14" t="str">
        <f t="shared" ca="1" si="9471"/>
        <v>q_110a</v>
      </c>
      <c r="G430" s="14" t="str">
        <f t="shared" ca="1" si="9472"/>
        <v>Number of children</v>
      </c>
      <c r="H430" s="14" t="b">
        <f t="shared" ca="1" si="9473"/>
        <v>1</v>
      </c>
      <c r="I430" s="14" t="str">
        <f ca="1">IF($H430,ADDRESS(3,(D430+1)*2-1,4,,"["&amp;wew!$G$7&amp;"]"&amp;_sheetname_labels)&amp;":"&amp;ADDRESS(2+ster!$B$20,(D430+1)*2-1,4),"")</f>
        <v>[DBTemplate.xlsm]labels!AFY3:AFY725</v>
      </c>
      <c r="J430" s="14">
        <f t="array" aca="1" ref="J430" ca="1">IF(H430,MAX(0,MAX(IF(INDIRECT(I430)&lt;&gt;"",ROW(INDIRECT(I430)),""))-2),"")</f>
        <v>0</v>
      </c>
      <c r="K430" s="14" t="str">
        <f ca="1">IF($H430,IF($J430&gt;0,ADDRESS(3,(D430+1)*2-1,4,,"["&amp;wew!$G$7&amp;"]"&amp;_sheetname_labels)&amp;":"&amp;ADDRESS(2+J430,(D430+1)*2-1,4),""),"")</f>
        <v/>
      </c>
      <c r="L430" s="14" t="str">
        <f ca="1">IF($H430,IF($J430&gt;0,ADDRESS(3,(D430+1)*2,4,,"["&amp;wew!$G$7&amp;"]"&amp;_sheetname_labels)&amp;":"&amp;ADDRESS(2+J430,(D430+1)*2,4),""),"")</f>
        <v/>
      </c>
      <c r="M430" s="14">
        <f t="shared" ca="1" si="9474"/>
        <v>0</v>
      </c>
      <c r="N430" s="14">
        <f t="shared" ca="1" si="9475"/>
        <v>0</v>
      </c>
      <c r="O430" s="14" t="str">
        <f t="shared" ca="1" si="9476"/>
        <v>q_110a</v>
      </c>
      <c r="P430" s="14" t="str">
        <f t="shared" ca="1" si="9477"/>
        <v>Number of children</v>
      </c>
      <c r="Q430" s="14" t="str">
        <f ca="1">IF($BP430,ADDRESS(3,D430+1,4,,"["&amp;wew!$G$7&amp;"]"&amp;_sheetname_dataframe)&amp;":"&amp;ADDRESS(2+ster!$C$14,D430+1,4),"")</f>
        <v>[DBTemplate.xlsm]data_frame!PM3:PM3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0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1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0</v>
      </c>
      <c r="X430" s="14" t="str">
        <f t="array" aca="1" ref="X430" ca="1">IF(AND(H430,W430&gt;0),IF(wew!$B$3,MIN(IF((INDIRECT(ster!$D$14)&lt;&gt;"")*IFERROR(INDIRECT($Q430)&lt;&gt;"",FALSE),IFERROR(INDIRECT($Q430),"X"),"X")),"&lt;włącz podświetlanie wartości&gt;"),"—")</f>
        <v>—</v>
      </c>
      <c r="Y430" s="14" t="str">
        <f t="array" aca="1" ref="Y430" ca="1">IF(AND(H430,W430&gt;0),IF(wew!$B$3,MAX(IF((INDIRECT(ster!$D$14)&lt;&gt;"")*IFERROR(INDIRECT($Q430)&lt;&gt;"",FALSE),IFERROR(INDIRECT($Q430),"X"),"X")),"&lt;włącz podświetlanie wartości&gt;"),"—")</f>
        <v>—</v>
      </c>
      <c r="Z430" s="14">
        <f t="shared" ca="1" si="9478"/>
        <v>0</v>
      </c>
      <c r="AA430" s="12" t="str">
        <f t="shared" ca="1" si="9479"/>
        <v>—</v>
      </c>
      <c r="AB430" s="17">
        <f t="array" aca="1" ref="AB430" ca="1">IF(H430,IF(W430&gt;0,SUM((INDIRECT(ster!$D$14)&lt;&gt;"")*IFERROR((INDIRECT(Q430)&lt;&gt;"")*(INDIRECT(Q430)=INT(INDIRECT(Q430))),0)),0),"")</f>
        <v>0</v>
      </c>
      <c r="AC430" s="17">
        <f t="array" aca="1" ref="AC430" ca="1">IF(H430,W430-AB430,"")</f>
        <v>0</v>
      </c>
      <c r="AD430" s="17">
        <f t="shared" ca="1" si="9480"/>
        <v>1</v>
      </c>
      <c r="AE430" s="17" t="b">
        <f t="shared" ca="1" si="9481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482"/>
        <v/>
      </c>
      <c r="AH430" s="17" t="b">
        <f t="shared" ca="1" si="9483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484"/>
        <v/>
      </c>
      <c r="AK430" s="17" t="b">
        <f t="shared" ca="1" si="9485"/>
        <v>0</v>
      </c>
      <c r="AL430" s="17" t="b">
        <f t="shared" ca="1" si="9486"/>
        <v>0</v>
      </c>
      <c r="AM430" s="17" t="b">
        <f t="shared" ca="1" si="9487"/>
        <v>1</v>
      </c>
      <c r="AN430" s="17">
        <f t="shared" ca="1" si="9488"/>
        <v>0</v>
      </c>
      <c r="AO430" s="24" t="str">
        <f t="shared" ca="1" si="9489"/>
        <v/>
      </c>
      <c r="AP430" s="24" t="str">
        <f t="shared" ca="1" si="9490"/>
        <v/>
      </c>
      <c r="AQ430" s="17" t="b">
        <f t="shared" ca="1" si="9463"/>
        <v>0</v>
      </c>
      <c r="AR430" s="17" t="b">
        <f t="shared" ca="1" si="9491"/>
        <v>0</v>
      </c>
      <c r="AS430" s="17" t="b">
        <f t="shared" ca="1" si="9492"/>
        <v>0</v>
      </c>
      <c r="AT430" s="17" t="b">
        <f t="shared" ca="1" si="9493"/>
        <v>0</v>
      </c>
      <c r="AU430" s="17" t="b">
        <f t="shared" ca="1" si="9494"/>
        <v>1</v>
      </c>
      <c r="AV430" s="17" t="b">
        <f t="shared" ca="1" si="9495"/>
        <v>0</v>
      </c>
      <c r="AW430" s="17" t="b">
        <f t="shared" ca="1" si="9496"/>
        <v>0</v>
      </c>
      <c r="AX430" s="14" t="b">
        <f t="array" aca="1" ref="AX430" ca="1">IF(H430,N430&gt;0,"")</f>
        <v>0</v>
      </c>
      <c r="AY430" s="17" t="str">
        <f t="shared" ca="1" si="9497"/>
        <v/>
      </c>
      <c r="AZ430" s="17" t="str">
        <f t="array" aca="1" ref="AZ430" ca="1">IF(AY430&lt;&gt;"",SUM(1*ISERROR(MATCH(INDIRECT(AY430),INDIRECT(K430),0)))=0,"")</f>
        <v/>
      </c>
      <c r="BA430" s="17" t="b">
        <f t="shared" ca="1" si="9498"/>
        <v>0</v>
      </c>
      <c r="BB430" s="17" t="b">
        <v>0</v>
      </c>
      <c r="BC430" s="17" t="str">
        <f t="shared" ca="1" si="9499"/>
        <v/>
      </c>
      <c r="BD430" s="17" t="str">
        <f t="shared" ca="1" si="9500"/>
        <v/>
      </c>
      <c r="BE430" s="17" t="b">
        <f t="shared" ca="1" si="9464"/>
        <v>0</v>
      </c>
      <c r="BF430" s="17" t="str">
        <f t="shared" ca="1" si="9465"/>
        <v/>
      </c>
      <c r="BG430" s="17" t="str">
        <f t="shared" ca="1" si="9501"/>
        <v/>
      </c>
      <c r="BH430" s="17" t="str">
        <f t="shared" ca="1" si="9502"/>
        <v/>
      </c>
      <c r="BI430" s="17" t="str">
        <f t="shared" ca="1" si="9503"/>
        <v/>
      </c>
      <c r="BJ430" s="17" t="b">
        <f t="shared" ca="1" si="9504"/>
        <v>0</v>
      </c>
      <c r="BK430" s="17" t="b">
        <f t="shared" ca="1" si="9466"/>
        <v>1</v>
      </c>
      <c r="BL430" s="17" t="b">
        <f t="shared" ca="1" si="9505"/>
        <v>0</v>
      </c>
      <c r="BM430" s="17" t="str">
        <f t="shared" ca="1" si="9506"/>
        <v>I</v>
      </c>
      <c r="BN430" s="17" t="str">
        <f t="shared" ca="1" si="9507"/>
        <v>I</v>
      </c>
      <c r="BO430" s="17" t="str">
        <f t="shared" ca="1" si="9508"/>
        <v>I</v>
      </c>
      <c r="BP430" s="14" t="b">
        <f t="shared" ca="1" si="9509"/>
        <v>1</v>
      </c>
      <c r="BQ430" s="35"/>
      <c r="BU430" s="14" t="s">
        <v>387</v>
      </c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510"/>
        <v/>
      </c>
      <c r="DE430" s="14" t="str">
        <f t="shared" ca="1" si="9511"/>
        <v/>
      </c>
      <c r="DF430" s="14" t="str">
        <f t="shared" ca="1" si="9512"/>
        <v/>
      </c>
      <c r="DG430" s="14" t="str">
        <f t="shared" ca="1" si="9513"/>
        <v/>
      </c>
      <c r="DH430" s="14" t="str">
        <f t="shared" ca="1" si="9514"/>
        <v/>
      </c>
      <c r="DI430" s="14" t="str">
        <f t="shared" ca="1" si="9515"/>
        <v/>
      </c>
      <c r="DJ430" s="14" t="str">
        <f t="shared" ca="1" si="9516"/>
        <v/>
      </c>
      <c r="DK430" s="14" t="str">
        <f t="shared" ca="1" si="9517"/>
        <v/>
      </c>
      <c r="DL430" s="14" t="str">
        <f t="shared" ca="1" si="9518"/>
        <v/>
      </c>
      <c r="DM430" s="14" t="str">
        <f t="shared" ca="1" si="9519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520"/>
        <v/>
      </c>
      <c r="DP430" s="14" t="str">
        <f t="shared" ca="1" si="9521"/>
        <v/>
      </c>
      <c r="DQ430" s="14" t="str">
        <f t="shared" ca="1" si="9522"/>
        <v/>
      </c>
      <c r="DR430" s="14" t="str">
        <f t="shared" ca="1" si="9523"/>
        <v/>
      </c>
      <c r="DS430" s="14" t="str">
        <f t="shared" ca="1" si="9524"/>
        <v/>
      </c>
      <c r="DZ430" s="14" t="b">
        <f t="shared" ca="1" si="9525"/>
        <v>0</v>
      </c>
      <c r="EA430" s="14" t="str">
        <f t="shared" ca="1" si="9526"/>
        <v>Number of children (q_110a)</v>
      </c>
      <c r="EB430" s="14" t="str">
        <f t="shared" ca="1" si="9527"/>
        <v xml:space="preserve">Values must be numeric. </v>
      </c>
      <c r="EC430" s="14" t="str">
        <f t="shared" ca="1" si="9528"/>
        <v xml:space="preserve">Number of children (q_110a): Values must be numeric. </v>
      </c>
      <c r="ED430" s="14" t="str">
        <f t="shared" ca="1" si="9529"/>
        <v/>
      </c>
      <c r="EE430" s="14" t="str">
        <f t="shared" ca="1" si="9530"/>
        <v>Values must be numeric</v>
      </c>
      <c r="EF430" s="14" t="str">
        <f t="shared" ca="1" si="9531"/>
        <v/>
      </c>
      <c r="EG430" s="14" t="str">
        <f t="shared" ca="1" si="9532"/>
        <v/>
      </c>
      <c r="EM430" s="14" t="b">
        <f t="shared" ca="1" si="9533"/>
        <v>1</v>
      </c>
      <c r="EN430" s="14">
        <f t="shared" ca="1" si="9534"/>
        <v>404</v>
      </c>
      <c r="EO430" s="14" t="str">
        <f t="shared" ca="1" si="9535"/>
        <v>q_110a</v>
      </c>
      <c r="EP430" s="14" t="str">
        <f t="shared" ca="1" si="9536"/>
        <v xml:space="preserve">Number of children (q_110a): Values must be numeric. </v>
      </c>
      <c r="EQ430" s="14" t="str">
        <f t="shared" ca="1" si="9537"/>
        <v/>
      </c>
    </row>
    <row r="431" spans="2:147" s="14" customFormat="1">
      <c r="B431" s="14" t="str">
        <f t="shared" ca="1" si="9467"/>
        <v/>
      </c>
      <c r="C431" s="14">
        <f t="shared" ca="1" si="9468"/>
        <v>405</v>
      </c>
      <c r="D431" s="14">
        <f t="shared" si="9469"/>
        <v>429</v>
      </c>
      <c r="E431" s="14" t="str">
        <f t="shared" ca="1" si="9470"/>
        <v>I</v>
      </c>
      <c r="F431" s="14" t="str">
        <f t="shared" ca="1" si="9471"/>
        <v>q_110a1</v>
      </c>
      <c r="G431" s="14" t="str">
        <f t="shared" ca="1" si="9472"/>
        <v>Siblings' birth order</v>
      </c>
      <c r="H431" s="14" t="b">
        <f t="shared" ca="1" si="9473"/>
        <v>1</v>
      </c>
      <c r="I431" s="14" t="str">
        <f ca="1">IF($H431,ADDRESS(3,(D431+1)*2-1,4,,"["&amp;wew!$G$7&amp;"]"&amp;_sheetname_labels)&amp;":"&amp;ADDRESS(2+ster!$B$20,(D431+1)*2-1,4),"")</f>
        <v>[DBTemplate.xlsm]labels!AGA3:AGA725</v>
      </c>
      <c r="J431" s="14">
        <f t="array" aca="1" ref="J431" ca="1">IF(H431,MAX(0,MAX(IF(INDIRECT(I431)&lt;&gt;"",ROW(INDIRECT(I431)),""))-2),"")</f>
        <v>0</v>
      </c>
      <c r="K431" s="14" t="str">
        <f ca="1">IF($H431,IF($J431&gt;0,ADDRESS(3,(D431+1)*2-1,4,,"["&amp;wew!$G$7&amp;"]"&amp;_sheetname_labels)&amp;":"&amp;ADDRESS(2+J431,(D431+1)*2-1,4),""),"")</f>
        <v/>
      </c>
      <c r="L431" s="14" t="str">
        <f ca="1">IF($H431,IF($J431&gt;0,ADDRESS(3,(D431+1)*2,4,,"["&amp;wew!$G$7&amp;"]"&amp;_sheetname_labels)&amp;":"&amp;ADDRESS(2+J431,(D431+1)*2,4),""),"")</f>
        <v/>
      </c>
      <c r="M431" s="14">
        <f t="shared" ca="1" si="9474"/>
        <v>0</v>
      </c>
      <c r="N431" s="14">
        <f t="shared" ca="1" si="9475"/>
        <v>0</v>
      </c>
      <c r="O431" s="14" t="str">
        <f t="shared" ca="1" si="9476"/>
        <v>q_110a1</v>
      </c>
      <c r="P431" s="14" t="str">
        <f t="shared" ca="1" si="9477"/>
        <v>Siblings' birth order</v>
      </c>
      <c r="Q431" s="14" t="str">
        <f ca="1">IF($BP431,ADDRESS(3,D431+1,4,,"["&amp;wew!$G$7&amp;"]"&amp;_sheetname_dataframe)&amp;":"&amp;ADDRESS(2+ster!$C$14,D431+1,4),"")</f>
        <v>[DBTemplate.xlsm]data_frame!PN3:PN3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6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6</v>
      </c>
      <c r="Z431" s="14">
        <f t="shared" ca="1" si="9478"/>
        <v>0</v>
      </c>
      <c r="AA431" s="12">
        <f t="shared" ca="1" si="9479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480"/>
        <v>1</v>
      </c>
      <c r="AE431" s="17" t="b">
        <f t="shared" ca="1" si="9481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482"/>
        <v/>
      </c>
      <c r="AH431" s="17" t="b">
        <f t="shared" ca="1" si="9483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484"/>
        <v/>
      </c>
      <c r="AK431" s="17" t="b">
        <f t="shared" ca="1" si="9485"/>
        <v>0</v>
      </c>
      <c r="AL431" s="17" t="b">
        <f t="shared" ca="1" si="9486"/>
        <v>0</v>
      </c>
      <c r="AM431" s="17" t="b">
        <f t="shared" ca="1" si="9487"/>
        <v>0</v>
      </c>
      <c r="AN431" s="17">
        <f t="shared" ca="1" si="9488"/>
        <v>0</v>
      </c>
      <c r="AO431" s="24" t="str">
        <f t="shared" ca="1" si="9489"/>
        <v/>
      </c>
      <c r="AP431" s="24" t="str">
        <f t="shared" ca="1" si="9490"/>
        <v/>
      </c>
      <c r="AQ431" s="17" t="b">
        <f t="shared" ca="1" si="9463"/>
        <v>0</v>
      </c>
      <c r="AR431" s="17" t="b">
        <f t="shared" ca="1" si="9491"/>
        <v>0</v>
      </c>
      <c r="AS431" s="17" t="b">
        <f t="shared" ca="1" si="9492"/>
        <v>0</v>
      </c>
      <c r="AT431" s="17" t="b">
        <f t="shared" ca="1" si="9493"/>
        <v>0</v>
      </c>
      <c r="AU431" s="17" t="b">
        <f t="shared" ca="1" si="9494"/>
        <v>0</v>
      </c>
      <c r="AV431" s="17" t="b">
        <f t="shared" ca="1" si="9495"/>
        <v>0</v>
      </c>
      <c r="AW431" s="17" t="b">
        <f t="shared" ca="1" si="9496"/>
        <v>1</v>
      </c>
      <c r="AX431" s="14" t="b">
        <f t="array" aca="1" ref="AX431" ca="1">IF(H431,N431&gt;0,"")</f>
        <v>0</v>
      </c>
      <c r="AY431" s="17" t="str">
        <f t="shared" ca="1" si="9497"/>
        <v/>
      </c>
      <c r="AZ431" s="17" t="str">
        <f t="array" aca="1" ref="AZ431" ca="1">IF(AY431&lt;&gt;"",SUM(1*ISERROR(MATCH(INDIRECT(AY431),INDIRECT(K431),0)))=0,"")</f>
        <v/>
      </c>
      <c r="BA431" s="17" t="b">
        <f t="shared" ca="1" si="9498"/>
        <v>1</v>
      </c>
      <c r="BB431" s="17" t="b">
        <v>0</v>
      </c>
      <c r="BC431" s="17" t="b">
        <f t="shared" ca="1" si="9499"/>
        <v>0</v>
      </c>
      <c r="BD431" s="17" t="b">
        <f t="shared" ca="1" si="9500"/>
        <v>0</v>
      </c>
      <c r="BE431" s="17" t="b">
        <f t="shared" ca="1" si="9464"/>
        <v>0</v>
      </c>
      <c r="BF431" s="17" t="b">
        <f t="shared" ca="1" si="9465"/>
        <v>0</v>
      </c>
      <c r="BG431" s="17" t="b">
        <f t="shared" ca="1" si="9501"/>
        <v>0</v>
      </c>
      <c r="BH431" s="17" t="b">
        <f t="shared" ca="1" si="9502"/>
        <v>0</v>
      </c>
      <c r="BI431" s="17">
        <f t="shared" ca="1" si="9503"/>
        <v>7</v>
      </c>
      <c r="BJ431" s="17" t="b">
        <f t="shared" ca="1" si="9504"/>
        <v>0</v>
      </c>
      <c r="BK431" s="17" t="str">
        <f t="shared" ca="1" si="9466"/>
        <v/>
      </c>
      <c r="BL431" s="17" t="str">
        <f t="shared" ca="1" si="9505"/>
        <v/>
      </c>
      <c r="BM431" s="17" t="str">
        <f t="shared" ca="1" si="9506"/>
        <v>0</v>
      </c>
      <c r="BN431" s="17" t="str">
        <f t="shared" ca="1" si="9507"/>
        <v>0</v>
      </c>
      <c r="BO431" s="17" t="str">
        <f t="shared" ca="1" si="9508"/>
        <v/>
      </c>
      <c r="BP431" s="14" t="b">
        <f t="shared" ca="1" si="9509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510"/>
        <v/>
      </c>
      <c r="DE431" s="14" t="str">
        <f t="shared" ca="1" si="9511"/>
        <v/>
      </c>
      <c r="DF431" s="14" t="str">
        <f t="shared" ca="1" si="9512"/>
        <v/>
      </c>
      <c r="DG431" s="14" t="str">
        <f t="shared" ca="1" si="9513"/>
        <v/>
      </c>
      <c r="DH431" s="14" t="str">
        <f t="shared" ca="1" si="9514"/>
        <v/>
      </c>
      <c r="DI431" s="14" t="str">
        <f t="shared" ca="1" si="9515"/>
        <v/>
      </c>
      <c r="DJ431" s="14" t="str">
        <f t="shared" ca="1" si="9516"/>
        <v/>
      </c>
      <c r="DK431" s="14" t="str">
        <f t="shared" ca="1" si="9517"/>
        <v/>
      </c>
      <c r="DL431" s="14" t="str">
        <f t="shared" ca="1" si="9518"/>
        <v/>
      </c>
      <c r="DM431" s="14" t="str">
        <f t="shared" ca="1" si="9519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520"/>
        <v/>
      </c>
      <c r="DP431" s="14" t="str">
        <f t="shared" ca="1" si="9521"/>
        <v/>
      </c>
      <c r="DQ431" s="14" t="str">
        <f t="shared" ca="1" si="9522"/>
        <v/>
      </c>
      <c r="DR431" s="14" t="str">
        <f t="shared" ca="1" si="9523"/>
        <v/>
      </c>
      <c r="DS431" s="14" t="str">
        <f t="shared" ca="1" si="9524"/>
        <v/>
      </c>
      <c r="DZ431" s="14" t="b">
        <f t="shared" ca="1" si="9525"/>
        <v>0</v>
      </c>
      <c r="EA431" s="14" t="str">
        <f t="shared" ca="1" si="9526"/>
        <v/>
      </c>
      <c r="EB431" s="14" t="str">
        <f t="shared" ca="1" si="9527"/>
        <v/>
      </c>
      <c r="EC431" s="14" t="str">
        <f t="shared" ca="1" si="9528"/>
        <v/>
      </c>
      <c r="ED431" s="14" t="str">
        <f t="shared" ca="1" si="9529"/>
        <v/>
      </c>
      <c r="EE431" s="14" t="str">
        <f t="shared" ca="1" si="9530"/>
        <v/>
      </c>
      <c r="EF431" s="14" t="str">
        <f t="shared" ca="1" si="9531"/>
        <v/>
      </c>
      <c r="EG431" s="14" t="str">
        <f t="shared" ca="1" si="9532"/>
        <v/>
      </c>
      <c r="EM431" s="14" t="b">
        <f t="shared" ca="1" si="9533"/>
        <v>0</v>
      </c>
      <c r="EN431" s="14" t="str">
        <f t="shared" ca="1" si="9534"/>
        <v/>
      </c>
      <c r="EO431" s="14" t="str">
        <f t="shared" ca="1" si="9535"/>
        <v/>
      </c>
      <c r="EP431" s="14" t="str">
        <f t="shared" ca="1" si="9536"/>
        <v/>
      </c>
      <c r="EQ431" s="14" t="str">
        <f t="shared" ca="1" si="9537"/>
        <v/>
      </c>
    </row>
    <row r="432" spans="2:147" s="14" customFormat="1">
      <c r="B432" s="14" t="str">
        <f t="shared" ca="1" si="9467"/>
        <v/>
      </c>
      <c r="C432" s="14">
        <f t="shared" ca="1" si="9468"/>
        <v>406</v>
      </c>
      <c r="D432" s="14">
        <f t="shared" si="9469"/>
        <v>430</v>
      </c>
      <c r="E432" s="14" t="str">
        <f t="shared" ca="1" si="9470"/>
        <v>I</v>
      </c>
      <c r="F432" s="14" t="str">
        <f t="shared" ca="1" si="9471"/>
        <v>q_110a2</v>
      </c>
      <c r="G432" s="14" t="str">
        <f t="shared" ca="1" si="9472"/>
        <v>Number of siblings</v>
      </c>
      <c r="H432" s="14" t="b">
        <f t="shared" ca="1" si="9473"/>
        <v>1</v>
      </c>
      <c r="I432" s="14" t="str">
        <f ca="1">IF($H432,ADDRESS(3,(D432+1)*2-1,4,,"["&amp;wew!$G$7&amp;"]"&amp;_sheetname_labels)&amp;":"&amp;ADDRESS(2+ster!$B$20,(D432+1)*2-1,4),"")</f>
        <v>[DBTemplate.xlsm]labels!AGC3:AGC725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474"/>
        <v>0</v>
      </c>
      <c r="N432" s="14">
        <f t="shared" ca="1" si="9475"/>
        <v>0</v>
      </c>
      <c r="O432" s="14" t="str">
        <f t="shared" ca="1" si="9476"/>
        <v>q_110a2</v>
      </c>
      <c r="P432" s="14" t="str">
        <f t="shared" ca="1" si="9477"/>
        <v>Number of siblings</v>
      </c>
      <c r="Q432" s="14" t="str">
        <f ca="1">IF($BP432,ADDRESS(3,D432+1,4,,"["&amp;wew!$G$7&amp;"]"&amp;_sheetname_dataframe)&amp;":"&amp;ADDRESS(2+ster!$C$14,D432+1,4),"")</f>
        <v>[DBTemplate.xlsm]data_frame!PO3:PO3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1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0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1</v>
      </c>
      <c r="X432" s="14">
        <f t="array" aca="1" ref="X432" ca="1">IF(AND(H432,W432&gt;0),IF(wew!$B$3,MIN(IF((INDIRECT(ster!$D$14)&lt;&gt;"")*IFERROR(INDIRECT($Q432)&lt;&gt;"",FALSE),IFERROR(INDIRECT($Q432),"X"),"X")),"&lt;włącz podświetlanie wartości&gt;"),"—")</f>
        <v>7</v>
      </c>
      <c r="Y432" s="14">
        <f t="array" aca="1" ref="Y432" ca="1">IF(AND(H432,W432&gt;0),IF(wew!$B$3,MAX(IF((INDIRECT(ster!$D$14)&lt;&gt;"")*IFERROR(INDIRECT($Q432)&lt;&gt;"",FALSE),IFERROR(INDIRECT($Q432),"X"),"X")),"&lt;włącz podświetlanie wartości&gt;"),"—")</f>
        <v>7</v>
      </c>
      <c r="Z432" s="14">
        <f t="shared" ca="1" si="9478"/>
        <v>0</v>
      </c>
      <c r="AA432" s="12">
        <f t="shared" ca="1" si="9479"/>
        <v>1</v>
      </c>
      <c r="AB432" s="17">
        <f t="array" aca="1" ref="AB432" ca="1">IF(H432,IF(W432&gt;0,SUM((INDIRECT(ster!$D$14)&lt;&gt;"")*IFERROR((INDIRECT(Q432)&lt;&gt;"")*(INDIRECT(Q432)=INT(INDIRECT(Q432))),0)),0),"")</f>
        <v>1</v>
      </c>
      <c r="AC432" s="17">
        <f t="array" aca="1" ref="AC432" ca="1">IF(H432,W432-AB432,"")</f>
        <v>0</v>
      </c>
      <c r="AD432" s="17">
        <f t="shared" ca="1" si="9480"/>
        <v>1</v>
      </c>
      <c r="AE432" s="17" t="b">
        <f t="shared" ca="1" si="9481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482"/>
        <v/>
      </c>
      <c r="AH432" s="17" t="b">
        <f t="shared" ca="1" si="9483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484"/>
        <v/>
      </c>
      <c r="AK432" s="17" t="b">
        <f t="shared" ca="1" si="9485"/>
        <v>0</v>
      </c>
      <c r="AL432" s="17" t="b">
        <f t="shared" ca="1" si="9486"/>
        <v>0</v>
      </c>
      <c r="AM432" s="17" t="b">
        <f t="shared" ca="1" si="9487"/>
        <v>0</v>
      </c>
      <c r="AN432" s="17">
        <f t="shared" ca="1" si="9488"/>
        <v>0</v>
      </c>
      <c r="AO432" s="24" t="str">
        <f t="shared" ca="1" si="9489"/>
        <v/>
      </c>
      <c r="AP432" s="24" t="str">
        <f t="shared" ca="1" si="9490"/>
        <v/>
      </c>
      <c r="AQ432" s="17" t="b">
        <f t="shared" ca="1" si="9463"/>
        <v>0</v>
      </c>
      <c r="AR432" s="17" t="b">
        <f t="shared" ca="1" si="9491"/>
        <v>0</v>
      </c>
      <c r="AS432" s="17" t="b">
        <f t="shared" ca="1" si="9492"/>
        <v>0</v>
      </c>
      <c r="AT432" s="17" t="b">
        <f t="shared" ca="1" si="9493"/>
        <v>0</v>
      </c>
      <c r="AU432" s="17" t="b">
        <f t="shared" ca="1" si="9494"/>
        <v>0</v>
      </c>
      <c r="AV432" s="17" t="b">
        <f t="shared" ca="1" si="9495"/>
        <v>0</v>
      </c>
      <c r="AW432" s="17" t="b">
        <f t="shared" ca="1" si="9496"/>
        <v>1</v>
      </c>
      <c r="AX432" s="14" t="b">
        <f t="array" aca="1" ref="AX432" ca="1">IF(H432,N432&gt;0,"")</f>
        <v>0</v>
      </c>
      <c r="AY432" s="17" t="str">
        <f t="shared" ca="1" si="9497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498"/>
        <v>1</v>
      </c>
      <c r="BB432" s="17" t="b">
        <v>0</v>
      </c>
      <c r="BC432" s="17" t="b">
        <f t="shared" ca="1" si="9499"/>
        <v>0</v>
      </c>
      <c r="BD432" s="17" t="b">
        <f t="shared" ca="1" si="9500"/>
        <v>0</v>
      </c>
      <c r="BE432" s="17" t="b">
        <f t="shared" ca="1" si="9464"/>
        <v>0</v>
      </c>
      <c r="BF432" s="17" t="b">
        <f t="shared" ca="1" si="9465"/>
        <v>0</v>
      </c>
      <c r="BG432" s="17" t="b">
        <f t="shared" ca="1" si="9501"/>
        <v>0</v>
      </c>
      <c r="BH432" s="17" t="b">
        <f t="shared" ca="1" si="9502"/>
        <v>0</v>
      </c>
      <c r="BI432" s="17">
        <f t="shared" ca="1" si="9503"/>
        <v>7</v>
      </c>
      <c r="BJ432" s="17" t="b">
        <f t="shared" ca="1" si="9504"/>
        <v>0</v>
      </c>
      <c r="BK432" s="17" t="str">
        <f t="shared" ca="1" si="9466"/>
        <v/>
      </c>
      <c r="BL432" s="17" t="str">
        <f t="shared" ca="1" si="9505"/>
        <v/>
      </c>
      <c r="BM432" s="17" t="str">
        <f t="shared" ca="1" si="9506"/>
        <v>0</v>
      </c>
      <c r="BN432" s="17" t="str">
        <f t="shared" ca="1" si="9507"/>
        <v>0</v>
      </c>
      <c r="BO432" s="17" t="str">
        <f t="shared" ca="1" si="9508"/>
        <v/>
      </c>
      <c r="BP432" s="14" t="b">
        <f t="shared" ca="1" si="9509"/>
        <v>1</v>
      </c>
      <c r="BQ432" s="35"/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510"/>
        <v/>
      </c>
      <c r="DE432" s="14" t="str">
        <f t="shared" ca="1" si="9511"/>
        <v/>
      </c>
      <c r="DF432" s="14" t="str">
        <f t="shared" ca="1" si="9512"/>
        <v/>
      </c>
      <c r="DG432" s="14" t="str">
        <f t="shared" ca="1" si="9513"/>
        <v/>
      </c>
      <c r="DH432" s="14" t="str">
        <f t="shared" ca="1" si="9514"/>
        <v/>
      </c>
      <c r="DI432" s="14" t="str">
        <f t="shared" ca="1" si="9515"/>
        <v/>
      </c>
      <c r="DJ432" s="14" t="str">
        <f t="shared" ca="1" si="9516"/>
        <v/>
      </c>
      <c r="DK432" s="14" t="str">
        <f t="shared" ca="1" si="9517"/>
        <v/>
      </c>
      <c r="DL432" s="14" t="str">
        <f t="shared" ca="1" si="9518"/>
        <v/>
      </c>
      <c r="DM432" s="14" t="str">
        <f t="shared" ca="1" si="9519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520"/>
        <v/>
      </c>
      <c r="DP432" s="14" t="str">
        <f t="shared" ca="1" si="9521"/>
        <v/>
      </c>
      <c r="DQ432" s="14" t="str">
        <f t="shared" ca="1" si="9522"/>
        <v/>
      </c>
      <c r="DR432" s="14" t="str">
        <f t="shared" ca="1" si="9523"/>
        <v/>
      </c>
      <c r="DS432" s="14" t="str">
        <f t="shared" ca="1" si="9524"/>
        <v/>
      </c>
      <c r="DZ432" s="14" t="b">
        <f t="shared" ca="1" si="9525"/>
        <v>0</v>
      </c>
      <c r="EA432" s="14" t="str">
        <f t="shared" ca="1" si="9526"/>
        <v/>
      </c>
      <c r="EB432" s="14" t="str">
        <f t="shared" ca="1" si="9527"/>
        <v/>
      </c>
      <c r="EC432" s="14" t="str">
        <f t="shared" ca="1" si="9528"/>
        <v/>
      </c>
      <c r="ED432" s="14" t="str">
        <f t="shared" ca="1" si="9529"/>
        <v/>
      </c>
      <c r="EE432" s="14" t="str">
        <f t="shared" ca="1" si="9530"/>
        <v/>
      </c>
      <c r="EF432" s="14" t="str">
        <f t="shared" ca="1" si="9531"/>
        <v/>
      </c>
      <c r="EG432" s="14" t="str">
        <f t="shared" ca="1" si="9532"/>
        <v/>
      </c>
      <c r="EM432" s="14" t="b">
        <f t="shared" ca="1" si="9533"/>
        <v>0</v>
      </c>
      <c r="EN432" s="14" t="str">
        <f t="shared" ca="1" si="9534"/>
        <v/>
      </c>
      <c r="EO432" s="14" t="str">
        <f t="shared" ca="1" si="9535"/>
        <v/>
      </c>
      <c r="EP432" s="14" t="str">
        <f t="shared" ca="1" si="9536"/>
        <v/>
      </c>
      <c r="EQ432" s="14" t="str">
        <f t="shared" ca="1" si="9537"/>
        <v/>
      </c>
    </row>
    <row r="433" spans="2:147" s="14" customFormat="1">
      <c r="B433" s="14" t="str">
        <f t="shared" ca="1" si="9467"/>
        <v/>
      </c>
      <c r="C433" s="14">
        <f t="shared" ca="1" si="9468"/>
        <v>407</v>
      </c>
      <c r="D433" s="14">
        <f t="shared" si="9469"/>
        <v>431</v>
      </c>
      <c r="E433" s="14" t="str">
        <f t="shared" ca="1" si="9470"/>
        <v>D</v>
      </c>
      <c r="F433" s="14" t="str">
        <f t="shared" ca="1" si="9471"/>
        <v>q_110c</v>
      </c>
      <c r="G433" s="14" t="str">
        <f t="shared" ca="1" si="9472"/>
        <v>With a monozygous twin</v>
      </c>
      <c r="H433" s="14" t="b">
        <f t="shared" ca="1" si="9473"/>
        <v>1</v>
      </c>
      <c r="I433" s="14" t="str">
        <f ca="1">IF($H433,ADDRESS(3,(D433+1)*2-1,4,,"["&amp;wew!$G$7&amp;"]"&amp;_sheetname_labels)&amp;":"&amp;ADDRESS(2+ster!$B$20,(D433+1)*2-1,4),"")</f>
        <v>[DBTemplate.xlsm]labels!AGE3:AGE725</v>
      </c>
      <c r="J433" s="14">
        <f t="array" aca="1" ref="J433" ca="1">IF(H433,MAX(0,MAX(IF(INDIRECT(I433)&lt;&gt;"",ROW(INDIRECT(I433)),""))-2),"")</f>
        <v>2</v>
      </c>
      <c r="K433" s="14" t="str">
        <f ca="1">IF($H433,IF($J433&gt;0,ADDRESS(3,(D433+1)*2-1,4,,"["&amp;wew!$G$7&amp;"]"&amp;_sheetname_labels)&amp;":"&amp;ADDRESS(2+J433,(D433+1)*2-1,4),""),"")</f>
        <v>[DBTemplate.xlsm]labels!AGE3:AGE4</v>
      </c>
      <c r="L433" s="14" t="str">
        <f ca="1">IF($H433,IF($J433&gt;0,ADDRESS(3,(D433+1)*2,4,,"["&amp;wew!$G$7&amp;"]"&amp;_sheetname_labels)&amp;":"&amp;ADDRESS(2+J433,(D433+1)*2,4),""),"")</f>
        <v>[DBTemplate.xlsm]labels!AGF3:AGF4</v>
      </c>
      <c r="M433" s="14">
        <f t="shared" ca="1" si="9474"/>
        <v>0</v>
      </c>
      <c r="N433" s="14">
        <f t="shared" ca="1" si="9475"/>
        <v>2</v>
      </c>
      <c r="O433" s="14" t="str">
        <f t="shared" ca="1" si="9476"/>
        <v>q_110c</v>
      </c>
      <c r="P433" s="14" t="str">
        <f t="shared" ca="1" si="9477"/>
        <v>With a monozygous twin</v>
      </c>
      <c r="Q433" s="14" t="str">
        <f ca="1">IF($BP433,ADDRESS(3,D433+1,4,,"["&amp;wew!$G$7&amp;"]"&amp;_sheetname_dataframe)&amp;":"&amp;ADDRESS(2+ster!$C$14,D433+1,4),"")</f>
        <v>[DBTemplate.xlsm]data_frame!PP3:PP3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478"/>
        <v>0</v>
      </c>
      <c r="AA433" s="12">
        <f t="shared" ca="1" si="9479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480"/>
        <v>1</v>
      </c>
      <c r="AE433" s="17" t="b">
        <f t="shared" ca="1" si="9481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482"/>
        <v/>
      </c>
      <c r="AH433" s="17" t="b">
        <f t="shared" ca="1" si="9483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484"/>
        <v/>
      </c>
      <c r="AK433" s="17" t="b">
        <f t="shared" ca="1" si="9485"/>
        <v>0</v>
      </c>
      <c r="AL433" s="17" t="b">
        <f t="shared" ca="1" si="9486"/>
        <v>0</v>
      </c>
      <c r="AM433" s="17" t="b">
        <f t="shared" ca="1" si="9487"/>
        <v>0</v>
      </c>
      <c r="AN433" s="17">
        <f t="shared" ca="1" si="9488"/>
        <v>0</v>
      </c>
      <c r="AO433" s="24" t="str">
        <f t="shared" ca="1" si="9489"/>
        <v/>
      </c>
      <c r="AP433" s="24" t="str">
        <f t="shared" ca="1" si="9490"/>
        <v/>
      </c>
      <c r="AQ433" s="17" t="b">
        <f t="shared" ca="1" si="9463"/>
        <v>0</v>
      </c>
      <c r="AR433" s="17" t="b">
        <f t="shared" ca="1" si="9491"/>
        <v>0</v>
      </c>
      <c r="AS433" s="17" t="b">
        <f t="shared" ca="1" si="9492"/>
        <v>0</v>
      </c>
      <c r="AT433" s="17" t="b">
        <f t="shared" ca="1" si="9493"/>
        <v>0</v>
      </c>
      <c r="AU433" s="17" t="b">
        <f t="shared" ca="1" si="9494"/>
        <v>1</v>
      </c>
      <c r="AV433" s="17" t="b">
        <f t="shared" ca="1" si="9495"/>
        <v>0</v>
      </c>
      <c r="AW433" s="17" t="b">
        <f t="shared" ca="1" si="9496"/>
        <v>1</v>
      </c>
      <c r="AX433" s="14" t="b">
        <f t="array" aca="1" ref="AX433" ca="1">IF(H433,N433&gt;0,"")</f>
        <v>1</v>
      </c>
      <c r="AY433" s="17" t="str">
        <f t="shared" ca="1" si="9497"/>
        <v>C3:C4</v>
      </c>
      <c r="AZ433" s="17" t="b">
        <f t="array" aca="1" ref="AZ433" ca="1">IF(AY433&lt;&gt;"",SUM(1*ISERROR(MATCH(INDIRECT(AY433),INDIRECT(K433),0)))=0,"")</f>
        <v>1</v>
      </c>
      <c r="BA433" s="17" t="b">
        <f t="shared" ca="1" si="9498"/>
        <v>1</v>
      </c>
      <c r="BB433" s="17" t="b">
        <v>0</v>
      </c>
      <c r="BC433" s="17" t="b">
        <f t="shared" ca="1" si="9499"/>
        <v>1</v>
      </c>
      <c r="BD433" s="17" t="b">
        <f t="shared" ca="1" si="9500"/>
        <v>0</v>
      </c>
      <c r="BE433" s="17" t="str">
        <f t="shared" ca="1" si="9464"/>
        <v/>
      </c>
      <c r="BF433" s="17" t="b">
        <f t="shared" ca="1" si="9465"/>
        <v>0</v>
      </c>
      <c r="BG433" s="17" t="b">
        <f t="shared" ca="1" si="9501"/>
        <v>0</v>
      </c>
      <c r="BH433" s="17" t="b">
        <f t="shared" ca="1" si="9502"/>
        <v>1</v>
      </c>
      <c r="BI433" s="17">
        <f t="shared" ca="1" si="9503"/>
        <v>2</v>
      </c>
      <c r="BJ433" s="17" t="b">
        <f t="shared" ca="1" si="9504"/>
        <v>0</v>
      </c>
      <c r="BK433" s="17" t="str">
        <f t="shared" ca="1" si="9466"/>
        <v/>
      </c>
      <c r="BL433" s="17" t="str">
        <f t="shared" ca="1" si="9505"/>
        <v/>
      </c>
      <c r="BM433" s="17" t="str">
        <f t="shared" ca="1" si="9506"/>
        <v>F</v>
      </c>
      <c r="BN433" s="17" t="str">
        <f t="shared" ca="1" si="9507"/>
        <v>F</v>
      </c>
      <c r="BO433" s="17" t="str">
        <f t="shared" ca="1" si="9508"/>
        <v>N</v>
      </c>
      <c r="BP433" s="14" t="b">
        <f t="shared" ca="1" si="9509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510"/>
        <v/>
      </c>
      <c r="DE433" s="14" t="str">
        <f t="shared" ca="1" si="9511"/>
        <v/>
      </c>
      <c r="DF433" s="14" t="str">
        <f t="shared" ca="1" si="9512"/>
        <v/>
      </c>
      <c r="DG433" s="14" t="str">
        <f t="shared" ca="1" si="9513"/>
        <v/>
      </c>
      <c r="DH433" s="14" t="str">
        <f t="shared" ca="1" si="9514"/>
        <v/>
      </c>
      <c r="DI433" s="14" t="str">
        <f t="shared" ca="1" si="9515"/>
        <v/>
      </c>
      <c r="DJ433" s="14" t="str">
        <f t="shared" ca="1" si="9516"/>
        <v/>
      </c>
      <c r="DK433" s="14" t="str">
        <f t="shared" ca="1" si="9517"/>
        <v/>
      </c>
      <c r="DL433" s="14" t="str">
        <f t="shared" ca="1" si="9518"/>
        <v/>
      </c>
      <c r="DM433" s="14" t="str">
        <f t="shared" ca="1" si="9519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520"/>
        <v/>
      </c>
      <c r="DP433" s="14" t="str">
        <f t="shared" ca="1" si="9521"/>
        <v/>
      </c>
      <c r="DQ433" s="14" t="str">
        <f t="shared" ca="1" si="9522"/>
        <v/>
      </c>
      <c r="DR433" s="14" t="str">
        <f t="shared" ca="1" si="9523"/>
        <v/>
      </c>
      <c r="DS433" s="14" t="str">
        <f t="shared" ca="1" si="9524"/>
        <v/>
      </c>
      <c r="DZ433" s="14" t="b">
        <f t="shared" ca="1" si="9525"/>
        <v>0</v>
      </c>
      <c r="EA433" s="14" t="str">
        <f t="shared" ca="1" si="9526"/>
        <v>With a monozygous twin (q_110c)</v>
      </c>
      <c r="EB433" s="14" t="str">
        <f t="shared" ca="1" si="9527"/>
        <v xml:space="preserve">Values must be numeric. </v>
      </c>
      <c r="EC433" s="14" t="str">
        <f t="shared" ca="1" si="9528"/>
        <v xml:space="preserve">With a monozygous twin (q_110c): Values must be numeric. </v>
      </c>
      <c r="ED433" s="14" t="str">
        <f t="shared" ca="1" si="9529"/>
        <v/>
      </c>
      <c r="EE433" s="14" t="str">
        <f t="shared" ca="1" si="9530"/>
        <v>Values must be numeric</v>
      </c>
      <c r="EF433" s="14" t="str">
        <f t="shared" ca="1" si="9531"/>
        <v/>
      </c>
      <c r="EG433" s="14" t="str">
        <f t="shared" ca="1" si="9532"/>
        <v/>
      </c>
      <c r="EM433" s="14" t="b">
        <f t="shared" ca="1" si="9533"/>
        <v>1</v>
      </c>
      <c r="EN433" s="14">
        <f t="shared" ca="1" si="9534"/>
        <v>407</v>
      </c>
      <c r="EO433" s="14" t="str">
        <f t="shared" ca="1" si="9535"/>
        <v>q_110c</v>
      </c>
      <c r="EP433" s="14" t="str">
        <f t="shared" ca="1" si="9536"/>
        <v xml:space="preserve">With a monozygous twin (q_110c): Values must be numeric. </v>
      </c>
      <c r="EQ433" s="14" t="str">
        <f t="shared" ca="1" si="9537"/>
        <v/>
      </c>
    </row>
    <row r="434" spans="2:147" s="14" customFormat="1">
      <c r="B434" s="14" t="str">
        <f t="shared" ca="1" si="9467"/>
        <v/>
      </c>
      <c r="C434" s="14">
        <f t="shared" ca="1" si="9468"/>
        <v>408</v>
      </c>
      <c r="D434" s="14">
        <f t="shared" si="9469"/>
        <v>432</v>
      </c>
      <c r="E434" s="14" t="str">
        <f t="shared" ca="1" si="9470"/>
        <v>D</v>
      </c>
      <c r="F434" s="14" t="str">
        <f t="shared" ca="1" si="9471"/>
        <v>q_110d</v>
      </c>
      <c r="G434" s="14" t="str">
        <f t="shared" ca="1" si="9472"/>
        <v>With a dizygous twin</v>
      </c>
      <c r="H434" s="14" t="b">
        <f t="shared" ca="1" si="9473"/>
        <v>1</v>
      </c>
      <c r="I434" s="14" t="str">
        <f ca="1">IF($H434,ADDRESS(3,(D434+1)*2-1,4,,"["&amp;wew!$G$7&amp;"]"&amp;_sheetname_labels)&amp;":"&amp;ADDRESS(2+ster!$B$20,(D434+1)*2-1,4),"")</f>
        <v>[DBTemplate.xlsm]labels!AGG3:AGG725</v>
      </c>
      <c r="J434" s="14">
        <f t="array" aca="1" ref="J434" ca="1">IF(H434,MAX(0,MAX(IF(INDIRECT(I434)&lt;&gt;"",ROW(INDIRECT(I434)),""))-2),"")</f>
        <v>2</v>
      </c>
      <c r="K434" s="14" t="str">
        <f ca="1">IF($H434,IF($J434&gt;0,ADDRESS(3,(D434+1)*2-1,4,,"["&amp;wew!$G$7&amp;"]"&amp;_sheetname_labels)&amp;":"&amp;ADDRESS(2+J434,(D434+1)*2-1,4),""),"")</f>
        <v>[DBTemplate.xlsm]labels!AGG3:AGG4</v>
      </c>
      <c r="L434" s="14" t="str">
        <f ca="1">IF($H434,IF($J434&gt;0,ADDRESS(3,(D434+1)*2,4,,"["&amp;wew!$G$7&amp;"]"&amp;_sheetname_labels)&amp;":"&amp;ADDRESS(2+J434,(D434+1)*2,4),""),"")</f>
        <v>[DBTemplate.xlsm]labels!AGH3:AGH4</v>
      </c>
      <c r="M434" s="14">
        <f t="shared" ca="1" si="9474"/>
        <v>0</v>
      </c>
      <c r="N434" s="14">
        <f t="shared" ca="1" si="9475"/>
        <v>2</v>
      </c>
      <c r="O434" s="14" t="str">
        <f t="shared" ca="1" si="9476"/>
        <v>q_110d</v>
      </c>
      <c r="P434" s="14" t="str">
        <f t="shared" ca="1" si="9477"/>
        <v>With a dizygous twin</v>
      </c>
      <c r="Q434" s="14" t="str">
        <f ca="1">IF($BP434,ADDRESS(3,D434+1,4,,"["&amp;wew!$G$7&amp;"]"&amp;_sheetname_dataframe)&amp;":"&amp;ADDRESS(2+ster!$C$14,D434+1,4),"")</f>
        <v>[DBTemplate.xlsm]data_frame!PQ3:PQ3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1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0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1</v>
      </c>
      <c r="X434" s="14">
        <f t="array" aca="1" ref="X434" ca="1">IF(AND(H434,W434&gt;0),IF(wew!$B$3,MIN(IF((INDIRECT(ster!$D$14)&lt;&gt;"")*IFERROR(INDIRECT($Q434)&lt;&gt;"",FALSE),IFERROR(INDIRECT($Q434),"X"),"X")),"&lt;włącz podświetlanie wartości&gt;"),"—")</f>
        <v>2</v>
      </c>
      <c r="Y434" s="14">
        <f t="array" aca="1" ref="Y434" ca="1">IF(AND(H434,W434&gt;0),IF(wew!$B$3,MAX(IF((INDIRECT(ster!$D$14)&lt;&gt;"")*IFERROR(INDIRECT($Q434)&lt;&gt;"",FALSE),IFERROR(INDIRECT($Q434),"X"),"X")),"&lt;włącz podświetlanie wartości&gt;"),"—")</f>
        <v>2</v>
      </c>
      <c r="Z434" s="14">
        <f t="shared" ca="1" si="9478"/>
        <v>0</v>
      </c>
      <c r="AA434" s="12">
        <f t="shared" ca="1" si="9479"/>
        <v>1</v>
      </c>
      <c r="AB434" s="17">
        <f t="array" aca="1" ref="AB434" ca="1">IF(H434,IF(W434&gt;0,SUM((INDIRECT(ster!$D$14)&lt;&gt;"")*IFERROR((INDIRECT(Q434)&lt;&gt;"")*(INDIRECT(Q434)=INT(INDIRECT(Q434))),0)),0),"")</f>
        <v>1</v>
      </c>
      <c r="AC434" s="17">
        <f t="array" aca="1" ref="AC434" ca="1">IF(H434,W434-AB434,"")</f>
        <v>0</v>
      </c>
      <c r="AD434" s="17">
        <f t="shared" ca="1" si="9480"/>
        <v>1</v>
      </c>
      <c r="AE434" s="17" t="b">
        <f t="shared" ca="1" si="9481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482"/>
        <v/>
      </c>
      <c r="AH434" s="17" t="b">
        <f t="shared" ca="1" si="9483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484"/>
        <v/>
      </c>
      <c r="AK434" s="17" t="b">
        <f t="shared" ca="1" si="9485"/>
        <v>0</v>
      </c>
      <c r="AL434" s="17" t="b">
        <f t="shared" ca="1" si="9486"/>
        <v>0</v>
      </c>
      <c r="AM434" s="17" t="b">
        <f t="shared" ca="1" si="9487"/>
        <v>0</v>
      </c>
      <c r="AN434" s="17">
        <f t="shared" ca="1" si="9488"/>
        <v>0</v>
      </c>
      <c r="AO434" s="24" t="str">
        <f t="shared" ca="1" si="9489"/>
        <v/>
      </c>
      <c r="AP434" s="24" t="str">
        <f t="shared" ca="1" si="9490"/>
        <v/>
      </c>
      <c r="AQ434" s="17" t="b">
        <f t="shared" ca="1" si="9463"/>
        <v>0</v>
      </c>
      <c r="AR434" s="17" t="b">
        <f t="shared" ca="1" si="9491"/>
        <v>0</v>
      </c>
      <c r="AS434" s="17" t="b">
        <f t="shared" ca="1" si="9492"/>
        <v>0</v>
      </c>
      <c r="AT434" s="17" t="b">
        <f t="shared" ca="1" si="9493"/>
        <v>0</v>
      </c>
      <c r="AU434" s="17" t="b">
        <f t="shared" ca="1" si="9494"/>
        <v>1</v>
      </c>
      <c r="AV434" s="17" t="b">
        <f t="shared" ca="1" si="9495"/>
        <v>0</v>
      </c>
      <c r="AW434" s="17" t="b">
        <f t="shared" ca="1" si="9496"/>
        <v>1</v>
      </c>
      <c r="AX434" s="14" t="b">
        <f t="array" aca="1" ref="AX434" ca="1">IF(H434,N434&gt;0,"")</f>
        <v>1</v>
      </c>
      <c r="AY434" s="17" t="str">
        <f t="shared" ca="1" si="9497"/>
        <v>C3:C4</v>
      </c>
      <c r="AZ434" s="17" t="b">
        <f t="array" aca="1" ref="AZ434" ca="1">IF(AY434&lt;&gt;"",SUM(1*ISERROR(MATCH(INDIRECT(AY434),INDIRECT(K434),0)))=0,"")</f>
        <v>1</v>
      </c>
      <c r="BA434" s="17" t="b">
        <f t="shared" ca="1" si="9498"/>
        <v>1</v>
      </c>
      <c r="BB434" s="17" t="b">
        <v>0</v>
      </c>
      <c r="BC434" s="17" t="b">
        <f t="shared" ca="1" si="9499"/>
        <v>1</v>
      </c>
      <c r="BD434" s="17" t="b">
        <f t="shared" ca="1" si="9500"/>
        <v>0</v>
      </c>
      <c r="BE434" s="17" t="str">
        <f t="shared" ca="1" si="9464"/>
        <v/>
      </c>
      <c r="BF434" s="17" t="b">
        <f t="shared" ca="1" si="9465"/>
        <v>0</v>
      </c>
      <c r="BG434" s="17" t="b">
        <f t="shared" ca="1" si="9501"/>
        <v>0</v>
      </c>
      <c r="BH434" s="17" t="b">
        <f t="shared" ca="1" si="9502"/>
        <v>1</v>
      </c>
      <c r="BI434" s="17">
        <f t="shared" ca="1" si="9503"/>
        <v>2</v>
      </c>
      <c r="BJ434" s="17" t="b">
        <f t="shared" ca="1" si="9504"/>
        <v>0</v>
      </c>
      <c r="BK434" s="17" t="str">
        <f t="shared" ca="1" si="9466"/>
        <v/>
      </c>
      <c r="BL434" s="17" t="str">
        <f t="shared" ca="1" si="9505"/>
        <v/>
      </c>
      <c r="BM434" s="17" t="str">
        <f t="shared" ca="1" si="9506"/>
        <v>F</v>
      </c>
      <c r="BN434" s="17" t="str">
        <f t="shared" ca="1" si="9507"/>
        <v>F</v>
      </c>
      <c r="BO434" s="17" t="str">
        <f t="shared" ca="1" si="9508"/>
        <v>N</v>
      </c>
      <c r="BP434" s="14" t="b">
        <f t="shared" ca="1" si="9509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510"/>
        <v/>
      </c>
      <c r="DE434" s="14" t="str">
        <f t="shared" ca="1" si="9511"/>
        <v/>
      </c>
      <c r="DF434" s="14" t="str">
        <f t="shared" ca="1" si="9512"/>
        <v/>
      </c>
      <c r="DG434" s="14" t="str">
        <f t="shared" ca="1" si="9513"/>
        <v/>
      </c>
      <c r="DH434" s="14" t="str">
        <f t="shared" ca="1" si="9514"/>
        <v/>
      </c>
      <c r="DI434" s="14" t="str">
        <f t="shared" ca="1" si="9515"/>
        <v/>
      </c>
      <c r="DJ434" s="14" t="str">
        <f t="shared" ca="1" si="9516"/>
        <v/>
      </c>
      <c r="DK434" s="14" t="str">
        <f t="shared" ca="1" si="9517"/>
        <v/>
      </c>
      <c r="DL434" s="14" t="str">
        <f t="shared" ca="1" si="9518"/>
        <v/>
      </c>
      <c r="DM434" s="14" t="str">
        <f t="shared" ca="1" si="9519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520"/>
        <v/>
      </c>
      <c r="DP434" s="14" t="str">
        <f t="shared" ca="1" si="9521"/>
        <v/>
      </c>
      <c r="DQ434" s="14" t="str">
        <f t="shared" ca="1" si="9522"/>
        <v/>
      </c>
      <c r="DR434" s="14" t="str">
        <f t="shared" ca="1" si="9523"/>
        <v/>
      </c>
      <c r="DS434" s="14" t="str">
        <f t="shared" ca="1" si="9524"/>
        <v/>
      </c>
      <c r="DZ434" s="14" t="b">
        <f t="shared" ca="1" si="9525"/>
        <v>0</v>
      </c>
      <c r="EA434" s="14" t="str">
        <f t="shared" ca="1" si="9526"/>
        <v>With a dizygous twin (q_110d)</v>
      </c>
      <c r="EB434" s="14" t="str">
        <f t="shared" ca="1" si="9527"/>
        <v xml:space="preserve">Values must be numeric. </v>
      </c>
      <c r="EC434" s="14" t="str">
        <f t="shared" ca="1" si="9528"/>
        <v xml:space="preserve">With a dizygous twin (q_110d): Values must be numeric. </v>
      </c>
      <c r="ED434" s="14" t="str">
        <f t="shared" ca="1" si="9529"/>
        <v/>
      </c>
      <c r="EE434" s="14" t="str">
        <f t="shared" ca="1" si="9530"/>
        <v>Values must be numeric</v>
      </c>
      <c r="EF434" s="14" t="str">
        <f t="shared" ca="1" si="9531"/>
        <v/>
      </c>
      <c r="EG434" s="14" t="str">
        <f t="shared" ca="1" si="9532"/>
        <v/>
      </c>
      <c r="EM434" s="14" t="b">
        <f t="shared" ca="1" si="9533"/>
        <v>1</v>
      </c>
      <c r="EN434" s="14">
        <f t="shared" ca="1" si="9534"/>
        <v>408</v>
      </c>
      <c r="EO434" s="14" t="str">
        <f t="shared" ca="1" si="9535"/>
        <v>q_110d</v>
      </c>
      <c r="EP434" s="14" t="str">
        <f t="shared" ca="1" si="9536"/>
        <v xml:space="preserve">With a dizygous twin (q_110d): Values must be numeric. </v>
      </c>
      <c r="EQ434" s="14" t="str">
        <f t="shared" ca="1" si="9537"/>
        <v/>
      </c>
    </row>
    <row r="435" spans="2:147" s="14" customFormat="1">
      <c r="B435" s="14" t="str">
        <f t="shared" ref="B435" ca="1" si="9538">DF435</f>
        <v/>
      </c>
      <c r="C435" s="14">
        <f t="shared" ref="C435" ca="1" si="9539">IF(OFFSET(B435,-1,COLUMN(VariableExists)-2),OFFSET(B435,-1,1)+1,OFFSET(B435,-1,1))</f>
        <v>409</v>
      </c>
      <c r="D435" s="14">
        <f t="shared" ref="D435" si="9540">ROW(A435)-2</f>
        <v>433</v>
      </c>
      <c r="E435" s="14" t="str">
        <f t="shared" ref="E435" ca="1" si="9541">IF(OR(G435="",ROW(G435)=2),"",IF(Z435&gt;0,"S",IF(AX435,IF(J435=2,"D","N"),"I")))</f>
        <v>D</v>
      </c>
      <c r="F435" s="14" t="str">
        <f t="shared" ref="F435" ca="1" si="9542">IF(H435,O435,"")</f>
        <v>q_110e</v>
      </c>
      <c r="G435" s="14" t="str">
        <f t="shared" ref="G435" ca="1" si="9543">IF(H435,P435,"")</f>
        <v>Gender of a dizygous twin</v>
      </c>
      <c r="H435" s="14" t="b">
        <f t="shared" ref="H435" ca="1" si="9544">IF(INDIRECT(ADDRESS(2,D435+1,,,_sheetname_dataframe))="",FALSE,MID(INDIRECT(ADDRESS(2,D435+1,,,_sheetname_dataframe)),1,1)&lt;&gt;".")</f>
        <v>1</v>
      </c>
      <c r="I435" s="14" t="str">
        <f ca="1">IF($H435,ADDRESS(3,(D435+1)*2-1,4,,"["&amp;wew!$G$7&amp;"]"&amp;_sheetname_labels)&amp;":"&amp;ADDRESS(2+ster!$B$20,(D435+1)*2-1,4),"")</f>
        <v>[DBTemplate.xlsm]labels!AGI3:AGI725</v>
      </c>
      <c r="J435" s="14">
        <f t="array" aca="1" ref="J435" ca="1">IF(H435,MAX(0,MAX(IF(INDIRECT(I435)&lt;&gt;"",ROW(INDIRECT(I435)),""))-2),"")</f>
        <v>2</v>
      </c>
      <c r="K435" s="14" t="str">
        <f ca="1">IF($H435,IF($J435&gt;0,ADDRESS(3,(D435+1)*2-1,4,,"["&amp;wew!$G$7&amp;"]"&amp;_sheetname_labels)&amp;":"&amp;ADDRESS(2+J435,(D435+1)*2-1,4),""),"")</f>
        <v>[DBTemplate.xlsm]labels!AGI3:AGI4</v>
      </c>
      <c r="L435" s="14" t="str">
        <f ca="1">IF($H435,IF($J435&gt;0,ADDRESS(3,(D435+1)*2,4,,"["&amp;wew!$G$7&amp;"]"&amp;_sheetname_labels)&amp;":"&amp;ADDRESS(2+J435,(D435+1)*2,4),""),"")</f>
        <v>[DBTemplate.xlsm]labels!AGJ3:AGJ4</v>
      </c>
      <c r="M435" s="14">
        <f t="shared" ref="M435" ca="1" si="9545">IF($H435,IF(J435&gt;0,COUNTA(INDIRECT(K435))-COUNT(INDIRECT(K435)),0),"")</f>
        <v>0</v>
      </c>
      <c r="N435" s="14">
        <f t="shared" ref="N435" ca="1" si="9546">IF(H435,J435-M435,"")</f>
        <v>2</v>
      </c>
      <c r="O435" s="14" t="str">
        <f t="shared" ref="O435" ca="1" si="9547">IF(INDIRECT(ADDRESS(2,D435+1,,,_sheetname_dataframe))="","",INDIRECT(ADDRESS(2,D435+1,,,_sheetname_dataframe)))</f>
        <v>q_110e</v>
      </c>
      <c r="P435" s="14" t="str">
        <f t="shared" ref="P435" ca="1" si="9548">IF(H435,IF(INDIRECT(ADDRESS(1,D435+1,,,_sheetname_dataframe))="","",INDIRECT(ADDRESS(1,D435+1,,,_sheetname_dataframe))),"")</f>
        <v>Gender of a dizygous twin</v>
      </c>
      <c r="Q435" s="14" t="str">
        <f ca="1">IF($BP435,ADDRESS(3,D435+1,4,,"["&amp;wew!$G$7&amp;"]"&amp;_sheetname_dataframe)&amp;":"&amp;ADDRESS(2+ster!$C$14,D435+1,4),"")</f>
        <v>[DBTemplate.xlsm]data_frame!PR3:PR3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0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1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0</v>
      </c>
      <c r="X435" s="14" t="str">
        <f t="array" aca="1" ref="X435" ca="1">IF(AND(H435,W435&gt;0),IF(wew!$B$3,MIN(IF((INDIRECT(ster!$D$14)&lt;&gt;"")*IFERROR(INDIRECT($Q435)&lt;&gt;"",FALSE),IFERROR(INDIRECT($Q435),"X"),"X")),"&lt;włącz podświetlanie wartości&gt;"),"—")</f>
        <v>—</v>
      </c>
      <c r="Y435" s="14" t="str">
        <f t="array" aca="1" ref="Y435" ca="1">IF(AND(H435,W435&gt;0),IF(wew!$B$3,MAX(IF((INDIRECT(ster!$D$14)&lt;&gt;"")*IFERROR(INDIRECT($Q435)&lt;&gt;"",FALSE),IFERROR(INDIRECT($Q435),"X"),"X")),"&lt;włącz podświetlanie wartości&gt;"),"—")</f>
        <v>—</v>
      </c>
      <c r="Z435" s="14">
        <f t="shared" ref="Z435" ca="1" si="9549">IF(H435,S435-T435-W435,"")</f>
        <v>0</v>
      </c>
      <c r="AA435" s="12" t="str">
        <f t="shared" ref="AA435" ca="1" si="9550">IF(H435,IF(S435&gt;0,W435/(S435),"—"),"")</f>
        <v>—</v>
      </c>
      <c r="AB435" s="17">
        <f t="array" aca="1" ref="AB435" ca="1">IF(H435,IF(W435&gt;0,SUM((INDIRECT(ster!$D$14)&lt;&gt;"")*IFERROR((INDIRECT(Q435)&lt;&gt;"")*(INDIRECT(Q435)=INT(INDIRECT(Q435))),0)),0),"")</f>
        <v>0</v>
      </c>
      <c r="AC435" s="17">
        <f t="array" aca="1" ref="AC435" ca="1">IF(H435,W435-AB435,"")</f>
        <v>0</v>
      </c>
      <c r="AD435" s="17">
        <f t="shared" ref="AD435" ca="1" si="9551">IF($H435,IF(AC435&lt;&gt;"",IF(AC435=0,1,IF(AC435/W435&lt;0.15,2,3)),0),"")</f>
        <v>1</v>
      </c>
      <c r="AE435" s="17" t="b">
        <f t="shared" ref="AE435" ca="1" si="9552">IF(H435,OFFSET(O435,1,0)=".validation",FALSE)</f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ref="AG435" ca="1" si="9553">IF(AE435,IF($H435,IF(INDIRECT(ADDRESS(1,D435+2,,,_sheetname_dataframe))="","",INDIRECT(ADDRESS(1,D435+2,,,_sheetname_dataframe))),""),"")</f>
        <v/>
      </c>
      <c r="AH435" s="17" t="b">
        <f t="shared" ref="AH435" ca="1" si="9554">IF(H435,AND(AE435,OFFSET(O435,2,0)=".validation"),FALSE)</f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ref="AJ435" ca="1" si="9555">IF(AH435,IF($H435,IF(INDIRECT(ADDRESS(1,D435+3,,,_sheetname_dataframe))="","",INDIRECT(ADDRESS(1,D435+3,,,_sheetname_dataframe))),""),"")</f>
        <v/>
      </c>
      <c r="AK435" s="17" t="b">
        <f t="shared" ref="AK435" ca="1" si="9556">IF(H435,OR(AQ435,AD435=2),"")</f>
        <v>0</v>
      </c>
      <c r="AL435" s="17" t="b">
        <f t="shared" ref="AL435" ca="1" si="9557">IF($H435,IF(BV435&lt;&gt;"",IF(OR(BM435="F",BM435="L",BM435="I",BM435="D"),BV435&lt;&gt;0)),"")</f>
        <v>0</v>
      </c>
      <c r="AM435" s="17" t="b">
        <f t="shared" ref="AM435" ca="1" si="9558">IF($H435,AND(NOT(AL435),OR(IF(BW435&lt;&gt;"",IF(OR(BM435="F",BM435="L"),BW435&lt;&gt;0)),BM435="I",BM435="N",BM435="D")),"")</f>
        <v>0</v>
      </c>
      <c r="AN435" s="17">
        <f t="shared" ref="AN435" ca="1" si="9559">IF(COUNTA(INDIRECT(Q435))=0,0, IF(AND(AO435&lt;&gt;"",X435&lt;AO435),1,IF(AND(AP435&lt;&gt;"",Y435&gt;AP435),1,IF(AND(AQ435,AC435&gt;0),2,0))))</f>
        <v>0</v>
      </c>
      <c r="AO435" s="24" t="str">
        <f t="shared" ref="AO435" ca="1" si="9560">IF($H435,IF(BY435&lt;&gt;"",IF(ISNUMBER(BY435),BY435,""),""),"")</f>
        <v/>
      </c>
      <c r="AP435" s="24" t="str">
        <f t="shared" ref="AP435" ca="1" si="9561">IF($H435,IF(BZ435&lt;&gt;"",IF(ISNUMBER(BZ435),BZ435,""),""),"")</f>
        <v/>
      </c>
      <c r="AQ435" s="17" t="b">
        <f t="shared" ca="1" si="9463"/>
        <v>0</v>
      </c>
      <c r="AR435" s="17" t="b">
        <f t="shared" ref="AR435" ca="1" si="9562">IF(H435,IF(N435&gt;0,IF(BQ435&lt;&gt;"",BQ435&lt;&gt;0,FALSE),FALSE),"")</f>
        <v>0</v>
      </c>
      <c r="AS435" s="17" t="b">
        <f t="shared" ref="AS435" ca="1" si="9563">IF(H435,IF(BR435&lt;&gt;"",BR435&lt;&gt;0,FALSE),"")</f>
        <v>0</v>
      </c>
      <c r="AT435" s="17" t="b">
        <f t="shared" ref="AT435" ca="1" si="9564">IF(H435,IF(N435&gt;0,FALSE,IF(BU435&lt;&gt;"",MATCH(BU435,DataType,0)=1,FALSE)),"")</f>
        <v>0</v>
      </c>
      <c r="AU435" s="17" t="b">
        <f t="shared" ref="AU435" ca="1" si="9565">IF(H435,IF(N435&gt;0,TRUE,IF(BU435&lt;&gt;"",MATCH(BU435,DataType,0)=2,FALSE)),"")</f>
        <v>1</v>
      </c>
      <c r="AV435" s="17" t="b">
        <f t="shared" ref="AV435" ca="1" si="9566">IF(H435,IF(N435&gt;0,FALSE,IF(BU435&lt;&gt;"",MATCH(BU435,DataType,0)=3,FALSE)),"")</f>
        <v>0</v>
      </c>
      <c r="AW435" s="17" t="b">
        <f t="shared" ref="AW435" ca="1" si="9567">IF(H435,IF(W435&gt;0,Z435=0,FALSE),"")</f>
        <v>0</v>
      </c>
      <c r="AX435" s="14" t="b">
        <f t="array" aca="1" ref="AX435" ca="1">IF(H435,N435&gt;0,"")</f>
        <v>1</v>
      </c>
      <c r="AY435" s="17" t="str">
        <f t="shared" ref="AY435" ca="1" si="9568">IF(H435,IF(N435&gt;0,ADDRESS(ROW(VariablesOrigin)+1,COLUMN(VariablesOrigin)+1,4) &amp; ":" &amp; ADDRESS(ROW(VariablesOrigin)+N435,COLUMN(VariablesOrigin)+1,4),""),"")</f>
        <v>C3:C4</v>
      </c>
      <c r="AZ435" s="17" t="b">
        <f t="array" aca="1" ref="AZ435" ca="1">IF(AY435&lt;&gt;"",SUM(1*ISERROR(MATCH(INDIRECT(AY435),INDIRECT(K435),0)))=0,"")</f>
        <v>1</v>
      </c>
      <c r="BA435" s="17" t="b">
        <f t="shared" ref="BA435" ca="1" si="9569">IF(H435,BU435="",FALSE)</f>
        <v>1</v>
      </c>
      <c r="BB435" s="17" t="b">
        <v>0</v>
      </c>
      <c r="BC435" s="17" t="b">
        <f t="shared" ref="BC435" ca="1" si="9570">IF(BA435,IF(N435&gt;0,AND(AZ435,Z435=0),FALSE),"")</f>
        <v>1</v>
      </c>
      <c r="BD435" s="17" t="b">
        <f t="shared" ref="BD435" ca="1" si="9571">IF(BA435,IF(N435&gt;0,AND(NOT(AZ435),Z435=0),FALSE),"")</f>
        <v>0</v>
      </c>
      <c r="BE435" s="17" t="str">
        <f t="shared" ca="1" si="9464"/>
        <v/>
      </c>
      <c r="BF435" s="17" t="b">
        <f t="shared" ca="1" si="9465"/>
        <v>0</v>
      </c>
      <c r="BG435" s="17" t="b">
        <f t="shared" ref="BG435" ca="1" si="9572">IF(BA435,IF(OR(BB435:BF435),FALSE,IF(Z435=0,FALSE,Z435&gt;0)),"")</f>
        <v>0</v>
      </c>
      <c r="BH435" s="17" t="b">
        <f t="shared" ref="BH435" ca="1" si="9573">IF(BA435,COUNTIF(BB435:BG435,TRUE)=1,"")</f>
        <v>1</v>
      </c>
      <c r="BI435" s="17">
        <f t="shared" ref="BI435" ca="1" si="9574">IF(BA435,IFERROR(MATCH(TRUE,BB435:BG435,0),7),"")</f>
        <v>2</v>
      </c>
      <c r="BJ435" s="17" t="b">
        <f t="shared" ref="BJ435" ca="1" si="9575">DF435&lt;&gt;""</f>
        <v>0</v>
      </c>
      <c r="BK435" s="17" t="str">
        <f t="shared" ca="1" si="9466"/>
        <v/>
      </c>
      <c r="BL435" s="17" t="str">
        <f t="shared" ref="BL435" ca="1" si="9576">IF(H435,IF(AND(NOT(BA435),AU435),AC435&gt;0,""),"")</f>
        <v/>
      </c>
      <c r="BM435" s="17" t="str">
        <f t="shared" ref="BM435" ca="1" si="9577">IF(H435,IF(BA435,CHOOSE(BI435,"0","F","L","I","N",IF(AA435&gt;0.5,"N","S"),"0"),CHOOSE(MATCH(BU435,DataType,0),"S",IF(BK435,"I","N"),"D"  )),"")</f>
        <v>F</v>
      </c>
      <c r="BN435" s="17" t="str">
        <f t="shared" ref="BN435" ca="1" si="9578">IF(H435,IF(BJ435,"E",IF(BA435,CHOOSE(BI435,"0","F","L","I","N","S","0"),CHOOSE(MATCH(BU435,DataType,0),"S",IF(BK435,"I","N"),"D"  ))),"")</f>
        <v>F</v>
      </c>
      <c r="BO435" s="17" t="str">
        <f t="shared" ref="BO435" ca="1" si="9579">IF($H435,IF(BM435="0","",IF(AND(AR435,N435=2),"D",IF(BM435="S","N",IF(AL435,"O",IF(AM435,"I","N"))))),"")</f>
        <v>N</v>
      </c>
      <c r="BP435" s="14" t="b">
        <f t="shared" ref="BP435" ca="1" si="9580">INDIRECT(ADDRESS(2,ROW(A435)-1,,,_sheetname_dataframe))&lt;&gt;""</f>
        <v>1</v>
      </c>
      <c r="BQ435" s="35"/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ref="DD435" ca="1" si="9581">IF(MID(DC435,1,1)="■",MID(DC435,2,LEN(DC435)),DC435)</f>
        <v/>
      </c>
      <c r="DE435" s="14" t="str">
        <f t="shared" ref="DE435" ca="1" si="9582">IF(DD435&lt;&gt;"",IF(MID(DD435,LEN(DD435),1)="■",MID(DD435,1,LEN(DD435)-1),DD435),"")</f>
        <v/>
      </c>
      <c r="DF435" s="14" t="str">
        <f t="shared" ref="DF435" ca="1" si="9583">IFERROR(IF(DE435&lt;&gt;"",SUBSTITUTE(DE435,"■",". "),""),"##INTERNAL_ERROR")</f>
        <v/>
      </c>
      <c r="DG435" s="14" t="str">
        <f t="shared" ref="DG435" ca="1" si="9584">IF(CN435&lt;&gt;0,"Variable name don't comply with the naming convention","")</f>
        <v/>
      </c>
      <c r="DH435" s="14" t="str">
        <f t="shared" ref="DH435" ca="1" si="9585">IF(CO435&lt;&gt;"","Duplicated name. " &amp; IF(ISERROR(FIND(" ",CO435)),"Duplicate have index " &amp; CO435, "Duplicates have indices: "&amp;SUBSTITUTE(CO435," ",", ")),"")</f>
        <v/>
      </c>
      <c r="DI435" s="14" t="str">
        <f t="shared" ref="DI435" ca="1" si="9586">IF(CP435&lt;&gt;"","Variable label exceed length 150","")</f>
        <v/>
      </c>
      <c r="DJ435" s="14" t="str">
        <f t="shared" ref="DJ435" ca="1" si="9587">IF(CQ435&lt;&gt;"","Duplicated variable label. " &amp; IF(ISERROR(FIND(" ",CQ435)),"Duplicate have index " &amp; CQ435, "Duplicates have indices: "&amp;SUBSTITUTE(CQ435," ",", ")),"")</f>
        <v/>
      </c>
      <c r="DK435" s="14" t="str">
        <f t="shared" ref="DK435" ca="1" si="9588">IF(CR435&lt;&gt;"","The following cases have values below declared theorethical min: " &amp;SUBSTITUTE(CR435," ",", "),"")</f>
        <v/>
      </c>
      <c r="DL435" s="14" t="str">
        <f t="shared" ref="DL435" ca="1" si="9589">IF(CS435&lt;&gt;"","The following cases have values above declared theorethical max: " &amp;SUBSTITUTE(CS435," ",", "),"")</f>
        <v/>
      </c>
      <c r="DM435" s="14" t="str">
        <f t="shared" ref="DM435" ca="1" si="9590">IF(CT435&lt;&gt;"","There are some cases with values not explicitly declared in the labels dictionary: " &amp;SUBSTITUTE(CT435," ",", "),"")</f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ref="DO435" ca="1" si="9591">IF(CV435&lt;&gt;"","The following records are missing in this required field: " &amp;SUBSTITUTE(CV435," ",", "),"")</f>
        <v/>
      </c>
      <c r="DP435" s="14" t="str">
        <f t="shared" ref="DP435" ca="1" si="9592">IF(CW435&lt;&gt;"","The following cases have non-integer values: " &amp;SUBSTITUTE(CW435," ",", "),"")</f>
        <v/>
      </c>
      <c r="DQ435" s="14" t="str">
        <f t="shared" ref="DQ435" ca="1" si="9593">IF(CX435&lt;&gt;"","The following cases are non-numeric: " &amp;SUBSTITUTE(CX435," ",", "),"")</f>
        <v/>
      </c>
      <c r="DR435" s="14" t="str">
        <f t="shared" ref="DR435" ca="1" si="9594">IF(CY435&lt;&gt;"","In the following cases " &amp; P435 &amp; " " &amp; LOWER(MID(AG435,1,1)) &amp; MID(AG435,2,LEN(AG435)) &amp; ": " &amp;SUBSTITUTE(CY435," ",", "),"")</f>
        <v/>
      </c>
      <c r="DS435" s="14" t="str">
        <f t="shared" ref="DS435" ca="1" si="9595">IF(CZ435&lt;&gt;"","In the following cases " &amp; P435 &amp; " " &amp; LOWER(MID(AJ435,1,1)) &amp; MID(AJ435,2,LEN(AJ435)) &amp; ": " &amp;SUBSTITUTE(CZ435," ",", "),"")</f>
        <v/>
      </c>
      <c r="DZ435" s="14" t="b">
        <f t="shared" ref="DZ435" ca="1" si="9596">OR(ED435&lt;&gt;"",EF435&lt;&gt;"",EG435&lt;&gt;"")</f>
        <v>0</v>
      </c>
      <c r="EA435" s="14" t="str">
        <f t="shared" ref="EA435" ca="1" si="9597">IF(EB435&lt;&gt;"",G435 &amp; " (" &amp; F435 &amp; ")","")</f>
        <v>Gender of a dizygous twin (q_110e)</v>
      </c>
      <c r="EB435" s="14" t="str">
        <f t="shared" ref="EB435" ca="1" si="9598">IF(EE435&lt;&gt;"",EE435&amp;IF(ED435&lt;&gt;""," and "&amp;ED435,""),UPPER(MID(ED435,1,1)&amp;MID(ED435,2,LEN(ED435))))&amp; IF(OR(EF435&lt;&gt;"",EG435&lt;&gt;"")," and "&amp;IF(EF435&lt;&gt;"",LOWER(MID(EF435,1,1) &amp; MID(EF435,2,LEN(EF435))),"")&amp; IF(AND(EF435 &lt;&gt;"",EG435&lt;&gt;"")," and ","") &amp; IF(EG435&lt;&gt;"",LOWER(MID(EG435,1,1) &amp; MID(EG435,2,LEN(EG435))),""),"") &amp; IF(OR(EE435&lt;&gt;"",ED435&lt;&gt;"",EF435&lt;&gt;"",EG435&lt;&gt;""), ". ","")</f>
        <v xml:space="preserve">Values must be numeric. </v>
      </c>
      <c r="EC435" s="14" t="str">
        <f t="shared" ref="EC435" ca="1" si="9599">IF(EB435&lt;&gt;"",G435 &amp; " (" &amp; F435 &amp; "): " &amp; EB435,"")</f>
        <v xml:space="preserve">Gender of a dizygous twin (q_110e): Values must be numeric. </v>
      </c>
      <c r="ED435" s="14" t="str">
        <f t="shared" ref="ED435" ca="1" si="9600">IF(H435,IF(W435&gt;0,IF(AND(AO435&lt;&gt;"",AP435&lt;&gt;""),"each value must be between " &amp; IF( AV435,IFERROR(TEXT(AO435,"rrrr-mm-dd") &amp;" (" &amp; AO435 &amp;")",AO435),AO435) &amp; " and " &amp; IF( AV435,IFERROR(TEXT(AP435,"rrrr-mm-dd") &amp;" (" &amp; AP435 &amp;")",AP435),AP435),IF(AO435&lt;&gt;"","each value must be above " &amp; IF( AV435,IFERROR(TEXT(AO435,"rrrr-mm-dd") &amp;" (" &amp; AO435 &amp;")",AO435),AO435), IF(AP435&lt;&gt;"","each value must be below " &amp; IF( AV435,IFERROR(TEXT(AP435,"rrrr-mm-dd") &amp;" (" &amp; AP435 &amp;")",AP435),AP435),""))),""),"")</f>
        <v/>
      </c>
      <c r="EE435" s="14" t="str">
        <f t="shared" ref="EE435" ca="1" si="9601">IF(H435,IF(OR(AQ435,AU435,AV435,AS435,AR435),
   "Values must be" &amp;
   IF(AR435," limited to predefinied list", IF(AQ435, " integers",IF(OR(AU435,AV435)," numeric",""))) &amp;
   IF(AS435,IF(OR(AR435,AQ435,AU435,AV435), " and ","") &amp; "non-missing",""),
""),"")</f>
        <v>Values must be numeric</v>
      </c>
      <c r="EF435" s="14" t="str">
        <f t="shared" ref="EF435" ca="1" si="9602">IF($H435,AG435,"")</f>
        <v/>
      </c>
      <c r="EG435" s="14" t="str">
        <f t="shared" ref="EG435" ca="1" si="9603">IF($H435,AJ435,"")</f>
        <v/>
      </c>
      <c r="EM435" s="14" t="b">
        <f t="shared" ref="EM435" ca="1" si="9604">OR(EC435&lt;&gt;"",DF435&lt;&gt;"")</f>
        <v>1</v>
      </c>
      <c r="EN435" s="14">
        <f t="shared" ref="EN435" ca="1" si="9605">IF(EM435,C435,"")</f>
        <v>409</v>
      </c>
      <c r="EO435" s="14" t="str">
        <f t="shared" ref="EO435" ca="1" si="9606">IF(EM435,F435,"")</f>
        <v>q_110e</v>
      </c>
      <c r="EP435" s="14" t="str">
        <f t="shared" ref="EP435" ca="1" si="9607">EC435</f>
        <v xml:space="preserve">Gender of a dizygous twin (q_110e): Values must be numeric. </v>
      </c>
      <c r="EQ435" s="14" t="str">
        <f t="shared" ref="EQ435" ca="1" si="9608">DF435</f>
        <v/>
      </c>
    </row>
    <row r="436" spans="2:147" s="14" customFormat="1">
      <c r="B436" s="14" t="str">
        <f t="shared" ca="1" si="9467"/>
        <v/>
      </c>
      <c r="C436" s="14">
        <f t="shared" ca="1" si="9468"/>
        <v>410</v>
      </c>
      <c r="D436" s="14">
        <f t="shared" si="9469"/>
        <v>434</v>
      </c>
      <c r="E436" s="14" t="str">
        <f t="shared" ca="1" si="9470"/>
        <v>D</v>
      </c>
      <c r="F436" s="14" t="str">
        <f t="shared" ca="1" si="9471"/>
        <v>q_111</v>
      </c>
      <c r="G436" s="14" t="str">
        <f t="shared" ca="1" si="9472"/>
        <v>Regular physical exercise</v>
      </c>
      <c r="H436" s="14" t="b">
        <f t="shared" ca="1" si="9473"/>
        <v>1</v>
      </c>
      <c r="I436" s="14" t="str">
        <f ca="1">IF($H436,ADDRESS(3,(D436+1)*2-1,4,,"["&amp;wew!$G$7&amp;"]"&amp;_sheetname_labels)&amp;":"&amp;ADDRESS(2+ster!$B$20,(D436+1)*2-1,4),"")</f>
        <v>[DBTemplate.xlsm]labels!AGK3:AGK725</v>
      </c>
      <c r="J436" s="14">
        <f t="array" aca="1" ref="J436" ca="1">IF(H436,MAX(0,MAX(IF(INDIRECT(I436)&lt;&gt;"",ROW(INDIRECT(I436)),""))-2),"")</f>
        <v>2</v>
      </c>
      <c r="K436" s="14" t="str">
        <f ca="1">IF($H436,IF($J436&gt;0,ADDRESS(3,(D436+1)*2-1,4,,"["&amp;wew!$G$7&amp;"]"&amp;_sheetname_labels)&amp;":"&amp;ADDRESS(2+J436,(D436+1)*2-1,4),""),"")</f>
        <v>[DBTemplate.xlsm]labels!AGK3:AGK4</v>
      </c>
      <c r="L436" s="14" t="str">
        <f ca="1">IF($H436,IF($J436&gt;0,ADDRESS(3,(D436+1)*2,4,,"["&amp;wew!$G$7&amp;"]"&amp;_sheetname_labels)&amp;":"&amp;ADDRESS(2+J436,(D436+1)*2,4),""),"")</f>
        <v>[DBTemplate.xlsm]labels!AGL3:AGL4</v>
      </c>
      <c r="M436" s="14">
        <f t="shared" ca="1" si="9474"/>
        <v>0</v>
      </c>
      <c r="N436" s="14">
        <f t="shared" ca="1" si="9475"/>
        <v>2</v>
      </c>
      <c r="O436" s="14" t="str">
        <f t="shared" ca="1" si="9476"/>
        <v>q_111</v>
      </c>
      <c r="P436" s="14" t="str">
        <f t="shared" ca="1" si="9477"/>
        <v>Regular physical exercise</v>
      </c>
      <c r="Q436" s="14" t="str">
        <f ca="1">IF($BP436,ADDRESS(3,D436+1,4,,"["&amp;wew!$G$7&amp;"]"&amp;_sheetname_dataframe)&amp;":"&amp;ADDRESS(2+ster!$C$14,D436+1,4),"")</f>
        <v>[DBTemplate.xlsm]data_frame!PS3:PS3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1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0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1</v>
      </c>
      <c r="X436" s="14">
        <f t="array" aca="1" ref="X436" ca="1">IF(AND(H436,W436&gt;0),IF(wew!$B$3,MIN(IF((INDIRECT(ster!$D$14)&lt;&gt;"")*IFERROR(INDIRECT($Q436)&lt;&gt;"",FALSE),IFERROR(INDIRECT($Q436),"X"),"X")),"&lt;włącz podświetlanie wartości&gt;"),"—")</f>
        <v>2</v>
      </c>
      <c r="Y436" s="14">
        <f t="array" aca="1" ref="Y436" ca="1">IF(AND(H436,W436&gt;0),IF(wew!$B$3,MAX(IF((INDIRECT(ster!$D$14)&lt;&gt;"")*IFERROR(INDIRECT($Q436)&lt;&gt;"",FALSE),IFERROR(INDIRECT($Q436),"X"),"X")),"&lt;włącz podświetlanie wartości&gt;"),"—")</f>
        <v>2</v>
      </c>
      <c r="Z436" s="14">
        <f t="shared" ca="1" si="9478"/>
        <v>0</v>
      </c>
      <c r="AA436" s="12">
        <f t="shared" ca="1" si="9479"/>
        <v>1</v>
      </c>
      <c r="AB436" s="17">
        <f t="array" aca="1" ref="AB436" ca="1">IF(H436,IF(W436&gt;0,SUM((INDIRECT(ster!$D$14)&lt;&gt;"")*IFERROR((INDIRECT(Q436)&lt;&gt;"")*(INDIRECT(Q436)=INT(INDIRECT(Q436))),0)),0),"")</f>
        <v>1</v>
      </c>
      <c r="AC436" s="17">
        <f t="array" aca="1" ref="AC436" ca="1">IF(H436,W436-AB436,"")</f>
        <v>0</v>
      </c>
      <c r="AD436" s="17">
        <f t="shared" ca="1" si="9480"/>
        <v>1</v>
      </c>
      <c r="AE436" s="17" t="b">
        <f t="shared" ca="1" si="9481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482"/>
        <v/>
      </c>
      <c r="AH436" s="17" t="b">
        <f t="shared" ca="1" si="9483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484"/>
        <v/>
      </c>
      <c r="AK436" s="17" t="b">
        <f t="shared" ca="1" si="9485"/>
        <v>0</v>
      </c>
      <c r="AL436" s="17" t="b">
        <f t="shared" ca="1" si="9486"/>
        <v>0</v>
      </c>
      <c r="AM436" s="17" t="b">
        <f t="shared" ca="1" si="9487"/>
        <v>0</v>
      </c>
      <c r="AN436" s="17">
        <f t="shared" ca="1" si="9488"/>
        <v>0</v>
      </c>
      <c r="AO436" s="24" t="str">
        <f t="shared" ca="1" si="9489"/>
        <v/>
      </c>
      <c r="AP436" s="24" t="str">
        <f t="shared" ca="1" si="9490"/>
        <v/>
      </c>
      <c r="AQ436" s="17" t="b">
        <f t="shared" ca="1" si="9463"/>
        <v>0</v>
      </c>
      <c r="AR436" s="17" t="b">
        <f t="shared" ca="1" si="9491"/>
        <v>0</v>
      </c>
      <c r="AS436" s="17" t="b">
        <f t="shared" ca="1" si="9492"/>
        <v>0</v>
      </c>
      <c r="AT436" s="17" t="b">
        <f t="shared" ca="1" si="9493"/>
        <v>0</v>
      </c>
      <c r="AU436" s="17" t="b">
        <f t="shared" ca="1" si="9494"/>
        <v>1</v>
      </c>
      <c r="AV436" s="17" t="b">
        <f t="shared" ca="1" si="9495"/>
        <v>0</v>
      </c>
      <c r="AW436" s="17" t="b">
        <f t="shared" ca="1" si="9496"/>
        <v>1</v>
      </c>
      <c r="AX436" s="14" t="b">
        <f t="array" aca="1" ref="AX436" ca="1">IF(H436,N436&gt;0,"")</f>
        <v>1</v>
      </c>
      <c r="AY436" s="17" t="str">
        <f t="shared" ca="1" si="9497"/>
        <v>C3:C4</v>
      </c>
      <c r="AZ436" s="17" t="b">
        <f t="array" aca="1" ref="AZ436" ca="1">IF(AY436&lt;&gt;"",SUM(1*ISERROR(MATCH(INDIRECT(AY436),INDIRECT(K436),0)))=0,"")</f>
        <v>1</v>
      </c>
      <c r="BA436" s="17" t="b">
        <f t="shared" ca="1" si="9498"/>
        <v>1</v>
      </c>
      <c r="BB436" s="17" t="b">
        <v>0</v>
      </c>
      <c r="BC436" s="17" t="b">
        <f t="shared" ca="1" si="9499"/>
        <v>1</v>
      </c>
      <c r="BD436" s="17" t="b">
        <f t="shared" ca="1" si="9500"/>
        <v>0</v>
      </c>
      <c r="BE436" s="17" t="str">
        <f t="shared" ca="1" si="9464"/>
        <v/>
      </c>
      <c r="BF436" s="17" t="b">
        <f t="shared" ca="1" si="9465"/>
        <v>0</v>
      </c>
      <c r="BG436" s="17" t="b">
        <f t="shared" ca="1" si="9501"/>
        <v>0</v>
      </c>
      <c r="BH436" s="17" t="b">
        <f t="shared" ca="1" si="9502"/>
        <v>1</v>
      </c>
      <c r="BI436" s="17">
        <f t="shared" ca="1" si="9503"/>
        <v>2</v>
      </c>
      <c r="BJ436" s="17" t="b">
        <f t="shared" ca="1" si="9504"/>
        <v>0</v>
      </c>
      <c r="BK436" s="17" t="str">
        <f t="shared" ca="1" si="9466"/>
        <v/>
      </c>
      <c r="BL436" s="17" t="str">
        <f t="shared" ca="1" si="9505"/>
        <v/>
      </c>
      <c r="BM436" s="17" t="str">
        <f t="shared" ca="1" si="9506"/>
        <v>F</v>
      </c>
      <c r="BN436" s="17" t="str">
        <f t="shared" ca="1" si="9507"/>
        <v>F</v>
      </c>
      <c r="BO436" s="17" t="str">
        <f t="shared" ca="1" si="9508"/>
        <v>N</v>
      </c>
      <c r="BP436" s="14" t="b">
        <f t="shared" ca="1" si="9509"/>
        <v>1</v>
      </c>
      <c r="BQ436" s="35"/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510"/>
        <v/>
      </c>
      <c r="DE436" s="14" t="str">
        <f t="shared" ca="1" si="9511"/>
        <v/>
      </c>
      <c r="DF436" s="14" t="str">
        <f t="shared" ca="1" si="9512"/>
        <v/>
      </c>
      <c r="DG436" s="14" t="str">
        <f t="shared" ca="1" si="9513"/>
        <v/>
      </c>
      <c r="DH436" s="14" t="str">
        <f t="shared" ca="1" si="9514"/>
        <v/>
      </c>
      <c r="DI436" s="14" t="str">
        <f t="shared" ca="1" si="9515"/>
        <v/>
      </c>
      <c r="DJ436" s="14" t="str">
        <f t="shared" ca="1" si="9516"/>
        <v/>
      </c>
      <c r="DK436" s="14" t="str">
        <f t="shared" ca="1" si="9517"/>
        <v/>
      </c>
      <c r="DL436" s="14" t="str">
        <f t="shared" ca="1" si="9518"/>
        <v/>
      </c>
      <c r="DM436" s="14" t="str">
        <f t="shared" ca="1" si="9519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520"/>
        <v/>
      </c>
      <c r="DP436" s="14" t="str">
        <f t="shared" ca="1" si="9521"/>
        <v/>
      </c>
      <c r="DQ436" s="14" t="str">
        <f t="shared" ca="1" si="9522"/>
        <v/>
      </c>
      <c r="DR436" s="14" t="str">
        <f t="shared" ca="1" si="9523"/>
        <v/>
      </c>
      <c r="DS436" s="14" t="str">
        <f t="shared" ca="1" si="9524"/>
        <v/>
      </c>
      <c r="DZ436" s="14" t="b">
        <f t="shared" ca="1" si="9525"/>
        <v>0</v>
      </c>
      <c r="EA436" s="14" t="str">
        <f t="shared" ca="1" si="9526"/>
        <v>Regular physical exercise (q_111)</v>
      </c>
      <c r="EB436" s="14" t="str">
        <f t="shared" ca="1" si="9527"/>
        <v xml:space="preserve">Values must be numeric. </v>
      </c>
      <c r="EC436" s="14" t="str">
        <f t="shared" ca="1" si="9528"/>
        <v xml:space="preserve">Regular physical exercise (q_111): Values must be numeric. </v>
      </c>
      <c r="ED436" s="14" t="str">
        <f t="shared" ca="1" si="9529"/>
        <v/>
      </c>
      <c r="EE436" s="14" t="str">
        <f t="shared" ca="1" si="9530"/>
        <v>Values must be numeric</v>
      </c>
      <c r="EF436" s="14" t="str">
        <f t="shared" ca="1" si="9531"/>
        <v/>
      </c>
      <c r="EG436" s="14" t="str">
        <f t="shared" ca="1" si="9532"/>
        <v/>
      </c>
      <c r="EM436" s="14" t="b">
        <f t="shared" ca="1" si="9533"/>
        <v>1</v>
      </c>
      <c r="EN436" s="14">
        <f t="shared" ca="1" si="9534"/>
        <v>410</v>
      </c>
      <c r="EO436" s="14" t="str">
        <f t="shared" ca="1" si="9535"/>
        <v>q_111</v>
      </c>
      <c r="EP436" s="14" t="str">
        <f t="shared" ca="1" si="9536"/>
        <v xml:space="preserve">Regular physical exercise (q_111): Values must be numeric. </v>
      </c>
      <c r="EQ436" s="14" t="str">
        <f t="shared" ca="1" si="9537"/>
        <v/>
      </c>
    </row>
    <row r="437" spans="2:147" s="14" customFormat="1">
      <c r="B437" s="14" t="str">
        <f t="shared" ca="1" si="9467"/>
        <v/>
      </c>
      <c r="C437" s="14">
        <f t="shared" ca="1" si="9468"/>
        <v>411</v>
      </c>
      <c r="D437" s="14">
        <f t="shared" si="9469"/>
        <v>435</v>
      </c>
      <c r="E437" s="14" t="str">
        <f t="shared" ca="1" si="9470"/>
        <v>N</v>
      </c>
      <c r="F437" s="14" t="str">
        <f t="shared" ca="1" si="9471"/>
        <v>q_112a_1a</v>
      </c>
      <c r="G437" s="14" t="str">
        <f t="shared" ca="1" si="9472"/>
        <v>Type of moderate sport activity 1</v>
      </c>
      <c r="H437" s="14" t="b">
        <f t="shared" ca="1" si="9473"/>
        <v>1</v>
      </c>
      <c r="I437" s="14" t="str">
        <f ca="1">IF($H437,ADDRESS(3,(D437+1)*2-1,4,,"["&amp;wew!$G$7&amp;"]"&amp;_sheetname_labels)&amp;":"&amp;ADDRESS(2+ster!$B$20,(D437+1)*2-1,4),"")</f>
        <v>[DBTemplate.xlsm]labels!AGM3:AGM725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[DBTemplate.xlsm]labels!AGM3:AGM24</v>
      </c>
      <c r="L437" s="14" t="str">
        <f ca="1">IF($H437,IF($J437&gt;0,ADDRESS(3,(D437+1)*2,4,,"["&amp;wew!$G$7&amp;"]"&amp;_sheetname_labels)&amp;":"&amp;ADDRESS(2+J437,(D437+1)*2,4),""),"")</f>
        <v>[DBTemplate.xlsm]labels!AGN3:AGN24</v>
      </c>
      <c r="M437" s="14">
        <f t="shared" ca="1" si="9474"/>
        <v>0</v>
      </c>
      <c r="N437" s="14">
        <f t="shared" ca="1" si="9475"/>
        <v>22</v>
      </c>
      <c r="O437" s="14" t="str">
        <f t="shared" ca="1" si="9476"/>
        <v>q_112a_1a</v>
      </c>
      <c r="P437" s="14" t="str">
        <f t="shared" ca="1" si="9477"/>
        <v>Type of moderate sport activity 1</v>
      </c>
      <c r="Q437" s="14" t="str">
        <f ca="1">IF($BP437,ADDRESS(3,D437+1,4,,"["&amp;wew!$G$7&amp;"]"&amp;_sheetname_dataframe)&amp;":"&amp;ADDRESS(2+ster!$C$14,D437+1,4),"")</f>
        <v>[DBTemplate.xlsm]data_frame!PT3:PT3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478"/>
        <v>0</v>
      </c>
      <c r="AA437" s="12">
        <f t="shared" ca="1" si="9479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480"/>
        <v>1</v>
      </c>
      <c r="AE437" s="17" t="b">
        <f t="shared" ca="1" si="9481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482"/>
        <v/>
      </c>
      <c r="AH437" s="17" t="b">
        <f t="shared" ca="1" si="9483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484"/>
        <v/>
      </c>
      <c r="AK437" s="17" t="b">
        <f t="shared" ca="1" si="9485"/>
        <v>0</v>
      </c>
      <c r="AL437" s="17" t="b">
        <f t="shared" ca="1" si="9486"/>
        <v>0</v>
      </c>
      <c r="AM437" s="17" t="b">
        <f t="shared" ca="1" si="9487"/>
        <v>0</v>
      </c>
      <c r="AN437" s="17">
        <f t="shared" ca="1" si="9488"/>
        <v>0</v>
      </c>
      <c r="AO437" s="24" t="str">
        <f t="shared" ca="1" si="9489"/>
        <v/>
      </c>
      <c r="AP437" s="24" t="str">
        <f t="shared" ca="1" si="9490"/>
        <v/>
      </c>
      <c r="AQ437" s="17" t="b">
        <f t="shared" ca="1" si="9463"/>
        <v>0</v>
      </c>
      <c r="AR437" s="17" t="b">
        <f t="shared" ca="1" si="9491"/>
        <v>0</v>
      </c>
      <c r="AS437" s="17" t="b">
        <f t="shared" ca="1" si="9492"/>
        <v>0</v>
      </c>
      <c r="AT437" s="17" t="b">
        <f t="shared" ca="1" si="9493"/>
        <v>0</v>
      </c>
      <c r="AU437" s="17" t="b">
        <f t="shared" ca="1" si="9494"/>
        <v>1</v>
      </c>
      <c r="AV437" s="17" t="b">
        <f t="shared" ca="1" si="9495"/>
        <v>0</v>
      </c>
      <c r="AW437" s="17" t="b">
        <f t="shared" ca="1" si="9496"/>
        <v>1</v>
      </c>
      <c r="AX437" s="14" t="b">
        <f t="array" aca="1" ref="AX437" ca="1">IF(H437,N437&gt;0,"")</f>
        <v>1</v>
      </c>
      <c r="AY437" s="17" t="str">
        <f t="shared" ca="1" si="9497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498"/>
        <v>1</v>
      </c>
      <c r="BB437" s="17" t="b">
        <v>0</v>
      </c>
      <c r="BC437" s="17" t="b">
        <f t="shared" ca="1" si="9499"/>
        <v>1</v>
      </c>
      <c r="BD437" s="17" t="b">
        <f t="shared" ca="1" si="9500"/>
        <v>0</v>
      </c>
      <c r="BE437" s="17" t="str">
        <f t="shared" ca="1" si="9464"/>
        <v/>
      </c>
      <c r="BF437" s="17" t="b">
        <f t="shared" ca="1" si="9465"/>
        <v>0</v>
      </c>
      <c r="BG437" s="17" t="b">
        <f t="shared" ca="1" si="9501"/>
        <v>0</v>
      </c>
      <c r="BH437" s="17" t="b">
        <f t="shared" ca="1" si="9502"/>
        <v>1</v>
      </c>
      <c r="BI437" s="17">
        <f t="shared" ca="1" si="9503"/>
        <v>2</v>
      </c>
      <c r="BJ437" s="17" t="b">
        <f t="shared" ca="1" si="9504"/>
        <v>0</v>
      </c>
      <c r="BK437" s="17" t="str">
        <f t="shared" ca="1" si="9466"/>
        <v/>
      </c>
      <c r="BL437" s="17" t="str">
        <f t="shared" ca="1" si="9505"/>
        <v/>
      </c>
      <c r="BM437" s="17" t="str">
        <f t="shared" ca="1" si="9506"/>
        <v>F</v>
      </c>
      <c r="BN437" s="17" t="str">
        <f t="shared" ca="1" si="9507"/>
        <v>F</v>
      </c>
      <c r="BO437" s="17" t="str">
        <f t="shared" ca="1" si="9508"/>
        <v>N</v>
      </c>
      <c r="BP437" s="14" t="b">
        <f t="shared" ca="1" si="9509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510"/>
        <v/>
      </c>
      <c r="DE437" s="14" t="str">
        <f t="shared" ca="1" si="9511"/>
        <v/>
      </c>
      <c r="DF437" s="14" t="str">
        <f t="shared" ca="1" si="9512"/>
        <v/>
      </c>
      <c r="DG437" s="14" t="str">
        <f t="shared" ca="1" si="9513"/>
        <v/>
      </c>
      <c r="DH437" s="14" t="str">
        <f t="shared" ca="1" si="9514"/>
        <v/>
      </c>
      <c r="DI437" s="14" t="str">
        <f t="shared" ca="1" si="9515"/>
        <v/>
      </c>
      <c r="DJ437" s="14" t="str">
        <f t="shared" ca="1" si="9516"/>
        <v/>
      </c>
      <c r="DK437" s="14" t="str">
        <f t="shared" ca="1" si="9517"/>
        <v/>
      </c>
      <c r="DL437" s="14" t="str">
        <f t="shared" ca="1" si="9518"/>
        <v/>
      </c>
      <c r="DM437" s="14" t="str">
        <f t="shared" ca="1" si="9519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520"/>
        <v/>
      </c>
      <c r="DP437" s="14" t="str">
        <f t="shared" ca="1" si="9521"/>
        <v/>
      </c>
      <c r="DQ437" s="14" t="str">
        <f t="shared" ca="1" si="9522"/>
        <v/>
      </c>
      <c r="DR437" s="14" t="str">
        <f t="shared" ca="1" si="9523"/>
        <v/>
      </c>
      <c r="DS437" s="14" t="str">
        <f t="shared" ca="1" si="9524"/>
        <v/>
      </c>
      <c r="DZ437" s="14" t="b">
        <f t="shared" ca="1" si="9525"/>
        <v>0</v>
      </c>
      <c r="EA437" s="14" t="str">
        <f t="shared" ca="1" si="9526"/>
        <v>Type of moderate sport activity 1 (q_112a_1a)</v>
      </c>
      <c r="EB437" s="14" t="str">
        <f t="shared" ca="1" si="9527"/>
        <v xml:space="preserve">Values must be numeric. </v>
      </c>
      <c r="EC437" s="14" t="str">
        <f t="shared" ca="1" si="9528"/>
        <v xml:space="preserve">Type of moderate sport activity 1 (q_112a_1a): Values must be numeric. </v>
      </c>
      <c r="ED437" s="14" t="str">
        <f t="shared" ca="1" si="9529"/>
        <v/>
      </c>
      <c r="EE437" s="14" t="str">
        <f t="shared" ca="1" si="9530"/>
        <v>Values must be numeric</v>
      </c>
      <c r="EF437" s="14" t="str">
        <f t="shared" ca="1" si="9531"/>
        <v/>
      </c>
      <c r="EG437" s="14" t="str">
        <f t="shared" ca="1" si="9532"/>
        <v/>
      </c>
      <c r="EM437" s="14" t="b">
        <f t="shared" ca="1" si="9533"/>
        <v>1</v>
      </c>
      <c r="EN437" s="14">
        <f t="shared" ca="1" si="9534"/>
        <v>411</v>
      </c>
      <c r="EO437" s="14" t="str">
        <f t="shared" ca="1" si="9535"/>
        <v>q_112a_1a</v>
      </c>
      <c r="EP437" s="14" t="str">
        <f t="shared" ca="1" si="9536"/>
        <v xml:space="preserve">Type of moderate sport activity 1 (q_112a_1a): Values must be numeric. </v>
      </c>
      <c r="EQ437" s="14" t="str">
        <f t="shared" ca="1" si="9537"/>
        <v/>
      </c>
    </row>
    <row r="438" spans="2:147" s="14" customFormat="1">
      <c r="B438" s="14" t="str">
        <f t="shared" ca="1" si="9467"/>
        <v/>
      </c>
      <c r="C438" s="14">
        <f t="shared" ca="1" si="9468"/>
        <v>412</v>
      </c>
      <c r="D438" s="14">
        <f t="shared" si="9469"/>
        <v>436</v>
      </c>
      <c r="E438" s="14" t="str">
        <f t="shared" ca="1" si="9470"/>
        <v>I</v>
      </c>
      <c r="F438" s="14" t="str">
        <f t="shared" ca="1" si="9471"/>
        <v>q_112a_1b</v>
      </c>
      <c r="G438" s="14" t="str">
        <f t="shared" ca="1" si="9472"/>
        <v>Type of other moderate sport activity 1</v>
      </c>
      <c r="H438" s="14" t="b">
        <f t="shared" ca="1" si="9473"/>
        <v>1</v>
      </c>
      <c r="I438" s="14" t="str">
        <f ca="1">IF($H438,ADDRESS(3,(D438+1)*2-1,4,,"["&amp;wew!$G$7&amp;"]"&amp;_sheetname_labels)&amp;":"&amp;ADDRESS(2+ster!$B$20,(D438+1)*2-1,4),"")</f>
        <v>[DBTemplate.xlsm]labels!AGO3:AGO725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474"/>
        <v>0</v>
      </c>
      <c r="N438" s="14">
        <f t="shared" ca="1" si="9475"/>
        <v>0</v>
      </c>
      <c r="O438" s="14" t="str">
        <f t="shared" ca="1" si="9476"/>
        <v>q_112a_1b</v>
      </c>
      <c r="P438" s="14" t="str">
        <f t="shared" ca="1" si="9477"/>
        <v>Type of other moderate sport activity 1</v>
      </c>
      <c r="Q438" s="14" t="str">
        <f ca="1">IF($BP438,ADDRESS(3,D438+1,4,,"["&amp;wew!$G$7&amp;"]"&amp;_sheetname_dataframe)&amp;":"&amp;ADDRESS(2+ster!$C$14,D438+1,4),"")</f>
        <v>[DBTemplate.xlsm]data_frame!PU3:PU3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478"/>
        <v>0</v>
      </c>
      <c r="AA438" s="12" t="str">
        <f t="shared" ca="1" si="9479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480"/>
        <v>1</v>
      </c>
      <c r="AE438" s="17" t="b">
        <f t="shared" ca="1" si="9481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482"/>
        <v/>
      </c>
      <c r="AH438" s="17" t="b">
        <f t="shared" ca="1" si="9483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484"/>
        <v/>
      </c>
      <c r="AK438" s="17" t="b">
        <f t="shared" ca="1" si="9485"/>
        <v>0</v>
      </c>
      <c r="AL438" s="17" t="b">
        <f t="shared" ca="1" si="9486"/>
        <v>0</v>
      </c>
      <c r="AM438" s="17" t="b">
        <f t="shared" ca="1" si="9487"/>
        <v>0</v>
      </c>
      <c r="AN438" s="17">
        <f t="shared" ca="1" si="9488"/>
        <v>0</v>
      </c>
      <c r="AO438" s="24" t="str">
        <f t="shared" ca="1" si="9489"/>
        <v/>
      </c>
      <c r="AP438" s="24" t="str">
        <f t="shared" ca="1" si="9490"/>
        <v/>
      </c>
      <c r="AQ438" s="17" t="b">
        <f t="shared" ca="1" si="9463"/>
        <v>0</v>
      </c>
      <c r="AR438" s="17" t="b">
        <f t="shared" ca="1" si="9491"/>
        <v>0</v>
      </c>
      <c r="AS438" s="17" t="b">
        <f t="shared" ca="1" si="9492"/>
        <v>0</v>
      </c>
      <c r="AT438" s="17" t="b">
        <f t="shared" ca="1" si="9493"/>
        <v>1</v>
      </c>
      <c r="AU438" s="17" t="b">
        <f t="shared" ca="1" si="9494"/>
        <v>0</v>
      </c>
      <c r="AV438" s="17" t="b">
        <f t="shared" ca="1" si="9495"/>
        <v>0</v>
      </c>
      <c r="AW438" s="17" t="b">
        <f t="shared" ca="1" si="9496"/>
        <v>0</v>
      </c>
      <c r="AX438" s="14" t="b">
        <f t="array" aca="1" ref="AX438" ca="1">IF(H438,N438&gt;0,"")</f>
        <v>0</v>
      </c>
      <c r="AY438" s="17" t="str">
        <f t="shared" ca="1" si="9497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498"/>
        <v>0</v>
      </c>
      <c r="BB438" s="17" t="b">
        <v>0</v>
      </c>
      <c r="BC438" s="17" t="str">
        <f t="shared" ca="1" si="9499"/>
        <v/>
      </c>
      <c r="BD438" s="17" t="str">
        <f t="shared" ca="1" si="9500"/>
        <v/>
      </c>
      <c r="BE438" s="17" t="b">
        <f t="shared" ca="1" si="9464"/>
        <v>0</v>
      </c>
      <c r="BF438" s="17" t="str">
        <f t="shared" ca="1" si="9465"/>
        <v/>
      </c>
      <c r="BG438" s="17" t="str">
        <f t="shared" ca="1" si="9501"/>
        <v/>
      </c>
      <c r="BH438" s="17" t="str">
        <f t="shared" ca="1" si="9502"/>
        <v/>
      </c>
      <c r="BI438" s="17" t="str">
        <f t="shared" ca="1" si="9503"/>
        <v/>
      </c>
      <c r="BJ438" s="17" t="b">
        <f t="shared" ca="1" si="9504"/>
        <v>0</v>
      </c>
      <c r="BK438" s="17" t="str">
        <f t="shared" ca="1" si="9466"/>
        <v/>
      </c>
      <c r="BL438" s="17" t="str">
        <f t="shared" ca="1" si="9505"/>
        <v/>
      </c>
      <c r="BM438" s="17" t="str">
        <f t="shared" ca="1" si="9506"/>
        <v>S</v>
      </c>
      <c r="BN438" s="17" t="str">
        <f t="shared" ca="1" si="9507"/>
        <v>S</v>
      </c>
      <c r="BO438" s="17" t="str">
        <f t="shared" ca="1" si="9508"/>
        <v>N</v>
      </c>
      <c r="BP438" s="14" t="b">
        <f t="shared" ca="1" si="9509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510"/>
        <v/>
      </c>
      <c r="DE438" s="14" t="str">
        <f t="shared" ca="1" si="9511"/>
        <v/>
      </c>
      <c r="DF438" s="14" t="str">
        <f t="shared" ca="1" si="9512"/>
        <v/>
      </c>
      <c r="DG438" s="14" t="str">
        <f t="shared" ca="1" si="9513"/>
        <v/>
      </c>
      <c r="DH438" s="14" t="str">
        <f t="shared" ca="1" si="9514"/>
        <v/>
      </c>
      <c r="DI438" s="14" t="str">
        <f t="shared" ca="1" si="9515"/>
        <v/>
      </c>
      <c r="DJ438" s="14" t="str">
        <f t="shared" ca="1" si="9516"/>
        <v/>
      </c>
      <c r="DK438" s="14" t="str">
        <f t="shared" ca="1" si="9517"/>
        <v/>
      </c>
      <c r="DL438" s="14" t="str">
        <f t="shared" ca="1" si="9518"/>
        <v/>
      </c>
      <c r="DM438" s="14" t="str">
        <f t="shared" ca="1" si="9519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520"/>
        <v/>
      </c>
      <c r="DP438" s="14" t="str">
        <f t="shared" ca="1" si="9521"/>
        <v/>
      </c>
      <c r="DQ438" s="14" t="str">
        <f t="shared" ca="1" si="9522"/>
        <v/>
      </c>
      <c r="DR438" s="14" t="str">
        <f t="shared" ca="1" si="9523"/>
        <v/>
      </c>
      <c r="DS438" s="14" t="str">
        <f t="shared" ca="1" si="9524"/>
        <v/>
      </c>
      <c r="DZ438" s="14" t="b">
        <f t="shared" ca="1" si="9525"/>
        <v>0</v>
      </c>
      <c r="EA438" s="14" t="str">
        <f t="shared" ca="1" si="9526"/>
        <v/>
      </c>
      <c r="EB438" s="14" t="str">
        <f t="shared" ca="1" si="9527"/>
        <v/>
      </c>
      <c r="EC438" s="14" t="str">
        <f t="shared" ca="1" si="9528"/>
        <v/>
      </c>
      <c r="ED438" s="14" t="str">
        <f t="shared" ca="1" si="9529"/>
        <v/>
      </c>
      <c r="EE438" s="14" t="str">
        <f t="shared" ca="1" si="9530"/>
        <v/>
      </c>
      <c r="EF438" s="14" t="str">
        <f t="shared" ca="1" si="9531"/>
        <v/>
      </c>
      <c r="EG438" s="14" t="str">
        <f t="shared" ca="1" si="9532"/>
        <v/>
      </c>
      <c r="EM438" s="14" t="b">
        <f t="shared" ca="1" si="9533"/>
        <v>0</v>
      </c>
      <c r="EN438" s="14" t="str">
        <f t="shared" ca="1" si="9534"/>
        <v/>
      </c>
      <c r="EO438" s="14" t="str">
        <f t="shared" ca="1" si="9535"/>
        <v/>
      </c>
      <c r="EP438" s="14" t="str">
        <f t="shared" ca="1" si="9536"/>
        <v/>
      </c>
      <c r="EQ438" s="14" t="str">
        <f t="shared" ca="1" si="9537"/>
        <v/>
      </c>
    </row>
    <row r="439" spans="2:147" s="14" customFormat="1">
      <c r="B439" s="14" t="str">
        <f t="shared" ca="1" si="9467"/>
        <v/>
      </c>
      <c r="C439" s="14">
        <f t="shared" ca="1" si="9468"/>
        <v>413</v>
      </c>
      <c r="D439" s="14">
        <f t="shared" si="9469"/>
        <v>437</v>
      </c>
      <c r="E439" s="14" t="str">
        <f t="shared" ca="1" si="9470"/>
        <v>I</v>
      </c>
      <c r="F439" s="14" t="str">
        <f t="shared" ca="1" si="9471"/>
        <v>q_112a_1c</v>
      </c>
      <c r="G439" s="14" t="str">
        <f t="shared" ca="1" si="9472"/>
        <v>How long moderate sport activity 1</v>
      </c>
      <c r="H439" s="14" t="b">
        <f t="shared" ca="1" si="9473"/>
        <v>1</v>
      </c>
      <c r="I439" s="14" t="str">
        <f ca="1">IF($H439,ADDRESS(3,(D439+1)*2-1,4,,"["&amp;wew!$G$7&amp;"]"&amp;_sheetname_labels)&amp;":"&amp;ADDRESS(2+ster!$B$20,(D439+1)*2-1,4),"")</f>
        <v>[DBTemplate.xlsm]labels!AGQ3:AGQ725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474"/>
        <v>0</v>
      </c>
      <c r="N439" s="14">
        <f t="shared" ca="1" si="9475"/>
        <v>0</v>
      </c>
      <c r="O439" s="14" t="str">
        <f t="shared" ca="1" si="9476"/>
        <v>q_112a_1c</v>
      </c>
      <c r="P439" s="14" t="str">
        <f t="shared" ca="1" si="9477"/>
        <v>How long moderate sport activity 1</v>
      </c>
      <c r="Q439" s="14" t="str">
        <f ca="1">IF($BP439,ADDRESS(3,D439+1,4,,"["&amp;wew!$G$7&amp;"]"&amp;_sheetname_dataframe)&amp;":"&amp;ADDRESS(2+ster!$C$14,D439+1,4),"")</f>
        <v>[DBTemplate.xlsm]data_frame!PV3:PV3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478"/>
        <v>0</v>
      </c>
      <c r="AA439" s="12">
        <f t="shared" ca="1" si="9479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480"/>
        <v>1</v>
      </c>
      <c r="AE439" s="17" t="b">
        <f t="shared" ca="1" si="9481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482"/>
        <v/>
      </c>
      <c r="AH439" s="17" t="b">
        <f t="shared" ca="1" si="9483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484"/>
        <v/>
      </c>
      <c r="AK439" s="17" t="b">
        <f t="shared" ca="1" si="9485"/>
        <v>0</v>
      </c>
      <c r="AL439" s="17" t="b">
        <f t="shared" ca="1" si="9486"/>
        <v>0</v>
      </c>
      <c r="AM439" s="17" t="b">
        <f t="shared" ca="1" si="9487"/>
        <v>0</v>
      </c>
      <c r="AN439" s="17">
        <f t="shared" ca="1" si="9488"/>
        <v>0</v>
      </c>
      <c r="AO439" s="24" t="str">
        <f t="shared" ca="1" si="9489"/>
        <v/>
      </c>
      <c r="AP439" s="24" t="str">
        <f t="shared" ca="1" si="9490"/>
        <v/>
      </c>
      <c r="AQ439" s="17" t="b">
        <f t="shared" ca="1" si="9463"/>
        <v>0</v>
      </c>
      <c r="AR439" s="17" t="b">
        <f t="shared" ca="1" si="9491"/>
        <v>0</v>
      </c>
      <c r="AS439" s="17" t="b">
        <f t="shared" ca="1" si="9492"/>
        <v>0</v>
      </c>
      <c r="AT439" s="17" t="b">
        <f t="shared" ca="1" si="9493"/>
        <v>0</v>
      </c>
      <c r="AU439" s="17" t="b">
        <f t="shared" ca="1" si="9494"/>
        <v>0</v>
      </c>
      <c r="AV439" s="17" t="b">
        <f t="shared" ca="1" si="9495"/>
        <v>0</v>
      </c>
      <c r="AW439" s="17" t="b">
        <f t="shared" ca="1" si="9496"/>
        <v>1</v>
      </c>
      <c r="AX439" s="14" t="b">
        <f t="array" aca="1" ref="AX439" ca="1">IF(H439,N439&gt;0,"")</f>
        <v>0</v>
      </c>
      <c r="AY439" s="17" t="str">
        <f t="shared" ca="1" si="9497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498"/>
        <v>1</v>
      </c>
      <c r="BB439" s="17" t="b">
        <v>0</v>
      </c>
      <c r="BC439" s="17" t="b">
        <f t="shared" ca="1" si="9499"/>
        <v>0</v>
      </c>
      <c r="BD439" s="17" t="b">
        <f t="shared" ca="1" si="9500"/>
        <v>0</v>
      </c>
      <c r="BE439" s="17" t="b">
        <f t="shared" ca="1" si="9464"/>
        <v>0</v>
      </c>
      <c r="BF439" s="17" t="b">
        <f t="shared" ca="1" si="9465"/>
        <v>0</v>
      </c>
      <c r="BG439" s="17" t="b">
        <f t="shared" ca="1" si="9501"/>
        <v>0</v>
      </c>
      <c r="BH439" s="17" t="b">
        <f t="shared" ca="1" si="9502"/>
        <v>0</v>
      </c>
      <c r="BI439" s="17">
        <f t="shared" ca="1" si="9503"/>
        <v>7</v>
      </c>
      <c r="BJ439" s="17" t="b">
        <f t="shared" ca="1" si="9504"/>
        <v>0</v>
      </c>
      <c r="BK439" s="17" t="str">
        <f t="shared" ca="1" si="9466"/>
        <v/>
      </c>
      <c r="BL439" s="17" t="str">
        <f t="shared" ca="1" si="9505"/>
        <v/>
      </c>
      <c r="BM439" s="17" t="str">
        <f t="shared" ca="1" si="9506"/>
        <v>0</v>
      </c>
      <c r="BN439" s="17" t="str">
        <f t="shared" ca="1" si="9507"/>
        <v>0</v>
      </c>
      <c r="BO439" s="17" t="str">
        <f t="shared" ca="1" si="9508"/>
        <v/>
      </c>
      <c r="BP439" s="14" t="b">
        <f t="shared" ca="1" si="9509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510"/>
        <v/>
      </c>
      <c r="DE439" s="14" t="str">
        <f t="shared" ca="1" si="9511"/>
        <v/>
      </c>
      <c r="DF439" s="14" t="str">
        <f t="shared" ca="1" si="9512"/>
        <v/>
      </c>
      <c r="DG439" s="14" t="str">
        <f t="shared" ca="1" si="9513"/>
        <v/>
      </c>
      <c r="DH439" s="14" t="str">
        <f t="shared" ca="1" si="9514"/>
        <v/>
      </c>
      <c r="DI439" s="14" t="str">
        <f t="shared" ca="1" si="9515"/>
        <v/>
      </c>
      <c r="DJ439" s="14" t="str">
        <f t="shared" ca="1" si="9516"/>
        <v/>
      </c>
      <c r="DK439" s="14" t="str">
        <f t="shared" ca="1" si="9517"/>
        <v/>
      </c>
      <c r="DL439" s="14" t="str">
        <f t="shared" ca="1" si="9518"/>
        <v/>
      </c>
      <c r="DM439" s="14" t="str">
        <f t="shared" ca="1" si="9519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520"/>
        <v/>
      </c>
      <c r="DP439" s="14" t="str">
        <f t="shared" ca="1" si="9521"/>
        <v/>
      </c>
      <c r="DQ439" s="14" t="str">
        <f t="shared" ca="1" si="9522"/>
        <v/>
      </c>
      <c r="DR439" s="14" t="str">
        <f t="shared" ca="1" si="9523"/>
        <v/>
      </c>
      <c r="DS439" s="14" t="str">
        <f t="shared" ca="1" si="9524"/>
        <v/>
      </c>
      <c r="DZ439" s="14" t="b">
        <f t="shared" ca="1" si="9525"/>
        <v>0</v>
      </c>
      <c r="EA439" s="14" t="str">
        <f t="shared" ca="1" si="9526"/>
        <v/>
      </c>
      <c r="EB439" s="14" t="str">
        <f t="shared" ca="1" si="9527"/>
        <v/>
      </c>
      <c r="EC439" s="14" t="str">
        <f t="shared" ca="1" si="9528"/>
        <v/>
      </c>
      <c r="ED439" s="14" t="str">
        <f t="shared" ca="1" si="9529"/>
        <v/>
      </c>
      <c r="EE439" s="14" t="str">
        <f t="shared" ca="1" si="9530"/>
        <v/>
      </c>
      <c r="EF439" s="14" t="str">
        <f t="shared" ca="1" si="9531"/>
        <v/>
      </c>
      <c r="EG439" s="14" t="str">
        <f t="shared" ca="1" si="9532"/>
        <v/>
      </c>
      <c r="EM439" s="14" t="b">
        <f t="shared" ca="1" si="9533"/>
        <v>0</v>
      </c>
      <c r="EN439" s="14" t="str">
        <f t="shared" ca="1" si="9534"/>
        <v/>
      </c>
      <c r="EO439" s="14" t="str">
        <f t="shared" ca="1" si="9535"/>
        <v/>
      </c>
      <c r="EP439" s="14" t="str">
        <f t="shared" ca="1" si="9536"/>
        <v/>
      </c>
      <c r="EQ439" s="14" t="str">
        <f t="shared" ca="1" si="9537"/>
        <v/>
      </c>
    </row>
    <row r="440" spans="2:147" s="14" customFormat="1">
      <c r="B440" s="14" t="str">
        <f t="shared" ca="1" si="9467"/>
        <v/>
      </c>
      <c r="C440" s="14">
        <f t="shared" ca="1" si="9468"/>
        <v>414</v>
      </c>
      <c r="D440" s="14">
        <f t="shared" si="9469"/>
        <v>438</v>
      </c>
      <c r="E440" s="14" t="str">
        <f t="shared" ca="1" si="9470"/>
        <v>N</v>
      </c>
      <c r="F440" s="14" t="str">
        <f t="shared" ca="1" si="9471"/>
        <v>q_112a_2a</v>
      </c>
      <c r="G440" s="14" t="str">
        <f t="shared" ca="1" si="9472"/>
        <v>Type of moderate sport activity 2</v>
      </c>
      <c r="H440" s="14" t="b">
        <f t="shared" ca="1" si="9473"/>
        <v>1</v>
      </c>
      <c r="I440" s="14" t="str">
        <f ca="1">IF($H440,ADDRESS(3,(D440+1)*2-1,4,,"["&amp;wew!$G$7&amp;"]"&amp;_sheetname_labels)&amp;":"&amp;ADDRESS(2+ster!$B$20,(D440+1)*2-1,4),"")</f>
        <v>[DBTemplate.xlsm]labels!AGS3:AGS725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[DBTemplate.xlsm]labels!AGS3:AGS24</v>
      </c>
      <c r="L440" s="14" t="str">
        <f ca="1">IF($H440,IF($J440&gt;0,ADDRESS(3,(D440+1)*2,4,,"["&amp;wew!$G$7&amp;"]"&amp;_sheetname_labels)&amp;":"&amp;ADDRESS(2+J440,(D440+1)*2,4),""),"")</f>
        <v>[DBTemplate.xlsm]labels!AGT3:AGT24</v>
      </c>
      <c r="M440" s="14">
        <f t="shared" ca="1" si="9474"/>
        <v>0</v>
      </c>
      <c r="N440" s="14">
        <f t="shared" ca="1" si="9475"/>
        <v>22</v>
      </c>
      <c r="O440" s="14" t="str">
        <f t="shared" ca="1" si="9476"/>
        <v>q_112a_2a</v>
      </c>
      <c r="P440" s="14" t="str">
        <f t="shared" ca="1" si="9477"/>
        <v>Type of moderate sport activity 2</v>
      </c>
      <c r="Q440" s="14" t="str">
        <f ca="1">IF($BP440,ADDRESS(3,D440+1,4,,"["&amp;wew!$G$7&amp;"]"&amp;_sheetname_dataframe)&amp;":"&amp;ADDRESS(2+ster!$C$14,D440+1,4),"")</f>
        <v>[DBTemplate.xlsm]data_frame!PW3:PW3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478"/>
        <v>0</v>
      </c>
      <c r="AA440" s="12" t="str">
        <f t="shared" ca="1" si="9479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480"/>
        <v>1</v>
      </c>
      <c r="AE440" s="17" t="b">
        <f t="shared" ca="1" si="9481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482"/>
        <v/>
      </c>
      <c r="AH440" s="17" t="b">
        <f t="shared" ca="1" si="9483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484"/>
        <v/>
      </c>
      <c r="AK440" s="17" t="b">
        <f t="shared" ca="1" si="9485"/>
        <v>0</v>
      </c>
      <c r="AL440" s="17" t="b">
        <f t="shared" ca="1" si="9486"/>
        <v>0</v>
      </c>
      <c r="AM440" s="17" t="b">
        <f t="shared" ca="1" si="9487"/>
        <v>0</v>
      </c>
      <c r="AN440" s="17">
        <f t="shared" ca="1" si="9488"/>
        <v>0</v>
      </c>
      <c r="AO440" s="24" t="str">
        <f t="shared" ca="1" si="9489"/>
        <v/>
      </c>
      <c r="AP440" s="24" t="str">
        <f t="shared" ca="1" si="9490"/>
        <v/>
      </c>
      <c r="AQ440" s="17" t="b">
        <f t="shared" ca="1" si="9463"/>
        <v>0</v>
      </c>
      <c r="AR440" s="17" t="b">
        <f t="shared" ca="1" si="9491"/>
        <v>0</v>
      </c>
      <c r="AS440" s="17" t="b">
        <f t="shared" ca="1" si="9492"/>
        <v>0</v>
      </c>
      <c r="AT440" s="17" t="b">
        <f t="shared" ca="1" si="9493"/>
        <v>0</v>
      </c>
      <c r="AU440" s="17" t="b">
        <f t="shared" ca="1" si="9494"/>
        <v>1</v>
      </c>
      <c r="AV440" s="17" t="b">
        <f t="shared" ca="1" si="9495"/>
        <v>0</v>
      </c>
      <c r="AW440" s="17" t="b">
        <f t="shared" ca="1" si="9496"/>
        <v>0</v>
      </c>
      <c r="AX440" s="14" t="b">
        <f t="array" aca="1" ref="AX440" ca="1">IF(H440,N440&gt;0,"")</f>
        <v>1</v>
      </c>
      <c r="AY440" s="17" t="str">
        <f t="shared" ca="1" si="9497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498"/>
        <v>1</v>
      </c>
      <c r="BB440" s="17" t="b">
        <v>0</v>
      </c>
      <c r="BC440" s="17" t="b">
        <f t="shared" ca="1" si="9499"/>
        <v>1</v>
      </c>
      <c r="BD440" s="17" t="b">
        <f t="shared" ca="1" si="9500"/>
        <v>0</v>
      </c>
      <c r="BE440" s="17" t="str">
        <f t="shared" ca="1" si="9464"/>
        <v/>
      </c>
      <c r="BF440" s="17" t="b">
        <f t="shared" ca="1" si="9465"/>
        <v>0</v>
      </c>
      <c r="BG440" s="17" t="b">
        <f t="shared" ca="1" si="9501"/>
        <v>0</v>
      </c>
      <c r="BH440" s="17" t="b">
        <f t="shared" ca="1" si="9502"/>
        <v>1</v>
      </c>
      <c r="BI440" s="17">
        <f t="shared" ca="1" si="9503"/>
        <v>2</v>
      </c>
      <c r="BJ440" s="17" t="b">
        <f t="shared" ca="1" si="9504"/>
        <v>0</v>
      </c>
      <c r="BK440" s="17" t="str">
        <f t="shared" ca="1" si="9466"/>
        <v/>
      </c>
      <c r="BL440" s="17" t="str">
        <f t="shared" ca="1" si="9505"/>
        <v/>
      </c>
      <c r="BM440" s="17" t="str">
        <f t="shared" ca="1" si="9506"/>
        <v>F</v>
      </c>
      <c r="BN440" s="17" t="str">
        <f t="shared" ca="1" si="9507"/>
        <v>F</v>
      </c>
      <c r="BO440" s="17" t="str">
        <f t="shared" ca="1" si="9508"/>
        <v>N</v>
      </c>
      <c r="BP440" s="14" t="b">
        <f t="shared" ca="1" si="9509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510"/>
        <v/>
      </c>
      <c r="DE440" s="14" t="str">
        <f t="shared" ca="1" si="9511"/>
        <v/>
      </c>
      <c r="DF440" s="14" t="str">
        <f t="shared" ca="1" si="9512"/>
        <v/>
      </c>
      <c r="DG440" s="14" t="str">
        <f t="shared" ca="1" si="9513"/>
        <v/>
      </c>
      <c r="DH440" s="14" t="str">
        <f t="shared" ca="1" si="9514"/>
        <v/>
      </c>
      <c r="DI440" s="14" t="str">
        <f t="shared" ca="1" si="9515"/>
        <v/>
      </c>
      <c r="DJ440" s="14" t="str">
        <f t="shared" ca="1" si="9516"/>
        <v/>
      </c>
      <c r="DK440" s="14" t="str">
        <f t="shared" ca="1" si="9517"/>
        <v/>
      </c>
      <c r="DL440" s="14" t="str">
        <f t="shared" ca="1" si="9518"/>
        <v/>
      </c>
      <c r="DM440" s="14" t="str">
        <f t="shared" ca="1" si="9519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520"/>
        <v/>
      </c>
      <c r="DP440" s="14" t="str">
        <f t="shared" ca="1" si="9521"/>
        <v/>
      </c>
      <c r="DQ440" s="14" t="str">
        <f t="shared" ca="1" si="9522"/>
        <v/>
      </c>
      <c r="DR440" s="14" t="str">
        <f t="shared" ca="1" si="9523"/>
        <v/>
      </c>
      <c r="DS440" s="14" t="str">
        <f t="shared" ca="1" si="9524"/>
        <v/>
      </c>
      <c r="DZ440" s="14" t="b">
        <f t="shared" ca="1" si="9525"/>
        <v>0</v>
      </c>
      <c r="EA440" s="14" t="str">
        <f t="shared" ca="1" si="9526"/>
        <v>Type of moderate sport activity 2 (q_112a_2a)</v>
      </c>
      <c r="EB440" s="14" t="str">
        <f t="shared" ca="1" si="9527"/>
        <v xml:space="preserve">Values must be numeric. </v>
      </c>
      <c r="EC440" s="14" t="str">
        <f t="shared" ca="1" si="9528"/>
        <v xml:space="preserve">Type of moderate sport activity 2 (q_112a_2a): Values must be numeric. </v>
      </c>
      <c r="ED440" s="14" t="str">
        <f t="shared" ca="1" si="9529"/>
        <v/>
      </c>
      <c r="EE440" s="14" t="str">
        <f t="shared" ca="1" si="9530"/>
        <v>Values must be numeric</v>
      </c>
      <c r="EF440" s="14" t="str">
        <f t="shared" ca="1" si="9531"/>
        <v/>
      </c>
      <c r="EG440" s="14" t="str">
        <f t="shared" ca="1" si="9532"/>
        <v/>
      </c>
      <c r="EM440" s="14" t="b">
        <f t="shared" ca="1" si="9533"/>
        <v>1</v>
      </c>
      <c r="EN440" s="14">
        <f t="shared" ca="1" si="9534"/>
        <v>414</v>
      </c>
      <c r="EO440" s="14" t="str">
        <f t="shared" ca="1" si="9535"/>
        <v>q_112a_2a</v>
      </c>
      <c r="EP440" s="14" t="str">
        <f t="shared" ca="1" si="9536"/>
        <v xml:space="preserve">Type of moderate sport activity 2 (q_112a_2a): Values must be numeric. </v>
      </c>
      <c r="EQ440" s="14" t="str">
        <f t="shared" ca="1" si="9537"/>
        <v/>
      </c>
    </row>
    <row r="441" spans="2:147" s="14" customFormat="1">
      <c r="B441" s="14" t="str">
        <f t="shared" ca="1" si="9467"/>
        <v/>
      </c>
      <c r="C441" s="14">
        <f t="shared" ca="1" si="9468"/>
        <v>415</v>
      </c>
      <c r="D441" s="14">
        <f t="shared" si="9469"/>
        <v>439</v>
      </c>
      <c r="E441" s="14" t="str">
        <f t="shared" ca="1" si="9470"/>
        <v>I</v>
      </c>
      <c r="F441" s="14" t="str">
        <f t="shared" ca="1" si="9471"/>
        <v>q_112a_2b</v>
      </c>
      <c r="G441" s="14" t="str">
        <f t="shared" ca="1" si="9472"/>
        <v>Type of other moderate sport activity 2</v>
      </c>
      <c r="H441" s="14" t="b">
        <f t="shared" ca="1" si="9473"/>
        <v>1</v>
      </c>
      <c r="I441" s="14" t="str">
        <f ca="1">IF($H441,ADDRESS(3,(D441+1)*2-1,4,,"["&amp;wew!$G$7&amp;"]"&amp;_sheetname_labels)&amp;":"&amp;ADDRESS(2+ster!$B$20,(D441+1)*2-1,4),"")</f>
        <v>[DBTemplate.xlsm]labels!AGU3:AGU725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474"/>
        <v>0</v>
      </c>
      <c r="N441" s="14">
        <f t="shared" ca="1" si="9475"/>
        <v>0</v>
      </c>
      <c r="O441" s="14" t="str">
        <f t="shared" ca="1" si="9476"/>
        <v>q_112a_2b</v>
      </c>
      <c r="P441" s="14" t="str">
        <f t="shared" ca="1" si="9477"/>
        <v>Type of other moderate sport activity 2</v>
      </c>
      <c r="Q441" s="14" t="str">
        <f ca="1">IF($BP441,ADDRESS(3,D441+1,4,,"["&amp;wew!$G$7&amp;"]"&amp;_sheetname_dataframe)&amp;":"&amp;ADDRESS(2+ster!$C$14,D441+1,4),"")</f>
        <v>[DBTemplate.xlsm]data_frame!PX3:PX3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478"/>
        <v>0</v>
      </c>
      <c r="AA441" s="12">
        <f t="shared" ca="1" si="9479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480"/>
        <v>1</v>
      </c>
      <c r="AE441" s="17" t="b">
        <f t="shared" ca="1" si="9481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482"/>
        <v/>
      </c>
      <c r="AH441" s="17" t="b">
        <f t="shared" ca="1" si="9483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484"/>
        <v/>
      </c>
      <c r="AK441" s="17" t="b">
        <f t="shared" ca="1" si="9485"/>
        <v>0</v>
      </c>
      <c r="AL441" s="17" t="b">
        <f t="shared" ca="1" si="9486"/>
        <v>0</v>
      </c>
      <c r="AM441" s="17" t="b">
        <f t="shared" ca="1" si="9487"/>
        <v>0</v>
      </c>
      <c r="AN441" s="17">
        <f t="shared" ca="1" si="9488"/>
        <v>0</v>
      </c>
      <c r="AO441" s="24" t="str">
        <f t="shared" ca="1" si="9489"/>
        <v/>
      </c>
      <c r="AP441" s="24" t="str">
        <f t="shared" ca="1" si="9490"/>
        <v/>
      </c>
      <c r="AQ441" s="17" t="b">
        <f t="shared" ca="1" si="9463"/>
        <v>0</v>
      </c>
      <c r="AR441" s="17" t="b">
        <f t="shared" ca="1" si="9491"/>
        <v>0</v>
      </c>
      <c r="AS441" s="17" t="b">
        <f t="shared" ca="1" si="9492"/>
        <v>0</v>
      </c>
      <c r="AT441" s="17" t="b">
        <f t="shared" ca="1" si="9493"/>
        <v>1</v>
      </c>
      <c r="AU441" s="17" t="b">
        <f t="shared" ca="1" si="9494"/>
        <v>0</v>
      </c>
      <c r="AV441" s="17" t="b">
        <f t="shared" ca="1" si="9495"/>
        <v>0</v>
      </c>
      <c r="AW441" s="17" t="b">
        <f t="shared" ca="1" si="9496"/>
        <v>1</v>
      </c>
      <c r="AX441" s="14" t="b">
        <f t="array" aca="1" ref="AX441" ca="1">IF(H441,N441&gt;0,"")</f>
        <v>0</v>
      </c>
      <c r="AY441" s="17" t="str">
        <f t="shared" ca="1" si="9497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498"/>
        <v>0</v>
      </c>
      <c r="BB441" s="17" t="b">
        <v>0</v>
      </c>
      <c r="BC441" s="17" t="str">
        <f t="shared" ca="1" si="9499"/>
        <v/>
      </c>
      <c r="BD441" s="17" t="str">
        <f t="shared" ca="1" si="9500"/>
        <v/>
      </c>
      <c r="BE441" s="17" t="b">
        <f t="shared" ca="1" si="9464"/>
        <v>0</v>
      </c>
      <c r="BF441" s="17" t="str">
        <f t="shared" ca="1" si="9465"/>
        <v/>
      </c>
      <c r="BG441" s="17" t="str">
        <f t="shared" ca="1" si="9501"/>
        <v/>
      </c>
      <c r="BH441" s="17" t="str">
        <f t="shared" ca="1" si="9502"/>
        <v/>
      </c>
      <c r="BI441" s="17" t="str">
        <f t="shared" ca="1" si="9503"/>
        <v/>
      </c>
      <c r="BJ441" s="17" t="b">
        <f t="shared" ca="1" si="9504"/>
        <v>0</v>
      </c>
      <c r="BK441" s="17" t="str">
        <f t="shared" ca="1" si="9466"/>
        <v/>
      </c>
      <c r="BL441" s="17" t="str">
        <f t="shared" ca="1" si="9505"/>
        <v/>
      </c>
      <c r="BM441" s="17" t="str">
        <f t="shared" ca="1" si="9506"/>
        <v>S</v>
      </c>
      <c r="BN441" s="17" t="str">
        <f t="shared" ca="1" si="9507"/>
        <v>S</v>
      </c>
      <c r="BO441" s="17" t="str">
        <f t="shared" ca="1" si="9508"/>
        <v>N</v>
      </c>
      <c r="BP441" s="14" t="b">
        <f t="shared" ca="1" si="9509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510"/>
        <v/>
      </c>
      <c r="DE441" s="14" t="str">
        <f t="shared" ca="1" si="9511"/>
        <v/>
      </c>
      <c r="DF441" s="14" t="str">
        <f t="shared" ca="1" si="9512"/>
        <v/>
      </c>
      <c r="DG441" s="14" t="str">
        <f t="shared" ca="1" si="9513"/>
        <v/>
      </c>
      <c r="DH441" s="14" t="str">
        <f t="shared" ca="1" si="9514"/>
        <v/>
      </c>
      <c r="DI441" s="14" t="str">
        <f t="shared" ca="1" si="9515"/>
        <v/>
      </c>
      <c r="DJ441" s="14" t="str">
        <f t="shared" ca="1" si="9516"/>
        <v/>
      </c>
      <c r="DK441" s="14" t="str">
        <f t="shared" ca="1" si="9517"/>
        <v/>
      </c>
      <c r="DL441" s="14" t="str">
        <f t="shared" ca="1" si="9518"/>
        <v/>
      </c>
      <c r="DM441" s="14" t="str">
        <f t="shared" ca="1" si="9519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520"/>
        <v/>
      </c>
      <c r="DP441" s="14" t="str">
        <f t="shared" ca="1" si="9521"/>
        <v/>
      </c>
      <c r="DQ441" s="14" t="str">
        <f t="shared" ca="1" si="9522"/>
        <v/>
      </c>
      <c r="DR441" s="14" t="str">
        <f t="shared" ca="1" si="9523"/>
        <v/>
      </c>
      <c r="DS441" s="14" t="str">
        <f t="shared" ca="1" si="9524"/>
        <v/>
      </c>
      <c r="DZ441" s="14" t="b">
        <f t="shared" ca="1" si="9525"/>
        <v>0</v>
      </c>
      <c r="EA441" s="14" t="str">
        <f t="shared" ca="1" si="9526"/>
        <v/>
      </c>
      <c r="EB441" s="14" t="str">
        <f t="shared" ca="1" si="9527"/>
        <v/>
      </c>
      <c r="EC441" s="14" t="str">
        <f t="shared" ca="1" si="9528"/>
        <v/>
      </c>
      <c r="ED441" s="14" t="str">
        <f t="shared" ca="1" si="9529"/>
        <v/>
      </c>
      <c r="EE441" s="14" t="str">
        <f t="shared" ca="1" si="9530"/>
        <v/>
      </c>
      <c r="EF441" s="14" t="str">
        <f t="shared" ca="1" si="9531"/>
        <v/>
      </c>
      <c r="EG441" s="14" t="str">
        <f t="shared" ca="1" si="9532"/>
        <v/>
      </c>
      <c r="EM441" s="14" t="b">
        <f t="shared" ca="1" si="9533"/>
        <v>0</v>
      </c>
      <c r="EN441" s="14" t="str">
        <f t="shared" ca="1" si="9534"/>
        <v/>
      </c>
      <c r="EO441" s="14" t="str">
        <f t="shared" ca="1" si="9535"/>
        <v/>
      </c>
      <c r="EP441" s="14" t="str">
        <f t="shared" ca="1" si="9536"/>
        <v/>
      </c>
      <c r="EQ441" s="14" t="str">
        <f t="shared" ca="1" si="9537"/>
        <v/>
      </c>
    </row>
    <row r="442" spans="2:147" s="14" customFormat="1">
      <c r="B442" s="14" t="str">
        <f t="shared" ca="1" si="9467"/>
        <v/>
      </c>
      <c r="C442" s="14">
        <f t="shared" ca="1" si="9468"/>
        <v>416</v>
      </c>
      <c r="D442" s="14">
        <f t="shared" si="9469"/>
        <v>440</v>
      </c>
      <c r="E442" s="14" t="str">
        <f t="shared" ca="1" si="9470"/>
        <v>I</v>
      </c>
      <c r="F442" s="14" t="str">
        <f t="shared" ca="1" si="9471"/>
        <v>q_112a_2c</v>
      </c>
      <c r="G442" s="14" t="str">
        <f t="shared" ca="1" si="9472"/>
        <v>How long moderate sport activity 2</v>
      </c>
      <c r="H442" s="14" t="b">
        <f t="shared" ca="1" si="9473"/>
        <v>1</v>
      </c>
      <c r="I442" s="14" t="str">
        <f ca="1">IF($H442,ADDRESS(3,(D442+1)*2-1,4,,"["&amp;wew!$G$7&amp;"]"&amp;_sheetname_labels)&amp;":"&amp;ADDRESS(2+ster!$B$20,(D442+1)*2-1,4),"")</f>
        <v>[DBTemplate.xlsm]labels!AGW3:AGW725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474"/>
        <v>0</v>
      </c>
      <c r="N442" s="14">
        <f t="shared" ca="1" si="9475"/>
        <v>0</v>
      </c>
      <c r="O442" s="14" t="str">
        <f t="shared" ca="1" si="9476"/>
        <v>q_112a_2c</v>
      </c>
      <c r="P442" s="14" t="str">
        <f t="shared" ca="1" si="9477"/>
        <v>How long moderate sport activity 2</v>
      </c>
      <c r="Q442" s="14" t="str">
        <f ca="1">IF($BP442,ADDRESS(3,D442+1,4,,"["&amp;wew!$G$7&amp;"]"&amp;_sheetname_dataframe)&amp;":"&amp;ADDRESS(2+ster!$C$14,D442+1,4),"")</f>
        <v>[DBTemplate.xlsm]data_frame!PY3:PY3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478"/>
        <v>0</v>
      </c>
      <c r="AA442" s="12" t="str">
        <f t="shared" ca="1" si="9479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480"/>
        <v>1</v>
      </c>
      <c r="AE442" s="17" t="b">
        <f t="shared" ca="1" si="9481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482"/>
        <v/>
      </c>
      <c r="AH442" s="17" t="b">
        <f t="shared" ca="1" si="9483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484"/>
        <v/>
      </c>
      <c r="AK442" s="17" t="b">
        <f t="shared" ca="1" si="9485"/>
        <v>0</v>
      </c>
      <c r="AL442" s="17" t="b">
        <f t="shared" ca="1" si="9486"/>
        <v>0</v>
      </c>
      <c r="AM442" s="17" t="b">
        <f t="shared" ca="1" si="9487"/>
        <v>1</v>
      </c>
      <c r="AN442" s="17">
        <f t="shared" ca="1" si="9488"/>
        <v>0</v>
      </c>
      <c r="AO442" s="24" t="str">
        <f t="shared" ca="1" si="9489"/>
        <v/>
      </c>
      <c r="AP442" s="24" t="str">
        <f t="shared" ca="1" si="9490"/>
        <v/>
      </c>
      <c r="AQ442" s="17" t="b">
        <f t="shared" ca="1" si="9463"/>
        <v>0</v>
      </c>
      <c r="AR442" s="17" t="b">
        <f t="shared" ca="1" si="9491"/>
        <v>0</v>
      </c>
      <c r="AS442" s="17" t="b">
        <f t="shared" ca="1" si="9492"/>
        <v>0</v>
      </c>
      <c r="AT442" s="17" t="b">
        <f t="shared" ca="1" si="9493"/>
        <v>0</v>
      </c>
      <c r="AU442" s="17" t="b">
        <f t="shared" ca="1" si="9494"/>
        <v>1</v>
      </c>
      <c r="AV442" s="17" t="b">
        <f t="shared" ca="1" si="9495"/>
        <v>0</v>
      </c>
      <c r="AW442" s="17" t="b">
        <f t="shared" ca="1" si="9496"/>
        <v>0</v>
      </c>
      <c r="AX442" s="14" t="b">
        <f t="array" aca="1" ref="AX442" ca="1">IF(H442,N442&gt;0,"")</f>
        <v>0</v>
      </c>
      <c r="AY442" s="17" t="str">
        <f t="shared" ca="1" si="9497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498"/>
        <v>0</v>
      </c>
      <c r="BB442" s="17" t="b">
        <v>0</v>
      </c>
      <c r="BC442" s="17" t="str">
        <f t="shared" ca="1" si="9499"/>
        <v/>
      </c>
      <c r="BD442" s="17" t="str">
        <f t="shared" ca="1" si="9500"/>
        <v/>
      </c>
      <c r="BE442" s="17" t="b">
        <f t="shared" ca="1" si="9464"/>
        <v>0</v>
      </c>
      <c r="BF442" s="17" t="str">
        <f t="shared" ca="1" si="9465"/>
        <v/>
      </c>
      <c r="BG442" s="17" t="str">
        <f t="shared" ca="1" si="9501"/>
        <v/>
      </c>
      <c r="BH442" s="17" t="str">
        <f t="shared" ca="1" si="9502"/>
        <v/>
      </c>
      <c r="BI442" s="17" t="str">
        <f t="shared" ca="1" si="9503"/>
        <v/>
      </c>
      <c r="BJ442" s="17" t="b">
        <f t="shared" ca="1" si="9504"/>
        <v>0</v>
      </c>
      <c r="BK442" s="17" t="b">
        <f t="shared" ca="1" si="9466"/>
        <v>1</v>
      </c>
      <c r="BL442" s="17" t="b">
        <f t="shared" ca="1" si="9505"/>
        <v>0</v>
      </c>
      <c r="BM442" s="17" t="str">
        <f t="shared" ca="1" si="9506"/>
        <v>I</v>
      </c>
      <c r="BN442" s="17" t="str">
        <f t="shared" ca="1" si="9507"/>
        <v>I</v>
      </c>
      <c r="BO442" s="17" t="str">
        <f t="shared" ca="1" si="9508"/>
        <v>I</v>
      </c>
      <c r="BP442" s="14" t="b">
        <f t="shared" ca="1" si="9509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510"/>
        <v/>
      </c>
      <c r="DE442" s="14" t="str">
        <f t="shared" ca="1" si="9511"/>
        <v/>
      </c>
      <c r="DF442" s="14" t="str">
        <f t="shared" ca="1" si="9512"/>
        <v/>
      </c>
      <c r="DG442" s="14" t="str">
        <f t="shared" ca="1" si="9513"/>
        <v/>
      </c>
      <c r="DH442" s="14" t="str">
        <f t="shared" ca="1" si="9514"/>
        <v/>
      </c>
      <c r="DI442" s="14" t="str">
        <f t="shared" ca="1" si="9515"/>
        <v/>
      </c>
      <c r="DJ442" s="14" t="str">
        <f t="shared" ca="1" si="9516"/>
        <v/>
      </c>
      <c r="DK442" s="14" t="str">
        <f t="shared" ca="1" si="9517"/>
        <v/>
      </c>
      <c r="DL442" s="14" t="str">
        <f t="shared" ca="1" si="9518"/>
        <v/>
      </c>
      <c r="DM442" s="14" t="str">
        <f t="shared" ca="1" si="9519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520"/>
        <v/>
      </c>
      <c r="DP442" s="14" t="str">
        <f t="shared" ca="1" si="9521"/>
        <v/>
      </c>
      <c r="DQ442" s="14" t="str">
        <f t="shared" ca="1" si="9522"/>
        <v/>
      </c>
      <c r="DR442" s="14" t="str">
        <f t="shared" ca="1" si="9523"/>
        <v/>
      </c>
      <c r="DS442" s="14" t="str">
        <f t="shared" ca="1" si="9524"/>
        <v/>
      </c>
      <c r="DZ442" s="14" t="b">
        <f t="shared" ca="1" si="9525"/>
        <v>0</v>
      </c>
      <c r="EA442" s="14" t="str">
        <f t="shared" ca="1" si="9526"/>
        <v>How long moderate sport activity 2 (q_112a_2c)</v>
      </c>
      <c r="EB442" s="14" t="str">
        <f t="shared" ca="1" si="9527"/>
        <v xml:space="preserve">Values must be numeric. </v>
      </c>
      <c r="EC442" s="14" t="str">
        <f t="shared" ca="1" si="9528"/>
        <v xml:space="preserve">How long moderate sport activity 2 (q_112a_2c): Values must be numeric. </v>
      </c>
      <c r="ED442" s="14" t="str">
        <f t="shared" ca="1" si="9529"/>
        <v/>
      </c>
      <c r="EE442" s="14" t="str">
        <f t="shared" ca="1" si="9530"/>
        <v>Values must be numeric</v>
      </c>
      <c r="EF442" s="14" t="str">
        <f t="shared" ca="1" si="9531"/>
        <v/>
      </c>
      <c r="EG442" s="14" t="str">
        <f t="shared" ca="1" si="9532"/>
        <v/>
      </c>
      <c r="EM442" s="14" t="b">
        <f t="shared" ca="1" si="9533"/>
        <v>1</v>
      </c>
      <c r="EN442" s="14">
        <f t="shared" ca="1" si="9534"/>
        <v>416</v>
      </c>
      <c r="EO442" s="14" t="str">
        <f t="shared" ca="1" si="9535"/>
        <v>q_112a_2c</v>
      </c>
      <c r="EP442" s="14" t="str">
        <f t="shared" ca="1" si="9536"/>
        <v xml:space="preserve">How long moderate sport activity 2 (q_112a_2c): Values must be numeric. </v>
      </c>
      <c r="EQ442" s="14" t="str">
        <f t="shared" ca="1" si="9537"/>
        <v/>
      </c>
    </row>
    <row r="443" spans="2:147" s="14" customFormat="1">
      <c r="B443" s="14" t="str">
        <f t="shared" ca="1" si="9467"/>
        <v/>
      </c>
      <c r="C443" s="14">
        <f t="shared" ca="1" si="9468"/>
        <v>417</v>
      </c>
      <c r="D443" s="14">
        <f t="shared" si="9469"/>
        <v>441</v>
      </c>
      <c r="E443" s="14" t="str">
        <f t="shared" ca="1" si="9470"/>
        <v>N</v>
      </c>
      <c r="F443" s="14" t="str">
        <f t="shared" ca="1" si="9471"/>
        <v>q_112a_3a</v>
      </c>
      <c r="G443" s="14" t="str">
        <f t="shared" ca="1" si="9472"/>
        <v>Type of moderate sport activity 3</v>
      </c>
      <c r="H443" s="14" t="b">
        <f t="shared" ca="1" si="9473"/>
        <v>1</v>
      </c>
      <c r="I443" s="14" t="str">
        <f ca="1">IF($H443,ADDRESS(3,(D443+1)*2-1,4,,"["&amp;wew!$G$7&amp;"]"&amp;_sheetname_labels)&amp;":"&amp;ADDRESS(2+ster!$B$20,(D443+1)*2-1,4),"")</f>
        <v>[DBTemplate.xlsm]labels!AGY3:AGY725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[DBTemplate.xlsm]labels!AGY3:AGY24</v>
      </c>
      <c r="L443" s="14" t="str">
        <f ca="1">IF($H443,IF($J443&gt;0,ADDRESS(3,(D443+1)*2,4,,"["&amp;wew!$G$7&amp;"]"&amp;_sheetname_labels)&amp;":"&amp;ADDRESS(2+J443,(D443+1)*2,4),""),"")</f>
        <v>[DBTemplate.xlsm]labels!AGZ3:AGZ24</v>
      </c>
      <c r="M443" s="14">
        <f t="shared" ca="1" si="9474"/>
        <v>0</v>
      </c>
      <c r="N443" s="14">
        <f t="shared" ca="1" si="9475"/>
        <v>22</v>
      </c>
      <c r="O443" s="14" t="str">
        <f t="shared" ca="1" si="9476"/>
        <v>q_112a_3a</v>
      </c>
      <c r="P443" s="14" t="str">
        <f t="shared" ca="1" si="9477"/>
        <v>Type of moderate sport activity 3</v>
      </c>
      <c r="Q443" s="14" t="str">
        <f ca="1">IF($BP443,ADDRESS(3,D443+1,4,,"["&amp;wew!$G$7&amp;"]"&amp;_sheetname_dataframe)&amp;":"&amp;ADDRESS(2+ster!$C$14,D443+1,4),"")</f>
        <v>[DBTemplate.xlsm]data_frame!PZ3:PZ3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478"/>
        <v>0</v>
      </c>
      <c r="AA443" s="12">
        <f t="shared" ca="1" si="9479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480"/>
        <v>1</v>
      </c>
      <c r="AE443" s="17" t="b">
        <f t="shared" ca="1" si="9481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482"/>
        <v/>
      </c>
      <c r="AH443" s="17" t="b">
        <f t="shared" ca="1" si="9483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484"/>
        <v/>
      </c>
      <c r="AK443" s="17" t="b">
        <f t="shared" ca="1" si="9485"/>
        <v>0</v>
      </c>
      <c r="AL443" s="17" t="b">
        <f t="shared" ca="1" si="9486"/>
        <v>0</v>
      </c>
      <c r="AM443" s="17" t="b">
        <f t="shared" ca="1" si="9487"/>
        <v>0</v>
      </c>
      <c r="AN443" s="17">
        <f t="shared" ca="1" si="9488"/>
        <v>0</v>
      </c>
      <c r="AO443" s="24" t="str">
        <f t="shared" ca="1" si="9489"/>
        <v/>
      </c>
      <c r="AP443" s="24" t="str">
        <f t="shared" ca="1" si="9490"/>
        <v/>
      </c>
      <c r="AQ443" s="17" t="b">
        <f t="shared" ca="1" si="9463"/>
        <v>0</v>
      </c>
      <c r="AR443" s="17" t="b">
        <f t="shared" ca="1" si="9491"/>
        <v>0</v>
      </c>
      <c r="AS443" s="17" t="b">
        <f t="shared" ca="1" si="9492"/>
        <v>0</v>
      </c>
      <c r="AT443" s="17" t="b">
        <f t="shared" ca="1" si="9493"/>
        <v>0</v>
      </c>
      <c r="AU443" s="17" t="b">
        <f t="shared" ca="1" si="9494"/>
        <v>1</v>
      </c>
      <c r="AV443" s="17" t="b">
        <f t="shared" ca="1" si="9495"/>
        <v>0</v>
      </c>
      <c r="AW443" s="17" t="b">
        <f t="shared" ca="1" si="9496"/>
        <v>1</v>
      </c>
      <c r="AX443" s="14" t="b">
        <f t="array" aca="1" ref="AX443" ca="1">IF(H443,N443&gt;0,"")</f>
        <v>1</v>
      </c>
      <c r="AY443" s="17" t="str">
        <f t="shared" ca="1" si="9497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498"/>
        <v>1</v>
      </c>
      <c r="BB443" s="17" t="b">
        <v>0</v>
      </c>
      <c r="BC443" s="17" t="b">
        <f t="shared" ca="1" si="9499"/>
        <v>1</v>
      </c>
      <c r="BD443" s="17" t="b">
        <f t="shared" ca="1" si="9500"/>
        <v>0</v>
      </c>
      <c r="BE443" s="17" t="str">
        <f t="shared" ca="1" si="9464"/>
        <v/>
      </c>
      <c r="BF443" s="17" t="b">
        <f t="shared" ca="1" si="9465"/>
        <v>0</v>
      </c>
      <c r="BG443" s="17" t="b">
        <f t="shared" ca="1" si="9501"/>
        <v>0</v>
      </c>
      <c r="BH443" s="17" t="b">
        <f t="shared" ca="1" si="9502"/>
        <v>1</v>
      </c>
      <c r="BI443" s="17">
        <f t="shared" ca="1" si="9503"/>
        <v>2</v>
      </c>
      <c r="BJ443" s="17" t="b">
        <f t="shared" ca="1" si="9504"/>
        <v>0</v>
      </c>
      <c r="BK443" s="17" t="str">
        <f t="shared" ca="1" si="9466"/>
        <v/>
      </c>
      <c r="BL443" s="17" t="str">
        <f t="shared" ca="1" si="9505"/>
        <v/>
      </c>
      <c r="BM443" s="17" t="str">
        <f t="shared" ca="1" si="9506"/>
        <v>F</v>
      </c>
      <c r="BN443" s="17" t="str">
        <f t="shared" ca="1" si="9507"/>
        <v>F</v>
      </c>
      <c r="BO443" s="17" t="str">
        <f t="shared" ca="1" si="9508"/>
        <v>N</v>
      </c>
      <c r="BP443" s="14" t="b">
        <f t="shared" ca="1" si="9509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510"/>
        <v/>
      </c>
      <c r="DE443" s="14" t="str">
        <f t="shared" ca="1" si="9511"/>
        <v/>
      </c>
      <c r="DF443" s="14" t="str">
        <f t="shared" ca="1" si="9512"/>
        <v/>
      </c>
      <c r="DG443" s="14" t="str">
        <f t="shared" ca="1" si="9513"/>
        <v/>
      </c>
      <c r="DH443" s="14" t="str">
        <f t="shared" ca="1" si="9514"/>
        <v/>
      </c>
      <c r="DI443" s="14" t="str">
        <f t="shared" ca="1" si="9515"/>
        <v/>
      </c>
      <c r="DJ443" s="14" t="str">
        <f t="shared" ca="1" si="9516"/>
        <v/>
      </c>
      <c r="DK443" s="14" t="str">
        <f t="shared" ca="1" si="9517"/>
        <v/>
      </c>
      <c r="DL443" s="14" t="str">
        <f t="shared" ca="1" si="9518"/>
        <v/>
      </c>
      <c r="DM443" s="14" t="str">
        <f t="shared" ca="1" si="9519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520"/>
        <v/>
      </c>
      <c r="DP443" s="14" t="str">
        <f t="shared" ca="1" si="9521"/>
        <v/>
      </c>
      <c r="DQ443" s="14" t="str">
        <f t="shared" ca="1" si="9522"/>
        <v/>
      </c>
      <c r="DR443" s="14" t="str">
        <f t="shared" ca="1" si="9523"/>
        <v/>
      </c>
      <c r="DS443" s="14" t="str">
        <f t="shared" ca="1" si="9524"/>
        <v/>
      </c>
      <c r="DZ443" s="14" t="b">
        <f t="shared" ca="1" si="9525"/>
        <v>0</v>
      </c>
      <c r="EA443" s="14" t="str">
        <f t="shared" ca="1" si="9526"/>
        <v>Type of moderate sport activity 3 (q_112a_3a)</v>
      </c>
      <c r="EB443" s="14" t="str">
        <f t="shared" ca="1" si="9527"/>
        <v xml:space="preserve">Values must be numeric. </v>
      </c>
      <c r="EC443" s="14" t="str">
        <f t="shared" ca="1" si="9528"/>
        <v xml:space="preserve">Type of moderate sport activity 3 (q_112a_3a): Values must be numeric. </v>
      </c>
      <c r="ED443" s="14" t="str">
        <f t="shared" ca="1" si="9529"/>
        <v/>
      </c>
      <c r="EE443" s="14" t="str">
        <f t="shared" ca="1" si="9530"/>
        <v>Values must be numeric</v>
      </c>
      <c r="EF443" s="14" t="str">
        <f t="shared" ca="1" si="9531"/>
        <v/>
      </c>
      <c r="EG443" s="14" t="str">
        <f t="shared" ca="1" si="9532"/>
        <v/>
      </c>
      <c r="EM443" s="14" t="b">
        <f t="shared" ca="1" si="9533"/>
        <v>1</v>
      </c>
      <c r="EN443" s="14">
        <f t="shared" ca="1" si="9534"/>
        <v>417</v>
      </c>
      <c r="EO443" s="14" t="str">
        <f t="shared" ca="1" si="9535"/>
        <v>q_112a_3a</v>
      </c>
      <c r="EP443" s="14" t="str">
        <f t="shared" ca="1" si="9536"/>
        <v xml:space="preserve">Type of moderate sport activity 3 (q_112a_3a): Values must be numeric. </v>
      </c>
      <c r="EQ443" s="14" t="str">
        <f t="shared" ca="1" si="9537"/>
        <v/>
      </c>
    </row>
    <row r="444" spans="2:147" s="14" customFormat="1">
      <c r="B444" s="14" t="str">
        <f t="shared" ca="1" si="9467"/>
        <v/>
      </c>
      <c r="C444" s="14">
        <f t="shared" ca="1" si="9468"/>
        <v>418</v>
      </c>
      <c r="D444" s="14">
        <f t="shared" si="9469"/>
        <v>442</v>
      </c>
      <c r="E444" s="14" t="str">
        <f t="shared" ca="1" si="9470"/>
        <v>I</v>
      </c>
      <c r="F444" s="14" t="str">
        <f t="shared" ca="1" si="9471"/>
        <v>q_112a_3b</v>
      </c>
      <c r="G444" s="14" t="str">
        <f t="shared" ca="1" si="9472"/>
        <v>Type of other moderate sport activity 3</v>
      </c>
      <c r="H444" s="14" t="b">
        <f t="shared" ca="1" si="9473"/>
        <v>1</v>
      </c>
      <c r="I444" s="14" t="str">
        <f ca="1">IF($H444,ADDRESS(3,(D444+1)*2-1,4,,"["&amp;wew!$G$7&amp;"]"&amp;_sheetname_labels)&amp;":"&amp;ADDRESS(2+ster!$B$20,(D444+1)*2-1,4),"")</f>
        <v>[DBTemplate.xlsm]labels!AHA3:AHA725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474"/>
        <v>0</v>
      </c>
      <c r="N444" s="14">
        <f t="shared" ca="1" si="9475"/>
        <v>0</v>
      </c>
      <c r="O444" s="14" t="str">
        <f t="shared" ca="1" si="9476"/>
        <v>q_112a_3b</v>
      </c>
      <c r="P444" s="14" t="str">
        <f t="shared" ca="1" si="9477"/>
        <v>Type of other moderate sport activity 3</v>
      </c>
      <c r="Q444" s="14" t="str">
        <f ca="1">IF($BP444,ADDRESS(3,D444+1,4,,"["&amp;wew!$G$7&amp;"]"&amp;_sheetname_dataframe)&amp;":"&amp;ADDRESS(2+ster!$C$14,D444+1,4),"")</f>
        <v>[DBTemplate.xlsm]data_frame!QA3:QA3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478"/>
        <v>0</v>
      </c>
      <c r="AA444" s="12" t="str">
        <f t="shared" ca="1" si="9479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480"/>
        <v>1</v>
      </c>
      <c r="AE444" s="17" t="b">
        <f t="shared" ca="1" si="9481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482"/>
        <v/>
      </c>
      <c r="AH444" s="17" t="b">
        <f t="shared" ca="1" si="9483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484"/>
        <v/>
      </c>
      <c r="AK444" s="17" t="b">
        <f t="shared" ca="1" si="9485"/>
        <v>0</v>
      </c>
      <c r="AL444" s="17" t="b">
        <f t="shared" ca="1" si="9486"/>
        <v>0</v>
      </c>
      <c r="AM444" s="17" t="b">
        <f t="shared" ca="1" si="9487"/>
        <v>0</v>
      </c>
      <c r="AN444" s="17">
        <f t="shared" ca="1" si="9488"/>
        <v>0</v>
      </c>
      <c r="AO444" s="24" t="str">
        <f t="shared" ca="1" si="9489"/>
        <v/>
      </c>
      <c r="AP444" s="24" t="str">
        <f t="shared" ca="1" si="9490"/>
        <v/>
      </c>
      <c r="AQ444" s="17" t="b">
        <f t="shared" ca="1" si="9463"/>
        <v>0</v>
      </c>
      <c r="AR444" s="17" t="b">
        <f t="shared" ca="1" si="9491"/>
        <v>0</v>
      </c>
      <c r="AS444" s="17" t="b">
        <f t="shared" ca="1" si="9492"/>
        <v>0</v>
      </c>
      <c r="AT444" s="17" t="b">
        <f t="shared" ca="1" si="9493"/>
        <v>1</v>
      </c>
      <c r="AU444" s="17" t="b">
        <f t="shared" ca="1" si="9494"/>
        <v>0</v>
      </c>
      <c r="AV444" s="17" t="b">
        <f t="shared" ca="1" si="9495"/>
        <v>0</v>
      </c>
      <c r="AW444" s="17" t="b">
        <f t="shared" ca="1" si="9496"/>
        <v>0</v>
      </c>
      <c r="AX444" s="14" t="b">
        <f t="array" aca="1" ref="AX444" ca="1">IF(H444,N444&gt;0,"")</f>
        <v>0</v>
      </c>
      <c r="AY444" s="17" t="str">
        <f t="shared" ca="1" si="9497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498"/>
        <v>0</v>
      </c>
      <c r="BB444" s="17" t="b">
        <v>0</v>
      </c>
      <c r="BC444" s="17" t="str">
        <f t="shared" ca="1" si="9499"/>
        <v/>
      </c>
      <c r="BD444" s="17" t="str">
        <f t="shared" ca="1" si="9500"/>
        <v/>
      </c>
      <c r="BE444" s="17" t="b">
        <f t="shared" ca="1" si="9464"/>
        <v>0</v>
      </c>
      <c r="BF444" s="17" t="str">
        <f t="shared" ca="1" si="9465"/>
        <v/>
      </c>
      <c r="BG444" s="17" t="str">
        <f t="shared" ca="1" si="9501"/>
        <v/>
      </c>
      <c r="BH444" s="17" t="str">
        <f t="shared" ca="1" si="9502"/>
        <v/>
      </c>
      <c r="BI444" s="17" t="str">
        <f t="shared" ca="1" si="9503"/>
        <v/>
      </c>
      <c r="BJ444" s="17" t="b">
        <f t="shared" ca="1" si="9504"/>
        <v>0</v>
      </c>
      <c r="BK444" s="17" t="str">
        <f t="shared" ca="1" si="9466"/>
        <v/>
      </c>
      <c r="BL444" s="17" t="str">
        <f t="shared" ca="1" si="9505"/>
        <v/>
      </c>
      <c r="BM444" s="17" t="str">
        <f t="shared" ca="1" si="9506"/>
        <v>S</v>
      </c>
      <c r="BN444" s="17" t="str">
        <f t="shared" ca="1" si="9507"/>
        <v>S</v>
      </c>
      <c r="BO444" s="17" t="str">
        <f t="shared" ca="1" si="9508"/>
        <v>N</v>
      </c>
      <c r="BP444" s="14" t="b">
        <f t="shared" ca="1" si="9509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510"/>
        <v/>
      </c>
      <c r="DE444" s="14" t="str">
        <f t="shared" ca="1" si="9511"/>
        <v/>
      </c>
      <c r="DF444" s="14" t="str">
        <f t="shared" ca="1" si="9512"/>
        <v/>
      </c>
      <c r="DG444" s="14" t="str">
        <f t="shared" ca="1" si="9513"/>
        <v/>
      </c>
      <c r="DH444" s="14" t="str">
        <f t="shared" ca="1" si="9514"/>
        <v/>
      </c>
      <c r="DI444" s="14" t="str">
        <f t="shared" ca="1" si="9515"/>
        <v/>
      </c>
      <c r="DJ444" s="14" t="str">
        <f t="shared" ca="1" si="9516"/>
        <v/>
      </c>
      <c r="DK444" s="14" t="str">
        <f t="shared" ca="1" si="9517"/>
        <v/>
      </c>
      <c r="DL444" s="14" t="str">
        <f t="shared" ca="1" si="9518"/>
        <v/>
      </c>
      <c r="DM444" s="14" t="str">
        <f t="shared" ca="1" si="9519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520"/>
        <v/>
      </c>
      <c r="DP444" s="14" t="str">
        <f t="shared" ca="1" si="9521"/>
        <v/>
      </c>
      <c r="DQ444" s="14" t="str">
        <f t="shared" ca="1" si="9522"/>
        <v/>
      </c>
      <c r="DR444" s="14" t="str">
        <f t="shared" ca="1" si="9523"/>
        <v/>
      </c>
      <c r="DS444" s="14" t="str">
        <f t="shared" ca="1" si="9524"/>
        <v/>
      </c>
      <c r="DZ444" s="14" t="b">
        <f t="shared" ca="1" si="9525"/>
        <v>0</v>
      </c>
      <c r="EA444" s="14" t="str">
        <f t="shared" ca="1" si="9526"/>
        <v/>
      </c>
      <c r="EB444" s="14" t="str">
        <f t="shared" ca="1" si="9527"/>
        <v/>
      </c>
      <c r="EC444" s="14" t="str">
        <f t="shared" ca="1" si="9528"/>
        <v/>
      </c>
      <c r="ED444" s="14" t="str">
        <f t="shared" ca="1" si="9529"/>
        <v/>
      </c>
      <c r="EE444" s="14" t="str">
        <f t="shared" ca="1" si="9530"/>
        <v/>
      </c>
      <c r="EF444" s="14" t="str">
        <f t="shared" ca="1" si="9531"/>
        <v/>
      </c>
      <c r="EG444" s="14" t="str">
        <f t="shared" ca="1" si="9532"/>
        <v/>
      </c>
      <c r="EM444" s="14" t="b">
        <f t="shared" ca="1" si="9533"/>
        <v>0</v>
      </c>
      <c r="EN444" s="14" t="str">
        <f t="shared" ca="1" si="9534"/>
        <v/>
      </c>
      <c r="EO444" s="14" t="str">
        <f t="shared" ca="1" si="9535"/>
        <v/>
      </c>
      <c r="EP444" s="14" t="str">
        <f t="shared" ca="1" si="9536"/>
        <v/>
      </c>
      <c r="EQ444" s="14" t="str">
        <f t="shared" ca="1" si="9537"/>
        <v/>
      </c>
    </row>
    <row r="445" spans="2:147" s="14" customFormat="1">
      <c r="B445" s="14" t="str">
        <f t="shared" ca="1" si="9467"/>
        <v/>
      </c>
      <c r="C445" s="14">
        <f t="shared" ca="1" si="9468"/>
        <v>419</v>
      </c>
      <c r="D445" s="14">
        <f t="shared" si="9469"/>
        <v>443</v>
      </c>
      <c r="E445" s="14" t="str">
        <f t="shared" ca="1" si="9470"/>
        <v>I</v>
      </c>
      <c r="F445" s="14" t="str">
        <f t="shared" ca="1" si="9471"/>
        <v>q_112a_3c</v>
      </c>
      <c r="G445" s="14" t="str">
        <f t="shared" ca="1" si="9472"/>
        <v>How long moderate sport activity 3</v>
      </c>
      <c r="H445" s="14" t="b">
        <f t="shared" ca="1" si="9473"/>
        <v>1</v>
      </c>
      <c r="I445" s="14" t="str">
        <f ca="1">IF($H445,ADDRESS(3,(D445+1)*2-1,4,,"["&amp;wew!$G$7&amp;"]"&amp;_sheetname_labels)&amp;":"&amp;ADDRESS(2+ster!$B$20,(D445+1)*2-1,4),"")</f>
        <v>[DBTemplate.xlsm]labels!AHC3:AHC725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474"/>
        <v>0</v>
      </c>
      <c r="N445" s="14">
        <f t="shared" ca="1" si="9475"/>
        <v>0</v>
      </c>
      <c r="O445" s="14" t="str">
        <f t="shared" ca="1" si="9476"/>
        <v>q_112a_3c</v>
      </c>
      <c r="P445" s="14" t="str">
        <f t="shared" ca="1" si="9477"/>
        <v>How long moderate sport activity 3</v>
      </c>
      <c r="Q445" s="14" t="str">
        <f ca="1">IF($BP445,ADDRESS(3,D445+1,4,,"["&amp;wew!$G$7&amp;"]"&amp;_sheetname_dataframe)&amp;":"&amp;ADDRESS(2+ster!$C$14,D445+1,4),"")</f>
        <v>[DBTemplate.xlsm]data_frame!QB3:QB3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478"/>
        <v>0</v>
      </c>
      <c r="AA445" s="12">
        <f t="shared" ca="1" si="9479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480"/>
        <v>1</v>
      </c>
      <c r="AE445" s="17" t="b">
        <f t="shared" ca="1" si="9481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482"/>
        <v/>
      </c>
      <c r="AH445" s="17" t="b">
        <f t="shared" ca="1" si="9483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484"/>
        <v/>
      </c>
      <c r="AK445" s="17" t="b">
        <f t="shared" ca="1" si="9485"/>
        <v>0</v>
      </c>
      <c r="AL445" s="17" t="b">
        <f t="shared" ca="1" si="9486"/>
        <v>0</v>
      </c>
      <c r="AM445" s="17" t="b">
        <f t="shared" ca="1" si="9487"/>
        <v>0</v>
      </c>
      <c r="AN445" s="17">
        <f t="shared" ca="1" si="9488"/>
        <v>0</v>
      </c>
      <c r="AO445" s="24" t="str">
        <f t="shared" ca="1" si="9489"/>
        <v/>
      </c>
      <c r="AP445" s="24" t="str">
        <f t="shared" ca="1" si="9490"/>
        <v/>
      </c>
      <c r="AQ445" s="17" t="b">
        <f t="shared" ca="1" si="9463"/>
        <v>0</v>
      </c>
      <c r="AR445" s="17" t="b">
        <f t="shared" ca="1" si="9491"/>
        <v>0</v>
      </c>
      <c r="AS445" s="17" t="b">
        <f t="shared" ca="1" si="9492"/>
        <v>0</v>
      </c>
      <c r="AT445" s="17" t="b">
        <f t="shared" ca="1" si="9493"/>
        <v>0</v>
      </c>
      <c r="AU445" s="17" t="b">
        <f t="shared" ca="1" si="9494"/>
        <v>0</v>
      </c>
      <c r="AV445" s="17" t="b">
        <f t="shared" ca="1" si="9495"/>
        <v>0</v>
      </c>
      <c r="AW445" s="17" t="b">
        <f t="shared" ca="1" si="9496"/>
        <v>1</v>
      </c>
      <c r="AX445" s="14" t="b">
        <f t="array" aca="1" ref="AX445" ca="1">IF(H445,N445&gt;0,"")</f>
        <v>0</v>
      </c>
      <c r="AY445" s="17" t="str">
        <f t="shared" ca="1" si="9497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498"/>
        <v>1</v>
      </c>
      <c r="BB445" s="17" t="b">
        <v>0</v>
      </c>
      <c r="BC445" s="17" t="b">
        <f t="shared" ca="1" si="9499"/>
        <v>0</v>
      </c>
      <c r="BD445" s="17" t="b">
        <f t="shared" ca="1" si="9500"/>
        <v>0</v>
      </c>
      <c r="BE445" s="17" t="b">
        <f t="shared" ca="1" si="9464"/>
        <v>0</v>
      </c>
      <c r="BF445" s="17" t="b">
        <f t="shared" ca="1" si="9465"/>
        <v>0</v>
      </c>
      <c r="BG445" s="17" t="b">
        <f t="shared" ca="1" si="9501"/>
        <v>0</v>
      </c>
      <c r="BH445" s="17" t="b">
        <f t="shared" ca="1" si="9502"/>
        <v>0</v>
      </c>
      <c r="BI445" s="17">
        <f t="shared" ca="1" si="9503"/>
        <v>7</v>
      </c>
      <c r="BJ445" s="17" t="b">
        <f t="shared" ca="1" si="9504"/>
        <v>0</v>
      </c>
      <c r="BK445" s="17" t="str">
        <f t="shared" ca="1" si="9466"/>
        <v/>
      </c>
      <c r="BL445" s="17" t="str">
        <f t="shared" ca="1" si="9505"/>
        <v/>
      </c>
      <c r="BM445" s="17" t="str">
        <f t="shared" ca="1" si="9506"/>
        <v>0</v>
      </c>
      <c r="BN445" s="17" t="str">
        <f t="shared" ca="1" si="9507"/>
        <v>0</v>
      </c>
      <c r="BO445" s="17" t="str">
        <f t="shared" ca="1" si="9508"/>
        <v/>
      </c>
      <c r="BP445" s="14" t="b">
        <f t="shared" ca="1" si="9509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510"/>
        <v/>
      </c>
      <c r="DE445" s="14" t="str">
        <f t="shared" ca="1" si="9511"/>
        <v/>
      </c>
      <c r="DF445" s="14" t="str">
        <f t="shared" ca="1" si="9512"/>
        <v/>
      </c>
      <c r="DG445" s="14" t="str">
        <f t="shared" ca="1" si="9513"/>
        <v/>
      </c>
      <c r="DH445" s="14" t="str">
        <f t="shared" ca="1" si="9514"/>
        <v/>
      </c>
      <c r="DI445" s="14" t="str">
        <f t="shared" ca="1" si="9515"/>
        <v/>
      </c>
      <c r="DJ445" s="14" t="str">
        <f t="shared" ca="1" si="9516"/>
        <v/>
      </c>
      <c r="DK445" s="14" t="str">
        <f t="shared" ca="1" si="9517"/>
        <v/>
      </c>
      <c r="DL445" s="14" t="str">
        <f t="shared" ca="1" si="9518"/>
        <v/>
      </c>
      <c r="DM445" s="14" t="str">
        <f t="shared" ca="1" si="9519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520"/>
        <v/>
      </c>
      <c r="DP445" s="14" t="str">
        <f t="shared" ca="1" si="9521"/>
        <v/>
      </c>
      <c r="DQ445" s="14" t="str">
        <f t="shared" ca="1" si="9522"/>
        <v/>
      </c>
      <c r="DR445" s="14" t="str">
        <f t="shared" ca="1" si="9523"/>
        <v/>
      </c>
      <c r="DS445" s="14" t="str">
        <f t="shared" ca="1" si="9524"/>
        <v/>
      </c>
      <c r="DZ445" s="14" t="b">
        <f t="shared" ca="1" si="9525"/>
        <v>0</v>
      </c>
      <c r="EA445" s="14" t="str">
        <f t="shared" ca="1" si="9526"/>
        <v/>
      </c>
      <c r="EB445" s="14" t="str">
        <f t="shared" ca="1" si="9527"/>
        <v/>
      </c>
      <c r="EC445" s="14" t="str">
        <f t="shared" ca="1" si="9528"/>
        <v/>
      </c>
      <c r="ED445" s="14" t="str">
        <f t="shared" ca="1" si="9529"/>
        <v/>
      </c>
      <c r="EE445" s="14" t="str">
        <f t="shared" ca="1" si="9530"/>
        <v/>
      </c>
      <c r="EF445" s="14" t="str">
        <f t="shared" ca="1" si="9531"/>
        <v/>
      </c>
      <c r="EG445" s="14" t="str">
        <f t="shared" ca="1" si="9532"/>
        <v/>
      </c>
      <c r="EM445" s="14" t="b">
        <f t="shared" ca="1" si="9533"/>
        <v>0</v>
      </c>
      <c r="EN445" s="14" t="str">
        <f t="shared" ca="1" si="9534"/>
        <v/>
      </c>
      <c r="EO445" s="14" t="str">
        <f t="shared" ca="1" si="9535"/>
        <v/>
      </c>
      <c r="EP445" s="14" t="str">
        <f t="shared" ca="1" si="9536"/>
        <v/>
      </c>
      <c r="EQ445" s="14" t="str">
        <f t="shared" ca="1" si="9537"/>
        <v/>
      </c>
    </row>
    <row r="446" spans="2:147" s="14" customFormat="1">
      <c r="B446" s="14" t="str">
        <f t="shared" ca="1" si="9467"/>
        <v/>
      </c>
      <c r="C446" s="14">
        <f t="shared" ca="1" si="9468"/>
        <v>420</v>
      </c>
      <c r="D446" s="14">
        <f t="shared" si="9469"/>
        <v>444</v>
      </c>
      <c r="E446" s="14" t="str">
        <f t="shared" ca="1" si="9470"/>
        <v>N</v>
      </c>
      <c r="F446" s="14" t="str">
        <f t="shared" ca="1" si="9471"/>
        <v>q_112a_4a</v>
      </c>
      <c r="G446" s="14" t="str">
        <f t="shared" ca="1" si="9472"/>
        <v>Type of moderate sport activity 4</v>
      </c>
      <c r="H446" s="14" t="b">
        <f t="shared" ca="1" si="9473"/>
        <v>1</v>
      </c>
      <c r="I446" s="14" t="str">
        <f ca="1">IF($H446,ADDRESS(3,(D446+1)*2-1,4,,"["&amp;wew!$G$7&amp;"]"&amp;_sheetname_labels)&amp;":"&amp;ADDRESS(2+ster!$B$20,(D446+1)*2-1,4),"")</f>
        <v>[DBTemplate.xlsm]labels!AHE3:AHE725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[DBTemplate.xlsm]labels!AHE3:AHE24</v>
      </c>
      <c r="L446" s="14" t="str">
        <f ca="1">IF($H446,IF($J446&gt;0,ADDRESS(3,(D446+1)*2,4,,"["&amp;wew!$G$7&amp;"]"&amp;_sheetname_labels)&amp;":"&amp;ADDRESS(2+J446,(D446+1)*2,4),""),"")</f>
        <v>[DBTemplate.xlsm]labels!AHF3:AHF24</v>
      </c>
      <c r="M446" s="14">
        <f t="shared" ca="1" si="9474"/>
        <v>0</v>
      </c>
      <c r="N446" s="14">
        <f t="shared" ca="1" si="9475"/>
        <v>22</v>
      </c>
      <c r="O446" s="14" t="str">
        <f t="shared" ca="1" si="9476"/>
        <v>q_112a_4a</v>
      </c>
      <c r="P446" s="14" t="str">
        <f t="shared" ca="1" si="9477"/>
        <v>Type of moderate sport activity 4</v>
      </c>
      <c r="Q446" s="14" t="str">
        <f ca="1">IF($BP446,ADDRESS(3,D446+1,4,,"["&amp;wew!$G$7&amp;"]"&amp;_sheetname_dataframe)&amp;":"&amp;ADDRESS(2+ster!$C$14,D446+1,4),"")</f>
        <v>[DBTemplate.xlsm]data_frame!QC3:QC3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478"/>
        <v>0</v>
      </c>
      <c r="AA446" s="12" t="str">
        <f t="shared" ca="1" si="9479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480"/>
        <v>1</v>
      </c>
      <c r="AE446" s="17" t="b">
        <f t="shared" ca="1" si="9481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482"/>
        <v/>
      </c>
      <c r="AH446" s="17" t="b">
        <f t="shared" ca="1" si="9483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484"/>
        <v/>
      </c>
      <c r="AK446" s="17" t="b">
        <f t="shared" ca="1" si="9485"/>
        <v>0</v>
      </c>
      <c r="AL446" s="17" t="b">
        <f t="shared" ca="1" si="9486"/>
        <v>0</v>
      </c>
      <c r="AM446" s="17" t="b">
        <f t="shared" ca="1" si="9487"/>
        <v>0</v>
      </c>
      <c r="AN446" s="17">
        <f t="shared" ca="1" si="9488"/>
        <v>0</v>
      </c>
      <c r="AO446" s="24" t="str">
        <f t="shared" ca="1" si="9489"/>
        <v/>
      </c>
      <c r="AP446" s="24" t="str">
        <f t="shared" ca="1" si="9490"/>
        <v/>
      </c>
      <c r="AQ446" s="17" t="b">
        <f t="shared" ca="1" si="9463"/>
        <v>0</v>
      </c>
      <c r="AR446" s="17" t="b">
        <f t="shared" ca="1" si="9491"/>
        <v>0</v>
      </c>
      <c r="AS446" s="17" t="b">
        <f t="shared" ca="1" si="9492"/>
        <v>0</v>
      </c>
      <c r="AT446" s="17" t="b">
        <f t="shared" ca="1" si="9493"/>
        <v>0</v>
      </c>
      <c r="AU446" s="17" t="b">
        <f t="shared" ca="1" si="9494"/>
        <v>1</v>
      </c>
      <c r="AV446" s="17" t="b">
        <f t="shared" ca="1" si="9495"/>
        <v>0</v>
      </c>
      <c r="AW446" s="17" t="b">
        <f t="shared" ca="1" si="9496"/>
        <v>0</v>
      </c>
      <c r="AX446" s="14" t="b">
        <f t="array" aca="1" ref="AX446" ca="1">IF(H446,N446&gt;0,"")</f>
        <v>1</v>
      </c>
      <c r="AY446" s="17" t="str">
        <f t="shared" ca="1" si="9497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498"/>
        <v>1</v>
      </c>
      <c r="BB446" s="17" t="b">
        <v>0</v>
      </c>
      <c r="BC446" s="17" t="b">
        <f t="shared" ca="1" si="9499"/>
        <v>1</v>
      </c>
      <c r="BD446" s="17" t="b">
        <f t="shared" ca="1" si="9500"/>
        <v>0</v>
      </c>
      <c r="BE446" s="17" t="str">
        <f t="shared" ca="1" si="9464"/>
        <v/>
      </c>
      <c r="BF446" s="17" t="b">
        <f t="shared" ca="1" si="9465"/>
        <v>0</v>
      </c>
      <c r="BG446" s="17" t="b">
        <f t="shared" ca="1" si="9501"/>
        <v>0</v>
      </c>
      <c r="BH446" s="17" t="b">
        <f t="shared" ca="1" si="9502"/>
        <v>1</v>
      </c>
      <c r="BI446" s="17">
        <f t="shared" ca="1" si="9503"/>
        <v>2</v>
      </c>
      <c r="BJ446" s="17" t="b">
        <f t="shared" ca="1" si="9504"/>
        <v>0</v>
      </c>
      <c r="BK446" s="17" t="str">
        <f t="shared" ca="1" si="9466"/>
        <v/>
      </c>
      <c r="BL446" s="17" t="str">
        <f t="shared" ca="1" si="9505"/>
        <v/>
      </c>
      <c r="BM446" s="17" t="str">
        <f t="shared" ca="1" si="9506"/>
        <v>F</v>
      </c>
      <c r="BN446" s="17" t="str">
        <f t="shared" ca="1" si="9507"/>
        <v>F</v>
      </c>
      <c r="BO446" s="17" t="str">
        <f t="shared" ca="1" si="9508"/>
        <v>N</v>
      </c>
      <c r="BP446" s="14" t="b">
        <f t="shared" ca="1" si="9509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510"/>
        <v/>
      </c>
      <c r="DE446" s="14" t="str">
        <f t="shared" ca="1" si="9511"/>
        <v/>
      </c>
      <c r="DF446" s="14" t="str">
        <f t="shared" ca="1" si="9512"/>
        <v/>
      </c>
      <c r="DG446" s="14" t="str">
        <f t="shared" ca="1" si="9513"/>
        <v/>
      </c>
      <c r="DH446" s="14" t="str">
        <f t="shared" ca="1" si="9514"/>
        <v/>
      </c>
      <c r="DI446" s="14" t="str">
        <f t="shared" ca="1" si="9515"/>
        <v/>
      </c>
      <c r="DJ446" s="14" t="str">
        <f t="shared" ca="1" si="9516"/>
        <v/>
      </c>
      <c r="DK446" s="14" t="str">
        <f t="shared" ca="1" si="9517"/>
        <v/>
      </c>
      <c r="DL446" s="14" t="str">
        <f t="shared" ca="1" si="9518"/>
        <v/>
      </c>
      <c r="DM446" s="14" t="str">
        <f t="shared" ca="1" si="9519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520"/>
        <v/>
      </c>
      <c r="DP446" s="14" t="str">
        <f t="shared" ca="1" si="9521"/>
        <v/>
      </c>
      <c r="DQ446" s="14" t="str">
        <f t="shared" ca="1" si="9522"/>
        <v/>
      </c>
      <c r="DR446" s="14" t="str">
        <f t="shared" ca="1" si="9523"/>
        <v/>
      </c>
      <c r="DS446" s="14" t="str">
        <f t="shared" ca="1" si="9524"/>
        <v/>
      </c>
      <c r="DZ446" s="14" t="b">
        <f t="shared" ca="1" si="9525"/>
        <v>0</v>
      </c>
      <c r="EA446" s="14" t="str">
        <f t="shared" ca="1" si="9526"/>
        <v>Type of moderate sport activity 4 (q_112a_4a)</v>
      </c>
      <c r="EB446" s="14" t="str">
        <f t="shared" ca="1" si="9527"/>
        <v xml:space="preserve">Values must be numeric. </v>
      </c>
      <c r="EC446" s="14" t="str">
        <f t="shared" ca="1" si="9528"/>
        <v xml:space="preserve">Type of moderate sport activity 4 (q_112a_4a): Values must be numeric. </v>
      </c>
      <c r="ED446" s="14" t="str">
        <f t="shared" ca="1" si="9529"/>
        <v/>
      </c>
      <c r="EE446" s="14" t="str">
        <f t="shared" ca="1" si="9530"/>
        <v>Values must be numeric</v>
      </c>
      <c r="EF446" s="14" t="str">
        <f t="shared" ca="1" si="9531"/>
        <v/>
      </c>
      <c r="EG446" s="14" t="str">
        <f t="shared" ca="1" si="9532"/>
        <v/>
      </c>
      <c r="EM446" s="14" t="b">
        <f t="shared" ca="1" si="9533"/>
        <v>1</v>
      </c>
      <c r="EN446" s="14">
        <f t="shared" ca="1" si="9534"/>
        <v>420</v>
      </c>
      <c r="EO446" s="14" t="str">
        <f t="shared" ca="1" si="9535"/>
        <v>q_112a_4a</v>
      </c>
      <c r="EP446" s="14" t="str">
        <f t="shared" ca="1" si="9536"/>
        <v xml:space="preserve">Type of moderate sport activity 4 (q_112a_4a): Values must be numeric. </v>
      </c>
      <c r="EQ446" s="14" t="str">
        <f t="shared" ca="1" si="9537"/>
        <v/>
      </c>
    </row>
    <row r="447" spans="2:147" s="14" customFormat="1">
      <c r="B447" s="14" t="str">
        <f t="shared" ca="1" si="9467"/>
        <v/>
      </c>
      <c r="C447" s="14">
        <f t="shared" ca="1" si="9468"/>
        <v>421</v>
      </c>
      <c r="D447" s="14">
        <f t="shared" si="9469"/>
        <v>445</v>
      </c>
      <c r="E447" s="14" t="str">
        <f t="shared" ca="1" si="9470"/>
        <v>I</v>
      </c>
      <c r="F447" s="14" t="str">
        <f t="shared" ca="1" si="9471"/>
        <v>q_112a_4b</v>
      </c>
      <c r="G447" s="14" t="str">
        <f t="shared" ca="1" si="9472"/>
        <v>Type of other moderate sport activity 4</v>
      </c>
      <c r="H447" s="14" t="b">
        <f t="shared" ca="1" si="9473"/>
        <v>1</v>
      </c>
      <c r="I447" s="14" t="str">
        <f ca="1">IF($H447,ADDRESS(3,(D447+1)*2-1,4,,"["&amp;wew!$G$7&amp;"]"&amp;_sheetname_labels)&amp;":"&amp;ADDRESS(2+ster!$B$20,(D447+1)*2-1,4),"")</f>
        <v>[DBTemplate.xlsm]labels!AHG3:AHG725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474"/>
        <v>0</v>
      </c>
      <c r="N447" s="14">
        <f t="shared" ca="1" si="9475"/>
        <v>0</v>
      </c>
      <c r="O447" s="14" t="str">
        <f t="shared" ca="1" si="9476"/>
        <v>q_112a_4b</v>
      </c>
      <c r="P447" s="14" t="str">
        <f t="shared" ca="1" si="9477"/>
        <v>Type of other moderate sport activity 4</v>
      </c>
      <c r="Q447" s="14" t="str">
        <f ca="1">IF($BP447,ADDRESS(3,D447+1,4,,"["&amp;wew!$G$7&amp;"]"&amp;_sheetname_dataframe)&amp;":"&amp;ADDRESS(2+ster!$C$14,D447+1,4),"")</f>
        <v>[DBTemplate.xlsm]data_frame!QD3:QD3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478"/>
        <v>0</v>
      </c>
      <c r="AA447" s="12">
        <f t="shared" ca="1" si="9479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480"/>
        <v>1</v>
      </c>
      <c r="AE447" s="17" t="b">
        <f t="shared" ca="1" si="9481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482"/>
        <v/>
      </c>
      <c r="AH447" s="17" t="b">
        <f t="shared" ca="1" si="9483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484"/>
        <v/>
      </c>
      <c r="AK447" s="17" t="b">
        <f t="shared" ca="1" si="9485"/>
        <v>0</v>
      </c>
      <c r="AL447" s="17" t="b">
        <f t="shared" ca="1" si="9486"/>
        <v>0</v>
      </c>
      <c r="AM447" s="17" t="b">
        <f t="shared" ca="1" si="9487"/>
        <v>0</v>
      </c>
      <c r="AN447" s="17">
        <f t="shared" ca="1" si="9488"/>
        <v>0</v>
      </c>
      <c r="AO447" s="24" t="str">
        <f t="shared" ca="1" si="9489"/>
        <v/>
      </c>
      <c r="AP447" s="24" t="str">
        <f t="shared" ca="1" si="9490"/>
        <v/>
      </c>
      <c r="AQ447" s="17" t="b">
        <f t="shared" ca="1" si="9463"/>
        <v>0</v>
      </c>
      <c r="AR447" s="17" t="b">
        <f t="shared" ca="1" si="9491"/>
        <v>0</v>
      </c>
      <c r="AS447" s="17" t="b">
        <f t="shared" ca="1" si="9492"/>
        <v>0</v>
      </c>
      <c r="AT447" s="17" t="b">
        <f t="shared" ca="1" si="9493"/>
        <v>1</v>
      </c>
      <c r="AU447" s="17" t="b">
        <f t="shared" ca="1" si="9494"/>
        <v>0</v>
      </c>
      <c r="AV447" s="17" t="b">
        <f t="shared" ca="1" si="9495"/>
        <v>0</v>
      </c>
      <c r="AW447" s="17" t="b">
        <f t="shared" ca="1" si="9496"/>
        <v>1</v>
      </c>
      <c r="AX447" s="14" t="b">
        <f t="array" aca="1" ref="AX447" ca="1">IF(H447,N447&gt;0,"")</f>
        <v>0</v>
      </c>
      <c r="AY447" s="17" t="str">
        <f t="shared" ca="1" si="9497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498"/>
        <v>0</v>
      </c>
      <c r="BB447" s="17" t="b">
        <v>0</v>
      </c>
      <c r="BC447" s="17" t="str">
        <f t="shared" ca="1" si="9499"/>
        <v/>
      </c>
      <c r="BD447" s="17" t="str">
        <f t="shared" ca="1" si="9500"/>
        <v/>
      </c>
      <c r="BE447" s="17" t="b">
        <f t="shared" ca="1" si="9464"/>
        <v>0</v>
      </c>
      <c r="BF447" s="17" t="str">
        <f t="shared" ca="1" si="9465"/>
        <v/>
      </c>
      <c r="BG447" s="17" t="str">
        <f t="shared" ca="1" si="9501"/>
        <v/>
      </c>
      <c r="BH447" s="17" t="str">
        <f t="shared" ca="1" si="9502"/>
        <v/>
      </c>
      <c r="BI447" s="17" t="str">
        <f t="shared" ca="1" si="9503"/>
        <v/>
      </c>
      <c r="BJ447" s="17" t="b">
        <f t="shared" ca="1" si="9504"/>
        <v>0</v>
      </c>
      <c r="BK447" s="17" t="str">
        <f t="shared" ca="1" si="9466"/>
        <v/>
      </c>
      <c r="BL447" s="17" t="str">
        <f t="shared" ca="1" si="9505"/>
        <v/>
      </c>
      <c r="BM447" s="17" t="str">
        <f t="shared" ca="1" si="9506"/>
        <v>S</v>
      </c>
      <c r="BN447" s="17" t="str">
        <f t="shared" ca="1" si="9507"/>
        <v>S</v>
      </c>
      <c r="BO447" s="17" t="str">
        <f t="shared" ca="1" si="9508"/>
        <v>N</v>
      </c>
      <c r="BP447" s="14" t="b">
        <f t="shared" ca="1" si="9509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510"/>
        <v/>
      </c>
      <c r="DE447" s="14" t="str">
        <f t="shared" ca="1" si="9511"/>
        <v/>
      </c>
      <c r="DF447" s="14" t="str">
        <f t="shared" ca="1" si="9512"/>
        <v/>
      </c>
      <c r="DG447" s="14" t="str">
        <f t="shared" ca="1" si="9513"/>
        <v/>
      </c>
      <c r="DH447" s="14" t="str">
        <f t="shared" ca="1" si="9514"/>
        <v/>
      </c>
      <c r="DI447" s="14" t="str">
        <f t="shared" ca="1" si="9515"/>
        <v/>
      </c>
      <c r="DJ447" s="14" t="str">
        <f t="shared" ca="1" si="9516"/>
        <v/>
      </c>
      <c r="DK447" s="14" t="str">
        <f t="shared" ca="1" si="9517"/>
        <v/>
      </c>
      <c r="DL447" s="14" t="str">
        <f t="shared" ca="1" si="9518"/>
        <v/>
      </c>
      <c r="DM447" s="14" t="str">
        <f t="shared" ca="1" si="9519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520"/>
        <v/>
      </c>
      <c r="DP447" s="14" t="str">
        <f t="shared" ca="1" si="9521"/>
        <v/>
      </c>
      <c r="DQ447" s="14" t="str">
        <f t="shared" ca="1" si="9522"/>
        <v/>
      </c>
      <c r="DR447" s="14" t="str">
        <f t="shared" ca="1" si="9523"/>
        <v/>
      </c>
      <c r="DS447" s="14" t="str">
        <f t="shared" ca="1" si="9524"/>
        <v/>
      </c>
      <c r="DZ447" s="14" t="b">
        <f t="shared" ca="1" si="9525"/>
        <v>0</v>
      </c>
      <c r="EA447" s="14" t="str">
        <f t="shared" ca="1" si="9526"/>
        <v/>
      </c>
      <c r="EB447" s="14" t="str">
        <f t="shared" ca="1" si="9527"/>
        <v/>
      </c>
      <c r="EC447" s="14" t="str">
        <f t="shared" ca="1" si="9528"/>
        <v/>
      </c>
      <c r="ED447" s="14" t="str">
        <f t="shared" ca="1" si="9529"/>
        <v/>
      </c>
      <c r="EE447" s="14" t="str">
        <f t="shared" ca="1" si="9530"/>
        <v/>
      </c>
      <c r="EF447" s="14" t="str">
        <f t="shared" ca="1" si="9531"/>
        <v/>
      </c>
      <c r="EG447" s="14" t="str">
        <f t="shared" ca="1" si="9532"/>
        <v/>
      </c>
      <c r="EM447" s="14" t="b">
        <f t="shared" ca="1" si="9533"/>
        <v>0</v>
      </c>
      <c r="EN447" s="14" t="str">
        <f t="shared" ca="1" si="9534"/>
        <v/>
      </c>
      <c r="EO447" s="14" t="str">
        <f t="shared" ca="1" si="9535"/>
        <v/>
      </c>
      <c r="EP447" s="14" t="str">
        <f t="shared" ca="1" si="9536"/>
        <v/>
      </c>
      <c r="EQ447" s="14" t="str">
        <f t="shared" ca="1" si="9537"/>
        <v/>
      </c>
    </row>
    <row r="448" spans="2:147" s="14" customFormat="1">
      <c r="B448" s="14" t="str">
        <f t="shared" ca="1" si="9467"/>
        <v/>
      </c>
      <c r="C448" s="14">
        <f t="shared" ca="1" si="9468"/>
        <v>422</v>
      </c>
      <c r="D448" s="14">
        <f t="shared" si="9469"/>
        <v>446</v>
      </c>
      <c r="E448" s="14" t="str">
        <f t="shared" ca="1" si="9470"/>
        <v>I</v>
      </c>
      <c r="F448" s="14" t="str">
        <f t="shared" ca="1" si="9471"/>
        <v>q_112a_4c</v>
      </c>
      <c r="G448" s="14" t="str">
        <f t="shared" ca="1" si="9472"/>
        <v>How long moderate sport activity 4</v>
      </c>
      <c r="H448" s="14" t="b">
        <f t="shared" ca="1" si="9473"/>
        <v>1</v>
      </c>
      <c r="I448" s="14" t="str">
        <f ca="1">IF($H448,ADDRESS(3,(D448+1)*2-1,4,,"["&amp;wew!$G$7&amp;"]"&amp;_sheetname_labels)&amp;":"&amp;ADDRESS(2+ster!$B$20,(D448+1)*2-1,4),"")</f>
        <v>[DBTemplate.xlsm]labels!AHI3:AHI725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474"/>
        <v>0</v>
      </c>
      <c r="N448" s="14">
        <f t="shared" ca="1" si="9475"/>
        <v>0</v>
      </c>
      <c r="O448" s="14" t="str">
        <f t="shared" ca="1" si="9476"/>
        <v>q_112a_4c</v>
      </c>
      <c r="P448" s="14" t="str">
        <f t="shared" ca="1" si="9477"/>
        <v>How long moderate sport activity 4</v>
      </c>
      <c r="Q448" s="14" t="str">
        <f ca="1">IF($BP448,ADDRESS(3,D448+1,4,,"["&amp;wew!$G$7&amp;"]"&amp;_sheetname_dataframe)&amp;":"&amp;ADDRESS(2+ster!$C$14,D448+1,4),"")</f>
        <v>[DBTemplate.xlsm]data_frame!QE3:QE3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478"/>
        <v>0</v>
      </c>
      <c r="AA448" s="12" t="str">
        <f t="shared" ca="1" si="9479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480"/>
        <v>1</v>
      </c>
      <c r="AE448" s="17" t="b">
        <f t="shared" ca="1" si="9481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482"/>
        <v/>
      </c>
      <c r="AH448" s="17" t="b">
        <f t="shared" ca="1" si="9483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484"/>
        <v/>
      </c>
      <c r="AK448" s="17" t="b">
        <f t="shared" ca="1" si="9485"/>
        <v>0</v>
      </c>
      <c r="AL448" s="17" t="b">
        <f t="shared" ca="1" si="9486"/>
        <v>0</v>
      </c>
      <c r="AM448" s="17" t="b">
        <f t="shared" ca="1" si="9487"/>
        <v>1</v>
      </c>
      <c r="AN448" s="17">
        <f t="shared" ca="1" si="9488"/>
        <v>0</v>
      </c>
      <c r="AO448" s="24" t="str">
        <f t="shared" ca="1" si="9489"/>
        <v/>
      </c>
      <c r="AP448" s="24" t="str">
        <f t="shared" ca="1" si="9490"/>
        <v/>
      </c>
      <c r="AQ448" s="17" t="b">
        <f t="shared" ca="1" si="9463"/>
        <v>0</v>
      </c>
      <c r="AR448" s="17" t="b">
        <f t="shared" ca="1" si="9491"/>
        <v>0</v>
      </c>
      <c r="AS448" s="17" t="b">
        <f t="shared" ca="1" si="9492"/>
        <v>0</v>
      </c>
      <c r="AT448" s="17" t="b">
        <f t="shared" ca="1" si="9493"/>
        <v>0</v>
      </c>
      <c r="AU448" s="17" t="b">
        <f t="shared" ca="1" si="9494"/>
        <v>1</v>
      </c>
      <c r="AV448" s="17" t="b">
        <f t="shared" ca="1" si="9495"/>
        <v>0</v>
      </c>
      <c r="AW448" s="17" t="b">
        <f t="shared" ca="1" si="9496"/>
        <v>0</v>
      </c>
      <c r="AX448" s="14" t="b">
        <f t="array" aca="1" ref="AX448" ca="1">IF(H448,N448&gt;0,"")</f>
        <v>0</v>
      </c>
      <c r="AY448" s="17" t="str">
        <f t="shared" ca="1" si="9497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498"/>
        <v>0</v>
      </c>
      <c r="BB448" s="17" t="b">
        <v>0</v>
      </c>
      <c r="BC448" s="17" t="str">
        <f t="shared" ca="1" si="9499"/>
        <v/>
      </c>
      <c r="BD448" s="17" t="str">
        <f t="shared" ca="1" si="9500"/>
        <v/>
      </c>
      <c r="BE448" s="17" t="b">
        <f t="shared" ca="1" si="9464"/>
        <v>0</v>
      </c>
      <c r="BF448" s="17" t="str">
        <f t="shared" ca="1" si="9465"/>
        <v/>
      </c>
      <c r="BG448" s="17" t="str">
        <f t="shared" ca="1" si="9501"/>
        <v/>
      </c>
      <c r="BH448" s="17" t="str">
        <f t="shared" ca="1" si="9502"/>
        <v/>
      </c>
      <c r="BI448" s="17" t="str">
        <f t="shared" ca="1" si="9503"/>
        <v/>
      </c>
      <c r="BJ448" s="17" t="b">
        <f t="shared" ca="1" si="9504"/>
        <v>0</v>
      </c>
      <c r="BK448" s="17" t="b">
        <f t="shared" ca="1" si="9466"/>
        <v>1</v>
      </c>
      <c r="BL448" s="17" t="b">
        <f t="shared" ca="1" si="9505"/>
        <v>0</v>
      </c>
      <c r="BM448" s="17" t="str">
        <f t="shared" ca="1" si="9506"/>
        <v>I</v>
      </c>
      <c r="BN448" s="17" t="str">
        <f t="shared" ca="1" si="9507"/>
        <v>I</v>
      </c>
      <c r="BO448" s="17" t="str">
        <f t="shared" ca="1" si="9508"/>
        <v>I</v>
      </c>
      <c r="BP448" s="14" t="b">
        <f t="shared" ca="1" si="9509"/>
        <v>1</v>
      </c>
      <c r="BQ448" s="35"/>
      <c r="BU448" s="14" t="s">
        <v>387</v>
      </c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510"/>
        <v/>
      </c>
      <c r="DE448" s="14" t="str">
        <f t="shared" ca="1" si="9511"/>
        <v/>
      </c>
      <c r="DF448" s="14" t="str">
        <f t="shared" ca="1" si="9512"/>
        <v/>
      </c>
      <c r="DG448" s="14" t="str">
        <f t="shared" ca="1" si="9513"/>
        <v/>
      </c>
      <c r="DH448" s="14" t="str">
        <f t="shared" ca="1" si="9514"/>
        <v/>
      </c>
      <c r="DI448" s="14" t="str">
        <f t="shared" ca="1" si="9515"/>
        <v/>
      </c>
      <c r="DJ448" s="14" t="str">
        <f t="shared" ca="1" si="9516"/>
        <v/>
      </c>
      <c r="DK448" s="14" t="str">
        <f t="shared" ca="1" si="9517"/>
        <v/>
      </c>
      <c r="DL448" s="14" t="str">
        <f t="shared" ca="1" si="9518"/>
        <v/>
      </c>
      <c r="DM448" s="14" t="str">
        <f t="shared" ca="1" si="9519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520"/>
        <v/>
      </c>
      <c r="DP448" s="14" t="str">
        <f t="shared" ca="1" si="9521"/>
        <v/>
      </c>
      <c r="DQ448" s="14" t="str">
        <f t="shared" ca="1" si="9522"/>
        <v/>
      </c>
      <c r="DR448" s="14" t="str">
        <f t="shared" ca="1" si="9523"/>
        <v/>
      </c>
      <c r="DS448" s="14" t="str">
        <f t="shared" ca="1" si="9524"/>
        <v/>
      </c>
      <c r="DZ448" s="14" t="b">
        <f t="shared" ca="1" si="9525"/>
        <v>0</v>
      </c>
      <c r="EA448" s="14" t="str">
        <f t="shared" ca="1" si="9526"/>
        <v>How long moderate sport activity 4 (q_112a_4c)</v>
      </c>
      <c r="EB448" s="14" t="str">
        <f t="shared" ca="1" si="9527"/>
        <v xml:space="preserve">Values must be numeric. </v>
      </c>
      <c r="EC448" s="14" t="str">
        <f t="shared" ca="1" si="9528"/>
        <v xml:space="preserve">How long moderate sport activity 4 (q_112a_4c): Values must be numeric. </v>
      </c>
      <c r="ED448" s="14" t="str">
        <f t="shared" ca="1" si="9529"/>
        <v/>
      </c>
      <c r="EE448" s="14" t="str">
        <f t="shared" ca="1" si="9530"/>
        <v>Values must be numeric</v>
      </c>
      <c r="EF448" s="14" t="str">
        <f t="shared" ca="1" si="9531"/>
        <v/>
      </c>
      <c r="EG448" s="14" t="str">
        <f t="shared" ca="1" si="9532"/>
        <v/>
      </c>
      <c r="EM448" s="14" t="b">
        <f t="shared" ca="1" si="9533"/>
        <v>1</v>
      </c>
      <c r="EN448" s="14">
        <f t="shared" ca="1" si="9534"/>
        <v>422</v>
      </c>
      <c r="EO448" s="14" t="str">
        <f t="shared" ca="1" si="9535"/>
        <v>q_112a_4c</v>
      </c>
      <c r="EP448" s="14" t="str">
        <f t="shared" ca="1" si="9536"/>
        <v xml:space="preserve">How long moderate sport activity 4 (q_112a_4c): Values must be numeric. </v>
      </c>
      <c r="EQ448" s="14" t="str">
        <f t="shared" ca="1" si="9537"/>
        <v/>
      </c>
    </row>
    <row r="449" spans="2:147" s="14" customFormat="1">
      <c r="B449" s="14" t="str">
        <f t="shared" ca="1" si="9467"/>
        <v/>
      </c>
      <c r="C449" s="14">
        <f t="shared" ca="1" si="9468"/>
        <v>423</v>
      </c>
      <c r="D449" s="14">
        <f t="shared" si="9469"/>
        <v>447</v>
      </c>
      <c r="E449" s="14" t="str">
        <f t="shared" ca="1" si="9470"/>
        <v>N</v>
      </c>
      <c r="F449" s="14" t="str">
        <f t="shared" ca="1" si="9471"/>
        <v>q_112a_5a</v>
      </c>
      <c r="G449" s="14" t="str">
        <f t="shared" ca="1" si="9472"/>
        <v>Type of moderate sport activity 5</v>
      </c>
      <c r="H449" s="14" t="b">
        <f t="shared" ca="1" si="9473"/>
        <v>1</v>
      </c>
      <c r="I449" s="14" t="str">
        <f ca="1">IF($H449,ADDRESS(3,(D449+1)*2-1,4,,"["&amp;wew!$G$7&amp;"]"&amp;_sheetname_labels)&amp;":"&amp;ADDRESS(2+ster!$B$20,(D449+1)*2-1,4),"")</f>
        <v>[DBTemplate.xlsm]labels!AHK3:AHK725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[DBTemplate.xlsm]labels!AHK3:AHK24</v>
      </c>
      <c r="L449" s="14" t="str">
        <f ca="1">IF($H449,IF($J449&gt;0,ADDRESS(3,(D449+1)*2,4,,"["&amp;wew!$G$7&amp;"]"&amp;_sheetname_labels)&amp;":"&amp;ADDRESS(2+J449,(D449+1)*2,4),""),"")</f>
        <v>[DBTemplate.xlsm]labels!AHL3:AHL24</v>
      </c>
      <c r="M449" s="14">
        <f t="shared" ca="1" si="9474"/>
        <v>0</v>
      </c>
      <c r="N449" s="14">
        <f t="shared" ca="1" si="9475"/>
        <v>22</v>
      </c>
      <c r="O449" s="14" t="str">
        <f t="shared" ca="1" si="9476"/>
        <v>q_112a_5a</v>
      </c>
      <c r="P449" s="14" t="str">
        <f t="shared" ca="1" si="9477"/>
        <v>Type of moderate sport activity 5</v>
      </c>
      <c r="Q449" s="14" t="str">
        <f ca="1">IF($BP449,ADDRESS(3,D449+1,4,,"["&amp;wew!$G$7&amp;"]"&amp;_sheetname_dataframe)&amp;":"&amp;ADDRESS(2+ster!$C$14,D449+1,4),"")</f>
        <v>[DBTemplate.xlsm]data_frame!QF3:QF3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478"/>
        <v>0</v>
      </c>
      <c r="AA449" s="12">
        <f t="shared" ca="1" si="9479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480"/>
        <v>1</v>
      </c>
      <c r="AE449" s="17" t="b">
        <f t="shared" ca="1" si="9481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482"/>
        <v/>
      </c>
      <c r="AH449" s="17" t="b">
        <f t="shared" ca="1" si="9483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484"/>
        <v/>
      </c>
      <c r="AK449" s="17" t="b">
        <f t="shared" ca="1" si="9485"/>
        <v>0</v>
      </c>
      <c r="AL449" s="17" t="b">
        <f t="shared" ca="1" si="9486"/>
        <v>0</v>
      </c>
      <c r="AM449" s="17" t="b">
        <f t="shared" ca="1" si="9487"/>
        <v>0</v>
      </c>
      <c r="AN449" s="17">
        <f t="shared" ca="1" si="9488"/>
        <v>0</v>
      </c>
      <c r="AO449" s="24" t="str">
        <f t="shared" ca="1" si="9489"/>
        <v/>
      </c>
      <c r="AP449" s="24" t="str">
        <f t="shared" ca="1" si="9490"/>
        <v/>
      </c>
      <c r="AQ449" s="17" t="b">
        <f t="shared" ca="1" si="9463"/>
        <v>0</v>
      </c>
      <c r="AR449" s="17" t="b">
        <f t="shared" ca="1" si="9491"/>
        <v>0</v>
      </c>
      <c r="AS449" s="17" t="b">
        <f t="shared" ca="1" si="9492"/>
        <v>0</v>
      </c>
      <c r="AT449" s="17" t="b">
        <f t="shared" ca="1" si="9493"/>
        <v>0</v>
      </c>
      <c r="AU449" s="17" t="b">
        <f t="shared" ca="1" si="9494"/>
        <v>1</v>
      </c>
      <c r="AV449" s="17" t="b">
        <f t="shared" ca="1" si="9495"/>
        <v>0</v>
      </c>
      <c r="AW449" s="17" t="b">
        <f t="shared" ca="1" si="9496"/>
        <v>1</v>
      </c>
      <c r="AX449" s="14" t="b">
        <f t="array" aca="1" ref="AX449" ca="1">IF(H449,N449&gt;0,"")</f>
        <v>1</v>
      </c>
      <c r="AY449" s="17" t="str">
        <f t="shared" ca="1" si="9497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498"/>
        <v>1</v>
      </c>
      <c r="BB449" s="17" t="b">
        <v>0</v>
      </c>
      <c r="BC449" s="17" t="b">
        <f t="shared" ca="1" si="9499"/>
        <v>1</v>
      </c>
      <c r="BD449" s="17" t="b">
        <f t="shared" ca="1" si="9500"/>
        <v>0</v>
      </c>
      <c r="BE449" s="17" t="str">
        <f t="shared" ca="1" si="9464"/>
        <v/>
      </c>
      <c r="BF449" s="17" t="b">
        <f t="shared" ca="1" si="9465"/>
        <v>0</v>
      </c>
      <c r="BG449" s="17" t="b">
        <f t="shared" ca="1" si="9501"/>
        <v>0</v>
      </c>
      <c r="BH449" s="17" t="b">
        <f t="shared" ca="1" si="9502"/>
        <v>1</v>
      </c>
      <c r="BI449" s="17">
        <f t="shared" ca="1" si="9503"/>
        <v>2</v>
      </c>
      <c r="BJ449" s="17" t="b">
        <f t="shared" ca="1" si="9504"/>
        <v>0</v>
      </c>
      <c r="BK449" s="17" t="str">
        <f t="shared" ca="1" si="9466"/>
        <v/>
      </c>
      <c r="BL449" s="17" t="str">
        <f t="shared" ca="1" si="9505"/>
        <v/>
      </c>
      <c r="BM449" s="17" t="str">
        <f t="shared" ca="1" si="9506"/>
        <v>F</v>
      </c>
      <c r="BN449" s="17" t="str">
        <f t="shared" ca="1" si="9507"/>
        <v>F</v>
      </c>
      <c r="BO449" s="17" t="str">
        <f t="shared" ca="1" si="9508"/>
        <v>N</v>
      </c>
      <c r="BP449" s="14" t="b">
        <f t="shared" ca="1" si="9509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510"/>
        <v/>
      </c>
      <c r="DE449" s="14" t="str">
        <f t="shared" ca="1" si="9511"/>
        <v/>
      </c>
      <c r="DF449" s="14" t="str">
        <f t="shared" ca="1" si="9512"/>
        <v/>
      </c>
      <c r="DG449" s="14" t="str">
        <f t="shared" ca="1" si="9513"/>
        <v/>
      </c>
      <c r="DH449" s="14" t="str">
        <f t="shared" ca="1" si="9514"/>
        <v/>
      </c>
      <c r="DI449" s="14" t="str">
        <f t="shared" ca="1" si="9515"/>
        <v/>
      </c>
      <c r="DJ449" s="14" t="str">
        <f t="shared" ca="1" si="9516"/>
        <v/>
      </c>
      <c r="DK449" s="14" t="str">
        <f t="shared" ca="1" si="9517"/>
        <v/>
      </c>
      <c r="DL449" s="14" t="str">
        <f t="shared" ca="1" si="9518"/>
        <v/>
      </c>
      <c r="DM449" s="14" t="str">
        <f t="shared" ca="1" si="9519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520"/>
        <v/>
      </c>
      <c r="DP449" s="14" t="str">
        <f t="shared" ca="1" si="9521"/>
        <v/>
      </c>
      <c r="DQ449" s="14" t="str">
        <f t="shared" ca="1" si="9522"/>
        <v/>
      </c>
      <c r="DR449" s="14" t="str">
        <f t="shared" ca="1" si="9523"/>
        <v/>
      </c>
      <c r="DS449" s="14" t="str">
        <f t="shared" ca="1" si="9524"/>
        <v/>
      </c>
      <c r="DZ449" s="14" t="b">
        <f t="shared" ca="1" si="9525"/>
        <v>0</v>
      </c>
      <c r="EA449" s="14" t="str">
        <f t="shared" ca="1" si="9526"/>
        <v>Type of moderate sport activity 5 (q_112a_5a)</v>
      </c>
      <c r="EB449" s="14" t="str">
        <f t="shared" ca="1" si="9527"/>
        <v xml:space="preserve">Values must be numeric. </v>
      </c>
      <c r="EC449" s="14" t="str">
        <f t="shared" ca="1" si="9528"/>
        <v xml:space="preserve">Type of moderate sport activity 5 (q_112a_5a): Values must be numeric. </v>
      </c>
      <c r="ED449" s="14" t="str">
        <f t="shared" ca="1" si="9529"/>
        <v/>
      </c>
      <c r="EE449" s="14" t="str">
        <f t="shared" ca="1" si="9530"/>
        <v>Values must be numeric</v>
      </c>
      <c r="EF449" s="14" t="str">
        <f t="shared" ca="1" si="9531"/>
        <v/>
      </c>
      <c r="EG449" s="14" t="str">
        <f t="shared" ca="1" si="9532"/>
        <v/>
      </c>
      <c r="EM449" s="14" t="b">
        <f t="shared" ca="1" si="9533"/>
        <v>1</v>
      </c>
      <c r="EN449" s="14">
        <f t="shared" ca="1" si="9534"/>
        <v>423</v>
      </c>
      <c r="EO449" s="14" t="str">
        <f t="shared" ca="1" si="9535"/>
        <v>q_112a_5a</v>
      </c>
      <c r="EP449" s="14" t="str">
        <f t="shared" ca="1" si="9536"/>
        <v xml:space="preserve">Type of moderate sport activity 5 (q_112a_5a): Values must be numeric. </v>
      </c>
      <c r="EQ449" s="14" t="str">
        <f t="shared" ca="1" si="9537"/>
        <v/>
      </c>
    </row>
    <row r="450" spans="2:147" s="14" customFormat="1">
      <c r="B450" s="14" t="str">
        <f t="shared" ca="1" si="9467"/>
        <v/>
      </c>
      <c r="C450" s="14">
        <f t="shared" ca="1" si="9468"/>
        <v>424</v>
      </c>
      <c r="D450" s="14">
        <f t="shared" si="9469"/>
        <v>448</v>
      </c>
      <c r="E450" s="14" t="str">
        <f t="shared" ca="1" si="9470"/>
        <v>I</v>
      </c>
      <c r="F450" s="14" t="str">
        <f t="shared" ca="1" si="9471"/>
        <v>q_112a_5b</v>
      </c>
      <c r="G450" s="14" t="str">
        <f t="shared" ca="1" si="9472"/>
        <v>Type of other moderate sport activity 5</v>
      </c>
      <c r="H450" s="14" t="b">
        <f t="shared" ca="1" si="9473"/>
        <v>1</v>
      </c>
      <c r="I450" s="14" t="str">
        <f ca="1">IF($H450,ADDRESS(3,(D450+1)*2-1,4,,"["&amp;wew!$G$7&amp;"]"&amp;_sheetname_labels)&amp;":"&amp;ADDRESS(2+ster!$B$20,(D450+1)*2-1,4),"")</f>
        <v>[DBTemplate.xlsm]labels!AHM3:AHM725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474"/>
        <v>0</v>
      </c>
      <c r="N450" s="14">
        <f t="shared" ca="1" si="9475"/>
        <v>0</v>
      </c>
      <c r="O450" s="14" t="str">
        <f t="shared" ca="1" si="9476"/>
        <v>q_112a_5b</v>
      </c>
      <c r="P450" s="14" t="str">
        <f t="shared" ca="1" si="9477"/>
        <v>Type of other moderate sport activity 5</v>
      </c>
      <c r="Q450" s="14" t="str">
        <f ca="1">IF($BP450,ADDRESS(3,D450+1,4,,"["&amp;wew!$G$7&amp;"]"&amp;_sheetname_dataframe)&amp;":"&amp;ADDRESS(2+ster!$C$14,D450+1,4),"")</f>
        <v>[DBTemplate.xlsm]data_frame!QG3:QG3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478"/>
        <v>0</v>
      </c>
      <c r="AA450" s="12" t="str">
        <f t="shared" ca="1" si="9479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480"/>
        <v>1</v>
      </c>
      <c r="AE450" s="17" t="b">
        <f t="shared" ca="1" si="9481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482"/>
        <v/>
      </c>
      <c r="AH450" s="17" t="b">
        <f t="shared" ca="1" si="9483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484"/>
        <v/>
      </c>
      <c r="AK450" s="17" t="b">
        <f t="shared" ca="1" si="9485"/>
        <v>0</v>
      </c>
      <c r="AL450" s="17" t="b">
        <f t="shared" ca="1" si="9486"/>
        <v>0</v>
      </c>
      <c r="AM450" s="17" t="b">
        <f t="shared" ca="1" si="9487"/>
        <v>0</v>
      </c>
      <c r="AN450" s="17">
        <f t="shared" ca="1" si="9488"/>
        <v>0</v>
      </c>
      <c r="AO450" s="24" t="str">
        <f t="shared" ca="1" si="9489"/>
        <v/>
      </c>
      <c r="AP450" s="24" t="str">
        <f t="shared" ca="1" si="9490"/>
        <v/>
      </c>
      <c r="AQ450" s="17" t="b">
        <f t="shared" ca="1" si="9463"/>
        <v>0</v>
      </c>
      <c r="AR450" s="17" t="b">
        <f t="shared" ca="1" si="9491"/>
        <v>0</v>
      </c>
      <c r="AS450" s="17" t="b">
        <f t="shared" ca="1" si="9492"/>
        <v>0</v>
      </c>
      <c r="AT450" s="17" t="b">
        <f t="shared" ca="1" si="9493"/>
        <v>1</v>
      </c>
      <c r="AU450" s="17" t="b">
        <f t="shared" ca="1" si="9494"/>
        <v>0</v>
      </c>
      <c r="AV450" s="17" t="b">
        <f t="shared" ca="1" si="9495"/>
        <v>0</v>
      </c>
      <c r="AW450" s="17" t="b">
        <f t="shared" ca="1" si="9496"/>
        <v>0</v>
      </c>
      <c r="AX450" s="14" t="b">
        <f t="array" aca="1" ref="AX450" ca="1">IF(H450,N450&gt;0,"")</f>
        <v>0</v>
      </c>
      <c r="AY450" s="17" t="str">
        <f t="shared" ca="1" si="9497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498"/>
        <v>0</v>
      </c>
      <c r="BB450" s="17" t="b">
        <v>0</v>
      </c>
      <c r="BC450" s="17" t="str">
        <f t="shared" ca="1" si="9499"/>
        <v/>
      </c>
      <c r="BD450" s="17" t="str">
        <f t="shared" ca="1" si="9500"/>
        <v/>
      </c>
      <c r="BE450" s="17" t="b">
        <f t="shared" ca="1" si="9464"/>
        <v>0</v>
      </c>
      <c r="BF450" s="17" t="str">
        <f t="shared" ca="1" si="9465"/>
        <v/>
      </c>
      <c r="BG450" s="17" t="str">
        <f t="shared" ca="1" si="9501"/>
        <v/>
      </c>
      <c r="BH450" s="17" t="str">
        <f t="shared" ca="1" si="9502"/>
        <v/>
      </c>
      <c r="BI450" s="17" t="str">
        <f t="shared" ca="1" si="9503"/>
        <v/>
      </c>
      <c r="BJ450" s="17" t="b">
        <f t="shared" ca="1" si="9504"/>
        <v>0</v>
      </c>
      <c r="BK450" s="17" t="str">
        <f t="shared" ca="1" si="9466"/>
        <v/>
      </c>
      <c r="BL450" s="17" t="str">
        <f t="shared" ca="1" si="9505"/>
        <v/>
      </c>
      <c r="BM450" s="17" t="str">
        <f t="shared" ca="1" si="9506"/>
        <v>S</v>
      </c>
      <c r="BN450" s="17" t="str">
        <f t="shared" ca="1" si="9507"/>
        <v>S</v>
      </c>
      <c r="BO450" s="17" t="str">
        <f t="shared" ca="1" si="9508"/>
        <v>N</v>
      </c>
      <c r="BP450" s="14" t="b">
        <f t="shared" ca="1" si="9509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510"/>
        <v/>
      </c>
      <c r="DE450" s="14" t="str">
        <f t="shared" ca="1" si="9511"/>
        <v/>
      </c>
      <c r="DF450" s="14" t="str">
        <f t="shared" ca="1" si="9512"/>
        <v/>
      </c>
      <c r="DG450" s="14" t="str">
        <f t="shared" ca="1" si="9513"/>
        <v/>
      </c>
      <c r="DH450" s="14" t="str">
        <f t="shared" ca="1" si="9514"/>
        <v/>
      </c>
      <c r="DI450" s="14" t="str">
        <f t="shared" ca="1" si="9515"/>
        <v/>
      </c>
      <c r="DJ450" s="14" t="str">
        <f t="shared" ca="1" si="9516"/>
        <v/>
      </c>
      <c r="DK450" s="14" t="str">
        <f t="shared" ca="1" si="9517"/>
        <v/>
      </c>
      <c r="DL450" s="14" t="str">
        <f t="shared" ca="1" si="9518"/>
        <v/>
      </c>
      <c r="DM450" s="14" t="str">
        <f t="shared" ca="1" si="9519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520"/>
        <v/>
      </c>
      <c r="DP450" s="14" t="str">
        <f t="shared" ca="1" si="9521"/>
        <v/>
      </c>
      <c r="DQ450" s="14" t="str">
        <f t="shared" ca="1" si="9522"/>
        <v/>
      </c>
      <c r="DR450" s="14" t="str">
        <f t="shared" ca="1" si="9523"/>
        <v/>
      </c>
      <c r="DS450" s="14" t="str">
        <f t="shared" ca="1" si="9524"/>
        <v/>
      </c>
      <c r="DZ450" s="14" t="b">
        <f t="shared" ca="1" si="9525"/>
        <v>0</v>
      </c>
      <c r="EA450" s="14" t="str">
        <f t="shared" ca="1" si="9526"/>
        <v/>
      </c>
      <c r="EB450" s="14" t="str">
        <f t="shared" ca="1" si="9527"/>
        <v/>
      </c>
      <c r="EC450" s="14" t="str">
        <f t="shared" ca="1" si="9528"/>
        <v/>
      </c>
      <c r="ED450" s="14" t="str">
        <f t="shared" ca="1" si="9529"/>
        <v/>
      </c>
      <c r="EE450" s="14" t="str">
        <f t="shared" ca="1" si="9530"/>
        <v/>
      </c>
      <c r="EF450" s="14" t="str">
        <f t="shared" ca="1" si="9531"/>
        <v/>
      </c>
      <c r="EG450" s="14" t="str">
        <f t="shared" ca="1" si="9532"/>
        <v/>
      </c>
      <c r="EM450" s="14" t="b">
        <f t="shared" ca="1" si="9533"/>
        <v>0</v>
      </c>
      <c r="EN450" s="14" t="str">
        <f t="shared" ca="1" si="9534"/>
        <v/>
      </c>
      <c r="EO450" s="14" t="str">
        <f t="shared" ca="1" si="9535"/>
        <v/>
      </c>
      <c r="EP450" s="14" t="str">
        <f t="shared" ca="1" si="9536"/>
        <v/>
      </c>
      <c r="EQ450" s="14" t="str">
        <f t="shared" ca="1" si="9537"/>
        <v/>
      </c>
    </row>
    <row r="451" spans="2:147" s="14" customFormat="1">
      <c r="B451" s="14" t="str">
        <f t="shared" ca="1" si="9467"/>
        <v/>
      </c>
      <c r="C451" s="14">
        <f t="shared" ca="1" si="9468"/>
        <v>425</v>
      </c>
      <c r="D451" s="14">
        <f t="shared" si="9469"/>
        <v>449</v>
      </c>
      <c r="E451" s="14" t="str">
        <f t="shared" ca="1" si="9470"/>
        <v>I</v>
      </c>
      <c r="F451" s="14" t="str">
        <f t="shared" ca="1" si="9471"/>
        <v>q_112a_5c</v>
      </c>
      <c r="G451" s="14" t="str">
        <f t="shared" ca="1" si="9472"/>
        <v>How long moderate sport activity 5</v>
      </c>
      <c r="H451" s="14" t="b">
        <f t="shared" ca="1" si="9473"/>
        <v>1</v>
      </c>
      <c r="I451" s="14" t="str">
        <f ca="1">IF($H451,ADDRESS(3,(D451+1)*2-1,4,,"["&amp;wew!$G$7&amp;"]"&amp;_sheetname_labels)&amp;":"&amp;ADDRESS(2+ster!$B$20,(D451+1)*2-1,4),"")</f>
        <v>[DBTemplate.xlsm]labels!AHO3:AHO725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474"/>
        <v>0</v>
      </c>
      <c r="N451" s="14">
        <f t="shared" ca="1" si="9475"/>
        <v>0</v>
      </c>
      <c r="O451" s="14" t="str">
        <f t="shared" ca="1" si="9476"/>
        <v>q_112a_5c</v>
      </c>
      <c r="P451" s="14" t="str">
        <f t="shared" ca="1" si="9477"/>
        <v>How long moderate sport activity 5</v>
      </c>
      <c r="Q451" s="14" t="str">
        <f ca="1">IF($BP451,ADDRESS(3,D451+1,4,,"["&amp;wew!$G$7&amp;"]"&amp;_sheetname_dataframe)&amp;":"&amp;ADDRESS(2+ster!$C$14,D451+1,4),"")</f>
        <v>[DBTemplate.xlsm]data_frame!QH3:QH3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478"/>
        <v>0</v>
      </c>
      <c r="AA451" s="12">
        <f t="shared" ca="1" si="9479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480"/>
        <v>1</v>
      </c>
      <c r="AE451" s="17" t="b">
        <f t="shared" ca="1" si="9481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482"/>
        <v/>
      </c>
      <c r="AH451" s="17" t="b">
        <f t="shared" ca="1" si="9483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484"/>
        <v/>
      </c>
      <c r="AK451" s="17" t="b">
        <f t="shared" ca="1" si="9485"/>
        <v>0</v>
      </c>
      <c r="AL451" s="17" t="b">
        <f t="shared" ca="1" si="9486"/>
        <v>0</v>
      </c>
      <c r="AM451" s="17" t="b">
        <f t="shared" ca="1" si="9487"/>
        <v>0</v>
      </c>
      <c r="AN451" s="17">
        <f t="shared" ca="1" si="9488"/>
        <v>0</v>
      </c>
      <c r="AO451" s="24" t="str">
        <f t="shared" ca="1" si="9489"/>
        <v/>
      </c>
      <c r="AP451" s="24" t="str">
        <f t="shared" ca="1" si="9490"/>
        <v/>
      </c>
      <c r="AQ451" s="17" t="b">
        <f t="shared" ca="1" si="9463"/>
        <v>0</v>
      </c>
      <c r="AR451" s="17" t="b">
        <f t="shared" ca="1" si="9491"/>
        <v>0</v>
      </c>
      <c r="AS451" s="17" t="b">
        <f t="shared" ca="1" si="9492"/>
        <v>0</v>
      </c>
      <c r="AT451" s="17" t="b">
        <f t="shared" ca="1" si="9493"/>
        <v>0</v>
      </c>
      <c r="AU451" s="17" t="b">
        <f t="shared" ca="1" si="9494"/>
        <v>0</v>
      </c>
      <c r="AV451" s="17" t="b">
        <f t="shared" ca="1" si="9495"/>
        <v>0</v>
      </c>
      <c r="AW451" s="17" t="b">
        <f t="shared" ca="1" si="9496"/>
        <v>1</v>
      </c>
      <c r="AX451" s="14" t="b">
        <f t="array" aca="1" ref="AX451" ca="1">IF(H451,N451&gt;0,"")</f>
        <v>0</v>
      </c>
      <c r="AY451" s="17" t="str">
        <f t="shared" ca="1" si="9497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498"/>
        <v>1</v>
      </c>
      <c r="BB451" s="17" t="b">
        <v>0</v>
      </c>
      <c r="BC451" s="17" t="b">
        <f t="shared" ca="1" si="9499"/>
        <v>0</v>
      </c>
      <c r="BD451" s="17" t="b">
        <f t="shared" ca="1" si="9500"/>
        <v>0</v>
      </c>
      <c r="BE451" s="17" t="b">
        <f t="shared" ca="1" si="9464"/>
        <v>0</v>
      </c>
      <c r="BF451" s="17" t="b">
        <f t="shared" ca="1" si="9465"/>
        <v>0</v>
      </c>
      <c r="BG451" s="17" t="b">
        <f t="shared" ca="1" si="9501"/>
        <v>0</v>
      </c>
      <c r="BH451" s="17" t="b">
        <f t="shared" ca="1" si="9502"/>
        <v>0</v>
      </c>
      <c r="BI451" s="17">
        <f t="shared" ca="1" si="9503"/>
        <v>7</v>
      </c>
      <c r="BJ451" s="17" t="b">
        <f t="shared" ca="1" si="9504"/>
        <v>0</v>
      </c>
      <c r="BK451" s="17" t="str">
        <f t="shared" ca="1" si="9466"/>
        <v/>
      </c>
      <c r="BL451" s="17" t="str">
        <f t="shared" ca="1" si="9505"/>
        <v/>
      </c>
      <c r="BM451" s="17" t="str">
        <f t="shared" ca="1" si="9506"/>
        <v>0</v>
      </c>
      <c r="BN451" s="17" t="str">
        <f t="shared" ca="1" si="9507"/>
        <v>0</v>
      </c>
      <c r="BO451" s="17" t="str">
        <f t="shared" ca="1" si="9508"/>
        <v/>
      </c>
      <c r="BP451" s="14" t="b">
        <f t="shared" ca="1" si="9509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510"/>
        <v/>
      </c>
      <c r="DE451" s="14" t="str">
        <f t="shared" ca="1" si="9511"/>
        <v/>
      </c>
      <c r="DF451" s="14" t="str">
        <f t="shared" ca="1" si="9512"/>
        <v/>
      </c>
      <c r="DG451" s="14" t="str">
        <f t="shared" ca="1" si="9513"/>
        <v/>
      </c>
      <c r="DH451" s="14" t="str">
        <f t="shared" ca="1" si="9514"/>
        <v/>
      </c>
      <c r="DI451" s="14" t="str">
        <f t="shared" ca="1" si="9515"/>
        <v/>
      </c>
      <c r="DJ451" s="14" t="str">
        <f t="shared" ca="1" si="9516"/>
        <v/>
      </c>
      <c r="DK451" s="14" t="str">
        <f t="shared" ca="1" si="9517"/>
        <v/>
      </c>
      <c r="DL451" s="14" t="str">
        <f t="shared" ca="1" si="9518"/>
        <v/>
      </c>
      <c r="DM451" s="14" t="str">
        <f t="shared" ca="1" si="9519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520"/>
        <v/>
      </c>
      <c r="DP451" s="14" t="str">
        <f t="shared" ca="1" si="9521"/>
        <v/>
      </c>
      <c r="DQ451" s="14" t="str">
        <f t="shared" ca="1" si="9522"/>
        <v/>
      </c>
      <c r="DR451" s="14" t="str">
        <f t="shared" ca="1" si="9523"/>
        <v/>
      </c>
      <c r="DS451" s="14" t="str">
        <f t="shared" ca="1" si="9524"/>
        <v/>
      </c>
      <c r="DZ451" s="14" t="b">
        <f t="shared" ca="1" si="9525"/>
        <v>0</v>
      </c>
      <c r="EA451" s="14" t="str">
        <f t="shared" ca="1" si="9526"/>
        <v/>
      </c>
      <c r="EB451" s="14" t="str">
        <f t="shared" ca="1" si="9527"/>
        <v/>
      </c>
      <c r="EC451" s="14" t="str">
        <f t="shared" ca="1" si="9528"/>
        <v/>
      </c>
      <c r="ED451" s="14" t="str">
        <f t="shared" ca="1" si="9529"/>
        <v/>
      </c>
      <c r="EE451" s="14" t="str">
        <f t="shared" ca="1" si="9530"/>
        <v/>
      </c>
      <c r="EF451" s="14" t="str">
        <f t="shared" ca="1" si="9531"/>
        <v/>
      </c>
      <c r="EG451" s="14" t="str">
        <f t="shared" ca="1" si="9532"/>
        <v/>
      </c>
      <c r="EM451" s="14" t="b">
        <f t="shared" ca="1" si="9533"/>
        <v>0</v>
      </c>
      <c r="EN451" s="14" t="str">
        <f t="shared" ca="1" si="9534"/>
        <v/>
      </c>
      <c r="EO451" s="14" t="str">
        <f t="shared" ca="1" si="9535"/>
        <v/>
      </c>
      <c r="EP451" s="14" t="str">
        <f t="shared" ca="1" si="9536"/>
        <v/>
      </c>
      <c r="EQ451" s="14" t="str">
        <f t="shared" ca="1" si="9537"/>
        <v/>
      </c>
    </row>
    <row r="452" spans="2:147" s="14" customFormat="1">
      <c r="B452" s="14" t="str">
        <f t="shared" ca="1" si="9467"/>
        <v/>
      </c>
      <c r="C452" s="14">
        <f t="shared" ca="1" si="9468"/>
        <v>426</v>
      </c>
      <c r="D452" s="14">
        <f t="shared" si="9469"/>
        <v>450</v>
      </c>
      <c r="E452" s="14" t="str">
        <f t="shared" ca="1" si="9470"/>
        <v>N</v>
      </c>
      <c r="F452" s="14" t="str">
        <f t="shared" ca="1" si="9471"/>
        <v>q_112b_1a</v>
      </c>
      <c r="G452" s="14" t="str">
        <f t="shared" ca="1" si="9472"/>
        <v>Type of vigorous sport activity 1</v>
      </c>
      <c r="H452" s="14" t="b">
        <f t="shared" ca="1" si="9473"/>
        <v>1</v>
      </c>
      <c r="I452" s="14" t="str">
        <f ca="1">IF($H452,ADDRESS(3,(D452+1)*2-1,4,,"["&amp;wew!$G$7&amp;"]"&amp;_sheetname_labels)&amp;":"&amp;ADDRESS(2+ster!$B$20,(D452+1)*2-1,4),"")</f>
        <v>[DBTemplate.xlsm]labels!AHQ3:AHQ725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[DBTemplate.xlsm]labels!AHQ3:AHQ24</v>
      </c>
      <c r="L452" s="14" t="str">
        <f ca="1">IF($H452,IF($J452&gt;0,ADDRESS(3,(D452+1)*2,4,,"["&amp;wew!$G$7&amp;"]"&amp;_sheetname_labels)&amp;":"&amp;ADDRESS(2+J452,(D452+1)*2,4),""),"")</f>
        <v>[DBTemplate.xlsm]labels!AHR3:AHR24</v>
      </c>
      <c r="M452" s="14">
        <f t="shared" ca="1" si="9474"/>
        <v>0</v>
      </c>
      <c r="N452" s="14">
        <f t="shared" ca="1" si="9475"/>
        <v>22</v>
      </c>
      <c r="O452" s="14" t="str">
        <f t="shared" ca="1" si="9476"/>
        <v>q_112b_1a</v>
      </c>
      <c r="P452" s="14" t="str">
        <f t="shared" ca="1" si="9477"/>
        <v>Type of vigorous sport activity 1</v>
      </c>
      <c r="Q452" s="14" t="str">
        <f ca="1">IF($BP452,ADDRESS(3,D452+1,4,,"["&amp;wew!$G$7&amp;"]"&amp;_sheetname_dataframe)&amp;":"&amp;ADDRESS(2+ster!$C$14,D452+1,4),"")</f>
        <v>[DBTemplate.xlsm]data_frame!QI3:QI3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478"/>
        <v>0</v>
      </c>
      <c r="AA452" s="12" t="str">
        <f t="shared" ca="1" si="9479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480"/>
        <v>1</v>
      </c>
      <c r="AE452" s="17" t="b">
        <f t="shared" ca="1" si="9481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482"/>
        <v/>
      </c>
      <c r="AH452" s="17" t="b">
        <f t="shared" ca="1" si="9483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484"/>
        <v/>
      </c>
      <c r="AK452" s="17" t="b">
        <f t="shared" ca="1" si="9485"/>
        <v>0</v>
      </c>
      <c r="AL452" s="17" t="b">
        <f t="shared" ca="1" si="9486"/>
        <v>0</v>
      </c>
      <c r="AM452" s="17" t="b">
        <f t="shared" ca="1" si="9487"/>
        <v>0</v>
      </c>
      <c r="AN452" s="17">
        <f t="shared" ca="1" si="9488"/>
        <v>0</v>
      </c>
      <c r="AO452" s="24" t="str">
        <f t="shared" ca="1" si="9489"/>
        <v/>
      </c>
      <c r="AP452" s="24" t="str">
        <f t="shared" ca="1" si="9490"/>
        <v/>
      </c>
      <c r="AQ452" s="17" t="b">
        <f t="shared" ca="1" si="9463"/>
        <v>0</v>
      </c>
      <c r="AR452" s="17" t="b">
        <f t="shared" ca="1" si="9491"/>
        <v>0</v>
      </c>
      <c r="AS452" s="17" t="b">
        <f t="shared" ca="1" si="9492"/>
        <v>0</v>
      </c>
      <c r="AT452" s="17" t="b">
        <f t="shared" ca="1" si="9493"/>
        <v>0</v>
      </c>
      <c r="AU452" s="17" t="b">
        <f t="shared" ca="1" si="9494"/>
        <v>1</v>
      </c>
      <c r="AV452" s="17" t="b">
        <f t="shared" ca="1" si="9495"/>
        <v>0</v>
      </c>
      <c r="AW452" s="17" t="b">
        <f t="shared" ca="1" si="9496"/>
        <v>0</v>
      </c>
      <c r="AX452" s="14" t="b">
        <f t="array" aca="1" ref="AX452" ca="1">IF(H452,N452&gt;0,"")</f>
        <v>1</v>
      </c>
      <c r="AY452" s="17" t="str">
        <f t="shared" ca="1" si="9497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498"/>
        <v>1</v>
      </c>
      <c r="BB452" s="17" t="b">
        <v>0</v>
      </c>
      <c r="BC452" s="17" t="b">
        <f t="shared" ca="1" si="9499"/>
        <v>1</v>
      </c>
      <c r="BD452" s="17" t="b">
        <f t="shared" ca="1" si="9500"/>
        <v>0</v>
      </c>
      <c r="BE452" s="17" t="str">
        <f t="shared" ca="1" si="9464"/>
        <v/>
      </c>
      <c r="BF452" s="17" t="b">
        <f t="shared" ca="1" si="9465"/>
        <v>0</v>
      </c>
      <c r="BG452" s="17" t="b">
        <f t="shared" ca="1" si="9501"/>
        <v>0</v>
      </c>
      <c r="BH452" s="17" t="b">
        <f t="shared" ca="1" si="9502"/>
        <v>1</v>
      </c>
      <c r="BI452" s="17">
        <f t="shared" ca="1" si="9503"/>
        <v>2</v>
      </c>
      <c r="BJ452" s="17" t="b">
        <f t="shared" ca="1" si="9504"/>
        <v>0</v>
      </c>
      <c r="BK452" s="17" t="str">
        <f t="shared" ca="1" si="9466"/>
        <v/>
      </c>
      <c r="BL452" s="17" t="str">
        <f t="shared" ca="1" si="9505"/>
        <v/>
      </c>
      <c r="BM452" s="17" t="str">
        <f t="shared" ca="1" si="9506"/>
        <v>F</v>
      </c>
      <c r="BN452" s="17" t="str">
        <f t="shared" ca="1" si="9507"/>
        <v>F</v>
      </c>
      <c r="BO452" s="17" t="str">
        <f t="shared" ca="1" si="9508"/>
        <v>N</v>
      </c>
      <c r="BP452" s="14" t="b">
        <f t="shared" ca="1" si="9509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510"/>
        <v/>
      </c>
      <c r="DE452" s="14" t="str">
        <f t="shared" ca="1" si="9511"/>
        <v/>
      </c>
      <c r="DF452" s="14" t="str">
        <f t="shared" ca="1" si="9512"/>
        <v/>
      </c>
      <c r="DG452" s="14" t="str">
        <f t="shared" ca="1" si="9513"/>
        <v/>
      </c>
      <c r="DH452" s="14" t="str">
        <f t="shared" ca="1" si="9514"/>
        <v/>
      </c>
      <c r="DI452" s="14" t="str">
        <f t="shared" ca="1" si="9515"/>
        <v/>
      </c>
      <c r="DJ452" s="14" t="str">
        <f t="shared" ca="1" si="9516"/>
        <v/>
      </c>
      <c r="DK452" s="14" t="str">
        <f t="shared" ca="1" si="9517"/>
        <v/>
      </c>
      <c r="DL452" s="14" t="str">
        <f t="shared" ca="1" si="9518"/>
        <v/>
      </c>
      <c r="DM452" s="14" t="str">
        <f t="shared" ca="1" si="9519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520"/>
        <v/>
      </c>
      <c r="DP452" s="14" t="str">
        <f t="shared" ca="1" si="9521"/>
        <v/>
      </c>
      <c r="DQ452" s="14" t="str">
        <f t="shared" ca="1" si="9522"/>
        <v/>
      </c>
      <c r="DR452" s="14" t="str">
        <f t="shared" ca="1" si="9523"/>
        <v/>
      </c>
      <c r="DS452" s="14" t="str">
        <f t="shared" ca="1" si="9524"/>
        <v/>
      </c>
      <c r="DZ452" s="14" t="b">
        <f t="shared" ca="1" si="9525"/>
        <v>0</v>
      </c>
      <c r="EA452" s="14" t="str">
        <f t="shared" ca="1" si="9526"/>
        <v>Type of vigorous sport activity 1 (q_112b_1a)</v>
      </c>
      <c r="EB452" s="14" t="str">
        <f t="shared" ca="1" si="9527"/>
        <v xml:space="preserve">Values must be numeric. </v>
      </c>
      <c r="EC452" s="14" t="str">
        <f t="shared" ca="1" si="9528"/>
        <v xml:space="preserve">Type of vigorous sport activity 1 (q_112b_1a): Values must be numeric. </v>
      </c>
      <c r="ED452" s="14" t="str">
        <f t="shared" ca="1" si="9529"/>
        <v/>
      </c>
      <c r="EE452" s="14" t="str">
        <f t="shared" ca="1" si="9530"/>
        <v>Values must be numeric</v>
      </c>
      <c r="EF452" s="14" t="str">
        <f t="shared" ca="1" si="9531"/>
        <v/>
      </c>
      <c r="EG452" s="14" t="str">
        <f t="shared" ca="1" si="9532"/>
        <v/>
      </c>
      <c r="EM452" s="14" t="b">
        <f t="shared" ca="1" si="9533"/>
        <v>1</v>
      </c>
      <c r="EN452" s="14">
        <f t="shared" ca="1" si="9534"/>
        <v>426</v>
      </c>
      <c r="EO452" s="14" t="str">
        <f t="shared" ca="1" si="9535"/>
        <v>q_112b_1a</v>
      </c>
      <c r="EP452" s="14" t="str">
        <f t="shared" ca="1" si="9536"/>
        <v xml:space="preserve">Type of vigorous sport activity 1 (q_112b_1a): Values must be numeric. </v>
      </c>
      <c r="EQ452" s="14" t="str">
        <f t="shared" ca="1" si="9537"/>
        <v/>
      </c>
    </row>
    <row r="453" spans="2:147" s="14" customFormat="1">
      <c r="B453" s="14" t="str">
        <f t="shared" ca="1" si="9467"/>
        <v/>
      </c>
      <c r="C453" s="14">
        <f t="shared" ca="1" si="9468"/>
        <v>427</v>
      </c>
      <c r="D453" s="14">
        <f t="shared" si="9469"/>
        <v>451</v>
      </c>
      <c r="E453" s="14" t="str">
        <f t="shared" ca="1" si="9470"/>
        <v>I</v>
      </c>
      <c r="F453" s="14" t="str">
        <f t="shared" ca="1" si="9471"/>
        <v>q_112b_1b</v>
      </c>
      <c r="G453" s="14" t="str">
        <f t="shared" ca="1" si="9472"/>
        <v>Type of other vigorous sport activity 1</v>
      </c>
      <c r="H453" s="14" t="b">
        <f t="shared" ca="1" si="9473"/>
        <v>1</v>
      </c>
      <c r="I453" s="14" t="str">
        <f ca="1">IF($H453,ADDRESS(3,(D453+1)*2-1,4,,"["&amp;wew!$G$7&amp;"]"&amp;_sheetname_labels)&amp;":"&amp;ADDRESS(2+ster!$B$20,(D453+1)*2-1,4),"")</f>
        <v>[DBTemplate.xlsm]labels!AHS3:AHS725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474"/>
        <v>0</v>
      </c>
      <c r="N453" s="14">
        <f t="shared" ca="1" si="9475"/>
        <v>0</v>
      </c>
      <c r="O453" s="14" t="str">
        <f t="shared" ca="1" si="9476"/>
        <v>q_112b_1b</v>
      </c>
      <c r="P453" s="14" t="str">
        <f t="shared" ca="1" si="9477"/>
        <v>Type of other vigorous sport activity 1</v>
      </c>
      <c r="Q453" s="14" t="str">
        <f ca="1">IF($BP453,ADDRESS(3,D453+1,4,,"["&amp;wew!$G$7&amp;"]"&amp;_sheetname_dataframe)&amp;":"&amp;ADDRESS(2+ster!$C$14,D453+1,4),"")</f>
        <v>[DBTemplate.xlsm]data_frame!QJ3:QJ3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478"/>
        <v>0</v>
      </c>
      <c r="AA453" s="12">
        <f t="shared" ca="1" si="9479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480"/>
        <v>1</v>
      </c>
      <c r="AE453" s="17" t="b">
        <f t="shared" ca="1" si="9481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482"/>
        <v/>
      </c>
      <c r="AH453" s="17" t="b">
        <f t="shared" ca="1" si="9483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484"/>
        <v/>
      </c>
      <c r="AK453" s="17" t="b">
        <f t="shared" ca="1" si="9485"/>
        <v>0</v>
      </c>
      <c r="AL453" s="17" t="b">
        <f t="shared" ca="1" si="9486"/>
        <v>0</v>
      </c>
      <c r="AM453" s="17" t="b">
        <f t="shared" ca="1" si="9487"/>
        <v>0</v>
      </c>
      <c r="AN453" s="17">
        <f t="shared" ca="1" si="9488"/>
        <v>0</v>
      </c>
      <c r="AO453" s="24" t="str">
        <f t="shared" ca="1" si="9489"/>
        <v/>
      </c>
      <c r="AP453" s="24" t="str">
        <f t="shared" ca="1" si="9490"/>
        <v/>
      </c>
      <c r="AQ453" s="17" t="b">
        <f t="shared" ca="1" si="9463"/>
        <v>0</v>
      </c>
      <c r="AR453" s="17" t="b">
        <f t="shared" ca="1" si="9491"/>
        <v>0</v>
      </c>
      <c r="AS453" s="17" t="b">
        <f t="shared" ca="1" si="9492"/>
        <v>0</v>
      </c>
      <c r="AT453" s="17" t="b">
        <f t="shared" ca="1" si="9493"/>
        <v>1</v>
      </c>
      <c r="AU453" s="17" t="b">
        <f t="shared" ca="1" si="9494"/>
        <v>0</v>
      </c>
      <c r="AV453" s="17" t="b">
        <f t="shared" ca="1" si="9495"/>
        <v>0</v>
      </c>
      <c r="AW453" s="17" t="b">
        <f t="shared" ca="1" si="9496"/>
        <v>1</v>
      </c>
      <c r="AX453" s="14" t="b">
        <f t="array" aca="1" ref="AX453" ca="1">IF(H453,N453&gt;0,"")</f>
        <v>0</v>
      </c>
      <c r="AY453" s="17" t="str">
        <f t="shared" ca="1" si="9497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498"/>
        <v>0</v>
      </c>
      <c r="BB453" s="17" t="b">
        <v>0</v>
      </c>
      <c r="BC453" s="17" t="str">
        <f t="shared" ca="1" si="9499"/>
        <v/>
      </c>
      <c r="BD453" s="17" t="str">
        <f t="shared" ca="1" si="9500"/>
        <v/>
      </c>
      <c r="BE453" s="17" t="b">
        <f t="shared" ca="1" si="9464"/>
        <v>0</v>
      </c>
      <c r="BF453" s="17" t="str">
        <f t="shared" ca="1" si="9465"/>
        <v/>
      </c>
      <c r="BG453" s="17" t="str">
        <f t="shared" ca="1" si="9501"/>
        <v/>
      </c>
      <c r="BH453" s="17" t="str">
        <f t="shared" ca="1" si="9502"/>
        <v/>
      </c>
      <c r="BI453" s="17" t="str">
        <f t="shared" ca="1" si="9503"/>
        <v/>
      </c>
      <c r="BJ453" s="17" t="b">
        <f t="shared" ca="1" si="9504"/>
        <v>0</v>
      </c>
      <c r="BK453" s="17" t="str">
        <f t="shared" ca="1" si="9466"/>
        <v/>
      </c>
      <c r="BL453" s="17" t="str">
        <f t="shared" ca="1" si="9505"/>
        <v/>
      </c>
      <c r="BM453" s="17" t="str">
        <f t="shared" ca="1" si="9506"/>
        <v>S</v>
      </c>
      <c r="BN453" s="17" t="str">
        <f t="shared" ca="1" si="9507"/>
        <v>S</v>
      </c>
      <c r="BO453" s="17" t="str">
        <f t="shared" ca="1" si="9508"/>
        <v>N</v>
      </c>
      <c r="BP453" s="14" t="b">
        <f t="shared" ca="1" si="9509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510"/>
        <v/>
      </c>
      <c r="DE453" s="14" t="str">
        <f t="shared" ca="1" si="9511"/>
        <v/>
      </c>
      <c r="DF453" s="14" t="str">
        <f t="shared" ca="1" si="9512"/>
        <v/>
      </c>
      <c r="DG453" s="14" t="str">
        <f t="shared" ca="1" si="9513"/>
        <v/>
      </c>
      <c r="DH453" s="14" t="str">
        <f t="shared" ca="1" si="9514"/>
        <v/>
      </c>
      <c r="DI453" s="14" t="str">
        <f t="shared" ca="1" si="9515"/>
        <v/>
      </c>
      <c r="DJ453" s="14" t="str">
        <f t="shared" ca="1" si="9516"/>
        <v/>
      </c>
      <c r="DK453" s="14" t="str">
        <f t="shared" ca="1" si="9517"/>
        <v/>
      </c>
      <c r="DL453" s="14" t="str">
        <f t="shared" ca="1" si="9518"/>
        <v/>
      </c>
      <c r="DM453" s="14" t="str">
        <f t="shared" ca="1" si="9519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520"/>
        <v/>
      </c>
      <c r="DP453" s="14" t="str">
        <f t="shared" ca="1" si="9521"/>
        <v/>
      </c>
      <c r="DQ453" s="14" t="str">
        <f t="shared" ca="1" si="9522"/>
        <v/>
      </c>
      <c r="DR453" s="14" t="str">
        <f t="shared" ca="1" si="9523"/>
        <v/>
      </c>
      <c r="DS453" s="14" t="str">
        <f t="shared" ca="1" si="9524"/>
        <v/>
      </c>
      <c r="DZ453" s="14" t="b">
        <f t="shared" ca="1" si="9525"/>
        <v>0</v>
      </c>
      <c r="EA453" s="14" t="str">
        <f t="shared" ca="1" si="9526"/>
        <v/>
      </c>
      <c r="EB453" s="14" t="str">
        <f t="shared" ca="1" si="9527"/>
        <v/>
      </c>
      <c r="EC453" s="14" t="str">
        <f t="shared" ca="1" si="9528"/>
        <v/>
      </c>
      <c r="ED453" s="14" t="str">
        <f t="shared" ca="1" si="9529"/>
        <v/>
      </c>
      <c r="EE453" s="14" t="str">
        <f t="shared" ca="1" si="9530"/>
        <v/>
      </c>
      <c r="EF453" s="14" t="str">
        <f t="shared" ca="1" si="9531"/>
        <v/>
      </c>
      <c r="EG453" s="14" t="str">
        <f t="shared" ca="1" si="9532"/>
        <v/>
      </c>
      <c r="EM453" s="14" t="b">
        <f t="shared" ca="1" si="9533"/>
        <v>0</v>
      </c>
      <c r="EN453" s="14" t="str">
        <f t="shared" ca="1" si="9534"/>
        <v/>
      </c>
      <c r="EO453" s="14" t="str">
        <f t="shared" ca="1" si="9535"/>
        <v/>
      </c>
      <c r="EP453" s="14" t="str">
        <f t="shared" ca="1" si="9536"/>
        <v/>
      </c>
      <c r="EQ453" s="14" t="str">
        <f t="shared" ca="1" si="9537"/>
        <v/>
      </c>
    </row>
    <row r="454" spans="2:147" s="14" customFormat="1">
      <c r="B454" s="14" t="str">
        <f t="shared" ca="1" si="9467"/>
        <v/>
      </c>
      <c r="C454" s="14">
        <f t="shared" ca="1" si="9468"/>
        <v>428</v>
      </c>
      <c r="D454" s="14">
        <f t="shared" si="9469"/>
        <v>452</v>
      </c>
      <c r="E454" s="14" t="str">
        <f t="shared" ca="1" si="9470"/>
        <v>I</v>
      </c>
      <c r="F454" s="14" t="str">
        <f t="shared" ca="1" si="9471"/>
        <v>q_112b_1c</v>
      </c>
      <c r="G454" s="14" t="str">
        <f t="shared" ca="1" si="9472"/>
        <v>How long vigorous sport activity 1</v>
      </c>
      <c r="H454" s="14" t="b">
        <f t="shared" ca="1" si="9473"/>
        <v>1</v>
      </c>
      <c r="I454" s="14" t="str">
        <f ca="1">IF($H454,ADDRESS(3,(D454+1)*2-1,4,,"["&amp;wew!$G$7&amp;"]"&amp;_sheetname_labels)&amp;":"&amp;ADDRESS(2+ster!$B$20,(D454+1)*2-1,4),"")</f>
        <v>[DBTemplate.xlsm]labels!AHU3:AHU725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474"/>
        <v>0</v>
      </c>
      <c r="N454" s="14">
        <f t="shared" ca="1" si="9475"/>
        <v>0</v>
      </c>
      <c r="O454" s="14" t="str">
        <f t="shared" ca="1" si="9476"/>
        <v>q_112b_1c</v>
      </c>
      <c r="P454" s="14" t="str">
        <f t="shared" ca="1" si="9477"/>
        <v>How long vigorous sport activity 1</v>
      </c>
      <c r="Q454" s="14" t="str">
        <f ca="1">IF($BP454,ADDRESS(3,D454+1,4,,"["&amp;wew!$G$7&amp;"]"&amp;_sheetname_dataframe)&amp;":"&amp;ADDRESS(2+ster!$C$14,D454+1,4),"")</f>
        <v>[DBTemplate.xlsm]data_frame!QK3:QK3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478"/>
        <v>0</v>
      </c>
      <c r="AA454" s="12" t="str">
        <f t="shared" ca="1" si="9479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480"/>
        <v>1</v>
      </c>
      <c r="AE454" s="17" t="b">
        <f t="shared" ca="1" si="9481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482"/>
        <v/>
      </c>
      <c r="AH454" s="17" t="b">
        <f t="shared" ca="1" si="9483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484"/>
        <v/>
      </c>
      <c r="AK454" s="17" t="b">
        <f t="shared" ca="1" si="9485"/>
        <v>0</v>
      </c>
      <c r="AL454" s="17" t="b">
        <f t="shared" ca="1" si="9486"/>
        <v>0</v>
      </c>
      <c r="AM454" s="17" t="b">
        <f t="shared" ca="1" si="9487"/>
        <v>1</v>
      </c>
      <c r="AN454" s="17">
        <f t="shared" ca="1" si="9488"/>
        <v>0</v>
      </c>
      <c r="AO454" s="24" t="str">
        <f t="shared" ca="1" si="9489"/>
        <v/>
      </c>
      <c r="AP454" s="24" t="str">
        <f t="shared" ca="1" si="9490"/>
        <v/>
      </c>
      <c r="AQ454" s="17" t="b">
        <f t="shared" ca="1" si="9463"/>
        <v>0</v>
      </c>
      <c r="AR454" s="17" t="b">
        <f t="shared" ca="1" si="9491"/>
        <v>0</v>
      </c>
      <c r="AS454" s="17" t="b">
        <f t="shared" ca="1" si="9492"/>
        <v>0</v>
      </c>
      <c r="AT454" s="17" t="b">
        <f t="shared" ca="1" si="9493"/>
        <v>0</v>
      </c>
      <c r="AU454" s="17" t="b">
        <f t="shared" ca="1" si="9494"/>
        <v>1</v>
      </c>
      <c r="AV454" s="17" t="b">
        <f t="shared" ca="1" si="9495"/>
        <v>0</v>
      </c>
      <c r="AW454" s="17" t="b">
        <f t="shared" ca="1" si="9496"/>
        <v>0</v>
      </c>
      <c r="AX454" s="14" t="b">
        <f t="array" aca="1" ref="AX454" ca="1">IF(H454,N454&gt;0,"")</f>
        <v>0</v>
      </c>
      <c r="AY454" s="17" t="str">
        <f t="shared" ca="1" si="9497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498"/>
        <v>0</v>
      </c>
      <c r="BB454" s="17" t="b">
        <v>0</v>
      </c>
      <c r="BC454" s="17" t="str">
        <f t="shared" ca="1" si="9499"/>
        <v/>
      </c>
      <c r="BD454" s="17" t="str">
        <f t="shared" ca="1" si="9500"/>
        <v/>
      </c>
      <c r="BE454" s="17" t="b">
        <f t="shared" ca="1" si="9464"/>
        <v>0</v>
      </c>
      <c r="BF454" s="17" t="str">
        <f t="shared" ca="1" si="9465"/>
        <v/>
      </c>
      <c r="BG454" s="17" t="str">
        <f t="shared" ca="1" si="9501"/>
        <v/>
      </c>
      <c r="BH454" s="17" t="str">
        <f t="shared" ca="1" si="9502"/>
        <v/>
      </c>
      <c r="BI454" s="17" t="str">
        <f t="shared" ca="1" si="9503"/>
        <v/>
      </c>
      <c r="BJ454" s="17" t="b">
        <f t="shared" ca="1" si="9504"/>
        <v>0</v>
      </c>
      <c r="BK454" s="17" t="b">
        <f t="shared" ca="1" si="9466"/>
        <v>1</v>
      </c>
      <c r="BL454" s="17" t="b">
        <f t="shared" ca="1" si="9505"/>
        <v>0</v>
      </c>
      <c r="BM454" s="17" t="str">
        <f t="shared" ca="1" si="9506"/>
        <v>I</v>
      </c>
      <c r="BN454" s="17" t="str">
        <f t="shared" ca="1" si="9507"/>
        <v>I</v>
      </c>
      <c r="BO454" s="17" t="str">
        <f t="shared" ca="1" si="9508"/>
        <v>I</v>
      </c>
      <c r="BP454" s="14" t="b">
        <f t="shared" ca="1" si="9509"/>
        <v>1</v>
      </c>
      <c r="BQ454" s="35"/>
      <c r="BU454" s="14" t="s">
        <v>387</v>
      </c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510"/>
        <v/>
      </c>
      <c r="DE454" s="14" t="str">
        <f t="shared" ca="1" si="9511"/>
        <v/>
      </c>
      <c r="DF454" s="14" t="str">
        <f t="shared" ca="1" si="9512"/>
        <v/>
      </c>
      <c r="DG454" s="14" t="str">
        <f t="shared" ca="1" si="9513"/>
        <v/>
      </c>
      <c r="DH454" s="14" t="str">
        <f t="shared" ca="1" si="9514"/>
        <v/>
      </c>
      <c r="DI454" s="14" t="str">
        <f t="shared" ca="1" si="9515"/>
        <v/>
      </c>
      <c r="DJ454" s="14" t="str">
        <f t="shared" ca="1" si="9516"/>
        <v/>
      </c>
      <c r="DK454" s="14" t="str">
        <f t="shared" ca="1" si="9517"/>
        <v/>
      </c>
      <c r="DL454" s="14" t="str">
        <f t="shared" ca="1" si="9518"/>
        <v/>
      </c>
      <c r="DM454" s="14" t="str">
        <f t="shared" ca="1" si="9519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520"/>
        <v/>
      </c>
      <c r="DP454" s="14" t="str">
        <f t="shared" ca="1" si="9521"/>
        <v/>
      </c>
      <c r="DQ454" s="14" t="str">
        <f t="shared" ca="1" si="9522"/>
        <v/>
      </c>
      <c r="DR454" s="14" t="str">
        <f t="shared" ca="1" si="9523"/>
        <v/>
      </c>
      <c r="DS454" s="14" t="str">
        <f t="shared" ca="1" si="9524"/>
        <v/>
      </c>
      <c r="DZ454" s="14" t="b">
        <f t="shared" ca="1" si="9525"/>
        <v>0</v>
      </c>
      <c r="EA454" s="14" t="str">
        <f t="shared" ca="1" si="9526"/>
        <v>How long vigorous sport activity 1 (q_112b_1c)</v>
      </c>
      <c r="EB454" s="14" t="str">
        <f t="shared" ca="1" si="9527"/>
        <v xml:space="preserve">Values must be numeric. </v>
      </c>
      <c r="EC454" s="14" t="str">
        <f t="shared" ca="1" si="9528"/>
        <v xml:space="preserve">How long vigorous sport activity 1 (q_112b_1c): Values must be numeric. </v>
      </c>
      <c r="ED454" s="14" t="str">
        <f t="shared" ca="1" si="9529"/>
        <v/>
      </c>
      <c r="EE454" s="14" t="str">
        <f t="shared" ca="1" si="9530"/>
        <v>Values must be numeric</v>
      </c>
      <c r="EF454" s="14" t="str">
        <f t="shared" ca="1" si="9531"/>
        <v/>
      </c>
      <c r="EG454" s="14" t="str">
        <f t="shared" ca="1" si="9532"/>
        <v/>
      </c>
      <c r="EM454" s="14" t="b">
        <f t="shared" ca="1" si="9533"/>
        <v>1</v>
      </c>
      <c r="EN454" s="14">
        <f t="shared" ca="1" si="9534"/>
        <v>428</v>
      </c>
      <c r="EO454" s="14" t="str">
        <f t="shared" ca="1" si="9535"/>
        <v>q_112b_1c</v>
      </c>
      <c r="EP454" s="14" t="str">
        <f t="shared" ca="1" si="9536"/>
        <v xml:space="preserve">How long vigorous sport activity 1 (q_112b_1c): Values must be numeric. </v>
      </c>
      <c r="EQ454" s="14" t="str">
        <f t="shared" ca="1" si="9537"/>
        <v/>
      </c>
    </row>
    <row r="455" spans="2:147" s="14" customFormat="1">
      <c r="B455" s="14" t="str">
        <f t="shared" ca="1" si="9467"/>
        <v/>
      </c>
      <c r="C455" s="14">
        <f t="shared" ca="1" si="9468"/>
        <v>429</v>
      </c>
      <c r="D455" s="14">
        <f t="shared" si="9469"/>
        <v>453</v>
      </c>
      <c r="E455" s="14" t="str">
        <f t="shared" ca="1" si="9470"/>
        <v>N</v>
      </c>
      <c r="F455" s="14" t="str">
        <f t="shared" ca="1" si="9471"/>
        <v>q_112b_2a</v>
      </c>
      <c r="G455" s="14" t="str">
        <f t="shared" ca="1" si="9472"/>
        <v>Type of vigorous sport activity 2</v>
      </c>
      <c r="H455" s="14" t="b">
        <f t="shared" ca="1" si="9473"/>
        <v>1</v>
      </c>
      <c r="I455" s="14" t="str">
        <f ca="1">IF($H455,ADDRESS(3,(D455+1)*2-1,4,,"["&amp;wew!$G$7&amp;"]"&amp;_sheetname_labels)&amp;":"&amp;ADDRESS(2+ster!$B$20,(D455+1)*2-1,4),"")</f>
        <v>[DBTemplate.xlsm]labels!AHW3:AHW725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[DBTemplate.xlsm]labels!AHW3:AHW24</v>
      </c>
      <c r="L455" s="14" t="str">
        <f ca="1">IF($H455,IF($J455&gt;0,ADDRESS(3,(D455+1)*2,4,,"["&amp;wew!$G$7&amp;"]"&amp;_sheetname_labels)&amp;":"&amp;ADDRESS(2+J455,(D455+1)*2,4),""),"")</f>
        <v>[DBTemplate.xlsm]labels!AHX3:AHX24</v>
      </c>
      <c r="M455" s="14">
        <f t="shared" ca="1" si="9474"/>
        <v>0</v>
      </c>
      <c r="N455" s="14">
        <f t="shared" ca="1" si="9475"/>
        <v>22</v>
      </c>
      <c r="O455" s="14" t="str">
        <f t="shared" ca="1" si="9476"/>
        <v>q_112b_2a</v>
      </c>
      <c r="P455" s="14" t="str">
        <f t="shared" ca="1" si="9477"/>
        <v>Type of vigorous sport activity 2</v>
      </c>
      <c r="Q455" s="14" t="str">
        <f ca="1">IF($BP455,ADDRESS(3,D455+1,4,,"["&amp;wew!$G$7&amp;"]"&amp;_sheetname_dataframe)&amp;":"&amp;ADDRESS(2+ster!$C$14,D455+1,4),"")</f>
        <v>[DBTemplate.xlsm]data_frame!QL3:QL3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478"/>
        <v>0</v>
      </c>
      <c r="AA455" s="12">
        <f t="shared" ca="1" si="9479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480"/>
        <v>1</v>
      </c>
      <c r="AE455" s="17" t="b">
        <f t="shared" ca="1" si="9481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482"/>
        <v/>
      </c>
      <c r="AH455" s="17" t="b">
        <f t="shared" ca="1" si="9483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484"/>
        <v/>
      </c>
      <c r="AK455" s="17" t="b">
        <f t="shared" ca="1" si="9485"/>
        <v>0</v>
      </c>
      <c r="AL455" s="17" t="b">
        <f t="shared" ca="1" si="9486"/>
        <v>0</v>
      </c>
      <c r="AM455" s="17" t="b">
        <f t="shared" ca="1" si="9487"/>
        <v>0</v>
      </c>
      <c r="AN455" s="17">
        <f t="shared" ca="1" si="9488"/>
        <v>0</v>
      </c>
      <c r="AO455" s="24" t="str">
        <f t="shared" ca="1" si="9489"/>
        <v/>
      </c>
      <c r="AP455" s="24" t="str">
        <f t="shared" ca="1" si="9490"/>
        <v/>
      </c>
      <c r="AQ455" s="17" t="b">
        <f t="shared" ca="1" si="9463"/>
        <v>0</v>
      </c>
      <c r="AR455" s="17" t="b">
        <f t="shared" ca="1" si="9491"/>
        <v>0</v>
      </c>
      <c r="AS455" s="17" t="b">
        <f t="shared" ca="1" si="9492"/>
        <v>0</v>
      </c>
      <c r="AT455" s="17" t="b">
        <f t="shared" ca="1" si="9493"/>
        <v>0</v>
      </c>
      <c r="AU455" s="17" t="b">
        <f t="shared" ca="1" si="9494"/>
        <v>1</v>
      </c>
      <c r="AV455" s="17" t="b">
        <f t="shared" ca="1" si="9495"/>
        <v>0</v>
      </c>
      <c r="AW455" s="17" t="b">
        <f t="shared" ca="1" si="9496"/>
        <v>1</v>
      </c>
      <c r="AX455" s="14" t="b">
        <f t="array" aca="1" ref="AX455" ca="1">IF(H455,N455&gt;0,"")</f>
        <v>1</v>
      </c>
      <c r="AY455" s="17" t="str">
        <f t="shared" ca="1" si="9497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498"/>
        <v>1</v>
      </c>
      <c r="BB455" s="17" t="b">
        <v>0</v>
      </c>
      <c r="BC455" s="17" t="b">
        <f t="shared" ca="1" si="9499"/>
        <v>1</v>
      </c>
      <c r="BD455" s="17" t="b">
        <f t="shared" ca="1" si="9500"/>
        <v>0</v>
      </c>
      <c r="BE455" s="17" t="str">
        <f t="shared" ca="1" si="9464"/>
        <v/>
      </c>
      <c r="BF455" s="17" t="b">
        <f t="shared" ca="1" si="9465"/>
        <v>0</v>
      </c>
      <c r="BG455" s="17" t="b">
        <f t="shared" ca="1" si="9501"/>
        <v>0</v>
      </c>
      <c r="BH455" s="17" t="b">
        <f t="shared" ca="1" si="9502"/>
        <v>1</v>
      </c>
      <c r="BI455" s="17">
        <f t="shared" ca="1" si="9503"/>
        <v>2</v>
      </c>
      <c r="BJ455" s="17" t="b">
        <f t="shared" ca="1" si="9504"/>
        <v>0</v>
      </c>
      <c r="BK455" s="17" t="str">
        <f t="shared" ca="1" si="9466"/>
        <v/>
      </c>
      <c r="BL455" s="17" t="str">
        <f t="shared" ca="1" si="9505"/>
        <v/>
      </c>
      <c r="BM455" s="17" t="str">
        <f t="shared" ca="1" si="9506"/>
        <v>F</v>
      </c>
      <c r="BN455" s="17" t="str">
        <f t="shared" ca="1" si="9507"/>
        <v>F</v>
      </c>
      <c r="BO455" s="17" t="str">
        <f t="shared" ca="1" si="9508"/>
        <v>N</v>
      </c>
      <c r="BP455" s="14" t="b">
        <f t="shared" ca="1" si="9509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510"/>
        <v/>
      </c>
      <c r="DE455" s="14" t="str">
        <f t="shared" ca="1" si="9511"/>
        <v/>
      </c>
      <c r="DF455" s="14" t="str">
        <f t="shared" ca="1" si="9512"/>
        <v/>
      </c>
      <c r="DG455" s="14" t="str">
        <f t="shared" ca="1" si="9513"/>
        <v/>
      </c>
      <c r="DH455" s="14" t="str">
        <f t="shared" ca="1" si="9514"/>
        <v/>
      </c>
      <c r="DI455" s="14" t="str">
        <f t="shared" ca="1" si="9515"/>
        <v/>
      </c>
      <c r="DJ455" s="14" t="str">
        <f t="shared" ca="1" si="9516"/>
        <v/>
      </c>
      <c r="DK455" s="14" t="str">
        <f t="shared" ca="1" si="9517"/>
        <v/>
      </c>
      <c r="DL455" s="14" t="str">
        <f t="shared" ca="1" si="9518"/>
        <v/>
      </c>
      <c r="DM455" s="14" t="str">
        <f t="shared" ca="1" si="9519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520"/>
        <v/>
      </c>
      <c r="DP455" s="14" t="str">
        <f t="shared" ca="1" si="9521"/>
        <v/>
      </c>
      <c r="DQ455" s="14" t="str">
        <f t="shared" ca="1" si="9522"/>
        <v/>
      </c>
      <c r="DR455" s="14" t="str">
        <f t="shared" ca="1" si="9523"/>
        <v/>
      </c>
      <c r="DS455" s="14" t="str">
        <f t="shared" ca="1" si="9524"/>
        <v/>
      </c>
      <c r="DZ455" s="14" t="b">
        <f t="shared" ca="1" si="9525"/>
        <v>0</v>
      </c>
      <c r="EA455" s="14" t="str">
        <f t="shared" ca="1" si="9526"/>
        <v>Type of vigorous sport activity 2 (q_112b_2a)</v>
      </c>
      <c r="EB455" s="14" t="str">
        <f t="shared" ca="1" si="9527"/>
        <v xml:space="preserve">Values must be numeric. </v>
      </c>
      <c r="EC455" s="14" t="str">
        <f t="shared" ca="1" si="9528"/>
        <v xml:space="preserve">Type of vigorous sport activity 2 (q_112b_2a): Values must be numeric. </v>
      </c>
      <c r="ED455" s="14" t="str">
        <f t="shared" ca="1" si="9529"/>
        <v/>
      </c>
      <c r="EE455" s="14" t="str">
        <f t="shared" ca="1" si="9530"/>
        <v>Values must be numeric</v>
      </c>
      <c r="EF455" s="14" t="str">
        <f t="shared" ca="1" si="9531"/>
        <v/>
      </c>
      <c r="EG455" s="14" t="str">
        <f t="shared" ca="1" si="9532"/>
        <v/>
      </c>
      <c r="EM455" s="14" t="b">
        <f t="shared" ca="1" si="9533"/>
        <v>1</v>
      </c>
      <c r="EN455" s="14">
        <f t="shared" ca="1" si="9534"/>
        <v>429</v>
      </c>
      <c r="EO455" s="14" t="str">
        <f t="shared" ca="1" si="9535"/>
        <v>q_112b_2a</v>
      </c>
      <c r="EP455" s="14" t="str">
        <f t="shared" ca="1" si="9536"/>
        <v xml:space="preserve">Type of vigorous sport activity 2 (q_112b_2a): Values must be numeric. </v>
      </c>
      <c r="EQ455" s="14" t="str">
        <f t="shared" ca="1" si="9537"/>
        <v/>
      </c>
    </row>
    <row r="456" spans="2:147" s="14" customFormat="1">
      <c r="B456" s="14" t="str">
        <f t="shared" ca="1" si="9467"/>
        <v/>
      </c>
      <c r="C456" s="14">
        <f t="shared" ca="1" si="9468"/>
        <v>430</v>
      </c>
      <c r="D456" s="14">
        <f t="shared" si="9469"/>
        <v>454</v>
      </c>
      <c r="E456" s="14" t="str">
        <f t="shared" ca="1" si="9470"/>
        <v>I</v>
      </c>
      <c r="F456" s="14" t="str">
        <f t="shared" ca="1" si="9471"/>
        <v>q_112b_2b</v>
      </c>
      <c r="G456" s="14" t="str">
        <f t="shared" ca="1" si="9472"/>
        <v>Type of other vigorous sport activity 2</v>
      </c>
      <c r="H456" s="14" t="b">
        <f t="shared" ca="1" si="9473"/>
        <v>1</v>
      </c>
      <c r="I456" s="14" t="str">
        <f ca="1">IF($H456,ADDRESS(3,(D456+1)*2-1,4,,"["&amp;wew!$G$7&amp;"]"&amp;_sheetname_labels)&amp;":"&amp;ADDRESS(2+ster!$B$20,(D456+1)*2-1,4),"")</f>
        <v>[DBTemplate.xlsm]labels!AHY3:AHY725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474"/>
        <v>0</v>
      </c>
      <c r="N456" s="14">
        <f t="shared" ca="1" si="9475"/>
        <v>0</v>
      </c>
      <c r="O456" s="14" t="str">
        <f t="shared" ca="1" si="9476"/>
        <v>q_112b_2b</v>
      </c>
      <c r="P456" s="14" t="str">
        <f t="shared" ca="1" si="9477"/>
        <v>Type of other vigorous sport activity 2</v>
      </c>
      <c r="Q456" s="14" t="str">
        <f ca="1">IF($BP456,ADDRESS(3,D456+1,4,,"["&amp;wew!$G$7&amp;"]"&amp;_sheetname_dataframe)&amp;":"&amp;ADDRESS(2+ster!$C$14,D456+1,4),"")</f>
        <v>[DBTemplate.xlsm]data_frame!QM3:QM3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478"/>
        <v>0</v>
      </c>
      <c r="AA456" s="12" t="str">
        <f t="shared" ca="1" si="9479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480"/>
        <v>1</v>
      </c>
      <c r="AE456" s="17" t="b">
        <f t="shared" ca="1" si="9481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482"/>
        <v/>
      </c>
      <c r="AH456" s="17" t="b">
        <f t="shared" ca="1" si="9483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484"/>
        <v/>
      </c>
      <c r="AK456" s="17" t="b">
        <f t="shared" ca="1" si="9485"/>
        <v>0</v>
      </c>
      <c r="AL456" s="17" t="b">
        <f t="shared" ca="1" si="9486"/>
        <v>0</v>
      </c>
      <c r="AM456" s="17" t="b">
        <f t="shared" ca="1" si="9487"/>
        <v>0</v>
      </c>
      <c r="AN456" s="17">
        <f t="shared" ca="1" si="9488"/>
        <v>0</v>
      </c>
      <c r="AO456" s="24" t="str">
        <f t="shared" ca="1" si="9489"/>
        <v/>
      </c>
      <c r="AP456" s="24" t="str">
        <f t="shared" ca="1" si="9490"/>
        <v/>
      </c>
      <c r="AQ456" s="17" t="b">
        <f t="shared" ca="1" si="9463"/>
        <v>0</v>
      </c>
      <c r="AR456" s="17" t="b">
        <f t="shared" ca="1" si="9491"/>
        <v>0</v>
      </c>
      <c r="AS456" s="17" t="b">
        <f t="shared" ca="1" si="9492"/>
        <v>0</v>
      </c>
      <c r="AT456" s="17" t="b">
        <f t="shared" ca="1" si="9493"/>
        <v>1</v>
      </c>
      <c r="AU456" s="17" t="b">
        <f t="shared" ca="1" si="9494"/>
        <v>0</v>
      </c>
      <c r="AV456" s="17" t="b">
        <f t="shared" ca="1" si="9495"/>
        <v>0</v>
      </c>
      <c r="AW456" s="17" t="b">
        <f t="shared" ca="1" si="9496"/>
        <v>0</v>
      </c>
      <c r="AX456" s="14" t="b">
        <f t="array" aca="1" ref="AX456" ca="1">IF(H456,N456&gt;0,"")</f>
        <v>0</v>
      </c>
      <c r="AY456" s="17" t="str">
        <f t="shared" ca="1" si="9497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498"/>
        <v>0</v>
      </c>
      <c r="BB456" s="17" t="b">
        <v>0</v>
      </c>
      <c r="BC456" s="17" t="str">
        <f t="shared" ca="1" si="9499"/>
        <v/>
      </c>
      <c r="BD456" s="17" t="str">
        <f t="shared" ca="1" si="9500"/>
        <v/>
      </c>
      <c r="BE456" s="17" t="b">
        <f t="shared" ca="1" si="9464"/>
        <v>0</v>
      </c>
      <c r="BF456" s="17" t="str">
        <f t="shared" ca="1" si="9465"/>
        <v/>
      </c>
      <c r="BG456" s="17" t="str">
        <f t="shared" ca="1" si="9501"/>
        <v/>
      </c>
      <c r="BH456" s="17" t="str">
        <f t="shared" ca="1" si="9502"/>
        <v/>
      </c>
      <c r="BI456" s="17" t="str">
        <f t="shared" ca="1" si="9503"/>
        <v/>
      </c>
      <c r="BJ456" s="17" t="b">
        <f t="shared" ca="1" si="9504"/>
        <v>0</v>
      </c>
      <c r="BK456" s="17" t="str">
        <f t="shared" ca="1" si="9466"/>
        <v/>
      </c>
      <c r="BL456" s="17" t="str">
        <f t="shared" ca="1" si="9505"/>
        <v/>
      </c>
      <c r="BM456" s="17" t="str">
        <f t="shared" ca="1" si="9506"/>
        <v>S</v>
      </c>
      <c r="BN456" s="17" t="str">
        <f t="shared" ca="1" si="9507"/>
        <v>S</v>
      </c>
      <c r="BO456" s="17" t="str">
        <f t="shared" ca="1" si="9508"/>
        <v>N</v>
      </c>
      <c r="BP456" s="14" t="b">
        <f t="shared" ca="1" si="9509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510"/>
        <v/>
      </c>
      <c r="DE456" s="14" t="str">
        <f t="shared" ca="1" si="9511"/>
        <v/>
      </c>
      <c r="DF456" s="14" t="str">
        <f t="shared" ca="1" si="9512"/>
        <v/>
      </c>
      <c r="DG456" s="14" t="str">
        <f t="shared" ca="1" si="9513"/>
        <v/>
      </c>
      <c r="DH456" s="14" t="str">
        <f t="shared" ca="1" si="9514"/>
        <v/>
      </c>
      <c r="DI456" s="14" t="str">
        <f t="shared" ca="1" si="9515"/>
        <v/>
      </c>
      <c r="DJ456" s="14" t="str">
        <f t="shared" ca="1" si="9516"/>
        <v/>
      </c>
      <c r="DK456" s="14" t="str">
        <f t="shared" ca="1" si="9517"/>
        <v/>
      </c>
      <c r="DL456" s="14" t="str">
        <f t="shared" ca="1" si="9518"/>
        <v/>
      </c>
      <c r="DM456" s="14" t="str">
        <f t="shared" ca="1" si="9519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520"/>
        <v/>
      </c>
      <c r="DP456" s="14" t="str">
        <f t="shared" ca="1" si="9521"/>
        <v/>
      </c>
      <c r="DQ456" s="14" t="str">
        <f t="shared" ca="1" si="9522"/>
        <v/>
      </c>
      <c r="DR456" s="14" t="str">
        <f t="shared" ca="1" si="9523"/>
        <v/>
      </c>
      <c r="DS456" s="14" t="str">
        <f t="shared" ca="1" si="9524"/>
        <v/>
      </c>
      <c r="DZ456" s="14" t="b">
        <f t="shared" ca="1" si="9525"/>
        <v>0</v>
      </c>
      <c r="EA456" s="14" t="str">
        <f t="shared" ca="1" si="9526"/>
        <v/>
      </c>
      <c r="EB456" s="14" t="str">
        <f t="shared" ca="1" si="9527"/>
        <v/>
      </c>
      <c r="EC456" s="14" t="str">
        <f t="shared" ca="1" si="9528"/>
        <v/>
      </c>
      <c r="ED456" s="14" t="str">
        <f t="shared" ca="1" si="9529"/>
        <v/>
      </c>
      <c r="EE456" s="14" t="str">
        <f t="shared" ca="1" si="9530"/>
        <v/>
      </c>
      <c r="EF456" s="14" t="str">
        <f t="shared" ca="1" si="9531"/>
        <v/>
      </c>
      <c r="EG456" s="14" t="str">
        <f t="shared" ca="1" si="9532"/>
        <v/>
      </c>
      <c r="EM456" s="14" t="b">
        <f t="shared" ca="1" si="9533"/>
        <v>0</v>
      </c>
      <c r="EN456" s="14" t="str">
        <f t="shared" ca="1" si="9534"/>
        <v/>
      </c>
      <c r="EO456" s="14" t="str">
        <f t="shared" ca="1" si="9535"/>
        <v/>
      </c>
      <c r="EP456" s="14" t="str">
        <f t="shared" ca="1" si="9536"/>
        <v/>
      </c>
      <c r="EQ456" s="14" t="str">
        <f t="shared" ca="1" si="9537"/>
        <v/>
      </c>
    </row>
    <row r="457" spans="2:147" s="14" customFormat="1">
      <c r="B457" s="14" t="str">
        <f t="shared" ca="1" si="9467"/>
        <v/>
      </c>
      <c r="C457" s="14">
        <f t="shared" ca="1" si="9468"/>
        <v>431</v>
      </c>
      <c r="D457" s="14">
        <f t="shared" si="9469"/>
        <v>455</v>
      </c>
      <c r="E457" s="14" t="str">
        <f t="shared" ca="1" si="9470"/>
        <v>I</v>
      </c>
      <c r="F457" s="14" t="str">
        <f t="shared" ca="1" si="9471"/>
        <v>q_112b_2c</v>
      </c>
      <c r="G457" s="14" t="str">
        <f t="shared" ca="1" si="9472"/>
        <v>How long vigorous sport activity 2</v>
      </c>
      <c r="H457" s="14" t="b">
        <f t="shared" ca="1" si="9473"/>
        <v>1</v>
      </c>
      <c r="I457" s="14" t="str">
        <f ca="1">IF($H457,ADDRESS(3,(D457+1)*2-1,4,,"["&amp;wew!$G$7&amp;"]"&amp;_sheetname_labels)&amp;":"&amp;ADDRESS(2+ster!$B$20,(D457+1)*2-1,4),"")</f>
        <v>[DBTemplate.xlsm]labels!AIA3:AIA725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474"/>
        <v>0</v>
      </c>
      <c r="N457" s="14">
        <f t="shared" ca="1" si="9475"/>
        <v>0</v>
      </c>
      <c r="O457" s="14" t="str">
        <f t="shared" ca="1" si="9476"/>
        <v>q_112b_2c</v>
      </c>
      <c r="P457" s="14" t="str">
        <f t="shared" ca="1" si="9477"/>
        <v>How long vigorous sport activity 2</v>
      </c>
      <c r="Q457" s="14" t="str">
        <f ca="1">IF($BP457,ADDRESS(3,D457+1,4,,"["&amp;wew!$G$7&amp;"]"&amp;_sheetname_dataframe)&amp;":"&amp;ADDRESS(2+ster!$C$14,D457+1,4),"")</f>
        <v>[DBTemplate.xlsm]data_frame!QN3:QN3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478"/>
        <v>0</v>
      </c>
      <c r="AA457" s="12">
        <f t="shared" ca="1" si="9479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480"/>
        <v>1</v>
      </c>
      <c r="AE457" s="17" t="b">
        <f t="shared" ca="1" si="9481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482"/>
        <v/>
      </c>
      <c r="AH457" s="17" t="b">
        <f t="shared" ca="1" si="9483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484"/>
        <v/>
      </c>
      <c r="AK457" s="17" t="b">
        <f t="shared" ca="1" si="9485"/>
        <v>0</v>
      </c>
      <c r="AL457" s="17" t="b">
        <f t="shared" ca="1" si="9486"/>
        <v>0</v>
      </c>
      <c r="AM457" s="17" t="b">
        <f t="shared" ca="1" si="9487"/>
        <v>0</v>
      </c>
      <c r="AN457" s="17">
        <f t="shared" ca="1" si="9488"/>
        <v>0</v>
      </c>
      <c r="AO457" s="24" t="str">
        <f t="shared" ca="1" si="9489"/>
        <v/>
      </c>
      <c r="AP457" s="24" t="str">
        <f t="shared" ca="1" si="9490"/>
        <v/>
      </c>
      <c r="AQ457" s="17" t="b">
        <f t="shared" ref="AQ457:AQ520" ca="1" si="9609">IF(H457,IF(CA457&lt;&gt;"",AND(CA457&lt;&gt;0,CA457&lt;&gt;FALSE),FALSE),"")</f>
        <v>0</v>
      </c>
      <c r="AR457" s="17" t="b">
        <f t="shared" ca="1" si="9491"/>
        <v>0</v>
      </c>
      <c r="AS457" s="17" t="b">
        <f t="shared" ca="1" si="9492"/>
        <v>0</v>
      </c>
      <c r="AT457" s="17" t="b">
        <f t="shared" ca="1" si="9493"/>
        <v>0</v>
      </c>
      <c r="AU457" s="17" t="b">
        <f t="shared" ca="1" si="9494"/>
        <v>0</v>
      </c>
      <c r="AV457" s="17" t="b">
        <f t="shared" ca="1" si="9495"/>
        <v>0</v>
      </c>
      <c r="AW457" s="17" t="b">
        <f t="shared" ca="1" si="9496"/>
        <v>1</v>
      </c>
      <c r="AX457" s="14" t="b">
        <f t="array" aca="1" ref="AX457" ca="1">IF(H457,N457&gt;0,"")</f>
        <v>0</v>
      </c>
      <c r="AY457" s="17" t="str">
        <f t="shared" ca="1" si="9497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498"/>
        <v>1</v>
      </c>
      <c r="BB457" s="17" t="b">
        <v>0</v>
      </c>
      <c r="BC457" s="17" t="b">
        <f t="shared" ca="1" si="9499"/>
        <v>0</v>
      </c>
      <c r="BD457" s="17" t="b">
        <f t="shared" ca="1" si="9500"/>
        <v>0</v>
      </c>
      <c r="BE457" s="17" t="b">
        <f t="shared" ref="BE457:BE520" ca="1" si="9610">IF(BA457,IF(AND(AW457,NOT(BB457),NOT(BC457),NOT(BD457)),AND(Z457=0,AC457=0,IF(CA457="",TRUE,CA457&lt;&gt;FALSE),FALSE),""))</f>
        <v>0</v>
      </c>
      <c r="BF457" s="17" t="b">
        <f t="shared" ref="BF457:BF520" ca="1" si="9611">IF(BA457,IF(AND(AW457,NOT(BB457),NOT(BC457),NOT(BD457)),AND(Z457=0,OR(AC457&gt;0, IF(CA457="",FALSE,CA457=FALSE))),FALSE),"")</f>
        <v>0</v>
      </c>
      <c r="BG457" s="17" t="b">
        <f t="shared" ca="1" si="9501"/>
        <v>0</v>
      </c>
      <c r="BH457" s="17" t="b">
        <f t="shared" ca="1" si="9502"/>
        <v>0</v>
      </c>
      <c r="BI457" s="17">
        <f t="shared" ca="1" si="9503"/>
        <v>7</v>
      </c>
      <c r="BJ457" s="17" t="b">
        <f t="shared" ca="1" si="9504"/>
        <v>0</v>
      </c>
      <c r="BK457" s="17" t="str">
        <f t="shared" ref="BK457:BK520" ca="1" si="9612">IF(H457,IF(AND(NOT(BA457),AU457),AND(AC457=0,IF(CA457="",TRUE,CA457)),""),"")</f>
        <v/>
      </c>
      <c r="BL457" s="17" t="str">
        <f t="shared" ca="1" si="9505"/>
        <v/>
      </c>
      <c r="BM457" s="17" t="str">
        <f t="shared" ca="1" si="9506"/>
        <v>0</v>
      </c>
      <c r="BN457" s="17" t="str">
        <f t="shared" ca="1" si="9507"/>
        <v>0</v>
      </c>
      <c r="BO457" s="17" t="str">
        <f t="shared" ca="1" si="9508"/>
        <v/>
      </c>
      <c r="BP457" s="14" t="b">
        <f t="shared" ca="1" si="9509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510"/>
        <v/>
      </c>
      <c r="DE457" s="14" t="str">
        <f t="shared" ca="1" si="9511"/>
        <v/>
      </c>
      <c r="DF457" s="14" t="str">
        <f t="shared" ca="1" si="9512"/>
        <v/>
      </c>
      <c r="DG457" s="14" t="str">
        <f t="shared" ca="1" si="9513"/>
        <v/>
      </c>
      <c r="DH457" s="14" t="str">
        <f t="shared" ca="1" si="9514"/>
        <v/>
      </c>
      <c r="DI457" s="14" t="str">
        <f t="shared" ca="1" si="9515"/>
        <v/>
      </c>
      <c r="DJ457" s="14" t="str">
        <f t="shared" ca="1" si="9516"/>
        <v/>
      </c>
      <c r="DK457" s="14" t="str">
        <f t="shared" ca="1" si="9517"/>
        <v/>
      </c>
      <c r="DL457" s="14" t="str">
        <f t="shared" ca="1" si="9518"/>
        <v/>
      </c>
      <c r="DM457" s="14" t="str">
        <f t="shared" ca="1" si="9519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520"/>
        <v/>
      </c>
      <c r="DP457" s="14" t="str">
        <f t="shared" ca="1" si="9521"/>
        <v/>
      </c>
      <c r="DQ457" s="14" t="str">
        <f t="shared" ca="1" si="9522"/>
        <v/>
      </c>
      <c r="DR457" s="14" t="str">
        <f t="shared" ca="1" si="9523"/>
        <v/>
      </c>
      <c r="DS457" s="14" t="str">
        <f t="shared" ca="1" si="9524"/>
        <v/>
      </c>
      <c r="DZ457" s="14" t="b">
        <f t="shared" ca="1" si="9525"/>
        <v>0</v>
      </c>
      <c r="EA457" s="14" t="str">
        <f t="shared" ca="1" si="9526"/>
        <v/>
      </c>
      <c r="EB457" s="14" t="str">
        <f t="shared" ca="1" si="9527"/>
        <v/>
      </c>
      <c r="EC457" s="14" t="str">
        <f t="shared" ca="1" si="9528"/>
        <v/>
      </c>
      <c r="ED457" s="14" t="str">
        <f t="shared" ca="1" si="9529"/>
        <v/>
      </c>
      <c r="EE457" s="14" t="str">
        <f t="shared" ca="1" si="9530"/>
        <v/>
      </c>
      <c r="EF457" s="14" t="str">
        <f t="shared" ca="1" si="9531"/>
        <v/>
      </c>
      <c r="EG457" s="14" t="str">
        <f t="shared" ca="1" si="9532"/>
        <v/>
      </c>
      <c r="EM457" s="14" t="b">
        <f t="shared" ca="1" si="9533"/>
        <v>0</v>
      </c>
      <c r="EN457" s="14" t="str">
        <f t="shared" ca="1" si="9534"/>
        <v/>
      </c>
      <c r="EO457" s="14" t="str">
        <f t="shared" ca="1" si="9535"/>
        <v/>
      </c>
      <c r="EP457" s="14" t="str">
        <f t="shared" ca="1" si="9536"/>
        <v/>
      </c>
      <c r="EQ457" s="14" t="str">
        <f t="shared" ca="1" si="9537"/>
        <v/>
      </c>
    </row>
    <row r="458" spans="2:147" s="14" customFormat="1">
      <c r="B458" s="14" t="str">
        <f t="shared" ca="1" si="9467"/>
        <v/>
      </c>
      <c r="C458" s="14">
        <f t="shared" ca="1" si="9468"/>
        <v>432</v>
      </c>
      <c r="D458" s="14">
        <f t="shared" si="9469"/>
        <v>456</v>
      </c>
      <c r="E458" s="14" t="str">
        <f t="shared" ca="1" si="9470"/>
        <v>N</v>
      </c>
      <c r="F458" s="14" t="str">
        <f t="shared" ca="1" si="9471"/>
        <v>q_112b_3a</v>
      </c>
      <c r="G458" s="14" t="str">
        <f t="shared" ca="1" si="9472"/>
        <v>Type of vigorous sport activity 3</v>
      </c>
      <c r="H458" s="14" t="b">
        <f t="shared" ca="1" si="9473"/>
        <v>1</v>
      </c>
      <c r="I458" s="14" t="str">
        <f ca="1">IF($H458,ADDRESS(3,(D458+1)*2-1,4,,"["&amp;wew!$G$7&amp;"]"&amp;_sheetname_labels)&amp;":"&amp;ADDRESS(2+ster!$B$20,(D458+1)*2-1,4),"")</f>
        <v>[DBTemplate.xlsm]labels!AIC3:AIC725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[DBTemplate.xlsm]labels!AIC3:AIC24</v>
      </c>
      <c r="L458" s="14" t="str">
        <f ca="1">IF($H458,IF($J458&gt;0,ADDRESS(3,(D458+1)*2,4,,"["&amp;wew!$G$7&amp;"]"&amp;_sheetname_labels)&amp;":"&amp;ADDRESS(2+J458,(D458+1)*2,4),""),"")</f>
        <v>[DBTemplate.xlsm]labels!AID3:AID24</v>
      </c>
      <c r="M458" s="14">
        <f t="shared" ca="1" si="9474"/>
        <v>0</v>
      </c>
      <c r="N458" s="14">
        <f t="shared" ca="1" si="9475"/>
        <v>22</v>
      </c>
      <c r="O458" s="14" t="str">
        <f t="shared" ca="1" si="9476"/>
        <v>q_112b_3a</v>
      </c>
      <c r="P458" s="14" t="str">
        <f t="shared" ca="1" si="9477"/>
        <v>Type of vigorous sport activity 3</v>
      </c>
      <c r="Q458" s="14" t="str">
        <f ca="1">IF($BP458,ADDRESS(3,D458+1,4,,"["&amp;wew!$G$7&amp;"]"&amp;_sheetname_dataframe)&amp;":"&amp;ADDRESS(2+ster!$C$14,D458+1,4),"")</f>
        <v>[DBTemplate.xlsm]data_frame!QO3:QO3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478"/>
        <v>0</v>
      </c>
      <c r="AA458" s="12" t="str">
        <f t="shared" ca="1" si="9479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480"/>
        <v>1</v>
      </c>
      <c r="AE458" s="17" t="b">
        <f t="shared" ca="1" si="9481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482"/>
        <v/>
      </c>
      <c r="AH458" s="17" t="b">
        <f t="shared" ca="1" si="9483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484"/>
        <v/>
      </c>
      <c r="AK458" s="17" t="b">
        <f t="shared" ca="1" si="9485"/>
        <v>0</v>
      </c>
      <c r="AL458" s="17" t="b">
        <f t="shared" ca="1" si="9486"/>
        <v>0</v>
      </c>
      <c r="AM458" s="17" t="b">
        <f t="shared" ca="1" si="9487"/>
        <v>0</v>
      </c>
      <c r="AN458" s="17">
        <f t="shared" ca="1" si="9488"/>
        <v>0</v>
      </c>
      <c r="AO458" s="24" t="str">
        <f t="shared" ca="1" si="9489"/>
        <v/>
      </c>
      <c r="AP458" s="24" t="str">
        <f t="shared" ca="1" si="9490"/>
        <v/>
      </c>
      <c r="AQ458" s="17" t="b">
        <f t="shared" ca="1" si="9609"/>
        <v>0</v>
      </c>
      <c r="AR458" s="17" t="b">
        <f t="shared" ca="1" si="9491"/>
        <v>0</v>
      </c>
      <c r="AS458" s="17" t="b">
        <f t="shared" ca="1" si="9492"/>
        <v>0</v>
      </c>
      <c r="AT458" s="17" t="b">
        <f t="shared" ca="1" si="9493"/>
        <v>0</v>
      </c>
      <c r="AU458" s="17" t="b">
        <f t="shared" ca="1" si="9494"/>
        <v>1</v>
      </c>
      <c r="AV458" s="17" t="b">
        <f t="shared" ca="1" si="9495"/>
        <v>0</v>
      </c>
      <c r="AW458" s="17" t="b">
        <f t="shared" ca="1" si="9496"/>
        <v>0</v>
      </c>
      <c r="AX458" s="14" t="b">
        <f t="array" aca="1" ref="AX458" ca="1">IF(H458,N458&gt;0,"")</f>
        <v>1</v>
      </c>
      <c r="AY458" s="17" t="str">
        <f t="shared" ca="1" si="9497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498"/>
        <v>1</v>
      </c>
      <c r="BB458" s="17" t="b">
        <v>0</v>
      </c>
      <c r="BC458" s="17" t="b">
        <f t="shared" ca="1" si="9499"/>
        <v>1</v>
      </c>
      <c r="BD458" s="17" t="b">
        <f t="shared" ca="1" si="9500"/>
        <v>0</v>
      </c>
      <c r="BE458" s="17" t="str">
        <f t="shared" ca="1" si="9610"/>
        <v/>
      </c>
      <c r="BF458" s="17" t="b">
        <f t="shared" ca="1" si="9611"/>
        <v>0</v>
      </c>
      <c r="BG458" s="17" t="b">
        <f t="shared" ca="1" si="9501"/>
        <v>0</v>
      </c>
      <c r="BH458" s="17" t="b">
        <f t="shared" ca="1" si="9502"/>
        <v>1</v>
      </c>
      <c r="BI458" s="17">
        <f t="shared" ca="1" si="9503"/>
        <v>2</v>
      </c>
      <c r="BJ458" s="17" t="b">
        <f t="shared" ca="1" si="9504"/>
        <v>0</v>
      </c>
      <c r="BK458" s="17" t="str">
        <f t="shared" ca="1" si="9612"/>
        <v/>
      </c>
      <c r="BL458" s="17" t="str">
        <f t="shared" ca="1" si="9505"/>
        <v/>
      </c>
      <c r="BM458" s="17" t="str">
        <f t="shared" ca="1" si="9506"/>
        <v>F</v>
      </c>
      <c r="BN458" s="17" t="str">
        <f t="shared" ca="1" si="9507"/>
        <v>F</v>
      </c>
      <c r="BO458" s="17" t="str">
        <f t="shared" ca="1" si="9508"/>
        <v>N</v>
      </c>
      <c r="BP458" s="14" t="b">
        <f t="shared" ca="1" si="9509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510"/>
        <v/>
      </c>
      <c r="DE458" s="14" t="str">
        <f t="shared" ca="1" si="9511"/>
        <v/>
      </c>
      <c r="DF458" s="14" t="str">
        <f t="shared" ca="1" si="9512"/>
        <v/>
      </c>
      <c r="DG458" s="14" t="str">
        <f t="shared" ca="1" si="9513"/>
        <v/>
      </c>
      <c r="DH458" s="14" t="str">
        <f t="shared" ca="1" si="9514"/>
        <v/>
      </c>
      <c r="DI458" s="14" t="str">
        <f t="shared" ca="1" si="9515"/>
        <v/>
      </c>
      <c r="DJ458" s="14" t="str">
        <f t="shared" ca="1" si="9516"/>
        <v/>
      </c>
      <c r="DK458" s="14" t="str">
        <f t="shared" ca="1" si="9517"/>
        <v/>
      </c>
      <c r="DL458" s="14" t="str">
        <f t="shared" ca="1" si="9518"/>
        <v/>
      </c>
      <c r="DM458" s="14" t="str">
        <f t="shared" ca="1" si="9519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520"/>
        <v/>
      </c>
      <c r="DP458" s="14" t="str">
        <f t="shared" ca="1" si="9521"/>
        <v/>
      </c>
      <c r="DQ458" s="14" t="str">
        <f t="shared" ca="1" si="9522"/>
        <v/>
      </c>
      <c r="DR458" s="14" t="str">
        <f t="shared" ca="1" si="9523"/>
        <v/>
      </c>
      <c r="DS458" s="14" t="str">
        <f t="shared" ca="1" si="9524"/>
        <v/>
      </c>
      <c r="DZ458" s="14" t="b">
        <f t="shared" ca="1" si="9525"/>
        <v>0</v>
      </c>
      <c r="EA458" s="14" t="str">
        <f t="shared" ca="1" si="9526"/>
        <v>Type of vigorous sport activity 3 (q_112b_3a)</v>
      </c>
      <c r="EB458" s="14" t="str">
        <f t="shared" ca="1" si="9527"/>
        <v xml:space="preserve">Values must be numeric. </v>
      </c>
      <c r="EC458" s="14" t="str">
        <f t="shared" ca="1" si="9528"/>
        <v xml:space="preserve">Type of vigorous sport activity 3 (q_112b_3a): Values must be numeric. </v>
      </c>
      <c r="ED458" s="14" t="str">
        <f t="shared" ca="1" si="9529"/>
        <v/>
      </c>
      <c r="EE458" s="14" t="str">
        <f t="shared" ca="1" si="9530"/>
        <v>Values must be numeric</v>
      </c>
      <c r="EF458" s="14" t="str">
        <f t="shared" ca="1" si="9531"/>
        <v/>
      </c>
      <c r="EG458" s="14" t="str">
        <f t="shared" ca="1" si="9532"/>
        <v/>
      </c>
      <c r="EM458" s="14" t="b">
        <f t="shared" ca="1" si="9533"/>
        <v>1</v>
      </c>
      <c r="EN458" s="14">
        <f t="shared" ca="1" si="9534"/>
        <v>432</v>
      </c>
      <c r="EO458" s="14" t="str">
        <f t="shared" ca="1" si="9535"/>
        <v>q_112b_3a</v>
      </c>
      <c r="EP458" s="14" t="str">
        <f t="shared" ca="1" si="9536"/>
        <v xml:space="preserve">Type of vigorous sport activity 3 (q_112b_3a): Values must be numeric. </v>
      </c>
      <c r="EQ458" s="14" t="str">
        <f t="shared" ca="1" si="9537"/>
        <v/>
      </c>
    </row>
    <row r="459" spans="2:147" s="14" customFormat="1">
      <c r="B459" s="14" t="str">
        <f t="shared" ca="1" si="9467"/>
        <v/>
      </c>
      <c r="C459" s="14">
        <f t="shared" ca="1" si="9468"/>
        <v>433</v>
      </c>
      <c r="D459" s="14">
        <f t="shared" si="9469"/>
        <v>457</v>
      </c>
      <c r="E459" s="14" t="str">
        <f t="shared" ca="1" si="9470"/>
        <v>I</v>
      </c>
      <c r="F459" s="14" t="str">
        <f t="shared" ca="1" si="9471"/>
        <v>q_112b_3b</v>
      </c>
      <c r="G459" s="14" t="str">
        <f t="shared" ca="1" si="9472"/>
        <v>Type of other vigorous sport activity 3</v>
      </c>
      <c r="H459" s="14" t="b">
        <f t="shared" ca="1" si="9473"/>
        <v>1</v>
      </c>
      <c r="I459" s="14" t="str">
        <f ca="1">IF($H459,ADDRESS(3,(D459+1)*2-1,4,,"["&amp;wew!$G$7&amp;"]"&amp;_sheetname_labels)&amp;":"&amp;ADDRESS(2+ster!$B$20,(D459+1)*2-1,4),"")</f>
        <v>[DBTemplate.xlsm]labels!AIE3:AIE725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474"/>
        <v>0</v>
      </c>
      <c r="N459" s="14">
        <f t="shared" ca="1" si="9475"/>
        <v>0</v>
      </c>
      <c r="O459" s="14" t="str">
        <f t="shared" ca="1" si="9476"/>
        <v>q_112b_3b</v>
      </c>
      <c r="P459" s="14" t="str">
        <f t="shared" ca="1" si="9477"/>
        <v>Type of other vigorous sport activity 3</v>
      </c>
      <c r="Q459" s="14" t="str">
        <f ca="1">IF($BP459,ADDRESS(3,D459+1,4,,"["&amp;wew!$G$7&amp;"]"&amp;_sheetname_dataframe)&amp;":"&amp;ADDRESS(2+ster!$C$14,D459+1,4),"")</f>
        <v>[DBTemplate.xlsm]data_frame!QP3:QP3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478"/>
        <v>0</v>
      </c>
      <c r="AA459" s="12">
        <f t="shared" ca="1" si="9479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480"/>
        <v>1</v>
      </c>
      <c r="AE459" s="17" t="b">
        <f t="shared" ca="1" si="9481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482"/>
        <v/>
      </c>
      <c r="AH459" s="17" t="b">
        <f t="shared" ca="1" si="9483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484"/>
        <v/>
      </c>
      <c r="AK459" s="17" t="b">
        <f t="shared" ca="1" si="9485"/>
        <v>0</v>
      </c>
      <c r="AL459" s="17" t="b">
        <f t="shared" ca="1" si="9486"/>
        <v>0</v>
      </c>
      <c r="AM459" s="17" t="b">
        <f t="shared" ca="1" si="9487"/>
        <v>0</v>
      </c>
      <c r="AN459" s="17">
        <f t="shared" ca="1" si="9488"/>
        <v>0</v>
      </c>
      <c r="AO459" s="24" t="str">
        <f t="shared" ca="1" si="9489"/>
        <v/>
      </c>
      <c r="AP459" s="24" t="str">
        <f t="shared" ca="1" si="9490"/>
        <v/>
      </c>
      <c r="AQ459" s="17" t="b">
        <f t="shared" ca="1" si="9609"/>
        <v>0</v>
      </c>
      <c r="AR459" s="17" t="b">
        <f t="shared" ca="1" si="9491"/>
        <v>0</v>
      </c>
      <c r="AS459" s="17" t="b">
        <f t="shared" ca="1" si="9492"/>
        <v>0</v>
      </c>
      <c r="AT459" s="17" t="b">
        <f t="shared" ca="1" si="9493"/>
        <v>1</v>
      </c>
      <c r="AU459" s="17" t="b">
        <f t="shared" ca="1" si="9494"/>
        <v>0</v>
      </c>
      <c r="AV459" s="17" t="b">
        <f t="shared" ca="1" si="9495"/>
        <v>0</v>
      </c>
      <c r="AW459" s="17" t="b">
        <f t="shared" ca="1" si="9496"/>
        <v>1</v>
      </c>
      <c r="AX459" s="14" t="b">
        <f t="array" aca="1" ref="AX459" ca="1">IF(H459,N459&gt;0,"")</f>
        <v>0</v>
      </c>
      <c r="AY459" s="17" t="str">
        <f t="shared" ca="1" si="9497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498"/>
        <v>0</v>
      </c>
      <c r="BB459" s="17" t="b">
        <v>0</v>
      </c>
      <c r="BC459" s="17" t="str">
        <f t="shared" ca="1" si="9499"/>
        <v/>
      </c>
      <c r="BD459" s="17" t="str">
        <f t="shared" ca="1" si="9500"/>
        <v/>
      </c>
      <c r="BE459" s="17" t="b">
        <f t="shared" ca="1" si="9610"/>
        <v>0</v>
      </c>
      <c r="BF459" s="17" t="str">
        <f t="shared" ca="1" si="9611"/>
        <v/>
      </c>
      <c r="BG459" s="17" t="str">
        <f t="shared" ca="1" si="9501"/>
        <v/>
      </c>
      <c r="BH459" s="17" t="str">
        <f t="shared" ca="1" si="9502"/>
        <v/>
      </c>
      <c r="BI459" s="17" t="str">
        <f t="shared" ca="1" si="9503"/>
        <v/>
      </c>
      <c r="BJ459" s="17" t="b">
        <f t="shared" ca="1" si="9504"/>
        <v>0</v>
      </c>
      <c r="BK459" s="17" t="str">
        <f t="shared" ca="1" si="9612"/>
        <v/>
      </c>
      <c r="BL459" s="17" t="str">
        <f t="shared" ca="1" si="9505"/>
        <v/>
      </c>
      <c r="BM459" s="17" t="str">
        <f t="shared" ca="1" si="9506"/>
        <v>S</v>
      </c>
      <c r="BN459" s="17" t="str">
        <f t="shared" ca="1" si="9507"/>
        <v>S</v>
      </c>
      <c r="BO459" s="17" t="str">
        <f t="shared" ca="1" si="9508"/>
        <v>N</v>
      </c>
      <c r="BP459" s="14" t="b">
        <f t="shared" ca="1" si="9509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510"/>
        <v/>
      </c>
      <c r="DE459" s="14" t="str">
        <f t="shared" ca="1" si="9511"/>
        <v/>
      </c>
      <c r="DF459" s="14" t="str">
        <f t="shared" ca="1" si="9512"/>
        <v/>
      </c>
      <c r="DG459" s="14" t="str">
        <f t="shared" ca="1" si="9513"/>
        <v/>
      </c>
      <c r="DH459" s="14" t="str">
        <f t="shared" ca="1" si="9514"/>
        <v/>
      </c>
      <c r="DI459" s="14" t="str">
        <f t="shared" ca="1" si="9515"/>
        <v/>
      </c>
      <c r="DJ459" s="14" t="str">
        <f t="shared" ca="1" si="9516"/>
        <v/>
      </c>
      <c r="DK459" s="14" t="str">
        <f t="shared" ca="1" si="9517"/>
        <v/>
      </c>
      <c r="DL459" s="14" t="str">
        <f t="shared" ca="1" si="9518"/>
        <v/>
      </c>
      <c r="DM459" s="14" t="str">
        <f t="shared" ca="1" si="9519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520"/>
        <v/>
      </c>
      <c r="DP459" s="14" t="str">
        <f t="shared" ca="1" si="9521"/>
        <v/>
      </c>
      <c r="DQ459" s="14" t="str">
        <f t="shared" ca="1" si="9522"/>
        <v/>
      </c>
      <c r="DR459" s="14" t="str">
        <f t="shared" ca="1" si="9523"/>
        <v/>
      </c>
      <c r="DS459" s="14" t="str">
        <f t="shared" ca="1" si="9524"/>
        <v/>
      </c>
      <c r="DZ459" s="14" t="b">
        <f t="shared" ca="1" si="9525"/>
        <v>0</v>
      </c>
      <c r="EA459" s="14" t="str">
        <f t="shared" ca="1" si="9526"/>
        <v/>
      </c>
      <c r="EB459" s="14" t="str">
        <f t="shared" ca="1" si="9527"/>
        <v/>
      </c>
      <c r="EC459" s="14" t="str">
        <f t="shared" ca="1" si="9528"/>
        <v/>
      </c>
      <c r="ED459" s="14" t="str">
        <f t="shared" ca="1" si="9529"/>
        <v/>
      </c>
      <c r="EE459" s="14" t="str">
        <f t="shared" ca="1" si="9530"/>
        <v/>
      </c>
      <c r="EF459" s="14" t="str">
        <f t="shared" ca="1" si="9531"/>
        <v/>
      </c>
      <c r="EG459" s="14" t="str">
        <f t="shared" ca="1" si="9532"/>
        <v/>
      </c>
      <c r="EM459" s="14" t="b">
        <f t="shared" ca="1" si="9533"/>
        <v>0</v>
      </c>
      <c r="EN459" s="14" t="str">
        <f t="shared" ca="1" si="9534"/>
        <v/>
      </c>
      <c r="EO459" s="14" t="str">
        <f t="shared" ca="1" si="9535"/>
        <v/>
      </c>
      <c r="EP459" s="14" t="str">
        <f t="shared" ca="1" si="9536"/>
        <v/>
      </c>
      <c r="EQ459" s="14" t="str">
        <f t="shared" ca="1" si="9537"/>
        <v/>
      </c>
    </row>
    <row r="460" spans="2:147" s="14" customFormat="1">
      <c r="B460" s="14" t="str">
        <f t="shared" ca="1" si="9467"/>
        <v/>
      </c>
      <c r="C460" s="14">
        <f t="shared" ca="1" si="9468"/>
        <v>434</v>
      </c>
      <c r="D460" s="14">
        <f t="shared" si="9469"/>
        <v>458</v>
      </c>
      <c r="E460" s="14" t="str">
        <f t="shared" ca="1" si="9470"/>
        <v>I</v>
      </c>
      <c r="F460" s="14" t="str">
        <f t="shared" ca="1" si="9471"/>
        <v>q_112b_3c</v>
      </c>
      <c r="G460" s="14" t="str">
        <f t="shared" ca="1" si="9472"/>
        <v>How long vigorous sport activity 3</v>
      </c>
      <c r="H460" s="14" t="b">
        <f t="shared" ca="1" si="9473"/>
        <v>1</v>
      </c>
      <c r="I460" s="14" t="str">
        <f ca="1">IF($H460,ADDRESS(3,(D460+1)*2-1,4,,"["&amp;wew!$G$7&amp;"]"&amp;_sheetname_labels)&amp;":"&amp;ADDRESS(2+ster!$B$20,(D460+1)*2-1,4),"")</f>
        <v>[DBTemplate.xlsm]labels!AIG3:AIG725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474"/>
        <v>0</v>
      </c>
      <c r="N460" s="14">
        <f t="shared" ca="1" si="9475"/>
        <v>0</v>
      </c>
      <c r="O460" s="14" t="str">
        <f t="shared" ca="1" si="9476"/>
        <v>q_112b_3c</v>
      </c>
      <c r="P460" s="14" t="str">
        <f t="shared" ca="1" si="9477"/>
        <v>How long vigorous sport activity 3</v>
      </c>
      <c r="Q460" s="14" t="str">
        <f ca="1">IF($BP460,ADDRESS(3,D460+1,4,,"["&amp;wew!$G$7&amp;"]"&amp;_sheetname_dataframe)&amp;":"&amp;ADDRESS(2+ster!$C$14,D460+1,4),"")</f>
        <v>[DBTemplate.xlsm]data_frame!QQ3:QQ3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478"/>
        <v>0</v>
      </c>
      <c r="AA460" s="12" t="str">
        <f t="shared" ca="1" si="9479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480"/>
        <v>1</v>
      </c>
      <c r="AE460" s="17" t="b">
        <f t="shared" ca="1" si="9481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482"/>
        <v/>
      </c>
      <c r="AH460" s="17" t="b">
        <f t="shared" ca="1" si="9483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484"/>
        <v/>
      </c>
      <c r="AK460" s="17" t="b">
        <f t="shared" ca="1" si="9485"/>
        <v>0</v>
      </c>
      <c r="AL460" s="17" t="b">
        <f t="shared" ca="1" si="9486"/>
        <v>0</v>
      </c>
      <c r="AM460" s="17" t="b">
        <f t="shared" ca="1" si="9487"/>
        <v>1</v>
      </c>
      <c r="AN460" s="17">
        <f t="shared" ca="1" si="9488"/>
        <v>0</v>
      </c>
      <c r="AO460" s="24" t="str">
        <f t="shared" ca="1" si="9489"/>
        <v/>
      </c>
      <c r="AP460" s="24" t="str">
        <f t="shared" ca="1" si="9490"/>
        <v/>
      </c>
      <c r="AQ460" s="17" t="b">
        <f t="shared" ca="1" si="9609"/>
        <v>0</v>
      </c>
      <c r="AR460" s="17" t="b">
        <f t="shared" ca="1" si="9491"/>
        <v>0</v>
      </c>
      <c r="AS460" s="17" t="b">
        <f t="shared" ca="1" si="9492"/>
        <v>0</v>
      </c>
      <c r="AT460" s="17" t="b">
        <f t="shared" ca="1" si="9493"/>
        <v>0</v>
      </c>
      <c r="AU460" s="17" t="b">
        <f t="shared" ca="1" si="9494"/>
        <v>1</v>
      </c>
      <c r="AV460" s="17" t="b">
        <f t="shared" ca="1" si="9495"/>
        <v>0</v>
      </c>
      <c r="AW460" s="17" t="b">
        <f t="shared" ca="1" si="9496"/>
        <v>0</v>
      </c>
      <c r="AX460" s="14" t="b">
        <f t="array" aca="1" ref="AX460" ca="1">IF(H460,N460&gt;0,"")</f>
        <v>0</v>
      </c>
      <c r="AY460" s="17" t="str">
        <f t="shared" ca="1" si="9497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498"/>
        <v>0</v>
      </c>
      <c r="BB460" s="17" t="b">
        <v>0</v>
      </c>
      <c r="BC460" s="17" t="str">
        <f t="shared" ca="1" si="9499"/>
        <v/>
      </c>
      <c r="BD460" s="17" t="str">
        <f t="shared" ca="1" si="9500"/>
        <v/>
      </c>
      <c r="BE460" s="17" t="b">
        <f t="shared" ca="1" si="9610"/>
        <v>0</v>
      </c>
      <c r="BF460" s="17" t="str">
        <f t="shared" ca="1" si="9611"/>
        <v/>
      </c>
      <c r="BG460" s="17" t="str">
        <f t="shared" ca="1" si="9501"/>
        <v/>
      </c>
      <c r="BH460" s="17" t="str">
        <f t="shared" ca="1" si="9502"/>
        <v/>
      </c>
      <c r="BI460" s="17" t="str">
        <f t="shared" ca="1" si="9503"/>
        <v/>
      </c>
      <c r="BJ460" s="17" t="b">
        <f t="shared" ca="1" si="9504"/>
        <v>0</v>
      </c>
      <c r="BK460" s="17" t="b">
        <f t="shared" ca="1" si="9612"/>
        <v>1</v>
      </c>
      <c r="BL460" s="17" t="b">
        <f t="shared" ca="1" si="9505"/>
        <v>0</v>
      </c>
      <c r="BM460" s="17" t="str">
        <f t="shared" ca="1" si="9506"/>
        <v>I</v>
      </c>
      <c r="BN460" s="17" t="str">
        <f t="shared" ca="1" si="9507"/>
        <v>I</v>
      </c>
      <c r="BO460" s="17" t="str">
        <f t="shared" ca="1" si="9508"/>
        <v>I</v>
      </c>
      <c r="BP460" s="14" t="b">
        <f t="shared" ca="1" si="9509"/>
        <v>1</v>
      </c>
      <c r="BQ460" s="35"/>
      <c r="BU460" s="14" t="s">
        <v>387</v>
      </c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510"/>
        <v/>
      </c>
      <c r="DE460" s="14" t="str">
        <f t="shared" ca="1" si="9511"/>
        <v/>
      </c>
      <c r="DF460" s="14" t="str">
        <f t="shared" ca="1" si="9512"/>
        <v/>
      </c>
      <c r="DG460" s="14" t="str">
        <f t="shared" ca="1" si="9513"/>
        <v/>
      </c>
      <c r="DH460" s="14" t="str">
        <f t="shared" ca="1" si="9514"/>
        <v/>
      </c>
      <c r="DI460" s="14" t="str">
        <f t="shared" ca="1" si="9515"/>
        <v/>
      </c>
      <c r="DJ460" s="14" t="str">
        <f t="shared" ca="1" si="9516"/>
        <v/>
      </c>
      <c r="DK460" s="14" t="str">
        <f t="shared" ca="1" si="9517"/>
        <v/>
      </c>
      <c r="DL460" s="14" t="str">
        <f t="shared" ca="1" si="9518"/>
        <v/>
      </c>
      <c r="DM460" s="14" t="str">
        <f t="shared" ca="1" si="9519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520"/>
        <v/>
      </c>
      <c r="DP460" s="14" t="str">
        <f t="shared" ca="1" si="9521"/>
        <v/>
      </c>
      <c r="DQ460" s="14" t="str">
        <f t="shared" ca="1" si="9522"/>
        <v/>
      </c>
      <c r="DR460" s="14" t="str">
        <f t="shared" ca="1" si="9523"/>
        <v/>
      </c>
      <c r="DS460" s="14" t="str">
        <f t="shared" ca="1" si="9524"/>
        <v/>
      </c>
      <c r="DZ460" s="14" t="b">
        <f t="shared" ca="1" si="9525"/>
        <v>0</v>
      </c>
      <c r="EA460" s="14" t="str">
        <f t="shared" ca="1" si="9526"/>
        <v>How long vigorous sport activity 3 (q_112b_3c)</v>
      </c>
      <c r="EB460" s="14" t="str">
        <f t="shared" ca="1" si="9527"/>
        <v xml:space="preserve">Values must be numeric. </v>
      </c>
      <c r="EC460" s="14" t="str">
        <f t="shared" ca="1" si="9528"/>
        <v xml:space="preserve">How long vigorous sport activity 3 (q_112b_3c): Values must be numeric. </v>
      </c>
      <c r="ED460" s="14" t="str">
        <f t="shared" ca="1" si="9529"/>
        <v/>
      </c>
      <c r="EE460" s="14" t="str">
        <f t="shared" ca="1" si="9530"/>
        <v>Values must be numeric</v>
      </c>
      <c r="EF460" s="14" t="str">
        <f t="shared" ca="1" si="9531"/>
        <v/>
      </c>
      <c r="EG460" s="14" t="str">
        <f t="shared" ca="1" si="9532"/>
        <v/>
      </c>
      <c r="EM460" s="14" t="b">
        <f t="shared" ca="1" si="9533"/>
        <v>1</v>
      </c>
      <c r="EN460" s="14">
        <f t="shared" ca="1" si="9534"/>
        <v>434</v>
      </c>
      <c r="EO460" s="14" t="str">
        <f t="shared" ca="1" si="9535"/>
        <v>q_112b_3c</v>
      </c>
      <c r="EP460" s="14" t="str">
        <f t="shared" ca="1" si="9536"/>
        <v xml:space="preserve">How long vigorous sport activity 3 (q_112b_3c): Values must be numeric. </v>
      </c>
      <c r="EQ460" s="14" t="str">
        <f t="shared" ca="1" si="9537"/>
        <v/>
      </c>
    </row>
    <row r="461" spans="2:147" s="14" customFormat="1">
      <c r="B461" s="14" t="str">
        <f t="shared" ca="1" si="9467"/>
        <v/>
      </c>
      <c r="C461" s="14">
        <f t="shared" ca="1" si="9468"/>
        <v>435</v>
      </c>
      <c r="D461" s="14">
        <f t="shared" si="9469"/>
        <v>459</v>
      </c>
      <c r="E461" s="14" t="str">
        <f t="shared" ca="1" si="9470"/>
        <v>N</v>
      </c>
      <c r="F461" s="14" t="str">
        <f t="shared" ca="1" si="9471"/>
        <v>q_112b_4a</v>
      </c>
      <c r="G461" s="14" t="str">
        <f t="shared" ca="1" si="9472"/>
        <v>Type of vigorous sport activity 4</v>
      </c>
      <c r="H461" s="14" t="b">
        <f t="shared" ca="1" si="9473"/>
        <v>1</v>
      </c>
      <c r="I461" s="14" t="str">
        <f ca="1">IF($H461,ADDRESS(3,(D461+1)*2-1,4,,"["&amp;wew!$G$7&amp;"]"&amp;_sheetname_labels)&amp;":"&amp;ADDRESS(2+ster!$B$20,(D461+1)*2-1,4),"")</f>
        <v>[DBTemplate.xlsm]labels!AII3:AII725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[DBTemplate.xlsm]labels!AII3:AII24</v>
      </c>
      <c r="L461" s="14" t="str">
        <f ca="1">IF($H461,IF($J461&gt;0,ADDRESS(3,(D461+1)*2,4,,"["&amp;wew!$G$7&amp;"]"&amp;_sheetname_labels)&amp;":"&amp;ADDRESS(2+J461,(D461+1)*2,4),""),"")</f>
        <v>[DBTemplate.xlsm]labels!AIJ3:AIJ24</v>
      </c>
      <c r="M461" s="14">
        <f t="shared" ca="1" si="9474"/>
        <v>0</v>
      </c>
      <c r="N461" s="14">
        <f t="shared" ca="1" si="9475"/>
        <v>22</v>
      </c>
      <c r="O461" s="14" t="str">
        <f t="shared" ca="1" si="9476"/>
        <v>q_112b_4a</v>
      </c>
      <c r="P461" s="14" t="str">
        <f t="shared" ca="1" si="9477"/>
        <v>Type of vigorous sport activity 4</v>
      </c>
      <c r="Q461" s="14" t="str">
        <f ca="1">IF($BP461,ADDRESS(3,D461+1,4,,"["&amp;wew!$G$7&amp;"]"&amp;_sheetname_dataframe)&amp;":"&amp;ADDRESS(2+ster!$C$14,D461+1,4),"")</f>
        <v>[DBTemplate.xlsm]data_frame!QR3:QR3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478"/>
        <v>0</v>
      </c>
      <c r="AA461" s="12">
        <f t="shared" ca="1" si="9479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480"/>
        <v>1</v>
      </c>
      <c r="AE461" s="17" t="b">
        <f t="shared" ca="1" si="9481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482"/>
        <v/>
      </c>
      <c r="AH461" s="17" t="b">
        <f t="shared" ca="1" si="9483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484"/>
        <v/>
      </c>
      <c r="AK461" s="17" t="b">
        <f t="shared" ca="1" si="9485"/>
        <v>0</v>
      </c>
      <c r="AL461" s="17" t="b">
        <f t="shared" ca="1" si="9486"/>
        <v>0</v>
      </c>
      <c r="AM461" s="17" t="b">
        <f t="shared" ca="1" si="9487"/>
        <v>0</v>
      </c>
      <c r="AN461" s="17">
        <f t="shared" ca="1" si="9488"/>
        <v>0</v>
      </c>
      <c r="AO461" s="24" t="str">
        <f t="shared" ca="1" si="9489"/>
        <v/>
      </c>
      <c r="AP461" s="24" t="str">
        <f t="shared" ca="1" si="9490"/>
        <v/>
      </c>
      <c r="AQ461" s="17" t="b">
        <f t="shared" ca="1" si="9609"/>
        <v>0</v>
      </c>
      <c r="AR461" s="17" t="b">
        <f t="shared" ca="1" si="9491"/>
        <v>0</v>
      </c>
      <c r="AS461" s="17" t="b">
        <f t="shared" ca="1" si="9492"/>
        <v>0</v>
      </c>
      <c r="AT461" s="17" t="b">
        <f t="shared" ca="1" si="9493"/>
        <v>0</v>
      </c>
      <c r="AU461" s="17" t="b">
        <f t="shared" ca="1" si="9494"/>
        <v>1</v>
      </c>
      <c r="AV461" s="17" t="b">
        <f t="shared" ca="1" si="9495"/>
        <v>0</v>
      </c>
      <c r="AW461" s="17" t="b">
        <f t="shared" ca="1" si="9496"/>
        <v>1</v>
      </c>
      <c r="AX461" s="14" t="b">
        <f t="array" aca="1" ref="AX461" ca="1">IF(H461,N461&gt;0,"")</f>
        <v>1</v>
      </c>
      <c r="AY461" s="17" t="str">
        <f t="shared" ca="1" si="9497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498"/>
        <v>1</v>
      </c>
      <c r="BB461" s="17" t="b">
        <v>0</v>
      </c>
      <c r="BC461" s="17" t="b">
        <f t="shared" ca="1" si="9499"/>
        <v>1</v>
      </c>
      <c r="BD461" s="17" t="b">
        <f t="shared" ca="1" si="9500"/>
        <v>0</v>
      </c>
      <c r="BE461" s="17" t="str">
        <f t="shared" ca="1" si="9610"/>
        <v/>
      </c>
      <c r="BF461" s="17" t="b">
        <f t="shared" ca="1" si="9611"/>
        <v>0</v>
      </c>
      <c r="BG461" s="17" t="b">
        <f t="shared" ca="1" si="9501"/>
        <v>0</v>
      </c>
      <c r="BH461" s="17" t="b">
        <f t="shared" ca="1" si="9502"/>
        <v>1</v>
      </c>
      <c r="BI461" s="17">
        <f t="shared" ca="1" si="9503"/>
        <v>2</v>
      </c>
      <c r="BJ461" s="17" t="b">
        <f t="shared" ca="1" si="9504"/>
        <v>0</v>
      </c>
      <c r="BK461" s="17" t="str">
        <f t="shared" ca="1" si="9612"/>
        <v/>
      </c>
      <c r="BL461" s="17" t="str">
        <f t="shared" ca="1" si="9505"/>
        <v/>
      </c>
      <c r="BM461" s="17" t="str">
        <f t="shared" ca="1" si="9506"/>
        <v>F</v>
      </c>
      <c r="BN461" s="17" t="str">
        <f t="shared" ca="1" si="9507"/>
        <v>F</v>
      </c>
      <c r="BO461" s="17" t="str">
        <f t="shared" ca="1" si="9508"/>
        <v>N</v>
      </c>
      <c r="BP461" s="14" t="b">
        <f t="shared" ca="1" si="9509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510"/>
        <v/>
      </c>
      <c r="DE461" s="14" t="str">
        <f t="shared" ca="1" si="9511"/>
        <v/>
      </c>
      <c r="DF461" s="14" t="str">
        <f t="shared" ca="1" si="9512"/>
        <v/>
      </c>
      <c r="DG461" s="14" t="str">
        <f t="shared" ca="1" si="9513"/>
        <v/>
      </c>
      <c r="DH461" s="14" t="str">
        <f t="shared" ca="1" si="9514"/>
        <v/>
      </c>
      <c r="DI461" s="14" t="str">
        <f t="shared" ca="1" si="9515"/>
        <v/>
      </c>
      <c r="DJ461" s="14" t="str">
        <f t="shared" ca="1" si="9516"/>
        <v/>
      </c>
      <c r="DK461" s="14" t="str">
        <f t="shared" ca="1" si="9517"/>
        <v/>
      </c>
      <c r="DL461" s="14" t="str">
        <f t="shared" ca="1" si="9518"/>
        <v/>
      </c>
      <c r="DM461" s="14" t="str">
        <f t="shared" ca="1" si="9519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520"/>
        <v/>
      </c>
      <c r="DP461" s="14" t="str">
        <f t="shared" ca="1" si="9521"/>
        <v/>
      </c>
      <c r="DQ461" s="14" t="str">
        <f t="shared" ca="1" si="9522"/>
        <v/>
      </c>
      <c r="DR461" s="14" t="str">
        <f t="shared" ca="1" si="9523"/>
        <v/>
      </c>
      <c r="DS461" s="14" t="str">
        <f t="shared" ca="1" si="9524"/>
        <v/>
      </c>
      <c r="DZ461" s="14" t="b">
        <f t="shared" ca="1" si="9525"/>
        <v>0</v>
      </c>
      <c r="EA461" s="14" t="str">
        <f t="shared" ca="1" si="9526"/>
        <v>Type of vigorous sport activity 4 (q_112b_4a)</v>
      </c>
      <c r="EB461" s="14" t="str">
        <f t="shared" ca="1" si="9527"/>
        <v xml:space="preserve">Values must be numeric. </v>
      </c>
      <c r="EC461" s="14" t="str">
        <f t="shared" ca="1" si="9528"/>
        <v xml:space="preserve">Type of vigorous sport activity 4 (q_112b_4a): Values must be numeric. </v>
      </c>
      <c r="ED461" s="14" t="str">
        <f t="shared" ca="1" si="9529"/>
        <v/>
      </c>
      <c r="EE461" s="14" t="str">
        <f t="shared" ca="1" si="9530"/>
        <v>Values must be numeric</v>
      </c>
      <c r="EF461" s="14" t="str">
        <f t="shared" ca="1" si="9531"/>
        <v/>
      </c>
      <c r="EG461" s="14" t="str">
        <f t="shared" ca="1" si="9532"/>
        <v/>
      </c>
      <c r="EM461" s="14" t="b">
        <f t="shared" ca="1" si="9533"/>
        <v>1</v>
      </c>
      <c r="EN461" s="14">
        <f t="shared" ca="1" si="9534"/>
        <v>435</v>
      </c>
      <c r="EO461" s="14" t="str">
        <f t="shared" ca="1" si="9535"/>
        <v>q_112b_4a</v>
      </c>
      <c r="EP461" s="14" t="str">
        <f t="shared" ca="1" si="9536"/>
        <v xml:space="preserve">Type of vigorous sport activity 4 (q_112b_4a): Values must be numeric. </v>
      </c>
      <c r="EQ461" s="14" t="str">
        <f t="shared" ca="1" si="9537"/>
        <v/>
      </c>
    </row>
    <row r="462" spans="2:147" s="14" customFormat="1">
      <c r="B462" s="14" t="str">
        <f t="shared" ca="1" si="9467"/>
        <v/>
      </c>
      <c r="C462" s="14">
        <f t="shared" ca="1" si="9468"/>
        <v>436</v>
      </c>
      <c r="D462" s="14">
        <f t="shared" si="9469"/>
        <v>460</v>
      </c>
      <c r="E462" s="14" t="str">
        <f t="shared" ca="1" si="9470"/>
        <v>I</v>
      </c>
      <c r="F462" s="14" t="str">
        <f t="shared" ca="1" si="9471"/>
        <v>q_112b_4b</v>
      </c>
      <c r="G462" s="14" t="str">
        <f t="shared" ca="1" si="9472"/>
        <v>Type of other vigorous sport activity 4</v>
      </c>
      <c r="H462" s="14" t="b">
        <f t="shared" ca="1" si="9473"/>
        <v>1</v>
      </c>
      <c r="I462" s="14" t="str">
        <f ca="1">IF($H462,ADDRESS(3,(D462+1)*2-1,4,,"["&amp;wew!$G$7&amp;"]"&amp;_sheetname_labels)&amp;":"&amp;ADDRESS(2+ster!$B$20,(D462+1)*2-1,4),"")</f>
        <v>[DBTemplate.xlsm]labels!AIK3:AIK725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474"/>
        <v>0</v>
      </c>
      <c r="N462" s="14">
        <f t="shared" ca="1" si="9475"/>
        <v>0</v>
      </c>
      <c r="O462" s="14" t="str">
        <f t="shared" ca="1" si="9476"/>
        <v>q_112b_4b</v>
      </c>
      <c r="P462" s="14" t="str">
        <f t="shared" ca="1" si="9477"/>
        <v>Type of other vigorous sport activity 4</v>
      </c>
      <c r="Q462" s="14" t="str">
        <f ca="1">IF($BP462,ADDRESS(3,D462+1,4,,"["&amp;wew!$G$7&amp;"]"&amp;_sheetname_dataframe)&amp;":"&amp;ADDRESS(2+ster!$C$14,D462+1,4),"")</f>
        <v>[DBTemplate.xlsm]data_frame!QS3:QS3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478"/>
        <v>0</v>
      </c>
      <c r="AA462" s="12" t="str">
        <f t="shared" ca="1" si="9479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480"/>
        <v>1</v>
      </c>
      <c r="AE462" s="17" t="b">
        <f t="shared" ca="1" si="9481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482"/>
        <v/>
      </c>
      <c r="AH462" s="17" t="b">
        <f t="shared" ca="1" si="9483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484"/>
        <v/>
      </c>
      <c r="AK462" s="17" t="b">
        <f t="shared" ca="1" si="9485"/>
        <v>0</v>
      </c>
      <c r="AL462" s="17" t="b">
        <f t="shared" ca="1" si="9486"/>
        <v>0</v>
      </c>
      <c r="AM462" s="17" t="b">
        <f t="shared" ca="1" si="9487"/>
        <v>0</v>
      </c>
      <c r="AN462" s="17">
        <f t="shared" ca="1" si="9488"/>
        <v>0</v>
      </c>
      <c r="AO462" s="24" t="str">
        <f t="shared" ca="1" si="9489"/>
        <v/>
      </c>
      <c r="AP462" s="24" t="str">
        <f t="shared" ca="1" si="9490"/>
        <v/>
      </c>
      <c r="AQ462" s="17" t="b">
        <f t="shared" ca="1" si="9609"/>
        <v>0</v>
      </c>
      <c r="AR462" s="17" t="b">
        <f t="shared" ca="1" si="9491"/>
        <v>0</v>
      </c>
      <c r="AS462" s="17" t="b">
        <f t="shared" ca="1" si="9492"/>
        <v>0</v>
      </c>
      <c r="AT462" s="17" t="b">
        <f t="shared" ca="1" si="9493"/>
        <v>1</v>
      </c>
      <c r="AU462" s="17" t="b">
        <f t="shared" ca="1" si="9494"/>
        <v>0</v>
      </c>
      <c r="AV462" s="17" t="b">
        <f t="shared" ca="1" si="9495"/>
        <v>0</v>
      </c>
      <c r="AW462" s="17" t="b">
        <f t="shared" ca="1" si="9496"/>
        <v>0</v>
      </c>
      <c r="AX462" s="14" t="b">
        <f t="array" aca="1" ref="AX462" ca="1">IF(H462,N462&gt;0,"")</f>
        <v>0</v>
      </c>
      <c r="AY462" s="17" t="str">
        <f t="shared" ca="1" si="9497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498"/>
        <v>0</v>
      </c>
      <c r="BB462" s="17" t="b">
        <v>0</v>
      </c>
      <c r="BC462" s="17" t="str">
        <f t="shared" ca="1" si="9499"/>
        <v/>
      </c>
      <c r="BD462" s="17" t="str">
        <f t="shared" ca="1" si="9500"/>
        <v/>
      </c>
      <c r="BE462" s="17" t="b">
        <f t="shared" ca="1" si="9610"/>
        <v>0</v>
      </c>
      <c r="BF462" s="17" t="str">
        <f t="shared" ca="1" si="9611"/>
        <v/>
      </c>
      <c r="BG462" s="17" t="str">
        <f t="shared" ca="1" si="9501"/>
        <v/>
      </c>
      <c r="BH462" s="17" t="str">
        <f t="shared" ca="1" si="9502"/>
        <v/>
      </c>
      <c r="BI462" s="17" t="str">
        <f t="shared" ca="1" si="9503"/>
        <v/>
      </c>
      <c r="BJ462" s="17" t="b">
        <f t="shared" ca="1" si="9504"/>
        <v>0</v>
      </c>
      <c r="BK462" s="17" t="str">
        <f t="shared" ca="1" si="9612"/>
        <v/>
      </c>
      <c r="BL462" s="17" t="str">
        <f t="shared" ca="1" si="9505"/>
        <v/>
      </c>
      <c r="BM462" s="17" t="str">
        <f t="shared" ca="1" si="9506"/>
        <v>S</v>
      </c>
      <c r="BN462" s="17" t="str">
        <f t="shared" ca="1" si="9507"/>
        <v>S</v>
      </c>
      <c r="BO462" s="17" t="str">
        <f t="shared" ca="1" si="9508"/>
        <v>N</v>
      </c>
      <c r="BP462" s="14" t="b">
        <f t="shared" ca="1" si="9509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510"/>
        <v/>
      </c>
      <c r="DE462" s="14" t="str">
        <f t="shared" ca="1" si="9511"/>
        <v/>
      </c>
      <c r="DF462" s="14" t="str">
        <f t="shared" ca="1" si="9512"/>
        <v/>
      </c>
      <c r="DG462" s="14" t="str">
        <f t="shared" ca="1" si="9513"/>
        <v/>
      </c>
      <c r="DH462" s="14" t="str">
        <f t="shared" ca="1" si="9514"/>
        <v/>
      </c>
      <c r="DI462" s="14" t="str">
        <f t="shared" ca="1" si="9515"/>
        <v/>
      </c>
      <c r="DJ462" s="14" t="str">
        <f t="shared" ca="1" si="9516"/>
        <v/>
      </c>
      <c r="DK462" s="14" t="str">
        <f t="shared" ca="1" si="9517"/>
        <v/>
      </c>
      <c r="DL462" s="14" t="str">
        <f t="shared" ca="1" si="9518"/>
        <v/>
      </c>
      <c r="DM462" s="14" t="str">
        <f t="shared" ca="1" si="9519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520"/>
        <v/>
      </c>
      <c r="DP462" s="14" t="str">
        <f t="shared" ca="1" si="9521"/>
        <v/>
      </c>
      <c r="DQ462" s="14" t="str">
        <f t="shared" ca="1" si="9522"/>
        <v/>
      </c>
      <c r="DR462" s="14" t="str">
        <f t="shared" ca="1" si="9523"/>
        <v/>
      </c>
      <c r="DS462" s="14" t="str">
        <f t="shared" ca="1" si="9524"/>
        <v/>
      </c>
      <c r="DZ462" s="14" t="b">
        <f t="shared" ca="1" si="9525"/>
        <v>0</v>
      </c>
      <c r="EA462" s="14" t="str">
        <f t="shared" ca="1" si="9526"/>
        <v/>
      </c>
      <c r="EB462" s="14" t="str">
        <f t="shared" ca="1" si="9527"/>
        <v/>
      </c>
      <c r="EC462" s="14" t="str">
        <f t="shared" ca="1" si="9528"/>
        <v/>
      </c>
      <c r="ED462" s="14" t="str">
        <f t="shared" ca="1" si="9529"/>
        <v/>
      </c>
      <c r="EE462" s="14" t="str">
        <f t="shared" ca="1" si="9530"/>
        <v/>
      </c>
      <c r="EF462" s="14" t="str">
        <f t="shared" ca="1" si="9531"/>
        <v/>
      </c>
      <c r="EG462" s="14" t="str">
        <f t="shared" ca="1" si="9532"/>
        <v/>
      </c>
      <c r="EM462" s="14" t="b">
        <f t="shared" ca="1" si="9533"/>
        <v>0</v>
      </c>
      <c r="EN462" s="14" t="str">
        <f t="shared" ca="1" si="9534"/>
        <v/>
      </c>
      <c r="EO462" s="14" t="str">
        <f t="shared" ca="1" si="9535"/>
        <v/>
      </c>
      <c r="EP462" s="14" t="str">
        <f t="shared" ca="1" si="9536"/>
        <v/>
      </c>
      <c r="EQ462" s="14" t="str">
        <f t="shared" ca="1" si="9537"/>
        <v/>
      </c>
    </row>
    <row r="463" spans="2:147" s="14" customFormat="1">
      <c r="B463" s="14" t="str">
        <f t="shared" ca="1" si="9467"/>
        <v/>
      </c>
      <c r="C463" s="14">
        <f t="shared" ca="1" si="9468"/>
        <v>437</v>
      </c>
      <c r="D463" s="14">
        <f t="shared" si="9469"/>
        <v>461</v>
      </c>
      <c r="E463" s="14" t="str">
        <f t="shared" ca="1" si="9470"/>
        <v>I</v>
      </c>
      <c r="F463" s="14" t="str">
        <f t="shared" ca="1" si="9471"/>
        <v>q_112b_4c</v>
      </c>
      <c r="G463" s="14" t="str">
        <f t="shared" ca="1" si="9472"/>
        <v>How long vigorous sport activity 4</v>
      </c>
      <c r="H463" s="14" t="b">
        <f t="shared" ca="1" si="9473"/>
        <v>1</v>
      </c>
      <c r="I463" s="14" t="str">
        <f ca="1">IF($H463,ADDRESS(3,(D463+1)*2-1,4,,"["&amp;wew!$G$7&amp;"]"&amp;_sheetname_labels)&amp;":"&amp;ADDRESS(2+ster!$B$20,(D463+1)*2-1,4),"")</f>
        <v>[DBTemplate.xlsm]labels!AIM3:AIM725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474"/>
        <v>0</v>
      </c>
      <c r="N463" s="14">
        <f t="shared" ca="1" si="9475"/>
        <v>0</v>
      </c>
      <c r="O463" s="14" t="str">
        <f t="shared" ca="1" si="9476"/>
        <v>q_112b_4c</v>
      </c>
      <c r="P463" s="14" t="str">
        <f t="shared" ca="1" si="9477"/>
        <v>How long vigorous sport activity 4</v>
      </c>
      <c r="Q463" s="14" t="str">
        <f ca="1">IF($BP463,ADDRESS(3,D463+1,4,,"["&amp;wew!$G$7&amp;"]"&amp;_sheetname_dataframe)&amp;":"&amp;ADDRESS(2+ster!$C$14,D463+1,4),"")</f>
        <v>[DBTemplate.xlsm]data_frame!QT3:QT3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478"/>
        <v>0</v>
      </c>
      <c r="AA463" s="12">
        <f t="shared" ca="1" si="9479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480"/>
        <v>1</v>
      </c>
      <c r="AE463" s="17" t="b">
        <f t="shared" ca="1" si="9481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482"/>
        <v/>
      </c>
      <c r="AH463" s="17" t="b">
        <f t="shared" ca="1" si="9483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484"/>
        <v/>
      </c>
      <c r="AK463" s="17" t="b">
        <f t="shared" ca="1" si="9485"/>
        <v>0</v>
      </c>
      <c r="AL463" s="17" t="b">
        <f t="shared" ca="1" si="9486"/>
        <v>0</v>
      </c>
      <c r="AM463" s="17" t="b">
        <f t="shared" ca="1" si="9487"/>
        <v>0</v>
      </c>
      <c r="AN463" s="17">
        <f t="shared" ca="1" si="9488"/>
        <v>0</v>
      </c>
      <c r="AO463" s="24" t="str">
        <f t="shared" ca="1" si="9489"/>
        <v/>
      </c>
      <c r="AP463" s="24" t="str">
        <f t="shared" ca="1" si="9490"/>
        <v/>
      </c>
      <c r="AQ463" s="17" t="b">
        <f t="shared" ca="1" si="9609"/>
        <v>0</v>
      </c>
      <c r="AR463" s="17" t="b">
        <f t="shared" ca="1" si="9491"/>
        <v>0</v>
      </c>
      <c r="AS463" s="17" t="b">
        <f t="shared" ca="1" si="9492"/>
        <v>0</v>
      </c>
      <c r="AT463" s="17" t="b">
        <f t="shared" ca="1" si="9493"/>
        <v>0</v>
      </c>
      <c r="AU463" s="17" t="b">
        <f t="shared" ca="1" si="9494"/>
        <v>0</v>
      </c>
      <c r="AV463" s="17" t="b">
        <f t="shared" ca="1" si="9495"/>
        <v>0</v>
      </c>
      <c r="AW463" s="17" t="b">
        <f t="shared" ca="1" si="9496"/>
        <v>1</v>
      </c>
      <c r="AX463" s="14" t="b">
        <f t="array" aca="1" ref="AX463" ca="1">IF(H463,N463&gt;0,"")</f>
        <v>0</v>
      </c>
      <c r="AY463" s="17" t="str">
        <f t="shared" ca="1" si="9497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498"/>
        <v>1</v>
      </c>
      <c r="BB463" s="17" t="b">
        <v>0</v>
      </c>
      <c r="BC463" s="17" t="b">
        <f t="shared" ca="1" si="9499"/>
        <v>0</v>
      </c>
      <c r="BD463" s="17" t="b">
        <f t="shared" ca="1" si="9500"/>
        <v>0</v>
      </c>
      <c r="BE463" s="17" t="b">
        <f t="shared" ca="1" si="9610"/>
        <v>0</v>
      </c>
      <c r="BF463" s="17" t="b">
        <f t="shared" ca="1" si="9611"/>
        <v>0</v>
      </c>
      <c r="BG463" s="17" t="b">
        <f t="shared" ca="1" si="9501"/>
        <v>0</v>
      </c>
      <c r="BH463" s="17" t="b">
        <f t="shared" ca="1" si="9502"/>
        <v>0</v>
      </c>
      <c r="BI463" s="17">
        <f t="shared" ca="1" si="9503"/>
        <v>7</v>
      </c>
      <c r="BJ463" s="17" t="b">
        <f t="shared" ca="1" si="9504"/>
        <v>0</v>
      </c>
      <c r="BK463" s="17" t="str">
        <f t="shared" ca="1" si="9612"/>
        <v/>
      </c>
      <c r="BL463" s="17" t="str">
        <f t="shared" ca="1" si="9505"/>
        <v/>
      </c>
      <c r="BM463" s="17" t="str">
        <f t="shared" ca="1" si="9506"/>
        <v>0</v>
      </c>
      <c r="BN463" s="17" t="str">
        <f t="shared" ca="1" si="9507"/>
        <v>0</v>
      </c>
      <c r="BO463" s="17" t="str">
        <f t="shared" ca="1" si="9508"/>
        <v/>
      </c>
      <c r="BP463" s="14" t="b">
        <f t="shared" ca="1" si="9509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510"/>
        <v/>
      </c>
      <c r="DE463" s="14" t="str">
        <f t="shared" ca="1" si="9511"/>
        <v/>
      </c>
      <c r="DF463" s="14" t="str">
        <f t="shared" ca="1" si="9512"/>
        <v/>
      </c>
      <c r="DG463" s="14" t="str">
        <f t="shared" ca="1" si="9513"/>
        <v/>
      </c>
      <c r="DH463" s="14" t="str">
        <f t="shared" ca="1" si="9514"/>
        <v/>
      </c>
      <c r="DI463" s="14" t="str">
        <f t="shared" ca="1" si="9515"/>
        <v/>
      </c>
      <c r="DJ463" s="14" t="str">
        <f t="shared" ca="1" si="9516"/>
        <v/>
      </c>
      <c r="DK463" s="14" t="str">
        <f t="shared" ca="1" si="9517"/>
        <v/>
      </c>
      <c r="DL463" s="14" t="str">
        <f t="shared" ca="1" si="9518"/>
        <v/>
      </c>
      <c r="DM463" s="14" t="str">
        <f t="shared" ca="1" si="9519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520"/>
        <v/>
      </c>
      <c r="DP463" s="14" t="str">
        <f t="shared" ca="1" si="9521"/>
        <v/>
      </c>
      <c r="DQ463" s="14" t="str">
        <f t="shared" ca="1" si="9522"/>
        <v/>
      </c>
      <c r="DR463" s="14" t="str">
        <f t="shared" ca="1" si="9523"/>
        <v/>
      </c>
      <c r="DS463" s="14" t="str">
        <f t="shared" ca="1" si="9524"/>
        <v/>
      </c>
      <c r="DZ463" s="14" t="b">
        <f t="shared" ca="1" si="9525"/>
        <v>0</v>
      </c>
      <c r="EA463" s="14" t="str">
        <f t="shared" ca="1" si="9526"/>
        <v/>
      </c>
      <c r="EB463" s="14" t="str">
        <f t="shared" ca="1" si="9527"/>
        <v/>
      </c>
      <c r="EC463" s="14" t="str">
        <f t="shared" ca="1" si="9528"/>
        <v/>
      </c>
      <c r="ED463" s="14" t="str">
        <f t="shared" ca="1" si="9529"/>
        <v/>
      </c>
      <c r="EE463" s="14" t="str">
        <f t="shared" ca="1" si="9530"/>
        <v/>
      </c>
      <c r="EF463" s="14" t="str">
        <f t="shared" ca="1" si="9531"/>
        <v/>
      </c>
      <c r="EG463" s="14" t="str">
        <f t="shared" ca="1" si="9532"/>
        <v/>
      </c>
      <c r="EM463" s="14" t="b">
        <f t="shared" ca="1" si="9533"/>
        <v>0</v>
      </c>
      <c r="EN463" s="14" t="str">
        <f t="shared" ca="1" si="9534"/>
        <v/>
      </c>
      <c r="EO463" s="14" t="str">
        <f t="shared" ca="1" si="9535"/>
        <v/>
      </c>
      <c r="EP463" s="14" t="str">
        <f t="shared" ca="1" si="9536"/>
        <v/>
      </c>
      <c r="EQ463" s="14" t="str">
        <f t="shared" ca="1" si="9537"/>
        <v/>
      </c>
    </row>
    <row r="464" spans="2:147" s="14" customFormat="1">
      <c r="B464" s="14" t="str">
        <f t="shared" ca="1" si="9467"/>
        <v/>
      </c>
      <c r="C464" s="14">
        <f t="shared" ca="1" si="9468"/>
        <v>438</v>
      </c>
      <c r="D464" s="14">
        <f t="shared" si="9469"/>
        <v>462</v>
      </c>
      <c r="E464" s="14" t="str">
        <f t="shared" ca="1" si="9470"/>
        <v>N</v>
      </c>
      <c r="F464" s="14" t="str">
        <f t="shared" ca="1" si="9471"/>
        <v>q_112b_5a</v>
      </c>
      <c r="G464" s="14" t="str">
        <f t="shared" ca="1" si="9472"/>
        <v>Type of vigorous sport activity 5</v>
      </c>
      <c r="H464" s="14" t="b">
        <f t="shared" ca="1" si="9473"/>
        <v>1</v>
      </c>
      <c r="I464" s="14" t="str">
        <f ca="1">IF($H464,ADDRESS(3,(D464+1)*2-1,4,,"["&amp;wew!$G$7&amp;"]"&amp;_sheetname_labels)&amp;":"&amp;ADDRESS(2+ster!$B$20,(D464+1)*2-1,4),"")</f>
        <v>[DBTemplate.xlsm]labels!AIO3:AIO725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[DBTemplate.xlsm]labels!AIO3:AIO24</v>
      </c>
      <c r="L464" s="14" t="str">
        <f ca="1">IF($H464,IF($J464&gt;0,ADDRESS(3,(D464+1)*2,4,,"["&amp;wew!$G$7&amp;"]"&amp;_sheetname_labels)&amp;":"&amp;ADDRESS(2+J464,(D464+1)*2,4),""),"")</f>
        <v>[DBTemplate.xlsm]labels!AIP3:AIP24</v>
      </c>
      <c r="M464" s="14">
        <f t="shared" ca="1" si="9474"/>
        <v>0</v>
      </c>
      <c r="N464" s="14">
        <f t="shared" ca="1" si="9475"/>
        <v>22</v>
      </c>
      <c r="O464" s="14" t="str">
        <f t="shared" ca="1" si="9476"/>
        <v>q_112b_5a</v>
      </c>
      <c r="P464" s="14" t="str">
        <f t="shared" ca="1" si="9477"/>
        <v>Type of vigorous sport activity 5</v>
      </c>
      <c r="Q464" s="14" t="str">
        <f ca="1">IF($BP464,ADDRESS(3,D464+1,4,,"["&amp;wew!$G$7&amp;"]"&amp;_sheetname_dataframe)&amp;":"&amp;ADDRESS(2+ster!$C$14,D464+1,4),"")</f>
        <v>[DBTemplate.xlsm]data_frame!QU3:QU3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478"/>
        <v>0</v>
      </c>
      <c r="AA464" s="12" t="str">
        <f t="shared" ca="1" si="9479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480"/>
        <v>1</v>
      </c>
      <c r="AE464" s="17" t="b">
        <f t="shared" ca="1" si="9481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482"/>
        <v/>
      </c>
      <c r="AH464" s="17" t="b">
        <f t="shared" ca="1" si="9483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484"/>
        <v/>
      </c>
      <c r="AK464" s="17" t="b">
        <f t="shared" ca="1" si="9485"/>
        <v>0</v>
      </c>
      <c r="AL464" s="17" t="b">
        <f t="shared" ca="1" si="9486"/>
        <v>0</v>
      </c>
      <c r="AM464" s="17" t="b">
        <f t="shared" ca="1" si="9487"/>
        <v>0</v>
      </c>
      <c r="AN464" s="17">
        <f t="shared" ca="1" si="9488"/>
        <v>0</v>
      </c>
      <c r="AO464" s="24" t="str">
        <f t="shared" ca="1" si="9489"/>
        <v/>
      </c>
      <c r="AP464" s="24" t="str">
        <f t="shared" ca="1" si="9490"/>
        <v/>
      </c>
      <c r="AQ464" s="17" t="b">
        <f t="shared" ca="1" si="9609"/>
        <v>0</v>
      </c>
      <c r="AR464" s="17" t="b">
        <f t="shared" ca="1" si="9491"/>
        <v>0</v>
      </c>
      <c r="AS464" s="17" t="b">
        <f t="shared" ca="1" si="9492"/>
        <v>0</v>
      </c>
      <c r="AT464" s="17" t="b">
        <f t="shared" ca="1" si="9493"/>
        <v>0</v>
      </c>
      <c r="AU464" s="17" t="b">
        <f t="shared" ca="1" si="9494"/>
        <v>1</v>
      </c>
      <c r="AV464" s="17" t="b">
        <f t="shared" ca="1" si="9495"/>
        <v>0</v>
      </c>
      <c r="AW464" s="17" t="b">
        <f t="shared" ca="1" si="9496"/>
        <v>0</v>
      </c>
      <c r="AX464" s="14" t="b">
        <f t="array" aca="1" ref="AX464" ca="1">IF(H464,N464&gt;0,"")</f>
        <v>1</v>
      </c>
      <c r="AY464" s="17" t="str">
        <f t="shared" ca="1" si="9497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498"/>
        <v>1</v>
      </c>
      <c r="BB464" s="17" t="b">
        <v>0</v>
      </c>
      <c r="BC464" s="17" t="b">
        <f t="shared" ca="1" si="9499"/>
        <v>1</v>
      </c>
      <c r="BD464" s="17" t="b">
        <f t="shared" ca="1" si="9500"/>
        <v>0</v>
      </c>
      <c r="BE464" s="17" t="str">
        <f t="shared" ca="1" si="9610"/>
        <v/>
      </c>
      <c r="BF464" s="17" t="b">
        <f t="shared" ca="1" si="9611"/>
        <v>0</v>
      </c>
      <c r="BG464" s="17" t="b">
        <f t="shared" ca="1" si="9501"/>
        <v>0</v>
      </c>
      <c r="BH464" s="17" t="b">
        <f t="shared" ca="1" si="9502"/>
        <v>1</v>
      </c>
      <c r="BI464" s="17">
        <f t="shared" ca="1" si="9503"/>
        <v>2</v>
      </c>
      <c r="BJ464" s="17" t="b">
        <f t="shared" ca="1" si="9504"/>
        <v>0</v>
      </c>
      <c r="BK464" s="17" t="str">
        <f t="shared" ca="1" si="9612"/>
        <v/>
      </c>
      <c r="BL464" s="17" t="str">
        <f t="shared" ca="1" si="9505"/>
        <v/>
      </c>
      <c r="BM464" s="17" t="str">
        <f t="shared" ca="1" si="9506"/>
        <v>F</v>
      </c>
      <c r="BN464" s="17" t="str">
        <f t="shared" ca="1" si="9507"/>
        <v>F</v>
      </c>
      <c r="BO464" s="17" t="str">
        <f t="shared" ca="1" si="9508"/>
        <v>N</v>
      </c>
      <c r="BP464" s="14" t="b">
        <f t="shared" ca="1" si="9509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510"/>
        <v/>
      </c>
      <c r="DE464" s="14" t="str">
        <f t="shared" ca="1" si="9511"/>
        <v/>
      </c>
      <c r="DF464" s="14" t="str">
        <f t="shared" ca="1" si="9512"/>
        <v/>
      </c>
      <c r="DG464" s="14" t="str">
        <f t="shared" ca="1" si="9513"/>
        <v/>
      </c>
      <c r="DH464" s="14" t="str">
        <f t="shared" ca="1" si="9514"/>
        <v/>
      </c>
      <c r="DI464" s="14" t="str">
        <f t="shared" ca="1" si="9515"/>
        <v/>
      </c>
      <c r="DJ464" s="14" t="str">
        <f t="shared" ca="1" si="9516"/>
        <v/>
      </c>
      <c r="DK464" s="14" t="str">
        <f t="shared" ca="1" si="9517"/>
        <v/>
      </c>
      <c r="DL464" s="14" t="str">
        <f t="shared" ca="1" si="9518"/>
        <v/>
      </c>
      <c r="DM464" s="14" t="str">
        <f t="shared" ca="1" si="9519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520"/>
        <v/>
      </c>
      <c r="DP464" s="14" t="str">
        <f t="shared" ca="1" si="9521"/>
        <v/>
      </c>
      <c r="DQ464" s="14" t="str">
        <f t="shared" ca="1" si="9522"/>
        <v/>
      </c>
      <c r="DR464" s="14" t="str">
        <f t="shared" ca="1" si="9523"/>
        <v/>
      </c>
      <c r="DS464" s="14" t="str">
        <f t="shared" ca="1" si="9524"/>
        <v/>
      </c>
      <c r="DZ464" s="14" t="b">
        <f t="shared" ca="1" si="9525"/>
        <v>0</v>
      </c>
      <c r="EA464" s="14" t="str">
        <f t="shared" ca="1" si="9526"/>
        <v>Type of vigorous sport activity 5 (q_112b_5a)</v>
      </c>
      <c r="EB464" s="14" t="str">
        <f t="shared" ca="1" si="9527"/>
        <v xml:space="preserve">Values must be numeric. </v>
      </c>
      <c r="EC464" s="14" t="str">
        <f t="shared" ca="1" si="9528"/>
        <v xml:space="preserve">Type of vigorous sport activity 5 (q_112b_5a): Values must be numeric. </v>
      </c>
      <c r="ED464" s="14" t="str">
        <f t="shared" ca="1" si="9529"/>
        <v/>
      </c>
      <c r="EE464" s="14" t="str">
        <f t="shared" ca="1" si="9530"/>
        <v>Values must be numeric</v>
      </c>
      <c r="EF464" s="14" t="str">
        <f t="shared" ca="1" si="9531"/>
        <v/>
      </c>
      <c r="EG464" s="14" t="str">
        <f t="shared" ca="1" si="9532"/>
        <v/>
      </c>
      <c r="EM464" s="14" t="b">
        <f t="shared" ca="1" si="9533"/>
        <v>1</v>
      </c>
      <c r="EN464" s="14">
        <f t="shared" ca="1" si="9534"/>
        <v>438</v>
      </c>
      <c r="EO464" s="14" t="str">
        <f t="shared" ca="1" si="9535"/>
        <v>q_112b_5a</v>
      </c>
      <c r="EP464" s="14" t="str">
        <f t="shared" ca="1" si="9536"/>
        <v xml:space="preserve">Type of vigorous sport activity 5 (q_112b_5a): Values must be numeric. </v>
      </c>
      <c r="EQ464" s="14" t="str">
        <f t="shared" ca="1" si="9537"/>
        <v/>
      </c>
    </row>
    <row r="465" spans="2:147" s="14" customFormat="1">
      <c r="B465" s="14" t="str">
        <f t="shared" ca="1" si="9467"/>
        <v/>
      </c>
      <c r="C465" s="14">
        <f t="shared" ca="1" si="9468"/>
        <v>439</v>
      </c>
      <c r="D465" s="14">
        <f t="shared" si="9469"/>
        <v>463</v>
      </c>
      <c r="E465" s="14" t="str">
        <f t="shared" ca="1" si="9470"/>
        <v>I</v>
      </c>
      <c r="F465" s="14" t="str">
        <f t="shared" ca="1" si="9471"/>
        <v>q_112b_5b</v>
      </c>
      <c r="G465" s="14" t="str">
        <f t="shared" ca="1" si="9472"/>
        <v>Type of other vigorous sport activity 5</v>
      </c>
      <c r="H465" s="14" t="b">
        <f t="shared" ca="1" si="9473"/>
        <v>1</v>
      </c>
      <c r="I465" s="14" t="str">
        <f ca="1">IF($H465,ADDRESS(3,(D465+1)*2-1,4,,"["&amp;wew!$G$7&amp;"]"&amp;_sheetname_labels)&amp;":"&amp;ADDRESS(2+ster!$B$20,(D465+1)*2-1,4),"")</f>
        <v>[DBTemplate.xlsm]labels!AIQ3:AIQ725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474"/>
        <v>0</v>
      </c>
      <c r="N465" s="14">
        <f t="shared" ca="1" si="9475"/>
        <v>0</v>
      </c>
      <c r="O465" s="14" t="str">
        <f t="shared" ca="1" si="9476"/>
        <v>q_112b_5b</v>
      </c>
      <c r="P465" s="14" t="str">
        <f t="shared" ca="1" si="9477"/>
        <v>Type of other vigorous sport activity 5</v>
      </c>
      <c r="Q465" s="14" t="str">
        <f ca="1">IF($BP465,ADDRESS(3,D465+1,4,,"["&amp;wew!$G$7&amp;"]"&amp;_sheetname_dataframe)&amp;":"&amp;ADDRESS(2+ster!$C$14,D465+1,4),"")</f>
        <v>[DBTemplate.xlsm]data_frame!QV3:QV3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478"/>
        <v>0</v>
      </c>
      <c r="AA465" s="12">
        <f t="shared" ca="1" si="9479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480"/>
        <v>1</v>
      </c>
      <c r="AE465" s="17" t="b">
        <f t="shared" ca="1" si="9481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482"/>
        <v/>
      </c>
      <c r="AH465" s="17" t="b">
        <f t="shared" ca="1" si="9483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484"/>
        <v/>
      </c>
      <c r="AK465" s="17" t="b">
        <f t="shared" ca="1" si="9485"/>
        <v>0</v>
      </c>
      <c r="AL465" s="17" t="b">
        <f t="shared" ca="1" si="9486"/>
        <v>0</v>
      </c>
      <c r="AM465" s="17" t="b">
        <f t="shared" ca="1" si="9487"/>
        <v>0</v>
      </c>
      <c r="AN465" s="17">
        <f t="shared" ca="1" si="9488"/>
        <v>0</v>
      </c>
      <c r="AO465" s="24" t="str">
        <f t="shared" ca="1" si="9489"/>
        <v/>
      </c>
      <c r="AP465" s="24" t="str">
        <f t="shared" ca="1" si="9490"/>
        <v/>
      </c>
      <c r="AQ465" s="17" t="b">
        <f t="shared" ca="1" si="9609"/>
        <v>0</v>
      </c>
      <c r="AR465" s="17" t="b">
        <f t="shared" ca="1" si="9491"/>
        <v>0</v>
      </c>
      <c r="AS465" s="17" t="b">
        <f t="shared" ca="1" si="9492"/>
        <v>0</v>
      </c>
      <c r="AT465" s="17" t="b">
        <f t="shared" ca="1" si="9493"/>
        <v>1</v>
      </c>
      <c r="AU465" s="17" t="b">
        <f t="shared" ca="1" si="9494"/>
        <v>0</v>
      </c>
      <c r="AV465" s="17" t="b">
        <f t="shared" ca="1" si="9495"/>
        <v>0</v>
      </c>
      <c r="AW465" s="17" t="b">
        <f t="shared" ca="1" si="9496"/>
        <v>1</v>
      </c>
      <c r="AX465" s="14" t="b">
        <f t="array" aca="1" ref="AX465" ca="1">IF(H465,N465&gt;0,"")</f>
        <v>0</v>
      </c>
      <c r="AY465" s="17" t="str">
        <f t="shared" ca="1" si="9497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498"/>
        <v>0</v>
      </c>
      <c r="BB465" s="17" t="b">
        <v>0</v>
      </c>
      <c r="BC465" s="17" t="str">
        <f t="shared" ca="1" si="9499"/>
        <v/>
      </c>
      <c r="BD465" s="17" t="str">
        <f t="shared" ca="1" si="9500"/>
        <v/>
      </c>
      <c r="BE465" s="17" t="b">
        <f t="shared" ca="1" si="9610"/>
        <v>0</v>
      </c>
      <c r="BF465" s="17" t="str">
        <f t="shared" ca="1" si="9611"/>
        <v/>
      </c>
      <c r="BG465" s="17" t="str">
        <f t="shared" ca="1" si="9501"/>
        <v/>
      </c>
      <c r="BH465" s="17" t="str">
        <f t="shared" ca="1" si="9502"/>
        <v/>
      </c>
      <c r="BI465" s="17" t="str">
        <f t="shared" ca="1" si="9503"/>
        <v/>
      </c>
      <c r="BJ465" s="17" t="b">
        <f t="shared" ca="1" si="9504"/>
        <v>0</v>
      </c>
      <c r="BK465" s="17" t="str">
        <f t="shared" ca="1" si="9612"/>
        <v/>
      </c>
      <c r="BL465" s="17" t="str">
        <f t="shared" ca="1" si="9505"/>
        <v/>
      </c>
      <c r="BM465" s="17" t="str">
        <f t="shared" ca="1" si="9506"/>
        <v>S</v>
      </c>
      <c r="BN465" s="17" t="str">
        <f t="shared" ca="1" si="9507"/>
        <v>S</v>
      </c>
      <c r="BO465" s="17" t="str">
        <f t="shared" ca="1" si="9508"/>
        <v>N</v>
      </c>
      <c r="BP465" s="14" t="b">
        <f t="shared" ca="1" si="9509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510"/>
        <v/>
      </c>
      <c r="DE465" s="14" t="str">
        <f t="shared" ca="1" si="9511"/>
        <v/>
      </c>
      <c r="DF465" s="14" t="str">
        <f t="shared" ca="1" si="9512"/>
        <v/>
      </c>
      <c r="DG465" s="14" t="str">
        <f t="shared" ca="1" si="9513"/>
        <v/>
      </c>
      <c r="DH465" s="14" t="str">
        <f t="shared" ca="1" si="9514"/>
        <v/>
      </c>
      <c r="DI465" s="14" t="str">
        <f t="shared" ca="1" si="9515"/>
        <v/>
      </c>
      <c r="DJ465" s="14" t="str">
        <f t="shared" ca="1" si="9516"/>
        <v/>
      </c>
      <c r="DK465" s="14" t="str">
        <f t="shared" ca="1" si="9517"/>
        <v/>
      </c>
      <c r="DL465" s="14" t="str">
        <f t="shared" ca="1" si="9518"/>
        <v/>
      </c>
      <c r="DM465" s="14" t="str">
        <f t="shared" ca="1" si="9519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520"/>
        <v/>
      </c>
      <c r="DP465" s="14" t="str">
        <f t="shared" ca="1" si="9521"/>
        <v/>
      </c>
      <c r="DQ465" s="14" t="str">
        <f t="shared" ca="1" si="9522"/>
        <v/>
      </c>
      <c r="DR465" s="14" t="str">
        <f t="shared" ca="1" si="9523"/>
        <v/>
      </c>
      <c r="DS465" s="14" t="str">
        <f t="shared" ca="1" si="9524"/>
        <v/>
      </c>
      <c r="DZ465" s="14" t="b">
        <f t="shared" ca="1" si="9525"/>
        <v>0</v>
      </c>
      <c r="EA465" s="14" t="str">
        <f t="shared" ca="1" si="9526"/>
        <v/>
      </c>
      <c r="EB465" s="14" t="str">
        <f t="shared" ca="1" si="9527"/>
        <v/>
      </c>
      <c r="EC465" s="14" t="str">
        <f t="shared" ca="1" si="9528"/>
        <v/>
      </c>
      <c r="ED465" s="14" t="str">
        <f t="shared" ca="1" si="9529"/>
        <v/>
      </c>
      <c r="EE465" s="14" t="str">
        <f t="shared" ca="1" si="9530"/>
        <v/>
      </c>
      <c r="EF465" s="14" t="str">
        <f t="shared" ca="1" si="9531"/>
        <v/>
      </c>
      <c r="EG465" s="14" t="str">
        <f t="shared" ca="1" si="9532"/>
        <v/>
      </c>
      <c r="EM465" s="14" t="b">
        <f t="shared" ca="1" si="9533"/>
        <v>0</v>
      </c>
      <c r="EN465" s="14" t="str">
        <f t="shared" ca="1" si="9534"/>
        <v/>
      </c>
      <c r="EO465" s="14" t="str">
        <f t="shared" ca="1" si="9535"/>
        <v/>
      </c>
      <c r="EP465" s="14" t="str">
        <f t="shared" ca="1" si="9536"/>
        <v/>
      </c>
      <c r="EQ465" s="14" t="str">
        <f t="shared" ca="1" si="9537"/>
        <v/>
      </c>
    </row>
    <row r="466" spans="2:147" s="14" customFormat="1">
      <c r="B466" s="14" t="str">
        <f t="shared" ca="1" si="9467"/>
        <v/>
      </c>
      <c r="C466" s="14">
        <f t="shared" ca="1" si="9468"/>
        <v>440</v>
      </c>
      <c r="D466" s="14">
        <f t="shared" si="9469"/>
        <v>464</v>
      </c>
      <c r="E466" s="14" t="str">
        <f t="shared" ca="1" si="9470"/>
        <v>I</v>
      </c>
      <c r="F466" s="14" t="str">
        <f t="shared" ca="1" si="9471"/>
        <v>q_112b_5c</v>
      </c>
      <c r="G466" s="14" t="str">
        <f t="shared" ca="1" si="9472"/>
        <v>How long vigorous sport activity 5</v>
      </c>
      <c r="H466" s="14" t="b">
        <f t="shared" ca="1" si="9473"/>
        <v>1</v>
      </c>
      <c r="I466" s="14" t="str">
        <f ca="1">IF($H466,ADDRESS(3,(D466+1)*2-1,4,,"["&amp;wew!$G$7&amp;"]"&amp;_sheetname_labels)&amp;":"&amp;ADDRESS(2+ster!$B$20,(D466+1)*2-1,4),"")</f>
        <v>[DBTemplate.xlsm]labels!AIS3:AIS725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474"/>
        <v>0</v>
      </c>
      <c r="N466" s="14">
        <f t="shared" ca="1" si="9475"/>
        <v>0</v>
      </c>
      <c r="O466" s="14" t="str">
        <f t="shared" ca="1" si="9476"/>
        <v>q_112b_5c</v>
      </c>
      <c r="P466" s="14" t="str">
        <f t="shared" ca="1" si="9477"/>
        <v>How long vigorous sport activity 5</v>
      </c>
      <c r="Q466" s="14" t="str">
        <f ca="1">IF($BP466,ADDRESS(3,D466+1,4,,"["&amp;wew!$G$7&amp;"]"&amp;_sheetname_dataframe)&amp;":"&amp;ADDRESS(2+ster!$C$14,D466+1,4),"")</f>
        <v>[DBTemplate.xlsm]data_frame!QW3:QW3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478"/>
        <v>0</v>
      </c>
      <c r="AA466" s="12" t="str">
        <f t="shared" ca="1" si="9479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480"/>
        <v>1</v>
      </c>
      <c r="AE466" s="17" t="b">
        <f t="shared" ca="1" si="9481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482"/>
        <v/>
      </c>
      <c r="AH466" s="17" t="b">
        <f t="shared" ca="1" si="9483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484"/>
        <v/>
      </c>
      <c r="AK466" s="17" t="b">
        <f t="shared" ca="1" si="9485"/>
        <v>0</v>
      </c>
      <c r="AL466" s="17" t="b">
        <f t="shared" ca="1" si="9486"/>
        <v>0</v>
      </c>
      <c r="AM466" s="17" t="b">
        <f t="shared" ca="1" si="9487"/>
        <v>1</v>
      </c>
      <c r="AN466" s="17">
        <f t="shared" ca="1" si="9488"/>
        <v>0</v>
      </c>
      <c r="AO466" s="24" t="str">
        <f t="shared" ca="1" si="9489"/>
        <v/>
      </c>
      <c r="AP466" s="24" t="str">
        <f t="shared" ca="1" si="9490"/>
        <v/>
      </c>
      <c r="AQ466" s="17" t="b">
        <f t="shared" ca="1" si="9609"/>
        <v>0</v>
      </c>
      <c r="AR466" s="17" t="b">
        <f t="shared" ca="1" si="9491"/>
        <v>0</v>
      </c>
      <c r="AS466" s="17" t="b">
        <f t="shared" ca="1" si="9492"/>
        <v>0</v>
      </c>
      <c r="AT466" s="17" t="b">
        <f t="shared" ca="1" si="9493"/>
        <v>0</v>
      </c>
      <c r="AU466" s="17" t="b">
        <f t="shared" ca="1" si="9494"/>
        <v>1</v>
      </c>
      <c r="AV466" s="17" t="b">
        <f t="shared" ca="1" si="9495"/>
        <v>0</v>
      </c>
      <c r="AW466" s="17" t="b">
        <f t="shared" ca="1" si="9496"/>
        <v>0</v>
      </c>
      <c r="AX466" s="14" t="b">
        <f t="array" aca="1" ref="AX466" ca="1">IF(H466,N466&gt;0,"")</f>
        <v>0</v>
      </c>
      <c r="AY466" s="17" t="str">
        <f t="shared" ca="1" si="9497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498"/>
        <v>0</v>
      </c>
      <c r="BB466" s="17" t="b">
        <v>0</v>
      </c>
      <c r="BC466" s="17" t="str">
        <f t="shared" ca="1" si="9499"/>
        <v/>
      </c>
      <c r="BD466" s="17" t="str">
        <f t="shared" ca="1" si="9500"/>
        <v/>
      </c>
      <c r="BE466" s="17" t="b">
        <f t="shared" ca="1" si="9610"/>
        <v>0</v>
      </c>
      <c r="BF466" s="17" t="str">
        <f t="shared" ca="1" si="9611"/>
        <v/>
      </c>
      <c r="BG466" s="17" t="str">
        <f t="shared" ca="1" si="9501"/>
        <v/>
      </c>
      <c r="BH466" s="17" t="str">
        <f t="shared" ca="1" si="9502"/>
        <v/>
      </c>
      <c r="BI466" s="17" t="str">
        <f t="shared" ca="1" si="9503"/>
        <v/>
      </c>
      <c r="BJ466" s="17" t="b">
        <f t="shared" ca="1" si="9504"/>
        <v>0</v>
      </c>
      <c r="BK466" s="17" t="b">
        <f t="shared" ca="1" si="9612"/>
        <v>1</v>
      </c>
      <c r="BL466" s="17" t="b">
        <f t="shared" ca="1" si="9505"/>
        <v>0</v>
      </c>
      <c r="BM466" s="17" t="str">
        <f t="shared" ca="1" si="9506"/>
        <v>I</v>
      </c>
      <c r="BN466" s="17" t="str">
        <f t="shared" ca="1" si="9507"/>
        <v>I</v>
      </c>
      <c r="BO466" s="17" t="str">
        <f t="shared" ca="1" si="9508"/>
        <v>I</v>
      </c>
      <c r="BP466" s="14" t="b">
        <f t="shared" ca="1" si="9509"/>
        <v>1</v>
      </c>
      <c r="BQ466" s="35"/>
      <c r="BU466" s="14" t="s">
        <v>387</v>
      </c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510"/>
        <v/>
      </c>
      <c r="DE466" s="14" t="str">
        <f t="shared" ca="1" si="9511"/>
        <v/>
      </c>
      <c r="DF466" s="14" t="str">
        <f t="shared" ca="1" si="9512"/>
        <v/>
      </c>
      <c r="DG466" s="14" t="str">
        <f t="shared" ca="1" si="9513"/>
        <v/>
      </c>
      <c r="DH466" s="14" t="str">
        <f t="shared" ca="1" si="9514"/>
        <v/>
      </c>
      <c r="DI466" s="14" t="str">
        <f t="shared" ca="1" si="9515"/>
        <v/>
      </c>
      <c r="DJ466" s="14" t="str">
        <f t="shared" ca="1" si="9516"/>
        <v/>
      </c>
      <c r="DK466" s="14" t="str">
        <f t="shared" ca="1" si="9517"/>
        <v/>
      </c>
      <c r="DL466" s="14" t="str">
        <f t="shared" ca="1" si="9518"/>
        <v/>
      </c>
      <c r="DM466" s="14" t="str">
        <f t="shared" ca="1" si="9519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520"/>
        <v/>
      </c>
      <c r="DP466" s="14" t="str">
        <f t="shared" ca="1" si="9521"/>
        <v/>
      </c>
      <c r="DQ466" s="14" t="str">
        <f t="shared" ca="1" si="9522"/>
        <v/>
      </c>
      <c r="DR466" s="14" t="str">
        <f t="shared" ca="1" si="9523"/>
        <v/>
      </c>
      <c r="DS466" s="14" t="str">
        <f t="shared" ca="1" si="9524"/>
        <v/>
      </c>
      <c r="DZ466" s="14" t="b">
        <f t="shared" ca="1" si="9525"/>
        <v>0</v>
      </c>
      <c r="EA466" s="14" t="str">
        <f t="shared" ca="1" si="9526"/>
        <v>How long vigorous sport activity 5 (q_112b_5c)</v>
      </c>
      <c r="EB466" s="14" t="str">
        <f t="shared" ca="1" si="9527"/>
        <v xml:space="preserve">Values must be numeric. </v>
      </c>
      <c r="EC466" s="14" t="str">
        <f t="shared" ca="1" si="9528"/>
        <v xml:space="preserve">How long vigorous sport activity 5 (q_112b_5c): Values must be numeric. </v>
      </c>
      <c r="ED466" s="14" t="str">
        <f t="shared" ca="1" si="9529"/>
        <v/>
      </c>
      <c r="EE466" s="14" t="str">
        <f t="shared" ca="1" si="9530"/>
        <v>Values must be numeric</v>
      </c>
      <c r="EF466" s="14" t="str">
        <f t="shared" ca="1" si="9531"/>
        <v/>
      </c>
      <c r="EG466" s="14" t="str">
        <f t="shared" ca="1" si="9532"/>
        <v/>
      </c>
      <c r="EM466" s="14" t="b">
        <f t="shared" ca="1" si="9533"/>
        <v>1</v>
      </c>
      <c r="EN466" s="14">
        <f t="shared" ca="1" si="9534"/>
        <v>440</v>
      </c>
      <c r="EO466" s="14" t="str">
        <f t="shared" ca="1" si="9535"/>
        <v>q_112b_5c</v>
      </c>
      <c r="EP466" s="14" t="str">
        <f t="shared" ca="1" si="9536"/>
        <v xml:space="preserve">How long vigorous sport activity 5 (q_112b_5c): Values must be numeric. </v>
      </c>
      <c r="EQ466" s="14" t="str">
        <f t="shared" ca="1" si="9537"/>
        <v/>
      </c>
    </row>
    <row r="467" spans="2:147" s="14" customFormat="1">
      <c r="B467" s="14" t="str">
        <f t="shared" ca="1" si="9467"/>
        <v/>
      </c>
      <c r="C467" s="14">
        <f t="shared" ca="1" si="9468"/>
        <v>441</v>
      </c>
      <c r="D467" s="14">
        <f t="shared" si="9469"/>
        <v>465</v>
      </c>
      <c r="E467" s="14" t="str">
        <f t="shared" ca="1" si="9470"/>
        <v>N</v>
      </c>
      <c r="F467" s="14" t="str">
        <f t="shared" ca="1" si="9471"/>
        <v>q_113_1a</v>
      </c>
      <c r="G467" s="14" t="str">
        <f t="shared" ca="1" si="9472"/>
        <v>Type of mild sport activity 1</v>
      </c>
      <c r="H467" s="14" t="b">
        <f t="shared" ca="1" si="9473"/>
        <v>1</v>
      </c>
      <c r="I467" s="14" t="str">
        <f ca="1">IF($H467,ADDRESS(3,(D467+1)*2-1,4,,"["&amp;wew!$G$7&amp;"]"&amp;_sheetname_labels)&amp;":"&amp;ADDRESS(2+ster!$B$20,(D467+1)*2-1,4),"")</f>
        <v>[DBTemplate.xlsm]labels!AIU3:AIU725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[DBTemplate.xlsm]labels!AIU3:AIU24</v>
      </c>
      <c r="L467" s="14" t="str">
        <f ca="1">IF($H467,IF($J467&gt;0,ADDRESS(3,(D467+1)*2,4,,"["&amp;wew!$G$7&amp;"]"&amp;_sheetname_labels)&amp;":"&amp;ADDRESS(2+J467,(D467+1)*2,4),""),"")</f>
        <v>[DBTemplate.xlsm]labels!AIV3:AIV24</v>
      </c>
      <c r="M467" s="14">
        <f t="shared" ca="1" si="9474"/>
        <v>0</v>
      </c>
      <c r="N467" s="14">
        <f t="shared" ca="1" si="9475"/>
        <v>22</v>
      </c>
      <c r="O467" s="14" t="str">
        <f t="shared" ca="1" si="9476"/>
        <v>q_113_1a</v>
      </c>
      <c r="P467" s="14" t="str">
        <f t="shared" ca="1" si="9477"/>
        <v>Type of mild sport activity 1</v>
      </c>
      <c r="Q467" s="14" t="str">
        <f ca="1">IF($BP467,ADDRESS(3,D467+1,4,,"["&amp;wew!$G$7&amp;"]"&amp;_sheetname_dataframe)&amp;":"&amp;ADDRESS(2+ster!$C$14,D467+1,4),"")</f>
        <v>[DBTemplate.xlsm]data_frame!QX3:QX3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478"/>
        <v>0</v>
      </c>
      <c r="AA467" s="12">
        <f t="shared" ca="1" si="9479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480"/>
        <v>1</v>
      </c>
      <c r="AE467" s="17" t="b">
        <f t="shared" ca="1" si="9481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482"/>
        <v/>
      </c>
      <c r="AH467" s="17" t="b">
        <f t="shared" ca="1" si="9483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484"/>
        <v/>
      </c>
      <c r="AK467" s="17" t="b">
        <f t="shared" ca="1" si="9485"/>
        <v>0</v>
      </c>
      <c r="AL467" s="17" t="b">
        <f t="shared" ca="1" si="9486"/>
        <v>0</v>
      </c>
      <c r="AM467" s="17" t="b">
        <f t="shared" ca="1" si="9487"/>
        <v>0</v>
      </c>
      <c r="AN467" s="17">
        <f t="shared" ca="1" si="9488"/>
        <v>0</v>
      </c>
      <c r="AO467" s="24" t="str">
        <f t="shared" ca="1" si="9489"/>
        <v/>
      </c>
      <c r="AP467" s="24" t="str">
        <f t="shared" ca="1" si="9490"/>
        <v/>
      </c>
      <c r="AQ467" s="17" t="b">
        <f t="shared" ca="1" si="9609"/>
        <v>0</v>
      </c>
      <c r="AR467" s="17" t="b">
        <f t="shared" ca="1" si="9491"/>
        <v>0</v>
      </c>
      <c r="AS467" s="17" t="b">
        <f t="shared" ca="1" si="9492"/>
        <v>0</v>
      </c>
      <c r="AT467" s="17" t="b">
        <f t="shared" ca="1" si="9493"/>
        <v>0</v>
      </c>
      <c r="AU467" s="17" t="b">
        <f t="shared" ca="1" si="9494"/>
        <v>1</v>
      </c>
      <c r="AV467" s="17" t="b">
        <f t="shared" ca="1" si="9495"/>
        <v>0</v>
      </c>
      <c r="AW467" s="17" t="b">
        <f t="shared" ca="1" si="9496"/>
        <v>1</v>
      </c>
      <c r="AX467" s="14" t="b">
        <f t="array" aca="1" ref="AX467" ca="1">IF(H467,N467&gt;0,"")</f>
        <v>1</v>
      </c>
      <c r="AY467" s="17" t="str">
        <f t="shared" ca="1" si="9497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498"/>
        <v>1</v>
      </c>
      <c r="BB467" s="17" t="b">
        <v>0</v>
      </c>
      <c r="BC467" s="17" t="b">
        <f t="shared" ca="1" si="9499"/>
        <v>1</v>
      </c>
      <c r="BD467" s="17" t="b">
        <f t="shared" ca="1" si="9500"/>
        <v>0</v>
      </c>
      <c r="BE467" s="17" t="str">
        <f t="shared" ca="1" si="9610"/>
        <v/>
      </c>
      <c r="BF467" s="17" t="b">
        <f t="shared" ca="1" si="9611"/>
        <v>0</v>
      </c>
      <c r="BG467" s="17" t="b">
        <f t="shared" ca="1" si="9501"/>
        <v>0</v>
      </c>
      <c r="BH467" s="17" t="b">
        <f t="shared" ca="1" si="9502"/>
        <v>1</v>
      </c>
      <c r="BI467" s="17">
        <f t="shared" ca="1" si="9503"/>
        <v>2</v>
      </c>
      <c r="BJ467" s="17" t="b">
        <f t="shared" ca="1" si="9504"/>
        <v>0</v>
      </c>
      <c r="BK467" s="17" t="str">
        <f t="shared" ca="1" si="9612"/>
        <v/>
      </c>
      <c r="BL467" s="17" t="str">
        <f t="shared" ca="1" si="9505"/>
        <v/>
      </c>
      <c r="BM467" s="17" t="str">
        <f t="shared" ca="1" si="9506"/>
        <v>F</v>
      </c>
      <c r="BN467" s="17" t="str">
        <f t="shared" ca="1" si="9507"/>
        <v>F</v>
      </c>
      <c r="BO467" s="17" t="str">
        <f t="shared" ca="1" si="9508"/>
        <v>N</v>
      </c>
      <c r="BP467" s="14" t="b">
        <f t="shared" ca="1" si="9509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510"/>
        <v/>
      </c>
      <c r="DE467" s="14" t="str">
        <f t="shared" ca="1" si="9511"/>
        <v/>
      </c>
      <c r="DF467" s="14" t="str">
        <f t="shared" ca="1" si="9512"/>
        <v/>
      </c>
      <c r="DG467" s="14" t="str">
        <f t="shared" ca="1" si="9513"/>
        <v/>
      </c>
      <c r="DH467" s="14" t="str">
        <f t="shared" ca="1" si="9514"/>
        <v/>
      </c>
      <c r="DI467" s="14" t="str">
        <f t="shared" ca="1" si="9515"/>
        <v/>
      </c>
      <c r="DJ467" s="14" t="str">
        <f t="shared" ca="1" si="9516"/>
        <v/>
      </c>
      <c r="DK467" s="14" t="str">
        <f t="shared" ca="1" si="9517"/>
        <v/>
      </c>
      <c r="DL467" s="14" t="str">
        <f t="shared" ca="1" si="9518"/>
        <v/>
      </c>
      <c r="DM467" s="14" t="str">
        <f t="shared" ca="1" si="9519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520"/>
        <v/>
      </c>
      <c r="DP467" s="14" t="str">
        <f t="shared" ca="1" si="9521"/>
        <v/>
      </c>
      <c r="DQ467" s="14" t="str">
        <f t="shared" ca="1" si="9522"/>
        <v/>
      </c>
      <c r="DR467" s="14" t="str">
        <f t="shared" ca="1" si="9523"/>
        <v/>
      </c>
      <c r="DS467" s="14" t="str">
        <f t="shared" ca="1" si="9524"/>
        <v/>
      </c>
      <c r="DZ467" s="14" t="b">
        <f t="shared" ca="1" si="9525"/>
        <v>0</v>
      </c>
      <c r="EA467" s="14" t="str">
        <f t="shared" ca="1" si="9526"/>
        <v>Type of mild sport activity 1 (q_113_1a)</v>
      </c>
      <c r="EB467" s="14" t="str">
        <f t="shared" ca="1" si="9527"/>
        <v xml:space="preserve">Values must be numeric. </v>
      </c>
      <c r="EC467" s="14" t="str">
        <f t="shared" ca="1" si="9528"/>
        <v xml:space="preserve">Type of mild sport activity 1 (q_113_1a): Values must be numeric. </v>
      </c>
      <c r="ED467" s="14" t="str">
        <f t="shared" ca="1" si="9529"/>
        <v/>
      </c>
      <c r="EE467" s="14" t="str">
        <f t="shared" ca="1" si="9530"/>
        <v>Values must be numeric</v>
      </c>
      <c r="EF467" s="14" t="str">
        <f t="shared" ca="1" si="9531"/>
        <v/>
      </c>
      <c r="EG467" s="14" t="str">
        <f t="shared" ca="1" si="9532"/>
        <v/>
      </c>
      <c r="EM467" s="14" t="b">
        <f t="shared" ca="1" si="9533"/>
        <v>1</v>
      </c>
      <c r="EN467" s="14">
        <f t="shared" ca="1" si="9534"/>
        <v>441</v>
      </c>
      <c r="EO467" s="14" t="str">
        <f t="shared" ca="1" si="9535"/>
        <v>q_113_1a</v>
      </c>
      <c r="EP467" s="14" t="str">
        <f t="shared" ca="1" si="9536"/>
        <v xml:space="preserve">Type of mild sport activity 1 (q_113_1a): Values must be numeric. </v>
      </c>
      <c r="EQ467" s="14" t="str">
        <f t="shared" ca="1" si="9537"/>
        <v/>
      </c>
    </row>
    <row r="468" spans="2:147" s="14" customFormat="1">
      <c r="B468" s="14" t="str">
        <f t="shared" ca="1" si="9467"/>
        <v/>
      </c>
      <c r="C468" s="14">
        <f t="shared" ca="1" si="9468"/>
        <v>442</v>
      </c>
      <c r="D468" s="14">
        <f t="shared" si="9469"/>
        <v>466</v>
      </c>
      <c r="E468" s="14" t="str">
        <f t="shared" ca="1" si="9470"/>
        <v>I</v>
      </c>
      <c r="F468" s="14" t="str">
        <f t="shared" ca="1" si="9471"/>
        <v>q_113_1b</v>
      </c>
      <c r="G468" s="14" t="str">
        <f t="shared" ca="1" si="9472"/>
        <v>Type of other mild sport activity 1</v>
      </c>
      <c r="H468" s="14" t="b">
        <f t="shared" ca="1" si="9473"/>
        <v>1</v>
      </c>
      <c r="I468" s="14" t="str">
        <f ca="1">IF($H468,ADDRESS(3,(D468+1)*2-1,4,,"["&amp;wew!$G$7&amp;"]"&amp;_sheetname_labels)&amp;":"&amp;ADDRESS(2+ster!$B$20,(D468+1)*2-1,4),"")</f>
        <v>[DBTemplate.xlsm]labels!AIW3:AIW725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ca="1" si="9474"/>
        <v>0</v>
      </c>
      <c r="N468" s="14">
        <f t="shared" ca="1" si="9475"/>
        <v>0</v>
      </c>
      <c r="O468" s="14" t="str">
        <f t="shared" ca="1" si="9476"/>
        <v>q_113_1b</v>
      </c>
      <c r="P468" s="14" t="str">
        <f t="shared" ca="1" si="9477"/>
        <v>Type of other mild sport activity 1</v>
      </c>
      <c r="Q468" s="14" t="str">
        <f ca="1">IF($BP468,ADDRESS(3,D468+1,4,,"["&amp;wew!$G$7&amp;"]"&amp;_sheetname_dataframe)&amp;":"&amp;ADDRESS(2+ster!$C$14,D468+1,4),"")</f>
        <v>[DBTemplate.xlsm]data_frame!QY3:QY3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ca="1" si="9478"/>
        <v>0</v>
      </c>
      <c r="AA468" s="12" t="str">
        <f t="shared" ca="1" si="9479"/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ca="1" si="9480"/>
        <v>1</v>
      </c>
      <c r="AE468" s="17" t="b">
        <f t="shared" ca="1" si="9481"/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ca="1" si="9482"/>
        <v/>
      </c>
      <c r="AH468" s="17" t="b">
        <f t="shared" ca="1" si="9483"/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ca="1" si="9484"/>
        <v/>
      </c>
      <c r="AK468" s="17" t="b">
        <f t="shared" ca="1" si="9485"/>
        <v>0</v>
      </c>
      <c r="AL468" s="17" t="b">
        <f t="shared" ca="1" si="9486"/>
        <v>0</v>
      </c>
      <c r="AM468" s="17" t="b">
        <f t="shared" ca="1" si="9487"/>
        <v>0</v>
      </c>
      <c r="AN468" s="17">
        <f t="shared" ca="1" si="9488"/>
        <v>0</v>
      </c>
      <c r="AO468" s="24" t="str">
        <f t="shared" ca="1" si="9489"/>
        <v/>
      </c>
      <c r="AP468" s="24" t="str">
        <f t="shared" ca="1" si="9490"/>
        <v/>
      </c>
      <c r="AQ468" s="17" t="b">
        <f t="shared" ca="1" si="9609"/>
        <v>0</v>
      </c>
      <c r="AR468" s="17" t="b">
        <f t="shared" ca="1" si="9491"/>
        <v>0</v>
      </c>
      <c r="AS468" s="17" t="b">
        <f t="shared" ca="1" si="9492"/>
        <v>0</v>
      </c>
      <c r="AT468" s="17" t="b">
        <f t="shared" ca="1" si="9493"/>
        <v>1</v>
      </c>
      <c r="AU468" s="17" t="b">
        <f t="shared" ca="1" si="9494"/>
        <v>0</v>
      </c>
      <c r="AV468" s="17" t="b">
        <f t="shared" ca="1" si="9495"/>
        <v>0</v>
      </c>
      <c r="AW468" s="17" t="b">
        <f t="shared" ca="1" si="9496"/>
        <v>0</v>
      </c>
      <c r="AX468" s="14" t="b">
        <f t="array" aca="1" ref="AX468" ca="1">IF(H468,N468&gt;0,"")</f>
        <v>0</v>
      </c>
      <c r="AY468" s="17" t="str">
        <f t="shared" ca="1" si="9497"/>
        <v/>
      </c>
      <c r="AZ468" s="17" t="str">
        <f t="array" aca="1" ref="AZ468" ca="1">IF(AY468&lt;&gt;"",SUM(1*ISERROR(MATCH(INDIRECT(AY468),INDIRECT(K468),0)))=0,"")</f>
        <v/>
      </c>
      <c r="BA468" s="17" t="b">
        <f t="shared" ca="1" si="9498"/>
        <v>0</v>
      </c>
      <c r="BB468" s="17" t="b">
        <v>0</v>
      </c>
      <c r="BC468" s="17" t="str">
        <f t="shared" ca="1" si="9499"/>
        <v/>
      </c>
      <c r="BD468" s="17" t="str">
        <f t="shared" ca="1" si="9500"/>
        <v/>
      </c>
      <c r="BE468" s="17" t="b">
        <f t="shared" ca="1" si="9610"/>
        <v>0</v>
      </c>
      <c r="BF468" s="17" t="str">
        <f t="shared" ca="1" si="9611"/>
        <v/>
      </c>
      <c r="BG468" s="17" t="str">
        <f t="shared" ca="1" si="9501"/>
        <v/>
      </c>
      <c r="BH468" s="17" t="str">
        <f t="shared" ca="1" si="9502"/>
        <v/>
      </c>
      <c r="BI468" s="17" t="str">
        <f t="shared" ca="1" si="9503"/>
        <v/>
      </c>
      <c r="BJ468" s="17" t="b">
        <f t="shared" ca="1" si="9504"/>
        <v>0</v>
      </c>
      <c r="BK468" s="17" t="str">
        <f t="shared" ca="1" si="9612"/>
        <v/>
      </c>
      <c r="BL468" s="17" t="str">
        <f t="shared" ca="1" si="9505"/>
        <v/>
      </c>
      <c r="BM468" s="17" t="str">
        <f t="shared" ca="1" si="9506"/>
        <v>S</v>
      </c>
      <c r="BN468" s="17" t="str">
        <f t="shared" ca="1" si="9507"/>
        <v>S</v>
      </c>
      <c r="BO468" s="17" t="str">
        <f t="shared" ca="1" si="9508"/>
        <v>N</v>
      </c>
      <c r="BP468" s="14" t="b">
        <f t="shared" ca="1" si="9509"/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ca="1" si="9510"/>
        <v/>
      </c>
      <c r="DE468" s="14" t="str">
        <f t="shared" ca="1" si="9511"/>
        <v/>
      </c>
      <c r="DF468" s="14" t="str">
        <f t="shared" ca="1" si="9512"/>
        <v/>
      </c>
      <c r="DG468" s="14" t="str">
        <f t="shared" ca="1" si="9513"/>
        <v/>
      </c>
      <c r="DH468" s="14" t="str">
        <f t="shared" ca="1" si="9514"/>
        <v/>
      </c>
      <c r="DI468" s="14" t="str">
        <f t="shared" ca="1" si="9515"/>
        <v/>
      </c>
      <c r="DJ468" s="14" t="str">
        <f t="shared" ca="1" si="9516"/>
        <v/>
      </c>
      <c r="DK468" s="14" t="str">
        <f t="shared" ca="1" si="9517"/>
        <v/>
      </c>
      <c r="DL468" s="14" t="str">
        <f t="shared" ca="1" si="9518"/>
        <v/>
      </c>
      <c r="DM468" s="14" t="str">
        <f t="shared" ca="1" si="9519"/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ca="1" si="9520"/>
        <v/>
      </c>
      <c r="DP468" s="14" t="str">
        <f t="shared" ca="1" si="9521"/>
        <v/>
      </c>
      <c r="DQ468" s="14" t="str">
        <f t="shared" ca="1" si="9522"/>
        <v/>
      </c>
      <c r="DR468" s="14" t="str">
        <f t="shared" ca="1" si="9523"/>
        <v/>
      </c>
      <c r="DS468" s="14" t="str">
        <f t="shared" ca="1" si="9524"/>
        <v/>
      </c>
      <c r="DZ468" s="14" t="b">
        <f t="shared" ca="1" si="9525"/>
        <v>0</v>
      </c>
      <c r="EA468" s="14" t="str">
        <f t="shared" ca="1" si="9526"/>
        <v/>
      </c>
      <c r="EB468" s="14" t="str">
        <f t="shared" ca="1" si="9527"/>
        <v/>
      </c>
      <c r="EC468" s="14" t="str">
        <f t="shared" ca="1" si="9528"/>
        <v/>
      </c>
      <c r="ED468" s="14" t="str">
        <f t="shared" ca="1" si="9529"/>
        <v/>
      </c>
      <c r="EE468" s="14" t="str">
        <f t="shared" ca="1" si="9530"/>
        <v/>
      </c>
      <c r="EF468" s="14" t="str">
        <f t="shared" ca="1" si="9531"/>
        <v/>
      </c>
      <c r="EG468" s="14" t="str">
        <f t="shared" ca="1" si="9532"/>
        <v/>
      </c>
      <c r="EM468" s="14" t="b">
        <f t="shared" ca="1" si="9533"/>
        <v>0</v>
      </c>
      <c r="EN468" s="14" t="str">
        <f t="shared" ca="1" si="9534"/>
        <v/>
      </c>
      <c r="EO468" s="14" t="str">
        <f t="shared" ca="1" si="9535"/>
        <v/>
      </c>
      <c r="EP468" s="14" t="str">
        <f t="shared" ca="1" si="9536"/>
        <v/>
      </c>
      <c r="EQ468" s="14" t="str">
        <f t="shared" ca="1" si="9537"/>
        <v/>
      </c>
    </row>
    <row r="469" spans="2:147" s="14" customFormat="1">
      <c r="B469" s="14" t="str">
        <f t="shared" ca="1" si="9467"/>
        <v/>
      </c>
      <c r="C469" s="14">
        <f t="shared" ca="1" si="9468"/>
        <v>443</v>
      </c>
      <c r="D469" s="14">
        <f t="shared" si="9469"/>
        <v>467</v>
      </c>
      <c r="E469" s="14" t="str">
        <f t="shared" ca="1" si="9470"/>
        <v>I</v>
      </c>
      <c r="F469" s="14" t="str">
        <f t="shared" ca="1" si="9471"/>
        <v>q_113_1c</v>
      </c>
      <c r="G469" s="14" t="str">
        <f t="shared" ca="1" si="9472"/>
        <v>How long mild sport activity 1</v>
      </c>
      <c r="H469" s="14" t="b">
        <f t="shared" ca="1" si="9473"/>
        <v>1</v>
      </c>
      <c r="I469" s="14" t="str">
        <f ca="1">IF($H469,ADDRESS(3,(D469+1)*2-1,4,,"["&amp;wew!$G$7&amp;"]"&amp;_sheetname_labels)&amp;":"&amp;ADDRESS(2+ster!$B$20,(D469+1)*2-1,4),"")</f>
        <v>[DBTemplate.xlsm]labels!AIY3:AIY725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474"/>
        <v>0</v>
      </c>
      <c r="N469" s="14">
        <f t="shared" ca="1" si="9475"/>
        <v>0</v>
      </c>
      <c r="O469" s="14" t="str">
        <f t="shared" ca="1" si="9476"/>
        <v>q_113_1c</v>
      </c>
      <c r="P469" s="14" t="str">
        <f t="shared" ca="1" si="9477"/>
        <v>How long mild sport activity 1</v>
      </c>
      <c r="Q469" s="14" t="str">
        <f ca="1">IF($BP469,ADDRESS(3,D469+1,4,,"["&amp;wew!$G$7&amp;"]"&amp;_sheetname_dataframe)&amp;":"&amp;ADDRESS(2+ster!$C$14,D469+1,4),"")</f>
        <v>[DBTemplate.xlsm]data_frame!QZ3:QZ3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478"/>
        <v>0</v>
      </c>
      <c r="AA469" s="12">
        <f t="shared" ca="1" si="9479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480"/>
        <v>1</v>
      </c>
      <c r="AE469" s="17" t="b">
        <f t="shared" ca="1" si="9481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482"/>
        <v/>
      </c>
      <c r="AH469" s="17" t="b">
        <f t="shared" ca="1" si="9483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484"/>
        <v/>
      </c>
      <c r="AK469" s="17" t="b">
        <f t="shared" ca="1" si="9485"/>
        <v>0</v>
      </c>
      <c r="AL469" s="17" t="b">
        <f t="shared" ca="1" si="9486"/>
        <v>0</v>
      </c>
      <c r="AM469" s="17" t="b">
        <f t="shared" ca="1" si="9487"/>
        <v>0</v>
      </c>
      <c r="AN469" s="17">
        <f t="shared" ca="1" si="9488"/>
        <v>0</v>
      </c>
      <c r="AO469" s="24" t="str">
        <f t="shared" ca="1" si="9489"/>
        <v/>
      </c>
      <c r="AP469" s="24" t="str">
        <f t="shared" ca="1" si="9490"/>
        <v/>
      </c>
      <c r="AQ469" s="17" t="b">
        <f t="shared" ca="1" si="9609"/>
        <v>0</v>
      </c>
      <c r="AR469" s="17" t="b">
        <f t="shared" ca="1" si="9491"/>
        <v>0</v>
      </c>
      <c r="AS469" s="17" t="b">
        <f t="shared" ca="1" si="9492"/>
        <v>0</v>
      </c>
      <c r="AT469" s="17" t="b">
        <f t="shared" ca="1" si="9493"/>
        <v>0</v>
      </c>
      <c r="AU469" s="17" t="b">
        <f t="shared" ca="1" si="9494"/>
        <v>0</v>
      </c>
      <c r="AV469" s="17" t="b">
        <f t="shared" ca="1" si="9495"/>
        <v>0</v>
      </c>
      <c r="AW469" s="17" t="b">
        <f t="shared" ca="1" si="9496"/>
        <v>1</v>
      </c>
      <c r="AX469" s="14" t="b">
        <f t="array" aca="1" ref="AX469" ca="1">IF(H469,N469&gt;0,"")</f>
        <v>0</v>
      </c>
      <c r="AY469" s="17" t="str">
        <f t="shared" ca="1" si="9497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498"/>
        <v>1</v>
      </c>
      <c r="BB469" s="17" t="b">
        <v>0</v>
      </c>
      <c r="BC469" s="17" t="b">
        <f t="shared" ca="1" si="9499"/>
        <v>0</v>
      </c>
      <c r="BD469" s="17" t="b">
        <f t="shared" ca="1" si="9500"/>
        <v>0</v>
      </c>
      <c r="BE469" s="17" t="b">
        <f t="shared" ca="1" si="9610"/>
        <v>0</v>
      </c>
      <c r="BF469" s="17" t="b">
        <f t="shared" ca="1" si="9611"/>
        <v>0</v>
      </c>
      <c r="BG469" s="17" t="b">
        <f t="shared" ca="1" si="9501"/>
        <v>0</v>
      </c>
      <c r="BH469" s="17" t="b">
        <f t="shared" ca="1" si="9502"/>
        <v>0</v>
      </c>
      <c r="BI469" s="17">
        <f t="shared" ca="1" si="9503"/>
        <v>7</v>
      </c>
      <c r="BJ469" s="17" t="b">
        <f t="shared" ca="1" si="9504"/>
        <v>0</v>
      </c>
      <c r="BK469" s="17" t="str">
        <f t="shared" ca="1" si="9612"/>
        <v/>
      </c>
      <c r="BL469" s="17" t="str">
        <f t="shared" ca="1" si="9505"/>
        <v/>
      </c>
      <c r="BM469" s="17" t="str">
        <f t="shared" ca="1" si="9506"/>
        <v>0</v>
      </c>
      <c r="BN469" s="17" t="str">
        <f t="shared" ca="1" si="9507"/>
        <v>0</v>
      </c>
      <c r="BO469" s="17" t="str">
        <f t="shared" ca="1" si="9508"/>
        <v/>
      </c>
      <c r="BP469" s="14" t="b">
        <f t="shared" ca="1" si="9509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510"/>
        <v/>
      </c>
      <c r="DE469" s="14" t="str">
        <f t="shared" ca="1" si="9511"/>
        <v/>
      </c>
      <c r="DF469" s="14" t="str">
        <f t="shared" ca="1" si="9512"/>
        <v/>
      </c>
      <c r="DG469" s="14" t="str">
        <f t="shared" ca="1" si="9513"/>
        <v/>
      </c>
      <c r="DH469" s="14" t="str">
        <f t="shared" ca="1" si="9514"/>
        <v/>
      </c>
      <c r="DI469" s="14" t="str">
        <f t="shared" ca="1" si="9515"/>
        <v/>
      </c>
      <c r="DJ469" s="14" t="str">
        <f t="shared" ca="1" si="9516"/>
        <v/>
      </c>
      <c r="DK469" s="14" t="str">
        <f t="shared" ca="1" si="9517"/>
        <v/>
      </c>
      <c r="DL469" s="14" t="str">
        <f t="shared" ca="1" si="9518"/>
        <v/>
      </c>
      <c r="DM469" s="14" t="str">
        <f t="shared" ca="1" si="9519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520"/>
        <v/>
      </c>
      <c r="DP469" s="14" t="str">
        <f t="shared" ca="1" si="9521"/>
        <v/>
      </c>
      <c r="DQ469" s="14" t="str">
        <f t="shared" ca="1" si="9522"/>
        <v/>
      </c>
      <c r="DR469" s="14" t="str">
        <f t="shared" ca="1" si="9523"/>
        <v/>
      </c>
      <c r="DS469" s="14" t="str">
        <f t="shared" ca="1" si="9524"/>
        <v/>
      </c>
      <c r="DZ469" s="14" t="b">
        <f t="shared" ca="1" si="9525"/>
        <v>0</v>
      </c>
      <c r="EA469" s="14" t="str">
        <f t="shared" ca="1" si="9526"/>
        <v/>
      </c>
      <c r="EB469" s="14" t="str">
        <f t="shared" ca="1" si="9527"/>
        <v/>
      </c>
      <c r="EC469" s="14" t="str">
        <f t="shared" ca="1" si="9528"/>
        <v/>
      </c>
      <c r="ED469" s="14" t="str">
        <f t="shared" ca="1" si="9529"/>
        <v/>
      </c>
      <c r="EE469" s="14" t="str">
        <f t="shared" ca="1" si="9530"/>
        <v/>
      </c>
      <c r="EF469" s="14" t="str">
        <f t="shared" ca="1" si="9531"/>
        <v/>
      </c>
      <c r="EG469" s="14" t="str">
        <f t="shared" ca="1" si="9532"/>
        <v/>
      </c>
      <c r="EM469" s="14" t="b">
        <f t="shared" ca="1" si="9533"/>
        <v>0</v>
      </c>
      <c r="EN469" s="14" t="str">
        <f t="shared" ca="1" si="9534"/>
        <v/>
      </c>
      <c r="EO469" s="14" t="str">
        <f t="shared" ca="1" si="9535"/>
        <v/>
      </c>
      <c r="EP469" s="14" t="str">
        <f t="shared" ca="1" si="9536"/>
        <v/>
      </c>
      <c r="EQ469" s="14" t="str">
        <f t="shared" ca="1" si="9537"/>
        <v/>
      </c>
    </row>
    <row r="470" spans="2:147" s="14" customFormat="1">
      <c r="B470" s="14" t="str">
        <f t="shared" ca="1" si="9467"/>
        <v/>
      </c>
      <c r="C470" s="14">
        <f t="shared" ca="1" si="9468"/>
        <v>444</v>
      </c>
      <c r="D470" s="14">
        <f t="shared" si="9469"/>
        <v>468</v>
      </c>
      <c r="E470" s="14" t="str">
        <f t="shared" ca="1" si="9470"/>
        <v>N</v>
      </c>
      <c r="F470" s="14" t="str">
        <f t="shared" ca="1" si="9471"/>
        <v>q_113_2a</v>
      </c>
      <c r="G470" s="14" t="str">
        <f t="shared" ca="1" si="9472"/>
        <v>Type of mild sport activity 2</v>
      </c>
      <c r="H470" s="14" t="b">
        <f t="shared" ca="1" si="9473"/>
        <v>1</v>
      </c>
      <c r="I470" s="14" t="str">
        <f ca="1">IF($H470,ADDRESS(3,(D470+1)*2-1,4,,"["&amp;wew!$G$7&amp;"]"&amp;_sheetname_labels)&amp;":"&amp;ADDRESS(2+ster!$B$20,(D470+1)*2-1,4),"")</f>
        <v>[DBTemplate.xlsm]labels!AJA3:AJA725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[DBTemplate.xlsm]labels!AJA3:AJA24</v>
      </c>
      <c r="L470" s="14" t="str">
        <f ca="1">IF($H470,IF($J470&gt;0,ADDRESS(3,(D470+1)*2,4,,"["&amp;wew!$G$7&amp;"]"&amp;_sheetname_labels)&amp;":"&amp;ADDRESS(2+J470,(D470+1)*2,4),""),"")</f>
        <v>[DBTemplate.xlsm]labels!AJB3:AJB24</v>
      </c>
      <c r="M470" s="14">
        <f t="shared" ca="1" si="9474"/>
        <v>0</v>
      </c>
      <c r="N470" s="14">
        <f t="shared" ca="1" si="9475"/>
        <v>22</v>
      </c>
      <c r="O470" s="14" t="str">
        <f t="shared" ca="1" si="9476"/>
        <v>q_113_2a</v>
      </c>
      <c r="P470" s="14" t="str">
        <f t="shared" ca="1" si="9477"/>
        <v>Type of mild sport activity 2</v>
      </c>
      <c r="Q470" s="14" t="str">
        <f ca="1">IF($BP470,ADDRESS(3,D470+1,4,,"["&amp;wew!$G$7&amp;"]"&amp;_sheetname_dataframe)&amp;":"&amp;ADDRESS(2+ster!$C$14,D470+1,4),"")</f>
        <v>[DBTemplate.xlsm]data_frame!RA3:RA3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478"/>
        <v>0</v>
      </c>
      <c r="AA470" s="12" t="str">
        <f t="shared" ca="1" si="9479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480"/>
        <v>1</v>
      </c>
      <c r="AE470" s="17" t="b">
        <f t="shared" ca="1" si="9481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482"/>
        <v/>
      </c>
      <c r="AH470" s="17" t="b">
        <f t="shared" ca="1" si="9483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484"/>
        <v/>
      </c>
      <c r="AK470" s="17" t="b">
        <f t="shared" ca="1" si="9485"/>
        <v>0</v>
      </c>
      <c r="AL470" s="17" t="b">
        <f t="shared" ca="1" si="9486"/>
        <v>0</v>
      </c>
      <c r="AM470" s="17" t="b">
        <f t="shared" ca="1" si="9487"/>
        <v>0</v>
      </c>
      <c r="AN470" s="17">
        <f t="shared" ca="1" si="9488"/>
        <v>0</v>
      </c>
      <c r="AO470" s="24" t="str">
        <f t="shared" ca="1" si="9489"/>
        <v/>
      </c>
      <c r="AP470" s="24" t="str">
        <f t="shared" ca="1" si="9490"/>
        <v/>
      </c>
      <c r="AQ470" s="17" t="b">
        <f t="shared" ca="1" si="9609"/>
        <v>0</v>
      </c>
      <c r="AR470" s="17" t="b">
        <f t="shared" ca="1" si="9491"/>
        <v>0</v>
      </c>
      <c r="AS470" s="17" t="b">
        <f t="shared" ca="1" si="9492"/>
        <v>0</v>
      </c>
      <c r="AT470" s="17" t="b">
        <f t="shared" ca="1" si="9493"/>
        <v>0</v>
      </c>
      <c r="AU470" s="17" t="b">
        <f t="shared" ca="1" si="9494"/>
        <v>1</v>
      </c>
      <c r="AV470" s="17" t="b">
        <f t="shared" ca="1" si="9495"/>
        <v>0</v>
      </c>
      <c r="AW470" s="17" t="b">
        <f t="shared" ca="1" si="9496"/>
        <v>0</v>
      </c>
      <c r="AX470" s="14" t="b">
        <f t="array" aca="1" ref="AX470" ca="1">IF(H470,N470&gt;0,"")</f>
        <v>1</v>
      </c>
      <c r="AY470" s="17" t="str">
        <f t="shared" ca="1" si="9497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498"/>
        <v>1</v>
      </c>
      <c r="BB470" s="17" t="b">
        <v>0</v>
      </c>
      <c r="BC470" s="17" t="b">
        <f t="shared" ca="1" si="9499"/>
        <v>1</v>
      </c>
      <c r="BD470" s="17" t="b">
        <f t="shared" ca="1" si="9500"/>
        <v>0</v>
      </c>
      <c r="BE470" s="17" t="str">
        <f t="shared" ca="1" si="9610"/>
        <v/>
      </c>
      <c r="BF470" s="17" t="b">
        <f t="shared" ca="1" si="9611"/>
        <v>0</v>
      </c>
      <c r="BG470" s="17" t="b">
        <f t="shared" ca="1" si="9501"/>
        <v>0</v>
      </c>
      <c r="BH470" s="17" t="b">
        <f t="shared" ca="1" si="9502"/>
        <v>1</v>
      </c>
      <c r="BI470" s="17">
        <f t="shared" ca="1" si="9503"/>
        <v>2</v>
      </c>
      <c r="BJ470" s="17" t="b">
        <f t="shared" ca="1" si="9504"/>
        <v>0</v>
      </c>
      <c r="BK470" s="17" t="str">
        <f t="shared" ca="1" si="9612"/>
        <v/>
      </c>
      <c r="BL470" s="17" t="str">
        <f t="shared" ca="1" si="9505"/>
        <v/>
      </c>
      <c r="BM470" s="17" t="str">
        <f t="shared" ca="1" si="9506"/>
        <v>F</v>
      </c>
      <c r="BN470" s="17" t="str">
        <f t="shared" ca="1" si="9507"/>
        <v>F</v>
      </c>
      <c r="BO470" s="17" t="str">
        <f t="shared" ca="1" si="9508"/>
        <v>N</v>
      </c>
      <c r="BP470" s="14" t="b">
        <f t="shared" ca="1" si="9509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510"/>
        <v/>
      </c>
      <c r="DE470" s="14" t="str">
        <f t="shared" ca="1" si="9511"/>
        <v/>
      </c>
      <c r="DF470" s="14" t="str">
        <f t="shared" ca="1" si="9512"/>
        <v/>
      </c>
      <c r="DG470" s="14" t="str">
        <f t="shared" ca="1" si="9513"/>
        <v/>
      </c>
      <c r="DH470" s="14" t="str">
        <f t="shared" ca="1" si="9514"/>
        <v/>
      </c>
      <c r="DI470" s="14" t="str">
        <f t="shared" ca="1" si="9515"/>
        <v/>
      </c>
      <c r="DJ470" s="14" t="str">
        <f t="shared" ca="1" si="9516"/>
        <v/>
      </c>
      <c r="DK470" s="14" t="str">
        <f t="shared" ca="1" si="9517"/>
        <v/>
      </c>
      <c r="DL470" s="14" t="str">
        <f t="shared" ca="1" si="9518"/>
        <v/>
      </c>
      <c r="DM470" s="14" t="str">
        <f t="shared" ca="1" si="9519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520"/>
        <v/>
      </c>
      <c r="DP470" s="14" t="str">
        <f t="shared" ca="1" si="9521"/>
        <v/>
      </c>
      <c r="DQ470" s="14" t="str">
        <f t="shared" ca="1" si="9522"/>
        <v/>
      </c>
      <c r="DR470" s="14" t="str">
        <f t="shared" ca="1" si="9523"/>
        <v/>
      </c>
      <c r="DS470" s="14" t="str">
        <f t="shared" ca="1" si="9524"/>
        <v/>
      </c>
      <c r="DZ470" s="14" t="b">
        <f t="shared" ca="1" si="9525"/>
        <v>0</v>
      </c>
      <c r="EA470" s="14" t="str">
        <f t="shared" ca="1" si="9526"/>
        <v>Type of mild sport activity 2 (q_113_2a)</v>
      </c>
      <c r="EB470" s="14" t="str">
        <f t="shared" ca="1" si="9527"/>
        <v xml:space="preserve">Values must be numeric. </v>
      </c>
      <c r="EC470" s="14" t="str">
        <f t="shared" ca="1" si="9528"/>
        <v xml:space="preserve">Type of mild sport activity 2 (q_113_2a): Values must be numeric. </v>
      </c>
      <c r="ED470" s="14" t="str">
        <f t="shared" ca="1" si="9529"/>
        <v/>
      </c>
      <c r="EE470" s="14" t="str">
        <f t="shared" ca="1" si="9530"/>
        <v>Values must be numeric</v>
      </c>
      <c r="EF470" s="14" t="str">
        <f t="shared" ca="1" si="9531"/>
        <v/>
      </c>
      <c r="EG470" s="14" t="str">
        <f t="shared" ca="1" si="9532"/>
        <v/>
      </c>
      <c r="EM470" s="14" t="b">
        <f t="shared" ca="1" si="9533"/>
        <v>1</v>
      </c>
      <c r="EN470" s="14">
        <f t="shared" ca="1" si="9534"/>
        <v>444</v>
      </c>
      <c r="EO470" s="14" t="str">
        <f t="shared" ca="1" si="9535"/>
        <v>q_113_2a</v>
      </c>
      <c r="EP470" s="14" t="str">
        <f t="shared" ca="1" si="9536"/>
        <v xml:space="preserve">Type of mild sport activity 2 (q_113_2a): Values must be numeric. </v>
      </c>
      <c r="EQ470" s="14" t="str">
        <f t="shared" ca="1" si="9537"/>
        <v/>
      </c>
    </row>
    <row r="471" spans="2:147" s="14" customFormat="1">
      <c r="B471" s="14" t="str">
        <f t="shared" ca="1" si="9467"/>
        <v/>
      </c>
      <c r="C471" s="14">
        <f t="shared" ca="1" si="9468"/>
        <v>445</v>
      </c>
      <c r="D471" s="14">
        <f t="shared" si="9469"/>
        <v>469</v>
      </c>
      <c r="E471" s="14" t="str">
        <f t="shared" ca="1" si="9470"/>
        <v>I</v>
      </c>
      <c r="F471" s="14" t="str">
        <f t="shared" ca="1" si="9471"/>
        <v>q_113_2b</v>
      </c>
      <c r="G471" s="14" t="str">
        <f t="shared" ca="1" si="9472"/>
        <v>Type of other mild sport activity 2</v>
      </c>
      <c r="H471" s="14" t="b">
        <f t="shared" ca="1" si="9473"/>
        <v>1</v>
      </c>
      <c r="I471" s="14" t="str">
        <f ca="1">IF($H471,ADDRESS(3,(D471+1)*2-1,4,,"["&amp;wew!$G$7&amp;"]"&amp;_sheetname_labels)&amp;":"&amp;ADDRESS(2+ster!$B$20,(D471+1)*2-1,4),"")</f>
        <v>[DBTemplate.xlsm]labels!AJC3:AJC725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474"/>
        <v>0</v>
      </c>
      <c r="N471" s="14">
        <f t="shared" ca="1" si="9475"/>
        <v>0</v>
      </c>
      <c r="O471" s="14" t="str">
        <f t="shared" ca="1" si="9476"/>
        <v>q_113_2b</v>
      </c>
      <c r="P471" s="14" t="str">
        <f t="shared" ca="1" si="9477"/>
        <v>Type of other mild sport activity 2</v>
      </c>
      <c r="Q471" s="14" t="str">
        <f ca="1">IF($BP471,ADDRESS(3,D471+1,4,,"["&amp;wew!$G$7&amp;"]"&amp;_sheetname_dataframe)&amp;":"&amp;ADDRESS(2+ster!$C$14,D471+1,4),"")</f>
        <v>[DBTemplate.xlsm]data_frame!RB3:RB3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478"/>
        <v>0</v>
      </c>
      <c r="AA471" s="12">
        <f t="shared" ca="1" si="9479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480"/>
        <v>1</v>
      </c>
      <c r="AE471" s="17" t="b">
        <f t="shared" ca="1" si="9481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482"/>
        <v/>
      </c>
      <c r="AH471" s="17" t="b">
        <f t="shared" ca="1" si="9483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484"/>
        <v/>
      </c>
      <c r="AK471" s="17" t="b">
        <f t="shared" ca="1" si="9485"/>
        <v>0</v>
      </c>
      <c r="AL471" s="17" t="b">
        <f t="shared" ca="1" si="9486"/>
        <v>0</v>
      </c>
      <c r="AM471" s="17" t="b">
        <f t="shared" ca="1" si="9487"/>
        <v>0</v>
      </c>
      <c r="AN471" s="17">
        <f t="shared" ca="1" si="9488"/>
        <v>0</v>
      </c>
      <c r="AO471" s="24" t="str">
        <f t="shared" ca="1" si="9489"/>
        <v/>
      </c>
      <c r="AP471" s="24" t="str">
        <f t="shared" ca="1" si="9490"/>
        <v/>
      </c>
      <c r="AQ471" s="17" t="b">
        <f t="shared" ca="1" si="9609"/>
        <v>0</v>
      </c>
      <c r="AR471" s="17" t="b">
        <f t="shared" ca="1" si="9491"/>
        <v>0</v>
      </c>
      <c r="AS471" s="17" t="b">
        <f t="shared" ca="1" si="9492"/>
        <v>0</v>
      </c>
      <c r="AT471" s="17" t="b">
        <f t="shared" ca="1" si="9493"/>
        <v>1</v>
      </c>
      <c r="AU471" s="17" t="b">
        <f t="shared" ca="1" si="9494"/>
        <v>0</v>
      </c>
      <c r="AV471" s="17" t="b">
        <f t="shared" ca="1" si="9495"/>
        <v>0</v>
      </c>
      <c r="AW471" s="17" t="b">
        <f t="shared" ca="1" si="9496"/>
        <v>1</v>
      </c>
      <c r="AX471" s="14" t="b">
        <f t="array" aca="1" ref="AX471" ca="1">IF(H471,N471&gt;0,"")</f>
        <v>0</v>
      </c>
      <c r="AY471" s="17" t="str">
        <f t="shared" ca="1" si="9497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498"/>
        <v>0</v>
      </c>
      <c r="BB471" s="17" t="b">
        <v>0</v>
      </c>
      <c r="BC471" s="17" t="str">
        <f t="shared" ca="1" si="9499"/>
        <v/>
      </c>
      <c r="BD471" s="17" t="str">
        <f t="shared" ca="1" si="9500"/>
        <v/>
      </c>
      <c r="BE471" s="17" t="b">
        <f t="shared" ca="1" si="9610"/>
        <v>0</v>
      </c>
      <c r="BF471" s="17" t="str">
        <f t="shared" ca="1" si="9611"/>
        <v/>
      </c>
      <c r="BG471" s="17" t="str">
        <f t="shared" ca="1" si="9501"/>
        <v/>
      </c>
      <c r="BH471" s="17" t="str">
        <f t="shared" ca="1" si="9502"/>
        <v/>
      </c>
      <c r="BI471" s="17" t="str">
        <f t="shared" ca="1" si="9503"/>
        <v/>
      </c>
      <c r="BJ471" s="17" t="b">
        <f t="shared" ca="1" si="9504"/>
        <v>0</v>
      </c>
      <c r="BK471" s="17" t="str">
        <f t="shared" ca="1" si="9612"/>
        <v/>
      </c>
      <c r="BL471" s="17" t="str">
        <f t="shared" ca="1" si="9505"/>
        <v/>
      </c>
      <c r="BM471" s="17" t="str">
        <f t="shared" ca="1" si="9506"/>
        <v>S</v>
      </c>
      <c r="BN471" s="17" t="str">
        <f t="shared" ca="1" si="9507"/>
        <v>S</v>
      </c>
      <c r="BO471" s="17" t="str">
        <f t="shared" ca="1" si="9508"/>
        <v>N</v>
      </c>
      <c r="BP471" s="14" t="b">
        <f t="shared" ca="1" si="9509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510"/>
        <v/>
      </c>
      <c r="DE471" s="14" t="str">
        <f t="shared" ca="1" si="9511"/>
        <v/>
      </c>
      <c r="DF471" s="14" t="str">
        <f t="shared" ca="1" si="9512"/>
        <v/>
      </c>
      <c r="DG471" s="14" t="str">
        <f t="shared" ca="1" si="9513"/>
        <v/>
      </c>
      <c r="DH471" s="14" t="str">
        <f t="shared" ca="1" si="9514"/>
        <v/>
      </c>
      <c r="DI471" s="14" t="str">
        <f t="shared" ca="1" si="9515"/>
        <v/>
      </c>
      <c r="DJ471" s="14" t="str">
        <f t="shared" ca="1" si="9516"/>
        <v/>
      </c>
      <c r="DK471" s="14" t="str">
        <f t="shared" ca="1" si="9517"/>
        <v/>
      </c>
      <c r="DL471" s="14" t="str">
        <f t="shared" ca="1" si="9518"/>
        <v/>
      </c>
      <c r="DM471" s="14" t="str">
        <f t="shared" ca="1" si="9519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520"/>
        <v/>
      </c>
      <c r="DP471" s="14" t="str">
        <f t="shared" ca="1" si="9521"/>
        <v/>
      </c>
      <c r="DQ471" s="14" t="str">
        <f t="shared" ca="1" si="9522"/>
        <v/>
      </c>
      <c r="DR471" s="14" t="str">
        <f t="shared" ca="1" si="9523"/>
        <v/>
      </c>
      <c r="DS471" s="14" t="str">
        <f t="shared" ca="1" si="9524"/>
        <v/>
      </c>
      <c r="DZ471" s="14" t="b">
        <f t="shared" ca="1" si="9525"/>
        <v>0</v>
      </c>
      <c r="EA471" s="14" t="str">
        <f t="shared" ca="1" si="9526"/>
        <v/>
      </c>
      <c r="EB471" s="14" t="str">
        <f t="shared" ca="1" si="9527"/>
        <v/>
      </c>
      <c r="EC471" s="14" t="str">
        <f t="shared" ca="1" si="9528"/>
        <v/>
      </c>
      <c r="ED471" s="14" t="str">
        <f t="shared" ca="1" si="9529"/>
        <v/>
      </c>
      <c r="EE471" s="14" t="str">
        <f t="shared" ca="1" si="9530"/>
        <v/>
      </c>
      <c r="EF471" s="14" t="str">
        <f t="shared" ca="1" si="9531"/>
        <v/>
      </c>
      <c r="EG471" s="14" t="str">
        <f t="shared" ca="1" si="9532"/>
        <v/>
      </c>
      <c r="EM471" s="14" t="b">
        <f t="shared" ca="1" si="9533"/>
        <v>0</v>
      </c>
      <c r="EN471" s="14" t="str">
        <f t="shared" ca="1" si="9534"/>
        <v/>
      </c>
      <c r="EO471" s="14" t="str">
        <f t="shared" ca="1" si="9535"/>
        <v/>
      </c>
      <c r="EP471" s="14" t="str">
        <f t="shared" ca="1" si="9536"/>
        <v/>
      </c>
      <c r="EQ471" s="14" t="str">
        <f t="shared" ca="1" si="9537"/>
        <v/>
      </c>
    </row>
    <row r="472" spans="2:147" s="14" customFormat="1">
      <c r="B472" s="14" t="str">
        <f t="shared" ca="1" si="9467"/>
        <v/>
      </c>
      <c r="C472" s="14">
        <f t="shared" ca="1" si="9468"/>
        <v>446</v>
      </c>
      <c r="D472" s="14">
        <f t="shared" si="9469"/>
        <v>470</v>
      </c>
      <c r="E472" s="14" t="str">
        <f t="shared" ca="1" si="9470"/>
        <v>I</v>
      </c>
      <c r="F472" s="14" t="str">
        <f t="shared" ca="1" si="9471"/>
        <v>q_113_2c</v>
      </c>
      <c r="G472" s="14" t="str">
        <f t="shared" ca="1" si="9472"/>
        <v>How long mild sport activity 2</v>
      </c>
      <c r="H472" s="14" t="b">
        <f t="shared" ca="1" si="9473"/>
        <v>1</v>
      </c>
      <c r="I472" s="14" t="str">
        <f ca="1">IF($H472,ADDRESS(3,(D472+1)*2-1,4,,"["&amp;wew!$G$7&amp;"]"&amp;_sheetname_labels)&amp;":"&amp;ADDRESS(2+ster!$B$20,(D472+1)*2-1,4),"")</f>
        <v>[DBTemplate.xlsm]labels!AJE3:AJE725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474"/>
        <v>0</v>
      </c>
      <c r="N472" s="14">
        <f t="shared" ca="1" si="9475"/>
        <v>0</v>
      </c>
      <c r="O472" s="14" t="str">
        <f t="shared" ca="1" si="9476"/>
        <v>q_113_2c</v>
      </c>
      <c r="P472" s="14" t="str">
        <f t="shared" ca="1" si="9477"/>
        <v>How long mild sport activity 2</v>
      </c>
      <c r="Q472" s="14" t="str">
        <f ca="1">IF($BP472,ADDRESS(3,D472+1,4,,"["&amp;wew!$G$7&amp;"]"&amp;_sheetname_dataframe)&amp;":"&amp;ADDRESS(2+ster!$C$14,D472+1,4),"")</f>
        <v>[DBTemplate.xlsm]data_frame!RC3:RC3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478"/>
        <v>0</v>
      </c>
      <c r="AA472" s="12" t="str">
        <f t="shared" ca="1" si="9479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480"/>
        <v>1</v>
      </c>
      <c r="AE472" s="17" t="b">
        <f t="shared" ca="1" si="9481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482"/>
        <v/>
      </c>
      <c r="AH472" s="17" t="b">
        <f t="shared" ca="1" si="9483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484"/>
        <v/>
      </c>
      <c r="AK472" s="17" t="b">
        <f t="shared" ca="1" si="9485"/>
        <v>0</v>
      </c>
      <c r="AL472" s="17" t="b">
        <f t="shared" ca="1" si="9486"/>
        <v>0</v>
      </c>
      <c r="AM472" s="17" t="b">
        <f t="shared" ca="1" si="9487"/>
        <v>1</v>
      </c>
      <c r="AN472" s="17">
        <f t="shared" ca="1" si="9488"/>
        <v>0</v>
      </c>
      <c r="AO472" s="24" t="str">
        <f t="shared" ca="1" si="9489"/>
        <v/>
      </c>
      <c r="AP472" s="24" t="str">
        <f t="shared" ca="1" si="9490"/>
        <v/>
      </c>
      <c r="AQ472" s="17" t="b">
        <f t="shared" ca="1" si="9609"/>
        <v>0</v>
      </c>
      <c r="AR472" s="17" t="b">
        <f t="shared" ca="1" si="9491"/>
        <v>0</v>
      </c>
      <c r="AS472" s="17" t="b">
        <f t="shared" ca="1" si="9492"/>
        <v>0</v>
      </c>
      <c r="AT472" s="17" t="b">
        <f t="shared" ca="1" si="9493"/>
        <v>0</v>
      </c>
      <c r="AU472" s="17" t="b">
        <f t="shared" ca="1" si="9494"/>
        <v>1</v>
      </c>
      <c r="AV472" s="17" t="b">
        <f t="shared" ca="1" si="9495"/>
        <v>0</v>
      </c>
      <c r="AW472" s="17" t="b">
        <f t="shared" ca="1" si="9496"/>
        <v>0</v>
      </c>
      <c r="AX472" s="14" t="b">
        <f t="array" aca="1" ref="AX472" ca="1">IF(H472,N472&gt;0,"")</f>
        <v>0</v>
      </c>
      <c r="AY472" s="17" t="str">
        <f t="shared" ca="1" si="9497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498"/>
        <v>0</v>
      </c>
      <c r="BB472" s="17" t="b">
        <v>0</v>
      </c>
      <c r="BC472" s="17" t="str">
        <f t="shared" ca="1" si="9499"/>
        <v/>
      </c>
      <c r="BD472" s="17" t="str">
        <f t="shared" ca="1" si="9500"/>
        <v/>
      </c>
      <c r="BE472" s="17" t="b">
        <f t="shared" ca="1" si="9610"/>
        <v>0</v>
      </c>
      <c r="BF472" s="17" t="str">
        <f t="shared" ca="1" si="9611"/>
        <v/>
      </c>
      <c r="BG472" s="17" t="str">
        <f t="shared" ca="1" si="9501"/>
        <v/>
      </c>
      <c r="BH472" s="17" t="str">
        <f t="shared" ca="1" si="9502"/>
        <v/>
      </c>
      <c r="BI472" s="17" t="str">
        <f t="shared" ca="1" si="9503"/>
        <v/>
      </c>
      <c r="BJ472" s="17" t="b">
        <f t="shared" ca="1" si="9504"/>
        <v>0</v>
      </c>
      <c r="BK472" s="17" t="b">
        <f t="shared" ca="1" si="9612"/>
        <v>1</v>
      </c>
      <c r="BL472" s="17" t="b">
        <f t="shared" ca="1" si="9505"/>
        <v>0</v>
      </c>
      <c r="BM472" s="17" t="str">
        <f t="shared" ca="1" si="9506"/>
        <v>I</v>
      </c>
      <c r="BN472" s="17" t="str">
        <f t="shared" ca="1" si="9507"/>
        <v>I</v>
      </c>
      <c r="BO472" s="17" t="str">
        <f t="shared" ca="1" si="9508"/>
        <v>I</v>
      </c>
      <c r="BP472" s="14" t="b">
        <f t="shared" ca="1" si="9509"/>
        <v>1</v>
      </c>
      <c r="BQ472" s="35"/>
      <c r="BU472" s="14" t="s">
        <v>387</v>
      </c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510"/>
        <v/>
      </c>
      <c r="DE472" s="14" t="str">
        <f t="shared" ca="1" si="9511"/>
        <v/>
      </c>
      <c r="DF472" s="14" t="str">
        <f t="shared" ca="1" si="9512"/>
        <v/>
      </c>
      <c r="DG472" s="14" t="str">
        <f t="shared" ca="1" si="9513"/>
        <v/>
      </c>
      <c r="DH472" s="14" t="str">
        <f t="shared" ca="1" si="9514"/>
        <v/>
      </c>
      <c r="DI472" s="14" t="str">
        <f t="shared" ca="1" si="9515"/>
        <v/>
      </c>
      <c r="DJ472" s="14" t="str">
        <f t="shared" ca="1" si="9516"/>
        <v/>
      </c>
      <c r="DK472" s="14" t="str">
        <f t="shared" ca="1" si="9517"/>
        <v/>
      </c>
      <c r="DL472" s="14" t="str">
        <f t="shared" ca="1" si="9518"/>
        <v/>
      </c>
      <c r="DM472" s="14" t="str">
        <f t="shared" ca="1" si="9519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520"/>
        <v/>
      </c>
      <c r="DP472" s="14" t="str">
        <f t="shared" ca="1" si="9521"/>
        <v/>
      </c>
      <c r="DQ472" s="14" t="str">
        <f t="shared" ca="1" si="9522"/>
        <v/>
      </c>
      <c r="DR472" s="14" t="str">
        <f t="shared" ca="1" si="9523"/>
        <v/>
      </c>
      <c r="DS472" s="14" t="str">
        <f t="shared" ca="1" si="9524"/>
        <v/>
      </c>
      <c r="DZ472" s="14" t="b">
        <f t="shared" ca="1" si="9525"/>
        <v>0</v>
      </c>
      <c r="EA472" s="14" t="str">
        <f t="shared" ca="1" si="9526"/>
        <v>How long mild sport activity 2 (q_113_2c)</v>
      </c>
      <c r="EB472" s="14" t="str">
        <f t="shared" ca="1" si="9527"/>
        <v xml:space="preserve">Values must be numeric. </v>
      </c>
      <c r="EC472" s="14" t="str">
        <f t="shared" ca="1" si="9528"/>
        <v xml:space="preserve">How long mild sport activity 2 (q_113_2c): Values must be numeric. </v>
      </c>
      <c r="ED472" s="14" t="str">
        <f t="shared" ca="1" si="9529"/>
        <v/>
      </c>
      <c r="EE472" s="14" t="str">
        <f t="shared" ca="1" si="9530"/>
        <v>Values must be numeric</v>
      </c>
      <c r="EF472" s="14" t="str">
        <f t="shared" ca="1" si="9531"/>
        <v/>
      </c>
      <c r="EG472" s="14" t="str">
        <f t="shared" ca="1" si="9532"/>
        <v/>
      </c>
      <c r="EM472" s="14" t="b">
        <f t="shared" ca="1" si="9533"/>
        <v>1</v>
      </c>
      <c r="EN472" s="14">
        <f t="shared" ca="1" si="9534"/>
        <v>446</v>
      </c>
      <c r="EO472" s="14" t="str">
        <f t="shared" ca="1" si="9535"/>
        <v>q_113_2c</v>
      </c>
      <c r="EP472" s="14" t="str">
        <f t="shared" ca="1" si="9536"/>
        <v xml:space="preserve">How long mild sport activity 2 (q_113_2c): Values must be numeric. </v>
      </c>
      <c r="EQ472" s="14" t="str">
        <f t="shared" ca="1" si="9537"/>
        <v/>
      </c>
    </row>
    <row r="473" spans="2:147" s="14" customFormat="1">
      <c r="B473" s="14" t="str">
        <f t="shared" ca="1" si="9467"/>
        <v/>
      </c>
      <c r="C473" s="14">
        <f t="shared" ca="1" si="9468"/>
        <v>447</v>
      </c>
      <c r="D473" s="14">
        <f t="shared" si="9469"/>
        <v>471</v>
      </c>
      <c r="E473" s="14" t="str">
        <f t="shared" ca="1" si="9470"/>
        <v>N</v>
      </c>
      <c r="F473" s="14" t="str">
        <f t="shared" ca="1" si="9471"/>
        <v>q_113_3a</v>
      </c>
      <c r="G473" s="14" t="str">
        <f t="shared" ca="1" si="9472"/>
        <v>Type of mild sport activity 3</v>
      </c>
      <c r="H473" s="14" t="b">
        <f t="shared" ca="1" si="9473"/>
        <v>1</v>
      </c>
      <c r="I473" s="14" t="str">
        <f ca="1">IF($H473,ADDRESS(3,(D473+1)*2-1,4,,"["&amp;wew!$G$7&amp;"]"&amp;_sheetname_labels)&amp;":"&amp;ADDRESS(2+ster!$B$20,(D473+1)*2-1,4),"")</f>
        <v>[DBTemplate.xlsm]labels!AJG3:AJG725</v>
      </c>
      <c r="J473" s="14">
        <f t="array" aca="1" ref="J473" ca="1">IF(H473,MAX(0,MAX(IF(INDIRECT(I473)&lt;&gt;"",ROW(INDIRECT(I473)),""))-2),"")</f>
        <v>22</v>
      </c>
      <c r="K473" s="14" t="str">
        <f ca="1">IF($H473,IF($J473&gt;0,ADDRESS(3,(D473+1)*2-1,4,,"["&amp;wew!$G$7&amp;"]"&amp;_sheetname_labels)&amp;":"&amp;ADDRESS(2+J473,(D473+1)*2-1,4),""),"")</f>
        <v>[DBTemplate.xlsm]labels!AJG3:AJG24</v>
      </c>
      <c r="L473" s="14" t="str">
        <f ca="1">IF($H473,IF($J473&gt;0,ADDRESS(3,(D473+1)*2,4,,"["&amp;wew!$G$7&amp;"]"&amp;_sheetname_labels)&amp;":"&amp;ADDRESS(2+J473,(D473+1)*2,4),""),"")</f>
        <v>[DBTemplate.xlsm]labels!AJH3:AJH24</v>
      </c>
      <c r="M473" s="14">
        <f t="shared" ca="1" si="9474"/>
        <v>0</v>
      </c>
      <c r="N473" s="14">
        <f t="shared" ca="1" si="9475"/>
        <v>22</v>
      </c>
      <c r="O473" s="14" t="str">
        <f t="shared" ca="1" si="9476"/>
        <v>q_113_3a</v>
      </c>
      <c r="P473" s="14" t="str">
        <f t="shared" ca="1" si="9477"/>
        <v>Type of mild sport activity 3</v>
      </c>
      <c r="Q473" s="14" t="str">
        <f ca="1">IF($BP473,ADDRESS(3,D473+1,4,,"["&amp;wew!$G$7&amp;"]"&amp;_sheetname_dataframe)&amp;":"&amp;ADDRESS(2+ster!$C$14,D473+1,4),"")</f>
        <v>[DBTemplate.xlsm]data_frame!RD3:RD3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1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0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1</v>
      </c>
      <c r="X473" s="14">
        <f t="array" aca="1" ref="X473" ca="1">IF(AND(H473,W473&gt;0),IF(wew!$B$3,MIN(IF((INDIRECT(ster!$D$14)&lt;&gt;"")*IFERROR(INDIRECT($Q473)&lt;&gt;"",FALSE),IFERROR(INDIRECT($Q473),"X"),"X")),"&lt;włącz podświetlanie wartości&gt;"),"—")</f>
        <v>2</v>
      </c>
      <c r="Y473" s="14">
        <f t="array" aca="1" ref="Y473" ca="1">IF(AND(H473,W473&gt;0),IF(wew!$B$3,MAX(IF((INDIRECT(ster!$D$14)&lt;&gt;"")*IFERROR(INDIRECT($Q473)&lt;&gt;"",FALSE),IFERROR(INDIRECT($Q473),"X"),"X")),"&lt;włącz podświetlanie wartości&gt;"),"—")</f>
        <v>2</v>
      </c>
      <c r="Z473" s="14">
        <f t="shared" ca="1" si="9478"/>
        <v>0</v>
      </c>
      <c r="AA473" s="12">
        <f t="shared" ca="1" si="9479"/>
        <v>1</v>
      </c>
      <c r="AB473" s="17">
        <f t="array" aca="1" ref="AB473" ca="1">IF(H473,IF(W473&gt;0,SUM((INDIRECT(ster!$D$14)&lt;&gt;"")*IFERROR((INDIRECT(Q473)&lt;&gt;"")*(INDIRECT(Q473)=INT(INDIRECT(Q473))),0)),0),"")</f>
        <v>1</v>
      </c>
      <c r="AC473" s="17">
        <f t="array" aca="1" ref="AC473" ca="1">IF(H473,W473-AB473,"")</f>
        <v>0</v>
      </c>
      <c r="AD473" s="17">
        <f t="shared" ca="1" si="9480"/>
        <v>1</v>
      </c>
      <c r="AE473" s="17" t="b">
        <f t="shared" ca="1" si="9481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482"/>
        <v/>
      </c>
      <c r="AH473" s="17" t="b">
        <f t="shared" ca="1" si="9483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484"/>
        <v/>
      </c>
      <c r="AK473" s="17" t="b">
        <f t="shared" ca="1" si="9485"/>
        <v>0</v>
      </c>
      <c r="AL473" s="17" t="b">
        <f t="shared" ca="1" si="9486"/>
        <v>0</v>
      </c>
      <c r="AM473" s="17" t="b">
        <f t="shared" ca="1" si="9487"/>
        <v>0</v>
      </c>
      <c r="AN473" s="17">
        <f t="shared" ca="1" si="9488"/>
        <v>0</v>
      </c>
      <c r="AO473" s="24" t="str">
        <f t="shared" ca="1" si="9489"/>
        <v/>
      </c>
      <c r="AP473" s="24" t="str">
        <f t="shared" ca="1" si="9490"/>
        <v/>
      </c>
      <c r="AQ473" s="17" t="b">
        <f t="shared" ca="1" si="9609"/>
        <v>0</v>
      </c>
      <c r="AR473" s="17" t="b">
        <f t="shared" ca="1" si="9491"/>
        <v>0</v>
      </c>
      <c r="AS473" s="17" t="b">
        <f t="shared" ca="1" si="9492"/>
        <v>0</v>
      </c>
      <c r="AT473" s="17" t="b">
        <f t="shared" ca="1" si="9493"/>
        <v>0</v>
      </c>
      <c r="AU473" s="17" t="b">
        <f t="shared" ca="1" si="9494"/>
        <v>1</v>
      </c>
      <c r="AV473" s="17" t="b">
        <f t="shared" ca="1" si="9495"/>
        <v>0</v>
      </c>
      <c r="AW473" s="17" t="b">
        <f t="shared" ca="1" si="9496"/>
        <v>1</v>
      </c>
      <c r="AX473" s="14" t="b">
        <f t="array" aca="1" ref="AX473" ca="1">IF(H473,N473&gt;0,"")</f>
        <v>1</v>
      </c>
      <c r="AY473" s="17" t="str">
        <f t="shared" ca="1" si="9497"/>
        <v>C3:C24</v>
      </c>
      <c r="AZ473" s="17" t="b">
        <f t="array" aca="1" ref="AZ473" ca="1">IF(AY473&lt;&gt;"",SUM(1*ISERROR(MATCH(INDIRECT(AY473),INDIRECT(K473),0)))=0,"")</f>
        <v>1</v>
      </c>
      <c r="BA473" s="17" t="b">
        <f t="shared" ca="1" si="9498"/>
        <v>1</v>
      </c>
      <c r="BB473" s="17" t="b">
        <v>0</v>
      </c>
      <c r="BC473" s="17" t="b">
        <f t="shared" ca="1" si="9499"/>
        <v>1</v>
      </c>
      <c r="BD473" s="17" t="b">
        <f t="shared" ca="1" si="9500"/>
        <v>0</v>
      </c>
      <c r="BE473" s="17" t="str">
        <f t="shared" ca="1" si="9610"/>
        <v/>
      </c>
      <c r="BF473" s="17" t="b">
        <f t="shared" ca="1" si="9611"/>
        <v>0</v>
      </c>
      <c r="BG473" s="17" t="b">
        <f t="shared" ca="1" si="9501"/>
        <v>0</v>
      </c>
      <c r="BH473" s="17" t="b">
        <f t="shared" ca="1" si="9502"/>
        <v>1</v>
      </c>
      <c r="BI473" s="17">
        <f t="shared" ca="1" si="9503"/>
        <v>2</v>
      </c>
      <c r="BJ473" s="17" t="b">
        <f t="shared" ca="1" si="9504"/>
        <v>0</v>
      </c>
      <c r="BK473" s="17" t="str">
        <f t="shared" ca="1" si="9612"/>
        <v/>
      </c>
      <c r="BL473" s="17" t="str">
        <f t="shared" ca="1" si="9505"/>
        <v/>
      </c>
      <c r="BM473" s="17" t="str">
        <f t="shared" ca="1" si="9506"/>
        <v>F</v>
      </c>
      <c r="BN473" s="17" t="str">
        <f t="shared" ca="1" si="9507"/>
        <v>F</v>
      </c>
      <c r="BO473" s="17" t="str">
        <f t="shared" ca="1" si="9508"/>
        <v>N</v>
      </c>
      <c r="BP473" s="14" t="b">
        <f t="shared" ca="1" si="9509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510"/>
        <v/>
      </c>
      <c r="DE473" s="14" t="str">
        <f t="shared" ca="1" si="9511"/>
        <v/>
      </c>
      <c r="DF473" s="14" t="str">
        <f t="shared" ca="1" si="9512"/>
        <v/>
      </c>
      <c r="DG473" s="14" t="str">
        <f t="shared" ca="1" si="9513"/>
        <v/>
      </c>
      <c r="DH473" s="14" t="str">
        <f t="shared" ca="1" si="9514"/>
        <v/>
      </c>
      <c r="DI473" s="14" t="str">
        <f t="shared" ca="1" si="9515"/>
        <v/>
      </c>
      <c r="DJ473" s="14" t="str">
        <f t="shared" ca="1" si="9516"/>
        <v/>
      </c>
      <c r="DK473" s="14" t="str">
        <f t="shared" ca="1" si="9517"/>
        <v/>
      </c>
      <c r="DL473" s="14" t="str">
        <f t="shared" ca="1" si="9518"/>
        <v/>
      </c>
      <c r="DM473" s="14" t="str">
        <f t="shared" ca="1" si="9519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520"/>
        <v/>
      </c>
      <c r="DP473" s="14" t="str">
        <f t="shared" ca="1" si="9521"/>
        <v/>
      </c>
      <c r="DQ473" s="14" t="str">
        <f t="shared" ca="1" si="9522"/>
        <v/>
      </c>
      <c r="DR473" s="14" t="str">
        <f t="shared" ca="1" si="9523"/>
        <v/>
      </c>
      <c r="DS473" s="14" t="str">
        <f t="shared" ca="1" si="9524"/>
        <v/>
      </c>
      <c r="DZ473" s="14" t="b">
        <f t="shared" ca="1" si="9525"/>
        <v>0</v>
      </c>
      <c r="EA473" s="14" t="str">
        <f t="shared" ca="1" si="9526"/>
        <v>Type of mild sport activity 3 (q_113_3a)</v>
      </c>
      <c r="EB473" s="14" t="str">
        <f t="shared" ca="1" si="9527"/>
        <v xml:space="preserve">Values must be numeric. </v>
      </c>
      <c r="EC473" s="14" t="str">
        <f t="shared" ca="1" si="9528"/>
        <v xml:space="preserve">Type of mild sport activity 3 (q_113_3a): Values must be numeric. </v>
      </c>
      <c r="ED473" s="14" t="str">
        <f t="shared" ca="1" si="9529"/>
        <v/>
      </c>
      <c r="EE473" s="14" t="str">
        <f t="shared" ca="1" si="9530"/>
        <v>Values must be numeric</v>
      </c>
      <c r="EF473" s="14" t="str">
        <f t="shared" ca="1" si="9531"/>
        <v/>
      </c>
      <c r="EG473" s="14" t="str">
        <f t="shared" ca="1" si="9532"/>
        <v/>
      </c>
      <c r="EM473" s="14" t="b">
        <f t="shared" ca="1" si="9533"/>
        <v>1</v>
      </c>
      <c r="EN473" s="14">
        <f t="shared" ca="1" si="9534"/>
        <v>447</v>
      </c>
      <c r="EO473" s="14" t="str">
        <f t="shared" ca="1" si="9535"/>
        <v>q_113_3a</v>
      </c>
      <c r="EP473" s="14" t="str">
        <f t="shared" ca="1" si="9536"/>
        <v xml:space="preserve">Type of mild sport activity 3 (q_113_3a): Values must be numeric. </v>
      </c>
      <c r="EQ473" s="14" t="str">
        <f t="shared" ca="1" si="9537"/>
        <v/>
      </c>
    </row>
    <row r="474" spans="2:147" s="14" customFormat="1">
      <c r="B474" s="14" t="str">
        <f t="shared" ref="B474:B486" ca="1" si="9613">DF474</f>
        <v/>
      </c>
      <c r="C474" s="14">
        <f t="shared" ref="C474:C486" ca="1" si="9614">IF(OFFSET(B474,-1,COLUMN(VariableExists)-2),OFFSET(B474,-1,1)+1,OFFSET(B474,-1,1))</f>
        <v>448</v>
      </c>
      <c r="D474" s="14">
        <f t="shared" ref="D474:D486" si="9615">ROW(A474)-2</f>
        <v>472</v>
      </c>
      <c r="E474" s="14" t="str">
        <f t="shared" ref="E474:E486" ca="1" si="9616">IF(OR(G474="",ROW(G474)=2),"",IF(Z474&gt;0,"S",IF(AX474,IF(J474=2,"D","N"),"I")))</f>
        <v>I</v>
      </c>
      <c r="F474" s="14" t="str">
        <f t="shared" ref="F474:F486" ca="1" si="9617">IF(H474,O474,"")</f>
        <v>q_113_3b</v>
      </c>
      <c r="G474" s="14" t="str">
        <f t="shared" ref="G474:G486" ca="1" si="9618">IF(H474,P474,"")</f>
        <v>Type of other mild sport activity 3</v>
      </c>
      <c r="H474" s="14" t="b">
        <f t="shared" ref="H474:H486" ca="1" si="9619">IF(INDIRECT(ADDRESS(2,D474+1,,,_sheetname_dataframe))="",FALSE,MID(INDIRECT(ADDRESS(2,D474+1,,,_sheetname_dataframe)),1,1)&lt;&gt;".")</f>
        <v>1</v>
      </c>
      <c r="I474" s="14" t="str">
        <f ca="1">IF($H474,ADDRESS(3,(D474+1)*2-1,4,,"["&amp;wew!$G$7&amp;"]"&amp;_sheetname_labels)&amp;":"&amp;ADDRESS(2+ster!$B$20,(D474+1)*2-1,4),"")</f>
        <v>[DBTemplate.xlsm]labels!AJI3:AJI725</v>
      </c>
      <c r="J474" s="14">
        <f t="array" aca="1" ref="J474" ca="1">IF(H474,MAX(0,MAX(IF(INDIRECT(I474)&lt;&gt;"",ROW(INDIRECT(I474)),""))-2),"")</f>
        <v>0</v>
      </c>
      <c r="K474" s="14" t="str">
        <f ca="1">IF($H474,IF($J474&gt;0,ADDRESS(3,(D474+1)*2-1,4,,"["&amp;wew!$G$7&amp;"]"&amp;_sheetname_labels)&amp;":"&amp;ADDRESS(2+J474,(D474+1)*2-1,4),""),"")</f>
        <v/>
      </c>
      <c r="L474" s="14" t="str">
        <f ca="1">IF($H474,IF($J474&gt;0,ADDRESS(3,(D474+1)*2,4,,"["&amp;wew!$G$7&amp;"]"&amp;_sheetname_labels)&amp;":"&amp;ADDRESS(2+J474,(D474+1)*2,4),""),"")</f>
        <v/>
      </c>
      <c r="M474" s="14">
        <f t="shared" ref="M474:M486" ca="1" si="9620">IF($H474,IF(J474&gt;0,COUNTA(INDIRECT(K474))-COUNT(INDIRECT(K474)),0),"")</f>
        <v>0</v>
      </c>
      <c r="N474" s="14">
        <f t="shared" ref="N474:N486" ca="1" si="9621">IF(H474,J474-M474,"")</f>
        <v>0</v>
      </c>
      <c r="O474" s="14" t="str">
        <f t="shared" ref="O474:O486" ca="1" si="9622">IF(INDIRECT(ADDRESS(2,D474+1,,,_sheetname_dataframe))="","",INDIRECT(ADDRESS(2,D474+1,,,_sheetname_dataframe)))</f>
        <v>q_113_3b</v>
      </c>
      <c r="P474" s="14" t="str">
        <f t="shared" ref="P474:P486" ca="1" si="9623">IF(H474,IF(INDIRECT(ADDRESS(1,D474+1,,,_sheetname_dataframe))="","",INDIRECT(ADDRESS(1,D474+1,,,_sheetname_dataframe))),"")</f>
        <v>Type of other mild sport activity 3</v>
      </c>
      <c r="Q474" s="14" t="str">
        <f ca="1">IF($BP474,ADDRESS(3,D474+1,4,,"["&amp;wew!$G$7&amp;"]"&amp;_sheetname_dataframe)&amp;":"&amp;ADDRESS(2+ster!$C$14,D474+1,4),"")</f>
        <v>[DBTemplate.xlsm]data_frame!RE3:RE3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0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1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0</v>
      </c>
      <c r="X474" s="14" t="str">
        <f t="array" aca="1" ref="X474" ca="1">IF(AND(H474,W474&gt;0),IF(wew!$B$3,MIN(IF((INDIRECT(ster!$D$14)&lt;&gt;"")*IFERROR(INDIRECT($Q474)&lt;&gt;"",FALSE),IFERROR(INDIRECT($Q474),"X"),"X")),"&lt;włącz podświetlanie wartości&gt;"),"—")</f>
        <v>—</v>
      </c>
      <c r="Y474" s="14" t="str">
        <f t="array" aca="1" ref="Y474" ca="1">IF(AND(H474,W474&gt;0),IF(wew!$B$3,MAX(IF((INDIRECT(ster!$D$14)&lt;&gt;"")*IFERROR(INDIRECT($Q474)&lt;&gt;"",FALSE),IFERROR(INDIRECT($Q474),"X"),"X")),"&lt;włącz podświetlanie wartości&gt;"),"—")</f>
        <v>—</v>
      </c>
      <c r="Z474" s="14">
        <f t="shared" ref="Z474:Z486" ca="1" si="9624">IF(H474,S474-T474-W474,"")</f>
        <v>0</v>
      </c>
      <c r="AA474" s="12" t="str">
        <f t="shared" ref="AA474:AA486" ca="1" si="9625">IF(H474,IF(S474&gt;0,W474/(S474),"—"),"")</f>
        <v>—</v>
      </c>
      <c r="AB474" s="17">
        <f t="array" aca="1" ref="AB474" ca="1">IF(H474,IF(W474&gt;0,SUM((INDIRECT(ster!$D$14)&lt;&gt;"")*IFERROR((INDIRECT(Q474)&lt;&gt;"")*(INDIRECT(Q474)=INT(INDIRECT(Q474))),0)),0),"")</f>
        <v>0</v>
      </c>
      <c r="AC474" s="17">
        <f t="array" aca="1" ref="AC474" ca="1">IF(H474,W474-AB474,"")</f>
        <v>0</v>
      </c>
      <c r="AD474" s="17">
        <f t="shared" ref="AD474:AD486" ca="1" si="9626">IF($H474,IF(AC474&lt;&gt;"",IF(AC474=0,1,IF(AC474/W474&lt;0.15,2,3)),0),"")</f>
        <v>1</v>
      </c>
      <c r="AE474" s="17" t="b">
        <f t="shared" ref="AE474:AE486" ca="1" si="9627">IF(H474,OFFSET(O474,1,0)=".validation",FALSE)</f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ref="AG474:AG486" ca="1" si="9628">IF(AE474,IF($H474,IF(INDIRECT(ADDRESS(1,D474+2,,,_sheetname_dataframe))="","",INDIRECT(ADDRESS(1,D474+2,,,_sheetname_dataframe))),""),"")</f>
        <v/>
      </c>
      <c r="AH474" s="17" t="b">
        <f t="shared" ref="AH474:AH486" ca="1" si="9629">IF(H474,AND(AE474,OFFSET(O474,2,0)=".validation"),FALSE)</f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ref="AJ474:AJ486" ca="1" si="9630">IF(AH474,IF($H474,IF(INDIRECT(ADDRESS(1,D474+3,,,_sheetname_dataframe))="","",INDIRECT(ADDRESS(1,D474+3,,,_sheetname_dataframe))),""),"")</f>
        <v/>
      </c>
      <c r="AK474" s="17" t="b">
        <f t="shared" ref="AK474:AK486" ca="1" si="9631">IF(H474,OR(AQ474,AD474=2),"")</f>
        <v>0</v>
      </c>
      <c r="AL474" s="17" t="b">
        <f t="shared" ref="AL474:AL486" ca="1" si="9632">IF($H474,IF(BV474&lt;&gt;"",IF(OR(BM474="F",BM474="L",BM474="I",BM474="D"),BV474&lt;&gt;0)),"")</f>
        <v>0</v>
      </c>
      <c r="AM474" s="17" t="b">
        <f t="shared" ref="AM474:AM486" ca="1" si="9633">IF($H474,AND(NOT(AL474),OR(IF(BW474&lt;&gt;"",IF(OR(BM474="F",BM474="L"),BW474&lt;&gt;0)),BM474="I",BM474="N",BM474="D")),"")</f>
        <v>0</v>
      </c>
      <c r="AN474" s="17">
        <f t="shared" ref="AN474:AN486" ca="1" si="9634">IF(COUNTA(INDIRECT(Q474))=0,0, IF(AND(AO474&lt;&gt;"",X474&lt;AO474),1,IF(AND(AP474&lt;&gt;"",Y474&gt;AP474),1,IF(AND(AQ474,AC474&gt;0),2,0))))</f>
        <v>0</v>
      </c>
      <c r="AO474" s="24" t="str">
        <f t="shared" ref="AO474:AO486" ca="1" si="9635">IF($H474,IF(BY474&lt;&gt;"",IF(ISNUMBER(BY474),BY474,""),""),"")</f>
        <v/>
      </c>
      <c r="AP474" s="24" t="str">
        <f t="shared" ref="AP474:AP486" ca="1" si="9636">IF($H474,IF(BZ474&lt;&gt;"",IF(ISNUMBER(BZ474),BZ474,""),""),"")</f>
        <v/>
      </c>
      <c r="AQ474" s="17" t="b">
        <f t="shared" ca="1" si="9609"/>
        <v>0</v>
      </c>
      <c r="AR474" s="17" t="b">
        <f t="shared" ref="AR474:AR486" ca="1" si="9637">IF(H474,IF(N474&gt;0,IF(BQ474&lt;&gt;"",BQ474&lt;&gt;0,FALSE),FALSE),"")</f>
        <v>0</v>
      </c>
      <c r="AS474" s="17" t="b">
        <f t="shared" ref="AS474:AS486" ca="1" si="9638">IF(H474,IF(BR474&lt;&gt;"",BR474&lt;&gt;0,FALSE),"")</f>
        <v>0</v>
      </c>
      <c r="AT474" s="17" t="b">
        <f t="shared" ref="AT474:AT486" ca="1" si="9639">IF(H474,IF(N474&gt;0,FALSE,IF(BU474&lt;&gt;"",MATCH(BU474,DataType,0)=1,FALSE)),"")</f>
        <v>1</v>
      </c>
      <c r="AU474" s="17" t="b">
        <f t="shared" ref="AU474:AU486" ca="1" si="9640">IF(H474,IF(N474&gt;0,TRUE,IF(BU474&lt;&gt;"",MATCH(BU474,DataType,0)=2,FALSE)),"")</f>
        <v>0</v>
      </c>
      <c r="AV474" s="17" t="b">
        <f t="shared" ref="AV474:AV486" ca="1" si="9641">IF(H474,IF(N474&gt;0,FALSE,IF(BU474&lt;&gt;"",MATCH(BU474,DataType,0)=3,FALSE)),"")</f>
        <v>0</v>
      </c>
      <c r="AW474" s="17" t="b">
        <f t="shared" ref="AW474:AW486" ca="1" si="9642">IF(H474,IF(W474&gt;0,Z474=0,FALSE),"")</f>
        <v>0</v>
      </c>
      <c r="AX474" s="14" t="b">
        <f t="array" aca="1" ref="AX474" ca="1">IF(H474,N474&gt;0,"")</f>
        <v>0</v>
      </c>
      <c r="AY474" s="17" t="str">
        <f t="shared" ref="AY474:AY486" ca="1" si="9643">IF(H474,IF(N474&gt;0,ADDRESS(ROW(VariablesOrigin)+1,COLUMN(VariablesOrigin)+1,4) &amp; ":" &amp; ADDRESS(ROW(VariablesOrigin)+N474,COLUMN(VariablesOrigin)+1,4),""),"")</f>
        <v/>
      </c>
      <c r="AZ474" s="17" t="str">
        <f t="array" aca="1" ref="AZ474" ca="1">IF(AY474&lt;&gt;"",SUM(1*ISERROR(MATCH(INDIRECT(AY474),INDIRECT(K474),0)))=0,"")</f>
        <v/>
      </c>
      <c r="BA474" s="17" t="b">
        <f t="shared" ref="BA474:BA486" ca="1" si="9644">IF(H474,BU474="",FALSE)</f>
        <v>0</v>
      </c>
      <c r="BB474" s="17" t="b">
        <v>0</v>
      </c>
      <c r="BC474" s="17" t="str">
        <f t="shared" ref="BC474:BC486" ca="1" si="9645">IF(BA474,IF(N474&gt;0,AND(AZ474,Z474=0),FALSE),"")</f>
        <v/>
      </c>
      <c r="BD474" s="17" t="str">
        <f t="shared" ref="BD474:BD486" ca="1" si="9646">IF(BA474,IF(N474&gt;0,AND(NOT(AZ474),Z474=0),FALSE),"")</f>
        <v/>
      </c>
      <c r="BE474" s="17" t="b">
        <f t="shared" ca="1" si="9610"/>
        <v>0</v>
      </c>
      <c r="BF474" s="17" t="str">
        <f t="shared" ca="1" si="9611"/>
        <v/>
      </c>
      <c r="BG474" s="17" t="str">
        <f t="shared" ref="BG474:BG486" ca="1" si="9647">IF(BA474,IF(OR(BB474:BF474),FALSE,IF(Z474=0,FALSE,Z474&gt;0)),"")</f>
        <v/>
      </c>
      <c r="BH474" s="17" t="str">
        <f t="shared" ref="BH474:BH486" ca="1" si="9648">IF(BA474,COUNTIF(BB474:BG474,TRUE)=1,"")</f>
        <v/>
      </c>
      <c r="BI474" s="17" t="str">
        <f t="shared" ref="BI474:BI486" ca="1" si="9649">IF(BA474,IFERROR(MATCH(TRUE,BB474:BG474,0),7),"")</f>
        <v/>
      </c>
      <c r="BJ474" s="17" t="b">
        <f t="shared" ref="BJ474:BJ486" ca="1" si="9650">DF474&lt;&gt;""</f>
        <v>0</v>
      </c>
      <c r="BK474" s="17" t="str">
        <f t="shared" ca="1" si="9612"/>
        <v/>
      </c>
      <c r="BL474" s="17" t="str">
        <f t="shared" ref="BL474:BL486" ca="1" si="9651">IF(H474,IF(AND(NOT(BA474),AU474),AC474&gt;0,""),"")</f>
        <v/>
      </c>
      <c r="BM474" s="17" t="str">
        <f t="shared" ref="BM474:BM486" ca="1" si="9652">IF(H474,IF(BA474,CHOOSE(BI474,"0","F","L","I","N",IF(AA474&gt;0.5,"N","S"),"0"),CHOOSE(MATCH(BU474,DataType,0),"S",IF(BK474,"I","N"),"D"  )),"")</f>
        <v>S</v>
      </c>
      <c r="BN474" s="17" t="str">
        <f t="shared" ref="BN474:BN486" ca="1" si="9653">IF(H474,IF(BJ474,"E",IF(BA474,CHOOSE(BI474,"0","F","L","I","N","S","0"),CHOOSE(MATCH(BU474,DataType,0),"S",IF(BK474,"I","N"),"D"  ))),"")</f>
        <v>S</v>
      </c>
      <c r="BO474" s="17" t="str">
        <f t="shared" ref="BO474:BO486" ca="1" si="9654">IF($H474,IF(BM474="0","",IF(AND(AR474,N474=2),"D",IF(BM474="S","N",IF(AL474,"O",IF(AM474,"I","N"))))),"")</f>
        <v>N</v>
      </c>
      <c r="BP474" s="14" t="b">
        <f t="shared" ref="BP474:BP486" ca="1" si="9655">INDIRECT(ADDRESS(2,ROW(A474)-1,,,_sheetname_dataframe))&lt;&gt;""</f>
        <v>1</v>
      </c>
      <c r="BQ474" s="35"/>
      <c r="BU474" s="14" t="s">
        <v>386</v>
      </c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ref="DD474:DD486" ca="1" si="9656">IF(MID(DC474,1,1)="■",MID(DC474,2,LEN(DC474)),DC474)</f>
        <v/>
      </c>
      <c r="DE474" s="14" t="str">
        <f t="shared" ref="DE474:DE486" ca="1" si="9657">IF(DD474&lt;&gt;"",IF(MID(DD474,LEN(DD474),1)="■",MID(DD474,1,LEN(DD474)-1),DD474),"")</f>
        <v/>
      </c>
      <c r="DF474" s="14" t="str">
        <f t="shared" ref="DF474:DF486" ca="1" si="9658">IFERROR(IF(DE474&lt;&gt;"",SUBSTITUTE(DE474,"■",". "),""),"##INTERNAL_ERROR")</f>
        <v/>
      </c>
      <c r="DG474" s="14" t="str">
        <f t="shared" ref="DG474:DG486" ca="1" si="9659">IF(CN474&lt;&gt;0,"Variable name don't comply with the naming convention","")</f>
        <v/>
      </c>
      <c r="DH474" s="14" t="str">
        <f t="shared" ref="DH474:DH486" ca="1" si="9660">IF(CO474&lt;&gt;"","Duplicated name. " &amp; IF(ISERROR(FIND(" ",CO474)),"Duplicate have index " &amp; CO474, "Duplicates have indices: "&amp;SUBSTITUTE(CO474," ",", ")),"")</f>
        <v/>
      </c>
      <c r="DI474" s="14" t="str">
        <f t="shared" ref="DI474:DI486" ca="1" si="9661">IF(CP474&lt;&gt;"","Variable label exceed length 150","")</f>
        <v/>
      </c>
      <c r="DJ474" s="14" t="str">
        <f t="shared" ref="DJ474:DJ486" ca="1" si="9662">IF(CQ474&lt;&gt;"","Duplicated variable label. " &amp; IF(ISERROR(FIND(" ",CQ474)),"Duplicate have index " &amp; CQ474, "Duplicates have indices: "&amp;SUBSTITUTE(CQ474," ",", ")),"")</f>
        <v/>
      </c>
      <c r="DK474" s="14" t="str">
        <f t="shared" ref="DK474:DK486" ca="1" si="9663">IF(CR474&lt;&gt;"","The following cases have values below declared theorethical min: " &amp;SUBSTITUTE(CR474," ",", "),"")</f>
        <v/>
      </c>
      <c r="DL474" s="14" t="str">
        <f t="shared" ref="DL474:DL486" ca="1" si="9664">IF(CS474&lt;&gt;"","The following cases have values above declared theorethical max: " &amp;SUBSTITUTE(CS474," ",", "),"")</f>
        <v/>
      </c>
      <c r="DM474" s="14" t="str">
        <f t="shared" ref="DM474:DM486" ca="1" si="9665">IF(CT474&lt;&gt;"","There are some cases with values not explicitly declared in the labels dictionary: " &amp;SUBSTITUTE(CT474," ",", "),"")</f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ref="DO474:DO486" ca="1" si="9666">IF(CV474&lt;&gt;"","The following records are missing in this required field: " &amp;SUBSTITUTE(CV474," ",", "),"")</f>
        <v/>
      </c>
      <c r="DP474" s="14" t="str">
        <f t="shared" ref="DP474:DP486" ca="1" si="9667">IF(CW474&lt;&gt;"","The following cases have non-integer values: " &amp;SUBSTITUTE(CW474," ",", "),"")</f>
        <v/>
      </c>
      <c r="DQ474" s="14" t="str">
        <f t="shared" ref="DQ474:DQ486" ca="1" si="9668">IF(CX474&lt;&gt;"","The following cases are non-numeric: " &amp;SUBSTITUTE(CX474," ",", "),"")</f>
        <v/>
      </c>
      <c r="DR474" s="14" t="str">
        <f t="shared" ref="DR474:DR486" ca="1" si="9669">IF(CY474&lt;&gt;"","In the following cases " &amp; P474 &amp; " " &amp; LOWER(MID(AG474,1,1)) &amp; MID(AG474,2,LEN(AG474)) &amp; ": " &amp;SUBSTITUTE(CY474," ",", "),"")</f>
        <v/>
      </c>
      <c r="DS474" s="14" t="str">
        <f t="shared" ref="DS474:DS486" ca="1" si="9670">IF(CZ474&lt;&gt;"","In the following cases " &amp; P474 &amp; " " &amp; LOWER(MID(AJ474,1,1)) &amp; MID(AJ474,2,LEN(AJ474)) &amp; ": " &amp;SUBSTITUTE(CZ474," ",", "),"")</f>
        <v/>
      </c>
      <c r="DZ474" s="14" t="b">
        <f t="shared" ref="DZ474:DZ486" ca="1" si="9671">OR(ED474&lt;&gt;"",EF474&lt;&gt;"",EG474&lt;&gt;"")</f>
        <v>0</v>
      </c>
      <c r="EA474" s="14" t="str">
        <f t="shared" ref="EA474:EA486" ca="1" si="9672">IF(EB474&lt;&gt;"",G474 &amp; " (" &amp; F474 &amp; ")","")</f>
        <v/>
      </c>
      <c r="EB474" s="14" t="str">
        <f t="shared" ref="EB474:EB486" ca="1" si="9673">IF(EE474&lt;&gt;"",EE474&amp;IF(ED474&lt;&gt;""," and "&amp;ED474,""),UPPER(MID(ED474,1,1)&amp;MID(ED474,2,LEN(ED474))))&amp; IF(OR(EF474&lt;&gt;"",EG474&lt;&gt;"")," and "&amp;IF(EF474&lt;&gt;"",LOWER(MID(EF474,1,1) &amp; MID(EF474,2,LEN(EF474))),"")&amp; IF(AND(EF474 &lt;&gt;"",EG474&lt;&gt;"")," and ","") &amp; IF(EG474&lt;&gt;"",LOWER(MID(EG474,1,1) &amp; MID(EG474,2,LEN(EG474))),""),"") &amp; IF(OR(EE474&lt;&gt;"",ED474&lt;&gt;"",EF474&lt;&gt;"",EG474&lt;&gt;""), ". ","")</f>
        <v/>
      </c>
      <c r="EC474" s="14" t="str">
        <f t="shared" ref="EC474:EC486" ca="1" si="9674">IF(EB474&lt;&gt;"",G474 &amp; " (" &amp; F474 &amp; "): " &amp; EB474,"")</f>
        <v/>
      </c>
      <c r="ED474" s="14" t="str">
        <f t="shared" ref="ED474:ED486" ca="1" si="9675">IF(H474,IF(W474&gt;0,IF(AND(AO474&lt;&gt;"",AP474&lt;&gt;""),"each value must be between " &amp; IF( AV474,IFERROR(TEXT(AO474,"rrrr-mm-dd") &amp;" (" &amp; AO474 &amp;")",AO474),AO474) &amp; " and " &amp; IF( AV474,IFERROR(TEXT(AP474,"rrrr-mm-dd") &amp;" (" &amp; AP474 &amp;")",AP474),AP474),IF(AO474&lt;&gt;"","each value must be above " &amp; IF( AV474,IFERROR(TEXT(AO474,"rrrr-mm-dd") &amp;" (" &amp; AO474 &amp;")",AO474),AO474), IF(AP474&lt;&gt;"","each value must be below " &amp; IF( AV474,IFERROR(TEXT(AP474,"rrrr-mm-dd") &amp;" (" &amp; AP474 &amp;")",AP474),AP474),""))),""),"")</f>
        <v/>
      </c>
      <c r="EE474" s="14" t="str">
        <f t="shared" ref="EE474:EE486" ca="1" si="9676">IF(H474,IF(OR(AQ474,AU474,AV474,AS474,AR474),
   "Values must be" &amp;
   IF(AR474," limited to predefinied list", IF(AQ474, " integers",IF(OR(AU474,AV474)," numeric",""))) &amp;
   IF(AS474,IF(OR(AR474,AQ474,AU474,AV474), " and ","") &amp; "non-missing",""),
""),"")</f>
        <v/>
      </c>
      <c r="EF474" s="14" t="str">
        <f t="shared" ref="EF474:EF486" ca="1" si="9677">IF($H474,AG474,"")</f>
        <v/>
      </c>
      <c r="EG474" s="14" t="str">
        <f t="shared" ref="EG474:EG486" ca="1" si="9678">IF($H474,AJ474,"")</f>
        <v/>
      </c>
      <c r="EM474" s="14" t="b">
        <f t="shared" ref="EM474:EM486" ca="1" si="9679">OR(EC474&lt;&gt;"",DF474&lt;&gt;"")</f>
        <v>0</v>
      </c>
      <c r="EN474" s="14" t="str">
        <f t="shared" ref="EN474:EN486" ca="1" si="9680">IF(EM474,C474,"")</f>
        <v/>
      </c>
      <c r="EO474" s="14" t="str">
        <f t="shared" ref="EO474:EO486" ca="1" si="9681">IF(EM474,F474,"")</f>
        <v/>
      </c>
      <c r="EP474" s="14" t="str">
        <f t="shared" ref="EP474:EP486" ca="1" si="9682">EC474</f>
        <v/>
      </c>
      <c r="EQ474" s="14" t="str">
        <f t="shared" ref="EQ474:EQ486" ca="1" si="9683">DF474</f>
        <v/>
      </c>
    </row>
    <row r="475" spans="2:147" s="14" customFormat="1">
      <c r="B475" s="14" t="str">
        <f t="shared" ca="1" si="9613"/>
        <v/>
      </c>
      <c r="C475" s="14">
        <f t="shared" ca="1" si="9614"/>
        <v>449</v>
      </c>
      <c r="D475" s="14">
        <f t="shared" si="9615"/>
        <v>473</v>
      </c>
      <c r="E475" s="14" t="str">
        <f t="shared" ca="1" si="9616"/>
        <v>I</v>
      </c>
      <c r="F475" s="14" t="str">
        <f t="shared" ca="1" si="9617"/>
        <v>q_113_3c</v>
      </c>
      <c r="G475" s="14" t="str">
        <f t="shared" ca="1" si="9618"/>
        <v>How long mild sport activity 3</v>
      </c>
      <c r="H475" s="14" t="b">
        <f t="shared" ca="1" si="9619"/>
        <v>1</v>
      </c>
      <c r="I475" s="14" t="str">
        <f ca="1">IF($H475,ADDRESS(3,(D475+1)*2-1,4,,"["&amp;wew!$G$7&amp;"]"&amp;_sheetname_labels)&amp;":"&amp;ADDRESS(2+ster!$B$20,(D475+1)*2-1,4),"")</f>
        <v>[DBTemplate.xlsm]labels!AJK3:AJK725</v>
      </c>
      <c r="J475" s="14">
        <f t="array" aca="1" ref="J475" ca="1">IF(H475,MAX(0,MAX(IF(INDIRECT(I475)&lt;&gt;"",ROW(INDIRECT(I475)),""))-2),"")</f>
        <v>0</v>
      </c>
      <c r="K475" s="14" t="str">
        <f ca="1">IF($H475,IF($J475&gt;0,ADDRESS(3,(D475+1)*2-1,4,,"["&amp;wew!$G$7&amp;"]"&amp;_sheetname_labels)&amp;":"&amp;ADDRESS(2+J475,(D475+1)*2-1,4),""),"")</f>
        <v/>
      </c>
      <c r="L475" s="14" t="str">
        <f ca="1">IF($H475,IF($J475&gt;0,ADDRESS(3,(D475+1)*2,4,,"["&amp;wew!$G$7&amp;"]"&amp;_sheetname_labels)&amp;":"&amp;ADDRESS(2+J475,(D475+1)*2,4),""),"")</f>
        <v/>
      </c>
      <c r="M475" s="14">
        <f t="shared" ca="1" si="9620"/>
        <v>0</v>
      </c>
      <c r="N475" s="14">
        <f t="shared" ca="1" si="9621"/>
        <v>0</v>
      </c>
      <c r="O475" s="14" t="str">
        <f t="shared" ca="1" si="9622"/>
        <v>q_113_3c</v>
      </c>
      <c r="P475" s="14" t="str">
        <f t="shared" ca="1" si="9623"/>
        <v>How long mild sport activity 3</v>
      </c>
      <c r="Q475" s="14" t="str">
        <f ca="1">IF($BP475,ADDRESS(3,D475+1,4,,"["&amp;wew!$G$7&amp;"]"&amp;_sheetname_dataframe)&amp;":"&amp;ADDRESS(2+ster!$C$14,D475+1,4),"")</f>
        <v>[DBTemplate.xlsm]data_frame!RF3:RF3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1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0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1</v>
      </c>
      <c r="X475" s="14">
        <f t="array" aca="1" ref="X475" ca="1">IF(AND(H475,W475&gt;0),IF(wew!$B$3,MIN(IF((INDIRECT(ster!$D$14)&lt;&gt;"")*IFERROR(INDIRECT($Q475)&lt;&gt;"",FALSE),IFERROR(INDIRECT($Q475),"X"),"X")),"&lt;włącz podświetlanie wartości&gt;"),"—")</f>
        <v>2</v>
      </c>
      <c r="Y475" s="14">
        <f t="array" aca="1" ref="Y475" ca="1">IF(AND(H475,W475&gt;0),IF(wew!$B$3,MAX(IF((INDIRECT(ster!$D$14)&lt;&gt;"")*IFERROR(INDIRECT($Q475)&lt;&gt;"",FALSE),IFERROR(INDIRECT($Q475),"X"),"X")),"&lt;włącz podświetlanie wartości&gt;"),"—")</f>
        <v>2</v>
      </c>
      <c r="Z475" s="14">
        <f t="shared" ca="1" si="9624"/>
        <v>0</v>
      </c>
      <c r="AA475" s="12">
        <f t="shared" ca="1" si="9625"/>
        <v>1</v>
      </c>
      <c r="AB475" s="17">
        <f t="array" aca="1" ref="AB475" ca="1">IF(H475,IF(W475&gt;0,SUM((INDIRECT(ster!$D$14)&lt;&gt;"")*IFERROR((INDIRECT(Q475)&lt;&gt;"")*(INDIRECT(Q475)=INT(INDIRECT(Q475))),0)),0),"")</f>
        <v>1</v>
      </c>
      <c r="AC475" s="17">
        <f t="array" aca="1" ref="AC475" ca="1">IF(H475,W475-AB475,"")</f>
        <v>0</v>
      </c>
      <c r="AD475" s="17">
        <f t="shared" ca="1" si="9626"/>
        <v>1</v>
      </c>
      <c r="AE475" s="17" t="b">
        <f t="shared" ca="1" si="9627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628"/>
        <v/>
      </c>
      <c r="AH475" s="17" t="b">
        <f t="shared" ca="1" si="9629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630"/>
        <v/>
      </c>
      <c r="AK475" s="17" t="b">
        <f t="shared" ca="1" si="9631"/>
        <v>0</v>
      </c>
      <c r="AL475" s="17" t="b">
        <f t="shared" ca="1" si="9632"/>
        <v>0</v>
      </c>
      <c r="AM475" s="17" t="b">
        <f t="shared" ca="1" si="9633"/>
        <v>0</v>
      </c>
      <c r="AN475" s="17">
        <f t="shared" ca="1" si="9634"/>
        <v>0</v>
      </c>
      <c r="AO475" s="24" t="str">
        <f t="shared" ca="1" si="9635"/>
        <v/>
      </c>
      <c r="AP475" s="24" t="str">
        <f t="shared" ca="1" si="9636"/>
        <v/>
      </c>
      <c r="AQ475" s="17" t="b">
        <f t="shared" ca="1" si="9609"/>
        <v>0</v>
      </c>
      <c r="AR475" s="17" t="b">
        <f t="shared" ca="1" si="9637"/>
        <v>0</v>
      </c>
      <c r="AS475" s="17" t="b">
        <f t="shared" ca="1" si="9638"/>
        <v>0</v>
      </c>
      <c r="AT475" s="17" t="b">
        <f t="shared" ca="1" si="9639"/>
        <v>0</v>
      </c>
      <c r="AU475" s="17" t="b">
        <f t="shared" ca="1" si="9640"/>
        <v>0</v>
      </c>
      <c r="AV475" s="17" t="b">
        <f t="shared" ca="1" si="9641"/>
        <v>0</v>
      </c>
      <c r="AW475" s="17" t="b">
        <f t="shared" ca="1" si="9642"/>
        <v>1</v>
      </c>
      <c r="AX475" s="14" t="b">
        <f t="array" aca="1" ref="AX475" ca="1">IF(H475,N475&gt;0,"")</f>
        <v>0</v>
      </c>
      <c r="AY475" s="17" t="str">
        <f t="shared" ca="1" si="9643"/>
        <v/>
      </c>
      <c r="AZ475" s="17" t="str">
        <f t="array" aca="1" ref="AZ475" ca="1">IF(AY475&lt;&gt;"",SUM(1*ISERROR(MATCH(INDIRECT(AY475),INDIRECT(K475),0)))=0,"")</f>
        <v/>
      </c>
      <c r="BA475" s="17" t="b">
        <f t="shared" ca="1" si="9644"/>
        <v>1</v>
      </c>
      <c r="BB475" s="17" t="b">
        <v>0</v>
      </c>
      <c r="BC475" s="17" t="b">
        <f t="shared" ca="1" si="9645"/>
        <v>0</v>
      </c>
      <c r="BD475" s="17" t="b">
        <f t="shared" ca="1" si="9646"/>
        <v>0</v>
      </c>
      <c r="BE475" s="17" t="b">
        <f t="shared" ca="1" si="9610"/>
        <v>0</v>
      </c>
      <c r="BF475" s="17" t="b">
        <f t="shared" ca="1" si="9611"/>
        <v>0</v>
      </c>
      <c r="BG475" s="17" t="b">
        <f t="shared" ca="1" si="9647"/>
        <v>0</v>
      </c>
      <c r="BH475" s="17" t="b">
        <f t="shared" ca="1" si="9648"/>
        <v>0</v>
      </c>
      <c r="BI475" s="17">
        <f t="shared" ca="1" si="9649"/>
        <v>7</v>
      </c>
      <c r="BJ475" s="17" t="b">
        <f t="shared" ca="1" si="9650"/>
        <v>0</v>
      </c>
      <c r="BK475" s="17" t="str">
        <f t="shared" ca="1" si="9612"/>
        <v/>
      </c>
      <c r="BL475" s="17" t="str">
        <f t="shared" ca="1" si="9651"/>
        <v/>
      </c>
      <c r="BM475" s="17" t="str">
        <f t="shared" ca="1" si="9652"/>
        <v>0</v>
      </c>
      <c r="BN475" s="17" t="str">
        <f t="shared" ca="1" si="9653"/>
        <v>0</v>
      </c>
      <c r="BO475" s="17" t="str">
        <f t="shared" ca="1" si="9654"/>
        <v/>
      </c>
      <c r="BP475" s="14" t="b">
        <f t="shared" ca="1" si="9655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656"/>
        <v/>
      </c>
      <c r="DE475" s="14" t="str">
        <f t="shared" ca="1" si="9657"/>
        <v/>
      </c>
      <c r="DF475" s="14" t="str">
        <f t="shared" ca="1" si="9658"/>
        <v/>
      </c>
      <c r="DG475" s="14" t="str">
        <f t="shared" ca="1" si="9659"/>
        <v/>
      </c>
      <c r="DH475" s="14" t="str">
        <f t="shared" ca="1" si="9660"/>
        <v/>
      </c>
      <c r="DI475" s="14" t="str">
        <f t="shared" ca="1" si="9661"/>
        <v/>
      </c>
      <c r="DJ475" s="14" t="str">
        <f t="shared" ca="1" si="9662"/>
        <v/>
      </c>
      <c r="DK475" s="14" t="str">
        <f t="shared" ca="1" si="9663"/>
        <v/>
      </c>
      <c r="DL475" s="14" t="str">
        <f t="shared" ca="1" si="9664"/>
        <v/>
      </c>
      <c r="DM475" s="14" t="str">
        <f t="shared" ca="1" si="9665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666"/>
        <v/>
      </c>
      <c r="DP475" s="14" t="str">
        <f t="shared" ca="1" si="9667"/>
        <v/>
      </c>
      <c r="DQ475" s="14" t="str">
        <f t="shared" ca="1" si="9668"/>
        <v/>
      </c>
      <c r="DR475" s="14" t="str">
        <f t="shared" ca="1" si="9669"/>
        <v/>
      </c>
      <c r="DS475" s="14" t="str">
        <f t="shared" ca="1" si="9670"/>
        <v/>
      </c>
      <c r="DZ475" s="14" t="b">
        <f t="shared" ca="1" si="9671"/>
        <v>0</v>
      </c>
      <c r="EA475" s="14" t="str">
        <f t="shared" ca="1" si="9672"/>
        <v/>
      </c>
      <c r="EB475" s="14" t="str">
        <f t="shared" ca="1" si="9673"/>
        <v/>
      </c>
      <c r="EC475" s="14" t="str">
        <f t="shared" ca="1" si="9674"/>
        <v/>
      </c>
      <c r="ED475" s="14" t="str">
        <f t="shared" ca="1" si="9675"/>
        <v/>
      </c>
      <c r="EE475" s="14" t="str">
        <f t="shared" ca="1" si="9676"/>
        <v/>
      </c>
      <c r="EF475" s="14" t="str">
        <f t="shared" ca="1" si="9677"/>
        <v/>
      </c>
      <c r="EG475" s="14" t="str">
        <f t="shared" ca="1" si="9678"/>
        <v/>
      </c>
      <c r="EM475" s="14" t="b">
        <f t="shared" ca="1" si="9679"/>
        <v>0</v>
      </c>
      <c r="EN475" s="14" t="str">
        <f t="shared" ca="1" si="9680"/>
        <v/>
      </c>
      <c r="EO475" s="14" t="str">
        <f t="shared" ca="1" si="9681"/>
        <v/>
      </c>
      <c r="EP475" s="14" t="str">
        <f t="shared" ca="1" si="9682"/>
        <v/>
      </c>
      <c r="EQ475" s="14" t="str">
        <f t="shared" ca="1" si="9683"/>
        <v/>
      </c>
    </row>
    <row r="476" spans="2:147" s="14" customFormat="1">
      <c r="B476" s="14" t="str">
        <f t="shared" ca="1" si="9613"/>
        <v/>
      </c>
      <c r="C476" s="14">
        <f t="shared" ca="1" si="9614"/>
        <v>450</v>
      </c>
      <c r="D476" s="14">
        <f t="shared" si="9615"/>
        <v>474</v>
      </c>
      <c r="E476" s="14" t="str">
        <f t="shared" ca="1" si="9616"/>
        <v>N</v>
      </c>
      <c r="F476" s="14" t="str">
        <f t="shared" ca="1" si="9617"/>
        <v>q_113_4a</v>
      </c>
      <c r="G476" s="14" t="str">
        <f t="shared" ca="1" si="9618"/>
        <v>Type of mild sport activity 4</v>
      </c>
      <c r="H476" s="14" t="b">
        <f t="shared" ca="1" si="9619"/>
        <v>1</v>
      </c>
      <c r="I476" s="14" t="str">
        <f ca="1">IF($H476,ADDRESS(3,(D476+1)*2-1,4,,"["&amp;wew!$G$7&amp;"]"&amp;_sheetname_labels)&amp;":"&amp;ADDRESS(2+ster!$B$20,(D476+1)*2-1,4),"")</f>
        <v>[DBTemplate.xlsm]labels!AJM3:AJM725</v>
      </c>
      <c r="J476" s="14">
        <f t="array" aca="1" ref="J476" ca="1">IF(H476,MAX(0,MAX(IF(INDIRECT(I476)&lt;&gt;"",ROW(INDIRECT(I476)),""))-2),"")</f>
        <v>22</v>
      </c>
      <c r="K476" s="14" t="str">
        <f ca="1">IF($H476,IF($J476&gt;0,ADDRESS(3,(D476+1)*2-1,4,,"["&amp;wew!$G$7&amp;"]"&amp;_sheetname_labels)&amp;":"&amp;ADDRESS(2+J476,(D476+1)*2-1,4),""),"")</f>
        <v>[DBTemplate.xlsm]labels!AJM3:AJM24</v>
      </c>
      <c r="L476" s="14" t="str">
        <f ca="1">IF($H476,IF($J476&gt;0,ADDRESS(3,(D476+1)*2,4,,"["&amp;wew!$G$7&amp;"]"&amp;_sheetname_labels)&amp;":"&amp;ADDRESS(2+J476,(D476+1)*2,4),""),"")</f>
        <v>[DBTemplate.xlsm]labels!AJN3:AJN24</v>
      </c>
      <c r="M476" s="14">
        <f t="shared" ca="1" si="9620"/>
        <v>0</v>
      </c>
      <c r="N476" s="14">
        <f t="shared" ca="1" si="9621"/>
        <v>22</v>
      </c>
      <c r="O476" s="14" t="str">
        <f t="shared" ca="1" si="9622"/>
        <v>q_113_4a</v>
      </c>
      <c r="P476" s="14" t="str">
        <f t="shared" ca="1" si="9623"/>
        <v>Type of mild sport activity 4</v>
      </c>
      <c r="Q476" s="14" t="str">
        <f ca="1">IF($BP476,ADDRESS(3,D476+1,4,,"["&amp;wew!$G$7&amp;"]"&amp;_sheetname_dataframe)&amp;":"&amp;ADDRESS(2+ster!$C$14,D476+1,4),"")</f>
        <v>[DBTemplate.xlsm]data_frame!RG3:RG3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0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1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0</v>
      </c>
      <c r="X476" s="14" t="str">
        <f t="array" aca="1" ref="X476" ca="1">IF(AND(H476,W476&gt;0),IF(wew!$B$3,MIN(IF((INDIRECT(ster!$D$14)&lt;&gt;"")*IFERROR(INDIRECT($Q476)&lt;&gt;"",FALSE),IFERROR(INDIRECT($Q476),"X"),"X")),"&lt;włącz podświetlanie wartości&gt;"),"—")</f>
        <v>—</v>
      </c>
      <c r="Y476" s="14" t="str">
        <f t="array" aca="1" ref="Y476" ca="1">IF(AND(H476,W476&gt;0),IF(wew!$B$3,MAX(IF((INDIRECT(ster!$D$14)&lt;&gt;"")*IFERROR(INDIRECT($Q476)&lt;&gt;"",FALSE),IFERROR(INDIRECT($Q476),"X"),"X")),"&lt;włącz podświetlanie wartości&gt;"),"—")</f>
        <v>—</v>
      </c>
      <c r="Z476" s="14">
        <f t="shared" ca="1" si="9624"/>
        <v>0</v>
      </c>
      <c r="AA476" s="12" t="str">
        <f t="shared" ca="1" si="9625"/>
        <v>—</v>
      </c>
      <c r="AB476" s="17">
        <f t="array" aca="1" ref="AB476" ca="1">IF(H476,IF(W476&gt;0,SUM((INDIRECT(ster!$D$14)&lt;&gt;"")*IFERROR((INDIRECT(Q476)&lt;&gt;"")*(INDIRECT(Q476)=INT(INDIRECT(Q476))),0)),0),"")</f>
        <v>0</v>
      </c>
      <c r="AC476" s="17">
        <f t="array" aca="1" ref="AC476" ca="1">IF(H476,W476-AB476,"")</f>
        <v>0</v>
      </c>
      <c r="AD476" s="17">
        <f t="shared" ca="1" si="9626"/>
        <v>1</v>
      </c>
      <c r="AE476" s="17" t="b">
        <f t="shared" ca="1" si="9627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628"/>
        <v/>
      </c>
      <c r="AH476" s="17" t="b">
        <f t="shared" ca="1" si="9629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630"/>
        <v/>
      </c>
      <c r="AK476" s="17" t="b">
        <f t="shared" ca="1" si="9631"/>
        <v>0</v>
      </c>
      <c r="AL476" s="17" t="b">
        <f t="shared" ca="1" si="9632"/>
        <v>0</v>
      </c>
      <c r="AM476" s="17" t="b">
        <f t="shared" ca="1" si="9633"/>
        <v>0</v>
      </c>
      <c r="AN476" s="17">
        <f t="shared" ca="1" si="9634"/>
        <v>0</v>
      </c>
      <c r="AO476" s="24" t="str">
        <f t="shared" ca="1" si="9635"/>
        <v/>
      </c>
      <c r="AP476" s="24" t="str">
        <f t="shared" ca="1" si="9636"/>
        <v/>
      </c>
      <c r="AQ476" s="17" t="b">
        <f t="shared" ca="1" si="9609"/>
        <v>0</v>
      </c>
      <c r="AR476" s="17" t="b">
        <f t="shared" ca="1" si="9637"/>
        <v>0</v>
      </c>
      <c r="AS476" s="17" t="b">
        <f t="shared" ca="1" si="9638"/>
        <v>0</v>
      </c>
      <c r="AT476" s="17" t="b">
        <f t="shared" ca="1" si="9639"/>
        <v>0</v>
      </c>
      <c r="AU476" s="17" t="b">
        <f t="shared" ca="1" si="9640"/>
        <v>1</v>
      </c>
      <c r="AV476" s="17" t="b">
        <f t="shared" ca="1" si="9641"/>
        <v>0</v>
      </c>
      <c r="AW476" s="17" t="b">
        <f t="shared" ca="1" si="9642"/>
        <v>0</v>
      </c>
      <c r="AX476" s="14" t="b">
        <f t="array" aca="1" ref="AX476" ca="1">IF(H476,N476&gt;0,"")</f>
        <v>1</v>
      </c>
      <c r="AY476" s="17" t="str">
        <f t="shared" ca="1" si="9643"/>
        <v>C3:C24</v>
      </c>
      <c r="AZ476" s="17" t="b">
        <f t="array" aca="1" ref="AZ476" ca="1">IF(AY476&lt;&gt;"",SUM(1*ISERROR(MATCH(INDIRECT(AY476),INDIRECT(K476),0)))=0,"")</f>
        <v>1</v>
      </c>
      <c r="BA476" s="17" t="b">
        <f t="shared" ca="1" si="9644"/>
        <v>1</v>
      </c>
      <c r="BB476" s="17" t="b">
        <v>0</v>
      </c>
      <c r="BC476" s="17" t="b">
        <f t="shared" ca="1" si="9645"/>
        <v>1</v>
      </c>
      <c r="BD476" s="17" t="b">
        <f t="shared" ca="1" si="9646"/>
        <v>0</v>
      </c>
      <c r="BE476" s="17" t="str">
        <f t="shared" ca="1" si="9610"/>
        <v/>
      </c>
      <c r="BF476" s="17" t="b">
        <f t="shared" ca="1" si="9611"/>
        <v>0</v>
      </c>
      <c r="BG476" s="17" t="b">
        <f t="shared" ca="1" si="9647"/>
        <v>0</v>
      </c>
      <c r="BH476" s="17" t="b">
        <f t="shared" ca="1" si="9648"/>
        <v>1</v>
      </c>
      <c r="BI476" s="17">
        <f t="shared" ca="1" si="9649"/>
        <v>2</v>
      </c>
      <c r="BJ476" s="17" t="b">
        <f t="shared" ca="1" si="9650"/>
        <v>0</v>
      </c>
      <c r="BK476" s="17" t="str">
        <f t="shared" ca="1" si="9612"/>
        <v/>
      </c>
      <c r="BL476" s="17" t="str">
        <f t="shared" ca="1" si="9651"/>
        <v/>
      </c>
      <c r="BM476" s="17" t="str">
        <f t="shared" ca="1" si="9652"/>
        <v>F</v>
      </c>
      <c r="BN476" s="17" t="str">
        <f t="shared" ca="1" si="9653"/>
        <v>F</v>
      </c>
      <c r="BO476" s="17" t="str">
        <f t="shared" ca="1" si="9654"/>
        <v>N</v>
      </c>
      <c r="BP476" s="14" t="b">
        <f t="shared" ca="1" si="9655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656"/>
        <v/>
      </c>
      <c r="DE476" s="14" t="str">
        <f t="shared" ca="1" si="9657"/>
        <v/>
      </c>
      <c r="DF476" s="14" t="str">
        <f t="shared" ca="1" si="9658"/>
        <v/>
      </c>
      <c r="DG476" s="14" t="str">
        <f t="shared" ca="1" si="9659"/>
        <v/>
      </c>
      <c r="DH476" s="14" t="str">
        <f t="shared" ca="1" si="9660"/>
        <v/>
      </c>
      <c r="DI476" s="14" t="str">
        <f t="shared" ca="1" si="9661"/>
        <v/>
      </c>
      <c r="DJ476" s="14" t="str">
        <f t="shared" ca="1" si="9662"/>
        <v/>
      </c>
      <c r="DK476" s="14" t="str">
        <f t="shared" ca="1" si="9663"/>
        <v/>
      </c>
      <c r="DL476" s="14" t="str">
        <f t="shared" ca="1" si="9664"/>
        <v/>
      </c>
      <c r="DM476" s="14" t="str">
        <f t="shared" ca="1" si="9665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666"/>
        <v/>
      </c>
      <c r="DP476" s="14" t="str">
        <f t="shared" ca="1" si="9667"/>
        <v/>
      </c>
      <c r="DQ476" s="14" t="str">
        <f t="shared" ca="1" si="9668"/>
        <v/>
      </c>
      <c r="DR476" s="14" t="str">
        <f t="shared" ca="1" si="9669"/>
        <v/>
      </c>
      <c r="DS476" s="14" t="str">
        <f t="shared" ca="1" si="9670"/>
        <v/>
      </c>
      <c r="DZ476" s="14" t="b">
        <f t="shared" ca="1" si="9671"/>
        <v>0</v>
      </c>
      <c r="EA476" s="14" t="str">
        <f t="shared" ca="1" si="9672"/>
        <v>Type of mild sport activity 4 (q_113_4a)</v>
      </c>
      <c r="EB476" s="14" t="str">
        <f t="shared" ca="1" si="9673"/>
        <v xml:space="preserve">Values must be numeric. </v>
      </c>
      <c r="EC476" s="14" t="str">
        <f t="shared" ca="1" si="9674"/>
        <v xml:space="preserve">Type of mild sport activity 4 (q_113_4a): Values must be numeric. </v>
      </c>
      <c r="ED476" s="14" t="str">
        <f t="shared" ca="1" si="9675"/>
        <v/>
      </c>
      <c r="EE476" s="14" t="str">
        <f t="shared" ca="1" si="9676"/>
        <v>Values must be numeric</v>
      </c>
      <c r="EF476" s="14" t="str">
        <f t="shared" ca="1" si="9677"/>
        <v/>
      </c>
      <c r="EG476" s="14" t="str">
        <f t="shared" ca="1" si="9678"/>
        <v/>
      </c>
      <c r="EM476" s="14" t="b">
        <f t="shared" ca="1" si="9679"/>
        <v>1</v>
      </c>
      <c r="EN476" s="14">
        <f t="shared" ca="1" si="9680"/>
        <v>450</v>
      </c>
      <c r="EO476" s="14" t="str">
        <f t="shared" ca="1" si="9681"/>
        <v>q_113_4a</v>
      </c>
      <c r="EP476" s="14" t="str">
        <f t="shared" ca="1" si="9682"/>
        <v xml:space="preserve">Type of mild sport activity 4 (q_113_4a): Values must be numeric. </v>
      </c>
      <c r="EQ476" s="14" t="str">
        <f t="shared" ca="1" si="9683"/>
        <v/>
      </c>
    </row>
    <row r="477" spans="2:147" s="14" customFormat="1">
      <c r="B477" s="14" t="str">
        <f t="shared" ca="1" si="9613"/>
        <v/>
      </c>
      <c r="C477" s="14">
        <f t="shared" ca="1" si="9614"/>
        <v>451</v>
      </c>
      <c r="D477" s="14">
        <f t="shared" si="9615"/>
        <v>475</v>
      </c>
      <c r="E477" s="14" t="str">
        <f t="shared" ca="1" si="9616"/>
        <v>I</v>
      </c>
      <c r="F477" s="14" t="str">
        <f t="shared" ca="1" si="9617"/>
        <v>q_113_4b</v>
      </c>
      <c r="G477" s="14" t="str">
        <f t="shared" ca="1" si="9618"/>
        <v>Type of other mild sport activity 4</v>
      </c>
      <c r="H477" s="14" t="b">
        <f t="shared" ca="1" si="9619"/>
        <v>1</v>
      </c>
      <c r="I477" s="14" t="str">
        <f ca="1">IF($H477,ADDRESS(3,(D477+1)*2-1,4,,"["&amp;wew!$G$7&amp;"]"&amp;_sheetname_labels)&amp;":"&amp;ADDRESS(2+ster!$B$20,(D477+1)*2-1,4),"")</f>
        <v>[DBTemplate.xlsm]labels!AJO3:AJO725</v>
      </c>
      <c r="J477" s="14">
        <f t="array" aca="1" ref="J477" ca="1">IF(H477,MAX(0,MAX(IF(INDIRECT(I477)&lt;&gt;"",ROW(INDIRECT(I477)),""))-2),"")</f>
        <v>0</v>
      </c>
      <c r="K477" s="14" t="str">
        <f ca="1">IF($H477,IF($J477&gt;0,ADDRESS(3,(D477+1)*2-1,4,,"["&amp;wew!$G$7&amp;"]"&amp;_sheetname_labels)&amp;":"&amp;ADDRESS(2+J477,(D477+1)*2-1,4),""),"")</f>
        <v/>
      </c>
      <c r="L477" s="14" t="str">
        <f ca="1">IF($H477,IF($J477&gt;0,ADDRESS(3,(D477+1)*2,4,,"["&amp;wew!$G$7&amp;"]"&amp;_sheetname_labels)&amp;":"&amp;ADDRESS(2+J477,(D477+1)*2,4),""),"")</f>
        <v/>
      </c>
      <c r="M477" s="14">
        <f t="shared" ca="1" si="9620"/>
        <v>0</v>
      </c>
      <c r="N477" s="14">
        <f t="shared" ca="1" si="9621"/>
        <v>0</v>
      </c>
      <c r="O477" s="14" t="str">
        <f t="shared" ca="1" si="9622"/>
        <v>q_113_4b</v>
      </c>
      <c r="P477" s="14" t="str">
        <f t="shared" ca="1" si="9623"/>
        <v>Type of other mild sport activity 4</v>
      </c>
      <c r="Q477" s="14" t="str">
        <f ca="1">IF($BP477,ADDRESS(3,D477+1,4,,"["&amp;wew!$G$7&amp;"]"&amp;_sheetname_dataframe)&amp;":"&amp;ADDRESS(2+ster!$C$14,D477+1,4),"")</f>
        <v>[DBTemplate.xlsm]data_frame!RH3:RH3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1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0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1</v>
      </c>
      <c r="X477" s="14">
        <f t="array" aca="1" ref="X477" ca="1">IF(AND(H477,W477&gt;0),IF(wew!$B$3,MIN(IF((INDIRECT(ster!$D$14)&lt;&gt;"")*IFERROR(INDIRECT($Q477)&lt;&gt;"",FALSE),IFERROR(INDIRECT($Q477),"X"),"X")),"&lt;włącz podświetlanie wartości&gt;"),"—")</f>
        <v>2</v>
      </c>
      <c r="Y477" s="14">
        <f t="array" aca="1" ref="Y477" ca="1">IF(AND(H477,W477&gt;0),IF(wew!$B$3,MAX(IF((INDIRECT(ster!$D$14)&lt;&gt;"")*IFERROR(INDIRECT($Q477)&lt;&gt;"",FALSE),IFERROR(INDIRECT($Q477),"X"),"X")),"&lt;włącz podświetlanie wartości&gt;"),"—")</f>
        <v>2</v>
      </c>
      <c r="Z477" s="14">
        <f t="shared" ca="1" si="9624"/>
        <v>0</v>
      </c>
      <c r="AA477" s="12">
        <f t="shared" ca="1" si="9625"/>
        <v>1</v>
      </c>
      <c r="AB477" s="17">
        <f t="array" aca="1" ref="AB477" ca="1">IF(H477,IF(W477&gt;0,SUM((INDIRECT(ster!$D$14)&lt;&gt;"")*IFERROR((INDIRECT(Q477)&lt;&gt;"")*(INDIRECT(Q477)=INT(INDIRECT(Q477))),0)),0),"")</f>
        <v>1</v>
      </c>
      <c r="AC477" s="17">
        <f t="array" aca="1" ref="AC477" ca="1">IF(H477,W477-AB477,"")</f>
        <v>0</v>
      </c>
      <c r="AD477" s="17">
        <f t="shared" ca="1" si="9626"/>
        <v>1</v>
      </c>
      <c r="AE477" s="17" t="b">
        <f t="shared" ca="1" si="9627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628"/>
        <v/>
      </c>
      <c r="AH477" s="17" t="b">
        <f t="shared" ca="1" si="9629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630"/>
        <v/>
      </c>
      <c r="AK477" s="17" t="b">
        <f t="shared" ca="1" si="9631"/>
        <v>0</v>
      </c>
      <c r="AL477" s="17" t="b">
        <f t="shared" ca="1" si="9632"/>
        <v>0</v>
      </c>
      <c r="AM477" s="17" t="b">
        <f t="shared" ca="1" si="9633"/>
        <v>0</v>
      </c>
      <c r="AN477" s="17">
        <f t="shared" ca="1" si="9634"/>
        <v>0</v>
      </c>
      <c r="AO477" s="24" t="str">
        <f t="shared" ca="1" si="9635"/>
        <v/>
      </c>
      <c r="AP477" s="24" t="str">
        <f t="shared" ca="1" si="9636"/>
        <v/>
      </c>
      <c r="AQ477" s="17" t="b">
        <f t="shared" ca="1" si="9609"/>
        <v>0</v>
      </c>
      <c r="AR477" s="17" t="b">
        <f t="shared" ca="1" si="9637"/>
        <v>0</v>
      </c>
      <c r="AS477" s="17" t="b">
        <f t="shared" ca="1" si="9638"/>
        <v>0</v>
      </c>
      <c r="AT477" s="17" t="b">
        <f t="shared" ca="1" si="9639"/>
        <v>1</v>
      </c>
      <c r="AU477" s="17" t="b">
        <f t="shared" ca="1" si="9640"/>
        <v>0</v>
      </c>
      <c r="AV477" s="17" t="b">
        <f t="shared" ca="1" si="9641"/>
        <v>0</v>
      </c>
      <c r="AW477" s="17" t="b">
        <f t="shared" ca="1" si="9642"/>
        <v>1</v>
      </c>
      <c r="AX477" s="14" t="b">
        <f t="array" aca="1" ref="AX477" ca="1">IF(H477,N477&gt;0,"")</f>
        <v>0</v>
      </c>
      <c r="AY477" s="17" t="str">
        <f t="shared" ca="1" si="9643"/>
        <v/>
      </c>
      <c r="AZ477" s="17" t="str">
        <f t="array" aca="1" ref="AZ477" ca="1">IF(AY477&lt;&gt;"",SUM(1*ISERROR(MATCH(INDIRECT(AY477),INDIRECT(K477),0)))=0,"")</f>
        <v/>
      </c>
      <c r="BA477" s="17" t="b">
        <f t="shared" ca="1" si="9644"/>
        <v>0</v>
      </c>
      <c r="BB477" s="17" t="b">
        <v>0</v>
      </c>
      <c r="BC477" s="17" t="str">
        <f t="shared" ca="1" si="9645"/>
        <v/>
      </c>
      <c r="BD477" s="17" t="str">
        <f t="shared" ca="1" si="9646"/>
        <v/>
      </c>
      <c r="BE477" s="17" t="b">
        <f t="shared" ca="1" si="9610"/>
        <v>0</v>
      </c>
      <c r="BF477" s="17" t="str">
        <f t="shared" ca="1" si="9611"/>
        <v/>
      </c>
      <c r="BG477" s="17" t="str">
        <f t="shared" ca="1" si="9647"/>
        <v/>
      </c>
      <c r="BH477" s="17" t="str">
        <f t="shared" ca="1" si="9648"/>
        <v/>
      </c>
      <c r="BI477" s="17" t="str">
        <f t="shared" ca="1" si="9649"/>
        <v/>
      </c>
      <c r="BJ477" s="17" t="b">
        <f t="shared" ca="1" si="9650"/>
        <v>0</v>
      </c>
      <c r="BK477" s="17" t="str">
        <f t="shared" ca="1" si="9612"/>
        <v/>
      </c>
      <c r="BL477" s="17" t="str">
        <f t="shared" ca="1" si="9651"/>
        <v/>
      </c>
      <c r="BM477" s="17" t="str">
        <f t="shared" ca="1" si="9652"/>
        <v>S</v>
      </c>
      <c r="BN477" s="17" t="str">
        <f t="shared" ca="1" si="9653"/>
        <v>S</v>
      </c>
      <c r="BO477" s="17" t="str">
        <f t="shared" ca="1" si="9654"/>
        <v>N</v>
      </c>
      <c r="BP477" s="14" t="b">
        <f t="shared" ca="1" si="9655"/>
        <v>1</v>
      </c>
      <c r="BQ477" s="35"/>
      <c r="BU477" s="14" t="s">
        <v>386</v>
      </c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656"/>
        <v/>
      </c>
      <c r="DE477" s="14" t="str">
        <f t="shared" ca="1" si="9657"/>
        <v/>
      </c>
      <c r="DF477" s="14" t="str">
        <f t="shared" ca="1" si="9658"/>
        <v/>
      </c>
      <c r="DG477" s="14" t="str">
        <f t="shared" ca="1" si="9659"/>
        <v/>
      </c>
      <c r="DH477" s="14" t="str">
        <f t="shared" ca="1" si="9660"/>
        <v/>
      </c>
      <c r="DI477" s="14" t="str">
        <f t="shared" ca="1" si="9661"/>
        <v/>
      </c>
      <c r="DJ477" s="14" t="str">
        <f t="shared" ca="1" si="9662"/>
        <v/>
      </c>
      <c r="DK477" s="14" t="str">
        <f t="shared" ca="1" si="9663"/>
        <v/>
      </c>
      <c r="DL477" s="14" t="str">
        <f t="shared" ca="1" si="9664"/>
        <v/>
      </c>
      <c r="DM477" s="14" t="str">
        <f t="shared" ca="1" si="9665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666"/>
        <v/>
      </c>
      <c r="DP477" s="14" t="str">
        <f t="shared" ca="1" si="9667"/>
        <v/>
      </c>
      <c r="DQ477" s="14" t="str">
        <f t="shared" ca="1" si="9668"/>
        <v/>
      </c>
      <c r="DR477" s="14" t="str">
        <f t="shared" ca="1" si="9669"/>
        <v/>
      </c>
      <c r="DS477" s="14" t="str">
        <f t="shared" ca="1" si="9670"/>
        <v/>
      </c>
      <c r="DZ477" s="14" t="b">
        <f t="shared" ca="1" si="9671"/>
        <v>0</v>
      </c>
      <c r="EA477" s="14" t="str">
        <f t="shared" ca="1" si="9672"/>
        <v/>
      </c>
      <c r="EB477" s="14" t="str">
        <f t="shared" ca="1" si="9673"/>
        <v/>
      </c>
      <c r="EC477" s="14" t="str">
        <f t="shared" ca="1" si="9674"/>
        <v/>
      </c>
      <c r="ED477" s="14" t="str">
        <f t="shared" ca="1" si="9675"/>
        <v/>
      </c>
      <c r="EE477" s="14" t="str">
        <f t="shared" ca="1" si="9676"/>
        <v/>
      </c>
      <c r="EF477" s="14" t="str">
        <f t="shared" ca="1" si="9677"/>
        <v/>
      </c>
      <c r="EG477" s="14" t="str">
        <f t="shared" ca="1" si="9678"/>
        <v/>
      </c>
      <c r="EM477" s="14" t="b">
        <f t="shared" ca="1" si="9679"/>
        <v>0</v>
      </c>
      <c r="EN477" s="14" t="str">
        <f t="shared" ca="1" si="9680"/>
        <v/>
      </c>
      <c r="EO477" s="14" t="str">
        <f t="shared" ca="1" si="9681"/>
        <v/>
      </c>
      <c r="EP477" s="14" t="str">
        <f t="shared" ca="1" si="9682"/>
        <v/>
      </c>
      <c r="EQ477" s="14" t="str">
        <f t="shared" ca="1" si="9683"/>
        <v/>
      </c>
    </row>
    <row r="478" spans="2:147" s="14" customFormat="1">
      <c r="B478" s="14" t="str">
        <f t="shared" ca="1" si="9613"/>
        <v/>
      </c>
      <c r="C478" s="14">
        <f t="shared" ca="1" si="9614"/>
        <v>452</v>
      </c>
      <c r="D478" s="14">
        <f t="shared" si="9615"/>
        <v>476</v>
      </c>
      <c r="E478" s="14" t="str">
        <f t="shared" ca="1" si="9616"/>
        <v>I</v>
      </c>
      <c r="F478" s="14" t="str">
        <f t="shared" ca="1" si="9617"/>
        <v>q_113_4c</v>
      </c>
      <c r="G478" s="14" t="str">
        <f t="shared" ca="1" si="9618"/>
        <v>How long mild sport activity 4</v>
      </c>
      <c r="H478" s="14" t="b">
        <f t="shared" ca="1" si="9619"/>
        <v>1</v>
      </c>
      <c r="I478" s="14" t="str">
        <f ca="1">IF($H478,ADDRESS(3,(D478+1)*2-1,4,,"["&amp;wew!$G$7&amp;"]"&amp;_sheetname_labels)&amp;":"&amp;ADDRESS(2+ster!$B$20,(D478+1)*2-1,4),"")</f>
        <v>[DBTemplate.xlsm]labels!AJQ3:AJQ725</v>
      </c>
      <c r="J478" s="14">
        <f t="array" aca="1" ref="J478" ca="1">IF(H478,MAX(0,MAX(IF(INDIRECT(I478)&lt;&gt;"",ROW(INDIRECT(I478)),""))-2),"")</f>
        <v>0</v>
      </c>
      <c r="K478" s="14" t="str">
        <f ca="1">IF($H478,IF($J478&gt;0,ADDRESS(3,(D478+1)*2-1,4,,"["&amp;wew!$G$7&amp;"]"&amp;_sheetname_labels)&amp;":"&amp;ADDRESS(2+J478,(D478+1)*2-1,4),""),"")</f>
        <v/>
      </c>
      <c r="L478" s="14" t="str">
        <f ca="1">IF($H478,IF($J478&gt;0,ADDRESS(3,(D478+1)*2,4,,"["&amp;wew!$G$7&amp;"]"&amp;_sheetname_labels)&amp;":"&amp;ADDRESS(2+J478,(D478+1)*2,4),""),"")</f>
        <v/>
      </c>
      <c r="M478" s="14">
        <f t="shared" ca="1" si="9620"/>
        <v>0</v>
      </c>
      <c r="N478" s="14">
        <f t="shared" ca="1" si="9621"/>
        <v>0</v>
      </c>
      <c r="O478" s="14" t="str">
        <f t="shared" ca="1" si="9622"/>
        <v>q_113_4c</v>
      </c>
      <c r="P478" s="14" t="str">
        <f t="shared" ca="1" si="9623"/>
        <v>How long mild sport activity 4</v>
      </c>
      <c r="Q478" s="14" t="str">
        <f ca="1">IF($BP478,ADDRESS(3,D478+1,4,,"["&amp;wew!$G$7&amp;"]"&amp;_sheetname_dataframe)&amp;":"&amp;ADDRESS(2+ster!$C$14,D478+1,4),"")</f>
        <v>[DBTemplate.xlsm]data_frame!RI3:RI3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0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1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0</v>
      </c>
      <c r="X478" s="14" t="str">
        <f t="array" aca="1" ref="X478" ca="1">IF(AND(H478,W478&gt;0),IF(wew!$B$3,MIN(IF((INDIRECT(ster!$D$14)&lt;&gt;"")*IFERROR(INDIRECT($Q478)&lt;&gt;"",FALSE),IFERROR(INDIRECT($Q478),"X"),"X")),"&lt;włącz podświetlanie wartości&gt;"),"—")</f>
        <v>—</v>
      </c>
      <c r="Y478" s="14" t="str">
        <f t="array" aca="1" ref="Y478" ca="1">IF(AND(H478,W478&gt;0),IF(wew!$B$3,MAX(IF((INDIRECT(ster!$D$14)&lt;&gt;"")*IFERROR(INDIRECT($Q478)&lt;&gt;"",FALSE),IFERROR(INDIRECT($Q478),"X"),"X")),"&lt;włącz podświetlanie wartości&gt;"),"—")</f>
        <v>—</v>
      </c>
      <c r="Z478" s="14">
        <f t="shared" ca="1" si="9624"/>
        <v>0</v>
      </c>
      <c r="AA478" s="12" t="str">
        <f t="shared" ca="1" si="9625"/>
        <v>—</v>
      </c>
      <c r="AB478" s="17">
        <f t="array" aca="1" ref="AB478" ca="1">IF(H478,IF(W478&gt;0,SUM((INDIRECT(ster!$D$14)&lt;&gt;"")*IFERROR((INDIRECT(Q478)&lt;&gt;"")*(INDIRECT(Q478)=INT(INDIRECT(Q478))),0)),0),"")</f>
        <v>0</v>
      </c>
      <c r="AC478" s="17">
        <f t="array" aca="1" ref="AC478" ca="1">IF(H478,W478-AB478,"")</f>
        <v>0</v>
      </c>
      <c r="AD478" s="17">
        <f t="shared" ca="1" si="9626"/>
        <v>1</v>
      </c>
      <c r="AE478" s="17" t="b">
        <f t="shared" ca="1" si="9627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628"/>
        <v/>
      </c>
      <c r="AH478" s="17" t="b">
        <f t="shared" ca="1" si="9629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630"/>
        <v/>
      </c>
      <c r="AK478" s="17" t="b">
        <f t="shared" ca="1" si="9631"/>
        <v>0</v>
      </c>
      <c r="AL478" s="17" t="b">
        <f t="shared" ca="1" si="9632"/>
        <v>0</v>
      </c>
      <c r="AM478" s="17" t="b">
        <f t="shared" ca="1" si="9633"/>
        <v>1</v>
      </c>
      <c r="AN478" s="17">
        <f t="shared" ca="1" si="9634"/>
        <v>0</v>
      </c>
      <c r="AO478" s="24" t="str">
        <f t="shared" ca="1" si="9635"/>
        <v/>
      </c>
      <c r="AP478" s="24" t="str">
        <f t="shared" ca="1" si="9636"/>
        <v/>
      </c>
      <c r="AQ478" s="17" t="b">
        <f t="shared" ca="1" si="9609"/>
        <v>0</v>
      </c>
      <c r="AR478" s="17" t="b">
        <f t="shared" ca="1" si="9637"/>
        <v>0</v>
      </c>
      <c r="AS478" s="17" t="b">
        <f t="shared" ca="1" si="9638"/>
        <v>0</v>
      </c>
      <c r="AT478" s="17" t="b">
        <f t="shared" ca="1" si="9639"/>
        <v>0</v>
      </c>
      <c r="AU478" s="17" t="b">
        <f t="shared" ca="1" si="9640"/>
        <v>1</v>
      </c>
      <c r="AV478" s="17" t="b">
        <f t="shared" ca="1" si="9641"/>
        <v>0</v>
      </c>
      <c r="AW478" s="17" t="b">
        <f t="shared" ca="1" si="9642"/>
        <v>0</v>
      </c>
      <c r="AX478" s="14" t="b">
        <f t="array" aca="1" ref="AX478" ca="1">IF(H478,N478&gt;0,"")</f>
        <v>0</v>
      </c>
      <c r="AY478" s="17" t="str">
        <f t="shared" ca="1" si="9643"/>
        <v/>
      </c>
      <c r="AZ478" s="17" t="str">
        <f t="array" aca="1" ref="AZ478" ca="1">IF(AY478&lt;&gt;"",SUM(1*ISERROR(MATCH(INDIRECT(AY478),INDIRECT(K478),0)))=0,"")</f>
        <v/>
      </c>
      <c r="BA478" s="17" t="b">
        <f t="shared" ca="1" si="9644"/>
        <v>0</v>
      </c>
      <c r="BB478" s="17" t="b">
        <v>0</v>
      </c>
      <c r="BC478" s="17" t="str">
        <f t="shared" ca="1" si="9645"/>
        <v/>
      </c>
      <c r="BD478" s="17" t="str">
        <f t="shared" ca="1" si="9646"/>
        <v/>
      </c>
      <c r="BE478" s="17" t="b">
        <f t="shared" ca="1" si="9610"/>
        <v>0</v>
      </c>
      <c r="BF478" s="17" t="str">
        <f t="shared" ca="1" si="9611"/>
        <v/>
      </c>
      <c r="BG478" s="17" t="str">
        <f t="shared" ca="1" si="9647"/>
        <v/>
      </c>
      <c r="BH478" s="17" t="str">
        <f t="shared" ca="1" si="9648"/>
        <v/>
      </c>
      <c r="BI478" s="17" t="str">
        <f t="shared" ca="1" si="9649"/>
        <v/>
      </c>
      <c r="BJ478" s="17" t="b">
        <f t="shared" ca="1" si="9650"/>
        <v>0</v>
      </c>
      <c r="BK478" s="17" t="b">
        <f t="shared" ca="1" si="9612"/>
        <v>1</v>
      </c>
      <c r="BL478" s="17" t="b">
        <f t="shared" ca="1" si="9651"/>
        <v>0</v>
      </c>
      <c r="BM478" s="17" t="str">
        <f t="shared" ca="1" si="9652"/>
        <v>I</v>
      </c>
      <c r="BN478" s="17" t="str">
        <f t="shared" ca="1" si="9653"/>
        <v>I</v>
      </c>
      <c r="BO478" s="17" t="str">
        <f t="shared" ca="1" si="9654"/>
        <v>I</v>
      </c>
      <c r="BP478" s="14" t="b">
        <f t="shared" ca="1" si="9655"/>
        <v>1</v>
      </c>
      <c r="BQ478" s="35"/>
      <c r="BU478" s="14" t="s">
        <v>387</v>
      </c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656"/>
        <v/>
      </c>
      <c r="DE478" s="14" t="str">
        <f t="shared" ca="1" si="9657"/>
        <v/>
      </c>
      <c r="DF478" s="14" t="str">
        <f t="shared" ca="1" si="9658"/>
        <v/>
      </c>
      <c r="DG478" s="14" t="str">
        <f t="shared" ca="1" si="9659"/>
        <v/>
      </c>
      <c r="DH478" s="14" t="str">
        <f t="shared" ca="1" si="9660"/>
        <v/>
      </c>
      <c r="DI478" s="14" t="str">
        <f t="shared" ca="1" si="9661"/>
        <v/>
      </c>
      <c r="DJ478" s="14" t="str">
        <f t="shared" ca="1" si="9662"/>
        <v/>
      </c>
      <c r="DK478" s="14" t="str">
        <f t="shared" ca="1" si="9663"/>
        <v/>
      </c>
      <c r="DL478" s="14" t="str">
        <f t="shared" ca="1" si="9664"/>
        <v/>
      </c>
      <c r="DM478" s="14" t="str">
        <f t="shared" ca="1" si="9665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666"/>
        <v/>
      </c>
      <c r="DP478" s="14" t="str">
        <f t="shared" ca="1" si="9667"/>
        <v/>
      </c>
      <c r="DQ478" s="14" t="str">
        <f t="shared" ca="1" si="9668"/>
        <v/>
      </c>
      <c r="DR478" s="14" t="str">
        <f t="shared" ca="1" si="9669"/>
        <v/>
      </c>
      <c r="DS478" s="14" t="str">
        <f t="shared" ca="1" si="9670"/>
        <v/>
      </c>
      <c r="DZ478" s="14" t="b">
        <f t="shared" ca="1" si="9671"/>
        <v>0</v>
      </c>
      <c r="EA478" s="14" t="str">
        <f t="shared" ca="1" si="9672"/>
        <v>How long mild sport activity 4 (q_113_4c)</v>
      </c>
      <c r="EB478" s="14" t="str">
        <f t="shared" ca="1" si="9673"/>
        <v xml:space="preserve">Values must be numeric. </v>
      </c>
      <c r="EC478" s="14" t="str">
        <f t="shared" ca="1" si="9674"/>
        <v xml:space="preserve">How long mild sport activity 4 (q_113_4c): Values must be numeric. </v>
      </c>
      <c r="ED478" s="14" t="str">
        <f t="shared" ca="1" si="9675"/>
        <v/>
      </c>
      <c r="EE478" s="14" t="str">
        <f t="shared" ca="1" si="9676"/>
        <v>Values must be numeric</v>
      </c>
      <c r="EF478" s="14" t="str">
        <f t="shared" ca="1" si="9677"/>
        <v/>
      </c>
      <c r="EG478" s="14" t="str">
        <f t="shared" ca="1" si="9678"/>
        <v/>
      </c>
      <c r="EM478" s="14" t="b">
        <f t="shared" ca="1" si="9679"/>
        <v>1</v>
      </c>
      <c r="EN478" s="14">
        <f t="shared" ca="1" si="9680"/>
        <v>452</v>
      </c>
      <c r="EO478" s="14" t="str">
        <f t="shared" ca="1" si="9681"/>
        <v>q_113_4c</v>
      </c>
      <c r="EP478" s="14" t="str">
        <f t="shared" ca="1" si="9682"/>
        <v xml:space="preserve">How long mild sport activity 4 (q_113_4c): Values must be numeric. </v>
      </c>
      <c r="EQ478" s="14" t="str">
        <f t="shared" ca="1" si="9683"/>
        <v/>
      </c>
    </row>
    <row r="479" spans="2:147" s="14" customFormat="1">
      <c r="B479" s="14" t="str">
        <f t="shared" ca="1" si="9613"/>
        <v/>
      </c>
      <c r="C479" s="14">
        <f t="shared" ca="1" si="9614"/>
        <v>453</v>
      </c>
      <c r="D479" s="14">
        <f t="shared" si="9615"/>
        <v>477</v>
      </c>
      <c r="E479" s="14" t="str">
        <f t="shared" ca="1" si="9616"/>
        <v>D</v>
      </c>
      <c r="F479" s="14" t="str">
        <f t="shared" ca="1" si="9617"/>
        <v>q_114a</v>
      </c>
      <c r="G479" s="14" t="str">
        <f t="shared" ca="1" si="9618"/>
        <v>Regular specific diet - No</v>
      </c>
      <c r="H479" s="14" t="b">
        <f t="shared" ca="1" si="9619"/>
        <v>1</v>
      </c>
      <c r="I479" s="14" t="str">
        <f ca="1">IF($H479,ADDRESS(3,(D479+1)*2-1,4,,"["&amp;wew!$G$7&amp;"]"&amp;_sheetname_labels)&amp;":"&amp;ADDRESS(2+ster!$B$20,(D479+1)*2-1,4),"")</f>
        <v>[DBTemplate.xlsm]labels!AJS3:AJS725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[DBTemplate.xlsm]labels!AJS3:AJS4</v>
      </c>
      <c r="L479" s="14" t="str">
        <f ca="1">IF($H479,IF($J479&gt;0,ADDRESS(3,(D479+1)*2,4,,"["&amp;wew!$G$7&amp;"]"&amp;_sheetname_labels)&amp;":"&amp;ADDRESS(2+J479,(D479+1)*2,4),""),"")</f>
        <v>[DBTemplate.xlsm]labels!AJT3:AJT4</v>
      </c>
      <c r="M479" s="14">
        <f t="shared" ca="1" si="9620"/>
        <v>0</v>
      </c>
      <c r="N479" s="14">
        <f t="shared" ca="1" si="9621"/>
        <v>2</v>
      </c>
      <c r="O479" s="14" t="str">
        <f t="shared" ca="1" si="9622"/>
        <v>q_114a</v>
      </c>
      <c r="P479" s="14" t="str">
        <f t="shared" ca="1" si="9623"/>
        <v>Regular specific diet - No</v>
      </c>
      <c r="Q479" s="14" t="str">
        <f ca="1">IF($BP479,ADDRESS(3,D479+1,4,,"["&amp;wew!$G$7&amp;"]"&amp;_sheetname_dataframe)&amp;":"&amp;ADDRESS(2+ster!$C$14,D479+1,4),"")</f>
        <v>[DBTemplate.xlsm]data_frame!RJ3:RJ3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624"/>
        <v>0</v>
      </c>
      <c r="AA479" s="12" t="str">
        <f t="shared" ca="1" si="9625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626"/>
        <v>1</v>
      </c>
      <c r="AE479" s="17" t="b">
        <f t="shared" ca="1" si="9627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628"/>
        <v/>
      </c>
      <c r="AH479" s="17" t="b">
        <f t="shared" ca="1" si="9629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630"/>
        <v/>
      </c>
      <c r="AK479" s="17" t="b">
        <f t="shared" ca="1" si="9631"/>
        <v>0</v>
      </c>
      <c r="AL479" s="17" t="b">
        <f t="shared" ca="1" si="9632"/>
        <v>0</v>
      </c>
      <c r="AM479" s="17" t="b">
        <f t="shared" ca="1" si="9633"/>
        <v>0</v>
      </c>
      <c r="AN479" s="17">
        <f t="shared" ca="1" si="9634"/>
        <v>0</v>
      </c>
      <c r="AO479" s="24" t="str">
        <f t="shared" ca="1" si="9635"/>
        <v/>
      </c>
      <c r="AP479" s="24" t="str">
        <f t="shared" ca="1" si="9636"/>
        <v/>
      </c>
      <c r="AQ479" s="17" t="b">
        <f t="shared" ca="1" si="9609"/>
        <v>0</v>
      </c>
      <c r="AR479" s="17" t="b">
        <f t="shared" ca="1" si="9637"/>
        <v>0</v>
      </c>
      <c r="AS479" s="17" t="b">
        <f t="shared" ca="1" si="9638"/>
        <v>0</v>
      </c>
      <c r="AT479" s="17" t="b">
        <f t="shared" ca="1" si="9639"/>
        <v>0</v>
      </c>
      <c r="AU479" s="17" t="b">
        <f t="shared" ca="1" si="9640"/>
        <v>1</v>
      </c>
      <c r="AV479" s="17" t="b">
        <f t="shared" ca="1" si="9641"/>
        <v>0</v>
      </c>
      <c r="AW479" s="17" t="b">
        <f t="shared" ca="1" si="9642"/>
        <v>0</v>
      </c>
      <c r="AX479" s="14" t="b">
        <f t="array" aca="1" ref="AX479" ca="1">IF(H479,N479&gt;0,"")</f>
        <v>1</v>
      </c>
      <c r="AY479" s="17" t="str">
        <f t="shared" ca="1" si="9643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644"/>
        <v>1</v>
      </c>
      <c r="BB479" s="17" t="b">
        <v>0</v>
      </c>
      <c r="BC479" s="17" t="b">
        <f t="shared" ca="1" si="9645"/>
        <v>1</v>
      </c>
      <c r="BD479" s="17" t="b">
        <f t="shared" ca="1" si="9646"/>
        <v>0</v>
      </c>
      <c r="BE479" s="17" t="str">
        <f t="shared" ca="1" si="9610"/>
        <v/>
      </c>
      <c r="BF479" s="17" t="b">
        <f t="shared" ca="1" si="9611"/>
        <v>0</v>
      </c>
      <c r="BG479" s="17" t="b">
        <f t="shared" ca="1" si="9647"/>
        <v>0</v>
      </c>
      <c r="BH479" s="17" t="b">
        <f t="shared" ca="1" si="9648"/>
        <v>1</v>
      </c>
      <c r="BI479" s="17">
        <f t="shared" ca="1" si="9649"/>
        <v>2</v>
      </c>
      <c r="BJ479" s="17" t="b">
        <f t="shared" ca="1" si="9650"/>
        <v>0</v>
      </c>
      <c r="BK479" s="17" t="str">
        <f t="shared" ca="1" si="9612"/>
        <v/>
      </c>
      <c r="BL479" s="17" t="str">
        <f t="shared" ca="1" si="9651"/>
        <v/>
      </c>
      <c r="BM479" s="17" t="str">
        <f t="shared" ca="1" si="9652"/>
        <v>F</v>
      </c>
      <c r="BN479" s="17" t="str">
        <f t="shared" ca="1" si="9653"/>
        <v>F</v>
      </c>
      <c r="BO479" s="17" t="str">
        <f t="shared" ca="1" si="9654"/>
        <v>N</v>
      </c>
      <c r="BP479" s="14" t="b">
        <f t="shared" ca="1" si="9655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656"/>
        <v/>
      </c>
      <c r="DE479" s="14" t="str">
        <f t="shared" ca="1" si="9657"/>
        <v/>
      </c>
      <c r="DF479" s="14" t="str">
        <f t="shared" ca="1" si="9658"/>
        <v/>
      </c>
      <c r="DG479" s="14" t="str">
        <f t="shared" ca="1" si="9659"/>
        <v/>
      </c>
      <c r="DH479" s="14" t="str">
        <f t="shared" ca="1" si="9660"/>
        <v/>
      </c>
      <c r="DI479" s="14" t="str">
        <f t="shared" ca="1" si="9661"/>
        <v/>
      </c>
      <c r="DJ479" s="14" t="str">
        <f t="shared" ca="1" si="9662"/>
        <v/>
      </c>
      <c r="DK479" s="14" t="str">
        <f t="shared" ca="1" si="9663"/>
        <v/>
      </c>
      <c r="DL479" s="14" t="str">
        <f t="shared" ca="1" si="9664"/>
        <v/>
      </c>
      <c r="DM479" s="14" t="str">
        <f t="shared" ca="1" si="9665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666"/>
        <v/>
      </c>
      <c r="DP479" s="14" t="str">
        <f t="shared" ca="1" si="9667"/>
        <v/>
      </c>
      <c r="DQ479" s="14" t="str">
        <f t="shared" ca="1" si="9668"/>
        <v/>
      </c>
      <c r="DR479" s="14" t="str">
        <f t="shared" ca="1" si="9669"/>
        <v/>
      </c>
      <c r="DS479" s="14" t="str">
        <f t="shared" ca="1" si="9670"/>
        <v/>
      </c>
      <c r="DZ479" s="14" t="b">
        <f t="shared" ca="1" si="9671"/>
        <v>0</v>
      </c>
      <c r="EA479" s="14" t="str">
        <f t="shared" ca="1" si="9672"/>
        <v>Regular specific diet - No (q_114a)</v>
      </c>
      <c r="EB479" s="14" t="str">
        <f t="shared" ca="1" si="9673"/>
        <v xml:space="preserve">Values must be numeric. </v>
      </c>
      <c r="EC479" s="14" t="str">
        <f t="shared" ca="1" si="9674"/>
        <v xml:space="preserve">Regular specific diet - No (q_114a): Values must be numeric. </v>
      </c>
      <c r="ED479" s="14" t="str">
        <f t="shared" ca="1" si="9675"/>
        <v/>
      </c>
      <c r="EE479" s="14" t="str">
        <f t="shared" ca="1" si="9676"/>
        <v>Values must be numeric</v>
      </c>
      <c r="EF479" s="14" t="str">
        <f t="shared" ca="1" si="9677"/>
        <v/>
      </c>
      <c r="EG479" s="14" t="str">
        <f t="shared" ca="1" si="9678"/>
        <v/>
      </c>
      <c r="EM479" s="14" t="b">
        <f t="shared" ca="1" si="9679"/>
        <v>1</v>
      </c>
      <c r="EN479" s="14">
        <f t="shared" ca="1" si="9680"/>
        <v>453</v>
      </c>
      <c r="EO479" s="14" t="str">
        <f t="shared" ca="1" si="9681"/>
        <v>q_114a</v>
      </c>
      <c r="EP479" s="14" t="str">
        <f t="shared" ca="1" si="9682"/>
        <v xml:space="preserve">Regular specific diet - No (q_114a): Values must be numeric. </v>
      </c>
      <c r="EQ479" s="14" t="str">
        <f t="shared" ca="1" si="9683"/>
        <v/>
      </c>
    </row>
    <row r="480" spans="2:147" s="14" customFormat="1">
      <c r="B480" s="14" t="str">
        <f t="shared" ca="1" si="9613"/>
        <v/>
      </c>
      <c r="C480" s="14">
        <f t="shared" ca="1" si="9614"/>
        <v>454</v>
      </c>
      <c r="D480" s="14">
        <f t="shared" si="9615"/>
        <v>478</v>
      </c>
      <c r="E480" s="14" t="str">
        <f t="shared" ca="1" si="9616"/>
        <v>D</v>
      </c>
      <c r="F480" s="14" t="str">
        <f t="shared" ca="1" si="9617"/>
        <v>q_114b</v>
      </c>
      <c r="G480" s="14" t="str">
        <f t="shared" ca="1" si="9618"/>
        <v>Regular specific diet - Mediterranean</v>
      </c>
      <c r="H480" s="14" t="b">
        <f t="shared" ca="1" si="9619"/>
        <v>1</v>
      </c>
      <c r="I480" s="14" t="str">
        <f ca="1">IF($H480,ADDRESS(3,(D480+1)*2-1,4,,"["&amp;wew!$G$7&amp;"]"&amp;_sheetname_labels)&amp;":"&amp;ADDRESS(2+ster!$B$20,(D480+1)*2-1,4),"")</f>
        <v>[DBTemplate.xlsm]labels!AJU3:AJU725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[DBTemplate.xlsm]labels!AJU3:AJU4</v>
      </c>
      <c r="L480" s="14" t="str">
        <f ca="1">IF($H480,IF($J480&gt;0,ADDRESS(3,(D480+1)*2,4,,"["&amp;wew!$G$7&amp;"]"&amp;_sheetname_labels)&amp;":"&amp;ADDRESS(2+J480,(D480+1)*2,4),""),"")</f>
        <v>[DBTemplate.xlsm]labels!AJV3:AJV4</v>
      </c>
      <c r="M480" s="14">
        <f t="shared" ca="1" si="9620"/>
        <v>0</v>
      </c>
      <c r="N480" s="14">
        <f t="shared" ca="1" si="9621"/>
        <v>2</v>
      </c>
      <c r="O480" s="14" t="str">
        <f t="shared" ca="1" si="9622"/>
        <v>q_114b</v>
      </c>
      <c r="P480" s="14" t="str">
        <f t="shared" ca="1" si="9623"/>
        <v>Regular specific diet - Mediterranean</v>
      </c>
      <c r="Q480" s="14" t="str">
        <f ca="1">IF($BP480,ADDRESS(3,D480+1,4,,"["&amp;wew!$G$7&amp;"]"&amp;_sheetname_dataframe)&amp;":"&amp;ADDRESS(2+ster!$C$14,D480+1,4),"")</f>
        <v>[DBTemplate.xlsm]data_frame!RK3:RK3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624"/>
        <v>0</v>
      </c>
      <c r="AA480" s="12">
        <f t="shared" ca="1" si="9625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626"/>
        <v>1</v>
      </c>
      <c r="AE480" s="17" t="b">
        <f t="shared" ca="1" si="9627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628"/>
        <v/>
      </c>
      <c r="AH480" s="17" t="b">
        <f t="shared" ca="1" si="9629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630"/>
        <v/>
      </c>
      <c r="AK480" s="17" t="b">
        <f t="shared" ca="1" si="9631"/>
        <v>0</v>
      </c>
      <c r="AL480" s="17" t="b">
        <f t="shared" ca="1" si="9632"/>
        <v>0</v>
      </c>
      <c r="AM480" s="17" t="b">
        <f t="shared" ca="1" si="9633"/>
        <v>0</v>
      </c>
      <c r="AN480" s="17">
        <f t="shared" ca="1" si="9634"/>
        <v>0</v>
      </c>
      <c r="AO480" s="24" t="str">
        <f t="shared" ca="1" si="9635"/>
        <v/>
      </c>
      <c r="AP480" s="24" t="str">
        <f t="shared" ca="1" si="9636"/>
        <v/>
      </c>
      <c r="AQ480" s="17" t="b">
        <f t="shared" ca="1" si="9609"/>
        <v>0</v>
      </c>
      <c r="AR480" s="17" t="b">
        <f t="shared" ca="1" si="9637"/>
        <v>0</v>
      </c>
      <c r="AS480" s="17" t="b">
        <f t="shared" ca="1" si="9638"/>
        <v>0</v>
      </c>
      <c r="AT480" s="17" t="b">
        <f t="shared" ca="1" si="9639"/>
        <v>0</v>
      </c>
      <c r="AU480" s="17" t="b">
        <f t="shared" ca="1" si="9640"/>
        <v>1</v>
      </c>
      <c r="AV480" s="17" t="b">
        <f t="shared" ca="1" si="9641"/>
        <v>0</v>
      </c>
      <c r="AW480" s="17" t="b">
        <f t="shared" ca="1" si="9642"/>
        <v>1</v>
      </c>
      <c r="AX480" s="14" t="b">
        <f t="array" aca="1" ref="AX480" ca="1">IF(H480,N480&gt;0,"")</f>
        <v>1</v>
      </c>
      <c r="AY480" s="17" t="str">
        <f t="shared" ca="1" si="9643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644"/>
        <v>1</v>
      </c>
      <c r="BB480" s="17" t="b">
        <v>0</v>
      </c>
      <c r="BC480" s="17" t="b">
        <f t="shared" ca="1" si="9645"/>
        <v>1</v>
      </c>
      <c r="BD480" s="17" t="b">
        <f t="shared" ca="1" si="9646"/>
        <v>0</v>
      </c>
      <c r="BE480" s="17" t="str">
        <f t="shared" ca="1" si="9610"/>
        <v/>
      </c>
      <c r="BF480" s="17" t="b">
        <f t="shared" ca="1" si="9611"/>
        <v>0</v>
      </c>
      <c r="BG480" s="17" t="b">
        <f t="shared" ca="1" si="9647"/>
        <v>0</v>
      </c>
      <c r="BH480" s="17" t="b">
        <f t="shared" ca="1" si="9648"/>
        <v>1</v>
      </c>
      <c r="BI480" s="17">
        <f t="shared" ca="1" si="9649"/>
        <v>2</v>
      </c>
      <c r="BJ480" s="17" t="b">
        <f t="shared" ca="1" si="9650"/>
        <v>0</v>
      </c>
      <c r="BK480" s="17" t="str">
        <f t="shared" ca="1" si="9612"/>
        <v/>
      </c>
      <c r="BL480" s="17" t="str">
        <f t="shared" ca="1" si="9651"/>
        <v/>
      </c>
      <c r="BM480" s="17" t="str">
        <f t="shared" ca="1" si="9652"/>
        <v>F</v>
      </c>
      <c r="BN480" s="17" t="str">
        <f t="shared" ca="1" si="9653"/>
        <v>F</v>
      </c>
      <c r="BO480" s="17" t="str">
        <f t="shared" ca="1" si="9654"/>
        <v>N</v>
      </c>
      <c r="BP480" s="14" t="b">
        <f t="shared" ca="1" si="9655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656"/>
        <v/>
      </c>
      <c r="DE480" s="14" t="str">
        <f t="shared" ca="1" si="9657"/>
        <v/>
      </c>
      <c r="DF480" s="14" t="str">
        <f t="shared" ca="1" si="9658"/>
        <v/>
      </c>
      <c r="DG480" s="14" t="str">
        <f t="shared" ca="1" si="9659"/>
        <v/>
      </c>
      <c r="DH480" s="14" t="str">
        <f t="shared" ca="1" si="9660"/>
        <v/>
      </c>
      <c r="DI480" s="14" t="str">
        <f t="shared" ca="1" si="9661"/>
        <v/>
      </c>
      <c r="DJ480" s="14" t="str">
        <f t="shared" ca="1" si="9662"/>
        <v/>
      </c>
      <c r="DK480" s="14" t="str">
        <f t="shared" ca="1" si="9663"/>
        <v/>
      </c>
      <c r="DL480" s="14" t="str">
        <f t="shared" ca="1" si="9664"/>
        <v/>
      </c>
      <c r="DM480" s="14" t="str">
        <f t="shared" ca="1" si="9665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666"/>
        <v/>
      </c>
      <c r="DP480" s="14" t="str">
        <f t="shared" ca="1" si="9667"/>
        <v/>
      </c>
      <c r="DQ480" s="14" t="str">
        <f t="shared" ca="1" si="9668"/>
        <v/>
      </c>
      <c r="DR480" s="14" t="str">
        <f t="shared" ca="1" si="9669"/>
        <v/>
      </c>
      <c r="DS480" s="14" t="str">
        <f t="shared" ca="1" si="9670"/>
        <v/>
      </c>
      <c r="DZ480" s="14" t="b">
        <f t="shared" ca="1" si="9671"/>
        <v>0</v>
      </c>
      <c r="EA480" s="14" t="str">
        <f t="shared" ca="1" si="9672"/>
        <v>Regular specific diet - Mediterranean (q_114b)</v>
      </c>
      <c r="EB480" s="14" t="str">
        <f t="shared" ca="1" si="9673"/>
        <v xml:space="preserve">Values must be numeric. </v>
      </c>
      <c r="EC480" s="14" t="str">
        <f t="shared" ca="1" si="9674"/>
        <v xml:space="preserve">Regular specific diet - Mediterranean (q_114b): Values must be numeric. </v>
      </c>
      <c r="ED480" s="14" t="str">
        <f t="shared" ca="1" si="9675"/>
        <v/>
      </c>
      <c r="EE480" s="14" t="str">
        <f t="shared" ca="1" si="9676"/>
        <v>Values must be numeric</v>
      </c>
      <c r="EF480" s="14" t="str">
        <f t="shared" ca="1" si="9677"/>
        <v/>
      </c>
      <c r="EG480" s="14" t="str">
        <f t="shared" ca="1" si="9678"/>
        <v/>
      </c>
      <c r="EM480" s="14" t="b">
        <f t="shared" ca="1" si="9679"/>
        <v>1</v>
      </c>
      <c r="EN480" s="14">
        <f t="shared" ca="1" si="9680"/>
        <v>454</v>
      </c>
      <c r="EO480" s="14" t="str">
        <f t="shared" ca="1" si="9681"/>
        <v>q_114b</v>
      </c>
      <c r="EP480" s="14" t="str">
        <f t="shared" ca="1" si="9682"/>
        <v xml:space="preserve">Regular specific diet - Mediterranean (q_114b): Values must be numeric. </v>
      </c>
      <c r="EQ480" s="14" t="str">
        <f t="shared" ca="1" si="9683"/>
        <v/>
      </c>
    </row>
    <row r="481" spans="2:147" s="14" customFormat="1">
      <c r="B481" s="14" t="str">
        <f t="shared" ca="1" si="9613"/>
        <v/>
      </c>
      <c r="C481" s="14">
        <f t="shared" ca="1" si="9614"/>
        <v>455</v>
      </c>
      <c r="D481" s="14">
        <f t="shared" si="9615"/>
        <v>479</v>
      </c>
      <c r="E481" s="14" t="str">
        <f t="shared" ca="1" si="9616"/>
        <v>D</v>
      </c>
      <c r="F481" s="14" t="str">
        <f t="shared" ca="1" si="9617"/>
        <v>q_114c</v>
      </c>
      <c r="G481" s="14" t="str">
        <f t="shared" ca="1" si="9618"/>
        <v>Regular specific diet - Vegetarian</v>
      </c>
      <c r="H481" s="14" t="b">
        <f t="shared" ca="1" si="9619"/>
        <v>1</v>
      </c>
      <c r="I481" s="14" t="str">
        <f ca="1">IF($H481,ADDRESS(3,(D481+1)*2-1,4,,"["&amp;wew!$G$7&amp;"]"&amp;_sheetname_labels)&amp;":"&amp;ADDRESS(2+ster!$B$20,(D481+1)*2-1,4),"")</f>
        <v>[DBTemplate.xlsm]labels!AJW3:AJW725</v>
      </c>
      <c r="J481" s="14">
        <f t="array" aca="1" ref="J481" ca="1">IF(H481,MAX(0,MAX(IF(INDIRECT(I481)&lt;&gt;"",ROW(INDIRECT(I481)),""))-2),"")</f>
        <v>2</v>
      </c>
      <c r="K481" s="14" t="str">
        <f ca="1">IF($H481,IF($J481&gt;0,ADDRESS(3,(D481+1)*2-1,4,,"["&amp;wew!$G$7&amp;"]"&amp;_sheetname_labels)&amp;":"&amp;ADDRESS(2+J481,(D481+1)*2-1,4),""),"")</f>
        <v>[DBTemplate.xlsm]labels!AJW3:AJW4</v>
      </c>
      <c r="L481" s="14" t="str">
        <f ca="1">IF($H481,IF($J481&gt;0,ADDRESS(3,(D481+1)*2,4,,"["&amp;wew!$G$7&amp;"]"&amp;_sheetname_labels)&amp;":"&amp;ADDRESS(2+J481,(D481+1)*2,4),""),"")</f>
        <v>[DBTemplate.xlsm]labels!AJX3:AJX4</v>
      </c>
      <c r="M481" s="14">
        <f t="shared" ca="1" si="9620"/>
        <v>0</v>
      </c>
      <c r="N481" s="14">
        <f t="shared" ca="1" si="9621"/>
        <v>2</v>
      </c>
      <c r="O481" s="14" t="str">
        <f t="shared" ca="1" si="9622"/>
        <v>q_114c</v>
      </c>
      <c r="P481" s="14" t="str">
        <f t="shared" ca="1" si="9623"/>
        <v>Regular specific diet - Vegetarian</v>
      </c>
      <c r="Q481" s="14" t="str">
        <f ca="1">IF($BP481,ADDRESS(3,D481+1,4,,"["&amp;wew!$G$7&amp;"]"&amp;_sheetname_dataframe)&amp;":"&amp;ADDRESS(2+ster!$C$14,D481+1,4),"")</f>
        <v>[DBTemplate.xlsm]data_frame!RL3:RL3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0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1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0</v>
      </c>
      <c r="X481" s="14" t="str">
        <f t="array" aca="1" ref="X481" ca="1">IF(AND(H481,W481&gt;0),IF(wew!$B$3,MIN(IF((INDIRECT(ster!$D$14)&lt;&gt;"")*IFERROR(INDIRECT($Q481)&lt;&gt;"",FALSE),IFERROR(INDIRECT($Q481),"X"),"X")),"&lt;włącz podświetlanie wartości&gt;"),"—")</f>
        <v>—</v>
      </c>
      <c r="Y481" s="14" t="str">
        <f t="array" aca="1" ref="Y481" ca="1">IF(AND(H481,W481&gt;0),IF(wew!$B$3,MAX(IF((INDIRECT(ster!$D$14)&lt;&gt;"")*IFERROR(INDIRECT($Q481)&lt;&gt;"",FALSE),IFERROR(INDIRECT($Q481),"X"),"X")),"&lt;włącz podświetlanie wartości&gt;"),"—")</f>
        <v>—</v>
      </c>
      <c r="Z481" s="14">
        <f t="shared" ca="1" si="9624"/>
        <v>0</v>
      </c>
      <c r="AA481" s="12" t="str">
        <f t="shared" ca="1" si="9625"/>
        <v>—</v>
      </c>
      <c r="AB481" s="17">
        <f t="array" aca="1" ref="AB481" ca="1">IF(H481,IF(W481&gt;0,SUM((INDIRECT(ster!$D$14)&lt;&gt;"")*IFERROR((INDIRECT(Q481)&lt;&gt;"")*(INDIRECT(Q481)=INT(INDIRECT(Q481))),0)),0),"")</f>
        <v>0</v>
      </c>
      <c r="AC481" s="17">
        <f t="array" aca="1" ref="AC481" ca="1">IF(H481,W481-AB481,"")</f>
        <v>0</v>
      </c>
      <c r="AD481" s="17">
        <f t="shared" ca="1" si="9626"/>
        <v>1</v>
      </c>
      <c r="AE481" s="17" t="b">
        <f t="shared" ca="1" si="9627"/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ca="1" si="9628"/>
        <v/>
      </c>
      <c r="AH481" s="17" t="b">
        <f t="shared" ca="1" si="9629"/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ca="1" si="9630"/>
        <v/>
      </c>
      <c r="AK481" s="17" t="b">
        <f t="shared" ca="1" si="9631"/>
        <v>0</v>
      </c>
      <c r="AL481" s="17" t="b">
        <f t="shared" ca="1" si="9632"/>
        <v>0</v>
      </c>
      <c r="AM481" s="17" t="b">
        <f t="shared" ca="1" si="9633"/>
        <v>0</v>
      </c>
      <c r="AN481" s="17">
        <f t="shared" ca="1" si="9634"/>
        <v>0</v>
      </c>
      <c r="AO481" s="24" t="str">
        <f t="shared" ca="1" si="9635"/>
        <v/>
      </c>
      <c r="AP481" s="24" t="str">
        <f t="shared" ca="1" si="9636"/>
        <v/>
      </c>
      <c r="AQ481" s="17" t="b">
        <f t="shared" ca="1" si="9609"/>
        <v>0</v>
      </c>
      <c r="AR481" s="17" t="b">
        <f t="shared" ca="1" si="9637"/>
        <v>0</v>
      </c>
      <c r="AS481" s="17" t="b">
        <f t="shared" ca="1" si="9638"/>
        <v>0</v>
      </c>
      <c r="AT481" s="17" t="b">
        <f t="shared" ca="1" si="9639"/>
        <v>0</v>
      </c>
      <c r="AU481" s="17" t="b">
        <f t="shared" ca="1" si="9640"/>
        <v>1</v>
      </c>
      <c r="AV481" s="17" t="b">
        <f t="shared" ca="1" si="9641"/>
        <v>0</v>
      </c>
      <c r="AW481" s="17" t="b">
        <f t="shared" ca="1" si="9642"/>
        <v>0</v>
      </c>
      <c r="AX481" s="14" t="b">
        <f t="array" aca="1" ref="AX481" ca="1">IF(H481,N481&gt;0,"")</f>
        <v>1</v>
      </c>
      <c r="AY481" s="17" t="str">
        <f t="shared" ca="1" si="9643"/>
        <v>C3:C4</v>
      </c>
      <c r="AZ481" s="17" t="b">
        <f t="array" aca="1" ref="AZ481" ca="1">IF(AY481&lt;&gt;"",SUM(1*ISERROR(MATCH(INDIRECT(AY481),INDIRECT(K481),0)))=0,"")</f>
        <v>1</v>
      </c>
      <c r="BA481" s="17" t="b">
        <f t="shared" ca="1" si="9644"/>
        <v>1</v>
      </c>
      <c r="BB481" s="17" t="b">
        <v>0</v>
      </c>
      <c r="BC481" s="17" t="b">
        <f t="shared" ca="1" si="9645"/>
        <v>1</v>
      </c>
      <c r="BD481" s="17" t="b">
        <f t="shared" ca="1" si="9646"/>
        <v>0</v>
      </c>
      <c r="BE481" s="17" t="str">
        <f t="shared" ca="1" si="9610"/>
        <v/>
      </c>
      <c r="BF481" s="17" t="b">
        <f t="shared" ca="1" si="9611"/>
        <v>0</v>
      </c>
      <c r="BG481" s="17" t="b">
        <f t="shared" ca="1" si="9647"/>
        <v>0</v>
      </c>
      <c r="BH481" s="17" t="b">
        <f t="shared" ca="1" si="9648"/>
        <v>1</v>
      </c>
      <c r="BI481" s="17">
        <f t="shared" ca="1" si="9649"/>
        <v>2</v>
      </c>
      <c r="BJ481" s="17" t="b">
        <f t="shared" ca="1" si="9650"/>
        <v>0</v>
      </c>
      <c r="BK481" s="17" t="str">
        <f t="shared" ca="1" si="9612"/>
        <v/>
      </c>
      <c r="BL481" s="17" t="str">
        <f t="shared" ca="1" si="9651"/>
        <v/>
      </c>
      <c r="BM481" s="17" t="str">
        <f t="shared" ca="1" si="9652"/>
        <v>F</v>
      </c>
      <c r="BN481" s="17" t="str">
        <f t="shared" ca="1" si="9653"/>
        <v>F</v>
      </c>
      <c r="BO481" s="17" t="str">
        <f t="shared" ca="1" si="9654"/>
        <v>N</v>
      </c>
      <c r="BP481" s="14" t="b">
        <f t="shared" ca="1" si="9655"/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ca="1" si="9656"/>
        <v/>
      </c>
      <c r="DE481" s="14" t="str">
        <f t="shared" ca="1" si="9657"/>
        <v/>
      </c>
      <c r="DF481" s="14" t="str">
        <f t="shared" ca="1" si="9658"/>
        <v/>
      </c>
      <c r="DG481" s="14" t="str">
        <f t="shared" ca="1" si="9659"/>
        <v/>
      </c>
      <c r="DH481" s="14" t="str">
        <f t="shared" ca="1" si="9660"/>
        <v/>
      </c>
      <c r="DI481" s="14" t="str">
        <f t="shared" ca="1" si="9661"/>
        <v/>
      </c>
      <c r="DJ481" s="14" t="str">
        <f t="shared" ca="1" si="9662"/>
        <v/>
      </c>
      <c r="DK481" s="14" t="str">
        <f t="shared" ca="1" si="9663"/>
        <v/>
      </c>
      <c r="DL481" s="14" t="str">
        <f t="shared" ca="1" si="9664"/>
        <v/>
      </c>
      <c r="DM481" s="14" t="str">
        <f t="shared" ca="1" si="9665"/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ca="1" si="9666"/>
        <v/>
      </c>
      <c r="DP481" s="14" t="str">
        <f t="shared" ca="1" si="9667"/>
        <v/>
      </c>
      <c r="DQ481" s="14" t="str">
        <f t="shared" ca="1" si="9668"/>
        <v/>
      </c>
      <c r="DR481" s="14" t="str">
        <f t="shared" ca="1" si="9669"/>
        <v/>
      </c>
      <c r="DS481" s="14" t="str">
        <f t="shared" ca="1" si="9670"/>
        <v/>
      </c>
      <c r="DZ481" s="14" t="b">
        <f t="shared" ca="1" si="9671"/>
        <v>0</v>
      </c>
      <c r="EA481" s="14" t="str">
        <f t="shared" ca="1" si="9672"/>
        <v>Regular specific diet - Vegetarian (q_114c)</v>
      </c>
      <c r="EB481" s="14" t="str">
        <f t="shared" ca="1" si="9673"/>
        <v xml:space="preserve">Values must be numeric. </v>
      </c>
      <c r="EC481" s="14" t="str">
        <f t="shared" ca="1" si="9674"/>
        <v xml:space="preserve">Regular specific diet - Vegetarian (q_114c): Values must be numeric. </v>
      </c>
      <c r="ED481" s="14" t="str">
        <f t="shared" ca="1" si="9675"/>
        <v/>
      </c>
      <c r="EE481" s="14" t="str">
        <f t="shared" ca="1" si="9676"/>
        <v>Values must be numeric</v>
      </c>
      <c r="EF481" s="14" t="str">
        <f t="shared" ca="1" si="9677"/>
        <v/>
      </c>
      <c r="EG481" s="14" t="str">
        <f t="shared" ca="1" si="9678"/>
        <v/>
      </c>
      <c r="EM481" s="14" t="b">
        <f t="shared" ca="1" si="9679"/>
        <v>1</v>
      </c>
      <c r="EN481" s="14">
        <f t="shared" ca="1" si="9680"/>
        <v>455</v>
      </c>
      <c r="EO481" s="14" t="str">
        <f t="shared" ca="1" si="9681"/>
        <v>q_114c</v>
      </c>
      <c r="EP481" s="14" t="str">
        <f t="shared" ca="1" si="9682"/>
        <v xml:space="preserve">Regular specific diet - Vegetarian (q_114c): Values must be numeric. </v>
      </c>
      <c r="EQ481" s="14" t="str">
        <f t="shared" ca="1" si="9683"/>
        <v/>
      </c>
    </row>
    <row r="482" spans="2:147" s="14" customFormat="1">
      <c r="B482" s="14" t="str">
        <f t="shared" ca="1" si="9613"/>
        <v/>
      </c>
      <c r="C482" s="14">
        <f t="shared" ca="1" si="9614"/>
        <v>456</v>
      </c>
      <c r="D482" s="14">
        <f t="shared" si="9615"/>
        <v>480</v>
      </c>
      <c r="E482" s="14" t="str">
        <f t="shared" ca="1" si="9616"/>
        <v>D</v>
      </c>
      <c r="F482" s="14" t="str">
        <f t="shared" ca="1" si="9617"/>
        <v>q_114d</v>
      </c>
      <c r="G482" s="14" t="str">
        <f t="shared" ca="1" si="9618"/>
        <v>Regular specific diet - Vegan</v>
      </c>
      <c r="H482" s="14" t="b">
        <f t="shared" ca="1" si="9619"/>
        <v>1</v>
      </c>
      <c r="I482" s="14" t="str">
        <f ca="1">IF($H482,ADDRESS(3,(D482+1)*2-1,4,,"["&amp;wew!$G$7&amp;"]"&amp;_sheetname_labels)&amp;":"&amp;ADDRESS(2+ster!$B$20,(D482+1)*2-1,4),"")</f>
        <v>[DBTemplate.xlsm]labels!AJY3:AJY725</v>
      </c>
      <c r="J482" s="14">
        <f t="array" aca="1" ref="J482" ca="1">IF(H482,MAX(0,MAX(IF(INDIRECT(I482)&lt;&gt;"",ROW(INDIRECT(I482)),""))-2),"")</f>
        <v>2</v>
      </c>
      <c r="K482" s="14" t="str">
        <f ca="1">IF($H482,IF($J482&gt;0,ADDRESS(3,(D482+1)*2-1,4,,"["&amp;wew!$G$7&amp;"]"&amp;_sheetname_labels)&amp;":"&amp;ADDRESS(2+J482,(D482+1)*2-1,4),""),"")</f>
        <v>[DBTemplate.xlsm]labels!AJY3:AJY4</v>
      </c>
      <c r="L482" s="14" t="str">
        <f ca="1">IF($H482,IF($J482&gt;0,ADDRESS(3,(D482+1)*2,4,,"["&amp;wew!$G$7&amp;"]"&amp;_sheetname_labels)&amp;":"&amp;ADDRESS(2+J482,(D482+1)*2,4),""),"")</f>
        <v>[DBTemplate.xlsm]labels!AJZ3:AJZ4</v>
      </c>
      <c r="M482" s="14">
        <f t="shared" ca="1" si="9620"/>
        <v>0</v>
      </c>
      <c r="N482" s="14">
        <f t="shared" ca="1" si="9621"/>
        <v>2</v>
      </c>
      <c r="O482" s="14" t="str">
        <f t="shared" ca="1" si="9622"/>
        <v>q_114d</v>
      </c>
      <c r="P482" s="14" t="str">
        <f t="shared" ca="1" si="9623"/>
        <v>Regular specific diet - Vegan</v>
      </c>
      <c r="Q482" s="14" t="str">
        <f ca="1">IF($BP482,ADDRESS(3,D482+1,4,,"["&amp;wew!$G$7&amp;"]"&amp;_sheetname_dataframe)&amp;":"&amp;ADDRESS(2+ster!$C$14,D482+1,4),"")</f>
        <v>[DBTemplate.xlsm]data_frame!RM3:RM3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624"/>
        <v>0</v>
      </c>
      <c r="AA482" s="12">
        <f t="shared" ca="1" si="9625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626"/>
        <v>1</v>
      </c>
      <c r="AE482" s="17" t="b">
        <f t="shared" ca="1" si="9627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628"/>
        <v/>
      </c>
      <c r="AH482" s="17" t="b">
        <f t="shared" ca="1" si="9629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630"/>
        <v/>
      </c>
      <c r="AK482" s="17" t="b">
        <f t="shared" ca="1" si="9631"/>
        <v>0</v>
      </c>
      <c r="AL482" s="17" t="b">
        <f t="shared" ca="1" si="9632"/>
        <v>0</v>
      </c>
      <c r="AM482" s="17" t="b">
        <f t="shared" ca="1" si="9633"/>
        <v>0</v>
      </c>
      <c r="AN482" s="17">
        <f t="shared" ca="1" si="9634"/>
        <v>0</v>
      </c>
      <c r="AO482" s="24" t="str">
        <f t="shared" ca="1" si="9635"/>
        <v/>
      </c>
      <c r="AP482" s="24" t="str">
        <f t="shared" ca="1" si="9636"/>
        <v/>
      </c>
      <c r="AQ482" s="17" t="b">
        <f t="shared" ca="1" si="9609"/>
        <v>0</v>
      </c>
      <c r="AR482" s="17" t="b">
        <f t="shared" ca="1" si="9637"/>
        <v>0</v>
      </c>
      <c r="AS482" s="17" t="b">
        <f t="shared" ca="1" si="9638"/>
        <v>0</v>
      </c>
      <c r="AT482" s="17" t="b">
        <f t="shared" ca="1" si="9639"/>
        <v>0</v>
      </c>
      <c r="AU482" s="17" t="b">
        <f t="shared" ca="1" si="9640"/>
        <v>1</v>
      </c>
      <c r="AV482" s="17" t="b">
        <f t="shared" ca="1" si="9641"/>
        <v>0</v>
      </c>
      <c r="AW482" s="17" t="b">
        <f t="shared" ca="1" si="9642"/>
        <v>1</v>
      </c>
      <c r="AX482" s="14" t="b">
        <f t="array" aca="1" ref="AX482" ca="1">IF(H482,N482&gt;0,"")</f>
        <v>1</v>
      </c>
      <c r="AY482" s="17" t="str">
        <f t="shared" ca="1" si="9643"/>
        <v>C3:C4</v>
      </c>
      <c r="AZ482" s="17" t="b">
        <f t="array" aca="1" ref="AZ482" ca="1">IF(AY482&lt;&gt;"",SUM(1*ISERROR(MATCH(INDIRECT(AY482),INDIRECT(K482),0)))=0,"")</f>
        <v>1</v>
      </c>
      <c r="BA482" s="17" t="b">
        <f t="shared" ca="1" si="9644"/>
        <v>1</v>
      </c>
      <c r="BB482" s="17" t="b">
        <v>0</v>
      </c>
      <c r="BC482" s="17" t="b">
        <f t="shared" ca="1" si="9645"/>
        <v>1</v>
      </c>
      <c r="BD482" s="17" t="b">
        <f t="shared" ca="1" si="9646"/>
        <v>0</v>
      </c>
      <c r="BE482" s="17" t="str">
        <f t="shared" ca="1" si="9610"/>
        <v/>
      </c>
      <c r="BF482" s="17" t="b">
        <f t="shared" ca="1" si="9611"/>
        <v>0</v>
      </c>
      <c r="BG482" s="17" t="b">
        <f t="shared" ca="1" si="9647"/>
        <v>0</v>
      </c>
      <c r="BH482" s="17" t="b">
        <f t="shared" ca="1" si="9648"/>
        <v>1</v>
      </c>
      <c r="BI482" s="17">
        <f t="shared" ca="1" si="9649"/>
        <v>2</v>
      </c>
      <c r="BJ482" s="17" t="b">
        <f t="shared" ca="1" si="9650"/>
        <v>0</v>
      </c>
      <c r="BK482" s="17" t="str">
        <f t="shared" ca="1" si="9612"/>
        <v/>
      </c>
      <c r="BL482" s="17" t="str">
        <f t="shared" ca="1" si="9651"/>
        <v/>
      </c>
      <c r="BM482" s="17" t="str">
        <f t="shared" ca="1" si="9652"/>
        <v>F</v>
      </c>
      <c r="BN482" s="17" t="str">
        <f t="shared" ca="1" si="9653"/>
        <v>F</v>
      </c>
      <c r="BO482" s="17" t="str">
        <f t="shared" ca="1" si="9654"/>
        <v>N</v>
      </c>
      <c r="BP482" s="14" t="b">
        <f t="shared" ca="1" si="9655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656"/>
        <v/>
      </c>
      <c r="DE482" s="14" t="str">
        <f t="shared" ca="1" si="9657"/>
        <v/>
      </c>
      <c r="DF482" s="14" t="str">
        <f t="shared" ca="1" si="9658"/>
        <v/>
      </c>
      <c r="DG482" s="14" t="str">
        <f t="shared" ca="1" si="9659"/>
        <v/>
      </c>
      <c r="DH482" s="14" t="str">
        <f t="shared" ca="1" si="9660"/>
        <v/>
      </c>
      <c r="DI482" s="14" t="str">
        <f t="shared" ca="1" si="9661"/>
        <v/>
      </c>
      <c r="DJ482" s="14" t="str">
        <f t="shared" ca="1" si="9662"/>
        <v/>
      </c>
      <c r="DK482" s="14" t="str">
        <f t="shared" ca="1" si="9663"/>
        <v/>
      </c>
      <c r="DL482" s="14" t="str">
        <f t="shared" ca="1" si="9664"/>
        <v/>
      </c>
      <c r="DM482" s="14" t="str">
        <f t="shared" ca="1" si="9665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666"/>
        <v/>
      </c>
      <c r="DP482" s="14" t="str">
        <f t="shared" ca="1" si="9667"/>
        <v/>
      </c>
      <c r="DQ482" s="14" t="str">
        <f t="shared" ca="1" si="9668"/>
        <v/>
      </c>
      <c r="DR482" s="14" t="str">
        <f t="shared" ca="1" si="9669"/>
        <v/>
      </c>
      <c r="DS482" s="14" t="str">
        <f t="shared" ca="1" si="9670"/>
        <v/>
      </c>
      <c r="DZ482" s="14" t="b">
        <f t="shared" ca="1" si="9671"/>
        <v>0</v>
      </c>
      <c r="EA482" s="14" t="str">
        <f t="shared" ca="1" si="9672"/>
        <v>Regular specific diet - Vegan (q_114d)</v>
      </c>
      <c r="EB482" s="14" t="str">
        <f t="shared" ca="1" si="9673"/>
        <v xml:space="preserve">Values must be numeric. </v>
      </c>
      <c r="EC482" s="14" t="str">
        <f t="shared" ca="1" si="9674"/>
        <v xml:space="preserve">Regular specific diet - Vegan (q_114d): Values must be numeric. </v>
      </c>
      <c r="ED482" s="14" t="str">
        <f t="shared" ca="1" si="9675"/>
        <v/>
      </c>
      <c r="EE482" s="14" t="str">
        <f t="shared" ca="1" si="9676"/>
        <v>Values must be numeric</v>
      </c>
      <c r="EF482" s="14" t="str">
        <f t="shared" ca="1" si="9677"/>
        <v/>
      </c>
      <c r="EG482" s="14" t="str">
        <f t="shared" ca="1" si="9678"/>
        <v/>
      </c>
      <c r="EM482" s="14" t="b">
        <f t="shared" ca="1" si="9679"/>
        <v>1</v>
      </c>
      <c r="EN482" s="14">
        <f t="shared" ca="1" si="9680"/>
        <v>456</v>
      </c>
      <c r="EO482" s="14" t="str">
        <f t="shared" ca="1" si="9681"/>
        <v>q_114d</v>
      </c>
      <c r="EP482" s="14" t="str">
        <f t="shared" ca="1" si="9682"/>
        <v xml:space="preserve">Regular specific diet - Vegan (q_114d): Values must be numeric. </v>
      </c>
      <c r="EQ482" s="14" t="str">
        <f t="shared" ca="1" si="9683"/>
        <v/>
      </c>
    </row>
    <row r="483" spans="2:147" s="14" customFormat="1">
      <c r="B483" s="14" t="str">
        <f t="shared" ca="1" si="9613"/>
        <v/>
      </c>
      <c r="C483" s="14">
        <f t="shared" ca="1" si="9614"/>
        <v>457</v>
      </c>
      <c r="D483" s="14">
        <f t="shared" si="9615"/>
        <v>481</v>
      </c>
      <c r="E483" s="14" t="str">
        <f t="shared" ca="1" si="9616"/>
        <v>D</v>
      </c>
      <c r="F483" s="14" t="str">
        <f t="shared" ca="1" si="9617"/>
        <v>q_114e</v>
      </c>
      <c r="G483" s="14" t="str">
        <f t="shared" ca="1" si="9618"/>
        <v>Regular specific diet - Gluten-free</v>
      </c>
      <c r="H483" s="14" t="b">
        <f t="shared" ca="1" si="9619"/>
        <v>1</v>
      </c>
      <c r="I483" s="14" t="str">
        <f ca="1">IF($H483,ADDRESS(3,(D483+1)*2-1,4,,"["&amp;wew!$G$7&amp;"]"&amp;_sheetname_labels)&amp;":"&amp;ADDRESS(2+ster!$B$20,(D483+1)*2-1,4),"")</f>
        <v>[DBTemplate.xlsm]labels!AKA3:AKA725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[DBTemplate.xlsm]labels!AKA3:AKA4</v>
      </c>
      <c r="L483" s="14" t="str">
        <f ca="1">IF($H483,IF($J483&gt;0,ADDRESS(3,(D483+1)*2,4,,"["&amp;wew!$G$7&amp;"]"&amp;_sheetname_labels)&amp;":"&amp;ADDRESS(2+J483,(D483+1)*2,4),""),"")</f>
        <v>[DBTemplate.xlsm]labels!AKB3:AKB4</v>
      </c>
      <c r="M483" s="14">
        <f t="shared" ca="1" si="9620"/>
        <v>0</v>
      </c>
      <c r="N483" s="14">
        <f t="shared" ca="1" si="9621"/>
        <v>2</v>
      </c>
      <c r="O483" s="14" t="str">
        <f t="shared" ca="1" si="9622"/>
        <v>q_114e</v>
      </c>
      <c r="P483" s="14" t="str">
        <f t="shared" ca="1" si="9623"/>
        <v>Regular specific diet - Gluten-free</v>
      </c>
      <c r="Q483" s="14" t="str">
        <f ca="1">IF($BP483,ADDRESS(3,D483+1,4,,"["&amp;wew!$G$7&amp;"]"&amp;_sheetname_dataframe)&amp;":"&amp;ADDRESS(2+ster!$C$14,D483+1,4),"")</f>
        <v>[DBTemplate.xlsm]data_frame!RN3:RN3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0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1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0</v>
      </c>
      <c r="X483" s="14" t="str">
        <f t="array" aca="1" ref="X483" ca="1">IF(AND(H483,W483&gt;0),IF(wew!$B$3,MIN(IF((INDIRECT(ster!$D$14)&lt;&gt;"")*IFERROR(INDIRECT($Q483)&lt;&gt;"",FALSE),IFERROR(INDIRECT($Q483),"X"),"X")),"&lt;włącz podświetlanie wartości&gt;"),"—")</f>
        <v>—</v>
      </c>
      <c r="Y483" s="14" t="str">
        <f t="array" aca="1" ref="Y483" ca="1">IF(AND(H483,W483&gt;0),IF(wew!$B$3,MAX(IF((INDIRECT(ster!$D$14)&lt;&gt;"")*IFERROR(INDIRECT($Q483)&lt;&gt;"",FALSE),IFERROR(INDIRECT($Q483),"X"),"X")),"&lt;włącz podświetlanie wartości&gt;"),"—")</f>
        <v>—</v>
      </c>
      <c r="Z483" s="14">
        <f t="shared" ca="1" si="9624"/>
        <v>0</v>
      </c>
      <c r="AA483" s="12" t="str">
        <f t="shared" ca="1" si="9625"/>
        <v>—</v>
      </c>
      <c r="AB483" s="17">
        <f t="array" aca="1" ref="AB483" ca="1">IF(H483,IF(W483&gt;0,SUM((INDIRECT(ster!$D$14)&lt;&gt;"")*IFERROR((INDIRECT(Q483)&lt;&gt;"")*(INDIRECT(Q483)=INT(INDIRECT(Q483))),0)),0),"")</f>
        <v>0</v>
      </c>
      <c r="AC483" s="17">
        <f t="array" aca="1" ref="AC483" ca="1">IF(H483,W483-AB483,"")</f>
        <v>0</v>
      </c>
      <c r="AD483" s="17">
        <f t="shared" ca="1" si="9626"/>
        <v>1</v>
      </c>
      <c r="AE483" s="17" t="b">
        <f t="shared" ca="1" si="9627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628"/>
        <v/>
      </c>
      <c r="AH483" s="17" t="b">
        <f t="shared" ca="1" si="9629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630"/>
        <v/>
      </c>
      <c r="AK483" s="17" t="b">
        <f t="shared" ca="1" si="9631"/>
        <v>0</v>
      </c>
      <c r="AL483" s="17" t="b">
        <f t="shared" ca="1" si="9632"/>
        <v>0</v>
      </c>
      <c r="AM483" s="17" t="b">
        <f t="shared" ca="1" si="9633"/>
        <v>0</v>
      </c>
      <c r="AN483" s="17">
        <f t="shared" ca="1" si="9634"/>
        <v>0</v>
      </c>
      <c r="AO483" s="24" t="str">
        <f t="shared" ca="1" si="9635"/>
        <v/>
      </c>
      <c r="AP483" s="24" t="str">
        <f t="shared" ca="1" si="9636"/>
        <v/>
      </c>
      <c r="AQ483" s="17" t="b">
        <f t="shared" ca="1" si="9609"/>
        <v>0</v>
      </c>
      <c r="AR483" s="17" t="b">
        <f t="shared" ca="1" si="9637"/>
        <v>0</v>
      </c>
      <c r="AS483" s="17" t="b">
        <f t="shared" ca="1" si="9638"/>
        <v>0</v>
      </c>
      <c r="AT483" s="17" t="b">
        <f t="shared" ca="1" si="9639"/>
        <v>0</v>
      </c>
      <c r="AU483" s="17" t="b">
        <f t="shared" ca="1" si="9640"/>
        <v>1</v>
      </c>
      <c r="AV483" s="17" t="b">
        <f t="shared" ca="1" si="9641"/>
        <v>0</v>
      </c>
      <c r="AW483" s="17" t="b">
        <f t="shared" ca="1" si="9642"/>
        <v>0</v>
      </c>
      <c r="AX483" s="14" t="b">
        <f t="array" aca="1" ref="AX483" ca="1">IF(H483,N483&gt;0,"")</f>
        <v>1</v>
      </c>
      <c r="AY483" s="17" t="str">
        <f t="shared" ca="1" si="9643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644"/>
        <v>1</v>
      </c>
      <c r="BB483" s="17" t="b">
        <v>0</v>
      </c>
      <c r="BC483" s="17" t="b">
        <f t="shared" ca="1" si="9645"/>
        <v>1</v>
      </c>
      <c r="BD483" s="17" t="b">
        <f t="shared" ca="1" si="9646"/>
        <v>0</v>
      </c>
      <c r="BE483" s="17" t="str">
        <f t="shared" ca="1" si="9610"/>
        <v/>
      </c>
      <c r="BF483" s="17" t="b">
        <f t="shared" ca="1" si="9611"/>
        <v>0</v>
      </c>
      <c r="BG483" s="17" t="b">
        <f t="shared" ca="1" si="9647"/>
        <v>0</v>
      </c>
      <c r="BH483" s="17" t="b">
        <f t="shared" ca="1" si="9648"/>
        <v>1</v>
      </c>
      <c r="BI483" s="17">
        <f t="shared" ca="1" si="9649"/>
        <v>2</v>
      </c>
      <c r="BJ483" s="17" t="b">
        <f t="shared" ca="1" si="9650"/>
        <v>0</v>
      </c>
      <c r="BK483" s="17" t="str">
        <f t="shared" ca="1" si="9612"/>
        <v/>
      </c>
      <c r="BL483" s="17" t="str">
        <f t="shared" ca="1" si="9651"/>
        <v/>
      </c>
      <c r="BM483" s="17" t="str">
        <f t="shared" ca="1" si="9652"/>
        <v>F</v>
      </c>
      <c r="BN483" s="17" t="str">
        <f t="shared" ca="1" si="9653"/>
        <v>F</v>
      </c>
      <c r="BO483" s="17" t="str">
        <f t="shared" ca="1" si="9654"/>
        <v>N</v>
      </c>
      <c r="BP483" s="14" t="b">
        <f t="shared" ca="1" si="9655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656"/>
        <v/>
      </c>
      <c r="DE483" s="14" t="str">
        <f t="shared" ca="1" si="9657"/>
        <v/>
      </c>
      <c r="DF483" s="14" t="str">
        <f t="shared" ca="1" si="9658"/>
        <v/>
      </c>
      <c r="DG483" s="14" t="str">
        <f t="shared" ca="1" si="9659"/>
        <v/>
      </c>
      <c r="DH483" s="14" t="str">
        <f t="shared" ca="1" si="9660"/>
        <v/>
      </c>
      <c r="DI483" s="14" t="str">
        <f t="shared" ca="1" si="9661"/>
        <v/>
      </c>
      <c r="DJ483" s="14" t="str">
        <f t="shared" ca="1" si="9662"/>
        <v/>
      </c>
      <c r="DK483" s="14" t="str">
        <f t="shared" ca="1" si="9663"/>
        <v/>
      </c>
      <c r="DL483" s="14" t="str">
        <f t="shared" ca="1" si="9664"/>
        <v/>
      </c>
      <c r="DM483" s="14" t="str">
        <f t="shared" ca="1" si="9665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666"/>
        <v/>
      </c>
      <c r="DP483" s="14" t="str">
        <f t="shared" ca="1" si="9667"/>
        <v/>
      </c>
      <c r="DQ483" s="14" t="str">
        <f t="shared" ca="1" si="9668"/>
        <v/>
      </c>
      <c r="DR483" s="14" t="str">
        <f t="shared" ca="1" si="9669"/>
        <v/>
      </c>
      <c r="DS483" s="14" t="str">
        <f t="shared" ca="1" si="9670"/>
        <v/>
      </c>
      <c r="DZ483" s="14" t="b">
        <f t="shared" ca="1" si="9671"/>
        <v>0</v>
      </c>
      <c r="EA483" s="14" t="str">
        <f t="shared" ca="1" si="9672"/>
        <v>Regular specific diet - Gluten-free (q_114e)</v>
      </c>
      <c r="EB483" s="14" t="str">
        <f t="shared" ca="1" si="9673"/>
        <v xml:space="preserve">Values must be numeric. </v>
      </c>
      <c r="EC483" s="14" t="str">
        <f t="shared" ca="1" si="9674"/>
        <v xml:space="preserve">Regular specific diet - Gluten-free (q_114e): Values must be numeric. </v>
      </c>
      <c r="ED483" s="14" t="str">
        <f t="shared" ca="1" si="9675"/>
        <v/>
      </c>
      <c r="EE483" s="14" t="str">
        <f t="shared" ca="1" si="9676"/>
        <v>Values must be numeric</v>
      </c>
      <c r="EF483" s="14" t="str">
        <f t="shared" ca="1" si="9677"/>
        <v/>
      </c>
      <c r="EG483" s="14" t="str">
        <f t="shared" ca="1" si="9678"/>
        <v/>
      </c>
      <c r="EM483" s="14" t="b">
        <f t="shared" ca="1" si="9679"/>
        <v>1</v>
      </c>
      <c r="EN483" s="14">
        <f t="shared" ca="1" si="9680"/>
        <v>457</v>
      </c>
      <c r="EO483" s="14" t="str">
        <f t="shared" ca="1" si="9681"/>
        <v>q_114e</v>
      </c>
      <c r="EP483" s="14" t="str">
        <f t="shared" ca="1" si="9682"/>
        <v xml:space="preserve">Regular specific diet - Gluten-free (q_114e): Values must be numeric. </v>
      </c>
      <c r="EQ483" s="14" t="str">
        <f t="shared" ca="1" si="9683"/>
        <v/>
      </c>
    </row>
    <row r="484" spans="2:147" s="14" customFormat="1">
      <c r="B484" s="14" t="str">
        <f t="shared" ca="1" si="9613"/>
        <v/>
      </c>
      <c r="C484" s="14">
        <f t="shared" ca="1" si="9614"/>
        <v>458</v>
      </c>
      <c r="D484" s="14">
        <f t="shared" si="9615"/>
        <v>482</v>
      </c>
      <c r="E484" s="14" t="str">
        <f t="shared" ca="1" si="9616"/>
        <v>D</v>
      </c>
      <c r="F484" s="14" t="str">
        <f t="shared" ca="1" si="9617"/>
        <v>q_114f</v>
      </c>
      <c r="G484" s="14" t="str">
        <f t="shared" ca="1" si="9618"/>
        <v>Regular specific diet - High protein</v>
      </c>
      <c r="H484" s="14" t="b">
        <f t="shared" ca="1" si="9619"/>
        <v>1</v>
      </c>
      <c r="I484" s="14" t="str">
        <f ca="1">IF($H484,ADDRESS(3,(D484+1)*2-1,4,,"["&amp;wew!$G$7&amp;"]"&amp;_sheetname_labels)&amp;":"&amp;ADDRESS(2+ster!$B$20,(D484+1)*2-1,4),"")</f>
        <v>[DBTemplate.xlsm]labels!AKC3:AKC725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[DBTemplate.xlsm]labels!AKC3:AKC4</v>
      </c>
      <c r="L484" s="14" t="str">
        <f ca="1">IF($H484,IF($J484&gt;0,ADDRESS(3,(D484+1)*2,4,,"["&amp;wew!$G$7&amp;"]"&amp;_sheetname_labels)&amp;":"&amp;ADDRESS(2+J484,(D484+1)*2,4),""),"")</f>
        <v>[DBTemplate.xlsm]labels!AKD3:AKD4</v>
      </c>
      <c r="M484" s="14">
        <f t="shared" ca="1" si="9620"/>
        <v>0</v>
      </c>
      <c r="N484" s="14">
        <f t="shared" ca="1" si="9621"/>
        <v>2</v>
      </c>
      <c r="O484" s="14" t="str">
        <f t="shared" ca="1" si="9622"/>
        <v>q_114f</v>
      </c>
      <c r="P484" s="14" t="str">
        <f t="shared" ca="1" si="9623"/>
        <v>Regular specific diet - High protein</v>
      </c>
      <c r="Q484" s="14" t="str">
        <f ca="1">IF($BP484,ADDRESS(3,D484+1,4,,"["&amp;wew!$G$7&amp;"]"&amp;_sheetname_dataframe)&amp;":"&amp;ADDRESS(2+ster!$C$14,D484+1,4),"")</f>
        <v>[DBTemplate.xlsm]data_frame!RO3:RO3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624"/>
        <v>0</v>
      </c>
      <c r="AA484" s="12">
        <f t="shared" ca="1" si="9625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626"/>
        <v>1</v>
      </c>
      <c r="AE484" s="17" t="b">
        <f t="shared" ca="1" si="9627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628"/>
        <v/>
      </c>
      <c r="AH484" s="17" t="b">
        <f t="shared" ca="1" si="9629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630"/>
        <v/>
      </c>
      <c r="AK484" s="17" t="b">
        <f t="shared" ca="1" si="9631"/>
        <v>0</v>
      </c>
      <c r="AL484" s="17" t="b">
        <f t="shared" ca="1" si="9632"/>
        <v>0</v>
      </c>
      <c r="AM484" s="17" t="b">
        <f t="shared" ca="1" si="9633"/>
        <v>0</v>
      </c>
      <c r="AN484" s="17">
        <f t="shared" ca="1" si="9634"/>
        <v>0</v>
      </c>
      <c r="AO484" s="24" t="str">
        <f t="shared" ca="1" si="9635"/>
        <v/>
      </c>
      <c r="AP484" s="24" t="str">
        <f t="shared" ca="1" si="9636"/>
        <v/>
      </c>
      <c r="AQ484" s="17" t="b">
        <f t="shared" ca="1" si="9609"/>
        <v>0</v>
      </c>
      <c r="AR484" s="17" t="b">
        <f t="shared" ca="1" si="9637"/>
        <v>0</v>
      </c>
      <c r="AS484" s="17" t="b">
        <f t="shared" ca="1" si="9638"/>
        <v>0</v>
      </c>
      <c r="AT484" s="17" t="b">
        <f t="shared" ca="1" si="9639"/>
        <v>0</v>
      </c>
      <c r="AU484" s="17" t="b">
        <f t="shared" ca="1" si="9640"/>
        <v>1</v>
      </c>
      <c r="AV484" s="17" t="b">
        <f t="shared" ca="1" si="9641"/>
        <v>0</v>
      </c>
      <c r="AW484" s="17" t="b">
        <f t="shared" ca="1" si="9642"/>
        <v>1</v>
      </c>
      <c r="AX484" s="14" t="b">
        <f t="array" aca="1" ref="AX484" ca="1">IF(H484,N484&gt;0,"")</f>
        <v>1</v>
      </c>
      <c r="AY484" s="17" t="str">
        <f t="shared" ca="1" si="9643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644"/>
        <v>1</v>
      </c>
      <c r="BB484" s="17" t="b">
        <v>0</v>
      </c>
      <c r="BC484" s="17" t="b">
        <f t="shared" ca="1" si="9645"/>
        <v>1</v>
      </c>
      <c r="BD484" s="17" t="b">
        <f t="shared" ca="1" si="9646"/>
        <v>0</v>
      </c>
      <c r="BE484" s="17" t="str">
        <f t="shared" ca="1" si="9610"/>
        <v/>
      </c>
      <c r="BF484" s="17" t="b">
        <f t="shared" ca="1" si="9611"/>
        <v>0</v>
      </c>
      <c r="BG484" s="17" t="b">
        <f t="shared" ca="1" si="9647"/>
        <v>0</v>
      </c>
      <c r="BH484" s="17" t="b">
        <f t="shared" ca="1" si="9648"/>
        <v>1</v>
      </c>
      <c r="BI484" s="17">
        <f t="shared" ca="1" si="9649"/>
        <v>2</v>
      </c>
      <c r="BJ484" s="17" t="b">
        <f t="shared" ca="1" si="9650"/>
        <v>0</v>
      </c>
      <c r="BK484" s="17" t="str">
        <f t="shared" ca="1" si="9612"/>
        <v/>
      </c>
      <c r="BL484" s="17" t="str">
        <f t="shared" ca="1" si="9651"/>
        <v/>
      </c>
      <c r="BM484" s="17" t="str">
        <f t="shared" ca="1" si="9652"/>
        <v>F</v>
      </c>
      <c r="BN484" s="17" t="str">
        <f t="shared" ca="1" si="9653"/>
        <v>F</v>
      </c>
      <c r="BO484" s="17" t="str">
        <f t="shared" ca="1" si="9654"/>
        <v>N</v>
      </c>
      <c r="BP484" s="14" t="b">
        <f t="shared" ca="1" si="9655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656"/>
        <v/>
      </c>
      <c r="DE484" s="14" t="str">
        <f t="shared" ca="1" si="9657"/>
        <v/>
      </c>
      <c r="DF484" s="14" t="str">
        <f t="shared" ca="1" si="9658"/>
        <v/>
      </c>
      <c r="DG484" s="14" t="str">
        <f t="shared" ca="1" si="9659"/>
        <v/>
      </c>
      <c r="DH484" s="14" t="str">
        <f t="shared" ca="1" si="9660"/>
        <v/>
      </c>
      <c r="DI484" s="14" t="str">
        <f t="shared" ca="1" si="9661"/>
        <v/>
      </c>
      <c r="DJ484" s="14" t="str">
        <f t="shared" ca="1" si="9662"/>
        <v/>
      </c>
      <c r="DK484" s="14" t="str">
        <f t="shared" ca="1" si="9663"/>
        <v/>
      </c>
      <c r="DL484" s="14" t="str">
        <f t="shared" ca="1" si="9664"/>
        <v/>
      </c>
      <c r="DM484" s="14" t="str">
        <f t="shared" ca="1" si="9665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666"/>
        <v/>
      </c>
      <c r="DP484" s="14" t="str">
        <f t="shared" ca="1" si="9667"/>
        <v/>
      </c>
      <c r="DQ484" s="14" t="str">
        <f t="shared" ca="1" si="9668"/>
        <v/>
      </c>
      <c r="DR484" s="14" t="str">
        <f t="shared" ca="1" si="9669"/>
        <v/>
      </c>
      <c r="DS484" s="14" t="str">
        <f t="shared" ca="1" si="9670"/>
        <v/>
      </c>
      <c r="DZ484" s="14" t="b">
        <f t="shared" ca="1" si="9671"/>
        <v>0</v>
      </c>
      <c r="EA484" s="14" t="str">
        <f t="shared" ca="1" si="9672"/>
        <v>Regular specific diet - High protein (q_114f)</v>
      </c>
      <c r="EB484" s="14" t="str">
        <f t="shared" ca="1" si="9673"/>
        <v xml:space="preserve">Values must be numeric. </v>
      </c>
      <c r="EC484" s="14" t="str">
        <f t="shared" ca="1" si="9674"/>
        <v xml:space="preserve">Regular specific diet - High protein (q_114f): Values must be numeric. </v>
      </c>
      <c r="ED484" s="14" t="str">
        <f t="shared" ca="1" si="9675"/>
        <v/>
      </c>
      <c r="EE484" s="14" t="str">
        <f t="shared" ca="1" si="9676"/>
        <v>Values must be numeric</v>
      </c>
      <c r="EF484" s="14" t="str">
        <f t="shared" ca="1" si="9677"/>
        <v/>
      </c>
      <c r="EG484" s="14" t="str">
        <f t="shared" ca="1" si="9678"/>
        <v/>
      </c>
      <c r="EM484" s="14" t="b">
        <f t="shared" ca="1" si="9679"/>
        <v>1</v>
      </c>
      <c r="EN484" s="14">
        <f t="shared" ca="1" si="9680"/>
        <v>458</v>
      </c>
      <c r="EO484" s="14" t="str">
        <f t="shared" ca="1" si="9681"/>
        <v>q_114f</v>
      </c>
      <c r="EP484" s="14" t="str">
        <f t="shared" ca="1" si="9682"/>
        <v xml:space="preserve">Regular specific diet - High protein (q_114f): Values must be numeric. </v>
      </c>
      <c r="EQ484" s="14" t="str">
        <f t="shared" ca="1" si="9683"/>
        <v/>
      </c>
    </row>
    <row r="485" spans="2:147" s="14" customFormat="1">
      <c r="B485" s="14" t="str">
        <f t="shared" ca="1" si="9613"/>
        <v/>
      </c>
      <c r="C485" s="14">
        <f t="shared" ca="1" si="9614"/>
        <v>459</v>
      </c>
      <c r="D485" s="14">
        <f t="shared" si="9615"/>
        <v>483</v>
      </c>
      <c r="E485" s="14" t="str">
        <f t="shared" ca="1" si="9616"/>
        <v>D</v>
      </c>
      <c r="F485" s="14" t="str">
        <f t="shared" ca="1" si="9617"/>
        <v>q_114g</v>
      </c>
      <c r="G485" s="14" t="str">
        <f t="shared" ca="1" si="9618"/>
        <v>Regular specific diet - Low carbohydrate</v>
      </c>
      <c r="H485" s="14" t="b">
        <f t="shared" ca="1" si="9619"/>
        <v>1</v>
      </c>
      <c r="I485" s="14" t="str">
        <f ca="1">IF($H485,ADDRESS(3,(D485+1)*2-1,4,,"["&amp;wew!$G$7&amp;"]"&amp;_sheetname_labels)&amp;":"&amp;ADDRESS(2+ster!$B$20,(D485+1)*2-1,4),"")</f>
        <v>[DBTemplate.xlsm]labels!AKE3:AKE725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[DBTemplate.xlsm]labels!AKE3:AKE4</v>
      </c>
      <c r="L485" s="14" t="str">
        <f ca="1">IF($H485,IF($J485&gt;0,ADDRESS(3,(D485+1)*2,4,,"["&amp;wew!$G$7&amp;"]"&amp;_sheetname_labels)&amp;":"&amp;ADDRESS(2+J485,(D485+1)*2,4),""),"")</f>
        <v>[DBTemplate.xlsm]labels!AKF3:AKF4</v>
      </c>
      <c r="M485" s="14">
        <f t="shared" ca="1" si="9620"/>
        <v>0</v>
      </c>
      <c r="N485" s="14">
        <f t="shared" ca="1" si="9621"/>
        <v>2</v>
      </c>
      <c r="O485" s="14" t="str">
        <f t="shared" ca="1" si="9622"/>
        <v>q_114g</v>
      </c>
      <c r="P485" s="14" t="str">
        <f t="shared" ca="1" si="9623"/>
        <v>Regular specific diet - Low carbohydrate</v>
      </c>
      <c r="Q485" s="14" t="str">
        <f ca="1">IF($BP485,ADDRESS(3,D485+1,4,,"["&amp;wew!$G$7&amp;"]"&amp;_sheetname_dataframe)&amp;":"&amp;ADDRESS(2+ster!$C$14,D485+1,4),"")</f>
        <v>[DBTemplate.xlsm]data_frame!RP3:RP3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0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1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0</v>
      </c>
      <c r="X485" s="14" t="str">
        <f t="array" aca="1" ref="X485" ca="1">IF(AND(H485,W485&gt;0),IF(wew!$B$3,MIN(IF((INDIRECT(ster!$D$14)&lt;&gt;"")*IFERROR(INDIRECT($Q485)&lt;&gt;"",FALSE),IFERROR(INDIRECT($Q485),"X"),"X")),"&lt;włącz podświetlanie wartości&gt;"),"—")</f>
        <v>—</v>
      </c>
      <c r="Y485" s="14" t="str">
        <f t="array" aca="1" ref="Y485" ca="1">IF(AND(H485,W485&gt;0),IF(wew!$B$3,MAX(IF((INDIRECT(ster!$D$14)&lt;&gt;"")*IFERROR(INDIRECT($Q485)&lt;&gt;"",FALSE),IFERROR(INDIRECT($Q485),"X"),"X")),"&lt;włącz podświetlanie wartości&gt;"),"—")</f>
        <v>—</v>
      </c>
      <c r="Z485" s="14">
        <f t="shared" ca="1" si="9624"/>
        <v>0</v>
      </c>
      <c r="AA485" s="12" t="str">
        <f t="shared" ca="1" si="9625"/>
        <v>—</v>
      </c>
      <c r="AB485" s="17">
        <f t="array" aca="1" ref="AB485" ca="1">IF(H485,IF(W485&gt;0,SUM((INDIRECT(ster!$D$14)&lt;&gt;"")*IFERROR((INDIRECT(Q485)&lt;&gt;"")*(INDIRECT(Q485)=INT(INDIRECT(Q485))),0)),0),"")</f>
        <v>0</v>
      </c>
      <c r="AC485" s="17">
        <f t="array" aca="1" ref="AC485" ca="1">IF(H485,W485-AB485,"")</f>
        <v>0</v>
      </c>
      <c r="AD485" s="17">
        <f t="shared" ca="1" si="9626"/>
        <v>1</v>
      </c>
      <c r="AE485" s="17" t="b">
        <f t="shared" ca="1" si="9627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628"/>
        <v/>
      </c>
      <c r="AH485" s="17" t="b">
        <f t="shared" ca="1" si="9629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630"/>
        <v/>
      </c>
      <c r="AK485" s="17" t="b">
        <f t="shared" ca="1" si="9631"/>
        <v>0</v>
      </c>
      <c r="AL485" s="17" t="b">
        <f t="shared" ca="1" si="9632"/>
        <v>0</v>
      </c>
      <c r="AM485" s="17" t="b">
        <f t="shared" ca="1" si="9633"/>
        <v>0</v>
      </c>
      <c r="AN485" s="17">
        <f t="shared" ca="1" si="9634"/>
        <v>0</v>
      </c>
      <c r="AO485" s="24" t="str">
        <f t="shared" ca="1" si="9635"/>
        <v/>
      </c>
      <c r="AP485" s="24" t="str">
        <f t="shared" ca="1" si="9636"/>
        <v/>
      </c>
      <c r="AQ485" s="17" t="b">
        <f t="shared" ca="1" si="9609"/>
        <v>0</v>
      </c>
      <c r="AR485" s="17" t="b">
        <f t="shared" ca="1" si="9637"/>
        <v>0</v>
      </c>
      <c r="AS485" s="17" t="b">
        <f t="shared" ca="1" si="9638"/>
        <v>0</v>
      </c>
      <c r="AT485" s="17" t="b">
        <f t="shared" ca="1" si="9639"/>
        <v>0</v>
      </c>
      <c r="AU485" s="17" t="b">
        <f t="shared" ca="1" si="9640"/>
        <v>1</v>
      </c>
      <c r="AV485" s="17" t="b">
        <f t="shared" ca="1" si="9641"/>
        <v>0</v>
      </c>
      <c r="AW485" s="17" t="b">
        <f t="shared" ca="1" si="9642"/>
        <v>0</v>
      </c>
      <c r="AX485" s="14" t="b">
        <f t="array" aca="1" ref="AX485" ca="1">IF(H485,N485&gt;0,"")</f>
        <v>1</v>
      </c>
      <c r="AY485" s="17" t="str">
        <f t="shared" ca="1" si="9643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644"/>
        <v>1</v>
      </c>
      <c r="BB485" s="17" t="b">
        <v>0</v>
      </c>
      <c r="BC485" s="17" t="b">
        <f t="shared" ca="1" si="9645"/>
        <v>1</v>
      </c>
      <c r="BD485" s="17" t="b">
        <f t="shared" ca="1" si="9646"/>
        <v>0</v>
      </c>
      <c r="BE485" s="17" t="str">
        <f t="shared" ca="1" si="9610"/>
        <v/>
      </c>
      <c r="BF485" s="17" t="b">
        <f t="shared" ca="1" si="9611"/>
        <v>0</v>
      </c>
      <c r="BG485" s="17" t="b">
        <f t="shared" ca="1" si="9647"/>
        <v>0</v>
      </c>
      <c r="BH485" s="17" t="b">
        <f t="shared" ca="1" si="9648"/>
        <v>1</v>
      </c>
      <c r="BI485" s="17">
        <f t="shared" ca="1" si="9649"/>
        <v>2</v>
      </c>
      <c r="BJ485" s="17" t="b">
        <f t="shared" ca="1" si="9650"/>
        <v>0</v>
      </c>
      <c r="BK485" s="17" t="str">
        <f t="shared" ca="1" si="9612"/>
        <v/>
      </c>
      <c r="BL485" s="17" t="str">
        <f t="shared" ca="1" si="9651"/>
        <v/>
      </c>
      <c r="BM485" s="17" t="str">
        <f t="shared" ca="1" si="9652"/>
        <v>F</v>
      </c>
      <c r="BN485" s="17" t="str">
        <f t="shared" ca="1" si="9653"/>
        <v>F</v>
      </c>
      <c r="BO485" s="17" t="str">
        <f t="shared" ca="1" si="9654"/>
        <v>N</v>
      </c>
      <c r="BP485" s="14" t="b">
        <f t="shared" ca="1" si="9655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656"/>
        <v/>
      </c>
      <c r="DE485" s="14" t="str">
        <f t="shared" ca="1" si="9657"/>
        <v/>
      </c>
      <c r="DF485" s="14" t="str">
        <f t="shared" ca="1" si="9658"/>
        <v/>
      </c>
      <c r="DG485" s="14" t="str">
        <f t="shared" ca="1" si="9659"/>
        <v/>
      </c>
      <c r="DH485" s="14" t="str">
        <f t="shared" ca="1" si="9660"/>
        <v/>
      </c>
      <c r="DI485" s="14" t="str">
        <f t="shared" ca="1" si="9661"/>
        <v/>
      </c>
      <c r="DJ485" s="14" t="str">
        <f t="shared" ca="1" si="9662"/>
        <v/>
      </c>
      <c r="DK485" s="14" t="str">
        <f t="shared" ca="1" si="9663"/>
        <v/>
      </c>
      <c r="DL485" s="14" t="str">
        <f t="shared" ca="1" si="9664"/>
        <v/>
      </c>
      <c r="DM485" s="14" t="str">
        <f t="shared" ca="1" si="9665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666"/>
        <v/>
      </c>
      <c r="DP485" s="14" t="str">
        <f t="shared" ca="1" si="9667"/>
        <v/>
      </c>
      <c r="DQ485" s="14" t="str">
        <f t="shared" ca="1" si="9668"/>
        <v/>
      </c>
      <c r="DR485" s="14" t="str">
        <f t="shared" ca="1" si="9669"/>
        <v/>
      </c>
      <c r="DS485" s="14" t="str">
        <f t="shared" ca="1" si="9670"/>
        <v/>
      </c>
      <c r="DZ485" s="14" t="b">
        <f t="shared" ca="1" si="9671"/>
        <v>0</v>
      </c>
      <c r="EA485" s="14" t="str">
        <f t="shared" ca="1" si="9672"/>
        <v>Regular specific diet - Low carbohydrate (q_114g)</v>
      </c>
      <c r="EB485" s="14" t="str">
        <f t="shared" ca="1" si="9673"/>
        <v xml:space="preserve">Values must be numeric. </v>
      </c>
      <c r="EC485" s="14" t="str">
        <f t="shared" ca="1" si="9674"/>
        <v xml:space="preserve">Regular specific diet - Low carbohydrate (q_114g): Values must be numeric. </v>
      </c>
      <c r="ED485" s="14" t="str">
        <f t="shared" ca="1" si="9675"/>
        <v/>
      </c>
      <c r="EE485" s="14" t="str">
        <f t="shared" ca="1" si="9676"/>
        <v>Values must be numeric</v>
      </c>
      <c r="EF485" s="14" t="str">
        <f t="shared" ca="1" si="9677"/>
        <v/>
      </c>
      <c r="EG485" s="14" t="str">
        <f t="shared" ca="1" si="9678"/>
        <v/>
      </c>
      <c r="EM485" s="14" t="b">
        <f t="shared" ca="1" si="9679"/>
        <v>1</v>
      </c>
      <c r="EN485" s="14">
        <f t="shared" ca="1" si="9680"/>
        <v>459</v>
      </c>
      <c r="EO485" s="14" t="str">
        <f t="shared" ca="1" si="9681"/>
        <v>q_114g</v>
      </c>
      <c r="EP485" s="14" t="str">
        <f t="shared" ca="1" si="9682"/>
        <v xml:space="preserve">Regular specific diet - Low carbohydrate (q_114g): Values must be numeric. </v>
      </c>
      <c r="EQ485" s="14" t="str">
        <f t="shared" ca="1" si="9683"/>
        <v/>
      </c>
    </row>
    <row r="486" spans="2:147" s="14" customFormat="1">
      <c r="B486" s="14" t="str">
        <f t="shared" ca="1" si="9613"/>
        <v/>
      </c>
      <c r="C486" s="14">
        <f t="shared" ca="1" si="9614"/>
        <v>460</v>
      </c>
      <c r="D486" s="14">
        <f t="shared" si="9615"/>
        <v>484</v>
      </c>
      <c r="E486" s="14" t="str">
        <f t="shared" ca="1" si="9616"/>
        <v>D</v>
      </c>
      <c r="F486" s="14" t="str">
        <f t="shared" ca="1" si="9617"/>
        <v>q_114h</v>
      </c>
      <c r="G486" s="14" t="str">
        <f t="shared" ca="1" si="9618"/>
        <v>Regular specific diet - Paleo (High-protein, high-fat, low-carbohydrate)</v>
      </c>
      <c r="H486" s="14" t="b">
        <f t="shared" ca="1" si="9619"/>
        <v>1</v>
      </c>
      <c r="I486" s="14" t="str">
        <f ca="1">IF($H486,ADDRESS(3,(D486+1)*2-1,4,,"["&amp;wew!$G$7&amp;"]"&amp;_sheetname_labels)&amp;":"&amp;ADDRESS(2+ster!$B$20,(D486+1)*2-1,4),"")</f>
        <v>[DBTemplate.xlsm]labels!AKG3:AKG725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[DBTemplate.xlsm]labels!AKG3:AKG4</v>
      </c>
      <c r="L486" s="14" t="str">
        <f ca="1">IF($H486,IF($J486&gt;0,ADDRESS(3,(D486+1)*2,4,,"["&amp;wew!$G$7&amp;"]"&amp;_sheetname_labels)&amp;":"&amp;ADDRESS(2+J486,(D486+1)*2,4),""),"")</f>
        <v>[DBTemplate.xlsm]labels!AKH3:AKH4</v>
      </c>
      <c r="M486" s="14">
        <f t="shared" ca="1" si="9620"/>
        <v>0</v>
      </c>
      <c r="N486" s="14">
        <f t="shared" ca="1" si="9621"/>
        <v>2</v>
      </c>
      <c r="O486" s="14" t="str">
        <f t="shared" ca="1" si="9622"/>
        <v>q_114h</v>
      </c>
      <c r="P486" s="14" t="str">
        <f t="shared" ca="1" si="9623"/>
        <v>Regular specific diet - Paleo (High-protein, high-fat, low-carbohydrate)</v>
      </c>
      <c r="Q486" s="14" t="str">
        <f ca="1">IF($BP486,ADDRESS(3,D486+1,4,,"["&amp;wew!$G$7&amp;"]"&amp;_sheetname_dataframe)&amp;":"&amp;ADDRESS(2+ster!$C$14,D486+1,4),"")</f>
        <v>[DBTemplate.xlsm]data_frame!RQ3:RQ3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624"/>
        <v>0</v>
      </c>
      <c r="AA486" s="12">
        <f t="shared" ca="1" si="9625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626"/>
        <v>1</v>
      </c>
      <c r="AE486" s="17" t="b">
        <f t="shared" ca="1" si="9627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628"/>
        <v/>
      </c>
      <c r="AH486" s="17" t="b">
        <f t="shared" ca="1" si="9629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630"/>
        <v/>
      </c>
      <c r="AK486" s="17" t="b">
        <f t="shared" ca="1" si="9631"/>
        <v>0</v>
      </c>
      <c r="AL486" s="17" t="b">
        <f t="shared" ca="1" si="9632"/>
        <v>0</v>
      </c>
      <c r="AM486" s="17" t="b">
        <f t="shared" ca="1" si="9633"/>
        <v>0</v>
      </c>
      <c r="AN486" s="17">
        <f t="shared" ca="1" si="9634"/>
        <v>0</v>
      </c>
      <c r="AO486" s="24" t="str">
        <f t="shared" ca="1" si="9635"/>
        <v/>
      </c>
      <c r="AP486" s="24" t="str">
        <f t="shared" ca="1" si="9636"/>
        <v/>
      </c>
      <c r="AQ486" s="17" t="b">
        <f t="shared" ca="1" si="9609"/>
        <v>0</v>
      </c>
      <c r="AR486" s="17" t="b">
        <f t="shared" ca="1" si="9637"/>
        <v>0</v>
      </c>
      <c r="AS486" s="17" t="b">
        <f t="shared" ca="1" si="9638"/>
        <v>0</v>
      </c>
      <c r="AT486" s="17" t="b">
        <f t="shared" ca="1" si="9639"/>
        <v>0</v>
      </c>
      <c r="AU486" s="17" t="b">
        <f t="shared" ca="1" si="9640"/>
        <v>1</v>
      </c>
      <c r="AV486" s="17" t="b">
        <f t="shared" ca="1" si="9641"/>
        <v>0</v>
      </c>
      <c r="AW486" s="17" t="b">
        <f t="shared" ca="1" si="9642"/>
        <v>1</v>
      </c>
      <c r="AX486" s="14" t="b">
        <f t="array" aca="1" ref="AX486" ca="1">IF(H486,N486&gt;0,"")</f>
        <v>1</v>
      </c>
      <c r="AY486" s="17" t="str">
        <f t="shared" ca="1" si="9643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644"/>
        <v>1</v>
      </c>
      <c r="BB486" s="17" t="b">
        <v>0</v>
      </c>
      <c r="BC486" s="17" t="b">
        <f t="shared" ca="1" si="9645"/>
        <v>1</v>
      </c>
      <c r="BD486" s="17" t="b">
        <f t="shared" ca="1" si="9646"/>
        <v>0</v>
      </c>
      <c r="BE486" s="17" t="str">
        <f t="shared" ca="1" si="9610"/>
        <v/>
      </c>
      <c r="BF486" s="17" t="b">
        <f t="shared" ca="1" si="9611"/>
        <v>0</v>
      </c>
      <c r="BG486" s="17" t="b">
        <f t="shared" ca="1" si="9647"/>
        <v>0</v>
      </c>
      <c r="BH486" s="17" t="b">
        <f t="shared" ca="1" si="9648"/>
        <v>1</v>
      </c>
      <c r="BI486" s="17">
        <f t="shared" ca="1" si="9649"/>
        <v>2</v>
      </c>
      <c r="BJ486" s="17" t="b">
        <f t="shared" ca="1" si="9650"/>
        <v>0</v>
      </c>
      <c r="BK486" s="17" t="str">
        <f t="shared" ca="1" si="9612"/>
        <v/>
      </c>
      <c r="BL486" s="17" t="str">
        <f t="shared" ca="1" si="9651"/>
        <v/>
      </c>
      <c r="BM486" s="17" t="str">
        <f t="shared" ca="1" si="9652"/>
        <v>F</v>
      </c>
      <c r="BN486" s="17" t="str">
        <f t="shared" ca="1" si="9653"/>
        <v>F</v>
      </c>
      <c r="BO486" s="17" t="str">
        <f t="shared" ca="1" si="9654"/>
        <v>N</v>
      </c>
      <c r="BP486" s="14" t="b">
        <f t="shared" ca="1" si="9655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656"/>
        <v/>
      </c>
      <c r="DE486" s="14" t="str">
        <f t="shared" ca="1" si="9657"/>
        <v/>
      </c>
      <c r="DF486" s="14" t="str">
        <f t="shared" ca="1" si="9658"/>
        <v/>
      </c>
      <c r="DG486" s="14" t="str">
        <f t="shared" ca="1" si="9659"/>
        <v/>
      </c>
      <c r="DH486" s="14" t="str">
        <f t="shared" ca="1" si="9660"/>
        <v/>
      </c>
      <c r="DI486" s="14" t="str">
        <f t="shared" ca="1" si="9661"/>
        <v/>
      </c>
      <c r="DJ486" s="14" t="str">
        <f t="shared" ca="1" si="9662"/>
        <v/>
      </c>
      <c r="DK486" s="14" t="str">
        <f t="shared" ca="1" si="9663"/>
        <v/>
      </c>
      <c r="DL486" s="14" t="str">
        <f t="shared" ca="1" si="9664"/>
        <v/>
      </c>
      <c r="DM486" s="14" t="str">
        <f t="shared" ca="1" si="9665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666"/>
        <v/>
      </c>
      <c r="DP486" s="14" t="str">
        <f t="shared" ca="1" si="9667"/>
        <v/>
      </c>
      <c r="DQ486" s="14" t="str">
        <f t="shared" ca="1" si="9668"/>
        <v/>
      </c>
      <c r="DR486" s="14" t="str">
        <f t="shared" ca="1" si="9669"/>
        <v/>
      </c>
      <c r="DS486" s="14" t="str">
        <f t="shared" ca="1" si="9670"/>
        <v/>
      </c>
      <c r="DZ486" s="14" t="b">
        <f t="shared" ca="1" si="9671"/>
        <v>0</v>
      </c>
      <c r="EA486" s="14" t="str">
        <f t="shared" ca="1" si="9672"/>
        <v>Regular specific diet - Paleo (High-protein, high-fat, low-carbohydrate) (q_114h)</v>
      </c>
      <c r="EB486" s="14" t="str">
        <f t="shared" ca="1" si="9673"/>
        <v xml:space="preserve">Values must be numeric. </v>
      </c>
      <c r="EC486" s="14" t="str">
        <f t="shared" ca="1" si="9674"/>
        <v xml:space="preserve">Regular specific diet - Paleo (High-protein, high-fat, low-carbohydrate) (q_114h): Values must be numeric. </v>
      </c>
      <c r="ED486" s="14" t="str">
        <f t="shared" ca="1" si="9675"/>
        <v/>
      </c>
      <c r="EE486" s="14" t="str">
        <f t="shared" ca="1" si="9676"/>
        <v>Values must be numeric</v>
      </c>
      <c r="EF486" s="14" t="str">
        <f t="shared" ca="1" si="9677"/>
        <v/>
      </c>
      <c r="EG486" s="14" t="str">
        <f t="shared" ca="1" si="9678"/>
        <v/>
      </c>
      <c r="EM486" s="14" t="b">
        <f t="shared" ca="1" si="9679"/>
        <v>1</v>
      </c>
      <c r="EN486" s="14">
        <f t="shared" ca="1" si="9680"/>
        <v>460</v>
      </c>
      <c r="EO486" s="14" t="str">
        <f t="shared" ca="1" si="9681"/>
        <v>q_114h</v>
      </c>
      <c r="EP486" s="14" t="str">
        <f t="shared" ca="1" si="9682"/>
        <v xml:space="preserve">Regular specific diet - Paleo (High-protein, high-fat, low-carbohydrate) (q_114h): Values must be numeric. </v>
      </c>
      <c r="EQ486" s="14" t="str">
        <f t="shared" ca="1" si="9683"/>
        <v/>
      </c>
    </row>
    <row r="487" spans="2:147" s="14" customFormat="1">
      <c r="B487" s="14" t="str">
        <f t="shared" ref="B487:B518" ca="1" si="9684">DF487</f>
        <v/>
      </c>
      <c r="C487" s="14">
        <f t="shared" ref="C487:C518" ca="1" si="9685">IF(OFFSET(B487,-1,COLUMN(VariableExists)-2),OFFSET(B487,-1,1)+1,OFFSET(B487,-1,1))</f>
        <v>461</v>
      </c>
      <c r="D487" s="14">
        <f t="shared" ref="D487:D518" si="9686">ROW(A487)-2</f>
        <v>485</v>
      </c>
      <c r="E487" s="14" t="str">
        <f t="shared" ref="E487:E518" ca="1" si="9687">IF(OR(G487="",ROW(G487)=2),"",IF(Z487&gt;0,"S",IF(AX487,IF(J487=2,"D","N"),"I")))</f>
        <v>N</v>
      </c>
      <c r="F487" s="14" t="str">
        <f t="shared" ref="F487:F518" ca="1" si="9688">IF(H487,O487,"")</f>
        <v>q_115</v>
      </c>
      <c r="G487" s="14" t="str">
        <f t="shared" ref="G487:G518" ca="1" si="9689">IF(H487,P487,"")</f>
        <v>Head/Neck trauma in the last 5 years</v>
      </c>
      <c r="H487" s="14" t="b">
        <f t="shared" ref="H487:H518" ca="1" si="9690">IF(INDIRECT(ADDRESS(2,D487+1,,,_sheetname_dataframe))="",FALSE,MID(INDIRECT(ADDRESS(2,D487+1,,,_sheetname_dataframe)),1,1)&lt;&gt;".")</f>
        <v>1</v>
      </c>
      <c r="I487" s="14" t="str">
        <f ca="1">IF($H487,ADDRESS(3,(D487+1)*2-1,4,,"["&amp;wew!$G$7&amp;"]"&amp;_sheetname_labels)&amp;":"&amp;ADDRESS(2+ster!$B$20,(D487+1)*2-1,4),"")</f>
        <v>[DBTemplate.xlsm]labels!AKI3:AKI725</v>
      </c>
      <c r="J487" s="14">
        <f t="array" aca="1" ref="J487" ca="1">IF(H487,MAX(0,MAX(IF(INDIRECT(I487)&lt;&gt;"",ROW(INDIRECT(I487)),""))-2),"")</f>
        <v>4</v>
      </c>
      <c r="K487" s="14" t="str">
        <f ca="1">IF($H487,IF($J487&gt;0,ADDRESS(3,(D487+1)*2-1,4,,"["&amp;wew!$G$7&amp;"]"&amp;_sheetname_labels)&amp;":"&amp;ADDRESS(2+J487,(D487+1)*2-1,4),""),"")</f>
        <v>[DBTemplate.xlsm]labels!AKI3:AKI6</v>
      </c>
      <c r="L487" s="14" t="str">
        <f ca="1">IF($H487,IF($J487&gt;0,ADDRESS(3,(D487+1)*2,4,,"["&amp;wew!$G$7&amp;"]"&amp;_sheetname_labels)&amp;":"&amp;ADDRESS(2+J487,(D487+1)*2,4),""),"")</f>
        <v>[DBTemplate.xlsm]labels!AKJ3:AKJ6</v>
      </c>
      <c r="M487" s="14">
        <f t="shared" ref="M487:M518" ca="1" si="9691">IF($H487,IF(J487&gt;0,COUNTA(INDIRECT(K487))-COUNT(INDIRECT(K487)),0),"")</f>
        <v>0</v>
      </c>
      <c r="N487" s="14">
        <f t="shared" ref="N487:N518" ca="1" si="9692">IF(H487,J487-M487,"")</f>
        <v>4</v>
      </c>
      <c r="O487" s="14" t="str">
        <f t="shared" ref="O487:O518" ca="1" si="9693">IF(INDIRECT(ADDRESS(2,D487+1,,,_sheetname_dataframe))="","",INDIRECT(ADDRESS(2,D487+1,,,_sheetname_dataframe)))</f>
        <v>q_115</v>
      </c>
      <c r="P487" s="14" t="str">
        <f t="shared" ref="P487:P518" ca="1" si="9694">IF(H487,IF(INDIRECT(ADDRESS(1,D487+1,,,_sheetname_dataframe))="","",INDIRECT(ADDRESS(1,D487+1,,,_sheetname_dataframe))),"")</f>
        <v>Head/Neck trauma in the last 5 years</v>
      </c>
      <c r="Q487" s="14" t="str">
        <f ca="1">IF($BP487,ADDRESS(3,D487+1,4,,"["&amp;wew!$G$7&amp;"]"&amp;_sheetname_dataframe)&amp;":"&amp;ADDRESS(2+ster!$C$14,D487+1,4),"")</f>
        <v>[DBTemplate.xlsm]data_frame!RR3:RR3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ref="Z487:Z518" ca="1" si="9695">IF(H487,S487-T487-W487,"")</f>
        <v>0</v>
      </c>
      <c r="AA487" s="12">
        <f t="shared" ref="AA487:AA518" ca="1" si="9696">IF(H487,IF(S487&gt;0,W487/(S487),"—"),"")</f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ref="AD487:AD518" ca="1" si="9697">IF($H487,IF(AC487&lt;&gt;"",IF(AC487=0,1,IF(AC487/W487&lt;0.15,2,3)),0),"")</f>
        <v>1</v>
      </c>
      <c r="AE487" s="17" t="b">
        <f t="shared" ref="AE487:AE518" ca="1" si="9698">IF(H487,OFFSET(O487,1,0)=".validation",FALSE)</f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ref="AG487:AG518" ca="1" si="9699">IF(AE487,IF($H487,IF(INDIRECT(ADDRESS(1,D487+2,,,_sheetname_dataframe))="","",INDIRECT(ADDRESS(1,D487+2,,,_sheetname_dataframe))),""),"")</f>
        <v/>
      </c>
      <c r="AH487" s="17" t="b">
        <f t="shared" ref="AH487:AH518" ca="1" si="9700">IF(H487,AND(AE487,OFFSET(O487,2,0)=".validation"),FALSE)</f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ref="AJ487:AJ518" ca="1" si="9701">IF(AH487,IF($H487,IF(INDIRECT(ADDRESS(1,D487+3,,,_sheetname_dataframe))="","",INDIRECT(ADDRESS(1,D487+3,,,_sheetname_dataframe))),""),"")</f>
        <v/>
      </c>
      <c r="AK487" s="17" t="b">
        <f t="shared" ref="AK487:AK518" ca="1" si="9702">IF(H487,OR(AQ487,AD487=2),"")</f>
        <v>0</v>
      </c>
      <c r="AL487" s="17" t="b">
        <f t="shared" ref="AL487:AL518" ca="1" si="9703">IF($H487,IF(BV487&lt;&gt;"",IF(OR(BM487="F",BM487="L",BM487="I",BM487="D"),BV487&lt;&gt;0)),"")</f>
        <v>0</v>
      </c>
      <c r="AM487" s="17" t="b">
        <f t="shared" ref="AM487:AM518" ca="1" si="9704">IF($H487,AND(NOT(AL487),OR(IF(BW487&lt;&gt;"",IF(OR(BM487="F",BM487="L"),BW487&lt;&gt;0)),BM487="I",BM487="N",BM487="D")),"")</f>
        <v>0</v>
      </c>
      <c r="AN487" s="17">
        <f t="shared" ref="AN487:AN518" ca="1" si="9705">IF(COUNTA(INDIRECT(Q487))=0,0, IF(AND(AO487&lt;&gt;"",X487&lt;AO487),1,IF(AND(AP487&lt;&gt;"",Y487&gt;AP487),1,IF(AND(AQ487,AC487&gt;0),2,0))))</f>
        <v>0</v>
      </c>
      <c r="AO487" s="24" t="str">
        <f t="shared" ref="AO487:AO518" ca="1" si="9706">IF($H487,IF(BY487&lt;&gt;"",IF(ISNUMBER(BY487),BY487,""),""),"")</f>
        <v/>
      </c>
      <c r="AP487" s="24" t="str">
        <f t="shared" ref="AP487:AP518" ca="1" si="9707">IF($H487,IF(BZ487&lt;&gt;"",IF(ISNUMBER(BZ487),BZ487,""),""),"")</f>
        <v/>
      </c>
      <c r="AQ487" s="17" t="b">
        <f t="shared" ca="1" si="9609"/>
        <v>0</v>
      </c>
      <c r="AR487" s="17" t="b">
        <f t="shared" ref="AR487:AR518" ca="1" si="9708">IF(H487,IF(N487&gt;0,IF(BQ487&lt;&gt;"",BQ487&lt;&gt;0,FALSE),FALSE),"")</f>
        <v>0</v>
      </c>
      <c r="AS487" s="17" t="b">
        <f t="shared" ref="AS487:AS518" ca="1" si="9709">IF(H487,IF(BR487&lt;&gt;"",BR487&lt;&gt;0,FALSE),"")</f>
        <v>0</v>
      </c>
      <c r="AT487" s="17" t="b">
        <f t="shared" ref="AT487:AT518" ca="1" si="9710">IF(H487,IF(N487&gt;0,FALSE,IF(BU487&lt;&gt;"",MATCH(BU487,DataType,0)=1,FALSE)),"")</f>
        <v>0</v>
      </c>
      <c r="AU487" s="17" t="b">
        <f t="shared" ref="AU487:AU518" ca="1" si="9711">IF(H487,IF(N487&gt;0,TRUE,IF(BU487&lt;&gt;"",MATCH(BU487,DataType,0)=2,FALSE)),"")</f>
        <v>1</v>
      </c>
      <c r="AV487" s="17" t="b">
        <f t="shared" ref="AV487:AV518" ca="1" si="9712">IF(H487,IF(N487&gt;0,FALSE,IF(BU487&lt;&gt;"",MATCH(BU487,DataType,0)=3,FALSE)),"")</f>
        <v>0</v>
      </c>
      <c r="AW487" s="17" t="b">
        <f t="shared" ref="AW487:AW518" ca="1" si="9713">IF(H487,IF(W487&gt;0,Z487=0,FALSE),"")</f>
        <v>1</v>
      </c>
      <c r="AX487" s="14" t="b">
        <f t="array" aca="1" ref="AX487" ca="1">IF(H487,N487&gt;0,"")</f>
        <v>1</v>
      </c>
      <c r="AY487" s="17" t="str">
        <f t="shared" ref="AY487:AY518" ca="1" si="9714">IF(H487,IF(N487&gt;0,ADDRESS(ROW(VariablesOrigin)+1,COLUMN(VariablesOrigin)+1,4) &amp; ":" &amp; ADDRESS(ROW(VariablesOrigin)+N487,COLUMN(VariablesOrigin)+1,4),""),"")</f>
        <v>C3:C6</v>
      </c>
      <c r="AZ487" s="17" t="b">
        <f t="array" aca="1" ref="AZ487" ca="1">IF(AY487&lt;&gt;"",SUM(1*ISERROR(MATCH(INDIRECT(AY487),INDIRECT(K487),0)))=0,"")</f>
        <v>1</v>
      </c>
      <c r="BA487" s="17" t="b">
        <f t="shared" ref="BA487:BA518" ca="1" si="9715">IF(H487,BU487="",FALSE)</f>
        <v>1</v>
      </c>
      <c r="BB487" s="17" t="b">
        <v>0</v>
      </c>
      <c r="BC487" s="17" t="b">
        <f t="shared" ref="BC487:BC518" ca="1" si="9716">IF(BA487,IF(N487&gt;0,AND(AZ487,Z487=0),FALSE),"")</f>
        <v>1</v>
      </c>
      <c r="BD487" s="17" t="b">
        <f t="shared" ref="BD487:BD518" ca="1" si="9717">IF(BA487,IF(N487&gt;0,AND(NOT(AZ487),Z487=0),FALSE),"")</f>
        <v>0</v>
      </c>
      <c r="BE487" s="17" t="str">
        <f t="shared" ca="1" si="9610"/>
        <v/>
      </c>
      <c r="BF487" s="17" t="b">
        <f t="shared" ca="1" si="9611"/>
        <v>0</v>
      </c>
      <c r="BG487" s="17" t="b">
        <f t="shared" ref="BG487:BG518" ca="1" si="9718">IF(BA487,IF(OR(BB487:BF487),FALSE,IF(Z487=0,FALSE,Z487&gt;0)),"")</f>
        <v>0</v>
      </c>
      <c r="BH487" s="17" t="b">
        <f t="shared" ref="BH487:BH518" ca="1" si="9719">IF(BA487,COUNTIF(BB487:BG487,TRUE)=1,"")</f>
        <v>1</v>
      </c>
      <c r="BI487" s="17">
        <f t="shared" ref="BI487:BI518" ca="1" si="9720">IF(BA487,IFERROR(MATCH(TRUE,BB487:BG487,0),7),"")</f>
        <v>2</v>
      </c>
      <c r="BJ487" s="17" t="b">
        <f t="shared" ref="BJ487:BJ518" ca="1" si="9721">DF487&lt;&gt;""</f>
        <v>0</v>
      </c>
      <c r="BK487" s="17" t="str">
        <f t="shared" ca="1" si="9612"/>
        <v/>
      </c>
      <c r="BL487" s="17" t="str">
        <f t="shared" ref="BL487:BL518" ca="1" si="9722">IF(H487,IF(AND(NOT(BA487),AU487),AC487&gt;0,""),"")</f>
        <v/>
      </c>
      <c r="BM487" s="17" t="str">
        <f t="shared" ref="BM487:BM518" ca="1" si="9723">IF(H487,IF(BA487,CHOOSE(BI487,"0","F","L","I","N",IF(AA487&gt;0.5,"N","S"),"0"),CHOOSE(MATCH(BU487,DataType,0),"S",IF(BK487,"I","N"),"D"  )),"")</f>
        <v>F</v>
      </c>
      <c r="BN487" s="17" t="str">
        <f t="shared" ref="BN487:BN518" ca="1" si="9724">IF(H487,IF(BJ487,"E",IF(BA487,CHOOSE(BI487,"0","F","L","I","N","S","0"),CHOOSE(MATCH(BU487,DataType,0),"S",IF(BK487,"I","N"),"D"  ))),"")</f>
        <v>F</v>
      </c>
      <c r="BO487" s="17" t="str">
        <f t="shared" ref="BO487:BO518" ca="1" si="9725">IF($H487,IF(BM487="0","",IF(AND(AR487,N487=2),"D",IF(BM487="S","N",IF(AL487,"O",IF(AM487,"I","N"))))),"")</f>
        <v>N</v>
      </c>
      <c r="BP487" s="14" t="b">
        <f t="shared" ref="BP487:BP518" ca="1" si="9726">INDIRECT(ADDRESS(2,ROW(A487)-1,,,_sheetname_dataframe))&lt;&gt;""</f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ref="DD487:DD518" ca="1" si="9727">IF(MID(DC487,1,1)="■",MID(DC487,2,LEN(DC487)),DC487)</f>
        <v/>
      </c>
      <c r="DE487" s="14" t="str">
        <f t="shared" ref="DE487:DE518" ca="1" si="9728">IF(DD487&lt;&gt;"",IF(MID(DD487,LEN(DD487),1)="■",MID(DD487,1,LEN(DD487)-1),DD487),"")</f>
        <v/>
      </c>
      <c r="DF487" s="14" t="str">
        <f t="shared" ref="DF487:DF518" ca="1" si="9729">IFERROR(IF(DE487&lt;&gt;"",SUBSTITUTE(DE487,"■",". "),""),"##INTERNAL_ERROR")</f>
        <v/>
      </c>
      <c r="DG487" s="14" t="str">
        <f t="shared" ref="DG487:DG518" ca="1" si="9730">IF(CN487&lt;&gt;0,"Variable name don't comply with the naming convention","")</f>
        <v/>
      </c>
      <c r="DH487" s="14" t="str">
        <f t="shared" ref="DH487:DH518" ca="1" si="9731">IF(CO487&lt;&gt;"","Duplicated name. " &amp; IF(ISERROR(FIND(" ",CO487)),"Duplicate have index " &amp; CO487, "Duplicates have indices: "&amp;SUBSTITUTE(CO487," ",", ")),"")</f>
        <v/>
      </c>
      <c r="DI487" s="14" t="str">
        <f t="shared" ref="DI487:DI518" ca="1" si="9732">IF(CP487&lt;&gt;"","Variable label exceed length 150","")</f>
        <v/>
      </c>
      <c r="DJ487" s="14" t="str">
        <f t="shared" ref="DJ487:DJ518" ca="1" si="9733">IF(CQ487&lt;&gt;"","Duplicated variable label. " &amp; IF(ISERROR(FIND(" ",CQ487)),"Duplicate have index " &amp; CQ487, "Duplicates have indices: "&amp;SUBSTITUTE(CQ487," ",", ")),"")</f>
        <v/>
      </c>
      <c r="DK487" s="14" t="str">
        <f t="shared" ref="DK487:DK518" ca="1" si="9734">IF(CR487&lt;&gt;"","The following cases have values below declared theorethical min: " &amp;SUBSTITUTE(CR487," ",", "),"")</f>
        <v/>
      </c>
      <c r="DL487" s="14" t="str">
        <f t="shared" ref="DL487:DL518" ca="1" si="9735">IF(CS487&lt;&gt;"","The following cases have values above declared theorethical max: " &amp;SUBSTITUTE(CS487," ",", "),"")</f>
        <v/>
      </c>
      <c r="DM487" s="14" t="str">
        <f t="shared" ref="DM487:DM518" ca="1" si="9736">IF(CT487&lt;&gt;"","There are some cases with values not explicitly declared in the labels dictionary: " &amp;SUBSTITUTE(CT487," ",", "),"")</f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ref="DO487:DO518" ca="1" si="9737">IF(CV487&lt;&gt;"","The following records are missing in this required field: " &amp;SUBSTITUTE(CV487," ",", "),"")</f>
        <v/>
      </c>
      <c r="DP487" s="14" t="str">
        <f t="shared" ref="DP487:DP518" ca="1" si="9738">IF(CW487&lt;&gt;"","The following cases have non-integer values: " &amp;SUBSTITUTE(CW487," ",", "),"")</f>
        <v/>
      </c>
      <c r="DQ487" s="14" t="str">
        <f t="shared" ref="DQ487:DQ518" ca="1" si="9739">IF(CX487&lt;&gt;"","The following cases are non-numeric: " &amp;SUBSTITUTE(CX487," ",", "),"")</f>
        <v/>
      </c>
      <c r="DR487" s="14" t="str">
        <f t="shared" ref="DR487:DR518" ca="1" si="9740">IF(CY487&lt;&gt;"","In the following cases " &amp; P487 &amp; " " &amp; LOWER(MID(AG487,1,1)) &amp; MID(AG487,2,LEN(AG487)) &amp; ": " &amp;SUBSTITUTE(CY487," ",", "),"")</f>
        <v/>
      </c>
      <c r="DS487" s="14" t="str">
        <f t="shared" ref="DS487:DS518" ca="1" si="9741">IF(CZ487&lt;&gt;"","In the following cases " &amp; P487 &amp; " " &amp; LOWER(MID(AJ487,1,1)) &amp; MID(AJ487,2,LEN(AJ487)) &amp; ": " &amp;SUBSTITUTE(CZ487," ",", "),"")</f>
        <v/>
      </c>
      <c r="DZ487" s="14" t="b">
        <f t="shared" ref="DZ487:DZ518" ca="1" si="9742">OR(ED487&lt;&gt;"",EF487&lt;&gt;"",EG487&lt;&gt;"")</f>
        <v>0</v>
      </c>
      <c r="EA487" s="14" t="str">
        <f t="shared" ref="EA487:EA518" ca="1" si="9743">IF(EB487&lt;&gt;"",G487 &amp; " (" &amp; F487 &amp; ")","")</f>
        <v>Head/Neck trauma in the last 5 years (q_115)</v>
      </c>
      <c r="EB487" s="14" t="str">
        <f t="shared" ref="EB487:EB518" ca="1" si="9744">IF(EE487&lt;&gt;"",EE487&amp;IF(ED487&lt;&gt;""," and "&amp;ED487,""),UPPER(MID(ED487,1,1)&amp;MID(ED487,2,LEN(ED487))))&amp; IF(OR(EF487&lt;&gt;"",EG487&lt;&gt;"")," and "&amp;IF(EF487&lt;&gt;"",LOWER(MID(EF487,1,1) &amp; MID(EF487,2,LEN(EF487))),"")&amp; IF(AND(EF487 &lt;&gt;"",EG487&lt;&gt;"")," and ","") &amp; IF(EG487&lt;&gt;"",LOWER(MID(EG487,1,1) &amp; MID(EG487,2,LEN(EG487))),""),"") &amp; IF(OR(EE487&lt;&gt;"",ED487&lt;&gt;"",EF487&lt;&gt;"",EG487&lt;&gt;""), ". ","")</f>
        <v xml:space="preserve">Values must be numeric. </v>
      </c>
      <c r="EC487" s="14" t="str">
        <f t="shared" ref="EC487:EC518" ca="1" si="9745">IF(EB487&lt;&gt;"",G487 &amp; " (" &amp; F487 &amp; "): " &amp; EB487,"")</f>
        <v xml:space="preserve">Head/Neck trauma in the last 5 years (q_115): Values must be numeric. </v>
      </c>
      <c r="ED487" s="14" t="str">
        <f t="shared" ref="ED487:ED518" ca="1" si="9746">IF(H487,IF(W487&gt;0,IF(AND(AO487&lt;&gt;"",AP487&lt;&gt;""),"each value must be between " &amp; IF( AV487,IFERROR(TEXT(AO487,"rrrr-mm-dd") &amp;" (" &amp; AO487 &amp;")",AO487),AO487) &amp; " and " &amp; IF( AV487,IFERROR(TEXT(AP487,"rrrr-mm-dd") &amp;" (" &amp; AP487 &amp;")",AP487),AP487),IF(AO487&lt;&gt;"","each value must be above " &amp; IF( AV487,IFERROR(TEXT(AO487,"rrrr-mm-dd") &amp;" (" &amp; AO487 &amp;")",AO487),AO487), IF(AP487&lt;&gt;"","each value must be below " &amp; IF( AV487,IFERROR(TEXT(AP487,"rrrr-mm-dd") &amp;" (" &amp; AP487 &amp;")",AP487),AP487),""))),""),"")</f>
        <v/>
      </c>
      <c r="EE487" s="14" t="str">
        <f t="shared" ref="EE487:EE518" ca="1" si="9747">IF(H487,IF(OR(AQ487,AU487,AV487,AS487,AR487),
   "Values must be" &amp;
   IF(AR487," limited to predefinied list", IF(AQ487, " integers",IF(OR(AU487,AV487)," numeric",""))) &amp;
   IF(AS487,IF(OR(AR487,AQ487,AU487,AV487), " and ","") &amp; "non-missing",""),
""),"")</f>
        <v>Values must be numeric</v>
      </c>
      <c r="EF487" s="14" t="str">
        <f t="shared" ref="EF487:EF518" ca="1" si="9748">IF($H487,AG487,"")</f>
        <v/>
      </c>
      <c r="EG487" s="14" t="str">
        <f t="shared" ref="EG487:EG518" ca="1" si="9749">IF($H487,AJ487,"")</f>
        <v/>
      </c>
      <c r="EM487" s="14" t="b">
        <f t="shared" ref="EM487:EM518" ca="1" si="9750">OR(EC487&lt;&gt;"",DF487&lt;&gt;"")</f>
        <v>1</v>
      </c>
      <c r="EN487" s="14">
        <f t="shared" ref="EN487:EN518" ca="1" si="9751">IF(EM487,C487,"")</f>
        <v>461</v>
      </c>
      <c r="EO487" s="14" t="str">
        <f t="shared" ref="EO487:EO518" ca="1" si="9752">IF(EM487,F487,"")</f>
        <v>q_115</v>
      </c>
      <c r="EP487" s="14" t="str">
        <f t="shared" ref="EP487:EP518" ca="1" si="9753">EC487</f>
        <v xml:space="preserve">Head/Neck trauma in the last 5 years (q_115): Values must be numeric. </v>
      </c>
      <c r="EQ487" s="14" t="str">
        <f t="shared" ref="EQ487:EQ518" ca="1" si="9754">DF487</f>
        <v/>
      </c>
    </row>
    <row r="488" spans="2:147" s="14" customFormat="1">
      <c r="B488" s="14" t="str">
        <f t="shared" ca="1" si="9684"/>
        <v/>
      </c>
      <c r="C488" s="14">
        <f t="shared" ca="1" si="9685"/>
        <v>462</v>
      </c>
      <c r="D488" s="14">
        <f t="shared" si="9686"/>
        <v>486</v>
      </c>
      <c r="E488" s="14" t="str">
        <f t="shared" ca="1" si="9687"/>
        <v>N</v>
      </c>
      <c r="F488" s="14" t="str">
        <f t="shared" ca="1" si="9688"/>
        <v>q_116</v>
      </c>
      <c r="G488" s="14" t="str">
        <f t="shared" ca="1" si="9689"/>
        <v>Head/Neck trauma &gt; 5 years</v>
      </c>
      <c r="H488" s="14" t="b">
        <f t="shared" ca="1" si="9690"/>
        <v>1</v>
      </c>
      <c r="I488" s="14" t="str">
        <f ca="1">IF($H488,ADDRESS(3,(D488+1)*2-1,4,,"["&amp;wew!$G$7&amp;"]"&amp;_sheetname_labels)&amp;":"&amp;ADDRESS(2+ster!$B$20,(D488+1)*2-1,4),"")</f>
        <v>[DBTemplate.xlsm]labels!AKK3:AKK725</v>
      </c>
      <c r="J488" s="14">
        <f t="array" aca="1" ref="J488" ca="1">IF(H488,MAX(0,MAX(IF(INDIRECT(I488)&lt;&gt;"",ROW(INDIRECT(I488)),""))-2),"")</f>
        <v>4</v>
      </c>
      <c r="K488" s="14" t="str">
        <f ca="1">IF($H488,IF($J488&gt;0,ADDRESS(3,(D488+1)*2-1,4,,"["&amp;wew!$G$7&amp;"]"&amp;_sheetname_labels)&amp;":"&amp;ADDRESS(2+J488,(D488+1)*2-1,4),""),"")</f>
        <v>[DBTemplate.xlsm]labels!AKK3:AKK6</v>
      </c>
      <c r="L488" s="14" t="str">
        <f ca="1">IF($H488,IF($J488&gt;0,ADDRESS(3,(D488+1)*2,4,,"["&amp;wew!$G$7&amp;"]"&amp;_sheetname_labels)&amp;":"&amp;ADDRESS(2+J488,(D488+1)*2,4),""),"")</f>
        <v>[DBTemplate.xlsm]labels!AKL3:AKL6</v>
      </c>
      <c r="M488" s="14">
        <f t="shared" ca="1" si="9691"/>
        <v>0</v>
      </c>
      <c r="N488" s="14">
        <f t="shared" ca="1" si="9692"/>
        <v>4</v>
      </c>
      <c r="O488" s="14" t="str">
        <f t="shared" ca="1" si="9693"/>
        <v>q_116</v>
      </c>
      <c r="P488" s="14" t="str">
        <f t="shared" ca="1" si="9694"/>
        <v>Head/Neck trauma &gt; 5 years</v>
      </c>
      <c r="Q488" s="14" t="str">
        <f ca="1">IF($BP488,ADDRESS(3,D488+1,4,,"["&amp;wew!$G$7&amp;"]"&amp;_sheetname_dataframe)&amp;":"&amp;ADDRESS(2+ster!$C$14,D488+1,4),"")</f>
        <v>[DBTemplate.xlsm]data_frame!RS3:RS3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695"/>
        <v>0</v>
      </c>
      <c r="AA488" s="12">
        <f t="shared" ca="1" si="9696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697"/>
        <v>1</v>
      </c>
      <c r="AE488" s="17" t="b">
        <f t="shared" ca="1" si="9698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699"/>
        <v/>
      </c>
      <c r="AH488" s="17" t="b">
        <f t="shared" ca="1" si="9700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701"/>
        <v/>
      </c>
      <c r="AK488" s="17" t="b">
        <f t="shared" ca="1" si="9702"/>
        <v>0</v>
      </c>
      <c r="AL488" s="17" t="b">
        <f t="shared" ca="1" si="9703"/>
        <v>0</v>
      </c>
      <c r="AM488" s="17" t="b">
        <f t="shared" ca="1" si="9704"/>
        <v>0</v>
      </c>
      <c r="AN488" s="17">
        <f t="shared" ca="1" si="9705"/>
        <v>0</v>
      </c>
      <c r="AO488" s="24" t="str">
        <f t="shared" ca="1" si="9706"/>
        <v/>
      </c>
      <c r="AP488" s="24" t="str">
        <f t="shared" ca="1" si="9707"/>
        <v/>
      </c>
      <c r="AQ488" s="17" t="b">
        <f t="shared" ca="1" si="9609"/>
        <v>0</v>
      </c>
      <c r="AR488" s="17" t="b">
        <f t="shared" ca="1" si="9708"/>
        <v>0</v>
      </c>
      <c r="AS488" s="17" t="b">
        <f t="shared" ca="1" si="9709"/>
        <v>0</v>
      </c>
      <c r="AT488" s="17" t="b">
        <f t="shared" ca="1" si="9710"/>
        <v>0</v>
      </c>
      <c r="AU488" s="17" t="b">
        <f t="shared" ca="1" si="9711"/>
        <v>1</v>
      </c>
      <c r="AV488" s="17" t="b">
        <f t="shared" ca="1" si="9712"/>
        <v>0</v>
      </c>
      <c r="AW488" s="17" t="b">
        <f t="shared" ca="1" si="9713"/>
        <v>1</v>
      </c>
      <c r="AX488" s="14" t="b">
        <f t="array" aca="1" ref="AX488" ca="1">IF(H488,N488&gt;0,"")</f>
        <v>1</v>
      </c>
      <c r="AY488" s="17" t="str">
        <f t="shared" ca="1" si="9714"/>
        <v>C3:C6</v>
      </c>
      <c r="AZ488" s="17" t="b">
        <f t="array" aca="1" ref="AZ488" ca="1">IF(AY488&lt;&gt;"",SUM(1*ISERROR(MATCH(INDIRECT(AY488),INDIRECT(K488),0)))=0,"")</f>
        <v>1</v>
      </c>
      <c r="BA488" s="17" t="b">
        <f t="shared" ca="1" si="9715"/>
        <v>1</v>
      </c>
      <c r="BB488" s="17" t="b">
        <v>0</v>
      </c>
      <c r="BC488" s="17" t="b">
        <f t="shared" ca="1" si="9716"/>
        <v>1</v>
      </c>
      <c r="BD488" s="17" t="b">
        <f t="shared" ca="1" si="9717"/>
        <v>0</v>
      </c>
      <c r="BE488" s="17" t="str">
        <f t="shared" ca="1" si="9610"/>
        <v/>
      </c>
      <c r="BF488" s="17" t="b">
        <f t="shared" ca="1" si="9611"/>
        <v>0</v>
      </c>
      <c r="BG488" s="17" t="b">
        <f t="shared" ca="1" si="9718"/>
        <v>0</v>
      </c>
      <c r="BH488" s="17" t="b">
        <f t="shared" ca="1" si="9719"/>
        <v>1</v>
      </c>
      <c r="BI488" s="17">
        <f t="shared" ca="1" si="9720"/>
        <v>2</v>
      </c>
      <c r="BJ488" s="17" t="b">
        <f t="shared" ca="1" si="9721"/>
        <v>0</v>
      </c>
      <c r="BK488" s="17" t="str">
        <f t="shared" ca="1" si="9612"/>
        <v/>
      </c>
      <c r="BL488" s="17" t="str">
        <f t="shared" ca="1" si="9722"/>
        <v/>
      </c>
      <c r="BM488" s="17" t="str">
        <f t="shared" ca="1" si="9723"/>
        <v>F</v>
      </c>
      <c r="BN488" s="17" t="str">
        <f t="shared" ca="1" si="9724"/>
        <v>F</v>
      </c>
      <c r="BO488" s="17" t="str">
        <f t="shared" ca="1" si="9725"/>
        <v>N</v>
      </c>
      <c r="BP488" s="14" t="b">
        <f t="shared" ca="1" si="972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727"/>
        <v/>
      </c>
      <c r="DE488" s="14" t="str">
        <f t="shared" ca="1" si="9728"/>
        <v/>
      </c>
      <c r="DF488" s="14" t="str">
        <f t="shared" ca="1" si="9729"/>
        <v/>
      </c>
      <c r="DG488" s="14" t="str">
        <f t="shared" ca="1" si="9730"/>
        <v/>
      </c>
      <c r="DH488" s="14" t="str">
        <f t="shared" ca="1" si="9731"/>
        <v/>
      </c>
      <c r="DI488" s="14" t="str">
        <f t="shared" ca="1" si="9732"/>
        <v/>
      </c>
      <c r="DJ488" s="14" t="str">
        <f t="shared" ca="1" si="9733"/>
        <v/>
      </c>
      <c r="DK488" s="14" t="str">
        <f t="shared" ca="1" si="9734"/>
        <v/>
      </c>
      <c r="DL488" s="14" t="str">
        <f t="shared" ca="1" si="9735"/>
        <v/>
      </c>
      <c r="DM488" s="14" t="str">
        <f t="shared" ca="1" si="973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737"/>
        <v/>
      </c>
      <c r="DP488" s="14" t="str">
        <f t="shared" ca="1" si="9738"/>
        <v/>
      </c>
      <c r="DQ488" s="14" t="str">
        <f t="shared" ca="1" si="9739"/>
        <v/>
      </c>
      <c r="DR488" s="14" t="str">
        <f t="shared" ca="1" si="9740"/>
        <v/>
      </c>
      <c r="DS488" s="14" t="str">
        <f t="shared" ca="1" si="9741"/>
        <v/>
      </c>
      <c r="DZ488" s="14" t="b">
        <f t="shared" ca="1" si="9742"/>
        <v>0</v>
      </c>
      <c r="EA488" s="14" t="str">
        <f t="shared" ca="1" si="9743"/>
        <v>Head/Neck trauma &gt; 5 years (q_116)</v>
      </c>
      <c r="EB488" s="14" t="str">
        <f t="shared" ca="1" si="9744"/>
        <v xml:space="preserve">Values must be numeric. </v>
      </c>
      <c r="EC488" s="14" t="str">
        <f t="shared" ca="1" si="9745"/>
        <v xml:space="preserve">Head/Neck trauma &gt; 5 years (q_116): Values must be numeric. </v>
      </c>
      <c r="ED488" s="14" t="str">
        <f t="shared" ca="1" si="9746"/>
        <v/>
      </c>
      <c r="EE488" s="14" t="str">
        <f t="shared" ca="1" si="9747"/>
        <v>Values must be numeric</v>
      </c>
      <c r="EF488" s="14" t="str">
        <f t="shared" ca="1" si="9748"/>
        <v/>
      </c>
      <c r="EG488" s="14" t="str">
        <f t="shared" ca="1" si="9749"/>
        <v/>
      </c>
      <c r="EM488" s="14" t="b">
        <f t="shared" ca="1" si="9750"/>
        <v>1</v>
      </c>
      <c r="EN488" s="14">
        <f t="shared" ca="1" si="9751"/>
        <v>462</v>
      </c>
      <c r="EO488" s="14" t="str">
        <f t="shared" ca="1" si="9752"/>
        <v>q_116</v>
      </c>
      <c r="EP488" s="14" t="str">
        <f t="shared" ca="1" si="9753"/>
        <v xml:space="preserve">Head/Neck trauma &gt; 5 years (q_116): Values must be numeric. </v>
      </c>
      <c r="EQ488" s="14" t="str">
        <f t="shared" ca="1" si="9754"/>
        <v/>
      </c>
    </row>
    <row r="489" spans="2:147" s="14" customFormat="1">
      <c r="B489" s="14" t="str">
        <f t="shared" ca="1" si="9684"/>
        <v/>
      </c>
      <c r="C489" s="14">
        <f t="shared" ca="1" si="9685"/>
        <v>463</v>
      </c>
      <c r="D489" s="14">
        <f t="shared" si="9686"/>
        <v>487</v>
      </c>
      <c r="E489" s="14" t="str">
        <f t="shared" ca="1" si="9687"/>
        <v>D</v>
      </c>
      <c r="F489" s="14" t="str">
        <f t="shared" ca="1" si="9688"/>
        <v>q_117a</v>
      </c>
      <c r="G489" s="14" t="str">
        <f t="shared" ca="1" si="9689"/>
        <v>Other Cervical trauma in the last 5 years</v>
      </c>
      <c r="H489" s="14" t="b">
        <f t="shared" ca="1" si="9690"/>
        <v>1</v>
      </c>
      <c r="I489" s="14" t="str">
        <f ca="1">IF($H489,ADDRESS(3,(D489+1)*2-1,4,,"["&amp;wew!$G$7&amp;"]"&amp;_sheetname_labels)&amp;":"&amp;ADDRESS(2+ster!$B$20,(D489+1)*2-1,4),"")</f>
        <v>[DBTemplate.xlsm]labels!AKM3:AKM725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[DBTemplate.xlsm]labels!AKM3:AKM4</v>
      </c>
      <c r="L489" s="14" t="str">
        <f ca="1">IF($H489,IF($J489&gt;0,ADDRESS(3,(D489+1)*2,4,,"["&amp;wew!$G$7&amp;"]"&amp;_sheetname_labels)&amp;":"&amp;ADDRESS(2+J489,(D489+1)*2,4),""),"")</f>
        <v>[DBTemplate.xlsm]labels!AKN3:AKN4</v>
      </c>
      <c r="M489" s="14">
        <f t="shared" ca="1" si="9691"/>
        <v>0</v>
      </c>
      <c r="N489" s="14">
        <f t="shared" ca="1" si="9692"/>
        <v>2</v>
      </c>
      <c r="O489" s="14" t="str">
        <f t="shared" ca="1" si="9693"/>
        <v>q_117a</v>
      </c>
      <c r="P489" s="14" t="str">
        <f t="shared" ca="1" si="9694"/>
        <v>Other Cervical trauma in the last 5 years</v>
      </c>
      <c r="Q489" s="14" t="str">
        <f ca="1">IF($BP489,ADDRESS(3,D489+1,4,,"["&amp;wew!$G$7&amp;"]"&amp;_sheetname_dataframe)&amp;":"&amp;ADDRESS(2+ster!$C$14,D489+1,4),"")</f>
        <v>[DBTemplate.xlsm]data_frame!RT3:RT3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695"/>
        <v>0</v>
      </c>
      <c r="AA489" s="12">
        <f t="shared" ca="1" si="9696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697"/>
        <v>1</v>
      </c>
      <c r="AE489" s="17" t="b">
        <f t="shared" ca="1" si="9698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699"/>
        <v/>
      </c>
      <c r="AH489" s="17" t="b">
        <f t="shared" ca="1" si="9700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701"/>
        <v/>
      </c>
      <c r="AK489" s="17" t="b">
        <f t="shared" ca="1" si="9702"/>
        <v>0</v>
      </c>
      <c r="AL489" s="17" t="b">
        <f t="shared" ca="1" si="9703"/>
        <v>0</v>
      </c>
      <c r="AM489" s="17" t="b">
        <f t="shared" ca="1" si="9704"/>
        <v>0</v>
      </c>
      <c r="AN489" s="17">
        <f t="shared" ca="1" si="9705"/>
        <v>0</v>
      </c>
      <c r="AO489" s="24" t="str">
        <f t="shared" ca="1" si="9706"/>
        <v/>
      </c>
      <c r="AP489" s="24" t="str">
        <f t="shared" ca="1" si="9707"/>
        <v/>
      </c>
      <c r="AQ489" s="17" t="b">
        <f t="shared" ca="1" si="9609"/>
        <v>0</v>
      </c>
      <c r="AR489" s="17" t="b">
        <f t="shared" ca="1" si="9708"/>
        <v>0</v>
      </c>
      <c r="AS489" s="17" t="b">
        <f t="shared" ca="1" si="9709"/>
        <v>0</v>
      </c>
      <c r="AT489" s="17" t="b">
        <f t="shared" ca="1" si="9710"/>
        <v>0</v>
      </c>
      <c r="AU489" s="17" t="b">
        <f t="shared" ca="1" si="9711"/>
        <v>1</v>
      </c>
      <c r="AV489" s="17" t="b">
        <f t="shared" ca="1" si="9712"/>
        <v>0</v>
      </c>
      <c r="AW489" s="17" t="b">
        <f t="shared" ca="1" si="9713"/>
        <v>1</v>
      </c>
      <c r="AX489" s="14" t="b">
        <f t="array" aca="1" ref="AX489" ca="1">IF(H489,N489&gt;0,"")</f>
        <v>1</v>
      </c>
      <c r="AY489" s="17" t="str">
        <f t="shared" ca="1" si="9714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715"/>
        <v>1</v>
      </c>
      <c r="BB489" s="17" t="b">
        <v>0</v>
      </c>
      <c r="BC489" s="17" t="b">
        <f t="shared" ca="1" si="9716"/>
        <v>1</v>
      </c>
      <c r="BD489" s="17" t="b">
        <f t="shared" ca="1" si="9717"/>
        <v>0</v>
      </c>
      <c r="BE489" s="17" t="str">
        <f t="shared" ca="1" si="9610"/>
        <v/>
      </c>
      <c r="BF489" s="17" t="b">
        <f t="shared" ca="1" si="9611"/>
        <v>0</v>
      </c>
      <c r="BG489" s="17" t="b">
        <f t="shared" ca="1" si="9718"/>
        <v>0</v>
      </c>
      <c r="BH489" s="17" t="b">
        <f t="shared" ca="1" si="9719"/>
        <v>1</v>
      </c>
      <c r="BI489" s="17">
        <f t="shared" ca="1" si="9720"/>
        <v>2</v>
      </c>
      <c r="BJ489" s="17" t="b">
        <f t="shared" ca="1" si="9721"/>
        <v>0</v>
      </c>
      <c r="BK489" s="17" t="str">
        <f t="shared" ca="1" si="9612"/>
        <v/>
      </c>
      <c r="BL489" s="17" t="str">
        <f t="shared" ca="1" si="9722"/>
        <v/>
      </c>
      <c r="BM489" s="17" t="str">
        <f t="shared" ca="1" si="9723"/>
        <v>F</v>
      </c>
      <c r="BN489" s="17" t="str">
        <f t="shared" ca="1" si="9724"/>
        <v>F</v>
      </c>
      <c r="BO489" s="17" t="str">
        <f t="shared" ca="1" si="9725"/>
        <v>N</v>
      </c>
      <c r="BP489" s="14" t="b">
        <f t="shared" ca="1" si="972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727"/>
        <v/>
      </c>
      <c r="DE489" s="14" t="str">
        <f t="shared" ca="1" si="9728"/>
        <v/>
      </c>
      <c r="DF489" s="14" t="str">
        <f t="shared" ca="1" si="9729"/>
        <v/>
      </c>
      <c r="DG489" s="14" t="str">
        <f t="shared" ca="1" si="9730"/>
        <v/>
      </c>
      <c r="DH489" s="14" t="str">
        <f t="shared" ca="1" si="9731"/>
        <v/>
      </c>
      <c r="DI489" s="14" t="str">
        <f t="shared" ca="1" si="9732"/>
        <v/>
      </c>
      <c r="DJ489" s="14" t="str">
        <f t="shared" ca="1" si="9733"/>
        <v/>
      </c>
      <c r="DK489" s="14" t="str">
        <f t="shared" ca="1" si="9734"/>
        <v/>
      </c>
      <c r="DL489" s="14" t="str">
        <f t="shared" ca="1" si="9735"/>
        <v/>
      </c>
      <c r="DM489" s="14" t="str">
        <f t="shared" ca="1" si="973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737"/>
        <v/>
      </c>
      <c r="DP489" s="14" t="str">
        <f t="shared" ca="1" si="9738"/>
        <v/>
      </c>
      <c r="DQ489" s="14" t="str">
        <f t="shared" ca="1" si="9739"/>
        <v/>
      </c>
      <c r="DR489" s="14" t="str">
        <f t="shared" ca="1" si="9740"/>
        <v/>
      </c>
      <c r="DS489" s="14" t="str">
        <f t="shared" ca="1" si="9741"/>
        <v/>
      </c>
      <c r="DZ489" s="14" t="b">
        <f t="shared" ca="1" si="9742"/>
        <v>0</v>
      </c>
      <c r="EA489" s="14" t="str">
        <f t="shared" ca="1" si="9743"/>
        <v>Other Cervical trauma in the last 5 years (q_117a)</v>
      </c>
      <c r="EB489" s="14" t="str">
        <f t="shared" ca="1" si="9744"/>
        <v xml:space="preserve">Values must be numeric. </v>
      </c>
      <c r="EC489" s="14" t="str">
        <f t="shared" ca="1" si="9745"/>
        <v xml:space="preserve">Other Cervical trauma in the last 5 years (q_117a): Values must be numeric. </v>
      </c>
      <c r="ED489" s="14" t="str">
        <f t="shared" ca="1" si="9746"/>
        <v/>
      </c>
      <c r="EE489" s="14" t="str">
        <f t="shared" ca="1" si="9747"/>
        <v>Values must be numeric</v>
      </c>
      <c r="EF489" s="14" t="str">
        <f t="shared" ca="1" si="9748"/>
        <v/>
      </c>
      <c r="EG489" s="14" t="str">
        <f t="shared" ca="1" si="9749"/>
        <v/>
      </c>
      <c r="EM489" s="14" t="b">
        <f t="shared" ca="1" si="9750"/>
        <v>1</v>
      </c>
      <c r="EN489" s="14">
        <f t="shared" ca="1" si="9751"/>
        <v>463</v>
      </c>
      <c r="EO489" s="14" t="str">
        <f t="shared" ca="1" si="9752"/>
        <v>q_117a</v>
      </c>
      <c r="EP489" s="14" t="str">
        <f t="shared" ca="1" si="9753"/>
        <v xml:space="preserve">Other Cervical trauma in the last 5 years (q_117a): Values must be numeric. </v>
      </c>
      <c r="EQ489" s="14" t="str">
        <f t="shared" ca="1" si="9754"/>
        <v/>
      </c>
    </row>
    <row r="490" spans="2:147" s="14" customFormat="1">
      <c r="B490" s="14" t="str">
        <f t="shared" ca="1" si="9684"/>
        <v/>
      </c>
      <c r="C490" s="14">
        <f t="shared" ca="1" si="9685"/>
        <v>464</v>
      </c>
      <c r="D490" s="14">
        <f t="shared" si="9686"/>
        <v>488</v>
      </c>
      <c r="E490" s="14" t="str">
        <f t="shared" ca="1" si="9687"/>
        <v>D</v>
      </c>
      <c r="F490" s="14" t="str">
        <f t="shared" ca="1" si="9688"/>
        <v>q_117b</v>
      </c>
      <c r="G490" s="14" t="str">
        <f t="shared" ca="1" si="9689"/>
        <v>Other Thoracic trauma in the last 5 years</v>
      </c>
      <c r="H490" s="14" t="b">
        <f t="shared" ca="1" si="9690"/>
        <v>1</v>
      </c>
      <c r="I490" s="14" t="str">
        <f ca="1">IF($H490,ADDRESS(3,(D490+1)*2-1,4,,"["&amp;wew!$G$7&amp;"]"&amp;_sheetname_labels)&amp;":"&amp;ADDRESS(2+ster!$B$20,(D490+1)*2-1,4),"")</f>
        <v>[DBTemplate.xlsm]labels!AKO3:AKO725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[DBTemplate.xlsm]labels!AKO3:AKO4</v>
      </c>
      <c r="L490" s="14" t="str">
        <f ca="1">IF($H490,IF($J490&gt;0,ADDRESS(3,(D490+1)*2,4,,"["&amp;wew!$G$7&amp;"]"&amp;_sheetname_labels)&amp;":"&amp;ADDRESS(2+J490,(D490+1)*2,4),""),"")</f>
        <v>[DBTemplate.xlsm]labels!AKP3:AKP4</v>
      </c>
      <c r="M490" s="14">
        <f t="shared" ca="1" si="9691"/>
        <v>0</v>
      </c>
      <c r="N490" s="14">
        <f t="shared" ca="1" si="9692"/>
        <v>2</v>
      </c>
      <c r="O490" s="14" t="str">
        <f t="shared" ca="1" si="9693"/>
        <v>q_117b</v>
      </c>
      <c r="P490" s="14" t="str">
        <f t="shared" ca="1" si="9694"/>
        <v>Other Thoracic trauma in the last 5 years</v>
      </c>
      <c r="Q490" s="14" t="str">
        <f ca="1">IF($BP490,ADDRESS(3,D490+1,4,,"["&amp;wew!$G$7&amp;"]"&amp;_sheetname_dataframe)&amp;":"&amp;ADDRESS(2+ster!$C$14,D490+1,4),"")</f>
        <v>[DBTemplate.xlsm]data_frame!RU3:RU3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695"/>
        <v>0</v>
      </c>
      <c r="AA490" s="12">
        <f t="shared" ca="1" si="9696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697"/>
        <v>1</v>
      </c>
      <c r="AE490" s="17" t="b">
        <f t="shared" ca="1" si="9698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699"/>
        <v/>
      </c>
      <c r="AH490" s="17" t="b">
        <f t="shared" ca="1" si="9700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701"/>
        <v/>
      </c>
      <c r="AK490" s="17" t="b">
        <f t="shared" ca="1" si="9702"/>
        <v>0</v>
      </c>
      <c r="AL490" s="17" t="b">
        <f t="shared" ca="1" si="9703"/>
        <v>0</v>
      </c>
      <c r="AM490" s="17" t="b">
        <f t="shared" ca="1" si="9704"/>
        <v>0</v>
      </c>
      <c r="AN490" s="17">
        <f t="shared" ca="1" si="9705"/>
        <v>0</v>
      </c>
      <c r="AO490" s="24" t="str">
        <f t="shared" ca="1" si="9706"/>
        <v/>
      </c>
      <c r="AP490" s="24" t="str">
        <f t="shared" ca="1" si="9707"/>
        <v/>
      </c>
      <c r="AQ490" s="17" t="b">
        <f t="shared" ca="1" si="9609"/>
        <v>0</v>
      </c>
      <c r="AR490" s="17" t="b">
        <f t="shared" ca="1" si="9708"/>
        <v>0</v>
      </c>
      <c r="AS490" s="17" t="b">
        <f t="shared" ca="1" si="9709"/>
        <v>0</v>
      </c>
      <c r="AT490" s="17" t="b">
        <f t="shared" ca="1" si="9710"/>
        <v>0</v>
      </c>
      <c r="AU490" s="17" t="b">
        <f t="shared" ca="1" si="9711"/>
        <v>1</v>
      </c>
      <c r="AV490" s="17" t="b">
        <f t="shared" ca="1" si="9712"/>
        <v>0</v>
      </c>
      <c r="AW490" s="17" t="b">
        <f t="shared" ca="1" si="9713"/>
        <v>1</v>
      </c>
      <c r="AX490" s="14" t="b">
        <f t="array" aca="1" ref="AX490" ca="1">IF(H490,N490&gt;0,"")</f>
        <v>1</v>
      </c>
      <c r="AY490" s="17" t="str">
        <f t="shared" ca="1" si="9714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715"/>
        <v>1</v>
      </c>
      <c r="BB490" s="17" t="b">
        <v>0</v>
      </c>
      <c r="BC490" s="17" t="b">
        <f t="shared" ca="1" si="9716"/>
        <v>1</v>
      </c>
      <c r="BD490" s="17" t="b">
        <f t="shared" ca="1" si="9717"/>
        <v>0</v>
      </c>
      <c r="BE490" s="17" t="str">
        <f t="shared" ca="1" si="9610"/>
        <v/>
      </c>
      <c r="BF490" s="17" t="b">
        <f t="shared" ca="1" si="9611"/>
        <v>0</v>
      </c>
      <c r="BG490" s="17" t="b">
        <f t="shared" ca="1" si="9718"/>
        <v>0</v>
      </c>
      <c r="BH490" s="17" t="b">
        <f t="shared" ca="1" si="9719"/>
        <v>1</v>
      </c>
      <c r="BI490" s="17">
        <f t="shared" ca="1" si="9720"/>
        <v>2</v>
      </c>
      <c r="BJ490" s="17" t="b">
        <f t="shared" ca="1" si="9721"/>
        <v>0</v>
      </c>
      <c r="BK490" s="17" t="str">
        <f t="shared" ca="1" si="9612"/>
        <v/>
      </c>
      <c r="BL490" s="17" t="str">
        <f t="shared" ca="1" si="9722"/>
        <v/>
      </c>
      <c r="BM490" s="17" t="str">
        <f t="shared" ca="1" si="9723"/>
        <v>F</v>
      </c>
      <c r="BN490" s="17" t="str">
        <f t="shared" ca="1" si="9724"/>
        <v>F</v>
      </c>
      <c r="BO490" s="17" t="str">
        <f t="shared" ca="1" si="9725"/>
        <v>N</v>
      </c>
      <c r="BP490" s="14" t="b">
        <f t="shared" ca="1" si="972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727"/>
        <v/>
      </c>
      <c r="DE490" s="14" t="str">
        <f t="shared" ca="1" si="9728"/>
        <v/>
      </c>
      <c r="DF490" s="14" t="str">
        <f t="shared" ca="1" si="9729"/>
        <v/>
      </c>
      <c r="DG490" s="14" t="str">
        <f t="shared" ca="1" si="9730"/>
        <v/>
      </c>
      <c r="DH490" s="14" t="str">
        <f t="shared" ca="1" si="9731"/>
        <v/>
      </c>
      <c r="DI490" s="14" t="str">
        <f t="shared" ca="1" si="9732"/>
        <v/>
      </c>
      <c r="DJ490" s="14" t="str">
        <f t="shared" ca="1" si="9733"/>
        <v/>
      </c>
      <c r="DK490" s="14" t="str">
        <f t="shared" ca="1" si="9734"/>
        <v/>
      </c>
      <c r="DL490" s="14" t="str">
        <f t="shared" ca="1" si="9735"/>
        <v/>
      </c>
      <c r="DM490" s="14" t="str">
        <f t="shared" ca="1" si="973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737"/>
        <v/>
      </c>
      <c r="DP490" s="14" t="str">
        <f t="shared" ca="1" si="9738"/>
        <v/>
      </c>
      <c r="DQ490" s="14" t="str">
        <f t="shared" ca="1" si="9739"/>
        <v/>
      </c>
      <c r="DR490" s="14" t="str">
        <f t="shared" ca="1" si="9740"/>
        <v/>
      </c>
      <c r="DS490" s="14" t="str">
        <f t="shared" ca="1" si="9741"/>
        <v/>
      </c>
      <c r="DZ490" s="14" t="b">
        <f t="shared" ca="1" si="9742"/>
        <v>0</v>
      </c>
      <c r="EA490" s="14" t="str">
        <f t="shared" ca="1" si="9743"/>
        <v>Other Thoracic trauma in the last 5 years (q_117b)</v>
      </c>
      <c r="EB490" s="14" t="str">
        <f t="shared" ca="1" si="9744"/>
        <v xml:space="preserve">Values must be numeric. </v>
      </c>
      <c r="EC490" s="14" t="str">
        <f t="shared" ca="1" si="9745"/>
        <v xml:space="preserve">Other Thoracic trauma in the last 5 years (q_117b): Values must be numeric. </v>
      </c>
      <c r="ED490" s="14" t="str">
        <f t="shared" ca="1" si="9746"/>
        <v/>
      </c>
      <c r="EE490" s="14" t="str">
        <f t="shared" ca="1" si="9747"/>
        <v>Values must be numeric</v>
      </c>
      <c r="EF490" s="14" t="str">
        <f t="shared" ca="1" si="9748"/>
        <v/>
      </c>
      <c r="EG490" s="14" t="str">
        <f t="shared" ca="1" si="9749"/>
        <v/>
      </c>
      <c r="EM490" s="14" t="b">
        <f t="shared" ca="1" si="9750"/>
        <v>1</v>
      </c>
      <c r="EN490" s="14">
        <f t="shared" ca="1" si="9751"/>
        <v>464</v>
      </c>
      <c r="EO490" s="14" t="str">
        <f t="shared" ca="1" si="9752"/>
        <v>q_117b</v>
      </c>
      <c r="EP490" s="14" t="str">
        <f t="shared" ca="1" si="9753"/>
        <v xml:space="preserve">Other Thoracic trauma in the last 5 years (q_117b): Values must be numeric. </v>
      </c>
      <c r="EQ490" s="14" t="str">
        <f t="shared" ca="1" si="9754"/>
        <v/>
      </c>
    </row>
    <row r="491" spans="2:147" s="14" customFormat="1">
      <c r="B491" s="14" t="str">
        <f t="shared" ca="1" si="9684"/>
        <v/>
      </c>
      <c r="C491" s="14">
        <f t="shared" ca="1" si="9685"/>
        <v>465</v>
      </c>
      <c r="D491" s="14">
        <f t="shared" si="9686"/>
        <v>489</v>
      </c>
      <c r="E491" s="14" t="str">
        <f t="shared" ca="1" si="9687"/>
        <v>D</v>
      </c>
      <c r="F491" s="14" t="str">
        <f t="shared" ca="1" si="9688"/>
        <v>q_117c</v>
      </c>
      <c r="G491" s="14" t="str">
        <f t="shared" ca="1" si="9689"/>
        <v>Other Lumbo-sacral trauma in the last 5 years</v>
      </c>
      <c r="H491" s="14" t="b">
        <f t="shared" ca="1" si="9690"/>
        <v>1</v>
      </c>
      <c r="I491" s="14" t="str">
        <f ca="1">IF($H491,ADDRESS(3,(D491+1)*2-1,4,,"["&amp;wew!$G$7&amp;"]"&amp;_sheetname_labels)&amp;":"&amp;ADDRESS(2+ster!$B$20,(D491+1)*2-1,4),"")</f>
        <v>[DBTemplate.xlsm]labels!AKQ3:AKQ725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[DBTemplate.xlsm]labels!AKQ3:AKQ4</v>
      </c>
      <c r="L491" s="14" t="str">
        <f ca="1">IF($H491,IF($J491&gt;0,ADDRESS(3,(D491+1)*2,4,,"["&amp;wew!$G$7&amp;"]"&amp;_sheetname_labels)&amp;":"&amp;ADDRESS(2+J491,(D491+1)*2,4),""),"")</f>
        <v>[DBTemplate.xlsm]labels!AKR3:AKR4</v>
      </c>
      <c r="M491" s="14">
        <f t="shared" ca="1" si="9691"/>
        <v>0</v>
      </c>
      <c r="N491" s="14">
        <f t="shared" ca="1" si="9692"/>
        <v>2</v>
      </c>
      <c r="O491" s="14" t="str">
        <f t="shared" ca="1" si="9693"/>
        <v>q_117c</v>
      </c>
      <c r="P491" s="14" t="str">
        <f t="shared" ca="1" si="9694"/>
        <v>Other Lumbo-sacral trauma in the last 5 years</v>
      </c>
      <c r="Q491" s="14" t="str">
        <f ca="1">IF($BP491,ADDRESS(3,D491+1,4,,"["&amp;wew!$G$7&amp;"]"&amp;_sheetname_dataframe)&amp;":"&amp;ADDRESS(2+ster!$C$14,D491+1,4),"")</f>
        <v>[DBTemplate.xlsm]data_frame!RV3:RV3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695"/>
        <v>0</v>
      </c>
      <c r="AA491" s="12">
        <f t="shared" ca="1" si="9696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697"/>
        <v>1</v>
      </c>
      <c r="AE491" s="17" t="b">
        <f t="shared" ca="1" si="9698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699"/>
        <v/>
      </c>
      <c r="AH491" s="17" t="b">
        <f t="shared" ca="1" si="9700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701"/>
        <v/>
      </c>
      <c r="AK491" s="17" t="b">
        <f t="shared" ca="1" si="9702"/>
        <v>0</v>
      </c>
      <c r="AL491" s="17" t="b">
        <f t="shared" ca="1" si="9703"/>
        <v>0</v>
      </c>
      <c r="AM491" s="17" t="b">
        <f t="shared" ca="1" si="9704"/>
        <v>0</v>
      </c>
      <c r="AN491" s="17">
        <f t="shared" ca="1" si="9705"/>
        <v>0</v>
      </c>
      <c r="AO491" s="24" t="str">
        <f t="shared" ca="1" si="9706"/>
        <v/>
      </c>
      <c r="AP491" s="24" t="str">
        <f t="shared" ca="1" si="9707"/>
        <v/>
      </c>
      <c r="AQ491" s="17" t="b">
        <f t="shared" ca="1" si="9609"/>
        <v>0</v>
      </c>
      <c r="AR491" s="17" t="b">
        <f t="shared" ca="1" si="9708"/>
        <v>0</v>
      </c>
      <c r="AS491" s="17" t="b">
        <f t="shared" ca="1" si="9709"/>
        <v>0</v>
      </c>
      <c r="AT491" s="17" t="b">
        <f t="shared" ca="1" si="9710"/>
        <v>0</v>
      </c>
      <c r="AU491" s="17" t="b">
        <f t="shared" ca="1" si="9711"/>
        <v>1</v>
      </c>
      <c r="AV491" s="17" t="b">
        <f t="shared" ca="1" si="9712"/>
        <v>0</v>
      </c>
      <c r="AW491" s="17" t="b">
        <f t="shared" ca="1" si="9713"/>
        <v>1</v>
      </c>
      <c r="AX491" s="14" t="b">
        <f t="array" aca="1" ref="AX491" ca="1">IF(H491,N491&gt;0,"")</f>
        <v>1</v>
      </c>
      <c r="AY491" s="17" t="str">
        <f t="shared" ca="1" si="9714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715"/>
        <v>1</v>
      </c>
      <c r="BB491" s="17" t="b">
        <v>0</v>
      </c>
      <c r="BC491" s="17" t="b">
        <f t="shared" ca="1" si="9716"/>
        <v>1</v>
      </c>
      <c r="BD491" s="17" t="b">
        <f t="shared" ca="1" si="9717"/>
        <v>0</v>
      </c>
      <c r="BE491" s="17" t="str">
        <f t="shared" ca="1" si="9610"/>
        <v/>
      </c>
      <c r="BF491" s="17" t="b">
        <f t="shared" ca="1" si="9611"/>
        <v>0</v>
      </c>
      <c r="BG491" s="17" t="b">
        <f t="shared" ca="1" si="9718"/>
        <v>0</v>
      </c>
      <c r="BH491" s="17" t="b">
        <f t="shared" ca="1" si="9719"/>
        <v>1</v>
      </c>
      <c r="BI491" s="17">
        <f t="shared" ca="1" si="9720"/>
        <v>2</v>
      </c>
      <c r="BJ491" s="17" t="b">
        <f t="shared" ca="1" si="9721"/>
        <v>0</v>
      </c>
      <c r="BK491" s="17" t="str">
        <f t="shared" ca="1" si="9612"/>
        <v/>
      </c>
      <c r="BL491" s="17" t="str">
        <f t="shared" ca="1" si="9722"/>
        <v/>
      </c>
      <c r="BM491" s="17" t="str">
        <f t="shared" ca="1" si="9723"/>
        <v>F</v>
      </c>
      <c r="BN491" s="17" t="str">
        <f t="shared" ca="1" si="9724"/>
        <v>F</v>
      </c>
      <c r="BO491" s="17" t="str">
        <f t="shared" ca="1" si="9725"/>
        <v>N</v>
      </c>
      <c r="BP491" s="14" t="b">
        <f t="shared" ca="1" si="972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727"/>
        <v/>
      </c>
      <c r="DE491" s="14" t="str">
        <f t="shared" ca="1" si="9728"/>
        <v/>
      </c>
      <c r="DF491" s="14" t="str">
        <f t="shared" ca="1" si="9729"/>
        <v/>
      </c>
      <c r="DG491" s="14" t="str">
        <f t="shared" ca="1" si="9730"/>
        <v/>
      </c>
      <c r="DH491" s="14" t="str">
        <f t="shared" ca="1" si="9731"/>
        <v/>
      </c>
      <c r="DI491" s="14" t="str">
        <f t="shared" ca="1" si="9732"/>
        <v/>
      </c>
      <c r="DJ491" s="14" t="str">
        <f t="shared" ca="1" si="9733"/>
        <v/>
      </c>
      <c r="DK491" s="14" t="str">
        <f t="shared" ca="1" si="9734"/>
        <v/>
      </c>
      <c r="DL491" s="14" t="str">
        <f t="shared" ca="1" si="9735"/>
        <v/>
      </c>
      <c r="DM491" s="14" t="str">
        <f t="shared" ca="1" si="973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737"/>
        <v/>
      </c>
      <c r="DP491" s="14" t="str">
        <f t="shared" ca="1" si="9738"/>
        <v/>
      </c>
      <c r="DQ491" s="14" t="str">
        <f t="shared" ca="1" si="9739"/>
        <v/>
      </c>
      <c r="DR491" s="14" t="str">
        <f t="shared" ca="1" si="9740"/>
        <v/>
      </c>
      <c r="DS491" s="14" t="str">
        <f t="shared" ca="1" si="9741"/>
        <v/>
      </c>
      <c r="DZ491" s="14" t="b">
        <f t="shared" ca="1" si="9742"/>
        <v>0</v>
      </c>
      <c r="EA491" s="14" t="str">
        <f t="shared" ca="1" si="9743"/>
        <v>Other Lumbo-sacral trauma in the last 5 years (q_117c)</v>
      </c>
      <c r="EB491" s="14" t="str">
        <f t="shared" ca="1" si="9744"/>
        <v xml:space="preserve">Values must be numeric. </v>
      </c>
      <c r="EC491" s="14" t="str">
        <f t="shared" ca="1" si="9745"/>
        <v xml:space="preserve">Other Lumbo-sacral trauma in the last 5 years (q_117c): Values must be numeric. </v>
      </c>
      <c r="ED491" s="14" t="str">
        <f t="shared" ca="1" si="9746"/>
        <v/>
      </c>
      <c r="EE491" s="14" t="str">
        <f t="shared" ca="1" si="9747"/>
        <v>Values must be numeric</v>
      </c>
      <c r="EF491" s="14" t="str">
        <f t="shared" ca="1" si="9748"/>
        <v/>
      </c>
      <c r="EG491" s="14" t="str">
        <f t="shared" ca="1" si="9749"/>
        <v/>
      </c>
      <c r="EM491" s="14" t="b">
        <f t="shared" ca="1" si="9750"/>
        <v>1</v>
      </c>
      <c r="EN491" s="14">
        <f t="shared" ca="1" si="9751"/>
        <v>465</v>
      </c>
      <c r="EO491" s="14" t="str">
        <f t="shared" ca="1" si="9752"/>
        <v>q_117c</v>
      </c>
      <c r="EP491" s="14" t="str">
        <f t="shared" ca="1" si="9753"/>
        <v xml:space="preserve">Other Lumbo-sacral trauma in the last 5 years (q_117c): Values must be numeric. </v>
      </c>
      <c r="EQ491" s="14" t="str">
        <f t="shared" ca="1" si="9754"/>
        <v/>
      </c>
    </row>
    <row r="492" spans="2:147" s="14" customFormat="1">
      <c r="B492" s="14" t="str">
        <f t="shared" ca="1" si="9684"/>
        <v/>
      </c>
      <c r="C492" s="14">
        <f t="shared" ca="1" si="9685"/>
        <v>466</v>
      </c>
      <c r="D492" s="14">
        <f t="shared" si="9686"/>
        <v>490</v>
      </c>
      <c r="E492" s="14" t="str">
        <f t="shared" ca="1" si="9687"/>
        <v>D</v>
      </c>
      <c r="F492" s="14" t="str">
        <f t="shared" ca="1" si="9688"/>
        <v>q_118a</v>
      </c>
      <c r="G492" s="14" t="str">
        <f t="shared" ca="1" si="9689"/>
        <v>Other Cervical trauma &gt; 5 years</v>
      </c>
      <c r="H492" s="14" t="b">
        <f t="shared" ca="1" si="9690"/>
        <v>1</v>
      </c>
      <c r="I492" s="14" t="str">
        <f ca="1">IF($H492,ADDRESS(3,(D492+1)*2-1,4,,"["&amp;wew!$G$7&amp;"]"&amp;_sheetname_labels)&amp;":"&amp;ADDRESS(2+ster!$B$20,(D492+1)*2-1,4),"")</f>
        <v>[DBTemplate.xlsm]labels!AKS3:AKS725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[DBTemplate.xlsm]labels!AKS3:AKS4</v>
      </c>
      <c r="L492" s="14" t="str">
        <f ca="1">IF($H492,IF($J492&gt;0,ADDRESS(3,(D492+1)*2,4,,"["&amp;wew!$G$7&amp;"]"&amp;_sheetname_labels)&amp;":"&amp;ADDRESS(2+J492,(D492+1)*2,4),""),"")</f>
        <v>[DBTemplate.xlsm]labels!AKT3:AKT4</v>
      </c>
      <c r="M492" s="14">
        <f t="shared" ca="1" si="9691"/>
        <v>0</v>
      </c>
      <c r="N492" s="14">
        <f t="shared" ca="1" si="9692"/>
        <v>2</v>
      </c>
      <c r="O492" s="14" t="str">
        <f t="shared" ca="1" si="9693"/>
        <v>q_118a</v>
      </c>
      <c r="P492" s="14" t="str">
        <f t="shared" ca="1" si="9694"/>
        <v>Other Cervical trauma &gt; 5 years</v>
      </c>
      <c r="Q492" s="14" t="str">
        <f ca="1">IF($BP492,ADDRESS(3,D492+1,4,,"["&amp;wew!$G$7&amp;"]"&amp;_sheetname_dataframe)&amp;":"&amp;ADDRESS(2+ster!$C$14,D492+1,4),"")</f>
        <v>[DBTemplate.xlsm]data_frame!RW3:RW3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695"/>
        <v>0</v>
      </c>
      <c r="AA492" s="12">
        <f t="shared" ca="1" si="9696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697"/>
        <v>1</v>
      </c>
      <c r="AE492" s="17" t="b">
        <f t="shared" ca="1" si="9698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699"/>
        <v/>
      </c>
      <c r="AH492" s="17" t="b">
        <f t="shared" ca="1" si="9700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701"/>
        <v/>
      </c>
      <c r="AK492" s="17" t="b">
        <f t="shared" ca="1" si="9702"/>
        <v>0</v>
      </c>
      <c r="AL492" s="17" t="b">
        <f t="shared" ca="1" si="9703"/>
        <v>0</v>
      </c>
      <c r="AM492" s="17" t="b">
        <f t="shared" ca="1" si="9704"/>
        <v>0</v>
      </c>
      <c r="AN492" s="17">
        <f t="shared" ca="1" si="9705"/>
        <v>0</v>
      </c>
      <c r="AO492" s="24" t="str">
        <f t="shared" ca="1" si="9706"/>
        <v/>
      </c>
      <c r="AP492" s="24" t="str">
        <f t="shared" ca="1" si="9707"/>
        <v/>
      </c>
      <c r="AQ492" s="17" t="b">
        <f t="shared" ca="1" si="9609"/>
        <v>0</v>
      </c>
      <c r="AR492" s="17" t="b">
        <f t="shared" ca="1" si="9708"/>
        <v>0</v>
      </c>
      <c r="AS492" s="17" t="b">
        <f t="shared" ca="1" si="9709"/>
        <v>0</v>
      </c>
      <c r="AT492" s="17" t="b">
        <f t="shared" ca="1" si="9710"/>
        <v>0</v>
      </c>
      <c r="AU492" s="17" t="b">
        <f t="shared" ca="1" si="9711"/>
        <v>1</v>
      </c>
      <c r="AV492" s="17" t="b">
        <f t="shared" ca="1" si="9712"/>
        <v>0</v>
      </c>
      <c r="AW492" s="17" t="b">
        <f t="shared" ca="1" si="9713"/>
        <v>1</v>
      </c>
      <c r="AX492" s="14" t="b">
        <f t="array" aca="1" ref="AX492" ca="1">IF(H492,N492&gt;0,"")</f>
        <v>1</v>
      </c>
      <c r="AY492" s="17" t="str">
        <f t="shared" ca="1" si="9714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715"/>
        <v>1</v>
      </c>
      <c r="BB492" s="17" t="b">
        <v>0</v>
      </c>
      <c r="BC492" s="17" t="b">
        <f t="shared" ca="1" si="9716"/>
        <v>1</v>
      </c>
      <c r="BD492" s="17" t="b">
        <f t="shared" ca="1" si="9717"/>
        <v>0</v>
      </c>
      <c r="BE492" s="17" t="str">
        <f t="shared" ca="1" si="9610"/>
        <v/>
      </c>
      <c r="BF492" s="17" t="b">
        <f t="shared" ca="1" si="9611"/>
        <v>0</v>
      </c>
      <c r="BG492" s="17" t="b">
        <f t="shared" ca="1" si="9718"/>
        <v>0</v>
      </c>
      <c r="BH492" s="17" t="b">
        <f t="shared" ca="1" si="9719"/>
        <v>1</v>
      </c>
      <c r="BI492" s="17">
        <f t="shared" ca="1" si="9720"/>
        <v>2</v>
      </c>
      <c r="BJ492" s="17" t="b">
        <f t="shared" ca="1" si="9721"/>
        <v>0</v>
      </c>
      <c r="BK492" s="17" t="str">
        <f t="shared" ca="1" si="9612"/>
        <v/>
      </c>
      <c r="BL492" s="17" t="str">
        <f t="shared" ca="1" si="9722"/>
        <v/>
      </c>
      <c r="BM492" s="17" t="str">
        <f t="shared" ca="1" si="9723"/>
        <v>F</v>
      </c>
      <c r="BN492" s="17" t="str">
        <f t="shared" ca="1" si="9724"/>
        <v>F</v>
      </c>
      <c r="BO492" s="17" t="str">
        <f t="shared" ca="1" si="9725"/>
        <v>N</v>
      </c>
      <c r="BP492" s="14" t="b">
        <f t="shared" ca="1" si="972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727"/>
        <v/>
      </c>
      <c r="DE492" s="14" t="str">
        <f t="shared" ca="1" si="9728"/>
        <v/>
      </c>
      <c r="DF492" s="14" t="str">
        <f t="shared" ca="1" si="9729"/>
        <v/>
      </c>
      <c r="DG492" s="14" t="str">
        <f t="shared" ca="1" si="9730"/>
        <v/>
      </c>
      <c r="DH492" s="14" t="str">
        <f t="shared" ca="1" si="9731"/>
        <v/>
      </c>
      <c r="DI492" s="14" t="str">
        <f t="shared" ca="1" si="9732"/>
        <v/>
      </c>
      <c r="DJ492" s="14" t="str">
        <f t="shared" ca="1" si="9733"/>
        <v/>
      </c>
      <c r="DK492" s="14" t="str">
        <f t="shared" ca="1" si="9734"/>
        <v/>
      </c>
      <c r="DL492" s="14" t="str">
        <f t="shared" ca="1" si="9735"/>
        <v/>
      </c>
      <c r="DM492" s="14" t="str">
        <f t="shared" ca="1" si="973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737"/>
        <v/>
      </c>
      <c r="DP492" s="14" t="str">
        <f t="shared" ca="1" si="9738"/>
        <v/>
      </c>
      <c r="DQ492" s="14" t="str">
        <f t="shared" ca="1" si="9739"/>
        <v/>
      </c>
      <c r="DR492" s="14" t="str">
        <f t="shared" ca="1" si="9740"/>
        <v/>
      </c>
      <c r="DS492" s="14" t="str">
        <f t="shared" ca="1" si="9741"/>
        <v/>
      </c>
      <c r="DZ492" s="14" t="b">
        <f t="shared" ca="1" si="9742"/>
        <v>0</v>
      </c>
      <c r="EA492" s="14" t="str">
        <f t="shared" ca="1" si="9743"/>
        <v>Other Cervical trauma &gt; 5 years (q_118a)</v>
      </c>
      <c r="EB492" s="14" t="str">
        <f t="shared" ca="1" si="9744"/>
        <v xml:space="preserve">Values must be numeric. </v>
      </c>
      <c r="EC492" s="14" t="str">
        <f t="shared" ca="1" si="9745"/>
        <v xml:space="preserve">Other Cervical trauma &gt; 5 years (q_118a): Values must be numeric. </v>
      </c>
      <c r="ED492" s="14" t="str">
        <f t="shared" ca="1" si="9746"/>
        <v/>
      </c>
      <c r="EE492" s="14" t="str">
        <f t="shared" ca="1" si="9747"/>
        <v>Values must be numeric</v>
      </c>
      <c r="EF492" s="14" t="str">
        <f t="shared" ca="1" si="9748"/>
        <v/>
      </c>
      <c r="EG492" s="14" t="str">
        <f t="shared" ca="1" si="9749"/>
        <v/>
      </c>
      <c r="EM492" s="14" t="b">
        <f t="shared" ca="1" si="9750"/>
        <v>1</v>
      </c>
      <c r="EN492" s="14">
        <f t="shared" ca="1" si="9751"/>
        <v>466</v>
      </c>
      <c r="EO492" s="14" t="str">
        <f t="shared" ca="1" si="9752"/>
        <v>q_118a</v>
      </c>
      <c r="EP492" s="14" t="str">
        <f t="shared" ca="1" si="9753"/>
        <v xml:space="preserve">Other Cervical trauma &gt; 5 years (q_118a): Values must be numeric. </v>
      </c>
      <c r="EQ492" s="14" t="str">
        <f t="shared" ca="1" si="9754"/>
        <v/>
      </c>
    </row>
    <row r="493" spans="2:147" s="14" customFormat="1">
      <c r="B493" s="14" t="str">
        <f t="shared" ca="1" si="9684"/>
        <v/>
      </c>
      <c r="C493" s="14">
        <f t="shared" ca="1" si="9685"/>
        <v>467</v>
      </c>
      <c r="D493" s="14">
        <f t="shared" si="9686"/>
        <v>491</v>
      </c>
      <c r="E493" s="14" t="str">
        <f t="shared" ca="1" si="9687"/>
        <v>D</v>
      </c>
      <c r="F493" s="14" t="str">
        <f t="shared" ca="1" si="9688"/>
        <v>q_118b</v>
      </c>
      <c r="G493" s="14" t="str">
        <f t="shared" ca="1" si="9689"/>
        <v>Other Thoracic trauma &gt; 5 years</v>
      </c>
      <c r="H493" s="14" t="b">
        <f t="shared" ca="1" si="9690"/>
        <v>1</v>
      </c>
      <c r="I493" s="14" t="str">
        <f ca="1">IF($H493,ADDRESS(3,(D493+1)*2-1,4,,"["&amp;wew!$G$7&amp;"]"&amp;_sheetname_labels)&amp;":"&amp;ADDRESS(2+ster!$B$20,(D493+1)*2-1,4),"")</f>
        <v>[DBTemplate.xlsm]labels!AKU3:AKU725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[DBTemplate.xlsm]labels!AKU3:AKU4</v>
      </c>
      <c r="L493" s="14" t="str">
        <f ca="1">IF($H493,IF($J493&gt;0,ADDRESS(3,(D493+1)*2,4,,"["&amp;wew!$G$7&amp;"]"&amp;_sheetname_labels)&amp;":"&amp;ADDRESS(2+J493,(D493+1)*2,4),""),"")</f>
        <v>[DBTemplate.xlsm]labels!AKV3:AKV4</v>
      </c>
      <c r="M493" s="14">
        <f t="shared" ca="1" si="9691"/>
        <v>0</v>
      </c>
      <c r="N493" s="14">
        <f t="shared" ca="1" si="9692"/>
        <v>2</v>
      </c>
      <c r="O493" s="14" t="str">
        <f t="shared" ca="1" si="9693"/>
        <v>q_118b</v>
      </c>
      <c r="P493" s="14" t="str">
        <f t="shared" ca="1" si="9694"/>
        <v>Other Thoracic trauma &gt; 5 years</v>
      </c>
      <c r="Q493" s="14" t="str">
        <f ca="1">IF($BP493,ADDRESS(3,D493+1,4,,"["&amp;wew!$G$7&amp;"]"&amp;_sheetname_dataframe)&amp;":"&amp;ADDRESS(2+ster!$C$14,D493+1,4),"")</f>
        <v>[DBTemplate.xlsm]data_frame!RX3:RX3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695"/>
        <v>0</v>
      </c>
      <c r="AA493" s="12">
        <f t="shared" ca="1" si="9696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697"/>
        <v>1</v>
      </c>
      <c r="AE493" s="17" t="b">
        <f t="shared" ca="1" si="9698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699"/>
        <v/>
      </c>
      <c r="AH493" s="17" t="b">
        <f t="shared" ca="1" si="9700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701"/>
        <v/>
      </c>
      <c r="AK493" s="17" t="b">
        <f t="shared" ca="1" si="9702"/>
        <v>0</v>
      </c>
      <c r="AL493" s="17" t="b">
        <f t="shared" ca="1" si="9703"/>
        <v>0</v>
      </c>
      <c r="AM493" s="17" t="b">
        <f t="shared" ca="1" si="9704"/>
        <v>0</v>
      </c>
      <c r="AN493" s="17">
        <f t="shared" ca="1" si="9705"/>
        <v>0</v>
      </c>
      <c r="AO493" s="24" t="str">
        <f t="shared" ca="1" si="9706"/>
        <v/>
      </c>
      <c r="AP493" s="24" t="str">
        <f t="shared" ca="1" si="9707"/>
        <v/>
      </c>
      <c r="AQ493" s="17" t="b">
        <f t="shared" ca="1" si="9609"/>
        <v>0</v>
      </c>
      <c r="AR493" s="17" t="b">
        <f t="shared" ca="1" si="9708"/>
        <v>0</v>
      </c>
      <c r="AS493" s="17" t="b">
        <f t="shared" ca="1" si="9709"/>
        <v>0</v>
      </c>
      <c r="AT493" s="17" t="b">
        <f t="shared" ca="1" si="9710"/>
        <v>0</v>
      </c>
      <c r="AU493" s="17" t="b">
        <f t="shared" ca="1" si="9711"/>
        <v>1</v>
      </c>
      <c r="AV493" s="17" t="b">
        <f t="shared" ca="1" si="9712"/>
        <v>0</v>
      </c>
      <c r="AW493" s="17" t="b">
        <f t="shared" ca="1" si="9713"/>
        <v>1</v>
      </c>
      <c r="AX493" s="14" t="b">
        <f t="array" aca="1" ref="AX493" ca="1">IF(H493,N493&gt;0,"")</f>
        <v>1</v>
      </c>
      <c r="AY493" s="17" t="str">
        <f t="shared" ca="1" si="9714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715"/>
        <v>1</v>
      </c>
      <c r="BB493" s="17" t="b">
        <v>0</v>
      </c>
      <c r="BC493" s="17" t="b">
        <f t="shared" ca="1" si="9716"/>
        <v>1</v>
      </c>
      <c r="BD493" s="17" t="b">
        <f t="shared" ca="1" si="9717"/>
        <v>0</v>
      </c>
      <c r="BE493" s="17" t="str">
        <f t="shared" ca="1" si="9610"/>
        <v/>
      </c>
      <c r="BF493" s="17" t="b">
        <f t="shared" ca="1" si="9611"/>
        <v>0</v>
      </c>
      <c r="BG493" s="17" t="b">
        <f t="shared" ca="1" si="9718"/>
        <v>0</v>
      </c>
      <c r="BH493" s="17" t="b">
        <f t="shared" ca="1" si="9719"/>
        <v>1</v>
      </c>
      <c r="BI493" s="17">
        <f t="shared" ca="1" si="9720"/>
        <v>2</v>
      </c>
      <c r="BJ493" s="17" t="b">
        <f t="shared" ca="1" si="9721"/>
        <v>0</v>
      </c>
      <c r="BK493" s="17" t="str">
        <f t="shared" ca="1" si="9612"/>
        <v/>
      </c>
      <c r="BL493" s="17" t="str">
        <f t="shared" ca="1" si="9722"/>
        <v/>
      </c>
      <c r="BM493" s="17" t="str">
        <f t="shared" ca="1" si="9723"/>
        <v>F</v>
      </c>
      <c r="BN493" s="17" t="str">
        <f t="shared" ca="1" si="9724"/>
        <v>F</v>
      </c>
      <c r="BO493" s="17" t="str">
        <f t="shared" ca="1" si="9725"/>
        <v>N</v>
      </c>
      <c r="BP493" s="14" t="b">
        <f t="shared" ca="1" si="972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727"/>
        <v/>
      </c>
      <c r="DE493" s="14" t="str">
        <f t="shared" ca="1" si="9728"/>
        <v/>
      </c>
      <c r="DF493" s="14" t="str">
        <f t="shared" ca="1" si="9729"/>
        <v/>
      </c>
      <c r="DG493" s="14" t="str">
        <f t="shared" ca="1" si="9730"/>
        <v/>
      </c>
      <c r="DH493" s="14" t="str">
        <f t="shared" ca="1" si="9731"/>
        <v/>
      </c>
      <c r="DI493" s="14" t="str">
        <f t="shared" ca="1" si="9732"/>
        <v/>
      </c>
      <c r="DJ493" s="14" t="str">
        <f t="shared" ca="1" si="9733"/>
        <v/>
      </c>
      <c r="DK493" s="14" t="str">
        <f t="shared" ca="1" si="9734"/>
        <v/>
      </c>
      <c r="DL493" s="14" t="str">
        <f t="shared" ca="1" si="9735"/>
        <v/>
      </c>
      <c r="DM493" s="14" t="str">
        <f t="shared" ca="1" si="973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737"/>
        <v/>
      </c>
      <c r="DP493" s="14" t="str">
        <f t="shared" ca="1" si="9738"/>
        <v/>
      </c>
      <c r="DQ493" s="14" t="str">
        <f t="shared" ca="1" si="9739"/>
        <v/>
      </c>
      <c r="DR493" s="14" t="str">
        <f t="shared" ca="1" si="9740"/>
        <v/>
      </c>
      <c r="DS493" s="14" t="str">
        <f t="shared" ca="1" si="9741"/>
        <v/>
      </c>
      <c r="DZ493" s="14" t="b">
        <f t="shared" ca="1" si="9742"/>
        <v>0</v>
      </c>
      <c r="EA493" s="14" t="str">
        <f t="shared" ca="1" si="9743"/>
        <v>Other Thoracic trauma &gt; 5 years (q_118b)</v>
      </c>
      <c r="EB493" s="14" t="str">
        <f t="shared" ca="1" si="9744"/>
        <v xml:space="preserve">Values must be numeric. </v>
      </c>
      <c r="EC493" s="14" t="str">
        <f t="shared" ca="1" si="9745"/>
        <v xml:space="preserve">Other Thoracic trauma &gt; 5 years (q_118b): Values must be numeric. </v>
      </c>
      <c r="ED493" s="14" t="str">
        <f t="shared" ca="1" si="9746"/>
        <v/>
      </c>
      <c r="EE493" s="14" t="str">
        <f t="shared" ca="1" si="9747"/>
        <v>Values must be numeric</v>
      </c>
      <c r="EF493" s="14" t="str">
        <f t="shared" ca="1" si="9748"/>
        <v/>
      </c>
      <c r="EG493" s="14" t="str">
        <f t="shared" ca="1" si="9749"/>
        <v/>
      </c>
      <c r="EM493" s="14" t="b">
        <f t="shared" ca="1" si="9750"/>
        <v>1</v>
      </c>
      <c r="EN493" s="14">
        <f t="shared" ca="1" si="9751"/>
        <v>467</v>
      </c>
      <c r="EO493" s="14" t="str">
        <f t="shared" ca="1" si="9752"/>
        <v>q_118b</v>
      </c>
      <c r="EP493" s="14" t="str">
        <f t="shared" ca="1" si="9753"/>
        <v xml:space="preserve">Other Thoracic trauma &gt; 5 years (q_118b): Values must be numeric. </v>
      </c>
      <c r="EQ493" s="14" t="str">
        <f t="shared" ca="1" si="9754"/>
        <v/>
      </c>
    </row>
    <row r="494" spans="2:147" s="14" customFormat="1">
      <c r="B494" s="14" t="str">
        <f t="shared" ca="1" si="9684"/>
        <v/>
      </c>
      <c r="C494" s="14">
        <f t="shared" ca="1" si="9685"/>
        <v>468</v>
      </c>
      <c r="D494" s="14">
        <f t="shared" si="9686"/>
        <v>492</v>
      </c>
      <c r="E494" s="14" t="str">
        <f t="shared" ca="1" si="9687"/>
        <v>D</v>
      </c>
      <c r="F494" s="14" t="str">
        <f t="shared" ca="1" si="9688"/>
        <v>q_118c</v>
      </c>
      <c r="G494" s="14" t="str">
        <f t="shared" ca="1" si="9689"/>
        <v>Other Lumbo-sacral trauma &gt; 5 years</v>
      </c>
      <c r="H494" s="14" t="b">
        <f t="shared" ca="1" si="9690"/>
        <v>1</v>
      </c>
      <c r="I494" s="14" t="str">
        <f ca="1">IF($H494,ADDRESS(3,(D494+1)*2-1,4,,"["&amp;wew!$G$7&amp;"]"&amp;_sheetname_labels)&amp;":"&amp;ADDRESS(2+ster!$B$20,(D494+1)*2-1,4),"")</f>
        <v>[DBTemplate.xlsm]labels!AKW3:AKW725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[DBTemplate.xlsm]labels!AKW3:AKW4</v>
      </c>
      <c r="L494" s="14" t="str">
        <f ca="1">IF($H494,IF($J494&gt;0,ADDRESS(3,(D494+1)*2,4,,"["&amp;wew!$G$7&amp;"]"&amp;_sheetname_labels)&amp;":"&amp;ADDRESS(2+J494,(D494+1)*2,4),""),"")</f>
        <v>[DBTemplate.xlsm]labels!AKX3:AKX4</v>
      </c>
      <c r="M494" s="14">
        <f t="shared" ca="1" si="9691"/>
        <v>0</v>
      </c>
      <c r="N494" s="14">
        <f t="shared" ca="1" si="9692"/>
        <v>2</v>
      </c>
      <c r="O494" s="14" t="str">
        <f t="shared" ca="1" si="9693"/>
        <v>q_118c</v>
      </c>
      <c r="P494" s="14" t="str">
        <f t="shared" ca="1" si="9694"/>
        <v>Other Lumbo-sacral trauma &gt; 5 years</v>
      </c>
      <c r="Q494" s="14" t="str">
        <f ca="1">IF($BP494,ADDRESS(3,D494+1,4,,"["&amp;wew!$G$7&amp;"]"&amp;_sheetname_dataframe)&amp;":"&amp;ADDRESS(2+ster!$C$14,D494+1,4),"")</f>
        <v>[DBTemplate.xlsm]data_frame!RY3:RY3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695"/>
        <v>0</v>
      </c>
      <c r="AA494" s="12">
        <f t="shared" ca="1" si="9696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697"/>
        <v>1</v>
      </c>
      <c r="AE494" s="17" t="b">
        <f t="shared" ca="1" si="9698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699"/>
        <v/>
      </c>
      <c r="AH494" s="17" t="b">
        <f t="shared" ca="1" si="9700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701"/>
        <v/>
      </c>
      <c r="AK494" s="17" t="b">
        <f t="shared" ca="1" si="9702"/>
        <v>0</v>
      </c>
      <c r="AL494" s="17" t="b">
        <f t="shared" ca="1" si="9703"/>
        <v>0</v>
      </c>
      <c r="AM494" s="17" t="b">
        <f t="shared" ca="1" si="9704"/>
        <v>0</v>
      </c>
      <c r="AN494" s="17">
        <f t="shared" ca="1" si="9705"/>
        <v>0</v>
      </c>
      <c r="AO494" s="24" t="str">
        <f t="shared" ca="1" si="9706"/>
        <v/>
      </c>
      <c r="AP494" s="24" t="str">
        <f t="shared" ca="1" si="9707"/>
        <v/>
      </c>
      <c r="AQ494" s="17" t="b">
        <f t="shared" ca="1" si="9609"/>
        <v>0</v>
      </c>
      <c r="AR494" s="17" t="b">
        <f t="shared" ca="1" si="9708"/>
        <v>0</v>
      </c>
      <c r="AS494" s="17" t="b">
        <f t="shared" ca="1" si="9709"/>
        <v>0</v>
      </c>
      <c r="AT494" s="17" t="b">
        <f t="shared" ca="1" si="9710"/>
        <v>0</v>
      </c>
      <c r="AU494" s="17" t="b">
        <f t="shared" ca="1" si="9711"/>
        <v>1</v>
      </c>
      <c r="AV494" s="17" t="b">
        <f t="shared" ca="1" si="9712"/>
        <v>0</v>
      </c>
      <c r="AW494" s="17" t="b">
        <f t="shared" ca="1" si="9713"/>
        <v>1</v>
      </c>
      <c r="AX494" s="14" t="b">
        <f t="array" aca="1" ref="AX494" ca="1">IF(H494,N494&gt;0,"")</f>
        <v>1</v>
      </c>
      <c r="AY494" s="17" t="str">
        <f t="shared" ca="1" si="9714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715"/>
        <v>1</v>
      </c>
      <c r="BB494" s="17" t="b">
        <v>0</v>
      </c>
      <c r="BC494" s="17" t="b">
        <f t="shared" ca="1" si="9716"/>
        <v>1</v>
      </c>
      <c r="BD494" s="17" t="b">
        <f t="shared" ca="1" si="9717"/>
        <v>0</v>
      </c>
      <c r="BE494" s="17" t="str">
        <f t="shared" ca="1" si="9610"/>
        <v/>
      </c>
      <c r="BF494" s="17" t="b">
        <f t="shared" ca="1" si="9611"/>
        <v>0</v>
      </c>
      <c r="BG494" s="17" t="b">
        <f t="shared" ca="1" si="9718"/>
        <v>0</v>
      </c>
      <c r="BH494" s="17" t="b">
        <f t="shared" ca="1" si="9719"/>
        <v>1</v>
      </c>
      <c r="BI494" s="17">
        <f t="shared" ca="1" si="9720"/>
        <v>2</v>
      </c>
      <c r="BJ494" s="17" t="b">
        <f t="shared" ca="1" si="9721"/>
        <v>0</v>
      </c>
      <c r="BK494" s="17" t="str">
        <f t="shared" ca="1" si="9612"/>
        <v/>
      </c>
      <c r="BL494" s="17" t="str">
        <f t="shared" ca="1" si="9722"/>
        <v/>
      </c>
      <c r="BM494" s="17" t="str">
        <f t="shared" ca="1" si="9723"/>
        <v>F</v>
      </c>
      <c r="BN494" s="17" t="str">
        <f t="shared" ca="1" si="9724"/>
        <v>F</v>
      </c>
      <c r="BO494" s="17" t="str">
        <f t="shared" ca="1" si="9725"/>
        <v>N</v>
      </c>
      <c r="BP494" s="14" t="b">
        <f t="shared" ca="1" si="972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727"/>
        <v/>
      </c>
      <c r="DE494" s="14" t="str">
        <f t="shared" ca="1" si="9728"/>
        <v/>
      </c>
      <c r="DF494" s="14" t="str">
        <f t="shared" ca="1" si="9729"/>
        <v/>
      </c>
      <c r="DG494" s="14" t="str">
        <f t="shared" ca="1" si="9730"/>
        <v/>
      </c>
      <c r="DH494" s="14" t="str">
        <f t="shared" ca="1" si="9731"/>
        <v/>
      </c>
      <c r="DI494" s="14" t="str">
        <f t="shared" ca="1" si="9732"/>
        <v/>
      </c>
      <c r="DJ494" s="14" t="str">
        <f t="shared" ca="1" si="9733"/>
        <v/>
      </c>
      <c r="DK494" s="14" t="str">
        <f t="shared" ca="1" si="9734"/>
        <v/>
      </c>
      <c r="DL494" s="14" t="str">
        <f t="shared" ca="1" si="9735"/>
        <v/>
      </c>
      <c r="DM494" s="14" t="str">
        <f t="shared" ca="1" si="973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737"/>
        <v/>
      </c>
      <c r="DP494" s="14" t="str">
        <f t="shared" ca="1" si="9738"/>
        <v/>
      </c>
      <c r="DQ494" s="14" t="str">
        <f t="shared" ca="1" si="9739"/>
        <v/>
      </c>
      <c r="DR494" s="14" t="str">
        <f t="shared" ca="1" si="9740"/>
        <v/>
      </c>
      <c r="DS494" s="14" t="str">
        <f t="shared" ca="1" si="9741"/>
        <v/>
      </c>
      <c r="DZ494" s="14" t="b">
        <f t="shared" ca="1" si="9742"/>
        <v>0</v>
      </c>
      <c r="EA494" s="14" t="str">
        <f t="shared" ca="1" si="9743"/>
        <v>Other Lumbo-sacral trauma &gt; 5 years (q_118c)</v>
      </c>
      <c r="EB494" s="14" t="str">
        <f t="shared" ca="1" si="9744"/>
        <v xml:space="preserve">Values must be numeric. </v>
      </c>
      <c r="EC494" s="14" t="str">
        <f t="shared" ca="1" si="9745"/>
        <v xml:space="preserve">Other Lumbo-sacral trauma &gt; 5 years (q_118c): Values must be numeric. </v>
      </c>
      <c r="ED494" s="14" t="str">
        <f t="shared" ca="1" si="9746"/>
        <v/>
      </c>
      <c r="EE494" s="14" t="str">
        <f t="shared" ca="1" si="9747"/>
        <v>Values must be numeric</v>
      </c>
      <c r="EF494" s="14" t="str">
        <f t="shared" ca="1" si="9748"/>
        <v/>
      </c>
      <c r="EG494" s="14" t="str">
        <f t="shared" ca="1" si="9749"/>
        <v/>
      </c>
      <c r="EM494" s="14" t="b">
        <f t="shared" ca="1" si="9750"/>
        <v>1</v>
      </c>
      <c r="EN494" s="14">
        <f t="shared" ca="1" si="9751"/>
        <v>468</v>
      </c>
      <c r="EO494" s="14" t="str">
        <f t="shared" ca="1" si="9752"/>
        <v>q_118c</v>
      </c>
      <c r="EP494" s="14" t="str">
        <f t="shared" ca="1" si="9753"/>
        <v xml:space="preserve">Other Lumbo-sacral trauma &gt; 5 years (q_118c): Values must be numeric. </v>
      </c>
      <c r="EQ494" s="14" t="str">
        <f t="shared" ca="1" si="9754"/>
        <v/>
      </c>
    </row>
    <row r="495" spans="2:147" s="14" customFormat="1">
      <c r="B495" s="14" t="str">
        <f t="shared" ca="1" si="9684"/>
        <v/>
      </c>
      <c r="C495" s="14">
        <f t="shared" ca="1" si="9685"/>
        <v>469</v>
      </c>
      <c r="D495" s="14">
        <f t="shared" si="9686"/>
        <v>493</v>
      </c>
      <c r="E495" s="14" t="str">
        <f t="shared" ca="1" si="9687"/>
        <v>D</v>
      </c>
      <c r="F495" s="14" t="str">
        <f t="shared" ca="1" si="9688"/>
        <v>q_119a</v>
      </c>
      <c r="G495" s="14" t="str">
        <f t="shared" ca="1" si="9689"/>
        <v>Cervical Spine surgery in the last 5 years</v>
      </c>
      <c r="H495" s="14" t="b">
        <f t="shared" ca="1" si="9690"/>
        <v>1</v>
      </c>
      <c r="I495" s="14" t="str">
        <f ca="1">IF($H495,ADDRESS(3,(D495+1)*2-1,4,,"["&amp;wew!$G$7&amp;"]"&amp;_sheetname_labels)&amp;":"&amp;ADDRESS(2+ster!$B$20,(D495+1)*2-1,4),"")</f>
        <v>[DBTemplate.xlsm]labels!AKY3:AKY725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[DBTemplate.xlsm]labels!AKY3:AKY4</v>
      </c>
      <c r="L495" s="14" t="str">
        <f ca="1">IF($H495,IF($J495&gt;0,ADDRESS(3,(D495+1)*2,4,,"["&amp;wew!$G$7&amp;"]"&amp;_sheetname_labels)&amp;":"&amp;ADDRESS(2+J495,(D495+1)*2,4),""),"")</f>
        <v>[DBTemplate.xlsm]labels!AKZ3:AKZ4</v>
      </c>
      <c r="M495" s="14">
        <f t="shared" ca="1" si="9691"/>
        <v>0</v>
      </c>
      <c r="N495" s="14">
        <f t="shared" ca="1" si="9692"/>
        <v>2</v>
      </c>
      <c r="O495" s="14" t="str">
        <f t="shared" ca="1" si="9693"/>
        <v>q_119a</v>
      </c>
      <c r="P495" s="14" t="str">
        <f t="shared" ca="1" si="9694"/>
        <v>Cervical Spine surgery in the last 5 years</v>
      </c>
      <c r="Q495" s="14" t="str">
        <f ca="1">IF($BP495,ADDRESS(3,D495+1,4,,"["&amp;wew!$G$7&amp;"]"&amp;_sheetname_dataframe)&amp;":"&amp;ADDRESS(2+ster!$C$14,D495+1,4),"")</f>
        <v>[DBTemplate.xlsm]data_frame!RZ3:RZ3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695"/>
        <v>0</v>
      </c>
      <c r="AA495" s="12">
        <f t="shared" ca="1" si="9696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697"/>
        <v>1</v>
      </c>
      <c r="AE495" s="17" t="b">
        <f t="shared" ca="1" si="9698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699"/>
        <v/>
      </c>
      <c r="AH495" s="17" t="b">
        <f t="shared" ca="1" si="9700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701"/>
        <v/>
      </c>
      <c r="AK495" s="17" t="b">
        <f t="shared" ca="1" si="9702"/>
        <v>0</v>
      </c>
      <c r="AL495" s="17" t="b">
        <f t="shared" ca="1" si="9703"/>
        <v>0</v>
      </c>
      <c r="AM495" s="17" t="b">
        <f t="shared" ca="1" si="9704"/>
        <v>0</v>
      </c>
      <c r="AN495" s="17">
        <f t="shared" ca="1" si="9705"/>
        <v>0</v>
      </c>
      <c r="AO495" s="24" t="str">
        <f t="shared" ca="1" si="9706"/>
        <v/>
      </c>
      <c r="AP495" s="24" t="str">
        <f t="shared" ca="1" si="9707"/>
        <v/>
      </c>
      <c r="AQ495" s="17" t="b">
        <f t="shared" ca="1" si="9609"/>
        <v>0</v>
      </c>
      <c r="AR495" s="17" t="b">
        <f t="shared" ca="1" si="9708"/>
        <v>0</v>
      </c>
      <c r="AS495" s="17" t="b">
        <f t="shared" ca="1" si="9709"/>
        <v>0</v>
      </c>
      <c r="AT495" s="17" t="b">
        <f t="shared" ca="1" si="9710"/>
        <v>0</v>
      </c>
      <c r="AU495" s="17" t="b">
        <f t="shared" ca="1" si="9711"/>
        <v>1</v>
      </c>
      <c r="AV495" s="17" t="b">
        <f t="shared" ca="1" si="9712"/>
        <v>0</v>
      </c>
      <c r="AW495" s="17" t="b">
        <f t="shared" ca="1" si="9713"/>
        <v>1</v>
      </c>
      <c r="AX495" s="14" t="b">
        <f t="array" aca="1" ref="AX495" ca="1">IF(H495,N495&gt;0,"")</f>
        <v>1</v>
      </c>
      <c r="AY495" s="17" t="str">
        <f t="shared" ca="1" si="9714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715"/>
        <v>1</v>
      </c>
      <c r="BB495" s="17" t="b">
        <v>0</v>
      </c>
      <c r="BC495" s="17" t="b">
        <f t="shared" ca="1" si="9716"/>
        <v>1</v>
      </c>
      <c r="BD495" s="17" t="b">
        <f t="shared" ca="1" si="9717"/>
        <v>0</v>
      </c>
      <c r="BE495" s="17" t="str">
        <f t="shared" ca="1" si="9610"/>
        <v/>
      </c>
      <c r="BF495" s="17" t="b">
        <f t="shared" ca="1" si="9611"/>
        <v>0</v>
      </c>
      <c r="BG495" s="17" t="b">
        <f t="shared" ca="1" si="9718"/>
        <v>0</v>
      </c>
      <c r="BH495" s="17" t="b">
        <f t="shared" ca="1" si="9719"/>
        <v>1</v>
      </c>
      <c r="BI495" s="17">
        <f t="shared" ca="1" si="9720"/>
        <v>2</v>
      </c>
      <c r="BJ495" s="17" t="b">
        <f t="shared" ca="1" si="9721"/>
        <v>0</v>
      </c>
      <c r="BK495" s="17" t="str">
        <f t="shared" ca="1" si="9612"/>
        <v/>
      </c>
      <c r="BL495" s="17" t="str">
        <f t="shared" ca="1" si="9722"/>
        <v/>
      </c>
      <c r="BM495" s="17" t="str">
        <f t="shared" ca="1" si="9723"/>
        <v>F</v>
      </c>
      <c r="BN495" s="17" t="str">
        <f t="shared" ca="1" si="9724"/>
        <v>F</v>
      </c>
      <c r="BO495" s="17" t="str">
        <f t="shared" ca="1" si="9725"/>
        <v>N</v>
      </c>
      <c r="BP495" s="14" t="b">
        <f t="shared" ca="1" si="972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727"/>
        <v/>
      </c>
      <c r="DE495" s="14" t="str">
        <f t="shared" ca="1" si="9728"/>
        <v/>
      </c>
      <c r="DF495" s="14" t="str">
        <f t="shared" ca="1" si="9729"/>
        <v/>
      </c>
      <c r="DG495" s="14" t="str">
        <f t="shared" ca="1" si="9730"/>
        <v/>
      </c>
      <c r="DH495" s="14" t="str">
        <f t="shared" ca="1" si="9731"/>
        <v/>
      </c>
      <c r="DI495" s="14" t="str">
        <f t="shared" ca="1" si="9732"/>
        <v/>
      </c>
      <c r="DJ495" s="14" t="str">
        <f t="shared" ca="1" si="9733"/>
        <v/>
      </c>
      <c r="DK495" s="14" t="str">
        <f t="shared" ca="1" si="9734"/>
        <v/>
      </c>
      <c r="DL495" s="14" t="str">
        <f t="shared" ca="1" si="9735"/>
        <v/>
      </c>
      <c r="DM495" s="14" t="str">
        <f t="shared" ca="1" si="973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737"/>
        <v/>
      </c>
      <c r="DP495" s="14" t="str">
        <f t="shared" ca="1" si="9738"/>
        <v/>
      </c>
      <c r="DQ495" s="14" t="str">
        <f t="shared" ca="1" si="9739"/>
        <v/>
      </c>
      <c r="DR495" s="14" t="str">
        <f t="shared" ca="1" si="9740"/>
        <v/>
      </c>
      <c r="DS495" s="14" t="str">
        <f t="shared" ca="1" si="9741"/>
        <v/>
      </c>
      <c r="DZ495" s="14" t="b">
        <f t="shared" ca="1" si="9742"/>
        <v>0</v>
      </c>
      <c r="EA495" s="14" t="str">
        <f t="shared" ca="1" si="9743"/>
        <v>Cervical Spine surgery in the last 5 years (q_119a)</v>
      </c>
      <c r="EB495" s="14" t="str">
        <f t="shared" ca="1" si="9744"/>
        <v xml:space="preserve">Values must be numeric. </v>
      </c>
      <c r="EC495" s="14" t="str">
        <f t="shared" ca="1" si="9745"/>
        <v xml:space="preserve">Cervical Spine surgery in the last 5 years (q_119a): Values must be numeric. </v>
      </c>
      <c r="ED495" s="14" t="str">
        <f t="shared" ca="1" si="9746"/>
        <v/>
      </c>
      <c r="EE495" s="14" t="str">
        <f t="shared" ca="1" si="9747"/>
        <v>Values must be numeric</v>
      </c>
      <c r="EF495" s="14" t="str">
        <f t="shared" ca="1" si="9748"/>
        <v/>
      </c>
      <c r="EG495" s="14" t="str">
        <f t="shared" ca="1" si="9749"/>
        <v/>
      </c>
      <c r="EM495" s="14" t="b">
        <f t="shared" ca="1" si="9750"/>
        <v>1</v>
      </c>
      <c r="EN495" s="14">
        <f t="shared" ca="1" si="9751"/>
        <v>469</v>
      </c>
      <c r="EO495" s="14" t="str">
        <f t="shared" ca="1" si="9752"/>
        <v>q_119a</v>
      </c>
      <c r="EP495" s="14" t="str">
        <f t="shared" ca="1" si="9753"/>
        <v xml:space="preserve">Cervical Spine surgery in the last 5 years (q_119a): Values must be numeric. </v>
      </c>
      <c r="EQ495" s="14" t="str">
        <f t="shared" ca="1" si="9754"/>
        <v/>
      </c>
    </row>
    <row r="496" spans="2:147" s="14" customFormat="1">
      <c r="B496" s="14" t="str">
        <f t="shared" ca="1" si="9684"/>
        <v/>
      </c>
      <c r="C496" s="14">
        <f t="shared" ca="1" si="9685"/>
        <v>470</v>
      </c>
      <c r="D496" s="14">
        <f t="shared" si="9686"/>
        <v>494</v>
      </c>
      <c r="E496" s="14" t="str">
        <f t="shared" ca="1" si="9687"/>
        <v>D</v>
      </c>
      <c r="F496" s="14" t="str">
        <f t="shared" ca="1" si="9688"/>
        <v>q_119b</v>
      </c>
      <c r="G496" s="14" t="str">
        <f t="shared" ca="1" si="9689"/>
        <v>Thoracic Spine surgery in the last 5 years</v>
      </c>
      <c r="H496" s="14" t="b">
        <f t="shared" ca="1" si="9690"/>
        <v>1</v>
      </c>
      <c r="I496" s="14" t="str">
        <f ca="1">IF($H496,ADDRESS(3,(D496+1)*2-1,4,,"["&amp;wew!$G$7&amp;"]"&amp;_sheetname_labels)&amp;":"&amp;ADDRESS(2+ster!$B$20,(D496+1)*2-1,4),"")</f>
        <v>[DBTemplate.xlsm]labels!ALA3:ALA725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[DBTemplate.xlsm]labels!ALA3:ALA4</v>
      </c>
      <c r="L496" s="14" t="str">
        <f ca="1">IF($H496,IF($J496&gt;0,ADDRESS(3,(D496+1)*2,4,,"["&amp;wew!$G$7&amp;"]"&amp;_sheetname_labels)&amp;":"&amp;ADDRESS(2+J496,(D496+1)*2,4),""),"")</f>
        <v>[DBTemplate.xlsm]labels!ALB3:ALB4</v>
      </c>
      <c r="M496" s="14">
        <f t="shared" ca="1" si="9691"/>
        <v>0</v>
      </c>
      <c r="N496" s="14">
        <f t="shared" ca="1" si="9692"/>
        <v>2</v>
      </c>
      <c r="O496" s="14" t="str">
        <f t="shared" ca="1" si="9693"/>
        <v>q_119b</v>
      </c>
      <c r="P496" s="14" t="str">
        <f t="shared" ca="1" si="9694"/>
        <v>Thoracic Spine surgery in the last 5 years</v>
      </c>
      <c r="Q496" s="14" t="str">
        <f ca="1">IF($BP496,ADDRESS(3,D496+1,4,,"["&amp;wew!$G$7&amp;"]"&amp;_sheetname_dataframe)&amp;":"&amp;ADDRESS(2+ster!$C$14,D496+1,4),"")</f>
        <v>[DBTemplate.xlsm]data_frame!SA3:SA3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695"/>
        <v>0</v>
      </c>
      <c r="AA496" s="12">
        <f t="shared" ca="1" si="9696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697"/>
        <v>1</v>
      </c>
      <c r="AE496" s="17" t="b">
        <f t="shared" ca="1" si="9698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699"/>
        <v/>
      </c>
      <c r="AH496" s="17" t="b">
        <f t="shared" ca="1" si="9700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701"/>
        <v/>
      </c>
      <c r="AK496" s="17" t="b">
        <f t="shared" ca="1" si="9702"/>
        <v>0</v>
      </c>
      <c r="AL496" s="17" t="b">
        <f t="shared" ca="1" si="9703"/>
        <v>0</v>
      </c>
      <c r="AM496" s="17" t="b">
        <f t="shared" ca="1" si="9704"/>
        <v>0</v>
      </c>
      <c r="AN496" s="17">
        <f t="shared" ca="1" si="9705"/>
        <v>0</v>
      </c>
      <c r="AO496" s="24" t="str">
        <f t="shared" ca="1" si="9706"/>
        <v/>
      </c>
      <c r="AP496" s="24" t="str">
        <f t="shared" ca="1" si="9707"/>
        <v/>
      </c>
      <c r="AQ496" s="17" t="b">
        <f t="shared" ca="1" si="9609"/>
        <v>0</v>
      </c>
      <c r="AR496" s="17" t="b">
        <f t="shared" ca="1" si="9708"/>
        <v>0</v>
      </c>
      <c r="AS496" s="17" t="b">
        <f t="shared" ca="1" si="9709"/>
        <v>0</v>
      </c>
      <c r="AT496" s="17" t="b">
        <f t="shared" ca="1" si="9710"/>
        <v>0</v>
      </c>
      <c r="AU496" s="17" t="b">
        <f t="shared" ca="1" si="9711"/>
        <v>1</v>
      </c>
      <c r="AV496" s="17" t="b">
        <f t="shared" ca="1" si="9712"/>
        <v>0</v>
      </c>
      <c r="AW496" s="17" t="b">
        <f t="shared" ca="1" si="9713"/>
        <v>1</v>
      </c>
      <c r="AX496" s="14" t="b">
        <f t="array" aca="1" ref="AX496" ca="1">IF(H496,N496&gt;0,"")</f>
        <v>1</v>
      </c>
      <c r="AY496" s="17" t="str">
        <f t="shared" ca="1" si="9714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715"/>
        <v>1</v>
      </c>
      <c r="BB496" s="17" t="b">
        <v>0</v>
      </c>
      <c r="BC496" s="17" t="b">
        <f t="shared" ca="1" si="9716"/>
        <v>1</v>
      </c>
      <c r="BD496" s="17" t="b">
        <f t="shared" ca="1" si="9717"/>
        <v>0</v>
      </c>
      <c r="BE496" s="17" t="str">
        <f t="shared" ca="1" si="9610"/>
        <v/>
      </c>
      <c r="BF496" s="17" t="b">
        <f t="shared" ca="1" si="9611"/>
        <v>0</v>
      </c>
      <c r="BG496" s="17" t="b">
        <f t="shared" ca="1" si="9718"/>
        <v>0</v>
      </c>
      <c r="BH496" s="17" t="b">
        <f t="shared" ca="1" si="9719"/>
        <v>1</v>
      </c>
      <c r="BI496" s="17">
        <f t="shared" ca="1" si="9720"/>
        <v>2</v>
      </c>
      <c r="BJ496" s="17" t="b">
        <f t="shared" ca="1" si="9721"/>
        <v>0</v>
      </c>
      <c r="BK496" s="17" t="str">
        <f t="shared" ca="1" si="9612"/>
        <v/>
      </c>
      <c r="BL496" s="17" t="str">
        <f t="shared" ca="1" si="9722"/>
        <v/>
      </c>
      <c r="BM496" s="17" t="str">
        <f t="shared" ca="1" si="9723"/>
        <v>F</v>
      </c>
      <c r="BN496" s="17" t="str">
        <f t="shared" ca="1" si="9724"/>
        <v>F</v>
      </c>
      <c r="BO496" s="17" t="str">
        <f t="shared" ca="1" si="9725"/>
        <v>N</v>
      </c>
      <c r="BP496" s="14" t="b">
        <f t="shared" ca="1" si="972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727"/>
        <v/>
      </c>
      <c r="DE496" s="14" t="str">
        <f t="shared" ca="1" si="9728"/>
        <v/>
      </c>
      <c r="DF496" s="14" t="str">
        <f t="shared" ca="1" si="9729"/>
        <v/>
      </c>
      <c r="DG496" s="14" t="str">
        <f t="shared" ca="1" si="9730"/>
        <v/>
      </c>
      <c r="DH496" s="14" t="str">
        <f t="shared" ca="1" si="9731"/>
        <v/>
      </c>
      <c r="DI496" s="14" t="str">
        <f t="shared" ca="1" si="9732"/>
        <v/>
      </c>
      <c r="DJ496" s="14" t="str">
        <f t="shared" ca="1" si="9733"/>
        <v/>
      </c>
      <c r="DK496" s="14" t="str">
        <f t="shared" ca="1" si="9734"/>
        <v/>
      </c>
      <c r="DL496" s="14" t="str">
        <f t="shared" ca="1" si="9735"/>
        <v/>
      </c>
      <c r="DM496" s="14" t="str">
        <f t="shared" ca="1" si="973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737"/>
        <v/>
      </c>
      <c r="DP496" s="14" t="str">
        <f t="shared" ca="1" si="9738"/>
        <v/>
      </c>
      <c r="DQ496" s="14" t="str">
        <f t="shared" ca="1" si="9739"/>
        <v/>
      </c>
      <c r="DR496" s="14" t="str">
        <f t="shared" ca="1" si="9740"/>
        <v/>
      </c>
      <c r="DS496" s="14" t="str">
        <f t="shared" ca="1" si="9741"/>
        <v/>
      </c>
      <c r="DZ496" s="14" t="b">
        <f t="shared" ca="1" si="9742"/>
        <v>0</v>
      </c>
      <c r="EA496" s="14" t="str">
        <f t="shared" ca="1" si="9743"/>
        <v>Thoracic Spine surgery in the last 5 years (q_119b)</v>
      </c>
      <c r="EB496" s="14" t="str">
        <f t="shared" ca="1" si="9744"/>
        <v xml:space="preserve">Values must be numeric. </v>
      </c>
      <c r="EC496" s="14" t="str">
        <f t="shared" ca="1" si="9745"/>
        <v xml:space="preserve">Thoracic Spine surgery in the last 5 years (q_119b): Values must be numeric. </v>
      </c>
      <c r="ED496" s="14" t="str">
        <f t="shared" ca="1" si="9746"/>
        <v/>
      </c>
      <c r="EE496" s="14" t="str">
        <f t="shared" ca="1" si="9747"/>
        <v>Values must be numeric</v>
      </c>
      <c r="EF496" s="14" t="str">
        <f t="shared" ca="1" si="9748"/>
        <v/>
      </c>
      <c r="EG496" s="14" t="str">
        <f t="shared" ca="1" si="9749"/>
        <v/>
      </c>
      <c r="EM496" s="14" t="b">
        <f t="shared" ca="1" si="9750"/>
        <v>1</v>
      </c>
      <c r="EN496" s="14">
        <f t="shared" ca="1" si="9751"/>
        <v>470</v>
      </c>
      <c r="EO496" s="14" t="str">
        <f t="shared" ca="1" si="9752"/>
        <v>q_119b</v>
      </c>
      <c r="EP496" s="14" t="str">
        <f t="shared" ca="1" si="9753"/>
        <v xml:space="preserve">Thoracic Spine surgery in the last 5 years (q_119b): Values must be numeric. </v>
      </c>
      <c r="EQ496" s="14" t="str">
        <f t="shared" ca="1" si="9754"/>
        <v/>
      </c>
    </row>
    <row r="497" spans="2:147" s="14" customFormat="1">
      <c r="B497" s="14" t="str">
        <f t="shared" ca="1" si="9684"/>
        <v/>
      </c>
      <c r="C497" s="14">
        <f t="shared" ca="1" si="9685"/>
        <v>471</v>
      </c>
      <c r="D497" s="14">
        <f t="shared" si="9686"/>
        <v>495</v>
      </c>
      <c r="E497" s="14" t="str">
        <f t="shared" ca="1" si="9687"/>
        <v>D</v>
      </c>
      <c r="F497" s="14" t="str">
        <f t="shared" ca="1" si="9688"/>
        <v>q_119c</v>
      </c>
      <c r="G497" s="14" t="str">
        <f t="shared" ca="1" si="9689"/>
        <v>Lumbo-Sacral Spine surgery in the last 5 years</v>
      </c>
      <c r="H497" s="14" t="b">
        <f t="shared" ca="1" si="9690"/>
        <v>1</v>
      </c>
      <c r="I497" s="14" t="str">
        <f ca="1">IF($H497,ADDRESS(3,(D497+1)*2-1,4,,"["&amp;wew!$G$7&amp;"]"&amp;_sheetname_labels)&amp;":"&amp;ADDRESS(2+ster!$B$20,(D497+1)*2-1,4),"")</f>
        <v>[DBTemplate.xlsm]labels!ALC3:ALC725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[DBTemplate.xlsm]labels!ALC3:ALC4</v>
      </c>
      <c r="L497" s="14" t="str">
        <f ca="1">IF($H497,IF($J497&gt;0,ADDRESS(3,(D497+1)*2,4,,"["&amp;wew!$G$7&amp;"]"&amp;_sheetname_labels)&amp;":"&amp;ADDRESS(2+J497,(D497+1)*2,4),""),"")</f>
        <v>[DBTemplate.xlsm]labels!ALD3:ALD4</v>
      </c>
      <c r="M497" s="14">
        <f t="shared" ca="1" si="9691"/>
        <v>0</v>
      </c>
      <c r="N497" s="14">
        <f t="shared" ca="1" si="9692"/>
        <v>2</v>
      </c>
      <c r="O497" s="14" t="str">
        <f t="shared" ca="1" si="9693"/>
        <v>q_119c</v>
      </c>
      <c r="P497" s="14" t="str">
        <f t="shared" ca="1" si="9694"/>
        <v>Lumbo-Sacral Spine surgery in the last 5 years</v>
      </c>
      <c r="Q497" s="14" t="str">
        <f ca="1">IF($BP497,ADDRESS(3,D497+1,4,,"["&amp;wew!$G$7&amp;"]"&amp;_sheetname_dataframe)&amp;":"&amp;ADDRESS(2+ster!$C$14,D497+1,4),"")</f>
        <v>[DBTemplate.xlsm]data_frame!SB3:SB3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695"/>
        <v>0</v>
      </c>
      <c r="AA497" s="12">
        <f t="shared" ca="1" si="9696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697"/>
        <v>1</v>
      </c>
      <c r="AE497" s="17" t="b">
        <f t="shared" ca="1" si="9698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699"/>
        <v/>
      </c>
      <c r="AH497" s="17" t="b">
        <f t="shared" ca="1" si="9700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701"/>
        <v/>
      </c>
      <c r="AK497" s="17" t="b">
        <f t="shared" ca="1" si="9702"/>
        <v>0</v>
      </c>
      <c r="AL497" s="17" t="b">
        <f t="shared" ca="1" si="9703"/>
        <v>0</v>
      </c>
      <c r="AM497" s="17" t="b">
        <f t="shared" ca="1" si="9704"/>
        <v>0</v>
      </c>
      <c r="AN497" s="17">
        <f t="shared" ca="1" si="9705"/>
        <v>0</v>
      </c>
      <c r="AO497" s="24" t="str">
        <f t="shared" ca="1" si="9706"/>
        <v/>
      </c>
      <c r="AP497" s="24" t="str">
        <f t="shared" ca="1" si="9707"/>
        <v/>
      </c>
      <c r="AQ497" s="17" t="b">
        <f t="shared" ca="1" si="9609"/>
        <v>0</v>
      </c>
      <c r="AR497" s="17" t="b">
        <f t="shared" ca="1" si="9708"/>
        <v>0</v>
      </c>
      <c r="AS497" s="17" t="b">
        <f t="shared" ca="1" si="9709"/>
        <v>0</v>
      </c>
      <c r="AT497" s="17" t="b">
        <f t="shared" ca="1" si="9710"/>
        <v>0</v>
      </c>
      <c r="AU497" s="17" t="b">
        <f t="shared" ca="1" si="9711"/>
        <v>1</v>
      </c>
      <c r="AV497" s="17" t="b">
        <f t="shared" ca="1" si="9712"/>
        <v>0</v>
      </c>
      <c r="AW497" s="17" t="b">
        <f t="shared" ca="1" si="9713"/>
        <v>1</v>
      </c>
      <c r="AX497" s="14" t="b">
        <f t="array" aca="1" ref="AX497" ca="1">IF(H497,N497&gt;0,"")</f>
        <v>1</v>
      </c>
      <c r="AY497" s="17" t="str">
        <f t="shared" ca="1" si="9714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715"/>
        <v>1</v>
      </c>
      <c r="BB497" s="17" t="b">
        <v>0</v>
      </c>
      <c r="BC497" s="17" t="b">
        <f t="shared" ca="1" si="9716"/>
        <v>1</v>
      </c>
      <c r="BD497" s="17" t="b">
        <f t="shared" ca="1" si="9717"/>
        <v>0</v>
      </c>
      <c r="BE497" s="17" t="str">
        <f t="shared" ca="1" si="9610"/>
        <v/>
      </c>
      <c r="BF497" s="17" t="b">
        <f t="shared" ca="1" si="9611"/>
        <v>0</v>
      </c>
      <c r="BG497" s="17" t="b">
        <f t="shared" ca="1" si="9718"/>
        <v>0</v>
      </c>
      <c r="BH497" s="17" t="b">
        <f t="shared" ca="1" si="9719"/>
        <v>1</v>
      </c>
      <c r="BI497" s="17">
        <f t="shared" ca="1" si="9720"/>
        <v>2</v>
      </c>
      <c r="BJ497" s="17" t="b">
        <f t="shared" ca="1" si="9721"/>
        <v>0</v>
      </c>
      <c r="BK497" s="17" t="str">
        <f t="shared" ca="1" si="9612"/>
        <v/>
      </c>
      <c r="BL497" s="17" t="str">
        <f t="shared" ca="1" si="9722"/>
        <v/>
      </c>
      <c r="BM497" s="17" t="str">
        <f t="shared" ca="1" si="9723"/>
        <v>F</v>
      </c>
      <c r="BN497" s="17" t="str">
        <f t="shared" ca="1" si="9724"/>
        <v>F</v>
      </c>
      <c r="BO497" s="17" t="str">
        <f t="shared" ca="1" si="9725"/>
        <v>N</v>
      </c>
      <c r="BP497" s="14" t="b">
        <f t="shared" ca="1" si="972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727"/>
        <v/>
      </c>
      <c r="DE497" s="14" t="str">
        <f t="shared" ca="1" si="9728"/>
        <v/>
      </c>
      <c r="DF497" s="14" t="str">
        <f t="shared" ca="1" si="9729"/>
        <v/>
      </c>
      <c r="DG497" s="14" t="str">
        <f t="shared" ca="1" si="9730"/>
        <v/>
      </c>
      <c r="DH497" s="14" t="str">
        <f t="shared" ca="1" si="9731"/>
        <v/>
      </c>
      <c r="DI497" s="14" t="str">
        <f t="shared" ca="1" si="9732"/>
        <v/>
      </c>
      <c r="DJ497" s="14" t="str">
        <f t="shared" ca="1" si="9733"/>
        <v/>
      </c>
      <c r="DK497" s="14" t="str">
        <f t="shared" ca="1" si="9734"/>
        <v/>
      </c>
      <c r="DL497" s="14" t="str">
        <f t="shared" ca="1" si="9735"/>
        <v/>
      </c>
      <c r="DM497" s="14" t="str">
        <f t="shared" ca="1" si="973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737"/>
        <v/>
      </c>
      <c r="DP497" s="14" t="str">
        <f t="shared" ca="1" si="9738"/>
        <v/>
      </c>
      <c r="DQ497" s="14" t="str">
        <f t="shared" ca="1" si="9739"/>
        <v/>
      </c>
      <c r="DR497" s="14" t="str">
        <f t="shared" ca="1" si="9740"/>
        <v/>
      </c>
      <c r="DS497" s="14" t="str">
        <f t="shared" ca="1" si="9741"/>
        <v/>
      </c>
      <c r="DZ497" s="14" t="b">
        <f t="shared" ca="1" si="9742"/>
        <v>0</v>
      </c>
      <c r="EA497" s="14" t="str">
        <f t="shared" ca="1" si="9743"/>
        <v>Lumbo-Sacral Spine surgery in the last 5 years (q_119c)</v>
      </c>
      <c r="EB497" s="14" t="str">
        <f t="shared" ca="1" si="9744"/>
        <v xml:space="preserve">Values must be numeric. </v>
      </c>
      <c r="EC497" s="14" t="str">
        <f t="shared" ca="1" si="9745"/>
        <v xml:space="preserve">Lumbo-Sacral Spine surgery in the last 5 years (q_119c): Values must be numeric. </v>
      </c>
      <c r="ED497" s="14" t="str">
        <f t="shared" ca="1" si="9746"/>
        <v/>
      </c>
      <c r="EE497" s="14" t="str">
        <f t="shared" ca="1" si="9747"/>
        <v>Values must be numeric</v>
      </c>
      <c r="EF497" s="14" t="str">
        <f t="shared" ca="1" si="9748"/>
        <v/>
      </c>
      <c r="EG497" s="14" t="str">
        <f t="shared" ca="1" si="9749"/>
        <v/>
      </c>
      <c r="EM497" s="14" t="b">
        <f t="shared" ca="1" si="9750"/>
        <v>1</v>
      </c>
      <c r="EN497" s="14">
        <f t="shared" ca="1" si="9751"/>
        <v>471</v>
      </c>
      <c r="EO497" s="14" t="str">
        <f t="shared" ca="1" si="9752"/>
        <v>q_119c</v>
      </c>
      <c r="EP497" s="14" t="str">
        <f t="shared" ca="1" si="9753"/>
        <v xml:space="preserve">Lumbo-Sacral Spine surgery in the last 5 years (q_119c): Values must be numeric. </v>
      </c>
      <c r="EQ497" s="14" t="str">
        <f t="shared" ca="1" si="9754"/>
        <v/>
      </c>
    </row>
    <row r="498" spans="2:147" s="14" customFormat="1">
      <c r="B498" s="14" t="str">
        <f t="shared" ca="1" si="9684"/>
        <v/>
      </c>
      <c r="C498" s="14">
        <f t="shared" ca="1" si="9685"/>
        <v>472</v>
      </c>
      <c r="D498" s="14">
        <f t="shared" si="9686"/>
        <v>496</v>
      </c>
      <c r="E498" s="14" t="str">
        <f t="shared" ca="1" si="9687"/>
        <v>D</v>
      </c>
      <c r="F498" s="14" t="str">
        <f t="shared" ca="1" si="9688"/>
        <v>q_120a</v>
      </c>
      <c r="G498" s="14" t="str">
        <f t="shared" ca="1" si="9689"/>
        <v>Cervical Spine surgery &gt; 5 years</v>
      </c>
      <c r="H498" s="14" t="b">
        <f t="shared" ca="1" si="9690"/>
        <v>1</v>
      </c>
      <c r="I498" s="14" t="str">
        <f ca="1">IF($H498,ADDRESS(3,(D498+1)*2-1,4,,"["&amp;wew!$G$7&amp;"]"&amp;_sheetname_labels)&amp;":"&amp;ADDRESS(2+ster!$B$20,(D498+1)*2-1,4),"")</f>
        <v>[DBTemplate.xlsm]labels!ALE3:ALE725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[DBTemplate.xlsm]labels!ALE3:ALE4</v>
      </c>
      <c r="L498" s="14" t="str">
        <f ca="1">IF($H498,IF($J498&gt;0,ADDRESS(3,(D498+1)*2,4,,"["&amp;wew!$G$7&amp;"]"&amp;_sheetname_labels)&amp;":"&amp;ADDRESS(2+J498,(D498+1)*2,4),""),"")</f>
        <v>[DBTemplate.xlsm]labels!ALF3:ALF4</v>
      </c>
      <c r="M498" s="14">
        <f t="shared" ca="1" si="9691"/>
        <v>0</v>
      </c>
      <c r="N498" s="14">
        <f t="shared" ca="1" si="9692"/>
        <v>2</v>
      </c>
      <c r="O498" s="14" t="str">
        <f t="shared" ca="1" si="9693"/>
        <v>q_120a</v>
      </c>
      <c r="P498" s="14" t="str">
        <f t="shared" ca="1" si="9694"/>
        <v>Cervical Spine surgery &gt; 5 years</v>
      </c>
      <c r="Q498" s="14" t="str">
        <f ca="1">IF($BP498,ADDRESS(3,D498+1,4,,"["&amp;wew!$G$7&amp;"]"&amp;_sheetname_dataframe)&amp;":"&amp;ADDRESS(2+ster!$C$14,D498+1,4),"")</f>
        <v>[DBTemplate.xlsm]data_frame!SC3:SC3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2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2</v>
      </c>
      <c r="Z498" s="14">
        <f t="shared" ca="1" si="9695"/>
        <v>0</v>
      </c>
      <c r="AA498" s="12">
        <f t="shared" ca="1" si="9696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697"/>
        <v>1</v>
      </c>
      <c r="AE498" s="17" t="b">
        <f t="shared" ca="1" si="9698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699"/>
        <v/>
      </c>
      <c r="AH498" s="17" t="b">
        <f t="shared" ca="1" si="9700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701"/>
        <v/>
      </c>
      <c r="AK498" s="17" t="b">
        <f t="shared" ca="1" si="9702"/>
        <v>0</v>
      </c>
      <c r="AL498" s="17" t="b">
        <f t="shared" ca="1" si="9703"/>
        <v>0</v>
      </c>
      <c r="AM498" s="17" t="b">
        <f t="shared" ca="1" si="9704"/>
        <v>0</v>
      </c>
      <c r="AN498" s="17">
        <f t="shared" ca="1" si="9705"/>
        <v>0</v>
      </c>
      <c r="AO498" s="24" t="str">
        <f t="shared" ca="1" si="9706"/>
        <v/>
      </c>
      <c r="AP498" s="24" t="str">
        <f t="shared" ca="1" si="9707"/>
        <v/>
      </c>
      <c r="AQ498" s="17" t="b">
        <f t="shared" ca="1" si="9609"/>
        <v>0</v>
      </c>
      <c r="AR498" s="17" t="b">
        <f t="shared" ca="1" si="9708"/>
        <v>0</v>
      </c>
      <c r="AS498" s="17" t="b">
        <f t="shared" ca="1" si="9709"/>
        <v>0</v>
      </c>
      <c r="AT498" s="17" t="b">
        <f t="shared" ca="1" si="9710"/>
        <v>0</v>
      </c>
      <c r="AU498" s="17" t="b">
        <f t="shared" ca="1" si="9711"/>
        <v>1</v>
      </c>
      <c r="AV498" s="17" t="b">
        <f t="shared" ca="1" si="9712"/>
        <v>0</v>
      </c>
      <c r="AW498" s="17" t="b">
        <f t="shared" ca="1" si="9713"/>
        <v>1</v>
      </c>
      <c r="AX498" s="14" t="b">
        <f t="array" aca="1" ref="AX498" ca="1">IF(H498,N498&gt;0,"")</f>
        <v>1</v>
      </c>
      <c r="AY498" s="17" t="str">
        <f t="shared" ca="1" si="9714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715"/>
        <v>1</v>
      </c>
      <c r="BB498" s="17" t="b">
        <v>0</v>
      </c>
      <c r="BC498" s="17" t="b">
        <f t="shared" ca="1" si="9716"/>
        <v>1</v>
      </c>
      <c r="BD498" s="17" t="b">
        <f t="shared" ca="1" si="9717"/>
        <v>0</v>
      </c>
      <c r="BE498" s="17" t="str">
        <f t="shared" ca="1" si="9610"/>
        <v/>
      </c>
      <c r="BF498" s="17" t="b">
        <f t="shared" ca="1" si="9611"/>
        <v>0</v>
      </c>
      <c r="BG498" s="17" t="b">
        <f t="shared" ca="1" si="9718"/>
        <v>0</v>
      </c>
      <c r="BH498" s="17" t="b">
        <f t="shared" ca="1" si="9719"/>
        <v>1</v>
      </c>
      <c r="BI498" s="17">
        <f t="shared" ca="1" si="9720"/>
        <v>2</v>
      </c>
      <c r="BJ498" s="17" t="b">
        <f t="shared" ca="1" si="9721"/>
        <v>0</v>
      </c>
      <c r="BK498" s="17" t="str">
        <f t="shared" ca="1" si="9612"/>
        <v/>
      </c>
      <c r="BL498" s="17" t="str">
        <f t="shared" ca="1" si="9722"/>
        <v/>
      </c>
      <c r="BM498" s="17" t="str">
        <f t="shared" ca="1" si="9723"/>
        <v>F</v>
      </c>
      <c r="BN498" s="17" t="str">
        <f t="shared" ca="1" si="9724"/>
        <v>F</v>
      </c>
      <c r="BO498" s="17" t="str">
        <f t="shared" ca="1" si="9725"/>
        <v>N</v>
      </c>
      <c r="BP498" s="14" t="b">
        <f t="shared" ca="1" si="972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727"/>
        <v/>
      </c>
      <c r="DE498" s="14" t="str">
        <f t="shared" ca="1" si="9728"/>
        <v/>
      </c>
      <c r="DF498" s="14" t="str">
        <f t="shared" ca="1" si="9729"/>
        <v/>
      </c>
      <c r="DG498" s="14" t="str">
        <f t="shared" ca="1" si="9730"/>
        <v/>
      </c>
      <c r="DH498" s="14" t="str">
        <f t="shared" ca="1" si="9731"/>
        <v/>
      </c>
      <c r="DI498" s="14" t="str">
        <f t="shared" ca="1" si="9732"/>
        <v/>
      </c>
      <c r="DJ498" s="14" t="str">
        <f t="shared" ca="1" si="9733"/>
        <v/>
      </c>
      <c r="DK498" s="14" t="str">
        <f t="shared" ca="1" si="9734"/>
        <v/>
      </c>
      <c r="DL498" s="14" t="str">
        <f t="shared" ca="1" si="9735"/>
        <v/>
      </c>
      <c r="DM498" s="14" t="str">
        <f t="shared" ca="1" si="973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737"/>
        <v/>
      </c>
      <c r="DP498" s="14" t="str">
        <f t="shared" ca="1" si="9738"/>
        <v/>
      </c>
      <c r="DQ498" s="14" t="str">
        <f t="shared" ca="1" si="9739"/>
        <v/>
      </c>
      <c r="DR498" s="14" t="str">
        <f t="shared" ca="1" si="9740"/>
        <v/>
      </c>
      <c r="DS498" s="14" t="str">
        <f t="shared" ca="1" si="9741"/>
        <v/>
      </c>
      <c r="DZ498" s="14" t="b">
        <f t="shared" ca="1" si="9742"/>
        <v>0</v>
      </c>
      <c r="EA498" s="14" t="str">
        <f t="shared" ca="1" si="9743"/>
        <v>Cervical Spine surgery &gt; 5 years (q_120a)</v>
      </c>
      <c r="EB498" s="14" t="str">
        <f t="shared" ca="1" si="9744"/>
        <v xml:space="preserve">Values must be numeric. </v>
      </c>
      <c r="EC498" s="14" t="str">
        <f t="shared" ca="1" si="9745"/>
        <v xml:space="preserve">Cervical Spine surgery &gt; 5 years (q_120a): Values must be numeric. </v>
      </c>
      <c r="ED498" s="14" t="str">
        <f t="shared" ca="1" si="9746"/>
        <v/>
      </c>
      <c r="EE498" s="14" t="str">
        <f t="shared" ca="1" si="9747"/>
        <v>Values must be numeric</v>
      </c>
      <c r="EF498" s="14" t="str">
        <f t="shared" ca="1" si="9748"/>
        <v/>
      </c>
      <c r="EG498" s="14" t="str">
        <f t="shared" ca="1" si="9749"/>
        <v/>
      </c>
      <c r="EM498" s="14" t="b">
        <f t="shared" ca="1" si="9750"/>
        <v>1</v>
      </c>
      <c r="EN498" s="14">
        <f t="shared" ca="1" si="9751"/>
        <v>472</v>
      </c>
      <c r="EO498" s="14" t="str">
        <f t="shared" ca="1" si="9752"/>
        <v>q_120a</v>
      </c>
      <c r="EP498" s="14" t="str">
        <f t="shared" ca="1" si="9753"/>
        <v xml:space="preserve">Cervical Spine surgery &gt; 5 years (q_120a): Values must be numeric. </v>
      </c>
      <c r="EQ498" s="14" t="str">
        <f t="shared" ca="1" si="9754"/>
        <v/>
      </c>
    </row>
    <row r="499" spans="2:147" s="14" customFormat="1">
      <c r="B499" s="14" t="str">
        <f t="shared" ca="1" si="9684"/>
        <v/>
      </c>
      <c r="C499" s="14">
        <f t="shared" ca="1" si="9685"/>
        <v>473</v>
      </c>
      <c r="D499" s="14">
        <f t="shared" si="9686"/>
        <v>497</v>
      </c>
      <c r="E499" s="14" t="str">
        <f t="shared" ca="1" si="9687"/>
        <v>D</v>
      </c>
      <c r="F499" s="14" t="str">
        <f t="shared" ca="1" si="9688"/>
        <v>q_120b</v>
      </c>
      <c r="G499" s="14" t="str">
        <f t="shared" ca="1" si="9689"/>
        <v>Thoracic Spine surgery &gt; 5 years</v>
      </c>
      <c r="H499" s="14" t="b">
        <f t="shared" ca="1" si="9690"/>
        <v>1</v>
      </c>
      <c r="I499" s="14" t="str">
        <f ca="1">IF($H499,ADDRESS(3,(D499+1)*2-1,4,,"["&amp;wew!$G$7&amp;"]"&amp;_sheetname_labels)&amp;":"&amp;ADDRESS(2+ster!$B$20,(D499+1)*2-1,4),"")</f>
        <v>[DBTemplate.xlsm]labels!ALG3:ALG725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[DBTemplate.xlsm]labels!ALG3:ALG4</v>
      </c>
      <c r="L499" s="14" t="str">
        <f ca="1">IF($H499,IF($J499&gt;0,ADDRESS(3,(D499+1)*2,4,,"["&amp;wew!$G$7&amp;"]"&amp;_sheetname_labels)&amp;":"&amp;ADDRESS(2+J499,(D499+1)*2,4),""),"")</f>
        <v>[DBTemplate.xlsm]labels!ALH3:ALH4</v>
      </c>
      <c r="M499" s="14">
        <f t="shared" ca="1" si="9691"/>
        <v>0</v>
      </c>
      <c r="N499" s="14">
        <f t="shared" ca="1" si="9692"/>
        <v>2</v>
      </c>
      <c r="O499" s="14" t="str">
        <f t="shared" ca="1" si="9693"/>
        <v>q_120b</v>
      </c>
      <c r="P499" s="14" t="str">
        <f t="shared" ca="1" si="9694"/>
        <v>Thoracic Spine surgery &gt; 5 years</v>
      </c>
      <c r="Q499" s="14" t="str">
        <f ca="1">IF($BP499,ADDRESS(3,D499+1,4,,"["&amp;wew!$G$7&amp;"]"&amp;_sheetname_dataframe)&amp;":"&amp;ADDRESS(2+ster!$C$14,D499+1,4),"")</f>
        <v>[DBTemplate.xlsm]data_frame!SD3:SD3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695"/>
        <v>0</v>
      </c>
      <c r="AA499" s="12">
        <f t="shared" ca="1" si="9696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697"/>
        <v>1</v>
      </c>
      <c r="AE499" s="17" t="b">
        <f t="shared" ca="1" si="9698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699"/>
        <v/>
      </c>
      <c r="AH499" s="17" t="b">
        <f t="shared" ca="1" si="9700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701"/>
        <v/>
      </c>
      <c r="AK499" s="17" t="b">
        <f t="shared" ca="1" si="9702"/>
        <v>0</v>
      </c>
      <c r="AL499" s="17" t="b">
        <f t="shared" ca="1" si="9703"/>
        <v>0</v>
      </c>
      <c r="AM499" s="17" t="b">
        <f t="shared" ca="1" si="9704"/>
        <v>0</v>
      </c>
      <c r="AN499" s="17">
        <f t="shared" ca="1" si="9705"/>
        <v>0</v>
      </c>
      <c r="AO499" s="24" t="str">
        <f t="shared" ca="1" si="9706"/>
        <v/>
      </c>
      <c r="AP499" s="24" t="str">
        <f t="shared" ca="1" si="9707"/>
        <v/>
      </c>
      <c r="AQ499" s="17" t="b">
        <f t="shared" ca="1" si="9609"/>
        <v>0</v>
      </c>
      <c r="AR499" s="17" t="b">
        <f t="shared" ca="1" si="9708"/>
        <v>0</v>
      </c>
      <c r="AS499" s="17" t="b">
        <f t="shared" ca="1" si="9709"/>
        <v>0</v>
      </c>
      <c r="AT499" s="17" t="b">
        <f t="shared" ca="1" si="9710"/>
        <v>0</v>
      </c>
      <c r="AU499" s="17" t="b">
        <f t="shared" ca="1" si="9711"/>
        <v>1</v>
      </c>
      <c r="AV499" s="17" t="b">
        <f t="shared" ca="1" si="9712"/>
        <v>0</v>
      </c>
      <c r="AW499" s="17" t="b">
        <f t="shared" ca="1" si="9713"/>
        <v>1</v>
      </c>
      <c r="AX499" s="14" t="b">
        <f t="array" aca="1" ref="AX499" ca="1">IF(H499,N499&gt;0,"")</f>
        <v>1</v>
      </c>
      <c r="AY499" s="17" t="str">
        <f t="shared" ca="1" si="9714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715"/>
        <v>1</v>
      </c>
      <c r="BB499" s="17" t="b">
        <v>0</v>
      </c>
      <c r="BC499" s="17" t="b">
        <f t="shared" ca="1" si="9716"/>
        <v>1</v>
      </c>
      <c r="BD499" s="17" t="b">
        <f t="shared" ca="1" si="9717"/>
        <v>0</v>
      </c>
      <c r="BE499" s="17" t="str">
        <f t="shared" ca="1" si="9610"/>
        <v/>
      </c>
      <c r="BF499" s="17" t="b">
        <f t="shared" ca="1" si="9611"/>
        <v>0</v>
      </c>
      <c r="BG499" s="17" t="b">
        <f t="shared" ca="1" si="9718"/>
        <v>0</v>
      </c>
      <c r="BH499" s="17" t="b">
        <f t="shared" ca="1" si="9719"/>
        <v>1</v>
      </c>
      <c r="BI499" s="17">
        <f t="shared" ca="1" si="9720"/>
        <v>2</v>
      </c>
      <c r="BJ499" s="17" t="b">
        <f t="shared" ca="1" si="9721"/>
        <v>0</v>
      </c>
      <c r="BK499" s="17" t="str">
        <f t="shared" ca="1" si="9612"/>
        <v/>
      </c>
      <c r="BL499" s="17" t="str">
        <f t="shared" ca="1" si="9722"/>
        <v/>
      </c>
      <c r="BM499" s="17" t="str">
        <f t="shared" ca="1" si="9723"/>
        <v>F</v>
      </c>
      <c r="BN499" s="17" t="str">
        <f t="shared" ca="1" si="9724"/>
        <v>F</v>
      </c>
      <c r="BO499" s="17" t="str">
        <f t="shared" ca="1" si="9725"/>
        <v>N</v>
      </c>
      <c r="BP499" s="14" t="b">
        <f t="shared" ca="1" si="972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727"/>
        <v/>
      </c>
      <c r="DE499" s="14" t="str">
        <f t="shared" ca="1" si="9728"/>
        <v/>
      </c>
      <c r="DF499" s="14" t="str">
        <f t="shared" ca="1" si="9729"/>
        <v/>
      </c>
      <c r="DG499" s="14" t="str">
        <f t="shared" ca="1" si="9730"/>
        <v/>
      </c>
      <c r="DH499" s="14" t="str">
        <f t="shared" ca="1" si="9731"/>
        <v/>
      </c>
      <c r="DI499" s="14" t="str">
        <f t="shared" ca="1" si="9732"/>
        <v/>
      </c>
      <c r="DJ499" s="14" t="str">
        <f t="shared" ca="1" si="9733"/>
        <v/>
      </c>
      <c r="DK499" s="14" t="str">
        <f t="shared" ca="1" si="9734"/>
        <v/>
      </c>
      <c r="DL499" s="14" t="str">
        <f t="shared" ca="1" si="9735"/>
        <v/>
      </c>
      <c r="DM499" s="14" t="str">
        <f t="shared" ca="1" si="973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737"/>
        <v/>
      </c>
      <c r="DP499" s="14" t="str">
        <f t="shared" ca="1" si="9738"/>
        <v/>
      </c>
      <c r="DQ499" s="14" t="str">
        <f t="shared" ca="1" si="9739"/>
        <v/>
      </c>
      <c r="DR499" s="14" t="str">
        <f t="shared" ca="1" si="9740"/>
        <v/>
      </c>
      <c r="DS499" s="14" t="str">
        <f t="shared" ca="1" si="9741"/>
        <v/>
      </c>
      <c r="DZ499" s="14" t="b">
        <f t="shared" ca="1" si="9742"/>
        <v>0</v>
      </c>
      <c r="EA499" s="14" t="str">
        <f t="shared" ca="1" si="9743"/>
        <v>Thoracic Spine surgery &gt; 5 years (q_120b)</v>
      </c>
      <c r="EB499" s="14" t="str">
        <f t="shared" ca="1" si="9744"/>
        <v xml:space="preserve">Values must be numeric. </v>
      </c>
      <c r="EC499" s="14" t="str">
        <f t="shared" ca="1" si="9745"/>
        <v xml:space="preserve">Thoracic Spine surgery &gt; 5 years (q_120b): Values must be numeric. </v>
      </c>
      <c r="ED499" s="14" t="str">
        <f t="shared" ca="1" si="9746"/>
        <v/>
      </c>
      <c r="EE499" s="14" t="str">
        <f t="shared" ca="1" si="9747"/>
        <v>Values must be numeric</v>
      </c>
      <c r="EF499" s="14" t="str">
        <f t="shared" ca="1" si="9748"/>
        <v/>
      </c>
      <c r="EG499" s="14" t="str">
        <f t="shared" ca="1" si="9749"/>
        <v/>
      </c>
      <c r="EM499" s="14" t="b">
        <f t="shared" ca="1" si="9750"/>
        <v>1</v>
      </c>
      <c r="EN499" s="14">
        <f t="shared" ca="1" si="9751"/>
        <v>473</v>
      </c>
      <c r="EO499" s="14" t="str">
        <f t="shared" ca="1" si="9752"/>
        <v>q_120b</v>
      </c>
      <c r="EP499" s="14" t="str">
        <f t="shared" ca="1" si="9753"/>
        <v xml:space="preserve">Thoracic Spine surgery &gt; 5 years (q_120b): Values must be numeric. </v>
      </c>
      <c r="EQ499" s="14" t="str">
        <f t="shared" ca="1" si="9754"/>
        <v/>
      </c>
    </row>
    <row r="500" spans="2:147" s="14" customFormat="1">
      <c r="B500" s="14" t="str">
        <f t="shared" ca="1" si="9684"/>
        <v/>
      </c>
      <c r="C500" s="14">
        <f t="shared" ca="1" si="9685"/>
        <v>474</v>
      </c>
      <c r="D500" s="14">
        <f t="shared" si="9686"/>
        <v>498</v>
      </c>
      <c r="E500" s="14" t="str">
        <f t="shared" ca="1" si="9687"/>
        <v>D</v>
      </c>
      <c r="F500" s="14" t="str">
        <f t="shared" ca="1" si="9688"/>
        <v>q_120c</v>
      </c>
      <c r="G500" s="14" t="str">
        <f t="shared" ca="1" si="9689"/>
        <v>Lumbo-Sacral Spine surgery &gt; 5 years</v>
      </c>
      <c r="H500" s="14" t="b">
        <f t="shared" ca="1" si="9690"/>
        <v>1</v>
      </c>
      <c r="I500" s="14" t="str">
        <f ca="1">IF($H500,ADDRESS(3,(D500+1)*2-1,4,,"["&amp;wew!$G$7&amp;"]"&amp;_sheetname_labels)&amp;":"&amp;ADDRESS(2+ster!$B$20,(D500+1)*2-1,4),"")</f>
        <v>[DBTemplate.xlsm]labels!ALI3:ALI725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[DBTemplate.xlsm]labels!ALI3:ALI4</v>
      </c>
      <c r="L500" s="14" t="str">
        <f ca="1">IF($H500,IF($J500&gt;0,ADDRESS(3,(D500+1)*2,4,,"["&amp;wew!$G$7&amp;"]"&amp;_sheetname_labels)&amp;":"&amp;ADDRESS(2+J500,(D500+1)*2,4),""),"")</f>
        <v>[DBTemplate.xlsm]labels!ALJ3:ALJ4</v>
      </c>
      <c r="M500" s="14">
        <f t="shared" ca="1" si="9691"/>
        <v>0</v>
      </c>
      <c r="N500" s="14">
        <f t="shared" ca="1" si="9692"/>
        <v>2</v>
      </c>
      <c r="O500" s="14" t="str">
        <f t="shared" ca="1" si="9693"/>
        <v>q_120c</v>
      </c>
      <c r="P500" s="14" t="str">
        <f t="shared" ca="1" si="9694"/>
        <v>Lumbo-Sacral Spine surgery &gt; 5 years</v>
      </c>
      <c r="Q500" s="14" t="str">
        <f ca="1">IF($BP500,ADDRESS(3,D500+1,4,,"["&amp;wew!$G$7&amp;"]"&amp;_sheetname_dataframe)&amp;":"&amp;ADDRESS(2+ster!$C$14,D500+1,4),"")</f>
        <v>[DBTemplate.xlsm]data_frame!SE3:SE3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695"/>
        <v>0</v>
      </c>
      <c r="AA500" s="12">
        <f t="shared" ca="1" si="9696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697"/>
        <v>1</v>
      </c>
      <c r="AE500" s="17" t="b">
        <f t="shared" ca="1" si="9698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699"/>
        <v/>
      </c>
      <c r="AH500" s="17" t="b">
        <f t="shared" ca="1" si="9700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701"/>
        <v/>
      </c>
      <c r="AK500" s="17" t="b">
        <f t="shared" ca="1" si="9702"/>
        <v>0</v>
      </c>
      <c r="AL500" s="17" t="b">
        <f t="shared" ca="1" si="9703"/>
        <v>0</v>
      </c>
      <c r="AM500" s="17" t="b">
        <f t="shared" ca="1" si="9704"/>
        <v>0</v>
      </c>
      <c r="AN500" s="17">
        <f t="shared" ca="1" si="9705"/>
        <v>0</v>
      </c>
      <c r="AO500" s="24" t="str">
        <f t="shared" ca="1" si="9706"/>
        <v/>
      </c>
      <c r="AP500" s="24" t="str">
        <f t="shared" ca="1" si="9707"/>
        <v/>
      </c>
      <c r="AQ500" s="17" t="b">
        <f t="shared" ca="1" si="9609"/>
        <v>0</v>
      </c>
      <c r="AR500" s="17" t="b">
        <f t="shared" ca="1" si="9708"/>
        <v>0</v>
      </c>
      <c r="AS500" s="17" t="b">
        <f t="shared" ca="1" si="9709"/>
        <v>0</v>
      </c>
      <c r="AT500" s="17" t="b">
        <f t="shared" ca="1" si="9710"/>
        <v>0</v>
      </c>
      <c r="AU500" s="17" t="b">
        <f t="shared" ca="1" si="9711"/>
        <v>1</v>
      </c>
      <c r="AV500" s="17" t="b">
        <f t="shared" ca="1" si="9712"/>
        <v>0</v>
      </c>
      <c r="AW500" s="17" t="b">
        <f t="shared" ca="1" si="9713"/>
        <v>1</v>
      </c>
      <c r="AX500" s="14" t="b">
        <f t="array" aca="1" ref="AX500" ca="1">IF(H500,N500&gt;0,"")</f>
        <v>1</v>
      </c>
      <c r="AY500" s="17" t="str">
        <f t="shared" ca="1" si="9714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715"/>
        <v>1</v>
      </c>
      <c r="BB500" s="17" t="b">
        <v>0</v>
      </c>
      <c r="BC500" s="17" t="b">
        <f t="shared" ca="1" si="9716"/>
        <v>1</v>
      </c>
      <c r="BD500" s="17" t="b">
        <f t="shared" ca="1" si="9717"/>
        <v>0</v>
      </c>
      <c r="BE500" s="17" t="str">
        <f t="shared" ca="1" si="9610"/>
        <v/>
      </c>
      <c r="BF500" s="17" t="b">
        <f t="shared" ca="1" si="9611"/>
        <v>0</v>
      </c>
      <c r="BG500" s="17" t="b">
        <f t="shared" ca="1" si="9718"/>
        <v>0</v>
      </c>
      <c r="BH500" s="17" t="b">
        <f t="shared" ca="1" si="9719"/>
        <v>1</v>
      </c>
      <c r="BI500" s="17">
        <f t="shared" ca="1" si="9720"/>
        <v>2</v>
      </c>
      <c r="BJ500" s="17" t="b">
        <f t="shared" ca="1" si="9721"/>
        <v>0</v>
      </c>
      <c r="BK500" s="17" t="str">
        <f t="shared" ca="1" si="9612"/>
        <v/>
      </c>
      <c r="BL500" s="17" t="str">
        <f t="shared" ca="1" si="9722"/>
        <v/>
      </c>
      <c r="BM500" s="17" t="str">
        <f t="shared" ca="1" si="9723"/>
        <v>F</v>
      </c>
      <c r="BN500" s="17" t="str">
        <f t="shared" ca="1" si="9724"/>
        <v>F</v>
      </c>
      <c r="BO500" s="17" t="str">
        <f t="shared" ca="1" si="9725"/>
        <v>N</v>
      </c>
      <c r="BP500" s="14" t="b">
        <f t="shared" ca="1" si="972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727"/>
        <v/>
      </c>
      <c r="DE500" s="14" t="str">
        <f t="shared" ca="1" si="9728"/>
        <v/>
      </c>
      <c r="DF500" s="14" t="str">
        <f t="shared" ca="1" si="9729"/>
        <v/>
      </c>
      <c r="DG500" s="14" t="str">
        <f t="shared" ca="1" si="9730"/>
        <v/>
      </c>
      <c r="DH500" s="14" t="str">
        <f t="shared" ca="1" si="9731"/>
        <v/>
      </c>
      <c r="DI500" s="14" t="str">
        <f t="shared" ca="1" si="9732"/>
        <v/>
      </c>
      <c r="DJ500" s="14" t="str">
        <f t="shared" ca="1" si="9733"/>
        <v/>
      </c>
      <c r="DK500" s="14" t="str">
        <f t="shared" ca="1" si="9734"/>
        <v/>
      </c>
      <c r="DL500" s="14" t="str">
        <f t="shared" ca="1" si="9735"/>
        <v/>
      </c>
      <c r="DM500" s="14" t="str">
        <f t="shared" ca="1" si="973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737"/>
        <v/>
      </c>
      <c r="DP500" s="14" t="str">
        <f t="shared" ca="1" si="9738"/>
        <v/>
      </c>
      <c r="DQ500" s="14" t="str">
        <f t="shared" ca="1" si="9739"/>
        <v/>
      </c>
      <c r="DR500" s="14" t="str">
        <f t="shared" ca="1" si="9740"/>
        <v/>
      </c>
      <c r="DS500" s="14" t="str">
        <f t="shared" ca="1" si="9741"/>
        <v/>
      </c>
      <c r="DZ500" s="14" t="b">
        <f t="shared" ca="1" si="9742"/>
        <v>0</v>
      </c>
      <c r="EA500" s="14" t="str">
        <f t="shared" ca="1" si="9743"/>
        <v>Lumbo-Sacral Spine surgery &gt; 5 years (q_120c)</v>
      </c>
      <c r="EB500" s="14" t="str">
        <f t="shared" ca="1" si="9744"/>
        <v xml:space="preserve">Values must be numeric. </v>
      </c>
      <c r="EC500" s="14" t="str">
        <f t="shared" ca="1" si="9745"/>
        <v xml:space="preserve">Lumbo-Sacral Spine surgery &gt; 5 years (q_120c): Values must be numeric. </v>
      </c>
      <c r="ED500" s="14" t="str">
        <f t="shared" ca="1" si="9746"/>
        <v/>
      </c>
      <c r="EE500" s="14" t="str">
        <f t="shared" ca="1" si="9747"/>
        <v>Values must be numeric</v>
      </c>
      <c r="EF500" s="14" t="str">
        <f t="shared" ca="1" si="9748"/>
        <v/>
      </c>
      <c r="EG500" s="14" t="str">
        <f t="shared" ca="1" si="9749"/>
        <v/>
      </c>
      <c r="EM500" s="14" t="b">
        <f t="shared" ca="1" si="9750"/>
        <v>1</v>
      </c>
      <c r="EN500" s="14">
        <f t="shared" ca="1" si="9751"/>
        <v>474</v>
      </c>
      <c r="EO500" s="14" t="str">
        <f t="shared" ca="1" si="9752"/>
        <v>q_120c</v>
      </c>
      <c r="EP500" s="14" t="str">
        <f t="shared" ca="1" si="9753"/>
        <v xml:space="preserve">Lumbo-Sacral Spine surgery &gt; 5 years (q_120c): Values must be numeric. </v>
      </c>
      <c r="EQ500" s="14" t="str">
        <f t="shared" ca="1" si="9754"/>
        <v/>
      </c>
    </row>
    <row r="501" spans="2:147" s="14" customFormat="1">
      <c r="B501" s="14" t="str">
        <f t="shared" ca="1" si="9684"/>
        <v/>
      </c>
      <c r="C501" s="14">
        <f t="shared" ca="1" si="9685"/>
        <v>475</v>
      </c>
      <c r="D501" s="14">
        <f t="shared" si="9686"/>
        <v>499</v>
      </c>
      <c r="E501" s="14" t="str">
        <f t="shared" ca="1" si="9687"/>
        <v>D</v>
      </c>
      <c r="F501" s="14" t="str">
        <f t="shared" ca="1" si="9688"/>
        <v>q_121a</v>
      </c>
      <c r="G501" s="14" t="str">
        <f t="shared" ca="1" si="9689"/>
        <v>Upper Limb surgery in the last years</v>
      </c>
      <c r="H501" s="14" t="b">
        <f t="shared" ca="1" si="9690"/>
        <v>1</v>
      </c>
      <c r="I501" s="14" t="str">
        <f ca="1">IF($H501,ADDRESS(3,(D501+1)*2-1,4,,"["&amp;wew!$G$7&amp;"]"&amp;_sheetname_labels)&amp;":"&amp;ADDRESS(2+ster!$B$20,(D501+1)*2-1,4),"")</f>
        <v>[DBTemplate.xlsm]labels!ALK3:ALK725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[DBTemplate.xlsm]labels!ALK3:ALK4</v>
      </c>
      <c r="L501" s="14" t="str">
        <f ca="1">IF($H501,IF($J501&gt;0,ADDRESS(3,(D501+1)*2,4,,"["&amp;wew!$G$7&amp;"]"&amp;_sheetname_labels)&amp;":"&amp;ADDRESS(2+J501,(D501+1)*2,4),""),"")</f>
        <v>[DBTemplate.xlsm]labels!ALL3:ALL4</v>
      </c>
      <c r="M501" s="14">
        <f t="shared" ca="1" si="9691"/>
        <v>0</v>
      </c>
      <c r="N501" s="14">
        <f t="shared" ca="1" si="9692"/>
        <v>2</v>
      </c>
      <c r="O501" s="14" t="str">
        <f t="shared" ca="1" si="9693"/>
        <v>q_121a</v>
      </c>
      <c r="P501" s="14" t="str">
        <f t="shared" ca="1" si="9694"/>
        <v>Upper Limb surgery in the last years</v>
      </c>
      <c r="Q501" s="14" t="str">
        <f ca="1">IF($BP501,ADDRESS(3,D501+1,4,,"["&amp;wew!$G$7&amp;"]"&amp;_sheetname_dataframe)&amp;":"&amp;ADDRESS(2+ster!$C$14,D501+1,4),"")</f>
        <v>[DBTemplate.xlsm]data_frame!SF3:SF3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695"/>
        <v>0</v>
      </c>
      <c r="AA501" s="12">
        <f t="shared" ca="1" si="9696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697"/>
        <v>1</v>
      </c>
      <c r="AE501" s="17" t="b">
        <f t="shared" ca="1" si="9698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699"/>
        <v/>
      </c>
      <c r="AH501" s="17" t="b">
        <f t="shared" ca="1" si="9700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701"/>
        <v/>
      </c>
      <c r="AK501" s="17" t="b">
        <f t="shared" ca="1" si="9702"/>
        <v>0</v>
      </c>
      <c r="AL501" s="17" t="b">
        <f t="shared" ca="1" si="9703"/>
        <v>0</v>
      </c>
      <c r="AM501" s="17" t="b">
        <f t="shared" ca="1" si="9704"/>
        <v>0</v>
      </c>
      <c r="AN501" s="17">
        <f t="shared" ca="1" si="9705"/>
        <v>0</v>
      </c>
      <c r="AO501" s="24" t="str">
        <f t="shared" ca="1" si="9706"/>
        <v/>
      </c>
      <c r="AP501" s="24" t="str">
        <f t="shared" ca="1" si="9707"/>
        <v/>
      </c>
      <c r="AQ501" s="17" t="b">
        <f t="shared" ca="1" si="9609"/>
        <v>0</v>
      </c>
      <c r="AR501" s="17" t="b">
        <f t="shared" ca="1" si="9708"/>
        <v>0</v>
      </c>
      <c r="AS501" s="17" t="b">
        <f t="shared" ca="1" si="9709"/>
        <v>0</v>
      </c>
      <c r="AT501" s="17" t="b">
        <f t="shared" ca="1" si="9710"/>
        <v>0</v>
      </c>
      <c r="AU501" s="17" t="b">
        <f t="shared" ca="1" si="9711"/>
        <v>1</v>
      </c>
      <c r="AV501" s="17" t="b">
        <f t="shared" ca="1" si="9712"/>
        <v>0</v>
      </c>
      <c r="AW501" s="17" t="b">
        <f t="shared" ca="1" si="9713"/>
        <v>1</v>
      </c>
      <c r="AX501" s="14" t="b">
        <f t="array" aca="1" ref="AX501" ca="1">IF(H501,N501&gt;0,"")</f>
        <v>1</v>
      </c>
      <c r="AY501" s="17" t="str">
        <f t="shared" ca="1" si="9714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715"/>
        <v>1</v>
      </c>
      <c r="BB501" s="17" t="b">
        <v>0</v>
      </c>
      <c r="BC501" s="17" t="b">
        <f t="shared" ca="1" si="9716"/>
        <v>1</v>
      </c>
      <c r="BD501" s="17" t="b">
        <f t="shared" ca="1" si="9717"/>
        <v>0</v>
      </c>
      <c r="BE501" s="17" t="str">
        <f t="shared" ca="1" si="9610"/>
        <v/>
      </c>
      <c r="BF501" s="17" t="b">
        <f t="shared" ca="1" si="9611"/>
        <v>0</v>
      </c>
      <c r="BG501" s="17" t="b">
        <f t="shared" ca="1" si="9718"/>
        <v>0</v>
      </c>
      <c r="BH501" s="17" t="b">
        <f t="shared" ca="1" si="9719"/>
        <v>1</v>
      </c>
      <c r="BI501" s="17">
        <f t="shared" ca="1" si="9720"/>
        <v>2</v>
      </c>
      <c r="BJ501" s="17" t="b">
        <f t="shared" ca="1" si="9721"/>
        <v>0</v>
      </c>
      <c r="BK501" s="17" t="str">
        <f t="shared" ca="1" si="9612"/>
        <v/>
      </c>
      <c r="BL501" s="17" t="str">
        <f t="shared" ca="1" si="9722"/>
        <v/>
      </c>
      <c r="BM501" s="17" t="str">
        <f t="shared" ca="1" si="9723"/>
        <v>F</v>
      </c>
      <c r="BN501" s="17" t="str">
        <f t="shared" ca="1" si="9724"/>
        <v>F</v>
      </c>
      <c r="BO501" s="17" t="str">
        <f t="shared" ca="1" si="9725"/>
        <v>N</v>
      </c>
      <c r="BP501" s="14" t="b">
        <f t="shared" ca="1" si="972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727"/>
        <v/>
      </c>
      <c r="DE501" s="14" t="str">
        <f t="shared" ca="1" si="9728"/>
        <v/>
      </c>
      <c r="DF501" s="14" t="str">
        <f t="shared" ca="1" si="9729"/>
        <v/>
      </c>
      <c r="DG501" s="14" t="str">
        <f t="shared" ca="1" si="9730"/>
        <v/>
      </c>
      <c r="DH501" s="14" t="str">
        <f t="shared" ca="1" si="9731"/>
        <v/>
      </c>
      <c r="DI501" s="14" t="str">
        <f t="shared" ca="1" si="9732"/>
        <v/>
      </c>
      <c r="DJ501" s="14" t="str">
        <f t="shared" ca="1" si="9733"/>
        <v/>
      </c>
      <c r="DK501" s="14" t="str">
        <f t="shared" ca="1" si="9734"/>
        <v/>
      </c>
      <c r="DL501" s="14" t="str">
        <f t="shared" ca="1" si="9735"/>
        <v/>
      </c>
      <c r="DM501" s="14" t="str">
        <f t="shared" ca="1" si="973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737"/>
        <v/>
      </c>
      <c r="DP501" s="14" t="str">
        <f t="shared" ca="1" si="9738"/>
        <v/>
      </c>
      <c r="DQ501" s="14" t="str">
        <f t="shared" ca="1" si="9739"/>
        <v/>
      </c>
      <c r="DR501" s="14" t="str">
        <f t="shared" ca="1" si="9740"/>
        <v/>
      </c>
      <c r="DS501" s="14" t="str">
        <f t="shared" ca="1" si="9741"/>
        <v/>
      </c>
      <c r="DZ501" s="14" t="b">
        <f t="shared" ca="1" si="9742"/>
        <v>0</v>
      </c>
      <c r="EA501" s="14" t="str">
        <f t="shared" ca="1" si="9743"/>
        <v>Upper Limb surgery in the last years (q_121a)</v>
      </c>
      <c r="EB501" s="14" t="str">
        <f t="shared" ca="1" si="9744"/>
        <v xml:space="preserve">Values must be numeric. </v>
      </c>
      <c r="EC501" s="14" t="str">
        <f t="shared" ca="1" si="9745"/>
        <v xml:space="preserve">Upper Limb surgery in the last years (q_121a): Values must be numeric. </v>
      </c>
      <c r="ED501" s="14" t="str">
        <f t="shared" ca="1" si="9746"/>
        <v/>
      </c>
      <c r="EE501" s="14" t="str">
        <f t="shared" ca="1" si="9747"/>
        <v>Values must be numeric</v>
      </c>
      <c r="EF501" s="14" t="str">
        <f t="shared" ca="1" si="9748"/>
        <v/>
      </c>
      <c r="EG501" s="14" t="str">
        <f t="shared" ca="1" si="9749"/>
        <v/>
      </c>
      <c r="EM501" s="14" t="b">
        <f t="shared" ca="1" si="9750"/>
        <v>1</v>
      </c>
      <c r="EN501" s="14">
        <f t="shared" ca="1" si="9751"/>
        <v>475</v>
      </c>
      <c r="EO501" s="14" t="str">
        <f t="shared" ca="1" si="9752"/>
        <v>q_121a</v>
      </c>
      <c r="EP501" s="14" t="str">
        <f t="shared" ca="1" si="9753"/>
        <v xml:space="preserve">Upper Limb surgery in the last years (q_121a): Values must be numeric. </v>
      </c>
      <c r="EQ501" s="14" t="str">
        <f t="shared" ca="1" si="9754"/>
        <v/>
      </c>
    </row>
    <row r="502" spans="2:147" s="14" customFormat="1">
      <c r="B502" s="14" t="str">
        <f t="shared" ca="1" si="9684"/>
        <v/>
      </c>
      <c r="C502" s="14">
        <f t="shared" ca="1" si="9685"/>
        <v>476</v>
      </c>
      <c r="D502" s="14">
        <f t="shared" si="9686"/>
        <v>500</v>
      </c>
      <c r="E502" s="14" t="str">
        <f t="shared" ca="1" si="9687"/>
        <v>D</v>
      </c>
      <c r="F502" s="14" t="str">
        <f t="shared" ca="1" si="9688"/>
        <v>q_121b</v>
      </c>
      <c r="G502" s="14" t="str">
        <f t="shared" ca="1" si="9689"/>
        <v>Lower Limb surgery in the last 5 years</v>
      </c>
      <c r="H502" s="14" t="b">
        <f t="shared" ca="1" si="9690"/>
        <v>1</v>
      </c>
      <c r="I502" s="14" t="str">
        <f ca="1">IF($H502,ADDRESS(3,(D502+1)*2-1,4,,"["&amp;wew!$G$7&amp;"]"&amp;_sheetname_labels)&amp;":"&amp;ADDRESS(2+ster!$B$20,(D502+1)*2-1,4),"")</f>
        <v>[DBTemplate.xlsm]labels!ALM3:ALM725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[DBTemplate.xlsm]labels!ALM3:ALM4</v>
      </c>
      <c r="L502" s="14" t="str">
        <f ca="1">IF($H502,IF($J502&gt;0,ADDRESS(3,(D502+1)*2,4,,"["&amp;wew!$G$7&amp;"]"&amp;_sheetname_labels)&amp;":"&amp;ADDRESS(2+J502,(D502+1)*2,4),""),"")</f>
        <v>[DBTemplate.xlsm]labels!ALN3:ALN4</v>
      </c>
      <c r="M502" s="14">
        <f t="shared" ca="1" si="9691"/>
        <v>0</v>
      </c>
      <c r="N502" s="14">
        <f t="shared" ca="1" si="9692"/>
        <v>2</v>
      </c>
      <c r="O502" s="14" t="str">
        <f t="shared" ca="1" si="9693"/>
        <v>q_121b</v>
      </c>
      <c r="P502" s="14" t="str">
        <f t="shared" ca="1" si="9694"/>
        <v>Lower Limb surgery in the last 5 years</v>
      </c>
      <c r="Q502" s="14" t="str">
        <f ca="1">IF($BP502,ADDRESS(3,D502+1,4,,"["&amp;wew!$G$7&amp;"]"&amp;_sheetname_dataframe)&amp;":"&amp;ADDRESS(2+ster!$C$14,D502+1,4),"")</f>
        <v>[DBTemplate.xlsm]data_frame!SG3:SG3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695"/>
        <v>0</v>
      </c>
      <c r="AA502" s="12">
        <f t="shared" ca="1" si="9696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697"/>
        <v>1</v>
      </c>
      <c r="AE502" s="17" t="b">
        <f t="shared" ca="1" si="9698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699"/>
        <v/>
      </c>
      <c r="AH502" s="17" t="b">
        <f t="shared" ca="1" si="9700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701"/>
        <v/>
      </c>
      <c r="AK502" s="17" t="b">
        <f t="shared" ca="1" si="9702"/>
        <v>0</v>
      </c>
      <c r="AL502" s="17" t="b">
        <f t="shared" ca="1" si="9703"/>
        <v>0</v>
      </c>
      <c r="AM502" s="17" t="b">
        <f t="shared" ca="1" si="9704"/>
        <v>0</v>
      </c>
      <c r="AN502" s="17">
        <f t="shared" ca="1" si="9705"/>
        <v>0</v>
      </c>
      <c r="AO502" s="24" t="str">
        <f t="shared" ca="1" si="9706"/>
        <v/>
      </c>
      <c r="AP502" s="24" t="str">
        <f t="shared" ca="1" si="9707"/>
        <v/>
      </c>
      <c r="AQ502" s="17" t="b">
        <f t="shared" ca="1" si="9609"/>
        <v>0</v>
      </c>
      <c r="AR502" s="17" t="b">
        <f t="shared" ca="1" si="9708"/>
        <v>0</v>
      </c>
      <c r="AS502" s="17" t="b">
        <f t="shared" ca="1" si="9709"/>
        <v>0</v>
      </c>
      <c r="AT502" s="17" t="b">
        <f t="shared" ca="1" si="9710"/>
        <v>0</v>
      </c>
      <c r="AU502" s="17" t="b">
        <f t="shared" ca="1" si="9711"/>
        <v>1</v>
      </c>
      <c r="AV502" s="17" t="b">
        <f t="shared" ca="1" si="9712"/>
        <v>0</v>
      </c>
      <c r="AW502" s="17" t="b">
        <f t="shared" ca="1" si="9713"/>
        <v>1</v>
      </c>
      <c r="AX502" s="14" t="b">
        <f t="array" aca="1" ref="AX502" ca="1">IF(H502,N502&gt;0,"")</f>
        <v>1</v>
      </c>
      <c r="AY502" s="17" t="str">
        <f t="shared" ca="1" si="9714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715"/>
        <v>1</v>
      </c>
      <c r="BB502" s="17" t="b">
        <v>0</v>
      </c>
      <c r="BC502" s="17" t="b">
        <f t="shared" ca="1" si="9716"/>
        <v>1</v>
      </c>
      <c r="BD502" s="17" t="b">
        <f t="shared" ca="1" si="9717"/>
        <v>0</v>
      </c>
      <c r="BE502" s="17" t="str">
        <f t="shared" ca="1" si="9610"/>
        <v/>
      </c>
      <c r="BF502" s="17" t="b">
        <f t="shared" ca="1" si="9611"/>
        <v>0</v>
      </c>
      <c r="BG502" s="17" t="b">
        <f t="shared" ca="1" si="9718"/>
        <v>0</v>
      </c>
      <c r="BH502" s="17" t="b">
        <f t="shared" ca="1" si="9719"/>
        <v>1</v>
      </c>
      <c r="BI502" s="17">
        <f t="shared" ca="1" si="9720"/>
        <v>2</v>
      </c>
      <c r="BJ502" s="17" t="b">
        <f t="shared" ca="1" si="9721"/>
        <v>0</v>
      </c>
      <c r="BK502" s="17" t="str">
        <f t="shared" ca="1" si="9612"/>
        <v/>
      </c>
      <c r="BL502" s="17" t="str">
        <f t="shared" ca="1" si="9722"/>
        <v/>
      </c>
      <c r="BM502" s="17" t="str">
        <f t="shared" ca="1" si="9723"/>
        <v>F</v>
      </c>
      <c r="BN502" s="17" t="str">
        <f t="shared" ca="1" si="9724"/>
        <v>F</v>
      </c>
      <c r="BO502" s="17" t="str">
        <f t="shared" ca="1" si="9725"/>
        <v>N</v>
      </c>
      <c r="BP502" s="14" t="b">
        <f t="shared" ca="1" si="972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727"/>
        <v/>
      </c>
      <c r="DE502" s="14" t="str">
        <f t="shared" ca="1" si="9728"/>
        <v/>
      </c>
      <c r="DF502" s="14" t="str">
        <f t="shared" ca="1" si="9729"/>
        <v/>
      </c>
      <c r="DG502" s="14" t="str">
        <f t="shared" ca="1" si="9730"/>
        <v/>
      </c>
      <c r="DH502" s="14" t="str">
        <f t="shared" ca="1" si="9731"/>
        <v/>
      </c>
      <c r="DI502" s="14" t="str">
        <f t="shared" ca="1" si="9732"/>
        <v/>
      </c>
      <c r="DJ502" s="14" t="str">
        <f t="shared" ca="1" si="9733"/>
        <v/>
      </c>
      <c r="DK502" s="14" t="str">
        <f t="shared" ca="1" si="9734"/>
        <v/>
      </c>
      <c r="DL502" s="14" t="str">
        <f t="shared" ca="1" si="9735"/>
        <v/>
      </c>
      <c r="DM502" s="14" t="str">
        <f t="shared" ca="1" si="973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737"/>
        <v/>
      </c>
      <c r="DP502" s="14" t="str">
        <f t="shared" ca="1" si="9738"/>
        <v/>
      </c>
      <c r="DQ502" s="14" t="str">
        <f t="shared" ca="1" si="9739"/>
        <v/>
      </c>
      <c r="DR502" s="14" t="str">
        <f t="shared" ca="1" si="9740"/>
        <v/>
      </c>
      <c r="DS502" s="14" t="str">
        <f t="shared" ca="1" si="9741"/>
        <v/>
      </c>
      <c r="DZ502" s="14" t="b">
        <f t="shared" ca="1" si="9742"/>
        <v>0</v>
      </c>
      <c r="EA502" s="14" t="str">
        <f t="shared" ca="1" si="9743"/>
        <v>Lower Limb surgery in the last 5 years (q_121b)</v>
      </c>
      <c r="EB502" s="14" t="str">
        <f t="shared" ca="1" si="9744"/>
        <v xml:space="preserve">Values must be numeric. </v>
      </c>
      <c r="EC502" s="14" t="str">
        <f t="shared" ca="1" si="9745"/>
        <v xml:space="preserve">Lower Limb surgery in the last 5 years (q_121b): Values must be numeric. </v>
      </c>
      <c r="ED502" s="14" t="str">
        <f t="shared" ca="1" si="9746"/>
        <v/>
      </c>
      <c r="EE502" s="14" t="str">
        <f t="shared" ca="1" si="9747"/>
        <v>Values must be numeric</v>
      </c>
      <c r="EF502" s="14" t="str">
        <f t="shared" ca="1" si="9748"/>
        <v/>
      </c>
      <c r="EG502" s="14" t="str">
        <f t="shared" ca="1" si="9749"/>
        <v/>
      </c>
      <c r="EM502" s="14" t="b">
        <f t="shared" ca="1" si="9750"/>
        <v>1</v>
      </c>
      <c r="EN502" s="14">
        <f t="shared" ca="1" si="9751"/>
        <v>476</v>
      </c>
      <c r="EO502" s="14" t="str">
        <f t="shared" ca="1" si="9752"/>
        <v>q_121b</v>
      </c>
      <c r="EP502" s="14" t="str">
        <f t="shared" ca="1" si="9753"/>
        <v xml:space="preserve">Lower Limb surgery in the last 5 years (q_121b): Values must be numeric. </v>
      </c>
      <c r="EQ502" s="14" t="str">
        <f t="shared" ca="1" si="9754"/>
        <v/>
      </c>
    </row>
    <row r="503" spans="2:147" s="14" customFormat="1">
      <c r="B503" s="14" t="str">
        <f t="shared" ca="1" si="9684"/>
        <v/>
      </c>
      <c r="C503" s="14">
        <f t="shared" ca="1" si="9685"/>
        <v>477</v>
      </c>
      <c r="D503" s="14">
        <f t="shared" si="9686"/>
        <v>501</v>
      </c>
      <c r="E503" s="14" t="str">
        <f t="shared" ca="1" si="9687"/>
        <v>D</v>
      </c>
      <c r="F503" s="14" t="str">
        <f t="shared" ca="1" si="9688"/>
        <v>q_122a</v>
      </c>
      <c r="G503" s="14" t="str">
        <f t="shared" ca="1" si="9689"/>
        <v>Upper Limb surgery &gt; 5 years</v>
      </c>
      <c r="H503" s="14" t="b">
        <f t="shared" ca="1" si="9690"/>
        <v>1</v>
      </c>
      <c r="I503" s="14" t="str">
        <f ca="1">IF($H503,ADDRESS(3,(D503+1)*2-1,4,,"["&amp;wew!$G$7&amp;"]"&amp;_sheetname_labels)&amp;":"&amp;ADDRESS(2+ster!$B$20,(D503+1)*2-1,4),"")</f>
        <v>[DBTemplate.xlsm]labels!ALO3:ALO725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[DBTemplate.xlsm]labels!ALO3:ALO4</v>
      </c>
      <c r="L503" s="14" t="str">
        <f ca="1">IF($H503,IF($J503&gt;0,ADDRESS(3,(D503+1)*2,4,,"["&amp;wew!$G$7&amp;"]"&amp;_sheetname_labels)&amp;":"&amp;ADDRESS(2+J503,(D503+1)*2,4),""),"")</f>
        <v>[DBTemplate.xlsm]labels!ALP3:ALP4</v>
      </c>
      <c r="M503" s="14">
        <f t="shared" ca="1" si="9691"/>
        <v>0</v>
      </c>
      <c r="N503" s="14">
        <f t="shared" ca="1" si="9692"/>
        <v>2</v>
      </c>
      <c r="O503" s="14" t="str">
        <f t="shared" ca="1" si="9693"/>
        <v>q_122a</v>
      </c>
      <c r="P503" s="14" t="str">
        <f t="shared" ca="1" si="9694"/>
        <v>Upper Limb surgery &gt; 5 years</v>
      </c>
      <c r="Q503" s="14" t="str">
        <f ca="1">IF($BP503,ADDRESS(3,D503+1,4,,"["&amp;wew!$G$7&amp;"]"&amp;_sheetname_dataframe)&amp;":"&amp;ADDRESS(2+ster!$C$14,D503+1,4),"")</f>
        <v>[DBTemplate.xlsm]data_frame!SH3:SH3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695"/>
        <v>0</v>
      </c>
      <c r="AA503" s="12">
        <f t="shared" ca="1" si="9696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697"/>
        <v>1</v>
      </c>
      <c r="AE503" s="17" t="b">
        <f t="shared" ca="1" si="9698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699"/>
        <v/>
      </c>
      <c r="AH503" s="17" t="b">
        <f t="shared" ca="1" si="9700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701"/>
        <v/>
      </c>
      <c r="AK503" s="17" t="b">
        <f t="shared" ca="1" si="9702"/>
        <v>0</v>
      </c>
      <c r="AL503" s="17" t="b">
        <f t="shared" ca="1" si="9703"/>
        <v>0</v>
      </c>
      <c r="AM503" s="17" t="b">
        <f t="shared" ca="1" si="9704"/>
        <v>0</v>
      </c>
      <c r="AN503" s="17">
        <f t="shared" ca="1" si="9705"/>
        <v>0</v>
      </c>
      <c r="AO503" s="24" t="str">
        <f t="shared" ca="1" si="9706"/>
        <v/>
      </c>
      <c r="AP503" s="24" t="str">
        <f t="shared" ca="1" si="9707"/>
        <v/>
      </c>
      <c r="AQ503" s="17" t="b">
        <f t="shared" ca="1" si="9609"/>
        <v>0</v>
      </c>
      <c r="AR503" s="17" t="b">
        <f t="shared" ca="1" si="9708"/>
        <v>0</v>
      </c>
      <c r="AS503" s="17" t="b">
        <f t="shared" ca="1" si="9709"/>
        <v>0</v>
      </c>
      <c r="AT503" s="17" t="b">
        <f t="shared" ca="1" si="9710"/>
        <v>0</v>
      </c>
      <c r="AU503" s="17" t="b">
        <f t="shared" ca="1" si="9711"/>
        <v>1</v>
      </c>
      <c r="AV503" s="17" t="b">
        <f t="shared" ca="1" si="9712"/>
        <v>0</v>
      </c>
      <c r="AW503" s="17" t="b">
        <f t="shared" ca="1" si="9713"/>
        <v>1</v>
      </c>
      <c r="AX503" s="14" t="b">
        <f t="array" aca="1" ref="AX503" ca="1">IF(H503,N503&gt;0,"")</f>
        <v>1</v>
      </c>
      <c r="AY503" s="17" t="str">
        <f t="shared" ca="1" si="9714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715"/>
        <v>1</v>
      </c>
      <c r="BB503" s="17" t="b">
        <v>0</v>
      </c>
      <c r="BC503" s="17" t="b">
        <f t="shared" ca="1" si="9716"/>
        <v>1</v>
      </c>
      <c r="BD503" s="17" t="b">
        <f t="shared" ca="1" si="9717"/>
        <v>0</v>
      </c>
      <c r="BE503" s="17" t="str">
        <f t="shared" ca="1" si="9610"/>
        <v/>
      </c>
      <c r="BF503" s="17" t="b">
        <f t="shared" ca="1" si="9611"/>
        <v>0</v>
      </c>
      <c r="BG503" s="17" t="b">
        <f t="shared" ca="1" si="9718"/>
        <v>0</v>
      </c>
      <c r="BH503" s="17" t="b">
        <f t="shared" ca="1" si="9719"/>
        <v>1</v>
      </c>
      <c r="BI503" s="17">
        <f t="shared" ca="1" si="9720"/>
        <v>2</v>
      </c>
      <c r="BJ503" s="17" t="b">
        <f t="shared" ca="1" si="9721"/>
        <v>0</v>
      </c>
      <c r="BK503" s="17" t="str">
        <f t="shared" ca="1" si="9612"/>
        <v/>
      </c>
      <c r="BL503" s="17" t="str">
        <f t="shared" ca="1" si="9722"/>
        <v/>
      </c>
      <c r="BM503" s="17" t="str">
        <f t="shared" ca="1" si="9723"/>
        <v>F</v>
      </c>
      <c r="BN503" s="17" t="str">
        <f t="shared" ca="1" si="9724"/>
        <v>F</v>
      </c>
      <c r="BO503" s="17" t="str">
        <f t="shared" ca="1" si="9725"/>
        <v>N</v>
      </c>
      <c r="BP503" s="14" t="b">
        <f t="shared" ca="1" si="972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727"/>
        <v/>
      </c>
      <c r="DE503" s="14" t="str">
        <f t="shared" ca="1" si="9728"/>
        <v/>
      </c>
      <c r="DF503" s="14" t="str">
        <f t="shared" ca="1" si="9729"/>
        <v/>
      </c>
      <c r="DG503" s="14" t="str">
        <f t="shared" ca="1" si="9730"/>
        <v/>
      </c>
      <c r="DH503" s="14" t="str">
        <f t="shared" ca="1" si="9731"/>
        <v/>
      </c>
      <c r="DI503" s="14" t="str">
        <f t="shared" ca="1" si="9732"/>
        <v/>
      </c>
      <c r="DJ503" s="14" t="str">
        <f t="shared" ca="1" si="9733"/>
        <v/>
      </c>
      <c r="DK503" s="14" t="str">
        <f t="shared" ca="1" si="9734"/>
        <v/>
      </c>
      <c r="DL503" s="14" t="str">
        <f t="shared" ca="1" si="9735"/>
        <v/>
      </c>
      <c r="DM503" s="14" t="str">
        <f t="shared" ca="1" si="973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737"/>
        <v/>
      </c>
      <c r="DP503" s="14" t="str">
        <f t="shared" ca="1" si="9738"/>
        <v/>
      </c>
      <c r="DQ503" s="14" t="str">
        <f t="shared" ca="1" si="9739"/>
        <v/>
      </c>
      <c r="DR503" s="14" t="str">
        <f t="shared" ca="1" si="9740"/>
        <v/>
      </c>
      <c r="DS503" s="14" t="str">
        <f t="shared" ca="1" si="9741"/>
        <v/>
      </c>
      <c r="DZ503" s="14" t="b">
        <f t="shared" ca="1" si="9742"/>
        <v>0</v>
      </c>
      <c r="EA503" s="14" t="str">
        <f t="shared" ca="1" si="9743"/>
        <v>Upper Limb surgery &gt; 5 years (q_122a)</v>
      </c>
      <c r="EB503" s="14" t="str">
        <f t="shared" ca="1" si="9744"/>
        <v xml:space="preserve">Values must be numeric. </v>
      </c>
      <c r="EC503" s="14" t="str">
        <f t="shared" ca="1" si="9745"/>
        <v xml:space="preserve">Upper Limb surgery &gt; 5 years (q_122a): Values must be numeric. </v>
      </c>
      <c r="ED503" s="14" t="str">
        <f t="shared" ca="1" si="9746"/>
        <v/>
      </c>
      <c r="EE503" s="14" t="str">
        <f t="shared" ca="1" si="9747"/>
        <v>Values must be numeric</v>
      </c>
      <c r="EF503" s="14" t="str">
        <f t="shared" ca="1" si="9748"/>
        <v/>
      </c>
      <c r="EG503" s="14" t="str">
        <f t="shared" ca="1" si="9749"/>
        <v/>
      </c>
      <c r="EM503" s="14" t="b">
        <f t="shared" ca="1" si="9750"/>
        <v>1</v>
      </c>
      <c r="EN503" s="14">
        <f t="shared" ca="1" si="9751"/>
        <v>477</v>
      </c>
      <c r="EO503" s="14" t="str">
        <f t="shared" ca="1" si="9752"/>
        <v>q_122a</v>
      </c>
      <c r="EP503" s="14" t="str">
        <f t="shared" ca="1" si="9753"/>
        <v xml:space="preserve">Upper Limb surgery &gt; 5 years (q_122a): Values must be numeric. </v>
      </c>
      <c r="EQ503" s="14" t="str">
        <f t="shared" ca="1" si="9754"/>
        <v/>
      </c>
    </row>
    <row r="504" spans="2:147" s="14" customFormat="1">
      <c r="B504" s="14" t="str">
        <f t="shared" ca="1" si="9684"/>
        <v/>
      </c>
      <c r="C504" s="14">
        <f t="shared" ca="1" si="9685"/>
        <v>478</v>
      </c>
      <c r="D504" s="14">
        <f t="shared" si="9686"/>
        <v>502</v>
      </c>
      <c r="E504" s="14" t="str">
        <f t="shared" ca="1" si="9687"/>
        <v>D</v>
      </c>
      <c r="F504" s="14" t="str">
        <f t="shared" ca="1" si="9688"/>
        <v>q_122b</v>
      </c>
      <c r="G504" s="14" t="str">
        <f t="shared" ca="1" si="9689"/>
        <v>Lower Limb surgery &gt; 5 years</v>
      </c>
      <c r="H504" s="14" t="b">
        <f t="shared" ca="1" si="9690"/>
        <v>1</v>
      </c>
      <c r="I504" s="14" t="str">
        <f ca="1">IF($H504,ADDRESS(3,(D504+1)*2-1,4,,"["&amp;wew!$G$7&amp;"]"&amp;_sheetname_labels)&amp;":"&amp;ADDRESS(2+ster!$B$20,(D504+1)*2-1,4),"")</f>
        <v>[DBTemplate.xlsm]labels!ALQ3:ALQ725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[DBTemplate.xlsm]labels!ALQ3:ALQ4</v>
      </c>
      <c r="L504" s="14" t="str">
        <f ca="1">IF($H504,IF($J504&gt;0,ADDRESS(3,(D504+1)*2,4,,"["&amp;wew!$G$7&amp;"]"&amp;_sheetname_labels)&amp;":"&amp;ADDRESS(2+J504,(D504+1)*2,4),""),"")</f>
        <v>[DBTemplate.xlsm]labels!ALR3:ALR4</v>
      </c>
      <c r="M504" s="14">
        <f t="shared" ca="1" si="9691"/>
        <v>0</v>
      </c>
      <c r="N504" s="14">
        <f t="shared" ca="1" si="9692"/>
        <v>2</v>
      </c>
      <c r="O504" s="14" t="str">
        <f t="shared" ca="1" si="9693"/>
        <v>q_122b</v>
      </c>
      <c r="P504" s="14" t="str">
        <f t="shared" ca="1" si="9694"/>
        <v>Lower Limb surgery &gt; 5 years</v>
      </c>
      <c r="Q504" s="14" t="str">
        <f ca="1">IF($BP504,ADDRESS(3,D504+1,4,,"["&amp;wew!$G$7&amp;"]"&amp;_sheetname_dataframe)&amp;":"&amp;ADDRESS(2+ster!$C$14,D504+1,4),"")</f>
        <v>[DBTemplate.xlsm]data_frame!SI3:SI3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1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1</v>
      </c>
      <c r="Z504" s="14">
        <f t="shared" ca="1" si="9695"/>
        <v>0</v>
      </c>
      <c r="AA504" s="12">
        <f t="shared" ca="1" si="9696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697"/>
        <v>1</v>
      </c>
      <c r="AE504" s="17" t="b">
        <f t="shared" ca="1" si="9698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699"/>
        <v/>
      </c>
      <c r="AH504" s="17" t="b">
        <f t="shared" ca="1" si="9700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701"/>
        <v/>
      </c>
      <c r="AK504" s="17" t="b">
        <f t="shared" ca="1" si="9702"/>
        <v>0</v>
      </c>
      <c r="AL504" s="17" t="b">
        <f t="shared" ca="1" si="9703"/>
        <v>0</v>
      </c>
      <c r="AM504" s="17" t="b">
        <f t="shared" ca="1" si="9704"/>
        <v>0</v>
      </c>
      <c r="AN504" s="17">
        <f t="shared" ca="1" si="9705"/>
        <v>0</v>
      </c>
      <c r="AO504" s="24" t="str">
        <f t="shared" ca="1" si="9706"/>
        <v/>
      </c>
      <c r="AP504" s="24" t="str">
        <f t="shared" ca="1" si="9707"/>
        <v/>
      </c>
      <c r="AQ504" s="17" t="b">
        <f t="shared" ca="1" si="9609"/>
        <v>0</v>
      </c>
      <c r="AR504" s="17" t="b">
        <f t="shared" ca="1" si="9708"/>
        <v>0</v>
      </c>
      <c r="AS504" s="17" t="b">
        <f t="shared" ca="1" si="9709"/>
        <v>0</v>
      </c>
      <c r="AT504" s="17" t="b">
        <f t="shared" ca="1" si="9710"/>
        <v>0</v>
      </c>
      <c r="AU504" s="17" t="b">
        <f t="shared" ca="1" si="9711"/>
        <v>1</v>
      </c>
      <c r="AV504" s="17" t="b">
        <f t="shared" ca="1" si="9712"/>
        <v>0</v>
      </c>
      <c r="AW504" s="17" t="b">
        <f t="shared" ca="1" si="9713"/>
        <v>1</v>
      </c>
      <c r="AX504" s="14" t="b">
        <f t="array" aca="1" ref="AX504" ca="1">IF(H504,N504&gt;0,"")</f>
        <v>1</v>
      </c>
      <c r="AY504" s="17" t="str">
        <f t="shared" ca="1" si="9714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715"/>
        <v>1</v>
      </c>
      <c r="BB504" s="17" t="b">
        <v>0</v>
      </c>
      <c r="BC504" s="17" t="b">
        <f t="shared" ca="1" si="9716"/>
        <v>1</v>
      </c>
      <c r="BD504" s="17" t="b">
        <f t="shared" ca="1" si="9717"/>
        <v>0</v>
      </c>
      <c r="BE504" s="17" t="str">
        <f t="shared" ca="1" si="9610"/>
        <v/>
      </c>
      <c r="BF504" s="17" t="b">
        <f t="shared" ca="1" si="9611"/>
        <v>0</v>
      </c>
      <c r="BG504" s="17" t="b">
        <f t="shared" ca="1" si="9718"/>
        <v>0</v>
      </c>
      <c r="BH504" s="17" t="b">
        <f t="shared" ca="1" si="9719"/>
        <v>1</v>
      </c>
      <c r="BI504" s="17">
        <f t="shared" ca="1" si="9720"/>
        <v>2</v>
      </c>
      <c r="BJ504" s="17" t="b">
        <f t="shared" ca="1" si="9721"/>
        <v>0</v>
      </c>
      <c r="BK504" s="17" t="str">
        <f t="shared" ca="1" si="9612"/>
        <v/>
      </c>
      <c r="BL504" s="17" t="str">
        <f t="shared" ca="1" si="9722"/>
        <v/>
      </c>
      <c r="BM504" s="17" t="str">
        <f t="shared" ca="1" si="9723"/>
        <v>F</v>
      </c>
      <c r="BN504" s="17" t="str">
        <f t="shared" ca="1" si="9724"/>
        <v>F</v>
      </c>
      <c r="BO504" s="17" t="str">
        <f t="shared" ca="1" si="9725"/>
        <v>N</v>
      </c>
      <c r="BP504" s="14" t="b">
        <f t="shared" ca="1" si="972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727"/>
        <v/>
      </c>
      <c r="DE504" s="14" t="str">
        <f t="shared" ca="1" si="9728"/>
        <v/>
      </c>
      <c r="DF504" s="14" t="str">
        <f t="shared" ca="1" si="9729"/>
        <v/>
      </c>
      <c r="DG504" s="14" t="str">
        <f t="shared" ca="1" si="9730"/>
        <v/>
      </c>
      <c r="DH504" s="14" t="str">
        <f t="shared" ca="1" si="9731"/>
        <v/>
      </c>
      <c r="DI504" s="14" t="str">
        <f t="shared" ca="1" si="9732"/>
        <v/>
      </c>
      <c r="DJ504" s="14" t="str">
        <f t="shared" ca="1" si="9733"/>
        <v/>
      </c>
      <c r="DK504" s="14" t="str">
        <f t="shared" ca="1" si="9734"/>
        <v/>
      </c>
      <c r="DL504" s="14" t="str">
        <f t="shared" ca="1" si="9735"/>
        <v/>
      </c>
      <c r="DM504" s="14" t="str">
        <f t="shared" ca="1" si="973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737"/>
        <v/>
      </c>
      <c r="DP504" s="14" t="str">
        <f t="shared" ca="1" si="9738"/>
        <v/>
      </c>
      <c r="DQ504" s="14" t="str">
        <f t="shared" ca="1" si="9739"/>
        <v/>
      </c>
      <c r="DR504" s="14" t="str">
        <f t="shared" ca="1" si="9740"/>
        <v/>
      </c>
      <c r="DS504" s="14" t="str">
        <f t="shared" ca="1" si="9741"/>
        <v/>
      </c>
      <c r="DZ504" s="14" t="b">
        <f t="shared" ca="1" si="9742"/>
        <v>0</v>
      </c>
      <c r="EA504" s="14" t="str">
        <f t="shared" ca="1" si="9743"/>
        <v>Lower Limb surgery &gt; 5 years (q_122b)</v>
      </c>
      <c r="EB504" s="14" t="str">
        <f t="shared" ca="1" si="9744"/>
        <v xml:space="preserve">Values must be numeric. </v>
      </c>
      <c r="EC504" s="14" t="str">
        <f t="shared" ca="1" si="9745"/>
        <v xml:space="preserve">Lower Limb surgery &gt; 5 years (q_122b): Values must be numeric. </v>
      </c>
      <c r="ED504" s="14" t="str">
        <f t="shared" ca="1" si="9746"/>
        <v/>
      </c>
      <c r="EE504" s="14" t="str">
        <f t="shared" ca="1" si="9747"/>
        <v>Values must be numeric</v>
      </c>
      <c r="EF504" s="14" t="str">
        <f t="shared" ca="1" si="9748"/>
        <v/>
      </c>
      <c r="EG504" s="14" t="str">
        <f t="shared" ca="1" si="9749"/>
        <v/>
      </c>
      <c r="EM504" s="14" t="b">
        <f t="shared" ca="1" si="9750"/>
        <v>1</v>
      </c>
      <c r="EN504" s="14">
        <f t="shared" ca="1" si="9751"/>
        <v>478</v>
      </c>
      <c r="EO504" s="14" t="str">
        <f t="shared" ca="1" si="9752"/>
        <v>q_122b</v>
      </c>
      <c r="EP504" s="14" t="str">
        <f t="shared" ca="1" si="9753"/>
        <v xml:space="preserve">Lower Limb surgery &gt; 5 years (q_122b): Values must be numeric. </v>
      </c>
      <c r="EQ504" s="14" t="str">
        <f t="shared" ca="1" si="9754"/>
        <v/>
      </c>
    </row>
    <row r="505" spans="2:147" s="14" customFormat="1">
      <c r="B505" s="14" t="str">
        <f t="shared" ca="1" si="9684"/>
        <v/>
      </c>
      <c r="C505" s="14">
        <f t="shared" ca="1" si="9685"/>
        <v>479</v>
      </c>
      <c r="D505" s="14">
        <f t="shared" si="9686"/>
        <v>503</v>
      </c>
      <c r="E505" s="14" t="str">
        <f t="shared" ca="1" si="9687"/>
        <v>D</v>
      </c>
      <c r="F505" s="14" t="str">
        <f t="shared" ca="1" si="9688"/>
        <v>q_123</v>
      </c>
      <c r="G505" s="14" t="str">
        <f t="shared" ca="1" si="9689"/>
        <v>Abdominal surgery in the last 5 years</v>
      </c>
      <c r="H505" s="14" t="b">
        <f t="shared" ca="1" si="9690"/>
        <v>1</v>
      </c>
      <c r="I505" s="14" t="str">
        <f ca="1">IF($H505,ADDRESS(3,(D505+1)*2-1,4,,"["&amp;wew!$G$7&amp;"]"&amp;_sheetname_labels)&amp;":"&amp;ADDRESS(2+ster!$B$20,(D505+1)*2-1,4),"")</f>
        <v>[DBTemplate.xlsm]labels!ALS3:ALS725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[DBTemplate.xlsm]labels!ALS3:ALS4</v>
      </c>
      <c r="L505" s="14" t="str">
        <f ca="1">IF($H505,IF($J505&gt;0,ADDRESS(3,(D505+1)*2,4,,"["&amp;wew!$G$7&amp;"]"&amp;_sheetname_labels)&amp;":"&amp;ADDRESS(2+J505,(D505+1)*2,4),""),"")</f>
        <v>[DBTemplate.xlsm]labels!ALT3:ALT4</v>
      </c>
      <c r="M505" s="14">
        <f t="shared" ca="1" si="9691"/>
        <v>0</v>
      </c>
      <c r="N505" s="14">
        <f t="shared" ca="1" si="9692"/>
        <v>2</v>
      </c>
      <c r="O505" s="14" t="str">
        <f t="shared" ca="1" si="9693"/>
        <v>q_123</v>
      </c>
      <c r="P505" s="14" t="str">
        <f t="shared" ca="1" si="9694"/>
        <v>Abdominal surgery in the last 5 years</v>
      </c>
      <c r="Q505" s="14" t="str">
        <f ca="1">IF($BP505,ADDRESS(3,D505+1,4,,"["&amp;wew!$G$7&amp;"]"&amp;_sheetname_dataframe)&amp;":"&amp;ADDRESS(2+ster!$C$14,D505+1,4),"")</f>
        <v>[DBTemplate.xlsm]data_frame!SJ3:SJ3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695"/>
        <v>0</v>
      </c>
      <c r="AA505" s="12">
        <f t="shared" ca="1" si="9696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697"/>
        <v>1</v>
      </c>
      <c r="AE505" s="17" t="b">
        <f t="shared" ca="1" si="9698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699"/>
        <v/>
      </c>
      <c r="AH505" s="17" t="b">
        <f t="shared" ca="1" si="9700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701"/>
        <v/>
      </c>
      <c r="AK505" s="17" t="b">
        <f t="shared" ca="1" si="9702"/>
        <v>0</v>
      </c>
      <c r="AL505" s="17" t="b">
        <f t="shared" ca="1" si="9703"/>
        <v>0</v>
      </c>
      <c r="AM505" s="17" t="b">
        <f t="shared" ca="1" si="9704"/>
        <v>0</v>
      </c>
      <c r="AN505" s="17">
        <f t="shared" ca="1" si="9705"/>
        <v>0</v>
      </c>
      <c r="AO505" s="24" t="str">
        <f t="shared" ca="1" si="9706"/>
        <v/>
      </c>
      <c r="AP505" s="24" t="str">
        <f t="shared" ca="1" si="9707"/>
        <v/>
      </c>
      <c r="AQ505" s="17" t="b">
        <f t="shared" ca="1" si="9609"/>
        <v>0</v>
      </c>
      <c r="AR505" s="17" t="b">
        <f t="shared" ca="1" si="9708"/>
        <v>0</v>
      </c>
      <c r="AS505" s="17" t="b">
        <f t="shared" ca="1" si="9709"/>
        <v>0</v>
      </c>
      <c r="AT505" s="17" t="b">
        <f t="shared" ca="1" si="9710"/>
        <v>0</v>
      </c>
      <c r="AU505" s="17" t="b">
        <f t="shared" ca="1" si="9711"/>
        <v>1</v>
      </c>
      <c r="AV505" s="17" t="b">
        <f t="shared" ca="1" si="9712"/>
        <v>0</v>
      </c>
      <c r="AW505" s="17" t="b">
        <f t="shared" ca="1" si="9713"/>
        <v>1</v>
      </c>
      <c r="AX505" s="14" t="b">
        <f t="array" aca="1" ref="AX505" ca="1">IF(H505,N505&gt;0,"")</f>
        <v>1</v>
      </c>
      <c r="AY505" s="17" t="str">
        <f t="shared" ca="1" si="9714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715"/>
        <v>1</v>
      </c>
      <c r="BB505" s="17" t="b">
        <v>0</v>
      </c>
      <c r="BC505" s="17" t="b">
        <f t="shared" ca="1" si="9716"/>
        <v>1</v>
      </c>
      <c r="BD505" s="17" t="b">
        <f t="shared" ca="1" si="9717"/>
        <v>0</v>
      </c>
      <c r="BE505" s="17" t="str">
        <f t="shared" ca="1" si="9610"/>
        <v/>
      </c>
      <c r="BF505" s="17" t="b">
        <f t="shared" ca="1" si="9611"/>
        <v>0</v>
      </c>
      <c r="BG505" s="17" t="b">
        <f t="shared" ca="1" si="9718"/>
        <v>0</v>
      </c>
      <c r="BH505" s="17" t="b">
        <f t="shared" ca="1" si="9719"/>
        <v>1</v>
      </c>
      <c r="BI505" s="17">
        <f t="shared" ca="1" si="9720"/>
        <v>2</v>
      </c>
      <c r="BJ505" s="17" t="b">
        <f t="shared" ca="1" si="9721"/>
        <v>0</v>
      </c>
      <c r="BK505" s="17" t="str">
        <f t="shared" ca="1" si="9612"/>
        <v/>
      </c>
      <c r="BL505" s="17" t="str">
        <f t="shared" ca="1" si="9722"/>
        <v/>
      </c>
      <c r="BM505" s="17" t="str">
        <f t="shared" ca="1" si="9723"/>
        <v>F</v>
      </c>
      <c r="BN505" s="17" t="str">
        <f t="shared" ca="1" si="9724"/>
        <v>F</v>
      </c>
      <c r="BO505" s="17" t="str">
        <f t="shared" ca="1" si="9725"/>
        <v>N</v>
      </c>
      <c r="BP505" s="14" t="b">
        <f t="shared" ca="1" si="972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727"/>
        <v/>
      </c>
      <c r="DE505" s="14" t="str">
        <f t="shared" ca="1" si="9728"/>
        <v/>
      </c>
      <c r="DF505" s="14" t="str">
        <f t="shared" ca="1" si="9729"/>
        <v/>
      </c>
      <c r="DG505" s="14" t="str">
        <f t="shared" ca="1" si="9730"/>
        <v/>
      </c>
      <c r="DH505" s="14" t="str">
        <f t="shared" ca="1" si="9731"/>
        <v/>
      </c>
      <c r="DI505" s="14" t="str">
        <f t="shared" ca="1" si="9732"/>
        <v/>
      </c>
      <c r="DJ505" s="14" t="str">
        <f t="shared" ca="1" si="9733"/>
        <v/>
      </c>
      <c r="DK505" s="14" t="str">
        <f t="shared" ca="1" si="9734"/>
        <v/>
      </c>
      <c r="DL505" s="14" t="str">
        <f t="shared" ca="1" si="9735"/>
        <v/>
      </c>
      <c r="DM505" s="14" t="str">
        <f t="shared" ca="1" si="973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737"/>
        <v/>
      </c>
      <c r="DP505" s="14" t="str">
        <f t="shared" ca="1" si="9738"/>
        <v/>
      </c>
      <c r="DQ505" s="14" t="str">
        <f t="shared" ca="1" si="9739"/>
        <v/>
      </c>
      <c r="DR505" s="14" t="str">
        <f t="shared" ca="1" si="9740"/>
        <v/>
      </c>
      <c r="DS505" s="14" t="str">
        <f t="shared" ca="1" si="9741"/>
        <v/>
      </c>
      <c r="DZ505" s="14" t="b">
        <f t="shared" ca="1" si="9742"/>
        <v>0</v>
      </c>
      <c r="EA505" s="14" t="str">
        <f t="shared" ca="1" si="9743"/>
        <v>Abdominal surgery in the last 5 years (q_123)</v>
      </c>
      <c r="EB505" s="14" t="str">
        <f t="shared" ca="1" si="9744"/>
        <v xml:space="preserve">Values must be numeric. </v>
      </c>
      <c r="EC505" s="14" t="str">
        <f t="shared" ca="1" si="9745"/>
        <v xml:space="preserve">Abdominal surgery in the last 5 years (q_123): Values must be numeric. </v>
      </c>
      <c r="ED505" s="14" t="str">
        <f t="shared" ca="1" si="9746"/>
        <v/>
      </c>
      <c r="EE505" s="14" t="str">
        <f t="shared" ca="1" si="9747"/>
        <v>Values must be numeric</v>
      </c>
      <c r="EF505" s="14" t="str">
        <f t="shared" ca="1" si="9748"/>
        <v/>
      </c>
      <c r="EG505" s="14" t="str">
        <f t="shared" ca="1" si="9749"/>
        <v/>
      </c>
      <c r="EM505" s="14" t="b">
        <f t="shared" ca="1" si="9750"/>
        <v>1</v>
      </c>
      <c r="EN505" s="14">
        <f t="shared" ca="1" si="9751"/>
        <v>479</v>
      </c>
      <c r="EO505" s="14" t="str">
        <f t="shared" ca="1" si="9752"/>
        <v>q_123</v>
      </c>
      <c r="EP505" s="14" t="str">
        <f t="shared" ca="1" si="9753"/>
        <v xml:space="preserve">Abdominal surgery in the last 5 years (q_123): Values must be numeric. </v>
      </c>
      <c r="EQ505" s="14" t="str">
        <f t="shared" ca="1" si="9754"/>
        <v/>
      </c>
    </row>
    <row r="506" spans="2:147" s="14" customFormat="1">
      <c r="B506" s="14" t="str">
        <f t="shared" ca="1" si="9684"/>
        <v/>
      </c>
      <c r="C506" s="14">
        <f t="shared" ca="1" si="9685"/>
        <v>480</v>
      </c>
      <c r="D506" s="14">
        <f t="shared" si="9686"/>
        <v>504</v>
      </c>
      <c r="E506" s="14" t="str">
        <f t="shared" ca="1" si="9687"/>
        <v>D</v>
      </c>
      <c r="F506" s="14" t="str">
        <f t="shared" ca="1" si="9688"/>
        <v>q_124</v>
      </c>
      <c r="G506" s="14" t="str">
        <f t="shared" ca="1" si="9689"/>
        <v>Abdominal surgery &gt; 5 years</v>
      </c>
      <c r="H506" s="14" t="b">
        <f t="shared" ca="1" si="9690"/>
        <v>1</v>
      </c>
      <c r="I506" s="14" t="str">
        <f ca="1">IF($H506,ADDRESS(3,(D506+1)*2-1,4,,"["&amp;wew!$G$7&amp;"]"&amp;_sheetname_labels)&amp;":"&amp;ADDRESS(2+ster!$B$20,(D506+1)*2-1,4),"")</f>
        <v>[DBTemplate.xlsm]labels!ALU3:ALU725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[DBTemplate.xlsm]labels!ALU3:ALU4</v>
      </c>
      <c r="L506" s="14" t="str">
        <f ca="1">IF($H506,IF($J506&gt;0,ADDRESS(3,(D506+1)*2,4,,"["&amp;wew!$G$7&amp;"]"&amp;_sheetname_labels)&amp;":"&amp;ADDRESS(2+J506,(D506+1)*2,4),""),"")</f>
        <v>[DBTemplate.xlsm]labels!ALV3:ALV4</v>
      </c>
      <c r="M506" s="14">
        <f t="shared" ca="1" si="9691"/>
        <v>0</v>
      </c>
      <c r="N506" s="14">
        <f t="shared" ca="1" si="9692"/>
        <v>2</v>
      </c>
      <c r="O506" s="14" t="str">
        <f t="shared" ca="1" si="9693"/>
        <v>q_124</v>
      </c>
      <c r="P506" s="14" t="str">
        <f t="shared" ca="1" si="9694"/>
        <v>Abdominal surgery &gt; 5 years</v>
      </c>
      <c r="Q506" s="14" t="str">
        <f ca="1">IF($BP506,ADDRESS(3,D506+1,4,,"["&amp;wew!$G$7&amp;"]"&amp;_sheetname_dataframe)&amp;":"&amp;ADDRESS(2+ster!$C$14,D506+1,4),"")</f>
        <v>[DBTemplate.xlsm]data_frame!SK3:SK3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695"/>
        <v>0</v>
      </c>
      <c r="AA506" s="12">
        <f t="shared" ca="1" si="9696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697"/>
        <v>1</v>
      </c>
      <c r="AE506" s="17" t="b">
        <f t="shared" ca="1" si="9698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699"/>
        <v/>
      </c>
      <c r="AH506" s="17" t="b">
        <f t="shared" ca="1" si="9700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701"/>
        <v/>
      </c>
      <c r="AK506" s="17" t="b">
        <f t="shared" ca="1" si="9702"/>
        <v>0</v>
      </c>
      <c r="AL506" s="17" t="b">
        <f t="shared" ca="1" si="9703"/>
        <v>0</v>
      </c>
      <c r="AM506" s="17" t="b">
        <f t="shared" ca="1" si="9704"/>
        <v>0</v>
      </c>
      <c r="AN506" s="17">
        <f t="shared" ca="1" si="9705"/>
        <v>0</v>
      </c>
      <c r="AO506" s="24" t="str">
        <f t="shared" ca="1" si="9706"/>
        <v/>
      </c>
      <c r="AP506" s="24" t="str">
        <f t="shared" ca="1" si="9707"/>
        <v/>
      </c>
      <c r="AQ506" s="17" t="b">
        <f t="shared" ca="1" si="9609"/>
        <v>0</v>
      </c>
      <c r="AR506" s="17" t="b">
        <f t="shared" ca="1" si="9708"/>
        <v>0</v>
      </c>
      <c r="AS506" s="17" t="b">
        <f t="shared" ca="1" si="9709"/>
        <v>0</v>
      </c>
      <c r="AT506" s="17" t="b">
        <f t="shared" ca="1" si="9710"/>
        <v>0</v>
      </c>
      <c r="AU506" s="17" t="b">
        <f t="shared" ca="1" si="9711"/>
        <v>1</v>
      </c>
      <c r="AV506" s="17" t="b">
        <f t="shared" ca="1" si="9712"/>
        <v>0</v>
      </c>
      <c r="AW506" s="17" t="b">
        <f t="shared" ca="1" si="9713"/>
        <v>1</v>
      </c>
      <c r="AX506" s="14" t="b">
        <f t="array" aca="1" ref="AX506" ca="1">IF(H506,N506&gt;0,"")</f>
        <v>1</v>
      </c>
      <c r="AY506" s="17" t="str">
        <f t="shared" ca="1" si="9714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715"/>
        <v>1</v>
      </c>
      <c r="BB506" s="17" t="b">
        <v>0</v>
      </c>
      <c r="BC506" s="17" t="b">
        <f t="shared" ca="1" si="9716"/>
        <v>1</v>
      </c>
      <c r="BD506" s="17" t="b">
        <f t="shared" ca="1" si="9717"/>
        <v>0</v>
      </c>
      <c r="BE506" s="17" t="str">
        <f t="shared" ca="1" si="9610"/>
        <v/>
      </c>
      <c r="BF506" s="17" t="b">
        <f t="shared" ca="1" si="9611"/>
        <v>0</v>
      </c>
      <c r="BG506" s="17" t="b">
        <f t="shared" ca="1" si="9718"/>
        <v>0</v>
      </c>
      <c r="BH506" s="17" t="b">
        <f t="shared" ca="1" si="9719"/>
        <v>1</v>
      </c>
      <c r="BI506" s="17">
        <f t="shared" ca="1" si="9720"/>
        <v>2</v>
      </c>
      <c r="BJ506" s="17" t="b">
        <f t="shared" ca="1" si="9721"/>
        <v>0</v>
      </c>
      <c r="BK506" s="17" t="str">
        <f t="shared" ca="1" si="9612"/>
        <v/>
      </c>
      <c r="BL506" s="17" t="str">
        <f t="shared" ca="1" si="9722"/>
        <v/>
      </c>
      <c r="BM506" s="17" t="str">
        <f t="shared" ca="1" si="9723"/>
        <v>F</v>
      </c>
      <c r="BN506" s="17" t="str">
        <f t="shared" ca="1" si="9724"/>
        <v>F</v>
      </c>
      <c r="BO506" s="17" t="str">
        <f t="shared" ca="1" si="9725"/>
        <v>N</v>
      </c>
      <c r="BP506" s="14" t="b">
        <f t="shared" ca="1" si="972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727"/>
        <v/>
      </c>
      <c r="DE506" s="14" t="str">
        <f t="shared" ca="1" si="9728"/>
        <v/>
      </c>
      <c r="DF506" s="14" t="str">
        <f t="shared" ca="1" si="9729"/>
        <v/>
      </c>
      <c r="DG506" s="14" t="str">
        <f t="shared" ca="1" si="9730"/>
        <v/>
      </c>
      <c r="DH506" s="14" t="str">
        <f t="shared" ca="1" si="9731"/>
        <v/>
      </c>
      <c r="DI506" s="14" t="str">
        <f t="shared" ca="1" si="9732"/>
        <v/>
      </c>
      <c r="DJ506" s="14" t="str">
        <f t="shared" ca="1" si="9733"/>
        <v/>
      </c>
      <c r="DK506" s="14" t="str">
        <f t="shared" ca="1" si="9734"/>
        <v/>
      </c>
      <c r="DL506" s="14" t="str">
        <f t="shared" ca="1" si="9735"/>
        <v/>
      </c>
      <c r="DM506" s="14" t="str">
        <f t="shared" ca="1" si="973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737"/>
        <v/>
      </c>
      <c r="DP506" s="14" t="str">
        <f t="shared" ca="1" si="9738"/>
        <v/>
      </c>
      <c r="DQ506" s="14" t="str">
        <f t="shared" ca="1" si="9739"/>
        <v/>
      </c>
      <c r="DR506" s="14" t="str">
        <f t="shared" ca="1" si="9740"/>
        <v/>
      </c>
      <c r="DS506" s="14" t="str">
        <f t="shared" ca="1" si="9741"/>
        <v/>
      </c>
      <c r="DZ506" s="14" t="b">
        <f t="shared" ca="1" si="9742"/>
        <v>0</v>
      </c>
      <c r="EA506" s="14" t="str">
        <f t="shared" ca="1" si="9743"/>
        <v>Abdominal surgery &gt; 5 years (q_124)</v>
      </c>
      <c r="EB506" s="14" t="str">
        <f t="shared" ca="1" si="9744"/>
        <v xml:space="preserve">Values must be numeric. </v>
      </c>
      <c r="EC506" s="14" t="str">
        <f t="shared" ca="1" si="9745"/>
        <v xml:space="preserve">Abdominal surgery &gt; 5 years (q_124): Values must be numeric. </v>
      </c>
      <c r="ED506" s="14" t="str">
        <f t="shared" ca="1" si="9746"/>
        <v/>
      </c>
      <c r="EE506" s="14" t="str">
        <f t="shared" ca="1" si="9747"/>
        <v>Values must be numeric</v>
      </c>
      <c r="EF506" s="14" t="str">
        <f t="shared" ca="1" si="9748"/>
        <v/>
      </c>
      <c r="EG506" s="14" t="str">
        <f t="shared" ca="1" si="9749"/>
        <v/>
      </c>
      <c r="EM506" s="14" t="b">
        <f t="shared" ca="1" si="9750"/>
        <v>1</v>
      </c>
      <c r="EN506" s="14">
        <f t="shared" ca="1" si="9751"/>
        <v>480</v>
      </c>
      <c r="EO506" s="14" t="str">
        <f t="shared" ca="1" si="9752"/>
        <v>q_124</v>
      </c>
      <c r="EP506" s="14" t="str">
        <f t="shared" ca="1" si="9753"/>
        <v xml:space="preserve">Abdominal surgery &gt; 5 years (q_124): Values must be numeric. </v>
      </c>
      <c r="EQ506" s="14" t="str">
        <f t="shared" ca="1" si="9754"/>
        <v/>
      </c>
    </row>
    <row r="507" spans="2:147" s="14" customFormat="1">
      <c r="B507" s="14" t="str">
        <f t="shared" ca="1" si="9684"/>
        <v/>
      </c>
      <c r="C507" s="14">
        <f t="shared" ca="1" si="9685"/>
        <v>481</v>
      </c>
      <c r="D507" s="14">
        <f t="shared" si="9686"/>
        <v>505</v>
      </c>
      <c r="E507" s="14" t="str">
        <f t="shared" ca="1" si="9687"/>
        <v>D</v>
      </c>
      <c r="F507" s="14" t="str">
        <f t="shared" ca="1" si="9688"/>
        <v>q_125</v>
      </c>
      <c r="G507" s="14" t="str">
        <f t="shared" ca="1" si="9689"/>
        <v>Thoracic surgery in the last 5 years</v>
      </c>
      <c r="H507" s="14" t="b">
        <f t="shared" ca="1" si="9690"/>
        <v>1</v>
      </c>
      <c r="I507" s="14" t="str">
        <f ca="1">IF($H507,ADDRESS(3,(D507+1)*2-1,4,,"["&amp;wew!$G$7&amp;"]"&amp;_sheetname_labels)&amp;":"&amp;ADDRESS(2+ster!$B$20,(D507+1)*2-1,4),"")</f>
        <v>[DBTemplate.xlsm]labels!ALW3:ALW725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[DBTemplate.xlsm]labels!ALW3:ALW4</v>
      </c>
      <c r="L507" s="14" t="str">
        <f ca="1">IF($H507,IF($J507&gt;0,ADDRESS(3,(D507+1)*2,4,,"["&amp;wew!$G$7&amp;"]"&amp;_sheetname_labels)&amp;":"&amp;ADDRESS(2+J507,(D507+1)*2,4),""),"")</f>
        <v>[DBTemplate.xlsm]labels!ALX3:ALX4</v>
      </c>
      <c r="M507" s="14">
        <f t="shared" ca="1" si="9691"/>
        <v>0</v>
      </c>
      <c r="N507" s="14">
        <f t="shared" ca="1" si="9692"/>
        <v>2</v>
      </c>
      <c r="O507" s="14" t="str">
        <f t="shared" ca="1" si="9693"/>
        <v>q_125</v>
      </c>
      <c r="P507" s="14" t="str">
        <f t="shared" ca="1" si="9694"/>
        <v>Thoracic surgery in the last 5 years</v>
      </c>
      <c r="Q507" s="14" t="str">
        <f ca="1">IF($BP507,ADDRESS(3,D507+1,4,,"["&amp;wew!$G$7&amp;"]"&amp;_sheetname_dataframe)&amp;":"&amp;ADDRESS(2+ster!$C$14,D507+1,4),"")</f>
        <v>[DBTemplate.xlsm]data_frame!SL3:SL3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695"/>
        <v>0</v>
      </c>
      <c r="AA507" s="12">
        <f t="shared" ca="1" si="9696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697"/>
        <v>1</v>
      </c>
      <c r="AE507" s="17" t="b">
        <f t="shared" ca="1" si="9698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699"/>
        <v/>
      </c>
      <c r="AH507" s="17" t="b">
        <f t="shared" ca="1" si="9700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701"/>
        <v/>
      </c>
      <c r="AK507" s="17" t="b">
        <f t="shared" ca="1" si="9702"/>
        <v>0</v>
      </c>
      <c r="AL507" s="17" t="b">
        <f t="shared" ca="1" si="9703"/>
        <v>0</v>
      </c>
      <c r="AM507" s="17" t="b">
        <f t="shared" ca="1" si="9704"/>
        <v>0</v>
      </c>
      <c r="AN507" s="17">
        <f t="shared" ca="1" si="9705"/>
        <v>0</v>
      </c>
      <c r="AO507" s="24" t="str">
        <f t="shared" ca="1" si="9706"/>
        <v/>
      </c>
      <c r="AP507" s="24" t="str">
        <f t="shared" ca="1" si="9707"/>
        <v/>
      </c>
      <c r="AQ507" s="17" t="b">
        <f t="shared" ca="1" si="9609"/>
        <v>0</v>
      </c>
      <c r="AR507" s="17" t="b">
        <f t="shared" ca="1" si="9708"/>
        <v>0</v>
      </c>
      <c r="AS507" s="17" t="b">
        <f t="shared" ca="1" si="9709"/>
        <v>0</v>
      </c>
      <c r="AT507" s="17" t="b">
        <f t="shared" ca="1" si="9710"/>
        <v>0</v>
      </c>
      <c r="AU507" s="17" t="b">
        <f t="shared" ca="1" si="9711"/>
        <v>1</v>
      </c>
      <c r="AV507" s="17" t="b">
        <f t="shared" ca="1" si="9712"/>
        <v>0</v>
      </c>
      <c r="AW507" s="17" t="b">
        <f t="shared" ca="1" si="9713"/>
        <v>1</v>
      </c>
      <c r="AX507" s="14" t="b">
        <f t="array" aca="1" ref="AX507" ca="1">IF(H507,N507&gt;0,"")</f>
        <v>1</v>
      </c>
      <c r="AY507" s="17" t="str">
        <f t="shared" ca="1" si="9714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715"/>
        <v>1</v>
      </c>
      <c r="BB507" s="17" t="b">
        <v>0</v>
      </c>
      <c r="BC507" s="17" t="b">
        <f t="shared" ca="1" si="9716"/>
        <v>1</v>
      </c>
      <c r="BD507" s="17" t="b">
        <f t="shared" ca="1" si="9717"/>
        <v>0</v>
      </c>
      <c r="BE507" s="17" t="str">
        <f t="shared" ca="1" si="9610"/>
        <v/>
      </c>
      <c r="BF507" s="17" t="b">
        <f t="shared" ca="1" si="9611"/>
        <v>0</v>
      </c>
      <c r="BG507" s="17" t="b">
        <f t="shared" ca="1" si="9718"/>
        <v>0</v>
      </c>
      <c r="BH507" s="17" t="b">
        <f t="shared" ca="1" si="9719"/>
        <v>1</v>
      </c>
      <c r="BI507" s="17">
        <f t="shared" ca="1" si="9720"/>
        <v>2</v>
      </c>
      <c r="BJ507" s="17" t="b">
        <f t="shared" ca="1" si="9721"/>
        <v>0</v>
      </c>
      <c r="BK507" s="17" t="str">
        <f t="shared" ca="1" si="9612"/>
        <v/>
      </c>
      <c r="BL507" s="17" t="str">
        <f t="shared" ca="1" si="9722"/>
        <v/>
      </c>
      <c r="BM507" s="17" t="str">
        <f t="shared" ca="1" si="9723"/>
        <v>F</v>
      </c>
      <c r="BN507" s="17" t="str">
        <f t="shared" ca="1" si="9724"/>
        <v>F</v>
      </c>
      <c r="BO507" s="17" t="str">
        <f t="shared" ca="1" si="9725"/>
        <v>N</v>
      </c>
      <c r="BP507" s="14" t="b">
        <f t="shared" ca="1" si="972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727"/>
        <v/>
      </c>
      <c r="DE507" s="14" t="str">
        <f t="shared" ca="1" si="9728"/>
        <v/>
      </c>
      <c r="DF507" s="14" t="str">
        <f t="shared" ca="1" si="9729"/>
        <v/>
      </c>
      <c r="DG507" s="14" t="str">
        <f t="shared" ca="1" si="9730"/>
        <v/>
      </c>
      <c r="DH507" s="14" t="str">
        <f t="shared" ca="1" si="9731"/>
        <v/>
      </c>
      <c r="DI507" s="14" t="str">
        <f t="shared" ca="1" si="9732"/>
        <v/>
      </c>
      <c r="DJ507" s="14" t="str">
        <f t="shared" ca="1" si="9733"/>
        <v/>
      </c>
      <c r="DK507" s="14" t="str">
        <f t="shared" ca="1" si="9734"/>
        <v/>
      </c>
      <c r="DL507" s="14" t="str">
        <f t="shared" ca="1" si="9735"/>
        <v/>
      </c>
      <c r="DM507" s="14" t="str">
        <f t="shared" ca="1" si="973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737"/>
        <v/>
      </c>
      <c r="DP507" s="14" t="str">
        <f t="shared" ca="1" si="9738"/>
        <v/>
      </c>
      <c r="DQ507" s="14" t="str">
        <f t="shared" ca="1" si="9739"/>
        <v/>
      </c>
      <c r="DR507" s="14" t="str">
        <f t="shared" ca="1" si="9740"/>
        <v/>
      </c>
      <c r="DS507" s="14" t="str">
        <f t="shared" ca="1" si="9741"/>
        <v/>
      </c>
      <c r="DZ507" s="14" t="b">
        <f t="shared" ca="1" si="9742"/>
        <v>0</v>
      </c>
      <c r="EA507" s="14" t="str">
        <f t="shared" ca="1" si="9743"/>
        <v>Thoracic surgery in the last 5 years (q_125)</v>
      </c>
      <c r="EB507" s="14" t="str">
        <f t="shared" ca="1" si="9744"/>
        <v xml:space="preserve">Values must be numeric. </v>
      </c>
      <c r="EC507" s="14" t="str">
        <f t="shared" ca="1" si="9745"/>
        <v xml:space="preserve">Thoracic surgery in the last 5 years (q_125): Values must be numeric. </v>
      </c>
      <c r="ED507" s="14" t="str">
        <f t="shared" ca="1" si="9746"/>
        <v/>
      </c>
      <c r="EE507" s="14" t="str">
        <f t="shared" ca="1" si="9747"/>
        <v>Values must be numeric</v>
      </c>
      <c r="EF507" s="14" t="str">
        <f t="shared" ca="1" si="9748"/>
        <v/>
      </c>
      <c r="EG507" s="14" t="str">
        <f t="shared" ca="1" si="9749"/>
        <v/>
      </c>
      <c r="EM507" s="14" t="b">
        <f t="shared" ca="1" si="9750"/>
        <v>1</v>
      </c>
      <c r="EN507" s="14">
        <f t="shared" ca="1" si="9751"/>
        <v>481</v>
      </c>
      <c r="EO507" s="14" t="str">
        <f t="shared" ca="1" si="9752"/>
        <v>q_125</v>
      </c>
      <c r="EP507" s="14" t="str">
        <f t="shared" ca="1" si="9753"/>
        <v xml:space="preserve">Thoracic surgery in the last 5 years (q_125): Values must be numeric. </v>
      </c>
      <c r="EQ507" s="14" t="str">
        <f t="shared" ca="1" si="9754"/>
        <v/>
      </c>
    </row>
    <row r="508" spans="2:147" s="14" customFormat="1">
      <c r="B508" s="14" t="str">
        <f t="shared" ca="1" si="9684"/>
        <v/>
      </c>
      <c r="C508" s="14">
        <f t="shared" ca="1" si="9685"/>
        <v>482</v>
      </c>
      <c r="D508" s="14">
        <f t="shared" si="9686"/>
        <v>506</v>
      </c>
      <c r="E508" s="14" t="str">
        <f t="shared" ca="1" si="9687"/>
        <v>D</v>
      </c>
      <c r="F508" s="14" t="str">
        <f t="shared" ca="1" si="9688"/>
        <v>q_126</v>
      </c>
      <c r="G508" s="14" t="str">
        <f t="shared" ca="1" si="9689"/>
        <v>Thoracic surgery &gt; 5 years</v>
      </c>
      <c r="H508" s="14" t="b">
        <f t="shared" ca="1" si="9690"/>
        <v>1</v>
      </c>
      <c r="I508" s="14" t="str">
        <f ca="1">IF($H508,ADDRESS(3,(D508+1)*2-1,4,,"["&amp;wew!$G$7&amp;"]"&amp;_sheetname_labels)&amp;":"&amp;ADDRESS(2+ster!$B$20,(D508+1)*2-1,4),"")</f>
        <v>[DBTemplate.xlsm]labels!ALY3:ALY725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[DBTemplate.xlsm]labels!ALY3:ALY4</v>
      </c>
      <c r="L508" s="14" t="str">
        <f ca="1">IF($H508,IF($J508&gt;0,ADDRESS(3,(D508+1)*2,4,,"["&amp;wew!$G$7&amp;"]"&amp;_sheetname_labels)&amp;":"&amp;ADDRESS(2+J508,(D508+1)*2,4),""),"")</f>
        <v>[DBTemplate.xlsm]labels!ALZ3:ALZ4</v>
      </c>
      <c r="M508" s="14">
        <f t="shared" ca="1" si="9691"/>
        <v>0</v>
      </c>
      <c r="N508" s="14">
        <f t="shared" ca="1" si="9692"/>
        <v>2</v>
      </c>
      <c r="O508" s="14" t="str">
        <f t="shared" ca="1" si="9693"/>
        <v>q_126</v>
      </c>
      <c r="P508" s="14" t="str">
        <f t="shared" ca="1" si="9694"/>
        <v>Thoracic surgery &gt; 5 years</v>
      </c>
      <c r="Q508" s="14" t="str">
        <f ca="1">IF($BP508,ADDRESS(3,D508+1,4,,"["&amp;wew!$G$7&amp;"]"&amp;_sheetname_dataframe)&amp;":"&amp;ADDRESS(2+ster!$C$14,D508+1,4),"")</f>
        <v>[DBTemplate.xlsm]data_frame!SM3:SM3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695"/>
        <v>0</v>
      </c>
      <c r="AA508" s="12">
        <f t="shared" ca="1" si="9696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697"/>
        <v>1</v>
      </c>
      <c r="AE508" s="17" t="b">
        <f t="shared" ca="1" si="9698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699"/>
        <v/>
      </c>
      <c r="AH508" s="17" t="b">
        <f t="shared" ca="1" si="9700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701"/>
        <v/>
      </c>
      <c r="AK508" s="17" t="b">
        <f t="shared" ca="1" si="9702"/>
        <v>0</v>
      </c>
      <c r="AL508" s="17" t="b">
        <f t="shared" ca="1" si="9703"/>
        <v>0</v>
      </c>
      <c r="AM508" s="17" t="b">
        <f t="shared" ca="1" si="9704"/>
        <v>0</v>
      </c>
      <c r="AN508" s="17">
        <f t="shared" ca="1" si="9705"/>
        <v>0</v>
      </c>
      <c r="AO508" s="24" t="str">
        <f t="shared" ca="1" si="9706"/>
        <v/>
      </c>
      <c r="AP508" s="24" t="str">
        <f t="shared" ca="1" si="9707"/>
        <v/>
      </c>
      <c r="AQ508" s="17" t="b">
        <f t="shared" ca="1" si="9609"/>
        <v>0</v>
      </c>
      <c r="AR508" s="17" t="b">
        <f t="shared" ca="1" si="9708"/>
        <v>0</v>
      </c>
      <c r="AS508" s="17" t="b">
        <f t="shared" ca="1" si="9709"/>
        <v>0</v>
      </c>
      <c r="AT508" s="17" t="b">
        <f t="shared" ca="1" si="9710"/>
        <v>0</v>
      </c>
      <c r="AU508" s="17" t="b">
        <f t="shared" ca="1" si="9711"/>
        <v>1</v>
      </c>
      <c r="AV508" s="17" t="b">
        <f t="shared" ca="1" si="9712"/>
        <v>0</v>
      </c>
      <c r="AW508" s="17" t="b">
        <f t="shared" ca="1" si="9713"/>
        <v>1</v>
      </c>
      <c r="AX508" s="14" t="b">
        <f t="array" aca="1" ref="AX508" ca="1">IF(H508,N508&gt;0,"")</f>
        <v>1</v>
      </c>
      <c r="AY508" s="17" t="str">
        <f t="shared" ca="1" si="9714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715"/>
        <v>1</v>
      </c>
      <c r="BB508" s="17" t="b">
        <v>0</v>
      </c>
      <c r="BC508" s="17" t="b">
        <f t="shared" ca="1" si="9716"/>
        <v>1</v>
      </c>
      <c r="BD508" s="17" t="b">
        <f t="shared" ca="1" si="9717"/>
        <v>0</v>
      </c>
      <c r="BE508" s="17" t="str">
        <f t="shared" ca="1" si="9610"/>
        <v/>
      </c>
      <c r="BF508" s="17" t="b">
        <f t="shared" ca="1" si="9611"/>
        <v>0</v>
      </c>
      <c r="BG508" s="17" t="b">
        <f t="shared" ca="1" si="9718"/>
        <v>0</v>
      </c>
      <c r="BH508" s="17" t="b">
        <f t="shared" ca="1" si="9719"/>
        <v>1</v>
      </c>
      <c r="BI508" s="17">
        <f t="shared" ca="1" si="9720"/>
        <v>2</v>
      </c>
      <c r="BJ508" s="17" t="b">
        <f t="shared" ca="1" si="9721"/>
        <v>0</v>
      </c>
      <c r="BK508" s="17" t="str">
        <f t="shared" ca="1" si="9612"/>
        <v/>
      </c>
      <c r="BL508" s="17" t="str">
        <f t="shared" ca="1" si="9722"/>
        <v/>
      </c>
      <c r="BM508" s="17" t="str">
        <f t="shared" ca="1" si="9723"/>
        <v>F</v>
      </c>
      <c r="BN508" s="17" t="str">
        <f t="shared" ca="1" si="9724"/>
        <v>F</v>
      </c>
      <c r="BO508" s="17" t="str">
        <f t="shared" ca="1" si="9725"/>
        <v>N</v>
      </c>
      <c r="BP508" s="14" t="b">
        <f t="shared" ca="1" si="972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727"/>
        <v/>
      </c>
      <c r="DE508" s="14" t="str">
        <f t="shared" ca="1" si="9728"/>
        <v/>
      </c>
      <c r="DF508" s="14" t="str">
        <f t="shared" ca="1" si="9729"/>
        <v/>
      </c>
      <c r="DG508" s="14" t="str">
        <f t="shared" ca="1" si="9730"/>
        <v/>
      </c>
      <c r="DH508" s="14" t="str">
        <f t="shared" ca="1" si="9731"/>
        <v/>
      </c>
      <c r="DI508" s="14" t="str">
        <f t="shared" ca="1" si="9732"/>
        <v/>
      </c>
      <c r="DJ508" s="14" t="str">
        <f t="shared" ca="1" si="9733"/>
        <v/>
      </c>
      <c r="DK508" s="14" t="str">
        <f t="shared" ca="1" si="9734"/>
        <v/>
      </c>
      <c r="DL508" s="14" t="str">
        <f t="shared" ca="1" si="9735"/>
        <v/>
      </c>
      <c r="DM508" s="14" t="str">
        <f t="shared" ca="1" si="973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737"/>
        <v/>
      </c>
      <c r="DP508" s="14" t="str">
        <f t="shared" ca="1" si="9738"/>
        <v/>
      </c>
      <c r="DQ508" s="14" t="str">
        <f t="shared" ca="1" si="9739"/>
        <v/>
      </c>
      <c r="DR508" s="14" t="str">
        <f t="shared" ca="1" si="9740"/>
        <v/>
      </c>
      <c r="DS508" s="14" t="str">
        <f t="shared" ca="1" si="9741"/>
        <v/>
      </c>
      <c r="DZ508" s="14" t="b">
        <f t="shared" ca="1" si="9742"/>
        <v>0</v>
      </c>
      <c r="EA508" s="14" t="str">
        <f t="shared" ca="1" si="9743"/>
        <v>Thoracic surgery &gt; 5 years (q_126)</v>
      </c>
      <c r="EB508" s="14" t="str">
        <f t="shared" ca="1" si="9744"/>
        <v xml:space="preserve">Values must be numeric. </v>
      </c>
      <c r="EC508" s="14" t="str">
        <f t="shared" ca="1" si="9745"/>
        <v xml:space="preserve">Thoracic surgery &gt; 5 years (q_126): Values must be numeric. </v>
      </c>
      <c r="ED508" s="14" t="str">
        <f t="shared" ca="1" si="9746"/>
        <v/>
      </c>
      <c r="EE508" s="14" t="str">
        <f t="shared" ca="1" si="9747"/>
        <v>Values must be numeric</v>
      </c>
      <c r="EF508" s="14" t="str">
        <f t="shared" ca="1" si="9748"/>
        <v/>
      </c>
      <c r="EG508" s="14" t="str">
        <f t="shared" ca="1" si="9749"/>
        <v/>
      </c>
      <c r="EM508" s="14" t="b">
        <f t="shared" ca="1" si="9750"/>
        <v>1</v>
      </c>
      <c r="EN508" s="14">
        <f t="shared" ca="1" si="9751"/>
        <v>482</v>
      </c>
      <c r="EO508" s="14" t="str">
        <f t="shared" ca="1" si="9752"/>
        <v>q_126</v>
      </c>
      <c r="EP508" s="14" t="str">
        <f t="shared" ca="1" si="9753"/>
        <v xml:space="preserve">Thoracic surgery &gt; 5 years (q_126): Values must be numeric. </v>
      </c>
      <c r="EQ508" s="14" t="str">
        <f t="shared" ca="1" si="9754"/>
        <v/>
      </c>
    </row>
    <row r="509" spans="2:147" s="14" customFormat="1">
      <c r="B509" s="14" t="str">
        <f t="shared" ca="1" si="9684"/>
        <v/>
      </c>
      <c r="C509" s="14">
        <f t="shared" ca="1" si="9685"/>
        <v>483</v>
      </c>
      <c r="D509" s="14">
        <f t="shared" si="9686"/>
        <v>507</v>
      </c>
      <c r="E509" s="14" t="str">
        <f t="shared" ca="1" si="9687"/>
        <v>D</v>
      </c>
      <c r="F509" s="14" t="str">
        <f t="shared" ca="1" si="9688"/>
        <v>q_127</v>
      </c>
      <c r="G509" s="14" t="str">
        <f t="shared" ca="1" si="9689"/>
        <v>Pelvic Surgery in the last 5 years</v>
      </c>
      <c r="H509" s="14" t="b">
        <f t="shared" ca="1" si="9690"/>
        <v>1</v>
      </c>
      <c r="I509" s="14" t="str">
        <f ca="1">IF($H509,ADDRESS(3,(D509+1)*2-1,4,,"["&amp;wew!$G$7&amp;"]"&amp;_sheetname_labels)&amp;":"&amp;ADDRESS(2+ster!$B$20,(D509+1)*2-1,4),"")</f>
        <v>[DBTemplate.xlsm]labels!AMA3:AMA725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[DBTemplate.xlsm]labels!AMA3:AMA4</v>
      </c>
      <c r="L509" s="14" t="str">
        <f ca="1">IF($H509,IF($J509&gt;0,ADDRESS(3,(D509+1)*2,4,,"["&amp;wew!$G$7&amp;"]"&amp;_sheetname_labels)&amp;":"&amp;ADDRESS(2+J509,(D509+1)*2,4),""),"")</f>
        <v>[DBTemplate.xlsm]labels!AMB3:AMB4</v>
      </c>
      <c r="M509" s="14">
        <f t="shared" ca="1" si="9691"/>
        <v>0</v>
      </c>
      <c r="N509" s="14">
        <f t="shared" ca="1" si="9692"/>
        <v>2</v>
      </c>
      <c r="O509" s="14" t="str">
        <f t="shared" ca="1" si="9693"/>
        <v>q_127</v>
      </c>
      <c r="P509" s="14" t="str">
        <f t="shared" ca="1" si="9694"/>
        <v>Pelvic Surgery in the last 5 years</v>
      </c>
      <c r="Q509" s="14" t="str">
        <f ca="1">IF($BP509,ADDRESS(3,D509+1,4,,"["&amp;wew!$G$7&amp;"]"&amp;_sheetname_dataframe)&amp;":"&amp;ADDRESS(2+ster!$C$14,D509+1,4),"")</f>
        <v>[DBTemplate.xlsm]data_frame!SN3:SN3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695"/>
        <v>0</v>
      </c>
      <c r="AA509" s="12">
        <f t="shared" ca="1" si="9696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697"/>
        <v>1</v>
      </c>
      <c r="AE509" s="17" t="b">
        <f t="shared" ca="1" si="9698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699"/>
        <v/>
      </c>
      <c r="AH509" s="17" t="b">
        <f t="shared" ca="1" si="9700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701"/>
        <v/>
      </c>
      <c r="AK509" s="17" t="b">
        <f t="shared" ca="1" si="9702"/>
        <v>0</v>
      </c>
      <c r="AL509" s="17" t="b">
        <f t="shared" ca="1" si="9703"/>
        <v>0</v>
      </c>
      <c r="AM509" s="17" t="b">
        <f t="shared" ca="1" si="9704"/>
        <v>0</v>
      </c>
      <c r="AN509" s="17">
        <f t="shared" ca="1" si="9705"/>
        <v>0</v>
      </c>
      <c r="AO509" s="24" t="str">
        <f t="shared" ca="1" si="9706"/>
        <v/>
      </c>
      <c r="AP509" s="24" t="str">
        <f t="shared" ca="1" si="9707"/>
        <v/>
      </c>
      <c r="AQ509" s="17" t="b">
        <f t="shared" ca="1" si="9609"/>
        <v>0</v>
      </c>
      <c r="AR509" s="17" t="b">
        <f t="shared" ca="1" si="9708"/>
        <v>0</v>
      </c>
      <c r="AS509" s="17" t="b">
        <f t="shared" ca="1" si="9709"/>
        <v>0</v>
      </c>
      <c r="AT509" s="17" t="b">
        <f t="shared" ca="1" si="9710"/>
        <v>0</v>
      </c>
      <c r="AU509" s="17" t="b">
        <f t="shared" ca="1" si="9711"/>
        <v>1</v>
      </c>
      <c r="AV509" s="17" t="b">
        <f t="shared" ca="1" si="9712"/>
        <v>0</v>
      </c>
      <c r="AW509" s="17" t="b">
        <f t="shared" ca="1" si="9713"/>
        <v>1</v>
      </c>
      <c r="AX509" s="14" t="b">
        <f t="array" aca="1" ref="AX509" ca="1">IF(H509,N509&gt;0,"")</f>
        <v>1</v>
      </c>
      <c r="AY509" s="17" t="str">
        <f t="shared" ca="1" si="9714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715"/>
        <v>1</v>
      </c>
      <c r="BB509" s="17" t="b">
        <v>0</v>
      </c>
      <c r="BC509" s="17" t="b">
        <f t="shared" ca="1" si="9716"/>
        <v>1</v>
      </c>
      <c r="BD509" s="17" t="b">
        <f t="shared" ca="1" si="9717"/>
        <v>0</v>
      </c>
      <c r="BE509" s="17" t="str">
        <f t="shared" ca="1" si="9610"/>
        <v/>
      </c>
      <c r="BF509" s="17" t="b">
        <f t="shared" ca="1" si="9611"/>
        <v>0</v>
      </c>
      <c r="BG509" s="17" t="b">
        <f t="shared" ca="1" si="9718"/>
        <v>0</v>
      </c>
      <c r="BH509" s="17" t="b">
        <f t="shared" ca="1" si="9719"/>
        <v>1</v>
      </c>
      <c r="BI509" s="17">
        <f t="shared" ca="1" si="9720"/>
        <v>2</v>
      </c>
      <c r="BJ509" s="17" t="b">
        <f t="shared" ca="1" si="9721"/>
        <v>0</v>
      </c>
      <c r="BK509" s="17" t="str">
        <f t="shared" ca="1" si="9612"/>
        <v/>
      </c>
      <c r="BL509" s="17" t="str">
        <f t="shared" ca="1" si="9722"/>
        <v/>
      </c>
      <c r="BM509" s="17" t="str">
        <f t="shared" ca="1" si="9723"/>
        <v>F</v>
      </c>
      <c r="BN509" s="17" t="str">
        <f t="shared" ca="1" si="9724"/>
        <v>F</v>
      </c>
      <c r="BO509" s="17" t="str">
        <f t="shared" ca="1" si="9725"/>
        <v>N</v>
      </c>
      <c r="BP509" s="14" t="b">
        <f t="shared" ca="1" si="972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727"/>
        <v/>
      </c>
      <c r="DE509" s="14" t="str">
        <f t="shared" ca="1" si="9728"/>
        <v/>
      </c>
      <c r="DF509" s="14" t="str">
        <f t="shared" ca="1" si="9729"/>
        <v/>
      </c>
      <c r="DG509" s="14" t="str">
        <f t="shared" ca="1" si="9730"/>
        <v/>
      </c>
      <c r="DH509" s="14" t="str">
        <f t="shared" ca="1" si="9731"/>
        <v/>
      </c>
      <c r="DI509" s="14" t="str">
        <f t="shared" ca="1" si="9732"/>
        <v/>
      </c>
      <c r="DJ509" s="14" t="str">
        <f t="shared" ca="1" si="9733"/>
        <v/>
      </c>
      <c r="DK509" s="14" t="str">
        <f t="shared" ca="1" si="9734"/>
        <v/>
      </c>
      <c r="DL509" s="14" t="str">
        <f t="shared" ca="1" si="9735"/>
        <v/>
      </c>
      <c r="DM509" s="14" t="str">
        <f t="shared" ca="1" si="973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737"/>
        <v/>
      </c>
      <c r="DP509" s="14" t="str">
        <f t="shared" ca="1" si="9738"/>
        <v/>
      </c>
      <c r="DQ509" s="14" t="str">
        <f t="shared" ca="1" si="9739"/>
        <v/>
      </c>
      <c r="DR509" s="14" t="str">
        <f t="shared" ca="1" si="9740"/>
        <v/>
      </c>
      <c r="DS509" s="14" t="str">
        <f t="shared" ca="1" si="9741"/>
        <v/>
      </c>
      <c r="DZ509" s="14" t="b">
        <f t="shared" ca="1" si="9742"/>
        <v>0</v>
      </c>
      <c r="EA509" s="14" t="str">
        <f t="shared" ca="1" si="9743"/>
        <v>Pelvic Surgery in the last 5 years (q_127)</v>
      </c>
      <c r="EB509" s="14" t="str">
        <f t="shared" ca="1" si="9744"/>
        <v xml:space="preserve">Values must be numeric. </v>
      </c>
      <c r="EC509" s="14" t="str">
        <f t="shared" ca="1" si="9745"/>
        <v xml:space="preserve">Pelvic Surgery in the last 5 years (q_127): Values must be numeric. </v>
      </c>
      <c r="ED509" s="14" t="str">
        <f t="shared" ca="1" si="9746"/>
        <v/>
      </c>
      <c r="EE509" s="14" t="str">
        <f t="shared" ca="1" si="9747"/>
        <v>Values must be numeric</v>
      </c>
      <c r="EF509" s="14" t="str">
        <f t="shared" ca="1" si="9748"/>
        <v/>
      </c>
      <c r="EG509" s="14" t="str">
        <f t="shared" ca="1" si="9749"/>
        <v/>
      </c>
      <c r="EM509" s="14" t="b">
        <f t="shared" ca="1" si="9750"/>
        <v>1</v>
      </c>
      <c r="EN509" s="14">
        <f t="shared" ca="1" si="9751"/>
        <v>483</v>
      </c>
      <c r="EO509" s="14" t="str">
        <f t="shared" ca="1" si="9752"/>
        <v>q_127</v>
      </c>
      <c r="EP509" s="14" t="str">
        <f t="shared" ca="1" si="9753"/>
        <v xml:space="preserve">Pelvic Surgery in the last 5 years (q_127): Values must be numeric. </v>
      </c>
      <c r="EQ509" s="14" t="str">
        <f t="shared" ca="1" si="9754"/>
        <v/>
      </c>
    </row>
    <row r="510" spans="2:147" s="14" customFormat="1">
      <c r="B510" s="14" t="str">
        <f t="shared" ca="1" si="9684"/>
        <v/>
      </c>
      <c r="C510" s="14">
        <f t="shared" ca="1" si="9685"/>
        <v>484</v>
      </c>
      <c r="D510" s="14">
        <f t="shared" si="9686"/>
        <v>508</v>
      </c>
      <c r="E510" s="14" t="str">
        <f t="shared" ca="1" si="9687"/>
        <v>D</v>
      </c>
      <c r="F510" s="14" t="str">
        <f t="shared" ca="1" si="9688"/>
        <v>q_128</v>
      </c>
      <c r="G510" s="14" t="str">
        <f t="shared" ca="1" si="9689"/>
        <v>Pelvic Surgery &gt; 5 years</v>
      </c>
      <c r="H510" s="14" t="b">
        <f t="shared" ca="1" si="9690"/>
        <v>1</v>
      </c>
      <c r="I510" s="14" t="str">
        <f ca="1">IF($H510,ADDRESS(3,(D510+1)*2-1,4,,"["&amp;wew!$G$7&amp;"]"&amp;_sheetname_labels)&amp;":"&amp;ADDRESS(2+ster!$B$20,(D510+1)*2-1,4),"")</f>
        <v>[DBTemplate.xlsm]labels!AMC3:AMC725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[DBTemplate.xlsm]labels!AMC3:AMC4</v>
      </c>
      <c r="L510" s="14" t="str">
        <f ca="1">IF($H510,IF($J510&gt;0,ADDRESS(3,(D510+1)*2,4,,"["&amp;wew!$G$7&amp;"]"&amp;_sheetname_labels)&amp;":"&amp;ADDRESS(2+J510,(D510+1)*2,4),""),"")</f>
        <v>[DBTemplate.xlsm]labels!AMD3:AMD4</v>
      </c>
      <c r="M510" s="14">
        <f t="shared" ca="1" si="9691"/>
        <v>0</v>
      </c>
      <c r="N510" s="14">
        <f t="shared" ca="1" si="9692"/>
        <v>2</v>
      </c>
      <c r="O510" s="14" t="str">
        <f t="shared" ca="1" si="9693"/>
        <v>q_128</v>
      </c>
      <c r="P510" s="14" t="str">
        <f t="shared" ca="1" si="9694"/>
        <v>Pelvic Surgery &gt; 5 years</v>
      </c>
      <c r="Q510" s="14" t="str">
        <f ca="1">IF($BP510,ADDRESS(3,D510+1,4,,"["&amp;wew!$G$7&amp;"]"&amp;_sheetname_dataframe)&amp;":"&amp;ADDRESS(2+ster!$C$14,D510+1,4),"")</f>
        <v>[DBTemplate.xlsm]data_frame!SO3:SO3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695"/>
        <v>0</v>
      </c>
      <c r="AA510" s="12">
        <f t="shared" ca="1" si="9696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697"/>
        <v>1</v>
      </c>
      <c r="AE510" s="17" t="b">
        <f t="shared" ca="1" si="9698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699"/>
        <v/>
      </c>
      <c r="AH510" s="17" t="b">
        <f t="shared" ca="1" si="9700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701"/>
        <v/>
      </c>
      <c r="AK510" s="17" t="b">
        <f t="shared" ca="1" si="9702"/>
        <v>0</v>
      </c>
      <c r="AL510" s="17" t="b">
        <f t="shared" ca="1" si="9703"/>
        <v>0</v>
      </c>
      <c r="AM510" s="17" t="b">
        <f t="shared" ca="1" si="9704"/>
        <v>0</v>
      </c>
      <c r="AN510" s="17">
        <f t="shared" ca="1" si="9705"/>
        <v>0</v>
      </c>
      <c r="AO510" s="24" t="str">
        <f t="shared" ca="1" si="9706"/>
        <v/>
      </c>
      <c r="AP510" s="24" t="str">
        <f t="shared" ca="1" si="9707"/>
        <v/>
      </c>
      <c r="AQ510" s="17" t="b">
        <f t="shared" ca="1" si="9609"/>
        <v>0</v>
      </c>
      <c r="AR510" s="17" t="b">
        <f t="shared" ca="1" si="9708"/>
        <v>0</v>
      </c>
      <c r="AS510" s="17" t="b">
        <f t="shared" ca="1" si="9709"/>
        <v>0</v>
      </c>
      <c r="AT510" s="17" t="b">
        <f t="shared" ca="1" si="9710"/>
        <v>0</v>
      </c>
      <c r="AU510" s="17" t="b">
        <f t="shared" ca="1" si="9711"/>
        <v>1</v>
      </c>
      <c r="AV510" s="17" t="b">
        <f t="shared" ca="1" si="9712"/>
        <v>0</v>
      </c>
      <c r="AW510" s="17" t="b">
        <f t="shared" ca="1" si="9713"/>
        <v>1</v>
      </c>
      <c r="AX510" s="14" t="b">
        <f t="array" aca="1" ref="AX510" ca="1">IF(H510,N510&gt;0,"")</f>
        <v>1</v>
      </c>
      <c r="AY510" s="17" t="str">
        <f t="shared" ca="1" si="9714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715"/>
        <v>1</v>
      </c>
      <c r="BB510" s="17" t="b">
        <v>0</v>
      </c>
      <c r="BC510" s="17" t="b">
        <f t="shared" ca="1" si="9716"/>
        <v>1</v>
      </c>
      <c r="BD510" s="17" t="b">
        <f t="shared" ca="1" si="9717"/>
        <v>0</v>
      </c>
      <c r="BE510" s="17" t="str">
        <f t="shared" ca="1" si="9610"/>
        <v/>
      </c>
      <c r="BF510" s="17" t="b">
        <f t="shared" ca="1" si="9611"/>
        <v>0</v>
      </c>
      <c r="BG510" s="17" t="b">
        <f t="shared" ca="1" si="9718"/>
        <v>0</v>
      </c>
      <c r="BH510" s="17" t="b">
        <f t="shared" ca="1" si="9719"/>
        <v>1</v>
      </c>
      <c r="BI510" s="17">
        <f t="shared" ca="1" si="9720"/>
        <v>2</v>
      </c>
      <c r="BJ510" s="17" t="b">
        <f t="shared" ca="1" si="9721"/>
        <v>0</v>
      </c>
      <c r="BK510" s="17" t="str">
        <f t="shared" ca="1" si="9612"/>
        <v/>
      </c>
      <c r="BL510" s="17" t="str">
        <f t="shared" ca="1" si="9722"/>
        <v/>
      </c>
      <c r="BM510" s="17" t="str">
        <f t="shared" ca="1" si="9723"/>
        <v>F</v>
      </c>
      <c r="BN510" s="17" t="str">
        <f t="shared" ca="1" si="9724"/>
        <v>F</v>
      </c>
      <c r="BO510" s="17" t="str">
        <f t="shared" ca="1" si="9725"/>
        <v>N</v>
      </c>
      <c r="BP510" s="14" t="b">
        <f t="shared" ca="1" si="972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727"/>
        <v/>
      </c>
      <c r="DE510" s="14" t="str">
        <f t="shared" ca="1" si="9728"/>
        <v/>
      </c>
      <c r="DF510" s="14" t="str">
        <f t="shared" ca="1" si="9729"/>
        <v/>
      </c>
      <c r="DG510" s="14" t="str">
        <f t="shared" ca="1" si="9730"/>
        <v/>
      </c>
      <c r="DH510" s="14" t="str">
        <f t="shared" ca="1" si="9731"/>
        <v/>
      </c>
      <c r="DI510" s="14" t="str">
        <f t="shared" ca="1" si="9732"/>
        <v/>
      </c>
      <c r="DJ510" s="14" t="str">
        <f t="shared" ca="1" si="9733"/>
        <v/>
      </c>
      <c r="DK510" s="14" t="str">
        <f t="shared" ca="1" si="9734"/>
        <v/>
      </c>
      <c r="DL510" s="14" t="str">
        <f t="shared" ca="1" si="9735"/>
        <v/>
      </c>
      <c r="DM510" s="14" t="str">
        <f t="shared" ca="1" si="973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737"/>
        <v/>
      </c>
      <c r="DP510" s="14" t="str">
        <f t="shared" ca="1" si="9738"/>
        <v/>
      </c>
      <c r="DQ510" s="14" t="str">
        <f t="shared" ca="1" si="9739"/>
        <v/>
      </c>
      <c r="DR510" s="14" t="str">
        <f t="shared" ca="1" si="9740"/>
        <v/>
      </c>
      <c r="DS510" s="14" t="str">
        <f t="shared" ca="1" si="9741"/>
        <v/>
      </c>
      <c r="DZ510" s="14" t="b">
        <f t="shared" ca="1" si="9742"/>
        <v>0</v>
      </c>
      <c r="EA510" s="14" t="str">
        <f t="shared" ca="1" si="9743"/>
        <v>Pelvic Surgery &gt; 5 years (q_128)</v>
      </c>
      <c r="EB510" s="14" t="str">
        <f t="shared" ca="1" si="9744"/>
        <v xml:space="preserve">Values must be numeric. </v>
      </c>
      <c r="EC510" s="14" t="str">
        <f t="shared" ca="1" si="9745"/>
        <v xml:space="preserve">Pelvic Surgery &gt; 5 years (q_128): Values must be numeric. </v>
      </c>
      <c r="ED510" s="14" t="str">
        <f t="shared" ca="1" si="9746"/>
        <v/>
      </c>
      <c r="EE510" s="14" t="str">
        <f t="shared" ca="1" si="9747"/>
        <v>Values must be numeric</v>
      </c>
      <c r="EF510" s="14" t="str">
        <f t="shared" ca="1" si="9748"/>
        <v/>
      </c>
      <c r="EG510" s="14" t="str">
        <f t="shared" ca="1" si="9749"/>
        <v/>
      </c>
      <c r="EM510" s="14" t="b">
        <f t="shared" ca="1" si="9750"/>
        <v>1</v>
      </c>
      <c r="EN510" s="14">
        <f t="shared" ca="1" si="9751"/>
        <v>484</v>
      </c>
      <c r="EO510" s="14" t="str">
        <f t="shared" ca="1" si="9752"/>
        <v>q_128</v>
      </c>
      <c r="EP510" s="14" t="str">
        <f t="shared" ca="1" si="9753"/>
        <v xml:space="preserve">Pelvic Surgery &gt; 5 years (q_128): Values must be numeric. </v>
      </c>
      <c r="EQ510" s="14" t="str">
        <f t="shared" ca="1" si="9754"/>
        <v/>
      </c>
    </row>
    <row r="511" spans="2:147" s="14" customFormat="1">
      <c r="B511" s="14" t="str">
        <f t="shared" ca="1" si="9684"/>
        <v/>
      </c>
      <c r="C511" s="14">
        <f t="shared" ca="1" si="9685"/>
        <v>485</v>
      </c>
      <c r="D511" s="14">
        <f t="shared" si="9686"/>
        <v>509</v>
      </c>
      <c r="E511" s="14" t="str">
        <f t="shared" ca="1" si="9687"/>
        <v>D</v>
      </c>
      <c r="F511" s="14" t="str">
        <f t="shared" ca="1" si="9688"/>
        <v>q_129</v>
      </c>
      <c r="G511" s="14" t="str">
        <f t="shared" ca="1" si="9689"/>
        <v>Head/neck Surgery in the last 5 years</v>
      </c>
      <c r="H511" s="14" t="b">
        <f t="shared" ca="1" si="9690"/>
        <v>1</v>
      </c>
      <c r="I511" s="14" t="str">
        <f ca="1">IF($H511,ADDRESS(3,(D511+1)*2-1,4,,"["&amp;wew!$G$7&amp;"]"&amp;_sheetname_labels)&amp;":"&amp;ADDRESS(2+ster!$B$20,(D511+1)*2-1,4),"")</f>
        <v>[DBTemplate.xlsm]labels!AME3:AME725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[DBTemplate.xlsm]labels!AME3:AME4</v>
      </c>
      <c r="L511" s="14" t="str">
        <f ca="1">IF($H511,IF($J511&gt;0,ADDRESS(3,(D511+1)*2,4,,"["&amp;wew!$G$7&amp;"]"&amp;_sheetname_labels)&amp;":"&amp;ADDRESS(2+J511,(D511+1)*2,4),""),"")</f>
        <v>[DBTemplate.xlsm]labels!AMF3:AMF4</v>
      </c>
      <c r="M511" s="14">
        <f t="shared" ca="1" si="9691"/>
        <v>0</v>
      </c>
      <c r="N511" s="14">
        <f t="shared" ca="1" si="9692"/>
        <v>2</v>
      </c>
      <c r="O511" s="14" t="str">
        <f t="shared" ca="1" si="9693"/>
        <v>q_129</v>
      </c>
      <c r="P511" s="14" t="str">
        <f t="shared" ca="1" si="9694"/>
        <v>Head/neck Surgery in the last 5 years</v>
      </c>
      <c r="Q511" s="14" t="str">
        <f ca="1">IF($BP511,ADDRESS(3,D511+1,4,,"["&amp;wew!$G$7&amp;"]"&amp;_sheetname_dataframe)&amp;":"&amp;ADDRESS(2+ster!$C$14,D511+1,4),"")</f>
        <v>[DBTemplate.xlsm]data_frame!SP3:SP3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695"/>
        <v>0</v>
      </c>
      <c r="AA511" s="12">
        <f t="shared" ca="1" si="9696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697"/>
        <v>1</v>
      </c>
      <c r="AE511" s="17" t="b">
        <f t="shared" ca="1" si="9698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699"/>
        <v/>
      </c>
      <c r="AH511" s="17" t="b">
        <f t="shared" ca="1" si="9700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701"/>
        <v/>
      </c>
      <c r="AK511" s="17" t="b">
        <f t="shared" ca="1" si="9702"/>
        <v>0</v>
      </c>
      <c r="AL511" s="17" t="b">
        <f t="shared" ca="1" si="9703"/>
        <v>0</v>
      </c>
      <c r="AM511" s="17" t="b">
        <f t="shared" ca="1" si="9704"/>
        <v>0</v>
      </c>
      <c r="AN511" s="17">
        <f t="shared" ca="1" si="9705"/>
        <v>0</v>
      </c>
      <c r="AO511" s="24" t="str">
        <f t="shared" ca="1" si="9706"/>
        <v/>
      </c>
      <c r="AP511" s="24" t="str">
        <f t="shared" ca="1" si="9707"/>
        <v/>
      </c>
      <c r="AQ511" s="17" t="b">
        <f t="shared" ca="1" si="9609"/>
        <v>0</v>
      </c>
      <c r="AR511" s="17" t="b">
        <f t="shared" ca="1" si="9708"/>
        <v>0</v>
      </c>
      <c r="AS511" s="17" t="b">
        <f t="shared" ca="1" si="9709"/>
        <v>0</v>
      </c>
      <c r="AT511" s="17" t="b">
        <f t="shared" ca="1" si="9710"/>
        <v>0</v>
      </c>
      <c r="AU511" s="17" t="b">
        <f t="shared" ca="1" si="9711"/>
        <v>1</v>
      </c>
      <c r="AV511" s="17" t="b">
        <f t="shared" ca="1" si="9712"/>
        <v>0</v>
      </c>
      <c r="AW511" s="17" t="b">
        <f t="shared" ca="1" si="9713"/>
        <v>1</v>
      </c>
      <c r="AX511" s="14" t="b">
        <f t="array" aca="1" ref="AX511" ca="1">IF(H511,N511&gt;0,"")</f>
        <v>1</v>
      </c>
      <c r="AY511" s="17" t="str">
        <f t="shared" ca="1" si="9714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715"/>
        <v>1</v>
      </c>
      <c r="BB511" s="17" t="b">
        <v>0</v>
      </c>
      <c r="BC511" s="17" t="b">
        <f t="shared" ca="1" si="9716"/>
        <v>1</v>
      </c>
      <c r="BD511" s="17" t="b">
        <f t="shared" ca="1" si="9717"/>
        <v>0</v>
      </c>
      <c r="BE511" s="17" t="str">
        <f t="shared" ca="1" si="9610"/>
        <v/>
      </c>
      <c r="BF511" s="17" t="b">
        <f t="shared" ca="1" si="9611"/>
        <v>0</v>
      </c>
      <c r="BG511" s="17" t="b">
        <f t="shared" ca="1" si="9718"/>
        <v>0</v>
      </c>
      <c r="BH511" s="17" t="b">
        <f t="shared" ca="1" si="9719"/>
        <v>1</v>
      </c>
      <c r="BI511" s="17">
        <f t="shared" ca="1" si="9720"/>
        <v>2</v>
      </c>
      <c r="BJ511" s="17" t="b">
        <f t="shared" ca="1" si="9721"/>
        <v>0</v>
      </c>
      <c r="BK511" s="17" t="str">
        <f t="shared" ca="1" si="9612"/>
        <v/>
      </c>
      <c r="BL511" s="17" t="str">
        <f t="shared" ca="1" si="9722"/>
        <v/>
      </c>
      <c r="BM511" s="17" t="str">
        <f t="shared" ca="1" si="9723"/>
        <v>F</v>
      </c>
      <c r="BN511" s="17" t="str">
        <f t="shared" ca="1" si="9724"/>
        <v>F</v>
      </c>
      <c r="BO511" s="17" t="str">
        <f t="shared" ca="1" si="9725"/>
        <v>N</v>
      </c>
      <c r="BP511" s="14" t="b">
        <f t="shared" ca="1" si="972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727"/>
        <v/>
      </c>
      <c r="DE511" s="14" t="str">
        <f t="shared" ca="1" si="9728"/>
        <v/>
      </c>
      <c r="DF511" s="14" t="str">
        <f t="shared" ca="1" si="9729"/>
        <v/>
      </c>
      <c r="DG511" s="14" t="str">
        <f t="shared" ca="1" si="9730"/>
        <v/>
      </c>
      <c r="DH511" s="14" t="str">
        <f t="shared" ca="1" si="9731"/>
        <v/>
      </c>
      <c r="DI511" s="14" t="str">
        <f t="shared" ca="1" si="9732"/>
        <v/>
      </c>
      <c r="DJ511" s="14" t="str">
        <f t="shared" ca="1" si="9733"/>
        <v/>
      </c>
      <c r="DK511" s="14" t="str">
        <f t="shared" ca="1" si="9734"/>
        <v/>
      </c>
      <c r="DL511" s="14" t="str">
        <f t="shared" ca="1" si="9735"/>
        <v/>
      </c>
      <c r="DM511" s="14" t="str">
        <f t="shared" ca="1" si="973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737"/>
        <v/>
      </c>
      <c r="DP511" s="14" t="str">
        <f t="shared" ca="1" si="9738"/>
        <v/>
      </c>
      <c r="DQ511" s="14" t="str">
        <f t="shared" ca="1" si="9739"/>
        <v/>
      </c>
      <c r="DR511" s="14" t="str">
        <f t="shared" ca="1" si="9740"/>
        <v/>
      </c>
      <c r="DS511" s="14" t="str">
        <f t="shared" ca="1" si="9741"/>
        <v/>
      </c>
      <c r="DZ511" s="14" t="b">
        <f t="shared" ca="1" si="9742"/>
        <v>0</v>
      </c>
      <c r="EA511" s="14" t="str">
        <f t="shared" ca="1" si="9743"/>
        <v>Head/neck Surgery in the last 5 years (q_129)</v>
      </c>
      <c r="EB511" s="14" t="str">
        <f t="shared" ca="1" si="9744"/>
        <v xml:space="preserve">Values must be numeric. </v>
      </c>
      <c r="EC511" s="14" t="str">
        <f t="shared" ca="1" si="9745"/>
        <v xml:space="preserve">Head/neck Surgery in the last 5 years (q_129): Values must be numeric. </v>
      </c>
      <c r="ED511" s="14" t="str">
        <f t="shared" ca="1" si="9746"/>
        <v/>
      </c>
      <c r="EE511" s="14" t="str">
        <f t="shared" ca="1" si="9747"/>
        <v>Values must be numeric</v>
      </c>
      <c r="EF511" s="14" t="str">
        <f t="shared" ca="1" si="9748"/>
        <v/>
      </c>
      <c r="EG511" s="14" t="str">
        <f t="shared" ca="1" si="9749"/>
        <v/>
      </c>
      <c r="EM511" s="14" t="b">
        <f t="shared" ca="1" si="9750"/>
        <v>1</v>
      </c>
      <c r="EN511" s="14">
        <f t="shared" ca="1" si="9751"/>
        <v>485</v>
      </c>
      <c r="EO511" s="14" t="str">
        <f t="shared" ca="1" si="9752"/>
        <v>q_129</v>
      </c>
      <c r="EP511" s="14" t="str">
        <f t="shared" ca="1" si="9753"/>
        <v xml:space="preserve">Head/neck Surgery in the last 5 years (q_129): Values must be numeric. </v>
      </c>
      <c r="EQ511" s="14" t="str">
        <f t="shared" ca="1" si="9754"/>
        <v/>
      </c>
    </row>
    <row r="512" spans="2:147" s="14" customFormat="1">
      <c r="B512" s="14" t="str">
        <f t="shared" ca="1" si="9684"/>
        <v/>
      </c>
      <c r="C512" s="14">
        <f t="shared" ca="1" si="9685"/>
        <v>486</v>
      </c>
      <c r="D512" s="14">
        <f t="shared" si="9686"/>
        <v>510</v>
      </c>
      <c r="E512" s="14" t="str">
        <f t="shared" ca="1" si="9687"/>
        <v>D</v>
      </c>
      <c r="F512" s="14" t="str">
        <f t="shared" ca="1" si="9688"/>
        <v>q_130</v>
      </c>
      <c r="G512" s="14" t="str">
        <f t="shared" ca="1" si="9689"/>
        <v>Head/neck Surgery &gt; 5 years</v>
      </c>
      <c r="H512" s="14" t="b">
        <f t="shared" ca="1" si="9690"/>
        <v>1</v>
      </c>
      <c r="I512" s="14" t="str">
        <f ca="1">IF($H512,ADDRESS(3,(D512+1)*2-1,4,,"["&amp;wew!$G$7&amp;"]"&amp;_sheetname_labels)&amp;":"&amp;ADDRESS(2+ster!$B$20,(D512+1)*2-1,4),"")</f>
        <v>[DBTemplate.xlsm]labels!AMG3:AMG725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[DBTemplate.xlsm]labels!AMG3:AMG4</v>
      </c>
      <c r="L512" s="14" t="str">
        <f ca="1">IF($H512,IF($J512&gt;0,ADDRESS(3,(D512+1)*2,4,,"["&amp;wew!$G$7&amp;"]"&amp;_sheetname_labels)&amp;":"&amp;ADDRESS(2+J512,(D512+1)*2,4),""),"")</f>
        <v>[DBTemplate.xlsm]labels!AMH3:AMH4</v>
      </c>
      <c r="M512" s="14">
        <f t="shared" ca="1" si="9691"/>
        <v>0</v>
      </c>
      <c r="N512" s="14">
        <f t="shared" ca="1" si="9692"/>
        <v>2</v>
      </c>
      <c r="O512" s="14" t="str">
        <f t="shared" ca="1" si="9693"/>
        <v>q_130</v>
      </c>
      <c r="P512" s="14" t="str">
        <f t="shared" ca="1" si="9694"/>
        <v>Head/neck Surgery &gt; 5 years</v>
      </c>
      <c r="Q512" s="14" t="str">
        <f ca="1">IF($BP512,ADDRESS(3,D512+1,4,,"["&amp;wew!$G$7&amp;"]"&amp;_sheetname_dataframe)&amp;":"&amp;ADDRESS(2+ster!$C$14,D512+1,4),"")</f>
        <v>[DBTemplate.xlsm]data_frame!SQ3:SQ3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695"/>
        <v>0</v>
      </c>
      <c r="AA512" s="12">
        <f t="shared" ca="1" si="9696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697"/>
        <v>1</v>
      </c>
      <c r="AE512" s="17" t="b">
        <f t="shared" ca="1" si="9698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699"/>
        <v/>
      </c>
      <c r="AH512" s="17" t="b">
        <f t="shared" ca="1" si="9700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701"/>
        <v/>
      </c>
      <c r="AK512" s="17" t="b">
        <f t="shared" ca="1" si="9702"/>
        <v>0</v>
      </c>
      <c r="AL512" s="17" t="b">
        <f t="shared" ca="1" si="9703"/>
        <v>0</v>
      </c>
      <c r="AM512" s="17" t="b">
        <f t="shared" ca="1" si="9704"/>
        <v>0</v>
      </c>
      <c r="AN512" s="17">
        <f t="shared" ca="1" si="9705"/>
        <v>0</v>
      </c>
      <c r="AO512" s="24" t="str">
        <f t="shared" ca="1" si="9706"/>
        <v/>
      </c>
      <c r="AP512" s="24" t="str">
        <f t="shared" ca="1" si="9707"/>
        <v/>
      </c>
      <c r="AQ512" s="17" t="b">
        <f t="shared" ca="1" si="9609"/>
        <v>0</v>
      </c>
      <c r="AR512" s="17" t="b">
        <f t="shared" ca="1" si="9708"/>
        <v>0</v>
      </c>
      <c r="AS512" s="17" t="b">
        <f t="shared" ca="1" si="9709"/>
        <v>0</v>
      </c>
      <c r="AT512" s="17" t="b">
        <f t="shared" ca="1" si="9710"/>
        <v>0</v>
      </c>
      <c r="AU512" s="17" t="b">
        <f t="shared" ca="1" si="9711"/>
        <v>1</v>
      </c>
      <c r="AV512" s="17" t="b">
        <f t="shared" ca="1" si="9712"/>
        <v>0</v>
      </c>
      <c r="AW512" s="17" t="b">
        <f t="shared" ca="1" si="9713"/>
        <v>1</v>
      </c>
      <c r="AX512" s="14" t="b">
        <f t="array" aca="1" ref="AX512" ca="1">IF(H512,N512&gt;0,"")</f>
        <v>1</v>
      </c>
      <c r="AY512" s="17" t="str">
        <f t="shared" ca="1" si="9714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715"/>
        <v>1</v>
      </c>
      <c r="BB512" s="17" t="b">
        <v>0</v>
      </c>
      <c r="BC512" s="17" t="b">
        <f t="shared" ca="1" si="9716"/>
        <v>1</v>
      </c>
      <c r="BD512" s="17" t="b">
        <f t="shared" ca="1" si="9717"/>
        <v>0</v>
      </c>
      <c r="BE512" s="17" t="str">
        <f t="shared" ca="1" si="9610"/>
        <v/>
      </c>
      <c r="BF512" s="17" t="b">
        <f t="shared" ca="1" si="9611"/>
        <v>0</v>
      </c>
      <c r="BG512" s="17" t="b">
        <f t="shared" ca="1" si="9718"/>
        <v>0</v>
      </c>
      <c r="BH512" s="17" t="b">
        <f t="shared" ca="1" si="9719"/>
        <v>1</v>
      </c>
      <c r="BI512" s="17">
        <f t="shared" ca="1" si="9720"/>
        <v>2</v>
      </c>
      <c r="BJ512" s="17" t="b">
        <f t="shared" ca="1" si="9721"/>
        <v>0</v>
      </c>
      <c r="BK512" s="17" t="str">
        <f t="shared" ca="1" si="9612"/>
        <v/>
      </c>
      <c r="BL512" s="17" t="str">
        <f t="shared" ca="1" si="9722"/>
        <v/>
      </c>
      <c r="BM512" s="17" t="str">
        <f t="shared" ca="1" si="9723"/>
        <v>F</v>
      </c>
      <c r="BN512" s="17" t="str">
        <f t="shared" ca="1" si="9724"/>
        <v>F</v>
      </c>
      <c r="BO512" s="17" t="str">
        <f t="shared" ca="1" si="9725"/>
        <v>N</v>
      </c>
      <c r="BP512" s="14" t="b">
        <f t="shared" ca="1" si="972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727"/>
        <v/>
      </c>
      <c r="DE512" s="14" t="str">
        <f t="shared" ca="1" si="9728"/>
        <v/>
      </c>
      <c r="DF512" s="14" t="str">
        <f t="shared" ca="1" si="9729"/>
        <v/>
      </c>
      <c r="DG512" s="14" t="str">
        <f t="shared" ca="1" si="9730"/>
        <v/>
      </c>
      <c r="DH512" s="14" t="str">
        <f t="shared" ca="1" si="9731"/>
        <v/>
      </c>
      <c r="DI512" s="14" t="str">
        <f t="shared" ca="1" si="9732"/>
        <v/>
      </c>
      <c r="DJ512" s="14" t="str">
        <f t="shared" ca="1" si="9733"/>
        <v/>
      </c>
      <c r="DK512" s="14" t="str">
        <f t="shared" ca="1" si="9734"/>
        <v/>
      </c>
      <c r="DL512" s="14" t="str">
        <f t="shared" ca="1" si="9735"/>
        <v/>
      </c>
      <c r="DM512" s="14" t="str">
        <f t="shared" ca="1" si="973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737"/>
        <v/>
      </c>
      <c r="DP512" s="14" t="str">
        <f t="shared" ca="1" si="9738"/>
        <v/>
      </c>
      <c r="DQ512" s="14" t="str">
        <f t="shared" ca="1" si="9739"/>
        <v/>
      </c>
      <c r="DR512" s="14" t="str">
        <f t="shared" ca="1" si="9740"/>
        <v/>
      </c>
      <c r="DS512" s="14" t="str">
        <f t="shared" ca="1" si="9741"/>
        <v/>
      </c>
      <c r="DZ512" s="14" t="b">
        <f t="shared" ca="1" si="9742"/>
        <v>0</v>
      </c>
      <c r="EA512" s="14" t="str">
        <f t="shared" ca="1" si="9743"/>
        <v>Head/neck Surgery &gt; 5 years (q_130)</v>
      </c>
      <c r="EB512" s="14" t="str">
        <f t="shared" ca="1" si="9744"/>
        <v xml:space="preserve">Values must be numeric. </v>
      </c>
      <c r="EC512" s="14" t="str">
        <f t="shared" ca="1" si="9745"/>
        <v xml:space="preserve">Head/neck Surgery &gt; 5 years (q_130): Values must be numeric. </v>
      </c>
      <c r="ED512" s="14" t="str">
        <f t="shared" ca="1" si="9746"/>
        <v/>
      </c>
      <c r="EE512" s="14" t="str">
        <f t="shared" ca="1" si="9747"/>
        <v>Values must be numeric</v>
      </c>
      <c r="EF512" s="14" t="str">
        <f t="shared" ca="1" si="9748"/>
        <v/>
      </c>
      <c r="EG512" s="14" t="str">
        <f t="shared" ca="1" si="9749"/>
        <v/>
      </c>
      <c r="EM512" s="14" t="b">
        <f t="shared" ca="1" si="9750"/>
        <v>1</v>
      </c>
      <c r="EN512" s="14">
        <f t="shared" ca="1" si="9751"/>
        <v>486</v>
      </c>
      <c r="EO512" s="14" t="str">
        <f t="shared" ca="1" si="9752"/>
        <v>q_130</v>
      </c>
      <c r="EP512" s="14" t="str">
        <f t="shared" ca="1" si="9753"/>
        <v xml:space="preserve">Head/neck Surgery &gt; 5 years (q_130): Values must be numeric. </v>
      </c>
      <c r="EQ512" s="14" t="str">
        <f t="shared" ca="1" si="9754"/>
        <v/>
      </c>
    </row>
    <row r="513" spans="2:147" s="14" customFormat="1">
      <c r="B513" s="14" t="str">
        <f t="shared" ca="1" si="9684"/>
        <v/>
      </c>
      <c r="C513" s="14">
        <f t="shared" ca="1" si="9685"/>
        <v>487</v>
      </c>
      <c r="D513" s="14">
        <f t="shared" si="9686"/>
        <v>511</v>
      </c>
      <c r="E513" s="14" t="str">
        <f t="shared" ca="1" si="9687"/>
        <v>D</v>
      </c>
      <c r="F513" s="14" t="str">
        <f t="shared" ca="1" si="9688"/>
        <v>q_131</v>
      </c>
      <c r="G513" s="14" t="str">
        <f t="shared" ca="1" si="9689"/>
        <v>Blood transfusion in the last 5 years</v>
      </c>
      <c r="H513" s="14" t="b">
        <f t="shared" ca="1" si="9690"/>
        <v>1</v>
      </c>
      <c r="I513" s="14" t="str">
        <f ca="1">IF($H513,ADDRESS(3,(D513+1)*2-1,4,,"["&amp;wew!$G$7&amp;"]"&amp;_sheetname_labels)&amp;":"&amp;ADDRESS(2+ster!$B$20,(D513+1)*2-1,4),"")</f>
        <v>[DBTemplate.xlsm]labels!AMI3:AMI725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[DBTemplate.xlsm]labels!AMI3:AMI4</v>
      </c>
      <c r="L513" s="14" t="str">
        <f ca="1">IF($H513,IF($J513&gt;0,ADDRESS(3,(D513+1)*2,4,,"["&amp;wew!$G$7&amp;"]"&amp;_sheetname_labels)&amp;":"&amp;ADDRESS(2+J513,(D513+1)*2,4),""),"")</f>
        <v>[DBTemplate.xlsm]labels!AMJ3:AMJ4</v>
      </c>
      <c r="M513" s="14">
        <f t="shared" ca="1" si="9691"/>
        <v>0</v>
      </c>
      <c r="N513" s="14">
        <f t="shared" ca="1" si="9692"/>
        <v>2</v>
      </c>
      <c r="O513" s="14" t="str">
        <f t="shared" ca="1" si="9693"/>
        <v>q_131</v>
      </c>
      <c r="P513" s="14" t="str">
        <f t="shared" ca="1" si="9694"/>
        <v>Blood transfusion in the last 5 years</v>
      </c>
      <c r="Q513" s="14" t="str">
        <f ca="1">IF($BP513,ADDRESS(3,D513+1,4,,"["&amp;wew!$G$7&amp;"]"&amp;_sheetname_dataframe)&amp;":"&amp;ADDRESS(2+ster!$C$14,D513+1,4),"")</f>
        <v>[DBTemplate.xlsm]data_frame!SR3:SR3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ca="1" si="9695"/>
        <v>0</v>
      </c>
      <c r="AA513" s="12">
        <f t="shared" ca="1" si="9696"/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ca="1" si="9697"/>
        <v>1</v>
      </c>
      <c r="AE513" s="17" t="b">
        <f t="shared" ca="1" si="9698"/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ca="1" si="9699"/>
        <v/>
      </c>
      <c r="AH513" s="17" t="b">
        <f t="shared" ca="1" si="9700"/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ca="1" si="9701"/>
        <v/>
      </c>
      <c r="AK513" s="17" t="b">
        <f t="shared" ca="1" si="9702"/>
        <v>0</v>
      </c>
      <c r="AL513" s="17" t="b">
        <f t="shared" ca="1" si="9703"/>
        <v>0</v>
      </c>
      <c r="AM513" s="17" t="b">
        <f t="shared" ca="1" si="9704"/>
        <v>0</v>
      </c>
      <c r="AN513" s="17">
        <f t="shared" ca="1" si="9705"/>
        <v>0</v>
      </c>
      <c r="AO513" s="24" t="str">
        <f t="shared" ca="1" si="9706"/>
        <v/>
      </c>
      <c r="AP513" s="24" t="str">
        <f t="shared" ca="1" si="9707"/>
        <v/>
      </c>
      <c r="AQ513" s="17" t="b">
        <f t="shared" ca="1" si="9609"/>
        <v>0</v>
      </c>
      <c r="AR513" s="17" t="b">
        <f t="shared" ca="1" si="9708"/>
        <v>0</v>
      </c>
      <c r="AS513" s="17" t="b">
        <f t="shared" ca="1" si="9709"/>
        <v>0</v>
      </c>
      <c r="AT513" s="17" t="b">
        <f t="shared" ca="1" si="9710"/>
        <v>0</v>
      </c>
      <c r="AU513" s="17" t="b">
        <f t="shared" ca="1" si="9711"/>
        <v>1</v>
      </c>
      <c r="AV513" s="17" t="b">
        <f t="shared" ca="1" si="9712"/>
        <v>0</v>
      </c>
      <c r="AW513" s="17" t="b">
        <f t="shared" ca="1" si="9713"/>
        <v>1</v>
      </c>
      <c r="AX513" s="14" t="b">
        <f t="array" aca="1" ref="AX513" ca="1">IF(H513,N513&gt;0,"")</f>
        <v>1</v>
      </c>
      <c r="AY513" s="17" t="str">
        <f t="shared" ca="1" si="9714"/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ca="1" si="9715"/>
        <v>1</v>
      </c>
      <c r="BB513" s="17" t="b">
        <v>0</v>
      </c>
      <c r="BC513" s="17" t="b">
        <f t="shared" ca="1" si="9716"/>
        <v>1</v>
      </c>
      <c r="BD513" s="17" t="b">
        <f t="shared" ca="1" si="9717"/>
        <v>0</v>
      </c>
      <c r="BE513" s="17" t="str">
        <f t="shared" ca="1" si="9610"/>
        <v/>
      </c>
      <c r="BF513" s="17" t="b">
        <f t="shared" ca="1" si="9611"/>
        <v>0</v>
      </c>
      <c r="BG513" s="17" t="b">
        <f t="shared" ca="1" si="9718"/>
        <v>0</v>
      </c>
      <c r="BH513" s="17" t="b">
        <f t="shared" ca="1" si="9719"/>
        <v>1</v>
      </c>
      <c r="BI513" s="17">
        <f t="shared" ca="1" si="9720"/>
        <v>2</v>
      </c>
      <c r="BJ513" s="17" t="b">
        <f t="shared" ca="1" si="9721"/>
        <v>0</v>
      </c>
      <c r="BK513" s="17" t="str">
        <f t="shared" ca="1" si="9612"/>
        <v/>
      </c>
      <c r="BL513" s="17" t="str">
        <f t="shared" ca="1" si="9722"/>
        <v/>
      </c>
      <c r="BM513" s="17" t="str">
        <f t="shared" ca="1" si="9723"/>
        <v>F</v>
      </c>
      <c r="BN513" s="17" t="str">
        <f t="shared" ca="1" si="9724"/>
        <v>F</v>
      </c>
      <c r="BO513" s="17" t="str">
        <f t="shared" ca="1" si="9725"/>
        <v>N</v>
      </c>
      <c r="BP513" s="14" t="b">
        <f t="shared" ca="1" si="9726"/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ca="1" si="9727"/>
        <v/>
      </c>
      <c r="DE513" s="14" t="str">
        <f t="shared" ca="1" si="9728"/>
        <v/>
      </c>
      <c r="DF513" s="14" t="str">
        <f t="shared" ca="1" si="9729"/>
        <v/>
      </c>
      <c r="DG513" s="14" t="str">
        <f t="shared" ca="1" si="9730"/>
        <v/>
      </c>
      <c r="DH513" s="14" t="str">
        <f t="shared" ca="1" si="9731"/>
        <v/>
      </c>
      <c r="DI513" s="14" t="str">
        <f t="shared" ca="1" si="9732"/>
        <v/>
      </c>
      <c r="DJ513" s="14" t="str">
        <f t="shared" ca="1" si="9733"/>
        <v/>
      </c>
      <c r="DK513" s="14" t="str">
        <f t="shared" ca="1" si="9734"/>
        <v/>
      </c>
      <c r="DL513" s="14" t="str">
        <f t="shared" ca="1" si="9735"/>
        <v/>
      </c>
      <c r="DM513" s="14" t="str">
        <f t="shared" ca="1" si="9736"/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ca="1" si="9737"/>
        <v/>
      </c>
      <c r="DP513" s="14" t="str">
        <f t="shared" ca="1" si="9738"/>
        <v/>
      </c>
      <c r="DQ513" s="14" t="str">
        <f t="shared" ca="1" si="9739"/>
        <v/>
      </c>
      <c r="DR513" s="14" t="str">
        <f t="shared" ca="1" si="9740"/>
        <v/>
      </c>
      <c r="DS513" s="14" t="str">
        <f t="shared" ca="1" si="9741"/>
        <v/>
      </c>
      <c r="DZ513" s="14" t="b">
        <f t="shared" ca="1" si="9742"/>
        <v>0</v>
      </c>
      <c r="EA513" s="14" t="str">
        <f t="shared" ca="1" si="9743"/>
        <v>Blood transfusion in the last 5 years (q_131)</v>
      </c>
      <c r="EB513" s="14" t="str">
        <f t="shared" ca="1" si="9744"/>
        <v xml:space="preserve">Values must be numeric. </v>
      </c>
      <c r="EC513" s="14" t="str">
        <f t="shared" ca="1" si="9745"/>
        <v xml:space="preserve">Blood transfusion in the last 5 years (q_131): Values must be numeric. </v>
      </c>
      <c r="ED513" s="14" t="str">
        <f t="shared" ca="1" si="9746"/>
        <v/>
      </c>
      <c r="EE513" s="14" t="str">
        <f t="shared" ca="1" si="9747"/>
        <v>Values must be numeric</v>
      </c>
      <c r="EF513" s="14" t="str">
        <f t="shared" ca="1" si="9748"/>
        <v/>
      </c>
      <c r="EG513" s="14" t="str">
        <f t="shared" ca="1" si="9749"/>
        <v/>
      </c>
      <c r="EM513" s="14" t="b">
        <f t="shared" ca="1" si="9750"/>
        <v>1</v>
      </c>
      <c r="EN513" s="14">
        <f t="shared" ca="1" si="9751"/>
        <v>487</v>
      </c>
      <c r="EO513" s="14" t="str">
        <f t="shared" ca="1" si="9752"/>
        <v>q_131</v>
      </c>
      <c r="EP513" s="14" t="str">
        <f t="shared" ca="1" si="9753"/>
        <v xml:space="preserve">Blood transfusion in the last 5 years (q_131): Values must be numeric. </v>
      </c>
      <c r="EQ513" s="14" t="str">
        <f t="shared" ca="1" si="9754"/>
        <v/>
      </c>
    </row>
    <row r="514" spans="2:147" s="14" customFormat="1">
      <c r="B514" s="14" t="str">
        <f t="shared" ca="1" si="9684"/>
        <v/>
      </c>
      <c r="C514" s="14">
        <f t="shared" ca="1" si="9685"/>
        <v>488</v>
      </c>
      <c r="D514" s="14">
        <f t="shared" si="9686"/>
        <v>512</v>
      </c>
      <c r="E514" s="14" t="str">
        <f t="shared" ca="1" si="9687"/>
        <v>D</v>
      </c>
      <c r="F514" s="14" t="str">
        <f t="shared" ca="1" si="9688"/>
        <v>q_132</v>
      </c>
      <c r="G514" s="14" t="str">
        <f t="shared" ca="1" si="9689"/>
        <v>Blood transfusion &gt; 5 years</v>
      </c>
      <c r="H514" s="14" t="b">
        <f t="shared" ca="1" si="9690"/>
        <v>1</v>
      </c>
      <c r="I514" s="14" t="str">
        <f ca="1">IF($H514,ADDRESS(3,(D514+1)*2-1,4,,"["&amp;wew!$G$7&amp;"]"&amp;_sheetname_labels)&amp;":"&amp;ADDRESS(2+ster!$B$20,(D514+1)*2-1,4),"")</f>
        <v>[DBTemplate.xlsm]labels!AMK3:AMK725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[DBTemplate.xlsm]labels!AMK3:AMK4</v>
      </c>
      <c r="L514" s="14" t="str">
        <f ca="1">IF($H514,IF($J514&gt;0,ADDRESS(3,(D514+1)*2,4,,"["&amp;wew!$G$7&amp;"]"&amp;_sheetname_labels)&amp;":"&amp;ADDRESS(2+J514,(D514+1)*2,4),""),"")</f>
        <v>[DBTemplate.xlsm]labels!AML3:AML4</v>
      </c>
      <c r="M514" s="14">
        <f t="shared" ca="1" si="9691"/>
        <v>0</v>
      </c>
      <c r="N514" s="14">
        <f t="shared" ca="1" si="9692"/>
        <v>2</v>
      </c>
      <c r="O514" s="14" t="str">
        <f t="shared" ca="1" si="9693"/>
        <v>q_132</v>
      </c>
      <c r="P514" s="14" t="str">
        <f t="shared" ca="1" si="9694"/>
        <v>Blood transfusion &gt; 5 years</v>
      </c>
      <c r="Q514" s="14" t="str">
        <f ca="1">IF($BP514,ADDRESS(3,D514+1,4,,"["&amp;wew!$G$7&amp;"]"&amp;_sheetname_dataframe)&amp;":"&amp;ADDRESS(2+ster!$C$14,D514+1,4),"")</f>
        <v>[DBTemplate.xlsm]data_frame!SS3:SS3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695"/>
        <v>0</v>
      </c>
      <c r="AA514" s="12">
        <f t="shared" ca="1" si="9696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697"/>
        <v>1</v>
      </c>
      <c r="AE514" s="17" t="b">
        <f t="shared" ca="1" si="9698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699"/>
        <v/>
      </c>
      <c r="AH514" s="17" t="b">
        <f t="shared" ca="1" si="9700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701"/>
        <v/>
      </c>
      <c r="AK514" s="17" t="b">
        <f t="shared" ca="1" si="9702"/>
        <v>0</v>
      </c>
      <c r="AL514" s="17" t="b">
        <f t="shared" ca="1" si="9703"/>
        <v>0</v>
      </c>
      <c r="AM514" s="17" t="b">
        <f t="shared" ca="1" si="9704"/>
        <v>0</v>
      </c>
      <c r="AN514" s="17">
        <f t="shared" ca="1" si="9705"/>
        <v>0</v>
      </c>
      <c r="AO514" s="24" t="str">
        <f t="shared" ca="1" si="9706"/>
        <v/>
      </c>
      <c r="AP514" s="24" t="str">
        <f t="shared" ca="1" si="9707"/>
        <v/>
      </c>
      <c r="AQ514" s="17" t="b">
        <f t="shared" ca="1" si="9609"/>
        <v>0</v>
      </c>
      <c r="AR514" s="17" t="b">
        <f t="shared" ca="1" si="9708"/>
        <v>0</v>
      </c>
      <c r="AS514" s="17" t="b">
        <f t="shared" ca="1" si="9709"/>
        <v>0</v>
      </c>
      <c r="AT514" s="17" t="b">
        <f t="shared" ca="1" si="9710"/>
        <v>0</v>
      </c>
      <c r="AU514" s="17" t="b">
        <f t="shared" ca="1" si="9711"/>
        <v>1</v>
      </c>
      <c r="AV514" s="17" t="b">
        <f t="shared" ca="1" si="9712"/>
        <v>0</v>
      </c>
      <c r="AW514" s="17" t="b">
        <f t="shared" ca="1" si="9713"/>
        <v>1</v>
      </c>
      <c r="AX514" s="14" t="b">
        <f t="array" aca="1" ref="AX514" ca="1">IF(H514,N514&gt;0,"")</f>
        <v>1</v>
      </c>
      <c r="AY514" s="17" t="str">
        <f t="shared" ca="1" si="9714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715"/>
        <v>1</v>
      </c>
      <c r="BB514" s="17" t="b">
        <v>0</v>
      </c>
      <c r="BC514" s="17" t="b">
        <f t="shared" ca="1" si="9716"/>
        <v>1</v>
      </c>
      <c r="BD514" s="17" t="b">
        <f t="shared" ca="1" si="9717"/>
        <v>0</v>
      </c>
      <c r="BE514" s="17" t="str">
        <f t="shared" ca="1" si="9610"/>
        <v/>
      </c>
      <c r="BF514" s="17" t="b">
        <f t="shared" ca="1" si="9611"/>
        <v>0</v>
      </c>
      <c r="BG514" s="17" t="b">
        <f t="shared" ca="1" si="9718"/>
        <v>0</v>
      </c>
      <c r="BH514" s="17" t="b">
        <f t="shared" ca="1" si="9719"/>
        <v>1</v>
      </c>
      <c r="BI514" s="17">
        <f t="shared" ca="1" si="9720"/>
        <v>2</v>
      </c>
      <c r="BJ514" s="17" t="b">
        <f t="shared" ca="1" si="9721"/>
        <v>0</v>
      </c>
      <c r="BK514" s="17" t="str">
        <f t="shared" ca="1" si="9612"/>
        <v/>
      </c>
      <c r="BL514" s="17" t="str">
        <f t="shared" ca="1" si="9722"/>
        <v/>
      </c>
      <c r="BM514" s="17" t="str">
        <f t="shared" ca="1" si="9723"/>
        <v>F</v>
      </c>
      <c r="BN514" s="17" t="str">
        <f t="shared" ca="1" si="9724"/>
        <v>F</v>
      </c>
      <c r="BO514" s="17" t="str">
        <f t="shared" ca="1" si="9725"/>
        <v>N</v>
      </c>
      <c r="BP514" s="14" t="b">
        <f t="shared" ca="1" si="9726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727"/>
        <v/>
      </c>
      <c r="DE514" s="14" t="str">
        <f t="shared" ca="1" si="9728"/>
        <v/>
      </c>
      <c r="DF514" s="14" t="str">
        <f t="shared" ca="1" si="9729"/>
        <v/>
      </c>
      <c r="DG514" s="14" t="str">
        <f t="shared" ca="1" si="9730"/>
        <v/>
      </c>
      <c r="DH514" s="14" t="str">
        <f t="shared" ca="1" si="9731"/>
        <v/>
      </c>
      <c r="DI514" s="14" t="str">
        <f t="shared" ca="1" si="9732"/>
        <v/>
      </c>
      <c r="DJ514" s="14" t="str">
        <f t="shared" ca="1" si="9733"/>
        <v/>
      </c>
      <c r="DK514" s="14" t="str">
        <f t="shared" ca="1" si="9734"/>
        <v/>
      </c>
      <c r="DL514" s="14" t="str">
        <f t="shared" ca="1" si="9735"/>
        <v/>
      </c>
      <c r="DM514" s="14" t="str">
        <f t="shared" ca="1" si="9736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737"/>
        <v/>
      </c>
      <c r="DP514" s="14" t="str">
        <f t="shared" ca="1" si="9738"/>
        <v/>
      </c>
      <c r="DQ514" s="14" t="str">
        <f t="shared" ca="1" si="9739"/>
        <v/>
      </c>
      <c r="DR514" s="14" t="str">
        <f t="shared" ca="1" si="9740"/>
        <v/>
      </c>
      <c r="DS514" s="14" t="str">
        <f t="shared" ca="1" si="9741"/>
        <v/>
      </c>
      <c r="DZ514" s="14" t="b">
        <f t="shared" ca="1" si="9742"/>
        <v>0</v>
      </c>
      <c r="EA514" s="14" t="str">
        <f t="shared" ca="1" si="9743"/>
        <v>Blood transfusion &gt; 5 years (q_132)</v>
      </c>
      <c r="EB514" s="14" t="str">
        <f t="shared" ca="1" si="9744"/>
        <v xml:space="preserve">Values must be numeric. </v>
      </c>
      <c r="EC514" s="14" t="str">
        <f t="shared" ca="1" si="9745"/>
        <v xml:space="preserve">Blood transfusion &gt; 5 years (q_132): Values must be numeric. </v>
      </c>
      <c r="ED514" s="14" t="str">
        <f t="shared" ca="1" si="9746"/>
        <v/>
      </c>
      <c r="EE514" s="14" t="str">
        <f t="shared" ca="1" si="9747"/>
        <v>Values must be numeric</v>
      </c>
      <c r="EF514" s="14" t="str">
        <f t="shared" ca="1" si="9748"/>
        <v/>
      </c>
      <c r="EG514" s="14" t="str">
        <f t="shared" ca="1" si="9749"/>
        <v/>
      </c>
      <c r="EM514" s="14" t="b">
        <f t="shared" ca="1" si="9750"/>
        <v>1</v>
      </c>
      <c r="EN514" s="14">
        <f t="shared" ca="1" si="9751"/>
        <v>488</v>
      </c>
      <c r="EO514" s="14" t="str">
        <f t="shared" ca="1" si="9752"/>
        <v>q_132</v>
      </c>
      <c r="EP514" s="14" t="str">
        <f t="shared" ca="1" si="9753"/>
        <v xml:space="preserve">Blood transfusion &gt; 5 years (q_132): Values must be numeric. </v>
      </c>
      <c r="EQ514" s="14" t="str">
        <f t="shared" ca="1" si="9754"/>
        <v/>
      </c>
    </row>
    <row r="515" spans="2:147" s="14" customFormat="1">
      <c r="B515" s="14" t="str">
        <f t="shared" ca="1" si="9684"/>
        <v/>
      </c>
      <c r="C515" s="14">
        <f t="shared" ca="1" si="9685"/>
        <v>489</v>
      </c>
      <c r="D515" s="14">
        <f t="shared" si="9686"/>
        <v>513</v>
      </c>
      <c r="E515" s="14" t="str">
        <f t="shared" ca="1" si="9687"/>
        <v>D</v>
      </c>
      <c r="F515" s="14" t="str">
        <f t="shared" ca="1" si="9688"/>
        <v>q_133</v>
      </c>
      <c r="G515" s="14" t="str">
        <f t="shared" ca="1" si="9689"/>
        <v>Blood donor in the last 5 years</v>
      </c>
      <c r="H515" s="14" t="b">
        <f t="shared" ca="1" si="9690"/>
        <v>1</v>
      </c>
      <c r="I515" s="14" t="str">
        <f ca="1">IF($H515,ADDRESS(3,(D515+1)*2-1,4,,"["&amp;wew!$G$7&amp;"]"&amp;_sheetname_labels)&amp;":"&amp;ADDRESS(2+ster!$B$20,(D515+1)*2-1,4),"")</f>
        <v>[DBTemplate.xlsm]labels!AMM3:AMM725</v>
      </c>
      <c r="J515" s="14">
        <f t="array" aca="1" ref="J515" ca="1">IF(H515,MAX(0,MAX(IF(INDIRECT(I515)&lt;&gt;"",ROW(INDIRECT(I515)),""))-2),"")</f>
        <v>2</v>
      </c>
      <c r="K515" s="14" t="str">
        <f ca="1">IF($H515,IF($J515&gt;0,ADDRESS(3,(D515+1)*2-1,4,,"["&amp;wew!$G$7&amp;"]"&amp;_sheetname_labels)&amp;":"&amp;ADDRESS(2+J515,(D515+1)*2-1,4),""),"")</f>
        <v>[DBTemplate.xlsm]labels!AMM3:AMM4</v>
      </c>
      <c r="L515" s="14" t="str">
        <f ca="1">IF($H515,IF($J515&gt;0,ADDRESS(3,(D515+1)*2,4,,"["&amp;wew!$G$7&amp;"]"&amp;_sheetname_labels)&amp;":"&amp;ADDRESS(2+J515,(D515+1)*2,4),""),"")</f>
        <v>[DBTemplate.xlsm]labels!AMN3:AMN4</v>
      </c>
      <c r="M515" s="14">
        <f t="shared" ca="1" si="9691"/>
        <v>0</v>
      </c>
      <c r="N515" s="14">
        <f t="shared" ca="1" si="9692"/>
        <v>2</v>
      </c>
      <c r="O515" s="14" t="str">
        <f t="shared" ca="1" si="9693"/>
        <v>q_133</v>
      </c>
      <c r="P515" s="14" t="str">
        <f t="shared" ca="1" si="9694"/>
        <v>Blood donor in the last 5 years</v>
      </c>
      <c r="Q515" s="14" t="str">
        <f ca="1">IF($BP515,ADDRESS(3,D515+1,4,,"["&amp;wew!$G$7&amp;"]"&amp;_sheetname_dataframe)&amp;":"&amp;ADDRESS(2+ster!$C$14,D515+1,4),"")</f>
        <v>[DBTemplate.xlsm]data_frame!ST3:ST3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1</v>
      </c>
      <c r="X515" s="14">
        <f t="array" aca="1" ref="X515" ca="1">IF(AND(H515,W515&gt;0),IF(wew!$B$3,MIN(IF((INDIRECT(ster!$D$14)&lt;&gt;"")*IFERROR(INDIRECT($Q515)&lt;&gt;"",FALSE),IFERROR(INDIRECT($Q515),"X"),"X")),"&lt;włącz podświetlanie wartości&gt;"),"—")</f>
        <v>2</v>
      </c>
      <c r="Y515" s="14">
        <f t="array" aca="1" ref="Y515" ca="1">IF(AND(H515,W515&gt;0),IF(wew!$B$3,MAX(IF((INDIRECT(ster!$D$14)&lt;&gt;"")*IFERROR(INDIRECT($Q515)&lt;&gt;"",FALSE),IFERROR(INDIRECT($Q515),"X"),"X")),"&lt;włącz podświetlanie wartości&gt;"),"—")</f>
        <v>2</v>
      </c>
      <c r="Z515" s="14">
        <f t="shared" ca="1" si="9695"/>
        <v>0</v>
      </c>
      <c r="AA515" s="12">
        <f t="shared" ca="1" si="9696"/>
        <v>1</v>
      </c>
      <c r="AB515" s="17">
        <f t="array" aca="1" ref="AB515" ca="1">IF(H515,IF(W515&gt;0,SUM((INDIRECT(ster!$D$14)&lt;&gt;"")*IFERROR((INDIRECT(Q515)&lt;&gt;"")*(INDIRECT(Q515)=INT(INDIRECT(Q515))),0)),0),"")</f>
        <v>1</v>
      </c>
      <c r="AC515" s="17">
        <f t="array" aca="1" ref="AC515" ca="1">IF(H515,W515-AB515,"")</f>
        <v>0</v>
      </c>
      <c r="AD515" s="17">
        <f t="shared" ca="1" si="9697"/>
        <v>1</v>
      </c>
      <c r="AE515" s="17" t="b">
        <f t="shared" ca="1" si="9698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699"/>
        <v/>
      </c>
      <c r="AH515" s="17" t="b">
        <f t="shared" ca="1" si="9700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701"/>
        <v/>
      </c>
      <c r="AK515" s="17" t="b">
        <f t="shared" ca="1" si="9702"/>
        <v>0</v>
      </c>
      <c r="AL515" s="17" t="b">
        <f t="shared" ca="1" si="9703"/>
        <v>0</v>
      </c>
      <c r="AM515" s="17" t="b">
        <f t="shared" ca="1" si="9704"/>
        <v>0</v>
      </c>
      <c r="AN515" s="17">
        <f t="shared" ca="1" si="9705"/>
        <v>0</v>
      </c>
      <c r="AO515" s="24" t="str">
        <f t="shared" ca="1" si="9706"/>
        <v/>
      </c>
      <c r="AP515" s="24" t="str">
        <f t="shared" ca="1" si="9707"/>
        <v/>
      </c>
      <c r="AQ515" s="17" t="b">
        <f t="shared" ca="1" si="9609"/>
        <v>0</v>
      </c>
      <c r="AR515" s="17" t="b">
        <f t="shared" ca="1" si="9708"/>
        <v>0</v>
      </c>
      <c r="AS515" s="17" t="b">
        <f t="shared" ca="1" si="9709"/>
        <v>0</v>
      </c>
      <c r="AT515" s="17" t="b">
        <f t="shared" ca="1" si="9710"/>
        <v>0</v>
      </c>
      <c r="AU515" s="17" t="b">
        <f t="shared" ca="1" si="9711"/>
        <v>1</v>
      </c>
      <c r="AV515" s="17" t="b">
        <f t="shared" ca="1" si="9712"/>
        <v>0</v>
      </c>
      <c r="AW515" s="17" t="b">
        <f t="shared" ca="1" si="9713"/>
        <v>1</v>
      </c>
      <c r="AX515" s="14" t="b">
        <f t="array" aca="1" ref="AX515" ca="1">IF(H515,N515&gt;0,"")</f>
        <v>1</v>
      </c>
      <c r="AY515" s="17" t="str">
        <f t="shared" ca="1" si="9714"/>
        <v>C3:C4</v>
      </c>
      <c r="AZ515" s="17" t="b">
        <f t="array" aca="1" ref="AZ515" ca="1">IF(AY515&lt;&gt;"",SUM(1*ISERROR(MATCH(INDIRECT(AY515),INDIRECT(K515),0)))=0,"")</f>
        <v>1</v>
      </c>
      <c r="BA515" s="17" t="b">
        <f t="shared" ca="1" si="9715"/>
        <v>1</v>
      </c>
      <c r="BB515" s="17" t="b">
        <v>0</v>
      </c>
      <c r="BC515" s="17" t="b">
        <f t="shared" ca="1" si="9716"/>
        <v>1</v>
      </c>
      <c r="BD515" s="17" t="b">
        <f t="shared" ca="1" si="9717"/>
        <v>0</v>
      </c>
      <c r="BE515" s="17" t="str">
        <f t="shared" ca="1" si="9610"/>
        <v/>
      </c>
      <c r="BF515" s="17" t="b">
        <f t="shared" ca="1" si="9611"/>
        <v>0</v>
      </c>
      <c r="BG515" s="17" t="b">
        <f t="shared" ca="1" si="9718"/>
        <v>0</v>
      </c>
      <c r="BH515" s="17" t="b">
        <f t="shared" ca="1" si="9719"/>
        <v>1</v>
      </c>
      <c r="BI515" s="17">
        <f t="shared" ca="1" si="9720"/>
        <v>2</v>
      </c>
      <c r="BJ515" s="17" t="b">
        <f t="shared" ca="1" si="9721"/>
        <v>0</v>
      </c>
      <c r="BK515" s="17" t="str">
        <f t="shared" ca="1" si="9612"/>
        <v/>
      </c>
      <c r="BL515" s="17" t="str">
        <f t="shared" ca="1" si="9722"/>
        <v/>
      </c>
      <c r="BM515" s="17" t="str">
        <f t="shared" ca="1" si="9723"/>
        <v>F</v>
      </c>
      <c r="BN515" s="17" t="str">
        <f t="shared" ca="1" si="9724"/>
        <v>F</v>
      </c>
      <c r="BO515" s="17" t="str">
        <f t="shared" ca="1" si="9725"/>
        <v>N</v>
      </c>
      <c r="BP515" s="14" t="b">
        <f t="shared" ca="1" si="9726"/>
        <v>1</v>
      </c>
      <c r="BQ515" s="35"/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727"/>
        <v/>
      </c>
      <c r="DE515" s="14" t="str">
        <f t="shared" ca="1" si="9728"/>
        <v/>
      </c>
      <c r="DF515" s="14" t="str">
        <f t="shared" ca="1" si="9729"/>
        <v/>
      </c>
      <c r="DG515" s="14" t="str">
        <f t="shared" ca="1" si="9730"/>
        <v/>
      </c>
      <c r="DH515" s="14" t="str">
        <f t="shared" ca="1" si="9731"/>
        <v/>
      </c>
      <c r="DI515" s="14" t="str">
        <f t="shared" ca="1" si="9732"/>
        <v/>
      </c>
      <c r="DJ515" s="14" t="str">
        <f t="shared" ca="1" si="9733"/>
        <v/>
      </c>
      <c r="DK515" s="14" t="str">
        <f t="shared" ca="1" si="9734"/>
        <v/>
      </c>
      <c r="DL515" s="14" t="str">
        <f t="shared" ca="1" si="9735"/>
        <v/>
      </c>
      <c r="DM515" s="14" t="str">
        <f t="shared" ca="1" si="9736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737"/>
        <v/>
      </c>
      <c r="DP515" s="14" t="str">
        <f t="shared" ca="1" si="9738"/>
        <v/>
      </c>
      <c r="DQ515" s="14" t="str">
        <f t="shared" ca="1" si="9739"/>
        <v/>
      </c>
      <c r="DR515" s="14" t="str">
        <f t="shared" ca="1" si="9740"/>
        <v/>
      </c>
      <c r="DS515" s="14" t="str">
        <f t="shared" ca="1" si="9741"/>
        <v/>
      </c>
      <c r="DZ515" s="14" t="b">
        <f t="shared" ca="1" si="9742"/>
        <v>0</v>
      </c>
      <c r="EA515" s="14" t="str">
        <f t="shared" ca="1" si="9743"/>
        <v>Blood donor in the last 5 years (q_133)</v>
      </c>
      <c r="EB515" s="14" t="str">
        <f t="shared" ca="1" si="9744"/>
        <v xml:space="preserve">Values must be numeric. </v>
      </c>
      <c r="EC515" s="14" t="str">
        <f t="shared" ca="1" si="9745"/>
        <v xml:space="preserve">Blood donor in the last 5 years (q_133): Values must be numeric. </v>
      </c>
      <c r="ED515" s="14" t="str">
        <f t="shared" ca="1" si="9746"/>
        <v/>
      </c>
      <c r="EE515" s="14" t="str">
        <f t="shared" ca="1" si="9747"/>
        <v>Values must be numeric</v>
      </c>
      <c r="EF515" s="14" t="str">
        <f t="shared" ca="1" si="9748"/>
        <v/>
      </c>
      <c r="EG515" s="14" t="str">
        <f t="shared" ca="1" si="9749"/>
        <v/>
      </c>
      <c r="EM515" s="14" t="b">
        <f t="shared" ca="1" si="9750"/>
        <v>1</v>
      </c>
      <c r="EN515" s="14">
        <f t="shared" ca="1" si="9751"/>
        <v>489</v>
      </c>
      <c r="EO515" s="14" t="str">
        <f t="shared" ca="1" si="9752"/>
        <v>q_133</v>
      </c>
      <c r="EP515" s="14" t="str">
        <f t="shared" ca="1" si="9753"/>
        <v xml:space="preserve">Blood donor in the last 5 years (q_133): Values must be numeric. </v>
      </c>
      <c r="EQ515" s="14" t="str">
        <f t="shared" ca="1" si="9754"/>
        <v/>
      </c>
    </row>
    <row r="516" spans="2:147" s="14" customFormat="1">
      <c r="B516" s="14" t="str">
        <f t="shared" ca="1" si="9684"/>
        <v/>
      </c>
      <c r="C516" s="14">
        <f t="shared" ca="1" si="9685"/>
        <v>490</v>
      </c>
      <c r="D516" s="14">
        <f t="shared" si="9686"/>
        <v>514</v>
      </c>
      <c r="E516" s="14" t="str">
        <f t="shared" ca="1" si="9687"/>
        <v>D</v>
      </c>
      <c r="F516" s="14" t="str">
        <f t="shared" ca="1" si="9688"/>
        <v>q_134</v>
      </c>
      <c r="G516" s="14" t="str">
        <f t="shared" ca="1" si="9689"/>
        <v>Blood donor &gt; 5 years</v>
      </c>
      <c r="H516" s="14" t="b">
        <f t="shared" ca="1" si="9690"/>
        <v>1</v>
      </c>
      <c r="I516" s="14" t="str">
        <f ca="1">IF($H516,ADDRESS(3,(D516+1)*2-1,4,,"["&amp;wew!$G$7&amp;"]"&amp;_sheetname_labels)&amp;":"&amp;ADDRESS(2+ster!$B$20,(D516+1)*2-1,4),"")</f>
        <v>[DBTemplate.xlsm]labels!AMO3:AMO725</v>
      </c>
      <c r="J516" s="14">
        <f t="array" aca="1" ref="J516" ca="1">IF(H516,MAX(0,MAX(IF(INDIRECT(I516)&lt;&gt;"",ROW(INDIRECT(I516)),""))-2),"")</f>
        <v>2</v>
      </c>
      <c r="K516" s="14" t="str">
        <f ca="1">IF($H516,IF($J516&gt;0,ADDRESS(3,(D516+1)*2-1,4,,"["&amp;wew!$G$7&amp;"]"&amp;_sheetname_labels)&amp;":"&amp;ADDRESS(2+J516,(D516+1)*2-1,4),""),"")</f>
        <v>[DBTemplate.xlsm]labels!AMO3:AMO4</v>
      </c>
      <c r="L516" s="14" t="str">
        <f ca="1">IF($H516,IF($J516&gt;0,ADDRESS(3,(D516+1)*2,4,,"["&amp;wew!$G$7&amp;"]"&amp;_sheetname_labels)&amp;":"&amp;ADDRESS(2+J516,(D516+1)*2,4),""),"")</f>
        <v>[DBTemplate.xlsm]labels!AMP3:AMP4</v>
      </c>
      <c r="M516" s="14">
        <f t="shared" ca="1" si="9691"/>
        <v>0</v>
      </c>
      <c r="N516" s="14">
        <f t="shared" ca="1" si="9692"/>
        <v>2</v>
      </c>
      <c r="O516" s="14" t="str">
        <f t="shared" ca="1" si="9693"/>
        <v>q_134</v>
      </c>
      <c r="P516" s="14" t="str">
        <f t="shared" ca="1" si="9694"/>
        <v>Blood donor &gt; 5 years</v>
      </c>
      <c r="Q516" s="14" t="str">
        <f ca="1">IF($BP516,ADDRESS(3,D516+1,4,,"["&amp;wew!$G$7&amp;"]"&amp;_sheetname_dataframe)&amp;":"&amp;ADDRESS(2+ster!$C$14,D516+1,4),"")</f>
        <v>[DBTemplate.xlsm]data_frame!SU3:SU3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1</v>
      </c>
      <c r="X516" s="14">
        <f t="array" aca="1" ref="X516" ca="1">IF(AND(H516,W516&gt;0),IF(wew!$B$3,MIN(IF((INDIRECT(ster!$D$14)&lt;&gt;"")*IFERROR(INDIRECT($Q516)&lt;&gt;"",FALSE),IFERROR(INDIRECT($Q516),"X"),"X")),"&lt;włącz podświetlanie wartości&gt;"),"—")</f>
        <v>2</v>
      </c>
      <c r="Y516" s="14">
        <f t="array" aca="1" ref="Y516" ca="1">IF(AND(H516,W516&gt;0),IF(wew!$B$3,MAX(IF((INDIRECT(ster!$D$14)&lt;&gt;"")*IFERROR(INDIRECT($Q516)&lt;&gt;"",FALSE),IFERROR(INDIRECT($Q516),"X"),"X")),"&lt;włącz podświetlanie wartości&gt;"),"—")</f>
        <v>2</v>
      </c>
      <c r="Z516" s="14">
        <f t="shared" ca="1" si="9695"/>
        <v>0</v>
      </c>
      <c r="AA516" s="12">
        <f t="shared" ca="1" si="9696"/>
        <v>1</v>
      </c>
      <c r="AB516" s="17">
        <f t="array" aca="1" ref="AB516" ca="1">IF(H516,IF(W516&gt;0,SUM((INDIRECT(ster!$D$14)&lt;&gt;"")*IFERROR((INDIRECT(Q516)&lt;&gt;"")*(INDIRECT(Q516)=INT(INDIRECT(Q516))),0)),0),"")</f>
        <v>1</v>
      </c>
      <c r="AC516" s="17">
        <f t="array" aca="1" ref="AC516" ca="1">IF(H516,W516-AB516,"")</f>
        <v>0</v>
      </c>
      <c r="AD516" s="17">
        <f t="shared" ca="1" si="9697"/>
        <v>1</v>
      </c>
      <c r="AE516" s="17" t="b">
        <f t="shared" ca="1" si="9698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699"/>
        <v/>
      </c>
      <c r="AH516" s="17" t="b">
        <f t="shared" ca="1" si="9700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701"/>
        <v/>
      </c>
      <c r="AK516" s="17" t="b">
        <f t="shared" ca="1" si="9702"/>
        <v>0</v>
      </c>
      <c r="AL516" s="17" t="b">
        <f t="shared" ca="1" si="9703"/>
        <v>0</v>
      </c>
      <c r="AM516" s="17" t="b">
        <f t="shared" ca="1" si="9704"/>
        <v>0</v>
      </c>
      <c r="AN516" s="17">
        <f t="shared" ca="1" si="9705"/>
        <v>0</v>
      </c>
      <c r="AO516" s="24" t="str">
        <f t="shared" ca="1" si="9706"/>
        <v/>
      </c>
      <c r="AP516" s="24" t="str">
        <f t="shared" ca="1" si="9707"/>
        <v/>
      </c>
      <c r="AQ516" s="17" t="b">
        <f t="shared" ca="1" si="9609"/>
        <v>0</v>
      </c>
      <c r="AR516" s="17" t="b">
        <f t="shared" ca="1" si="9708"/>
        <v>0</v>
      </c>
      <c r="AS516" s="17" t="b">
        <f t="shared" ca="1" si="9709"/>
        <v>0</v>
      </c>
      <c r="AT516" s="17" t="b">
        <f t="shared" ca="1" si="9710"/>
        <v>0</v>
      </c>
      <c r="AU516" s="17" t="b">
        <f t="shared" ca="1" si="9711"/>
        <v>1</v>
      </c>
      <c r="AV516" s="17" t="b">
        <f t="shared" ca="1" si="9712"/>
        <v>0</v>
      </c>
      <c r="AW516" s="17" t="b">
        <f t="shared" ca="1" si="9713"/>
        <v>1</v>
      </c>
      <c r="AX516" s="14" t="b">
        <f t="array" aca="1" ref="AX516" ca="1">IF(H516,N516&gt;0,"")</f>
        <v>1</v>
      </c>
      <c r="AY516" s="17" t="str">
        <f t="shared" ca="1" si="9714"/>
        <v>C3:C4</v>
      </c>
      <c r="AZ516" s="17" t="b">
        <f t="array" aca="1" ref="AZ516" ca="1">IF(AY516&lt;&gt;"",SUM(1*ISERROR(MATCH(INDIRECT(AY516),INDIRECT(K516),0)))=0,"")</f>
        <v>1</v>
      </c>
      <c r="BA516" s="17" t="b">
        <f t="shared" ca="1" si="9715"/>
        <v>1</v>
      </c>
      <c r="BB516" s="17" t="b">
        <v>0</v>
      </c>
      <c r="BC516" s="17" t="b">
        <f t="shared" ca="1" si="9716"/>
        <v>1</v>
      </c>
      <c r="BD516" s="17" t="b">
        <f t="shared" ca="1" si="9717"/>
        <v>0</v>
      </c>
      <c r="BE516" s="17" t="str">
        <f t="shared" ca="1" si="9610"/>
        <v/>
      </c>
      <c r="BF516" s="17" t="b">
        <f t="shared" ca="1" si="9611"/>
        <v>0</v>
      </c>
      <c r="BG516" s="17" t="b">
        <f t="shared" ca="1" si="9718"/>
        <v>0</v>
      </c>
      <c r="BH516" s="17" t="b">
        <f t="shared" ca="1" si="9719"/>
        <v>1</v>
      </c>
      <c r="BI516" s="17">
        <f t="shared" ca="1" si="9720"/>
        <v>2</v>
      </c>
      <c r="BJ516" s="17" t="b">
        <f t="shared" ca="1" si="9721"/>
        <v>0</v>
      </c>
      <c r="BK516" s="17" t="str">
        <f t="shared" ca="1" si="9612"/>
        <v/>
      </c>
      <c r="BL516" s="17" t="str">
        <f t="shared" ca="1" si="9722"/>
        <v/>
      </c>
      <c r="BM516" s="17" t="str">
        <f t="shared" ca="1" si="9723"/>
        <v>F</v>
      </c>
      <c r="BN516" s="17" t="str">
        <f t="shared" ca="1" si="9724"/>
        <v>F</v>
      </c>
      <c r="BO516" s="17" t="str">
        <f t="shared" ca="1" si="9725"/>
        <v>N</v>
      </c>
      <c r="BP516" s="14" t="b">
        <f t="shared" ca="1" si="9726"/>
        <v>1</v>
      </c>
      <c r="BQ516" s="35"/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727"/>
        <v/>
      </c>
      <c r="DE516" s="14" t="str">
        <f t="shared" ca="1" si="9728"/>
        <v/>
      </c>
      <c r="DF516" s="14" t="str">
        <f t="shared" ca="1" si="9729"/>
        <v/>
      </c>
      <c r="DG516" s="14" t="str">
        <f t="shared" ca="1" si="9730"/>
        <v/>
      </c>
      <c r="DH516" s="14" t="str">
        <f t="shared" ca="1" si="9731"/>
        <v/>
      </c>
      <c r="DI516" s="14" t="str">
        <f t="shared" ca="1" si="9732"/>
        <v/>
      </c>
      <c r="DJ516" s="14" t="str">
        <f t="shared" ca="1" si="9733"/>
        <v/>
      </c>
      <c r="DK516" s="14" t="str">
        <f t="shared" ca="1" si="9734"/>
        <v/>
      </c>
      <c r="DL516" s="14" t="str">
        <f t="shared" ca="1" si="9735"/>
        <v/>
      </c>
      <c r="DM516" s="14" t="str">
        <f t="shared" ca="1" si="9736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737"/>
        <v/>
      </c>
      <c r="DP516" s="14" t="str">
        <f t="shared" ca="1" si="9738"/>
        <v/>
      </c>
      <c r="DQ516" s="14" t="str">
        <f t="shared" ca="1" si="9739"/>
        <v/>
      </c>
      <c r="DR516" s="14" t="str">
        <f t="shared" ca="1" si="9740"/>
        <v/>
      </c>
      <c r="DS516" s="14" t="str">
        <f t="shared" ca="1" si="9741"/>
        <v/>
      </c>
      <c r="DZ516" s="14" t="b">
        <f t="shared" ca="1" si="9742"/>
        <v>0</v>
      </c>
      <c r="EA516" s="14" t="str">
        <f t="shared" ca="1" si="9743"/>
        <v>Blood donor &gt; 5 years (q_134)</v>
      </c>
      <c r="EB516" s="14" t="str">
        <f t="shared" ca="1" si="9744"/>
        <v xml:space="preserve">Values must be numeric. </v>
      </c>
      <c r="EC516" s="14" t="str">
        <f t="shared" ca="1" si="9745"/>
        <v xml:space="preserve">Blood donor &gt; 5 years (q_134): Values must be numeric. </v>
      </c>
      <c r="ED516" s="14" t="str">
        <f t="shared" ca="1" si="9746"/>
        <v/>
      </c>
      <c r="EE516" s="14" t="str">
        <f t="shared" ca="1" si="9747"/>
        <v>Values must be numeric</v>
      </c>
      <c r="EF516" s="14" t="str">
        <f t="shared" ca="1" si="9748"/>
        <v/>
      </c>
      <c r="EG516" s="14" t="str">
        <f t="shared" ca="1" si="9749"/>
        <v/>
      </c>
      <c r="EM516" s="14" t="b">
        <f t="shared" ca="1" si="9750"/>
        <v>1</v>
      </c>
      <c r="EN516" s="14">
        <f t="shared" ca="1" si="9751"/>
        <v>490</v>
      </c>
      <c r="EO516" s="14" t="str">
        <f t="shared" ca="1" si="9752"/>
        <v>q_134</v>
      </c>
      <c r="EP516" s="14" t="str">
        <f t="shared" ca="1" si="9753"/>
        <v xml:space="preserve">Blood donor &gt; 5 years (q_134): Values must be numeric. </v>
      </c>
      <c r="EQ516" s="14" t="str">
        <f t="shared" ca="1" si="9754"/>
        <v/>
      </c>
    </row>
    <row r="517" spans="2:147" s="14" customFormat="1">
      <c r="B517" s="14" t="str">
        <f t="shared" ca="1" si="9684"/>
        <v/>
      </c>
      <c r="C517" s="14">
        <f t="shared" ca="1" si="9685"/>
        <v>491</v>
      </c>
      <c r="D517" s="14">
        <f t="shared" si="9686"/>
        <v>515</v>
      </c>
      <c r="E517" s="14" t="str">
        <f t="shared" ca="1" si="9687"/>
        <v>D</v>
      </c>
      <c r="F517" s="14" t="str">
        <f t="shared" ca="1" si="9688"/>
        <v>q_135</v>
      </c>
      <c r="G517" s="14" t="str">
        <f t="shared" ca="1" si="9689"/>
        <v>Electric shock in the last 5 years</v>
      </c>
      <c r="H517" s="14" t="b">
        <f t="shared" ca="1" si="9690"/>
        <v>1</v>
      </c>
      <c r="I517" s="14" t="str">
        <f ca="1">IF($H517,ADDRESS(3,(D517+1)*2-1,4,,"["&amp;wew!$G$7&amp;"]"&amp;_sheetname_labels)&amp;":"&amp;ADDRESS(2+ster!$B$20,(D517+1)*2-1,4),"")</f>
        <v>[DBTemplate.xlsm]labels!AMQ3:AMQ725</v>
      </c>
      <c r="J517" s="14">
        <f t="array" aca="1" ref="J517" ca="1">IF(H517,MAX(0,MAX(IF(INDIRECT(I517)&lt;&gt;"",ROW(INDIRECT(I517)),""))-2),"")</f>
        <v>2</v>
      </c>
      <c r="K517" s="14" t="str">
        <f ca="1">IF($H517,IF($J517&gt;0,ADDRESS(3,(D517+1)*2-1,4,,"["&amp;wew!$G$7&amp;"]"&amp;_sheetname_labels)&amp;":"&amp;ADDRESS(2+J517,(D517+1)*2-1,4),""),"")</f>
        <v>[DBTemplate.xlsm]labels!AMQ3:AMQ4</v>
      </c>
      <c r="L517" s="14" t="str">
        <f ca="1">IF($H517,IF($J517&gt;0,ADDRESS(3,(D517+1)*2,4,,"["&amp;wew!$G$7&amp;"]"&amp;_sheetname_labels)&amp;":"&amp;ADDRESS(2+J517,(D517+1)*2,4),""),"")</f>
        <v>[DBTemplate.xlsm]labels!AMR3:AMR4</v>
      </c>
      <c r="M517" s="14">
        <f t="shared" ca="1" si="9691"/>
        <v>0</v>
      </c>
      <c r="N517" s="14">
        <f t="shared" ca="1" si="9692"/>
        <v>2</v>
      </c>
      <c r="O517" s="14" t="str">
        <f t="shared" ca="1" si="9693"/>
        <v>q_135</v>
      </c>
      <c r="P517" s="14" t="str">
        <f t="shared" ca="1" si="9694"/>
        <v>Electric shock in the last 5 years</v>
      </c>
      <c r="Q517" s="14" t="str">
        <f ca="1">IF($BP517,ADDRESS(3,D517+1,4,,"["&amp;wew!$G$7&amp;"]"&amp;_sheetname_dataframe)&amp;":"&amp;ADDRESS(2+ster!$C$14,D517+1,4),"")</f>
        <v>[DBTemplate.xlsm]data_frame!SV3:SV3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1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0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1</v>
      </c>
      <c r="X517" s="14">
        <f t="array" aca="1" ref="X517" ca="1">IF(AND(H517,W517&gt;0),IF(wew!$B$3,MIN(IF((INDIRECT(ster!$D$14)&lt;&gt;"")*IFERROR(INDIRECT($Q517)&lt;&gt;"",FALSE),IFERROR(INDIRECT($Q517),"X"),"X")),"&lt;włącz podświetlanie wartości&gt;"),"—")</f>
        <v>2</v>
      </c>
      <c r="Y517" s="14">
        <f t="array" aca="1" ref="Y517" ca="1">IF(AND(H517,W517&gt;0),IF(wew!$B$3,MAX(IF((INDIRECT(ster!$D$14)&lt;&gt;"")*IFERROR(INDIRECT($Q517)&lt;&gt;"",FALSE),IFERROR(INDIRECT($Q517),"X"),"X")),"&lt;włącz podświetlanie wartości&gt;"),"—")</f>
        <v>2</v>
      </c>
      <c r="Z517" s="14">
        <f t="shared" ca="1" si="9695"/>
        <v>0</v>
      </c>
      <c r="AA517" s="12">
        <f t="shared" ca="1" si="9696"/>
        <v>1</v>
      </c>
      <c r="AB517" s="17">
        <f t="array" aca="1" ref="AB517" ca="1">IF(H517,IF(W517&gt;0,SUM((INDIRECT(ster!$D$14)&lt;&gt;"")*IFERROR((INDIRECT(Q517)&lt;&gt;"")*(INDIRECT(Q517)=INT(INDIRECT(Q517))),0)),0),"")</f>
        <v>1</v>
      </c>
      <c r="AC517" s="17">
        <f t="array" aca="1" ref="AC517" ca="1">IF(H517,W517-AB517,"")</f>
        <v>0</v>
      </c>
      <c r="AD517" s="17">
        <f t="shared" ca="1" si="9697"/>
        <v>1</v>
      </c>
      <c r="AE517" s="17" t="b">
        <f t="shared" ca="1" si="9698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699"/>
        <v/>
      </c>
      <c r="AH517" s="17" t="b">
        <f t="shared" ca="1" si="9700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701"/>
        <v/>
      </c>
      <c r="AK517" s="17" t="b">
        <f t="shared" ca="1" si="9702"/>
        <v>0</v>
      </c>
      <c r="AL517" s="17" t="b">
        <f t="shared" ca="1" si="9703"/>
        <v>0</v>
      </c>
      <c r="AM517" s="17" t="b">
        <f t="shared" ca="1" si="9704"/>
        <v>0</v>
      </c>
      <c r="AN517" s="17">
        <f t="shared" ca="1" si="9705"/>
        <v>0</v>
      </c>
      <c r="AO517" s="24" t="str">
        <f t="shared" ca="1" si="9706"/>
        <v/>
      </c>
      <c r="AP517" s="24" t="str">
        <f t="shared" ca="1" si="9707"/>
        <v/>
      </c>
      <c r="AQ517" s="17" t="b">
        <f t="shared" ca="1" si="9609"/>
        <v>0</v>
      </c>
      <c r="AR517" s="17" t="b">
        <f t="shared" ca="1" si="9708"/>
        <v>0</v>
      </c>
      <c r="AS517" s="17" t="b">
        <f t="shared" ca="1" si="9709"/>
        <v>0</v>
      </c>
      <c r="AT517" s="17" t="b">
        <f t="shared" ca="1" si="9710"/>
        <v>0</v>
      </c>
      <c r="AU517" s="17" t="b">
        <f t="shared" ca="1" si="9711"/>
        <v>1</v>
      </c>
      <c r="AV517" s="17" t="b">
        <f t="shared" ca="1" si="9712"/>
        <v>0</v>
      </c>
      <c r="AW517" s="17" t="b">
        <f t="shared" ca="1" si="9713"/>
        <v>1</v>
      </c>
      <c r="AX517" s="14" t="b">
        <f t="array" aca="1" ref="AX517" ca="1">IF(H517,N517&gt;0,"")</f>
        <v>1</v>
      </c>
      <c r="AY517" s="17" t="str">
        <f t="shared" ca="1" si="9714"/>
        <v>C3:C4</v>
      </c>
      <c r="AZ517" s="17" t="b">
        <f t="array" aca="1" ref="AZ517" ca="1">IF(AY517&lt;&gt;"",SUM(1*ISERROR(MATCH(INDIRECT(AY517),INDIRECT(K517),0)))=0,"")</f>
        <v>1</v>
      </c>
      <c r="BA517" s="17" t="b">
        <f t="shared" ca="1" si="9715"/>
        <v>1</v>
      </c>
      <c r="BB517" s="17" t="b">
        <v>0</v>
      </c>
      <c r="BC517" s="17" t="b">
        <f t="shared" ca="1" si="9716"/>
        <v>1</v>
      </c>
      <c r="BD517" s="17" t="b">
        <f t="shared" ca="1" si="9717"/>
        <v>0</v>
      </c>
      <c r="BE517" s="17" t="str">
        <f t="shared" ca="1" si="9610"/>
        <v/>
      </c>
      <c r="BF517" s="17" t="b">
        <f t="shared" ca="1" si="9611"/>
        <v>0</v>
      </c>
      <c r="BG517" s="17" t="b">
        <f t="shared" ca="1" si="9718"/>
        <v>0</v>
      </c>
      <c r="BH517" s="17" t="b">
        <f t="shared" ca="1" si="9719"/>
        <v>1</v>
      </c>
      <c r="BI517" s="17">
        <f t="shared" ca="1" si="9720"/>
        <v>2</v>
      </c>
      <c r="BJ517" s="17" t="b">
        <f t="shared" ca="1" si="9721"/>
        <v>0</v>
      </c>
      <c r="BK517" s="17" t="str">
        <f t="shared" ca="1" si="9612"/>
        <v/>
      </c>
      <c r="BL517" s="17" t="str">
        <f t="shared" ca="1" si="9722"/>
        <v/>
      </c>
      <c r="BM517" s="17" t="str">
        <f t="shared" ca="1" si="9723"/>
        <v>F</v>
      </c>
      <c r="BN517" s="17" t="str">
        <f t="shared" ca="1" si="9724"/>
        <v>F</v>
      </c>
      <c r="BO517" s="17" t="str">
        <f t="shared" ca="1" si="9725"/>
        <v>N</v>
      </c>
      <c r="BP517" s="14" t="b">
        <f t="shared" ca="1" si="9726"/>
        <v>1</v>
      </c>
      <c r="BQ517" s="35"/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727"/>
        <v/>
      </c>
      <c r="DE517" s="14" t="str">
        <f t="shared" ca="1" si="9728"/>
        <v/>
      </c>
      <c r="DF517" s="14" t="str">
        <f t="shared" ca="1" si="9729"/>
        <v/>
      </c>
      <c r="DG517" s="14" t="str">
        <f t="shared" ca="1" si="9730"/>
        <v/>
      </c>
      <c r="DH517" s="14" t="str">
        <f t="shared" ca="1" si="9731"/>
        <v/>
      </c>
      <c r="DI517" s="14" t="str">
        <f t="shared" ca="1" si="9732"/>
        <v/>
      </c>
      <c r="DJ517" s="14" t="str">
        <f t="shared" ca="1" si="9733"/>
        <v/>
      </c>
      <c r="DK517" s="14" t="str">
        <f t="shared" ca="1" si="9734"/>
        <v/>
      </c>
      <c r="DL517" s="14" t="str">
        <f t="shared" ca="1" si="9735"/>
        <v/>
      </c>
      <c r="DM517" s="14" t="str">
        <f t="shared" ca="1" si="9736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737"/>
        <v/>
      </c>
      <c r="DP517" s="14" t="str">
        <f t="shared" ca="1" si="9738"/>
        <v/>
      </c>
      <c r="DQ517" s="14" t="str">
        <f t="shared" ca="1" si="9739"/>
        <v/>
      </c>
      <c r="DR517" s="14" t="str">
        <f t="shared" ca="1" si="9740"/>
        <v/>
      </c>
      <c r="DS517" s="14" t="str">
        <f t="shared" ca="1" si="9741"/>
        <v/>
      </c>
      <c r="DZ517" s="14" t="b">
        <f t="shared" ca="1" si="9742"/>
        <v>0</v>
      </c>
      <c r="EA517" s="14" t="str">
        <f t="shared" ca="1" si="9743"/>
        <v>Electric shock in the last 5 years (q_135)</v>
      </c>
      <c r="EB517" s="14" t="str">
        <f t="shared" ca="1" si="9744"/>
        <v xml:space="preserve">Values must be numeric. </v>
      </c>
      <c r="EC517" s="14" t="str">
        <f t="shared" ca="1" si="9745"/>
        <v xml:space="preserve">Electric shock in the last 5 years (q_135): Values must be numeric. </v>
      </c>
      <c r="ED517" s="14" t="str">
        <f t="shared" ca="1" si="9746"/>
        <v/>
      </c>
      <c r="EE517" s="14" t="str">
        <f t="shared" ca="1" si="9747"/>
        <v>Values must be numeric</v>
      </c>
      <c r="EF517" s="14" t="str">
        <f t="shared" ca="1" si="9748"/>
        <v/>
      </c>
      <c r="EG517" s="14" t="str">
        <f t="shared" ca="1" si="9749"/>
        <v/>
      </c>
      <c r="EM517" s="14" t="b">
        <f t="shared" ca="1" si="9750"/>
        <v>1</v>
      </c>
      <c r="EN517" s="14">
        <f t="shared" ca="1" si="9751"/>
        <v>491</v>
      </c>
      <c r="EO517" s="14" t="str">
        <f t="shared" ca="1" si="9752"/>
        <v>q_135</v>
      </c>
      <c r="EP517" s="14" t="str">
        <f t="shared" ca="1" si="9753"/>
        <v xml:space="preserve">Electric shock in the last 5 years (q_135): Values must be numeric. </v>
      </c>
      <c r="EQ517" s="14" t="str">
        <f t="shared" ca="1" si="9754"/>
        <v/>
      </c>
    </row>
    <row r="518" spans="2:147" s="14" customFormat="1">
      <c r="B518" s="14" t="str">
        <f t="shared" ca="1" si="9684"/>
        <v/>
      </c>
      <c r="C518" s="14">
        <f t="shared" ca="1" si="9685"/>
        <v>492</v>
      </c>
      <c r="D518" s="14">
        <f t="shared" si="9686"/>
        <v>516</v>
      </c>
      <c r="E518" s="14" t="str">
        <f t="shared" ca="1" si="9687"/>
        <v>D</v>
      </c>
      <c r="F518" s="14" t="str">
        <f t="shared" ca="1" si="9688"/>
        <v>q_136</v>
      </c>
      <c r="G518" s="14" t="str">
        <f t="shared" ca="1" si="9689"/>
        <v>Electric shock &gt; 5 years</v>
      </c>
      <c r="H518" s="14" t="b">
        <f t="shared" ca="1" si="9690"/>
        <v>1</v>
      </c>
      <c r="I518" s="14" t="str">
        <f ca="1">IF($H518,ADDRESS(3,(D518+1)*2-1,4,,"["&amp;wew!$G$7&amp;"]"&amp;_sheetname_labels)&amp;":"&amp;ADDRESS(2+ster!$B$20,(D518+1)*2-1,4),"")</f>
        <v>[DBTemplate.xlsm]labels!AMS3:AMS725</v>
      </c>
      <c r="J518" s="14">
        <f t="array" aca="1" ref="J518" ca="1">IF(H518,MAX(0,MAX(IF(INDIRECT(I518)&lt;&gt;"",ROW(INDIRECT(I518)),""))-2),"")</f>
        <v>2</v>
      </c>
      <c r="K518" s="14" t="str">
        <f ca="1">IF($H518,IF($J518&gt;0,ADDRESS(3,(D518+1)*2-1,4,,"["&amp;wew!$G$7&amp;"]"&amp;_sheetname_labels)&amp;":"&amp;ADDRESS(2+J518,(D518+1)*2-1,4),""),"")</f>
        <v>[DBTemplate.xlsm]labels!AMS3:AMS4</v>
      </c>
      <c r="L518" s="14" t="str">
        <f ca="1">IF($H518,IF($J518&gt;0,ADDRESS(3,(D518+1)*2,4,,"["&amp;wew!$G$7&amp;"]"&amp;_sheetname_labels)&amp;":"&amp;ADDRESS(2+J518,(D518+1)*2,4),""),"")</f>
        <v>[DBTemplate.xlsm]labels!AMT3:AMT4</v>
      </c>
      <c r="M518" s="14">
        <f t="shared" ca="1" si="9691"/>
        <v>0</v>
      </c>
      <c r="N518" s="14">
        <f t="shared" ca="1" si="9692"/>
        <v>2</v>
      </c>
      <c r="O518" s="14" t="str">
        <f t="shared" ca="1" si="9693"/>
        <v>q_136</v>
      </c>
      <c r="P518" s="14" t="str">
        <f t="shared" ca="1" si="9694"/>
        <v>Electric shock &gt; 5 years</v>
      </c>
      <c r="Q518" s="14" t="str">
        <f ca="1">IF($BP518,ADDRESS(3,D518+1,4,,"["&amp;wew!$G$7&amp;"]"&amp;_sheetname_dataframe)&amp;":"&amp;ADDRESS(2+ster!$C$14,D518+1,4),"")</f>
        <v>[DBTemplate.xlsm]data_frame!SW3:SW3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1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0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1</v>
      </c>
      <c r="X518" s="14">
        <f t="array" aca="1" ref="X518" ca="1">IF(AND(H518,W518&gt;0),IF(wew!$B$3,MIN(IF((INDIRECT(ster!$D$14)&lt;&gt;"")*IFERROR(INDIRECT($Q518)&lt;&gt;"",FALSE),IFERROR(INDIRECT($Q518),"X"),"X")),"&lt;włącz podświetlanie wartości&gt;"),"—")</f>
        <v>2</v>
      </c>
      <c r="Y518" s="14">
        <f t="array" aca="1" ref="Y518" ca="1">IF(AND(H518,W518&gt;0),IF(wew!$B$3,MAX(IF((INDIRECT(ster!$D$14)&lt;&gt;"")*IFERROR(INDIRECT($Q518)&lt;&gt;"",FALSE),IFERROR(INDIRECT($Q518),"X"),"X")),"&lt;włącz podświetlanie wartości&gt;"),"—")</f>
        <v>2</v>
      </c>
      <c r="Z518" s="14">
        <f t="shared" ca="1" si="9695"/>
        <v>0</v>
      </c>
      <c r="AA518" s="12">
        <f t="shared" ca="1" si="9696"/>
        <v>1</v>
      </c>
      <c r="AB518" s="17">
        <f t="array" aca="1" ref="AB518" ca="1">IF(H518,IF(W518&gt;0,SUM((INDIRECT(ster!$D$14)&lt;&gt;"")*IFERROR((INDIRECT(Q518)&lt;&gt;"")*(INDIRECT(Q518)=INT(INDIRECT(Q518))),0)),0),"")</f>
        <v>1</v>
      </c>
      <c r="AC518" s="17">
        <f t="array" aca="1" ref="AC518" ca="1">IF(H518,W518-AB518,"")</f>
        <v>0</v>
      </c>
      <c r="AD518" s="17">
        <f t="shared" ca="1" si="9697"/>
        <v>1</v>
      </c>
      <c r="AE518" s="17" t="b">
        <f t="shared" ca="1" si="9698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699"/>
        <v/>
      </c>
      <c r="AH518" s="17" t="b">
        <f t="shared" ca="1" si="9700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701"/>
        <v/>
      </c>
      <c r="AK518" s="17" t="b">
        <f t="shared" ca="1" si="9702"/>
        <v>0</v>
      </c>
      <c r="AL518" s="17" t="b">
        <f t="shared" ca="1" si="9703"/>
        <v>0</v>
      </c>
      <c r="AM518" s="17" t="b">
        <f t="shared" ca="1" si="9704"/>
        <v>0</v>
      </c>
      <c r="AN518" s="17">
        <f t="shared" ca="1" si="9705"/>
        <v>0</v>
      </c>
      <c r="AO518" s="24" t="str">
        <f t="shared" ca="1" si="9706"/>
        <v/>
      </c>
      <c r="AP518" s="24" t="str">
        <f t="shared" ca="1" si="9707"/>
        <v/>
      </c>
      <c r="AQ518" s="17" t="b">
        <f t="shared" ca="1" si="9609"/>
        <v>0</v>
      </c>
      <c r="AR518" s="17" t="b">
        <f t="shared" ca="1" si="9708"/>
        <v>0</v>
      </c>
      <c r="AS518" s="17" t="b">
        <f t="shared" ca="1" si="9709"/>
        <v>0</v>
      </c>
      <c r="AT518" s="17" t="b">
        <f t="shared" ca="1" si="9710"/>
        <v>0</v>
      </c>
      <c r="AU518" s="17" t="b">
        <f t="shared" ca="1" si="9711"/>
        <v>1</v>
      </c>
      <c r="AV518" s="17" t="b">
        <f t="shared" ca="1" si="9712"/>
        <v>0</v>
      </c>
      <c r="AW518" s="17" t="b">
        <f t="shared" ca="1" si="9713"/>
        <v>1</v>
      </c>
      <c r="AX518" s="14" t="b">
        <f t="array" aca="1" ref="AX518" ca="1">IF(H518,N518&gt;0,"")</f>
        <v>1</v>
      </c>
      <c r="AY518" s="17" t="str">
        <f t="shared" ca="1" si="9714"/>
        <v>C3:C4</v>
      </c>
      <c r="AZ518" s="17" t="b">
        <f t="array" aca="1" ref="AZ518" ca="1">IF(AY518&lt;&gt;"",SUM(1*ISERROR(MATCH(INDIRECT(AY518),INDIRECT(K518),0)))=0,"")</f>
        <v>1</v>
      </c>
      <c r="BA518" s="17" t="b">
        <f t="shared" ca="1" si="9715"/>
        <v>1</v>
      </c>
      <c r="BB518" s="17" t="b">
        <v>0</v>
      </c>
      <c r="BC518" s="17" t="b">
        <f t="shared" ca="1" si="9716"/>
        <v>1</v>
      </c>
      <c r="BD518" s="17" t="b">
        <f t="shared" ca="1" si="9717"/>
        <v>0</v>
      </c>
      <c r="BE518" s="17" t="str">
        <f t="shared" ca="1" si="9610"/>
        <v/>
      </c>
      <c r="BF518" s="17" t="b">
        <f t="shared" ca="1" si="9611"/>
        <v>0</v>
      </c>
      <c r="BG518" s="17" t="b">
        <f t="shared" ca="1" si="9718"/>
        <v>0</v>
      </c>
      <c r="BH518" s="17" t="b">
        <f t="shared" ca="1" si="9719"/>
        <v>1</v>
      </c>
      <c r="BI518" s="17">
        <f t="shared" ca="1" si="9720"/>
        <v>2</v>
      </c>
      <c r="BJ518" s="17" t="b">
        <f t="shared" ca="1" si="9721"/>
        <v>0</v>
      </c>
      <c r="BK518" s="17" t="str">
        <f t="shared" ca="1" si="9612"/>
        <v/>
      </c>
      <c r="BL518" s="17" t="str">
        <f t="shared" ca="1" si="9722"/>
        <v/>
      </c>
      <c r="BM518" s="17" t="str">
        <f t="shared" ca="1" si="9723"/>
        <v>F</v>
      </c>
      <c r="BN518" s="17" t="str">
        <f t="shared" ca="1" si="9724"/>
        <v>F</v>
      </c>
      <c r="BO518" s="17" t="str">
        <f t="shared" ca="1" si="9725"/>
        <v>N</v>
      </c>
      <c r="BP518" s="14" t="b">
        <f t="shared" ca="1" si="9726"/>
        <v>1</v>
      </c>
      <c r="BQ518" s="35"/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727"/>
        <v/>
      </c>
      <c r="DE518" s="14" t="str">
        <f t="shared" ca="1" si="9728"/>
        <v/>
      </c>
      <c r="DF518" s="14" t="str">
        <f t="shared" ca="1" si="9729"/>
        <v/>
      </c>
      <c r="DG518" s="14" t="str">
        <f t="shared" ca="1" si="9730"/>
        <v/>
      </c>
      <c r="DH518" s="14" t="str">
        <f t="shared" ca="1" si="9731"/>
        <v/>
      </c>
      <c r="DI518" s="14" t="str">
        <f t="shared" ca="1" si="9732"/>
        <v/>
      </c>
      <c r="DJ518" s="14" t="str">
        <f t="shared" ca="1" si="9733"/>
        <v/>
      </c>
      <c r="DK518" s="14" t="str">
        <f t="shared" ca="1" si="9734"/>
        <v/>
      </c>
      <c r="DL518" s="14" t="str">
        <f t="shared" ca="1" si="9735"/>
        <v/>
      </c>
      <c r="DM518" s="14" t="str">
        <f t="shared" ca="1" si="9736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737"/>
        <v/>
      </c>
      <c r="DP518" s="14" t="str">
        <f t="shared" ca="1" si="9738"/>
        <v/>
      </c>
      <c r="DQ518" s="14" t="str">
        <f t="shared" ca="1" si="9739"/>
        <v/>
      </c>
      <c r="DR518" s="14" t="str">
        <f t="shared" ca="1" si="9740"/>
        <v/>
      </c>
      <c r="DS518" s="14" t="str">
        <f t="shared" ca="1" si="9741"/>
        <v/>
      </c>
      <c r="DZ518" s="14" t="b">
        <f t="shared" ca="1" si="9742"/>
        <v>0</v>
      </c>
      <c r="EA518" s="14" t="str">
        <f t="shared" ca="1" si="9743"/>
        <v>Electric shock &gt; 5 years (q_136)</v>
      </c>
      <c r="EB518" s="14" t="str">
        <f t="shared" ca="1" si="9744"/>
        <v xml:space="preserve">Values must be numeric. </v>
      </c>
      <c r="EC518" s="14" t="str">
        <f t="shared" ca="1" si="9745"/>
        <v xml:space="preserve">Electric shock &gt; 5 years (q_136): Values must be numeric. </v>
      </c>
      <c r="ED518" s="14" t="str">
        <f t="shared" ca="1" si="9746"/>
        <v/>
      </c>
      <c r="EE518" s="14" t="str">
        <f t="shared" ca="1" si="9747"/>
        <v>Values must be numeric</v>
      </c>
      <c r="EF518" s="14" t="str">
        <f t="shared" ca="1" si="9748"/>
        <v/>
      </c>
      <c r="EG518" s="14" t="str">
        <f t="shared" ca="1" si="9749"/>
        <v/>
      </c>
      <c r="EM518" s="14" t="b">
        <f t="shared" ca="1" si="9750"/>
        <v>1</v>
      </c>
      <c r="EN518" s="14">
        <f t="shared" ca="1" si="9751"/>
        <v>492</v>
      </c>
      <c r="EO518" s="14" t="str">
        <f t="shared" ca="1" si="9752"/>
        <v>q_136</v>
      </c>
      <c r="EP518" s="14" t="str">
        <f t="shared" ca="1" si="9753"/>
        <v xml:space="preserve">Electric shock &gt; 5 years (q_136): Values must be numeric. </v>
      </c>
      <c r="EQ518" s="14" t="str">
        <f t="shared" ca="1" si="9754"/>
        <v/>
      </c>
    </row>
    <row r="519" spans="2:147" s="14" customFormat="1">
      <c r="B519" s="14" t="str">
        <f t="shared" ref="B519:B602" ca="1" si="9755">DF519</f>
        <v/>
      </c>
      <c r="C519" s="14">
        <f t="shared" ref="C519:C602" ca="1" si="9756">IF(OFFSET(B519,-1,COLUMN(VariableExists)-2),OFFSET(B519,-1,1)+1,OFFSET(B519,-1,1))</f>
        <v>493</v>
      </c>
      <c r="D519" s="14">
        <f t="shared" ref="D519:D602" si="9757">ROW(A519)-2</f>
        <v>517</v>
      </c>
      <c r="E519" s="14" t="str">
        <f t="shared" ref="E519:E602" ca="1" si="9758">IF(OR(G519="",ROW(G519)=2),"",IF(Z519&gt;0,"S",IF(AX519,IF(J519=2,"D","N"),"I")))</f>
        <v>D</v>
      </c>
      <c r="F519" s="14" t="str">
        <f t="shared" ref="F519:F602" ca="1" si="9759">IF(H519,O519,"")</f>
        <v>q_137</v>
      </c>
      <c r="G519" s="14" t="str">
        <f t="shared" ref="G519:G602" ca="1" si="9760">IF(H519,P519,"")</f>
        <v>Emotional stress in the last 5 years</v>
      </c>
      <c r="H519" s="14" t="b">
        <f t="shared" ref="H519:H602" ca="1" si="9761">IF(INDIRECT(ADDRESS(2,D519+1,,,_sheetname_dataframe))="",FALSE,MID(INDIRECT(ADDRESS(2,D519+1,,,_sheetname_dataframe)),1,1)&lt;&gt;".")</f>
        <v>1</v>
      </c>
      <c r="I519" s="14" t="str">
        <f ca="1">IF($H519,ADDRESS(3,(D519+1)*2-1,4,,"["&amp;wew!$G$7&amp;"]"&amp;_sheetname_labels)&amp;":"&amp;ADDRESS(2+ster!$B$20,(D519+1)*2-1,4),"")</f>
        <v>[DBTemplate.xlsm]labels!AMU3:AMU725</v>
      </c>
      <c r="J519" s="14">
        <f t="array" aca="1" ref="J519" ca="1">IF(H519,MAX(0,MAX(IF(INDIRECT(I519)&lt;&gt;"",ROW(INDIRECT(I519)),""))-2),"")</f>
        <v>2</v>
      </c>
      <c r="K519" s="14" t="str">
        <f ca="1">IF($H519,IF($J519&gt;0,ADDRESS(3,(D519+1)*2-1,4,,"["&amp;wew!$G$7&amp;"]"&amp;_sheetname_labels)&amp;":"&amp;ADDRESS(2+J519,(D519+1)*2-1,4),""),"")</f>
        <v>[DBTemplate.xlsm]labels!AMU3:AMU4</v>
      </c>
      <c r="L519" s="14" t="str">
        <f ca="1">IF($H519,IF($J519&gt;0,ADDRESS(3,(D519+1)*2,4,,"["&amp;wew!$G$7&amp;"]"&amp;_sheetname_labels)&amp;":"&amp;ADDRESS(2+J519,(D519+1)*2,4),""),"")</f>
        <v>[DBTemplate.xlsm]labels!AMV3:AMV4</v>
      </c>
      <c r="M519" s="14">
        <f t="shared" ref="M519:M602" ca="1" si="9762">IF($H519,IF(J519&gt;0,COUNTA(INDIRECT(K519))-COUNT(INDIRECT(K519)),0),"")</f>
        <v>0</v>
      </c>
      <c r="N519" s="14">
        <f t="shared" ref="N519:N602" ca="1" si="9763">IF(H519,J519-M519,"")</f>
        <v>2</v>
      </c>
      <c r="O519" s="14" t="str">
        <f t="shared" ref="O519:O602" ca="1" si="9764">IF(INDIRECT(ADDRESS(2,D519+1,,,_sheetname_dataframe))="","",INDIRECT(ADDRESS(2,D519+1,,,_sheetname_dataframe)))</f>
        <v>q_137</v>
      </c>
      <c r="P519" s="14" t="str">
        <f t="shared" ref="P519:P602" ca="1" si="9765">IF(H519,IF(INDIRECT(ADDRESS(1,D519+1,,,_sheetname_dataframe))="","",INDIRECT(ADDRESS(1,D519+1,,,_sheetname_dataframe))),"")</f>
        <v>Emotional stress in the last 5 years</v>
      </c>
      <c r="Q519" s="14" t="str">
        <f ca="1">IF($BP519,ADDRESS(3,D519+1,4,,"["&amp;wew!$G$7&amp;"]"&amp;_sheetname_dataframe)&amp;":"&amp;ADDRESS(2+ster!$C$14,D519+1,4),"")</f>
        <v>[DBTemplate.xlsm]data_frame!SX3:SX3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2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2</v>
      </c>
      <c r="Z519" s="14">
        <f t="shared" ref="Z519:Z602" ca="1" si="9766">IF(H519,S519-T519-W519,"")</f>
        <v>0</v>
      </c>
      <c r="AA519" s="12">
        <f t="shared" ref="AA519:AA602" ca="1" si="9767">IF(H519,IF(S519&gt;0,W519/(S519),"—"),"")</f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ref="AD519:AD602" ca="1" si="9768">IF($H519,IF(AC519&lt;&gt;"",IF(AC519=0,1,IF(AC519/W519&lt;0.15,2,3)),0),"")</f>
        <v>1</v>
      </c>
      <c r="AE519" s="17" t="b">
        <f t="shared" ref="AE519:AE602" ca="1" si="9769">IF(H519,OFFSET(O519,1,0)=".validation",FALSE)</f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ref="AG519:AG602" ca="1" si="9770">IF(AE519,IF($H519,IF(INDIRECT(ADDRESS(1,D519+2,,,_sheetname_dataframe))="","",INDIRECT(ADDRESS(1,D519+2,,,_sheetname_dataframe))),""),"")</f>
        <v/>
      </c>
      <c r="AH519" s="17" t="b">
        <f t="shared" ref="AH519:AH602" ca="1" si="9771">IF(H519,AND(AE519,OFFSET(O519,2,0)=".validation"),FALSE)</f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ref="AJ519:AJ602" ca="1" si="9772">IF(AH519,IF($H519,IF(INDIRECT(ADDRESS(1,D519+3,,,_sheetname_dataframe))="","",INDIRECT(ADDRESS(1,D519+3,,,_sheetname_dataframe))),""),"")</f>
        <v/>
      </c>
      <c r="AK519" s="17" t="b">
        <f t="shared" ref="AK519:AK602" ca="1" si="9773">IF(H519,OR(AQ519,AD519=2),"")</f>
        <v>0</v>
      </c>
      <c r="AL519" s="17" t="b">
        <f t="shared" ref="AL519:AL602" ca="1" si="9774">IF($H519,IF(BV519&lt;&gt;"",IF(OR(BM519="F",BM519="L",BM519="I",BM519="D"),BV519&lt;&gt;0)),"")</f>
        <v>0</v>
      </c>
      <c r="AM519" s="17" t="b">
        <f t="shared" ref="AM519:AM602" ca="1" si="9775">IF($H519,AND(NOT(AL519),OR(IF(BW519&lt;&gt;"",IF(OR(BM519="F",BM519="L"),BW519&lt;&gt;0)),BM519="I",BM519="N",BM519="D")),"")</f>
        <v>0</v>
      </c>
      <c r="AN519" s="17">
        <f t="shared" ref="AN519:AN602" ca="1" si="9776">IF(COUNTA(INDIRECT(Q519))=0,0, IF(AND(AO519&lt;&gt;"",X519&lt;AO519),1,IF(AND(AP519&lt;&gt;"",Y519&gt;AP519),1,IF(AND(AQ519,AC519&gt;0),2,0))))</f>
        <v>0</v>
      </c>
      <c r="AO519" s="24" t="str">
        <f t="shared" ref="AO519:AO602" ca="1" si="9777">IF($H519,IF(BY519&lt;&gt;"",IF(ISNUMBER(BY519),BY519,""),""),"")</f>
        <v/>
      </c>
      <c r="AP519" s="24" t="str">
        <f t="shared" ref="AP519:AP602" ca="1" si="9778">IF($H519,IF(BZ519&lt;&gt;"",IF(ISNUMBER(BZ519),BZ519,""),""),"")</f>
        <v/>
      </c>
      <c r="AQ519" s="17" t="b">
        <f t="shared" ca="1" si="9609"/>
        <v>0</v>
      </c>
      <c r="AR519" s="17" t="b">
        <f t="shared" ref="AR519:AR602" ca="1" si="9779">IF(H519,IF(N519&gt;0,IF(BQ519&lt;&gt;"",BQ519&lt;&gt;0,FALSE),FALSE),"")</f>
        <v>0</v>
      </c>
      <c r="AS519" s="17" t="b">
        <f t="shared" ref="AS519:AS602" ca="1" si="9780">IF(H519,IF(BR519&lt;&gt;"",BR519&lt;&gt;0,FALSE),"")</f>
        <v>0</v>
      </c>
      <c r="AT519" s="17" t="b">
        <f t="shared" ref="AT519:AT602" ca="1" si="9781">IF(H519,IF(N519&gt;0,FALSE,IF(BU519&lt;&gt;"",MATCH(BU519,DataType,0)=1,FALSE)),"")</f>
        <v>0</v>
      </c>
      <c r="AU519" s="17" t="b">
        <f t="shared" ref="AU519:AU602" ca="1" si="9782">IF(H519,IF(N519&gt;0,TRUE,IF(BU519&lt;&gt;"",MATCH(BU519,DataType,0)=2,FALSE)),"")</f>
        <v>1</v>
      </c>
      <c r="AV519" s="17" t="b">
        <f t="shared" ref="AV519:AV602" ca="1" si="9783">IF(H519,IF(N519&gt;0,FALSE,IF(BU519&lt;&gt;"",MATCH(BU519,DataType,0)=3,FALSE)),"")</f>
        <v>0</v>
      </c>
      <c r="AW519" s="17" t="b">
        <f t="shared" ref="AW519:AW602" ca="1" si="9784">IF(H519,IF(W519&gt;0,Z519=0,FALSE),"")</f>
        <v>1</v>
      </c>
      <c r="AX519" s="14" t="b">
        <f t="array" aca="1" ref="AX519" ca="1">IF(H519,N519&gt;0,"")</f>
        <v>1</v>
      </c>
      <c r="AY519" s="17" t="str">
        <f t="shared" ref="AY519:AY602" ca="1" si="9785">IF(H519,IF(N519&gt;0,ADDRESS(ROW(VariablesOrigin)+1,COLUMN(VariablesOrigin)+1,4) &amp; ":" &amp; ADDRESS(ROW(VariablesOrigin)+N519,COLUMN(VariablesOrigin)+1,4),""),"")</f>
        <v>C3:C4</v>
      </c>
      <c r="AZ519" s="17" t="b">
        <f t="array" aca="1" ref="AZ519" ca="1">IF(AY519&lt;&gt;"",SUM(1*ISERROR(MATCH(INDIRECT(AY519),INDIRECT(K519),0)))=0,"")</f>
        <v>1</v>
      </c>
      <c r="BA519" s="17" t="b">
        <f t="shared" ref="BA519:BA602" ca="1" si="9786">IF(H519,BU519="",FALSE)</f>
        <v>1</v>
      </c>
      <c r="BB519" s="17" t="b">
        <v>0</v>
      </c>
      <c r="BC519" s="17" t="b">
        <f t="shared" ref="BC519:BC602" ca="1" si="9787">IF(BA519,IF(N519&gt;0,AND(AZ519,Z519=0),FALSE),"")</f>
        <v>1</v>
      </c>
      <c r="BD519" s="17" t="b">
        <f t="shared" ref="BD519:BD602" ca="1" si="9788">IF(BA519,IF(N519&gt;0,AND(NOT(AZ519),Z519=0),FALSE),"")</f>
        <v>0</v>
      </c>
      <c r="BE519" s="17" t="str">
        <f t="shared" ca="1" si="9610"/>
        <v/>
      </c>
      <c r="BF519" s="17" t="b">
        <f t="shared" ca="1" si="9611"/>
        <v>0</v>
      </c>
      <c r="BG519" s="17" t="b">
        <f t="shared" ref="BG519:BG602" ca="1" si="9789">IF(BA519,IF(OR(BB519:BF519),FALSE,IF(Z519=0,FALSE,Z519&gt;0)),"")</f>
        <v>0</v>
      </c>
      <c r="BH519" s="17" t="b">
        <f t="shared" ref="BH519:BH602" ca="1" si="9790">IF(BA519,COUNTIF(BB519:BG519,TRUE)=1,"")</f>
        <v>1</v>
      </c>
      <c r="BI519" s="17">
        <f t="shared" ref="BI519:BI602" ca="1" si="9791">IF(BA519,IFERROR(MATCH(TRUE,BB519:BG519,0),7),"")</f>
        <v>2</v>
      </c>
      <c r="BJ519" s="17" t="b">
        <f t="shared" ref="BJ519:BJ602" ca="1" si="9792">DF519&lt;&gt;""</f>
        <v>0</v>
      </c>
      <c r="BK519" s="17" t="str">
        <f t="shared" ca="1" si="9612"/>
        <v/>
      </c>
      <c r="BL519" s="17" t="str">
        <f t="shared" ref="BL519:BL602" ca="1" si="9793">IF(H519,IF(AND(NOT(BA519),AU519),AC519&gt;0,""),"")</f>
        <v/>
      </c>
      <c r="BM519" s="17" t="str">
        <f t="shared" ref="BM519:BM602" ca="1" si="9794">IF(H519,IF(BA519,CHOOSE(BI519,"0","F","L","I","N",IF(AA519&gt;0.5,"N","S"),"0"),CHOOSE(MATCH(BU519,DataType,0),"S",IF(BK519,"I","N"),"D"  )),"")</f>
        <v>F</v>
      </c>
      <c r="BN519" s="17" t="str">
        <f t="shared" ref="BN519:BN602" ca="1" si="9795">IF(H519,IF(BJ519,"E",IF(BA519,CHOOSE(BI519,"0","F","L","I","N","S","0"),CHOOSE(MATCH(BU519,DataType,0),"S",IF(BK519,"I","N"),"D"  ))),"")</f>
        <v>F</v>
      </c>
      <c r="BO519" s="17" t="str">
        <f t="shared" ref="BO519:BO602" ca="1" si="9796">IF($H519,IF(BM519="0","",IF(AND(AR519,N519=2),"D",IF(BM519="S","N",IF(AL519,"O",IF(AM519,"I","N"))))),"")</f>
        <v>N</v>
      </c>
      <c r="BP519" s="14" t="b">
        <f t="shared" ref="BP519:BP602" ca="1" si="9797">INDIRECT(ADDRESS(2,ROW(A519)-1,,,_sheetname_dataframe))&lt;&gt;""</f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ref="DD519:DD602" ca="1" si="9798">IF(MID(DC519,1,1)="■",MID(DC519,2,LEN(DC519)),DC519)</f>
        <v/>
      </c>
      <c r="DE519" s="14" t="str">
        <f t="shared" ref="DE519:DE602" ca="1" si="9799">IF(DD519&lt;&gt;"",IF(MID(DD519,LEN(DD519),1)="■",MID(DD519,1,LEN(DD519)-1),DD519),"")</f>
        <v/>
      </c>
      <c r="DF519" s="14" t="str">
        <f t="shared" ref="DF519:DF602" ca="1" si="9800">IFERROR(IF(DE519&lt;&gt;"",SUBSTITUTE(DE519,"■",". "),""),"##INTERNAL_ERROR")</f>
        <v/>
      </c>
      <c r="DG519" s="14" t="str">
        <f t="shared" ref="DG519:DG602" ca="1" si="9801">IF(CN519&lt;&gt;0,"Variable name don't comply with the naming convention","")</f>
        <v/>
      </c>
      <c r="DH519" s="14" t="str">
        <f t="shared" ref="DH519:DH602" ca="1" si="9802">IF(CO519&lt;&gt;"","Duplicated name. " &amp; IF(ISERROR(FIND(" ",CO519)),"Duplicate have index " &amp; CO519, "Duplicates have indices: "&amp;SUBSTITUTE(CO519," ",", ")),"")</f>
        <v/>
      </c>
      <c r="DI519" s="14" t="str">
        <f t="shared" ref="DI519:DI602" ca="1" si="9803">IF(CP519&lt;&gt;"","Variable label exceed length 150","")</f>
        <v/>
      </c>
      <c r="DJ519" s="14" t="str">
        <f t="shared" ref="DJ519:DJ602" ca="1" si="9804">IF(CQ519&lt;&gt;"","Duplicated variable label. " &amp; IF(ISERROR(FIND(" ",CQ519)),"Duplicate have index " &amp; CQ519, "Duplicates have indices: "&amp;SUBSTITUTE(CQ519," ",", ")),"")</f>
        <v/>
      </c>
      <c r="DK519" s="14" t="str">
        <f t="shared" ref="DK519:DK602" ca="1" si="9805">IF(CR519&lt;&gt;"","The following cases have values below declared theorethical min: " &amp;SUBSTITUTE(CR519," ",", "),"")</f>
        <v/>
      </c>
      <c r="DL519" s="14" t="str">
        <f t="shared" ref="DL519:DL602" ca="1" si="9806">IF(CS519&lt;&gt;"","The following cases have values above declared theorethical max: " &amp;SUBSTITUTE(CS519," ",", "),"")</f>
        <v/>
      </c>
      <c r="DM519" s="14" t="str">
        <f t="shared" ref="DM519:DM602" ca="1" si="9807">IF(CT519&lt;&gt;"","There are some cases with values not explicitly declared in the labels dictionary: " &amp;SUBSTITUTE(CT519," ",", "),"")</f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ref="DO519:DO602" ca="1" si="9808">IF(CV519&lt;&gt;"","The following records are missing in this required field: " &amp;SUBSTITUTE(CV519," ",", "),"")</f>
        <v/>
      </c>
      <c r="DP519" s="14" t="str">
        <f t="shared" ref="DP519:DP602" ca="1" si="9809">IF(CW519&lt;&gt;"","The following cases have non-integer values: " &amp;SUBSTITUTE(CW519," ",", "),"")</f>
        <v/>
      </c>
      <c r="DQ519" s="14" t="str">
        <f t="shared" ref="DQ519:DQ602" ca="1" si="9810">IF(CX519&lt;&gt;"","The following cases are non-numeric: " &amp;SUBSTITUTE(CX519," ",", "),"")</f>
        <v/>
      </c>
      <c r="DR519" s="14" t="str">
        <f t="shared" ref="DR519:DR602" ca="1" si="9811">IF(CY519&lt;&gt;"","In the following cases " &amp; P519 &amp; " " &amp; LOWER(MID(AG519,1,1)) &amp; MID(AG519,2,LEN(AG519)) &amp; ": " &amp;SUBSTITUTE(CY519," ",", "),"")</f>
        <v/>
      </c>
      <c r="DS519" s="14" t="str">
        <f t="shared" ref="DS519:DS602" ca="1" si="9812">IF(CZ519&lt;&gt;"","In the following cases " &amp; P519 &amp; " " &amp; LOWER(MID(AJ519,1,1)) &amp; MID(AJ519,2,LEN(AJ519)) &amp; ": " &amp;SUBSTITUTE(CZ519," ",", "),"")</f>
        <v/>
      </c>
      <c r="DZ519" s="14" t="b">
        <f t="shared" ref="DZ519:DZ602" ca="1" si="9813">OR(ED519&lt;&gt;"",EF519&lt;&gt;"",EG519&lt;&gt;"")</f>
        <v>0</v>
      </c>
      <c r="EA519" s="14" t="str">
        <f t="shared" ref="EA519:EA602" ca="1" si="9814">IF(EB519&lt;&gt;"",G519 &amp; " (" &amp; F519 &amp; ")","")</f>
        <v>Emotional stress in the last 5 years (q_137)</v>
      </c>
      <c r="EB519" s="14" t="str">
        <f t="shared" ref="EB519:EB602" ca="1" si="9815">IF(EE519&lt;&gt;"",EE519&amp;IF(ED519&lt;&gt;""," and "&amp;ED519,""),UPPER(MID(ED519,1,1)&amp;MID(ED519,2,LEN(ED519))))&amp; IF(OR(EF519&lt;&gt;"",EG519&lt;&gt;"")," and "&amp;IF(EF519&lt;&gt;"",LOWER(MID(EF519,1,1) &amp; MID(EF519,2,LEN(EF519))),"")&amp; IF(AND(EF519 &lt;&gt;"",EG519&lt;&gt;"")," and ","") &amp; IF(EG519&lt;&gt;"",LOWER(MID(EG519,1,1) &amp; MID(EG519,2,LEN(EG519))),""),"") &amp; IF(OR(EE519&lt;&gt;"",ED519&lt;&gt;"",EF519&lt;&gt;"",EG519&lt;&gt;""), ". ","")</f>
        <v xml:space="preserve">Values must be numeric. </v>
      </c>
      <c r="EC519" s="14" t="str">
        <f t="shared" ref="EC519:EC602" ca="1" si="9816">IF(EB519&lt;&gt;"",G519 &amp; " (" &amp; F519 &amp; "): " &amp; EB519,"")</f>
        <v xml:space="preserve">Emotional stress in the last 5 years (q_137): Values must be numeric. </v>
      </c>
      <c r="ED519" s="14" t="str">
        <f t="shared" ref="ED519:ED602" ca="1" si="9817">IF(H519,IF(W519&gt;0,IF(AND(AO519&lt;&gt;"",AP519&lt;&gt;""),"each value must be between " &amp; IF( AV519,IFERROR(TEXT(AO519,"rrrr-mm-dd") &amp;" (" &amp; AO519 &amp;")",AO519),AO519) &amp; " and " &amp; IF( AV519,IFERROR(TEXT(AP519,"rrrr-mm-dd") &amp;" (" &amp; AP519 &amp;")",AP519),AP519),IF(AO519&lt;&gt;"","each value must be above " &amp; IF( AV519,IFERROR(TEXT(AO519,"rrrr-mm-dd") &amp;" (" &amp; AO519 &amp;")",AO519),AO519), IF(AP519&lt;&gt;"","each value must be below " &amp; IF( AV519,IFERROR(TEXT(AP519,"rrrr-mm-dd") &amp;" (" &amp; AP519 &amp;")",AP519),AP519),""))),""),"")</f>
        <v/>
      </c>
      <c r="EE519" s="14" t="str">
        <f t="shared" ref="EE519:EE602" ca="1" si="9818">IF(H519,IF(OR(AQ519,AU519,AV519,AS519,AR519),
   "Values must be" &amp;
   IF(AR519," limited to predefinied list", IF(AQ519, " integers",IF(OR(AU519,AV519)," numeric",""))) &amp;
   IF(AS519,IF(OR(AR519,AQ519,AU519,AV519), " and ","") &amp; "non-missing",""),
""),"")</f>
        <v>Values must be numeric</v>
      </c>
      <c r="EF519" s="14" t="str">
        <f t="shared" ref="EF519:EF602" ca="1" si="9819">IF($H519,AG519,"")</f>
        <v/>
      </c>
      <c r="EG519" s="14" t="str">
        <f t="shared" ref="EG519:EG602" ca="1" si="9820">IF($H519,AJ519,"")</f>
        <v/>
      </c>
      <c r="EM519" s="14" t="b">
        <f t="shared" ref="EM519:EM602" ca="1" si="9821">OR(EC519&lt;&gt;"",DF519&lt;&gt;"")</f>
        <v>1</v>
      </c>
      <c r="EN519" s="14">
        <f t="shared" ref="EN519:EN602" ca="1" si="9822">IF(EM519,C519,"")</f>
        <v>493</v>
      </c>
      <c r="EO519" s="14" t="str">
        <f t="shared" ref="EO519:EO602" ca="1" si="9823">IF(EM519,F519,"")</f>
        <v>q_137</v>
      </c>
      <c r="EP519" s="14" t="str">
        <f t="shared" ref="EP519:EP602" ca="1" si="9824">EC519</f>
        <v xml:space="preserve">Emotional stress in the last 5 years (q_137): Values must be numeric. </v>
      </c>
      <c r="EQ519" s="14" t="str">
        <f t="shared" ref="EQ519:EQ602" ca="1" si="9825">DF519</f>
        <v/>
      </c>
    </row>
    <row r="520" spans="2:147" s="14" customFormat="1">
      <c r="B520" s="14" t="str">
        <f t="shared" ca="1" si="9755"/>
        <v/>
      </c>
      <c r="C520" s="14">
        <f t="shared" ca="1" si="9756"/>
        <v>494</v>
      </c>
      <c r="D520" s="14">
        <f t="shared" si="9757"/>
        <v>518</v>
      </c>
      <c r="E520" s="14" t="str">
        <f t="shared" ca="1" si="9758"/>
        <v>D</v>
      </c>
      <c r="F520" s="14" t="str">
        <f t="shared" ca="1" si="9759"/>
        <v>q_138</v>
      </c>
      <c r="G520" s="14" t="str">
        <f t="shared" ca="1" si="9760"/>
        <v xml:space="preserve">Emotional stress &gt;5 years </v>
      </c>
      <c r="H520" s="14" t="b">
        <f t="shared" ca="1" si="9761"/>
        <v>1</v>
      </c>
      <c r="I520" s="14" t="str">
        <f ca="1">IF($H520,ADDRESS(3,(D520+1)*2-1,4,,"["&amp;wew!$G$7&amp;"]"&amp;_sheetname_labels)&amp;":"&amp;ADDRESS(2+ster!$B$20,(D520+1)*2-1,4),"")</f>
        <v>[DBTemplate.xlsm]labels!AMW3:AMW725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[DBTemplate.xlsm]labels!AMW3:AMW4</v>
      </c>
      <c r="L520" s="14" t="str">
        <f ca="1">IF($H520,IF($J520&gt;0,ADDRESS(3,(D520+1)*2,4,,"["&amp;wew!$G$7&amp;"]"&amp;_sheetname_labels)&amp;":"&amp;ADDRESS(2+J520,(D520+1)*2,4),""),"")</f>
        <v>[DBTemplate.xlsm]labels!AMX3:AMX4</v>
      </c>
      <c r="M520" s="14">
        <f t="shared" ca="1" si="9762"/>
        <v>0</v>
      </c>
      <c r="N520" s="14">
        <f t="shared" ca="1" si="9763"/>
        <v>2</v>
      </c>
      <c r="O520" s="14" t="str">
        <f t="shared" ca="1" si="9764"/>
        <v>q_138</v>
      </c>
      <c r="P520" s="14" t="str">
        <f t="shared" ca="1" si="9765"/>
        <v xml:space="preserve">Emotional stress &gt;5 years </v>
      </c>
      <c r="Q520" s="14" t="str">
        <f ca="1">IF($BP520,ADDRESS(3,D520+1,4,,"["&amp;wew!$G$7&amp;"]"&amp;_sheetname_dataframe)&amp;":"&amp;ADDRESS(2+ster!$C$14,D520+1,4),"")</f>
        <v>[DBTemplate.xlsm]data_frame!SY3:SY3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766"/>
        <v>0</v>
      </c>
      <c r="AA520" s="12">
        <f t="shared" ca="1" si="976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768"/>
        <v>1</v>
      </c>
      <c r="AE520" s="17" t="b">
        <f t="shared" ca="1" si="976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770"/>
        <v/>
      </c>
      <c r="AH520" s="17" t="b">
        <f t="shared" ca="1" si="977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772"/>
        <v/>
      </c>
      <c r="AK520" s="17" t="b">
        <f t="shared" ca="1" si="9773"/>
        <v>0</v>
      </c>
      <c r="AL520" s="17" t="b">
        <f t="shared" ca="1" si="9774"/>
        <v>0</v>
      </c>
      <c r="AM520" s="17" t="b">
        <f t="shared" ca="1" si="9775"/>
        <v>0</v>
      </c>
      <c r="AN520" s="17">
        <f t="shared" ca="1" si="9776"/>
        <v>0</v>
      </c>
      <c r="AO520" s="24" t="str">
        <f t="shared" ca="1" si="9777"/>
        <v/>
      </c>
      <c r="AP520" s="24" t="str">
        <f t="shared" ca="1" si="9778"/>
        <v/>
      </c>
      <c r="AQ520" s="17" t="b">
        <f t="shared" ca="1" si="9609"/>
        <v>0</v>
      </c>
      <c r="AR520" s="17" t="b">
        <f t="shared" ca="1" si="9779"/>
        <v>0</v>
      </c>
      <c r="AS520" s="17" t="b">
        <f t="shared" ca="1" si="9780"/>
        <v>0</v>
      </c>
      <c r="AT520" s="17" t="b">
        <f t="shared" ca="1" si="9781"/>
        <v>0</v>
      </c>
      <c r="AU520" s="17" t="b">
        <f t="shared" ca="1" si="9782"/>
        <v>1</v>
      </c>
      <c r="AV520" s="17" t="b">
        <f t="shared" ca="1" si="9783"/>
        <v>0</v>
      </c>
      <c r="AW520" s="17" t="b">
        <f t="shared" ca="1" si="9784"/>
        <v>1</v>
      </c>
      <c r="AX520" s="14" t="b">
        <f t="array" aca="1" ref="AX520" ca="1">IF(H520,N520&gt;0,"")</f>
        <v>1</v>
      </c>
      <c r="AY520" s="17" t="str">
        <f t="shared" ca="1" si="9785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786"/>
        <v>1</v>
      </c>
      <c r="BB520" s="17" t="b">
        <v>0</v>
      </c>
      <c r="BC520" s="17" t="b">
        <f t="shared" ca="1" si="9787"/>
        <v>1</v>
      </c>
      <c r="BD520" s="17" t="b">
        <f t="shared" ca="1" si="9788"/>
        <v>0</v>
      </c>
      <c r="BE520" s="17" t="str">
        <f t="shared" ca="1" si="9610"/>
        <v/>
      </c>
      <c r="BF520" s="17" t="b">
        <f t="shared" ca="1" si="9611"/>
        <v>0</v>
      </c>
      <c r="BG520" s="17" t="b">
        <f t="shared" ca="1" si="9789"/>
        <v>0</v>
      </c>
      <c r="BH520" s="17" t="b">
        <f t="shared" ca="1" si="9790"/>
        <v>1</v>
      </c>
      <c r="BI520" s="17">
        <f t="shared" ca="1" si="9791"/>
        <v>2</v>
      </c>
      <c r="BJ520" s="17" t="b">
        <f t="shared" ca="1" si="9792"/>
        <v>0</v>
      </c>
      <c r="BK520" s="17" t="str">
        <f t="shared" ca="1" si="9612"/>
        <v/>
      </c>
      <c r="BL520" s="17" t="str">
        <f t="shared" ca="1" si="9793"/>
        <v/>
      </c>
      <c r="BM520" s="17" t="str">
        <f t="shared" ca="1" si="9794"/>
        <v>F</v>
      </c>
      <c r="BN520" s="17" t="str">
        <f t="shared" ca="1" si="9795"/>
        <v>F</v>
      </c>
      <c r="BO520" s="17" t="str">
        <f t="shared" ca="1" si="9796"/>
        <v>N</v>
      </c>
      <c r="BP520" s="14" t="b">
        <f t="shared" ca="1" si="9797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798"/>
        <v/>
      </c>
      <c r="DE520" s="14" t="str">
        <f t="shared" ca="1" si="9799"/>
        <v/>
      </c>
      <c r="DF520" s="14" t="str">
        <f t="shared" ca="1" si="9800"/>
        <v/>
      </c>
      <c r="DG520" s="14" t="str">
        <f t="shared" ca="1" si="9801"/>
        <v/>
      </c>
      <c r="DH520" s="14" t="str">
        <f t="shared" ca="1" si="9802"/>
        <v/>
      </c>
      <c r="DI520" s="14" t="str">
        <f t="shared" ca="1" si="9803"/>
        <v/>
      </c>
      <c r="DJ520" s="14" t="str">
        <f t="shared" ca="1" si="9804"/>
        <v/>
      </c>
      <c r="DK520" s="14" t="str">
        <f t="shared" ca="1" si="9805"/>
        <v/>
      </c>
      <c r="DL520" s="14" t="str">
        <f t="shared" ca="1" si="9806"/>
        <v/>
      </c>
      <c r="DM520" s="14" t="str">
        <f t="shared" ca="1" si="9807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808"/>
        <v/>
      </c>
      <c r="DP520" s="14" t="str">
        <f t="shared" ca="1" si="9809"/>
        <v/>
      </c>
      <c r="DQ520" s="14" t="str">
        <f t="shared" ca="1" si="9810"/>
        <v/>
      </c>
      <c r="DR520" s="14" t="str">
        <f t="shared" ca="1" si="9811"/>
        <v/>
      </c>
      <c r="DS520" s="14" t="str">
        <f t="shared" ca="1" si="9812"/>
        <v/>
      </c>
      <c r="DZ520" s="14" t="b">
        <f t="shared" ca="1" si="9813"/>
        <v>0</v>
      </c>
      <c r="EA520" s="14" t="str">
        <f t="shared" ca="1" si="9814"/>
        <v>Emotional stress &gt;5 years  (q_138)</v>
      </c>
      <c r="EB520" s="14" t="str">
        <f t="shared" ca="1" si="9815"/>
        <v xml:space="preserve">Values must be numeric. </v>
      </c>
      <c r="EC520" s="14" t="str">
        <f t="shared" ca="1" si="9816"/>
        <v xml:space="preserve">Emotional stress &gt;5 years  (q_138): Values must be numeric. </v>
      </c>
      <c r="ED520" s="14" t="str">
        <f t="shared" ca="1" si="9817"/>
        <v/>
      </c>
      <c r="EE520" s="14" t="str">
        <f t="shared" ca="1" si="9818"/>
        <v>Values must be numeric</v>
      </c>
      <c r="EF520" s="14" t="str">
        <f t="shared" ca="1" si="9819"/>
        <v/>
      </c>
      <c r="EG520" s="14" t="str">
        <f t="shared" ca="1" si="9820"/>
        <v/>
      </c>
      <c r="EM520" s="14" t="b">
        <f t="shared" ca="1" si="9821"/>
        <v>1</v>
      </c>
      <c r="EN520" s="14">
        <f t="shared" ca="1" si="9822"/>
        <v>494</v>
      </c>
      <c r="EO520" s="14" t="str">
        <f t="shared" ca="1" si="9823"/>
        <v>q_138</v>
      </c>
      <c r="EP520" s="14" t="str">
        <f t="shared" ca="1" si="9824"/>
        <v xml:space="preserve">Emotional stress &gt;5 years  (q_138): Values must be numeric. </v>
      </c>
      <c r="EQ520" s="14" t="str">
        <f t="shared" ca="1" si="9825"/>
        <v/>
      </c>
    </row>
    <row r="521" spans="2:147" s="14" customFormat="1">
      <c r="B521" s="14" t="str">
        <f t="shared" ca="1" si="9755"/>
        <v/>
      </c>
      <c r="C521" s="14">
        <f t="shared" ca="1" si="9756"/>
        <v>495</v>
      </c>
      <c r="D521" s="14">
        <f t="shared" si="9757"/>
        <v>519</v>
      </c>
      <c r="E521" s="14" t="str">
        <f t="shared" ca="1" si="9758"/>
        <v>S</v>
      </c>
      <c r="F521" s="14" t="str">
        <f t="shared" ca="1" si="9759"/>
        <v>q_139</v>
      </c>
      <c r="G521" s="14" t="str">
        <f t="shared" ca="1" si="9760"/>
        <v>Main Ocupation</v>
      </c>
      <c r="H521" s="14" t="b">
        <f t="shared" ca="1" si="9761"/>
        <v>1</v>
      </c>
      <c r="I521" s="14" t="str">
        <f ca="1">IF($H521,ADDRESS(3,(D521+1)*2-1,4,,"["&amp;wew!$G$7&amp;"]"&amp;_sheetname_labels)&amp;":"&amp;ADDRESS(2+ster!$B$20,(D521+1)*2-1,4),"")</f>
        <v>[DBTemplate.xlsm]labels!AMY3:AMY725</v>
      </c>
      <c r="J521" s="14">
        <f t="array" aca="1" ref="J521" ca="1">IF(H521,MAX(0,MAX(IF(INDIRECT(I521)&lt;&gt;"",ROW(INDIRECT(I521)),""))-2),"")</f>
        <v>0</v>
      </c>
      <c r="K521" s="14" t="str">
        <f ca="1">IF($H521,IF($J521&gt;0,ADDRESS(3,(D521+1)*2-1,4,,"["&amp;wew!$G$7&amp;"]"&amp;_sheetname_labels)&amp;":"&amp;ADDRESS(2+J521,(D521+1)*2-1,4),""),"")</f>
        <v/>
      </c>
      <c r="L521" s="14" t="str">
        <f ca="1">IF($H521,IF($J521&gt;0,ADDRESS(3,(D521+1)*2,4,,"["&amp;wew!$G$7&amp;"]"&amp;_sheetname_labels)&amp;":"&amp;ADDRESS(2+J521,(D521+1)*2,4),""),"")</f>
        <v/>
      </c>
      <c r="M521" s="14">
        <f t="shared" ca="1" si="9762"/>
        <v>0</v>
      </c>
      <c r="N521" s="14">
        <f t="shared" ca="1" si="9763"/>
        <v>0</v>
      </c>
      <c r="O521" s="14" t="str">
        <f t="shared" ca="1" si="9764"/>
        <v>q_139</v>
      </c>
      <c r="P521" s="14" t="str">
        <f t="shared" ca="1" si="9765"/>
        <v>Main Ocupation</v>
      </c>
      <c r="Q521" s="14" t="str">
        <f ca="1">IF($BP521,ADDRESS(3,D521+1,4,,"["&amp;wew!$G$7&amp;"]"&amp;_sheetname_dataframe)&amp;":"&amp;ADDRESS(2+ster!$C$14,D521+1,4),"")</f>
        <v>[DBTemplate.xlsm]data_frame!SZ3:SZ3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0</v>
      </c>
      <c r="X521" s="14" t="str">
        <f t="array" aca="1" ref="X521" ca="1">IF(AND(H521,W521&gt;0),IF(wew!$B$3,MIN(IF((INDIRECT(ster!$D$14)&lt;&gt;"")*IFERROR(INDIRECT($Q521)&lt;&gt;"",FALSE),IFERROR(INDIRECT($Q521),"X"),"X")),"&lt;włącz podświetlanie wartości&gt;"),"—")</f>
        <v>—</v>
      </c>
      <c r="Y521" s="14" t="str">
        <f t="array" aca="1" ref="Y521" ca="1">IF(AND(H521,W521&gt;0),IF(wew!$B$3,MAX(IF((INDIRECT(ster!$D$14)&lt;&gt;"")*IFERROR(INDIRECT($Q521)&lt;&gt;"",FALSE),IFERROR(INDIRECT($Q521),"X"),"X")),"&lt;włącz podświetlanie wartości&gt;"),"—")</f>
        <v>—</v>
      </c>
      <c r="Z521" s="14">
        <f t="shared" ca="1" si="9766"/>
        <v>1</v>
      </c>
      <c r="AA521" s="12">
        <f t="shared" ca="1" si="9767"/>
        <v>0</v>
      </c>
      <c r="AB521" s="17">
        <f t="array" aca="1" ref="AB521" ca="1">IF(H521,IF(W521&gt;0,SUM((INDIRECT(ster!$D$14)&lt;&gt;"")*IFERROR((INDIRECT(Q521)&lt;&gt;"")*(INDIRECT(Q521)=INT(INDIRECT(Q521))),0)),0),"")</f>
        <v>0</v>
      </c>
      <c r="AC521" s="17">
        <f t="array" aca="1" ref="AC521" ca="1">IF(H521,W521-AB521,"")</f>
        <v>0</v>
      </c>
      <c r="AD521" s="17">
        <f t="shared" ca="1" si="9768"/>
        <v>1</v>
      </c>
      <c r="AE521" s="17" t="b">
        <f t="shared" ca="1" si="976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770"/>
        <v/>
      </c>
      <c r="AH521" s="17" t="b">
        <f t="shared" ca="1" si="977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772"/>
        <v/>
      </c>
      <c r="AK521" s="17" t="b">
        <f t="shared" ca="1" si="9773"/>
        <v>0</v>
      </c>
      <c r="AL521" s="17" t="b">
        <f t="shared" ca="1" si="9774"/>
        <v>0</v>
      </c>
      <c r="AM521" s="17" t="b">
        <f t="shared" ca="1" si="9775"/>
        <v>0</v>
      </c>
      <c r="AN521" s="17">
        <f t="shared" ca="1" si="9776"/>
        <v>0</v>
      </c>
      <c r="AO521" s="24" t="str">
        <f t="shared" ca="1" si="9777"/>
        <v/>
      </c>
      <c r="AP521" s="24" t="str">
        <f t="shared" ca="1" si="9778"/>
        <v/>
      </c>
      <c r="AQ521" s="17" t="b">
        <f t="shared" ref="AQ521:AQ584" ca="1" si="9826">IF(H521,IF(CA521&lt;&gt;"",AND(CA521&lt;&gt;0,CA521&lt;&gt;FALSE),FALSE),"")</f>
        <v>0</v>
      </c>
      <c r="AR521" s="17" t="b">
        <f t="shared" ca="1" si="9779"/>
        <v>0</v>
      </c>
      <c r="AS521" s="17" t="b">
        <f t="shared" ca="1" si="9780"/>
        <v>0</v>
      </c>
      <c r="AT521" s="17" t="b">
        <f t="shared" ca="1" si="9781"/>
        <v>1</v>
      </c>
      <c r="AU521" s="17" t="b">
        <f t="shared" ca="1" si="9782"/>
        <v>0</v>
      </c>
      <c r="AV521" s="17" t="b">
        <f t="shared" ca="1" si="9783"/>
        <v>0</v>
      </c>
      <c r="AW521" s="17" t="b">
        <f t="shared" ca="1" si="9784"/>
        <v>0</v>
      </c>
      <c r="AX521" s="14" t="b">
        <f t="array" aca="1" ref="AX521" ca="1">IF(H521,N521&gt;0,"")</f>
        <v>0</v>
      </c>
      <c r="AY521" s="17" t="str">
        <f t="shared" ca="1" si="9785"/>
        <v/>
      </c>
      <c r="AZ521" s="17" t="str">
        <f t="array" aca="1" ref="AZ521" ca="1">IF(AY521&lt;&gt;"",SUM(1*ISERROR(MATCH(INDIRECT(AY521),INDIRECT(K521),0)))=0,"")</f>
        <v/>
      </c>
      <c r="BA521" s="17" t="b">
        <f t="shared" ca="1" si="9786"/>
        <v>0</v>
      </c>
      <c r="BB521" s="17" t="b">
        <v>0</v>
      </c>
      <c r="BC521" s="17" t="str">
        <f t="shared" ca="1" si="9787"/>
        <v/>
      </c>
      <c r="BD521" s="17" t="str">
        <f t="shared" ca="1" si="9788"/>
        <v/>
      </c>
      <c r="BE521" s="17" t="b">
        <f t="shared" ref="BE521:BE584" ca="1" si="9827">IF(BA521,IF(AND(AW521,NOT(BB521),NOT(BC521),NOT(BD521)),AND(Z521=0,AC521=0,IF(CA521="",TRUE,CA521&lt;&gt;FALSE),FALSE),""))</f>
        <v>0</v>
      </c>
      <c r="BF521" s="17" t="str">
        <f t="shared" ref="BF521:BF584" ca="1" si="9828">IF(BA521,IF(AND(AW521,NOT(BB521),NOT(BC521),NOT(BD521)),AND(Z521=0,OR(AC521&gt;0, IF(CA521="",FALSE,CA521=FALSE))),FALSE),"")</f>
        <v/>
      </c>
      <c r="BG521" s="17" t="str">
        <f t="shared" ca="1" si="9789"/>
        <v/>
      </c>
      <c r="BH521" s="17" t="str">
        <f t="shared" ca="1" si="9790"/>
        <v/>
      </c>
      <c r="BI521" s="17" t="str">
        <f t="shared" ca="1" si="9791"/>
        <v/>
      </c>
      <c r="BJ521" s="17" t="b">
        <f t="shared" ca="1" si="9792"/>
        <v>0</v>
      </c>
      <c r="BK521" s="17" t="str">
        <f t="shared" ref="BK521:BK584" ca="1" si="9829">IF(H521,IF(AND(NOT(BA521),AU521),AND(AC521=0,IF(CA521="",TRUE,CA521)),""),"")</f>
        <v/>
      </c>
      <c r="BL521" s="17" t="str">
        <f t="shared" ca="1" si="9793"/>
        <v/>
      </c>
      <c r="BM521" s="17" t="str">
        <f t="shared" ca="1" si="9794"/>
        <v>S</v>
      </c>
      <c r="BN521" s="17" t="str">
        <f t="shared" ca="1" si="9795"/>
        <v>S</v>
      </c>
      <c r="BO521" s="17" t="str">
        <f t="shared" ca="1" si="9796"/>
        <v>N</v>
      </c>
      <c r="BP521" s="14" t="b">
        <f t="shared" ca="1" si="9797"/>
        <v>1</v>
      </c>
      <c r="BQ521" s="35"/>
      <c r="BU521" s="14" t="s">
        <v>386</v>
      </c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798"/>
        <v/>
      </c>
      <c r="DE521" s="14" t="str">
        <f t="shared" ca="1" si="9799"/>
        <v/>
      </c>
      <c r="DF521" s="14" t="str">
        <f t="shared" ca="1" si="9800"/>
        <v/>
      </c>
      <c r="DG521" s="14" t="str">
        <f t="shared" ca="1" si="9801"/>
        <v/>
      </c>
      <c r="DH521" s="14" t="str">
        <f t="shared" ca="1" si="9802"/>
        <v/>
      </c>
      <c r="DI521" s="14" t="str">
        <f t="shared" ca="1" si="9803"/>
        <v/>
      </c>
      <c r="DJ521" s="14" t="str">
        <f t="shared" ca="1" si="9804"/>
        <v/>
      </c>
      <c r="DK521" s="14" t="str">
        <f t="shared" ca="1" si="9805"/>
        <v/>
      </c>
      <c r="DL521" s="14" t="str">
        <f t="shared" ca="1" si="9806"/>
        <v/>
      </c>
      <c r="DM521" s="14" t="str">
        <f t="shared" ca="1" si="9807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808"/>
        <v/>
      </c>
      <c r="DP521" s="14" t="str">
        <f t="shared" ca="1" si="9809"/>
        <v/>
      </c>
      <c r="DQ521" s="14" t="str">
        <f t="shared" ca="1" si="9810"/>
        <v/>
      </c>
      <c r="DR521" s="14" t="str">
        <f t="shared" ca="1" si="9811"/>
        <v/>
      </c>
      <c r="DS521" s="14" t="str">
        <f t="shared" ca="1" si="9812"/>
        <v/>
      </c>
      <c r="DZ521" s="14" t="b">
        <f t="shared" ca="1" si="9813"/>
        <v>0</v>
      </c>
      <c r="EA521" s="14" t="str">
        <f t="shared" ca="1" si="9814"/>
        <v/>
      </c>
      <c r="EB521" s="14" t="str">
        <f t="shared" ca="1" si="9815"/>
        <v/>
      </c>
      <c r="EC521" s="14" t="str">
        <f t="shared" ca="1" si="9816"/>
        <v/>
      </c>
      <c r="ED521" s="14" t="str">
        <f t="shared" ca="1" si="9817"/>
        <v/>
      </c>
      <c r="EE521" s="14" t="str">
        <f t="shared" ca="1" si="9818"/>
        <v/>
      </c>
      <c r="EF521" s="14" t="str">
        <f t="shared" ca="1" si="9819"/>
        <v/>
      </c>
      <c r="EG521" s="14" t="str">
        <f t="shared" ca="1" si="9820"/>
        <v/>
      </c>
      <c r="EM521" s="14" t="b">
        <f t="shared" ca="1" si="9821"/>
        <v>0</v>
      </c>
      <c r="EN521" s="14" t="str">
        <f t="shared" ca="1" si="9822"/>
        <v/>
      </c>
      <c r="EO521" s="14" t="str">
        <f t="shared" ca="1" si="9823"/>
        <v/>
      </c>
      <c r="EP521" s="14" t="str">
        <f t="shared" ca="1" si="9824"/>
        <v/>
      </c>
      <c r="EQ521" s="14" t="str">
        <f t="shared" ca="1" si="9825"/>
        <v/>
      </c>
    </row>
    <row r="522" spans="2:147" s="14" customFormat="1">
      <c r="B522" s="14" t="str">
        <f t="shared" ca="1" si="9755"/>
        <v/>
      </c>
      <c r="C522" s="14">
        <f t="shared" ca="1" si="9756"/>
        <v>496</v>
      </c>
      <c r="D522" s="14">
        <f t="shared" si="9757"/>
        <v>520</v>
      </c>
      <c r="E522" s="14" t="str">
        <f t="shared" ca="1" si="9758"/>
        <v>S</v>
      </c>
      <c r="F522" s="14" t="str">
        <f t="shared" ca="1" si="9759"/>
        <v>q_140</v>
      </c>
      <c r="G522" s="14" t="str">
        <f t="shared" ca="1" si="9760"/>
        <v>Main Ocupation</v>
      </c>
      <c r="H522" s="14" t="b">
        <f t="shared" ca="1" si="9761"/>
        <v>1</v>
      </c>
      <c r="I522" s="14" t="str">
        <f ca="1">IF($H522,ADDRESS(3,(D522+1)*2-1,4,,"["&amp;wew!$G$7&amp;"]"&amp;_sheetname_labels)&amp;":"&amp;ADDRESS(2+ster!$B$20,(D522+1)*2-1,4),"")</f>
        <v>[DBTemplate.xlsm]labels!ANA3:ANA725</v>
      </c>
      <c r="J522" s="14">
        <f t="array" aca="1" ref="J522" ca="1">IF(H522,MAX(0,MAX(IF(INDIRECT(I522)&lt;&gt;"",ROW(INDIRECT(I522)),""))-2),"")</f>
        <v>0</v>
      </c>
      <c r="K522" s="14" t="str">
        <f ca="1">IF($H522,IF($J522&gt;0,ADDRESS(3,(D522+1)*2-1,4,,"["&amp;wew!$G$7&amp;"]"&amp;_sheetname_labels)&amp;":"&amp;ADDRESS(2+J522,(D522+1)*2-1,4),""),"")</f>
        <v/>
      </c>
      <c r="L522" s="14" t="str">
        <f ca="1">IF($H522,IF($J522&gt;0,ADDRESS(3,(D522+1)*2,4,,"["&amp;wew!$G$7&amp;"]"&amp;_sheetname_labels)&amp;":"&amp;ADDRESS(2+J522,(D522+1)*2,4),""),"")</f>
        <v/>
      </c>
      <c r="M522" s="14">
        <f t="shared" ca="1" si="9762"/>
        <v>0</v>
      </c>
      <c r="N522" s="14">
        <f t="shared" ca="1" si="9763"/>
        <v>0</v>
      </c>
      <c r="O522" s="14" t="str">
        <f t="shared" ca="1" si="9764"/>
        <v>q_140</v>
      </c>
      <c r="P522" s="14" t="str">
        <f t="shared" ca="1" si="9765"/>
        <v>Main Ocupation</v>
      </c>
      <c r="Q522" s="14" t="str">
        <f ca="1">IF($BP522,ADDRESS(3,D522+1,4,,"["&amp;wew!$G$7&amp;"]"&amp;_sheetname_dataframe)&amp;":"&amp;ADDRESS(2+ster!$C$14,D522+1,4),"")</f>
        <v>[DBTemplate.xlsm]data_frame!TA3:TA3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0</v>
      </c>
      <c r="X522" s="14" t="str">
        <f t="array" aca="1" ref="X522" ca="1">IF(AND(H522,W522&gt;0),IF(wew!$B$3,MIN(IF((INDIRECT(ster!$D$14)&lt;&gt;"")*IFERROR(INDIRECT($Q522)&lt;&gt;"",FALSE),IFERROR(INDIRECT($Q522),"X"),"X")),"&lt;włącz podświetlanie wartości&gt;"),"—")</f>
        <v>—</v>
      </c>
      <c r="Y522" s="14" t="str">
        <f t="array" aca="1" ref="Y522" ca="1">IF(AND(H522,W522&gt;0),IF(wew!$B$3,MAX(IF((INDIRECT(ster!$D$14)&lt;&gt;"")*IFERROR(INDIRECT($Q522)&lt;&gt;"",FALSE),IFERROR(INDIRECT($Q522),"X"),"X")),"&lt;włącz podświetlanie wartości&gt;"),"—")</f>
        <v>—</v>
      </c>
      <c r="Z522" s="14">
        <f t="shared" ca="1" si="9766"/>
        <v>1</v>
      </c>
      <c r="AA522" s="12">
        <f t="shared" ca="1" si="9767"/>
        <v>0</v>
      </c>
      <c r="AB522" s="17">
        <f t="array" aca="1" ref="AB522" ca="1">IF(H522,IF(W522&gt;0,SUM((INDIRECT(ster!$D$14)&lt;&gt;"")*IFERROR((INDIRECT(Q522)&lt;&gt;"")*(INDIRECT(Q522)=INT(INDIRECT(Q522))),0)),0),"")</f>
        <v>0</v>
      </c>
      <c r="AC522" s="17">
        <f t="array" aca="1" ref="AC522" ca="1">IF(H522,W522-AB522,"")</f>
        <v>0</v>
      </c>
      <c r="AD522" s="17">
        <f t="shared" ca="1" si="9768"/>
        <v>1</v>
      </c>
      <c r="AE522" s="17" t="b">
        <f t="shared" ca="1" si="976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770"/>
        <v/>
      </c>
      <c r="AH522" s="17" t="b">
        <f t="shared" ca="1" si="977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772"/>
        <v/>
      </c>
      <c r="AK522" s="17" t="b">
        <f t="shared" ca="1" si="9773"/>
        <v>0</v>
      </c>
      <c r="AL522" s="17" t="b">
        <f t="shared" ca="1" si="9774"/>
        <v>0</v>
      </c>
      <c r="AM522" s="17" t="b">
        <f t="shared" ca="1" si="9775"/>
        <v>0</v>
      </c>
      <c r="AN522" s="17">
        <f t="shared" ca="1" si="9776"/>
        <v>0</v>
      </c>
      <c r="AO522" s="24" t="str">
        <f t="shared" ca="1" si="9777"/>
        <v/>
      </c>
      <c r="AP522" s="24" t="str">
        <f t="shared" ca="1" si="9778"/>
        <v/>
      </c>
      <c r="AQ522" s="17" t="b">
        <f t="shared" ca="1" si="9826"/>
        <v>0</v>
      </c>
      <c r="AR522" s="17" t="b">
        <f t="shared" ca="1" si="9779"/>
        <v>0</v>
      </c>
      <c r="AS522" s="17" t="b">
        <f t="shared" ca="1" si="9780"/>
        <v>0</v>
      </c>
      <c r="AT522" s="17" t="b">
        <f t="shared" ca="1" si="9781"/>
        <v>1</v>
      </c>
      <c r="AU522" s="17" t="b">
        <f t="shared" ca="1" si="9782"/>
        <v>0</v>
      </c>
      <c r="AV522" s="17" t="b">
        <f t="shared" ca="1" si="9783"/>
        <v>0</v>
      </c>
      <c r="AW522" s="17" t="b">
        <f t="shared" ca="1" si="9784"/>
        <v>0</v>
      </c>
      <c r="AX522" s="14" t="b">
        <f t="array" aca="1" ref="AX522" ca="1">IF(H522,N522&gt;0,"")</f>
        <v>0</v>
      </c>
      <c r="AY522" s="17" t="str">
        <f t="shared" ca="1" si="9785"/>
        <v/>
      </c>
      <c r="AZ522" s="17" t="str">
        <f t="array" aca="1" ref="AZ522" ca="1">IF(AY522&lt;&gt;"",SUM(1*ISERROR(MATCH(INDIRECT(AY522),INDIRECT(K522),0)))=0,"")</f>
        <v/>
      </c>
      <c r="BA522" s="17" t="b">
        <f t="shared" ca="1" si="9786"/>
        <v>0</v>
      </c>
      <c r="BB522" s="17" t="b">
        <v>0</v>
      </c>
      <c r="BC522" s="17" t="str">
        <f t="shared" ca="1" si="9787"/>
        <v/>
      </c>
      <c r="BD522" s="17" t="str">
        <f t="shared" ca="1" si="9788"/>
        <v/>
      </c>
      <c r="BE522" s="17" t="b">
        <f t="shared" ca="1" si="9827"/>
        <v>0</v>
      </c>
      <c r="BF522" s="17" t="str">
        <f t="shared" ca="1" si="9828"/>
        <v/>
      </c>
      <c r="BG522" s="17" t="str">
        <f t="shared" ca="1" si="9789"/>
        <v/>
      </c>
      <c r="BH522" s="17" t="str">
        <f t="shared" ca="1" si="9790"/>
        <v/>
      </c>
      <c r="BI522" s="17" t="str">
        <f t="shared" ca="1" si="9791"/>
        <v/>
      </c>
      <c r="BJ522" s="17" t="b">
        <f t="shared" ca="1" si="9792"/>
        <v>0</v>
      </c>
      <c r="BK522" s="17" t="str">
        <f t="shared" ca="1" si="9829"/>
        <v/>
      </c>
      <c r="BL522" s="17" t="str">
        <f t="shared" ca="1" si="9793"/>
        <v/>
      </c>
      <c r="BM522" s="17" t="str">
        <f t="shared" ca="1" si="9794"/>
        <v>S</v>
      </c>
      <c r="BN522" s="17" t="str">
        <f t="shared" ca="1" si="9795"/>
        <v>S</v>
      </c>
      <c r="BO522" s="17" t="str">
        <f t="shared" ca="1" si="9796"/>
        <v>N</v>
      </c>
      <c r="BP522" s="14" t="b">
        <f t="shared" ca="1" si="9797"/>
        <v>1</v>
      </c>
      <c r="BQ522" s="35"/>
      <c r="BU522" s="14" t="s">
        <v>386</v>
      </c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798"/>
        <v/>
      </c>
      <c r="DE522" s="14" t="str">
        <f t="shared" ca="1" si="9799"/>
        <v/>
      </c>
      <c r="DF522" s="14" t="str">
        <f t="shared" ca="1" si="9800"/>
        <v/>
      </c>
      <c r="DG522" s="14" t="str">
        <f t="shared" ca="1" si="9801"/>
        <v/>
      </c>
      <c r="DH522" s="14" t="str">
        <f t="shared" ca="1" si="9802"/>
        <v/>
      </c>
      <c r="DI522" s="14" t="str">
        <f t="shared" ca="1" si="9803"/>
        <v/>
      </c>
      <c r="DJ522" s="14" t="str">
        <f t="shared" ca="1" si="9804"/>
        <v/>
      </c>
      <c r="DK522" s="14" t="str">
        <f t="shared" ca="1" si="9805"/>
        <v/>
      </c>
      <c r="DL522" s="14" t="str">
        <f t="shared" ca="1" si="9806"/>
        <v/>
      </c>
      <c r="DM522" s="14" t="str">
        <f t="shared" ca="1" si="9807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808"/>
        <v/>
      </c>
      <c r="DP522" s="14" t="str">
        <f t="shared" ca="1" si="9809"/>
        <v/>
      </c>
      <c r="DQ522" s="14" t="str">
        <f t="shared" ca="1" si="9810"/>
        <v/>
      </c>
      <c r="DR522" s="14" t="str">
        <f t="shared" ca="1" si="9811"/>
        <v/>
      </c>
      <c r="DS522" s="14" t="str">
        <f t="shared" ca="1" si="9812"/>
        <v/>
      </c>
      <c r="DZ522" s="14" t="b">
        <f t="shared" ca="1" si="9813"/>
        <v>0</v>
      </c>
      <c r="EA522" s="14" t="str">
        <f t="shared" ca="1" si="9814"/>
        <v/>
      </c>
      <c r="EB522" s="14" t="str">
        <f t="shared" ca="1" si="9815"/>
        <v/>
      </c>
      <c r="EC522" s="14" t="str">
        <f t="shared" ca="1" si="9816"/>
        <v/>
      </c>
      <c r="ED522" s="14" t="str">
        <f t="shared" ca="1" si="9817"/>
        <v/>
      </c>
      <c r="EE522" s="14" t="str">
        <f t="shared" ca="1" si="9818"/>
        <v/>
      </c>
      <c r="EF522" s="14" t="str">
        <f t="shared" ca="1" si="9819"/>
        <v/>
      </c>
      <c r="EG522" s="14" t="str">
        <f t="shared" ca="1" si="9820"/>
        <v/>
      </c>
      <c r="EM522" s="14" t="b">
        <f t="shared" ca="1" si="9821"/>
        <v>0</v>
      </c>
      <c r="EN522" s="14" t="str">
        <f t="shared" ca="1" si="9822"/>
        <v/>
      </c>
      <c r="EO522" s="14" t="str">
        <f t="shared" ca="1" si="9823"/>
        <v/>
      </c>
      <c r="EP522" s="14" t="str">
        <f t="shared" ca="1" si="9824"/>
        <v/>
      </c>
      <c r="EQ522" s="14" t="str">
        <f t="shared" ca="1" si="9825"/>
        <v/>
      </c>
    </row>
    <row r="523" spans="2:147" s="14" customFormat="1">
      <c r="B523" s="14" t="str">
        <f t="shared" ca="1" si="9755"/>
        <v/>
      </c>
      <c r="C523" s="14">
        <f t="shared" ca="1" si="9756"/>
        <v>497</v>
      </c>
      <c r="D523" s="14">
        <f t="shared" si="9757"/>
        <v>521</v>
      </c>
      <c r="E523" s="14" t="str">
        <f t="shared" ca="1" si="9758"/>
        <v>I</v>
      </c>
      <c r="F523" s="14" t="str">
        <f t="shared" ca="1" si="9759"/>
        <v>q_141</v>
      </c>
      <c r="G523" s="14" t="str">
        <f t="shared" ca="1" si="9760"/>
        <v xml:space="preserve">Second Occupation </v>
      </c>
      <c r="H523" s="14" t="b">
        <f t="shared" ca="1" si="9761"/>
        <v>1</v>
      </c>
      <c r="I523" s="14" t="str">
        <f ca="1">IF($H523,ADDRESS(3,(D523+1)*2-1,4,,"["&amp;wew!$G$7&amp;"]"&amp;_sheetname_labels)&amp;":"&amp;ADDRESS(2+ster!$B$20,(D523+1)*2-1,4),"")</f>
        <v>[DBTemplate.xlsm]labels!ANC3:ANC725</v>
      </c>
      <c r="J523" s="14">
        <f t="array" aca="1" ref="J523" ca="1">IF(H523,MAX(0,MAX(IF(INDIRECT(I523)&lt;&gt;"",ROW(INDIRECT(I523)),""))-2),"")</f>
        <v>0</v>
      </c>
      <c r="K523" s="14" t="str">
        <f ca="1">IF($H523,IF($J523&gt;0,ADDRESS(3,(D523+1)*2-1,4,,"["&amp;wew!$G$7&amp;"]"&amp;_sheetname_labels)&amp;":"&amp;ADDRESS(2+J523,(D523+1)*2-1,4),""),"")</f>
        <v/>
      </c>
      <c r="L523" s="14" t="str">
        <f ca="1">IF($H523,IF($J523&gt;0,ADDRESS(3,(D523+1)*2,4,,"["&amp;wew!$G$7&amp;"]"&amp;_sheetname_labels)&amp;":"&amp;ADDRESS(2+J523,(D523+1)*2,4),""),"")</f>
        <v/>
      </c>
      <c r="M523" s="14">
        <f t="shared" ca="1" si="9762"/>
        <v>0</v>
      </c>
      <c r="N523" s="14">
        <f t="shared" ca="1" si="9763"/>
        <v>0</v>
      </c>
      <c r="O523" s="14" t="str">
        <f t="shared" ca="1" si="9764"/>
        <v>q_141</v>
      </c>
      <c r="P523" s="14" t="str">
        <f t="shared" ca="1" si="9765"/>
        <v xml:space="preserve">Second Occupation </v>
      </c>
      <c r="Q523" s="14" t="str">
        <f ca="1">IF($BP523,ADDRESS(3,D523+1,4,,"["&amp;wew!$G$7&amp;"]"&amp;_sheetname_dataframe)&amp;":"&amp;ADDRESS(2+ster!$C$14,D523+1,4),"")</f>
        <v>[DBTemplate.xlsm]data_frame!TB3:TB3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0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1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0</v>
      </c>
      <c r="X523" s="14" t="str">
        <f t="array" aca="1" ref="X523" ca="1">IF(AND(H523,W523&gt;0),IF(wew!$B$3,MIN(IF((INDIRECT(ster!$D$14)&lt;&gt;"")*IFERROR(INDIRECT($Q523)&lt;&gt;"",FALSE),IFERROR(INDIRECT($Q523),"X"),"X")),"&lt;włącz podświetlanie wartości&gt;"),"—")</f>
        <v>—</v>
      </c>
      <c r="Y523" s="14" t="str">
        <f t="array" aca="1" ref="Y523" ca="1">IF(AND(H523,W523&gt;0),IF(wew!$B$3,MAX(IF((INDIRECT(ster!$D$14)&lt;&gt;"")*IFERROR(INDIRECT($Q523)&lt;&gt;"",FALSE),IFERROR(INDIRECT($Q523),"X"),"X")),"&lt;włącz podświetlanie wartości&gt;"),"—")</f>
        <v>—</v>
      </c>
      <c r="Z523" s="14">
        <f t="shared" ca="1" si="9766"/>
        <v>0</v>
      </c>
      <c r="AA523" s="12" t="str">
        <f t="shared" ca="1" si="9767"/>
        <v>—</v>
      </c>
      <c r="AB523" s="17">
        <f t="array" aca="1" ref="AB523" ca="1">IF(H523,IF(W523&gt;0,SUM((INDIRECT(ster!$D$14)&lt;&gt;"")*IFERROR((INDIRECT(Q523)&lt;&gt;"")*(INDIRECT(Q523)=INT(INDIRECT(Q523))),0)),0),"")</f>
        <v>0</v>
      </c>
      <c r="AC523" s="17">
        <f t="array" aca="1" ref="AC523" ca="1">IF(H523,W523-AB523,"")</f>
        <v>0</v>
      </c>
      <c r="AD523" s="17">
        <f t="shared" ca="1" si="9768"/>
        <v>1</v>
      </c>
      <c r="AE523" s="17" t="b">
        <f t="shared" ca="1" si="976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770"/>
        <v/>
      </c>
      <c r="AH523" s="17" t="b">
        <f t="shared" ca="1" si="977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772"/>
        <v/>
      </c>
      <c r="AK523" s="17" t="b">
        <f t="shared" ca="1" si="9773"/>
        <v>0</v>
      </c>
      <c r="AL523" s="17" t="b">
        <f t="shared" ca="1" si="9774"/>
        <v>0</v>
      </c>
      <c r="AM523" s="17" t="b">
        <f t="shared" ca="1" si="9775"/>
        <v>0</v>
      </c>
      <c r="AN523" s="17">
        <f t="shared" ca="1" si="9776"/>
        <v>0</v>
      </c>
      <c r="AO523" s="24" t="str">
        <f t="shared" ca="1" si="9777"/>
        <v/>
      </c>
      <c r="AP523" s="24" t="str">
        <f t="shared" ca="1" si="9778"/>
        <v/>
      </c>
      <c r="AQ523" s="17" t="b">
        <f t="shared" ca="1" si="9826"/>
        <v>0</v>
      </c>
      <c r="AR523" s="17" t="b">
        <f t="shared" ca="1" si="9779"/>
        <v>0</v>
      </c>
      <c r="AS523" s="17" t="b">
        <f t="shared" ca="1" si="9780"/>
        <v>0</v>
      </c>
      <c r="AT523" s="17" t="b">
        <f t="shared" ca="1" si="9781"/>
        <v>1</v>
      </c>
      <c r="AU523" s="17" t="b">
        <f t="shared" ca="1" si="9782"/>
        <v>0</v>
      </c>
      <c r="AV523" s="17" t="b">
        <f t="shared" ca="1" si="9783"/>
        <v>0</v>
      </c>
      <c r="AW523" s="17" t="b">
        <f t="shared" ca="1" si="9784"/>
        <v>0</v>
      </c>
      <c r="AX523" s="14" t="b">
        <f t="array" aca="1" ref="AX523" ca="1">IF(H523,N523&gt;0,"")</f>
        <v>0</v>
      </c>
      <c r="AY523" s="17" t="str">
        <f t="shared" ca="1" si="9785"/>
        <v/>
      </c>
      <c r="AZ523" s="17" t="str">
        <f t="array" aca="1" ref="AZ523" ca="1">IF(AY523&lt;&gt;"",SUM(1*ISERROR(MATCH(INDIRECT(AY523),INDIRECT(K523),0)))=0,"")</f>
        <v/>
      </c>
      <c r="BA523" s="17" t="b">
        <f t="shared" ca="1" si="9786"/>
        <v>0</v>
      </c>
      <c r="BB523" s="17" t="b">
        <v>0</v>
      </c>
      <c r="BC523" s="17" t="str">
        <f t="shared" ca="1" si="9787"/>
        <v/>
      </c>
      <c r="BD523" s="17" t="str">
        <f t="shared" ca="1" si="9788"/>
        <v/>
      </c>
      <c r="BE523" s="17" t="b">
        <f t="shared" ca="1" si="9827"/>
        <v>0</v>
      </c>
      <c r="BF523" s="17" t="str">
        <f t="shared" ca="1" si="9828"/>
        <v/>
      </c>
      <c r="BG523" s="17" t="str">
        <f t="shared" ca="1" si="9789"/>
        <v/>
      </c>
      <c r="BH523" s="17" t="str">
        <f t="shared" ca="1" si="9790"/>
        <v/>
      </c>
      <c r="BI523" s="17" t="str">
        <f t="shared" ca="1" si="9791"/>
        <v/>
      </c>
      <c r="BJ523" s="17" t="b">
        <f t="shared" ca="1" si="9792"/>
        <v>0</v>
      </c>
      <c r="BK523" s="17" t="str">
        <f t="shared" ca="1" si="9829"/>
        <v/>
      </c>
      <c r="BL523" s="17" t="str">
        <f t="shared" ca="1" si="9793"/>
        <v/>
      </c>
      <c r="BM523" s="17" t="str">
        <f t="shared" ca="1" si="9794"/>
        <v>S</v>
      </c>
      <c r="BN523" s="17" t="str">
        <f t="shared" ca="1" si="9795"/>
        <v>S</v>
      </c>
      <c r="BO523" s="17" t="str">
        <f t="shared" ca="1" si="9796"/>
        <v>N</v>
      </c>
      <c r="BP523" s="14" t="b">
        <f t="shared" ca="1" si="9797"/>
        <v>1</v>
      </c>
      <c r="BQ523" s="35"/>
      <c r="BU523" s="14" t="s">
        <v>386</v>
      </c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798"/>
        <v/>
      </c>
      <c r="DE523" s="14" t="str">
        <f t="shared" ca="1" si="9799"/>
        <v/>
      </c>
      <c r="DF523" s="14" t="str">
        <f t="shared" ca="1" si="9800"/>
        <v/>
      </c>
      <c r="DG523" s="14" t="str">
        <f t="shared" ca="1" si="9801"/>
        <v/>
      </c>
      <c r="DH523" s="14" t="str">
        <f t="shared" ca="1" si="9802"/>
        <v/>
      </c>
      <c r="DI523" s="14" t="str">
        <f t="shared" ca="1" si="9803"/>
        <v/>
      </c>
      <c r="DJ523" s="14" t="str">
        <f t="shared" ca="1" si="9804"/>
        <v/>
      </c>
      <c r="DK523" s="14" t="str">
        <f t="shared" ca="1" si="9805"/>
        <v/>
      </c>
      <c r="DL523" s="14" t="str">
        <f t="shared" ca="1" si="9806"/>
        <v/>
      </c>
      <c r="DM523" s="14" t="str">
        <f t="shared" ca="1" si="9807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808"/>
        <v/>
      </c>
      <c r="DP523" s="14" t="str">
        <f t="shared" ca="1" si="9809"/>
        <v/>
      </c>
      <c r="DQ523" s="14" t="str">
        <f t="shared" ca="1" si="9810"/>
        <v/>
      </c>
      <c r="DR523" s="14" t="str">
        <f t="shared" ca="1" si="9811"/>
        <v/>
      </c>
      <c r="DS523" s="14" t="str">
        <f t="shared" ca="1" si="9812"/>
        <v/>
      </c>
      <c r="DZ523" s="14" t="b">
        <f t="shared" ca="1" si="9813"/>
        <v>0</v>
      </c>
      <c r="EA523" s="14" t="str">
        <f t="shared" ca="1" si="9814"/>
        <v/>
      </c>
      <c r="EB523" s="14" t="str">
        <f t="shared" ca="1" si="9815"/>
        <v/>
      </c>
      <c r="EC523" s="14" t="str">
        <f t="shared" ca="1" si="9816"/>
        <v/>
      </c>
      <c r="ED523" s="14" t="str">
        <f t="shared" ca="1" si="9817"/>
        <v/>
      </c>
      <c r="EE523" s="14" t="str">
        <f t="shared" ca="1" si="9818"/>
        <v/>
      </c>
      <c r="EF523" s="14" t="str">
        <f t="shared" ca="1" si="9819"/>
        <v/>
      </c>
      <c r="EG523" s="14" t="str">
        <f t="shared" ca="1" si="9820"/>
        <v/>
      </c>
      <c r="EM523" s="14" t="b">
        <f t="shared" ca="1" si="9821"/>
        <v>0</v>
      </c>
      <c r="EN523" s="14" t="str">
        <f t="shared" ca="1" si="9822"/>
        <v/>
      </c>
      <c r="EO523" s="14" t="str">
        <f t="shared" ca="1" si="9823"/>
        <v/>
      </c>
      <c r="EP523" s="14" t="str">
        <f t="shared" ca="1" si="9824"/>
        <v/>
      </c>
      <c r="EQ523" s="14" t="str">
        <f t="shared" ca="1" si="9825"/>
        <v/>
      </c>
    </row>
    <row r="524" spans="2:147" s="14" customFormat="1">
      <c r="B524" s="14" t="str">
        <f t="shared" ca="1" si="9755"/>
        <v/>
      </c>
      <c r="C524" s="14">
        <f t="shared" ca="1" si="9756"/>
        <v>498</v>
      </c>
      <c r="D524" s="14">
        <f t="shared" si="9757"/>
        <v>522</v>
      </c>
      <c r="E524" s="14" t="str">
        <f t="shared" ca="1" si="9758"/>
        <v>I</v>
      </c>
      <c r="F524" s="14" t="str">
        <f t="shared" ca="1" si="9759"/>
        <v>q_142</v>
      </c>
      <c r="G524" s="14" t="str">
        <f t="shared" ca="1" si="9760"/>
        <v xml:space="preserve">Second Occupation </v>
      </c>
      <c r="H524" s="14" t="b">
        <f t="shared" ca="1" si="9761"/>
        <v>1</v>
      </c>
      <c r="I524" s="14" t="str">
        <f ca="1">IF($H524,ADDRESS(3,(D524+1)*2-1,4,,"["&amp;wew!$G$7&amp;"]"&amp;_sheetname_labels)&amp;":"&amp;ADDRESS(2+ster!$B$20,(D524+1)*2-1,4),"")</f>
        <v>[DBTemplate.xlsm]labels!ANE3:ANE725</v>
      </c>
      <c r="J524" s="14">
        <f t="array" aca="1" ref="J524" ca="1">IF(H524,MAX(0,MAX(IF(INDIRECT(I524)&lt;&gt;"",ROW(INDIRECT(I524)),""))-2),"")</f>
        <v>0</v>
      </c>
      <c r="K524" s="14" t="str">
        <f ca="1">IF($H524,IF($J524&gt;0,ADDRESS(3,(D524+1)*2-1,4,,"["&amp;wew!$G$7&amp;"]"&amp;_sheetname_labels)&amp;":"&amp;ADDRESS(2+J524,(D524+1)*2-1,4),""),"")</f>
        <v/>
      </c>
      <c r="L524" s="14" t="str">
        <f ca="1">IF($H524,IF($J524&gt;0,ADDRESS(3,(D524+1)*2,4,,"["&amp;wew!$G$7&amp;"]"&amp;_sheetname_labels)&amp;":"&amp;ADDRESS(2+J524,(D524+1)*2,4),""),"")</f>
        <v/>
      </c>
      <c r="M524" s="14">
        <f t="shared" ca="1" si="9762"/>
        <v>0</v>
      </c>
      <c r="N524" s="14">
        <f t="shared" ca="1" si="9763"/>
        <v>0</v>
      </c>
      <c r="O524" s="14" t="str">
        <f t="shared" ca="1" si="9764"/>
        <v>q_142</v>
      </c>
      <c r="P524" s="14" t="str">
        <f t="shared" ca="1" si="9765"/>
        <v xml:space="preserve">Second Occupation </v>
      </c>
      <c r="Q524" s="14" t="str">
        <f ca="1">IF($BP524,ADDRESS(3,D524+1,4,,"["&amp;wew!$G$7&amp;"]"&amp;_sheetname_dataframe)&amp;":"&amp;ADDRESS(2+ster!$C$14,D524+1,4),"")</f>
        <v>[DBTemplate.xlsm]data_frame!TC3:TC3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0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1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0</v>
      </c>
      <c r="X524" s="14" t="str">
        <f t="array" aca="1" ref="X524" ca="1">IF(AND(H524,W524&gt;0),IF(wew!$B$3,MIN(IF((INDIRECT(ster!$D$14)&lt;&gt;"")*IFERROR(INDIRECT($Q524)&lt;&gt;"",FALSE),IFERROR(INDIRECT($Q524),"X"),"X")),"&lt;włącz podświetlanie wartości&gt;"),"—")</f>
        <v>—</v>
      </c>
      <c r="Y524" s="14" t="str">
        <f t="array" aca="1" ref="Y524" ca="1">IF(AND(H524,W524&gt;0),IF(wew!$B$3,MAX(IF((INDIRECT(ster!$D$14)&lt;&gt;"")*IFERROR(INDIRECT($Q524)&lt;&gt;"",FALSE),IFERROR(INDIRECT($Q524),"X"),"X")),"&lt;włącz podświetlanie wartości&gt;"),"—")</f>
        <v>—</v>
      </c>
      <c r="Z524" s="14">
        <f t="shared" ca="1" si="9766"/>
        <v>0</v>
      </c>
      <c r="AA524" s="12" t="str">
        <f t="shared" ca="1" si="9767"/>
        <v>—</v>
      </c>
      <c r="AB524" s="17">
        <f t="array" aca="1" ref="AB524" ca="1">IF(H524,IF(W524&gt;0,SUM((INDIRECT(ster!$D$14)&lt;&gt;"")*IFERROR((INDIRECT(Q524)&lt;&gt;"")*(INDIRECT(Q524)=INT(INDIRECT(Q524))),0)),0),"")</f>
        <v>0</v>
      </c>
      <c r="AC524" s="17">
        <f t="array" aca="1" ref="AC524" ca="1">IF(H524,W524-AB524,"")</f>
        <v>0</v>
      </c>
      <c r="AD524" s="17">
        <f t="shared" ca="1" si="9768"/>
        <v>1</v>
      </c>
      <c r="AE524" s="17" t="b">
        <f t="shared" ca="1" si="976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770"/>
        <v/>
      </c>
      <c r="AH524" s="17" t="b">
        <f t="shared" ca="1" si="977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772"/>
        <v/>
      </c>
      <c r="AK524" s="17" t="b">
        <f t="shared" ca="1" si="9773"/>
        <v>0</v>
      </c>
      <c r="AL524" s="17" t="b">
        <f t="shared" ca="1" si="9774"/>
        <v>0</v>
      </c>
      <c r="AM524" s="17" t="b">
        <f t="shared" ca="1" si="9775"/>
        <v>0</v>
      </c>
      <c r="AN524" s="17">
        <f t="shared" ca="1" si="9776"/>
        <v>0</v>
      </c>
      <c r="AO524" s="24" t="str">
        <f t="shared" ca="1" si="9777"/>
        <v/>
      </c>
      <c r="AP524" s="24" t="str">
        <f t="shared" ca="1" si="9778"/>
        <v/>
      </c>
      <c r="AQ524" s="17" t="b">
        <f t="shared" ca="1" si="9826"/>
        <v>0</v>
      </c>
      <c r="AR524" s="17" t="b">
        <f t="shared" ca="1" si="9779"/>
        <v>0</v>
      </c>
      <c r="AS524" s="17" t="b">
        <f t="shared" ca="1" si="9780"/>
        <v>0</v>
      </c>
      <c r="AT524" s="17" t="b">
        <f t="shared" ca="1" si="9781"/>
        <v>1</v>
      </c>
      <c r="AU524" s="17" t="b">
        <f t="shared" ca="1" si="9782"/>
        <v>0</v>
      </c>
      <c r="AV524" s="17" t="b">
        <f t="shared" ca="1" si="9783"/>
        <v>0</v>
      </c>
      <c r="AW524" s="17" t="b">
        <f t="shared" ca="1" si="9784"/>
        <v>0</v>
      </c>
      <c r="AX524" s="14" t="b">
        <f t="array" aca="1" ref="AX524" ca="1">IF(H524,N524&gt;0,"")</f>
        <v>0</v>
      </c>
      <c r="AY524" s="17" t="str">
        <f t="shared" ca="1" si="9785"/>
        <v/>
      </c>
      <c r="AZ524" s="17" t="str">
        <f t="array" aca="1" ref="AZ524" ca="1">IF(AY524&lt;&gt;"",SUM(1*ISERROR(MATCH(INDIRECT(AY524),INDIRECT(K524),0)))=0,"")</f>
        <v/>
      </c>
      <c r="BA524" s="17" t="b">
        <f t="shared" ca="1" si="9786"/>
        <v>0</v>
      </c>
      <c r="BB524" s="17" t="b">
        <v>0</v>
      </c>
      <c r="BC524" s="17" t="str">
        <f t="shared" ca="1" si="9787"/>
        <v/>
      </c>
      <c r="BD524" s="17" t="str">
        <f t="shared" ca="1" si="9788"/>
        <v/>
      </c>
      <c r="BE524" s="17" t="b">
        <f t="shared" ca="1" si="9827"/>
        <v>0</v>
      </c>
      <c r="BF524" s="17" t="str">
        <f t="shared" ca="1" si="9828"/>
        <v/>
      </c>
      <c r="BG524" s="17" t="str">
        <f t="shared" ca="1" si="9789"/>
        <v/>
      </c>
      <c r="BH524" s="17" t="str">
        <f t="shared" ca="1" si="9790"/>
        <v/>
      </c>
      <c r="BI524" s="17" t="str">
        <f t="shared" ca="1" si="9791"/>
        <v/>
      </c>
      <c r="BJ524" s="17" t="b">
        <f t="shared" ca="1" si="9792"/>
        <v>0</v>
      </c>
      <c r="BK524" s="17" t="str">
        <f t="shared" ca="1" si="9829"/>
        <v/>
      </c>
      <c r="BL524" s="17" t="str">
        <f t="shared" ca="1" si="9793"/>
        <v/>
      </c>
      <c r="BM524" s="17" t="str">
        <f t="shared" ca="1" si="9794"/>
        <v>S</v>
      </c>
      <c r="BN524" s="17" t="str">
        <f t="shared" ca="1" si="9795"/>
        <v>S</v>
      </c>
      <c r="BO524" s="17" t="str">
        <f t="shared" ca="1" si="9796"/>
        <v>N</v>
      </c>
      <c r="BP524" s="14" t="b">
        <f t="shared" ca="1" si="9797"/>
        <v>1</v>
      </c>
      <c r="BQ524" s="35"/>
      <c r="BU524" s="14" t="s">
        <v>386</v>
      </c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798"/>
        <v/>
      </c>
      <c r="DE524" s="14" t="str">
        <f t="shared" ca="1" si="9799"/>
        <v/>
      </c>
      <c r="DF524" s="14" t="str">
        <f t="shared" ca="1" si="9800"/>
        <v/>
      </c>
      <c r="DG524" s="14" t="str">
        <f t="shared" ca="1" si="9801"/>
        <v/>
      </c>
      <c r="DH524" s="14" t="str">
        <f t="shared" ca="1" si="9802"/>
        <v/>
      </c>
      <c r="DI524" s="14" t="str">
        <f t="shared" ca="1" si="9803"/>
        <v/>
      </c>
      <c r="DJ524" s="14" t="str">
        <f t="shared" ca="1" si="9804"/>
        <v/>
      </c>
      <c r="DK524" s="14" t="str">
        <f t="shared" ca="1" si="9805"/>
        <v/>
      </c>
      <c r="DL524" s="14" t="str">
        <f t="shared" ca="1" si="9806"/>
        <v/>
      </c>
      <c r="DM524" s="14" t="str">
        <f t="shared" ca="1" si="9807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808"/>
        <v/>
      </c>
      <c r="DP524" s="14" t="str">
        <f t="shared" ca="1" si="9809"/>
        <v/>
      </c>
      <c r="DQ524" s="14" t="str">
        <f t="shared" ca="1" si="9810"/>
        <v/>
      </c>
      <c r="DR524" s="14" t="str">
        <f t="shared" ca="1" si="9811"/>
        <v/>
      </c>
      <c r="DS524" s="14" t="str">
        <f t="shared" ca="1" si="9812"/>
        <v/>
      </c>
      <c r="DZ524" s="14" t="b">
        <f t="shared" ca="1" si="9813"/>
        <v>0</v>
      </c>
      <c r="EA524" s="14" t="str">
        <f t="shared" ca="1" si="9814"/>
        <v/>
      </c>
      <c r="EB524" s="14" t="str">
        <f t="shared" ca="1" si="9815"/>
        <v/>
      </c>
      <c r="EC524" s="14" t="str">
        <f t="shared" ca="1" si="9816"/>
        <v/>
      </c>
      <c r="ED524" s="14" t="str">
        <f t="shared" ca="1" si="9817"/>
        <v/>
      </c>
      <c r="EE524" s="14" t="str">
        <f t="shared" ca="1" si="9818"/>
        <v/>
      </c>
      <c r="EF524" s="14" t="str">
        <f t="shared" ca="1" si="9819"/>
        <v/>
      </c>
      <c r="EG524" s="14" t="str">
        <f t="shared" ca="1" si="9820"/>
        <v/>
      </c>
      <c r="EM524" s="14" t="b">
        <f t="shared" ca="1" si="9821"/>
        <v>0</v>
      </c>
      <c r="EN524" s="14" t="str">
        <f t="shared" ca="1" si="9822"/>
        <v/>
      </c>
      <c r="EO524" s="14" t="str">
        <f t="shared" ca="1" si="9823"/>
        <v/>
      </c>
      <c r="EP524" s="14" t="str">
        <f t="shared" ca="1" si="9824"/>
        <v/>
      </c>
      <c r="EQ524" s="14" t="str">
        <f t="shared" ca="1" si="9825"/>
        <v/>
      </c>
    </row>
    <row r="525" spans="2:147" s="14" customFormat="1">
      <c r="B525" s="14" t="str">
        <f t="shared" ca="1" si="9755"/>
        <v/>
      </c>
      <c r="C525" s="14">
        <f t="shared" ca="1" si="9756"/>
        <v>499</v>
      </c>
      <c r="D525" s="14">
        <f t="shared" si="9757"/>
        <v>523</v>
      </c>
      <c r="E525" s="14" t="str">
        <f t="shared" ca="1" si="9758"/>
        <v>N</v>
      </c>
      <c r="F525" s="14" t="str">
        <f t="shared" ca="1" si="9759"/>
        <v>q_143</v>
      </c>
      <c r="G525" s="14" t="str">
        <f t="shared" ca="1" si="9760"/>
        <v xml:space="preserve">Place of living </v>
      </c>
      <c r="H525" s="14" t="b">
        <f t="shared" ca="1" si="9761"/>
        <v>1</v>
      </c>
      <c r="I525" s="14" t="str">
        <f ca="1">IF($H525,ADDRESS(3,(D525+1)*2-1,4,,"["&amp;wew!$G$7&amp;"]"&amp;_sheetname_labels)&amp;":"&amp;ADDRESS(2+ster!$B$20,(D525+1)*2-1,4),"")</f>
        <v>[DBTemplate.xlsm]labels!ANG3:ANG725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[DBTemplate.xlsm]labels!ANG3:ANG7</v>
      </c>
      <c r="L525" s="14" t="str">
        <f ca="1">IF($H525,IF($J525&gt;0,ADDRESS(3,(D525+1)*2,4,,"["&amp;wew!$G$7&amp;"]"&amp;_sheetname_labels)&amp;":"&amp;ADDRESS(2+J525,(D525+1)*2,4),""),"")</f>
        <v>[DBTemplate.xlsm]labels!ANH3:ANH7</v>
      </c>
      <c r="M525" s="14">
        <f t="shared" ca="1" si="9762"/>
        <v>0</v>
      </c>
      <c r="N525" s="14">
        <f t="shared" ca="1" si="9763"/>
        <v>5</v>
      </c>
      <c r="O525" s="14" t="str">
        <f t="shared" ca="1" si="9764"/>
        <v>q_143</v>
      </c>
      <c r="P525" s="14" t="str">
        <f t="shared" ca="1" si="9765"/>
        <v xml:space="preserve">Place of living </v>
      </c>
      <c r="Q525" s="14" t="str">
        <f ca="1">IF($BP525,ADDRESS(3,D525+1,4,,"["&amp;wew!$G$7&amp;"]"&amp;_sheetname_dataframe)&amp;":"&amp;ADDRESS(2+ster!$C$14,D525+1,4),"")</f>
        <v>[DBTemplate.xlsm]data_frame!TD3:TD3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5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5</v>
      </c>
      <c r="Z525" s="14">
        <f t="shared" ca="1" si="9766"/>
        <v>0</v>
      </c>
      <c r="AA525" s="12">
        <f t="shared" ca="1" si="976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768"/>
        <v>1</v>
      </c>
      <c r="AE525" s="17" t="b">
        <f t="shared" ca="1" si="976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770"/>
        <v/>
      </c>
      <c r="AH525" s="17" t="b">
        <f t="shared" ca="1" si="977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772"/>
        <v/>
      </c>
      <c r="AK525" s="17" t="b">
        <f t="shared" ca="1" si="9773"/>
        <v>0</v>
      </c>
      <c r="AL525" s="17" t="b">
        <f t="shared" ca="1" si="9774"/>
        <v>0</v>
      </c>
      <c r="AM525" s="17" t="b">
        <f t="shared" ca="1" si="9775"/>
        <v>0</v>
      </c>
      <c r="AN525" s="17">
        <f t="shared" ca="1" si="9776"/>
        <v>0</v>
      </c>
      <c r="AO525" s="24" t="str">
        <f t="shared" ca="1" si="9777"/>
        <v/>
      </c>
      <c r="AP525" s="24" t="str">
        <f t="shared" ca="1" si="9778"/>
        <v/>
      </c>
      <c r="AQ525" s="17" t="b">
        <f t="shared" ca="1" si="9826"/>
        <v>0</v>
      </c>
      <c r="AR525" s="17" t="b">
        <f t="shared" ca="1" si="9779"/>
        <v>0</v>
      </c>
      <c r="AS525" s="17" t="b">
        <f t="shared" ca="1" si="9780"/>
        <v>0</v>
      </c>
      <c r="AT525" s="17" t="b">
        <f t="shared" ca="1" si="9781"/>
        <v>0</v>
      </c>
      <c r="AU525" s="17" t="b">
        <f t="shared" ca="1" si="9782"/>
        <v>1</v>
      </c>
      <c r="AV525" s="17" t="b">
        <f t="shared" ca="1" si="9783"/>
        <v>0</v>
      </c>
      <c r="AW525" s="17" t="b">
        <f t="shared" ca="1" si="9784"/>
        <v>1</v>
      </c>
      <c r="AX525" s="14" t="b">
        <f t="array" aca="1" ref="AX525" ca="1">IF(H525,N525&gt;0,"")</f>
        <v>1</v>
      </c>
      <c r="AY525" s="17" t="str">
        <f t="shared" ca="1" si="9785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786"/>
        <v>1</v>
      </c>
      <c r="BB525" s="17" t="b">
        <v>0</v>
      </c>
      <c r="BC525" s="17" t="b">
        <f t="shared" ca="1" si="9787"/>
        <v>1</v>
      </c>
      <c r="BD525" s="17" t="b">
        <f t="shared" ca="1" si="9788"/>
        <v>0</v>
      </c>
      <c r="BE525" s="17" t="str">
        <f t="shared" ca="1" si="9827"/>
        <v/>
      </c>
      <c r="BF525" s="17" t="b">
        <f t="shared" ca="1" si="9828"/>
        <v>0</v>
      </c>
      <c r="BG525" s="17" t="b">
        <f t="shared" ca="1" si="9789"/>
        <v>0</v>
      </c>
      <c r="BH525" s="17" t="b">
        <f t="shared" ca="1" si="9790"/>
        <v>1</v>
      </c>
      <c r="BI525" s="17">
        <f t="shared" ca="1" si="9791"/>
        <v>2</v>
      </c>
      <c r="BJ525" s="17" t="b">
        <f t="shared" ca="1" si="9792"/>
        <v>0</v>
      </c>
      <c r="BK525" s="17" t="str">
        <f t="shared" ca="1" si="9829"/>
        <v/>
      </c>
      <c r="BL525" s="17" t="str">
        <f t="shared" ca="1" si="9793"/>
        <v/>
      </c>
      <c r="BM525" s="17" t="str">
        <f t="shared" ca="1" si="9794"/>
        <v>F</v>
      </c>
      <c r="BN525" s="17" t="str">
        <f t="shared" ca="1" si="9795"/>
        <v>F</v>
      </c>
      <c r="BO525" s="17" t="str">
        <f t="shared" ca="1" si="9796"/>
        <v>N</v>
      </c>
      <c r="BP525" s="14" t="b">
        <f t="shared" ca="1" si="9797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798"/>
        <v/>
      </c>
      <c r="DE525" s="14" t="str">
        <f t="shared" ca="1" si="9799"/>
        <v/>
      </c>
      <c r="DF525" s="14" t="str">
        <f t="shared" ca="1" si="9800"/>
        <v/>
      </c>
      <c r="DG525" s="14" t="str">
        <f t="shared" ca="1" si="9801"/>
        <v/>
      </c>
      <c r="DH525" s="14" t="str">
        <f t="shared" ca="1" si="9802"/>
        <v/>
      </c>
      <c r="DI525" s="14" t="str">
        <f t="shared" ca="1" si="9803"/>
        <v/>
      </c>
      <c r="DJ525" s="14" t="str">
        <f t="shared" ca="1" si="9804"/>
        <v/>
      </c>
      <c r="DK525" s="14" t="str">
        <f t="shared" ca="1" si="9805"/>
        <v/>
      </c>
      <c r="DL525" s="14" t="str">
        <f t="shared" ca="1" si="9806"/>
        <v/>
      </c>
      <c r="DM525" s="14" t="str">
        <f t="shared" ca="1" si="9807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808"/>
        <v/>
      </c>
      <c r="DP525" s="14" t="str">
        <f t="shared" ca="1" si="9809"/>
        <v/>
      </c>
      <c r="DQ525" s="14" t="str">
        <f t="shared" ca="1" si="9810"/>
        <v/>
      </c>
      <c r="DR525" s="14" t="str">
        <f t="shared" ca="1" si="9811"/>
        <v/>
      </c>
      <c r="DS525" s="14" t="str">
        <f t="shared" ca="1" si="9812"/>
        <v/>
      </c>
      <c r="DZ525" s="14" t="b">
        <f t="shared" ca="1" si="9813"/>
        <v>0</v>
      </c>
      <c r="EA525" s="14" t="str">
        <f t="shared" ca="1" si="9814"/>
        <v>Place of living  (q_143)</v>
      </c>
      <c r="EB525" s="14" t="str">
        <f t="shared" ca="1" si="9815"/>
        <v xml:space="preserve">Values must be numeric. </v>
      </c>
      <c r="EC525" s="14" t="str">
        <f t="shared" ca="1" si="9816"/>
        <v xml:space="preserve">Place of living  (q_143): Values must be numeric. </v>
      </c>
      <c r="ED525" s="14" t="str">
        <f t="shared" ca="1" si="9817"/>
        <v/>
      </c>
      <c r="EE525" s="14" t="str">
        <f t="shared" ca="1" si="9818"/>
        <v>Values must be numeric</v>
      </c>
      <c r="EF525" s="14" t="str">
        <f t="shared" ca="1" si="9819"/>
        <v/>
      </c>
      <c r="EG525" s="14" t="str">
        <f t="shared" ca="1" si="9820"/>
        <v/>
      </c>
      <c r="EM525" s="14" t="b">
        <f t="shared" ca="1" si="9821"/>
        <v>1</v>
      </c>
      <c r="EN525" s="14">
        <f t="shared" ca="1" si="9822"/>
        <v>499</v>
      </c>
      <c r="EO525" s="14" t="str">
        <f t="shared" ca="1" si="9823"/>
        <v>q_143</v>
      </c>
      <c r="EP525" s="14" t="str">
        <f t="shared" ca="1" si="9824"/>
        <v xml:space="preserve">Place of living  (q_143): Values must be numeric. </v>
      </c>
      <c r="EQ525" s="14" t="str">
        <f t="shared" ca="1" si="9825"/>
        <v/>
      </c>
    </row>
    <row r="526" spans="2:147" s="14" customFormat="1">
      <c r="B526" s="14" t="str">
        <f t="shared" ca="1" si="9755"/>
        <v/>
      </c>
      <c r="C526" s="14">
        <f t="shared" ca="1" si="9756"/>
        <v>500</v>
      </c>
      <c r="D526" s="14">
        <f t="shared" si="9757"/>
        <v>524</v>
      </c>
      <c r="E526" s="14" t="str">
        <f t="shared" ca="1" si="9758"/>
        <v>D</v>
      </c>
      <c r="F526" s="14" t="str">
        <f t="shared" ca="1" si="9759"/>
        <v>q_143a</v>
      </c>
      <c r="G526" s="14" t="str">
        <f t="shared" ca="1" si="9760"/>
        <v>Lives in Rural Area/Urban</v>
      </c>
      <c r="H526" s="14" t="b">
        <f t="shared" ca="1" si="9761"/>
        <v>1</v>
      </c>
      <c r="I526" s="14" t="str">
        <f ca="1">IF($H526,ADDRESS(3,(D526+1)*2-1,4,,"["&amp;wew!$G$7&amp;"]"&amp;_sheetname_labels)&amp;":"&amp;ADDRESS(2+ster!$B$20,(D526+1)*2-1,4),"")</f>
        <v>[DBTemplate.xlsm]labels!ANI3:ANI725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[DBTemplate.xlsm]labels!ANI3:ANI4</v>
      </c>
      <c r="L526" s="14" t="str">
        <f ca="1">IF($H526,IF($J526&gt;0,ADDRESS(3,(D526+1)*2,4,,"["&amp;wew!$G$7&amp;"]"&amp;_sheetname_labels)&amp;":"&amp;ADDRESS(2+J526,(D526+1)*2,4),""),"")</f>
        <v>[DBTemplate.xlsm]labels!ANJ3:ANJ4</v>
      </c>
      <c r="M526" s="14">
        <f t="shared" ca="1" si="9762"/>
        <v>0</v>
      </c>
      <c r="N526" s="14">
        <f t="shared" ca="1" si="9763"/>
        <v>2</v>
      </c>
      <c r="O526" s="14" t="str">
        <f t="shared" ca="1" si="9764"/>
        <v>q_143a</v>
      </c>
      <c r="P526" s="14" t="str">
        <f t="shared" ca="1" si="9765"/>
        <v>Lives in Rural Area/Urban</v>
      </c>
      <c r="Q526" s="14" t="str">
        <f ca="1">IF($BP526,ADDRESS(3,D526+1,4,,"["&amp;wew!$G$7&amp;"]"&amp;_sheetname_dataframe)&amp;":"&amp;ADDRESS(2+ster!$C$14,D526+1,4),"")</f>
        <v>[DBTemplate.xlsm]data_frame!TE3:TE3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2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2</v>
      </c>
      <c r="Z526" s="14">
        <f t="shared" ca="1" si="9766"/>
        <v>0</v>
      </c>
      <c r="AA526" s="12">
        <f t="shared" ca="1" si="976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768"/>
        <v>1</v>
      </c>
      <c r="AE526" s="17" t="b">
        <f t="shared" ca="1" si="976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770"/>
        <v/>
      </c>
      <c r="AH526" s="17" t="b">
        <f t="shared" ca="1" si="977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772"/>
        <v/>
      </c>
      <c r="AK526" s="17" t="b">
        <f t="shared" ca="1" si="9773"/>
        <v>0</v>
      </c>
      <c r="AL526" s="17" t="b">
        <f t="shared" ca="1" si="9774"/>
        <v>0</v>
      </c>
      <c r="AM526" s="17" t="b">
        <f t="shared" ca="1" si="9775"/>
        <v>0</v>
      </c>
      <c r="AN526" s="17">
        <f t="shared" ca="1" si="9776"/>
        <v>0</v>
      </c>
      <c r="AO526" s="24" t="str">
        <f t="shared" ca="1" si="9777"/>
        <v/>
      </c>
      <c r="AP526" s="24" t="str">
        <f t="shared" ca="1" si="9778"/>
        <v/>
      </c>
      <c r="AQ526" s="17" t="b">
        <f t="shared" ca="1" si="9826"/>
        <v>0</v>
      </c>
      <c r="AR526" s="17" t="b">
        <f t="shared" ca="1" si="9779"/>
        <v>0</v>
      </c>
      <c r="AS526" s="17" t="b">
        <f t="shared" ca="1" si="9780"/>
        <v>0</v>
      </c>
      <c r="AT526" s="17" t="b">
        <f t="shared" ca="1" si="9781"/>
        <v>0</v>
      </c>
      <c r="AU526" s="17" t="b">
        <f t="shared" ca="1" si="9782"/>
        <v>1</v>
      </c>
      <c r="AV526" s="17" t="b">
        <f t="shared" ca="1" si="9783"/>
        <v>0</v>
      </c>
      <c r="AW526" s="17" t="b">
        <f t="shared" ca="1" si="9784"/>
        <v>1</v>
      </c>
      <c r="AX526" s="14" t="b">
        <f t="array" aca="1" ref="AX526" ca="1">IF(H526,N526&gt;0,"")</f>
        <v>1</v>
      </c>
      <c r="AY526" s="17" t="str">
        <f t="shared" ca="1" si="9785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786"/>
        <v>1</v>
      </c>
      <c r="BB526" s="17" t="b">
        <v>0</v>
      </c>
      <c r="BC526" s="17" t="b">
        <f t="shared" ca="1" si="9787"/>
        <v>1</v>
      </c>
      <c r="BD526" s="17" t="b">
        <f t="shared" ca="1" si="9788"/>
        <v>0</v>
      </c>
      <c r="BE526" s="17" t="str">
        <f t="shared" ca="1" si="9827"/>
        <v/>
      </c>
      <c r="BF526" s="17" t="b">
        <f t="shared" ca="1" si="9828"/>
        <v>0</v>
      </c>
      <c r="BG526" s="17" t="b">
        <f t="shared" ca="1" si="9789"/>
        <v>0</v>
      </c>
      <c r="BH526" s="17" t="b">
        <f t="shared" ca="1" si="9790"/>
        <v>1</v>
      </c>
      <c r="BI526" s="17">
        <f t="shared" ca="1" si="9791"/>
        <v>2</v>
      </c>
      <c r="BJ526" s="17" t="b">
        <f t="shared" ca="1" si="9792"/>
        <v>0</v>
      </c>
      <c r="BK526" s="17" t="str">
        <f t="shared" ca="1" si="9829"/>
        <v/>
      </c>
      <c r="BL526" s="17" t="str">
        <f t="shared" ca="1" si="9793"/>
        <v/>
      </c>
      <c r="BM526" s="17" t="str">
        <f t="shared" ca="1" si="9794"/>
        <v>F</v>
      </c>
      <c r="BN526" s="17" t="str">
        <f t="shared" ca="1" si="9795"/>
        <v>F</v>
      </c>
      <c r="BO526" s="17" t="str">
        <f t="shared" ca="1" si="9796"/>
        <v>N</v>
      </c>
      <c r="BP526" s="14" t="b">
        <f t="shared" ca="1" si="9797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798"/>
        <v/>
      </c>
      <c r="DE526" s="14" t="str">
        <f t="shared" ca="1" si="9799"/>
        <v/>
      </c>
      <c r="DF526" s="14" t="str">
        <f t="shared" ca="1" si="9800"/>
        <v/>
      </c>
      <c r="DG526" s="14" t="str">
        <f t="shared" ca="1" si="9801"/>
        <v/>
      </c>
      <c r="DH526" s="14" t="str">
        <f t="shared" ca="1" si="9802"/>
        <v/>
      </c>
      <c r="DI526" s="14" t="str">
        <f t="shared" ca="1" si="9803"/>
        <v/>
      </c>
      <c r="DJ526" s="14" t="str">
        <f t="shared" ca="1" si="9804"/>
        <v/>
      </c>
      <c r="DK526" s="14" t="str">
        <f t="shared" ca="1" si="9805"/>
        <v/>
      </c>
      <c r="DL526" s="14" t="str">
        <f t="shared" ca="1" si="9806"/>
        <v/>
      </c>
      <c r="DM526" s="14" t="str">
        <f t="shared" ca="1" si="9807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808"/>
        <v/>
      </c>
      <c r="DP526" s="14" t="str">
        <f t="shared" ca="1" si="9809"/>
        <v/>
      </c>
      <c r="DQ526" s="14" t="str">
        <f t="shared" ca="1" si="9810"/>
        <v/>
      </c>
      <c r="DR526" s="14" t="str">
        <f t="shared" ca="1" si="9811"/>
        <v/>
      </c>
      <c r="DS526" s="14" t="str">
        <f t="shared" ca="1" si="9812"/>
        <v/>
      </c>
      <c r="DZ526" s="14" t="b">
        <f t="shared" ca="1" si="9813"/>
        <v>0</v>
      </c>
      <c r="EA526" s="14" t="str">
        <f t="shared" ca="1" si="9814"/>
        <v>Lives in Rural Area/Urban (q_143a)</v>
      </c>
      <c r="EB526" s="14" t="str">
        <f t="shared" ca="1" si="9815"/>
        <v xml:space="preserve">Values must be numeric. </v>
      </c>
      <c r="EC526" s="14" t="str">
        <f t="shared" ca="1" si="9816"/>
        <v xml:space="preserve">Lives in Rural Area/Urban (q_143a): Values must be numeric. </v>
      </c>
      <c r="ED526" s="14" t="str">
        <f t="shared" ca="1" si="9817"/>
        <v/>
      </c>
      <c r="EE526" s="14" t="str">
        <f t="shared" ca="1" si="9818"/>
        <v>Values must be numeric</v>
      </c>
      <c r="EF526" s="14" t="str">
        <f t="shared" ca="1" si="9819"/>
        <v/>
      </c>
      <c r="EG526" s="14" t="str">
        <f t="shared" ca="1" si="9820"/>
        <v/>
      </c>
      <c r="EM526" s="14" t="b">
        <f t="shared" ca="1" si="9821"/>
        <v>1</v>
      </c>
      <c r="EN526" s="14">
        <f t="shared" ca="1" si="9822"/>
        <v>500</v>
      </c>
      <c r="EO526" s="14" t="str">
        <f t="shared" ca="1" si="9823"/>
        <v>q_143a</v>
      </c>
      <c r="EP526" s="14" t="str">
        <f t="shared" ca="1" si="9824"/>
        <v xml:space="preserve">Lives in Rural Area/Urban (q_143a): Values must be numeric. </v>
      </c>
      <c r="EQ526" s="14" t="str">
        <f t="shared" ca="1" si="9825"/>
        <v/>
      </c>
    </row>
    <row r="527" spans="2:147" s="14" customFormat="1">
      <c r="B527" s="14" t="str">
        <f t="shared" ca="1" si="9755"/>
        <v/>
      </c>
      <c r="C527" s="14">
        <f t="shared" ca="1" si="9756"/>
        <v>501</v>
      </c>
      <c r="D527" s="14">
        <f t="shared" si="9757"/>
        <v>525</v>
      </c>
      <c r="E527" s="14" t="str">
        <f t="shared" ca="1" si="9758"/>
        <v>D</v>
      </c>
      <c r="F527" s="14" t="str">
        <f t="shared" ca="1" si="9759"/>
        <v>q_143b</v>
      </c>
      <c r="G527" s="14" t="str">
        <f t="shared" ca="1" si="9760"/>
        <v>Lives near sewege plant</v>
      </c>
      <c r="H527" s="14" t="b">
        <f t="shared" ca="1" si="9761"/>
        <v>1</v>
      </c>
      <c r="I527" s="14" t="str">
        <f ca="1">IF($H527,ADDRESS(3,(D527+1)*2-1,4,,"["&amp;wew!$G$7&amp;"]"&amp;_sheetname_labels)&amp;":"&amp;ADDRESS(2+ster!$B$20,(D527+1)*2-1,4),"")</f>
        <v>[DBTemplate.xlsm]labels!ANK3:ANK725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[DBTemplate.xlsm]labels!ANK3:ANK4</v>
      </c>
      <c r="L527" s="14" t="str">
        <f ca="1">IF($H527,IF($J527&gt;0,ADDRESS(3,(D527+1)*2,4,,"["&amp;wew!$G$7&amp;"]"&amp;_sheetname_labels)&amp;":"&amp;ADDRESS(2+J527,(D527+1)*2,4),""),"")</f>
        <v>[DBTemplate.xlsm]labels!ANL3:ANL4</v>
      </c>
      <c r="M527" s="14">
        <f t="shared" ca="1" si="9762"/>
        <v>0</v>
      </c>
      <c r="N527" s="14">
        <f t="shared" ca="1" si="9763"/>
        <v>2</v>
      </c>
      <c r="O527" s="14" t="str">
        <f t="shared" ca="1" si="9764"/>
        <v>q_143b</v>
      </c>
      <c r="P527" s="14" t="str">
        <f t="shared" ca="1" si="9765"/>
        <v>Lives near sewege plant</v>
      </c>
      <c r="Q527" s="14" t="str">
        <f ca="1">IF($BP527,ADDRESS(3,D527+1,4,,"["&amp;wew!$G$7&amp;"]"&amp;_sheetname_dataframe)&amp;":"&amp;ADDRESS(2+ster!$C$14,D527+1,4),"")</f>
        <v>[DBTemplate.xlsm]data_frame!TF3:TF3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766"/>
        <v>0</v>
      </c>
      <c r="AA527" s="12">
        <f t="shared" ca="1" si="976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768"/>
        <v>1</v>
      </c>
      <c r="AE527" s="17" t="b">
        <f t="shared" ca="1" si="976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770"/>
        <v/>
      </c>
      <c r="AH527" s="17" t="b">
        <f t="shared" ca="1" si="977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772"/>
        <v/>
      </c>
      <c r="AK527" s="17" t="b">
        <f t="shared" ca="1" si="9773"/>
        <v>0</v>
      </c>
      <c r="AL527" s="17" t="b">
        <f t="shared" ca="1" si="9774"/>
        <v>0</v>
      </c>
      <c r="AM527" s="17" t="b">
        <f t="shared" ca="1" si="9775"/>
        <v>0</v>
      </c>
      <c r="AN527" s="17">
        <f t="shared" ca="1" si="9776"/>
        <v>0</v>
      </c>
      <c r="AO527" s="24" t="str">
        <f t="shared" ca="1" si="9777"/>
        <v/>
      </c>
      <c r="AP527" s="24" t="str">
        <f t="shared" ca="1" si="9778"/>
        <v/>
      </c>
      <c r="AQ527" s="17" t="b">
        <f t="shared" ca="1" si="9826"/>
        <v>0</v>
      </c>
      <c r="AR527" s="17" t="b">
        <f t="shared" ca="1" si="9779"/>
        <v>0</v>
      </c>
      <c r="AS527" s="17" t="b">
        <f t="shared" ca="1" si="9780"/>
        <v>0</v>
      </c>
      <c r="AT527" s="17" t="b">
        <f t="shared" ca="1" si="9781"/>
        <v>0</v>
      </c>
      <c r="AU527" s="17" t="b">
        <f t="shared" ca="1" si="9782"/>
        <v>1</v>
      </c>
      <c r="AV527" s="17" t="b">
        <f t="shared" ca="1" si="9783"/>
        <v>0</v>
      </c>
      <c r="AW527" s="17" t="b">
        <f t="shared" ca="1" si="9784"/>
        <v>1</v>
      </c>
      <c r="AX527" s="14" t="b">
        <f t="array" aca="1" ref="AX527" ca="1">IF(H527,N527&gt;0,"")</f>
        <v>1</v>
      </c>
      <c r="AY527" s="17" t="str">
        <f t="shared" ca="1" si="9785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786"/>
        <v>1</v>
      </c>
      <c r="BB527" s="17" t="b">
        <v>0</v>
      </c>
      <c r="BC527" s="17" t="b">
        <f t="shared" ca="1" si="9787"/>
        <v>1</v>
      </c>
      <c r="BD527" s="17" t="b">
        <f t="shared" ca="1" si="9788"/>
        <v>0</v>
      </c>
      <c r="BE527" s="17" t="str">
        <f t="shared" ca="1" si="9827"/>
        <v/>
      </c>
      <c r="BF527" s="17" t="b">
        <f t="shared" ca="1" si="9828"/>
        <v>0</v>
      </c>
      <c r="BG527" s="17" t="b">
        <f t="shared" ca="1" si="9789"/>
        <v>0</v>
      </c>
      <c r="BH527" s="17" t="b">
        <f t="shared" ca="1" si="9790"/>
        <v>1</v>
      </c>
      <c r="BI527" s="17">
        <f t="shared" ca="1" si="9791"/>
        <v>2</v>
      </c>
      <c r="BJ527" s="17" t="b">
        <f t="shared" ca="1" si="9792"/>
        <v>0</v>
      </c>
      <c r="BK527" s="17" t="str">
        <f t="shared" ca="1" si="9829"/>
        <v/>
      </c>
      <c r="BL527" s="17" t="str">
        <f t="shared" ca="1" si="9793"/>
        <v/>
      </c>
      <c r="BM527" s="17" t="str">
        <f t="shared" ca="1" si="9794"/>
        <v>F</v>
      </c>
      <c r="BN527" s="17" t="str">
        <f t="shared" ca="1" si="9795"/>
        <v>F</v>
      </c>
      <c r="BO527" s="17" t="str">
        <f t="shared" ca="1" si="9796"/>
        <v>N</v>
      </c>
      <c r="BP527" s="14" t="b">
        <f t="shared" ca="1" si="9797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798"/>
        <v/>
      </c>
      <c r="DE527" s="14" t="str">
        <f t="shared" ca="1" si="9799"/>
        <v/>
      </c>
      <c r="DF527" s="14" t="str">
        <f t="shared" ca="1" si="9800"/>
        <v/>
      </c>
      <c r="DG527" s="14" t="str">
        <f t="shared" ca="1" si="9801"/>
        <v/>
      </c>
      <c r="DH527" s="14" t="str">
        <f t="shared" ca="1" si="9802"/>
        <v/>
      </c>
      <c r="DI527" s="14" t="str">
        <f t="shared" ca="1" si="9803"/>
        <v/>
      </c>
      <c r="DJ527" s="14" t="str">
        <f t="shared" ca="1" si="9804"/>
        <v/>
      </c>
      <c r="DK527" s="14" t="str">
        <f t="shared" ca="1" si="9805"/>
        <v/>
      </c>
      <c r="DL527" s="14" t="str">
        <f t="shared" ca="1" si="9806"/>
        <v/>
      </c>
      <c r="DM527" s="14" t="str">
        <f t="shared" ca="1" si="9807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808"/>
        <v/>
      </c>
      <c r="DP527" s="14" t="str">
        <f t="shared" ca="1" si="9809"/>
        <v/>
      </c>
      <c r="DQ527" s="14" t="str">
        <f t="shared" ca="1" si="9810"/>
        <v/>
      </c>
      <c r="DR527" s="14" t="str">
        <f t="shared" ca="1" si="9811"/>
        <v/>
      </c>
      <c r="DS527" s="14" t="str">
        <f t="shared" ca="1" si="9812"/>
        <v/>
      </c>
      <c r="DZ527" s="14" t="b">
        <f t="shared" ca="1" si="9813"/>
        <v>0</v>
      </c>
      <c r="EA527" s="14" t="str">
        <f t="shared" ca="1" si="9814"/>
        <v>Lives near sewege plant (q_143b)</v>
      </c>
      <c r="EB527" s="14" t="str">
        <f t="shared" ca="1" si="9815"/>
        <v xml:space="preserve">Values must be numeric. </v>
      </c>
      <c r="EC527" s="14" t="str">
        <f t="shared" ca="1" si="9816"/>
        <v xml:space="preserve">Lives near sewege plant (q_143b): Values must be numeric. </v>
      </c>
      <c r="ED527" s="14" t="str">
        <f t="shared" ca="1" si="9817"/>
        <v/>
      </c>
      <c r="EE527" s="14" t="str">
        <f t="shared" ca="1" si="9818"/>
        <v>Values must be numeric</v>
      </c>
      <c r="EF527" s="14" t="str">
        <f t="shared" ca="1" si="9819"/>
        <v/>
      </c>
      <c r="EG527" s="14" t="str">
        <f t="shared" ca="1" si="9820"/>
        <v/>
      </c>
      <c r="EM527" s="14" t="b">
        <f t="shared" ca="1" si="9821"/>
        <v>1</v>
      </c>
      <c r="EN527" s="14">
        <f t="shared" ca="1" si="9822"/>
        <v>501</v>
      </c>
      <c r="EO527" s="14" t="str">
        <f t="shared" ca="1" si="9823"/>
        <v>q_143b</v>
      </c>
      <c r="EP527" s="14" t="str">
        <f t="shared" ca="1" si="9824"/>
        <v xml:space="preserve">Lives near sewege plant (q_143b): Values must be numeric. </v>
      </c>
      <c r="EQ527" s="14" t="str">
        <f t="shared" ca="1" si="9825"/>
        <v/>
      </c>
    </row>
    <row r="528" spans="2:147" s="14" customFormat="1">
      <c r="B528" s="14" t="str">
        <f t="shared" ca="1" si="9755"/>
        <v/>
      </c>
      <c r="C528" s="14">
        <f t="shared" ca="1" si="9756"/>
        <v>502</v>
      </c>
      <c r="D528" s="14">
        <f t="shared" si="9757"/>
        <v>526</v>
      </c>
      <c r="E528" s="14" t="str">
        <f t="shared" ca="1" si="9758"/>
        <v>D</v>
      </c>
      <c r="F528" s="14" t="str">
        <f t="shared" ca="1" si="9759"/>
        <v>q_143c</v>
      </c>
      <c r="G528" s="14" t="str">
        <f t="shared" ca="1" si="9760"/>
        <v>Lives near landfills</v>
      </c>
      <c r="H528" s="14" t="b">
        <f t="shared" ca="1" si="9761"/>
        <v>1</v>
      </c>
      <c r="I528" s="14" t="str">
        <f ca="1">IF($H528,ADDRESS(3,(D528+1)*2-1,4,,"["&amp;wew!$G$7&amp;"]"&amp;_sheetname_labels)&amp;":"&amp;ADDRESS(2+ster!$B$20,(D528+1)*2-1,4),"")</f>
        <v>[DBTemplate.xlsm]labels!ANM3:ANM725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[DBTemplate.xlsm]labels!ANM3:ANM4</v>
      </c>
      <c r="L528" s="14" t="str">
        <f ca="1">IF($H528,IF($J528&gt;0,ADDRESS(3,(D528+1)*2,4,,"["&amp;wew!$G$7&amp;"]"&amp;_sheetname_labels)&amp;":"&amp;ADDRESS(2+J528,(D528+1)*2,4),""),"")</f>
        <v>[DBTemplate.xlsm]labels!ANN3:ANN4</v>
      </c>
      <c r="M528" s="14">
        <f t="shared" ca="1" si="9762"/>
        <v>0</v>
      </c>
      <c r="N528" s="14">
        <f t="shared" ca="1" si="9763"/>
        <v>2</v>
      </c>
      <c r="O528" s="14" t="str">
        <f t="shared" ca="1" si="9764"/>
        <v>q_143c</v>
      </c>
      <c r="P528" s="14" t="str">
        <f t="shared" ca="1" si="9765"/>
        <v>Lives near landfills</v>
      </c>
      <c r="Q528" s="14" t="str">
        <f ca="1">IF($BP528,ADDRESS(3,D528+1,4,,"["&amp;wew!$G$7&amp;"]"&amp;_sheetname_dataframe)&amp;":"&amp;ADDRESS(2+ster!$C$14,D528+1,4),"")</f>
        <v>[DBTemplate.xlsm]data_frame!TG3:TG3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766"/>
        <v>0</v>
      </c>
      <c r="AA528" s="12">
        <f t="shared" ca="1" si="976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768"/>
        <v>1</v>
      </c>
      <c r="AE528" s="17" t="b">
        <f t="shared" ca="1" si="976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770"/>
        <v/>
      </c>
      <c r="AH528" s="17" t="b">
        <f t="shared" ca="1" si="977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772"/>
        <v/>
      </c>
      <c r="AK528" s="17" t="b">
        <f t="shared" ca="1" si="9773"/>
        <v>0</v>
      </c>
      <c r="AL528" s="17" t="b">
        <f t="shared" ca="1" si="9774"/>
        <v>0</v>
      </c>
      <c r="AM528" s="17" t="b">
        <f t="shared" ca="1" si="9775"/>
        <v>0</v>
      </c>
      <c r="AN528" s="17">
        <f t="shared" ca="1" si="9776"/>
        <v>0</v>
      </c>
      <c r="AO528" s="24" t="str">
        <f t="shared" ca="1" si="9777"/>
        <v/>
      </c>
      <c r="AP528" s="24" t="str">
        <f t="shared" ca="1" si="9778"/>
        <v/>
      </c>
      <c r="AQ528" s="17" t="b">
        <f t="shared" ca="1" si="9826"/>
        <v>0</v>
      </c>
      <c r="AR528" s="17" t="b">
        <f t="shared" ca="1" si="9779"/>
        <v>0</v>
      </c>
      <c r="AS528" s="17" t="b">
        <f t="shared" ca="1" si="9780"/>
        <v>0</v>
      </c>
      <c r="AT528" s="17" t="b">
        <f t="shared" ca="1" si="9781"/>
        <v>0</v>
      </c>
      <c r="AU528" s="17" t="b">
        <f t="shared" ca="1" si="9782"/>
        <v>1</v>
      </c>
      <c r="AV528" s="17" t="b">
        <f t="shared" ca="1" si="9783"/>
        <v>0</v>
      </c>
      <c r="AW528" s="17" t="b">
        <f t="shared" ca="1" si="9784"/>
        <v>1</v>
      </c>
      <c r="AX528" s="14" t="b">
        <f t="array" aca="1" ref="AX528" ca="1">IF(H528,N528&gt;0,"")</f>
        <v>1</v>
      </c>
      <c r="AY528" s="17" t="str">
        <f t="shared" ca="1" si="9785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786"/>
        <v>1</v>
      </c>
      <c r="BB528" s="17" t="b">
        <v>0</v>
      </c>
      <c r="BC528" s="17" t="b">
        <f t="shared" ca="1" si="9787"/>
        <v>1</v>
      </c>
      <c r="BD528" s="17" t="b">
        <f t="shared" ca="1" si="9788"/>
        <v>0</v>
      </c>
      <c r="BE528" s="17" t="str">
        <f t="shared" ca="1" si="9827"/>
        <v/>
      </c>
      <c r="BF528" s="17" t="b">
        <f t="shared" ca="1" si="9828"/>
        <v>0</v>
      </c>
      <c r="BG528" s="17" t="b">
        <f t="shared" ca="1" si="9789"/>
        <v>0</v>
      </c>
      <c r="BH528" s="17" t="b">
        <f t="shared" ca="1" si="9790"/>
        <v>1</v>
      </c>
      <c r="BI528" s="17">
        <f t="shared" ca="1" si="9791"/>
        <v>2</v>
      </c>
      <c r="BJ528" s="17" t="b">
        <f t="shared" ca="1" si="9792"/>
        <v>0</v>
      </c>
      <c r="BK528" s="17" t="str">
        <f t="shared" ca="1" si="9829"/>
        <v/>
      </c>
      <c r="BL528" s="17" t="str">
        <f t="shared" ca="1" si="9793"/>
        <v/>
      </c>
      <c r="BM528" s="17" t="str">
        <f t="shared" ca="1" si="9794"/>
        <v>F</v>
      </c>
      <c r="BN528" s="17" t="str">
        <f t="shared" ca="1" si="9795"/>
        <v>F</v>
      </c>
      <c r="BO528" s="17" t="str">
        <f t="shared" ca="1" si="9796"/>
        <v>N</v>
      </c>
      <c r="BP528" s="14" t="b">
        <f t="shared" ca="1" si="9797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798"/>
        <v/>
      </c>
      <c r="DE528" s="14" t="str">
        <f t="shared" ca="1" si="9799"/>
        <v/>
      </c>
      <c r="DF528" s="14" t="str">
        <f t="shared" ca="1" si="9800"/>
        <v/>
      </c>
      <c r="DG528" s="14" t="str">
        <f t="shared" ca="1" si="9801"/>
        <v/>
      </c>
      <c r="DH528" s="14" t="str">
        <f t="shared" ca="1" si="9802"/>
        <v/>
      </c>
      <c r="DI528" s="14" t="str">
        <f t="shared" ca="1" si="9803"/>
        <v/>
      </c>
      <c r="DJ528" s="14" t="str">
        <f t="shared" ca="1" si="9804"/>
        <v/>
      </c>
      <c r="DK528" s="14" t="str">
        <f t="shared" ca="1" si="9805"/>
        <v/>
      </c>
      <c r="DL528" s="14" t="str">
        <f t="shared" ca="1" si="9806"/>
        <v/>
      </c>
      <c r="DM528" s="14" t="str">
        <f t="shared" ca="1" si="9807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808"/>
        <v/>
      </c>
      <c r="DP528" s="14" t="str">
        <f t="shared" ca="1" si="9809"/>
        <v/>
      </c>
      <c r="DQ528" s="14" t="str">
        <f t="shared" ca="1" si="9810"/>
        <v/>
      </c>
      <c r="DR528" s="14" t="str">
        <f t="shared" ca="1" si="9811"/>
        <v/>
      </c>
      <c r="DS528" s="14" t="str">
        <f t="shared" ca="1" si="9812"/>
        <v/>
      </c>
      <c r="DZ528" s="14" t="b">
        <f t="shared" ca="1" si="9813"/>
        <v>0</v>
      </c>
      <c r="EA528" s="14" t="str">
        <f t="shared" ca="1" si="9814"/>
        <v>Lives near landfills (q_143c)</v>
      </c>
      <c r="EB528" s="14" t="str">
        <f t="shared" ca="1" si="9815"/>
        <v xml:space="preserve">Values must be numeric. </v>
      </c>
      <c r="EC528" s="14" t="str">
        <f t="shared" ca="1" si="9816"/>
        <v xml:space="preserve">Lives near landfills (q_143c): Values must be numeric. </v>
      </c>
      <c r="ED528" s="14" t="str">
        <f t="shared" ca="1" si="9817"/>
        <v/>
      </c>
      <c r="EE528" s="14" t="str">
        <f t="shared" ca="1" si="9818"/>
        <v>Values must be numeric</v>
      </c>
      <c r="EF528" s="14" t="str">
        <f t="shared" ca="1" si="9819"/>
        <v/>
      </c>
      <c r="EG528" s="14" t="str">
        <f t="shared" ca="1" si="9820"/>
        <v/>
      </c>
      <c r="EM528" s="14" t="b">
        <f t="shared" ca="1" si="9821"/>
        <v>1</v>
      </c>
      <c r="EN528" s="14">
        <f t="shared" ca="1" si="9822"/>
        <v>502</v>
      </c>
      <c r="EO528" s="14" t="str">
        <f t="shared" ca="1" si="9823"/>
        <v>q_143c</v>
      </c>
      <c r="EP528" s="14" t="str">
        <f t="shared" ca="1" si="9824"/>
        <v xml:space="preserve">Lives near landfills (q_143c): Values must be numeric. </v>
      </c>
      <c r="EQ528" s="14" t="str">
        <f t="shared" ca="1" si="9825"/>
        <v/>
      </c>
    </row>
    <row r="529" spans="2:147" s="14" customFormat="1">
      <c r="B529" s="14" t="str">
        <f t="shared" ca="1" si="9755"/>
        <v/>
      </c>
      <c r="C529" s="14">
        <f t="shared" ca="1" si="9756"/>
        <v>503</v>
      </c>
      <c r="D529" s="14">
        <f t="shared" si="9757"/>
        <v>527</v>
      </c>
      <c r="E529" s="14" t="str">
        <f t="shared" ca="1" si="9758"/>
        <v>D</v>
      </c>
      <c r="F529" s="14" t="str">
        <f t="shared" ca="1" si="9759"/>
        <v>q_143d</v>
      </c>
      <c r="G529" s="14" t="str">
        <f t="shared" ca="1" si="9760"/>
        <v>Lives near waste incinerators</v>
      </c>
      <c r="H529" s="14" t="b">
        <f t="shared" ca="1" si="9761"/>
        <v>1</v>
      </c>
      <c r="I529" s="14" t="str">
        <f ca="1">IF($H529,ADDRESS(3,(D529+1)*2-1,4,,"["&amp;wew!$G$7&amp;"]"&amp;_sheetname_labels)&amp;":"&amp;ADDRESS(2+ster!$B$20,(D529+1)*2-1,4),"")</f>
        <v>[DBTemplate.xlsm]labels!ANO3:ANO725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[DBTemplate.xlsm]labels!ANO3:ANO4</v>
      </c>
      <c r="L529" s="14" t="str">
        <f ca="1">IF($H529,IF($J529&gt;0,ADDRESS(3,(D529+1)*2,4,,"["&amp;wew!$G$7&amp;"]"&amp;_sheetname_labels)&amp;":"&amp;ADDRESS(2+J529,(D529+1)*2,4),""),"")</f>
        <v>[DBTemplate.xlsm]labels!ANP3:ANP4</v>
      </c>
      <c r="M529" s="14">
        <f t="shared" ca="1" si="9762"/>
        <v>0</v>
      </c>
      <c r="N529" s="14">
        <f t="shared" ca="1" si="9763"/>
        <v>2</v>
      </c>
      <c r="O529" s="14" t="str">
        <f t="shared" ca="1" si="9764"/>
        <v>q_143d</v>
      </c>
      <c r="P529" s="14" t="str">
        <f t="shared" ca="1" si="9765"/>
        <v>Lives near waste incinerators</v>
      </c>
      <c r="Q529" s="14" t="str">
        <f ca="1">IF($BP529,ADDRESS(3,D529+1,4,,"["&amp;wew!$G$7&amp;"]"&amp;_sheetname_dataframe)&amp;":"&amp;ADDRESS(2+ster!$C$14,D529+1,4),"")</f>
        <v>[DBTemplate.xlsm]data_frame!TH3:TH3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766"/>
        <v>0</v>
      </c>
      <c r="AA529" s="12">
        <f t="shared" ca="1" si="976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768"/>
        <v>1</v>
      </c>
      <c r="AE529" s="17" t="b">
        <f t="shared" ca="1" si="976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770"/>
        <v/>
      </c>
      <c r="AH529" s="17" t="b">
        <f t="shared" ca="1" si="977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772"/>
        <v/>
      </c>
      <c r="AK529" s="17" t="b">
        <f t="shared" ca="1" si="9773"/>
        <v>0</v>
      </c>
      <c r="AL529" s="17" t="b">
        <f t="shared" ca="1" si="9774"/>
        <v>0</v>
      </c>
      <c r="AM529" s="17" t="b">
        <f t="shared" ca="1" si="9775"/>
        <v>0</v>
      </c>
      <c r="AN529" s="17">
        <f t="shared" ca="1" si="9776"/>
        <v>0</v>
      </c>
      <c r="AO529" s="24" t="str">
        <f t="shared" ca="1" si="9777"/>
        <v/>
      </c>
      <c r="AP529" s="24" t="str">
        <f t="shared" ca="1" si="9778"/>
        <v/>
      </c>
      <c r="AQ529" s="17" t="b">
        <f t="shared" ca="1" si="9826"/>
        <v>0</v>
      </c>
      <c r="AR529" s="17" t="b">
        <f t="shared" ca="1" si="9779"/>
        <v>0</v>
      </c>
      <c r="AS529" s="17" t="b">
        <f t="shared" ca="1" si="9780"/>
        <v>0</v>
      </c>
      <c r="AT529" s="17" t="b">
        <f t="shared" ca="1" si="9781"/>
        <v>0</v>
      </c>
      <c r="AU529" s="17" t="b">
        <f t="shared" ca="1" si="9782"/>
        <v>1</v>
      </c>
      <c r="AV529" s="17" t="b">
        <f t="shared" ca="1" si="9783"/>
        <v>0</v>
      </c>
      <c r="AW529" s="17" t="b">
        <f t="shared" ca="1" si="9784"/>
        <v>1</v>
      </c>
      <c r="AX529" s="14" t="b">
        <f t="array" aca="1" ref="AX529" ca="1">IF(H529,N529&gt;0,"")</f>
        <v>1</v>
      </c>
      <c r="AY529" s="17" t="str">
        <f t="shared" ca="1" si="9785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786"/>
        <v>1</v>
      </c>
      <c r="BB529" s="17" t="b">
        <v>0</v>
      </c>
      <c r="BC529" s="17" t="b">
        <f t="shared" ca="1" si="9787"/>
        <v>1</v>
      </c>
      <c r="BD529" s="17" t="b">
        <f t="shared" ca="1" si="9788"/>
        <v>0</v>
      </c>
      <c r="BE529" s="17" t="str">
        <f t="shared" ca="1" si="9827"/>
        <v/>
      </c>
      <c r="BF529" s="17" t="b">
        <f t="shared" ca="1" si="9828"/>
        <v>0</v>
      </c>
      <c r="BG529" s="17" t="b">
        <f t="shared" ca="1" si="9789"/>
        <v>0</v>
      </c>
      <c r="BH529" s="17" t="b">
        <f t="shared" ca="1" si="9790"/>
        <v>1</v>
      </c>
      <c r="BI529" s="17">
        <f t="shared" ca="1" si="9791"/>
        <v>2</v>
      </c>
      <c r="BJ529" s="17" t="b">
        <f t="shared" ca="1" si="9792"/>
        <v>0</v>
      </c>
      <c r="BK529" s="17" t="str">
        <f t="shared" ca="1" si="9829"/>
        <v/>
      </c>
      <c r="BL529" s="17" t="str">
        <f t="shared" ca="1" si="9793"/>
        <v/>
      </c>
      <c r="BM529" s="17" t="str">
        <f t="shared" ca="1" si="9794"/>
        <v>F</v>
      </c>
      <c r="BN529" s="17" t="str">
        <f t="shared" ca="1" si="9795"/>
        <v>F</v>
      </c>
      <c r="BO529" s="17" t="str">
        <f t="shared" ca="1" si="9796"/>
        <v>N</v>
      </c>
      <c r="BP529" s="14" t="b">
        <f t="shared" ca="1" si="9797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798"/>
        <v/>
      </c>
      <c r="DE529" s="14" t="str">
        <f t="shared" ca="1" si="9799"/>
        <v/>
      </c>
      <c r="DF529" s="14" t="str">
        <f t="shared" ca="1" si="9800"/>
        <v/>
      </c>
      <c r="DG529" s="14" t="str">
        <f t="shared" ca="1" si="9801"/>
        <v/>
      </c>
      <c r="DH529" s="14" t="str">
        <f t="shared" ca="1" si="9802"/>
        <v/>
      </c>
      <c r="DI529" s="14" t="str">
        <f t="shared" ca="1" si="9803"/>
        <v/>
      </c>
      <c r="DJ529" s="14" t="str">
        <f t="shared" ca="1" si="9804"/>
        <v/>
      </c>
      <c r="DK529" s="14" t="str">
        <f t="shared" ca="1" si="9805"/>
        <v/>
      </c>
      <c r="DL529" s="14" t="str">
        <f t="shared" ca="1" si="9806"/>
        <v/>
      </c>
      <c r="DM529" s="14" t="str">
        <f t="shared" ca="1" si="9807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808"/>
        <v/>
      </c>
      <c r="DP529" s="14" t="str">
        <f t="shared" ca="1" si="9809"/>
        <v/>
      </c>
      <c r="DQ529" s="14" t="str">
        <f t="shared" ca="1" si="9810"/>
        <v/>
      </c>
      <c r="DR529" s="14" t="str">
        <f t="shared" ca="1" si="9811"/>
        <v/>
      </c>
      <c r="DS529" s="14" t="str">
        <f t="shared" ca="1" si="9812"/>
        <v/>
      </c>
      <c r="DZ529" s="14" t="b">
        <f t="shared" ca="1" si="9813"/>
        <v>0</v>
      </c>
      <c r="EA529" s="14" t="str">
        <f t="shared" ca="1" si="9814"/>
        <v>Lives near waste incinerators (q_143d)</v>
      </c>
      <c r="EB529" s="14" t="str">
        <f t="shared" ca="1" si="9815"/>
        <v xml:space="preserve">Values must be numeric. </v>
      </c>
      <c r="EC529" s="14" t="str">
        <f t="shared" ca="1" si="9816"/>
        <v xml:space="preserve">Lives near waste incinerators (q_143d): Values must be numeric. </v>
      </c>
      <c r="ED529" s="14" t="str">
        <f t="shared" ca="1" si="9817"/>
        <v/>
      </c>
      <c r="EE529" s="14" t="str">
        <f t="shared" ca="1" si="9818"/>
        <v>Values must be numeric</v>
      </c>
      <c r="EF529" s="14" t="str">
        <f t="shared" ca="1" si="9819"/>
        <v/>
      </c>
      <c r="EG529" s="14" t="str">
        <f t="shared" ca="1" si="9820"/>
        <v/>
      </c>
      <c r="EM529" s="14" t="b">
        <f t="shared" ca="1" si="9821"/>
        <v>1</v>
      </c>
      <c r="EN529" s="14">
        <f t="shared" ca="1" si="9822"/>
        <v>503</v>
      </c>
      <c r="EO529" s="14" t="str">
        <f t="shared" ca="1" si="9823"/>
        <v>q_143d</v>
      </c>
      <c r="EP529" s="14" t="str">
        <f t="shared" ca="1" si="9824"/>
        <v xml:space="preserve">Lives near waste incinerators (q_143d): Values must be numeric. </v>
      </c>
      <c r="EQ529" s="14" t="str">
        <f t="shared" ca="1" si="9825"/>
        <v/>
      </c>
    </row>
    <row r="530" spans="2:147" s="14" customFormat="1">
      <c r="B530" s="14" t="str">
        <f t="shared" ca="1" si="9755"/>
        <v/>
      </c>
      <c r="C530" s="14">
        <f t="shared" ca="1" si="9756"/>
        <v>504</v>
      </c>
      <c r="D530" s="14">
        <f t="shared" si="9757"/>
        <v>528</v>
      </c>
      <c r="E530" s="14" t="str">
        <f t="shared" ca="1" si="9758"/>
        <v>D</v>
      </c>
      <c r="F530" s="14" t="str">
        <f t="shared" ca="1" si="9759"/>
        <v>q_143e</v>
      </c>
      <c r="G530" s="14" t="str">
        <f t="shared" ca="1" si="9760"/>
        <v>Lives near source of EM fields</v>
      </c>
      <c r="H530" s="14" t="b">
        <f t="shared" ca="1" si="9761"/>
        <v>1</v>
      </c>
      <c r="I530" s="14" t="str">
        <f ca="1">IF($H530,ADDRESS(3,(D530+1)*2-1,4,,"["&amp;wew!$G$7&amp;"]"&amp;_sheetname_labels)&amp;":"&amp;ADDRESS(2+ster!$B$20,(D530+1)*2-1,4),"")</f>
        <v>[DBTemplate.xlsm]labels!ANQ3:ANQ725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[DBTemplate.xlsm]labels!ANQ3:ANQ4</v>
      </c>
      <c r="L530" s="14" t="str">
        <f ca="1">IF($H530,IF($J530&gt;0,ADDRESS(3,(D530+1)*2,4,,"["&amp;wew!$G$7&amp;"]"&amp;_sheetname_labels)&amp;":"&amp;ADDRESS(2+J530,(D530+1)*2,4),""),"")</f>
        <v>[DBTemplate.xlsm]labels!ANR3:ANR4</v>
      </c>
      <c r="M530" s="14">
        <f t="shared" ca="1" si="9762"/>
        <v>0</v>
      </c>
      <c r="N530" s="14">
        <f t="shared" ca="1" si="9763"/>
        <v>2</v>
      </c>
      <c r="O530" s="14" t="str">
        <f t="shared" ca="1" si="9764"/>
        <v>q_143e</v>
      </c>
      <c r="P530" s="14" t="str">
        <f t="shared" ca="1" si="9765"/>
        <v>Lives near source of EM fields</v>
      </c>
      <c r="Q530" s="14" t="str">
        <f ca="1">IF($BP530,ADDRESS(3,D530+1,4,,"["&amp;wew!$G$7&amp;"]"&amp;_sheetname_dataframe)&amp;":"&amp;ADDRESS(2+ster!$C$14,D530+1,4),"")</f>
        <v>[DBTemplate.xlsm]data_frame!TI3:TI3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766"/>
        <v>0</v>
      </c>
      <c r="AA530" s="12">
        <f t="shared" ca="1" si="976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768"/>
        <v>1</v>
      </c>
      <c r="AE530" s="17" t="b">
        <f t="shared" ca="1" si="976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770"/>
        <v/>
      </c>
      <c r="AH530" s="17" t="b">
        <f t="shared" ca="1" si="977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772"/>
        <v/>
      </c>
      <c r="AK530" s="17" t="b">
        <f t="shared" ca="1" si="9773"/>
        <v>0</v>
      </c>
      <c r="AL530" s="17" t="b">
        <f t="shared" ca="1" si="9774"/>
        <v>0</v>
      </c>
      <c r="AM530" s="17" t="b">
        <f t="shared" ca="1" si="9775"/>
        <v>0</v>
      </c>
      <c r="AN530" s="17">
        <f t="shared" ca="1" si="9776"/>
        <v>0</v>
      </c>
      <c r="AO530" s="24" t="str">
        <f t="shared" ca="1" si="9777"/>
        <v/>
      </c>
      <c r="AP530" s="24" t="str">
        <f t="shared" ca="1" si="9778"/>
        <v/>
      </c>
      <c r="AQ530" s="17" t="b">
        <f t="shared" ca="1" si="9826"/>
        <v>0</v>
      </c>
      <c r="AR530" s="17" t="b">
        <f t="shared" ca="1" si="9779"/>
        <v>0</v>
      </c>
      <c r="AS530" s="17" t="b">
        <f t="shared" ca="1" si="9780"/>
        <v>0</v>
      </c>
      <c r="AT530" s="17" t="b">
        <f t="shared" ca="1" si="9781"/>
        <v>0</v>
      </c>
      <c r="AU530" s="17" t="b">
        <f t="shared" ca="1" si="9782"/>
        <v>1</v>
      </c>
      <c r="AV530" s="17" t="b">
        <f t="shared" ca="1" si="9783"/>
        <v>0</v>
      </c>
      <c r="AW530" s="17" t="b">
        <f t="shared" ca="1" si="9784"/>
        <v>1</v>
      </c>
      <c r="AX530" s="14" t="b">
        <f t="array" aca="1" ref="AX530" ca="1">IF(H530,N530&gt;0,"")</f>
        <v>1</v>
      </c>
      <c r="AY530" s="17" t="str">
        <f t="shared" ca="1" si="9785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786"/>
        <v>1</v>
      </c>
      <c r="BB530" s="17" t="b">
        <v>0</v>
      </c>
      <c r="BC530" s="17" t="b">
        <f t="shared" ca="1" si="9787"/>
        <v>1</v>
      </c>
      <c r="BD530" s="17" t="b">
        <f t="shared" ca="1" si="9788"/>
        <v>0</v>
      </c>
      <c r="BE530" s="17" t="str">
        <f t="shared" ca="1" si="9827"/>
        <v/>
      </c>
      <c r="BF530" s="17" t="b">
        <f t="shared" ca="1" si="9828"/>
        <v>0</v>
      </c>
      <c r="BG530" s="17" t="b">
        <f t="shared" ca="1" si="9789"/>
        <v>0</v>
      </c>
      <c r="BH530" s="17" t="b">
        <f t="shared" ca="1" si="9790"/>
        <v>1</v>
      </c>
      <c r="BI530" s="17">
        <f t="shared" ca="1" si="9791"/>
        <v>2</v>
      </c>
      <c r="BJ530" s="17" t="b">
        <f t="shared" ca="1" si="9792"/>
        <v>0</v>
      </c>
      <c r="BK530" s="17" t="str">
        <f t="shared" ca="1" si="9829"/>
        <v/>
      </c>
      <c r="BL530" s="17" t="str">
        <f t="shared" ca="1" si="9793"/>
        <v/>
      </c>
      <c r="BM530" s="17" t="str">
        <f t="shared" ca="1" si="9794"/>
        <v>F</v>
      </c>
      <c r="BN530" s="17" t="str">
        <f t="shared" ca="1" si="9795"/>
        <v>F</v>
      </c>
      <c r="BO530" s="17" t="str">
        <f t="shared" ca="1" si="9796"/>
        <v>N</v>
      </c>
      <c r="BP530" s="14" t="b">
        <f t="shared" ca="1" si="9797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798"/>
        <v/>
      </c>
      <c r="DE530" s="14" t="str">
        <f t="shared" ca="1" si="9799"/>
        <v/>
      </c>
      <c r="DF530" s="14" t="str">
        <f t="shared" ca="1" si="9800"/>
        <v/>
      </c>
      <c r="DG530" s="14" t="str">
        <f t="shared" ca="1" si="9801"/>
        <v/>
      </c>
      <c r="DH530" s="14" t="str">
        <f t="shared" ca="1" si="9802"/>
        <v/>
      </c>
      <c r="DI530" s="14" t="str">
        <f t="shared" ca="1" si="9803"/>
        <v/>
      </c>
      <c r="DJ530" s="14" t="str">
        <f t="shared" ca="1" si="9804"/>
        <v/>
      </c>
      <c r="DK530" s="14" t="str">
        <f t="shared" ca="1" si="9805"/>
        <v/>
      </c>
      <c r="DL530" s="14" t="str">
        <f t="shared" ca="1" si="9806"/>
        <v/>
      </c>
      <c r="DM530" s="14" t="str">
        <f t="shared" ca="1" si="9807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808"/>
        <v/>
      </c>
      <c r="DP530" s="14" t="str">
        <f t="shared" ca="1" si="9809"/>
        <v/>
      </c>
      <c r="DQ530" s="14" t="str">
        <f t="shared" ca="1" si="9810"/>
        <v/>
      </c>
      <c r="DR530" s="14" t="str">
        <f t="shared" ca="1" si="9811"/>
        <v/>
      </c>
      <c r="DS530" s="14" t="str">
        <f t="shared" ca="1" si="9812"/>
        <v/>
      </c>
      <c r="DZ530" s="14" t="b">
        <f t="shared" ca="1" si="9813"/>
        <v>0</v>
      </c>
      <c r="EA530" s="14" t="str">
        <f t="shared" ca="1" si="9814"/>
        <v>Lives near source of EM fields (q_143e)</v>
      </c>
      <c r="EB530" s="14" t="str">
        <f t="shared" ca="1" si="9815"/>
        <v xml:space="preserve">Values must be numeric. </v>
      </c>
      <c r="EC530" s="14" t="str">
        <f t="shared" ca="1" si="9816"/>
        <v xml:space="preserve">Lives near source of EM fields (q_143e): Values must be numeric. </v>
      </c>
      <c r="ED530" s="14" t="str">
        <f t="shared" ca="1" si="9817"/>
        <v/>
      </c>
      <c r="EE530" s="14" t="str">
        <f t="shared" ca="1" si="9818"/>
        <v>Values must be numeric</v>
      </c>
      <c r="EF530" s="14" t="str">
        <f t="shared" ca="1" si="9819"/>
        <v/>
      </c>
      <c r="EG530" s="14" t="str">
        <f t="shared" ca="1" si="9820"/>
        <v/>
      </c>
      <c r="EM530" s="14" t="b">
        <f t="shared" ca="1" si="9821"/>
        <v>1</v>
      </c>
      <c r="EN530" s="14">
        <f t="shared" ca="1" si="9822"/>
        <v>504</v>
      </c>
      <c r="EO530" s="14" t="str">
        <f t="shared" ca="1" si="9823"/>
        <v>q_143e</v>
      </c>
      <c r="EP530" s="14" t="str">
        <f t="shared" ca="1" si="9824"/>
        <v xml:space="preserve">Lives near source of EM fields (q_143e): Values must be numeric. </v>
      </c>
      <c r="EQ530" s="14" t="str">
        <f t="shared" ca="1" si="9825"/>
        <v/>
      </c>
    </row>
    <row r="531" spans="2:147" s="14" customFormat="1">
      <c r="B531" s="14" t="str">
        <f t="shared" ca="1" si="9755"/>
        <v/>
      </c>
      <c r="C531" s="14">
        <f t="shared" ca="1" si="9756"/>
        <v>505</v>
      </c>
      <c r="D531" s="14">
        <f t="shared" si="9757"/>
        <v>529</v>
      </c>
      <c r="E531" s="14" t="str">
        <f t="shared" ca="1" si="9758"/>
        <v>N</v>
      </c>
      <c r="F531" s="14" t="str">
        <f t="shared" ca="1" si="9759"/>
        <v>q_144</v>
      </c>
      <c r="G531" s="14" t="str">
        <f t="shared" ca="1" si="9760"/>
        <v xml:space="preserve">Place of living </v>
      </c>
      <c r="H531" s="14" t="b">
        <f t="shared" ca="1" si="9761"/>
        <v>1</v>
      </c>
      <c r="I531" s="14" t="str">
        <f ca="1">IF($H531,ADDRESS(3,(D531+1)*2-1,4,,"["&amp;wew!$G$7&amp;"]"&amp;_sheetname_labels)&amp;":"&amp;ADDRESS(2+ster!$B$20,(D531+1)*2-1,4),"")</f>
        <v>[DBTemplate.xlsm]labels!ANS3:ANS725</v>
      </c>
      <c r="J531" s="14">
        <f t="array" aca="1" ref="J531" ca="1">IF(H531,MAX(0,MAX(IF(INDIRECT(I531)&lt;&gt;"",ROW(INDIRECT(I531)),""))-2),"")</f>
        <v>5</v>
      </c>
      <c r="K531" s="14" t="str">
        <f ca="1">IF($H531,IF($J531&gt;0,ADDRESS(3,(D531+1)*2-1,4,,"["&amp;wew!$G$7&amp;"]"&amp;_sheetname_labels)&amp;":"&amp;ADDRESS(2+J531,(D531+1)*2-1,4),""),"")</f>
        <v>[DBTemplate.xlsm]labels!ANS3:ANS7</v>
      </c>
      <c r="L531" s="14" t="str">
        <f ca="1">IF($H531,IF($J531&gt;0,ADDRESS(3,(D531+1)*2,4,,"["&amp;wew!$G$7&amp;"]"&amp;_sheetname_labels)&amp;":"&amp;ADDRESS(2+J531,(D531+1)*2,4),""),"")</f>
        <v>[DBTemplate.xlsm]labels!ANT3:ANT7</v>
      </c>
      <c r="M531" s="14">
        <f t="shared" ca="1" si="9762"/>
        <v>0</v>
      </c>
      <c r="N531" s="14">
        <f t="shared" ca="1" si="9763"/>
        <v>5</v>
      </c>
      <c r="O531" s="14" t="str">
        <f t="shared" ca="1" si="9764"/>
        <v>q_144</v>
      </c>
      <c r="P531" s="14" t="str">
        <f t="shared" ca="1" si="9765"/>
        <v xml:space="preserve">Place of living </v>
      </c>
      <c r="Q531" s="14" t="str">
        <f ca="1">IF($BP531,ADDRESS(3,D531+1,4,,"["&amp;wew!$G$7&amp;"]"&amp;_sheetname_dataframe)&amp;":"&amp;ADDRESS(2+ster!$C$14,D531+1,4),"")</f>
        <v>[DBTemplate.xlsm]data_frame!TJ3:TJ3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766"/>
        <v>0</v>
      </c>
      <c r="AA531" s="12">
        <f t="shared" ca="1" si="976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768"/>
        <v>1</v>
      </c>
      <c r="AE531" s="17" t="b">
        <f t="shared" ca="1" si="976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770"/>
        <v/>
      </c>
      <c r="AH531" s="17" t="b">
        <f t="shared" ca="1" si="977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772"/>
        <v/>
      </c>
      <c r="AK531" s="17" t="b">
        <f t="shared" ca="1" si="9773"/>
        <v>0</v>
      </c>
      <c r="AL531" s="17" t="b">
        <f t="shared" ca="1" si="9774"/>
        <v>0</v>
      </c>
      <c r="AM531" s="17" t="b">
        <f t="shared" ca="1" si="9775"/>
        <v>0</v>
      </c>
      <c r="AN531" s="17">
        <f t="shared" ca="1" si="9776"/>
        <v>0</v>
      </c>
      <c r="AO531" s="24" t="str">
        <f t="shared" ca="1" si="9777"/>
        <v/>
      </c>
      <c r="AP531" s="24" t="str">
        <f t="shared" ca="1" si="9778"/>
        <v/>
      </c>
      <c r="AQ531" s="17" t="b">
        <f t="shared" ca="1" si="9826"/>
        <v>0</v>
      </c>
      <c r="AR531" s="17" t="b">
        <f t="shared" ca="1" si="9779"/>
        <v>0</v>
      </c>
      <c r="AS531" s="17" t="b">
        <f t="shared" ca="1" si="9780"/>
        <v>0</v>
      </c>
      <c r="AT531" s="17" t="b">
        <f t="shared" ca="1" si="9781"/>
        <v>0</v>
      </c>
      <c r="AU531" s="17" t="b">
        <f t="shared" ca="1" si="9782"/>
        <v>1</v>
      </c>
      <c r="AV531" s="17" t="b">
        <f t="shared" ca="1" si="9783"/>
        <v>0</v>
      </c>
      <c r="AW531" s="17" t="b">
        <f t="shared" ca="1" si="9784"/>
        <v>1</v>
      </c>
      <c r="AX531" s="14" t="b">
        <f t="array" aca="1" ref="AX531" ca="1">IF(H531,N531&gt;0,"")</f>
        <v>1</v>
      </c>
      <c r="AY531" s="17" t="str">
        <f t="shared" ca="1" si="9785"/>
        <v>C3:C7</v>
      </c>
      <c r="AZ531" s="17" t="b">
        <f t="array" aca="1" ref="AZ531" ca="1">IF(AY531&lt;&gt;"",SUM(1*ISERROR(MATCH(INDIRECT(AY531),INDIRECT(K531),0)))=0,"")</f>
        <v>1</v>
      </c>
      <c r="BA531" s="17" t="b">
        <f t="shared" ca="1" si="9786"/>
        <v>1</v>
      </c>
      <c r="BB531" s="17" t="b">
        <v>0</v>
      </c>
      <c r="BC531" s="17" t="b">
        <f t="shared" ca="1" si="9787"/>
        <v>1</v>
      </c>
      <c r="BD531" s="17" t="b">
        <f t="shared" ca="1" si="9788"/>
        <v>0</v>
      </c>
      <c r="BE531" s="17" t="str">
        <f t="shared" ca="1" si="9827"/>
        <v/>
      </c>
      <c r="BF531" s="17" t="b">
        <f t="shared" ca="1" si="9828"/>
        <v>0</v>
      </c>
      <c r="BG531" s="17" t="b">
        <f t="shared" ca="1" si="9789"/>
        <v>0</v>
      </c>
      <c r="BH531" s="17" t="b">
        <f t="shared" ca="1" si="9790"/>
        <v>1</v>
      </c>
      <c r="BI531" s="17">
        <f t="shared" ca="1" si="9791"/>
        <v>2</v>
      </c>
      <c r="BJ531" s="17" t="b">
        <f t="shared" ca="1" si="9792"/>
        <v>0</v>
      </c>
      <c r="BK531" s="17" t="str">
        <f t="shared" ca="1" si="9829"/>
        <v/>
      </c>
      <c r="BL531" s="17" t="str">
        <f t="shared" ca="1" si="9793"/>
        <v/>
      </c>
      <c r="BM531" s="17" t="str">
        <f t="shared" ca="1" si="9794"/>
        <v>F</v>
      </c>
      <c r="BN531" s="17" t="str">
        <f t="shared" ca="1" si="9795"/>
        <v>F</v>
      </c>
      <c r="BO531" s="17" t="str">
        <f t="shared" ca="1" si="9796"/>
        <v>N</v>
      </c>
      <c r="BP531" s="14" t="b">
        <f t="shared" ca="1" si="9797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798"/>
        <v/>
      </c>
      <c r="DE531" s="14" t="str">
        <f t="shared" ca="1" si="9799"/>
        <v/>
      </c>
      <c r="DF531" s="14" t="str">
        <f t="shared" ca="1" si="9800"/>
        <v/>
      </c>
      <c r="DG531" s="14" t="str">
        <f t="shared" ca="1" si="9801"/>
        <v/>
      </c>
      <c r="DH531" s="14" t="str">
        <f t="shared" ca="1" si="9802"/>
        <v/>
      </c>
      <c r="DI531" s="14" t="str">
        <f t="shared" ca="1" si="9803"/>
        <v/>
      </c>
      <c r="DJ531" s="14" t="str">
        <f t="shared" ca="1" si="9804"/>
        <v/>
      </c>
      <c r="DK531" s="14" t="str">
        <f t="shared" ca="1" si="9805"/>
        <v/>
      </c>
      <c r="DL531" s="14" t="str">
        <f t="shared" ca="1" si="9806"/>
        <v/>
      </c>
      <c r="DM531" s="14" t="str">
        <f t="shared" ca="1" si="9807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808"/>
        <v/>
      </c>
      <c r="DP531" s="14" t="str">
        <f t="shared" ca="1" si="9809"/>
        <v/>
      </c>
      <c r="DQ531" s="14" t="str">
        <f t="shared" ca="1" si="9810"/>
        <v/>
      </c>
      <c r="DR531" s="14" t="str">
        <f t="shared" ca="1" si="9811"/>
        <v/>
      </c>
      <c r="DS531" s="14" t="str">
        <f t="shared" ca="1" si="9812"/>
        <v/>
      </c>
      <c r="DZ531" s="14" t="b">
        <f t="shared" ca="1" si="9813"/>
        <v>0</v>
      </c>
      <c r="EA531" s="14" t="str">
        <f t="shared" ca="1" si="9814"/>
        <v>Place of living  (q_144)</v>
      </c>
      <c r="EB531" s="14" t="str">
        <f t="shared" ca="1" si="9815"/>
        <v xml:space="preserve">Values must be numeric. </v>
      </c>
      <c r="EC531" s="14" t="str">
        <f t="shared" ca="1" si="9816"/>
        <v xml:space="preserve">Place of living  (q_144): Values must be numeric. </v>
      </c>
      <c r="ED531" s="14" t="str">
        <f t="shared" ca="1" si="9817"/>
        <v/>
      </c>
      <c r="EE531" s="14" t="str">
        <f t="shared" ca="1" si="9818"/>
        <v>Values must be numeric</v>
      </c>
      <c r="EF531" s="14" t="str">
        <f t="shared" ca="1" si="9819"/>
        <v/>
      </c>
      <c r="EG531" s="14" t="str">
        <f t="shared" ca="1" si="9820"/>
        <v/>
      </c>
      <c r="EM531" s="14" t="b">
        <f t="shared" ca="1" si="9821"/>
        <v>1</v>
      </c>
      <c r="EN531" s="14">
        <f t="shared" ca="1" si="9822"/>
        <v>505</v>
      </c>
      <c r="EO531" s="14" t="str">
        <f t="shared" ca="1" si="9823"/>
        <v>q_144</v>
      </c>
      <c r="EP531" s="14" t="str">
        <f t="shared" ca="1" si="9824"/>
        <v xml:space="preserve">Place of living  (q_144): Values must be numeric. </v>
      </c>
      <c r="EQ531" s="14" t="str">
        <f t="shared" ca="1" si="9825"/>
        <v/>
      </c>
    </row>
    <row r="532" spans="2:147" s="14" customFormat="1">
      <c r="B532" s="14" t="str">
        <f t="shared" ca="1" si="9755"/>
        <v/>
      </c>
      <c r="C532" s="14">
        <f t="shared" ca="1" si="9756"/>
        <v>506</v>
      </c>
      <c r="D532" s="14">
        <f t="shared" si="9757"/>
        <v>530</v>
      </c>
      <c r="E532" s="14" t="str">
        <f t="shared" ca="1" si="9758"/>
        <v>D</v>
      </c>
      <c r="F532" s="14" t="str">
        <f t="shared" ca="1" si="9759"/>
        <v>q_144a</v>
      </c>
      <c r="G532" s="14" t="str">
        <f t="shared" ca="1" si="9760"/>
        <v>Lives in Rural Area/Urban</v>
      </c>
      <c r="H532" s="14" t="b">
        <f t="shared" ca="1" si="9761"/>
        <v>1</v>
      </c>
      <c r="I532" s="14" t="str">
        <f ca="1">IF($H532,ADDRESS(3,(D532+1)*2-1,4,,"["&amp;wew!$G$7&amp;"]"&amp;_sheetname_labels)&amp;":"&amp;ADDRESS(2+ster!$B$20,(D532+1)*2-1,4),"")</f>
        <v>[DBTemplate.xlsm]labels!ANU3:ANU725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[DBTemplate.xlsm]labels!ANU3:ANU4</v>
      </c>
      <c r="L532" s="14" t="str">
        <f ca="1">IF($H532,IF($J532&gt;0,ADDRESS(3,(D532+1)*2,4,,"["&amp;wew!$G$7&amp;"]"&amp;_sheetname_labels)&amp;":"&amp;ADDRESS(2+J532,(D532+1)*2,4),""),"")</f>
        <v>[DBTemplate.xlsm]labels!ANV3:ANV4</v>
      </c>
      <c r="M532" s="14">
        <f t="shared" ca="1" si="9762"/>
        <v>0</v>
      </c>
      <c r="N532" s="14">
        <f t="shared" ca="1" si="9763"/>
        <v>2</v>
      </c>
      <c r="O532" s="14" t="str">
        <f t="shared" ca="1" si="9764"/>
        <v>q_144a</v>
      </c>
      <c r="P532" s="14" t="str">
        <f t="shared" ca="1" si="9765"/>
        <v>Lives in Rural Area/Urban</v>
      </c>
      <c r="Q532" s="14" t="str">
        <f ca="1">IF($BP532,ADDRESS(3,D532+1,4,,"["&amp;wew!$G$7&amp;"]"&amp;_sheetname_dataframe)&amp;":"&amp;ADDRESS(2+ster!$C$14,D532+1,4),"")</f>
        <v>[DBTemplate.xlsm]data_frame!TK3:TK3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1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1</v>
      </c>
      <c r="Z532" s="14">
        <f t="shared" ca="1" si="9766"/>
        <v>0</v>
      </c>
      <c r="AA532" s="12">
        <f t="shared" ca="1" si="976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768"/>
        <v>1</v>
      </c>
      <c r="AE532" s="17" t="b">
        <f t="shared" ca="1" si="976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770"/>
        <v/>
      </c>
      <c r="AH532" s="17" t="b">
        <f t="shared" ca="1" si="977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772"/>
        <v/>
      </c>
      <c r="AK532" s="17" t="b">
        <f t="shared" ca="1" si="9773"/>
        <v>0</v>
      </c>
      <c r="AL532" s="17" t="b">
        <f t="shared" ca="1" si="9774"/>
        <v>0</v>
      </c>
      <c r="AM532" s="17" t="b">
        <f t="shared" ca="1" si="9775"/>
        <v>0</v>
      </c>
      <c r="AN532" s="17">
        <f t="shared" ca="1" si="9776"/>
        <v>0</v>
      </c>
      <c r="AO532" s="24" t="str">
        <f t="shared" ca="1" si="9777"/>
        <v/>
      </c>
      <c r="AP532" s="24" t="str">
        <f t="shared" ca="1" si="9778"/>
        <v/>
      </c>
      <c r="AQ532" s="17" t="b">
        <f t="shared" ca="1" si="9826"/>
        <v>0</v>
      </c>
      <c r="AR532" s="17" t="b">
        <f t="shared" ca="1" si="9779"/>
        <v>0</v>
      </c>
      <c r="AS532" s="17" t="b">
        <f t="shared" ca="1" si="9780"/>
        <v>0</v>
      </c>
      <c r="AT532" s="17" t="b">
        <f t="shared" ca="1" si="9781"/>
        <v>0</v>
      </c>
      <c r="AU532" s="17" t="b">
        <f t="shared" ca="1" si="9782"/>
        <v>1</v>
      </c>
      <c r="AV532" s="17" t="b">
        <f t="shared" ca="1" si="9783"/>
        <v>0</v>
      </c>
      <c r="AW532" s="17" t="b">
        <f t="shared" ca="1" si="9784"/>
        <v>1</v>
      </c>
      <c r="AX532" s="14" t="b">
        <f t="array" aca="1" ref="AX532" ca="1">IF(H532,N532&gt;0,"")</f>
        <v>1</v>
      </c>
      <c r="AY532" s="17" t="str">
        <f t="shared" ca="1" si="9785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786"/>
        <v>1</v>
      </c>
      <c r="BB532" s="17" t="b">
        <v>0</v>
      </c>
      <c r="BC532" s="17" t="b">
        <f t="shared" ca="1" si="9787"/>
        <v>1</v>
      </c>
      <c r="BD532" s="17" t="b">
        <f t="shared" ca="1" si="9788"/>
        <v>0</v>
      </c>
      <c r="BE532" s="17" t="str">
        <f t="shared" ca="1" si="9827"/>
        <v/>
      </c>
      <c r="BF532" s="17" t="b">
        <f t="shared" ca="1" si="9828"/>
        <v>0</v>
      </c>
      <c r="BG532" s="17" t="b">
        <f t="shared" ca="1" si="9789"/>
        <v>0</v>
      </c>
      <c r="BH532" s="17" t="b">
        <f t="shared" ca="1" si="9790"/>
        <v>1</v>
      </c>
      <c r="BI532" s="17">
        <f t="shared" ca="1" si="9791"/>
        <v>2</v>
      </c>
      <c r="BJ532" s="17" t="b">
        <f t="shared" ca="1" si="9792"/>
        <v>0</v>
      </c>
      <c r="BK532" s="17" t="str">
        <f t="shared" ca="1" si="9829"/>
        <v/>
      </c>
      <c r="BL532" s="17" t="str">
        <f t="shared" ca="1" si="9793"/>
        <v/>
      </c>
      <c r="BM532" s="17" t="str">
        <f t="shared" ca="1" si="9794"/>
        <v>F</v>
      </c>
      <c r="BN532" s="17" t="str">
        <f t="shared" ca="1" si="9795"/>
        <v>F</v>
      </c>
      <c r="BO532" s="17" t="str">
        <f t="shared" ca="1" si="9796"/>
        <v>N</v>
      </c>
      <c r="BP532" s="14" t="b">
        <f t="shared" ca="1" si="9797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798"/>
        <v/>
      </c>
      <c r="DE532" s="14" t="str">
        <f t="shared" ca="1" si="9799"/>
        <v/>
      </c>
      <c r="DF532" s="14" t="str">
        <f t="shared" ca="1" si="9800"/>
        <v/>
      </c>
      <c r="DG532" s="14" t="str">
        <f t="shared" ca="1" si="9801"/>
        <v/>
      </c>
      <c r="DH532" s="14" t="str">
        <f t="shared" ca="1" si="9802"/>
        <v/>
      </c>
      <c r="DI532" s="14" t="str">
        <f t="shared" ca="1" si="9803"/>
        <v/>
      </c>
      <c r="DJ532" s="14" t="str">
        <f t="shared" ca="1" si="9804"/>
        <v/>
      </c>
      <c r="DK532" s="14" t="str">
        <f t="shared" ca="1" si="9805"/>
        <v/>
      </c>
      <c r="DL532" s="14" t="str">
        <f t="shared" ca="1" si="9806"/>
        <v/>
      </c>
      <c r="DM532" s="14" t="str">
        <f t="shared" ca="1" si="9807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808"/>
        <v/>
      </c>
      <c r="DP532" s="14" t="str">
        <f t="shared" ca="1" si="9809"/>
        <v/>
      </c>
      <c r="DQ532" s="14" t="str">
        <f t="shared" ca="1" si="9810"/>
        <v/>
      </c>
      <c r="DR532" s="14" t="str">
        <f t="shared" ca="1" si="9811"/>
        <v/>
      </c>
      <c r="DS532" s="14" t="str">
        <f t="shared" ca="1" si="9812"/>
        <v/>
      </c>
      <c r="DZ532" s="14" t="b">
        <f t="shared" ca="1" si="9813"/>
        <v>0</v>
      </c>
      <c r="EA532" s="14" t="str">
        <f t="shared" ca="1" si="9814"/>
        <v>Lives in Rural Area/Urban (q_144a)</v>
      </c>
      <c r="EB532" s="14" t="str">
        <f t="shared" ca="1" si="9815"/>
        <v xml:space="preserve">Values must be numeric. </v>
      </c>
      <c r="EC532" s="14" t="str">
        <f t="shared" ca="1" si="9816"/>
        <v xml:space="preserve">Lives in Rural Area/Urban (q_144a): Values must be numeric. </v>
      </c>
      <c r="ED532" s="14" t="str">
        <f t="shared" ca="1" si="9817"/>
        <v/>
      </c>
      <c r="EE532" s="14" t="str">
        <f t="shared" ca="1" si="9818"/>
        <v>Values must be numeric</v>
      </c>
      <c r="EF532" s="14" t="str">
        <f t="shared" ca="1" si="9819"/>
        <v/>
      </c>
      <c r="EG532" s="14" t="str">
        <f t="shared" ca="1" si="9820"/>
        <v/>
      </c>
      <c r="EM532" s="14" t="b">
        <f t="shared" ca="1" si="9821"/>
        <v>1</v>
      </c>
      <c r="EN532" s="14">
        <f t="shared" ca="1" si="9822"/>
        <v>506</v>
      </c>
      <c r="EO532" s="14" t="str">
        <f t="shared" ca="1" si="9823"/>
        <v>q_144a</v>
      </c>
      <c r="EP532" s="14" t="str">
        <f t="shared" ca="1" si="9824"/>
        <v xml:space="preserve">Lives in Rural Area/Urban (q_144a): Values must be numeric. </v>
      </c>
      <c r="EQ532" s="14" t="str">
        <f t="shared" ca="1" si="9825"/>
        <v/>
      </c>
    </row>
    <row r="533" spans="2:147" s="14" customFormat="1">
      <c r="B533" s="14" t="str">
        <f t="shared" ca="1" si="9755"/>
        <v/>
      </c>
      <c r="C533" s="14">
        <f t="shared" ca="1" si="9756"/>
        <v>507</v>
      </c>
      <c r="D533" s="14">
        <f t="shared" si="9757"/>
        <v>531</v>
      </c>
      <c r="E533" s="14" t="str">
        <f t="shared" ca="1" si="9758"/>
        <v>D</v>
      </c>
      <c r="F533" s="14" t="str">
        <f t="shared" ca="1" si="9759"/>
        <v>q_144b</v>
      </c>
      <c r="G533" s="14" t="str">
        <f t="shared" ca="1" si="9760"/>
        <v>Lives near sewege plant</v>
      </c>
      <c r="H533" s="14" t="b">
        <f t="shared" ca="1" si="9761"/>
        <v>1</v>
      </c>
      <c r="I533" s="14" t="str">
        <f ca="1">IF($H533,ADDRESS(3,(D533+1)*2-1,4,,"["&amp;wew!$G$7&amp;"]"&amp;_sheetname_labels)&amp;":"&amp;ADDRESS(2+ster!$B$20,(D533+1)*2-1,4),"")</f>
        <v>[DBTemplate.xlsm]labels!ANW3:ANW725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[DBTemplate.xlsm]labels!ANW3:ANW4</v>
      </c>
      <c r="L533" s="14" t="str">
        <f ca="1">IF($H533,IF($J533&gt;0,ADDRESS(3,(D533+1)*2,4,,"["&amp;wew!$G$7&amp;"]"&amp;_sheetname_labels)&amp;":"&amp;ADDRESS(2+J533,(D533+1)*2,4),""),"")</f>
        <v>[DBTemplate.xlsm]labels!ANX3:ANX4</v>
      </c>
      <c r="M533" s="14">
        <f t="shared" ca="1" si="9762"/>
        <v>0</v>
      </c>
      <c r="N533" s="14">
        <f t="shared" ca="1" si="9763"/>
        <v>2</v>
      </c>
      <c r="O533" s="14" t="str">
        <f t="shared" ca="1" si="9764"/>
        <v>q_144b</v>
      </c>
      <c r="P533" s="14" t="str">
        <f t="shared" ca="1" si="9765"/>
        <v>Lives near sewege plant</v>
      </c>
      <c r="Q533" s="14" t="str">
        <f ca="1">IF($BP533,ADDRESS(3,D533+1,4,,"["&amp;wew!$G$7&amp;"]"&amp;_sheetname_dataframe)&amp;":"&amp;ADDRESS(2+ster!$C$14,D533+1,4),"")</f>
        <v>[DBTemplate.xlsm]data_frame!TL3:TL3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766"/>
        <v>0</v>
      </c>
      <c r="AA533" s="12">
        <f t="shared" ca="1" si="976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768"/>
        <v>1</v>
      </c>
      <c r="AE533" s="17" t="b">
        <f t="shared" ca="1" si="976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770"/>
        <v/>
      </c>
      <c r="AH533" s="17" t="b">
        <f t="shared" ca="1" si="977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772"/>
        <v/>
      </c>
      <c r="AK533" s="17" t="b">
        <f t="shared" ca="1" si="9773"/>
        <v>0</v>
      </c>
      <c r="AL533" s="17" t="b">
        <f t="shared" ca="1" si="9774"/>
        <v>0</v>
      </c>
      <c r="AM533" s="17" t="b">
        <f t="shared" ca="1" si="9775"/>
        <v>0</v>
      </c>
      <c r="AN533" s="17">
        <f t="shared" ca="1" si="9776"/>
        <v>0</v>
      </c>
      <c r="AO533" s="24" t="str">
        <f t="shared" ca="1" si="9777"/>
        <v/>
      </c>
      <c r="AP533" s="24" t="str">
        <f t="shared" ca="1" si="9778"/>
        <v/>
      </c>
      <c r="AQ533" s="17" t="b">
        <f t="shared" ca="1" si="9826"/>
        <v>0</v>
      </c>
      <c r="AR533" s="17" t="b">
        <f t="shared" ca="1" si="9779"/>
        <v>0</v>
      </c>
      <c r="AS533" s="17" t="b">
        <f t="shared" ca="1" si="9780"/>
        <v>0</v>
      </c>
      <c r="AT533" s="17" t="b">
        <f t="shared" ca="1" si="9781"/>
        <v>0</v>
      </c>
      <c r="AU533" s="17" t="b">
        <f t="shared" ca="1" si="9782"/>
        <v>1</v>
      </c>
      <c r="AV533" s="17" t="b">
        <f t="shared" ca="1" si="9783"/>
        <v>0</v>
      </c>
      <c r="AW533" s="17" t="b">
        <f t="shared" ca="1" si="9784"/>
        <v>1</v>
      </c>
      <c r="AX533" s="14" t="b">
        <f t="array" aca="1" ref="AX533" ca="1">IF(H533,N533&gt;0,"")</f>
        <v>1</v>
      </c>
      <c r="AY533" s="17" t="str">
        <f t="shared" ca="1" si="9785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786"/>
        <v>1</v>
      </c>
      <c r="BB533" s="17" t="b">
        <v>0</v>
      </c>
      <c r="BC533" s="17" t="b">
        <f t="shared" ca="1" si="9787"/>
        <v>1</v>
      </c>
      <c r="BD533" s="17" t="b">
        <f t="shared" ca="1" si="9788"/>
        <v>0</v>
      </c>
      <c r="BE533" s="17" t="str">
        <f t="shared" ca="1" si="9827"/>
        <v/>
      </c>
      <c r="BF533" s="17" t="b">
        <f t="shared" ca="1" si="9828"/>
        <v>0</v>
      </c>
      <c r="BG533" s="17" t="b">
        <f t="shared" ca="1" si="9789"/>
        <v>0</v>
      </c>
      <c r="BH533" s="17" t="b">
        <f t="shared" ca="1" si="9790"/>
        <v>1</v>
      </c>
      <c r="BI533" s="17">
        <f t="shared" ca="1" si="9791"/>
        <v>2</v>
      </c>
      <c r="BJ533" s="17" t="b">
        <f t="shared" ca="1" si="9792"/>
        <v>0</v>
      </c>
      <c r="BK533" s="17" t="str">
        <f t="shared" ca="1" si="9829"/>
        <v/>
      </c>
      <c r="BL533" s="17" t="str">
        <f t="shared" ca="1" si="9793"/>
        <v/>
      </c>
      <c r="BM533" s="17" t="str">
        <f t="shared" ca="1" si="9794"/>
        <v>F</v>
      </c>
      <c r="BN533" s="17" t="str">
        <f t="shared" ca="1" si="9795"/>
        <v>F</v>
      </c>
      <c r="BO533" s="17" t="str">
        <f t="shared" ca="1" si="9796"/>
        <v>N</v>
      </c>
      <c r="BP533" s="14" t="b">
        <f t="shared" ca="1" si="9797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798"/>
        <v/>
      </c>
      <c r="DE533" s="14" t="str">
        <f t="shared" ca="1" si="9799"/>
        <v/>
      </c>
      <c r="DF533" s="14" t="str">
        <f t="shared" ca="1" si="9800"/>
        <v/>
      </c>
      <c r="DG533" s="14" t="str">
        <f t="shared" ca="1" si="9801"/>
        <v/>
      </c>
      <c r="DH533" s="14" t="str">
        <f t="shared" ca="1" si="9802"/>
        <v/>
      </c>
      <c r="DI533" s="14" t="str">
        <f t="shared" ca="1" si="9803"/>
        <v/>
      </c>
      <c r="DJ533" s="14" t="str">
        <f t="shared" ca="1" si="9804"/>
        <v/>
      </c>
      <c r="DK533" s="14" t="str">
        <f t="shared" ca="1" si="9805"/>
        <v/>
      </c>
      <c r="DL533" s="14" t="str">
        <f t="shared" ca="1" si="9806"/>
        <v/>
      </c>
      <c r="DM533" s="14" t="str">
        <f t="shared" ca="1" si="9807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808"/>
        <v/>
      </c>
      <c r="DP533" s="14" t="str">
        <f t="shared" ca="1" si="9809"/>
        <v/>
      </c>
      <c r="DQ533" s="14" t="str">
        <f t="shared" ca="1" si="9810"/>
        <v/>
      </c>
      <c r="DR533" s="14" t="str">
        <f t="shared" ca="1" si="9811"/>
        <v/>
      </c>
      <c r="DS533" s="14" t="str">
        <f t="shared" ca="1" si="9812"/>
        <v/>
      </c>
      <c r="DZ533" s="14" t="b">
        <f t="shared" ca="1" si="9813"/>
        <v>0</v>
      </c>
      <c r="EA533" s="14" t="str">
        <f t="shared" ca="1" si="9814"/>
        <v>Lives near sewege plant (q_144b)</v>
      </c>
      <c r="EB533" s="14" t="str">
        <f t="shared" ca="1" si="9815"/>
        <v xml:space="preserve">Values must be numeric. </v>
      </c>
      <c r="EC533" s="14" t="str">
        <f t="shared" ca="1" si="9816"/>
        <v xml:space="preserve">Lives near sewege plant (q_144b): Values must be numeric. </v>
      </c>
      <c r="ED533" s="14" t="str">
        <f t="shared" ca="1" si="9817"/>
        <v/>
      </c>
      <c r="EE533" s="14" t="str">
        <f t="shared" ca="1" si="9818"/>
        <v>Values must be numeric</v>
      </c>
      <c r="EF533" s="14" t="str">
        <f t="shared" ca="1" si="9819"/>
        <v/>
      </c>
      <c r="EG533" s="14" t="str">
        <f t="shared" ca="1" si="9820"/>
        <v/>
      </c>
      <c r="EM533" s="14" t="b">
        <f t="shared" ca="1" si="9821"/>
        <v>1</v>
      </c>
      <c r="EN533" s="14">
        <f t="shared" ca="1" si="9822"/>
        <v>507</v>
      </c>
      <c r="EO533" s="14" t="str">
        <f t="shared" ca="1" si="9823"/>
        <v>q_144b</v>
      </c>
      <c r="EP533" s="14" t="str">
        <f t="shared" ca="1" si="9824"/>
        <v xml:space="preserve">Lives near sewege plant (q_144b): Values must be numeric. </v>
      </c>
      <c r="EQ533" s="14" t="str">
        <f t="shared" ca="1" si="9825"/>
        <v/>
      </c>
    </row>
    <row r="534" spans="2:147" s="14" customFormat="1">
      <c r="B534" s="14" t="str">
        <f t="shared" ca="1" si="9755"/>
        <v/>
      </c>
      <c r="C534" s="14">
        <f t="shared" ca="1" si="9756"/>
        <v>508</v>
      </c>
      <c r="D534" s="14">
        <f t="shared" si="9757"/>
        <v>532</v>
      </c>
      <c r="E534" s="14" t="str">
        <f t="shared" ca="1" si="9758"/>
        <v>D</v>
      </c>
      <c r="F534" s="14" t="str">
        <f t="shared" ca="1" si="9759"/>
        <v>q_144c</v>
      </c>
      <c r="G534" s="14" t="str">
        <f t="shared" ca="1" si="9760"/>
        <v>Lives near landfills</v>
      </c>
      <c r="H534" s="14" t="b">
        <f t="shared" ca="1" si="9761"/>
        <v>1</v>
      </c>
      <c r="I534" s="14" t="str">
        <f ca="1">IF($H534,ADDRESS(3,(D534+1)*2-1,4,,"["&amp;wew!$G$7&amp;"]"&amp;_sheetname_labels)&amp;":"&amp;ADDRESS(2+ster!$B$20,(D534+1)*2-1,4),"")</f>
        <v>[DBTemplate.xlsm]labels!ANY3:ANY725</v>
      </c>
      <c r="J534" s="14">
        <f t="array" aca="1" ref="J534" ca="1">IF(H534,MAX(0,MAX(IF(INDIRECT(I534)&lt;&gt;"",ROW(INDIRECT(I534)),""))-2),"")</f>
        <v>2</v>
      </c>
      <c r="K534" s="14" t="str">
        <f ca="1">IF($H534,IF($J534&gt;0,ADDRESS(3,(D534+1)*2-1,4,,"["&amp;wew!$G$7&amp;"]"&amp;_sheetname_labels)&amp;":"&amp;ADDRESS(2+J534,(D534+1)*2-1,4),""),"")</f>
        <v>[DBTemplate.xlsm]labels!ANY3:ANY4</v>
      </c>
      <c r="L534" s="14" t="str">
        <f ca="1">IF($H534,IF($J534&gt;0,ADDRESS(3,(D534+1)*2,4,,"["&amp;wew!$G$7&amp;"]"&amp;_sheetname_labels)&amp;":"&amp;ADDRESS(2+J534,(D534+1)*2,4),""),"")</f>
        <v>[DBTemplate.xlsm]labels!ANZ3:ANZ4</v>
      </c>
      <c r="M534" s="14">
        <f t="shared" ca="1" si="9762"/>
        <v>0</v>
      </c>
      <c r="N534" s="14">
        <f t="shared" ca="1" si="9763"/>
        <v>2</v>
      </c>
      <c r="O534" s="14" t="str">
        <f t="shared" ca="1" si="9764"/>
        <v>q_144c</v>
      </c>
      <c r="P534" s="14" t="str">
        <f t="shared" ca="1" si="9765"/>
        <v>Lives near landfills</v>
      </c>
      <c r="Q534" s="14" t="str">
        <f ca="1">IF($BP534,ADDRESS(3,D534+1,4,,"["&amp;wew!$G$7&amp;"]"&amp;_sheetname_dataframe)&amp;":"&amp;ADDRESS(2+ster!$C$14,D534+1,4),"")</f>
        <v>[DBTemplate.xlsm]data_frame!TM3:TM3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1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0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1</v>
      </c>
      <c r="X534" s="14">
        <f t="array" aca="1" ref="X534" ca="1">IF(AND(H534,W534&gt;0),IF(wew!$B$3,MIN(IF((INDIRECT(ster!$D$14)&lt;&gt;"")*IFERROR(INDIRECT($Q534)&lt;&gt;"",FALSE),IFERROR(INDIRECT($Q534),"X"),"X")),"&lt;włącz podświetlanie wartości&gt;"),"—")</f>
        <v>2</v>
      </c>
      <c r="Y534" s="14">
        <f t="array" aca="1" ref="Y534" ca="1">IF(AND(H534,W534&gt;0),IF(wew!$B$3,MAX(IF((INDIRECT(ster!$D$14)&lt;&gt;"")*IFERROR(INDIRECT($Q534)&lt;&gt;"",FALSE),IFERROR(INDIRECT($Q534),"X"),"X")),"&lt;włącz podświetlanie wartości&gt;"),"—")</f>
        <v>2</v>
      </c>
      <c r="Z534" s="14">
        <f t="shared" ca="1" si="9766"/>
        <v>0</v>
      </c>
      <c r="AA534" s="12">
        <f t="shared" ca="1" si="9767"/>
        <v>1</v>
      </c>
      <c r="AB534" s="17">
        <f t="array" aca="1" ref="AB534" ca="1">IF(H534,IF(W534&gt;0,SUM((INDIRECT(ster!$D$14)&lt;&gt;"")*IFERROR((INDIRECT(Q534)&lt;&gt;"")*(INDIRECT(Q534)=INT(INDIRECT(Q534))),0)),0),"")</f>
        <v>1</v>
      </c>
      <c r="AC534" s="17">
        <f t="array" aca="1" ref="AC534" ca="1">IF(H534,W534-AB534,"")</f>
        <v>0</v>
      </c>
      <c r="AD534" s="17">
        <f t="shared" ca="1" si="9768"/>
        <v>1</v>
      </c>
      <c r="AE534" s="17" t="b">
        <f t="shared" ca="1" si="976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770"/>
        <v/>
      </c>
      <c r="AH534" s="17" t="b">
        <f t="shared" ca="1" si="977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772"/>
        <v/>
      </c>
      <c r="AK534" s="17" t="b">
        <f t="shared" ca="1" si="9773"/>
        <v>0</v>
      </c>
      <c r="AL534" s="17" t="b">
        <f t="shared" ca="1" si="9774"/>
        <v>0</v>
      </c>
      <c r="AM534" s="17" t="b">
        <f t="shared" ca="1" si="9775"/>
        <v>0</v>
      </c>
      <c r="AN534" s="17">
        <f t="shared" ca="1" si="9776"/>
        <v>0</v>
      </c>
      <c r="AO534" s="24" t="str">
        <f t="shared" ca="1" si="9777"/>
        <v/>
      </c>
      <c r="AP534" s="24" t="str">
        <f t="shared" ca="1" si="9778"/>
        <v/>
      </c>
      <c r="AQ534" s="17" t="b">
        <f t="shared" ca="1" si="9826"/>
        <v>0</v>
      </c>
      <c r="AR534" s="17" t="b">
        <f t="shared" ca="1" si="9779"/>
        <v>0</v>
      </c>
      <c r="AS534" s="17" t="b">
        <f t="shared" ca="1" si="9780"/>
        <v>0</v>
      </c>
      <c r="AT534" s="17" t="b">
        <f t="shared" ca="1" si="9781"/>
        <v>0</v>
      </c>
      <c r="AU534" s="17" t="b">
        <f t="shared" ca="1" si="9782"/>
        <v>1</v>
      </c>
      <c r="AV534" s="17" t="b">
        <f t="shared" ca="1" si="9783"/>
        <v>0</v>
      </c>
      <c r="AW534" s="17" t="b">
        <f t="shared" ca="1" si="9784"/>
        <v>1</v>
      </c>
      <c r="AX534" s="14" t="b">
        <f t="array" aca="1" ref="AX534" ca="1">IF(H534,N534&gt;0,"")</f>
        <v>1</v>
      </c>
      <c r="AY534" s="17" t="str">
        <f t="shared" ca="1" si="9785"/>
        <v>C3:C4</v>
      </c>
      <c r="AZ534" s="17" t="b">
        <f t="array" aca="1" ref="AZ534" ca="1">IF(AY534&lt;&gt;"",SUM(1*ISERROR(MATCH(INDIRECT(AY534),INDIRECT(K534),0)))=0,"")</f>
        <v>1</v>
      </c>
      <c r="BA534" s="17" t="b">
        <f t="shared" ca="1" si="9786"/>
        <v>1</v>
      </c>
      <c r="BB534" s="17" t="b">
        <v>0</v>
      </c>
      <c r="BC534" s="17" t="b">
        <f t="shared" ca="1" si="9787"/>
        <v>1</v>
      </c>
      <c r="BD534" s="17" t="b">
        <f t="shared" ca="1" si="9788"/>
        <v>0</v>
      </c>
      <c r="BE534" s="17" t="str">
        <f t="shared" ca="1" si="9827"/>
        <v/>
      </c>
      <c r="BF534" s="17" t="b">
        <f t="shared" ca="1" si="9828"/>
        <v>0</v>
      </c>
      <c r="BG534" s="17" t="b">
        <f t="shared" ca="1" si="9789"/>
        <v>0</v>
      </c>
      <c r="BH534" s="17" t="b">
        <f t="shared" ca="1" si="9790"/>
        <v>1</v>
      </c>
      <c r="BI534" s="17">
        <f t="shared" ca="1" si="9791"/>
        <v>2</v>
      </c>
      <c r="BJ534" s="17" t="b">
        <f t="shared" ca="1" si="9792"/>
        <v>0</v>
      </c>
      <c r="BK534" s="17" t="str">
        <f t="shared" ca="1" si="9829"/>
        <v/>
      </c>
      <c r="BL534" s="17" t="str">
        <f t="shared" ca="1" si="9793"/>
        <v/>
      </c>
      <c r="BM534" s="17" t="str">
        <f t="shared" ca="1" si="9794"/>
        <v>F</v>
      </c>
      <c r="BN534" s="17" t="str">
        <f t="shared" ca="1" si="9795"/>
        <v>F</v>
      </c>
      <c r="BO534" s="17" t="str">
        <f t="shared" ca="1" si="9796"/>
        <v>N</v>
      </c>
      <c r="BP534" s="14" t="b">
        <f t="shared" ca="1" si="9797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798"/>
        <v/>
      </c>
      <c r="DE534" s="14" t="str">
        <f t="shared" ca="1" si="9799"/>
        <v/>
      </c>
      <c r="DF534" s="14" t="str">
        <f t="shared" ca="1" si="9800"/>
        <v/>
      </c>
      <c r="DG534" s="14" t="str">
        <f t="shared" ca="1" si="9801"/>
        <v/>
      </c>
      <c r="DH534" s="14" t="str">
        <f t="shared" ca="1" si="9802"/>
        <v/>
      </c>
      <c r="DI534" s="14" t="str">
        <f t="shared" ca="1" si="9803"/>
        <v/>
      </c>
      <c r="DJ534" s="14" t="str">
        <f t="shared" ca="1" si="9804"/>
        <v/>
      </c>
      <c r="DK534" s="14" t="str">
        <f t="shared" ca="1" si="9805"/>
        <v/>
      </c>
      <c r="DL534" s="14" t="str">
        <f t="shared" ca="1" si="9806"/>
        <v/>
      </c>
      <c r="DM534" s="14" t="str">
        <f t="shared" ca="1" si="9807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808"/>
        <v/>
      </c>
      <c r="DP534" s="14" t="str">
        <f t="shared" ca="1" si="9809"/>
        <v/>
      </c>
      <c r="DQ534" s="14" t="str">
        <f t="shared" ca="1" si="9810"/>
        <v/>
      </c>
      <c r="DR534" s="14" t="str">
        <f t="shared" ca="1" si="9811"/>
        <v/>
      </c>
      <c r="DS534" s="14" t="str">
        <f t="shared" ca="1" si="9812"/>
        <v/>
      </c>
      <c r="DZ534" s="14" t="b">
        <f t="shared" ca="1" si="9813"/>
        <v>0</v>
      </c>
      <c r="EA534" s="14" t="str">
        <f t="shared" ca="1" si="9814"/>
        <v>Lives near landfills (q_144c)</v>
      </c>
      <c r="EB534" s="14" t="str">
        <f t="shared" ca="1" si="9815"/>
        <v xml:space="preserve">Values must be numeric. </v>
      </c>
      <c r="EC534" s="14" t="str">
        <f t="shared" ca="1" si="9816"/>
        <v xml:space="preserve">Lives near landfills (q_144c): Values must be numeric. </v>
      </c>
      <c r="ED534" s="14" t="str">
        <f t="shared" ca="1" si="9817"/>
        <v/>
      </c>
      <c r="EE534" s="14" t="str">
        <f t="shared" ca="1" si="9818"/>
        <v>Values must be numeric</v>
      </c>
      <c r="EF534" s="14" t="str">
        <f t="shared" ca="1" si="9819"/>
        <v/>
      </c>
      <c r="EG534" s="14" t="str">
        <f t="shared" ca="1" si="9820"/>
        <v/>
      </c>
      <c r="EM534" s="14" t="b">
        <f t="shared" ca="1" si="9821"/>
        <v>1</v>
      </c>
      <c r="EN534" s="14">
        <f t="shared" ca="1" si="9822"/>
        <v>508</v>
      </c>
      <c r="EO534" s="14" t="str">
        <f t="shared" ca="1" si="9823"/>
        <v>q_144c</v>
      </c>
      <c r="EP534" s="14" t="str">
        <f t="shared" ca="1" si="9824"/>
        <v xml:space="preserve">Lives near landfills (q_144c): Values must be numeric. </v>
      </c>
      <c r="EQ534" s="14" t="str">
        <f t="shared" ca="1" si="9825"/>
        <v/>
      </c>
    </row>
    <row r="535" spans="2:147" s="14" customFormat="1">
      <c r="B535" s="14" t="str">
        <f t="shared" ca="1" si="9755"/>
        <v/>
      </c>
      <c r="C535" s="14">
        <f t="shared" ca="1" si="9756"/>
        <v>509</v>
      </c>
      <c r="D535" s="14">
        <f t="shared" si="9757"/>
        <v>533</v>
      </c>
      <c r="E535" s="14" t="str">
        <f t="shared" ca="1" si="9758"/>
        <v>D</v>
      </c>
      <c r="F535" s="14" t="str">
        <f t="shared" ca="1" si="9759"/>
        <v>q_144d</v>
      </c>
      <c r="G535" s="14" t="str">
        <f t="shared" ca="1" si="9760"/>
        <v>Lives near waste incinerators</v>
      </c>
      <c r="H535" s="14" t="b">
        <f t="shared" ca="1" si="9761"/>
        <v>1</v>
      </c>
      <c r="I535" s="14" t="str">
        <f ca="1">IF($H535,ADDRESS(3,(D535+1)*2-1,4,,"["&amp;wew!$G$7&amp;"]"&amp;_sheetname_labels)&amp;":"&amp;ADDRESS(2+ster!$B$20,(D535+1)*2-1,4),"")</f>
        <v>[DBTemplate.xlsm]labels!AOA3:AOA725</v>
      </c>
      <c r="J535" s="14">
        <f t="array" aca="1" ref="J535" ca="1">IF(H535,MAX(0,MAX(IF(INDIRECT(I535)&lt;&gt;"",ROW(INDIRECT(I535)),""))-2),"")</f>
        <v>2</v>
      </c>
      <c r="K535" s="14" t="str">
        <f ca="1">IF($H535,IF($J535&gt;0,ADDRESS(3,(D535+1)*2-1,4,,"["&amp;wew!$G$7&amp;"]"&amp;_sheetname_labels)&amp;":"&amp;ADDRESS(2+J535,(D535+1)*2-1,4),""),"")</f>
        <v>[DBTemplate.xlsm]labels!AOA3:AOA4</v>
      </c>
      <c r="L535" s="14" t="str">
        <f ca="1">IF($H535,IF($J535&gt;0,ADDRESS(3,(D535+1)*2,4,,"["&amp;wew!$G$7&amp;"]"&amp;_sheetname_labels)&amp;":"&amp;ADDRESS(2+J535,(D535+1)*2,4),""),"")</f>
        <v>[DBTemplate.xlsm]labels!AOB3:AOB4</v>
      </c>
      <c r="M535" s="14">
        <f t="shared" ca="1" si="9762"/>
        <v>0</v>
      </c>
      <c r="N535" s="14">
        <f t="shared" ca="1" si="9763"/>
        <v>2</v>
      </c>
      <c r="O535" s="14" t="str">
        <f t="shared" ca="1" si="9764"/>
        <v>q_144d</v>
      </c>
      <c r="P535" s="14" t="str">
        <f t="shared" ca="1" si="9765"/>
        <v>Lives near waste incinerators</v>
      </c>
      <c r="Q535" s="14" t="str">
        <f ca="1">IF($BP535,ADDRESS(3,D535+1,4,,"["&amp;wew!$G$7&amp;"]"&amp;_sheetname_dataframe)&amp;":"&amp;ADDRESS(2+ster!$C$14,D535+1,4),"")</f>
        <v>[DBTemplate.xlsm]data_frame!TN3:TN3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1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0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1</v>
      </c>
      <c r="X535" s="14">
        <f t="array" aca="1" ref="X535" ca="1">IF(AND(H535,W535&gt;0),IF(wew!$B$3,MIN(IF((INDIRECT(ster!$D$14)&lt;&gt;"")*IFERROR(INDIRECT($Q535)&lt;&gt;"",FALSE),IFERROR(INDIRECT($Q535),"X"),"X")),"&lt;włącz podświetlanie wartości&gt;"),"—")</f>
        <v>2</v>
      </c>
      <c r="Y535" s="14">
        <f t="array" aca="1" ref="Y535" ca="1">IF(AND(H535,W535&gt;0),IF(wew!$B$3,MAX(IF((INDIRECT(ster!$D$14)&lt;&gt;"")*IFERROR(INDIRECT($Q535)&lt;&gt;"",FALSE),IFERROR(INDIRECT($Q535),"X"),"X")),"&lt;włącz podświetlanie wartości&gt;"),"—")</f>
        <v>2</v>
      </c>
      <c r="Z535" s="14">
        <f t="shared" ca="1" si="9766"/>
        <v>0</v>
      </c>
      <c r="AA535" s="12">
        <f t="shared" ca="1" si="9767"/>
        <v>1</v>
      </c>
      <c r="AB535" s="17">
        <f t="array" aca="1" ref="AB535" ca="1">IF(H535,IF(W535&gt;0,SUM((INDIRECT(ster!$D$14)&lt;&gt;"")*IFERROR((INDIRECT(Q535)&lt;&gt;"")*(INDIRECT(Q535)=INT(INDIRECT(Q535))),0)),0),"")</f>
        <v>1</v>
      </c>
      <c r="AC535" s="17">
        <f t="array" aca="1" ref="AC535" ca="1">IF(H535,W535-AB535,"")</f>
        <v>0</v>
      </c>
      <c r="AD535" s="17">
        <f t="shared" ca="1" si="9768"/>
        <v>1</v>
      </c>
      <c r="AE535" s="17" t="b">
        <f t="shared" ca="1" si="976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770"/>
        <v/>
      </c>
      <c r="AH535" s="17" t="b">
        <f t="shared" ca="1" si="977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772"/>
        <v/>
      </c>
      <c r="AK535" s="17" t="b">
        <f t="shared" ca="1" si="9773"/>
        <v>0</v>
      </c>
      <c r="AL535" s="17" t="b">
        <f t="shared" ca="1" si="9774"/>
        <v>0</v>
      </c>
      <c r="AM535" s="17" t="b">
        <f t="shared" ca="1" si="9775"/>
        <v>0</v>
      </c>
      <c r="AN535" s="17">
        <f t="shared" ca="1" si="9776"/>
        <v>0</v>
      </c>
      <c r="AO535" s="24" t="str">
        <f t="shared" ca="1" si="9777"/>
        <v/>
      </c>
      <c r="AP535" s="24" t="str">
        <f t="shared" ca="1" si="9778"/>
        <v/>
      </c>
      <c r="AQ535" s="17" t="b">
        <f t="shared" ca="1" si="9826"/>
        <v>0</v>
      </c>
      <c r="AR535" s="17" t="b">
        <f t="shared" ca="1" si="9779"/>
        <v>0</v>
      </c>
      <c r="AS535" s="17" t="b">
        <f t="shared" ca="1" si="9780"/>
        <v>0</v>
      </c>
      <c r="AT535" s="17" t="b">
        <f t="shared" ca="1" si="9781"/>
        <v>0</v>
      </c>
      <c r="AU535" s="17" t="b">
        <f t="shared" ca="1" si="9782"/>
        <v>1</v>
      </c>
      <c r="AV535" s="17" t="b">
        <f t="shared" ca="1" si="9783"/>
        <v>0</v>
      </c>
      <c r="AW535" s="17" t="b">
        <f t="shared" ca="1" si="9784"/>
        <v>1</v>
      </c>
      <c r="AX535" s="14" t="b">
        <f t="array" aca="1" ref="AX535" ca="1">IF(H535,N535&gt;0,"")</f>
        <v>1</v>
      </c>
      <c r="AY535" s="17" t="str">
        <f t="shared" ca="1" si="9785"/>
        <v>C3:C4</v>
      </c>
      <c r="AZ535" s="17" t="b">
        <f t="array" aca="1" ref="AZ535" ca="1">IF(AY535&lt;&gt;"",SUM(1*ISERROR(MATCH(INDIRECT(AY535),INDIRECT(K535),0)))=0,"")</f>
        <v>1</v>
      </c>
      <c r="BA535" s="17" t="b">
        <f t="shared" ca="1" si="9786"/>
        <v>1</v>
      </c>
      <c r="BB535" s="17" t="b">
        <v>0</v>
      </c>
      <c r="BC535" s="17" t="b">
        <f t="shared" ca="1" si="9787"/>
        <v>1</v>
      </c>
      <c r="BD535" s="17" t="b">
        <f t="shared" ca="1" si="9788"/>
        <v>0</v>
      </c>
      <c r="BE535" s="17" t="str">
        <f t="shared" ca="1" si="9827"/>
        <v/>
      </c>
      <c r="BF535" s="17" t="b">
        <f t="shared" ca="1" si="9828"/>
        <v>0</v>
      </c>
      <c r="BG535" s="17" t="b">
        <f t="shared" ca="1" si="9789"/>
        <v>0</v>
      </c>
      <c r="BH535" s="17" t="b">
        <f t="shared" ca="1" si="9790"/>
        <v>1</v>
      </c>
      <c r="BI535" s="17">
        <f t="shared" ca="1" si="9791"/>
        <v>2</v>
      </c>
      <c r="BJ535" s="17" t="b">
        <f t="shared" ca="1" si="9792"/>
        <v>0</v>
      </c>
      <c r="BK535" s="17" t="str">
        <f t="shared" ca="1" si="9829"/>
        <v/>
      </c>
      <c r="BL535" s="17" t="str">
        <f t="shared" ca="1" si="9793"/>
        <v/>
      </c>
      <c r="BM535" s="17" t="str">
        <f t="shared" ca="1" si="9794"/>
        <v>F</v>
      </c>
      <c r="BN535" s="17" t="str">
        <f t="shared" ca="1" si="9795"/>
        <v>F</v>
      </c>
      <c r="BO535" s="17" t="str">
        <f t="shared" ca="1" si="9796"/>
        <v>N</v>
      </c>
      <c r="BP535" s="14" t="b">
        <f t="shared" ca="1" si="9797"/>
        <v>1</v>
      </c>
      <c r="BQ535" s="35"/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798"/>
        <v/>
      </c>
      <c r="DE535" s="14" t="str">
        <f t="shared" ca="1" si="9799"/>
        <v/>
      </c>
      <c r="DF535" s="14" t="str">
        <f t="shared" ca="1" si="9800"/>
        <v/>
      </c>
      <c r="DG535" s="14" t="str">
        <f t="shared" ca="1" si="9801"/>
        <v/>
      </c>
      <c r="DH535" s="14" t="str">
        <f t="shared" ca="1" si="9802"/>
        <v/>
      </c>
      <c r="DI535" s="14" t="str">
        <f t="shared" ca="1" si="9803"/>
        <v/>
      </c>
      <c r="DJ535" s="14" t="str">
        <f t="shared" ca="1" si="9804"/>
        <v/>
      </c>
      <c r="DK535" s="14" t="str">
        <f t="shared" ca="1" si="9805"/>
        <v/>
      </c>
      <c r="DL535" s="14" t="str">
        <f t="shared" ca="1" si="9806"/>
        <v/>
      </c>
      <c r="DM535" s="14" t="str">
        <f t="shared" ca="1" si="9807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808"/>
        <v/>
      </c>
      <c r="DP535" s="14" t="str">
        <f t="shared" ca="1" si="9809"/>
        <v/>
      </c>
      <c r="DQ535" s="14" t="str">
        <f t="shared" ca="1" si="9810"/>
        <v/>
      </c>
      <c r="DR535" s="14" t="str">
        <f t="shared" ca="1" si="9811"/>
        <v/>
      </c>
      <c r="DS535" s="14" t="str">
        <f t="shared" ca="1" si="9812"/>
        <v/>
      </c>
      <c r="DZ535" s="14" t="b">
        <f t="shared" ca="1" si="9813"/>
        <v>0</v>
      </c>
      <c r="EA535" s="14" t="str">
        <f t="shared" ca="1" si="9814"/>
        <v>Lives near waste incinerators (q_144d)</v>
      </c>
      <c r="EB535" s="14" t="str">
        <f t="shared" ca="1" si="9815"/>
        <v xml:space="preserve">Values must be numeric. </v>
      </c>
      <c r="EC535" s="14" t="str">
        <f t="shared" ca="1" si="9816"/>
        <v xml:space="preserve">Lives near waste incinerators (q_144d): Values must be numeric. </v>
      </c>
      <c r="ED535" s="14" t="str">
        <f t="shared" ca="1" si="9817"/>
        <v/>
      </c>
      <c r="EE535" s="14" t="str">
        <f t="shared" ca="1" si="9818"/>
        <v>Values must be numeric</v>
      </c>
      <c r="EF535" s="14" t="str">
        <f t="shared" ca="1" si="9819"/>
        <v/>
      </c>
      <c r="EG535" s="14" t="str">
        <f t="shared" ca="1" si="9820"/>
        <v/>
      </c>
      <c r="EM535" s="14" t="b">
        <f t="shared" ca="1" si="9821"/>
        <v>1</v>
      </c>
      <c r="EN535" s="14">
        <f t="shared" ca="1" si="9822"/>
        <v>509</v>
      </c>
      <c r="EO535" s="14" t="str">
        <f t="shared" ca="1" si="9823"/>
        <v>q_144d</v>
      </c>
      <c r="EP535" s="14" t="str">
        <f t="shared" ca="1" si="9824"/>
        <v xml:space="preserve">Lives near waste incinerators (q_144d): Values must be numeric. </v>
      </c>
      <c r="EQ535" s="14" t="str">
        <f t="shared" ca="1" si="9825"/>
        <v/>
      </c>
    </row>
    <row r="536" spans="2:147" s="14" customFormat="1">
      <c r="B536" s="14" t="str">
        <f t="shared" ca="1" si="9755"/>
        <v/>
      </c>
      <c r="C536" s="14">
        <f t="shared" ca="1" si="9756"/>
        <v>510</v>
      </c>
      <c r="D536" s="14">
        <f t="shared" si="9757"/>
        <v>534</v>
      </c>
      <c r="E536" s="14" t="str">
        <f t="shared" ca="1" si="9758"/>
        <v>D</v>
      </c>
      <c r="F536" s="14" t="str">
        <f t="shared" ca="1" si="9759"/>
        <v>q_144e</v>
      </c>
      <c r="G536" s="14" t="str">
        <f t="shared" ca="1" si="9760"/>
        <v>Lives near source of EM fields</v>
      </c>
      <c r="H536" s="14" t="b">
        <f t="shared" ca="1" si="9761"/>
        <v>1</v>
      </c>
      <c r="I536" s="14" t="str">
        <f ca="1">IF($H536,ADDRESS(3,(D536+1)*2-1,4,,"["&amp;wew!$G$7&amp;"]"&amp;_sheetname_labels)&amp;":"&amp;ADDRESS(2+ster!$B$20,(D536+1)*2-1,4),"")</f>
        <v>[DBTemplate.xlsm]labels!AOC3:AOC725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[DBTemplate.xlsm]labels!AOC3:AOC4</v>
      </c>
      <c r="L536" s="14" t="str">
        <f ca="1">IF($H536,IF($J536&gt;0,ADDRESS(3,(D536+1)*2,4,,"["&amp;wew!$G$7&amp;"]"&amp;_sheetname_labels)&amp;":"&amp;ADDRESS(2+J536,(D536+1)*2,4),""),"")</f>
        <v>[DBTemplate.xlsm]labels!AOD3:AOD4</v>
      </c>
      <c r="M536" s="14">
        <f t="shared" ca="1" si="9762"/>
        <v>0</v>
      </c>
      <c r="N536" s="14">
        <f t="shared" ca="1" si="9763"/>
        <v>2</v>
      </c>
      <c r="O536" s="14" t="str">
        <f t="shared" ca="1" si="9764"/>
        <v>q_144e</v>
      </c>
      <c r="P536" s="14" t="str">
        <f t="shared" ca="1" si="9765"/>
        <v>Lives near source of EM fields</v>
      </c>
      <c r="Q536" s="14" t="str">
        <f ca="1">IF($BP536,ADDRESS(3,D536+1,4,,"["&amp;wew!$G$7&amp;"]"&amp;_sheetname_dataframe)&amp;":"&amp;ADDRESS(2+ster!$C$14,D536+1,4),"")</f>
        <v>[DBTemplate.xlsm]data_frame!TO3:TO3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766"/>
        <v>0</v>
      </c>
      <c r="AA536" s="12">
        <f t="shared" ca="1" si="976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768"/>
        <v>1</v>
      </c>
      <c r="AE536" s="17" t="b">
        <f t="shared" ca="1" si="976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770"/>
        <v/>
      </c>
      <c r="AH536" s="17" t="b">
        <f t="shared" ca="1" si="977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772"/>
        <v/>
      </c>
      <c r="AK536" s="17" t="b">
        <f t="shared" ca="1" si="9773"/>
        <v>0</v>
      </c>
      <c r="AL536" s="17" t="b">
        <f t="shared" ca="1" si="9774"/>
        <v>0</v>
      </c>
      <c r="AM536" s="17" t="b">
        <f t="shared" ca="1" si="9775"/>
        <v>0</v>
      </c>
      <c r="AN536" s="17">
        <f t="shared" ca="1" si="9776"/>
        <v>0</v>
      </c>
      <c r="AO536" s="24" t="str">
        <f t="shared" ca="1" si="9777"/>
        <v/>
      </c>
      <c r="AP536" s="24" t="str">
        <f t="shared" ca="1" si="9778"/>
        <v/>
      </c>
      <c r="AQ536" s="17" t="b">
        <f t="shared" ca="1" si="9826"/>
        <v>0</v>
      </c>
      <c r="AR536" s="17" t="b">
        <f t="shared" ca="1" si="9779"/>
        <v>0</v>
      </c>
      <c r="AS536" s="17" t="b">
        <f t="shared" ca="1" si="9780"/>
        <v>0</v>
      </c>
      <c r="AT536" s="17" t="b">
        <f t="shared" ca="1" si="9781"/>
        <v>0</v>
      </c>
      <c r="AU536" s="17" t="b">
        <f t="shared" ca="1" si="9782"/>
        <v>1</v>
      </c>
      <c r="AV536" s="17" t="b">
        <f t="shared" ca="1" si="9783"/>
        <v>0</v>
      </c>
      <c r="AW536" s="17" t="b">
        <f t="shared" ca="1" si="9784"/>
        <v>1</v>
      </c>
      <c r="AX536" s="14" t="b">
        <f t="array" aca="1" ref="AX536" ca="1">IF(H536,N536&gt;0,"")</f>
        <v>1</v>
      </c>
      <c r="AY536" s="17" t="str">
        <f t="shared" ca="1" si="9785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786"/>
        <v>1</v>
      </c>
      <c r="BB536" s="17" t="b">
        <v>0</v>
      </c>
      <c r="BC536" s="17" t="b">
        <f t="shared" ca="1" si="9787"/>
        <v>1</v>
      </c>
      <c r="BD536" s="17" t="b">
        <f t="shared" ca="1" si="9788"/>
        <v>0</v>
      </c>
      <c r="BE536" s="17" t="str">
        <f t="shared" ca="1" si="9827"/>
        <v/>
      </c>
      <c r="BF536" s="17" t="b">
        <f t="shared" ca="1" si="9828"/>
        <v>0</v>
      </c>
      <c r="BG536" s="17" t="b">
        <f t="shared" ca="1" si="9789"/>
        <v>0</v>
      </c>
      <c r="BH536" s="17" t="b">
        <f t="shared" ca="1" si="9790"/>
        <v>1</v>
      </c>
      <c r="BI536" s="17">
        <f t="shared" ca="1" si="9791"/>
        <v>2</v>
      </c>
      <c r="BJ536" s="17" t="b">
        <f t="shared" ca="1" si="9792"/>
        <v>0</v>
      </c>
      <c r="BK536" s="17" t="str">
        <f t="shared" ca="1" si="9829"/>
        <v/>
      </c>
      <c r="BL536" s="17" t="str">
        <f t="shared" ca="1" si="9793"/>
        <v/>
      </c>
      <c r="BM536" s="17" t="str">
        <f t="shared" ca="1" si="9794"/>
        <v>F</v>
      </c>
      <c r="BN536" s="17" t="str">
        <f t="shared" ca="1" si="9795"/>
        <v>F</v>
      </c>
      <c r="BO536" s="17" t="str">
        <f t="shared" ca="1" si="9796"/>
        <v>N</v>
      </c>
      <c r="BP536" s="14" t="b">
        <f t="shared" ca="1" si="9797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798"/>
        <v/>
      </c>
      <c r="DE536" s="14" t="str">
        <f t="shared" ca="1" si="9799"/>
        <v/>
      </c>
      <c r="DF536" s="14" t="str">
        <f t="shared" ca="1" si="9800"/>
        <v/>
      </c>
      <c r="DG536" s="14" t="str">
        <f t="shared" ca="1" si="9801"/>
        <v/>
      </c>
      <c r="DH536" s="14" t="str">
        <f t="shared" ca="1" si="9802"/>
        <v/>
      </c>
      <c r="DI536" s="14" t="str">
        <f t="shared" ca="1" si="9803"/>
        <v/>
      </c>
      <c r="DJ536" s="14" t="str">
        <f t="shared" ca="1" si="9804"/>
        <v/>
      </c>
      <c r="DK536" s="14" t="str">
        <f t="shared" ca="1" si="9805"/>
        <v/>
      </c>
      <c r="DL536" s="14" t="str">
        <f t="shared" ca="1" si="9806"/>
        <v/>
      </c>
      <c r="DM536" s="14" t="str">
        <f t="shared" ca="1" si="9807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808"/>
        <v/>
      </c>
      <c r="DP536" s="14" t="str">
        <f t="shared" ca="1" si="9809"/>
        <v/>
      </c>
      <c r="DQ536" s="14" t="str">
        <f t="shared" ca="1" si="9810"/>
        <v/>
      </c>
      <c r="DR536" s="14" t="str">
        <f t="shared" ca="1" si="9811"/>
        <v/>
      </c>
      <c r="DS536" s="14" t="str">
        <f t="shared" ca="1" si="9812"/>
        <v/>
      </c>
      <c r="DZ536" s="14" t="b">
        <f t="shared" ca="1" si="9813"/>
        <v>0</v>
      </c>
      <c r="EA536" s="14" t="str">
        <f t="shared" ca="1" si="9814"/>
        <v>Lives near source of EM fields (q_144e)</v>
      </c>
      <c r="EB536" s="14" t="str">
        <f t="shared" ca="1" si="9815"/>
        <v xml:space="preserve">Values must be numeric. </v>
      </c>
      <c r="EC536" s="14" t="str">
        <f t="shared" ca="1" si="9816"/>
        <v xml:space="preserve">Lives near source of EM fields (q_144e): Values must be numeric. </v>
      </c>
      <c r="ED536" s="14" t="str">
        <f t="shared" ca="1" si="9817"/>
        <v/>
      </c>
      <c r="EE536" s="14" t="str">
        <f t="shared" ca="1" si="9818"/>
        <v>Values must be numeric</v>
      </c>
      <c r="EF536" s="14" t="str">
        <f t="shared" ca="1" si="9819"/>
        <v/>
      </c>
      <c r="EG536" s="14" t="str">
        <f t="shared" ca="1" si="9820"/>
        <v/>
      </c>
      <c r="EM536" s="14" t="b">
        <f t="shared" ca="1" si="9821"/>
        <v>1</v>
      </c>
      <c r="EN536" s="14">
        <f t="shared" ca="1" si="9822"/>
        <v>510</v>
      </c>
      <c r="EO536" s="14" t="str">
        <f t="shared" ca="1" si="9823"/>
        <v>q_144e</v>
      </c>
      <c r="EP536" s="14" t="str">
        <f t="shared" ca="1" si="9824"/>
        <v xml:space="preserve">Lives near source of EM fields (q_144e): Values must be numeric. </v>
      </c>
      <c r="EQ536" s="14" t="str">
        <f t="shared" ca="1" si="9825"/>
        <v/>
      </c>
    </row>
    <row r="537" spans="2:147" s="14" customFormat="1">
      <c r="B537" s="14" t="str">
        <f t="shared" ca="1" si="9755"/>
        <v/>
      </c>
      <c r="C537" s="14">
        <f t="shared" ca="1" si="9756"/>
        <v>511</v>
      </c>
      <c r="D537" s="14">
        <f t="shared" si="9757"/>
        <v>535</v>
      </c>
      <c r="E537" s="14" t="str">
        <f t="shared" ca="1" si="9758"/>
        <v>D</v>
      </c>
      <c r="F537" s="14" t="str">
        <f t="shared" ca="1" si="9759"/>
        <v>q_145</v>
      </c>
      <c r="G537" s="14" t="str">
        <f t="shared" ca="1" si="9760"/>
        <v>ALS cases in the neighborhood</v>
      </c>
      <c r="H537" s="14" t="b">
        <f t="shared" ca="1" si="9761"/>
        <v>1</v>
      </c>
      <c r="I537" s="14" t="str">
        <f ca="1">IF($H537,ADDRESS(3,(D537+1)*2-1,4,,"["&amp;wew!$G$7&amp;"]"&amp;_sheetname_labels)&amp;":"&amp;ADDRESS(2+ster!$B$20,(D537+1)*2-1,4),"")</f>
        <v>[DBTemplate.xlsm]labels!AOE3:AOE725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[DBTemplate.xlsm]labels!AOE3:AOE4</v>
      </c>
      <c r="L537" s="14" t="str">
        <f ca="1">IF($H537,IF($J537&gt;0,ADDRESS(3,(D537+1)*2,4,,"["&amp;wew!$G$7&amp;"]"&amp;_sheetname_labels)&amp;":"&amp;ADDRESS(2+J537,(D537+1)*2,4),""),"")</f>
        <v>[DBTemplate.xlsm]labels!AOF3:AOF4</v>
      </c>
      <c r="M537" s="14">
        <f t="shared" ca="1" si="9762"/>
        <v>0</v>
      </c>
      <c r="N537" s="14">
        <f t="shared" ca="1" si="9763"/>
        <v>2</v>
      </c>
      <c r="O537" s="14" t="str">
        <f t="shared" ca="1" si="9764"/>
        <v>q_145</v>
      </c>
      <c r="P537" s="14" t="str">
        <f t="shared" ca="1" si="9765"/>
        <v>ALS cases in the neighborhood</v>
      </c>
      <c r="Q537" s="14" t="str">
        <f ca="1">IF($BP537,ADDRESS(3,D537+1,4,,"["&amp;wew!$G$7&amp;"]"&amp;_sheetname_dataframe)&amp;":"&amp;ADDRESS(2+ster!$C$14,D537+1,4),"")</f>
        <v>[DBTemplate.xlsm]data_frame!TP3:TP3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766"/>
        <v>0</v>
      </c>
      <c r="AA537" s="12">
        <f t="shared" ca="1" si="976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768"/>
        <v>1</v>
      </c>
      <c r="AE537" s="17" t="b">
        <f t="shared" ca="1" si="976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770"/>
        <v/>
      </c>
      <c r="AH537" s="17" t="b">
        <f t="shared" ca="1" si="977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772"/>
        <v/>
      </c>
      <c r="AK537" s="17" t="b">
        <f t="shared" ca="1" si="9773"/>
        <v>0</v>
      </c>
      <c r="AL537" s="17" t="b">
        <f t="shared" ca="1" si="9774"/>
        <v>0</v>
      </c>
      <c r="AM537" s="17" t="b">
        <f t="shared" ca="1" si="9775"/>
        <v>0</v>
      </c>
      <c r="AN537" s="17">
        <f t="shared" ca="1" si="9776"/>
        <v>0</v>
      </c>
      <c r="AO537" s="24" t="str">
        <f t="shared" ca="1" si="9777"/>
        <v/>
      </c>
      <c r="AP537" s="24" t="str">
        <f t="shared" ca="1" si="9778"/>
        <v/>
      </c>
      <c r="AQ537" s="17" t="b">
        <f t="shared" ca="1" si="9826"/>
        <v>0</v>
      </c>
      <c r="AR537" s="17" t="b">
        <f t="shared" ca="1" si="9779"/>
        <v>0</v>
      </c>
      <c r="AS537" s="17" t="b">
        <f t="shared" ca="1" si="9780"/>
        <v>0</v>
      </c>
      <c r="AT537" s="17" t="b">
        <f t="shared" ca="1" si="9781"/>
        <v>0</v>
      </c>
      <c r="AU537" s="17" t="b">
        <f t="shared" ca="1" si="9782"/>
        <v>1</v>
      </c>
      <c r="AV537" s="17" t="b">
        <f t="shared" ca="1" si="9783"/>
        <v>0</v>
      </c>
      <c r="AW537" s="17" t="b">
        <f t="shared" ca="1" si="9784"/>
        <v>1</v>
      </c>
      <c r="AX537" s="14" t="b">
        <f t="array" aca="1" ref="AX537" ca="1">IF(H537,N537&gt;0,"")</f>
        <v>1</v>
      </c>
      <c r="AY537" s="17" t="str">
        <f t="shared" ca="1" si="9785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786"/>
        <v>1</v>
      </c>
      <c r="BB537" s="17" t="b">
        <v>0</v>
      </c>
      <c r="BC537" s="17" t="b">
        <f t="shared" ca="1" si="9787"/>
        <v>1</v>
      </c>
      <c r="BD537" s="17" t="b">
        <f t="shared" ca="1" si="9788"/>
        <v>0</v>
      </c>
      <c r="BE537" s="17" t="str">
        <f t="shared" ca="1" si="9827"/>
        <v/>
      </c>
      <c r="BF537" s="17" t="b">
        <f t="shared" ca="1" si="9828"/>
        <v>0</v>
      </c>
      <c r="BG537" s="17" t="b">
        <f t="shared" ca="1" si="9789"/>
        <v>0</v>
      </c>
      <c r="BH537" s="17" t="b">
        <f t="shared" ca="1" si="9790"/>
        <v>1</v>
      </c>
      <c r="BI537" s="17">
        <f t="shared" ca="1" si="9791"/>
        <v>2</v>
      </c>
      <c r="BJ537" s="17" t="b">
        <f t="shared" ca="1" si="9792"/>
        <v>0</v>
      </c>
      <c r="BK537" s="17" t="str">
        <f t="shared" ca="1" si="9829"/>
        <v/>
      </c>
      <c r="BL537" s="17" t="str">
        <f t="shared" ca="1" si="9793"/>
        <v/>
      </c>
      <c r="BM537" s="17" t="str">
        <f t="shared" ca="1" si="9794"/>
        <v>F</v>
      </c>
      <c r="BN537" s="17" t="str">
        <f t="shared" ca="1" si="9795"/>
        <v>F</v>
      </c>
      <c r="BO537" s="17" t="str">
        <f t="shared" ca="1" si="9796"/>
        <v>N</v>
      </c>
      <c r="BP537" s="14" t="b">
        <f t="shared" ca="1" si="9797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798"/>
        <v/>
      </c>
      <c r="DE537" s="14" t="str">
        <f t="shared" ca="1" si="9799"/>
        <v/>
      </c>
      <c r="DF537" s="14" t="str">
        <f t="shared" ca="1" si="9800"/>
        <v/>
      </c>
      <c r="DG537" s="14" t="str">
        <f t="shared" ca="1" si="9801"/>
        <v/>
      </c>
      <c r="DH537" s="14" t="str">
        <f t="shared" ca="1" si="9802"/>
        <v/>
      </c>
      <c r="DI537" s="14" t="str">
        <f t="shared" ca="1" si="9803"/>
        <v/>
      </c>
      <c r="DJ537" s="14" t="str">
        <f t="shared" ca="1" si="9804"/>
        <v/>
      </c>
      <c r="DK537" s="14" t="str">
        <f t="shared" ca="1" si="9805"/>
        <v/>
      </c>
      <c r="DL537" s="14" t="str">
        <f t="shared" ca="1" si="9806"/>
        <v/>
      </c>
      <c r="DM537" s="14" t="str">
        <f t="shared" ca="1" si="9807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808"/>
        <v/>
      </c>
      <c r="DP537" s="14" t="str">
        <f t="shared" ca="1" si="9809"/>
        <v/>
      </c>
      <c r="DQ537" s="14" t="str">
        <f t="shared" ca="1" si="9810"/>
        <v/>
      </c>
      <c r="DR537" s="14" t="str">
        <f t="shared" ca="1" si="9811"/>
        <v/>
      </c>
      <c r="DS537" s="14" t="str">
        <f t="shared" ca="1" si="9812"/>
        <v/>
      </c>
      <c r="DZ537" s="14" t="b">
        <f t="shared" ca="1" si="9813"/>
        <v>0</v>
      </c>
      <c r="EA537" s="14" t="str">
        <f t="shared" ca="1" si="9814"/>
        <v>ALS cases in the neighborhood (q_145)</v>
      </c>
      <c r="EB537" s="14" t="str">
        <f t="shared" ca="1" si="9815"/>
        <v xml:space="preserve">Values must be numeric. </v>
      </c>
      <c r="EC537" s="14" t="str">
        <f t="shared" ca="1" si="9816"/>
        <v xml:space="preserve">ALS cases in the neighborhood (q_145): Values must be numeric. </v>
      </c>
      <c r="ED537" s="14" t="str">
        <f t="shared" ca="1" si="9817"/>
        <v/>
      </c>
      <c r="EE537" s="14" t="str">
        <f t="shared" ca="1" si="9818"/>
        <v>Values must be numeric</v>
      </c>
      <c r="EF537" s="14" t="str">
        <f t="shared" ca="1" si="9819"/>
        <v/>
      </c>
      <c r="EG537" s="14" t="str">
        <f t="shared" ca="1" si="9820"/>
        <v/>
      </c>
      <c r="EM537" s="14" t="b">
        <f t="shared" ca="1" si="9821"/>
        <v>1</v>
      </c>
      <c r="EN537" s="14">
        <f t="shared" ca="1" si="9822"/>
        <v>511</v>
      </c>
      <c r="EO537" s="14" t="str">
        <f t="shared" ca="1" si="9823"/>
        <v>q_145</v>
      </c>
      <c r="EP537" s="14" t="str">
        <f t="shared" ca="1" si="9824"/>
        <v xml:space="preserve">ALS cases in the neighborhood (q_145): Values must be numeric. </v>
      </c>
      <c r="EQ537" s="14" t="str">
        <f t="shared" ca="1" si="9825"/>
        <v/>
      </c>
    </row>
    <row r="538" spans="2:147" s="14" customFormat="1">
      <c r="B538" s="14" t="str">
        <f t="shared" ca="1" si="9755"/>
        <v/>
      </c>
      <c r="C538" s="14">
        <f t="shared" ca="1" si="9756"/>
        <v>512</v>
      </c>
      <c r="D538" s="14">
        <f t="shared" si="9757"/>
        <v>536</v>
      </c>
      <c r="E538" s="14" t="str">
        <f t="shared" ca="1" si="9758"/>
        <v>D</v>
      </c>
      <c r="F538" s="14" t="str">
        <f t="shared" ca="1" si="9759"/>
        <v>q_146</v>
      </c>
      <c r="G538" s="14" t="str">
        <f t="shared" ca="1" si="9760"/>
        <v>ALS disease in co-workers</v>
      </c>
      <c r="H538" s="14" t="b">
        <f t="shared" ca="1" si="9761"/>
        <v>1</v>
      </c>
      <c r="I538" s="14" t="str">
        <f ca="1">IF($H538,ADDRESS(3,(D538+1)*2-1,4,,"["&amp;wew!$G$7&amp;"]"&amp;_sheetname_labels)&amp;":"&amp;ADDRESS(2+ster!$B$20,(D538+1)*2-1,4),"")</f>
        <v>[DBTemplate.xlsm]labels!AOG3:AOG725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[DBTemplate.xlsm]labels!AOG3:AOG4</v>
      </c>
      <c r="L538" s="14" t="str">
        <f ca="1">IF($H538,IF($J538&gt;0,ADDRESS(3,(D538+1)*2,4,,"["&amp;wew!$G$7&amp;"]"&amp;_sheetname_labels)&amp;":"&amp;ADDRESS(2+J538,(D538+1)*2,4),""),"")</f>
        <v>[DBTemplate.xlsm]labels!AOH3:AOH4</v>
      </c>
      <c r="M538" s="14">
        <f t="shared" ca="1" si="9762"/>
        <v>0</v>
      </c>
      <c r="N538" s="14">
        <f t="shared" ca="1" si="9763"/>
        <v>2</v>
      </c>
      <c r="O538" s="14" t="str">
        <f t="shared" ca="1" si="9764"/>
        <v>q_146</v>
      </c>
      <c r="P538" s="14" t="str">
        <f t="shared" ca="1" si="9765"/>
        <v>ALS disease in co-workers</v>
      </c>
      <c r="Q538" s="14" t="str">
        <f ca="1">IF($BP538,ADDRESS(3,D538+1,4,,"["&amp;wew!$G$7&amp;"]"&amp;_sheetname_dataframe)&amp;":"&amp;ADDRESS(2+ster!$C$14,D538+1,4),"")</f>
        <v>[DBTemplate.xlsm]data_frame!TQ3:TQ3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766"/>
        <v>0</v>
      </c>
      <c r="AA538" s="12">
        <f t="shared" ca="1" si="976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768"/>
        <v>1</v>
      </c>
      <c r="AE538" s="17" t="b">
        <f t="shared" ca="1" si="976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770"/>
        <v/>
      </c>
      <c r="AH538" s="17" t="b">
        <f t="shared" ca="1" si="977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772"/>
        <v/>
      </c>
      <c r="AK538" s="17" t="b">
        <f t="shared" ca="1" si="9773"/>
        <v>0</v>
      </c>
      <c r="AL538" s="17" t="b">
        <f t="shared" ca="1" si="9774"/>
        <v>0</v>
      </c>
      <c r="AM538" s="17" t="b">
        <f t="shared" ca="1" si="9775"/>
        <v>0</v>
      </c>
      <c r="AN538" s="17">
        <f t="shared" ca="1" si="9776"/>
        <v>0</v>
      </c>
      <c r="AO538" s="24" t="str">
        <f t="shared" ca="1" si="9777"/>
        <v/>
      </c>
      <c r="AP538" s="24" t="str">
        <f t="shared" ca="1" si="9778"/>
        <v/>
      </c>
      <c r="AQ538" s="17" t="b">
        <f t="shared" ca="1" si="9826"/>
        <v>0</v>
      </c>
      <c r="AR538" s="17" t="b">
        <f t="shared" ca="1" si="9779"/>
        <v>0</v>
      </c>
      <c r="AS538" s="17" t="b">
        <f t="shared" ca="1" si="9780"/>
        <v>0</v>
      </c>
      <c r="AT538" s="17" t="b">
        <f t="shared" ca="1" si="9781"/>
        <v>0</v>
      </c>
      <c r="AU538" s="17" t="b">
        <f t="shared" ca="1" si="9782"/>
        <v>1</v>
      </c>
      <c r="AV538" s="17" t="b">
        <f t="shared" ca="1" si="9783"/>
        <v>0</v>
      </c>
      <c r="AW538" s="17" t="b">
        <f t="shared" ca="1" si="9784"/>
        <v>1</v>
      </c>
      <c r="AX538" s="14" t="b">
        <f t="array" aca="1" ref="AX538" ca="1">IF(H538,N538&gt;0,"")</f>
        <v>1</v>
      </c>
      <c r="AY538" s="17" t="str">
        <f t="shared" ca="1" si="9785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786"/>
        <v>1</v>
      </c>
      <c r="BB538" s="17" t="b">
        <v>0</v>
      </c>
      <c r="BC538" s="17" t="b">
        <f t="shared" ca="1" si="9787"/>
        <v>1</v>
      </c>
      <c r="BD538" s="17" t="b">
        <f t="shared" ca="1" si="9788"/>
        <v>0</v>
      </c>
      <c r="BE538" s="17" t="str">
        <f t="shared" ca="1" si="9827"/>
        <v/>
      </c>
      <c r="BF538" s="17" t="b">
        <f t="shared" ca="1" si="9828"/>
        <v>0</v>
      </c>
      <c r="BG538" s="17" t="b">
        <f t="shared" ca="1" si="9789"/>
        <v>0</v>
      </c>
      <c r="BH538" s="17" t="b">
        <f t="shared" ca="1" si="9790"/>
        <v>1</v>
      </c>
      <c r="BI538" s="17">
        <f t="shared" ca="1" si="9791"/>
        <v>2</v>
      </c>
      <c r="BJ538" s="17" t="b">
        <f t="shared" ca="1" si="9792"/>
        <v>0</v>
      </c>
      <c r="BK538" s="17" t="str">
        <f t="shared" ca="1" si="9829"/>
        <v/>
      </c>
      <c r="BL538" s="17" t="str">
        <f t="shared" ca="1" si="9793"/>
        <v/>
      </c>
      <c r="BM538" s="17" t="str">
        <f t="shared" ca="1" si="9794"/>
        <v>F</v>
      </c>
      <c r="BN538" s="17" t="str">
        <f t="shared" ca="1" si="9795"/>
        <v>F</v>
      </c>
      <c r="BO538" s="17" t="str">
        <f t="shared" ca="1" si="9796"/>
        <v>N</v>
      </c>
      <c r="BP538" s="14" t="b">
        <f t="shared" ca="1" si="9797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798"/>
        <v/>
      </c>
      <c r="DE538" s="14" t="str">
        <f t="shared" ca="1" si="9799"/>
        <v/>
      </c>
      <c r="DF538" s="14" t="str">
        <f t="shared" ca="1" si="9800"/>
        <v/>
      </c>
      <c r="DG538" s="14" t="str">
        <f t="shared" ca="1" si="9801"/>
        <v/>
      </c>
      <c r="DH538" s="14" t="str">
        <f t="shared" ca="1" si="9802"/>
        <v/>
      </c>
      <c r="DI538" s="14" t="str">
        <f t="shared" ca="1" si="9803"/>
        <v/>
      </c>
      <c r="DJ538" s="14" t="str">
        <f t="shared" ca="1" si="9804"/>
        <v/>
      </c>
      <c r="DK538" s="14" t="str">
        <f t="shared" ca="1" si="9805"/>
        <v/>
      </c>
      <c r="DL538" s="14" t="str">
        <f t="shared" ca="1" si="9806"/>
        <v/>
      </c>
      <c r="DM538" s="14" t="str">
        <f t="shared" ca="1" si="9807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808"/>
        <v/>
      </c>
      <c r="DP538" s="14" t="str">
        <f t="shared" ca="1" si="9809"/>
        <v/>
      </c>
      <c r="DQ538" s="14" t="str">
        <f t="shared" ca="1" si="9810"/>
        <v/>
      </c>
      <c r="DR538" s="14" t="str">
        <f t="shared" ca="1" si="9811"/>
        <v/>
      </c>
      <c r="DS538" s="14" t="str">
        <f t="shared" ca="1" si="9812"/>
        <v/>
      </c>
      <c r="DZ538" s="14" t="b">
        <f t="shared" ca="1" si="9813"/>
        <v>0</v>
      </c>
      <c r="EA538" s="14" t="str">
        <f t="shared" ca="1" si="9814"/>
        <v>ALS disease in co-workers (q_146)</v>
      </c>
      <c r="EB538" s="14" t="str">
        <f t="shared" ca="1" si="9815"/>
        <v xml:space="preserve">Values must be numeric. </v>
      </c>
      <c r="EC538" s="14" t="str">
        <f t="shared" ca="1" si="9816"/>
        <v xml:space="preserve">ALS disease in co-workers (q_146): Values must be numeric. </v>
      </c>
      <c r="ED538" s="14" t="str">
        <f t="shared" ca="1" si="9817"/>
        <v/>
      </c>
      <c r="EE538" s="14" t="str">
        <f t="shared" ca="1" si="9818"/>
        <v>Values must be numeric</v>
      </c>
      <c r="EF538" s="14" t="str">
        <f t="shared" ca="1" si="9819"/>
        <v/>
      </c>
      <c r="EG538" s="14" t="str">
        <f t="shared" ca="1" si="9820"/>
        <v/>
      </c>
      <c r="EM538" s="14" t="b">
        <f t="shared" ca="1" si="9821"/>
        <v>1</v>
      </c>
      <c r="EN538" s="14">
        <f t="shared" ca="1" si="9822"/>
        <v>512</v>
      </c>
      <c r="EO538" s="14" t="str">
        <f t="shared" ca="1" si="9823"/>
        <v>q_146</v>
      </c>
      <c r="EP538" s="14" t="str">
        <f t="shared" ca="1" si="9824"/>
        <v xml:space="preserve">ALS disease in co-workers (q_146): Values must be numeric. </v>
      </c>
      <c r="EQ538" s="14" t="str">
        <f t="shared" ca="1" si="9825"/>
        <v/>
      </c>
    </row>
    <row r="539" spans="2:147" s="14" customFormat="1">
      <c r="B539" s="14" t="str">
        <f t="shared" ca="1" si="9755"/>
        <v/>
      </c>
      <c r="C539" s="14">
        <f t="shared" ca="1" si="9756"/>
        <v>513</v>
      </c>
      <c r="D539" s="14">
        <f t="shared" si="9757"/>
        <v>537</v>
      </c>
      <c r="E539" s="14" t="str">
        <f t="shared" ca="1" si="9758"/>
        <v>D</v>
      </c>
      <c r="F539" s="14" t="str">
        <f t="shared" ca="1" si="9759"/>
        <v>q_147</v>
      </c>
      <c r="G539" s="14" t="str">
        <f t="shared" ca="1" si="9760"/>
        <v>ALS disease in friends</v>
      </c>
      <c r="H539" s="14" t="b">
        <f t="shared" ca="1" si="9761"/>
        <v>1</v>
      </c>
      <c r="I539" s="14" t="str">
        <f ca="1">IF($H539,ADDRESS(3,(D539+1)*2-1,4,,"["&amp;wew!$G$7&amp;"]"&amp;_sheetname_labels)&amp;":"&amp;ADDRESS(2+ster!$B$20,(D539+1)*2-1,4),"")</f>
        <v>[DBTemplate.xlsm]labels!AOI3:AOI725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[DBTemplate.xlsm]labels!AOI3:AOI4</v>
      </c>
      <c r="L539" s="14" t="str">
        <f ca="1">IF($H539,IF($J539&gt;0,ADDRESS(3,(D539+1)*2,4,,"["&amp;wew!$G$7&amp;"]"&amp;_sheetname_labels)&amp;":"&amp;ADDRESS(2+J539,(D539+1)*2,4),""),"")</f>
        <v>[DBTemplate.xlsm]labels!AOJ3:AOJ4</v>
      </c>
      <c r="M539" s="14">
        <f t="shared" ca="1" si="9762"/>
        <v>0</v>
      </c>
      <c r="N539" s="14">
        <f t="shared" ca="1" si="9763"/>
        <v>2</v>
      </c>
      <c r="O539" s="14" t="str">
        <f t="shared" ca="1" si="9764"/>
        <v>q_147</v>
      </c>
      <c r="P539" s="14" t="str">
        <f t="shared" ca="1" si="9765"/>
        <v>ALS disease in friends</v>
      </c>
      <c r="Q539" s="14" t="str">
        <f ca="1">IF($BP539,ADDRESS(3,D539+1,4,,"["&amp;wew!$G$7&amp;"]"&amp;_sheetname_dataframe)&amp;":"&amp;ADDRESS(2+ster!$C$14,D539+1,4),"")</f>
        <v>[DBTemplate.xlsm]data_frame!TR3:TR3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766"/>
        <v>0</v>
      </c>
      <c r="AA539" s="12">
        <f t="shared" ca="1" si="976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768"/>
        <v>1</v>
      </c>
      <c r="AE539" s="17" t="b">
        <f t="shared" ca="1" si="976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770"/>
        <v/>
      </c>
      <c r="AH539" s="17" t="b">
        <f t="shared" ca="1" si="977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772"/>
        <v/>
      </c>
      <c r="AK539" s="17" t="b">
        <f t="shared" ca="1" si="9773"/>
        <v>0</v>
      </c>
      <c r="AL539" s="17" t="b">
        <f t="shared" ca="1" si="9774"/>
        <v>0</v>
      </c>
      <c r="AM539" s="17" t="b">
        <f t="shared" ca="1" si="9775"/>
        <v>0</v>
      </c>
      <c r="AN539" s="17">
        <f t="shared" ca="1" si="9776"/>
        <v>0</v>
      </c>
      <c r="AO539" s="24" t="str">
        <f t="shared" ca="1" si="9777"/>
        <v/>
      </c>
      <c r="AP539" s="24" t="str">
        <f t="shared" ca="1" si="9778"/>
        <v/>
      </c>
      <c r="AQ539" s="17" t="b">
        <f t="shared" ca="1" si="9826"/>
        <v>0</v>
      </c>
      <c r="AR539" s="17" t="b">
        <f t="shared" ca="1" si="9779"/>
        <v>0</v>
      </c>
      <c r="AS539" s="17" t="b">
        <f t="shared" ca="1" si="9780"/>
        <v>0</v>
      </c>
      <c r="AT539" s="17" t="b">
        <f t="shared" ca="1" si="9781"/>
        <v>0</v>
      </c>
      <c r="AU539" s="17" t="b">
        <f t="shared" ca="1" si="9782"/>
        <v>1</v>
      </c>
      <c r="AV539" s="17" t="b">
        <f t="shared" ca="1" si="9783"/>
        <v>0</v>
      </c>
      <c r="AW539" s="17" t="b">
        <f t="shared" ca="1" si="9784"/>
        <v>1</v>
      </c>
      <c r="AX539" s="14" t="b">
        <f t="array" aca="1" ref="AX539" ca="1">IF(H539,N539&gt;0,"")</f>
        <v>1</v>
      </c>
      <c r="AY539" s="17" t="str">
        <f t="shared" ca="1" si="9785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786"/>
        <v>1</v>
      </c>
      <c r="BB539" s="17" t="b">
        <v>0</v>
      </c>
      <c r="BC539" s="17" t="b">
        <f t="shared" ca="1" si="9787"/>
        <v>1</v>
      </c>
      <c r="BD539" s="17" t="b">
        <f t="shared" ca="1" si="9788"/>
        <v>0</v>
      </c>
      <c r="BE539" s="17" t="str">
        <f t="shared" ca="1" si="9827"/>
        <v/>
      </c>
      <c r="BF539" s="17" t="b">
        <f t="shared" ca="1" si="9828"/>
        <v>0</v>
      </c>
      <c r="BG539" s="17" t="b">
        <f t="shared" ca="1" si="9789"/>
        <v>0</v>
      </c>
      <c r="BH539" s="17" t="b">
        <f t="shared" ca="1" si="9790"/>
        <v>1</v>
      </c>
      <c r="BI539" s="17">
        <f t="shared" ca="1" si="9791"/>
        <v>2</v>
      </c>
      <c r="BJ539" s="17" t="b">
        <f t="shared" ca="1" si="9792"/>
        <v>0</v>
      </c>
      <c r="BK539" s="17" t="str">
        <f t="shared" ca="1" si="9829"/>
        <v/>
      </c>
      <c r="BL539" s="17" t="str">
        <f t="shared" ca="1" si="9793"/>
        <v/>
      </c>
      <c r="BM539" s="17" t="str">
        <f t="shared" ca="1" si="9794"/>
        <v>F</v>
      </c>
      <c r="BN539" s="17" t="str">
        <f t="shared" ca="1" si="9795"/>
        <v>F</v>
      </c>
      <c r="BO539" s="17" t="str">
        <f t="shared" ca="1" si="9796"/>
        <v>N</v>
      </c>
      <c r="BP539" s="14" t="b">
        <f t="shared" ca="1" si="9797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798"/>
        <v/>
      </c>
      <c r="DE539" s="14" t="str">
        <f t="shared" ca="1" si="9799"/>
        <v/>
      </c>
      <c r="DF539" s="14" t="str">
        <f t="shared" ca="1" si="9800"/>
        <v/>
      </c>
      <c r="DG539" s="14" t="str">
        <f t="shared" ca="1" si="9801"/>
        <v/>
      </c>
      <c r="DH539" s="14" t="str">
        <f t="shared" ca="1" si="9802"/>
        <v/>
      </c>
      <c r="DI539" s="14" t="str">
        <f t="shared" ca="1" si="9803"/>
        <v/>
      </c>
      <c r="DJ539" s="14" t="str">
        <f t="shared" ca="1" si="9804"/>
        <v/>
      </c>
      <c r="DK539" s="14" t="str">
        <f t="shared" ca="1" si="9805"/>
        <v/>
      </c>
      <c r="DL539" s="14" t="str">
        <f t="shared" ca="1" si="9806"/>
        <v/>
      </c>
      <c r="DM539" s="14" t="str">
        <f t="shared" ca="1" si="9807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808"/>
        <v/>
      </c>
      <c r="DP539" s="14" t="str">
        <f t="shared" ca="1" si="9809"/>
        <v/>
      </c>
      <c r="DQ539" s="14" t="str">
        <f t="shared" ca="1" si="9810"/>
        <v/>
      </c>
      <c r="DR539" s="14" t="str">
        <f t="shared" ca="1" si="9811"/>
        <v/>
      </c>
      <c r="DS539" s="14" t="str">
        <f t="shared" ca="1" si="9812"/>
        <v/>
      </c>
      <c r="DZ539" s="14" t="b">
        <f t="shared" ca="1" si="9813"/>
        <v>0</v>
      </c>
      <c r="EA539" s="14" t="str">
        <f t="shared" ca="1" si="9814"/>
        <v>ALS disease in friends (q_147)</v>
      </c>
      <c r="EB539" s="14" t="str">
        <f t="shared" ca="1" si="9815"/>
        <v xml:space="preserve">Values must be numeric. </v>
      </c>
      <c r="EC539" s="14" t="str">
        <f t="shared" ca="1" si="9816"/>
        <v xml:space="preserve">ALS disease in friends (q_147): Values must be numeric. </v>
      </c>
      <c r="ED539" s="14" t="str">
        <f t="shared" ca="1" si="9817"/>
        <v/>
      </c>
      <c r="EE539" s="14" t="str">
        <f t="shared" ca="1" si="9818"/>
        <v>Values must be numeric</v>
      </c>
      <c r="EF539" s="14" t="str">
        <f t="shared" ca="1" si="9819"/>
        <v/>
      </c>
      <c r="EG539" s="14" t="str">
        <f t="shared" ca="1" si="9820"/>
        <v/>
      </c>
      <c r="EM539" s="14" t="b">
        <f t="shared" ca="1" si="9821"/>
        <v>1</v>
      </c>
      <c r="EN539" s="14">
        <f t="shared" ca="1" si="9822"/>
        <v>513</v>
      </c>
      <c r="EO539" s="14" t="str">
        <f t="shared" ca="1" si="9823"/>
        <v>q_147</v>
      </c>
      <c r="EP539" s="14" t="str">
        <f t="shared" ca="1" si="9824"/>
        <v xml:space="preserve">ALS disease in friends (q_147): Values must be numeric. </v>
      </c>
      <c r="EQ539" s="14" t="str">
        <f t="shared" ca="1" si="9825"/>
        <v/>
      </c>
    </row>
    <row r="540" spans="2:147" s="14" customFormat="1">
      <c r="B540" s="14" t="str">
        <f t="shared" ca="1" si="9755"/>
        <v/>
      </c>
      <c r="C540" s="14">
        <f t="shared" ca="1" si="9756"/>
        <v>514</v>
      </c>
      <c r="D540" s="14">
        <f t="shared" si="9757"/>
        <v>538</v>
      </c>
      <c r="E540" s="14" t="str">
        <f t="shared" ca="1" si="9758"/>
        <v>N</v>
      </c>
      <c r="F540" s="14" t="str">
        <f t="shared" ca="1" si="9759"/>
        <v>q_148</v>
      </c>
      <c r="G540" s="14" t="str">
        <f t="shared" ca="1" si="9760"/>
        <v>First specialist who observed the patient</v>
      </c>
      <c r="H540" s="14" t="b">
        <f t="shared" ca="1" si="9761"/>
        <v>1</v>
      </c>
      <c r="I540" s="14" t="str">
        <f ca="1">IF($H540,ADDRESS(3,(D540+1)*2-1,4,,"["&amp;wew!$G$7&amp;"]"&amp;_sheetname_labels)&amp;":"&amp;ADDRESS(2+ster!$B$20,(D540+1)*2-1,4),"")</f>
        <v>[DBTemplate.xlsm]labels!AOK3:AOK725</v>
      </c>
      <c r="J540" s="14">
        <f t="array" aca="1" ref="J540" ca="1">IF(H540,MAX(0,MAX(IF(INDIRECT(I540)&lt;&gt;"",ROW(INDIRECT(I540)),""))-2),"")</f>
        <v>16</v>
      </c>
      <c r="K540" s="14" t="str">
        <f ca="1">IF($H540,IF($J540&gt;0,ADDRESS(3,(D540+1)*2-1,4,,"["&amp;wew!$G$7&amp;"]"&amp;_sheetname_labels)&amp;":"&amp;ADDRESS(2+J540,(D540+1)*2-1,4),""),"")</f>
        <v>[DBTemplate.xlsm]labels!AOK3:AOK18</v>
      </c>
      <c r="L540" s="14" t="str">
        <f ca="1">IF($H540,IF($J540&gt;0,ADDRESS(3,(D540+1)*2,4,,"["&amp;wew!$G$7&amp;"]"&amp;_sheetname_labels)&amp;":"&amp;ADDRESS(2+J540,(D540+1)*2,4),""),"")</f>
        <v>[DBTemplate.xlsm]labels!AOL3:AOL18</v>
      </c>
      <c r="M540" s="14">
        <f t="shared" ca="1" si="9762"/>
        <v>0</v>
      </c>
      <c r="N540" s="14">
        <f t="shared" ca="1" si="9763"/>
        <v>16</v>
      </c>
      <c r="O540" s="14" t="str">
        <f t="shared" ca="1" si="9764"/>
        <v>q_148</v>
      </c>
      <c r="P540" s="14" t="str">
        <f t="shared" ca="1" si="9765"/>
        <v>First specialist who observed the patient</v>
      </c>
      <c r="Q540" s="14" t="str">
        <f ca="1">IF($BP540,ADDRESS(3,D540+1,4,,"["&amp;wew!$G$7&amp;"]"&amp;_sheetname_dataframe)&amp;":"&amp;ADDRESS(2+ster!$C$14,D540+1,4),"")</f>
        <v>[DBTemplate.xlsm]data_frame!TS3:TS3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0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1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0</v>
      </c>
      <c r="X540" s="14" t="str">
        <f t="array" aca="1" ref="X540" ca="1">IF(AND(H540,W540&gt;0),IF(wew!$B$3,MIN(IF((INDIRECT(ster!$D$14)&lt;&gt;"")*IFERROR(INDIRECT($Q540)&lt;&gt;"",FALSE),IFERROR(INDIRECT($Q540),"X"),"X")),"&lt;włącz podświetlanie wartości&gt;"),"—")</f>
        <v>—</v>
      </c>
      <c r="Y540" s="14" t="str">
        <f t="array" aca="1" ref="Y540" ca="1">IF(AND(H540,W540&gt;0),IF(wew!$B$3,MAX(IF((INDIRECT(ster!$D$14)&lt;&gt;"")*IFERROR(INDIRECT($Q540)&lt;&gt;"",FALSE),IFERROR(INDIRECT($Q540),"X"),"X")),"&lt;włącz podświetlanie wartości&gt;"),"—")</f>
        <v>—</v>
      </c>
      <c r="Z540" s="14">
        <f t="shared" ca="1" si="9766"/>
        <v>0</v>
      </c>
      <c r="AA540" s="12" t="str">
        <f t="shared" ca="1" si="9767"/>
        <v>—</v>
      </c>
      <c r="AB540" s="17">
        <f t="array" aca="1" ref="AB540" ca="1">IF(H540,IF(W540&gt;0,SUM((INDIRECT(ster!$D$14)&lt;&gt;"")*IFERROR((INDIRECT(Q540)&lt;&gt;"")*(INDIRECT(Q540)=INT(INDIRECT(Q540))),0)),0),"")</f>
        <v>0</v>
      </c>
      <c r="AC540" s="17">
        <f t="array" aca="1" ref="AC540" ca="1">IF(H540,W540-AB540,"")</f>
        <v>0</v>
      </c>
      <c r="AD540" s="17">
        <f t="shared" ca="1" si="9768"/>
        <v>1</v>
      </c>
      <c r="AE540" s="17" t="b">
        <f t="shared" ca="1" si="976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770"/>
        <v/>
      </c>
      <c r="AH540" s="17" t="b">
        <f t="shared" ca="1" si="977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772"/>
        <v/>
      </c>
      <c r="AK540" s="17" t="b">
        <f t="shared" ca="1" si="9773"/>
        <v>0</v>
      </c>
      <c r="AL540" s="17" t="b">
        <f t="shared" ca="1" si="9774"/>
        <v>0</v>
      </c>
      <c r="AM540" s="17" t="b">
        <f t="shared" ca="1" si="9775"/>
        <v>0</v>
      </c>
      <c r="AN540" s="17">
        <f t="shared" ca="1" si="9776"/>
        <v>0</v>
      </c>
      <c r="AO540" s="24" t="str">
        <f t="shared" ca="1" si="9777"/>
        <v/>
      </c>
      <c r="AP540" s="24" t="str">
        <f t="shared" ca="1" si="9778"/>
        <v/>
      </c>
      <c r="AQ540" s="17" t="b">
        <f t="shared" ca="1" si="9826"/>
        <v>0</v>
      </c>
      <c r="AR540" s="17" t="b">
        <f t="shared" ca="1" si="9779"/>
        <v>0</v>
      </c>
      <c r="AS540" s="17" t="b">
        <f t="shared" ca="1" si="9780"/>
        <v>0</v>
      </c>
      <c r="AT540" s="17" t="b">
        <f t="shared" ca="1" si="9781"/>
        <v>0</v>
      </c>
      <c r="AU540" s="17" t="b">
        <f t="shared" ca="1" si="9782"/>
        <v>1</v>
      </c>
      <c r="AV540" s="17" t="b">
        <f t="shared" ca="1" si="9783"/>
        <v>0</v>
      </c>
      <c r="AW540" s="17" t="b">
        <f t="shared" ca="1" si="9784"/>
        <v>0</v>
      </c>
      <c r="AX540" s="14" t="b">
        <f t="array" aca="1" ref="AX540" ca="1">IF(H540,N540&gt;0,"")</f>
        <v>1</v>
      </c>
      <c r="AY540" s="17" t="str">
        <f t="shared" ca="1" si="9785"/>
        <v>C3:C18</v>
      </c>
      <c r="AZ540" s="17" t="b">
        <f t="array" aca="1" ref="AZ540" ca="1">IF(AY540&lt;&gt;"",SUM(1*ISERROR(MATCH(INDIRECT(AY540),INDIRECT(K540),0)))=0,"")</f>
        <v>1</v>
      </c>
      <c r="BA540" s="17" t="b">
        <f t="shared" ca="1" si="9786"/>
        <v>1</v>
      </c>
      <c r="BB540" s="17" t="b">
        <v>0</v>
      </c>
      <c r="BC540" s="17" t="b">
        <f t="shared" ca="1" si="9787"/>
        <v>1</v>
      </c>
      <c r="BD540" s="17" t="b">
        <f t="shared" ca="1" si="9788"/>
        <v>0</v>
      </c>
      <c r="BE540" s="17" t="str">
        <f t="shared" ca="1" si="9827"/>
        <v/>
      </c>
      <c r="BF540" s="17" t="b">
        <f t="shared" ca="1" si="9828"/>
        <v>0</v>
      </c>
      <c r="BG540" s="17" t="b">
        <f t="shared" ca="1" si="9789"/>
        <v>0</v>
      </c>
      <c r="BH540" s="17" t="b">
        <f t="shared" ca="1" si="9790"/>
        <v>1</v>
      </c>
      <c r="BI540" s="17">
        <f t="shared" ca="1" si="9791"/>
        <v>2</v>
      </c>
      <c r="BJ540" s="17" t="b">
        <f t="shared" ca="1" si="9792"/>
        <v>0</v>
      </c>
      <c r="BK540" s="17" t="str">
        <f t="shared" ca="1" si="9829"/>
        <v/>
      </c>
      <c r="BL540" s="17" t="str">
        <f t="shared" ca="1" si="9793"/>
        <v/>
      </c>
      <c r="BM540" s="17" t="str">
        <f t="shared" ca="1" si="9794"/>
        <v>F</v>
      </c>
      <c r="BN540" s="17" t="str">
        <f t="shared" ca="1" si="9795"/>
        <v>F</v>
      </c>
      <c r="BO540" s="17" t="str">
        <f t="shared" ca="1" si="9796"/>
        <v>N</v>
      </c>
      <c r="BP540" s="14" t="b">
        <f t="shared" ca="1" si="9797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798"/>
        <v/>
      </c>
      <c r="DE540" s="14" t="str">
        <f t="shared" ca="1" si="9799"/>
        <v/>
      </c>
      <c r="DF540" s="14" t="str">
        <f t="shared" ca="1" si="9800"/>
        <v/>
      </c>
      <c r="DG540" s="14" t="str">
        <f t="shared" ca="1" si="9801"/>
        <v/>
      </c>
      <c r="DH540" s="14" t="str">
        <f t="shared" ca="1" si="9802"/>
        <v/>
      </c>
      <c r="DI540" s="14" t="str">
        <f t="shared" ca="1" si="9803"/>
        <v/>
      </c>
      <c r="DJ540" s="14" t="str">
        <f t="shared" ca="1" si="9804"/>
        <v/>
      </c>
      <c r="DK540" s="14" t="str">
        <f t="shared" ca="1" si="9805"/>
        <v/>
      </c>
      <c r="DL540" s="14" t="str">
        <f t="shared" ca="1" si="9806"/>
        <v/>
      </c>
      <c r="DM540" s="14" t="str">
        <f t="shared" ca="1" si="9807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808"/>
        <v/>
      </c>
      <c r="DP540" s="14" t="str">
        <f t="shared" ca="1" si="9809"/>
        <v/>
      </c>
      <c r="DQ540" s="14" t="str">
        <f t="shared" ca="1" si="9810"/>
        <v/>
      </c>
      <c r="DR540" s="14" t="str">
        <f t="shared" ca="1" si="9811"/>
        <v/>
      </c>
      <c r="DS540" s="14" t="str">
        <f t="shared" ca="1" si="9812"/>
        <v/>
      </c>
      <c r="DZ540" s="14" t="b">
        <f t="shared" ca="1" si="9813"/>
        <v>0</v>
      </c>
      <c r="EA540" s="14" t="str">
        <f t="shared" ca="1" si="9814"/>
        <v>First specialist who observed the patient (q_148)</v>
      </c>
      <c r="EB540" s="14" t="str">
        <f t="shared" ca="1" si="9815"/>
        <v xml:space="preserve">Values must be numeric. </v>
      </c>
      <c r="EC540" s="14" t="str">
        <f t="shared" ca="1" si="9816"/>
        <v xml:space="preserve">First specialist who observed the patient (q_148): Values must be numeric. </v>
      </c>
      <c r="ED540" s="14" t="str">
        <f t="shared" ca="1" si="9817"/>
        <v/>
      </c>
      <c r="EE540" s="14" t="str">
        <f t="shared" ca="1" si="9818"/>
        <v>Values must be numeric</v>
      </c>
      <c r="EF540" s="14" t="str">
        <f t="shared" ca="1" si="9819"/>
        <v/>
      </c>
      <c r="EG540" s="14" t="str">
        <f t="shared" ca="1" si="9820"/>
        <v/>
      </c>
      <c r="EM540" s="14" t="b">
        <f t="shared" ca="1" si="9821"/>
        <v>1</v>
      </c>
      <c r="EN540" s="14">
        <f t="shared" ca="1" si="9822"/>
        <v>514</v>
      </c>
      <c r="EO540" s="14" t="str">
        <f t="shared" ca="1" si="9823"/>
        <v>q_148</v>
      </c>
      <c r="EP540" s="14" t="str">
        <f t="shared" ca="1" si="9824"/>
        <v xml:space="preserve">First specialist who observed the patient (q_148): Values must be numeric. </v>
      </c>
      <c r="EQ540" s="14" t="str">
        <f t="shared" ca="1" si="9825"/>
        <v/>
      </c>
    </row>
    <row r="541" spans="2:147" s="14" customFormat="1">
      <c r="B541" s="14" t="str">
        <f t="shared" ca="1" si="9755"/>
        <v/>
      </c>
      <c r="C541" s="14">
        <f t="shared" ca="1" si="9756"/>
        <v>515</v>
      </c>
      <c r="D541" s="14">
        <f t="shared" si="9757"/>
        <v>539</v>
      </c>
      <c r="E541" s="14" t="str">
        <f t="shared" ca="1" si="9758"/>
        <v>I</v>
      </c>
      <c r="F541" s="14" t="str">
        <f t="shared" ca="1" si="9759"/>
        <v>q_149</v>
      </c>
      <c r="G541" s="14" t="str">
        <f t="shared" ca="1" si="9760"/>
        <v>Investigation requested by the 1st specialist</v>
      </c>
      <c r="H541" s="14" t="b">
        <f t="shared" ca="1" si="9761"/>
        <v>1</v>
      </c>
      <c r="I541" s="14" t="str">
        <f ca="1">IF($H541,ADDRESS(3,(D541+1)*2-1,4,,"["&amp;wew!$G$7&amp;"]"&amp;_sheetname_labels)&amp;":"&amp;ADDRESS(2+ster!$B$20,(D541+1)*2-1,4),"")</f>
        <v>[DBTemplate.xlsm]labels!AOM3:AOM725</v>
      </c>
      <c r="J541" s="14">
        <f t="array" aca="1" ref="J541" ca="1">IF(H541,MAX(0,MAX(IF(INDIRECT(I541)&lt;&gt;"",ROW(INDIRECT(I541)),""))-2),"")</f>
        <v>0</v>
      </c>
      <c r="K541" s="14" t="str">
        <f ca="1">IF($H541,IF($J541&gt;0,ADDRESS(3,(D541+1)*2-1,4,,"["&amp;wew!$G$7&amp;"]"&amp;_sheetname_labels)&amp;":"&amp;ADDRESS(2+J541,(D541+1)*2-1,4),""),"")</f>
        <v/>
      </c>
      <c r="L541" s="14" t="str">
        <f ca="1">IF($H541,IF($J541&gt;0,ADDRESS(3,(D541+1)*2,4,,"["&amp;wew!$G$7&amp;"]"&amp;_sheetname_labels)&amp;":"&amp;ADDRESS(2+J541,(D541+1)*2,4),""),"")</f>
        <v/>
      </c>
      <c r="M541" s="14">
        <f t="shared" ca="1" si="9762"/>
        <v>0</v>
      </c>
      <c r="N541" s="14">
        <f t="shared" ca="1" si="9763"/>
        <v>0</v>
      </c>
      <c r="O541" s="14" t="str">
        <f t="shared" ca="1" si="9764"/>
        <v>q_149</v>
      </c>
      <c r="P541" s="14" t="str">
        <f t="shared" ca="1" si="9765"/>
        <v>Investigation requested by the 1st specialist</v>
      </c>
      <c r="Q541" s="14" t="str">
        <f ca="1">IF($BP541,ADDRESS(3,D541+1,4,,"["&amp;wew!$G$7&amp;"]"&amp;_sheetname_dataframe)&amp;":"&amp;ADDRESS(2+ster!$C$14,D541+1,4),"")</f>
        <v>[DBTemplate.xlsm]data_frame!TT3:TT3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0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1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0</v>
      </c>
      <c r="X541" s="14" t="str">
        <f t="array" aca="1" ref="X541" ca="1">IF(AND(H541,W541&gt;0),IF(wew!$B$3,MIN(IF((INDIRECT(ster!$D$14)&lt;&gt;"")*IFERROR(INDIRECT($Q541)&lt;&gt;"",FALSE),IFERROR(INDIRECT($Q541),"X"),"X")),"&lt;włącz podświetlanie wartości&gt;"),"—")</f>
        <v>—</v>
      </c>
      <c r="Y541" s="14" t="str">
        <f t="array" aca="1" ref="Y541" ca="1">IF(AND(H541,W541&gt;0),IF(wew!$B$3,MAX(IF((INDIRECT(ster!$D$14)&lt;&gt;"")*IFERROR(INDIRECT($Q541)&lt;&gt;"",FALSE),IFERROR(INDIRECT($Q541),"X"),"X")),"&lt;włącz podświetlanie wartości&gt;"),"—")</f>
        <v>—</v>
      </c>
      <c r="Z541" s="14">
        <f t="shared" ca="1" si="9766"/>
        <v>0</v>
      </c>
      <c r="AA541" s="12" t="str">
        <f t="shared" ca="1" si="9767"/>
        <v>—</v>
      </c>
      <c r="AB541" s="17">
        <f t="array" aca="1" ref="AB541" ca="1">IF(H541,IF(W541&gt;0,SUM((INDIRECT(ster!$D$14)&lt;&gt;"")*IFERROR((INDIRECT(Q541)&lt;&gt;"")*(INDIRECT(Q541)=INT(INDIRECT(Q541))),0)),0),"")</f>
        <v>0</v>
      </c>
      <c r="AC541" s="17">
        <f t="array" aca="1" ref="AC541" ca="1">IF(H541,W541-AB541,"")</f>
        <v>0</v>
      </c>
      <c r="AD541" s="17">
        <f t="shared" ca="1" si="9768"/>
        <v>1</v>
      </c>
      <c r="AE541" s="17" t="b">
        <f t="shared" ca="1" si="976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770"/>
        <v/>
      </c>
      <c r="AH541" s="17" t="b">
        <f t="shared" ca="1" si="977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772"/>
        <v/>
      </c>
      <c r="AK541" s="17" t="b">
        <f t="shared" ca="1" si="9773"/>
        <v>0</v>
      </c>
      <c r="AL541" s="17" t="b">
        <f t="shared" ca="1" si="9774"/>
        <v>0</v>
      </c>
      <c r="AM541" s="17" t="b">
        <f t="shared" ca="1" si="9775"/>
        <v>0</v>
      </c>
      <c r="AN541" s="17">
        <f t="shared" ca="1" si="9776"/>
        <v>0</v>
      </c>
      <c r="AO541" s="24" t="str">
        <f t="shared" ca="1" si="9777"/>
        <v/>
      </c>
      <c r="AP541" s="24" t="str">
        <f t="shared" ca="1" si="9778"/>
        <v/>
      </c>
      <c r="AQ541" s="17" t="b">
        <f t="shared" ca="1" si="9826"/>
        <v>0</v>
      </c>
      <c r="AR541" s="17" t="b">
        <f t="shared" ca="1" si="9779"/>
        <v>0</v>
      </c>
      <c r="AS541" s="17" t="b">
        <f t="shared" ca="1" si="9780"/>
        <v>0</v>
      </c>
      <c r="AT541" s="17" t="b">
        <f t="shared" ca="1" si="9781"/>
        <v>1</v>
      </c>
      <c r="AU541" s="17" t="b">
        <f t="shared" ca="1" si="9782"/>
        <v>0</v>
      </c>
      <c r="AV541" s="17" t="b">
        <f t="shared" ca="1" si="9783"/>
        <v>0</v>
      </c>
      <c r="AW541" s="17" t="b">
        <f t="shared" ca="1" si="9784"/>
        <v>0</v>
      </c>
      <c r="AX541" s="14" t="b">
        <f t="array" aca="1" ref="AX541" ca="1">IF(H541,N541&gt;0,"")</f>
        <v>0</v>
      </c>
      <c r="AY541" s="17" t="str">
        <f t="shared" ca="1" si="9785"/>
        <v/>
      </c>
      <c r="AZ541" s="17" t="str">
        <f t="array" aca="1" ref="AZ541" ca="1">IF(AY541&lt;&gt;"",SUM(1*ISERROR(MATCH(INDIRECT(AY541),INDIRECT(K541),0)))=0,"")</f>
        <v/>
      </c>
      <c r="BA541" s="17" t="b">
        <f t="shared" ca="1" si="9786"/>
        <v>0</v>
      </c>
      <c r="BB541" s="17" t="b">
        <v>0</v>
      </c>
      <c r="BC541" s="17" t="str">
        <f t="shared" ca="1" si="9787"/>
        <v/>
      </c>
      <c r="BD541" s="17" t="str">
        <f t="shared" ca="1" si="9788"/>
        <v/>
      </c>
      <c r="BE541" s="17" t="b">
        <f t="shared" ca="1" si="9827"/>
        <v>0</v>
      </c>
      <c r="BF541" s="17" t="str">
        <f t="shared" ca="1" si="9828"/>
        <v/>
      </c>
      <c r="BG541" s="17" t="str">
        <f t="shared" ca="1" si="9789"/>
        <v/>
      </c>
      <c r="BH541" s="17" t="str">
        <f t="shared" ca="1" si="9790"/>
        <v/>
      </c>
      <c r="BI541" s="17" t="str">
        <f t="shared" ca="1" si="9791"/>
        <v/>
      </c>
      <c r="BJ541" s="17" t="b">
        <f t="shared" ca="1" si="9792"/>
        <v>0</v>
      </c>
      <c r="BK541" s="17" t="str">
        <f t="shared" ca="1" si="9829"/>
        <v/>
      </c>
      <c r="BL541" s="17" t="str">
        <f t="shared" ca="1" si="9793"/>
        <v/>
      </c>
      <c r="BM541" s="17" t="str">
        <f t="shared" ca="1" si="9794"/>
        <v>S</v>
      </c>
      <c r="BN541" s="17" t="str">
        <f t="shared" ca="1" si="9795"/>
        <v>S</v>
      </c>
      <c r="BO541" s="17" t="str">
        <f t="shared" ca="1" si="9796"/>
        <v>N</v>
      </c>
      <c r="BP541" s="14" t="b">
        <f t="shared" ca="1" si="9797"/>
        <v>1</v>
      </c>
      <c r="BQ541" s="35"/>
      <c r="BU541" s="14" t="s">
        <v>386</v>
      </c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798"/>
        <v/>
      </c>
      <c r="DE541" s="14" t="str">
        <f t="shared" ca="1" si="9799"/>
        <v/>
      </c>
      <c r="DF541" s="14" t="str">
        <f t="shared" ca="1" si="9800"/>
        <v/>
      </c>
      <c r="DG541" s="14" t="str">
        <f t="shared" ca="1" si="9801"/>
        <v/>
      </c>
      <c r="DH541" s="14" t="str">
        <f t="shared" ca="1" si="9802"/>
        <v/>
      </c>
      <c r="DI541" s="14" t="str">
        <f t="shared" ca="1" si="9803"/>
        <v/>
      </c>
      <c r="DJ541" s="14" t="str">
        <f t="shared" ca="1" si="9804"/>
        <v/>
      </c>
      <c r="DK541" s="14" t="str">
        <f t="shared" ca="1" si="9805"/>
        <v/>
      </c>
      <c r="DL541" s="14" t="str">
        <f t="shared" ca="1" si="9806"/>
        <v/>
      </c>
      <c r="DM541" s="14" t="str">
        <f t="shared" ca="1" si="9807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808"/>
        <v/>
      </c>
      <c r="DP541" s="14" t="str">
        <f t="shared" ca="1" si="9809"/>
        <v/>
      </c>
      <c r="DQ541" s="14" t="str">
        <f t="shared" ca="1" si="9810"/>
        <v/>
      </c>
      <c r="DR541" s="14" t="str">
        <f t="shared" ca="1" si="9811"/>
        <v/>
      </c>
      <c r="DS541" s="14" t="str">
        <f t="shared" ca="1" si="9812"/>
        <v/>
      </c>
      <c r="DZ541" s="14" t="b">
        <f t="shared" ca="1" si="9813"/>
        <v>0</v>
      </c>
      <c r="EA541" s="14" t="str">
        <f t="shared" ca="1" si="9814"/>
        <v/>
      </c>
      <c r="EB541" s="14" t="str">
        <f t="shared" ca="1" si="9815"/>
        <v/>
      </c>
      <c r="EC541" s="14" t="str">
        <f t="shared" ca="1" si="9816"/>
        <v/>
      </c>
      <c r="ED541" s="14" t="str">
        <f t="shared" ca="1" si="9817"/>
        <v/>
      </c>
      <c r="EE541" s="14" t="str">
        <f t="shared" ca="1" si="9818"/>
        <v/>
      </c>
      <c r="EF541" s="14" t="str">
        <f t="shared" ca="1" si="9819"/>
        <v/>
      </c>
      <c r="EG541" s="14" t="str">
        <f t="shared" ca="1" si="9820"/>
        <v/>
      </c>
      <c r="EM541" s="14" t="b">
        <f t="shared" ca="1" si="9821"/>
        <v>0</v>
      </c>
      <c r="EN541" s="14" t="str">
        <f t="shared" ca="1" si="9822"/>
        <v/>
      </c>
      <c r="EO541" s="14" t="str">
        <f t="shared" ca="1" si="9823"/>
        <v/>
      </c>
      <c r="EP541" s="14" t="str">
        <f t="shared" ca="1" si="9824"/>
        <v/>
      </c>
      <c r="EQ541" s="14" t="str">
        <f t="shared" ca="1" si="9825"/>
        <v/>
      </c>
    </row>
    <row r="542" spans="2:147" s="14" customFormat="1">
      <c r="B542" s="14" t="str">
        <f t="shared" ca="1" si="9755"/>
        <v/>
      </c>
      <c r="C542" s="14">
        <f t="shared" ca="1" si="9756"/>
        <v>516</v>
      </c>
      <c r="D542" s="14">
        <f t="shared" si="9757"/>
        <v>540</v>
      </c>
      <c r="E542" s="14" t="str">
        <f t="shared" ca="1" si="9758"/>
        <v>D</v>
      </c>
      <c r="F542" s="14" t="str">
        <f t="shared" ca="1" si="9759"/>
        <v>q_149a</v>
      </c>
      <c r="G542" s="14" t="str">
        <f t="shared" ca="1" si="9760"/>
        <v>Did 1st specialist request brain CT scan</v>
      </c>
      <c r="H542" s="14" t="b">
        <f t="shared" ca="1" si="9761"/>
        <v>1</v>
      </c>
      <c r="I542" s="14" t="str">
        <f ca="1">IF($H542,ADDRESS(3,(D542+1)*2-1,4,,"["&amp;wew!$G$7&amp;"]"&amp;_sheetname_labels)&amp;":"&amp;ADDRESS(2+ster!$B$20,(D542+1)*2-1,4),"")</f>
        <v>[DBTemplate.xlsm]labels!AOO3:AOO725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[DBTemplate.xlsm]labels!AOO3:AOO4</v>
      </c>
      <c r="L542" s="14" t="str">
        <f ca="1">IF($H542,IF($J542&gt;0,ADDRESS(3,(D542+1)*2,4,,"["&amp;wew!$G$7&amp;"]"&amp;_sheetname_labels)&amp;":"&amp;ADDRESS(2+J542,(D542+1)*2,4),""),"")</f>
        <v>[DBTemplate.xlsm]labels!AOP3:AOP4</v>
      </c>
      <c r="M542" s="14">
        <f t="shared" ca="1" si="9762"/>
        <v>0</v>
      </c>
      <c r="N542" s="14">
        <f t="shared" ca="1" si="9763"/>
        <v>2</v>
      </c>
      <c r="O542" s="14" t="str">
        <f t="shared" ca="1" si="9764"/>
        <v>q_149a</v>
      </c>
      <c r="P542" s="14" t="str">
        <f t="shared" ca="1" si="9765"/>
        <v>Did 1st specialist request brain CT scan</v>
      </c>
      <c r="Q542" s="14" t="str">
        <f ca="1">IF($BP542,ADDRESS(3,D542+1,4,,"["&amp;wew!$G$7&amp;"]"&amp;_sheetname_dataframe)&amp;":"&amp;ADDRESS(2+ster!$C$14,D542+1,4),"")</f>
        <v>[DBTemplate.xlsm]data_frame!TU3:TU3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766"/>
        <v>0</v>
      </c>
      <c r="AA542" s="12">
        <f t="shared" ca="1" si="976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768"/>
        <v>1</v>
      </c>
      <c r="AE542" s="17" t="b">
        <f t="shared" ca="1" si="976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770"/>
        <v/>
      </c>
      <c r="AH542" s="17" t="b">
        <f t="shared" ca="1" si="977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772"/>
        <v/>
      </c>
      <c r="AK542" s="17" t="b">
        <f t="shared" ca="1" si="9773"/>
        <v>0</v>
      </c>
      <c r="AL542" s="17" t="b">
        <f t="shared" ca="1" si="9774"/>
        <v>0</v>
      </c>
      <c r="AM542" s="17" t="b">
        <f t="shared" ca="1" si="9775"/>
        <v>0</v>
      </c>
      <c r="AN542" s="17">
        <f t="shared" ca="1" si="9776"/>
        <v>0</v>
      </c>
      <c r="AO542" s="24" t="str">
        <f t="shared" ca="1" si="9777"/>
        <v/>
      </c>
      <c r="AP542" s="24" t="str">
        <f t="shared" ca="1" si="9778"/>
        <v/>
      </c>
      <c r="AQ542" s="17" t="b">
        <f t="shared" ca="1" si="9826"/>
        <v>0</v>
      </c>
      <c r="AR542" s="17" t="b">
        <f t="shared" ca="1" si="9779"/>
        <v>0</v>
      </c>
      <c r="AS542" s="17" t="b">
        <f t="shared" ca="1" si="9780"/>
        <v>0</v>
      </c>
      <c r="AT542" s="17" t="b">
        <f t="shared" ca="1" si="9781"/>
        <v>0</v>
      </c>
      <c r="AU542" s="17" t="b">
        <f t="shared" ca="1" si="9782"/>
        <v>1</v>
      </c>
      <c r="AV542" s="17" t="b">
        <f t="shared" ca="1" si="9783"/>
        <v>0</v>
      </c>
      <c r="AW542" s="17" t="b">
        <f t="shared" ca="1" si="9784"/>
        <v>1</v>
      </c>
      <c r="AX542" s="14" t="b">
        <f t="array" aca="1" ref="AX542" ca="1">IF(H542,N542&gt;0,"")</f>
        <v>1</v>
      </c>
      <c r="AY542" s="17" t="str">
        <f t="shared" ca="1" si="9785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786"/>
        <v>1</v>
      </c>
      <c r="BB542" s="17" t="b">
        <v>0</v>
      </c>
      <c r="BC542" s="17" t="b">
        <f t="shared" ca="1" si="9787"/>
        <v>1</v>
      </c>
      <c r="BD542" s="17" t="b">
        <f t="shared" ca="1" si="9788"/>
        <v>0</v>
      </c>
      <c r="BE542" s="17" t="str">
        <f t="shared" ca="1" si="9827"/>
        <v/>
      </c>
      <c r="BF542" s="17" t="b">
        <f t="shared" ca="1" si="9828"/>
        <v>0</v>
      </c>
      <c r="BG542" s="17" t="b">
        <f t="shared" ca="1" si="9789"/>
        <v>0</v>
      </c>
      <c r="BH542" s="17" t="b">
        <f t="shared" ca="1" si="9790"/>
        <v>1</v>
      </c>
      <c r="BI542" s="17">
        <f t="shared" ca="1" si="9791"/>
        <v>2</v>
      </c>
      <c r="BJ542" s="17" t="b">
        <f t="shared" ca="1" si="9792"/>
        <v>0</v>
      </c>
      <c r="BK542" s="17" t="str">
        <f t="shared" ca="1" si="9829"/>
        <v/>
      </c>
      <c r="BL542" s="17" t="str">
        <f t="shared" ca="1" si="9793"/>
        <v/>
      </c>
      <c r="BM542" s="17" t="str">
        <f t="shared" ca="1" si="9794"/>
        <v>F</v>
      </c>
      <c r="BN542" s="17" t="str">
        <f t="shared" ca="1" si="9795"/>
        <v>F</v>
      </c>
      <c r="BO542" s="17" t="str">
        <f t="shared" ca="1" si="9796"/>
        <v>N</v>
      </c>
      <c r="BP542" s="14" t="b">
        <f t="shared" ca="1" si="9797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798"/>
        <v/>
      </c>
      <c r="DE542" s="14" t="str">
        <f t="shared" ca="1" si="9799"/>
        <v/>
      </c>
      <c r="DF542" s="14" t="str">
        <f t="shared" ca="1" si="9800"/>
        <v/>
      </c>
      <c r="DG542" s="14" t="str">
        <f t="shared" ca="1" si="9801"/>
        <v/>
      </c>
      <c r="DH542" s="14" t="str">
        <f t="shared" ca="1" si="9802"/>
        <v/>
      </c>
      <c r="DI542" s="14" t="str">
        <f t="shared" ca="1" si="9803"/>
        <v/>
      </c>
      <c r="DJ542" s="14" t="str">
        <f t="shared" ca="1" si="9804"/>
        <v/>
      </c>
      <c r="DK542" s="14" t="str">
        <f t="shared" ca="1" si="9805"/>
        <v/>
      </c>
      <c r="DL542" s="14" t="str">
        <f t="shared" ca="1" si="9806"/>
        <v/>
      </c>
      <c r="DM542" s="14" t="str">
        <f t="shared" ca="1" si="9807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808"/>
        <v/>
      </c>
      <c r="DP542" s="14" t="str">
        <f t="shared" ca="1" si="9809"/>
        <v/>
      </c>
      <c r="DQ542" s="14" t="str">
        <f t="shared" ca="1" si="9810"/>
        <v/>
      </c>
      <c r="DR542" s="14" t="str">
        <f t="shared" ca="1" si="9811"/>
        <v/>
      </c>
      <c r="DS542" s="14" t="str">
        <f t="shared" ca="1" si="9812"/>
        <v/>
      </c>
      <c r="DZ542" s="14" t="b">
        <f t="shared" ca="1" si="9813"/>
        <v>0</v>
      </c>
      <c r="EA542" s="14" t="str">
        <f t="shared" ca="1" si="9814"/>
        <v>Did 1st specialist request brain CT scan (q_149a)</v>
      </c>
      <c r="EB542" s="14" t="str">
        <f t="shared" ca="1" si="9815"/>
        <v xml:space="preserve">Values must be numeric. </v>
      </c>
      <c r="EC542" s="14" t="str">
        <f t="shared" ca="1" si="9816"/>
        <v xml:space="preserve">Did 1st specialist request brain CT scan (q_149a): Values must be numeric. </v>
      </c>
      <c r="ED542" s="14" t="str">
        <f t="shared" ca="1" si="9817"/>
        <v/>
      </c>
      <c r="EE542" s="14" t="str">
        <f t="shared" ca="1" si="9818"/>
        <v>Values must be numeric</v>
      </c>
      <c r="EF542" s="14" t="str">
        <f t="shared" ca="1" si="9819"/>
        <v/>
      </c>
      <c r="EG542" s="14" t="str">
        <f t="shared" ca="1" si="9820"/>
        <v/>
      </c>
      <c r="EM542" s="14" t="b">
        <f t="shared" ca="1" si="9821"/>
        <v>1</v>
      </c>
      <c r="EN542" s="14">
        <f t="shared" ca="1" si="9822"/>
        <v>516</v>
      </c>
      <c r="EO542" s="14" t="str">
        <f t="shared" ca="1" si="9823"/>
        <v>q_149a</v>
      </c>
      <c r="EP542" s="14" t="str">
        <f t="shared" ca="1" si="9824"/>
        <v xml:space="preserve">Did 1st specialist request brain CT scan (q_149a): Values must be numeric. </v>
      </c>
      <c r="EQ542" s="14" t="str">
        <f t="shared" ca="1" si="9825"/>
        <v/>
      </c>
    </row>
    <row r="543" spans="2:147" s="14" customFormat="1">
      <c r="B543" s="14" t="str">
        <f t="shared" ca="1" si="9755"/>
        <v/>
      </c>
      <c r="C543" s="14">
        <f t="shared" ca="1" si="9756"/>
        <v>517</v>
      </c>
      <c r="D543" s="14">
        <f t="shared" si="9757"/>
        <v>541</v>
      </c>
      <c r="E543" s="14" t="str">
        <f t="shared" ca="1" si="9758"/>
        <v>D</v>
      </c>
      <c r="F543" s="14" t="str">
        <f t="shared" ca="1" si="9759"/>
        <v>q_149b</v>
      </c>
      <c r="G543" s="14" t="str">
        <f t="shared" ca="1" si="9760"/>
        <v>Did 1st specialist request spinal cord CT scan</v>
      </c>
      <c r="H543" s="14" t="b">
        <f t="shared" ca="1" si="9761"/>
        <v>1</v>
      </c>
      <c r="I543" s="14" t="str">
        <f ca="1">IF($H543,ADDRESS(3,(D543+1)*2-1,4,,"["&amp;wew!$G$7&amp;"]"&amp;_sheetname_labels)&amp;":"&amp;ADDRESS(2+ster!$B$20,(D543+1)*2-1,4),"")</f>
        <v>[DBTemplate.xlsm]labels!AOQ3:AOQ725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[DBTemplate.xlsm]labels!AOQ3:AOQ4</v>
      </c>
      <c r="L543" s="14" t="str">
        <f ca="1">IF($H543,IF($J543&gt;0,ADDRESS(3,(D543+1)*2,4,,"["&amp;wew!$G$7&amp;"]"&amp;_sheetname_labels)&amp;":"&amp;ADDRESS(2+J543,(D543+1)*2,4),""),"")</f>
        <v>[DBTemplate.xlsm]labels!AOR3:AOR4</v>
      </c>
      <c r="M543" s="14">
        <f t="shared" ca="1" si="9762"/>
        <v>0</v>
      </c>
      <c r="N543" s="14">
        <f t="shared" ca="1" si="9763"/>
        <v>2</v>
      </c>
      <c r="O543" s="14" t="str">
        <f t="shared" ca="1" si="9764"/>
        <v>q_149b</v>
      </c>
      <c r="P543" s="14" t="str">
        <f t="shared" ca="1" si="9765"/>
        <v>Did 1st specialist request spinal cord CT scan</v>
      </c>
      <c r="Q543" s="14" t="str">
        <f ca="1">IF($BP543,ADDRESS(3,D543+1,4,,"["&amp;wew!$G$7&amp;"]"&amp;_sheetname_dataframe)&amp;":"&amp;ADDRESS(2+ster!$C$14,D543+1,4),"")</f>
        <v>[DBTemplate.xlsm]data_frame!TV3:TV3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2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2</v>
      </c>
      <c r="Z543" s="14">
        <f t="shared" ca="1" si="9766"/>
        <v>0</v>
      </c>
      <c r="AA543" s="12">
        <f t="shared" ca="1" si="976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768"/>
        <v>1</v>
      </c>
      <c r="AE543" s="17" t="b">
        <f t="shared" ca="1" si="976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770"/>
        <v/>
      </c>
      <c r="AH543" s="17" t="b">
        <f t="shared" ca="1" si="977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772"/>
        <v/>
      </c>
      <c r="AK543" s="17" t="b">
        <f t="shared" ca="1" si="9773"/>
        <v>0</v>
      </c>
      <c r="AL543" s="17" t="b">
        <f t="shared" ca="1" si="9774"/>
        <v>0</v>
      </c>
      <c r="AM543" s="17" t="b">
        <f t="shared" ca="1" si="9775"/>
        <v>0</v>
      </c>
      <c r="AN543" s="17">
        <f t="shared" ca="1" si="9776"/>
        <v>0</v>
      </c>
      <c r="AO543" s="24" t="str">
        <f t="shared" ca="1" si="9777"/>
        <v/>
      </c>
      <c r="AP543" s="24" t="str">
        <f t="shared" ca="1" si="9778"/>
        <v/>
      </c>
      <c r="AQ543" s="17" t="b">
        <f t="shared" ca="1" si="9826"/>
        <v>0</v>
      </c>
      <c r="AR543" s="17" t="b">
        <f t="shared" ca="1" si="9779"/>
        <v>0</v>
      </c>
      <c r="AS543" s="17" t="b">
        <f t="shared" ca="1" si="9780"/>
        <v>0</v>
      </c>
      <c r="AT543" s="17" t="b">
        <f t="shared" ca="1" si="9781"/>
        <v>0</v>
      </c>
      <c r="AU543" s="17" t="b">
        <f t="shared" ca="1" si="9782"/>
        <v>1</v>
      </c>
      <c r="AV543" s="17" t="b">
        <f t="shared" ca="1" si="9783"/>
        <v>0</v>
      </c>
      <c r="AW543" s="17" t="b">
        <f t="shared" ca="1" si="9784"/>
        <v>1</v>
      </c>
      <c r="AX543" s="14" t="b">
        <f t="array" aca="1" ref="AX543" ca="1">IF(H543,N543&gt;0,"")</f>
        <v>1</v>
      </c>
      <c r="AY543" s="17" t="str">
        <f t="shared" ca="1" si="9785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786"/>
        <v>1</v>
      </c>
      <c r="BB543" s="17" t="b">
        <v>0</v>
      </c>
      <c r="BC543" s="17" t="b">
        <f t="shared" ca="1" si="9787"/>
        <v>1</v>
      </c>
      <c r="BD543" s="17" t="b">
        <f t="shared" ca="1" si="9788"/>
        <v>0</v>
      </c>
      <c r="BE543" s="17" t="str">
        <f t="shared" ca="1" si="9827"/>
        <v/>
      </c>
      <c r="BF543" s="17" t="b">
        <f t="shared" ca="1" si="9828"/>
        <v>0</v>
      </c>
      <c r="BG543" s="17" t="b">
        <f t="shared" ca="1" si="9789"/>
        <v>0</v>
      </c>
      <c r="BH543" s="17" t="b">
        <f t="shared" ca="1" si="9790"/>
        <v>1</v>
      </c>
      <c r="BI543" s="17">
        <f t="shared" ca="1" si="9791"/>
        <v>2</v>
      </c>
      <c r="BJ543" s="17" t="b">
        <f t="shared" ca="1" si="9792"/>
        <v>0</v>
      </c>
      <c r="BK543" s="17" t="str">
        <f t="shared" ca="1" si="9829"/>
        <v/>
      </c>
      <c r="BL543" s="17" t="str">
        <f t="shared" ca="1" si="9793"/>
        <v/>
      </c>
      <c r="BM543" s="17" t="str">
        <f t="shared" ca="1" si="9794"/>
        <v>F</v>
      </c>
      <c r="BN543" s="17" t="str">
        <f t="shared" ca="1" si="9795"/>
        <v>F</v>
      </c>
      <c r="BO543" s="17" t="str">
        <f t="shared" ca="1" si="9796"/>
        <v>N</v>
      </c>
      <c r="BP543" s="14" t="b">
        <f t="shared" ca="1" si="9797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798"/>
        <v/>
      </c>
      <c r="DE543" s="14" t="str">
        <f t="shared" ca="1" si="9799"/>
        <v/>
      </c>
      <c r="DF543" s="14" t="str">
        <f t="shared" ca="1" si="9800"/>
        <v/>
      </c>
      <c r="DG543" s="14" t="str">
        <f t="shared" ca="1" si="9801"/>
        <v/>
      </c>
      <c r="DH543" s="14" t="str">
        <f t="shared" ca="1" si="9802"/>
        <v/>
      </c>
      <c r="DI543" s="14" t="str">
        <f t="shared" ca="1" si="9803"/>
        <v/>
      </c>
      <c r="DJ543" s="14" t="str">
        <f t="shared" ca="1" si="9804"/>
        <v/>
      </c>
      <c r="DK543" s="14" t="str">
        <f t="shared" ca="1" si="9805"/>
        <v/>
      </c>
      <c r="DL543" s="14" t="str">
        <f t="shared" ca="1" si="9806"/>
        <v/>
      </c>
      <c r="DM543" s="14" t="str">
        <f t="shared" ca="1" si="9807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808"/>
        <v/>
      </c>
      <c r="DP543" s="14" t="str">
        <f t="shared" ca="1" si="9809"/>
        <v/>
      </c>
      <c r="DQ543" s="14" t="str">
        <f t="shared" ca="1" si="9810"/>
        <v/>
      </c>
      <c r="DR543" s="14" t="str">
        <f t="shared" ca="1" si="9811"/>
        <v/>
      </c>
      <c r="DS543" s="14" t="str">
        <f t="shared" ca="1" si="9812"/>
        <v/>
      </c>
      <c r="DZ543" s="14" t="b">
        <f t="shared" ca="1" si="9813"/>
        <v>0</v>
      </c>
      <c r="EA543" s="14" t="str">
        <f t="shared" ca="1" si="9814"/>
        <v>Did 1st specialist request spinal cord CT scan (q_149b)</v>
      </c>
      <c r="EB543" s="14" t="str">
        <f t="shared" ca="1" si="9815"/>
        <v xml:space="preserve">Values must be numeric. </v>
      </c>
      <c r="EC543" s="14" t="str">
        <f t="shared" ca="1" si="9816"/>
        <v xml:space="preserve">Did 1st specialist request spinal cord CT scan (q_149b): Values must be numeric. </v>
      </c>
      <c r="ED543" s="14" t="str">
        <f t="shared" ca="1" si="9817"/>
        <v/>
      </c>
      <c r="EE543" s="14" t="str">
        <f t="shared" ca="1" si="9818"/>
        <v>Values must be numeric</v>
      </c>
      <c r="EF543" s="14" t="str">
        <f t="shared" ca="1" si="9819"/>
        <v/>
      </c>
      <c r="EG543" s="14" t="str">
        <f t="shared" ca="1" si="9820"/>
        <v/>
      </c>
      <c r="EM543" s="14" t="b">
        <f t="shared" ca="1" si="9821"/>
        <v>1</v>
      </c>
      <c r="EN543" s="14">
        <f t="shared" ca="1" si="9822"/>
        <v>517</v>
      </c>
      <c r="EO543" s="14" t="str">
        <f t="shared" ca="1" si="9823"/>
        <v>q_149b</v>
      </c>
      <c r="EP543" s="14" t="str">
        <f t="shared" ca="1" si="9824"/>
        <v xml:space="preserve">Did 1st specialist request spinal cord CT scan (q_149b): Values must be numeric. </v>
      </c>
      <c r="EQ543" s="14" t="str">
        <f t="shared" ca="1" si="9825"/>
        <v/>
      </c>
    </row>
    <row r="544" spans="2:147" s="14" customFormat="1">
      <c r="B544" s="14" t="str">
        <f t="shared" ca="1" si="9755"/>
        <v/>
      </c>
      <c r="C544" s="14">
        <f t="shared" ca="1" si="9756"/>
        <v>518</v>
      </c>
      <c r="D544" s="14">
        <f t="shared" si="9757"/>
        <v>542</v>
      </c>
      <c r="E544" s="14" t="str">
        <f t="shared" ca="1" si="9758"/>
        <v>D</v>
      </c>
      <c r="F544" s="14" t="str">
        <f t="shared" ca="1" si="9759"/>
        <v>q_149c</v>
      </c>
      <c r="G544" s="14" t="str">
        <f t="shared" ca="1" si="9760"/>
        <v>Did 1st specialist request lumbo-sacral spinal cord CT scan</v>
      </c>
      <c r="H544" s="14" t="b">
        <f t="shared" ca="1" si="9761"/>
        <v>1</v>
      </c>
      <c r="I544" s="14" t="str">
        <f ca="1">IF($H544,ADDRESS(3,(D544+1)*2-1,4,,"["&amp;wew!$G$7&amp;"]"&amp;_sheetname_labels)&amp;":"&amp;ADDRESS(2+ster!$B$20,(D544+1)*2-1,4),"")</f>
        <v>[DBTemplate.xlsm]labels!AOS3:AOS725</v>
      </c>
      <c r="J544" s="14">
        <f t="array" aca="1" ref="J544" ca="1">IF(H544,MAX(0,MAX(IF(INDIRECT(I544)&lt;&gt;"",ROW(INDIRECT(I544)),""))-2),"")</f>
        <v>2</v>
      </c>
      <c r="K544" s="14" t="str">
        <f ca="1">IF($H544,IF($J544&gt;0,ADDRESS(3,(D544+1)*2-1,4,,"["&amp;wew!$G$7&amp;"]"&amp;_sheetname_labels)&amp;":"&amp;ADDRESS(2+J544,(D544+1)*2-1,4),""),"")</f>
        <v>[DBTemplate.xlsm]labels!AOS3:AOS4</v>
      </c>
      <c r="L544" s="14" t="str">
        <f ca="1">IF($H544,IF($J544&gt;0,ADDRESS(3,(D544+1)*2,4,,"["&amp;wew!$G$7&amp;"]"&amp;_sheetname_labels)&amp;":"&amp;ADDRESS(2+J544,(D544+1)*2,4),""),"")</f>
        <v>[DBTemplate.xlsm]labels!AOT3:AOT4</v>
      </c>
      <c r="M544" s="14">
        <f t="shared" ca="1" si="9762"/>
        <v>0</v>
      </c>
      <c r="N544" s="14">
        <f t="shared" ca="1" si="9763"/>
        <v>2</v>
      </c>
      <c r="O544" s="14" t="str">
        <f t="shared" ca="1" si="9764"/>
        <v>q_149c</v>
      </c>
      <c r="P544" s="14" t="str">
        <f t="shared" ca="1" si="9765"/>
        <v>Did 1st specialist request lumbo-sacral spinal cord CT scan</v>
      </c>
      <c r="Q544" s="14" t="str">
        <f ca="1">IF($BP544,ADDRESS(3,D544+1,4,,"["&amp;wew!$G$7&amp;"]"&amp;_sheetname_dataframe)&amp;":"&amp;ADDRESS(2+ster!$C$14,D544+1,4),"")</f>
        <v>[DBTemplate.xlsm]data_frame!TW3:TW3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1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0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1</v>
      </c>
      <c r="X544" s="14">
        <f t="array" aca="1" ref="X544" ca="1">IF(AND(H544,W544&gt;0),IF(wew!$B$3,MIN(IF((INDIRECT(ster!$D$14)&lt;&gt;"")*IFERROR(INDIRECT($Q544)&lt;&gt;"",FALSE),IFERROR(INDIRECT($Q544),"X"),"X")),"&lt;włącz podświetlanie wartości&gt;"),"—")</f>
        <v>2</v>
      </c>
      <c r="Y544" s="14">
        <f t="array" aca="1" ref="Y544" ca="1">IF(AND(H544,W544&gt;0),IF(wew!$B$3,MAX(IF((INDIRECT(ster!$D$14)&lt;&gt;"")*IFERROR(INDIRECT($Q544)&lt;&gt;"",FALSE),IFERROR(INDIRECT($Q544),"X"),"X")),"&lt;włącz podświetlanie wartości&gt;"),"—")</f>
        <v>2</v>
      </c>
      <c r="Z544" s="14">
        <f t="shared" ca="1" si="9766"/>
        <v>0</v>
      </c>
      <c r="AA544" s="12">
        <f t="shared" ca="1" si="9767"/>
        <v>1</v>
      </c>
      <c r="AB544" s="17">
        <f t="array" aca="1" ref="AB544" ca="1">IF(H544,IF(W544&gt;0,SUM((INDIRECT(ster!$D$14)&lt;&gt;"")*IFERROR((INDIRECT(Q544)&lt;&gt;"")*(INDIRECT(Q544)=INT(INDIRECT(Q544))),0)),0),"")</f>
        <v>1</v>
      </c>
      <c r="AC544" s="17">
        <f t="array" aca="1" ref="AC544" ca="1">IF(H544,W544-AB544,"")</f>
        <v>0</v>
      </c>
      <c r="AD544" s="17">
        <f t="shared" ca="1" si="9768"/>
        <v>1</v>
      </c>
      <c r="AE544" s="17" t="b">
        <f t="shared" ca="1" si="976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770"/>
        <v/>
      </c>
      <c r="AH544" s="17" t="b">
        <f t="shared" ca="1" si="977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772"/>
        <v/>
      </c>
      <c r="AK544" s="17" t="b">
        <f t="shared" ca="1" si="9773"/>
        <v>0</v>
      </c>
      <c r="AL544" s="17" t="b">
        <f t="shared" ca="1" si="9774"/>
        <v>0</v>
      </c>
      <c r="AM544" s="17" t="b">
        <f t="shared" ca="1" si="9775"/>
        <v>0</v>
      </c>
      <c r="AN544" s="17">
        <f t="shared" ca="1" si="9776"/>
        <v>0</v>
      </c>
      <c r="AO544" s="24" t="str">
        <f t="shared" ca="1" si="9777"/>
        <v/>
      </c>
      <c r="AP544" s="24" t="str">
        <f t="shared" ca="1" si="9778"/>
        <v/>
      </c>
      <c r="AQ544" s="17" t="b">
        <f t="shared" ca="1" si="9826"/>
        <v>0</v>
      </c>
      <c r="AR544" s="17" t="b">
        <f t="shared" ca="1" si="9779"/>
        <v>0</v>
      </c>
      <c r="AS544" s="17" t="b">
        <f t="shared" ca="1" si="9780"/>
        <v>0</v>
      </c>
      <c r="AT544" s="17" t="b">
        <f t="shared" ca="1" si="9781"/>
        <v>0</v>
      </c>
      <c r="AU544" s="17" t="b">
        <f t="shared" ca="1" si="9782"/>
        <v>1</v>
      </c>
      <c r="AV544" s="17" t="b">
        <f t="shared" ca="1" si="9783"/>
        <v>0</v>
      </c>
      <c r="AW544" s="17" t="b">
        <f t="shared" ca="1" si="9784"/>
        <v>1</v>
      </c>
      <c r="AX544" s="14" t="b">
        <f t="array" aca="1" ref="AX544" ca="1">IF(H544,N544&gt;0,"")</f>
        <v>1</v>
      </c>
      <c r="AY544" s="17" t="str">
        <f t="shared" ca="1" si="9785"/>
        <v>C3:C4</v>
      </c>
      <c r="AZ544" s="17" t="b">
        <f t="array" aca="1" ref="AZ544" ca="1">IF(AY544&lt;&gt;"",SUM(1*ISERROR(MATCH(INDIRECT(AY544),INDIRECT(K544),0)))=0,"")</f>
        <v>1</v>
      </c>
      <c r="BA544" s="17" t="b">
        <f t="shared" ca="1" si="9786"/>
        <v>1</v>
      </c>
      <c r="BB544" s="17" t="b">
        <v>0</v>
      </c>
      <c r="BC544" s="17" t="b">
        <f t="shared" ca="1" si="9787"/>
        <v>1</v>
      </c>
      <c r="BD544" s="17" t="b">
        <f t="shared" ca="1" si="9788"/>
        <v>0</v>
      </c>
      <c r="BE544" s="17" t="str">
        <f t="shared" ca="1" si="9827"/>
        <v/>
      </c>
      <c r="BF544" s="17" t="b">
        <f t="shared" ca="1" si="9828"/>
        <v>0</v>
      </c>
      <c r="BG544" s="17" t="b">
        <f t="shared" ca="1" si="9789"/>
        <v>0</v>
      </c>
      <c r="BH544" s="17" t="b">
        <f t="shared" ca="1" si="9790"/>
        <v>1</v>
      </c>
      <c r="BI544" s="17">
        <f t="shared" ca="1" si="9791"/>
        <v>2</v>
      </c>
      <c r="BJ544" s="17" t="b">
        <f t="shared" ca="1" si="9792"/>
        <v>0</v>
      </c>
      <c r="BK544" s="17" t="str">
        <f t="shared" ca="1" si="9829"/>
        <v/>
      </c>
      <c r="BL544" s="17" t="str">
        <f t="shared" ca="1" si="9793"/>
        <v/>
      </c>
      <c r="BM544" s="17" t="str">
        <f t="shared" ca="1" si="9794"/>
        <v>F</v>
      </c>
      <c r="BN544" s="17" t="str">
        <f t="shared" ca="1" si="9795"/>
        <v>F</v>
      </c>
      <c r="BO544" s="17" t="str">
        <f t="shared" ca="1" si="9796"/>
        <v>N</v>
      </c>
      <c r="BP544" s="14" t="b">
        <f t="shared" ca="1" si="9797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798"/>
        <v/>
      </c>
      <c r="DE544" s="14" t="str">
        <f t="shared" ca="1" si="9799"/>
        <v/>
      </c>
      <c r="DF544" s="14" t="str">
        <f t="shared" ca="1" si="9800"/>
        <v/>
      </c>
      <c r="DG544" s="14" t="str">
        <f t="shared" ca="1" si="9801"/>
        <v/>
      </c>
      <c r="DH544" s="14" t="str">
        <f t="shared" ca="1" si="9802"/>
        <v/>
      </c>
      <c r="DI544" s="14" t="str">
        <f t="shared" ca="1" si="9803"/>
        <v/>
      </c>
      <c r="DJ544" s="14" t="str">
        <f t="shared" ca="1" si="9804"/>
        <v/>
      </c>
      <c r="DK544" s="14" t="str">
        <f t="shared" ca="1" si="9805"/>
        <v/>
      </c>
      <c r="DL544" s="14" t="str">
        <f t="shared" ca="1" si="9806"/>
        <v/>
      </c>
      <c r="DM544" s="14" t="str">
        <f t="shared" ca="1" si="9807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808"/>
        <v/>
      </c>
      <c r="DP544" s="14" t="str">
        <f t="shared" ca="1" si="9809"/>
        <v/>
      </c>
      <c r="DQ544" s="14" t="str">
        <f t="shared" ca="1" si="9810"/>
        <v/>
      </c>
      <c r="DR544" s="14" t="str">
        <f t="shared" ca="1" si="9811"/>
        <v/>
      </c>
      <c r="DS544" s="14" t="str">
        <f t="shared" ca="1" si="9812"/>
        <v/>
      </c>
      <c r="DZ544" s="14" t="b">
        <f t="shared" ca="1" si="9813"/>
        <v>0</v>
      </c>
      <c r="EA544" s="14" t="str">
        <f t="shared" ca="1" si="9814"/>
        <v>Did 1st specialist request lumbo-sacral spinal cord CT scan (q_149c)</v>
      </c>
      <c r="EB544" s="14" t="str">
        <f t="shared" ca="1" si="9815"/>
        <v xml:space="preserve">Values must be numeric. </v>
      </c>
      <c r="EC544" s="14" t="str">
        <f t="shared" ca="1" si="9816"/>
        <v xml:space="preserve">Did 1st specialist request lumbo-sacral spinal cord CT scan (q_149c): Values must be numeric. </v>
      </c>
      <c r="ED544" s="14" t="str">
        <f t="shared" ca="1" si="9817"/>
        <v/>
      </c>
      <c r="EE544" s="14" t="str">
        <f t="shared" ca="1" si="9818"/>
        <v>Values must be numeric</v>
      </c>
      <c r="EF544" s="14" t="str">
        <f t="shared" ca="1" si="9819"/>
        <v/>
      </c>
      <c r="EG544" s="14" t="str">
        <f t="shared" ca="1" si="9820"/>
        <v/>
      </c>
      <c r="EM544" s="14" t="b">
        <f t="shared" ca="1" si="9821"/>
        <v>1</v>
      </c>
      <c r="EN544" s="14">
        <f t="shared" ca="1" si="9822"/>
        <v>518</v>
      </c>
      <c r="EO544" s="14" t="str">
        <f t="shared" ca="1" si="9823"/>
        <v>q_149c</v>
      </c>
      <c r="EP544" s="14" t="str">
        <f t="shared" ca="1" si="9824"/>
        <v xml:space="preserve">Did 1st specialist request lumbo-sacral spinal cord CT scan (q_149c): Values must be numeric. </v>
      </c>
      <c r="EQ544" s="14" t="str">
        <f t="shared" ca="1" si="9825"/>
        <v/>
      </c>
    </row>
    <row r="545" spans="2:147" s="14" customFormat="1">
      <c r="B545" s="14" t="str">
        <f t="shared" ca="1" si="9755"/>
        <v/>
      </c>
      <c r="C545" s="14">
        <f t="shared" ca="1" si="9756"/>
        <v>519</v>
      </c>
      <c r="D545" s="14">
        <f t="shared" si="9757"/>
        <v>543</v>
      </c>
      <c r="E545" s="14" t="str">
        <f t="shared" ca="1" si="9758"/>
        <v>D</v>
      </c>
      <c r="F545" s="14" t="str">
        <f t="shared" ca="1" si="9759"/>
        <v>q_149d</v>
      </c>
      <c r="G545" s="14" t="str">
        <f t="shared" ca="1" si="9760"/>
        <v>Did 1st specialist request brain MRI</v>
      </c>
      <c r="H545" s="14" t="b">
        <f t="shared" ca="1" si="9761"/>
        <v>1</v>
      </c>
      <c r="I545" s="14" t="str">
        <f ca="1">IF($H545,ADDRESS(3,(D545+1)*2-1,4,,"["&amp;wew!$G$7&amp;"]"&amp;_sheetname_labels)&amp;":"&amp;ADDRESS(2+ster!$B$20,(D545+1)*2-1,4),"")</f>
        <v>[DBTemplate.xlsm]labels!AOU3:AOU725</v>
      </c>
      <c r="J545" s="14">
        <f t="array" aca="1" ref="J545" ca="1">IF(H545,MAX(0,MAX(IF(INDIRECT(I545)&lt;&gt;"",ROW(INDIRECT(I545)),""))-2),"")</f>
        <v>2</v>
      </c>
      <c r="K545" s="14" t="str">
        <f ca="1">IF($H545,IF($J545&gt;0,ADDRESS(3,(D545+1)*2-1,4,,"["&amp;wew!$G$7&amp;"]"&amp;_sheetname_labels)&amp;":"&amp;ADDRESS(2+J545,(D545+1)*2-1,4),""),"")</f>
        <v>[DBTemplate.xlsm]labels!AOU3:AOU4</v>
      </c>
      <c r="L545" s="14" t="str">
        <f ca="1">IF($H545,IF($J545&gt;0,ADDRESS(3,(D545+1)*2,4,,"["&amp;wew!$G$7&amp;"]"&amp;_sheetname_labels)&amp;":"&amp;ADDRESS(2+J545,(D545+1)*2,4),""),"")</f>
        <v>[DBTemplate.xlsm]labels!AOV3:AOV4</v>
      </c>
      <c r="M545" s="14">
        <f t="shared" ca="1" si="9762"/>
        <v>0</v>
      </c>
      <c r="N545" s="14">
        <f t="shared" ca="1" si="9763"/>
        <v>2</v>
      </c>
      <c r="O545" s="14" t="str">
        <f t="shared" ca="1" si="9764"/>
        <v>q_149d</v>
      </c>
      <c r="P545" s="14" t="str">
        <f t="shared" ca="1" si="9765"/>
        <v>Did 1st specialist request brain MRI</v>
      </c>
      <c r="Q545" s="14" t="str">
        <f ca="1">IF($BP545,ADDRESS(3,D545+1,4,,"["&amp;wew!$G$7&amp;"]"&amp;_sheetname_dataframe)&amp;":"&amp;ADDRESS(2+ster!$C$14,D545+1,4),"")</f>
        <v>[DBTemplate.xlsm]data_frame!TX3:TX3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766"/>
        <v>0</v>
      </c>
      <c r="AA545" s="12">
        <f t="shared" ca="1" si="976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768"/>
        <v>1</v>
      </c>
      <c r="AE545" s="17" t="b">
        <f t="shared" ca="1" si="976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770"/>
        <v/>
      </c>
      <c r="AH545" s="17" t="b">
        <f t="shared" ca="1" si="977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772"/>
        <v/>
      </c>
      <c r="AK545" s="17" t="b">
        <f t="shared" ca="1" si="9773"/>
        <v>0</v>
      </c>
      <c r="AL545" s="17" t="b">
        <f t="shared" ca="1" si="9774"/>
        <v>0</v>
      </c>
      <c r="AM545" s="17" t="b">
        <f t="shared" ca="1" si="9775"/>
        <v>0</v>
      </c>
      <c r="AN545" s="17">
        <f t="shared" ca="1" si="9776"/>
        <v>0</v>
      </c>
      <c r="AO545" s="24" t="str">
        <f t="shared" ca="1" si="9777"/>
        <v/>
      </c>
      <c r="AP545" s="24" t="str">
        <f t="shared" ca="1" si="9778"/>
        <v/>
      </c>
      <c r="AQ545" s="17" t="b">
        <f t="shared" ca="1" si="9826"/>
        <v>0</v>
      </c>
      <c r="AR545" s="17" t="b">
        <f t="shared" ca="1" si="9779"/>
        <v>0</v>
      </c>
      <c r="AS545" s="17" t="b">
        <f t="shared" ca="1" si="9780"/>
        <v>0</v>
      </c>
      <c r="AT545" s="17" t="b">
        <f t="shared" ca="1" si="9781"/>
        <v>0</v>
      </c>
      <c r="AU545" s="17" t="b">
        <f t="shared" ca="1" si="9782"/>
        <v>1</v>
      </c>
      <c r="AV545" s="17" t="b">
        <f t="shared" ca="1" si="9783"/>
        <v>0</v>
      </c>
      <c r="AW545" s="17" t="b">
        <f t="shared" ca="1" si="9784"/>
        <v>1</v>
      </c>
      <c r="AX545" s="14" t="b">
        <f t="array" aca="1" ref="AX545" ca="1">IF(H545,N545&gt;0,"")</f>
        <v>1</v>
      </c>
      <c r="AY545" s="17" t="str">
        <f t="shared" ca="1" si="9785"/>
        <v>C3:C4</v>
      </c>
      <c r="AZ545" s="17" t="b">
        <f t="array" aca="1" ref="AZ545" ca="1">IF(AY545&lt;&gt;"",SUM(1*ISERROR(MATCH(INDIRECT(AY545),INDIRECT(K545),0)))=0,"")</f>
        <v>1</v>
      </c>
      <c r="BA545" s="17" t="b">
        <f t="shared" ca="1" si="9786"/>
        <v>1</v>
      </c>
      <c r="BB545" s="17" t="b">
        <v>0</v>
      </c>
      <c r="BC545" s="17" t="b">
        <f t="shared" ca="1" si="9787"/>
        <v>1</v>
      </c>
      <c r="BD545" s="17" t="b">
        <f t="shared" ca="1" si="9788"/>
        <v>0</v>
      </c>
      <c r="BE545" s="17" t="str">
        <f t="shared" ca="1" si="9827"/>
        <v/>
      </c>
      <c r="BF545" s="17" t="b">
        <f t="shared" ca="1" si="9828"/>
        <v>0</v>
      </c>
      <c r="BG545" s="17" t="b">
        <f t="shared" ca="1" si="9789"/>
        <v>0</v>
      </c>
      <c r="BH545" s="17" t="b">
        <f t="shared" ca="1" si="9790"/>
        <v>1</v>
      </c>
      <c r="BI545" s="17">
        <f t="shared" ca="1" si="9791"/>
        <v>2</v>
      </c>
      <c r="BJ545" s="17" t="b">
        <f t="shared" ca="1" si="9792"/>
        <v>0</v>
      </c>
      <c r="BK545" s="17" t="str">
        <f t="shared" ca="1" si="9829"/>
        <v/>
      </c>
      <c r="BL545" s="17" t="str">
        <f t="shared" ca="1" si="9793"/>
        <v/>
      </c>
      <c r="BM545" s="17" t="str">
        <f t="shared" ca="1" si="9794"/>
        <v>F</v>
      </c>
      <c r="BN545" s="17" t="str">
        <f t="shared" ca="1" si="9795"/>
        <v>F</v>
      </c>
      <c r="BO545" s="17" t="str">
        <f t="shared" ca="1" si="9796"/>
        <v>N</v>
      </c>
      <c r="BP545" s="14" t="b">
        <f t="shared" ca="1" si="9797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798"/>
        <v/>
      </c>
      <c r="DE545" s="14" t="str">
        <f t="shared" ca="1" si="9799"/>
        <v/>
      </c>
      <c r="DF545" s="14" t="str">
        <f t="shared" ca="1" si="9800"/>
        <v/>
      </c>
      <c r="DG545" s="14" t="str">
        <f t="shared" ca="1" si="9801"/>
        <v/>
      </c>
      <c r="DH545" s="14" t="str">
        <f t="shared" ca="1" si="9802"/>
        <v/>
      </c>
      <c r="DI545" s="14" t="str">
        <f t="shared" ca="1" si="9803"/>
        <v/>
      </c>
      <c r="DJ545" s="14" t="str">
        <f t="shared" ca="1" si="9804"/>
        <v/>
      </c>
      <c r="DK545" s="14" t="str">
        <f t="shared" ca="1" si="9805"/>
        <v/>
      </c>
      <c r="DL545" s="14" t="str">
        <f t="shared" ca="1" si="9806"/>
        <v/>
      </c>
      <c r="DM545" s="14" t="str">
        <f t="shared" ca="1" si="9807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808"/>
        <v/>
      </c>
      <c r="DP545" s="14" t="str">
        <f t="shared" ca="1" si="9809"/>
        <v/>
      </c>
      <c r="DQ545" s="14" t="str">
        <f t="shared" ca="1" si="9810"/>
        <v/>
      </c>
      <c r="DR545" s="14" t="str">
        <f t="shared" ca="1" si="9811"/>
        <v/>
      </c>
      <c r="DS545" s="14" t="str">
        <f t="shared" ca="1" si="9812"/>
        <v/>
      </c>
      <c r="DZ545" s="14" t="b">
        <f t="shared" ca="1" si="9813"/>
        <v>0</v>
      </c>
      <c r="EA545" s="14" t="str">
        <f t="shared" ca="1" si="9814"/>
        <v>Did 1st specialist request brain MRI (q_149d)</v>
      </c>
      <c r="EB545" s="14" t="str">
        <f t="shared" ca="1" si="9815"/>
        <v xml:space="preserve">Values must be numeric. </v>
      </c>
      <c r="EC545" s="14" t="str">
        <f t="shared" ca="1" si="9816"/>
        <v xml:space="preserve">Did 1st specialist request brain MRI (q_149d): Values must be numeric. </v>
      </c>
      <c r="ED545" s="14" t="str">
        <f t="shared" ca="1" si="9817"/>
        <v/>
      </c>
      <c r="EE545" s="14" t="str">
        <f t="shared" ca="1" si="9818"/>
        <v>Values must be numeric</v>
      </c>
      <c r="EF545" s="14" t="str">
        <f t="shared" ca="1" si="9819"/>
        <v/>
      </c>
      <c r="EG545" s="14" t="str">
        <f t="shared" ca="1" si="9820"/>
        <v/>
      </c>
      <c r="EM545" s="14" t="b">
        <f t="shared" ca="1" si="9821"/>
        <v>1</v>
      </c>
      <c r="EN545" s="14">
        <f t="shared" ca="1" si="9822"/>
        <v>519</v>
      </c>
      <c r="EO545" s="14" t="str">
        <f t="shared" ca="1" si="9823"/>
        <v>q_149d</v>
      </c>
      <c r="EP545" s="14" t="str">
        <f t="shared" ca="1" si="9824"/>
        <v xml:space="preserve">Did 1st specialist request brain MRI (q_149d): Values must be numeric. </v>
      </c>
      <c r="EQ545" s="14" t="str">
        <f t="shared" ca="1" si="9825"/>
        <v/>
      </c>
    </row>
    <row r="546" spans="2:147" s="14" customFormat="1">
      <c r="B546" s="14" t="str">
        <f t="shared" ca="1" si="9755"/>
        <v/>
      </c>
      <c r="C546" s="14">
        <f t="shared" ca="1" si="9756"/>
        <v>520</v>
      </c>
      <c r="D546" s="14">
        <f t="shared" si="9757"/>
        <v>544</v>
      </c>
      <c r="E546" s="14" t="str">
        <f t="shared" ca="1" si="9758"/>
        <v>D</v>
      </c>
      <c r="F546" s="14" t="str">
        <f t="shared" ca="1" si="9759"/>
        <v>q_149e</v>
      </c>
      <c r="G546" s="14" t="str">
        <f t="shared" ca="1" si="9760"/>
        <v>Did 1st specialist request cervical spinal cord MRI</v>
      </c>
      <c r="H546" s="14" t="b">
        <f t="shared" ca="1" si="9761"/>
        <v>1</v>
      </c>
      <c r="I546" s="14" t="str">
        <f ca="1">IF($H546,ADDRESS(3,(D546+1)*2-1,4,,"["&amp;wew!$G$7&amp;"]"&amp;_sheetname_labels)&amp;":"&amp;ADDRESS(2+ster!$B$20,(D546+1)*2-1,4),"")</f>
        <v>[DBTemplate.xlsm]labels!AOW3:AOW725</v>
      </c>
      <c r="J546" s="14">
        <f t="array" aca="1" ref="J546" ca="1">IF(H546,MAX(0,MAX(IF(INDIRECT(I546)&lt;&gt;"",ROW(INDIRECT(I546)),""))-2),"")</f>
        <v>2</v>
      </c>
      <c r="K546" s="14" t="str">
        <f ca="1">IF($H546,IF($J546&gt;0,ADDRESS(3,(D546+1)*2-1,4,,"["&amp;wew!$G$7&amp;"]"&amp;_sheetname_labels)&amp;":"&amp;ADDRESS(2+J546,(D546+1)*2-1,4),""),"")</f>
        <v>[DBTemplate.xlsm]labels!AOW3:AOW4</v>
      </c>
      <c r="L546" s="14" t="str">
        <f ca="1">IF($H546,IF($J546&gt;0,ADDRESS(3,(D546+1)*2,4,,"["&amp;wew!$G$7&amp;"]"&amp;_sheetname_labels)&amp;":"&amp;ADDRESS(2+J546,(D546+1)*2,4),""),"")</f>
        <v>[DBTemplate.xlsm]labels!AOX3:AOX4</v>
      </c>
      <c r="M546" s="14">
        <f t="shared" ca="1" si="9762"/>
        <v>0</v>
      </c>
      <c r="N546" s="14">
        <f t="shared" ca="1" si="9763"/>
        <v>2</v>
      </c>
      <c r="O546" s="14" t="str">
        <f t="shared" ca="1" si="9764"/>
        <v>q_149e</v>
      </c>
      <c r="P546" s="14" t="str">
        <f t="shared" ca="1" si="9765"/>
        <v>Did 1st specialist request cervical spinal cord MRI</v>
      </c>
      <c r="Q546" s="14" t="str">
        <f ca="1">IF($BP546,ADDRESS(3,D546+1,4,,"["&amp;wew!$G$7&amp;"]"&amp;_sheetname_dataframe)&amp;":"&amp;ADDRESS(2+ster!$C$14,D546+1,4),"")</f>
        <v>[DBTemplate.xlsm]data_frame!TY3:TY3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1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0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1</v>
      </c>
      <c r="X546" s="14">
        <f t="array" aca="1" ref="X546" ca="1">IF(AND(H546,W546&gt;0),IF(wew!$B$3,MIN(IF((INDIRECT(ster!$D$14)&lt;&gt;"")*IFERROR(INDIRECT($Q546)&lt;&gt;"",FALSE),IFERROR(INDIRECT($Q546),"X"),"X")),"&lt;włącz podświetlanie wartości&gt;"),"—")</f>
        <v>2</v>
      </c>
      <c r="Y546" s="14">
        <f t="array" aca="1" ref="Y546" ca="1">IF(AND(H546,W546&gt;0),IF(wew!$B$3,MAX(IF((INDIRECT(ster!$D$14)&lt;&gt;"")*IFERROR(INDIRECT($Q546)&lt;&gt;"",FALSE),IFERROR(INDIRECT($Q546),"X"),"X")),"&lt;włącz podświetlanie wartości&gt;"),"—")</f>
        <v>2</v>
      </c>
      <c r="Z546" s="14">
        <f t="shared" ca="1" si="9766"/>
        <v>0</v>
      </c>
      <c r="AA546" s="12">
        <f t="shared" ca="1" si="9767"/>
        <v>1</v>
      </c>
      <c r="AB546" s="17">
        <f t="array" aca="1" ref="AB546" ca="1">IF(H546,IF(W546&gt;0,SUM((INDIRECT(ster!$D$14)&lt;&gt;"")*IFERROR((INDIRECT(Q546)&lt;&gt;"")*(INDIRECT(Q546)=INT(INDIRECT(Q546))),0)),0),"")</f>
        <v>1</v>
      </c>
      <c r="AC546" s="17">
        <f t="array" aca="1" ref="AC546" ca="1">IF(H546,W546-AB546,"")</f>
        <v>0</v>
      </c>
      <c r="AD546" s="17">
        <f t="shared" ca="1" si="9768"/>
        <v>1</v>
      </c>
      <c r="AE546" s="17" t="b">
        <f t="shared" ca="1" si="976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770"/>
        <v/>
      </c>
      <c r="AH546" s="17" t="b">
        <f t="shared" ca="1" si="977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772"/>
        <v/>
      </c>
      <c r="AK546" s="17" t="b">
        <f t="shared" ca="1" si="9773"/>
        <v>0</v>
      </c>
      <c r="AL546" s="17" t="b">
        <f t="shared" ca="1" si="9774"/>
        <v>0</v>
      </c>
      <c r="AM546" s="17" t="b">
        <f t="shared" ca="1" si="9775"/>
        <v>0</v>
      </c>
      <c r="AN546" s="17">
        <f t="shared" ca="1" si="9776"/>
        <v>0</v>
      </c>
      <c r="AO546" s="24" t="str">
        <f t="shared" ca="1" si="9777"/>
        <v/>
      </c>
      <c r="AP546" s="24" t="str">
        <f t="shared" ca="1" si="9778"/>
        <v/>
      </c>
      <c r="AQ546" s="17" t="b">
        <f t="shared" ca="1" si="9826"/>
        <v>0</v>
      </c>
      <c r="AR546" s="17" t="b">
        <f t="shared" ca="1" si="9779"/>
        <v>0</v>
      </c>
      <c r="AS546" s="17" t="b">
        <f t="shared" ca="1" si="9780"/>
        <v>0</v>
      </c>
      <c r="AT546" s="17" t="b">
        <f t="shared" ca="1" si="9781"/>
        <v>0</v>
      </c>
      <c r="AU546" s="17" t="b">
        <f t="shared" ca="1" si="9782"/>
        <v>1</v>
      </c>
      <c r="AV546" s="17" t="b">
        <f t="shared" ca="1" si="9783"/>
        <v>0</v>
      </c>
      <c r="AW546" s="17" t="b">
        <f t="shared" ca="1" si="9784"/>
        <v>1</v>
      </c>
      <c r="AX546" s="14" t="b">
        <f t="array" aca="1" ref="AX546" ca="1">IF(H546,N546&gt;0,"")</f>
        <v>1</v>
      </c>
      <c r="AY546" s="17" t="str">
        <f t="shared" ca="1" si="9785"/>
        <v>C3:C4</v>
      </c>
      <c r="AZ546" s="17" t="b">
        <f t="array" aca="1" ref="AZ546" ca="1">IF(AY546&lt;&gt;"",SUM(1*ISERROR(MATCH(INDIRECT(AY546),INDIRECT(K546),0)))=0,"")</f>
        <v>1</v>
      </c>
      <c r="BA546" s="17" t="b">
        <f t="shared" ca="1" si="9786"/>
        <v>1</v>
      </c>
      <c r="BB546" s="17" t="b">
        <v>0</v>
      </c>
      <c r="BC546" s="17" t="b">
        <f t="shared" ca="1" si="9787"/>
        <v>1</v>
      </c>
      <c r="BD546" s="17" t="b">
        <f t="shared" ca="1" si="9788"/>
        <v>0</v>
      </c>
      <c r="BE546" s="17" t="str">
        <f t="shared" ca="1" si="9827"/>
        <v/>
      </c>
      <c r="BF546" s="17" t="b">
        <f t="shared" ca="1" si="9828"/>
        <v>0</v>
      </c>
      <c r="BG546" s="17" t="b">
        <f t="shared" ca="1" si="9789"/>
        <v>0</v>
      </c>
      <c r="BH546" s="17" t="b">
        <f t="shared" ca="1" si="9790"/>
        <v>1</v>
      </c>
      <c r="BI546" s="17">
        <f t="shared" ca="1" si="9791"/>
        <v>2</v>
      </c>
      <c r="BJ546" s="17" t="b">
        <f t="shared" ca="1" si="9792"/>
        <v>0</v>
      </c>
      <c r="BK546" s="17" t="str">
        <f t="shared" ca="1" si="9829"/>
        <v/>
      </c>
      <c r="BL546" s="17" t="str">
        <f t="shared" ca="1" si="9793"/>
        <v/>
      </c>
      <c r="BM546" s="17" t="str">
        <f t="shared" ca="1" si="9794"/>
        <v>F</v>
      </c>
      <c r="BN546" s="17" t="str">
        <f t="shared" ca="1" si="9795"/>
        <v>F</v>
      </c>
      <c r="BO546" s="17" t="str">
        <f t="shared" ca="1" si="9796"/>
        <v>N</v>
      </c>
      <c r="BP546" s="14" t="b">
        <f t="shared" ca="1" si="9797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798"/>
        <v/>
      </c>
      <c r="DE546" s="14" t="str">
        <f t="shared" ca="1" si="9799"/>
        <v/>
      </c>
      <c r="DF546" s="14" t="str">
        <f t="shared" ca="1" si="9800"/>
        <v/>
      </c>
      <c r="DG546" s="14" t="str">
        <f t="shared" ca="1" si="9801"/>
        <v/>
      </c>
      <c r="DH546" s="14" t="str">
        <f t="shared" ca="1" si="9802"/>
        <v/>
      </c>
      <c r="DI546" s="14" t="str">
        <f t="shared" ca="1" si="9803"/>
        <v/>
      </c>
      <c r="DJ546" s="14" t="str">
        <f t="shared" ca="1" si="9804"/>
        <v/>
      </c>
      <c r="DK546" s="14" t="str">
        <f t="shared" ca="1" si="9805"/>
        <v/>
      </c>
      <c r="DL546" s="14" t="str">
        <f t="shared" ca="1" si="9806"/>
        <v/>
      </c>
      <c r="DM546" s="14" t="str">
        <f t="shared" ca="1" si="9807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808"/>
        <v/>
      </c>
      <c r="DP546" s="14" t="str">
        <f t="shared" ca="1" si="9809"/>
        <v/>
      </c>
      <c r="DQ546" s="14" t="str">
        <f t="shared" ca="1" si="9810"/>
        <v/>
      </c>
      <c r="DR546" s="14" t="str">
        <f t="shared" ca="1" si="9811"/>
        <v/>
      </c>
      <c r="DS546" s="14" t="str">
        <f t="shared" ca="1" si="9812"/>
        <v/>
      </c>
      <c r="DZ546" s="14" t="b">
        <f t="shared" ca="1" si="9813"/>
        <v>0</v>
      </c>
      <c r="EA546" s="14" t="str">
        <f t="shared" ca="1" si="9814"/>
        <v>Did 1st specialist request cervical spinal cord MRI (q_149e)</v>
      </c>
      <c r="EB546" s="14" t="str">
        <f t="shared" ca="1" si="9815"/>
        <v xml:space="preserve">Values must be numeric. </v>
      </c>
      <c r="EC546" s="14" t="str">
        <f t="shared" ca="1" si="9816"/>
        <v xml:space="preserve">Did 1st specialist request cervical spinal cord MRI (q_149e): Values must be numeric. </v>
      </c>
      <c r="ED546" s="14" t="str">
        <f t="shared" ca="1" si="9817"/>
        <v/>
      </c>
      <c r="EE546" s="14" t="str">
        <f t="shared" ca="1" si="9818"/>
        <v>Values must be numeric</v>
      </c>
      <c r="EF546" s="14" t="str">
        <f t="shared" ca="1" si="9819"/>
        <v/>
      </c>
      <c r="EG546" s="14" t="str">
        <f t="shared" ca="1" si="9820"/>
        <v/>
      </c>
      <c r="EM546" s="14" t="b">
        <f t="shared" ca="1" si="9821"/>
        <v>1</v>
      </c>
      <c r="EN546" s="14">
        <f t="shared" ca="1" si="9822"/>
        <v>520</v>
      </c>
      <c r="EO546" s="14" t="str">
        <f t="shared" ca="1" si="9823"/>
        <v>q_149e</v>
      </c>
      <c r="EP546" s="14" t="str">
        <f t="shared" ca="1" si="9824"/>
        <v xml:space="preserve">Did 1st specialist request cervical spinal cord MRI (q_149e): Values must be numeric. </v>
      </c>
      <c r="EQ546" s="14" t="str">
        <f t="shared" ca="1" si="9825"/>
        <v/>
      </c>
    </row>
    <row r="547" spans="2:147" s="14" customFormat="1">
      <c r="B547" s="14" t="str">
        <f t="shared" ca="1" si="9755"/>
        <v/>
      </c>
      <c r="C547" s="14">
        <f t="shared" ca="1" si="9756"/>
        <v>521</v>
      </c>
      <c r="D547" s="14">
        <f t="shared" si="9757"/>
        <v>545</v>
      </c>
      <c r="E547" s="14" t="str">
        <f t="shared" ca="1" si="9758"/>
        <v>D</v>
      </c>
      <c r="F547" s="14" t="str">
        <f t="shared" ca="1" si="9759"/>
        <v>q_149f</v>
      </c>
      <c r="G547" s="14" t="str">
        <f t="shared" ca="1" si="9760"/>
        <v>Did 1st specialist request thoracic spinal cord MRI</v>
      </c>
      <c r="H547" s="14" t="b">
        <f t="shared" ca="1" si="9761"/>
        <v>1</v>
      </c>
      <c r="I547" s="14" t="str">
        <f ca="1">IF($H547,ADDRESS(3,(D547+1)*2-1,4,,"["&amp;wew!$G$7&amp;"]"&amp;_sheetname_labels)&amp;":"&amp;ADDRESS(2+ster!$B$20,(D547+1)*2-1,4),"")</f>
        <v>[DBTemplate.xlsm]labels!AOY3:AOY725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[DBTemplate.xlsm]labels!AOY3:AOY4</v>
      </c>
      <c r="L547" s="14" t="str">
        <f ca="1">IF($H547,IF($J547&gt;0,ADDRESS(3,(D547+1)*2,4,,"["&amp;wew!$G$7&amp;"]"&amp;_sheetname_labels)&amp;":"&amp;ADDRESS(2+J547,(D547+1)*2,4),""),"")</f>
        <v>[DBTemplate.xlsm]labels!AOZ3:AOZ4</v>
      </c>
      <c r="M547" s="14">
        <f t="shared" ca="1" si="9762"/>
        <v>0</v>
      </c>
      <c r="N547" s="14">
        <f t="shared" ca="1" si="9763"/>
        <v>2</v>
      </c>
      <c r="O547" s="14" t="str">
        <f t="shared" ca="1" si="9764"/>
        <v>q_149f</v>
      </c>
      <c r="P547" s="14" t="str">
        <f t="shared" ca="1" si="9765"/>
        <v>Did 1st specialist request thoracic spinal cord MRI</v>
      </c>
      <c r="Q547" s="14" t="str">
        <f ca="1">IF($BP547,ADDRESS(3,D547+1,4,,"["&amp;wew!$G$7&amp;"]"&amp;_sheetname_dataframe)&amp;":"&amp;ADDRESS(2+ster!$C$14,D547+1,4),"")</f>
        <v>[DBTemplate.xlsm]data_frame!TZ3:TZ3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766"/>
        <v>0</v>
      </c>
      <c r="AA547" s="12">
        <f t="shared" ca="1" si="976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768"/>
        <v>1</v>
      </c>
      <c r="AE547" s="17" t="b">
        <f t="shared" ca="1" si="976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770"/>
        <v/>
      </c>
      <c r="AH547" s="17" t="b">
        <f t="shared" ca="1" si="977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772"/>
        <v/>
      </c>
      <c r="AK547" s="17" t="b">
        <f t="shared" ca="1" si="9773"/>
        <v>0</v>
      </c>
      <c r="AL547" s="17" t="b">
        <f t="shared" ca="1" si="9774"/>
        <v>0</v>
      </c>
      <c r="AM547" s="17" t="b">
        <f t="shared" ca="1" si="9775"/>
        <v>0</v>
      </c>
      <c r="AN547" s="17">
        <f t="shared" ca="1" si="9776"/>
        <v>0</v>
      </c>
      <c r="AO547" s="24" t="str">
        <f t="shared" ca="1" si="9777"/>
        <v/>
      </c>
      <c r="AP547" s="24" t="str">
        <f t="shared" ca="1" si="9778"/>
        <v/>
      </c>
      <c r="AQ547" s="17" t="b">
        <f t="shared" ca="1" si="9826"/>
        <v>0</v>
      </c>
      <c r="AR547" s="17" t="b">
        <f t="shared" ca="1" si="9779"/>
        <v>0</v>
      </c>
      <c r="AS547" s="17" t="b">
        <f t="shared" ca="1" si="9780"/>
        <v>0</v>
      </c>
      <c r="AT547" s="17" t="b">
        <f t="shared" ca="1" si="9781"/>
        <v>0</v>
      </c>
      <c r="AU547" s="17" t="b">
        <f t="shared" ca="1" si="9782"/>
        <v>1</v>
      </c>
      <c r="AV547" s="17" t="b">
        <f t="shared" ca="1" si="9783"/>
        <v>0</v>
      </c>
      <c r="AW547" s="17" t="b">
        <f t="shared" ca="1" si="9784"/>
        <v>1</v>
      </c>
      <c r="AX547" s="14" t="b">
        <f t="array" aca="1" ref="AX547" ca="1">IF(H547,N547&gt;0,"")</f>
        <v>1</v>
      </c>
      <c r="AY547" s="17" t="str">
        <f t="shared" ca="1" si="9785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786"/>
        <v>1</v>
      </c>
      <c r="BB547" s="17" t="b">
        <v>0</v>
      </c>
      <c r="BC547" s="17" t="b">
        <f t="shared" ca="1" si="9787"/>
        <v>1</v>
      </c>
      <c r="BD547" s="17" t="b">
        <f t="shared" ca="1" si="9788"/>
        <v>0</v>
      </c>
      <c r="BE547" s="17" t="str">
        <f t="shared" ca="1" si="9827"/>
        <v/>
      </c>
      <c r="BF547" s="17" t="b">
        <f t="shared" ca="1" si="9828"/>
        <v>0</v>
      </c>
      <c r="BG547" s="17" t="b">
        <f t="shared" ca="1" si="9789"/>
        <v>0</v>
      </c>
      <c r="BH547" s="17" t="b">
        <f t="shared" ca="1" si="9790"/>
        <v>1</v>
      </c>
      <c r="BI547" s="17">
        <f t="shared" ca="1" si="9791"/>
        <v>2</v>
      </c>
      <c r="BJ547" s="17" t="b">
        <f t="shared" ca="1" si="9792"/>
        <v>0</v>
      </c>
      <c r="BK547" s="17" t="str">
        <f t="shared" ca="1" si="9829"/>
        <v/>
      </c>
      <c r="BL547" s="17" t="str">
        <f t="shared" ca="1" si="9793"/>
        <v/>
      </c>
      <c r="BM547" s="17" t="str">
        <f t="shared" ca="1" si="9794"/>
        <v>F</v>
      </c>
      <c r="BN547" s="17" t="str">
        <f t="shared" ca="1" si="9795"/>
        <v>F</v>
      </c>
      <c r="BO547" s="17" t="str">
        <f t="shared" ca="1" si="9796"/>
        <v>N</v>
      </c>
      <c r="BP547" s="14" t="b">
        <f t="shared" ca="1" si="9797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798"/>
        <v/>
      </c>
      <c r="DE547" s="14" t="str">
        <f t="shared" ca="1" si="9799"/>
        <v/>
      </c>
      <c r="DF547" s="14" t="str">
        <f t="shared" ca="1" si="9800"/>
        <v/>
      </c>
      <c r="DG547" s="14" t="str">
        <f t="shared" ca="1" si="9801"/>
        <v/>
      </c>
      <c r="DH547" s="14" t="str">
        <f t="shared" ca="1" si="9802"/>
        <v/>
      </c>
      <c r="DI547" s="14" t="str">
        <f t="shared" ca="1" si="9803"/>
        <v/>
      </c>
      <c r="DJ547" s="14" t="str">
        <f t="shared" ca="1" si="9804"/>
        <v/>
      </c>
      <c r="DK547" s="14" t="str">
        <f t="shared" ca="1" si="9805"/>
        <v/>
      </c>
      <c r="DL547" s="14" t="str">
        <f t="shared" ca="1" si="9806"/>
        <v/>
      </c>
      <c r="DM547" s="14" t="str">
        <f t="shared" ca="1" si="9807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808"/>
        <v/>
      </c>
      <c r="DP547" s="14" t="str">
        <f t="shared" ca="1" si="9809"/>
        <v/>
      </c>
      <c r="DQ547" s="14" t="str">
        <f t="shared" ca="1" si="9810"/>
        <v/>
      </c>
      <c r="DR547" s="14" t="str">
        <f t="shared" ca="1" si="9811"/>
        <v/>
      </c>
      <c r="DS547" s="14" t="str">
        <f t="shared" ca="1" si="9812"/>
        <v/>
      </c>
      <c r="DZ547" s="14" t="b">
        <f t="shared" ca="1" si="9813"/>
        <v>0</v>
      </c>
      <c r="EA547" s="14" t="str">
        <f t="shared" ca="1" si="9814"/>
        <v>Did 1st specialist request thoracic spinal cord MRI (q_149f)</v>
      </c>
      <c r="EB547" s="14" t="str">
        <f t="shared" ca="1" si="9815"/>
        <v xml:space="preserve">Values must be numeric. </v>
      </c>
      <c r="EC547" s="14" t="str">
        <f t="shared" ca="1" si="9816"/>
        <v xml:space="preserve">Did 1st specialist request thoracic spinal cord MRI (q_149f): Values must be numeric. </v>
      </c>
      <c r="ED547" s="14" t="str">
        <f t="shared" ca="1" si="9817"/>
        <v/>
      </c>
      <c r="EE547" s="14" t="str">
        <f t="shared" ca="1" si="9818"/>
        <v>Values must be numeric</v>
      </c>
      <c r="EF547" s="14" t="str">
        <f t="shared" ca="1" si="9819"/>
        <v/>
      </c>
      <c r="EG547" s="14" t="str">
        <f t="shared" ca="1" si="9820"/>
        <v/>
      </c>
      <c r="EM547" s="14" t="b">
        <f t="shared" ca="1" si="9821"/>
        <v>1</v>
      </c>
      <c r="EN547" s="14">
        <f t="shared" ca="1" si="9822"/>
        <v>521</v>
      </c>
      <c r="EO547" s="14" t="str">
        <f t="shared" ca="1" si="9823"/>
        <v>q_149f</v>
      </c>
      <c r="EP547" s="14" t="str">
        <f t="shared" ca="1" si="9824"/>
        <v xml:space="preserve">Did 1st specialist request thoracic spinal cord MRI (q_149f): Values must be numeric. </v>
      </c>
      <c r="EQ547" s="14" t="str">
        <f t="shared" ca="1" si="9825"/>
        <v/>
      </c>
    </row>
    <row r="548" spans="2:147" s="14" customFormat="1">
      <c r="B548" s="14" t="str">
        <f t="shared" ca="1" si="9755"/>
        <v/>
      </c>
      <c r="C548" s="14">
        <f t="shared" ca="1" si="9756"/>
        <v>522</v>
      </c>
      <c r="D548" s="14">
        <f t="shared" si="9757"/>
        <v>546</v>
      </c>
      <c r="E548" s="14" t="str">
        <f t="shared" ca="1" si="9758"/>
        <v>D</v>
      </c>
      <c r="F548" s="14" t="str">
        <f t="shared" ca="1" si="9759"/>
        <v>q_149g</v>
      </c>
      <c r="G548" s="14" t="str">
        <f t="shared" ca="1" si="9760"/>
        <v>Did 1st specialist request lumbo-sacral spinal cord MRI</v>
      </c>
      <c r="H548" s="14" t="b">
        <f t="shared" ca="1" si="9761"/>
        <v>1</v>
      </c>
      <c r="I548" s="14" t="str">
        <f ca="1">IF($H548,ADDRESS(3,(D548+1)*2-1,4,,"["&amp;wew!$G$7&amp;"]"&amp;_sheetname_labels)&amp;":"&amp;ADDRESS(2+ster!$B$20,(D548+1)*2-1,4),"")</f>
        <v>[DBTemplate.xlsm]labels!APA3:APA725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[DBTemplate.xlsm]labels!APA3:APA4</v>
      </c>
      <c r="L548" s="14" t="str">
        <f ca="1">IF($H548,IF($J548&gt;0,ADDRESS(3,(D548+1)*2,4,,"["&amp;wew!$G$7&amp;"]"&amp;_sheetname_labels)&amp;":"&amp;ADDRESS(2+J548,(D548+1)*2,4),""),"")</f>
        <v>[DBTemplate.xlsm]labels!APB3:APB4</v>
      </c>
      <c r="M548" s="14">
        <f t="shared" ca="1" si="9762"/>
        <v>0</v>
      </c>
      <c r="N548" s="14">
        <f t="shared" ca="1" si="9763"/>
        <v>2</v>
      </c>
      <c r="O548" s="14" t="str">
        <f t="shared" ca="1" si="9764"/>
        <v>q_149g</v>
      </c>
      <c r="P548" s="14" t="str">
        <f t="shared" ca="1" si="9765"/>
        <v>Did 1st specialist request lumbo-sacral spinal cord MRI</v>
      </c>
      <c r="Q548" s="14" t="str">
        <f ca="1">IF($BP548,ADDRESS(3,D548+1,4,,"["&amp;wew!$G$7&amp;"]"&amp;_sheetname_dataframe)&amp;":"&amp;ADDRESS(2+ster!$C$14,D548+1,4),"")</f>
        <v>[DBTemplate.xlsm]data_frame!UA3:UA3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766"/>
        <v>0</v>
      </c>
      <c r="AA548" s="12">
        <f t="shared" ca="1" si="976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768"/>
        <v>1</v>
      </c>
      <c r="AE548" s="17" t="b">
        <f t="shared" ca="1" si="976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770"/>
        <v/>
      </c>
      <c r="AH548" s="17" t="b">
        <f t="shared" ca="1" si="977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772"/>
        <v/>
      </c>
      <c r="AK548" s="17" t="b">
        <f t="shared" ca="1" si="9773"/>
        <v>0</v>
      </c>
      <c r="AL548" s="17" t="b">
        <f t="shared" ca="1" si="9774"/>
        <v>0</v>
      </c>
      <c r="AM548" s="17" t="b">
        <f t="shared" ca="1" si="9775"/>
        <v>0</v>
      </c>
      <c r="AN548" s="17">
        <f t="shared" ca="1" si="9776"/>
        <v>0</v>
      </c>
      <c r="AO548" s="24" t="str">
        <f t="shared" ca="1" si="9777"/>
        <v/>
      </c>
      <c r="AP548" s="24" t="str">
        <f t="shared" ca="1" si="9778"/>
        <v/>
      </c>
      <c r="AQ548" s="17" t="b">
        <f t="shared" ca="1" si="9826"/>
        <v>0</v>
      </c>
      <c r="AR548" s="17" t="b">
        <f t="shared" ca="1" si="9779"/>
        <v>0</v>
      </c>
      <c r="AS548" s="17" t="b">
        <f t="shared" ca="1" si="9780"/>
        <v>0</v>
      </c>
      <c r="AT548" s="17" t="b">
        <f t="shared" ca="1" si="9781"/>
        <v>0</v>
      </c>
      <c r="AU548" s="17" t="b">
        <f t="shared" ca="1" si="9782"/>
        <v>1</v>
      </c>
      <c r="AV548" s="17" t="b">
        <f t="shared" ca="1" si="9783"/>
        <v>0</v>
      </c>
      <c r="AW548" s="17" t="b">
        <f t="shared" ca="1" si="9784"/>
        <v>1</v>
      </c>
      <c r="AX548" s="14" t="b">
        <f t="array" aca="1" ref="AX548" ca="1">IF(H548,N548&gt;0,"")</f>
        <v>1</v>
      </c>
      <c r="AY548" s="17" t="str">
        <f t="shared" ca="1" si="9785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786"/>
        <v>1</v>
      </c>
      <c r="BB548" s="17" t="b">
        <v>0</v>
      </c>
      <c r="BC548" s="17" t="b">
        <f t="shared" ca="1" si="9787"/>
        <v>1</v>
      </c>
      <c r="BD548" s="17" t="b">
        <f t="shared" ca="1" si="9788"/>
        <v>0</v>
      </c>
      <c r="BE548" s="17" t="str">
        <f t="shared" ca="1" si="9827"/>
        <v/>
      </c>
      <c r="BF548" s="17" t="b">
        <f t="shared" ca="1" si="9828"/>
        <v>0</v>
      </c>
      <c r="BG548" s="17" t="b">
        <f t="shared" ca="1" si="9789"/>
        <v>0</v>
      </c>
      <c r="BH548" s="17" t="b">
        <f t="shared" ca="1" si="9790"/>
        <v>1</v>
      </c>
      <c r="BI548" s="17">
        <f t="shared" ca="1" si="9791"/>
        <v>2</v>
      </c>
      <c r="BJ548" s="17" t="b">
        <f t="shared" ca="1" si="9792"/>
        <v>0</v>
      </c>
      <c r="BK548" s="17" t="str">
        <f t="shared" ca="1" si="9829"/>
        <v/>
      </c>
      <c r="BL548" s="17" t="str">
        <f t="shared" ca="1" si="9793"/>
        <v/>
      </c>
      <c r="BM548" s="17" t="str">
        <f t="shared" ca="1" si="9794"/>
        <v>F</v>
      </c>
      <c r="BN548" s="17" t="str">
        <f t="shared" ca="1" si="9795"/>
        <v>F</v>
      </c>
      <c r="BO548" s="17" t="str">
        <f t="shared" ca="1" si="9796"/>
        <v>N</v>
      </c>
      <c r="BP548" s="14" t="b">
        <f t="shared" ca="1" si="9797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798"/>
        <v/>
      </c>
      <c r="DE548" s="14" t="str">
        <f t="shared" ca="1" si="9799"/>
        <v/>
      </c>
      <c r="DF548" s="14" t="str">
        <f t="shared" ca="1" si="9800"/>
        <v/>
      </c>
      <c r="DG548" s="14" t="str">
        <f t="shared" ca="1" si="9801"/>
        <v/>
      </c>
      <c r="DH548" s="14" t="str">
        <f t="shared" ca="1" si="9802"/>
        <v/>
      </c>
      <c r="DI548" s="14" t="str">
        <f t="shared" ca="1" si="9803"/>
        <v/>
      </c>
      <c r="DJ548" s="14" t="str">
        <f t="shared" ca="1" si="9804"/>
        <v/>
      </c>
      <c r="DK548" s="14" t="str">
        <f t="shared" ca="1" si="9805"/>
        <v/>
      </c>
      <c r="DL548" s="14" t="str">
        <f t="shared" ca="1" si="9806"/>
        <v/>
      </c>
      <c r="DM548" s="14" t="str">
        <f t="shared" ca="1" si="9807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808"/>
        <v/>
      </c>
      <c r="DP548" s="14" t="str">
        <f t="shared" ca="1" si="9809"/>
        <v/>
      </c>
      <c r="DQ548" s="14" t="str">
        <f t="shared" ca="1" si="9810"/>
        <v/>
      </c>
      <c r="DR548" s="14" t="str">
        <f t="shared" ca="1" si="9811"/>
        <v/>
      </c>
      <c r="DS548" s="14" t="str">
        <f t="shared" ca="1" si="9812"/>
        <v/>
      </c>
      <c r="DZ548" s="14" t="b">
        <f t="shared" ca="1" si="9813"/>
        <v>0</v>
      </c>
      <c r="EA548" s="14" t="str">
        <f t="shared" ca="1" si="9814"/>
        <v>Did 1st specialist request lumbo-sacral spinal cord MRI (q_149g)</v>
      </c>
      <c r="EB548" s="14" t="str">
        <f t="shared" ca="1" si="9815"/>
        <v xml:space="preserve">Values must be numeric. </v>
      </c>
      <c r="EC548" s="14" t="str">
        <f t="shared" ca="1" si="9816"/>
        <v xml:space="preserve">Did 1st specialist request lumbo-sacral spinal cord MRI (q_149g): Values must be numeric. </v>
      </c>
      <c r="ED548" s="14" t="str">
        <f t="shared" ca="1" si="9817"/>
        <v/>
      </c>
      <c r="EE548" s="14" t="str">
        <f t="shared" ca="1" si="9818"/>
        <v>Values must be numeric</v>
      </c>
      <c r="EF548" s="14" t="str">
        <f t="shared" ca="1" si="9819"/>
        <v/>
      </c>
      <c r="EG548" s="14" t="str">
        <f t="shared" ca="1" si="9820"/>
        <v/>
      </c>
      <c r="EM548" s="14" t="b">
        <f t="shared" ca="1" si="9821"/>
        <v>1</v>
      </c>
      <c r="EN548" s="14">
        <f t="shared" ca="1" si="9822"/>
        <v>522</v>
      </c>
      <c r="EO548" s="14" t="str">
        <f t="shared" ca="1" si="9823"/>
        <v>q_149g</v>
      </c>
      <c r="EP548" s="14" t="str">
        <f t="shared" ca="1" si="9824"/>
        <v xml:space="preserve">Did 1st specialist request lumbo-sacral spinal cord MRI (q_149g): Values must be numeric. </v>
      </c>
      <c r="EQ548" s="14" t="str">
        <f t="shared" ca="1" si="9825"/>
        <v/>
      </c>
    </row>
    <row r="549" spans="2:147" s="14" customFormat="1">
      <c r="B549" s="14" t="str">
        <f t="shared" ca="1" si="9755"/>
        <v/>
      </c>
      <c r="C549" s="14">
        <f t="shared" ca="1" si="9756"/>
        <v>523</v>
      </c>
      <c r="D549" s="14">
        <f t="shared" si="9757"/>
        <v>547</v>
      </c>
      <c r="E549" s="14" t="str">
        <f t="shared" ca="1" si="9758"/>
        <v>D</v>
      </c>
      <c r="F549" s="14" t="str">
        <f t="shared" ca="1" si="9759"/>
        <v>q_149h</v>
      </c>
      <c r="G549" s="14" t="str">
        <f t="shared" ca="1" si="9760"/>
        <v>Did 1st specialist request EMG</v>
      </c>
      <c r="H549" s="14" t="b">
        <f t="shared" ca="1" si="9761"/>
        <v>1</v>
      </c>
      <c r="I549" s="14" t="str">
        <f ca="1">IF($H549,ADDRESS(3,(D549+1)*2-1,4,,"["&amp;wew!$G$7&amp;"]"&amp;_sheetname_labels)&amp;":"&amp;ADDRESS(2+ster!$B$20,(D549+1)*2-1,4),"")</f>
        <v>[DBTemplate.xlsm]labels!APC3:APC725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[DBTemplate.xlsm]labels!APC3:APC4</v>
      </c>
      <c r="L549" s="14" t="str">
        <f ca="1">IF($H549,IF($J549&gt;0,ADDRESS(3,(D549+1)*2,4,,"["&amp;wew!$G$7&amp;"]"&amp;_sheetname_labels)&amp;":"&amp;ADDRESS(2+J549,(D549+1)*2,4),""),"")</f>
        <v>[DBTemplate.xlsm]labels!APD3:APD4</v>
      </c>
      <c r="M549" s="14">
        <f t="shared" ca="1" si="9762"/>
        <v>0</v>
      </c>
      <c r="N549" s="14">
        <f t="shared" ca="1" si="9763"/>
        <v>2</v>
      </c>
      <c r="O549" s="14" t="str">
        <f t="shared" ca="1" si="9764"/>
        <v>q_149h</v>
      </c>
      <c r="P549" s="14" t="str">
        <f t="shared" ca="1" si="9765"/>
        <v>Did 1st specialist request EMG</v>
      </c>
      <c r="Q549" s="14" t="str">
        <f ca="1">IF($BP549,ADDRESS(3,D549+1,4,,"["&amp;wew!$G$7&amp;"]"&amp;_sheetname_dataframe)&amp;":"&amp;ADDRESS(2+ster!$C$14,D549+1,4),"")</f>
        <v>[DBTemplate.xlsm]data_frame!UB3:UB3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1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1</v>
      </c>
      <c r="Z549" s="14">
        <f t="shared" ca="1" si="9766"/>
        <v>0</v>
      </c>
      <c r="AA549" s="12">
        <f t="shared" ca="1" si="976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768"/>
        <v>1</v>
      </c>
      <c r="AE549" s="17" t="b">
        <f t="shared" ca="1" si="976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770"/>
        <v/>
      </c>
      <c r="AH549" s="17" t="b">
        <f t="shared" ca="1" si="977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772"/>
        <v/>
      </c>
      <c r="AK549" s="17" t="b">
        <f t="shared" ca="1" si="9773"/>
        <v>0</v>
      </c>
      <c r="AL549" s="17" t="b">
        <f t="shared" ca="1" si="9774"/>
        <v>0</v>
      </c>
      <c r="AM549" s="17" t="b">
        <f t="shared" ca="1" si="9775"/>
        <v>0</v>
      </c>
      <c r="AN549" s="17">
        <f t="shared" ca="1" si="9776"/>
        <v>0</v>
      </c>
      <c r="AO549" s="24" t="str">
        <f t="shared" ca="1" si="9777"/>
        <v/>
      </c>
      <c r="AP549" s="24" t="str">
        <f t="shared" ca="1" si="9778"/>
        <v/>
      </c>
      <c r="AQ549" s="17" t="b">
        <f t="shared" ca="1" si="9826"/>
        <v>0</v>
      </c>
      <c r="AR549" s="17" t="b">
        <f t="shared" ca="1" si="9779"/>
        <v>0</v>
      </c>
      <c r="AS549" s="17" t="b">
        <f t="shared" ca="1" si="9780"/>
        <v>0</v>
      </c>
      <c r="AT549" s="17" t="b">
        <f t="shared" ca="1" si="9781"/>
        <v>0</v>
      </c>
      <c r="AU549" s="17" t="b">
        <f t="shared" ca="1" si="9782"/>
        <v>1</v>
      </c>
      <c r="AV549" s="17" t="b">
        <f t="shared" ca="1" si="9783"/>
        <v>0</v>
      </c>
      <c r="AW549" s="17" t="b">
        <f t="shared" ca="1" si="9784"/>
        <v>1</v>
      </c>
      <c r="AX549" s="14" t="b">
        <f t="array" aca="1" ref="AX549" ca="1">IF(H549,N549&gt;0,"")</f>
        <v>1</v>
      </c>
      <c r="AY549" s="17" t="str">
        <f t="shared" ca="1" si="9785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786"/>
        <v>1</v>
      </c>
      <c r="BB549" s="17" t="b">
        <v>0</v>
      </c>
      <c r="BC549" s="17" t="b">
        <f t="shared" ca="1" si="9787"/>
        <v>1</v>
      </c>
      <c r="BD549" s="17" t="b">
        <f t="shared" ca="1" si="9788"/>
        <v>0</v>
      </c>
      <c r="BE549" s="17" t="str">
        <f t="shared" ca="1" si="9827"/>
        <v/>
      </c>
      <c r="BF549" s="17" t="b">
        <f t="shared" ca="1" si="9828"/>
        <v>0</v>
      </c>
      <c r="BG549" s="17" t="b">
        <f t="shared" ca="1" si="9789"/>
        <v>0</v>
      </c>
      <c r="BH549" s="17" t="b">
        <f t="shared" ca="1" si="9790"/>
        <v>1</v>
      </c>
      <c r="BI549" s="17">
        <f t="shared" ca="1" si="9791"/>
        <v>2</v>
      </c>
      <c r="BJ549" s="17" t="b">
        <f t="shared" ca="1" si="9792"/>
        <v>0</v>
      </c>
      <c r="BK549" s="17" t="str">
        <f t="shared" ca="1" si="9829"/>
        <v/>
      </c>
      <c r="BL549" s="17" t="str">
        <f t="shared" ca="1" si="9793"/>
        <v/>
      </c>
      <c r="BM549" s="17" t="str">
        <f t="shared" ca="1" si="9794"/>
        <v>F</v>
      </c>
      <c r="BN549" s="17" t="str">
        <f t="shared" ca="1" si="9795"/>
        <v>F</v>
      </c>
      <c r="BO549" s="17" t="str">
        <f t="shared" ca="1" si="9796"/>
        <v>N</v>
      </c>
      <c r="BP549" s="14" t="b">
        <f t="shared" ca="1" si="9797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798"/>
        <v/>
      </c>
      <c r="DE549" s="14" t="str">
        <f t="shared" ca="1" si="9799"/>
        <v/>
      </c>
      <c r="DF549" s="14" t="str">
        <f t="shared" ca="1" si="9800"/>
        <v/>
      </c>
      <c r="DG549" s="14" t="str">
        <f t="shared" ca="1" si="9801"/>
        <v/>
      </c>
      <c r="DH549" s="14" t="str">
        <f t="shared" ca="1" si="9802"/>
        <v/>
      </c>
      <c r="DI549" s="14" t="str">
        <f t="shared" ca="1" si="9803"/>
        <v/>
      </c>
      <c r="DJ549" s="14" t="str">
        <f t="shared" ca="1" si="9804"/>
        <v/>
      </c>
      <c r="DK549" s="14" t="str">
        <f t="shared" ca="1" si="9805"/>
        <v/>
      </c>
      <c r="DL549" s="14" t="str">
        <f t="shared" ca="1" si="9806"/>
        <v/>
      </c>
      <c r="DM549" s="14" t="str">
        <f t="shared" ca="1" si="9807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808"/>
        <v/>
      </c>
      <c r="DP549" s="14" t="str">
        <f t="shared" ca="1" si="9809"/>
        <v/>
      </c>
      <c r="DQ549" s="14" t="str">
        <f t="shared" ca="1" si="9810"/>
        <v/>
      </c>
      <c r="DR549" s="14" t="str">
        <f t="shared" ca="1" si="9811"/>
        <v/>
      </c>
      <c r="DS549" s="14" t="str">
        <f t="shared" ca="1" si="9812"/>
        <v/>
      </c>
      <c r="DZ549" s="14" t="b">
        <f t="shared" ca="1" si="9813"/>
        <v>0</v>
      </c>
      <c r="EA549" s="14" t="str">
        <f t="shared" ca="1" si="9814"/>
        <v>Did 1st specialist request EMG (q_149h)</v>
      </c>
      <c r="EB549" s="14" t="str">
        <f t="shared" ca="1" si="9815"/>
        <v xml:space="preserve">Values must be numeric. </v>
      </c>
      <c r="EC549" s="14" t="str">
        <f t="shared" ca="1" si="9816"/>
        <v xml:space="preserve">Did 1st specialist request EMG (q_149h): Values must be numeric. </v>
      </c>
      <c r="ED549" s="14" t="str">
        <f t="shared" ca="1" si="9817"/>
        <v/>
      </c>
      <c r="EE549" s="14" t="str">
        <f t="shared" ca="1" si="9818"/>
        <v>Values must be numeric</v>
      </c>
      <c r="EF549" s="14" t="str">
        <f t="shared" ca="1" si="9819"/>
        <v/>
      </c>
      <c r="EG549" s="14" t="str">
        <f t="shared" ca="1" si="9820"/>
        <v/>
      </c>
      <c r="EM549" s="14" t="b">
        <f t="shared" ca="1" si="9821"/>
        <v>1</v>
      </c>
      <c r="EN549" s="14">
        <f t="shared" ca="1" si="9822"/>
        <v>523</v>
      </c>
      <c r="EO549" s="14" t="str">
        <f t="shared" ca="1" si="9823"/>
        <v>q_149h</v>
      </c>
      <c r="EP549" s="14" t="str">
        <f t="shared" ca="1" si="9824"/>
        <v xml:space="preserve">Did 1st specialist request EMG (q_149h): Values must be numeric. </v>
      </c>
      <c r="EQ549" s="14" t="str">
        <f t="shared" ca="1" si="9825"/>
        <v/>
      </c>
    </row>
    <row r="550" spans="2:147" s="14" customFormat="1">
      <c r="B550" s="14" t="str">
        <f t="shared" ca="1" si="9755"/>
        <v/>
      </c>
      <c r="C550" s="14">
        <f t="shared" ca="1" si="9756"/>
        <v>524</v>
      </c>
      <c r="D550" s="14">
        <f t="shared" si="9757"/>
        <v>548</v>
      </c>
      <c r="E550" s="14" t="str">
        <f t="shared" ca="1" si="9758"/>
        <v>N</v>
      </c>
      <c r="F550" s="14" t="str">
        <f t="shared" ca="1" si="9759"/>
        <v>q_150</v>
      </c>
      <c r="G550" s="14" t="str">
        <f t="shared" ca="1" si="9760"/>
        <v>Second specialist who observed the patient</v>
      </c>
      <c r="H550" s="14" t="b">
        <f t="shared" ca="1" si="9761"/>
        <v>1</v>
      </c>
      <c r="I550" s="14" t="str">
        <f ca="1">IF($H550,ADDRESS(3,(D550+1)*2-1,4,,"["&amp;wew!$G$7&amp;"]"&amp;_sheetname_labels)&amp;":"&amp;ADDRESS(2+ster!$B$20,(D550+1)*2-1,4),"")</f>
        <v>[DBTemplate.xlsm]labels!APE3:APE725</v>
      </c>
      <c r="J550" s="14">
        <f t="array" aca="1" ref="J550" ca="1">IF(H550,MAX(0,MAX(IF(INDIRECT(I550)&lt;&gt;"",ROW(INDIRECT(I550)),""))-2),"")</f>
        <v>16</v>
      </c>
      <c r="K550" s="14" t="str">
        <f ca="1">IF($H550,IF($J550&gt;0,ADDRESS(3,(D550+1)*2-1,4,,"["&amp;wew!$G$7&amp;"]"&amp;_sheetname_labels)&amp;":"&amp;ADDRESS(2+J550,(D550+1)*2-1,4),""),"")</f>
        <v>[DBTemplate.xlsm]labels!APE3:APE18</v>
      </c>
      <c r="L550" s="14" t="str">
        <f ca="1">IF($H550,IF($J550&gt;0,ADDRESS(3,(D550+1)*2,4,,"["&amp;wew!$G$7&amp;"]"&amp;_sheetname_labels)&amp;":"&amp;ADDRESS(2+J550,(D550+1)*2,4),""),"")</f>
        <v>[DBTemplate.xlsm]labels!APF3:APF18</v>
      </c>
      <c r="M550" s="14">
        <f t="shared" ca="1" si="9762"/>
        <v>0</v>
      </c>
      <c r="N550" s="14">
        <f t="shared" ca="1" si="9763"/>
        <v>16</v>
      </c>
      <c r="O550" s="14" t="str">
        <f t="shared" ca="1" si="9764"/>
        <v>q_150</v>
      </c>
      <c r="P550" s="14" t="str">
        <f t="shared" ca="1" si="9765"/>
        <v>Second specialist who observed the patient</v>
      </c>
      <c r="Q550" s="14" t="str">
        <f ca="1">IF($BP550,ADDRESS(3,D550+1,4,,"["&amp;wew!$G$7&amp;"]"&amp;_sheetname_dataframe)&amp;":"&amp;ADDRESS(2+ster!$C$14,D550+1,4),"")</f>
        <v>[DBTemplate.xlsm]data_frame!UC3:UC3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0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1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0</v>
      </c>
      <c r="X550" s="14" t="str">
        <f t="array" aca="1" ref="X550" ca="1">IF(AND(H550,W550&gt;0),IF(wew!$B$3,MIN(IF((INDIRECT(ster!$D$14)&lt;&gt;"")*IFERROR(INDIRECT($Q550)&lt;&gt;"",FALSE),IFERROR(INDIRECT($Q550),"X"),"X")),"&lt;włącz podświetlanie wartości&gt;"),"—")</f>
        <v>—</v>
      </c>
      <c r="Y550" s="14" t="str">
        <f t="array" aca="1" ref="Y550" ca="1">IF(AND(H550,W550&gt;0),IF(wew!$B$3,MAX(IF((INDIRECT(ster!$D$14)&lt;&gt;"")*IFERROR(INDIRECT($Q550)&lt;&gt;"",FALSE),IFERROR(INDIRECT($Q550),"X"),"X")),"&lt;włącz podświetlanie wartości&gt;"),"—")</f>
        <v>—</v>
      </c>
      <c r="Z550" s="14">
        <f t="shared" ca="1" si="9766"/>
        <v>0</v>
      </c>
      <c r="AA550" s="12" t="str">
        <f t="shared" ca="1" si="9767"/>
        <v>—</v>
      </c>
      <c r="AB550" s="17">
        <f t="array" aca="1" ref="AB550" ca="1">IF(H550,IF(W550&gt;0,SUM((INDIRECT(ster!$D$14)&lt;&gt;"")*IFERROR((INDIRECT(Q550)&lt;&gt;"")*(INDIRECT(Q550)=INT(INDIRECT(Q550))),0)),0),"")</f>
        <v>0</v>
      </c>
      <c r="AC550" s="17">
        <f t="array" aca="1" ref="AC550" ca="1">IF(H550,W550-AB550,"")</f>
        <v>0</v>
      </c>
      <c r="AD550" s="17">
        <f t="shared" ca="1" si="9768"/>
        <v>1</v>
      </c>
      <c r="AE550" s="17" t="b">
        <f t="shared" ca="1" si="976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770"/>
        <v/>
      </c>
      <c r="AH550" s="17" t="b">
        <f t="shared" ca="1" si="977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772"/>
        <v/>
      </c>
      <c r="AK550" s="17" t="b">
        <f t="shared" ca="1" si="9773"/>
        <v>0</v>
      </c>
      <c r="AL550" s="17" t="b">
        <f t="shared" ca="1" si="9774"/>
        <v>0</v>
      </c>
      <c r="AM550" s="17" t="b">
        <f t="shared" ca="1" si="9775"/>
        <v>0</v>
      </c>
      <c r="AN550" s="17">
        <f t="shared" ca="1" si="9776"/>
        <v>0</v>
      </c>
      <c r="AO550" s="24" t="str">
        <f t="shared" ca="1" si="9777"/>
        <v/>
      </c>
      <c r="AP550" s="24" t="str">
        <f t="shared" ca="1" si="9778"/>
        <v/>
      </c>
      <c r="AQ550" s="17" t="b">
        <f t="shared" ca="1" si="9826"/>
        <v>0</v>
      </c>
      <c r="AR550" s="17" t="b">
        <f t="shared" ca="1" si="9779"/>
        <v>0</v>
      </c>
      <c r="AS550" s="17" t="b">
        <f t="shared" ca="1" si="9780"/>
        <v>0</v>
      </c>
      <c r="AT550" s="17" t="b">
        <f t="shared" ca="1" si="9781"/>
        <v>0</v>
      </c>
      <c r="AU550" s="17" t="b">
        <f t="shared" ca="1" si="9782"/>
        <v>1</v>
      </c>
      <c r="AV550" s="17" t="b">
        <f t="shared" ca="1" si="9783"/>
        <v>0</v>
      </c>
      <c r="AW550" s="17" t="b">
        <f t="shared" ca="1" si="9784"/>
        <v>0</v>
      </c>
      <c r="AX550" s="14" t="b">
        <f t="array" aca="1" ref="AX550" ca="1">IF(H550,N550&gt;0,"")</f>
        <v>1</v>
      </c>
      <c r="AY550" s="17" t="str">
        <f t="shared" ca="1" si="9785"/>
        <v>C3:C18</v>
      </c>
      <c r="AZ550" s="17" t="b">
        <f t="array" aca="1" ref="AZ550" ca="1">IF(AY550&lt;&gt;"",SUM(1*ISERROR(MATCH(INDIRECT(AY550),INDIRECT(K550),0)))=0,"")</f>
        <v>1</v>
      </c>
      <c r="BA550" s="17" t="b">
        <f t="shared" ca="1" si="9786"/>
        <v>1</v>
      </c>
      <c r="BB550" s="17" t="b">
        <v>0</v>
      </c>
      <c r="BC550" s="17" t="b">
        <f t="shared" ca="1" si="9787"/>
        <v>1</v>
      </c>
      <c r="BD550" s="17" t="b">
        <f t="shared" ca="1" si="9788"/>
        <v>0</v>
      </c>
      <c r="BE550" s="17" t="str">
        <f t="shared" ca="1" si="9827"/>
        <v/>
      </c>
      <c r="BF550" s="17" t="b">
        <f t="shared" ca="1" si="9828"/>
        <v>0</v>
      </c>
      <c r="BG550" s="17" t="b">
        <f t="shared" ca="1" si="9789"/>
        <v>0</v>
      </c>
      <c r="BH550" s="17" t="b">
        <f t="shared" ca="1" si="9790"/>
        <v>1</v>
      </c>
      <c r="BI550" s="17">
        <f t="shared" ca="1" si="9791"/>
        <v>2</v>
      </c>
      <c r="BJ550" s="17" t="b">
        <f t="shared" ca="1" si="9792"/>
        <v>0</v>
      </c>
      <c r="BK550" s="17" t="str">
        <f t="shared" ca="1" si="9829"/>
        <v/>
      </c>
      <c r="BL550" s="17" t="str">
        <f t="shared" ca="1" si="9793"/>
        <v/>
      </c>
      <c r="BM550" s="17" t="str">
        <f t="shared" ca="1" si="9794"/>
        <v>F</v>
      </c>
      <c r="BN550" s="17" t="str">
        <f t="shared" ca="1" si="9795"/>
        <v>F</v>
      </c>
      <c r="BO550" s="17" t="str">
        <f t="shared" ca="1" si="9796"/>
        <v>N</v>
      </c>
      <c r="BP550" s="14" t="b">
        <f t="shared" ca="1" si="9797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798"/>
        <v/>
      </c>
      <c r="DE550" s="14" t="str">
        <f t="shared" ca="1" si="9799"/>
        <v/>
      </c>
      <c r="DF550" s="14" t="str">
        <f t="shared" ca="1" si="9800"/>
        <v/>
      </c>
      <c r="DG550" s="14" t="str">
        <f t="shared" ca="1" si="9801"/>
        <v/>
      </c>
      <c r="DH550" s="14" t="str">
        <f t="shared" ca="1" si="9802"/>
        <v/>
      </c>
      <c r="DI550" s="14" t="str">
        <f t="shared" ca="1" si="9803"/>
        <v/>
      </c>
      <c r="DJ550" s="14" t="str">
        <f t="shared" ca="1" si="9804"/>
        <v/>
      </c>
      <c r="DK550" s="14" t="str">
        <f t="shared" ca="1" si="9805"/>
        <v/>
      </c>
      <c r="DL550" s="14" t="str">
        <f t="shared" ca="1" si="9806"/>
        <v/>
      </c>
      <c r="DM550" s="14" t="str">
        <f t="shared" ca="1" si="9807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808"/>
        <v/>
      </c>
      <c r="DP550" s="14" t="str">
        <f t="shared" ca="1" si="9809"/>
        <v/>
      </c>
      <c r="DQ550" s="14" t="str">
        <f t="shared" ca="1" si="9810"/>
        <v/>
      </c>
      <c r="DR550" s="14" t="str">
        <f t="shared" ca="1" si="9811"/>
        <v/>
      </c>
      <c r="DS550" s="14" t="str">
        <f t="shared" ca="1" si="9812"/>
        <v/>
      </c>
      <c r="DZ550" s="14" t="b">
        <f t="shared" ca="1" si="9813"/>
        <v>0</v>
      </c>
      <c r="EA550" s="14" t="str">
        <f t="shared" ca="1" si="9814"/>
        <v>Second specialist who observed the patient (q_150)</v>
      </c>
      <c r="EB550" s="14" t="str">
        <f t="shared" ca="1" si="9815"/>
        <v xml:space="preserve">Values must be numeric. </v>
      </c>
      <c r="EC550" s="14" t="str">
        <f t="shared" ca="1" si="9816"/>
        <v xml:space="preserve">Second specialist who observed the patient (q_150): Values must be numeric. </v>
      </c>
      <c r="ED550" s="14" t="str">
        <f t="shared" ca="1" si="9817"/>
        <v/>
      </c>
      <c r="EE550" s="14" t="str">
        <f t="shared" ca="1" si="9818"/>
        <v>Values must be numeric</v>
      </c>
      <c r="EF550" s="14" t="str">
        <f t="shared" ca="1" si="9819"/>
        <v/>
      </c>
      <c r="EG550" s="14" t="str">
        <f t="shared" ca="1" si="9820"/>
        <v/>
      </c>
      <c r="EM550" s="14" t="b">
        <f t="shared" ca="1" si="9821"/>
        <v>1</v>
      </c>
      <c r="EN550" s="14">
        <f t="shared" ca="1" si="9822"/>
        <v>524</v>
      </c>
      <c r="EO550" s="14" t="str">
        <f t="shared" ca="1" si="9823"/>
        <v>q_150</v>
      </c>
      <c r="EP550" s="14" t="str">
        <f t="shared" ca="1" si="9824"/>
        <v xml:space="preserve">Second specialist who observed the patient (q_150): Values must be numeric. </v>
      </c>
      <c r="EQ550" s="14" t="str">
        <f t="shared" ca="1" si="9825"/>
        <v/>
      </c>
    </row>
    <row r="551" spans="2:147" s="14" customFormat="1">
      <c r="B551" s="14" t="str">
        <f t="shared" ca="1" si="9755"/>
        <v/>
      </c>
      <c r="C551" s="14">
        <f t="shared" ca="1" si="9756"/>
        <v>525</v>
      </c>
      <c r="D551" s="14">
        <f t="shared" si="9757"/>
        <v>549</v>
      </c>
      <c r="E551" s="14" t="str">
        <f t="shared" ca="1" si="9758"/>
        <v>I</v>
      </c>
      <c r="F551" s="14" t="str">
        <f t="shared" ca="1" si="9759"/>
        <v>q_151</v>
      </c>
      <c r="G551" s="14" t="str">
        <f t="shared" ca="1" si="9760"/>
        <v xml:space="preserve">Time gap between first-second specialist </v>
      </c>
      <c r="H551" s="14" t="b">
        <f t="shared" ca="1" si="9761"/>
        <v>1</v>
      </c>
      <c r="I551" s="14" t="str">
        <f ca="1">IF($H551,ADDRESS(3,(D551+1)*2-1,4,,"["&amp;wew!$G$7&amp;"]"&amp;_sheetname_labels)&amp;":"&amp;ADDRESS(2+ster!$B$20,(D551+1)*2-1,4),"")</f>
        <v>[DBTemplate.xlsm]labels!APG3:APG725</v>
      </c>
      <c r="J551" s="14">
        <f t="array" aca="1" ref="J551" ca="1">IF(H551,MAX(0,MAX(IF(INDIRECT(I551)&lt;&gt;"",ROW(INDIRECT(I551)),""))-2),"")</f>
        <v>3</v>
      </c>
      <c r="K551" s="14" t="str">
        <f ca="1">IF($H551,IF($J551&gt;0,ADDRESS(3,(D551+1)*2-1,4,,"["&amp;wew!$G$7&amp;"]"&amp;_sheetname_labels)&amp;":"&amp;ADDRESS(2+J551,(D551+1)*2-1,4),""),"")</f>
        <v>[DBTemplate.xlsm]labels!APG3:APG5</v>
      </c>
      <c r="L551" s="14" t="str">
        <f ca="1">IF($H551,IF($J551&gt;0,ADDRESS(3,(D551+1)*2,4,,"["&amp;wew!$G$7&amp;"]"&amp;_sheetname_labels)&amp;":"&amp;ADDRESS(2+J551,(D551+1)*2,4),""),"")</f>
        <v>[DBTemplate.xlsm]labels!APH3:APH5</v>
      </c>
      <c r="M551" s="14">
        <f t="shared" ca="1" si="9762"/>
        <v>3</v>
      </c>
      <c r="N551" s="14">
        <f t="shared" ca="1" si="9763"/>
        <v>0</v>
      </c>
      <c r="O551" s="14" t="str">
        <f t="shared" ca="1" si="9764"/>
        <v>q_151</v>
      </c>
      <c r="P551" s="14" t="str">
        <f t="shared" ca="1" si="9765"/>
        <v xml:space="preserve">Time gap between first-second specialist </v>
      </c>
      <c r="Q551" s="14" t="str">
        <f ca="1">IF($BP551,ADDRESS(3,D551+1,4,,"["&amp;wew!$G$7&amp;"]"&amp;_sheetname_dataframe)&amp;":"&amp;ADDRESS(2+ster!$C$14,D551+1,4),"")</f>
        <v>[DBTemplate.xlsm]data_frame!UD3:UD3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766"/>
        <v>0</v>
      </c>
      <c r="AA551" s="12">
        <f t="shared" ca="1" si="976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768"/>
        <v>1</v>
      </c>
      <c r="AE551" s="17" t="b">
        <f t="shared" ca="1" si="976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770"/>
        <v/>
      </c>
      <c r="AH551" s="17" t="b">
        <f t="shared" ca="1" si="977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772"/>
        <v/>
      </c>
      <c r="AK551" s="17" t="b">
        <f t="shared" ca="1" si="9773"/>
        <v>0</v>
      </c>
      <c r="AL551" s="17" t="b">
        <f t="shared" ca="1" si="9774"/>
        <v>0</v>
      </c>
      <c r="AM551" s="17" t="b">
        <f t="shared" ca="1" si="9775"/>
        <v>0</v>
      </c>
      <c r="AN551" s="17">
        <f t="shared" ca="1" si="9776"/>
        <v>0</v>
      </c>
      <c r="AO551" s="24" t="str">
        <f t="shared" ca="1" si="9777"/>
        <v/>
      </c>
      <c r="AP551" s="24" t="str">
        <f t="shared" ca="1" si="9778"/>
        <v/>
      </c>
      <c r="AQ551" s="17" t="b">
        <f t="shared" ca="1" si="9826"/>
        <v>0</v>
      </c>
      <c r="AR551" s="17" t="b">
        <f t="shared" ca="1" si="9779"/>
        <v>0</v>
      </c>
      <c r="AS551" s="17" t="b">
        <f t="shared" ca="1" si="9780"/>
        <v>0</v>
      </c>
      <c r="AT551" s="17" t="b">
        <f t="shared" ca="1" si="9781"/>
        <v>0</v>
      </c>
      <c r="AU551" s="17" t="b">
        <f t="shared" ca="1" si="9782"/>
        <v>0</v>
      </c>
      <c r="AV551" s="17" t="b">
        <f t="shared" ca="1" si="9783"/>
        <v>0</v>
      </c>
      <c r="AW551" s="17" t="b">
        <f t="shared" ca="1" si="9784"/>
        <v>1</v>
      </c>
      <c r="AX551" s="14" t="b">
        <f t="array" aca="1" ref="AX551" ca="1">IF(H551,N551&gt;0,"")</f>
        <v>0</v>
      </c>
      <c r="AY551" s="17" t="str">
        <f t="shared" ca="1" si="9785"/>
        <v/>
      </c>
      <c r="AZ551" s="17" t="str">
        <f t="array" aca="1" ref="AZ551" ca="1">IF(AY551&lt;&gt;"",SUM(1*ISERROR(MATCH(INDIRECT(AY551),INDIRECT(K551),0)))=0,"")</f>
        <v/>
      </c>
      <c r="BA551" s="17" t="b">
        <f t="shared" ca="1" si="9786"/>
        <v>1</v>
      </c>
      <c r="BB551" s="17" t="b">
        <v>0</v>
      </c>
      <c r="BC551" s="17" t="b">
        <f t="shared" ca="1" si="9787"/>
        <v>0</v>
      </c>
      <c r="BD551" s="17" t="b">
        <f t="shared" ca="1" si="9788"/>
        <v>0</v>
      </c>
      <c r="BE551" s="17" t="b">
        <f t="shared" ca="1" si="9827"/>
        <v>0</v>
      </c>
      <c r="BF551" s="17" t="b">
        <f t="shared" ca="1" si="9828"/>
        <v>0</v>
      </c>
      <c r="BG551" s="17" t="b">
        <f t="shared" ca="1" si="9789"/>
        <v>0</v>
      </c>
      <c r="BH551" s="17" t="b">
        <f t="shared" ca="1" si="9790"/>
        <v>0</v>
      </c>
      <c r="BI551" s="17">
        <f t="shared" ca="1" si="9791"/>
        <v>7</v>
      </c>
      <c r="BJ551" s="17" t="b">
        <f t="shared" ca="1" si="9792"/>
        <v>0</v>
      </c>
      <c r="BK551" s="17" t="str">
        <f t="shared" ca="1" si="9829"/>
        <v/>
      </c>
      <c r="BL551" s="17" t="str">
        <f t="shared" ca="1" si="9793"/>
        <v/>
      </c>
      <c r="BM551" s="17" t="str">
        <f t="shared" ca="1" si="9794"/>
        <v>0</v>
      </c>
      <c r="BN551" s="17" t="str">
        <f t="shared" ca="1" si="9795"/>
        <v>0</v>
      </c>
      <c r="BO551" s="17" t="str">
        <f t="shared" ca="1" si="9796"/>
        <v/>
      </c>
      <c r="BP551" s="14" t="b">
        <f t="shared" ca="1" si="9797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798"/>
        <v/>
      </c>
      <c r="DE551" s="14" t="str">
        <f t="shared" ca="1" si="9799"/>
        <v/>
      </c>
      <c r="DF551" s="14" t="str">
        <f t="shared" ca="1" si="9800"/>
        <v/>
      </c>
      <c r="DG551" s="14" t="str">
        <f t="shared" ca="1" si="9801"/>
        <v/>
      </c>
      <c r="DH551" s="14" t="str">
        <f t="shared" ca="1" si="9802"/>
        <v/>
      </c>
      <c r="DI551" s="14" t="str">
        <f t="shared" ca="1" si="9803"/>
        <v/>
      </c>
      <c r="DJ551" s="14" t="str">
        <f t="shared" ca="1" si="9804"/>
        <v/>
      </c>
      <c r="DK551" s="14" t="str">
        <f t="shared" ca="1" si="9805"/>
        <v/>
      </c>
      <c r="DL551" s="14" t="str">
        <f t="shared" ca="1" si="9806"/>
        <v/>
      </c>
      <c r="DM551" s="14" t="str">
        <f t="shared" ca="1" si="9807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808"/>
        <v/>
      </c>
      <c r="DP551" s="14" t="str">
        <f t="shared" ca="1" si="9809"/>
        <v/>
      </c>
      <c r="DQ551" s="14" t="str">
        <f t="shared" ca="1" si="9810"/>
        <v/>
      </c>
      <c r="DR551" s="14" t="str">
        <f t="shared" ca="1" si="9811"/>
        <v/>
      </c>
      <c r="DS551" s="14" t="str">
        <f t="shared" ca="1" si="9812"/>
        <v/>
      </c>
      <c r="DZ551" s="14" t="b">
        <f t="shared" ca="1" si="9813"/>
        <v>0</v>
      </c>
      <c r="EA551" s="14" t="str">
        <f t="shared" ca="1" si="9814"/>
        <v/>
      </c>
      <c r="EB551" s="14" t="str">
        <f t="shared" ca="1" si="9815"/>
        <v/>
      </c>
      <c r="EC551" s="14" t="str">
        <f t="shared" ca="1" si="9816"/>
        <v/>
      </c>
      <c r="ED551" s="14" t="str">
        <f t="shared" ca="1" si="9817"/>
        <v/>
      </c>
      <c r="EE551" s="14" t="str">
        <f t="shared" ca="1" si="9818"/>
        <v/>
      </c>
      <c r="EF551" s="14" t="str">
        <f t="shared" ca="1" si="9819"/>
        <v/>
      </c>
      <c r="EG551" s="14" t="str">
        <f t="shared" ca="1" si="9820"/>
        <v/>
      </c>
      <c r="EM551" s="14" t="b">
        <f t="shared" ca="1" si="9821"/>
        <v>0</v>
      </c>
      <c r="EN551" s="14" t="str">
        <f t="shared" ca="1" si="9822"/>
        <v/>
      </c>
      <c r="EO551" s="14" t="str">
        <f t="shared" ca="1" si="9823"/>
        <v/>
      </c>
      <c r="EP551" s="14" t="str">
        <f t="shared" ca="1" si="9824"/>
        <v/>
      </c>
      <c r="EQ551" s="14" t="str">
        <f t="shared" ca="1" si="9825"/>
        <v/>
      </c>
    </row>
    <row r="552" spans="2:147" s="14" customFormat="1">
      <c r="B552" s="14" t="str">
        <f t="shared" ca="1" si="9755"/>
        <v/>
      </c>
      <c r="C552" s="14">
        <f t="shared" ca="1" si="9756"/>
        <v>526</v>
      </c>
      <c r="D552" s="14">
        <f t="shared" si="9757"/>
        <v>550</v>
      </c>
      <c r="E552" s="14" t="str">
        <f t="shared" ca="1" si="9758"/>
        <v>N</v>
      </c>
      <c r="F552" s="14" t="str">
        <f t="shared" ca="1" si="9759"/>
        <v>q_152</v>
      </c>
      <c r="G552" s="14" t="str">
        <f t="shared" ca="1" si="9760"/>
        <v>Investigation requested by the 2nd specialist</v>
      </c>
      <c r="H552" s="14" t="b">
        <f t="shared" ca="1" si="9761"/>
        <v>1</v>
      </c>
      <c r="I552" s="14" t="str">
        <f ca="1">IF($H552,ADDRESS(3,(D552+1)*2-1,4,,"["&amp;wew!$G$7&amp;"]"&amp;_sheetname_labels)&amp;":"&amp;ADDRESS(2+ster!$B$20,(D552+1)*2-1,4),"")</f>
        <v>[DBTemplate.xlsm]labels!API3:API725</v>
      </c>
      <c r="J552" s="14">
        <f t="array" aca="1" ref="J552" ca="1">IF(H552,MAX(0,MAX(IF(INDIRECT(I552)&lt;&gt;"",ROW(INDIRECT(I552)),""))-2),"")</f>
        <v>1</v>
      </c>
      <c r="K552" s="14" t="str">
        <f ca="1">IF($H552,IF($J552&gt;0,ADDRESS(3,(D552+1)*2-1,4,,"["&amp;wew!$G$7&amp;"]"&amp;_sheetname_labels)&amp;":"&amp;ADDRESS(2+J552,(D552+1)*2-1,4),""),"")</f>
        <v>[DBTemplate.xlsm]labels!API3:API3</v>
      </c>
      <c r="L552" s="14" t="str">
        <f ca="1">IF($H552,IF($J552&gt;0,ADDRESS(3,(D552+1)*2,4,,"["&amp;wew!$G$7&amp;"]"&amp;_sheetname_labels)&amp;":"&amp;ADDRESS(2+J552,(D552+1)*2,4),""),"")</f>
        <v>[DBTemplate.xlsm]labels!APJ3:APJ3</v>
      </c>
      <c r="M552" s="14">
        <f t="shared" ca="1" si="9762"/>
        <v>0</v>
      </c>
      <c r="N552" s="14">
        <f t="shared" ca="1" si="9763"/>
        <v>1</v>
      </c>
      <c r="O552" s="14" t="str">
        <f t="shared" ca="1" si="9764"/>
        <v>q_152</v>
      </c>
      <c r="P552" s="14" t="str">
        <f t="shared" ca="1" si="9765"/>
        <v>Investigation requested by the 2nd specialist</v>
      </c>
      <c r="Q552" s="14" t="str">
        <f ca="1">IF($BP552,ADDRESS(3,D552+1,4,,"["&amp;wew!$G$7&amp;"]"&amp;_sheetname_dataframe)&amp;":"&amp;ADDRESS(2+ster!$C$14,D552+1,4),"")</f>
        <v>[DBTemplate.xlsm]data_frame!UE3:UE3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0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1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0</v>
      </c>
      <c r="X552" s="14" t="str">
        <f t="array" aca="1" ref="X552" ca="1">IF(AND(H552,W552&gt;0),IF(wew!$B$3,MIN(IF((INDIRECT(ster!$D$14)&lt;&gt;"")*IFERROR(INDIRECT($Q552)&lt;&gt;"",FALSE),IFERROR(INDIRECT($Q552),"X"),"X")),"&lt;włącz podświetlanie wartości&gt;"),"—")</f>
        <v>—</v>
      </c>
      <c r="Y552" s="14" t="str">
        <f t="array" aca="1" ref="Y552" ca="1">IF(AND(H552,W552&gt;0),IF(wew!$B$3,MAX(IF((INDIRECT(ster!$D$14)&lt;&gt;"")*IFERROR(INDIRECT($Q552)&lt;&gt;"",FALSE),IFERROR(INDIRECT($Q552),"X"),"X")),"&lt;włącz podświetlanie wartości&gt;"),"—")</f>
        <v>—</v>
      </c>
      <c r="Z552" s="14">
        <f t="shared" ca="1" si="9766"/>
        <v>0</v>
      </c>
      <c r="AA552" s="12" t="str">
        <f t="shared" ca="1" si="9767"/>
        <v>—</v>
      </c>
      <c r="AB552" s="17">
        <f t="array" aca="1" ref="AB552" ca="1">IF(H552,IF(W552&gt;0,SUM((INDIRECT(ster!$D$14)&lt;&gt;"")*IFERROR((INDIRECT(Q552)&lt;&gt;"")*(INDIRECT(Q552)=INT(INDIRECT(Q552))),0)),0),"")</f>
        <v>0</v>
      </c>
      <c r="AC552" s="17">
        <f t="array" aca="1" ref="AC552" ca="1">IF(H552,W552-AB552,"")</f>
        <v>0</v>
      </c>
      <c r="AD552" s="17">
        <f t="shared" ca="1" si="9768"/>
        <v>1</v>
      </c>
      <c r="AE552" s="17" t="b">
        <f t="shared" ca="1" si="976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770"/>
        <v/>
      </c>
      <c r="AH552" s="17" t="b">
        <f t="shared" ca="1" si="977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772"/>
        <v/>
      </c>
      <c r="AK552" s="17" t="b">
        <f t="shared" ca="1" si="9773"/>
        <v>0</v>
      </c>
      <c r="AL552" s="17" t="b">
        <f t="shared" ca="1" si="9774"/>
        <v>0</v>
      </c>
      <c r="AM552" s="17" t="b">
        <f t="shared" ca="1" si="9775"/>
        <v>0</v>
      </c>
      <c r="AN552" s="17">
        <f t="shared" ca="1" si="9776"/>
        <v>0</v>
      </c>
      <c r="AO552" s="24" t="str">
        <f t="shared" ca="1" si="9777"/>
        <v/>
      </c>
      <c r="AP552" s="24" t="str">
        <f t="shared" ca="1" si="9778"/>
        <v/>
      </c>
      <c r="AQ552" s="17" t="b">
        <f t="shared" ca="1" si="9826"/>
        <v>0</v>
      </c>
      <c r="AR552" s="17" t="b">
        <f t="shared" ca="1" si="9779"/>
        <v>0</v>
      </c>
      <c r="AS552" s="17" t="b">
        <f t="shared" ca="1" si="9780"/>
        <v>0</v>
      </c>
      <c r="AT552" s="17" t="b">
        <f t="shared" ca="1" si="9781"/>
        <v>0</v>
      </c>
      <c r="AU552" s="17" t="b">
        <f t="shared" ca="1" si="9782"/>
        <v>1</v>
      </c>
      <c r="AV552" s="17" t="b">
        <f t="shared" ca="1" si="9783"/>
        <v>0</v>
      </c>
      <c r="AW552" s="17" t="b">
        <f t="shared" ca="1" si="9784"/>
        <v>0</v>
      </c>
      <c r="AX552" s="14" t="b">
        <f t="array" aca="1" ref="AX552" ca="1">IF(H552,N552&gt;0,"")</f>
        <v>1</v>
      </c>
      <c r="AY552" s="17" t="str">
        <f t="shared" ca="1" si="9785"/>
        <v>C3:C3</v>
      </c>
      <c r="AZ552" s="17" t="b">
        <f t="array" aca="1" ref="AZ552" ca="1">IF(AY552&lt;&gt;"",SUM(1*ISERROR(MATCH(INDIRECT(AY552),INDIRECT(K552),0)))=0,"")</f>
        <v>1</v>
      </c>
      <c r="BA552" s="17" t="b">
        <f t="shared" ca="1" si="9786"/>
        <v>1</v>
      </c>
      <c r="BB552" s="17" t="b">
        <v>0</v>
      </c>
      <c r="BC552" s="17" t="b">
        <f t="shared" ca="1" si="9787"/>
        <v>1</v>
      </c>
      <c r="BD552" s="17" t="b">
        <f t="shared" ca="1" si="9788"/>
        <v>0</v>
      </c>
      <c r="BE552" s="17" t="str">
        <f t="shared" ca="1" si="9827"/>
        <v/>
      </c>
      <c r="BF552" s="17" t="b">
        <f t="shared" ca="1" si="9828"/>
        <v>0</v>
      </c>
      <c r="BG552" s="17" t="b">
        <f t="shared" ca="1" si="9789"/>
        <v>0</v>
      </c>
      <c r="BH552" s="17" t="b">
        <f t="shared" ca="1" si="9790"/>
        <v>1</v>
      </c>
      <c r="BI552" s="17">
        <f t="shared" ca="1" si="9791"/>
        <v>2</v>
      </c>
      <c r="BJ552" s="17" t="b">
        <f t="shared" ca="1" si="9792"/>
        <v>0</v>
      </c>
      <c r="BK552" s="17" t="str">
        <f t="shared" ca="1" si="9829"/>
        <v/>
      </c>
      <c r="BL552" s="17" t="str">
        <f t="shared" ca="1" si="9793"/>
        <v/>
      </c>
      <c r="BM552" s="17" t="str">
        <f t="shared" ca="1" si="9794"/>
        <v>F</v>
      </c>
      <c r="BN552" s="17" t="str">
        <f t="shared" ca="1" si="9795"/>
        <v>F</v>
      </c>
      <c r="BO552" s="17" t="str">
        <f t="shared" ca="1" si="9796"/>
        <v>N</v>
      </c>
      <c r="BP552" s="14" t="b">
        <f t="shared" ca="1" si="9797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798"/>
        <v/>
      </c>
      <c r="DE552" s="14" t="str">
        <f t="shared" ca="1" si="9799"/>
        <v/>
      </c>
      <c r="DF552" s="14" t="str">
        <f t="shared" ca="1" si="9800"/>
        <v/>
      </c>
      <c r="DG552" s="14" t="str">
        <f t="shared" ca="1" si="9801"/>
        <v/>
      </c>
      <c r="DH552" s="14" t="str">
        <f t="shared" ca="1" si="9802"/>
        <v/>
      </c>
      <c r="DI552" s="14" t="str">
        <f t="shared" ca="1" si="9803"/>
        <v/>
      </c>
      <c r="DJ552" s="14" t="str">
        <f t="shared" ca="1" si="9804"/>
        <v/>
      </c>
      <c r="DK552" s="14" t="str">
        <f t="shared" ca="1" si="9805"/>
        <v/>
      </c>
      <c r="DL552" s="14" t="str">
        <f t="shared" ca="1" si="9806"/>
        <v/>
      </c>
      <c r="DM552" s="14" t="str">
        <f t="shared" ca="1" si="9807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808"/>
        <v/>
      </c>
      <c r="DP552" s="14" t="str">
        <f t="shared" ca="1" si="9809"/>
        <v/>
      </c>
      <c r="DQ552" s="14" t="str">
        <f t="shared" ca="1" si="9810"/>
        <v/>
      </c>
      <c r="DR552" s="14" t="str">
        <f t="shared" ca="1" si="9811"/>
        <v/>
      </c>
      <c r="DS552" s="14" t="str">
        <f t="shared" ca="1" si="9812"/>
        <v/>
      </c>
      <c r="DZ552" s="14" t="b">
        <f t="shared" ca="1" si="9813"/>
        <v>0</v>
      </c>
      <c r="EA552" s="14" t="str">
        <f t="shared" ca="1" si="9814"/>
        <v>Investigation requested by the 2nd specialist (q_152)</v>
      </c>
      <c r="EB552" s="14" t="str">
        <f t="shared" ca="1" si="9815"/>
        <v xml:space="preserve">Values must be numeric. </v>
      </c>
      <c r="EC552" s="14" t="str">
        <f t="shared" ca="1" si="9816"/>
        <v xml:space="preserve">Investigation requested by the 2nd specialist (q_152): Values must be numeric. </v>
      </c>
      <c r="ED552" s="14" t="str">
        <f t="shared" ca="1" si="9817"/>
        <v/>
      </c>
      <c r="EE552" s="14" t="str">
        <f t="shared" ca="1" si="9818"/>
        <v>Values must be numeric</v>
      </c>
      <c r="EF552" s="14" t="str">
        <f t="shared" ca="1" si="9819"/>
        <v/>
      </c>
      <c r="EG552" s="14" t="str">
        <f t="shared" ca="1" si="9820"/>
        <v/>
      </c>
      <c r="EM552" s="14" t="b">
        <f t="shared" ca="1" si="9821"/>
        <v>1</v>
      </c>
      <c r="EN552" s="14">
        <f t="shared" ca="1" si="9822"/>
        <v>526</v>
      </c>
      <c r="EO552" s="14" t="str">
        <f t="shared" ca="1" si="9823"/>
        <v>q_152</v>
      </c>
      <c r="EP552" s="14" t="str">
        <f t="shared" ca="1" si="9824"/>
        <v xml:space="preserve">Investigation requested by the 2nd specialist (q_152): Values must be numeric. </v>
      </c>
      <c r="EQ552" s="14" t="str">
        <f t="shared" ca="1" si="9825"/>
        <v/>
      </c>
    </row>
    <row r="553" spans="2:147" s="14" customFormat="1">
      <c r="B553" s="14" t="str">
        <f t="shared" ca="1" si="9755"/>
        <v/>
      </c>
      <c r="C553" s="14">
        <f t="shared" ca="1" si="9756"/>
        <v>527</v>
      </c>
      <c r="D553" s="14">
        <f t="shared" si="9757"/>
        <v>551</v>
      </c>
      <c r="E553" s="14" t="str">
        <f t="shared" ca="1" si="9758"/>
        <v>D</v>
      </c>
      <c r="F553" s="14" t="str">
        <f t="shared" ca="1" si="9759"/>
        <v>q_152a</v>
      </c>
      <c r="G553" s="14" t="str">
        <f t="shared" ca="1" si="9760"/>
        <v>Did 2nd specialist request Brain CT scan</v>
      </c>
      <c r="H553" s="14" t="b">
        <f t="shared" ca="1" si="9761"/>
        <v>1</v>
      </c>
      <c r="I553" s="14" t="str">
        <f ca="1">IF($H553,ADDRESS(3,(D553+1)*2-1,4,,"["&amp;wew!$G$7&amp;"]"&amp;_sheetname_labels)&amp;":"&amp;ADDRESS(2+ster!$B$20,(D553+1)*2-1,4),"")</f>
        <v>[DBTemplate.xlsm]labels!APK3:APK725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[DBTemplate.xlsm]labels!APK3:APK4</v>
      </c>
      <c r="L553" s="14" t="str">
        <f ca="1">IF($H553,IF($J553&gt;0,ADDRESS(3,(D553+1)*2,4,,"["&amp;wew!$G$7&amp;"]"&amp;_sheetname_labels)&amp;":"&amp;ADDRESS(2+J553,(D553+1)*2,4),""),"")</f>
        <v>[DBTemplate.xlsm]labels!APL3:APL4</v>
      </c>
      <c r="M553" s="14">
        <f t="shared" ca="1" si="9762"/>
        <v>0</v>
      </c>
      <c r="N553" s="14">
        <f t="shared" ca="1" si="9763"/>
        <v>2</v>
      </c>
      <c r="O553" s="14" t="str">
        <f t="shared" ca="1" si="9764"/>
        <v>q_152a</v>
      </c>
      <c r="P553" s="14" t="str">
        <f t="shared" ca="1" si="9765"/>
        <v>Did 2nd specialist request Brain CT scan</v>
      </c>
      <c r="Q553" s="14" t="str">
        <f ca="1">IF($BP553,ADDRESS(3,D553+1,4,,"["&amp;wew!$G$7&amp;"]"&amp;_sheetname_dataframe)&amp;":"&amp;ADDRESS(2+ster!$C$14,D553+1,4),"")</f>
        <v>[DBTemplate.xlsm]data_frame!UF3:UF3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766"/>
        <v>0</v>
      </c>
      <c r="AA553" s="12">
        <f t="shared" ca="1" si="976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768"/>
        <v>1</v>
      </c>
      <c r="AE553" s="17" t="b">
        <f t="shared" ca="1" si="976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770"/>
        <v/>
      </c>
      <c r="AH553" s="17" t="b">
        <f t="shared" ca="1" si="977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772"/>
        <v/>
      </c>
      <c r="AK553" s="17" t="b">
        <f t="shared" ca="1" si="9773"/>
        <v>0</v>
      </c>
      <c r="AL553" s="17" t="b">
        <f t="shared" ca="1" si="9774"/>
        <v>0</v>
      </c>
      <c r="AM553" s="17" t="b">
        <f t="shared" ca="1" si="9775"/>
        <v>0</v>
      </c>
      <c r="AN553" s="17">
        <f t="shared" ca="1" si="9776"/>
        <v>0</v>
      </c>
      <c r="AO553" s="24" t="str">
        <f t="shared" ca="1" si="9777"/>
        <v/>
      </c>
      <c r="AP553" s="24" t="str">
        <f t="shared" ca="1" si="9778"/>
        <v/>
      </c>
      <c r="AQ553" s="17" t="b">
        <f t="shared" ca="1" si="9826"/>
        <v>0</v>
      </c>
      <c r="AR553" s="17" t="b">
        <f t="shared" ca="1" si="9779"/>
        <v>0</v>
      </c>
      <c r="AS553" s="17" t="b">
        <f t="shared" ca="1" si="9780"/>
        <v>0</v>
      </c>
      <c r="AT553" s="17" t="b">
        <f t="shared" ca="1" si="9781"/>
        <v>0</v>
      </c>
      <c r="AU553" s="17" t="b">
        <f t="shared" ca="1" si="9782"/>
        <v>1</v>
      </c>
      <c r="AV553" s="17" t="b">
        <f t="shared" ca="1" si="9783"/>
        <v>0</v>
      </c>
      <c r="AW553" s="17" t="b">
        <f t="shared" ca="1" si="9784"/>
        <v>1</v>
      </c>
      <c r="AX553" s="14" t="b">
        <f t="array" aca="1" ref="AX553" ca="1">IF(H553,N553&gt;0,"")</f>
        <v>1</v>
      </c>
      <c r="AY553" s="17" t="str">
        <f t="shared" ca="1" si="9785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786"/>
        <v>1</v>
      </c>
      <c r="BB553" s="17" t="b">
        <v>0</v>
      </c>
      <c r="BC553" s="17" t="b">
        <f t="shared" ca="1" si="9787"/>
        <v>1</v>
      </c>
      <c r="BD553" s="17" t="b">
        <f t="shared" ca="1" si="9788"/>
        <v>0</v>
      </c>
      <c r="BE553" s="17" t="str">
        <f t="shared" ca="1" si="9827"/>
        <v/>
      </c>
      <c r="BF553" s="17" t="b">
        <f t="shared" ca="1" si="9828"/>
        <v>0</v>
      </c>
      <c r="BG553" s="17" t="b">
        <f t="shared" ca="1" si="9789"/>
        <v>0</v>
      </c>
      <c r="BH553" s="17" t="b">
        <f t="shared" ca="1" si="9790"/>
        <v>1</v>
      </c>
      <c r="BI553" s="17">
        <f t="shared" ca="1" si="9791"/>
        <v>2</v>
      </c>
      <c r="BJ553" s="17" t="b">
        <f t="shared" ca="1" si="9792"/>
        <v>0</v>
      </c>
      <c r="BK553" s="17" t="str">
        <f t="shared" ca="1" si="9829"/>
        <v/>
      </c>
      <c r="BL553" s="17" t="str">
        <f t="shared" ca="1" si="9793"/>
        <v/>
      </c>
      <c r="BM553" s="17" t="str">
        <f t="shared" ca="1" si="9794"/>
        <v>F</v>
      </c>
      <c r="BN553" s="17" t="str">
        <f t="shared" ca="1" si="9795"/>
        <v>F</v>
      </c>
      <c r="BO553" s="17" t="str">
        <f t="shared" ca="1" si="9796"/>
        <v>N</v>
      </c>
      <c r="BP553" s="14" t="b">
        <f t="shared" ca="1" si="9797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798"/>
        <v/>
      </c>
      <c r="DE553" s="14" t="str">
        <f t="shared" ca="1" si="9799"/>
        <v/>
      </c>
      <c r="DF553" s="14" t="str">
        <f t="shared" ca="1" si="9800"/>
        <v/>
      </c>
      <c r="DG553" s="14" t="str">
        <f t="shared" ca="1" si="9801"/>
        <v/>
      </c>
      <c r="DH553" s="14" t="str">
        <f t="shared" ca="1" si="9802"/>
        <v/>
      </c>
      <c r="DI553" s="14" t="str">
        <f t="shared" ca="1" si="9803"/>
        <v/>
      </c>
      <c r="DJ553" s="14" t="str">
        <f t="shared" ca="1" si="9804"/>
        <v/>
      </c>
      <c r="DK553" s="14" t="str">
        <f t="shared" ca="1" si="9805"/>
        <v/>
      </c>
      <c r="DL553" s="14" t="str">
        <f t="shared" ca="1" si="9806"/>
        <v/>
      </c>
      <c r="DM553" s="14" t="str">
        <f t="shared" ca="1" si="9807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808"/>
        <v/>
      </c>
      <c r="DP553" s="14" t="str">
        <f t="shared" ca="1" si="9809"/>
        <v/>
      </c>
      <c r="DQ553" s="14" t="str">
        <f t="shared" ca="1" si="9810"/>
        <v/>
      </c>
      <c r="DR553" s="14" t="str">
        <f t="shared" ca="1" si="9811"/>
        <v/>
      </c>
      <c r="DS553" s="14" t="str">
        <f t="shared" ca="1" si="9812"/>
        <v/>
      </c>
      <c r="DZ553" s="14" t="b">
        <f t="shared" ca="1" si="9813"/>
        <v>0</v>
      </c>
      <c r="EA553" s="14" t="str">
        <f t="shared" ca="1" si="9814"/>
        <v>Did 2nd specialist request Brain CT scan (q_152a)</v>
      </c>
      <c r="EB553" s="14" t="str">
        <f t="shared" ca="1" si="9815"/>
        <v xml:space="preserve">Values must be numeric. </v>
      </c>
      <c r="EC553" s="14" t="str">
        <f t="shared" ca="1" si="9816"/>
        <v xml:space="preserve">Did 2nd specialist request Brain CT scan (q_152a): Values must be numeric. </v>
      </c>
      <c r="ED553" s="14" t="str">
        <f t="shared" ca="1" si="9817"/>
        <v/>
      </c>
      <c r="EE553" s="14" t="str">
        <f t="shared" ca="1" si="9818"/>
        <v>Values must be numeric</v>
      </c>
      <c r="EF553" s="14" t="str">
        <f t="shared" ca="1" si="9819"/>
        <v/>
      </c>
      <c r="EG553" s="14" t="str">
        <f t="shared" ca="1" si="9820"/>
        <v/>
      </c>
      <c r="EM553" s="14" t="b">
        <f t="shared" ca="1" si="9821"/>
        <v>1</v>
      </c>
      <c r="EN553" s="14">
        <f t="shared" ca="1" si="9822"/>
        <v>527</v>
      </c>
      <c r="EO553" s="14" t="str">
        <f t="shared" ca="1" si="9823"/>
        <v>q_152a</v>
      </c>
      <c r="EP553" s="14" t="str">
        <f t="shared" ca="1" si="9824"/>
        <v xml:space="preserve">Did 2nd specialist request Brain CT scan (q_152a): Values must be numeric. </v>
      </c>
      <c r="EQ553" s="14" t="str">
        <f t="shared" ca="1" si="9825"/>
        <v/>
      </c>
    </row>
    <row r="554" spans="2:147" s="14" customFormat="1">
      <c r="B554" s="14" t="str">
        <f t="shared" ca="1" si="9755"/>
        <v/>
      </c>
      <c r="C554" s="14">
        <f t="shared" ca="1" si="9756"/>
        <v>528</v>
      </c>
      <c r="D554" s="14">
        <f t="shared" si="9757"/>
        <v>552</v>
      </c>
      <c r="E554" s="14" t="str">
        <f t="shared" ca="1" si="9758"/>
        <v>D</v>
      </c>
      <c r="F554" s="14" t="str">
        <f t="shared" ca="1" si="9759"/>
        <v>q_152b</v>
      </c>
      <c r="G554" s="14" t="str">
        <f t="shared" ca="1" si="9760"/>
        <v>Did 2nd specialist request Cervical spinal cord CT scan</v>
      </c>
      <c r="H554" s="14" t="b">
        <f t="shared" ca="1" si="9761"/>
        <v>1</v>
      </c>
      <c r="I554" s="14" t="str">
        <f ca="1">IF($H554,ADDRESS(3,(D554+1)*2-1,4,,"["&amp;wew!$G$7&amp;"]"&amp;_sheetname_labels)&amp;":"&amp;ADDRESS(2+ster!$B$20,(D554+1)*2-1,4),"")</f>
        <v>[DBTemplate.xlsm]labels!APM3:APM725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[DBTemplate.xlsm]labels!APM3:APM4</v>
      </c>
      <c r="L554" s="14" t="str">
        <f ca="1">IF($H554,IF($J554&gt;0,ADDRESS(3,(D554+1)*2,4,,"["&amp;wew!$G$7&amp;"]"&amp;_sheetname_labels)&amp;":"&amp;ADDRESS(2+J554,(D554+1)*2,4),""),"")</f>
        <v>[DBTemplate.xlsm]labels!APN3:APN4</v>
      </c>
      <c r="M554" s="14">
        <f t="shared" ca="1" si="9762"/>
        <v>0</v>
      </c>
      <c r="N554" s="14">
        <f t="shared" ca="1" si="9763"/>
        <v>2</v>
      </c>
      <c r="O554" s="14" t="str">
        <f t="shared" ca="1" si="9764"/>
        <v>q_152b</v>
      </c>
      <c r="P554" s="14" t="str">
        <f t="shared" ca="1" si="9765"/>
        <v>Did 2nd specialist request Cervical spinal cord CT scan</v>
      </c>
      <c r="Q554" s="14" t="str">
        <f ca="1">IF($BP554,ADDRESS(3,D554+1,4,,"["&amp;wew!$G$7&amp;"]"&amp;_sheetname_dataframe)&amp;":"&amp;ADDRESS(2+ster!$C$14,D554+1,4),"")</f>
        <v>[DBTemplate.xlsm]data_frame!UG3:UG3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766"/>
        <v>0</v>
      </c>
      <c r="AA554" s="12">
        <f t="shared" ca="1" si="976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768"/>
        <v>1</v>
      </c>
      <c r="AE554" s="17" t="b">
        <f t="shared" ca="1" si="976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770"/>
        <v/>
      </c>
      <c r="AH554" s="17" t="b">
        <f t="shared" ca="1" si="977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772"/>
        <v/>
      </c>
      <c r="AK554" s="17" t="b">
        <f t="shared" ca="1" si="9773"/>
        <v>0</v>
      </c>
      <c r="AL554" s="17" t="b">
        <f t="shared" ca="1" si="9774"/>
        <v>0</v>
      </c>
      <c r="AM554" s="17" t="b">
        <f t="shared" ca="1" si="9775"/>
        <v>0</v>
      </c>
      <c r="AN554" s="17">
        <f t="shared" ca="1" si="9776"/>
        <v>0</v>
      </c>
      <c r="AO554" s="24" t="str">
        <f t="shared" ca="1" si="9777"/>
        <v/>
      </c>
      <c r="AP554" s="24" t="str">
        <f t="shared" ca="1" si="9778"/>
        <v/>
      </c>
      <c r="AQ554" s="17" t="b">
        <f t="shared" ca="1" si="9826"/>
        <v>0</v>
      </c>
      <c r="AR554" s="17" t="b">
        <f t="shared" ca="1" si="9779"/>
        <v>0</v>
      </c>
      <c r="AS554" s="17" t="b">
        <f t="shared" ca="1" si="9780"/>
        <v>0</v>
      </c>
      <c r="AT554" s="17" t="b">
        <f t="shared" ca="1" si="9781"/>
        <v>0</v>
      </c>
      <c r="AU554" s="17" t="b">
        <f t="shared" ca="1" si="9782"/>
        <v>1</v>
      </c>
      <c r="AV554" s="17" t="b">
        <f t="shared" ca="1" si="9783"/>
        <v>0</v>
      </c>
      <c r="AW554" s="17" t="b">
        <f t="shared" ca="1" si="9784"/>
        <v>1</v>
      </c>
      <c r="AX554" s="14" t="b">
        <f t="array" aca="1" ref="AX554" ca="1">IF(H554,N554&gt;0,"")</f>
        <v>1</v>
      </c>
      <c r="AY554" s="17" t="str">
        <f t="shared" ca="1" si="9785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786"/>
        <v>1</v>
      </c>
      <c r="BB554" s="17" t="b">
        <v>0</v>
      </c>
      <c r="BC554" s="17" t="b">
        <f t="shared" ca="1" si="9787"/>
        <v>1</v>
      </c>
      <c r="BD554" s="17" t="b">
        <f t="shared" ca="1" si="9788"/>
        <v>0</v>
      </c>
      <c r="BE554" s="17" t="str">
        <f t="shared" ca="1" si="9827"/>
        <v/>
      </c>
      <c r="BF554" s="17" t="b">
        <f t="shared" ca="1" si="9828"/>
        <v>0</v>
      </c>
      <c r="BG554" s="17" t="b">
        <f t="shared" ca="1" si="9789"/>
        <v>0</v>
      </c>
      <c r="BH554" s="17" t="b">
        <f t="shared" ca="1" si="9790"/>
        <v>1</v>
      </c>
      <c r="BI554" s="17">
        <f t="shared" ca="1" si="9791"/>
        <v>2</v>
      </c>
      <c r="BJ554" s="17" t="b">
        <f t="shared" ca="1" si="9792"/>
        <v>0</v>
      </c>
      <c r="BK554" s="17" t="str">
        <f t="shared" ca="1" si="9829"/>
        <v/>
      </c>
      <c r="BL554" s="17" t="str">
        <f t="shared" ca="1" si="9793"/>
        <v/>
      </c>
      <c r="BM554" s="17" t="str">
        <f t="shared" ca="1" si="9794"/>
        <v>F</v>
      </c>
      <c r="BN554" s="17" t="str">
        <f t="shared" ca="1" si="9795"/>
        <v>F</v>
      </c>
      <c r="BO554" s="17" t="str">
        <f t="shared" ca="1" si="9796"/>
        <v>N</v>
      </c>
      <c r="BP554" s="14" t="b">
        <f t="shared" ca="1" si="9797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798"/>
        <v/>
      </c>
      <c r="DE554" s="14" t="str">
        <f t="shared" ca="1" si="9799"/>
        <v/>
      </c>
      <c r="DF554" s="14" t="str">
        <f t="shared" ca="1" si="9800"/>
        <v/>
      </c>
      <c r="DG554" s="14" t="str">
        <f t="shared" ca="1" si="9801"/>
        <v/>
      </c>
      <c r="DH554" s="14" t="str">
        <f t="shared" ca="1" si="9802"/>
        <v/>
      </c>
      <c r="DI554" s="14" t="str">
        <f t="shared" ca="1" si="9803"/>
        <v/>
      </c>
      <c r="DJ554" s="14" t="str">
        <f t="shared" ca="1" si="9804"/>
        <v/>
      </c>
      <c r="DK554" s="14" t="str">
        <f t="shared" ca="1" si="9805"/>
        <v/>
      </c>
      <c r="DL554" s="14" t="str">
        <f t="shared" ca="1" si="9806"/>
        <v/>
      </c>
      <c r="DM554" s="14" t="str">
        <f t="shared" ca="1" si="9807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808"/>
        <v/>
      </c>
      <c r="DP554" s="14" t="str">
        <f t="shared" ca="1" si="9809"/>
        <v/>
      </c>
      <c r="DQ554" s="14" t="str">
        <f t="shared" ca="1" si="9810"/>
        <v/>
      </c>
      <c r="DR554" s="14" t="str">
        <f t="shared" ca="1" si="9811"/>
        <v/>
      </c>
      <c r="DS554" s="14" t="str">
        <f t="shared" ca="1" si="9812"/>
        <v/>
      </c>
      <c r="DZ554" s="14" t="b">
        <f t="shared" ca="1" si="9813"/>
        <v>0</v>
      </c>
      <c r="EA554" s="14" t="str">
        <f t="shared" ca="1" si="9814"/>
        <v>Did 2nd specialist request Cervical spinal cord CT scan (q_152b)</v>
      </c>
      <c r="EB554" s="14" t="str">
        <f t="shared" ca="1" si="9815"/>
        <v xml:space="preserve">Values must be numeric. </v>
      </c>
      <c r="EC554" s="14" t="str">
        <f t="shared" ca="1" si="9816"/>
        <v xml:space="preserve">Did 2nd specialist request Cervical spinal cord CT scan (q_152b): Values must be numeric. </v>
      </c>
      <c r="ED554" s="14" t="str">
        <f t="shared" ca="1" si="9817"/>
        <v/>
      </c>
      <c r="EE554" s="14" t="str">
        <f t="shared" ca="1" si="9818"/>
        <v>Values must be numeric</v>
      </c>
      <c r="EF554" s="14" t="str">
        <f t="shared" ca="1" si="9819"/>
        <v/>
      </c>
      <c r="EG554" s="14" t="str">
        <f t="shared" ca="1" si="9820"/>
        <v/>
      </c>
      <c r="EM554" s="14" t="b">
        <f t="shared" ca="1" si="9821"/>
        <v>1</v>
      </c>
      <c r="EN554" s="14">
        <f t="shared" ca="1" si="9822"/>
        <v>528</v>
      </c>
      <c r="EO554" s="14" t="str">
        <f t="shared" ca="1" si="9823"/>
        <v>q_152b</v>
      </c>
      <c r="EP554" s="14" t="str">
        <f t="shared" ca="1" si="9824"/>
        <v xml:space="preserve">Did 2nd specialist request Cervical spinal cord CT scan (q_152b): Values must be numeric. </v>
      </c>
      <c r="EQ554" s="14" t="str">
        <f t="shared" ca="1" si="9825"/>
        <v/>
      </c>
    </row>
    <row r="555" spans="2:147" s="14" customFormat="1">
      <c r="B555" s="14" t="str">
        <f t="shared" ca="1" si="9755"/>
        <v/>
      </c>
      <c r="C555" s="14">
        <f t="shared" ca="1" si="9756"/>
        <v>529</v>
      </c>
      <c r="D555" s="14">
        <f t="shared" si="9757"/>
        <v>553</v>
      </c>
      <c r="E555" s="14" t="str">
        <f t="shared" ca="1" si="9758"/>
        <v>D</v>
      </c>
      <c r="F555" s="14" t="str">
        <f t="shared" ca="1" si="9759"/>
        <v>q_152c</v>
      </c>
      <c r="G555" s="14" t="str">
        <f t="shared" ca="1" si="9760"/>
        <v>Did 2nd specialist request Lumbo-sacral spinal cord CT scan</v>
      </c>
      <c r="H555" s="14" t="b">
        <f t="shared" ca="1" si="9761"/>
        <v>1</v>
      </c>
      <c r="I555" s="14" t="str">
        <f ca="1">IF($H555,ADDRESS(3,(D555+1)*2-1,4,,"["&amp;wew!$G$7&amp;"]"&amp;_sheetname_labels)&amp;":"&amp;ADDRESS(2+ster!$B$20,(D555+1)*2-1,4),"")</f>
        <v>[DBTemplate.xlsm]labels!APO3:APO725</v>
      </c>
      <c r="J555" s="14">
        <f t="array" aca="1" ref="J555" ca="1">IF(H555,MAX(0,MAX(IF(INDIRECT(I555)&lt;&gt;"",ROW(INDIRECT(I555)),""))-2),"")</f>
        <v>2</v>
      </c>
      <c r="K555" s="14" t="str">
        <f ca="1">IF($H555,IF($J555&gt;0,ADDRESS(3,(D555+1)*2-1,4,,"["&amp;wew!$G$7&amp;"]"&amp;_sheetname_labels)&amp;":"&amp;ADDRESS(2+J555,(D555+1)*2-1,4),""),"")</f>
        <v>[DBTemplate.xlsm]labels!APO3:APO4</v>
      </c>
      <c r="L555" s="14" t="str">
        <f ca="1">IF($H555,IF($J555&gt;0,ADDRESS(3,(D555+1)*2,4,,"["&amp;wew!$G$7&amp;"]"&amp;_sheetname_labels)&amp;":"&amp;ADDRESS(2+J555,(D555+1)*2,4),""),"")</f>
        <v>[DBTemplate.xlsm]labels!APP3:APP4</v>
      </c>
      <c r="M555" s="14">
        <f t="shared" ca="1" si="9762"/>
        <v>0</v>
      </c>
      <c r="N555" s="14">
        <f t="shared" ca="1" si="9763"/>
        <v>2</v>
      </c>
      <c r="O555" s="14" t="str">
        <f t="shared" ca="1" si="9764"/>
        <v>q_152c</v>
      </c>
      <c r="P555" s="14" t="str">
        <f t="shared" ca="1" si="9765"/>
        <v>Did 2nd specialist request Lumbo-sacral spinal cord CT scan</v>
      </c>
      <c r="Q555" s="14" t="str">
        <f ca="1">IF($BP555,ADDRESS(3,D555+1,4,,"["&amp;wew!$G$7&amp;"]"&amp;_sheetname_dataframe)&amp;":"&amp;ADDRESS(2+ster!$C$14,D555+1,4),"")</f>
        <v>[DBTemplate.xlsm]data_frame!UH3:UH3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1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0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1</v>
      </c>
      <c r="X555" s="14">
        <f t="array" aca="1" ref="X555" ca="1">IF(AND(H555,W555&gt;0),IF(wew!$B$3,MIN(IF((INDIRECT(ster!$D$14)&lt;&gt;"")*IFERROR(INDIRECT($Q555)&lt;&gt;"",FALSE),IFERROR(INDIRECT($Q555),"X"),"X")),"&lt;włącz podświetlanie wartości&gt;"),"—")</f>
        <v>2</v>
      </c>
      <c r="Y555" s="14">
        <f t="array" aca="1" ref="Y555" ca="1">IF(AND(H555,W555&gt;0),IF(wew!$B$3,MAX(IF((INDIRECT(ster!$D$14)&lt;&gt;"")*IFERROR(INDIRECT($Q555)&lt;&gt;"",FALSE),IFERROR(INDIRECT($Q555),"X"),"X")),"&lt;włącz podświetlanie wartości&gt;"),"—")</f>
        <v>2</v>
      </c>
      <c r="Z555" s="14">
        <f t="shared" ca="1" si="9766"/>
        <v>0</v>
      </c>
      <c r="AA555" s="12">
        <f t="shared" ca="1" si="9767"/>
        <v>1</v>
      </c>
      <c r="AB555" s="17">
        <f t="array" aca="1" ref="AB555" ca="1">IF(H555,IF(W555&gt;0,SUM((INDIRECT(ster!$D$14)&lt;&gt;"")*IFERROR((INDIRECT(Q555)&lt;&gt;"")*(INDIRECT(Q555)=INT(INDIRECT(Q555))),0)),0),"")</f>
        <v>1</v>
      </c>
      <c r="AC555" s="17">
        <f t="array" aca="1" ref="AC555" ca="1">IF(H555,W555-AB555,"")</f>
        <v>0</v>
      </c>
      <c r="AD555" s="17">
        <f t="shared" ca="1" si="9768"/>
        <v>1</v>
      </c>
      <c r="AE555" s="17" t="b">
        <f t="shared" ca="1" si="976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770"/>
        <v/>
      </c>
      <c r="AH555" s="17" t="b">
        <f t="shared" ca="1" si="977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772"/>
        <v/>
      </c>
      <c r="AK555" s="17" t="b">
        <f t="shared" ca="1" si="9773"/>
        <v>0</v>
      </c>
      <c r="AL555" s="17" t="b">
        <f t="shared" ca="1" si="9774"/>
        <v>0</v>
      </c>
      <c r="AM555" s="17" t="b">
        <f t="shared" ca="1" si="9775"/>
        <v>0</v>
      </c>
      <c r="AN555" s="17">
        <f t="shared" ca="1" si="9776"/>
        <v>0</v>
      </c>
      <c r="AO555" s="24" t="str">
        <f t="shared" ca="1" si="9777"/>
        <v/>
      </c>
      <c r="AP555" s="24" t="str">
        <f t="shared" ca="1" si="9778"/>
        <v/>
      </c>
      <c r="AQ555" s="17" t="b">
        <f t="shared" ca="1" si="9826"/>
        <v>0</v>
      </c>
      <c r="AR555" s="17" t="b">
        <f t="shared" ca="1" si="9779"/>
        <v>0</v>
      </c>
      <c r="AS555" s="17" t="b">
        <f t="shared" ca="1" si="9780"/>
        <v>0</v>
      </c>
      <c r="AT555" s="17" t="b">
        <f t="shared" ca="1" si="9781"/>
        <v>0</v>
      </c>
      <c r="AU555" s="17" t="b">
        <f t="shared" ca="1" si="9782"/>
        <v>1</v>
      </c>
      <c r="AV555" s="17" t="b">
        <f t="shared" ca="1" si="9783"/>
        <v>0</v>
      </c>
      <c r="AW555" s="17" t="b">
        <f t="shared" ca="1" si="9784"/>
        <v>1</v>
      </c>
      <c r="AX555" s="14" t="b">
        <f t="array" aca="1" ref="AX555" ca="1">IF(H555,N555&gt;0,"")</f>
        <v>1</v>
      </c>
      <c r="AY555" s="17" t="str">
        <f t="shared" ca="1" si="9785"/>
        <v>C3:C4</v>
      </c>
      <c r="AZ555" s="17" t="b">
        <f t="array" aca="1" ref="AZ555" ca="1">IF(AY555&lt;&gt;"",SUM(1*ISERROR(MATCH(INDIRECT(AY555),INDIRECT(K555),0)))=0,"")</f>
        <v>1</v>
      </c>
      <c r="BA555" s="17" t="b">
        <f t="shared" ca="1" si="9786"/>
        <v>1</v>
      </c>
      <c r="BB555" s="17" t="b">
        <v>0</v>
      </c>
      <c r="BC555" s="17" t="b">
        <f t="shared" ca="1" si="9787"/>
        <v>1</v>
      </c>
      <c r="BD555" s="17" t="b">
        <f t="shared" ca="1" si="9788"/>
        <v>0</v>
      </c>
      <c r="BE555" s="17" t="str">
        <f t="shared" ca="1" si="9827"/>
        <v/>
      </c>
      <c r="BF555" s="17" t="b">
        <f t="shared" ca="1" si="9828"/>
        <v>0</v>
      </c>
      <c r="BG555" s="17" t="b">
        <f t="shared" ca="1" si="9789"/>
        <v>0</v>
      </c>
      <c r="BH555" s="17" t="b">
        <f t="shared" ca="1" si="9790"/>
        <v>1</v>
      </c>
      <c r="BI555" s="17">
        <f t="shared" ca="1" si="9791"/>
        <v>2</v>
      </c>
      <c r="BJ555" s="17" t="b">
        <f t="shared" ca="1" si="9792"/>
        <v>0</v>
      </c>
      <c r="BK555" s="17" t="str">
        <f t="shared" ca="1" si="9829"/>
        <v/>
      </c>
      <c r="BL555" s="17" t="str">
        <f t="shared" ca="1" si="9793"/>
        <v/>
      </c>
      <c r="BM555" s="17" t="str">
        <f t="shared" ca="1" si="9794"/>
        <v>F</v>
      </c>
      <c r="BN555" s="17" t="str">
        <f t="shared" ca="1" si="9795"/>
        <v>F</v>
      </c>
      <c r="BO555" s="17" t="str">
        <f t="shared" ca="1" si="9796"/>
        <v>N</v>
      </c>
      <c r="BP555" s="14" t="b">
        <f t="shared" ca="1" si="9797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798"/>
        <v/>
      </c>
      <c r="DE555" s="14" t="str">
        <f t="shared" ca="1" si="9799"/>
        <v/>
      </c>
      <c r="DF555" s="14" t="str">
        <f t="shared" ca="1" si="9800"/>
        <v/>
      </c>
      <c r="DG555" s="14" t="str">
        <f t="shared" ca="1" si="9801"/>
        <v/>
      </c>
      <c r="DH555" s="14" t="str">
        <f t="shared" ca="1" si="9802"/>
        <v/>
      </c>
      <c r="DI555" s="14" t="str">
        <f t="shared" ca="1" si="9803"/>
        <v/>
      </c>
      <c r="DJ555" s="14" t="str">
        <f t="shared" ca="1" si="9804"/>
        <v/>
      </c>
      <c r="DK555" s="14" t="str">
        <f t="shared" ca="1" si="9805"/>
        <v/>
      </c>
      <c r="DL555" s="14" t="str">
        <f t="shared" ca="1" si="9806"/>
        <v/>
      </c>
      <c r="DM555" s="14" t="str">
        <f t="shared" ca="1" si="9807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808"/>
        <v/>
      </c>
      <c r="DP555" s="14" t="str">
        <f t="shared" ca="1" si="9809"/>
        <v/>
      </c>
      <c r="DQ555" s="14" t="str">
        <f t="shared" ca="1" si="9810"/>
        <v/>
      </c>
      <c r="DR555" s="14" t="str">
        <f t="shared" ca="1" si="9811"/>
        <v/>
      </c>
      <c r="DS555" s="14" t="str">
        <f t="shared" ca="1" si="9812"/>
        <v/>
      </c>
      <c r="DZ555" s="14" t="b">
        <f t="shared" ca="1" si="9813"/>
        <v>0</v>
      </c>
      <c r="EA555" s="14" t="str">
        <f t="shared" ca="1" si="9814"/>
        <v>Did 2nd specialist request Lumbo-sacral spinal cord CT scan (q_152c)</v>
      </c>
      <c r="EB555" s="14" t="str">
        <f t="shared" ca="1" si="9815"/>
        <v xml:space="preserve">Values must be numeric. </v>
      </c>
      <c r="EC555" s="14" t="str">
        <f t="shared" ca="1" si="9816"/>
        <v xml:space="preserve">Did 2nd specialist request Lumbo-sacral spinal cord CT scan (q_152c): Values must be numeric. </v>
      </c>
      <c r="ED555" s="14" t="str">
        <f t="shared" ca="1" si="9817"/>
        <v/>
      </c>
      <c r="EE555" s="14" t="str">
        <f t="shared" ca="1" si="9818"/>
        <v>Values must be numeric</v>
      </c>
      <c r="EF555" s="14" t="str">
        <f t="shared" ca="1" si="9819"/>
        <v/>
      </c>
      <c r="EG555" s="14" t="str">
        <f t="shared" ca="1" si="9820"/>
        <v/>
      </c>
      <c r="EM555" s="14" t="b">
        <f t="shared" ca="1" si="9821"/>
        <v>1</v>
      </c>
      <c r="EN555" s="14">
        <f t="shared" ca="1" si="9822"/>
        <v>529</v>
      </c>
      <c r="EO555" s="14" t="str">
        <f t="shared" ca="1" si="9823"/>
        <v>q_152c</v>
      </c>
      <c r="EP555" s="14" t="str">
        <f t="shared" ca="1" si="9824"/>
        <v xml:space="preserve">Did 2nd specialist request Lumbo-sacral spinal cord CT scan (q_152c): Values must be numeric. </v>
      </c>
      <c r="EQ555" s="14" t="str">
        <f t="shared" ca="1" si="9825"/>
        <v/>
      </c>
    </row>
    <row r="556" spans="2:147" s="14" customFormat="1">
      <c r="B556" s="14" t="str">
        <f t="shared" ca="1" si="9755"/>
        <v/>
      </c>
      <c r="C556" s="14">
        <f t="shared" ca="1" si="9756"/>
        <v>530</v>
      </c>
      <c r="D556" s="14">
        <f t="shared" si="9757"/>
        <v>554</v>
      </c>
      <c r="E556" s="14" t="str">
        <f t="shared" ca="1" si="9758"/>
        <v>D</v>
      </c>
      <c r="F556" s="14" t="str">
        <f t="shared" ca="1" si="9759"/>
        <v>q_152d</v>
      </c>
      <c r="G556" s="14" t="str">
        <f t="shared" ca="1" si="9760"/>
        <v>Did 2nd specialist request Brain MRI</v>
      </c>
      <c r="H556" s="14" t="b">
        <f t="shared" ca="1" si="9761"/>
        <v>1</v>
      </c>
      <c r="I556" s="14" t="str">
        <f ca="1">IF($H556,ADDRESS(3,(D556+1)*2-1,4,,"["&amp;wew!$G$7&amp;"]"&amp;_sheetname_labels)&amp;":"&amp;ADDRESS(2+ster!$B$20,(D556+1)*2-1,4),"")</f>
        <v>[DBTemplate.xlsm]labels!APQ3:APQ725</v>
      </c>
      <c r="J556" s="14">
        <f t="array" aca="1" ref="J556" ca="1">IF(H556,MAX(0,MAX(IF(INDIRECT(I556)&lt;&gt;"",ROW(INDIRECT(I556)),""))-2),"")</f>
        <v>2</v>
      </c>
      <c r="K556" s="14" t="str">
        <f ca="1">IF($H556,IF($J556&gt;0,ADDRESS(3,(D556+1)*2-1,4,,"["&amp;wew!$G$7&amp;"]"&amp;_sheetname_labels)&amp;":"&amp;ADDRESS(2+J556,(D556+1)*2-1,4),""),"")</f>
        <v>[DBTemplate.xlsm]labels!APQ3:APQ4</v>
      </c>
      <c r="L556" s="14" t="str">
        <f ca="1">IF($H556,IF($J556&gt;0,ADDRESS(3,(D556+1)*2,4,,"["&amp;wew!$G$7&amp;"]"&amp;_sheetname_labels)&amp;":"&amp;ADDRESS(2+J556,(D556+1)*2,4),""),"")</f>
        <v>[DBTemplate.xlsm]labels!APR3:APR4</v>
      </c>
      <c r="M556" s="14">
        <f t="shared" ca="1" si="9762"/>
        <v>0</v>
      </c>
      <c r="N556" s="14">
        <f t="shared" ca="1" si="9763"/>
        <v>2</v>
      </c>
      <c r="O556" s="14" t="str">
        <f t="shared" ca="1" si="9764"/>
        <v>q_152d</v>
      </c>
      <c r="P556" s="14" t="str">
        <f t="shared" ca="1" si="9765"/>
        <v>Did 2nd specialist request Brain MRI</v>
      </c>
      <c r="Q556" s="14" t="str">
        <f ca="1">IF($BP556,ADDRESS(3,D556+1,4,,"["&amp;wew!$G$7&amp;"]"&amp;_sheetname_dataframe)&amp;":"&amp;ADDRESS(2+ster!$C$14,D556+1,4),"")</f>
        <v>[DBTemplate.xlsm]data_frame!UI3:UI3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1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0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1</v>
      </c>
      <c r="X556" s="14">
        <f t="array" aca="1" ref="X556" ca="1">IF(AND(H556,W556&gt;0),IF(wew!$B$3,MIN(IF((INDIRECT(ster!$D$14)&lt;&gt;"")*IFERROR(INDIRECT($Q556)&lt;&gt;"",FALSE),IFERROR(INDIRECT($Q556),"X"),"X")),"&lt;włącz podświetlanie wartości&gt;"),"—")</f>
        <v>2</v>
      </c>
      <c r="Y556" s="14">
        <f t="array" aca="1" ref="Y556" ca="1">IF(AND(H556,W556&gt;0),IF(wew!$B$3,MAX(IF((INDIRECT(ster!$D$14)&lt;&gt;"")*IFERROR(INDIRECT($Q556)&lt;&gt;"",FALSE),IFERROR(INDIRECT($Q556),"X"),"X")),"&lt;włącz podświetlanie wartości&gt;"),"—")</f>
        <v>2</v>
      </c>
      <c r="Z556" s="14">
        <f t="shared" ca="1" si="9766"/>
        <v>0</v>
      </c>
      <c r="AA556" s="12">
        <f t="shared" ca="1" si="9767"/>
        <v>1</v>
      </c>
      <c r="AB556" s="17">
        <f t="array" aca="1" ref="AB556" ca="1">IF(H556,IF(W556&gt;0,SUM((INDIRECT(ster!$D$14)&lt;&gt;"")*IFERROR((INDIRECT(Q556)&lt;&gt;"")*(INDIRECT(Q556)=INT(INDIRECT(Q556))),0)),0),"")</f>
        <v>1</v>
      </c>
      <c r="AC556" s="17">
        <f t="array" aca="1" ref="AC556" ca="1">IF(H556,W556-AB556,"")</f>
        <v>0</v>
      </c>
      <c r="AD556" s="17">
        <f t="shared" ca="1" si="9768"/>
        <v>1</v>
      </c>
      <c r="AE556" s="17" t="b">
        <f t="shared" ca="1" si="9769"/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ca="1" si="9770"/>
        <v/>
      </c>
      <c r="AH556" s="17" t="b">
        <f t="shared" ca="1" si="9771"/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ca="1" si="9772"/>
        <v/>
      </c>
      <c r="AK556" s="17" t="b">
        <f t="shared" ca="1" si="9773"/>
        <v>0</v>
      </c>
      <c r="AL556" s="17" t="b">
        <f t="shared" ca="1" si="9774"/>
        <v>0</v>
      </c>
      <c r="AM556" s="17" t="b">
        <f t="shared" ca="1" si="9775"/>
        <v>0</v>
      </c>
      <c r="AN556" s="17">
        <f t="shared" ca="1" si="9776"/>
        <v>0</v>
      </c>
      <c r="AO556" s="24" t="str">
        <f t="shared" ca="1" si="9777"/>
        <v/>
      </c>
      <c r="AP556" s="24" t="str">
        <f t="shared" ca="1" si="9778"/>
        <v/>
      </c>
      <c r="AQ556" s="17" t="b">
        <f t="shared" ca="1" si="9826"/>
        <v>0</v>
      </c>
      <c r="AR556" s="17" t="b">
        <f t="shared" ca="1" si="9779"/>
        <v>0</v>
      </c>
      <c r="AS556" s="17" t="b">
        <f t="shared" ca="1" si="9780"/>
        <v>0</v>
      </c>
      <c r="AT556" s="17" t="b">
        <f t="shared" ca="1" si="9781"/>
        <v>0</v>
      </c>
      <c r="AU556" s="17" t="b">
        <f t="shared" ca="1" si="9782"/>
        <v>1</v>
      </c>
      <c r="AV556" s="17" t="b">
        <f t="shared" ca="1" si="9783"/>
        <v>0</v>
      </c>
      <c r="AW556" s="17" t="b">
        <f t="shared" ca="1" si="9784"/>
        <v>1</v>
      </c>
      <c r="AX556" s="14" t="b">
        <f t="array" aca="1" ref="AX556" ca="1">IF(H556,N556&gt;0,"")</f>
        <v>1</v>
      </c>
      <c r="AY556" s="17" t="str">
        <f t="shared" ca="1" si="9785"/>
        <v>C3:C4</v>
      </c>
      <c r="AZ556" s="17" t="b">
        <f t="array" aca="1" ref="AZ556" ca="1">IF(AY556&lt;&gt;"",SUM(1*ISERROR(MATCH(INDIRECT(AY556),INDIRECT(K556),0)))=0,"")</f>
        <v>1</v>
      </c>
      <c r="BA556" s="17" t="b">
        <f t="shared" ca="1" si="9786"/>
        <v>1</v>
      </c>
      <c r="BB556" s="17" t="b">
        <v>0</v>
      </c>
      <c r="BC556" s="17" t="b">
        <f t="shared" ca="1" si="9787"/>
        <v>1</v>
      </c>
      <c r="BD556" s="17" t="b">
        <f t="shared" ca="1" si="9788"/>
        <v>0</v>
      </c>
      <c r="BE556" s="17" t="str">
        <f t="shared" ca="1" si="9827"/>
        <v/>
      </c>
      <c r="BF556" s="17" t="b">
        <f t="shared" ca="1" si="9828"/>
        <v>0</v>
      </c>
      <c r="BG556" s="17" t="b">
        <f t="shared" ca="1" si="9789"/>
        <v>0</v>
      </c>
      <c r="BH556" s="17" t="b">
        <f t="shared" ca="1" si="9790"/>
        <v>1</v>
      </c>
      <c r="BI556" s="17">
        <f t="shared" ca="1" si="9791"/>
        <v>2</v>
      </c>
      <c r="BJ556" s="17" t="b">
        <f t="shared" ca="1" si="9792"/>
        <v>0</v>
      </c>
      <c r="BK556" s="17" t="str">
        <f t="shared" ca="1" si="9829"/>
        <v/>
      </c>
      <c r="BL556" s="17" t="str">
        <f t="shared" ca="1" si="9793"/>
        <v/>
      </c>
      <c r="BM556" s="17" t="str">
        <f t="shared" ca="1" si="9794"/>
        <v>F</v>
      </c>
      <c r="BN556" s="17" t="str">
        <f t="shared" ca="1" si="9795"/>
        <v>F</v>
      </c>
      <c r="BO556" s="17" t="str">
        <f t="shared" ca="1" si="9796"/>
        <v>N</v>
      </c>
      <c r="BP556" s="14" t="b">
        <f t="shared" ca="1" si="9797"/>
        <v>1</v>
      </c>
      <c r="BQ556" s="35"/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ca="1" si="9798"/>
        <v/>
      </c>
      <c r="DE556" s="14" t="str">
        <f t="shared" ca="1" si="9799"/>
        <v/>
      </c>
      <c r="DF556" s="14" t="str">
        <f t="shared" ca="1" si="9800"/>
        <v/>
      </c>
      <c r="DG556" s="14" t="str">
        <f t="shared" ca="1" si="9801"/>
        <v/>
      </c>
      <c r="DH556" s="14" t="str">
        <f t="shared" ca="1" si="9802"/>
        <v/>
      </c>
      <c r="DI556" s="14" t="str">
        <f t="shared" ca="1" si="9803"/>
        <v/>
      </c>
      <c r="DJ556" s="14" t="str">
        <f t="shared" ca="1" si="9804"/>
        <v/>
      </c>
      <c r="DK556" s="14" t="str">
        <f t="shared" ca="1" si="9805"/>
        <v/>
      </c>
      <c r="DL556" s="14" t="str">
        <f t="shared" ca="1" si="9806"/>
        <v/>
      </c>
      <c r="DM556" s="14" t="str">
        <f t="shared" ca="1" si="9807"/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ca="1" si="9808"/>
        <v/>
      </c>
      <c r="DP556" s="14" t="str">
        <f t="shared" ca="1" si="9809"/>
        <v/>
      </c>
      <c r="DQ556" s="14" t="str">
        <f t="shared" ca="1" si="9810"/>
        <v/>
      </c>
      <c r="DR556" s="14" t="str">
        <f t="shared" ca="1" si="9811"/>
        <v/>
      </c>
      <c r="DS556" s="14" t="str">
        <f t="shared" ca="1" si="9812"/>
        <v/>
      </c>
      <c r="DZ556" s="14" t="b">
        <f t="shared" ca="1" si="9813"/>
        <v>0</v>
      </c>
      <c r="EA556" s="14" t="str">
        <f t="shared" ca="1" si="9814"/>
        <v>Did 2nd specialist request Brain MRI (q_152d)</v>
      </c>
      <c r="EB556" s="14" t="str">
        <f t="shared" ca="1" si="9815"/>
        <v xml:space="preserve">Values must be numeric. </v>
      </c>
      <c r="EC556" s="14" t="str">
        <f t="shared" ca="1" si="9816"/>
        <v xml:space="preserve">Did 2nd specialist request Brain MRI (q_152d): Values must be numeric. </v>
      </c>
      <c r="ED556" s="14" t="str">
        <f t="shared" ca="1" si="9817"/>
        <v/>
      </c>
      <c r="EE556" s="14" t="str">
        <f t="shared" ca="1" si="9818"/>
        <v>Values must be numeric</v>
      </c>
      <c r="EF556" s="14" t="str">
        <f t="shared" ca="1" si="9819"/>
        <v/>
      </c>
      <c r="EG556" s="14" t="str">
        <f t="shared" ca="1" si="9820"/>
        <v/>
      </c>
      <c r="EM556" s="14" t="b">
        <f t="shared" ca="1" si="9821"/>
        <v>1</v>
      </c>
      <c r="EN556" s="14">
        <f t="shared" ca="1" si="9822"/>
        <v>530</v>
      </c>
      <c r="EO556" s="14" t="str">
        <f t="shared" ca="1" si="9823"/>
        <v>q_152d</v>
      </c>
      <c r="EP556" s="14" t="str">
        <f t="shared" ca="1" si="9824"/>
        <v xml:space="preserve">Did 2nd specialist request Brain MRI (q_152d): Values must be numeric. </v>
      </c>
      <c r="EQ556" s="14" t="str">
        <f t="shared" ca="1" si="9825"/>
        <v/>
      </c>
    </row>
    <row r="557" spans="2:147" s="14" customFormat="1">
      <c r="B557" s="14" t="str">
        <f t="shared" ca="1" si="9755"/>
        <v/>
      </c>
      <c r="C557" s="14">
        <f t="shared" ca="1" si="9756"/>
        <v>531</v>
      </c>
      <c r="D557" s="14">
        <f t="shared" si="9757"/>
        <v>555</v>
      </c>
      <c r="E557" s="14" t="str">
        <f t="shared" ca="1" si="9758"/>
        <v>D</v>
      </c>
      <c r="F557" s="14" t="str">
        <f t="shared" ca="1" si="9759"/>
        <v>q_152e</v>
      </c>
      <c r="G557" s="14" t="str">
        <f t="shared" ca="1" si="9760"/>
        <v>Did 2nd specialist request Cervical spinal cord MRI</v>
      </c>
      <c r="H557" s="14" t="b">
        <f t="shared" ca="1" si="9761"/>
        <v>1</v>
      </c>
      <c r="I557" s="14" t="str">
        <f ca="1">IF($H557,ADDRESS(3,(D557+1)*2-1,4,,"["&amp;wew!$G$7&amp;"]"&amp;_sheetname_labels)&amp;":"&amp;ADDRESS(2+ster!$B$20,(D557+1)*2-1,4),"")</f>
        <v>[DBTemplate.xlsm]labels!APS3:APS725</v>
      </c>
      <c r="J557" s="14">
        <f t="array" aca="1" ref="J557" ca="1">IF(H557,MAX(0,MAX(IF(INDIRECT(I557)&lt;&gt;"",ROW(INDIRECT(I557)),""))-2),"")</f>
        <v>2</v>
      </c>
      <c r="K557" s="14" t="str">
        <f ca="1">IF($H557,IF($J557&gt;0,ADDRESS(3,(D557+1)*2-1,4,,"["&amp;wew!$G$7&amp;"]"&amp;_sheetname_labels)&amp;":"&amp;ADDRESS(2+J557,(D557+1)*2-1,4),""),"")</f>
        <v>[DBTemplate.xlsm]labels!APS3:APS4</v>
      </c>
      <c r="L557" s="14" t="str">
        <f ca="1">IF($H557,IF($J557&gt;0,ADDRESS(3,(D557+1)*2,4,,"["&amp;wew!$G$7&amp;"]"&amp;_sheetname_labels)&amp;":"&amp;ADDRESS(2+J557,(D557+1)*2,4),""),"")</f>
        <v>[DBTemplate.xlsm]labels!APT3:APT4</v>
      </c>
      <c r="M557" s="14">
        <f t="shared" ca="1" si="9762"/>
        <v>0</v>
      </c>
      <c r="N557" s="14">
        <f t="shared" ca="1" si="9763"/>
        <v>2</v>
      </c>
      <c r="O557" s="14" t="str">
        <f t="shared" ca="1" si="9764"/>
        <v>q_152e</v>
      </c>
      <c r="P557" s="14" t="str">
        <f t="shared" ca="1" si="9765"/>
        <v>Did 2nd specialist request Cervical spinal cord MRI</v>
      </c>
      <c r="Q557" s="14" t="str">
        <f ca="1">IF($BP557,ADDRESS(3,D557+1,4,,"["&amp;wew!$G$7&amp;"]"&amp;_sheetname_dataframe)&amp;":"&amp;ADDRESS(2+ster!$C$14,D557+1,4),"")</f>
        <v>[DBTemplate.xlsm]data_frame!UJ3:UJ3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1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0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1</v>
      </c>
      <c r="X557" s="14">
        <f t="array" aca="1" ref="X557" ca="1">IF(AND(H557,W557&gt;0),IF(wew!$B$3,MIN(IF((INDIRECT(ster!$D$14)&lt;&gt;"")*IFERROR(INDIRECT($Q557)&lt;&gt;"",FALSE),IFERROR(INDIRECT($Q557),"X"),"X")),"&lt;włącz podświetlanie wartości&gt;"),"—")</f>
        <v>2</v>
      </c>
      <c r="Y557" s="14">
        <f t="array" aca="1" ref="Y557" ca="1">IF(AND(H557,W557&gt;0),IF(wew!$B$3,MAX(IF((INDIRECT(ster!$D$14)&lt;&gt;"")*IFERROR(INDIRECT($Q557)&lt;&gt;"",FALSE),IFERROR(INDIRECT($Q557),"X"),"X")),"&lt;włącz podświetlanie wartości&gt;"),"—")</f>
        <v>2</v>
      </c>
      <c r="Z557" s="14">
        <f t="shared" ca="1" si="9766"/>
        <v>0</v>
      </c>
      <c r="AA557" s="12">
        <f t="shared" ca="1" si="9767"/>
        <v>1</v>
      </c>
      <c r="AB557" s="17">
        <f t="array" aca="1" ref="AB557" ca="1">IF(H557,IF(W557&gt;0,SUM((INDIRECT(ster!$D$14)&lt;&gt;"")*IFERROR((INDIRECT(Q557)&lt;&gt;"")*(INDIRECT(Q557)=INT(INDIRECT(Q557))),0)),0),"")</f>
        <v>1</v>
      </c>
      <c r="AC557" s="17">
        <f t="array" aca="1" ref="AC557" ca="1">IF(H557,W557-AB557,"")</f>
        <v>0</v>
      </c>
      <c r="AD557" s="17">
        <f t="shared" ca="1" si="9768"/>
        <v>1</v>
      </c>
      <c r="AE557" s="17" t="b">
        <f t="shared" ca="1" si="976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770"/>
        <v/>
      </c>
      <c r="AH557" s="17" t="b">
        <f t="shared" ca="1" si="977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772"/>
        <v/>
      </c>
      <c r="AK557" s="17" t="b">
        <f t="shared" ca="1" si="9773"/>
        <v>0</v>
      </c>
      <c r="AL557" s="17" t="b">
        <f t="shared" ca="1" si="9774"/>
        <v>0</v>
      </c>
      <c r="AM557" s="17" t="b">
        <f t="shared" ca="1" si="9775"/>
        <v>0</v>
      </c>
      <c r="AN557" s="17">
        <f t="shared" ca="1" si="9776"/>
        <v>0</v>
      </c>
      <c r="AO557" s="24" t="str">
        <f t="shared" ca="1" si="9777"/>
        <v/>
      </c>
      <c r="AP557" s="24" t="str">
        <f t="shared" ca="1" si="9778"/>
        <v/>
      </c>
      <c r="AQ557" s="17" t="b">
        <f t="shared" ca="1" si="9826"/>
        <v>0</v>
      </c>
      <c r="AR557" s="17" t="b">
        <f t="shared" ca="1" si="9779"/>
        <v>0</v>
      </c>
      <c r="AS557" s="17" t="b">
        <f t="shared" ca="1" si="9780"/>
        <v>0</v>
      </c>
      <c r="AT557" s="17" t="b">
        <f t="shared" ca="1" si="9781"/>
        <v>0</v>
      </c>
      <c r="AU557" s="17" t="b">
        <f t="shared" ca="1" si="9782"/>
        <v>1</v>
      </c>
      <c r="AV557" s="17" t="b">
        <f t="shared" ca="1" si="9783"/>
        <v>0</v>
      </c>
      <c r="AW557" s="17" t="b">
        <f t="shared" ca="1" si="9784"/>
        <v>1</v>
      </c>
      <c r="AX557" s="14" t="b">
        <f t="array" aca="1" ref="AX557" ca="1">IF(H557,N557&gt;0,"")</f>
        <v>1</v>
      </c>
      <c r="AY557" s="17" t="str">
        <f t="shared" ca="1" si="9785"/>
        <v>C3:C4</v>
      </c>
      <c r="AZ557" s="17" t="b">
        <f t="array" aca="1" ref="AZ557" ca="1">IF(AY557&lt;&gt;"",SUM(1*ISERROR(MATCH(INDIRECT(AY557),INDIRECT(K557),0)))=0,"")</f>
        <v>1</v>
      </c>
      <c r="BA557" s="17" t="b">
        <f t="shared" ca="1" si="9786"/>
        <v>1</v>
      </c>
      <c r="BB557" s="17" t="b">
        <v>0</v>
      </c>
      <c r="BC557" s="17" t="b">
        <f t="shared" ca="1" si="9787"/>
        <v>1</v>
      </c>
      <c r="BD557" s="17" t="b">
        <f t="shared" ca="1" si="9788"/>
        <v>0</v>
      </c>
      <c r="BE557" s="17" t="str">
        <f t="shared" ca="1" si="9827"/>
        <v/>
      </c>
      <c r="BF557" s="17" t="b">
        <f t="shared" ca="1" si="9828"/>
        <v>0</v>
      </c>
      <c r="BG557" s="17" t="b">
        <f t="shared" ca="1" si="9789"/>
        <v>0</v>
      </c>
      <c r="BH557" s="17" t="b">
        <f t="shared" ca="1" si="9790"/>
        <v>1</v>
      </c>
      <c r="BI557" s="17">
        <f t="shared" ca="1" si="9791"/>
        <v>2</v>
      </c>
      <c r="BJ557" s="17" t="b">
        <f t="shared" ca="1" si="9792"/>
        <v>0</v>
      </c>
      <c r="BK557" s="17" t="str">
        <f t="shared" ca="1" si="9829"/>
        <v/>
      </c>
      <c r="BL557" s="17" t="str">
        <f t="shared" ca="1" si="9793"/>
        <v/>
      </c>
      <c r="BM557" s="17" t="str">
        <f t="shared" ca="1" si="9794"/>
        <v>F</v>
      </c>
      <c r="BN557" s="17" t="str">
        <f t="shared" ca="1" si="9795"/>
        <v>F</v>
      </c>
      <c r="BO557" s="17" t="str">
        <f t="shared" ca="1" si="9796"/>
        <v>N</v>
      </c>
      <c r="BP557" s="14" t="b">
        <f t="shared" ca="1" si="9797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798"/>
        <v/>
      </c>
      <c r="DE557" s="14" t="str">
        <f t="shared" ca="1" si="9799"/>
        <v/>
      </c>
      <c r="DF557" s="14" t="str">
        <f t="shared" ca="1" si="9800"/>
        <v/>
      </c>
      <c r="DG557" s="14" t="str">
        <f t="shared" ca="1" si="9801"/>
        <v/>
      </c>
      <c r="DH557" s="14" t="str">
        <f t="shared" ca="1" si="9802"/>
        <v/>
      </c>
      <c r="DI557" s="14" t="str">
        <f t="shared" ca="1" si="9803"/>
        <v/>
      </c>
      <c r="DJ557" s="14" t="str">
        <f t="shared" ca="1" si="9804"/>
        <v/>
      </c>
      <c r="DK557" s="14" t="str">
        <f t="shared" ca="1" si="9805"/>
        <v/>
      </c>
      <c r="DL557" s="14" t="str">
        <f t="shared" ca="1" si="9806"/>
        <v/>
      </c>
      <c r="DM557" s="14" t="str">
        <f t="shared" ca="1" si="9807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808"/>
        <v/>
      </c>
      <c r="DP557" s="14" t="str">
        <f t="shared" ca="1" si="9809"/>
        <v/>
      </c>
      <c r="DQ557" s="14" t="str">
        <f t="shared" ca="1" si="9810"/>
        <v/>
      </c>
      <c r="DR557" s="14" t="str">
        <f t="shared" ca="1" si="9811"/>
        <v/>
      </c>
      <c r="DS557" s="14" t="str">
        <f t="shared" ca="1" si="9812"/>
        <v/>
      </c>
      <c r="DZ557" s="14" t="b">
        <f t="shared" ca="1" si="9813"/>
        <v>0</v>
      </c>
      <c r="EA557" s="14" t="str">
        <f t="shared" ca="1" si="9814"/>
        <v>Did 2nd specialist request Cervical spinal cord MRI (q_152e)</v>
      </c>
      <c r="EB557" s="14" t="str">
        <f t="shared" ca="1" si="9815"/>
        <v xml:space="preserve">Values must be numeric. </v>
      </c>
      <c r="EC557" s="14" t="str">
        <f t="shared" ca="1" si="9816"/>
        <v xml:space="preserve">Did 2nd specialist request Cervical spinal cord MRI (q_152e): Values must be numeric. </v>
      </c>
      <c r="ED557" s="14" t="str">
        <f t="shared" ca="1" si="9817"/>
        <v/>
      </c>
      <c r="EE557" s="14" t="str">
        <f t="shared" ca="1" si="9818"/>
        <v>Values must be numeric</v>
      </c>
      <c r="EF557" s="14" t="str">
        <f t="shared" ca="1" si="9819"/>
        <v/>
      </c>
      <c r="EG557" s="14" t="str">
        <f t="shared" ca="1" si="9820"/>
        <v/>
      </c>
      <c r="EM557" s="14" t="b">
        <f t="shared" ca="1" si="9821"/>
        <v>1</v>
      </c>
      <c r="EN557" s="14">
        <f t="shared" ca="1" si="9822"/>
        <v>531</v>
      </c>
      <c r="EO557" s="14" t="str">
        <f t="shared" ca="1" si="9823"/>
        <v>q_152e</v>
      </c>
      <c r="EP557" s="14" t="str">
        <f t="shared" ca="1" si="9824"/>
        <v xml:space="preserve">Did 2nd specialist request Cervical spinal cord MRI (q_152e): Values must be numeric. </v>
      </c>
      <c r="EQ557" s="14" t="str">
        <f t="shared" ca="1" si="9825"/>
        <v/>
      </c>
    </row>
    <row r="558" spans="2:147" s="14" customFormat="1">
      <c r="B558" s="14" t="str">
        <f t="shared" ca="1" si="9755"/>
        <v/>
      </c>
      <c r="C558" s="14">
        <f t="shared" ca="1" si="9756"/>
        <v>532</v>
      </c>
      <c r="D558" s="14">
        <f t="shared" si="9757"/>
        <v>556</v>
      </c>
      <c r="E558" s="14" t="str">
        <f t="shared" ca="1" si="9758"/>
        <v>D</v>
      </c>
      <c r="F558" s="14" t="str">
        <f t="shared" ca="1" si="9759"/>
        <v>q_152f</v>
      </c>
      <c r="G558" s="14" t="str">
        <f t="shared" ca="1" si="9760"/>
        <v>Did 2nd specialist request Thoracic spinal cord MRI</v>
      </c>
      <c r="H558" s="14" t="b">
        <f t="shared" ca="1" si="9761"/>
        <v>1</v>
      </c>
      <c r="I558" s="14" t="str">
        <f ca="1">IF($H558,ADDRESS(3,(D558+1)*2-1,4,,"["&amp;wew!$G$7&amp;"]"&amp;_sheetname_labels)&amp;":"&amp;ADDRESS(2+ster!$B$20,(D558+1)*2-1,4),"")</f>
        <v>[DBTemplate.xlsm]labels!APU3:APU725</v>
      </c>
      <c r="J558" s="14">
        <f t="array" aca="1" ref="J558" ca="1">IF(H558,MAX(0,MAX(IF(INDIRECT(I558)&lt;&gt;"",ROW(INDIRECT(I558)),""))-2),"")</f>
        <v>2</v>
      </c>
      <c r="K558" s="14" t="str">
        <f ca="1">IF($H558,IF($J558&gt;0,ADDRESS(3,(D558+1)*2-1,4,,"["&amp;wew!$G$7&amp;"]"&amp;_sheetname_labels)&amp;":"&amp;ADDRESS(2+J558,(D558+1)*2-1,4),""),"")</f>
        <v>[DBTemplate.xlsm]labels!APU3:APU4</v>
      </c>
      <c r="L558" s="14" t="str">
        <f ca="1">IF($H558,IF($J558&gt;0,ADDRESS(3,(D558+1)*2,4,,"["&amp;wew!$G$7&amp;"]"&amp;_sheetname_labels)&amp;":"&amp;ADDRESS(2+J558,(D558+1)*2,4),""),"")</f>
        <v>[DBTemplate.xlsm]labels!APV3:APV4</v>
      </c>
      <c r="M558" s="14">
        <f t="shared" ca="1" si="9762"/>
        <v>0</v>
      </c>
      <c r="N558" s="14">
        <f t="shared" ca="1" si="9763"/>
        <v>2</v>
      </c>
      <c r="O558" s="14" t="str">
        <f t="shared" ca="1" si="9764"/>
        <v>q_152f</v>
      </c>
      <c r="P558" s="14" t="str">
        <f t="shared" ca="1" si="9765"/>
        <v>Did 2nd specialist request Thoracic spinal cord MRI</v>
      </c>
      <c r="Q558" s="14" t="str">
        <f ca="1">IF($BP558,ADDRESS(3,D558+1,4,,"["&amp;wew!$G$7&amp;"]"&amp;_sheetname_dataframe)&amp;":"&amp;ADDRESS(2+ster!$C$14,D558+1,4),"")</f>
        <v>[DBTemplate.xlsm]data_frame!UK3:UK3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1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0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1</v>
      </c>
      <c r="X558" s="14">
        <f t="array" aca="1" ref="X558" ca="1">IF(AND(H558,W558&gt;0),IF(wew!$B$3,MIN(IF((INDIRECT(ster!$D$14)&lt;&gt;"")*IFERROR(INDIRECT($Q558)&lt;&gt;"",FALSE),IFERROR(INDIRECT($Q558),"X"),"X")),"&lt;włącz podświetlanie wartości&gt;"),"—")</f>
        <v>2</v>
      </c>
      <c r="Y558" s="14">
        <f t="array" aca="1" ref="Y558" ca="1">IF(AND(H558,W558&gt;0),IF(wew!$B$3,MAX(IF((INDIRECT(ster!$D$14)&lt;&gt;"")*IFERROR(INDIRECT($Q558)&lt;&gt;"",FALSE),IFERROR(INDIRECT($Q558),"X"),"X")),"&lt;włącz podświetlanie wartości&gt;"),"—")</f>
        <v>2</v>
      </c>
      <c r="Z558" s="14">
        <f t="shared" ca="1" si="9766"/>
        <v>0</v>
      </c>
      <c r="AA558" s="12">
        <f t="shared" ca="1" si="9767"/>
        <v>1</v>
      </c>
      <c r="AB558" s="17">
        <f t="array" aca="1" ref="AB558" ca="1">IF(H558,IF(W558&gt;0,SUM((INDIRECT(ster!$D$14)&lt;&gt;"")*IFERROR((INDIRECT(Q558)&lt;&gt;"")*(INDIRECT(Q558)=INT(INDIRECT(Q558))),0)),0),"")</f>
        <v>1</v>
      </c>
      <c r="AC558" s="17">
        <f t="array" aca="1" ref="AC558" ca="1">IF(H558,W558-AB558,"")</f>
        <v>0</v>
      </c>
      <c r="AD558" s="17">
        <f t="shared" ca="1" si="9768"/>
        <v>1</v>
      </c>
      <c r="AE558" s="17" t="b">
        <f t="shared" ca="1" si="9769"/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ca="1" si="9770"/>
        <v/>
      </c>
      <c r="AH558" s="17" t="b">
        <f t="shared" ca="1" si="9771"/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ca="1" si="9772"/>
        <v/>
      </c>
      <c r="AK558" s="17" t="b">
        <f t="shared" ca="1" si="9773"/>
        <v>0</v>
      </c>
      <c r="AL558" s="17" t="b">
        <f t="shared" ca="1" si="9774"/>
        <v>0</v>
      </c>
      <c r="AM558" s="17" t="b">
        <f t="shared" ca="1" si="9775"/>
        <v>0</v>
      </c>
      <c r="AN558" s="17">
        <f t="shared" ca="1" si="9776"/>
        <v>0</v>
      </c>
      <c r="AO558" s="24" t="str">
        <f t="shared" ca="1" si="9777"/>
        <v/>
      </c>
      <c r="AP558" s="24" t="str">
        <f t="shared" ca="1" si="9778"/>
        <v/>
      </c>
      <c r="AQ558" s="17" t="b">
        <f t="shared" ca="1" si="9826"/>
        <v>0</v>
      </c>
      <c r="AR558" s="17" t="b">
        <f t="shared" ca="1" si="9779"/>
        <v>0</v>
      </c>
      <c r="AS558" s="17" t="b">
        <f t="shared" ca="1" si="9780"/>
        <v>0</v>
      </c>
      <c r="AT558" s="17" t="b">
        <f t="shared" ca="1" si="9781"/>
        <v>0</v>
      </c>
      <c r="AU558" s="17" t="b">
        <f t="shared" ca="1" si="9782"/>
        <v>1</v>
      </c>
      <c r="AV558" s="17" t="b">
        <f t="shared" ca="1" si="9783"/>
        <v>0</v>
      </c>
      <c r="AW558" s="17" t="b">
        <f t="shared" ca="1" si="9784"/>
        <v>1</v>
      </c>
      <c r="AX558" s="14" t="b">
        <f t="array" aca="1" ref="AX558" ca="1">IF(H558,N558&gt;0,"")</f>
        <v>1</v>
      </c>
      <c r="AY558" s="17" t="str">
        <f t="shared" ca="1" si="9785"/>
        <v>C3:C4</v>
      </c>
      <c r="AZ558" s="17" t="b">
        <f t="array" aca="1" ref="AZ558" ca="1">IF(AY558&lt;&gt;"",SUM(1*ISERROR(MATCH(INDIRECT(AY558),INDIRECT(K558),0)))=0,"")</f>
        <v>1</v>
      </c>
      <c r="BA558" s="17" t="b">
        <f t="shared" ca="1" si="9786"/>
        <v>1</v>
      </c>
      <c r="BB558" s="17" t="b">
        <v>0</v>
      </c>
      <c r="BC558" s="17" t="b">
        <f t="shared" ca="1" si="9787"/>
        <v>1</v>
      </c>
      <c r="BD558" s="17" t="b">
        <f t="shared" ca="1" si="9788"/>
        <v>0</v>
      </c>
      <c r="BE558" s="17" t="str">
        <f t="shared" ca="1" si="9827"/>
        <v/>
      </c>
      <c r="BF558" s="17" t="b">
        <f t="shared" ca="1" si="9828"/>
        <v>0</v>
      </c>
      <c r="BG558" s="17" t="b">
        <f t="shared" ca="1" si="9789"/>
        <v>0</v>
      </c>
      <c r="BH558" s="17" t="b">
        <f t="shared" ca="1" si="9790"/>
        <v>1</v>
      </c>
      <c r="BI558" s="17">
        <f t="shared" ca="1" si="9791"/>
        <v>2</v>
      </c>
      <c r="BJ558" s="17" t="b">
        <f t="shared" ca="1" si="9792"/>
        <v>0</v>
      </c>
      <c r="BK558" s="17" t="str">
        <f t="shared" ca="1" si="9829"/>
        <v/>
      </c>
      <c r="BL558" s="17" t="str">
        <f t="shared" ca="1" si="9793"/>
        <v/>
      </c>
      <c r="BM558" s="17" t="str">
        <f t="shared" ca="1" si="9794"/>
        <v>F</v>
      </c>
      <c r="BN558" s="17" t="str">
        <f t="shared" ca="1" si="9795"/>
        <v>F</v>
      </c>
      <c r="BO558" s="17" t="str">
        <f t="shared" ca="1" si="9796"/>
        <v>N</v>
      </c>
      <c r="BP558" s="14" t="b">
        <f t="shared" ca="1" si="9797"/>
        <v>1</v>
      </c>
      <c r="BQ558" s="35"/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ca="1" si="9798"/>
        <v/>
      </c>
      <c r="DE558" s="14" t="str">
        <f t="shared" ca="1" si="9799"/>
        <v/>
      </c>
      <c r="DF558" s="14" t="str">
        <f t="shared" ca="1" si="9800"/>
        <v/>
      </c>
      <c r="DG558" s="14" t="str">
        <f t="shared" ca="1" si="9801"/>
        <v/>
      </c>
      <c r="DH558" s="14" t="str">
        <f t="shared" ca="1" si="9802"/>
        <v/>
      </c>
      <c r="DI558" s="14" t="str">
        <f t="shared" ca="1" si="9803"/>
        <v/>
      </c>
      <c r="DJ558" s="14" t="str">
        <f t="shared" ca="1" si="9804"/>
        <v/>
      </c>
      <c r="DK558" s="14" t="str">
        <f t="shared" ca="1" si="9805"/>
        <v/>
      </c>
      <c r="DL558" s="14" t="str">
        <f t="shared" ca="1" si="9806"/>
        <v/>
      </c>
      <c r="DM558" s="14" t="str">
        <f t="shared" ca="1" si="9807"/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ca="1" si="9808"/>
        <v/>
      </c>
      <c r="DP558" s="14" t="str">
        <f t="shared" ca="1" si="9809"/>
        <v/>
      </c>
      <c r="DQ558" s="14" t="str">
        <f t="shared" ca="1" si="9810"/>
        <v/>
      </c>
      <c r="DR558" s="14" t="str">
        <f t="shared" ca="1" si="9811"/>
        <v/>
      </c>
      <c r="DS558" s="14" t="str">
        <f t="shared" ca="1" si="9812"/>
        <v/>
      </c>
      <c r="DZ558" s="14" t="b">
        <f t="shared" ca="1" si="9813"/>
        <v>0</v>
      </c>
      <c r="EA558" s="14" t="str">
        <f t="shared" ca="1" si="9814"/>
        <v>Did 2nd specialist request Thoracic spinal cord MRI (q_152f)</v>
      </c>
      <c r="EB558" s="14" t="str">
        <f t="shared" ca="1" si="9815"/>
        <v xml:space="preserve">Values must be numeric. </v>
      </c>
      <c r="EC558" s="14" t="str">
        <f t="shared" ca="1" si="9816"/>
        <v xml:space="preserve">Did 2nd specialist request Thoracic spinal cord MRI (q_152f): Values must be numeric. </v>
      </c>
      <c r="ED558" s="14" t="str">
        <f t="shared" ca="1" si="9817"/>
        <v/>
      </c>
      <c r="EE558" s="14" t="str">
        <f t="shared" ca="1" si="9818"/>
        <v>Values must be numeric</v>
      </c>
      <c r="EF558" s="14" t="str">
        <f t="shared" ca="1" si="9819"/>
        <v/>
      </c>
      <c r="EG558" s="14" t="str">
        <f t="shared" ca="1" si="9820"/>
        <v/>
      </c>
      <c r="EM558" s="14" t="b">
        <f t="shared" ca="1" si="9821"/>
        <v>1</v>
      </c>
      <c r="EN558" s="14">
        <f t="shared" ca="1" si="9822"/>
        <v>532</v>
      </c>
      <c r="EO558" s="14" t="str">
        <f t="shared" ca="1" si="9823"/>
        <v>q_152f</v>
      </c>
      <c r="EP558" s="14" t="str">
        <f t="shared" ca="1" si="9824"/>
        <v xml:space="preserve">Did 2nd specialist request Thoracic spinal cord MRI (q_152f): Values must be numeric. </v>
      </c>
      <c r="EQ558" s="14" t="str">
        <f t="shared" ca="1" si="9825"/>
        <v/>
      </c>
    </row>
    <row r="559" spans="2:147" s="14" customFormat="1">
      <c r="B559" s="14" t="str">
        <f t="shared" ca="1" si="9755"/>
        <v/>
      </c>
      <c r="C559" s="14">
        <f t="shared" ca="1" si="9756"/>
        <v>533</v>
      </c>
      <c r="D559" s="14">
        <f t="shared" si="9757"/>
        <v>557</v>
      </c>
      <c r="E559" s="14" t="str">
        <f t="shared" ca="1" si="9758"/>
        <v>D</v>
      </c>
      <c r="F559" s="14" t="str">
        <f t="shared" ca="1" si="9759"/>
        <v>q_152g</v>
      </c>
      <c r="G559" s="14" t="str">
        <f t="shared" ca="1" si="9760"/>
        <v>Lumbo-sacral spinal cord Did 2nd specialist request MRI</v>
      </c>
      <c r="H559" s="14" t="b">
        <f t="shared" ca="1" si="9761"/>
        <v>1</v>
      </c>
      <c r="I559" s="14" t="str">
        <f ca="1">IF($H559,ADDRESS(3,(D559+1)*2-1,4,,"["&amp;wew!$G$7&amp;"]"&amp;_sheetname_labels)&amp;":"&amp;ADDRESS(2+ster!$B$20,(D559+1)*2-1,4),"")</f>
        <v>[DBTemplate.xlsm]labels!APW3:APW725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[DBTemplate.xlsm]labels!APW3:APW4</v>
      </c>
      <c r="L559" s="14" t="str">
        <f ca="1">IF($H559,IF($J559&gt;0,ADDRESS(3,(D559+1)*2,4,,"["&amp;wew!$G$7&amp;"]"&amp;_sheetname_labels)&amp;":"&amp;ADDRESS(2+J559,(D559+1)*2,4),""),"")</f>
        <v>[DBTemplate.xlsm]labels!APX3:APX4</v>
      </c>
      <c r="M559" s="14">
        <f t="shared" ca="1" si="9762"/>
        <v>0</v>
      </c>
      <c r="N559" s="14">
        <f t="shared" ca="1" si="9763"/>
        <v>2</v>
      </c>
      <c r="O559" s="14" t="str">
        <f t="shared" ca="1" si="9764"/>
        <v>q_152g</v>
      </c>
      <c r="P559" s="14" t="str">
        <f t="shared" ca="1" si="9765"/>
        <v>Lumbo-sacral spinal cord Did 2nd specialist request MRI</v>
      </c>
      <c r="Q559" s="14" t="str">
        <f ca="1">IF($BP559,ADDRESS(3,D559+1,4,,"["&amp;wew!$G$7&amp;"]"&amp;_sheetname_dataframe)&amp;":"&amp;ADDRESS(2+ster!$C$14,D559+1,4),"")</f>
        <v>[DBTemplate.xlsm]data_frame!UL3:UL3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1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0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1</v>
      </c>
      <c r="X559" s="14">
        <f t="array" aca="1" ref="X559" ca="1">IF(AND(H559,W559&gt;0),IF(wew!$B$3,MIN(IF((INDIRECT(ster!$D$14)&lt;&gt;"")*IFERROR(INDIRECT($Q559)&lt;&gt;"",FALSE),IFERROR(INDIRECT($Q559),"X"),"X")),"&lt;włącz podświetlanie wartości&gt;"),"—")</f>
        <v>2</v>
      </c>
      <c r="Y559" s="14">
        <f t="array" aca="1" ref="Y559" ca="1">IF(AND(H559,W559&gt;0),IF(wew!$B$3,MAX(IF((INDIRECT(ster!$D$14)&lt;&gt;"")*IFERROR(INDIRECT($Q559)&lt;&gt;"",FALSE),IFERROR(INDIRECT($Q559),"X"),"X")),"&lt;włącz podświetlanie wartości&gt;"),"—")</f>
        <v>2</v>
      </c>
      <c r="Z559" s="14">
        <f t="shared" ca="1" si="9766"/>
        <v>0</v>
      </c>
      <c r="AA559" s="12">
        <f t="shared" ca="1" si="9767"/>
        <v>1</v>
      </c>
      <c r="AB559" s="17">
        <f t="array" aca="1" ref="AB559" ca="1">IF(H559,IF(W559&gt;0,SUM((INDIRECT(ster!$D$14)&lt;&gt;"")*IFERROR((INDIRECT(Q559)&lt;&gt;"")*(INDIRECT(Q559)=INT(INDIRECT(Q559))),0)),0),"")</f>
        <v>1</v>
      </c>
      <c r="AC559" s="17">
        <f t="array" aca="1" ref="AC559" ca="1">IF(H559,W559-AB559,"")</f>
        <v>0</v>
      </c>
      <c r="AD559" s="17">
        <f t="shared" ca="1" si="9768"/>
        <v>1</v>
      </c>
      <c r="AE559" s="17" t="b">
        <f t="shared" ca="1" si="9769"/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ca="1" si="9770"/>
        <v/>
      </c>
      <c r="AH559" s="17" t="b">
        <f t="shared" ca="1" si="9771"/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ca="1" si="9772"/>
        <v/>
      </c>
      <c r="AK559" s="17" t="b">
        <f t="shared" ca="1" si="9773"/>
        <v>0</v>
      </c>
      <c r="AL559" s="17" t="b">
        <f t="shared" ca="1" si="9774"/>
        <v>0</v>
      </c>
      <c r="AM559" s="17" t="b">
        <f t="shared" ca="1" si="9775"/>
        <v>0</v>
      </c>
      <c r="AN559" s="17">
        <f t="shared" ca="1" si="9776"/>
        <v>0</v>
      </c>
      <c r="AO559" s="24" t="str">
        <f t="shared" ca="1" si="9777"/>
        <v/>
      </c>
      <c r="AP559" s="24" t="str">
        <f t="shared" ca="1" si="9778"/>
        <v/>
      </c>
      <c r="AQ559" s="17" t="b">
        <f t="shared" ca="1" si="9826"/>
        <v>0</v>
      </c>
      <c r="AR559" s="17" t="b">
        <f t="shared" ca="1" si="9779"/>
        <v>0</v>
      </c>
      <c r="AS559" s="17" t="b">
        <f t="shared" ca="1" si="9780"/>
        <v>0</v>
      </c>
      <c r="AT559" s="17" t="b">
        <f t="shared" ca="1" si="9781"/>
        <v>0</v>
      </c>
      <c r="AU559" s="17" t="b">
        <f t="shared" ca="1" si="9782"/>
        <v>1</v>
      </c>
      <c r="AV559" s="17" t="b">
        <f t="shared" ca="1" si="9783"/>
        <v>0</v>
      </c>
      <c r="AW559" s="17" t="b">
        <f t="shared" ca="1" si="9784"/>
        <v>1</v>
      </c>
      <c r="AX559" s="14" t="b">
        <f t="array" aca="1" ref="AX559" ca="1">IF(H559,N559&gt;0,"")</f>
        <v>1</v>
      </c>
      <c r="AY559" s="17" t="str">
        <f t="shared" ca="1" si="9785"/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ca="1" si="9786"/>
        <v>1</v>
      </c>
      <c r="BB559" s="17" t="b">
        <v>0</v>
      </c>
      <c r="BC559" s="17" t="b">
        <f t="shared" ca="1" si="9787"/>
        <v>1</v>
      </c>
      <c r="BD559" s="17" t="b">
        <f t="shared" ca="1" si="9788"/>
        <v>0</v>
      </c>
      <c r="BE559" s="17" t="str">
        <f t="shared" ca="1" si="9827"/>
        <v/>
      </c>
      <c r="BF559" s="17" t="b">
        <f t="shared" ca="1" si="9828"/>
        <v>0</v>
      </c>
      <c r="BG559" s="17" t="b">
        <f t="shared" ca="1" si="9789"/>
        <v>0</v>
      </c>
      <c r="BH559" s="17" t="b">
        <f t="shared" ca="1" si="9790"/>
        <v>1</v>
      </c>
      <c r="BI559" s="17">
        <f t="shared" ca="1" si="9791"/>
        <v>2</v>
      </c>
      <c r="BJ559" s="17" t="b">
        <f t="shared" ca="1" si="9792"/>
        <v>0</v>
      </c>
      <c r="BK559" s="17" t="str">
        <f t="shared" ca="1" si="9829"/>
        <v/>
      </c>
      <c r="BL559" s="17" t="str">
        <f t="shared" ca="1" si="9793"/>
        <v/>
      </c>
      <c r="BM559" s="17" t="str">
        <f t="shared" ca="1" si="9794"/>
        <v>F</v>
      </c>
      <c r="BN559" s="17" t="str">
        <f t="shared" ca="1" si="9795"/>
        <v>F</v>
      </c>
      <c r="BO559" s="17" t="str">
        <f t="shared" ca="1" si="9796"/>
        <v>N</v>
      </c>
      <c r="BP559" s="14" t="b">
        <f t="shared" ca="1" si="9797"/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ca="1" si="9798"/>
        <v/>
      </c>
      <c r="DE559" s="14" t="str">
        <f t="shared" ca="1" si="9799"/>
        <v/>
      </c>
      <c r="DF559" s="14" t="str">
        <f t="shared" ca="1" si="9800"/>
        <v/>
      </c>
      <c r="DG559" s="14" t="str">
        <f t="shared" ca="1" si="9801"/>
        <v/>
      </c>
      <c r="DH559" s="14" t="str">
        <f t="shared" ca="1" si="9802"/>
        <v/>
      </c>
      <c r="DI559" s="14" t="str">
        <f t="shared" ca="1" si="9803"/>
        <v/>
      </c>
      <c r="DJ559" s="14" t="str">
        <f t="shared" ca="1" si="9804"/>
        <v/>
      </c>
      <c r="DK559" s="14" t="str">
        <f t="shared" ca="1" si="9805"/>
        <v/>
      </c>
      <c r="DL559" s="14" t="str">
        <f t="shared" ca="1" si="9806"/>
        <v/>
      </c>
      <c r="DM559" s="14" t="str">
        <f t="shared" ca="1" si="9807"/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ca="1" si="9808"/>
        <v/>
      </c>
      <c r="DP559" s="14" t="str">
        <f t="shared" ca="1" si="9809"/>
        <v/>
      </c>
      <c r="DQ559" s="14" t="str">
        <f t="shared" ca="1" si="9810"/>
        <v/>
      </c>
      <c r="DR559" s="14" t="str">
        <f t="shared" ca="1" si="9811"/>
        <v/>
      </c>
      <c r="DS559" s="14" t="str">
        <f t="shared" ca="1" si="9812"/>
        <v/>
      </c>
      <c r="DZ559" s="14" t="b">
        <f t="shared" ca="1" si="9813"/>
        <v>0</v>
      </c>
      <c r="EA559" s="14" t="str">
        <f t="shared" ca="1" si="9814"/>
        <v>Lumbo-sacral spinal cord Did 2nd specialist request MRI (q_152g)</v>
      </c>
      <c r="EB559" s="14" t="str">
        <f t="shared" ca="1" si="9815"/>
        <v xml:space="preserve">Values must be numeric. </v>
      </c>
      <c r="EC559" s="14" t="str">
        <f t="shared" ca="1" si="9816"/>
        <v xml:space="preserve">Lumbo-sacral spinal cord Did 2nd specialist request MRI (q_152g): Values must be numeric. </v>
      </c>
      <c r="ED559" s="14" t="str">
        <f t="shared" ca="1" si="9817"/>
        <v/>
      </c>
      <c r="EE559" s="14" t="str">
        <f t="shared" ca="1" si="9818"/>
        <v>Values must be numeric</v>
      </c>
      <c r="EF559" s="14" t="str">
        <f t="shared" ca="1" si="9819"/>
        <v/>
      </c>
      <c r="EG559" s="14" t="str">
        <f t="shared" ca="1" si="9820"/>
        <v/>
      </c>
      <c r="EM559" s="14" t="b">
        <f t="shared" ca="1" si="9821"/>
        <v>1</v>
      </c>
      <c r="EN559" s="14">
        <f t="shared" ca="1" si="9822"/>
        <v>533</v>
      </c>
      <c r="EO559" s="14" t="str">
        <f t="shared" ca="1" si="9823"/>
        <v>q_152g</v>
      </c>
      <c r="EP559" s="14" t="str">
        <f t="shared" ca="1" si="9824"/>
        <v xml:space="preserve">Lumbo-sacral spinal cord Did 2nd specialist request MRI (q_152g): Values must be numeric. </v>
      </c>
      <c r="EQ559" s="14" t="str">
        <f t="shared" ca="1" si="9825"/>
        <v/>
      </c>
    </row>
    <row r="560" spans="2:147" s="14" customFormat="1">
      <c r="B560" s="14" t="str">
        <f t="shared" ca="1" si="9755"/>
        <v/>
      </c>
      <c r="C560" s="14">
        <f t="shared" ca="1" si="9756"/>
        <v>534</v>
      </c>
      <c r="D560" s="14">
        <f t="shared" si="9757"/>
        <v>558</v>
      </c>
      <c r="E560" s="14" t="str">
        <f t="shared" ca="1" si="9758"/>
        <v>D</v>
      </c>
      <c r="F560" s="14" t="str">
        <f t="shared" ca="1" si="9759"/>
        <v>q_152h</v>
      </c>
      <c r="G560" s="14" t="str">
        <f t="shared" ca="1" si="9760"/>
        <v>Did 2nd specialist request EMG</v>
      </c>
      <c r="H560" s="14" t="b">
        <f t="shared" ca="1" si="9761"/>
        <v>1</v>
      </c>
      <c r="I560" s="14" t="str">
        <f ca="1">IF($H560,ADDRESS(3,(D560+1)*2-1,4,,"["&amp;wew!$G$7&amp;"]"&amp;_sheetname_labels)&amp;":"&amp;ADDRESS(2+ster!$B$20,(D560+1)*2-1,4),"")</f>
        <v>[DBTemplate.xlsm]labels!APY3:APY725</v>
      </c>
      <c r="J560" s="14">
        <f t="array" aca="1" ref="J560" ca="1">IF(H560,MAX(0,MAX(IF(INDIRECT(I560)&lt;&gt;"",ROW(INDIRECT(I560)),""))-2),"")</f>
        <v>2</v>
      </c>
      <c r="K560" s="14" t="str">
        <f ca="1">IF($H560,IF($J560&gt;0,ADDRESS(3,(D560+1)*2-1,4,,"["&amp;wew!$G$7&amp;"]"&amp;_sheetname_labels)&amp;":"&amp;ADDRESS(2+J560,(D560+1)*2-1,4),""),"")</f>
        <v>[DBTemplate.xlsm]labels!APY3:APY4</v>
      </c>
      <c r="L560" s="14" t="str">
        <f ca="1">IF($H560,IF($J560&gt;0,ADDRESS(3,(D560+1)*2,4,,"["&amp;wew!$G$7&amp;"]"&amp;_sheetname_labels)&amp;":"&amp;ADDRESS(2+J560,(D560+1)*2,4),""),"")</f>
        <v>[DBTemplate.xlsm]labels!APZ3:APZ4</v>
      </c>
      <c r="M560" s="14">
        <f t="shared" ca="1" si="9762"/>
        <v>0</v>
      </c>
      <c r="N560" s="14">
        <f t="shared" ca="1" si="9763"/>
        <v>2</v>
      </c>
      <c r="O560" s="14" t="str">
        <f t="shared" ca="1" si="9764"/>
        <v>q_152h</v>
      </c>
      <c r="P560" s="14" t="str">
        <f t="shared" ca="1" si="9765"/>
        <v>Did 2nd specialist request EMG</v>
      </c>
      <c r="Q560" s="14" t="str">
        <f ca="1">IF($BP560,ADDRESS(3,D560+1,4,,"["&amp;wew!$G$7&amp;"]"&amp;_sheetname_dataframe)&amp;":"&amp;ADDRESS(2+ster!$C$14,D560+1,4),"")</f>
        <v>[DBTemplate.xlsm]data_frame!UM3:UM3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1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0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1</v>
      </c>
      <c r="X560" s="14">
        <f t="array" aca="1" ref="X560" ca="1">IF(AND(H560,W560&gt;0),IF(wew!$B$3,MIN(IF((INDIRECT(ster!$D$14)&lt;&gt;"")*IFERROR(INDIRECT($Q560)&lt;&gt;"",FALSE),IFERROR(INDIRECT($Q560),"X"),"X")),"&lt;włącz podświetlanie wartości&gt;"),"—")</f>
        <v>2</v>
      </c>
      <c r="Y560" s="14">
        <f t="array" aca="1" ref="Y560" ca="1">IF(AND(H560,W560&gt;0),IF(wew!$B$3,MAX(IF((INDIRECT(ster!$D$14)&lt;&gt;"")*IFERROR(INDIRECT($Q560)&lt;&gt;"",FALSE),IFERROR(INDIRECT($Q560),"X"),"X")),"&lt;włącz podświetlanie wartości&gt;"),"—")</f>
        <v>2</v>
      </c>
      <c r="Z560" s="14">
        <f t="shared" ca="1" si="9766"/>
        <v>0</v>
      </c>
      <c r="AA560" s="12">
        <f t="shared" ca="1" si="9767"/>
        <v>1</v>
      </c>
      <c r="AB560" s="17">
        <f t="array" aca="1" ref="AB560" ca="1">IF(H560,IF(W560&gt;0,SUM((INDIRECT(ster!$D$14)&lt;&gt;"")*IFERROR((INDIRECT(Q560)&lt;&gt;"")*(INDIRECT(Q560)=INT(INDIRECT(Q560))),0)),0),"")</f>
        <v>1</v>
      </c>
      <c r="AC560" s="17">
        <f t="array" aca="1" ref="AC560" ca="1">IF(H560,W560-AB560,"")</f>
        <v>0</v>
      </c>
      <c r="AD560" s="17">
        <f t="shared" ca="1" si="9768"/>
        <v>1</v>
      </c>
      <c r="AE560" s="17" t="b">
        <f t="shared" ca="1" si="9769"/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ca="1" si="9770"/>
        <v/>
      </c>
      <c r="AH560" s="17" t="b">
        <f t="shared" ca="1" si="9771"/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ca="1" si="9772"/>
        <v/>
      </c>
      <c r="AK560" s="17" t="b">
        <f t="shared" ca="1" si="9773"/>
        <v>0</v>
      </c>
      <c r="AL560" s="17" t="b">
        <f t="shared" ca="1" si="9774"/>
        <v>0</v>
      </c>
      <c r="AM560" s="17" t="b">
        <f t="shared" ca="1" si="9775"/>
        <v>0</v>
      </c>
      <c r="AN560" s="17">
        <f t="shared" ca="1" si="9776"/>
        <v>0</v>
      </c>
      <c r="AO560" s="24" t="str">
        <f t="shared" ca="1" si="9777"/>
        <v/>
      </c>
      <c r="AP560" s="24" t="str">
        <f t="shared" ca="1" si="9778"/>
        <v/>
      </c>
      <c r="AQ560" s="17" t="b">
        <f t="shared" ca="1" si="9826"/>
        <v>0</v>
      </c>
      <c r="AR560" s="17" t="b">
        <f t="shared" ca="1" si="9779"/>
        <v>0</v>
      </c>
      <c r="AS560" s="17" t="b">
        <f t="shared" ca="1" si="9780"/>
        <v>0</v>
      </c>
      <c r="AT560" s="17" t="b">
        <f t="shared" ca="1" si="9781"/>
        <v>0</v>
      </c>
      <c r="AU560" s="17" t="b">
        <f t="shared" ca="1" si="9782"/>
        <v>1</v>
      </c>
      <c r="AV560" s="17" t="b">
        <f t="shared" ca="1" si="9783"/>
        <v>0</v>
      </c>
      <c r="AW560" s="17" t="b">
        <f t="shared" ca="1" si="9784"/>
        <v>1</v>
      </c>
      <c r="AX560" s="14" t="b">
        <f t="array" aca="1" ref="AX560" ca="1">IF(H560,N560&gt;0,"")</f>
        <v>1</v>
      </c>
      <c r="AY560" s="17" t="str">
        <f t="shared" ca="1" si="9785"/>
        <v>C3:C4</v>
      </c>
      <c r="AZ560" s="17" t="b">
        <f t="array" aca="1" ref="AZ560" ca="1">IF(AY560&lt;&gt;"",SUM(1*ISERROR(MATCH(INDIRECT(AY560),INDIRECT(K560),0)))=0,"")</f>
        <v>1</v>
      </c>
      <c r="BA560" s="17" t="b">
        <f t="shared" ca="1" si="9786"/>
        <v>1</v>
      </c>
      <c r="BB560" s="17" t="b">
        <v>0</v>
      </c>
      <c r="BC560" s="17" t="b">
        <f t="shared" ca="1" si="9787"/>
        <v>1</v>
      </c>
      <c r="BD560" s="17" t="b">
        <f t="shared" ca="1" si="9788"/>
        <v>0</v>
      </c>
      <c r="BE560" s="17" t="str">
        <f t="shared" ca="1" si="9827"/>
        <v/>
      </c>
      <c r="BF560" s="17" t="b">
        <f t="shared" ca="1" si="9828"/>
        <v>0</v>
      </c>
      <c r="BG560" s="17" t="b">
        <f t="shared" ca="1" si="9789"/>
        <v>0</v>
      </c>
      <c r="BH560" s="17" t="b">
        <f t="shared" ca="1" si="9790"/>
        <v>1</v>
      </c>
      <c r="BI560" s="17">
        <f t="shared" ca="1" si="9791"/>
        <v>2</v>
      </c>
      <c r="BJ560" s="17" t="b">
        <f t="shared" ca="1" si="9792"/>
        <v>0</v>
      </c>
      <c r="BK560" s="17" t="str">
        <f t="shared" ca="1" si="9829"/>
        <v/>
      </c>
      <c r="BL560" s="17" t="str">
        <f t="shared" ca="1" si="9793"/>
        <v/>
      </c>
      <c r="BM560" s="17" t="str">
        <f t="shared" ca="1" si="9794"/>
        <v>F</v>
      </c>
      <c r="BN560" s="17" t="str">
        <f t="shared" ca="1" si="9795"/>
        <v>F</v>
      </c>
      <c r="BO560" s="17" t="str">
        <f t="shared" ca="1" si="9796"/>
        <v>N</v>
      </c>
      <c r="BP560" s="14" t="b">
        <f t="shared" ca="1" si="9797"/>
        <v>1</v>
      </c>
      <c r="BQ560" s="35"/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ca="1" si="9798"/>
        <v/>
      </c>
      <c r="DE560" s="14" t="str">
        <f t="shared" ca="1" si="9799"/>
        <v/>
      </c>
      <c r="DF560" s="14" t="str">
        <f t="shared" ca="1" si="9800"/>
        <v/>
      </c>
      <c r="DG560" s="14" t="str">
        <f t="shared" ca="1" si="9801"/>
        <v/>
      </c>
      <c r="DH560" s="14" t="str">
        <f t="shared" ca="1" si="9802"/>
        <v/>
      </c>
      <c r="DI560" s="14" t="str">
        <f t="shared" ca="1" si="9803"/>
        <v/>
      </c>
      <c r="DJ560" s="14" t="str">
        <f t="shared" ca="1" si="9804"/>
        <v/>
      </c>
      <c r="DK560" s="14" t="str">
        <f t="shared" ca="1" si="9805"/>
        <v/>
      </c>
      <c r="DL560" s="14" t="str">
        <f t="shared" ca="1" si="9806"/>
        <v/>
      </c>
      <c r="DM560" s="14" t="str">
        <f t="shared" ca="1" si="9807"/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ca="1" si="9808"/>
        <v/>
      </c>
      <c r="DP560" s="14" t="str">
        <f t="shared" ca="1" si="9809"/>
        <v/>
      </c>
      <c r="DQ560" s="14" t="str">
        <f t="shared" ca="1" si="9810"/>
        <v/>
      </c>
      <c r="DR560" s="14" t="str">
        <f t="shared" ca="1" si="9811"/>
        <v/>
      </c>
      <c r="DS560" s="14" t="str">
        <f t="shared" ca="1" si="9812"/>
        <v/>
      </c>
      <c r="DZ560" s="14" t="b">
        <f t="shared" ca="1" si="9813"/>
        <v>0</v>
      </c>
      <c r="EA560" s="14" t="str">
        <f t="shared" ca="1" si="9814"/>
        <v>Did 2nd specialist request EMG (q_152h)</v>
      </c>
      <c r="EB560" s="14" t="str">
        <f t="shared" ca="1" si="9815"/>
        <v xml:space="preserve">Values must be numeric. </v>
      </c>
      <c r="EC560" s="14" t="str">
        <f t="shared" ca="1" si="9816"/>
        <v xml:space="preserve">Did 2nd specialist request EMG (q_152h): Values must be numeric. </v>
      </c>
      <c r="ED560" s="14" t="str">
        <f t="shared" ca="1" si="9817"/>
        <v/>
      </c>
      <c r="EE560" s="14" t="str">
        <f t="shared" ca="1" si="9818"/>
        <v>Values must be numeric</v>
      </c>
      <c r="EF560" s="14" t="str">
        <f t="shared" ca="1" si="9819"/>
        <v/>
      </c>
      <c r="EG560" s="14" t="str">
        <f t="shared" ca="1" si="9820"/>
        <v/>
      </c>
      <c r="EM560" s="14" t="b">
        <f t="shared" ca="1" si="9821"/>
        <v>1</v>
      </c>
      <c r="EN560" s="14">
        <f t="shared" ca="1" si="9822"/>
        <v>534</v>
      </c>
      <c r="EO560" s="14" t="str">
        <f t="shared" ca="1" si="9823"/>
        <v>q_152h</v>
      </c>
      <c r="EP560" s="14" t="str">
        <f t="shared" ca="1" si="9824"/>
        <v xml:space="preserve">Did 2nd specialist request EMG (q_152h): Values must be numeric. </v>
      </c>
      <c r="EQ560" s="14" t="str">
        <f t="shared" ca="1" si="9825"/>
        <v/>
      </c>
    </row>
    <row r="561" spans="2:147" s="14" customFormat="1">
      <c r="B561" s="14" t="str">
        <f t="shared" ca="1" si="9755"/>
        <v/>
      </c>
      <c r="C561" s="14">
        <f t="shared" ca="1" si="9756"/>
        <v>535</v>
      </c>
      <c r="D561" s="14">
        <f t="shared" si="9757"/>
        <v>559</v>
      </c>
      <c r="E561" s="14" t="str">
        <f t="shared" ca="1" si="9758"/>
        <v>N</v>
      </c>
      <c r="F561" s="14" t="str">
        <f t="shared" ca="1" si="9759"/>
        <v>q_153</v>
      </c>
      <c r="G561" s="14" t="str">
        <f t="shared" ca="1" si="9760"/>
        <v>Specialist who made the diagnosis</v>
      </c>
      <c r="H561" s="14" t="b">
        <f t="shared" ca="1" si="9761"/>
        <v>1</v>
      </c>
      <c r="I561" s="14" t="str">
        <f ca="1">IF($H561,ADDRESS(3,(D561+1)*2-1,4,,"["&amp;wew!$G$7&amp;"]"&amp;_sheetname_labels)&amp;":"&amp;ADDRESS(2+ster!$B$20,(D561+1)*2-1,4),"")</f>
        <v>[DBTemplate.xlsm]labels!AQA3:AQA725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[DBTemplate.xlsm]labels!AQA3:AQA18</v>
      </c>
      <c r="L561" s="14" t="str">
        <f ca="1">IF($H561,IF($J561&gt;0,ADDRESS(3,(D561+1)*2,4,,"["&amp;wew!$G$7&amp;"]"&amp;_sheetname_labels)&amp;":"&amp;ADDRESS(2+J561,(D561+1)*2,4),""),"")</f>
        <v>[DBTemplate.xlsm]labels!AQB3:AQB18</v>
      </c>
      <c r="M561" s="14">
        <f t="shared" ca="1" si="9762"/>
        <v>0</v>
      </c>
      <c r="N561" s="14">
        <f t="shared" ca="1" si="9763"/>
        <v>16</v>
      </c>
      <c r="O561" s="14" t="str">
        <f t="shared" ca="1" si="9764"/>
        <v>q_153</v>
      </c>
      <c r="P561" s="14" t="str">
        <f t="shared" ca="1" si="9765"/>
        <v>Specialist who made the diagnosis</v>
      </c>
      <c r="Q561" s="14" t="str">
        <f ca="1">IF($BP561,ADDRESS(3,D561+1,4,,"["&amp;wew!$G$7&amp;"]"&amp;_sheetname_dataframe)&amp;":"&amp;ADDRESS(2+ster!$C$14,D561+1,4),"")</f>
        <v>[DBTemplate.xlsm]data_frame!UN3:UN3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766"/>
        <v>0</v>
      </c>
      <c r="AA561" s="12" t="str">
        <f t="shared" ca="1" si="976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768"/>
        <v>1</v>
      </c>
      <c r="AE561" s="17" t="b">
        <f t="shared" ca="1" si="976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770"/>
        <v/>
      </c>
      <c r="AH561" s="17" t="b">
        <f t="shared" ca="1" si="977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772"/>
        <v/>
      </c>
      <c r="AK561" s="17" t="b">
        <f t="shared" ca="1" si="9773"/>
        <v>0</v>
      </c>
      <c r="AL561" s="17" t="b">
        <f t="shared" ca="1" si="9774"/>
        <v>0</v>
      </c>
      <c r="AM561" s="17" t="b">
        <f t="shared" ca="1" si="9775"/>
        <v>0</v>
      </c>
      <c r="AN561" s="17">
        <f t="shared" ca="1" si="9776"/>
        <v>0</v>
      </c>
      <c r="AO561" s="24" t="str">
        <f t="shared" ca="1" si="9777"/>
        <v/>
      </c>
      <c r="AP561" s="24" t="str">
        <f t="shared" ca="1" si="9778"/>
        <v/>
      </c>
      <c r="AQ561" s="17" t="b">
        <f t="shared" ca="1" si="9826"/>
        <v>0</v>
      </c>
      <c r="AR561" s="17" t="b">
        <f t="shared" ca="1" si="9779"/>
        <v>0</v>
      </c>
      <c r="AS561" s="17" t="b">
        <f t="shared" ca="1" si="9780"/>
        <v>0</v>
      </c>
      <c r="AT561" s="17" t="b">
        <f t="shared" ca="1" si="9781"/>
        <v>0</v>
      </c>
      <c r="AU561" s="17" t="b">
        <f t="shared" ca="1" si="9782"/>
        <v>1</v>
      </c>
      <c r="AV561" s="17" t="b">
        <f t="shared" ca="1" si="9783"/>
        <v>0</v>
      </c>
      <c r="AW561" s="17" t="b">
        <f t="shared" ca="1" si="9784"/>
        <v>0</v>
      </c>
      <c r="AX561" s="14" t="b">
        <f t="array" aca="1" ref="AX561" ca="1">IF(H561,N561&gt;0,"")</f>
        <v>1</v>
      </c>
      <c r="AY561" s="17" t="str">
        <f t="shared" ca="1" si="9785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786"/>
        <v>1</v>
      </c>
      <c r="BB561" s="17" t="b">
        <v>0</v>
      </c>
      <c r="BC561" s="17" t="b">
        <f t="shared" ca="1" si="9787"/>
        <v>1</v>
      </c>
      <c r="BD561" s="17" t="b">
        <f t="shared" ca="1" si="9788"/>
        <v>0</v>
      </c>
      <c r="BE561" s="17" t="str">
        <f t="shared" ca="1" si="9827"/>
        <v/>
      </c>
      <c r="BF561" s="17" t="b">
        <f t="shared" ca="1" si="9828"/>
        <v>0</v>
      </c>
      <c r="BG561" s="17" t="b">
        <f t="shared" ca="1" si="9789"/>
        <v>0</v>
      </c>
      <c r="BH561" s="17" t="b">
        <f t="shared" ca="1" si="9790"/>
        <v>1</v>
      </c>
      <c r="BI561" s="17">
        <f t="shared" ca="1" si="9791"/>
        <v>2</v>
      </c>
      <c r="BJ561" s="17" t="b">
        <f t="shared" ca="1" si="9792"/>
        <v>0</v>
      </c>
      <c r="BK561" s="17" t="str">
        <f t="shared" ca="1" si="9829"/>
        <v/>
      </c>
      <c r="BL561" s="17" t="str">
        <f t="shared" ca="1" si="9793"/>
        <v/>
      </c>
      <c r="BM561" s="17" t="str">
        <f t="shared" ca="1" si="9794"/>
        <v>F</v>
      </c>
      <c r="BN561" s="17" t="str">
        <f t="shared" ca="1" si="9795"/>
        <v>F</v>
      </c>
      <c r="BO561" s="17" t="str">
        <f t="shared" ca="1" si="9796"/>
        <v>N</v>
      </c>
      <c r="BP561" s="14" t="b">
        <f t="shared" ca="1" si="9797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798"/>
        <v/>
      </c>
      <c r="DE561" s="14" t="str">
        <f t="shared" ca="1" si="9799"/>
        <v/>
      </c>
      <c r="DF561" s="14" t="str">
        <f t="shared" ca="1" si="9800"/>
        <v/>
      </c>
      <c r="DG561" s="14" t="str">
        <f t="shared" ca="1" si="9801"/>
        <v/>
      </c>
      <c r="DH561" s="14" t="str">
        <f t="shared" ca="1" si="9802"/>
        <v/>
      </c>
      <c r="DI561" s="14" t="str">
        <f t="shared" ca="1" si="9803"/>
        <v/>
      </c>
      <c r="DJ561" s="14" t="str">
        <f t="shared" ca="1" si="9804"/>
        <v/>
      </c>
      <c r="DK561" s="14" t="str">
        <f t="shared" ca="1" si="9805"/>
        <v/>
      </c>
      <c r="DL561" s="14" t="str">
        <f t="shared" ca="1" si="9806"/>
        <v/>
      </c>
      <c r="DM561" s="14" t="str">
        <f t="shared" ca="1" si="9807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808"/>
        <v/>
      </c>
      <c r="DP561" s="14" t="str">
        <f t="shared" ca="1" si="9809"/>
        <v/>
      </c>
      <c r="DQ561" s="14" t="str">
        <f t="shared" ca="1" si="9810"/>
        <v/>
      </c>
      <c r="DR561" s="14" t="str">
        <f t="shared" ca="1" si="9811"/>
        <v/>
      </c>
      <c r="DS561" s="14" t="str">
        <f t="shared" ca="1" si="9812"/>
        <v/>
      </c>
      <c r="DZ561" s="14" t="b">
        <f t="shared" ca="1" si="9813"/>
        <v>0</v>
      </c>
      <c r="EA561" s="14" t="str">
        <f t="shared" ca="1" si="9814"/>
        <v>Specialist who made the diagnosis (q_153)</v>
      </c>
      <c r="EB561" s="14" t="str">
        <f t="shared" ca="1" si="9815"/>
        <v xml:space="preserve">Values must be numeric. </v>
      </c>
      <c r="EC561" s="14" t="str">
        <f t="shared" ca="1" si="9816"/>
        <v xml:space="preserve">Specialist who made the diagnosis (q_153): Values must be numeric. </v>
      </c>
      <c r="ED561" s="14" t="str">
        <f t="shared" ca="1" si="9817"/>
        <v/>
      </c>
      <c r="EE561" s="14" t="str">
        <f t="shared" ca="1" si="9818"/>
        <v>Values must be numeric</v>
      </c>
      <c r="EF561" s="14" t="str">
        <f t="shared" ca="1" si="9819"/>
        <v/>
      </c>
      <c r="EG561" s="14" t="str">
        <f t="shared" ca="1" si="9820"/>
        <v/>
      </c>
      <c r="EM561" s="14" t="b">
        <f t="shared" ca="1" si="9821"/>
        <v>1</v>
      </c>
      <c r="EN561" s="14">
        <f t="shared" ca="1" si="9822"/>
        <v>535</v>
      </c>
      <c r="EO561" s="14" t="str">
        <f t="shared" ca="1" si="9823"/>
        <v>q_153</v>
      </c>
      <c r="EP561" s="14" t="str">
        <f t="shared" ca="1" si="9824"/>
        <v xml:space="preserve">Specialist who made the diagnosis (q_153): Values must be numeric. </v>
      </c>
      <c r="EQ561" s="14" t="str">
        <f t="shared" ca="1" si="9825"/>
        <v/>
      </c>
    </row>
    <row r="562" spans="2:147" s="14" customFormat="1">
      <c r="B562" s="14" t="str">
        <f t="shared" ref="B562" ca="1" si="9830">DF562</f>
        <v/>
      </c>
      <c r="C562" s="14">
        <f t="shared" ref="C562" ca="1" si="9831">IF(OFFSET(B562,-1,COLUMN(VariableExists)-2),OFFSET(B562,-1,1)+1,OFFSET(B562,-1,1))</f>
        <v>536</v>
      </c>
      <c r="D562" s="14">
        <f t="shared" ref="D562" si="9832">ROW(A562)-2</f>
        <v>560</v>
      </c>
      <c r="E562" s="14" t="str">
        <f t="shared" ref="E562" ca="1" si="9833">IF(OR(G562="",ROW(G562)=2),"",IF(Z562&gt;0,"S",IF(AX562,IF(J562=2,"D","N"),"I")))</f>
        <v>I</v>
      </c>
      <c r="F562" s="14" t="str">
        <f t="shared" ref="F562" ca="1" si="9834">IF(H562,O562,"")</f>
        <v>q_154a_1</v>
      </c>
      <c r="G562" s="14" t="str">
        <f t="shared" ref="G562" ca="1" si="9835">IF(H562,P562,"")</f>
        <v>Order of specialist 1 that observed the patient</v>
      </c>
      <c r="H562" s="14" t="b">
        <f t="shared" ref="H562" ca="1" si="9836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[DBTemplate.xlsm]labels!AQC3:AQC725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9837">IF($H562,IF(J562&gt;0,COUNTA(INDIRECT(K562))-COUNT(INDIRECT(K562)),0),"")</f>
        <v>0</v>
      </c>
      <c r="N562" s="14">
        <f t="shared" ref="N562" ca="1" si="9838">IF(H562,J562-M562,"")</f>
        <v>0</v>
      </c>
      <c r="O562" s="14" t="str">
        <f t="shared" ref="O562" ca="1" si="9839">IF(INDIRECT(ADDRESS(2,D562+1,,,_sheetname_dataframe))="","",INDIRECT(ADDRESS(2,D562+1,,,_sheetname_dataframe)))</f>
        <v>q_154a_1</v>
      </c>
      <c r="P562" s="14" t="str">
        <f t="shared" ref="P562" ca="1" si="9840">IF(H562,IF(INDIRECT(ADDRESS(1,D562+1,,,_sheetname_dataframe))="","",INDIRECT(ADDRESS(1,D562+1,,,_sheetname_dataframe))),"")</f>
        <v>Order of specialist 1 that observed the patient</v>
      </c>
      <c r="Q562" s="14" t="str">
        <f ca="1">IF($BP562,ADDRESS(3,D562+1,4,,"["&amp;wew!$G$7&amp;"]"&amp;_sheetname_dataframe)&amp;":"&amp;ADDRESS(2+ster!$C$14,D562+1,4),"")</f>
        <v>[DBTemplate.xlsm]data_frame!UO3:UO3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9841">IF(H562,S562-T562-W562,"")</f>
        <v>0</v>
      </c>
      <c r="AA562" s="12" t="str">
        <f t="shared" ref="AA562" ca="1" si="9842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9843">IF($H562,IF(AC562&lt;&gt;"",IF(AC562=0,1,IF(AC562/W562&lt;0.15,2,3)),0),"")</f>
        <v>1</v>
      </c>
      <c r="AE562" s="17" t="b">
        <f t="shared" ref="AE562" ca="1" si="9844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9845">IF(AE562,IF($H562,IF(INDIRECT(ADDRESS(1,D562+2,,,_sheetname_dataframe))="","",INDIRECT(ADDRESS(1,D562+2,,,_sheetname_dataframe))),""),"")</f>
        <v/>
      </c>
      <c r="AH562" s="17" t="b">
        <f t="shared" ref="AH562" ca="1" si="9846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9847">IF(AH562,IF($H562,IF(INDIRECT(ADDRESS(1,D562+3,,,_sheetname_dataframe))="","",INDIRECT(ADDRESS(1,D562+3,,,_sheetname_dataframe))),""),"")</f>
        <v/>
      </c>
      <c r="AK562" s="17" t="b">
        <f t="shared" ref="AK562" ca="1" si="9848">IF(H562,OR(AQ562,AD562=2),"")</f>
        <v>0</v>
      </c>
      <c r="AL562" s="17" t="b">
        <f t="shared" ref="AL562" ca="1" si="9849">IF($H562,IF(BV562&lt;&gt;"",IF(OR(BM562="F",BM562="L",BM562="I",BM562="D"),BV562&lt;&gt;0)),"")</f>
        <v>0</v>
      </c>
      <c r="AM562" s="17" t="b">
        <f t="shared" ref="AM562" ca="1" si="9850">IF($H562,AND(NOT(AL562),OR(IF(BW562&lt;&gt;"",IF(OR(BM562="F",BM562="L"),BW562&lt;&gt;0)),BM562="I",BM562="N",BM562="D")),"")</f>
        <v>1</v>
      </c>
      <c r="AN562" s="17">
        <f t="shared" ref="AN562" ca="1" si="9851">IF(COUNTA(INDIRECT(Q562))=0,0, IF(AND(AO562&lt;&gt;"",X562&lt;AO562),1,IF(AND(AP562&lt;&gt;"",Y562&gt;AP562),1,IF(AND(AQ562,AC562&gt;0),2,0))))</f>
        <v>0</v>
      </c>
      <c r="AO562" s="24" t="str">
        <f t="shared" ref="AO562" ca="1" si="9852">IF($H562,IF(BY562&lt;&gt;"",IF(ISNUMBER(BY562),BY562,""),""),"")</f>
        <v/>
      </c>
      <c r="AP562" s="24" t="str">
        <f t="shared" ref="AP562" ca="1" si="9853">IF($H562,IF(BZ562&lt;&gt;"",IF(ISNUMBER(BZ562),BZ562,""),""),"")</f>
        <v/>
      </c>
      <c r="AQ562" s="17" t="b">
        <f t="shared" ca="1" si="9826"/>
        <v>0</v>
      </c>
      <c r="AR562" s="17" t="b">
        <f t="shared" ref="AR562" ca="1" si="9854">IF(H562,IF(N562&gt;0,IF(BQ562&lt;&gt;"",BQ562&lt;&gt;0,FALSE),FALSE),"")</f>
        <v>0</v>
      </c>
      <c r="AS562" s="17" t="b">
        <f t="shared" ref="AS562" ca="1" si="9855">IF(H562,IF(BR562&lt;&gt;"",BR562&lt;&gt;0,FALSE),"")</f>
        <v>0</v>
      </c>
      <c r="AT562" s="17" t="b">
        <f t="shared" ref="AT562" ca="1" si="9856">IF(H562,IF(N562&gt;0,FALSE,IF(BU562&lt;&gt;"",MATCH(BU562,DataType,0)=1,FALSE)),"")</f>
        <v>0</v>
      </c>
      <c r="AU562" s="17" t="b">
        <f t="shared" ref="AU562" ca="1" si="9857">IF(H562,IF(N562&gt;0,TRUE,IF(BU562&lt;&gt;"",MATCH(BU562,DataType,0)=2,FALSE)),"")</f>
        <v>1</v>
      </c>
      <c r="AV562" s="17" t="b">
        <f t="shared" ref="AV562" ca="1" si="9858">IF(H562,IF(N562&gt;0,FALSE,IF(BU562&lt;&gt;"",MATCH(BU562,DataType,0)=3,FALSE)),"")</f>
        <v>0</v>
      </c>
      <c r="AW562" s="17" t="b">
        <f t="shared" ref="AW562" ca="1" si="9859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9860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9861">IF(H562,BU562="",FALSE)</f>
        <v>0</v>
      </c>
      <c r="BB562" s="17" t="b">
        <v>0</v>
      </c>
      <c r="BC562" s="17" t="str">
        <f t="shared" ref="BC562" ca="1" si="9862">IF(BA562,IF(N562&gt;0,AND(AZ562,Z562=0),FALSE),"")</f>
        <v/>
      </c>
      <c r="BD562" s="17" t="str">
        <f t="shared" ref="BD562" ca="1" si="9863">IF(BA562,IF(N562&gt;0,AND(NOT(AZ562),Z562=0),FALSE),"")</f>
        <v/>
      </c>
      <c r="BE562" s="17" t="b">
        <f t="shared" ca="1" si="9827"/>
        <v>0</v>
      </c>
      <c r="BF562" s="17" t="str">
        <f t="shared" ca="1" si="9828"/>
        <v/>
      </c>
      <c r="BG562" s="17" t="str">
        <f t="shared" ref="BG562" ca="1" si="9864">IF(BA562,IF(OR(BB562:BF562),FALSE,IF(Z562=0,FALSE,Z562&gt;0)),"")</f>
        <v/>
      </c>
      <c r="BH562" s="17" t="str">
        <f t="shared" ref="BH562" ca="1" si="9865">IF(BA562,COUNTIF(BB562:BG562,TRUE)=1,"")</f>
        <v/>
      </c>
      <c r="BI562" s="17" t="str">
        <f t="shared" ref="BI562" ca="1" si="9866">IF(BA562,IFERROR(MATCH(TRUE,BB562:BG562,0),7),"")</f>
        <v/>
      </c>
      <c r="BJ562" s="17" t="b">
        <f t="shared" ref="BJ562" ca="1" si="9867">DF562&lt;&gt;""</f>
        <v>0</v>
      </c>
      <c r="BK562" s="17" t="b">
        <f t="shared" ca="1" si="9829"/>
        <v>1</v>
      </c>
      <c r="BL562" s="17" t="b">
        <f t="shared" ref="BL562" ca="1" si="9868">IF(H562,IF(AND(NOT(BA562),AU562),AC562&gt;0,""),"")</f>
        <v>0</v>
      </c>
      <c r="BM562" s="17" t="str">
        <f t="shared" ref="BM562" ca="1" si="9869">IF(H562,IF(BA562,CHOOSE(BI562,"0","F","L","I","N",IF(AA562&gt;0.5,"N","S"),"0"),CHOOSE(MATCH(BU562,DataType,0),"S",IF(BK562,"I","N"),"D"  )),"")</f>
        <v>I</v>
      </c>
      <c r="BN562" s="17" t="str">
        <f t="shared" ref="BN562" ca="1" si="9870">IF(H562,IF(BJ562,"E",IF(BA562,CHOOSE(BI562,"0","F","L","I","N","S","0"),CHOOSE(MATCH(BU562,DataType,0),"S",IF(BK562,"I","N"),"D"  ))),"")</f>
        <v>I</v>
      </c>
      <c r="BO562" s="17" t="str">
        <f t="shared" ref="BO562" ca="1" si="9871">IF($H562,IF(BM562="0","",IF(AND(AR562,N562=2),"D",IF(BM562="S","N",IF(AL562,"O",IF(AM562,"I","N"))))),"")</f>
        <v>I</v>
      </c>
      <c r="BP562" s="14" t="b">
        <f t="shared" ref="BP562" ca="1" si="9872">INDIRECT(ADDRESS(2,ROW(A562)-1,,,_sheetname_dataframe))&lt;&gt;""</f>
        <v>1</v>
      </c>
      <c r="BQ562" s="35"/>
      <c r="BU562" s="14" t="s">
        <v>387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9873">IF(MID(DC562,1,1)="■",MID(DC562,2,LEN(DC562)),DC562)</f>
        <v/>
      </c>
      <c r="DE562" s="14" t="str">
        <f t="shared" ref="DE562" ca="1" si="9874">IF(DD562&lt;&gt;"",IF(MID(DD562,LEN(DD562),1)="■",MID(DD562,1,LEN(DD562)-1),DD562),"")</f>
        <v/>
      </c>
      <c r="DF562" s="14" t="str">
        <f t="shared" ref="DF562" ca="1" si="9875">IFERROR(IF(DE562&lt;&gt;"",SUBSTITUTE(DE562,"■",". "),""),"##INTERNAL_ERROR")</f>
        <v/>
      </c>
      <c r="DG562" s="14" t="str">
        <f t="shared" ref="DG562" ca="1" si="9876">IF(CN562&lt;&gt;0,"Variable name don't comply with the naming convention","")</f>
        <v/>
      </c>
      <c r="DH562" s="14" t="str">
        <f t="shared" ref="DH562" ca="1" si="9877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9878">IF(CP562&lt;&gt;"","Variable label exceed length 150","")</f>
        <v/>
      </c>
      <c r="DJ562" s="14" t="str">
        <f t="shared" ref="DJ562" ca="1" si="9879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9880">IF(CR562&lt;&gt;"","The following cases have values below declared theorethical min: " &amp;SUBSTITUTE(CR562," ",", "),"")</f>
        <v/>
      </c>
      <c r="DL562" s="14" t="str">
        <f t="shared" ref="DL562" ca="1" si="9881">IF(CS562&lt;&gt;"","The following cases have values above declared theorethical max: " &amp;SUBSTITUTE(CS562," ",", "),"")</f>
        <v/>
      </c>
      <c r="DM562" s="14" t="str">
        <f t="shared" ref="DM562" ca="1" si="9882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9883">IF(CV562&lt;&gt;"","The following records are missing in this required field: " &amp;SUBSTITUTE(CV562," ",", "),"")</f>
        <v/>
      </c>
      <c r="DP562" s="14" t="str">
        <f t="shared" ref="DP562" ca="1" si="9884">IF(CW562&lt;&gt;"","The following cases have non-integer values: " &amp;SUBSTITUTE(CW562," ",", "),"")</f>
        <v/>
      </c>
      <c r="DQ562" s="14" t="str">
        <f t="shared" ref="DQ562" ca="1" si="9885">IF(CX562&lt;&gt;"","The following cases are non-numeric: " &amp;SUBSTITUTE(CX562," ",", "),"")</f>
        <v/>
      </c>
      <c r="DR562" s="14" t="str">
        <f t="shared" ref="DR562" ca="1" si="9886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9887">IF(CZ562&lt;&gt;"","In the following cases " &amp; P562 &amp; " " &amp; LOWER(MID(AJ562,1,1)) &amp; MID(AJ562,2,LEN(AJ562)) &amp; ": " &amp;SUBSTITUTE(CZ562," ",", "),"")</f>
        <v/>
      </c>
      <c r="DZ562" s="14" t="b">
        <f t="shared" ref="DZ562" ca="1" si="9888">OR(ED562&lt;&gt;"",EF562&lt;&gt;"",EG562&lt;&gt;"")</f>
        <v>0</v>
      </c>
      <c r="EA562" s="14" t="str">
        <f t="shared" ref="EA562" ca="1" si="9889">IF(EB562&lt;&gt;"",G562 &amp; " (" &amp; F562 &amp; ")","")</f>
        <v>Order of specialist 1 that observed the patient (q_154a_1)</v>
      </c>
      <c r="EB562" s="14" t="str">
        <f t="shared" ref="EB562" ca="1" si="9890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 xml:space="preserve">Values must be numeric. </v>
      </c>
      <c r="EC562" s="14" t="str">
        <f t="shared" ref="EC562" ca="1" si="9891">IF(EB562&lt;&gt;"",G562 &amp; " (" &amp; F562 &amp; "): " &amp; EB562,"")</f>
        <v xml:space="preserve">Order of specialist 1 that observed the patient (q_154a_1): Values must be numeric. </v>
      </c>
      <c r="ED562" s="14" t="str">
        <f t="shared" ref="ED562" ca="1" si="9892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9893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>Values must be numeric</v>
      </c>
      <c r="EF562" s="14" t="str">
        <f t="shared" ref="EF562" ca="1" si="9894">IF($H562,AG562,"")</f>
        <v/>
      </c>
      <c r="EG562" s="14" t="str">
        <f t="shared" ref="EG562" ca="1" si="9895">IF($H562,AJ562,"")</f>
        <v/>
      </c>
      <c r="EM562" s="14" t="b">
        <f t="shared" ref="EM562" ca="1" si="9896">OR(EC562&lt;&gt;"",DF562&lt;&gt;"")</f>
        <v>1</v>
      </c>
      <c r="EN562" s="14">
        <f t="shared" ref="EN562" ca="1" si="9897">IF(EM562,C562,"")</f>
        <v>536</v>
      </c>
      <c r="EO562" s="14" t="str">
        <f t="shared" ref="EO562" ca="1" si="9898">IF(EM562,F562,"")</f>
        <v>q_154a_1</v>
      </c>
      <c r="EP562" s="14" t="str">
        <f t="shared" ref="EP562" ca="1" si="9899">EC562</f>
        <v xml:space="preserve">Order of specialist 1 that observed the patient (q_154a_1): Values must be numeric. </v>
      </c>
      <c r="EQ562" s="14" t="str">
        <f t="shared" ref="EQ562" ca="1" si="9900">DF562</f>
        <v/>
      </c>
    </row>
    <row r="563" spans="2:147" s="14" customFormat="1">
      <c r="B563" s="14" t="str">
        <f t="shared" ca="1" si="9755"/>
        <v/>
      </c>
      <c r="C563" s="14">
        <f t="shared" ca="1" si="9756"/>
        <v>537</v>
      </c>
      <c r="D563" s="14">
        <f t="shared" si="9757"/>
        <v>561</v>
      </c>
      <c r="E563" s="14" t="str">
        <f t="shared" ca="1" si="9758"/>
        <v>N</v>
      </c>
      <c r="F563" s="14" t="str">
        <f t="shared" ca="1" si="9759"/>
        <v>q_154b_1</v>
      </c>
      <c r="G563" s="14" t="str">
        <f t="shared" ca="1" si="9760"/>
        <v>What specialist 1 observed the patient</v>
      </c>
      <c r="H563" s="14" t="b">
        <f t="shared" ca="1" si="9761"/>
        <v>1</v>
      </c>
      <c r="I563" s="14" t="str">
        <f ca="1">IF($H563,ADDRESS(3,(D563+1)*2-1,4,,"["&amp;wew!$G$7&amp;"]"&amp;_sheetname_labels)&amp;":"&amp;ADDRESS(2+ster!$B$20,(D563+1)*2-1,4),"")</f>
        <v>[DBTemplate.xlsm]labels!AQE3:AQE725</v>
      </c>
      <c r="J563" s="14">
        <f t="array" aca="1" ref="J563" ca="1">IF(H563,MAX(0,MAX(IF(INDIRECT(I563)&lt;&gt;"",ROW(INDIRECT(I563)),""))-2),"")</f>
        <v>16</v>
      </c>
      <c r="K563" s="14" t="str">
        <f ca="1">IF($H563,IF($J563&gt;0,ADDRESS(3,(D563+1)*2-1,4,,"["&amp;wew!$G$7&amp;"]"&amp;_sheetname_labels)&amp;":"&amp;ADDRESS(2+J563,(D563+1)*2-1,4),""),"")</f>
        <v>[DBTemplate.xlsm]labels!AQE3:AQE18</v>
      </c>
      <c r="L563" s="14" t="str">
        <f ca="1">IF($H563,IF($J563&gt;0,ADDRESS(3,(D563+1)*2,4,,"["&amp;wew!$G$7&amp;"]"&amp;_sheetname_labels)&amp;":"&amp;ADDRESS(2+J563,(D563+1)*2,4),""),"")</f>
        <v>[DBTemplate.xlsm]labels!AQF3:AQF18</v>
      </c>
      <c r="M563" s="14">
        <f t="shared" ca="1" si="9762"/>
        <v>0</v>
      </c>
      <c r="N563" s="14">
        <f t="shared" ca="1" si="9763"/>
        <v>16</v>
      </c>
      <c r="O563" s="14" t="str">
        <f t="shared" ca="1" si="9764"/>
        <v>q_154b_1</v>
      </c>
      <c r="P563" s="14" t="str">
        <f t="shared" ca="1" si="9765"/>
        <v>What specialist 1 observed the patient</v>
      </c>
      <c r="Q563" s="14" t="str">
        <f ca="1">IF($BP563,ADDRESS(3,D563+1,4,,"["&amp;wew!$G$7&amp;"]"&amp;_sheetname_dataframe)&amp;":"&amp;ADDRESS(2+ster!$C$14,D563+1,4),"")</f>
        <v>[DBTemplate.xlsm]data_frame!UP3:UP3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ca="1" si="9766"/>
        <v>0</v>
      </c>
      <c r="AA563" s="12" t="str">
        <f t="shared" ca="1" si="9767"/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ca="1" si="9768"/>
        <v>1</v>
      </c>
      <c r="AE563" s="17" t="b">
        <f t="shared" ca="1" si="9769"/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ca="1" si="9770"/>
        <v/>
      </c>
      <c r="AH563" s="17" t="b">
        <f t="shared" ca="1" si="9771"/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ca="1" si="9772"/>
        <v/>
      </c>
      <c r="AK563" s="17" t="b">
        <f t="shared" ca="1" si="9773"/>
        <v>0</v>
      </c>
      <c r="AL563" s="17" t="b">
        <f t="shared" ca="1" si="9774"/>
        <v>0</v>
      </c>
      <c r="AM563" s="17" t="b">
        <f t="shared" ca="1" si="9775"/>
        <v>0</v>
      </c>
      <c r="AN563" s="17">
        <f t="shared" ca="1" si="9776"/>
        <v>0</v>
      </c>
      <c r="AO563" s="24" t="str">
        <f t="shared" ca="1" si="9777"/>
        <v/>
      </c>
      <c r="AP563" s="24" t="str">
        <f t="shared" ca="1" si="9778"/>
        <v/>
      </c>
      <c r="AQ563" s="17" t="b">
        <f t="shared" ca="1" si="9826"/>
        <v>0</v>
      </c>
      <c r="AR563" s="17" t="b">
        <f t="shared" ca="1" si="9779"/>
        <v>0</v>
      </c>
      <c r="AS563" s="17" t="b">
        <f t="shared" ca="1" si="9780"/>
        <v>0</v>
      </c>
      <c r="AT563" s="17" t="b">
        <f t="shared" ca="1" si="9781"/>
        <v>0</v>
      </c>
      <c r="AU563" s="17" t="b">
        <f t="shared" ca="1" si="9782"/>
        <v>1</v>
      </c>
      <c r="AV563" s="17" t="b">
        <f t="shared" ca="1" si="9783"/>
        <v>0</v>
      </c>
      <c r="AW563" s="17" t="b">
        <f t="shared" ca="1" si="9784"/>
        <v>0</v>
      </c>
      <c r="AX563" s="14" t="b">
        <f t="array" aca="1" ref="AX563" ca="1">IF(H563,N563&gt;0,"")</f>
        <v>1</v>
      </c>
      <c r="AY563" s="17" t="str">
        <f t="shared" ca="1" si="9785"/>
        <v>C3:C18</v>
      </c>
      <c r="AZ563" s="17" t="b">
        <f t="array" aca="1" ref="AZ563" ca="1">IF(AY563&lt;&gt;"",SUM(1*ISERROR(MATCH(INDIRECT(AY563),INDIRECT(K563),0)))=0,"")</f>
        <v>1</v>
      </c>
      <c r="BA563" s="17" t="b">
        <f t="shared" ca="1" si="9786"/>
        <v>1</v>
      </c>
      <c r="BB563" s="17" t="b">
        <v>0</v>
      </c>
      <c r="BC563" s="17" t="b">
        <f t="shared" ca="1" si="9787"/>
        <v>1</v>
      </c>
      <c r="BD563" s="17" t="b">
        <f t="shared" ca="1" si="9788"/>
        <v>0</v>
      </c>
      <c r="BE563" s="17" t="str">
        <f t="shared" ca="1" si="9827"/>
        <v/>
      </c>
      <c r="BF563" s="17" t="b">
        <f t="shared" ca="1" si="9828"/>
        <v>0</v>
      </c>
      <c r="BG563" s="17" t="b">
        <f t="shared" ca="1" si="9789"/>
        <v>0</v>
      </c>
      <c r="BH563" s="17" t="b">
        <f t="shared" ca="1" si="9790"/>
        <v>1</v>
      </c>
      <c r="BI563" s="17">
        <f t="shared" ca="1" si="9791"/>
        <v>2</v>
      </c>
      <c r="BJ563" s="17" t="b">
        <f t="shared" ca="1" si="9792"/>
        <v>0</v>
      </c>
      <c r="BK563" s="17" t="str">
        <f t="shared" ca="1" si="9829"/>
        <v/>
      </c>
      <c r="BL563" s="17" t="str">
        <f t="shared" ca="1" si="9793"/>
        <v/>
      </c>
      <c r="BM563" s="17" t="str">
        <f t="shared" ca="1" si="9794"/>
        <v>F</v>
      </c>
      <c r="BN563" s="17" t="str">
        <f t="shared" ca="1" si="9795"/>
        <v>F</v>
      </c>
      <c r="BO563" s="17" t="str">
        <f t="shared" ca="1" si="9796"/>
        <v>N</v>
      </c>
      <c r="BP563" s="14" t="b">
        <f t="shared" ca="1" si="9797"/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ca="1" si="9798"/>
        <v/>
      </c>
      <c r="DE563" s="14" t="str">
        <f t="shared" ca="1" si="9799"/>
        <v/>
      </c>
      <c r="DF563" s="14" t="str">
        <f t="shared" ca="1" si="9800"/>
        <v/>
      </c>
      <c r="DG563" s="14" t="str">
        <f t="shared" ca="1" si="9801"/>
        <v/>
      </c>
      <c r="DH563" s="14" t="str">
        <f t="shared" ca="1" si="9802"/>
        <v/>
      </c>
      <c r="DI563" s="14" t="str">
        <f t="shared" ca="1" si="9803"/>
        <v/>
      </c>
      <c r="DJ563" s="14" t="str">
        <f t="shared" ca="1" si="9804"/>
        <v/>
      </c>
      <c r="DK563" s="14" t="str">
        <f t="shared" ca="1" si="9805"/>
        <v/>
      </c>
      <c r="DL563" s="14" t="str">
        <f t="shared" ca="1" si="9806"/>
        <v/>
      </c>
      <c r="DM563" s="14" t="str">
        <f t="shared" ca="1" si="9807"/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ca="1" si="9808"/>
        <v/>
      </c>
      <c r="DP563" s="14" t="str">
        <f t="shared" ca="1" si="9809"/>
        <v/>
      </c>
      <c r="DQ563" s="14" t="str">
        <f t="shared" ca="1" si="9810"/>
        <v/>
      </c>
      <c r="DR563" s="14" t="str">
        <f t="shared" ca="1" si="9811"/>
        <v/>
      </c>
      <c r="DS563" s="14" t="str">
        <f t="shared" ca="1" si="9812"/>
        <v/>
      </c>
      <c r="DZ563" s="14" t="b">
        <f t="shared" ca="1" si="9813"/>
        <v>0</v>
      </c>
      <c r="EA563" s="14" t="str">
        <f t="shared" ca="1" si="9814"/>
        <v>What specialist 1 observed the patient (q_154b_1)</v>
      </c>
      <c r="EB563" s="14" t="str">
        <f t="shared" ca="1" si="9815"/>
        <v xml:space="preserve">Values must be numeric. </v>
      </c>
      <c r="EC563" s="14" t="str">
        <f t="shared" ca="1" si="9816"/>
        <v xml:space="preserve">What specialist 1 observed the patient (q_154b_1): Values must be numeric. </v>
      </c>
      <c r="ED563" s="14" t="str">
        <f t="shared" ca="1" si="9817"/>
        <v/>
      </c>
      <c r="EE563" s="14" t="str">
        <f t="shared" ca="1" si="9818"/>
        <v>Values must be numeric</v>
      </c>
      <c r="EF563" s="14" t="str">
        <f t="shared" ca="1" si="9819"/>
        <v/>
      </c>
      <c r="EG563" s="14" t="str">
        <f t="shared" ca="1" si="9820"/>
        <v/>
      </c>
      <c r="EM563" s="14" t="b">
        <f t="shared" ca="1" si="9821"/>
        <v>1</v>
      </c>
      <c r="EN563" s="14">
        <f t="shared" ca="1" si="9822"/>
        <v>537</v>
      </c>
      <c r="EO563" s="14" t="str">
        <f t="shared" ca="1" si="9823"/>
        <v>q_154b_1</v>
      </c>
      <c r="EP563" s="14" t="str">
        <f t="shared" ca="1" si="9824"/>
        <v xml:space="preserve">What specialist 1 observed the patient (q_154b_1): Values must be numeric. </v>
      </c>
      <c r="EQ563" s="14" t="str">
        <f t="shared" ca="1" si="9825"/>
        <v/>
      </c>
    </row>
    <row r="564" spans="2:147" s="14" customFormat="1">
      <c r="B564" s="14" t="str">
        <f t="shared" ref="B564" ca="1" si="9901">DF564</f>
        <v/>
      </c>
      <c r="C564" s="14">
        <f t="shared" ref="C564" ca="1" si="9902">IF(OFFSET(B564,-1,COLUMN(VariableExists)-2),OFFSET(B564,-1,1)+1,OFFSET(B564,-1,1))</f>
        <v>538</v>
      </c>
      <c r="D564" s="14">
        <f t="shared" ref="D564" si="9903">ROW(A564)-2</f>
        <v>562</v>
      </c>
      <c r="E564" s="14" t="str">
        <f t="shared" ref="E564" ca="1" si="9904">IF(OR(G564="",ROW(G564)=2),"",IF(Z564&gt;0,"S",IF(AX564,IF(J564=2,"D","N"),"I")))</f>
        <v>I</v>
      </c>
      <c r="F564" s="14" t="str">
        <f t="shared" ref="F564" ca="1" si="9905">IF(H564,O564,"")</f>
        <v>q_154c_1</v>
      </c>
      <c r="G564" s="14" t="str">
        <f t="shared" ref="G564" ca="1" si="9906">IF(H564,P564,"")</f>
        <v>Other type of specialist 1 that observed the patient</v>
      </c>
      <c r="H564" s="14" t="b">
        <f t="shared" ref="H564" ca="1" si="9907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[DBTemplate.xlsm]labels!AQG3:AQG725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9908">IF($H564,IF(J564&gt;0,COUNTA(INDIRECT(K564))-COUNT(INDIRECT(K564)),0),"")</f>
        <v>0</v>
      </c>
      <c r="N564" s="14">
        <f t="shared" ref="N564" ca="1" si="9909">IF(H564,J564-M564,"")</f>
        <v>0</v>
      </c>
      <c r="O564" s="14" t="str">
        <f t="shared" ref="O564" ca="1" si="9910">IF(INDIRECT(ADDRESS(2,D564+1,,,_sheetname_dataframe))="","",INDIRECT(ADDRESS(2,D564+1,,,_sheetname_dataframe)))</f>
        <v>q_154c_1</v>
      </c>
      <c r="P564" s="14" t="str">
        <f t="shared" ref="P564" ca="1" si="9911">IF(H564,IF(INDIRECT(ADDRESS(1,D564+1,,,_sheetname_dataframe))="","",INDIRECT(ADDRESS(1,D564+1,,,_sheetname_dataframe))),"")</f>
        <v>Other type of specialist 1 that observed the patient</v>
      </c>
      <c r="Q564" s="14" t="str">
        <f ca="1">IF($BP564,ADDRESS(3,D564+1,4,,"["&amp;wew!$G$7&amp;"]"&amp;_sheetname_dataframe)&amp;":"&amp;ADDRESS(2+ster!$C$14,D564+1,4),"")</f>
        <v>[DBTemplate.xlsm]data_frame!UQ3:UQ3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9912">IF(H564,S564-T564-W564,"")</f>
        <v>0</v>
      </c>
      <c r="AA564" s="12" t="str">
        <f t="shared" ref="AA564" ca="1" si="9913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9914">IF($H564,IF(AC564&lt;&gt;"",IF(AC564=0,1,IF(AC564/W564&lt;0.15,2,3)),0),"")</f>
        <v>1</v>
      </c>
      <c r="AE564" s="17" t="b">
        <f t="shared" ref="AE564" ca="1" si="9915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9916">IF(AE564,IF($H564,IF(INDIRECT(ADDRESS(1,D564+2,,,_sheetname_dataframe))="","",INDIRECT(ADDRESS(1,D564+2,,,_sheetname_dataframe))),""),"")</f>
        <v/>
      </c>
      <c r="AH564" s="17" t="b">
        <f t="shared" ref="AH564" ca="1" si="9917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9918">IF(AH564,IF($H564,IF(INDIRECT(ADDRESS(1,D564+3,,,_sheetname_dataframe))="","",INDIRECT(ADDRESS(1,D564+3,,,_sheetname_dataframe))),""),"")</f>
        <v/>
      </c>
      <c r="AK564" s="17" t="b">
        <f t="shared" ref="AK564" ca="1" si="9919">IF(H564,OR(AQ564,AD564=2),"")</f>
        <v>0</v>
      </c>
      <c r="AL564" s="17" t="b">
        <f t="shared" ref="AL564" ca="1" si="9920">IF($H564,IF(BV564&lt;&gt;"",IF(OR(BM564="F",BM564="L",BM564="I",BM564="D"),BV564&lt;&gt;0)),"")</f>
        <v>0</v>
      </c>
      <c r="AM564" s="17" t="b">
        <f t="shared" ref="AM564" ca="1" si="9921">IF($H564,AND(NOT(AL564),OR(IF(BW564&lt;&gt;"",IF(OR(BM564="F",BM564="L"),BW564&lt;&gt;0)),BM564="I",BM564="N",BM564="D")),"")</f>
        <v>0</v>
      </c>
      <c r="AN564" s="17">
        <f t="shared" ref="AN564" ca="1" si="9922">IF(COUNTA(INDIRECT(Q564))=0,0, IF(AND(AO564&lt;&gt;"",X564&lt;AO564),1,IF(AND(AP564&lt;&gt;"",Y564&gt;AP564),1,IF(AND(AQ564,AC564&gt;0),2,0))))</f>
        <v>0</v>
      </c>
      <c r="AO564" s="24" t="str">
        <f t="shared" ref="AO564" ca="1" si="9923">IF($H564,IF(BY564&lt;&gt;"",IF(ISNUMBER(BY564),BY564,""),""),"")</f>
        <v/>
      </c>
      <c r="AP564" s="24" t="str">
        <f t="shared" ref="AP564" ca="1" si="9924">IF($H564,IF(BZ564&lt;&gt;"",IF(ISNUMBER(BZ564),BZ564,""),""),"")</f>
        <v/>
      </c>
      <c r="AQ564" s="17" t="b">
        <f t="shared" ca="1" si="9826"/>
        <v>0</v>
      </c>
      <c r="AR564" s="17" t="b">
        <f t="shared" ref="AR564" ca="1" si="9925">IF(H564,IF(N564&gt;0,IF(BQ564&lt;&gt;"",BQ564&lt;&gt;0,FALSE),FALSE),"")</f>
        <v>0</v>
      </c>
      <c r="AS564" s="17" t="b">
        <f t="shared" ref="AS564" ca="1" si="9926">IF(H564,IF(BR564&lt;&gt;"",BR564&lt;&gt;0,FALSE),"")</f>
        <v>0</v>
      </c>
      <c r="AT564" s="17" t="b">
        <f t="shared" ref="AT564" ca="1" si="9927">IF(H564,IF(N564&gt;0,FALSE,IF(BU564&lt;&gt;"",MATCH(BU564,DataType,0)=1,FALSE)),"")</f>
        <v>1</v>
      </c>
      <c r="AU564" s="17" t="b">
        <f t="shared" ref="AU564" ca="1" si="9928">IF(H564,IF(N564&gt;0,TRUE,IF(BU564&lt;&gt;"",MATCH(BU564,DataType,0)=2,FALSE)),"")</f>
        <v>0</v>
      </c>
      <c r="AV564" s="17" t="b">
        <f t="shared" ref="AV564" ca="1" si="9929">IF(H564,IF(N564&gt;0,FALSE,IF(BU564&lt;&gt;"",MATCH(BU564,DataType,0)=3,FALSE)),"")</f>
        <v>0</v>
      </c>
      <c r="AW564" s="17" t="b">
        <f t="shared" ref="AW564" ca="1" si="9930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9931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9932">IF(H564,BU564="",FALSE)</f>
        <v>0</v>
      </c>
      <c r="BB564" s="17" t="b">
        <v>0</v>
      </c>
      <c r="BC564" s="17" t="str">
        <f t="shared" ref="BC564" ca="1" si="9933">IF(BA564,IF(N564&gt;0,AND(AZ564,Z564=0),FALSE),"")</f>
        <v/>
      </c>
      <c r="BD564" s="17" t="str">
        <f t="shared" ref="BD564" ca="1" si="9934">IF(BA564,IF(N564&gt;0,AND(NOT(AZ564),Z564=0),FALSE),"")</f>
        <v/>
      </c>
      <c r="BE564" s="17" t="b">
        <f t="shared" ca="1" si="9827"/>
        <v>0</v>
      </c>
      <c r="BF564" s="17" t="str">
        <f t="shared" ca="1" si="9828"/>
        <v/>
      </c>
      <c r="BG564" s="17" t="str">
        <f t="shared" ref="BG564" ca="1" si="9935">IF(BA564,IF(OR(BB564:BF564),FALSE,IF(Z564=0,FALSE,Z564&gt;0)),"")</f>
        <v/>
      </c>
      <c r="BH564" s="17" t="str">
        <f t="shared" ref="BH564" ca="1" si="9936">IF(BA564,COUNTIF(BB564:BG564,TRUE)=1,"")</f>
        <v/>
      </c>
      <c r="BI564" s="17" t="str">
        <f t="shared" ref="BI564" ca="1" si="9937">IF(BA564,IFERROR(MATCH(TRUE,BB564:BG564,0),7),"")</f>
        <v/>
      </c>
      <c r="BJ564" s="17" t="b">
        <f t="shared" ref="BJ564" ca="1" si="9938">DF564&lt;&gt;""</f>
        <v>0</v>
      </c>
      <c r="BK564" s="17" t="str">
        <f t="shared" ca="1" si="9829"/>
        <v/>
      </c>
      <c r="BL564" s="17" t="str">
        <f t="shared" ref="BL564" ca="1" si="9939">IF(H564,IF(AND(NOT(BA564),AU564),AC564&gt;0,""),"")</f>
        <v/>
      </c>
      <c r="BM564" s="17" t="str">
        <f t="shared" ref="BM564" ca="1" si="9940">IF(H564,IF(BA564,CHOOSE(BI564,"0","F","L","I","N",IF(AA564&gt;0.5,"N","S"),"0"),CHOOSE(MATCH(BU564,DataType,0),"S",IF(BK564,"I","N"),"D"  )),"")</f>
        <v>S</v>
      </c>
      <c r="BN564" s="17" t="str">
        <f t="shared" ref="BN564" ca="1" si="9941">IF(H564,IF(BJ564,"E",IF(BA564,CHOOSE(BI564,"0","F","L","I","N","S","0"),CHOOSE(MATCH(BU564,DataType,0),"S",IF(BK564,"I","N"),"D"  ))),"")</f>
        <v>S</v>
      </c>
      <c r="BO564" s="17" t="str">
        <f t="shared" ref="BO564" ca="1" si="9942">IF($H564,IF(BM564="0","",IF(AND(AR564,N564=2),"D",IF(BM564="S","N",IF(AL564,"O",IF(AM564,"I","N"))))),"")</f>
        <v>N</v>
      </c>
      <c r="BP564" s="14" t="b">
        <f t="shared" ref="BP564" ca="1" si="9943">INDIRECT(ADDRESS(2,ROW(A564)-1,,,_sheetname_dataframe))&lt;&gt;""</f>
        <v>1</v>
      </c>
      <c r="BQ564" s="35"/>
      <c r="BU564" s="14" t="s">
        <v>386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9944">IF(MID(DC564,1,1)="■",MID(DC564,2,LEN(DC564)),DC564)</f>
        <v/>
      </c>
      <c r="DE564" s="14" t="str">
        <f t="shared" ref="DE564" ca="1" si="9945">IF(DD564&lt;&gt;"",IF(MID(DD564,LEN(DD564),1)="■",MID(DD564,1,LEN(DD564)-1),DD564),"")</f>
        <v/>
      </c>
      <c r="DF564" s="14" t="str">
        <f t="shared" ref="DF564" ca="1" si="9946">IFERROR(IF(DE564&lt;&gt;"",SUBSTITUTE(DE564,"■",". "),""),"##INTERNAL_ERROR")</f>
        <v/>
      </c>
      <c r="DG564" s="14" t="str">
        <f t="shared" ref="DG564" ca="1" si="9947">IF(CN564&lt;&gt;0,"Variable name don't comply with the naming convention","")</f>
        <v/>
      </c>
      <c r="DH564" s="14" t="str">
        <f t="shared" ref="DH564" ca="1" si="9948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9949">IF(CP564&lt;&gt;"","Variable label exceed length 150","")</f>
        <v/>
      </c>
      <c r="DJ564" s="14" t="str">
        <f t="shared" ref="DJ564" ca="1" si="9950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9951">IF(CR564&lt;&gt;"","The following cases have values below declared theorethical min: " &amp;SUBSTITUTE(CR564," ",", "),"")</f>
        <v/>
      </c>
      <c r="DL564" s="14" t="str">
        <f t="shared" ref="DL564" ca="1" si="9952">IF(CS564&lt;&gt;"","The following cases have values above declared theorethical max: " &amp;SUBSTITUTE(CS564," ",", "),"")</f>
        <v/>
      </c>
      <c r="DM564" s="14" t="str">
        <f t="shared" ref="DM564" ca="1" si="9953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9954">IF(CV564&lt;&gt;"","The following records are missing in this required field: " &amp;SUBSTITUTE(CV564," ",", "),"")</f>
        <v/>
      </c>
      <c r="DP564" s="14" t="str">
        <f t="shared" ref="DP564" ca="1" si="9955">IF(CW564&lt;&gt;"","The following cases have non-integer values: " &amp;SUBSTITUTE(CW564," ",", "),"")</f>
        <v/>
      </c>
      <c r="DQ564" s="14" t="str">
        <f t="shared" ref="DQ564" ca="1" si="9956">IF(CX564&lt;&gt;"","The following cases are non-numeric: " &amp;SUBSTITUTE(CX564," ",", "),"")</f>
        <v/>
      </c>
      <c r="DR564" s="14" t="str">
        <f t="shared" ref="DR564" ca="1" si="9957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9958">IF(CZ564&lt;&gt;"","In the following cases " &amp; P564 &amp; " " &amp; LOWER(MID(AJ564,1,1)) &amp; MID(AJ564,2,LEN(AJ564)) &amp; ": " &amp;SUBSTITUTE(CZ564," ",", "),"")</f>
        <v/>
      </c>
      <c r="DZ564" s="14" t="b">
        <f t="shared" ref="DZ564" ca="1" si="9959">OR(ED564&lt;&gt;"",EF564&lt;&gt;"",EG564&lt;&gt;"")</f>
        <v>0</v>
      </c>
      <c r="EA564" s="14" t="str">
        <f t="shared" ref="EA564" ca="1" si="9960">IF(EB564&lt;&gt;"",G564 &amp; " (" &amp; F564 &amp; ")","")</f>
        <v/>
      </c>
      <c r="EB564" s="14" t="str">
        <f t="shared" ref="EB564" ca="1" si="9961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/>
      </c>
      <c r="EC564" s="14" t="str">
        <f t="shared" ref="EC564" ca="1" si="9962">IF(EB564&lt;&gt;"",G564 &amp; " (" &amp; F564 &amp; "): " &amp; EB564,"")</f>
        <v/>
      </c>
      <c r="ED564" s="14" t="str">
        <f t="shared" ref="ED564" ca="1" si="9963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9964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/>
      </c>
      <c r="EF564" s="14" t="str">
        <f t="shared" ref="EF564" ca="1" si="9965">IF($H564,AG564,"")</f>
        <v/>
      </c>
      <c r="EG564" s="14" t="str">
        <f t="shared" ref="EG564" ca="1" si="9966">IF($H564,AJ564,"")</f>
        <v/>
      </c>
      <c r="EM564" s="14" t="b">
        <f t="shared" ref="EM564" ca="1" si="9967">OR(EC564&lt;&gt;"",DF564&lt;&gt;"")</f>
        <v>0</v>
      </c>
      <c r="EN564" s="14" t="str">
        <f t="shared" ref="EN564" ca="1" si="9968">IF(EM564,C564,"")</f>
        <v/>
      </c>
      <c r="EO564" s="14" t="str">
        <f t="shared" ref="EO564" ca="1" si="9969">IF(EM564,F564,"")</f>
        <v/>
      </c>
      <c r="EP564" s="14" t="str">
        <f t="shared" ref="EP564" ca="1" si="9970">EC564</f>
        <v/>
      </c>
      <c r="EQ564" s="14" t="str">
        <f t="shared" ref="EQ564" ca="1" si="9971">DF564</f>
        <v/>
      </c>
    </row>
    <row r="565" spans="2:147" s="14" customFormat="1">
      <c r="B565" s="14" t="str">
        <f t="shared" ref="B565" ca="1" si="9972">DF565</f>
        <v/>
      </c>
      <c r="C565" s="14">
        <f t="shared" ref="C565" ca="1" si="9973">IF(OFFSET(B565,-1,COLUMN(VariableExists)-2),OFFSET(B565,-1,1)+1,OFFSET(B565,-1,1))</f>
        <v>539</v>
      </c>
      <c r="D565" s="14">
        <f t="shared" ref="D565" si="9974">ROW(A565)-2</f>
        <v>563</v>
      </c>
      <c r="E565" s="14" t="str">
        <f t="shared" ref="E565" ca="1" si="9975">IF(OR(G565="",ROW(G565)=2),"",IF(Z565&gt;0,"S",IF(AX565,IF(J565=2,"D","N"),"I")))</f>
        <v>D</v>
      </c>
      <c r="F565" s="14" t="str">
        <f t="shared" ref="F565" ca="1" si="9976">IF(H565,O565,"")</f>
        <v>q_154d_1</v>
      </c>
      <c r="G565" s="14" t="str">
        <f t="shared" ref="G565" ca="1" si="9977">IF(H565,P565,"")</f>
        <v>Did specialist 1 made diagnosis</v>
      </c>
      <c r="H565" s="14" t="b">
        <f t="shared" ref="H565" ca="1" si="9978">IF(INDIRECT(ADDRESS(2,D565+1,,,_sheetname_dataframe))="",FALSE,MID(INDIRECT(ADDRESS(2,D565+1,,,_sheetname_dataframe)),1,1)&lt;&gt;".")</f>
        <v>1</v>
      </c>
      <c r="I565" s="14" t="str">
        <f ca="1">IF($H565,ADDRESS(3,(D565+1)*2-1,4,,"["&amp;wew!$G$7&amp;"]"&amp;_sheetname_labels)&amp;":"&amp;ADDRESS(2+ster!$B$20,(D565+1)*2-1,4),"")</f>
        <v>[DBTemplate.xlsm]labels!AQI3:AQI725</v>
      </c>
      <c r="J565" s="14">
        <f t="array" aca="1" ref="J565" ca="1">IF(H565,MAX(0,MAX(IF(INDIRECT(I565)&lt;&gt;"",ROW(INDIRECT(I565)),""))-2),"")</f>
        <v>2</v>
      </c>
      <c r="K565" s="14" t="str">
        <f ca="1">IF($H565,IF($J565&gt;0,ADDRESS(3,(D565+1)*2-1,4,,"["&amp;wew!$G$7&amp;"]"&amp;_sheetname_labels)&amp;":"&amp;ADDRESS(2+J565,(D565+1)*2-1,4),""),"")</f>
        <v>[DBTemplate.xlsm]labels!AQI3:AQI4</v>
      </c>
      <c r="L565" s="14" t="str">
        <f ca="1">IF($H565,IF($J565&gt;0,ADDRESS(3,(D565+1)*2,4,,"["&amp;wew!$G$7&amp;"]"&amp;_sheetname_labels)&amp;":"&amp;ADDRESS(2+J565,(D565+1)*2,4),""),"")</f>
        <v>[DBTemplate.xlsm]labels!AQJ3:AQJ4</v>
      </c>
      <c r="M565" s="14">
        <f t="shared" ref="M565" ca="1" si="9979">IF($H565,IF(J565&gt;0,COUNTA(INDIRECT(K565))-COUNT(INDIRECT(K565)),0),"")</f>
        <v>0</v>
      </c>
      <c r="N565" s="14">
        <f t="shared" ref="N565" ca="1" si="9980">IF(H565,J565-M565,"")</f>
        <v>2</v>
      </c>
      <c r="O565" s="14" t="str">
        <f t="shared" ref="O565" ca="1" si="9981">IF(INDIRECT(ADDRESS(2,D565+1,,,_sheetname_dataframe))="","",INDIRECT(ADDRESS(2,D565+1,,,_sheetname_dataframe)))</f>
        <v>q_154d_1</v>
      </c>
      <c r="P565" s="14" t="str">
        <f t="shared" ref="P565" ca="1" si="9982">IF(H565,IF(INDIRECT(ADDRESS(1,D565+1,,,_sheetname_dataframe))="","",INDIRECT(ADDRESS(1,D565+1,,,_sheetname_dataframe))),"")</f>
        <v>Did specialist 1 made diagnosis</v>
      </c>
      <c r="Q565" s="14" t="str">
        <f ca="1">IF($BP565,ADDRESS(3,D565+1,4,,"["&amp;wew!$G$7&amp;"]"&amp;_sheetname_dataframe)&amp;":"&amp;ADDRESS(2+ster!$C$14,D565+1,4),"")</f>
        <v>[DBTemplate.xlsm]data_frame!UR3:UR3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ref="Z565" ca="1" si="9983">IF(H565,S565-T565-W565,"")</f>
        <v>0</v>
      </c>
      <c r="AA565" s="12" t="str">
        <f t="shared" ref="AA565" ca="1" si="9984">IF(H565,IF(S565&gt;0,W565/(S565),"—"),"")</f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ref="AD565" ca="1" si="9985">IF($H565,IF(AC565&lt;&gt;"",IF(AC565=0,1,IF(AC565/W565&lt;0.15,2,3)),0),"")</f>
        <v>1</v>
      </c>
      <c r="AE565" s="17" t="b">
        <f t="shared" ref="AE565" ca="1" si="9986">IF(H565,OFFSET(O565,1,0)=".validation",FALSE)</f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ref="AG565" ca="1" si="9987">IF(AE565,IF($H565,IF(INDIRECT(ADDRESS(1,D565+2,,,_sheetname_dataframe))="","",INDIRECT(ADDRESS(1,D565+2,,,_sheetname_dataframe))),""),"")</f>
        <v/>
      </c>
      <c r="AH565" s="17" t="b">
        <f t="shared" ref="AH565" ca="1" si="9988">IF(H565,AND(AE565,OFFSET(O565,2,0)=".validation"),FALSE)</f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ref="AJ565" ca="1" si="9989">IF(AH565,IF($H565,IF(INDIRECT(ADDRESS(1,D565+3,,,_sheetname_dataframe))="","",INDIRECT(ADDRESS(1,D565+3,,,_sheetname_dataframe))),""),"")</f>
        <v/>
      </c>
      <c r="AK565" s="17" t="b">
        <f t="shared" ref="AK565" ca="1" si="9990">IF(H565,OR(AQ565,AD565=2),"")</f>
        <v>0</v>
      </c>
      <c r="AL565" s="17" t="b">
        <f t="shared" ref="AL565" ca="1" si="9991">IF($H565,IF(BV565&lt;&gt;"",IF(OR(BM565="F",BM565="L",BM565="I",BM565="D"),BV565&lt;&gt;0)),"")</f>
        <v>0</v>
      </c>
      <c r="AM565" s="17" t="b">
        <f t="shared" ref="AM565" ca="1" si="9992">IF($H565,AND(NOT(AL565),OR(IF(BW565&lt;&gt;"",IF(OR(BM565="F",BM565="L"),BW565&lt;&gt;0)),BM565="I",BM565="N",BM565="D")),"")</f>
        <v>0</v>
      </c>
      <c r="AN565" s="17">
        <f t="shared" ref="AN565" ca="1" si="9993">IF(COUNTA(INDIRECT(Q565))=0,0, IF(AND(AO565&lt;&gt;"",X565&lt;AO565),1,IF(AND(AP565&lt;&gt;"",Y565&gt;AP565),1,IF(AND(AQ565,AC565&gt;0),2,0))))</f>
        <v>0</v>
      </c>
      <c r="AO565" s="24" t="str">
        <f t="shared" ref="AO565" ca="1" si="9994">IF($H565,IF(BY565&lt;&gt;"",IF(ISNUMBER(BY565),BY565,""),""),"")</f>
        <v/>
      </c>
      <c r="AP565" s="24" t="str">
        <f t="shared" ref="AP565" ca="1" si="9995">IF($H565,IF(BZ565&lt;&gt;"",IF(ISNUMBER(BZ565),BZ565,""),""),"")</f>
        <v/>
      </c>
      <c r="AQ565" s="17" t="b">
        <f t="shared" ca="1" si="9826"/>
        <v>0</v>
      </c>
      <c r="AR565" s="17" t="b">
        <f t="shared" ref="AR565" ca="1" si="9996">IF(H565,IF(N565&gt;0,IF(BQ565&lt;&gt;"",BQ565&lt;&gt;0,FALSE),FALSE),"")</f>
        <v>0</v>
      </c>
      <c r="AS565" s="17" t="b">
        <f t="shared" ref="AS565" ca="1" si="9997">IF(H565,IF(BR565&lt;&gt;"",BR565&lt;&gt;0,FALSE),"")</f>
        <v>0</v>
      </c>
      <c r="AT565" s="17" t="b">
        <f t="shared" ref="AT565" ca="1" si="9998">IF(H565,IF(N565&gt;0,FALSE,IF(BU565&lt;&gt;"",MATCH(BU565,DataType,0)=1,FALSE)),"")</f>
        <v>0</v>
      </c>
      <c r="AU565" s="17" t="b">
        <f t="shared" ref="AU565" ca="1" si="9999">IF(H565,IF(N565&gt;0,TRUE,IF(BU565&lt;&gt;"",MATCH(BU565,DataType,0)=2,FALSE)),"")</f>
        <v>1</v>
      </c>
      <c r="AV565" s="17" t="b">
        <f t="shared" ref="AV565" ca="1" si="10000">IF(H565,IF(N565&gt;0,FALSE,IF(BU565&lt;&gt;"",MATCH(BU565,DataType,0)=3,FALSE)),"")</f>
        <v>0</v>
      </c>
      <c r="AW565" s="17" t="b">
        <f t="shared" ref="AW565" ca="1" si="10001">IF(H565,IF(W565&gt;0,Z565=0,FALSE),"")</f>
        <v>0</v>
      </c>
      <c r="AX565" s="14" t="b">
        <f t="array" aca="1" ref="AX565" ca="1">IF(H565,N565&gt;0,"")</f>
        <v>1</v>
      </c>
      <c r="AY565" s="17" t="str">
        <f t="shared" ref="AY565" ca="1" si="10002">IF(H565,IF(N565&gt;0,ADDRESS(ROW(VariablesOrigin)+1,COLUMN(VariablesOrigin)+1,4) &amp; ":" &amp; ADDRESS(ROW(VariablesOrigin)+N565,COLUMN(VariablesOrigin)+1,4),""),"")</f>
        <v>C3:C4</v>
      </c>
      <c r="AZ565" s="17" t="b">
        <f t="array" aca="1" ref="AZ565" ca="1">IF(AY565&lt;&gt;"",SUM(1*ISERROR(MATCH(INDIRECT(AY565),INDIRECT(K565),0)))=0,"")</f>
        <v>1</v>
      </c>
      <c r="BA565" s="17" t="b">
        <f t="shared" ref="BA565" ca="1" si="10003">IF(H565,BU565="",FALSE)</f>
        <v>1</v>
      </c>
      <c r="BB565" s="17" t="b">
        <v>0</v>
      </c>
      <c r="BC565" s="17" t="b">
        <f t="shared" ref="BC565" ca="1" si="10004">IF(BA565,IF(N565&gt;0,AND(AZ565,Z565=0),FALSE),"")</f>
        <v>1</v>
      </c>
      <c r="BD565" s="17" t="b">
        <f t="shared" ref="BD565" ca="1" si="10005">IF(BA565,IF(N565&gt;0,AND(NOT(AZ565),Z565=0),FALSE),"")</f>
        <v>0</v>
      </c>
      <c r="BE565" s="17" t="str">
        <f t="shared" ca="1" si="9827"/>
        <v/>
      </c>
      <c r="BF565" s="17" t="b">
        <f t="shared" ca="1" si="9828"/>
        <v>0</v>
      </c>
      <c r="BG565" s="17" t="b">
        <f t="shared" ref="BG565" ca="1" si="10006">IF(BA565,IF(OR(BB565:BF565),FALSE,IF(Z565=0,FALSE,Z565&gt;0)),"")</f>
        <v>0</v>
      </c>
      <c r="BH565" s="17" t="b">
        <f t="shared" ref="BH565" ca="1" si="10007">IF(BA565,COUNTIF(BB565:BG565,TRUE)=1,"")</f>
        <v>1</v>
      </c>
      <c r="BI565" s="17">
        <f t="shared" ref="BI565" ca="1" si="10008">IF(BA565,IFERROR(MATCH(TRUE,BB565:BG565,0),7),"")</f>
        <v>2</v>
      </c>
      <c r="BJ565" s="17" t="b">
        <f t="shared" ref="BJ565" ca="1" si="10009">DF565&lt;&gt;""</f>
        <v>0</v>
      </c>
      <c r="BK565" s="17" t="str">
        <f t="shared" ca="1" si="9829"/>
        <v/>
      </c>
      <c r="BL565" s="17" t="str">
        <f t="shared" ref="BL565" ca="1" si="10010">IF(H565,IF(AND(NOT(BA565),AU565),AC565&gt;0,""),"")</f>
        <v/>
      </c>
      <c r="BM565" s="17" t="str">
        <f t="shared" ref="BM565" ca="1" si="10011">IF(H565,IF(BA565,CHOOSE(BI565,"0","F","L","I","N",IF(AA565&gt;0.5,"N","S"),"0"),CHOOSE(MATCH(BU565,DataType,0),"S",IF(BK565,"I","N"),"D"  )),"")</f>
        <v>F</v>
      </c>
      <c r="BN565" s="17" t="str">
        <f t="shared" ref="BN565" ca="1" si="10012">IF(H565,IF(BJ565,"E",IF(BA565,CHOOSE(BI565,"0","F","L","I","N","S","0"),CHOOSE(MATCH(BU565,DataType,0),"S",IF(BK565,"I","N"),"D"  ))),"")</f>
        <v>F</v>
      </c>
      <c r="BO565" s="17" t="str">
        <f t="shared" ref="BO565" ca="1" si="10013">IF($H565,IF(BM565="0","",IF(AND(AR565,N565=2),"D",IF(BM565="S","N",IF(AL565,"O",IF(AM565,"I","N"))))),"")</f>
        <v>N</v>
      </c>
      <c r="BP565" s="14" t="b">
        <f t="shared" ref="BP565" ca="1" si="10014">INDIRECT(ADDRESS(2,ROW(A565)-1,,,_sheetname_dataframe))&lt;&gt;""</f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ref="DD565" ca="1" si="10015">IF(MID(DC565,1,1)="■",MID(DC565,2,LEN(DC565)),DC565)</f>
        <v/>
      </c>
      <c r="DE565" s="14" t="str">
        <f t="shared" ref="DE565" ca="1" si="10016">IF(DD565&lt;&gt;"",IF(MID(DD565,LEN(DD565),1)="■",MID(DD565,1,LEN(DD565)-1),DD565),"")</f>
        <v/>
      </c>
      <c r="DF565" s="14" t="str">
        <f t="shared" ref="DF565" ca="1" si="10017">IFERROR(IF(DE565&lt;&gt;"",SUBSTITUTE(DE565,"■",". "),""),"##INTERNAL_ERROR")</f>
        <v/>
      </c>
      <c r="DG565" s="14" t="str">
        <f t="shared" ref="DG565" ca="1" si="10018">IF(CN565&lt;&gt;0,"Variable name don't comply with the naming convention","")</f>
        <v/>
      </c>
      <c r="DH565" s="14" t="str">
        <f t="shared" ref="DH565" ca="1" si="10019">IF(CO565&lt;&gt;"","Duplicated name. " &amp; IF(ISERROR(FIND(" ",CO565)),"Duplicate have index " &amp; CO565, "Duplicates have indices: "&amp;SUBSTITUTE(CO565," ",", ")),"")</f>
        <v/>
      </c>
      <c r="DI565" s="14" t="str">
        <f t="shared" ref="DI565" ca="1" si="10020">IF(CP565&lt;&gt;"","Variable label exceed length 150","")</f>
        <v/>
      </c>
      <c r="DJ565" s="14" t="str">
        <f t="shared" ref="DJ565" ca="1" si="10021">IF(CQ565&lt;&gt;"","Duplicated variable label. " &amp; IF(ISERROR(FIND(" ",CQ565)),"Duplicate have index " &amp; CQ565, "Duplicates have indices: "&amp;SUBSTITUTE(CQ565," ",", ")),"")</f>
        <v/>
      </c>
      <c r="DK565" s="14" t="str">
        <f t="shared" ref="DK565" ca="1" si="10022">IF(CR565&lt;&gt;"","The following cases have values below declared theorethical min: " &amp;SUBSTITUTE(CR565," ",", "),"")</f>
        <v/>
      </c>
      <c r="DL565" s="14" t="str">
        <f t="shared" ref="DL565" ca="1" si="10023">IF(CS565&lt;&gt;"","The following cases have values above declared theorethical max: " &amp;SUBSTITUTE(CS565," ",", "),"")</f>
        <v/>
      </c>
      <c r="DM565" s="14" t="str">
        <f t="shared" ref="DM565" ca="1" si="10024">IF(CT565&lt;&gt;"","There are some cases with values not explicitly declared in the labels dictionary: " &amp;SUBSTITUTE(CT565," ",", "),"")</f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ref="DO565" ca="1" si="10025">IF(CV565&lt;&gt;"","The following records are missing in this required field: " &amp;SUBSTITUTE(CV565," ",", "),"")</f>
        <v/>
      </c>
      <c r="DP565" s="14" t="str">
        <f t="shared" ref="DP565" ca="1" si="10026">IF(CW565&lt;&gt;"","The following cases have non-integer values: " &amp;SUBSTITUTE(CW565," ",", "),"")</f>
        <v/>
      </c>
      <c r="DQ565" s="14" t="str">
        <f t="shared" ref="DQ565" ca="1" si="10027">IF(CX565&lt;&gt;"","The following cases are non-numeric: " &amp;SUBSTITUTE(CX565," ",", "),"")</f>
        <v/>
      </c>
      <c r="DR565" s="14" t="str">
        <f t="shared" ref="DR565" ca="1" si="10028">IF(CY565&lt;&gt;"","In the following cases " &amp; P565 &amp; " " &amp; LOWER(MID(AG565,1,1)) &amp; MID(AG565,2,LEN(AG565)) &amp; ": " &amp;SUBSTITUTE(CY565," ",", "),"")</f>
        <v/>
      </c>
      <c r="DS565" s="14" t="str">
        <f t="shared" ref="DS565" ca="1" si="10029">IF(CZ565&lt;&gt;"","In the following cases " &amp; P565 &amp; " " &amp; LOWER(MID(AJ565,1,1)) &amp; MID(AJ565,2,LEN(AJ565)) &amp; ": " &amp;SUBSTITUTE(CZ565," ",", "),"")</f>
        <v/>
      </c>
      <c r="DZ565" s="14" t="b">
        <f t="shared" ref="DZ565" ca="1" si="10030">OR(ED565&lt;&gt;"",EF565&lt;&gt;"",EG565&lt;&gt;"")</f>
        <v>0</v>
      </c>
      <c r="EA565" s="14" t="str">
        <f t="shared" ref="EA565" ca="1" si="10031">IF(EB565&lt;&gt;"",G565 &amp; " (" &amp; F565 &amp; ")","")</f>
        <v>Did specialist 1 made diagnosis (q_154d_1)</v>
      </c>
      <c r="EB565" s="14" t="str">
        <f t="shared" ref="EB565" ca="1" si="10032">IF(EE565&lt;&gt;"",EE565&amp;IF(ED565&lt;&gt;""," and "&amp;ED565,""),UPPER(MID(ED565,1,1)&amp;MID(ED565,2,LEN(ED565))))&amp; IF(OR(EF565&lt;&gt;"",EG565&lt;&gt;"")," and "&amp;IF(EF565&lt;&gt;"",LOWER(MID(EF565,1,1) &amp; MID(EF565,2,LEN(EF565))),"")&amp; IF(AND(EF565 &lt;&gt;"",EG565&lt;&gt;"")," and ","") &amp; IF(EG565&lt;&gt;"",LOWER(MID(EG565,1,1) &amp; MID(EG565,2,LEN(EG565))),""),"") &amp; IF(OR(EE565&lt;&gt;"",ED565&lt;&gt;"",EF565&lt;&gt;"",EG565&lt;&gt;""), ". ","")</f>
        <v xml:space="preserve">Values must be numeric. </v>
      </c>
      <c r="EC565" s="14" t="str">
        <f t="shared" ref="EC565" ca="1" si="10033">IF(EB565&lt;&gt;"",G565 &amp; " (" &amp; F565 &amp; "): " &amp; EB565,"")</f>
        <v xml:space="preserve">Did specialist 1 made diagnosis (q_154d_1): Values must be numeric. </v>
      </c>
      <c r="ED565" s="14" t="str">
        <f t="shared" ref="ED565" ca="1" si="10034">IF(H565,IF(W565&gt;0,IF(AND(AO565&lt;&gt;"",AP565&lt;&gt;""),"each value must be between " &amp; IF( AV565,IFERROR(TEXT(AO565,"rrrr-mm-dd") &amp;" (" &amp; AO565 &amp;")",AO565),AO565) &amp; " and " &amp; IF( AV565,IFERROR(TEXT(AP565,"rrrr-mm-dd") &amp;" (" &amp; AP565 &amp;")",AP565),AP565),IF(AO565&lt;&gt;"","each value must be above " &amp; IF( AV565,IFERROR(TEXT(AO565,"rrrr-mm-dd") &amp;" (" &amp; AO565 &amp;")",AO565),AO565), IF(AP565&lt;&gt;"","each value must be below " &amp; IF( AV565,IFERROR(TEXT(AP565,"rrrr-mm-dd") &amp;" (" &amp; AP565 &amp;")",AP565),AP565),""))),""),"")</f>
        <v/>
      </c>
      <c r="EE565" s="14" t="str">
        <f t="shared" ref="EE565" ca="1" si="10035">IF(H565,IF(OR(AQ565,AU565,AV565,AS565,AR565),
   "Values must be" &amp;
   IF(AR565," limited to predefinied list", IF(AQ565, " integers",IF(OR(AU565,AV565)," numeric",""))) &amp;
   IF(AS565,IF(OR(AR565,AQ565,AU565,AV565), " and ","") &amp; "non-missing",""),
""),"")</f>
        <v>Values must be numeric</v>
      </c>
      <c r="EF565" s="14" t="str">
        <f t="shared" ref="EF565" ca="1" si="10036">IF($H565,AG565,"")</f>
        <v/>
      </c>
      <c r="EG565" s="14" t="str">
        <f t="shared" ref="EG565" ca="1" si="10037">IF($H565,AJ565,"")</f>
        <v/>
      </c>
      <c r="EM565" s="14" t="b">
        <f t="shared" ref="EM565" ca="1" si="10038">OR(EC565&lt;&gt;"",DF565&lt;&gt;"")</f>
        <v>1</v>
      </c>
      <c r="EN565" s="14">
        <f t="shared" ref="EN565" ca="1" si="10039">IF(EM565,C565,"")</f>
        <v>539</v>
      </c>
      <c r="EO565" s="14" t="str">
        <f t="shared" ref="EO565" ca="1" si="10040">IF(EM565,F565,"")</f>
        <v>q_154d_1</v>
      </c>
      <c r="EP565" s="14" t="str">
        <f t="shared" ref="EP565" ca="1" si="10041">EC565</f>
        <v xml:space="preserve">Did specialist 1 made diagnosis (q_154d_1): Values must be numeric. </v>
      </c>
      <c r="EQ565" s="14" t="str">
        <f t="shared" ref="EQ565" ca="1" si="10042">DF565</f>
        <v/>
      </c>
    </row>
    <row r="566" spans="2:147" s="14" customFormat="1">
      <c r="B566" s="14" t="str">
        <f t="shared" ref="B566" ca="1" si="10043">DF566</f>
        <v/>
      </c>
      <c r="C566" s="14">
        <f t="shared" ref="C566" ca="1" si="10044">IF(OFFSET(B566,-1,COLUMN(VariableExists)-2),OFFSET(B566,-1,1)+1,OFFSET(B566,-1,1))</f>
        <v>540</v>
      </c>
      <c r="D566" s="14">
        <f t="shared" ref="D566" si="10045">ROW(A566)-2</f>
        <v>564</v>
      </c>
      <c r="E566" s="14" t="str">
        <f t="shared" ref="E566" ca="1" si="10046">IF(OR(G566="",ROW(G566)=2),"",IF(Z566&gt;0,"S",IF(AX566,IF(J566=2,"D","N"),"I")))</f>
        <v>I</v>
      </c>
      <c r="F566" s="14" t="str">
        <f t="shared" ref="F566" ca="1" si="10047">IF(H566,O566,"")</f>
        <v>q_154a_2</v>
      </c>
      <c r="G566" s="14" t="str">
        <f t="shared" ref="G566" ca="1" si="10048">IF(H566,P566,"")</f>
        <v>Order of specialist 2 that observed the patient</v>
      </c>
      <c r="H566" s="14" t="b">
        <f t="shared" ref="H566" ca="1" si="10049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[DBTemplate.xlsm]labels!AQK3:AQK725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10050">IF($H566,IF(J566&gt;0,COUNTA(INDIRECT(K566))-COUNT(INDIRECT(K566)),0),"")</f>
        <v>0</v>
      </c>
      <c r="N566" s="14">
        <f t="shared" ref="N566" ca="1" si="10051">IF(H566,J566-M566,"")</f>
        <v>0</v>
      </c>
      <c r="O566" s="14" t="str">
        <f t="shared" ref="O566" ca="1" si="10052">IF(INDIRECT(ADDRESS(2,D566+1,,,_sheetname_dataframe))="","",INDIRECT(ADDRESS(2,D566+1,,,_sheetname_dataframe)))</f>
        <v>q_154a_2</v>
      </c>
      <c r="P566" s="14" t="str">
        <f t="shared" ref="P566" ca="1" si="10053">IF(H566,IF(INDIRECT(ADDRESS(1,D566+1,,,_sheetname_dataframe))="","",INDIRECT(ADDRESS(1,D566+1,,,_sheetname_dataframe))),"")</f>
        <v>Order of specialist 2 that observed the patient</v>
      </c>
      <c r="Q566" s="14" t="str">
        <f ca="1">IF($BP566,ADDRESS(3,D566+1,4,,"["&amp;wew!$G$7&amp;"]"&amp;_sheetname_dataframe)&amp;":"&amp;ADDRESS(2+ster!$C$14,D566+1,4),"")</f>
        <v>[DBTemplate.xlsm]data_frame!US3:US3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10054">IF(H566,S566-T566-W566,"")</f>
        <v>0</v>
      </c>
      <c r="AA566" s="12" t="str">
        <f t="shared" ref="AA566" ca="1" si="10055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10056">IF($H566,IF(AC566&lt;&gt;"",IF(AC566=0,1,IF(AC566/W566&lt;0.15,2,3)),0),"")</f>
        <v>1</v>
      </c>
      <c r="AE566" s="17" t="b">
        <f t="shared" ref="AE566" ca="1" si="10057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10058">IF(AE566,IF($H566,IF(INDIRECT(ADDRESS(1,D566+2,,,_sheetname_dataframe))="","",INDIRECT(ADDRESS(1,D566+2,,,_sheetname_dataframe))),""),"")</f>
        <v/>
      </c>
      <c r="AH566" s="17" t="b">
        <f t="shared" ref="AH566" ca="1" si="10059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10060">IF(AH566,IF($H566,IF(INDIRECT(ADDRESS(1,D566+3,,,_sheetname_dataframe))="","",INDIRECT(ADDRESS(1,D566+3,,,_sheetname_dataframe))),""),"")</f>
        <v/>
      </c>
      <c r="AK566" s="17" t="b">
        <f t="shared" ref="AK566" ca="1" si="10061">IF(H566,OR(AQ566,AD566=2),"")</f>
        <v>0</v>
      </c>
      <c r="AL566" s="17" t="b">
        <f t="shared" ref="AL566" ca="1" si="10062">IF($H566,IF(BV566&lt;&gt;"",IF(OR(BM566="F",BM566="L",BM566="I",BM566="D"),BV566&lt;&gt;0)),"")</f>
        <v>0</v>
      </c>
      <c r="AM566" s="17" t="b">
        <f t="shared" ref="AM566" ca="1" si="10063">IF($H566,AND(NOT(AL566),OR(IF(BW566&lt;&gt;"",IF(OR(BM566="F",BM566="L"),BW566&lt;&gt;0)),BM566="I",BM566="N",BM566="D")),"")</f>
        <v>1</v>
      </c>
      <c r="AN566" s="17">
        <f t="shared" ref="AN566" ca="1" si="10064">IF(COUNTA(INDIRECT(Q566))=0,0, IF(AND(AO566&lt;&gt;"",X566&lt;AO566),1,IF(AND(AP566&lt;&gt;"",Y566&gt;AP566),1,IF(AND(AQ566,AC566&gt;0),2,0))))</f>
        <v>0</v>
      </c>
      <c r="AO566" s="24" t="str">
        <f t="shared" ref="AO566" ca="1" si="10065">IF($H566,IF(BY566&lt;&gt;"",IF(ISNUMBER(BY566),BY566,""),""),"")</f>
        <v/>
      </c>
      <c r="AP566" s="24" t="str">
        <f t="shared" ref="AP566" ca="1" si="10066">IF($H566,IF(BZ566&lt;&gt;"",IF(ISNUMBER(BZ566),BZ566,""),""),"")</f>
        <v/>
      </c>
      <c r="AQ566" s="17" t="b">
        <f t="shared" ca="1" si="9826"/>
        <v>0</v>
      </c>
      <c r="AR566" s="17" t="b">
        <f t="shared" ref="AR566" ca="1" si="10067">IF(H566,IF(N566&gt;0,IF(BQ566&lt;&gt;"",BQ566&lt;&gt;0,FALSE),FALSE),"")</f>
        <v>0</v>
      </c>
      <c r="AS566" s="17" t="b">
        <f t="shared" ref="AS566" ca="1" si="10068">IF(H566,IF(BR566&lt;&gt;"",BR566&lt;&gt;0,FALSE),"")</f>
        <v>0</v>
      </c>
      <c r="AT566" s="17" t="b">
        <f t="shared" ref="AT566" ca="1" si="10069">IF(H566,IF(N566&gt;0,FALSE,IF(BU566&lt;&gt;"",MATCH(BU566,DataType,0)=1,FALSE)),"")</f>
        <v>0</v>
      </c>
      <c r="AU566" s="17" t="b">
        <f t="shared" ref="AU566" ca="1" si="10070">IF(H566,IF(N566&gt;0,TRUE,IF(BU566&lt;&gt;"",MATCH(BU566,DataType,0)=2,FALSE)),"")</f>
        <v>1</v>
      </c>
      <c r="AV566" s="17" t="b">
        <f t="shared" ref="AV566" ca="1" si="10071">IF(H566,IF(N566&gt;0,FALSE,IF(BU566&lt;&gt;"",MATCH(BU566,DataType,0)=3,FALSE)),"")</f>
        <v>0</v>
      </c>
      <c r="AW566" s="17" t="b">
        <f t="shared" ref="AW566" ca="1" si="10072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10073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10074">IF(H566,BU566="",FALSE)</f>
        <v>0</v>
      </c>
      <c r="BB566" s="17" t="b">
        <v>0</v>
      </c>
      <c r="BC566" s="17" t="str">
        <f t="shared" ref="BC566" ca="1" si="10075">IF(BA566,IF(N566&gt;0,AND(AZ566,Z566=0),FALSE),"")</f>
        <v/>
      </c>
      <c r="BD566" s="17" t="str">
        <f t="shared" ref="BD566" ca="1" si="10076">IF(BA566,IF(N566&gt;0,AND(NOT(AZ566),Z566=0),FALSE),"")</f>
        <v/>
      </c>
      <c r="BE566" s="17" t="b">
        <f t="shared" ca="1" si="9827"/>
        <v>0</v>
      </c>
      <c r="BF566" s="17" t="str">
        <f t="shared" ca="1" si="9828"/>
        <v/>
      </c>
      <c r="BG566" s="17" t="str">
        <f t="shared" ref="BG566" ca="1" si="10077">IF(BA566,IF(OR(BB566:BF566),FALSE,IF(Z566=0,FALSE,Z566&gt;0)),"")</f>
        <v/>
      </c>
      <c r="BH566" s="17" t="str">
        <f t="shared" ref="BH566" ca="1" si="10078">IF(BA566,COUNTIF(BB566:BG566,TRUE)=1,"")</f>
        <v/>
      </c>
      <c r="BI566" s="17" t="str">
        <f t="shared" ref="BI566" ca="1" si="10079">IF(BA566,IFERROR(MATCH(TRUE,BB566:BG566,0),7),"")</f>
        <v/>
      </c>
      <c r="BJ566" s="17" t="b">
        <f t="shared" ref="BJ566" ca="1" si="10080">DF566&lt;&gt;""</f>
        <v>0</v>
      </c>
      <c r="BK566" s="17" t="b">
        <f t="shared" ca="1" si="9829"/>
        <v>1</v>
      </c>
      <c r="BL566" s="17" t="b">
        <f t="shared" ref="BL566" ca="1" si="10081">IF(H566,IF(AND(NOT(BA566),AU566),AC566&gt;0,""),"")</f>
        <v>0</v>
      </c>
      <c r="BM566" s="17" t="str">
        <f t="shared" ref="BM566" ca="1" si="10082">IF(H566,IF(BA566,CHOOSE(BI566,"0","F","L","I","N",IF(AA566&gt;0.5,"N","S"),"0"),CHOOSE(MATCH(BU566,DataType,0),"S",IF(BK566,"I","N"),"D"  )),"")</f>
        <v>I</v>
      </c>
      <c r="BN566" s="17" t="str">
        <f t="shared" ref="BN566" ca="1" si="10083">IF(H566,IF(BJ566,"E",IF(BA566,CHOOSE(BI566,"0","F","L","I","N","S","0"),CHOOSE(MATCH(BU566,DataType,0),"S",IF(BK566,"I","N"),"D"  ))),"")</f>
        <v>I</v>
      </c>
      <c r="BO566" s="17" t="str">
        <f t="shared" ref="BO566" ca="1" si="10084">IF($H566,IF(BM566="0","",IF(AND(AR566,N566=2),"D",IF(BM566="S","N",IF(AL566,"O",IF(AM566,"I","N"))))),"")</f>
        <v>I</v>
      </c>
      <c r="BP566" s="14" t="b">
        <f t="shared" ref="BP566" ca="1" si="10085">INDIRECT(ADDRESS(2,ROW(A566)-1,,,_sheetname_dataframe))&lt;&gt;""</f>
        <v>1</v>
      </c>
      <c r="BQ566" s="35"/>
      <c r="BU566" s="14" t="s">
        <v>387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10086">IF(MID(DC566,1,1)="■",MID(DC566,2,LEN(DC566)),DC566)</f>
        <v/>
      </c>
      <c r="DE566" s="14" t="str">
        <f t="shared" ref="DE566" ca="1" si="10087">IF(DD566&lt;&gt;"",IF(MID(DD566,LEN(DD566),1)="■",MID(DD566,1,LEN(DD566)-1),DD566),"")</f>
        <v/>
      </c>
      <c r="DF566" s="14" t="str">
        <f t="shared" ref="DF566" ca="1" si="10088">IFERROR(IF(DE566&lt;&gt;"",SUBSTITUTE(DE566,"■",". "),""),"##INTERNAL_ERROR")</f>
        <v/>
      </c>
      <c r="DG566" s="14" t="str">
        <f t="shared" ref="DG566" ca="1" si="10089">IF(CN566&lt;&gt;0,"Variable name don't comply with the naming convention","")</f>
        <v/>
      </c>
      <c r="DH566" s="14" t="str">
        <f t="shared" ref="DH566" ca="1" si="10090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10091">IF(CP566&lt;&gt;"","Variable label exceed length 150","")</f>
        <v/>
      </c>
      <c r="DJ566" s="14" t="str">
        <f t="shared" ref="DJ566" ca="1" si="10092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10093">IF(CR566&lt;&gt;"","The following cases have values below declared theorethical min: " &amp;SUBSTITUTE(CR566," ",", "),"")</f>
        <v/>
      </c>
      <c r="DL566" s="14" t="str">
        <f t="shared" ref="DL566" ca="1" si="10094">IF(CS566&lt;&gt;"","The following cases have values above declared theorethical max: " &amp;SUBSTITUTE(CS566," ",", "),"")</f>
        <v/>
      </c>
      <c r="DM566" s="14" t="str">
        <f t="shared" ref="DM566" ca="1" si="10095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10096">IF(CV566&lt;&gt;"","The following records are missing in this required field: " &amp;SUBSTITUTE(CV566," ",", "),"")</f>
        <v/>
      </c>
      <c r="DP566" s="14" t="str">
        <f t="shared" ref="DP566" ca="1" si="10097">IF(CW566&lt;&gt;"","The following cases have non-integer values: " &amp;SUBSTITUTE(CW566," ",", "),"")</f>
        <v/>
      </c>
      <c r="DQ566" s="14" t="str">
        <f t="shared" ref="DQ566" ca="1" si="10098">IF(CX566&lt;&gt;"","The following cases are non-numeric: " &amp;SUBSTITUTE(CX566," ",", "),"")</f>
        <v/>
      </c>
      <c r="DR566" s="14" t="str">
        <f t="shared" ref="DR566" ca="1" si="10099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10100">IF(CZ566&lt;&gt;"","In the following cases " &amp; P566 &amp; " " &amp; LOWER(MID(AJ566,1,1)) &amp; MID(AJ566,2,LEN(AJ566)) &amp; ": " &amp;SUBSTITUTE(CZ566," ",", "),"")</f>
        <v/>
      </c>
      <c r="DZ566" s="14" t="b">
        <f t="shared" ref="DZ566" ca="1" si="10101">OR(ED566&lt;&gt;"",EF566&lt;&gt;"",EG566&lt;&gt;"")</f>
        <v>0</v>
      </c>
      <c r="EA566" s="14" t="str">
        <f t="shared" ref="EA566" ca="1" si="10102">IF(EB566&lt;&gt;"",G566 &amp; " (" &amp; F566 &amp; ")","")</f>
        <v>Order of specialist 2 that observed the patient (q_154a_2)</v>
      </c>
      <c r="EB566" s="14" t="str">
        <f t="shared" ref="EB566" ca="1" si="10103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 xml:space="preserve">Values must be numeric. </v>
      </c>
      <c r="EC566" s="14" t="str">
        <f t="shared" ref="EC566" ca="1" si="10104">IF(EB566&lt;&gt;"",G566 &amp; " (" &amp; F566 &amp; "): " &amp; EB566,"")</f>
        <v xml:space="preserve">Order of specialist 2 that observed the patient (q_154a_2): Values must be numeric. </v>
      </c>
      <c r="ED566" s="14" t="str">
        <f t="shared" ref="ED566" ca="1" si="10105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10106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>Values must be numeric</v>
      </c>
      <c r="EF566" s="14" t="str">
        <f t="shared" ref="EF566" ca="1" si="10107">IF($H566,AG566,"")</f>
        <v/>
      </c>
      <c r="EG566" s="14" t="str">
        <f t="shared" ref="EG566" ca="1" si="10108">IF($H566,AJ566,"")</f>
        <v/>
      </c>
      <c r="EM566" s="14" t="b">
        <f t="shared" ref="EM566" ca="1" si="10109">OR(EC566&lt;&gt;"",DF566&lt;&gt;"")</f>
        <v>1</v>
      </c>
      <c r="EN566" s="14">
        <f t="shared" ref="EN566" ca="1" si="10110">IF(EM566,C566,"")</f>
        <v>540</v>
      </c>
      <c r="EO566" s="14" t="str">
        <f t="shared" ref="EO566" ca="1" si="10111">IF(EM566,F566,"")</f>
        <v>q_154a_2</v>
      </c>
      <c r="EP566" s="14" t="str">
        <f t="shared" ref="EP566" ca="1" si="10112">EC566</f>
        <v xml:space="preserve">Order of specialist 2 that observed the patient (q_154a_2): Values must be numeric. </v>
      </c>
      <c r="EQ566" s="14" t="str">
        <f t="shared" ref="EQ566" ca="1" si="10113">DF566</f>
        <v/>
      </c>
    </row>
    <row r="567" spans="2:147" s="14" customFormat="1">
      <c r="B567" s="14" t="str">
        <f t="shared" ca="1" si="9755"/>
        <v/>
      </c>
      <c r="C567" s="14">
        <f t="shared" ca="1" si="9756"/>
        <v>541</v>
      </c>
      <c r="D567" s="14">
        <f t="shared" si="9757"/>
        <v>565</v>
      </c>
      <c r="E567" s="14" t="str">
        <f t="shared" ca="1" si="9758"/>
        <v>N</v>
      </c>
      <c r="F567" s="14" t="str">
        <f t="shared" ca="1" si="9759"/>
        <v>q_154b_2</v>
      </c>
      <c r="G567" s="14" t="str">
        <f t="shared" ca="1" si="9760"/>
        <v>What specialist 2 observed the patient</v>
      </c>
      <c r="H567" s="14" t="b">
        <f t="shared" ca="1" si="9761"/>
        <v>1</v>
      </c>
      <c r="I567" s="14" t="str">
        <f ca="1">IF($H567,ADDRESS(3,(D567+1)*2-1,4,,"["&amp;wew!$G$7&amp;"]"&amp;_sheetname_labels)&amp;":"&amp;ADDRESS(2+ster!$B$20,(D567+1)*2-1,4),"")</f>
        <v>[DBTemplate.xlsm]labels!AQM3:AQM725</v>
      </c>
      <c r="J567" s="14">
        <f t="array" aca="1" ref="J567" ca="1">IF(H567,MAX(0,MAX(IF(INDIRECT(I567)&lt;&gt;"",ROW(INDIRECT(I567)),""))-2),"")</f>
        <v>16</v>
      </c>
      <c r="K567" s="14" t="str">
        <f ca="1">IF($H567,IF($J567&gt;0,ADDRESS(3,(D567+1)*2-1,4,,"["&amp;wew!$G$7&amp;"]"&amp;_sheetname_labels)&amp;":"&amp;ADDRESS(2+J567,(D567+1)*2-1,4),""),"")</f>
        <v>[DBTemplate.xlsm]labels!AQM3:AQM18</v>
      </c>
      <c r="L567" s="14" t="str">
        <f ca="1">IF($H567,IF($J567&gt;0,ADDRESS(3,(D567+1)*2,4,,"["&amp;wew!$G$7&amp;"]"&amp;_sheetname_labels)&amp;":"&amp;ADDRESS(2+J567,(D567+1)*2,4),""),"")</f>
        <v>[DBTemplate.xlsm]labels!AQN3:AQN18</v>
      </c>
      <c r="M567" s="14">
        <f t="shared" ca="1" si="9762"/>
        <v>0</v>
      </c>
      <c r="N567" s="14">
        <f t="shared" ca="1" si="9763"/>
        <v>16</v>
      </c>
      <c r="O567" s="14" t="str">
        <f t="shared" ca="1" si="9764"/>
        <v>q_154b_2</v>
      </c>
      <c r="P567" s="14" t="str">
        <f t="shared" ca="1" si="9765"/>
        <v>What specialist 2 observed the patient</v>
      </c>
      <c r="Q567" s="14" t="str">
        <f ca="1">IF($BP567,ADDRESS(3,D567+1,4,,"["&amp;wew!$G$7&amp;"]"&amp;_sheetname_dataframe)&amp;":"&amp;ADDRESS(2+ster!$C$14,D567+1,4),"")</f>
        <v>[DBTemplate.xlsm]data_frame!UT3:UT3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ca="1" si="9766"/>
        <v>0</v>
      </c>
      <c r="AA567" s="12" t="str">
        <f t="shared" ca="1" si="9767"/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ca="1" si="9768"/>
        <v>1</v>
      </c>
      <c r="AE567" s="17" t="b">
        <f t="shared" ca="1" si="9769"/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ca="1" si="9770"/>
        <v/>
      </c>
      <c r="AH567" s="17" t="b">
        <f t="shared" ca="1" si="9771"/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ca="1" si="9772"/>
        <v/>
      </c>
      <c r="AK567" s="17" t="b">
        <f t="shared" ca="1" si="9773"/>
        <v>0</v>
      </c>
      <c r="AL567" s="17" t="b">
        <f t="shared" ca="1" si="9774"/>
        <v>0</v>
      </c>
      <c r="AM567" s="17" t="b">
        <f t="shared" ca="1" si="9775"/>
        <v>0</v>
      </c>
      <c r="AN567" s="17">
        <f t="shared" ca="1" si="9776"/>
        <v>0</v>
      </c>
      <c r="AO567" s="24" t="str">
        <f t="shared" ca="1" si="9777"/>
        <v/>
      </c>
      <c r="AP567" s="24" t="str">
        <f t="shared" ca="1" si="9778"/>
        <v/>
      </c>
      <c r="AQ567" s="17" t="b">
        <f t="shared" ca="1" si="9826"/>
        <v>0</v>
      </c>
      <c r="AR567" s="17" t="b">
        <f t="shared" ca="1" si="9779"/>
        <v>0</v>
      </c>
      <c r="AS567" s="17" t="b">
        <f t="shared" ca="1" si="9780"/>
        <v>0</v>
      </c>
      <c r="AT567" s="17" t="b">
        <f t="shared" ca="1" si="9781"/>
        <v>0</v>
      </c>
      <c r="AU567" s="17" t="b">
        <f t="shared" ca="1" si="9782"/>
        <v>1</v>
      </c>
      <c r="AV567" s="17" t="b">
        <f t="shared" ca="1" si="9783"/>
        <v>0</v>
      </c>
      <c r="AW567" s="17" t="b">
        <f t="shared" ca="1" si="9784"/>
        <v>0</v>
      </c>
      <c r="AX567" s="14" t="b">
        <f t="array" aca="1" ref="AX567" ca="1">IF(H567,N567&gt;0,"")</f>
        <v>1</v>
      </c>
      <c r="AY567" s="17" t="str">
        <f t="shared" ca="1" si="9785"/>
        <v>C3:C18</v>
      </c>
      <c r="AZ567" s="17" t="b">
        <f t="array" aca="1" ref="AZ567" ca="1">IF(AY567&lt;&gt;"",SUM(1*ISERROR(MATCH(INDIRECT(AY567),INDIRECT(K567),0)))=0,"")</f>
        <v>1</v>
      </c>
      <c r="BA567" s="17" t="b">
        <f t="shared" ca="1" si="9786"/>
        <v>1</v>
      </c>
      <c r="BB567" s="17" t="b">
        <v>0</v>
      </c>
      <c r="BC567" s="17" t="b">
        <f t="shared" ca="1" si="9787"/>
        <v>1</v>
      </c>
      <c r="BD567" s="17" t="b">
        <f t="shared" ca="1" si="9788"/>
        <v>0</v>
      </c>
      <c r="BE567" s="17" t="str">
        <f t="shared" ca="1" si="9827"/>
        <v/>
      </c>
      <c r="BF567" s="17" t="b">
        <f t="shared" ca="1" si="9828"/>
        <v>0</v>
      </c>
      <c r="BG567" s="17" t="b">
        <f t="shared" ca="1" si="9789"/>
        <v>0</v>
      </c>
      <c r="BH567" s="17" t="b">
        <f t="shared" ca="1" si="9790"/>
        <v>1</v>
      </c>
      <c r="BI567" s="17">
        <f t="shared" ca="1" si="9791"/>
        <v>2</v>
      </c>
      <c r="BJ567" s="17" t="b">
        <f t="shared" ca="1" si="9792"/>
        <v>0</v>
      </c>
      <c r="BK567" s="17" t="str">
        <f t="shared" ca="1" si="9829"/>
        <v/>
      </c>
      <c r="BL567" s="17" t="str">
        <f t="shared" ca="1" si="9793"/>
        <v/>
      </c>
      <c r="BM567" s="17" t="str">
        <f t="shared" ca="1" si="9794"/>
        <v>F</v>
      </c>
      <c r="BN567" s="17" t="str">
        <f t="shared" ca="1" si="9795"/>
        <v>F</v>
      </c>
      <c r="BO567" s="17" t="str">
        <f t="shared" ca="1" si="9796"/>
        <v>N</v>
      </c>
      <c r="BP567" s="14" t="b">
        <f t="shared" ca="1" si="9797"/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ca="1" si="9798"/>
        <v/>
      </c>
      <c r="DE567" s="14" t="str">
        <f t="shared" ca="1" si="9799"/>
        <v/>
      </c>
      <c r="DF567" s="14" t="str">
        <f t="shared" ca="1" si="9800"/>
        <v/>
      </c>
      <c r="DG567" s="14" t="str">
        <f t="shared" ca="1" si="9801"/>
        <v/>
      </c>
      <c r="DH567" s="14" t="str">
        <f t="shared" ca="1" si="9802"/>
        <v/>
      </c>
      <c r="DI567" s="14" t="str">
        <f t="shared" ca="1" si="9803"/>
        <v/>
      </c>
      <c r="DJ567" s="14" t="str">
        <f t="shared" ca="1" si="9804"/>
        <v/>
      </c>
      <c r="DK567" s="14" t="str">
        <f t="shared" ca="1" si="9805"/>
        <v/>
      </c>
      <c r="DL567" s="14" t="str">
        <f t="shared" ca="1" si="9806"/>
        <v/>
      </c>
      <c r="DM567" s="14" t="str">
        <f t="shared" ca="1" si="9807"/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ca="1" si="9808"/>
        <v/>
      </c>
      <c r="DP567" s="14" t="str">
        <f t="shared" ca="1" si="9809"/>
        <v/>
      </c>
      <c r="DQ567" s="14" t="str">
        <f t="shared" ca="1" si="9810"/>
        <v/>
      </c>
      <c r="DR567" s="14" t="str">
        <f t="shared" ca="1" si="9811"/>
        <v/>
      </c>
      <c r="DS567" s="14" t="str">
        <f t="shared" ca="1" si="9812"/>
        <v/>
      </c>
      <c r="DZ567" s="14" t="b">
        <f t="shared" ca="1" si="9813"/>
        <v>0</v>
      </c>
      <c r="EA567" s="14" t="str">
        <f t="shared" ca="1" si="9814"/>
        <v>What specialist 2 observed the patient (q_154b_2)</v>
      </c>
      <c r="EB567" s="14" t="str">
        <f t="shared" ca="1" si="9815"/>
        <v xml:space="preserve">Values must be numeric. </v>
      </c>
      <c r="EC567" s="14" t="str">
        <f t="shared" ca="1" si="9816"/>
        <v xml:space="preserve">What specialist 2 observed the patient (q_154b_2): Values must be numeric. </v>
      </c>
      <c r="ED567" s="14" t="str">
        <f t="shared" ca="1" si="9817"/>
        <v/>
      </c>
      <c r="EE567" s="14" t="str">
        <f t="shared" ca="1" si="9818"/>
        <v>Values must be numeric</v>
      </c>
      <c r="EF567" s="14" t="str">
        <f t="shared" ca="1" si="9819"/>
        <v/>
      </c>
      <c r="EG567" s="14" t="str">
        <f t="shared" ca="1" si="9820"/>
        <v/>
      </c>
      <c r="EM567" s="14" t="b">
        <f t="shared" ca="1" si="9821"/>
        <v>1</v>
      </c>
      <c r="EN567" s="14">
        <f t="shared" ca="1" si="9822"/>
        <v>541</v>
      </c>
      <c r="EO567" s="14" t="str">
        <f t="shared" ca="1" si="9823"/>
        <v>q_154b_2</v>
      </c>
      <c r="EP567" s="14" t="str">
        <f t="shared" ca="1" si="9824"/>
        <v xml:space="preserve">What specialist 2 observed the patient (q_154b_2): Values must be numeric. </v>
      </c>
      <c r="EQ567" s="14" t="str">
        <f t="shared" ca="1" si="9825"/>
        <v/>
      </c>
    </row>
    <row r="568" spans="2:147" s="14" customFormat="1">
      <c r="B568" s="14" t="str">
        <f t="shared" ref="B568" ca="1" si="10114">DF568</f>
        <v/>
      </c>
      <c r="C568" s="14">
        <f t="shared" ref="C568" ca="1" si="10115">IF(OFFSET(B568,-1,COLUMN(VariableExists)-2),OFFSET(B568,-1,1)+1,OFFSET(B568,-1,1))</f>
        <v>542</v>
      </c>
      <c r="D568" s="14">
        <f t="shared" ref="D568" si="10116">ROW(A568)-2</f>
        <v>566</v>
      </c>
      <c r="E568" s="14" t="str">
        <f t="shared" ref="E568" ca="1" si="10117">IF(OR(G568="",ROW(G568)=2),"",IF(Z568&gt;0,"S",IF(AX568,IF(J568=2,"D","N"),"I")))</f>
        <v>I</v>
      </c>
      <c r="F568" s="14" t="str">
        <f t="shared" ref="F568" ca="1" si="10118">IF(H568,O568,"")</f>
        <v>q_154c_2</v>
      </c>
      <c r="G568" s="14" t="str">
        <f t="shared" ref="G568" ca="1" si="10119">IF(H568,P568,"")</f>
        <v>Other type of specialist 2 that observed the patient</v>
      </c>
      <c r="H568" s="14" t="b">
        <f t="shared" ref="H568" ca="1" si="10120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[DBTemplate.xlsm]labels!AQO3:AQO725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121">IF($H568,IF(J568&gt;0,COUNTA(INDIRECT(K568))-COUNT(INDIRECT(K568)),0),"")</f>
        <v>0</v>
      </c>
      <c r="N568" s="14">
        <f t="shared" ref="N568" ca="1" si="10122">IF(H568,J568-M568,"")</f>
        <v>0</v>
      </c>
      <c r="O568" s="14" t="str">
        <f t="shared" ref="O568" ca="1" si="10123">IF(INDIRECT(ADDRESS(2,D568+1,,,_sheetname_dataframe))="","",INDIRECT(ADDRESS(2,D568+1,,,_sheetname_dataframe)))</f>
        <v>q_154c_2</v>
      </c>
      <c r="P568" s="14" t="str">
        <f t="shared" ref="P568" ca="1" si="10124">IF(H568,IF(INDIRECT(ADDRESS(1,D568+1,,,_sheetname_dataframe))="","",INDIRECT(ADDRESS(1,D568+1,,,_sheetname_dataframe))),"")</f>
        <v>Other type of specialist 2 that observed the patient</v>
      </c>
      <c r="Q568" s="14" t="str">
        <f ca="1">IF($BP568,ADDRESS(3,D568+1,4,,"["&amp;wew!$G$7&amp;"]"&amp;_sheetname_dataframe)&amp;":"&amp;ADDRESS(2+ster!$C$14,D568+1,4),"")</f>
        <v>[DBTemplate.xlsm]data_frame!UU3:UU3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125">IF(H568,S568-T568-W568,"")</f>
        <v>0</v>
      </c>
      <c r="AA568" s="12" t="str">
        <f t="shared" ref="AA568" ca="1" si="10126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127">IF($H568,IF(AC568&lt;&gt;"",IF(AC568=0,1,IF(AC568/W568&lt;0.15,2,3)),0),"")</f>
        <v>1</v>
      </c>
      <c r="AE568" s="17" t="b">
        <f t="shared" ref="AE568" ca="1" si="10128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129">IF(AE568,IF($H568,IF(INDIRECT(ADDRESS(1,D568+2,,,_sheetname_dataframe))="","",INDIRECT(ADDRESS(1,D568+2,,,_sheetname_dataframe))),""),"")</f>
        <v/>
      </c>
      <c r="AH568" s="17" t="b">
        <f t="shared" ref="AH568" ca="1" si="10130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131">IF(AH568,IF($H568,IF(INDIRECT(ADDRESS(1,D568+3,,,_sheetname_dataframe))="","",INDIRECT(ADDRESS(1,D568+3,,,_sheetname_dataframe))),""),"")</f>
        <v/>
      </c>
      <c r="AK568" s="17" t="b">
        <f t="shared" ref="AK568" ca="1" si="10132">IF(H568,OR(AQ568,AD568=2),"")</f>
        <v>0</v>
      </c>
      <c r="AL568" s="17" t="b">
        <f t="shared" ref="AL568" ca="1" si="10133">IF($H568,IF(BV568&lt;&gt;"",IF(OR(BM568="F",BM568="L",BM568="I",BM568="D"),BV568&lt;&gt;0)),"")</f>
        <v>0</v>
      </c>
      <c r="AM568" s="17" t="b">
        <f t="shared" ref="AM568" ca="1" si="10134">IF($H568,AND(NOT(AL568),OR(IF(BW568&lt;&gt;"",IF(OR(BM568="F",BM568="L"),BW568&lt;&gt;0)),BM568="I",BM568="N",BM568="D")),"")</f>
        <v>0</v>
      </c>
      <c r="AN568" s="17">
        <f t="shared" ref="AN568" ca="1" si="10135">IF(COUNTA(INDIRECT(Q568))=0,0, IF(AND(AO568&lt;&gt;"",X568&lt;AO568),1,IF(AND(AP568&lt;&gt;"",Y568&gt;AP568),1,IF(AND(AQ568,AC568&gt;0),2,0))))</f>
        <v>0</v>
      </c>
      <c r="AO568" s="24" t="str">
        <f t="shared" ref="AO568" ca="1" si="10136">IF($H568,IF(BY568&lt;&gt;"",IF(ISNUMBER(BY568),BY568,""),""),"")</f>
        <v/>
      </c>
      <c r="AP568" s="24" t="str">
        <f t="shared" ref="AP568" ca="1" si="10137">IF($H568,IF(BZ568&lt;&gt;"",IF(ISNUMBER(BZ568),BZ568,""),""),"")</f>
        <v/>
      </c>
      <c r="AQ568" s="17" t="b">
        <f t="shared" ca="1" si="9826"/>
        <v>0</v>
      </c>
      <c r="AR568" s="17" t="b">
        <f t="shared" ref="AR568" ca="1" si="10138">IF(H568,IF(N568&gt;0,IF(BQ568&lt;&gt;"",BQ568&lt;&gt;0,FALSE),FALSE),"")</f>
        <v>0</v>
      </c>
      <c r="AS568" s="17" t="b">
        <f t="shared" ref="AS568" ca="1" si="10139">IF(H568,IF(BR568&lt;&gt;"",BR568&lt;&gt;0,FALSE),"")</f>
        <v>0</v>
      </c>
      <c r="AT568" s="17" t="b">
        <f t="shared" ref="AT568" ca="1" si="10140">IF(H568,IF(N568&gt;0,FALSE,IF(BU568&lt;&gt;"",MATCH(BU568,DataType,0)=1,FALSE)),"")</f>
        <v>1</v>
      </c>
      <c r="AU568" s="17" t="b">
        <f t="shared" ref="AU568" ca="1" si="10141">IF(H568,IF(N568&gt;0,TRUE,IF(BU568&lt;&gt;"",MATCH(BU568,DataType,0)=2,FALSE)),"")</f>
        <v>0</v>
      </c>
      <c r="AV568" s="17" t="b">
        <f t="shared" ref="AV568" ca="1" si="10142">IF(H568,IF(N568&gt;0,FALSE,IF(BU568&lt;&gt;"",MATCH(BU568,DataType,0)=3,FALSE)),"")</f>
        <v>0</v>
      </c>
      <c r="AW568" s="17" t="b">
        <f t="shared" ref="AW568" ca="1" si="10143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144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145">IF(H568,BU568="",FALSE)</f>
        <v>0</v>
      </c>
      <c r="BB568" s="17" t="b">
        <v>0</v>
      </c>
      <c r="BC568" s="17" t="str">
        <f t="shared" ref="BC568" ca="1" si="10146">IF(BA568,IF(N568&gt;0,AND(AZ568,Z568=0),FALSE),"")</f>
        <v/>
      </c>
      <c r="BD568" s="17" t="str">
        <f t="shared" ref="BD568" ca="1" si="10147">IF(BA568,IF(N568&gt;0,AND(NOT(AZ568),Z568=0),FALSE),"")</f>
        <v/>
      </c>
      <c r="BE568" s="17" t="b">
        <f t="shared" ca="1" si="9827"/>
        <v>0</v>
      </c>
      <c r="BF568" s="17" t="str">
        <f t="shared" ca="1" si="9828"/>
        <v/>
      </c>
      <c r="BG568" s="17" t="str">
        <f t="shared" ref="BG568" ca="1" si="10148">IF(BA568,IF(OR(BB568:BF568),FALSE,IF(Z568=0,FALSE,Z568&gt;0)),"")</f>
        <v/>
      </c>
      <c r="BH568" s="17" t="str">
        <f t="shared" ref="BH568" ca="1" si="10149">IF(BA568,COUNTIF(BB568:BG568,TRUE)=1,"")</f>
        <v/>
      </c>
      <c r="BI568" s="17" t="str">
        <f t="shared" ref="BI568" ca="1" si="10150">IF(BA568,IFERROR(MATCH(TRUE,BB568:BG568,0),7),"")</f>
        <v/>
      </c>
      <c r="BJ568" s="17" t="b">
        <f t="shared" ref="BJ568" ca="1" si="10151">DF568&lt;&gt;""</f>
        <v>0</v>
      </c>
      <c r="BK568" s="17" t="str">
        <f t="shared" ca="1" si="9829"/>
        <v/>
      </c>
      <c r="BL568" s="17" t="str">
        <f t="shared" ref="BL568" ca="1" si="10152">IF(H568,IF(AND(NOT(BA568),AU568),AC568&gt;0,""),"")</f>
        <v/>
      </c>
      <c r="BM568" s="17" t="str">
        <f t="shared" ref="BM568" ca="1" si="10153">IF(H568,IF(BA568,CHOOSE(BI568,"0","F","L","I","N",IF(AA568&gt;0.5,"N","S"),"0"),CHOOSE(MATCH(BU568,DataType,0),"S",IF(BK568,"I","N"),"D"  )),"")</f>
        <v>S</v>
      </c>
      <c r="BN568" s="17" t="str">
        <f t="shared" ref="BN568" ca="1" si="10154">IF(H568,IF(BJ568,"E",IF(BA568,CHOOSE(BI568,"0","F","L","I","N","S","0"),CHOOSE(MATCH(BU568,DataType,0),"S",IF(BK568,"I","N"),"D"  ))),"")</f>
        <v>S</v>
      </c>
      <c r="BO568" s="17" t="str">
        <f t="shared" ref="BO568" ca="1" si="10155">IF($H568,IF(BM568="0","",IF(AND(AR568,N568=2),"D",IF(BM568="S","N",IF(AL568,"O",IF(AM568,"I","N"))))),"")</f>
        <v>N</v>
      </c>
      <c r="BP568" s="14" t="b">
        <f t="shared" ref="BP568" ca="1" si="10156">INDIRECT(ADDRESS(2,ROW(A568)-1,,,_sheetname_dataframe))&lt;&gt;""</f>
        <v>1</v>
      </c>
      <c r="BQ568" s="35"/>
      <c r="BU568" s="14" t="s">
        <v>386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157">IF(MID(DC568,1,1)="■",MID(DC568,2,LEN(DC568)),DC568)</f>
        <v/>
      </c>
      <c r="DE568" s="14" t="str">
        <f t="shared" ref="DE568" ca="1" si="10158">IF(DD568&lt;&gt;"",IF(MID(DD568,LEN(DD568),1)="■",MID(DD568,1,LEN(DD568)-1),DD568),"")</f>
        <v/>
      </c>
      <c r="DF568" s="14" t="str">
        <f t="shared" ref="DF568" ca="1" si="10159">IFERROR(IF(DE568&lt;&gt;"",SUBSTITUTE(DE568,"■",". "),""),"##INTERNAL_ERROR")</f>
        <v/>
      </c>
      <c r="DG568" s="14" t="str">
        <f t="shared" ref="DG568" ca="1" si="10160">IF(CN568&lt;&gt;0,"Variable name don't comply with the naming convention","")</f>
        <v/>
      </c>
      <c r="DH568" s="14" t="str">
        <f t="shared" ref="DH568" ca="1" si="10161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162">IF(CP568&lt;&gt;"","Variable label exceed length 150","")</f>
        <v/>
      </c>
      <c r="DJ568" s="14" t="str">
        <f t="shared" ref="DJ568" ca="1" si="10163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164">IF(CR568&lt;&gt;"","The following cases have values below declared theorethical min: " &amp;SUBSTITUTE(CR568," ",", "),"")</f>
        <v/>
      </c>
      <c r="DL568" s="14" t="str">
        <f t="shared" ref="DL568" ca="1" si="10165">IF(CS568&lt;&gt;"","The following cases have values above declared theorethical max: " &amp;SUBSTITUTE(CS568," ",", "),"")</f>
        <v/>
      </c>
      <c r="DM568" s="14" t="str">
        <f t="shared" ref="DM568" ca="1" si="10166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167">IF(CV568&lt;&gt;"","The following records are missing in this required field: " &amp;SUBSTITUTE(CV568," ",", "),"")</f>
        <v/>
      </c>
      <c r="DP568" s="14" t="str">
        <f t="shared" ref="DP568" ca="1" si="10168">IF(CW568&lt;&gt;"","The following cases have non-integer values: " &amp;SUBSTITUTE(CW568," ",", "),"")</f>
        <v/>
      </c>
      <c r="DQ568" s="14" t="str">
        <f t="shared" ref="DQ568" ca="1" si="10169">IF(CX568&lt;&gt;"","The following cases are non-numeric: " &amp;SUBSTITUTE(CX568," ",", "),"")</f>
        <v/>
      </c>
      <c r="DR568" s="14" t="str">
        <f t="shared" ref="DR568" ca="1" si="10170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171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172">OR(ED568&lt;&gt;"",EF568&lt;&gt;"",EG568&lt;&gt;"")</f>
        <v>0</v>
      </c>
      <c r="EA568" s="14" t="str">
        <f t="shared" ref="EA568" ca="1" si="10173">IF(EB568&lt;&gt;"",G568 &amp; " (" &amp; F568 &amp; ")","")</f>
        <v/>
      </c>
      <c r="EB568" s="14" t="str">
        <f t="shared" ref="EB568" ca="1" si="10174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/>
      </c>
      <c r="EC568" s="14" t="str">
        <f t="shared" ref="EC568" ca="1" si="10175">IF(EB568&lt;&gt;"",G568 &amp; " (" &amp; F568 &amp; "): " &amp; EB568,"")</f>
        <v/>
      </c>
      <c r="ED568" s="14" t="str">
        <f t="shared" ref="ED568" ca="1" si="10176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177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/>
      </c>
      <c r="EF568" s="14" t="str">
        <f t="shared" ref="EF568" ca="1" si="10178">IF($H568,AG568,"")</f>
        <v/>
      </c>
      <c r="EG568" s="14" t="str">
        <f t="shared" ref="EG568" ca="1" si="10179">IF($H568,AJ568,"")</f>
        <v/>
      </c>
      <c r="EM568" s="14" t="b">
        <f t="shared" ref="EM568" ca="1" si="10180">OR(EC568&lt;&gt;"",DF568&lt;&gt;"")</f>
        <v>0</v>
      </c>
      <c r="EN568" s="14" t="str">
        <f t="shared" ref="EN568" ca="1" si="10181">IF(EM568,C568,"")</f>
        <v/>
      </c>
      <c r="EO568" s="14" t="str">
        <f t="shared" ref="EO568" ca="1" si="10182">IF(EM568,F568,"")</f>
        <v/>
      </c>
      <c r="EP568" s="14" t="str">
        <f t="shared" ref="EP568" ca="1" si="10183">EC568</f>
        <v/>
      </c>
      <c r="EQ568" s="14" t="str">
        <f t="shared" ref="EQ568" ca="1" si="10184">DF568</f>
        <v/>
      </c>
    </row>
    <row r="569" spans="2:147" s="14" customFormat="1">
      <c r="B569" s="14" t="str">
        <f t="shared" ref="B569" ca="1" si="10185">DF569</f>
        <v/>
      </c>
      <c r="C569" s="14">
        <f t="shared" ref="C569" ca="1" si="10186">IF(OFFSET(B569,-1,COLUMN(VariableExists)-2),OFFSET(B569,-1,1)+1,OFFSET(B569,-1,1))</f>
        <v>543</v>
      </c>
      <c r="D569" s="14">
        <f t="shared" ref="D569" si="10187">ROW(A569)-2</f>
        <v>567</v>
      </c>
      <c r="E569" s="14" t="str">
        <f t="shared" ref="E569" ca="1" si="10188">IF(OR(G569="",ROW(G569)=2),"",IF(Z569&gt;0,"S",IF(AX569,IF(J569=2,"D","N"),"I")))</f>
        <v>D</v>
      </c>
      <c r="F569" s="14" t="str">
        <f t="shared" ref="F569" ca="1" si="10189">IF(H569,O569,"")</f>
        <v>q_154d_2</v>
      </c>
      <c r="G569" s="14" t="str">
        <f t="shared" ref="G569" ca="1" si="10190">IF(H569,P569,"")</f>
        <v>Did specialist 2 made diagnosis</v>
      </c>
      <c r="H569" s="14" t="b">
        <f t="shared" ref="H569" ca="1" si="10191">IF(INDIRECT(ADDRESS(2,D569+1,,,_sheetname_dataframe))="",FALSE,MID(INDIRECT(ADDRESS(2,D569+1,,,_sheetname_dataframe)),1,1)&lt;&gt;".")</f>
        <v>1</v>
      </c>
      <c r="I569" s="14" t="str">
        <f ca="1">IF($H569,ADDRESS(3,(D569+1)*2-1,4,,"["&amp;wew!$G$7&amp;"]"&amp;_sheetname_labels)&amp;":"&amp;ADDRESS(2+ster!$B$20,(D569+1)*2-1,4),"")</f>
        <v>[DBTemplate.xlsm]labels!AQQ3:AQQ725</v>
      </c>
      <c r="J569" s="14">
        <f t="array" aca="1" ref="J569" ca="1">IF(H569,MAX(0,MAX(IF(INDIRECT(I569)&lt;&gt;"",ROW(INDIRECT(I569)),""))-2),"")</f>
        <v>2</v>
      </c>
      <c r="K569" s="14" t="str">
        <f ca="1">IF($H569,IF($J569&gt;0,ADDRESS(3,(D569+1)*2-1,4,,"["&amp;wew!$G$7&amp;"]"&amp;_sheetname_labels)&amp;":"&amp;ADDRESS(2+J569,(D569+1)*2-1,4),""),"")</f>
        <v>[DBTemplate.xlsm]labels!AQQ3:AQQ4</v>
      </c>
      <c r="L569" s="14" t="str">
        <f ca="1">IF($H569,IF($J569&gt;0,ADDRESS(3,(D569+1)*2,4,,"["&amp;wew!$G$7&amp;"]"&amp;_sheetname_labels)&amp;":"&amp;ADDRESS(2+J569,(D569+1)*2,4),""),"")</f>
        <v>[DBTemplate.xlsm]labels!AQR3:AQR4</v>
      </c>
      <c r="M569" s="14">
        <f t="shared" ref="M569" ca="1" si="10192">IF($H569,IF(J569&gt;0,COUNTA(INDIRECT(K569))-COUNT(INDIRECT(K569)),0),"")</f>
        <v>0</v>
      </c>
      <c r="N569" s="14">
        <f t="shared" ref="N569" ca="1" si="10193">IF(H569,J569-M569,"")</f>
        <v>2</v>
      </c>
      <c r="O569" s="14" t="str">
        <f t="shared" ref="O569" ca="1" si="10194">IF(INDIRECT(ADDRESS(2,D569+1,,,_sheetname_dataframe))="","",INDIRECT(ADDRESS(2,D569+1,,,_sheetname_dataframe)))</f>
        <v>q_154d_2</v>
      </c>
      <c r="P569" s="14" t="str">
        <f t="shared" ref="P569" ca="1" si="10195">IF(H569,IF(INDIRECT(ADDRESS(1,D569+1,,,_sheetname_dataframe))="","",INDIRECT(ADDRESS(1,D569+1,,,_sheetname_dataframe))),"")</f>
        <v>Did specialist 2 made diagnosis</v>
      </c>
      <c r="Q569" s="14" t="str">
        <f ca="1">IF($BP569,ADDRESS(3,D569+1,4,,"["&amp;wew!$G$7&amp;"]"&amp;_sheetname_dataframe)&amp;":"&amp;ADDRESS(2+ster!$C$14,D569+1,4),"")</f>
        <v>[DBTemplate.xlsm]data_frame!UV3:UV3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ref="Z569" ca="1" si="10196">IF(H569,S569-T569-W569,"")</f>
        <v>0</v>
      </c>
      <c r="AA569" s="12" t="str">
        <f t="shared" ref="AA569" ca="1" si="10197">IF(H569,IF(S569&gt;0,W569/(S569),"—"),"")</f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ref="AD569" ca="1" si="10198">IF($H569,IF(AC569&lt;&gt;"",IF(AC569=0,1,IF(AC569/W569&lt;0.15,2,3)),0),"")</f>
        <v>1</v>
      </c>
      <c r="AE569" s="17" t="b">
        <f t="shared" ref="AE569" ca="1" si="10199">IF(H569,OFFSET(O569,1,0)=".validation",FALSE)</f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ref="AG569" ca="1" si="10200">IF(AE569,IF($H569,IF(INDIRECT(ADDRESS(1,D569+2,,,_sheetname_dataframe))="","",INDIRECT(ADDRESS(1,D569+2,,,_sheetname_dataframe))),""),"")</f>
        <v/>
      </c>
      <c r="AH569" s="17" t="b">
        <f t="shared" ref="AH569" ca="1" si="10201">IF(H569,AND(AE569,OFFSET(O569,2,0)=".validation"),FALSE)</f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ref="AJ569" ca="1" si="10202">IF(AH569,IF($H569,IF(INDIRECT(ADDRESS(1,D569+3,,,_sheetname_dataframe))="","",INDIRECT(ADDRESS(1,D569+3,,,_sheetname_dataframe))),""),"")</f>
        <v/>
      </c>
      <c r="AK569" s="17" t="b">
        <f t="shared" ref="AK569" ca="1" si="10203">IF(H569,OR(AQ569,AD569=2),"")</f>
        <v>0</v>
      </c>
      <c r="AL569" s="17" t="b">
        <f t="shared" ref="AL569" ca="1" si="10204">IF($H569,IF(BV569&lt;&gt;"",IF(OR(BM569="F",BM569="L",BM569="I",BM569="D"),BV569&lt;&gt;0)),"")</f>
        <v>0</v>
      </c>
      <c r="AM569" s="17" t="b">
        <f t="shared" ref="AM569" ca="1" si="10205">IF($H569,AND(NOT(AL569),OR(IF(BW569&lt;&gt;"",IF(OR(BM569="F",BM569="L"),BW569&lt;&gt;0)),BM569="I",BM569="N",BM569="D")),"")</f>
        <v>0</v>
      </c>
      <c r="AN569" s="17">
        <f t="shared" ref="AN569" ca="1" si="10206">IF(COUNTA(INDIRECT(Q569))=0,0, IF(AND(AO569&lt;&gt;"",X569&lt;AO569),1,IF(AND(AP569&lt;&gt;"",Y569&gt;AP569),1,IF(AND(AQ569,AC569&gt;0),2,0))))</f>
        <v>0</v>
      </c>
      <c r="AO569" s="24" t="str">
        <f t="shared" ref="AO569" ca="1" si="10207">IF($H569,IF(BY569&lt;&gt;"",IF(ISNUMBER(BY569),BY569,""),""),"")</f>
        <v/>
      </c>
      <c r="AP569" s="24" t="str">
        <f t="shared" ref="AP569" ca="1" si="10208">IF($H569,IF(BZ569&lt;&gt;"",IF(ISNUMBER(BZ569),BZ569,""),""),"")</f>
        <v/>
      </c>
      <c r="AQ569" s="17" t="b">
        <f t="shared" ca="1" si="9826"/>
        <v>0</v>
      </c>
      <c r="AR569" s="17" t="b">
        <f t="shared" ref="AR569" ca="1" si="10209">IF(H569,IF(N569&gt;0,IF(BQ569&lt;&gt;"",BQ569&lt;&gt;0,FALSE),FALSE),"")</f>
        <v>0</v>
      </c>
      <c r="AS569" s="17" t="b">
        <f t="shared" ref="AS569" ca="1" si="10210">IF(H569,IF(BR569&lt;&gt;"",BR569&lt;&gt;0,FALSE),"")</f>
        <v>0</v>
      </c>
      <c r="AT569" s="17" t="b">
        <f t="shared" ref="AT569" ca="1" si="10211">IF(H569,IF(N569&gt;0,FALSE,IF(BU569&lt;&gt;"",MATCH(BU569,DataType,0)=1,FALSE)),"")</f>
        <v>0</v>
      </c>
      <c r="AU569" s="17" t="b">
        <f t="shared" ref="AU569" ca="1" si="10212">IF(H569,IF(N569&gt;0,TRUE,IF(BU569&lt;&gt;"",MATCH(BU569,DataType,0)=2,FALSE)),"")</f>
        <v>1</v>
      </c>
      <c r="AV569" s="17" t="b">
        <f t="shared" ref="AV569" ca="1" si="10213">IF(H569,IF(N569&gt;0,FALSE,IF(BU569&lt;&gt;"",MATCH(BU569,DataType,0)=3,FALSE)),"")</f>
        <v>0</v>
      </c>
      <c r="AW569" s="17" t="b">
        <f t="shared" ref="AW569" ca="1" si="10214">IF(H569,IF(W569&gt;0,Z569=0,FALSE),"")</f>
        <v>0</v>
      </c>
      <c r="AX569" s="14" t="b">
        <f t="array" aca="1" ref="AX569" ca="1">IF(H569,N569&gt;0,"")</f>
        <v>1</v>
      </c>
      <c r="AY569" s="17" t="str">
        <f t="shared" ref="AY569" ca="1" si="10215">IF(H569,IF(N569&gt;0,ADDRESS(ROW(VariablesOrigin)+1,COLUMN(VariablesOrigin)+1,4) &amp; ":" &amp; ADDRESS(ROW(VariablesOrigin)+N569,COLUMN(VariablesOrigin)+1,4),""),"")</f>
        <v>C3:C4</v>
      </c>
      <c r="AZ569" s="17" t="b">
        <f t="array" aca="1" ref="AZ569" ca="1">IF(AY569&lt;&gt;"",SUM(1*ISERROR(MATCH(INDIRECT(AY569),INDIRECT(K569),0)))=0,"")</f>
        <v>1</v>
      </c>
      <c r="BA569" s="17" t="b">
        <f t="shared" ref="BA569" ca="1" si="10216">IF(H569,BU569="",FALSE)</f>
        <v>1</v>
      </c>
      <c r="BB569" s="17" t="b">
        <v>0</v>
      </c>
      <c r="BC569" s="17" t="b">
        <f t="shared" ref="BC569" ca="1" si="10217">IF(BA569,IF(N569&gt;0,AND(AZ569,Z569=0),FALSE),"")</f>
        <v>1</v>
      </c>
      <c r="BD569" s="17" t="b">
        <f t="shared" ref="BD569" ca="1" si="10218">IF(BA569,IF(N569&gt;0,AND(NOT(AZ569),Z569=0),FALSE),"")</f>
        <v>0</v>
      </c>
      <c r="BE569" s="17" t="str">
        <f t="shared" ca="1" si="9827"/>
        <v/>
      </c>
      <c r="BF569" s="17" t="b">
        <f t="shared" ca="1" si="9828"/>
        <v>0</v>
      </c>
      <c r="BG569" s="17" t="b">
        <f t="shared" ref="BG569" ca="1" si="10219">IF(BA569,IF(OR(BB569:BF569),FALSE,IF(Z569=0,FALSE,Z569&gt;0)),"")</f>
        <v>0</v>
      </c>
      <c r="BH569" s="17" t="b">
        <f t="shared" ref="BH569" ca="1" si="10220">IF(BA569,COUNTIF(BB569:BG569,TRUE)=1,"")</f>
        <v>1</v>
      </c>
      <c r="BI569" s="17">
        <f t="shared" ref="BI569" ca="1" si="10221">IF(BA569,IFERROR(MATCH(TRUE,BB569:BG569,0),7),"")</f>
        <v>2</v>
      </c>
      <c r="BJ569" s="17" t="b">
        <f t="shared" ref="BJ569" ca="1" si="10222">DF569&lt;&gt;""</f>
        <v>0</v>
      </c>
      <c r="BK569" s="17" t="str">
        <f t="shared" ca="1" si="9829"/>
        <v/>
      </c>
      <c r="BL569" s="17" t="str">
        <f t="shared" ref="BL569" ca="1" si="10223">IF(H569,IF(AND(NOT(BA569),AU569),AC569&gt;0,""),"")</f>
        <v/>
      </c>
      <c r="BM569" s="17" t="str">
        <f t="shared" ref="BM569" ca="1" si="10224">IF(H569,IF(BA569,CHOOSE(BI569,"0","F","L","I","N",IF(AA569&gt;0.5,"N","S"),"0"),CHOOSE(MATCH(BU569,DataType,0),"S",IF(BK569,"I","N"),"D"  )),"")</f>
        <v>F</v>
      </c>
      <c r="BN569" s="17" t="str">
        <f t="shared" ref="BN569" ca="1" si="10225">IF(H569,IF(BJ569,"E",IF(BA569,CHOOSE(BI569,"0","F","L","I","N","S","0"),CHOOSE(MATCH(BU569,DataType,0),"S",IF(BK569,"I","N"),"D"  ))),"")</f>
        <v>F</v>
      </c>
      <c r="BO569" s="17" t="str">
        <f t="shared" ref="BO569" ca="1" si="10226">IF($H569,IF(BM569="0","",IF(AND(AR569,N569=2),"D",IF(BM569="S","N",IF(AL569,"O",IF(AM569,"I","N"))))),"")</f>
        <v>N</v>
      </c>
      <c r="BP569" s="14" t="b">
        <f t="shared" ref="BP569" ca="1" si="10227">INDIRECT(ADDRESS(2,ROW(A569)-1,,,_sheetname_dataframe))&lt;&gt;""</f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ref="DD569" ca="1" si="10228">IF(MID(DC569,1,1)="■",MID(DC569,2,LEN(DC569)),DC569)</f>
        <v/>
      </c>
      <c r="DE569" s="14" t="str">
        <f t="shared" ref="DE569" ca="1" si="10229">IF(DD569&lt;&gt;"",IF(MID(DD569,LEN(DD569),1)="■",MID(DD569,1,LEN(DD569)-1),DD569),"")</f>
        <v/>
      </c>
      <c r="DF569" s="14" t="str">
        <f t="shared" ref="DF569" ca="1" si="10230">IFERROR(IF(DE569&lt;&gt;"",SUBSTITUTE(DE569,"■",". "),""),"##INTERNAL_ERROR")</f>
        <v/>
      </c>
      <c r="DG569" s="14" t="str">
        <f t="shared" ref="DG569" ca="1" si="10231">IF(CN569&lt;&gt;0,"Variable name don't comply with the naming convention","")</f>
        <v/>
      </c>
      <c r="DH569" s="14" t="str">
        <f t="shared" ref="DH569" ca="1" si="10232">IF(CO569&lt;&gt;"","Duplicated name. " &amp; IF(ISERROR(FIND(" ",CO569)),"Duplicate have index " &amp; CO569, "Duplicates have indices: "&amp;SUBSTITUTE(CO569," ",", ")),"")</f>
        <v/>
      </c>
      <c r="DI569" s="14" t="str">
        <f t="shared" ref="DI569" ca="1" si="10233">IF(CP569&lt;&gt;"","Variable label exceed length 150","")</f>
        <v/>
      </c>
      <c r="DJ569" s="14" t="str">
        <f t="shared" ref="DJ569" ca="1" si="10234">IF(CQ569&lt;&gt;"","Duplicated variable label. " &amp; IF(ISERROR(FIND(" ",CQ569)),"Duplicate have index " &amp; CQ569, "Duplicates have indices: "&amp;SUBSTITUTE(CQ569," ",", ")),"")</f>
        <v/>
      </c>
      <c r="DK569" s="14" t="str">
        <f t="shared" ref="DK569" ca="1" si="10235">IF(CR569&lt;&gt;"","The following cases have values below declared theorethical min: " &amp;SUBSTITUTE(CR569," ",", "),"")</f>
        <v/>
      </c>
      <c r="DL569" s="14" t="str">
        <f t="shared" ref="DL569" ca="1" si="10236">IF(CS569&lt;&gt;"","The following cases have values above declared theorethical max: " &amp;SUBSTITUTE(CS569," ",", "),"")</f>
        <v/>
      </c>
      <c r="DM569" s="14" t="str">
        <f t="shared" ref="DM569" ca="1" si="10237">IF(CT569&lt;&gt;"","There are some cases with values not explicitly declared in the labels dictionary: " &amp;SUBSTITUTE(CT569," ",", "),"")</f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ref="DO569" ca="1" si="10238">IF(CV569&lt;&gt;"","The following records are missing in this required field: " &amp;SUBSTITUTE(CV569," ",", "),"")</f>
        <v/>
      </c>
      <c r="DP569" s="14" t="str">
        <f t="shared" ref="DP569" ca="1" si="10239">IF(CW569&lt;&gt;"","The following cases have non-integer values: " &amp;SUBSTITUTE(CW569," ",", "),"")</f>
        <v/>
      </c>
      <c r="DQ569" s="14" t="str">
        <f t="shared" ref="DQ569" ca="1" si="10240">IF(CX569&lt;&gt;"","The following cases are non-numeric: " &amp;SUBSTITUTE(CX569," ",", "),"")</f>
        <v/>
      </c>
      <c r="DR569" s="14" t="str">
        <f t="shared" ref="DR569" ca="1" si="10241">IF(CY569&lt;&gt;"","In the following cases " &amp; P569 &amp; " " &amp; LOWER(MID(AG569,1,1)) &amp; MID(AG569,2,LEN(AG569)) &amp; ": " &amp;SUBSTITUTE(CY569," ",", "),"")</f>
        <v/>
      </c>
      <c r="DS569" s="14" t="str">
        <f t="shared" ref="DS569" ca="1" si="10242">IF(CZ569&lt;&gt;"","In the following cases " &amp; P569 &amp; " " &amp; LOWER(MID(AJ569,1,1)) &amp; MID(AJ569,2,LEN(AJ569)) &amp; ": " &amp;SUBSTITUTE(CZ569," ",", "),"")</f>
        <v/>
      </c>
      <c r="DZ569" s="14" t="b">
        <f t="shared" ref="DZ569" ca="1" si="10243">OR(ED569&lt;&gt;"",EF569&lt;&gt;"",EG569&lt;&gt;"")</f>
        <v>0</v>
      </c>
      <c r="EA569" s="14" t="str">
        <f t="shared" ref="EA569" ca="1" si="10244">IF(EB569&lt;&gt;"",G569 &amp; " (" &amp; F569 &amp; ")","")</f>
        <v>Did specialist 2 made diagnosis (q_154d_2)</v>
      </c>
      <c r="EB569" s="14" t="str">
        <f t="shared" ref="EB569" ca="1" si="10245">IF(EE569&lt;&gt;"",EE569&amp;IF(ED569&lt;&gt;""," and "&amp;ED569,""),UPPER(MID(ED569,1,1)&amp;MID(ED569,2,LEN(ED569))))&amp; IF(OR(EF569&lt;&gt;"",EG569&lt;&gt;"")," and "&amp;IF(EF569&lt;&gt;"",LOWER(MID(EF569,1,1) &amp; MID(EF569,2,LEN(EF569))),"")&amp; IF(AND(EF569 &lt;&gt;"",EG569&lt;&gt;"")," and ","") &amp; IF(EG569&lt;&gt;"",LOWER(MID(EG569,1,1) &amp; MID(EG569,2,LEN(EG569))),""),"") &amp; IF(OR(EE569&lt;&gt;"",ED569&lt;&gt;"",EF569&lt;&gt;"",EG569&lt;&gt;""), ". ","")</f>
        <v xml:space="preserve">Values must be numeric. </v>
      </c>
      <c r="EC569" s="14" t="str">
        <f t="shared" ref="EC569" ca="1" si="10246">IF(EB569&lt;&gt;"",G569 &amp; " (" &amp; F569 &amp; "): " &amp; EB569,"")</f>
        <v xml:space="preserve">Did specialist 2 made diagnosis (q_154d_2): Values must be numeric. </v>
      </c>
      <c r="ED569" s="14" t="str">
        <f t="shared" ref="ED569" ca="1" si="10247">IF(H569,IF(W569&gt;0,IF(AND(AO569&lt;&gt;"",AP569&lt;&gt;""),"each value must be between " &amp; IF( AV569,IFERROR(TEXT(AO569,"rrrr-mm-dd") &amp;" (" &amp; AO569 &amp;")",AO569),AO569) &amp; " and " &amp; IF( AV569,IFERROR(TEXT(AP569,"rrrr-mm-dd") &amp;" (" &amp; AP569 &amp;")",AP569),AP569),IF(AO569&lt;&gt;"","each value must be above " &amp; IF( AV569,IFERROR(TEXT(AO569,"rrrr-mm-dd") &amp;" (" &amp; AO569 &amp;")",AO569),AO569), IF(AP569&lt;&gt;"","each value must be below " &amp; IF( AV569,IFERROR(TEXT(AP569,"rrrr-mm-dd") &amp;" (" &amp; AP569 &amp;")",AP569),AP569),""))),""),"")</f>
        <v/>
      </c>
      <c r="EE569" s="14" t="str">
        <f t="shared" ref="EE569" ca="1" si="10248">IF(H569,IF(OR(AQ569,AU569,AV569,AS569,AR569),
   "Values must be" &amp;
   IF(AR569," limited to predefinied list", IF(AQ569, " integers",IF(OR(AU569,AV569)," numeric",""))) &amp;
   IF(AS569,IF(OR(AR569,AQ569,AU569,AV569), " and ","") &amp; "non-missing",""),
""),"")</f>
        <v>Values must be numeric</v>
      </c>
      <c r="EF569" s="14" t="str">
        <f t="shared" ref="EF569" ca="1" si="10249">IF($H569,AG569,"")</f>
        <v/>
      </c>
      <c r="EG569" s="14" t="str">
        <f t="shared" ref="EG569" ca="1" si="10250">IF($H569,AJ569,"")</f>
        <v/>
      </c>
      <c r="EM569" s="14" t="b">
        <f t="shared" ref="EM569" ca="1" si="10251">OR(EC569&lt;&gt;"",DF569&lt;&gt;"")</f>
        <v>1</v>
      </c>
      <c r="EN569" s="14">
        <f t="shared" ref="EN569" ca="1" si="10252">IF(EM569,C569,"")</f>
        <v>543</v>
      </c>
      <c r="EO569" s="14" t="str">
        <f t="shared" ref="EO569" ca="1" si="10253">IF(EM569,F569,"")</f>
        <v>q_154d_2</v>
      </c>
      <c r="EP569" s="14" t="str">
        <f t="shared" ref="EP569" ca="1" si="10254">EC569</f>
        <v xml:space="preserve">Did specialist 2 made diagnosis (q_154d_2): Values must be numeric. </v>
      </c>
      <c r="EQ569" s="14" t="str">
        <f t="shared" ref="EQ569" ca="1" si="10255">DF569</f>
        <v/>
      </c>
    </row>
    <row r="570" spans="2:147" s="14" customFormat="1">
      <c r="B570" s="14" t="str">
        <f t="shared" ref="B570" ca="1" si="10256">DF570</f>
        <v/>
      </c>
      <c r="C570" s="14">
        <f t="shared" ref="C570" ca="1" si="10257">IF(OFFSET(B570,-1,COLUMN(VariableExists)-2),OFFSET(B570,-1,1)+1,OFFSET(B570,-1,1))</f>
        <v>544</v>
      </c>
      <c r="D570" s="14">
        <f t="shared" ref="D570" si="10258">ROW(A570)-2</f>
        <v>568</v>
      </c>
      <c r="E570" s="14" t="str">
        <f t="shared" ref="E570" ca="1" si="10259">IF(OR(G570="",ROW(G570)=2),"",IF(Z570&gt;0,"S",IF(AX570,IF(J570=2,"D","N"),"I")))</f>
        <v>I</v>
      </c>
      <c r="F570" s="14" t="str">
        <f t="shared" ref="F570" ca="1" si="10260">IF(H570,O570,"")</f>
        <v>q_154a_3</v>
      </c>
      <c r="G570" s="14" t="str">
        <f t="shared" ref="G570" ca="1" si="10261">IF(H570,P570,"")</f>
        <v>Order of specialist 3 that observed the patient</v>
      </c>
      <c r="H570" s="14" t="b">
        <f t="shared" ref="H570" ca="1" si="10262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[DBTemplate.xlsm]labels!AQS3:AQS725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263">IF($H570,IF(J570&gt;0,COUNTA(INDIRECT(K570))-COUNT(INDIRECT(K570)),0),"")</f>
        <v>0</v>
      </c>
      <c r="N570" s="14">
        <f t="shared" ref="N570" ca="1" si="10264">IF(H570,J570-M570,"")</f>
        <v>0</v>
      </c>
      <c r="O570" s="14" t="str">
        <f t="shared" ref="O570" ca="1" si="10265">IF(INDIRECT(ADDRESS(2,D570+1,,,_sheetname_dataframe))="","",INDIRECT(ADDRESS(2,D570+1,,,_sheetname_dataframe)))</f>
        <v>q_154a_3</v>
      </c>
      <c r="P570" s="14" t="str">
        <f t="shared" ref="P570" ca="1" si="10266">IF(H570,IF(INDIRECT(ADDRESS(1,D570+1,,,_sheetname_dataframe))="","",INDIRECT(ADDRESS(1,D570+1,,,_sheetname_dataframe))),"")</f>
        <v>Order of specialist 3 that observed the patient</v>
      </c>
      <c r="Q570" s="14" t="str">
        <f ca="1">IF($BP570,ADDRESS(3,D570+1,4,,"["&amp;wew!$G$7&amp;"]"&amp;_sheetname_dataframe)&amp;":"&amp;ADDRESS(2+ster!$C$14,D570+1,4),"")</f>
        <v>[DBTemplate.xlsm]data_frame!UW3:UW3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267">IF(H570,S570-T570-W570,"")</f>
        <v>0</v>
      </c>
      <c r="AA570" s="12" t="str">
        <f t="shared" ref="AA570" ca="1" si="10268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269">IF($H570,IF(AC570&lt;&gt;"",IF(AC570=0,1,IF(AC570/W570&lt;0.15,2,3)),0),"")</f>
        <v>1</v>
      </c>
      <c r="AE570" s="17" t="b">
        <f t="shared" ref="AE570" ca="1" si="10270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271">IF(AE570,IF($H570,IF(INDIRECT(ADDRESS(1,D570+2,,,_sheetname_dataframe))="","",INDIRECT(ADDRESS(1,D570+2,,,_sheetname_dataframe))),""),"")</f>
        <v/>
      </c>
      <c r="AH570" s="17" t="b">
        <f t="shared" ref="AH570" ca="1" si="10272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273">IF(AH570,IF($H570,IF(INDIRECT(ADDRESS(1,D570+3,,,_sheetname_dataframe))="","",INDIRECT(ADDRESS(1,D570+3,,,_sheetname_dataframe))),""),"")</f>
        <v/>
      </c>
      <c r="AK570" s="17" t="b">
        <f t="shared" ref="AK570" ca="1" si="10274">IF(H570,OR(AQ570,AD570=2),"")</f>
        <v>0</v>
      </c>
      <c r="AL570" s="17" t="b">
        <f t="shared" ref="AL570" ca="1" si="10275">IF($H570,IF(BV570&lt;&gt;"",IF(OR(BM570="F",BM570="L",BM570="I",BM570="D"),BV570&lt;&gt;0)),"")</f>
        <v>0</v>
      </c>
      <c r="AM570" s="17" t="b">
        <f t="shared" ref="AM570" ca="1" si="10276">IF($H570,AND(NOT(AL570),OR(IF(BW570&lt;&gt;"",IF(OR(BM570="F",BM570="L"),BW570&lt;&gt;0)),BM570="I",BM570="N",BM570="D")),"")</f>
        <v>1</v>
      </c>
      <c r="AN570" s="17">
        <f t="shared" ref="AN570" ca="1" si="10277">IF(COUNTA(INDIRECT(Q570))=0,0, IF(AND(AO570&lt;&gt;"",X570&lt;AO570),1,IF(AND(AP570&lt;&gt;"",Y570&gt;AP570),1,IF(AND(AQ570,AC570&gt;0),2,0))))</f>
        <v>0</v>
      </c>
      <c r="AO570" s="24" t="str">
        <f t="shared" ref="AO570" ca="1" si="10278">IF($H570,IF(BY570&lt;&gt;"",IF(ISNUMBER(BY570),BY570,""),""),"")</f>
        <v/>
      </c>
      <c r="AP570" s="24" t="str">
        <f t="shared" ref="AP570" ca="1" si="10279">IF($H570,IF(BZ570&lt;&gt;"",IF(ISNUMBER(BZ570),BZ570,""),""),"")</f>
        <v/>
      </c>
      <c r="AQ570" s="17" t="b">
        <f t="shared" ca="1" si="9826"/>
        <v>0</v>
      </c>
      <c r="AR570" s="17" t="b">
        <f t="shared" ref="AR570" ca="1" si="10280">IF(H570,IF(N570&gt;0,IF(BQ570&lt;&gt;"",BQ570&lt;&gt;0,FALSE),FALSE),"")</f>
        <v>0</v>
      </c>
      <c r="AS570" s="17" t="b">
        <f t="shared" ref="AS570" ca="1" si="10281">IF(H570,IF(BR570&lt;&gt;"",BR570&lt;&gt;0,FALSE),"")</f>
        <v>0</v>
      </c>
      <c r="AT570" s="17" t="b">
        <f t="shared" ref="AT570" ca="1" si="10282">IF(H570,IF(N570&gt;0,FALSE,IF(BU570&lt;&gt;"",MATCH(BU570,DataType,0)=1,FALSE)),"")</f>
        <v>0</v>
      </c>
      <c r="AU570" s="17" t="b">
        <f t="shared" ref="AU570" ca="1" si="10283">IF(H570,IF(N570&gt;0,TRUE,IF(BU570&lt;&gt;"",MATCH(BU570,DataType,0)=2,FALSE)),"")</f>
        <v>1</v>
      </c>
      <c r="AV570" s="17" t="b">
        <f t="shared" ref="AV570" ca="1" si="10284">IF(H570,IF(N570&gt;0,FALSE,IF(BU570&lt;&gt;"",MATCH(BU570,DataType,0)=3,FALSE)),"")</f>
        <v>0</v>
      </c>
      <c r="AW570" s="17" t="b">
        <f t="shared" ref="AW570" ca="1" si="10285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286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287">IF(H570,BU570="",FALSE)</f>
        <v>0</v>
      </c>
      <c r="BB570" s="17" t="b">
        <v>0</v>
      </c>
      <c r="BC570" s="17" t="str">
        <f t="shared" ref="BC570" ca="1" si="10288">IF(BA570,IF(N570&gt;0,AND(AZ570,Z570=0),FALSE),"")</f>
        <v/>
      </c>
      <c r="BD570" s="17" t="str">
        <f t="shared" ref="BD570" ca="1" si="10289">IF(BA570,IF(N570&gt;0,AND(NOT(AZ570),Z570=0),FALSE),"")</f>
        <v/>
      </c>
      <c r="BE570" s="17" t="b">
        <f t="shared" ca="1" si="9827"/>
        <v>0</v>
      </c>
      <c r="BF570" s="17" t="str">
        <f t="shared" ca="1" si="9828"/>
        <v/>
      </c>
      <c r="BG570" s="17" t="str">
        <f t="shared" ref="BG570" ca="1" si="10290">IF(BA570,IF(OR(BB570:BF570),FALSE,IF(Z570=0,FALSE,Z570&gt;0)),"")</f>
        <v/>
      </c>
      <c r="BH570" s="17" t="str">
        <f t="shared" ref="BH570" ca="1" si="10291">IF(BA570,COUNTIF(BB570:BG570,TRUE)=1,"")</f>
        <v/>
      </c>
      <c r="BI570" s="17" t="str">
        <f t="shared" ref="BI570" ca="1" si="10292">IF(BA570,IFERROR(MATCH(TRUE,BB570:BG570,0),7),"")</f>
        <v/>
      </c>
      <c r="BJ570" s="17" t="b">
        <f t="shared" ref="BJ570" ca="1" si="10293">DF570&lt;&gt;""</f>
        <v>0</v>
      </c>
      <c r="BK570" s="17" t="b">
        <f t="shared" ca="1" si="9829"/>
        <v>1</v>
      </c>
      <c r="BL570" s="17" t="b">
        <f t="shared" ref="BL570" ca="1" si="10294">IF(H570,IF(AND(NOT(BA570),AU570),AC570&gt;0,""),"")</f>
        <v>0</v>
      </c>
      <c r="BM570" s="17" t="str">
        <f t="shared" ref="BM570" ca="1" si="10295">IF(H570,IF(BA570,CHOOSE(BI570,"0","F","L","I","N",IF(AA570&gt;0.5,"N","S"),"0"),CHOOSE(MATCH(BU570,DataType,0),"S",IF(BK570,"I","N"),"D"  )),"")</f>
        <v>I</v>
      </c>
      <c r="BN570" s="17" t="str">
        <f t="shared" ref="BN570" ca="1" si="10296">IF(H570,IF(BJ570,"E",IF(BA570,CHOOSE(BI570,"0","F","L","I","N","S","0"),CHOOSE(MATCH(BU570,DataType,0),"S",IF(BK570,"I","N"),"D"  ))),"")</f>
        <v>I</v>
      </c>
      <c r="BO570" s="17" t="str">
        <f t="shared" ref="BO570" ca="1" si="10297">IF($H570,IF(BM570="0","",IF(AND(AR570,N570=2),"D",IF(BM570="S","N",IF(AL570,"O",IF(AM570,"I","N"))))),"")</f>
        <v>I</v>
      </c>
      <c r="BP570" s="14" t="b">
        <f t="shared" ref="BP570" ca="1" si="10298">INDIRECT(ADDRESS(2,ROW(A570)-1,,,_sheetname_dataframe))&lt;&gt;""</f>
        <v>1</v>
      </c>
      <c r="BQ570" s="35"/>
      <c r="BU570" s="14" t="s">
        <v>387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299">IF(MID(DC570,1,1)="■",MID(DC570,2,LEN(DC570)),DC570)</f>
        <v/>
      </c>
      <c r="DE570" s="14" t="str">
        <f t="shared" ref="DE570" ca="1" si="10300">IF(DD570&lt;&gt;"",IF(MID(DD570,LEN(DD570),1)="■",MID(DD570,1,LEN(DD570)-1),DD570),"")</f>
        <v/>
      </c>
      <c r="DF570" s="14" t="str">
        <f t="shared" ref="DF570" ca="1" si="10301">IFERROR(IF(DE570&lt;&gt;"",SUBSTITUTE(DE570,"■",". "),""),"##INTERNAL_ERROR")</f>
        <v/>
      </c>
      <c r="DG570" s="14" t="str">
        <f t="shared" ref="DG570" ca="1" si="10302">IF(CN570&lt;&gt;0,"Variable name don't comply with the naming convention","")</f>
        <v/>
      </c>
      <c r="DH570" s="14" t="str">
        <f t="shared" ref="DH570" ca="1" si="10303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304">IF(CP570&lt;&gt;"","Variable label exceed length 150","")</f>
        <v/>
      </c>
      <c r="DJ570" s="14" t="str">
        <f t="shared" ref="DJ570" ca="1" si="10305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306">IF(CR570&lt;&gt;"","The following cases have values below declared theorethical min: " &amp;SUBSTITUTE(CR570," ",", "),"")</f>
        <v/>
      </c>
      <c r="DL570" s="14" t="str">
        <f t="shared" ref="DL570" ca="1" si="10307">IF(CS570&lt;&gt;"","The following cases have values above declared theorethical max: " &amp;SUBSTITUTE(CS570," ",", "),"")</f>
        <v/>
      </c>
      <c r="DM570" s="14" t="str">
        <f t="shared" ref="DM570" ca="1" si="10308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309">IF(CV570&lt;&gt;"","The following records are missing in this required field: " &amp;SUBSTITUTE(CV570," ",", "),"")</f>
        <v/>
      </c>
      <c r="DP570" s="14" t="str">
        <f t="shared" ref="DP570" ca="1" si="10310">IF(CW570&lt;&gt;"","The following cases have non-integer values: " &amp;SUBSTITUTE(CW570," ",", "),"")</f>
        <v/>
      </c>
      <c r="DQ570" s="14" t="str">
        <f t="shared" ref="DQ570" ca="1" si="10311">IF(CX570&lt;&gt;"","The following cases are non-numeric: " &amp;SUBSTITUTE(CX570," ",", "),"")</f>
        <v/>
      </c>
      <c r="DR570" s="14" t="str">
        <f t="shared" ref="DR570" ca="1" si="10312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313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314">OR(ED570&lt;&gt;"",EF570&lt;&gt;"",EG570&lt;&gt;"")</f>
        <v>0</v>
      </c>
      <c r="EA570" s="14" t="str">
        <f t="shared" ref="EA570" ca="1" si="10315">IF(EB570&lt;&gt;"",G570 &amp; " (" &amp; F570 &amp; ")","")</f>
        <v>Order of specialist 3 that observed the patient (q_154a_3)</v>
      </c>
      <c r="EB570" s="14" t="str">
        <f t="shared" ref="EB570" ca="1" si="10316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 xml:space="preserve">Values must be numeric. </v>
      </c>
      <c r="EC570" s="14" t="str">
        <f t="shared" ref="EC570" ca="1" si="10317">IF(EB570&lt;&gt;"",G570 &amp; " (" &amp; F570 &amp; "): " &amp; EB570,"")</f>
        <v xml:space="preserve">Order of specialist 3 that observed the patient (q_154a_3): Values must be numeric. </v>
      </c>
      <c r="ED570" s="14" t="str">
        <f t="shared" ref="ED570" ca="1" si="10318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319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>Values must be numeric</v>
      </c>
      <c r="EF570" s="14" t="str">
        <f t="shared" ref="EF570" ca="1" si="10320">IF($H570,AG570,"")</f>
        <v/>
      </c>
      <c r="EG570" s="14" t="str">
        <f t="shared" ref="EG570" ca="1" si="10321">IF($H570,AJ570,"")</f>
        <v/>
      </c>
      <c r="EM570" s="14" t="b">
        <f t="shared" ref="EM570" ca="1" si="10322">OR(EC570&lt;&gt;"",DF570&lt;&gt;"")</f>
        <v>1</v>
      </c>
      <c r="EN570" s="14">
        <f t="shared" ref="EN570" ca="1" si="10323">IF(EM570,C570,"")</f>
        <v>544</v>
      </c>
      <c r="EO570" s="14" t="str">
        <f t="shared" ref="EO570" ca="1" si="10324">IF(EM570,F570,"")</f>
        <v>q_154a_3</v>
      </c>
      <c r="EP570" s="14" t="str">
        <f t="shared" ref="EP570" ca="1" si="10325">EC570</f>
        <v xml:space="preserve">Order of specialist 3 that observed the patient (q_154a_3): Values must be numeric. </v>
      </c>
      <c r="EQ570" s="14" t="str">
        <f t="shared" ref="EQ570" ca="1" si="10326">DF570</f>
        <v/>
      </c>
    </row>
    <row r="571" spans="2:147" s="14" customFormat="1">
      <c r="B571" s="14" t="str">
        <f t="shared" ca="1" si="9755"/>
        <v/>
      </c>
      <c r="C571" s="14">
        <f t="shared" ca="1" si="9756"/>
        <v>545</v>
      </c>
      <c r="D571" s="14">
        <f t="shared" si="9757"/>
        <v>569</v>
      </c>
      <c r="E571" s="14" t="str">
        <f t="shared" ca="1" si="9758"/>
        <v>N</v>
      </c>
      <c r="F571" s="14" t="str">
        <f t="shared" ca="1" si="9759"/>
        <v>q_154b_3</v>
      </c>
      <c r="G571" s="14" t="str">
        <f t="shared" ca="1" si="9760"/>
        <v>What specialist 3 observed the patient</v>
      </c>
      <c r="H571" s="14" t="b">
        <f t="shared" ca="1" si="9761"/>
        <v>1</v>
      </c>
      <c r="I571" s="14" t="str">
        <f ca="1">IF($H571,ADDRESS(3,(D571+1)*2-1,4,,"["&amp;wew!$G$7&amp;"]"&amp;_sheetname_labels)&amp;":"&amp;ADDRESS(2+ster!$B$20,(D571+1)*2-1,4),"")</f>
        <v>[DBTemplate.xlsm]labels!AQU3:AQU725</v>
      </c>
      <c r="J571" s="14">
        <f t="array" aca="1" ref="J571" ca="1">IF(H571,MAX(0,MAX(IF(INDIRECT(I571)&lt;&gt;"",ROW(INDIRECT(I571)),""))-2),"")</f>
        <v>16</v>
      </c>
      <c r="K571" s="14" t="str">
        <f ca="1">IF($H571,IF($J571&gt;0,ADDRESS(3,(D571+1)*2-1,4,,"["&amp;wew!$G$7&amp;"]"&amp;_sheetname_labels)&amp;":"&amp;ADDRESS(2+J571,(D571+1)*2-1,4),""),"")</f>
        <v>[DBTemplate.xlsm]labels!AQU3:AQU18</v>
      </c>
      <c r="L571" s="14" t="str">
        <f ca="1">IF($H571,IF($J571&gt;0,ADDRESS(3,(D571+1)*2,4,,"["&amp;wew!$G$7&amp;"]"&amp;_sheetname_labels)&amp;":"&amp;ADDRESS(2+J571,(D571+1)*2,4),""),"")</f>
        <v>[DBTemplate.xlsm]labels!AQV3:AQV18</v>
      </c>
      <c r="M571" s="14">
        <f t="shared" ca="1" si="9762"/>
        <v>0</v>
      </c>
      <c r="N571" s="14">
        <f t="shared" ca="1" si="9763"/>
        <v>16</v>
      </c>
      <c r="O571" s="14" t="str">
        <f t="shared" ca="1" si="9764"/>
        <v>q_154b_3</v>
      </c>
      <c r="P571" s="14" t="str">
        <f t="shared" ca="1" si="9765"/>
        <v>What specialist 3 observed the patient</v>
      </c>
      <c r="Q571" s="14" t="str">
        <f ca="1">IF($BP571,ADDRESS(3,D571+1,4,,"["&amp;wew!$G$7&amp;"]"&amp;_sheetname_dataframe)&amp;":"&amp;ADDRESS(2+ster!$C$14,D571+1,4),"")</f>
        <v>[DBTemplate.xlsm]data_frame!UX3:UX3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ca="1" si="9766"/>
        <v>0</v>
      </c>
      <c r="AA571" s="12" t="str">
        <f t="shared" ca="1" si="9767"/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ca="1" si="9768"/>
        <v>1</v>
      </c>
      <c r="AE571" s="17" t="b">
        <f t="shared" ca="1" si="9769"/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ca="1" si="9770"/>
        <v/>
      </c>
      <c r="AH571" s="17" t="b">
        <f t="shared" ca="1" si="9771"/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ca="1" si="9772"/>
        <v/>
      </c>
      <c r="AK571" s="17" t="b">
        <f t="shared" ca="1" si="9773"/>
        <v>0</v>
      </c>
      <c r="AL571" s="17" t="b">
        <f t="shared" ca="1" si="9774"/>
        <v>0</v>
      </c>
      <c r="AM571" s="17" t="b">
        <f t="shared" ca="1" si="9775"/>
        <v>0</v>
      </c>
      <c r="AN571" s="17">
        <f t="shared" ca="1" si="9776"/>
        <v>0</v>
      </c>
      <c r="AO571" s="24" t="str">
        <f t="shared" ca="1" si="9777"/>
        <v/>
      </c>
      <c r="AP571" s="24" t="str">
        <f t="shared" ca="1" si="9778"/>
        <v/>
      </c>
      <c r="AQ571" s="17" t="b">
        <f t="shared" ca="1" si="9826"/>
        <v>0</v>
      </c>
      <c r="AR571" s="17" t="b">
        <f t="shared" ca="1" si="9779"/>
        <v>0</v>
      </c>
      <c r="AS571" s="17" t="b">
        <f t="shared" ca="1" si="9780"/>
        <v>0</v>
      </c>
      <c r="AT571" s="17" t="b">
        <f t="shared" ca="1" si="9781"/>
        <v>0</v>
      </c>
      <c r="AU571" s="17" t="b">
        <f t="shared" ca="1" si="9782"/>
        <v>1</v>
      </c>
      <c r="AV571" s="17" t="b">
        <f t="shared" ca="1" si="9783"/>
        <v>0</v>
      </c>
      <c r="AW571" s="17" t="b">
        <f t="shared" ca="1" si="9784"/>
        <v>0</v>
      </c>
      <c r="AX571" s="14" t="b">
        <f t="array" aca="1" ref="AX571" ca="1">IF(H571,N571&gt;0,"")</f>
        <v>1</v>
      </c>
      <c r="AY571" s="17" t="str">
        <f t="shared" ca="1" si="9785"/>
        <v>C3:C18</v>
      </c>
      <c r="AZ571" s="17" t="b">
        <f t="array" aca="1" ref="AZ571" ca="1">IF(AY571&lt;&gt;"",SUM(1*ISERROR(MATCH(INDIRECT(AY571),INDIRECT(K571),0)))=0,"")</f>
        <v>1</v>
      </c>
      <c r="BA571" s="17" t="b">
        <f t="shared" ca="1" si="9786"/>
        <v>1</v>
      </c>
      <c r="BB571" s="17" t="b">
        <v>0</v>
      </c>
      <c r="BC571" s="17" t="b">
        <f t="shared" ca="1" si="9787"/>
        <v>1</v>
      </c>
      <c r="BD571" s="17" t="b">
        <f t="shared" ca="1" si="9788"/>
        <v>0</v>
      </c>
      <c r="BE571" s="17" t="str">
        <f t="shared" ca="1" si="9827"/>
        <v/>
      </c>
      <c r="BF571" s="17" t="b">
        <f t="shared" ca="1" si="9828"/>
        <v>0</v>
      </c>
      <c r="BG571" s="17" t="b">
        <f t="shared" ca="1" si="9789"/>
        <v>0</v>
      </c>
      <c r="BH571" s="17" t="b">
        <f t="shared" ca="1" si="9790"/>
        <v>1</v>
      </c>
      <c r="BI571" s="17">
        <f t="shared" ca="1" si="9791"/>
        <v>2</v>
      </c>
      <c r="BJ571" s="17" t="b">
        <f t="shared" ca="1" si="9792"/>
        <v>0</v>
      </c>
      <c r="BK571" s="17" t="str">
        <f t="shared" ca="1" si="9829"/>
        <v/>
      </c>
      <c r="BL571" s="17" t="str">
        <f t="shared" ca="1" si="9793"/>
        <v/>
      </c>
      <c r="BM571" s="17" t="str">
        <f t="shared" ca="1" si="9794"/>
        <v>F</v>
      </c>
      <c r="BN571" s="17" t="str">
        <f t="shared" ca="1" si="9795"/>
        <v>F</v>
      </c>
      <c r="BO571" s="17" t="str">
        <f t="shared" ca="1" si="9796"/>
        <v>N</v>
      </c>
      <c r="BP571" s="14" t="b">
        <f t="shared" ca="1" si="9797"/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ca="1" si="9798"/>
        <v/>
      </c>
      <c r="DE571" s="14" t="str">
        <f t="shared" ca="1" si="9799"/>
        <v/>
      </c>
      <c r="DF571" s="14" t="str">
        <f t="shared" ca="1" si="9800"/>
        <v/>
      </c>
      <c r="DG571" s="14" t="str">
        <f t="shared" ca="1" si="9801"/>
        <v/>
      </c>
      <c r="DH571" s="14" t="str">
        <f t="shared" ca="1" si="9802"/>
        <v/>
      </c>
      <c r="DI571" s="14" t="str">
        <f t="shared" ca="1" si="9803"/>
        <v/>
      </c>
      <c r="DJ571" s="14" t="str">
        <f t="shared" ca="1" si="9804"/>
        <v/>
      </c>
      <c r="DK571" s="14" t="str">
        <f t="shared" ca="1" si="9805"/>
        <v/>
      </c>
      <c r="DL571" s="14" t="str">
        <f t="shared" ca="1" si="9806"/>
        <v/>
      </c>
      <c r="DM571" s="14" t="str">
        <f t="shared" ca="1" si="9807"/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ca="1" si="9808"/>
        <v/>
      </c>
      <c r="DP571" s="14" t="str">
        <f t="shared" ca="1" si="9809"/>
        <v/>
      </c>
      <c r="DQ571" s="14" t="str">
        <f t="shared" ca="1" si="9810"/>
        <v/>
      </c>
      <c r="DR571" s="14" t="str">
        <f t="shared" ca="1" si="9811"/>
        <v/>
      </c>
      <c r="DS571" s="14" t="str">
        <f t="shared" ca="1" si="9812"/>
        <v/>
      </c>
      <c r="DZ571" s="14" t="b">
        <f t="shared" ca="1" si="9813"/>
        <v>0</v>
      </c>
      <c r="EA571" s="14" t="str">
        <f t="shared" ca="1" si="9814"/>
        <v>What specialist 3 observed the patient (q_154b_3)</v>
      </c>
      <c r="EB571" s="14" t="str">
        <f t="shared" ca="1" si="9815"/>
        <v xml:space="preserve">Values must be numeric. </v>
      </c>
      <c r="EC571" s="14" t="str">
        <f t="shared" ca="1" si="9816"/>
        <v xml:space="preserve">What specialist 3 observed the patient (q_154b_3): Values must be numeric. </v>
      </c>
      <c r="ED571" s="14" t="str">
        <f t="shared" ca="1" si="9817"/>
        <v/>
      </c>
      <c r="EE571" s="14" t="str">
        <f t="shared" ca="1" si="9818"/>
        <v>Values must be numeric</v>
      </c>
      <c r="EF571" s="14" t="str">
        <f t="shared" ca="1" si="9819"/>
        <v/>
      </c>
      <c r="EG571" s="14" t="str">
        <f t="shared" ca="1" si="9820"/>
        <v/>
      </c>
      <c r="EM571" s="14" t="b">
        <f t="shared" ca="1" si="9821"/>
        <v>1</v>
      </c>
      <c r="EN571" s="14">
        <f t="shared" ca="1" si="9822"/>
        <v>545</v>
      </c>
      <c r="EO571" s="14" t="str">
        <f t="shared" ca="1" si="9823"/>
        <v>q_154b_3</v>
      </c>
      <c r="EP571" s="14" t="str">
        <f t="shared" ca="1" si="9824"/>
        <v xml:space="preserve">What specialist 3 observed the patient (q_154b_3): Values must be numeric. </v>
      </c>
      <c r="EQ571" s="14" t="str">
        <f t="shared" ca="1" si="9825"/>
        <v/>
      </c>
    </row>
    <row r="572" spans="2:147" s="14" customFormat="1">
      <c r="B572" s="14" t="str">
        <f t="shared" ref="B572" ca="1" si="10327">DF572</f>
        <v/>
      </c>
      <c r="C572" s="14">
        <f t="shared" ref="C572" ca="1" si="10328">IF(OFFSET(B572,-1,COLUMN(VariableExists)-2),OFFSET(B572,-1,1)+1,OFFSET(B572,-1,1))</f>
        <v>546</v>
      </c>
      <c r="D572" s="14">
        <f t="shared" ref="D572" si="10329">ROW(A572)-2</f>
        <v>570</v>
      </c>
      <c r="E572" s="14" t="str">
        <f t="shared" ref="E572" ca="1" si="10330">IF(OR(G572="",ROW(G572)=2),"",IF(Z572&gt;0,"S",IF(AX572,IF(J572=2,"D","N"),"I")))</f>
        <v>I</v>
      </c>
      <c r="F572" s="14" t="str">
        <f t="shared" ref="F572" ca="1" si="10331">IF(H572,O572,"")</f>
        <v>q_154c_3</v>
      </c>
      <c r="G572" s="14" t="str">
        <f t="shared" ref="G572" ca="1" si="10332">IF(H572,P572,"")</f>
        <v>Other type of specialist 3 that observed the patient</v>
      </c>
      <c r="H572" s="14" t="b">
        <f t="shared" ref="H572" ca="1" si="10333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[DBTemplate.xlsm]labels!AQW3:AQW725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334">IF($H572,IF(J572&gt;0,COUNTA(INDIRECT(K572))-COUNT(INDIRECT(K572)),0),"")</f>
        <v>0</v>
      </c>
      <c r="N572" s="14">
        <f t="shared" ref="N572" ca="1" si="10335">IF(H572,J572-M572,"")</f>
        <v>0</v>
      </c>
      <c r="O572" s="14" t="str">
        <f t="shared" ref="O572" ca="1" si="10336">IF(INDIRECT(ADDRESS(2,D572+1,,,_sheetname_dataframe))="","",INDIRECT(ADDRESS(2,D572+1,,,_sheetname_dataframe)))</f>
        <v>q_154c_3</v>
      </c>
      <c r="P572" s="14" t="str">
        <f t="shared" ref="P572" ca="1" si="10337">IF(H572,IF(INDIRECT(ADDRESS(1,D572+1,,,_sheetname_dataframe))="","",INDIRECT(ADDRESS(1,D572+1,,,_sheetname_dataframe))),"")</f>
        <v>Other type of specialist 3 that observed the patient</v>
      </c>
      <c r="Q572" s="14" t="str">
        <f ca="1">IF($BP572,ADDRESS(3,D572+1,4,,"["&amp;wew!$G$7&amp;"]"&amp;_sheetname_dataframe)&amp;":"&amp;ADDRESS(2+ster!$C$14,D572+1,4),"")</f>
        <v>[DBTemplate.xlsm]data_frame!UY3:UY3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338">IF(H572,S572-T572-W572,"")</f>
        <v>0</v>
      </c>
      <c r="AA572" s="12" t="str">
        <f t="shared" ref="AA572" ca="1" si="10339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340">IF($H572,IF(AC572&lt;&gt;"",IF(AC572=0,1,IF(AC572/W572&lt;0.15,2,3)),0),"")</f>
        <v>1</v>
      </c>
      <c r="AE572" s="17" t="b">
        <f t="shared" ref="AE572" ca="1" si="10341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342">IF(AE572,IF($H572,IF(INDIRECT(ADDRESS(1,D572+2,,,_sheetname_dataframe))="","",INDIRECT(ADDRESS(1,D572+2,,,_sheetname_dataframe))),""),"")</f>
        <v/>
      </c>
      <c r="AH572" s="17" t="b">
        <f t="shared" ref="AH572" ca="1" si="10343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344">IF(AH572,IF($H572,IF(INDIRECT(ADDRESS(1,D572+3,,,_sheetname_dataframe))="","",INDIRECT(ADDRESS(1,D572+3,,,_sheetname_dataframe))),""),"")</f>
        <v/>
      </c>
      <c r="AK572" s="17" t="b">
        <f t="shared" ref="AK572" ca="1" si="10345">IF(H572,OR(AQ572,AD572=2),"")</f>
        <v>0</v>
      </c>
      <c r="AL572" s="17" t="b">
        <f t="shared" ref="AL572" ca="1" si="10346">IF($H572,IF(BV572&lt;&gt;"",IF(OR(BM572="F",BM572="L",BM572="I",BM572="D"),BV572&lt;&gt;0)),"")</f>
        <v>0</v>
      </c>
      <c r="AM572" s="17" t="b">
        <f t="shared" ref="AM572" ca="1" si="10347">IF($H572,AND(NOT(AL572),OR(IF(BW572&lt;&gt;"",IF(OR(BM572="F",BM572="L"),BW572&lt;&gt;0)),BM572="I",BM572="N",BM572="D")),"")</f>
        <v>0</v>
      </c>
      <c r="AN572" s="17">
        <f t="shared" ref="AN572" ca="1" si="10348">IF(COUNTA(INDIRECT(Q572))=0,0, IF(AND(AO572&lt;&gt;"",X572&lt;AO572),1,IF(AND(AP572&lt;&gt;"",Y572&gt;AP572),1,IF(AND(AQ572,AC572&gt;0),2,0))))</f>
        <v>0</v>
      </c>
      <c r="AO572" s="24" t="str">
        <f t="shared" ref="AO572" ca="1" si="10349">IF($H572,IF(BY572&lt;&gt;"",IF(ISNUMBER(BY572),BY572,""),""),"")</f>
        <v/>
      </c>
      <c r="AP572" s="24" t="str">
        <f t="shared" ref="AP572" ca="1" si="10350">IF($H572,IF(BZ572&lt;&gt;"",IF(ISNUMBER(BZ572),BZ572,""),""),"")</f>
        <v/>
      </c>
      <c r="AQ572" s="17" t="b">
        <f t="shared" ca="1" si="9826"/>
        <v>0</v>
      </c>
      <c r="AR572" s="17" t="b">
        <f t="shared" ref="AR572" ca="1" si="10351">IF(H572,IF(N572&gt;0,IF(BQ572&lt;&gt;"",BQ572&lt;&gt;0,FALSE),FALSE),"")</f>
        <v>0</v>
      </c>
      <c r="AS572" s="17" t="b">
        <f t="shared" ref="AS572" ca="1" si="10352">IF(H572,IF(BR572&lt;&gt;"",BR572&lt;&gt;0,FALSE),"")</f>
        <v>0</v>
      </c>
      <c r="AT572" s="17" t="b">
        <f t="shared" ref="AT572" ca="1" si="10353">IF(H572,IF(N572&gt;0,FALSE,IF(BU572&lt;&gt;"",MATCH(BU572,DataType,0)=1,FALSE)),"")</f>
        <v>1</v>
      </c>
      <c r="AU572" s="17" t="b">
        <f t="shared" ref="AU572" ca="1" si="10354">IF(H572,IF(N572&gt;0,TRUE,IF(BU572&lt;&gt;"",MATCH(BU572,DataType,0)=2,FALSE)),"")</f>
        <v>0</v>
      </c>
      <c r="AV572" s="17" t="b">
        <f t="shared" ref="AV572" ca="1" si="10355">IF(H572,IF(N572&gt;0,FALSE,IF(BU572&lt;&gt;"",MATCH(BU572,DataType,0)=3,FALSE)),"")</f>
        <v>0</v>
      </c>
      <c r="AW572" s="17" t="b">
        <f t="shared" ref="AW572" ca="1" si="10356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357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358">IF(H572,BU572="",FALSE)</f>
        <v>0</v>
      </c>
      <c r="BB572" s="17" t="b">
        <v>0</v>
      </c>
      <c r="BC572" s="17" t="str">
        <f t="shared" ref="BC572" ca="1" si="10359">IF(BA572,IF(N572&gt;0,AND(AZ572,Z572=0),FALSE),"")</f>
        <v/>
      </c>
      <c r="BD572" s="17" t="str">
        <f t="shared" ref="BD572" ca="1" si="10360">IF(BA572,IF(N572&gt;0,AND(NOT(AZ572),Z572=0),FALSE),"")</f>
        <v/>
      </c>
      <c r="BE572" s="17" t="b">
        <f t="shared" ca="1" si="9827"/>
        <v>0</v>
      </c>
      <c r="BF572" s="17" t="str">
        <f t="shared" ca="1" si="9828"/>
        <v/>
      </c>
      <c r="BG572" s="17" t="str">
        <f t="shared" ref="BG572" ca="1" si="10361">IF(BA572,IF(OR(BB572:BF572),FALSE,IF(Z572=0,FALSE,Z572&gt;0)),"")</f>
        <v/>
      </c>
      <c r="BH572" s="17" t="str">
        <f t="shared" ref="BH572" ca="1" si="10362">IF(BA572,COUNTIF(BB572:BG572,TRUE)=1,"")</f>
        <v/>
      </c>
      <c r="BI572" s="17" t="str">
        <f t="shared" ref="BI572" ca="1" si="10363">IF(BA572,IFERROR(MATCH(TRUE,BB572:BG572,0),7),"")</f>
        <v/>
      </c>
      <c r="BJ572" s="17" t="b">
        <f t="shared" ref="BJ572" ca="1" si="10364">DF572&lt;&gt;""</f>
        <v>0</v>
      </c>
      <c r="BK572" s="17" t="str">
        <f t="shared" ca="1" si="9829"/>
        <v/>
      </c>
      <c r="BL572" s="17" t="str">
        <f t="shared" ref="BL572" ca="1" si="10365">IF(H572,IF(AND(NOT(BA572),AU572),AC572&gt;0,""),"")</f>
        <v/>
      </c>
      <c r="BM572" s="17" t="str">
        <f t="shared" ref="BM572" ca="1" si="10366">IF(H572,IF(BA572,CHOOSE(BI572,"0","F","L","I","N",IF(AA572&gt;0.5,"N","S"),"0"),CHOOSE(MATCH(BU572,DataType,0),"S",IF(BK572,"I","N"),"D"  )),"")</f>
        <v>S</v>
      </c>
      <c r="BN572" s="17" t="str">
        <f t="shared" ref="BN572" ca="1" si="10367">IF(H572,IF(BJ572,"E",IF(BA572,CHOOSE(BI572,"0","F","L","I","N","S","0"),CHOOSE(MATCH(BU572,DataType,0),"S",IF(BK572,"I","N"),"D"  ))),"")</f>
        <v>S</v>
      </c>
      <c r="BO572" s="17" t="str">
        <f t="shared" ref="BO572" ca="1" si="10368">IF($H572,IF(BM572="0","",IF(AND(AR572,N572=2),"D",IF(BM572="S","N",IF(AL572,"O",IF(AM572,"I","N"))))),"")</f>
        <v>N</v>
      </c>
      <c r="BP572" s="14" t="b">
        <f t="shared" ref="BP572" ca="1" si="10369">INDIRECT(ADDRESS(2,ROW(A572)-1,,,_sheetname_dataframe))&lt;&gt;""</f>
        <v>1</v>
      </c>
      <c r="BQ572" s="35"/>
      <c r="BU572" s="14" t="s">
        <v>386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370">IF(MID(DC572,1,1)="■",MID(DC572,2,LEN(DC572)),DC572)</f>
        <v/>
      </c>
      <c r="DE572" s="14" t="str">
        <f t="shared" ref="DE572" ca="1" si="10371">IF(DD572&lt;&gt;"",IF(MID(DD572,LEN(DD572),1)="■",MID(DD572,1,LEN(DD572)-1),DD572),"")</f>
        <v/>
      </c>
      <c r="DF572" s="14" t="str">
        <f t="shared" ref="DF572" ca="1" si="10372">IFERROR(IF(DE572&lt;&gt;"",SUBSTITUTE(DE572,"■",". "),""),"##INTERNAL_ERROR")</f>
        <v/>
      </c>
      <c r="DG572" s="14" t="str">
        <f t="shared" ref="DG572" ca="1" si="10373">IF(CN572&lt;&gt;0,"Variable name don't comply with the naming convention","")</f>
        <v/>
      </c>
      <c r="DH572" s="14" t="str">
        <f t="shared" ref="DH572" ca="1" si="10374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375">IF(CP572&lt;&gt;"","Variable label exceed length 150","")</f>
        <v/>
      </c>
      <c r="DJ572" s="14" t="str">
        <f t="shared" ref="DJ572" ca="1" si="10376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377">IF(CR572&lt;&gt;"","The following cases have values below declared theorethical min: " &amp;SUBSTITUTE(CR572," ",", "),"")</f>
        <v/>
      </c>
      <c r="DL572" s="14" t="str">
        <f t="shared" ref="DL572" ca="1" si="10378">IF(CS572&lt;&gt;"","The following cases have values above declared theorethical max: " &amp;SUBSTITUTE(CS572," ",", "),"")</f>
        <v/>
      </c>
      <c r="DM572" s="14" t="str">
        <f t="shared" ref="DM572" ca="1" si="10379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380">IF(CV572&lt;&gt;"","The following records are missing in this required field: " &amp;SUBSTITUTE(CV572," ",", "),"")</f>
        <v/>
      </c>
      <c r="DP572" s="14" t="str">
        <f t="shared" ref="DP572" ca="1" si="10381">IF(CW572&lt;&gt;"","The following cases have non-integer values: " &amp;SUBSTITUTE(CW572," ",", "),"")</f>
        <v/>
      </c>
      <c r="DQ572" s="14" t="str">
        <f t="shared" ref="DQ572" ca="1" si="10382">IF(CX572&lt;&gt;"","The following cases are non-numeric: " &amp;SUBSTITUTE(CX572," ",", "),"")</f>
        <v/>
      </c>
      <c r="DR572" s="14" t="str">
        <f t="shared" ref="DR572" ca="1" si="10383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384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385">OR(ED572&lt;&gt;"",EF572&lt;&gt;"",EG572&lt;&gt;"")</f>
        <v>0</v>
      </c>
      <c r="EA572" s="14" t="str">
        <f t="shared" ref="EA572" ca="1" si="10386">IF(EB572&lt;&gt;"",G572 &amp; " (" &amp; F572 &amp; ")","")</f>
        <v/>
      </c>
      <c r="EB572" s="14" t="str">
        <f t="shared" ref="EB572" ca="1" si="10387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/>
      </c>
      <c r="EC572" s="14" t="str">
        <f t="shared" ref="EC572" ca="1" si="10388">IF(EB572&lt;&gt;"",G572 &amp; " (" &amp; F572 &amp; "): " &amp; EB572,"")</f>
        <v/>
      </c>
      <c r="ED572" s="14" t="str">
        <f t="shared" ref="ED572" ca="1" si="10389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390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/>
      </c>
      <c r="EF572" s="14" t="str">
        <f t="shared" ref="EF572" ca="1" si="10391">IF($H572,AG572,"")</f>
        <v/>
      </c>
      <c r="EG572" s="14" t="str">
        <f t="shared" ref="EG572" ca="1" si="10392">IF($H572,AJ572,"")</f>
        <v/>
      </c>
      <c r="EM572" s="14" t="b">
        <f t="shared" ref="EM572" ca="1" si="10393">OR(EC572&lt;&gt;"",DF572&lt;&gt;"")</f>
        <v>0</v>
      </c>
      <c r="EN572" s="14" t="str">
        <f t="shared" ref="EN572" ca="1" si="10394">IF(EM572,C572,"")</f>
        <v/>
      </c>
      <c r="EO572" s="14" t="str">
        <f t="shared" ref="EO572" ca="1" si="10395">IF(EM572,F572,"")</f>
        <v/>
      </c>
      <c r="EP572" s="14" t="str">
        <f t="shared" ref="EP572" ca="1" si="10396">EC572</f>
        <v/>
      </c>
      <c r="EQ572" s="14" t="str">
        <f t="shared" ref="EQ572" ca="1" si="10397">DF572</f>
        <v/>
      </c>
    </row>
    <row r="573" spans="2:147" s="14" customFormat="1">
      <c r="B573" s="14" t="str">
        <f t="shared" ref="B573" ca="1" si="10398">DF573</f>
        <v/>
      </c>
      <c r="C573" s="14">
        <f t="shared" ref="C573" ca="1" si="10399">IF(OFFSET(B573,-1,COLUMN(VariableExists)-2),OFFSET(B573,-1,1)+1,OFFSET(B573,-1,1))</f>
        <v>547</v>
      </c>
      <c r="D573" s="14">
        <f t="shared" ref="D573" si="10400">ROW(A573)-2</f>
        <v>571</v>
      </c>
      <c r="E573" s="14" t="str">
        <f t="shared" ref="E573" ca="1" si="10401">IF(OR(G573="",ROW(G573)=2),"",IF(Z573&gt;0,"S",IF(AX573,IF(J573=2,"D","N"),"I")))</f>
        <v>D</v>
      </c>
      <c r="F573" s="14" t="str">
        <f t="shared" ref="F573" ca="1" si="10402">IF(H573,O573,"")</f>
        <v>q_154d_3</v>
      </c>
      <c r="G573" s="14" t="str">
        <f t="shared" ref="G573" ca="1" si="10403">IF(H573,P573,"")</f>
        <v>Did specialist 3 made diagnosis</v>
      </c>
      <c r="H573" s="14" t="b">
        <f t="shared" ref="H573" ca="1" si="10404">IF(INDIRECT(ADDRESS(2,D573+1,,,_sheetname_dataframe))="",FALSE,MID(INDIRECT(ADDRESS(2,D573+1,,,_sheetname_dataframe)),1,1)&lt;&gt;".")</f>
        <v>1</v>
      </c>
      <c r="I573" s="14" t="str">
        <f ca="1">IF($H573,ADDRESS(3,(D573+1)*2-1,4,,"["&amp;wew!$G$7&amp;"]"&amp;_sheetname_labels)&amp;":"&amp;ADDRESS(2+ster!$B$20,(D573+1)*2-1,4),"")</f>
        <v>[DBTemplate.xlsm]labels!AQY3:AQY725</v>
      </c>
      <c r="J573" s="14">
        <f t="array" aca="1" ref="J573" ca="1">IF(H573,MAX(0,MAX(IF(INDIRECT(I573)&lt;&gt;"",ROW(INDIRECT(I573)),""))-2),"")</f>
        <v>2</v>
      </c>
      <c r="K573" s="14" t="str">
        <f ca="1">IF($H573,IF($J573&gt;0,ADDRESS(3,(D573+1)*2-1,4,,"["&amp;wew!$G$7&amp;"]"&amp;_sheetname_labels)&amp;":"&amp;ADDRESS(2+J573,(D573+1)*2-1,4),""),"")</f>
        <v>[DBTemplate.xlsm]labels!AQY3:AQY4</v>
      </c>
      <c r="L573" s="14" t="str">
        <f ca="1">IF($H573,IF($J573&gt;0,ADDRESS(3,(D573+1)*2,4,,"["&amp;wew!$G$7&amp;"]"&amp;_sheetname_labels)&amp;":"&amp;ADDRESS(2+J573,(D573+1)*2,4),""),"")</f>
        <v>[DBTemplate.xlsm]labels!AQZ3:AQZ4</v>
      </c>
      <c r="M573" s="14">
        <f t="shared" ref="M573" ca="1" si="10405">IF($H573,IF(J573&gt;0,COUNTA(INDIRECT(K573))-COUNT(INDIRECT(K573)),0),"")</f>
        <v>0</v>
      </c>
      <c r="N573" s="14">
        <f t="shared" ref="N573" ca="1" si="10406">IF(H573,J573-M573,"")</f>
        <v>2</v>
      </c>
      <c r="O573" s="14" t="str">
        <f t="shared" ref="O573" ca="1" si="10407">IF(INDIRECT(ADDRESS(2,D573+1,,,_sheetname_dataframe))="","",INDIRECT(ADDRESS(2,D573+1,,,_sheetname_dataframe)))</f>
        <v>q_154d_3</v>
      </c>
      <c r="P573" s="14" t="str">
        <f t="shared" ref="P573" ca="1" si="10408">IF(H573,IF(INDIRECT(ADDRESS(1,D573+1,,,_sheetname_dataframe))="","",INDIRECT(ADDRESS(1,D573+1,,,_sheetname_dataframe))),"")</f>
        <v>Did specialist 3 made diagnosis</v>
      </c>
      <c r="Q573" s="14" t="str">
        <f ca="1">IF($BP573,ADDRESS(3,D573+1,4,,"["&amp;wew!$G$7&amp;"]"&amp;_sheetname_dataframe)&amp;":"&amp;ADDRESS(2+ster!$C$14,D573+1,4),"")</f>
        <v>[DBTemplate.xlsm]data_frame!UZ3:UZ3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ref="Z573" ca="1" si="10409">IF(H573,S573-T573-W573,"")</f>
        <v>0</v>
      </c>
      <c r="AA573" s="12" t="str">
        <f t="shared" ref="AA573" ca="1" si="10410">IF(H573,IF(S573&gt;0,W573/(S573),"—"),"")</f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ref="AD573" ca="1" si="10411">IF($H573,IF(AC573&lt;&gt;"",IF(AC573=0,1,IF(AC573/W573&lt;0.15,2,3)),0),"")</f>
        <v>1</v>
      </c>
      <c r="AE573" s="17" t="b">
        <f t="shared" ref="AE573" ca="1" si="10412">IF(H573,OFFSET(O573,1,0)=".validation",FALSE)</f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ref="AG573" ca="1" si="10413">IF(AE573,IF($H573,IF(INDIRECT(ADDRESS(1,D573+2,,,_sheetname_dataframe))="","",INDIRECT(ADDRESS(1,D573+2,,,_sheetname_dataframe))),""),"")</f>
        <v/>
      </c>
      <c r="AH573" s="17" t="b">
        <f t="shared" ref="AH573" ca="1" si="10414">IF(H573,AND(AE573,OFFSET(O573,2,0)=".validation"),FALSE)</f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ref="AJ573" ca="1" si="10415">IF(AH573,IF($H573,IF(INDIRECT(ADDRESS(1,D573+3,,,_sheetname_dataframe))="","",INDIRECT(ADDRESS(1,D573+3,,,_sheetname_dataframe))),""),"")</f>
        <v/>
      </c>
      <c r="AK573" s="17" t="b">
        <f t="shared" ref="AK573" ca="1" si="10416">IF(H573,OR(AQ573,AD573=2),"")</f>
        <v>0</v>
      </c>
      <c r="AL573" s="17" t="b">
        <f t="shared" ref="AL573" ca="1" si="10417">IF($H573,IF(BV573&lt;&gt;"",IF(OR(BM573="F",BM573="L",BM573="I",BM573="D"),BV573&lt;&gt;0)),"")</f>
        <v>0</v>
      </c>
      <c r="AM573" s="17" t="b">
        <f t="shared" ref="AM573" ca="1" si="10418">IF($H573,AND(NOT(AL573),OR(IF(BW573&lt;&gt;"",IF(OR(BM573="F",BM573="L"),BW573&lt;&gt;0)),BM573="I",BM573="N",BM573="D")),"")</f>
        <v>0</v>
      </c>
      <c r="AN573" s="17">
        <f t="shared" ref="AN573" ca="1" si="10419">IF(COUNTA(INDIRECT(Q573))=0,0, IF(AND(AO573&lt;&gt;"",X573&lt;AO573),1,IF(AND(AP573&lt;&gt;"",Y573&gt;AP573),1,IF(AND(AQ573,AC573&gt;0),2,0))))</f>
        <v>0</v>
      </c>
      <c r="AO573" s="24" t="str">
        <f t="shared" ref="AO573" ca="1" si="10420">IF($H573,IF(BY573&lt;&gt;"",IF(ISNUMBER(BY573),BY573,""),""),"")</f>
        <v/>
      </c>
      <c r="AP573" s="24" t="str">
        <f t="shared" ref="AP573" ca="1" si="10421">IF($H573,IF(BZ573&lt;&gt;"",IF(ISNUMBER(BZ573),BZ573,""),""),"")</f>
        <v/>
      </c>
      <c r="AQ573" s="17" t="b">
        <f t="shared" ca="1" si="9826"/>
        <v>0</v>
      </c>
      <c r="AR573" s="17" t="b">
        <f t="shared" ref="AR573" ca="1" si="10422">IF(H573,IF(N573&gt;0,IF(BQ573&lt;&gt;"",BQ573&lt;&gt;0,FALSE),FALSE),"")</f>
        <v>0</v>
      </c>
      <c r="AS573" s="17" t="b">
        <f t="shared" ref="AS573" ca="1" si="10423">IF(H573,IF(BR573&lt;&gt;"",BR573&lt;&gt;0,FALSE),"")</f>
        <v>0</v>
      </c>
      <c r="AT573" s="17" t="b">
        <f t="shared" ref="AT573" ca="1" si="10424">IF(H573,IF(N573&gt;0,FALSE,IF(BU573&lt;&gt;"",MATCH(BU573,DataType,0)=1,FALSE)),"")</f>
        <v>0</v>
      </c>
      <c r="AU573" s="17" t="b">
        <f t="shared" ref="AU573" ca="1" si="10425">IF(H573,IF(N573&gt;0,TRUE,IF(BU573&lt;&gt;"",MATCH(BU573,DataType,0)=2,FALSE)),"")</f>
        <v>1</v>
      </c>
      <c r="AV573" s="17" t="b">
        <f t="shared" ref="AV573" ca="1" si="10426">IF(H573,IF(N573&gt;0,FALSE,IF(BU573&lt;&gt;"",MATCH(BU573,DataType,0)=3,FALSE)),"")</f>
        <v>0</v>
      </c>
      <c r="AW573" s="17" t="b">
        <f t="shared" ref="AW573" ca="1" si="10427">IF(H573,IF(W573&gt;0,Z573=0,FALSE),"")</f>
        <v>0</v>
      </c>
      <c r="AX573" s="14" t="b">
        <f t="array" aca="1" ref="AX573" ca="1">IF(H573,N573&gt;0,"")</f>
        <v>1</v>
      </c>
      <c r="AY573" s="17" t="str">
        <f t="shared" ref="AY573" ca="1" si="10428">IF(H573,IF(N573&gt;0,ADDRESS(ROW(VariablesOrigin)+1,COLUMN(VariablesOrigin)+1,4) &amp; ":" &amp; ADDRESS(ROW(VariablesOrigin)+N573,COLUMN(VariablesOrigin)+1,4),""),"")</f>
        <v>C3:C4</v>
      </c>
      <c r="AZ573" s="17" t="b">
        <f t="array" aca="1" ref="AZ573" ca="1">IF(AY573&lt;&gt;"",SUM(1*ISERROR(MATCH(INDIRECT(AY573),INDIRECT(K573),0)))=0,"")</f>
        <v>1</v>
      </c>
      <c r="BA573" s="17" t="b">
        <f t="shared" ref="BA573" ca="1" si="10429">IF(H573,BU573="",FALSE)</f>
        <v>1</v>
      </c>
      <c r="BB573" s="17" t="b">
        <v>0</v>
      </c>
      <c r="BC573" s="17" t="b">
        <f t="shared" ref="BC573" ca="1" si="10430">IF(BA573,IF(N573&gt;0,AND(AZ573,Z573=0),FALSE),"")</f>
        <v>1</v>
      </c>
      <c r="BD573" s="17" t="b">
        <f t="shared" ref="BD573" ca="1" si="10431">IF(BA573,IF(N573&gt;0,AND(NOT(AZ573),Z573=0),FALSE),"")</f>
        <v>0</v>
      </c>
      <c r="BE573" s="17" t="str">
        <f t="shared" ca="1" si="9827"/>
        <v/>
      </c>
      <c r="BF573" s="17" t="b">
        <f t="shared" ca="1" si="9828"/>
        <v>0</v>
      </c>
      <c r="BG573" s="17" t="b">
        <f t="shared" ref="BG573" ca="1" si="10432">IF(BA573,IF(OR(BB573:BF573),FALSE,IF(Z573=0,FALSE,Z573&gt;0)),"")</f>
        <v>0</v>
      </c>
      <c r="BH573" s="17" t="b">
        <f t="shared" ref="BH573" ca="1" si="10433">IF(BA573,COUNTIF(BB573:BG573,TRUE)=1,"")</f>
        <v>1</v>
      </c>
      <c r="BI573" s="17">
        <f t="shared" ref="BI573" ca="1" si="10434">IF(BA573,IFERROR(MATCH(TRUE,BB573:BG573,0),7),"")</f>
        <v>2</v>
      </c>
      <c r="BJ573" s="17" t="b">
        <f t="shared" ref="BJ573" ca="1" si="10435">DF573&lt;&gt;""</f>
        <v>0</v>
      </c>
      <c r="BK573" s="17" t="str">
        <f t="shared" ca="1" si="9829"/>
        <v/>
      </c>
      <c r="BL573" s="17" t="str">
        <f t="shared" ref="BL573" ca="1" si="10436">IF(H573,IF(AND(NOT(BA573),AU573),AC573&gt;0,""),"")</f>
        <v/>
      </c>
      <c r="BM573" s="17" t="str">
        <f t="shared" ref="BM573" ca="1" si="10437">IF(H573,IF(BA573,CHOOSE(BI573,"0","F","L","I","N",IF(AA573&gt;0.5,"N","S"),"0"),CHOOSE(MATCH(BU573,DataType,0),"S",IF(BK573,"I","N"),"D"  )),"")</f>
        <v>F</v>
      </c>
      <c r="BN573" s="17" t="str">
        <f t="shared" ref="BN573" ca="1" si="10438">IF(H573,IF(BJ573,"E",IF(BA573,CHOOSE(BI573,"0","F","L","I","N","S","0"),CHOOSE(MATCH(BU573,DataType,0),"S",IF(BK573,"I","N"),"D"  ))),"")</f>
        <v>F</v>
      </c>
      <c r="BO573" s="17" t="str">
        <f t="shared" ref="BO573" ca="1" si="10439">IF($H573,IF(BM573="0","",IF(AND(AR573,N573=2),"D",IF(BM573="S","N",IF(AL573,"O",IF(AM573,"I","N"))))),"")</f>
        <v>N</v>
      </c>
      <c r="BP573" s="14" t="b">
        <f t="shared" ref="BP573" ca="1" si="10440">INDIRECT(ADDRESS(2,ROW(A573)-1,,,_sheetname_dataframe))&lt;&gt;""</f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ref="DD573" ca="1" si="10441">IF(MID(DC573,1,1)="■",MID(DC573,2,LEN(DC573)),DC573)</f>
        <v/>
      </c>
      <c r="DE573" s="14" t="str">
        <f t="shared" ref="DE573" ca="1" si="10442">IF(DD573&lt;&gt;"",IF(MID(DD573,LEN(DD573),1)="■",MID(DD573,1,LEN(DD573)-1),DD573),"")</f>
        <v/>
      </c>
      <c r="DF573" s="14" t="str">
        <f t="shared" ref="DF573" ca="1" si="10443">IFERROR(IF(DE573&lt;&gt;"",SUBSTITUTE(DE573,"■",". "),""),"##INTERNAL_ERROR")</f>
        <v/>
      </c>
      <c r="DG573" s="14" t="str">
        <f t="shared" ref="DG573" ca="1" si="10444">IF(CN573&lt;&gt;0,"Variable name don't comply with the naming convention","")</f>
        <v/>
      </c>
      <c r="DH573" s="14" t="str">
        <f t="shared" ref="DH573" ca="1" si="10445">IF(CO573&lt;&gt;"","Duplicated name. " &amp; IF(ISERROR(FIND(" ",CO573)),"Duplicate have index " &amp; CO573, "Duplicates have indices: "&amp;SUBSTITUTE(CO573," ",", ")),"")</f>
        <v/>
      </c>
      <c r="DI573" s="14" t="str">
        <f t="shared" ref="DI573" ca="1" si="10446">IF(CP573&lt;&gt;"","Variable label exceed length 150","")</f>
        <v/>
      </c>
      <c r="DJ573" s="14" t="str">
        <f t="shared" ref="DJ573" ca="1" si="10447">IF(CQ573&lt;&gt;"","Duplicated variable label. " &amp; IF(ISERROR(FIND(" ",CQ573)),"Duplicate have index " &amp; CQ573, "Duplicates have indices: "&amp;SUBSTITUTE(CQ573," ",", ")),"")</f>
        <v/>
      </c>
      <c r="DK573" s="14" t="str">
        <f t="shared" ref="DK573" ca="1" si="10448">IF(CR573&lt;&gt;"","The following cases have values below declared theorethical min: " &amp;SUBSTITUTE(CR573," ",", "),"")</f>
        <v/>
      </c>
      <c r="DL573" s="14" t="str">
        <f t="shared" ref="DL573" ca="1" si="10449">IF(CS573&lt;&gt;"","The following cases have values above declared theorethical max: " &amp;SUBSTITUTE(CS573," ",", "),"")</f>
        <v/>
      </c>
      <c r="DM573" s="14" t="str">
        <f t="shared" ref="DM573" ca="1" si="10450">IF(CT573&lt;&gt;"","There are some cases with values not explicitly declared in the labels dictionary: " &amp;SUBSTITUTE(CT573," ",", "),"")</f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ref="DO573" ca="1" si="10451">IF(CV573&lt;&gt;"","The following records are missing in this required field: " &amp;SUBSTITUTE(CV573," ",", "),"")</f>
        <v/>
      </c>
      <c r="DP573" s="14" t="str">
        <f t="shared" ref="DP573" ca="1" si="10452">IF(CW573&lt;&gt;"","The following cases have non-integer values: " &amp;SUBSTITUTE(CW573," ",", "),"")</f>
        <v/>
      </c>
      <c r="DQ573" s="14" t="str">
        <f t="shared" ref="DQ573" ca="1" si="10453">IF(CX573&lt;&gt;"","The following cases are non-numeric: " &amp;SUBSTITUTE(CX573," ",", "),"")</f>
        <v/>
      </c>
      <c r="DR573" s="14" t="str">
        <f t="shared" ref="DR573" ca="1" si="10454">IF(CY573&lt;&gt;"","In the following cases " &amp; P573 &amp; " " &amp; LOWER(MID(AG573,1,1)) &amp; MID(AG573,2,LEN(AG573)) &amp; ": " &amp;SUBSTITUTE(CY573," ",", "),"")</f>
        <v/>
      </c>
      <c r="DS573" s="14" t="str">
        <f t="shared" ref="DS573" ca="1" si="10455">IF(CZ573&lt;&gt;"","In the following cases " &amp; P573 &amp; " " &amp; LOWER(MID(AJ573,1,1)) &amp; MID(AJ573,2,LEN(AJ573)) &amp; ": " &amp;SUBSTITUTE(CZ573," ",", "),"")</f>
        <v/>
      </c>
      <c r="DZ573" s="14" t="b">
        <f t="shared" ref="DZ573" ca="1" si="10456">OR(ED573&lt;&gt;"",EF573&lt;&gt;"",EG573&lt;&gt;"")</f>
        <v>0</v>
      </c>
      <c r="EA573" s="14" t="str">
        <f t="shared" ref="EA573" ca="1" si="10457">IF(EB573&lt;&gt;"",G573 &amp; " (" &amp; F573 &amp; ")","")</f>
        <v>Did specialist 3 made diagnosis (q_154d_3)</v>
      </c>
      <c r="EB573" s="14" t="str">
        <f t="shared" ref="EB573" ca="1" si="10458">IF(EE573&lt;&gt;"",EE573&amp;IF(ED573&lt;&gt;""," and "&amp;ED573,""),UPPER(MID(ED573,1,1)&amp;MID(ED573,2,LEN(ED573))))&amp; IF(OR(EF573&lt;&gt;"",EG573&lt;&gt;"")," and "&amp;IF(EF573&lt;&gt;"",LOWER(MID(EF573,1,1) &amp; MID(EF573,2,LEN(EF573))),"")&amp; IF(AND(EF573 &lt;&gt;"",EG573&lt;&gt;"")," and ","") &amp; IF(EG573&lt;&gt;"",LOWER(MID(EG573,1,1) &amp; MID(EG573,2,LEN(EG573))),""),"") &amp; IF(OR(EE573&lt;&gt;"",ED573&lt;&gt;"",EF573&lt;&gt;"",EG573&lt;&gt;""), ". ","")</f>
        <v xml:space="preserve">Values must be numeric. </v>
      </c>
      <c r="EC573" s="14" t="str">
        <f t="shared" ref="EC573" ca="1" si="10459">IF(EB573&lt;&gt;"",G573 &amp; " (" &amp; F573 &amp; "): " &amp; EB573,"")</f>
        <v xml:space="preserve">Did specialist 3 made diagnosis (q_154d_3): Values must be numeric. </v>
      </c>
      <c r="ED573" s="14" t="str">
        <f t="shared" ref="ED573" ca="1" si="10460">IF(H573,IF(W573&gt;0,IF(AND(AO573&lt;&gt;"",AP573&lt;&gt;""),"each value must be between " &amp; IF( AV573,IFERROR(TEXT(AO573,"rrrr-mm-dd") &amp;" (" &amp; AO573 &amp;")",AO573),AO573) &amp; " and " &amp; IF( AV573,IFERROR(TEXT(AP573,"rrrr-mm-dd") &amp;" (" &amp; AP573 &amp;")",AP573),AP573),IF(AO573&lt;&gt;"","each value must be above " &amp; IF( AV573,IFERROR(TEXT(AO573,"rrrr-mm-dd") &amp;" (" &amp; AO573 &amp;")",AO573),AO573), IF(AP573&lt;&gt;"","each value must be below " &amp; IF( AV573,IFERROR(TEXT(AP573,"rrrr-mm-dd") &amp;" (" &amp; AP573 &amp;")",AP573),AP573),""))),""),"")</f>
        <v/>
      </c>
      <c r="EE573" s="14" t="str">
        <f t="shared" ref="EE573" ca="1" si="10461">IF(H573,IF(OR(AQ573,AU573,AV573,AS573,AR573),
   "Values must be" &amp;
   IF(AR573," limited to predefinied list", IF(AQ573, " integers",IF(OR(AU573,AV573)," numeric",""))) &amp;
   IF(AS573,IF(OR(AR573,AQ573,AU573,AV573), " and ","") &amp; "non-missing",""),
""),"")</f>
        <v>Values must be numeric</v>
      </c>
      <c r="EF573" s="14" t="str">
        <f t="shared" ref="EF573" ca="1" si="10462">IF($H573,AG573,"")</f>
        <v/>
      </c>
      <c r="EG573" s="14" t="str">
        <f t="shared" ref="EG573" ca="1" si="10463">IF($H573,AJ573,"")</f>
        <v/>
      </c>
      <c r="EM573" s="14" t="b">
        <f t="shared" ref="EM573" ca="1" si="10464">OR(EC573&lt;&gt;"",DF573&lt;&gt;"")</f>
        <v>1</v>
      </c>
      <c r="EN573" s="14">
        <f t="shared" ref="EN573" ca="1" si="10465">IF(EM573,C573,"")</f>
        <v>547</v>
      </c>
      <c r="EO573" s="14" t="str">
        <f t="shared" ref="EO573" ca="1" si="10466">IF(EM573,F573,"")</f>
        <v>q_154d_3</v>
      </c>
      <c r="EP573" s="14" t="str">
        <f t="shared" ref="EP573" ca="1" si="10467">EC573</f>
        <v xml:space="preserve">Did specialist 3 made diagnosis (q_154d_3): Values must be numeric. </v>
      </c>
      <c r="EQ573" s="14" t="str">
        <f t="shared" ref="EQ573" ca="1" si="10468">DF573</f>
        <v/>
      </c>
    </row>
    <row r="574" spans="2:147" s="14" customFormat="1">
      <c r="B574" s="14" t="str">
        <f t="shared" ref="B574" ca="1" si="10469">DF574</f>
        <v/>
      </c>
      <c r="C574" s="14">
        <f t="shared" ref="C574" ca="1" si="10470">IF(OFFSET(B574,-1,COLUMN(VariableExists)-2),OFFSET(B574,-1,1)+1,OFFSET(B574,-1,1))</f>
        <v>548</v>
      </c>
      <c r="D574" s="14">
        <f t="shared" ref="D574" si="10471">ROW(A574)-2</f>
        <v>572</v>
      </c>
      <c r="E574" s="14" t="str">
        <f t="shared" ref="E574" ca="1" si="10472">IF(OR(G574="",ROW(G574)=2),"",IF(Z574&gt;0,"S",IF(AX574,IF(J574=2,"D","N"),"I")))</f>
        <v>I</v>
      </c>
      <c r="F574" s="14" t="str">
        <f t="shared" ref="F574" ca="1" si="10473">IF(H574,O574,"")</f>
        <v>q_154a_4</v>
      </c>
      <c r="G574" s="14" t="str">
        <f t="shared" ref="G574" ca="1" si="10474">IF(H574,P574,"")</f>
        <v>Order of specialist 4 that observed the patient</v>
      </c>
      <c r="H574" s="14" t="b">
        <f t="shared" ref="H574" ca="1" si="10475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[DBTemplate.xlsm]labels!ARA3:ARA725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476">IF($H574,IF(J574&gt;0,COUNTA(INDIRECT(K574))-COUNT(INDIRECT(K574)),0),"")</f>
        <v>0</v>
      </c>
      <c r="N574" s="14">
        <f t="shared" ref="N574" ca="1" si="10477">IF(H574,J574-M574,"")</f>
        <v>0</v>
      </c>
      <c r="O574" s="14" t="str">
        <f t="shared" ref="O574" ca="1" si="10478">IF(INDIRECT(ADDRESS(2,D574+1,,,_sheetname_dataframe))="","",INDIRECT(ADDRESS(2,D574+1,,,_sheetname_dataframe)))</f>
        <v>q_154a_4</v>
      </c>
      <c r="P574" s="14" t="str">
        <f t="shared" ref="P574" ca="1" si="10479">IF(H574,IF(INDIRECT(ADDRESS(1,D574+1,,,_sheetname_dataframe))="","",INDIRECT(ADDRESS(1,D574+1,,,_sheetname_dataframe))),"")</f>
        <v>Order of specialist 4 that observed the patient</v>
      </c>
      <c r="Q574" s="14" t="str">
        <f ca="1">IF($BP574,ADDRESS(3,D574+1,4,,"["&amp;wew!$G$7&amp;"]"&amp;_sheetname_dataframe)&amp;":"&amp;ADDRESS(2+ster!$C$14,D574+1,4),"")</f>
        <v>[DBTemplate.xlsm]data_frame!VA3:VA3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480">IF(H574,S574-T574-W574,"")</f>
        <v>0</v>
      </c>
      <c r="AA574" s="12" t="str">
        <f t="shared" ref="AA574" ca="1" si="10481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482">IF($H574,IF(AC574&lt;&gt;"",IF(AC574=0,1,IF(AC574/W574&lt;0.15,2,3)),0),"")</f>
        <v>1</v>
      </c>
      <c r="AE574" s="17" t="b">
        <f t="shared" ref="AE574" ca="1" si="10483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484">IF(AE574,IF($H574,IF(INDIRECT(ADDRESS(1,D574+2,,,_sheetname_dataframe))="","",INDIRECT(ADDRESS(1,D574+2,,,_sheetname_dataframe))),""),"")</f>
        <v/>
      </c>
      <c r="AH574" s="17" t="b">
        <f t="shared" ref="AH574" ca="1" si="10485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486">IF(AH574,IF($H574,IF(INDIRECT(ADDRESS(1,D574+3,,,_sheetname_dataframe))="","",INDIRECT(ADDRESS(1,D574+3,,,_sheetname_dataframe))),""),"")</f>
        <v/>
      </c>
      <c r="AK574" s="17" t="b">
        <f t="shared" ref="AK574" ca="1" si="10487">IF(H574,OR(AQ574,AD574=2),"")</f>
        <v>0</v>
      </c>
      <c r="AL574" s="17" t="b">
        <f t="shared" ref="AL574" ca="1" si="10488">IF($H574,IF(BV574&lt;&gt;"",IF(OR(BM574="F",BM574="L",BM574="I",BM574="D"),BV574&lt;&gt;0)),"")</f>
        <v>0</v>
      </c>
      <c r="AM574" s="17" t="b">
        <f t="shared" ref="AM574" ca="1" si="10489">IF($H574,AND(NOT(AL574),OR(IF(BW574&lt;&gt;"",IF(OR(BM574="F",BM574="L"),BW574&lt;&gt;0)),BM574="I",BM574="N",BM574="D")),"")</f>
        <v>1</v>
      </c>
      <c r="AN574" s="17">
        <f t="shared" ref="AN574" ca="1" si="10490">IF(COUNTA(INDIRECT(Q574))=0,0, IF(AND(AO574&lt;&gt;"",X574&lt;AO574),1,IF(AND(AP574&lt;&gt;"",Y574&gt;AP574),1,IF(AND(AQ574,AC574&gt;0),2,0))))</f>
        <v>0</v>
      </c>
      <c r="AO574" s="24" t="str">
        <f t="shared" ref="AO574" ca="1" si="10491">IF($H574,IF(BY574&lt;&gt;"",IF(ISNUMBER(BY574),BY574,""),""),"")</f>
        <v/>
      </c>
      <c r="AP574" s="24" t="str">
        <f t="shared" ref="AP574" ca="1" si="10492">IF($H574,IF(BZ574&lt;&gt;"",IF(ISNUMBER(BZ574),BZ574,""),""),"")</f>
        <v/>
      </c>
      <c r="AQ574" s="17" t="b">
        <f t="shared" ca="1" si="9826"/>
        <v>0</v>
      </c>
      <c r="AR574" s="17" t="b">
        <f t="shared" ref="AR574" ca="1" si="10493">IF(H574,IF(N574&gt;0,IF(BQ574&lt;&gt;"",BQ574&lt;&gt;0,FALSE),FALSE),"")</f>
        <v>0</v>
      </c>
      <c r="AS574" s="17" t="b">
        <f t="shared" ref="AS574" ca="1" si="10494">IF(H574,IF(BR574&lt;&gt;"",BR574&lt;&gt;0,FALSE),"")</f>
        <v>0</v>
      </c>
      <c r="AT574" s="17" t="b">
        <f t="shared" ref="AT574" ca="1" si="10495">IF(H574,IF(N574&gt;0,FALSE,IF(BU574&lt;&gt;"",MATCH(BU574,DataType,0)=1,FALSE)),"")</f>
        <v>0</v>
      </c>
      <c r="AU574" s="17" t="b">
        <f t="shared" ref="AU574" ca="1" si="10496">IF(H574,IF(N574&gt;0,TRUE,IF(BU574&lt;&gt;"",MATCH(BU574,DataType,0)=2,FALSE)),"")</f>
        <v>1</v>
      </c>
      <c r="AV574" s="17" t="b">
        <f t="shared" ref="AV574" ca="1" si="10497">IF(H574,IF(N574&gt;0,FALSE,IF(BU574&lt;&gt;"",MATCH(BU574,DataType,0)=3,FALSE)),"")</f>
        <v>0</v>
      </c>
      <c r="AW574" s="17" t="b">
        <f t="shared" ref="AW574" ca="1" si="10498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499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500">IF(H574,BU574="",FALSE)</f>
        <v>0</v>
      </c>
      <c r="BB574" s="17" t="b">
        <v>0</v>
      </c>
      <c r="BC574" s="17" t="str">
        <f t="shared" ref="BC574" ca="1" si="10501">IF(BA574,IF(N574&gt;0,AND(AZ574,Z574=0),FALSE),"")</f>
        <v/>
      </c>
      <c r="BD574" s="17" t="str">
        <f t="shared" ref="BD574" ca="1" si="10502">IF(BA574,IF(N574&gt;0,AND(NOT(AZ574),Z574=0),FALSE),"")</f>
        <v/>
      </c>
      <c r="BE574" s="17" t="b">
        <f t="shared" ca="1" si="9827"/>
        <v>0</v>
      </c>
      <c r="BF574" s="17" t="str">
        <f t="shared" ca="1" si="9828"/>
        <v/>
      </c>
      <c r="BG574" s="17" t="str">
        <f t="shared" ref="BG574" ca="1" si="10503">IF(BA574,IF(OR(BB574:BF574),FALSE,IF(Z574=0,FALSE,Z574&gt;0)),"")</f>
        <v/>
      </c>
      <c r="BH574" s="17" t="str">
        <f t="shared" ref="BH574" ca="1" si="10504">IF(BA574,COUNTIF(BB574:BG574,TRUE)=1,"")</f>
        <v/>
      </c>
      <c r="BI574" s="17" t="str">
        <f t="shared" ref="BI574" ca="1" si="10505">IF(BA574,IFERROR(MATCH(TRUE,BB574:BG574,0),7),"")</f>
        <v/>
      </c>
      <c r="BJ574" s="17" t="b">
        <f t="shared" ref="BJ574" ca="1" si="10506">DF574&lt;&gt;""</f>
        <v>0</v>
      </c>
      <c r="BK574" s="17" t="b">
        <f t="shared" ca="1" si="9829"/>
        <v>1</v>
      </c>
      <c r="BL574" s="17" t="b">
        <f t="shared" ref="BL574" ca="1" si="10507">IF(H574,IF(AND(NOT(BA574),AU574),AC574&gt;0,""),"")</f>
        <v>0</v>
      </c>
      <c r="BM574" s="17" t="str">
        <f t="shared" ref="BM574" ca="1" si="10508">IF(H574,IF(BA574,CHOOSE(BI574,"0","F","L","I","N",IF(AA574&gt;0.5,"N","S"),"0"),CHOOSE(MATCH(BU574,DataType,0),"S",IF(BK574,"I","N"),"D"  )),"")</f>
        <v>I</v>
      </c>
      <c r="BN574" s="17" t="str">
        <f t="shared" ref="BN574" ca="1" si="10509">IF(H574,IF(BJ574,"E",IF(BA574,CHOOSE(BI574,"0","F","L","I","N","S","0"),CHOOSE(MATCH(BU574,DataType,0),"S",IF(BK574,"I","N"),"D"  ))),"")</f>
        <v>I</v>
      </c>
      <c r="BO574" s="17" t="str">
        <f t="shared" ref="BO574" ca="1" si="10510">IF($H574,IF(BM574="0","",IF(AND(AR574,N574=2),"D",IF(BM574="S","N",IF(AL574,"O",IF(AM574,"I","N"))))),"")</f>
        <v>I</v>
      </c>
      <c r="BP574" s="14" t="b">
        <f t="shared" ref="BP574" ca="1" si="10511">INDIRECT(ADDRESS(2,ROW(A574)-1,,,_sheetname_dataframe))&lt;&gt;""</f>
        <v>1</v>
      </c>
      <c r="BQ574" s="35"/>
      <c r="BU574" s="14" t="s">
        <v>387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512">IF(MID(DC574,1,1)="■",MID(DC574,2,LEN(DC574)),DC574)</f>
        <v/>
      </c>
      <c r="DE574" s="14" t="str">
        <f t="shared" ref="DE574" ca="1" si="10513">IF(DD574&lt;&gt;"",IF(MID(DD574,LEN(DD574),1)="■",MID(DD574,1,LEN(DD574)-1),DD574),"")</f>
        <v/>
      </c>
      <c r="DF574" s="14" t="str">
        <f t="shared" ref="DF574" ca="1" si="10514">IFERROR(IF(DE574&lt;&gt;"",SUBSTITUTE(DE574,"■",". "),""),"##INTERNAL_ERROR")</f>
        <v/>
      </c>
      <c r="DG574" s="14" t="str">
        <f t="shared" ref="DG574" ca="1" si="10515">IF(CN574&lt;&gt;0,"Variable name don't comply with the naming convention","")</f>
        <v/>
      </c>
      <c r="DH574" s="14" t="str">
        <f t="shared" ref="DH574" ca="1" si="10516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517">IF(CP574&lt;&gt;"","Variable label exceed length 150","")</f>
        <v/>
      </c>
      <c r="DJ574" s="14" t="str">
        <f t="shared" ref="DJ574" ca="1" si="10518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519">IF(CR574&lt;&gt;"","The following cases have values below declared theorethical min: " &amp;SUBSTITUTE(CR574," ",", "),"")</f>
        <v/>
      </c>
      <c r="DL574" s="14" t="str">
        <f t="shared" ref="DL574" ca="1" si="10520">IF(CS574&lt;&gt;"","The following cases have values above declared theorethical max: " &amp;SUBSTITUTE(CS574," ",", "),"")</f>
        <v/>
      </c>
      <c r="DM574" s="14" t="str">
        <f t="shared" ref="DM574" ca="1" si="10521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522">IF(CV574&lt;&gt;"","The following records are missing in this required field: " &amp;SUBSTITUTE(CV574," ",", "),"")</f>
        <v/>
      </c>
      <c r="DP574" s="14" t="str">
        <f t="shared" ref="DP574" ca="1" si="10523">IF(CW574&lt;&gt;"","The following cases have non-integer values: " &amp;SUBSTITUTE(CW574," ",", "),"")</f>
        <v/>
      </c>
      <c r="DQ574" s="14" t="str">
        <f t="shared" ref="DQ574" ca="1" si="10524">IF(CX574&lt;&gt;"","The following cases are non-numeric: " &amp;SUBSTITUTE(CX574," ",", "),"")</f>
        <v/>
      </c>
      <c r="DR574" s="14" t="str">
        <f t="shared" ref="DR574" ca="1" si="10525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526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527">OR(ED574&lt;&gt;"",EF574&lt;&gt;"",EG574&lt;&gt;"")</f>
        <v>0</v>
      </c>
      <c r="EA574" s="14" t="str">
        <f t="shared" ref="EA574" ca="1" si="10528">IF(EB574&lt;&gt;"",G574 &amp; " (" &amp; F574 &amp; ")","")</f>
        <v>Order of specialist 4 that observed the patient (q_154a_4)</v>
      </c>
      <c r="EB574" s="14" t="str">
        <f t="shared" ref="EB574" ca="1" si="10529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 xml:space="preserve">Values must be numeric. </v>
      </c>
      <c r="EC574" s="14" t="str">
        <f t="shared" ref="EC574" ca="1" si="10530">IF(EB574&lt;&gt;"",G574 &amp; " (" &amp; F574 &amp; "): " &amp; EB574,"")</f>
        <v xml:space="preserve">Order of specialist 4 that observed the patient (q_154a_4): Values must be numeric. </v>
      </c>
      <c r="ED574" s="14" t="str">
        <f t="shared" ref="ED574" ca="1" si="10531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532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>Values must be numeric</v>
      </c>
      <c r="EF574" s="14" t="str">
        <f t="shared" ref="EF574" ca="1" si="10533">IF($H574,AG574,"")</f>
        <v/>
      </c>
      <c r="EG574" s="14" t="str">
        <f t="shared" ref="EG574" ca="1" si="10534">IF($H574,AJ574,"")</f>
        <v/>
      </c>
      <c r="EM574" s="14" t="b">
        <f t="shared" ref="EM574" ca="1" si="10535">OR(EC574&lt;&gt;"",DF574&lt;&gt;"")</f>
        <v>1</v>
      </c>
      <c r="EN574" s="14">
        <f t="shared" ref="EN574" ca="1" si="10536">IF(EM574,C574,"")</f>
        <v>548</v>
      </c>
      <c r="EO574" s="14" t="str">
        <f t="shared" ref="EO574" ca="1" si="10537">IF(EM574,F574,"")</f>
        <v>q_154a_4</v>
      </c>
      <c r="EP574" s="14" t="str">
        <f t="shared" ref="EP574" ca="1" si="10538">EC574</f>
        <v xml:space="preserve">Order of specialist 4 that observed the patient (q_154a_4): Values must be numeric. </v>
      </c>
      <c r="EQ574" s="14" t="str">
        <f t="shared" ref="EQ574" ca="1" si="10539">DF574</f>
        <v/>
      </c>
    </row>
    <row r="575" spans="2:147" s="14" customFormat="1">
      <c r="B575" s="14" t="str">
        <f t="shared" ca="1" si="9755"/>
        <v/>
      </c>
      <c r="C575" s="14">
        <f t="shared" ca="1" si="9756"/>
        <v>549</v>
      </c>
      <c r="D575" s="14">
        <f t="shared" si="9757"/>
        <v>573</v>
      </c>
      <c r="E575" s="14" t="str">
        <f t="shared" ca="1" si="9758"/>
        <v>N</v>
      </c>
      <c r="F575" s="14" t="str">
        <f t="shared" ca="1" si="9759"/>
        <v>q_154b_4</v>
      </c>
      <c r="G575" s="14" t="str">
        <f t="shared" ca="1" si="9760"/>
        <v>What specialist 4 observed the patient</v>
      </c>
      <c r="H575" s="14" t="b">
        <f t="shared" ca="1" si="9761"/>
        <v>1</v>
      </c>
      <c r="I575" s="14" t="str">
        <f ca="1">IF($H575,ADDRESS(3,(D575+1)*2-1,4,,"["&amp;wew!$G$7&amp;"]"&amp;_sheetname_labels)&amp;":"&amp;ADDRESS(2+ster!$B$20,(D575+1)*2-1,4),"")</f>
        <v>[DBTemplate.xlsm]labels!ARC3:ARC725</v>
      </c>
      <c r="J575" s="14">
        <f t="array" aca="1" ref="J575" ca="1">IF(H575,MAX(0,MAX(IF(INDIRECT(I575)&lt;&gt;"",ROW(INDIRECT(I575)),""))-2),"")</f>
        <v>16</v>
      </c>
      <c r="K575" s="14" t="str">
        <f ca="1">IF($H575,IF($J575&gt;0,ADDRESS(3,(D575+1)*2-1,4,,"["&amp;wew!$G$7&amp;"]"&amp;_sheetname_labels)&amp;":"&amp;ADDRESS(2+J575,(D575+1)*2-1,4),""),"")</f>
        <v>[DBTemplate.xlsm]labels!ARC3:ARC18</v>
      </c>
      <c r="L575" s="14" t="str">
        <f ca="1">IF($H575,IF($J575&gt;0,ADDRESS(3,(D575+1)*2,4,,"["&amp;wew!$G$7&amp;"]"&amp;_sheetname_labels)&amp;":"&amp;ADDRESS(2+J575,(D575+1)*2,4),""),"")</f>
        <v>[DBTemplate.xlsm]labels!ARD3:ARD18</v>
      </c>
      <c r="M575" s="14">
        <f t="shared" ca="1" si="9762"/>
        <v>0</v>
      </c>
      <c r="N575" s="14">
        <f t="shared" ca="1" si="9763"/>
        <v>16</v>
      </c>
      <c r="O575" s="14" t="str">
        <f t="shared" ca="1" si="9764"/>
        <v>q_154b_4</v>
      </c>
      <c r="P575" s="14" t="str">
        <f t="shared" ca="1" si="9765"/>
        <v>What specialist 4 observed the patient</v>
      </c>
      <c r="Q575" s="14" t="str">
        <f ca="1">IF($BP575,ADDRESS(3,D575+1,4,,"["&amp;wew!$G$7&amp;"]"&amp;_sheetname_dataframe)&amp;":"&amp;ADDRESS(2+ster!$C$14,D575+1,4),"")</f>
        <v>[DBTemplate.xlsm]data_frame!VB3:VB3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ca="1" si="9766"/>
        <v>0</v>
      </c>
      <c r="AA575" s="12" t="str">
        <f t="shared" ca="1" si="9767"/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ca="1" si="9768"/>
        <v>1</v>
      </c>
      <c r="AE575" s="17" t="b">
        <f t="shared" ca="1" si="9769"/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ca="1" si="9770"/>
        <v/>
      </c>
      <c r="AH575" s="17" t="b">
        <f t="shared" ca="1" si="9771"/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ca="1" si="9772"/>
        <v/>
      </c>
      <c r="AK575" s="17" t="b">
        <f t="shared" ca="1" si="9773"/>
        <v>0</v>
      </c>
      <c r="AL575" s="17" t="b">
        <f t="shared" ca="1" si="9774"/>
        <v>0</v>
      </c>
      <c r="AM575" s="17" t="b">
        <f t="shared" ca="1" si="9775"/>
        <v>0</v>
      </c>
      <c r="AN575" s="17">
        <f t="shared" ca="1" si="9776"/>
        <v>0</v>
      </c>
      <c r="AO575" s="24" t="str">
        <f t="shared" ca="1" si="9777"/>
        <v/>
      </c>
      <c r="AP575" s="24" t="str">
        <f t="shared" ca="1" si="9778"/>
        <v/>
      </c>
      <c r="AQ575" s="17" t="b">
        <f t="shared" ca="1" si="9826"/>
        <v>0</v>
      </c>
      <c r="AR575" s="17" t="b">
        <f t="shared" ca="1" si="9779"/>
        <v>0</v>
      </c>
      <c r="AS575" s="17" t="b">
        <f t="shared" ca="1" si="9780"/>
        <v>0</v>
      </c>
      <c r="AT575" s="17" t="b">
        <f t="shared" ca="1" si="9781"/>
        <v>0</v>
      </c>
      <c r="AU575" s="17" t="b">
        <f t="shared" ca="1" si="9782"/>
        <v>1</v>
      </c>
      <c r="AV575" s="17" t="b">
        <f t="shared" ca="1" si="9783"/>
        <v>0</v>
      </c>
      <c r="AW575" s="17" t="b">
        <f t="shared" ca="1" si="9784"/>
        <v>0</v>
      </c>
      <c r="AX575" s="14" t="b">
        <f t="array" aca="1" ref="AX575" ca="1">IF(H575,N575&gt;0,"")</f>
        <v>1</v>
      </c>
      <c r="AY575" s="17" t="str">
        <f t="shared" ca="1" si="9785"/>
        <v>C3:C18</v>
      </c>
      <c r="AZ575" s="17" t="b">
        <f t="array" aca="1" ref="AZ575" ca="1">IF(AY575&lt;&gt;"",SUM(1*ISERROR(MATCH(INDIRECT(AY575),INDIRECT(K575),0)))=0,"")</f>
        <v>1</v>
      </c>
      <c r="BA575" s="17" t="b">
        <f t="shared" ca="1" si="9786"/>
        <v>1</v>
      </c>
      <c r="BB575" s="17" t="b">
        <v>0</v>
      </c>
      <c r="BC575" s="17" t="b">
        <f t="shared" ca="1" si="9787"/>
        <v>1</v>
      </c>
      <c r="BD575" s="17" t="b">
        <f t="shared" ca="1" si="9788"/>
        <v>0</v>
      </c>
      <c r="BE575" s="17" t="str">
        <f t="shared" ca="1" si="9827"/>
        <v/>
      </c>
      <c r="BF575" s="17" t="b">
        <f t="shared" ca="1" si="9828"/>
        <v>0</v>
      </c>
      <c r="BG575" s="17" t="b">
        <f t="shared" ca="1" si="9789"/>
        <v>0</v>
      </c>
      <c r="BH575" s="17" t="b">
        <f t="shared" ca="1" si="9790"/>
        <v>1</v>
      </c>
      <c r="BI575" s="17">
        <f t="shared" ca="1" si="9791"/>
        <v>2</v>
      </c>
      <c r="BJ575" s="17" t="b">
        <f t="shared" ca="1" si="9792"/>
        <v>0</v>
      </c>
      <c r="BK575" s="17" t="str">
        <f t="shared" ca="1" si="9829"/>
        <v/>
      </c>
      <c r="BL575" s="17" t="str">
        <f t="shared" ca="1" si="9793"/>
        <v/>
      </c>
      <c r="BM575" s="17" t="str">
        <f t="shared" ca="1" si="9794"/>
        <v>F</v>
      </c>
      <c r="BN575" s="17" t="str">
        <f t="shared" ca="1" si="9795"/>
        <v>F</v>
      </c>
      <c r="BO575" s="17" t="str">
        <f t="shared" ca="1" si="9796"/>
        <v>N</v>
      </c>
      <c r="BP575" s="14" t="b">
        <f t="shared" ca="1" si="9797"/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ca="1" si="9798"/>
        <v/>
      </c>
      <c r="DE575" s="14" t="str">
        <f t="shared" ca="1" si="9799"/>
        <v/>
      </c>
      <c r="DF575" s="14" t="str">
        <f t="shared" ca="1" si="9800"/>
        <v/>
      </c>
      <c r="DG575" s="14" t="str">
        <f t="shared" ca="1" si="9801"/>
        <v/>
      </c>
      <c r="DH575" s="14" t="str">
        <f t="shared" ca="1" si="9802"/>
        <v/>
      </c>
      <c r="DI575" s="14" t="str">
        <f t="shared" ca="1" si="9803"/>
        <v/>
      </c>
      <c r="DJ575" s="14" t="str">
        <f t="shared" ca="1" si="9804"/>
        <v/>
      </c>
      <c r="DK575" s="14" t="str">
        <f t="shared" ca="1" si="9805"/>
        <v/>
      </c>
      <c r="DL575" s="14" t="str">
        <f t="shared" ca="1" si="9806"/>
        <v/>
      </c>
      <c r="DM575" s="14" t="str">
        <f t="shared" ca="1" si="9807"/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ca="1" si="9808"/>
        <v/>
      </c>
      <c r="DP575" s="14" t="str">
        <f t="shared" ca="1" si="9809"/>
        <v/>
      </c>
      <c r="DQ575" s="14" t="str">
        <f t="shared" ca="1" si="9810"/>
        <v/>
      </c>
      <c r="DR575" s="14" t="str">
        <f t="shared" ca="1" si="9811"/>
        <v/>
      </c>
      <c r="DS575" s="14" t="str">
        <f t="shared" ca="1" si="9812"/>
        <v/>
      </c>
      <c r="DZ575" s="14" t="b">
        <f t="shared" ca="1" si="9813"/>
        <v>0</v>
      </c>
      <c r="EA575" s="14" t="str">
        <f t="shared" ca="1" si="9814"/>
        <v>What specialist 4 observed the patient (q_154b_4)</v>
      </c>
      <c r="EB575" s="14" t="str">
        <f t="shared" ca="1" si="9815"/>
        <v xml:space="preserve">Values must be numeric. </v>
      </c>
      <c r="EC575" s="14" t="str">
        <f t="shared" ca="1" si="9816"/>
        <v xml:space="preserve">What specialist 4 observed the patient (q_154b_4): Values must be numeric. </v>
      </c>
      <c r="ED575" s="14" t="str">
        <f t="shared" ca="1" si="9817"/>
        <v/>
      </c>
      <c r="EE575" s="14" t="str">
        <f t="shared" ca="1" si="9818"/>
        <v>Values must be numeric</v>
      </c>
      <c r="EF575" s="14" t="str">
        <f t="shared" ca="1" si="9819"/>
        <v/>
      </c>
      <c r="EG575" s="14" t="str">
        <f t="shared" ca="1" si="9820"/>
        <v/>
      </c>
      <c r="EM575" s="14" t="b">
        <f t="shared" ca="1" si="9821"/>
        <v>1</v>
      </c>
      <c r="EN575" s="14">
        <f t="shared" ca="1" si="9822"/>
        <v>549</v>
      </c>
      <c r="EO575" s="14" t="str">
        <f t="shared" ca="1" si="9823"/>
        <v>q_154b_4</v>
      </c>
      <c r="EP575" s="14" t="str">
        <f t="shared" ca="1" si="9824"/>
        <v xml:space="preserve">What specialist 4 observed the patient (q_154b_4): Values must be numeric. </v>
      </c>
      <c r="EQ575" s="14" t="str">
        <f t="shared" ca="1" si="9825"/>
        <v/>
      </c>
    </row>
    <row r="576" spans="2:147" s="14" customFormat="1">
      <c r="B576" s="14" t="str">
        <f t="shared" ref="B576" ca="1" si="10540">DF576</f>
        <v/>
      </c>
      <c r="C576" s="14">
        <f t="shared" ref="C576" ca="1" si="10541">IF(OFFSET(B576,-1,COLUMN(VariableExists)-2),OFFSET(B576,-1,1)+1,OFFSET(B576,-1,1))</f>
        <v>550</v>
      </c>
      <c r="D576" s="14">
        <f t="shared" ref="D576" si="10542">ROW(A576)-2</f>
        <v>574</v>
      </c>
      <c r="E576" s="14" t="str">
        <f t="shared" ref="E576" ca="1" si="10543">IF(OR(G576="",ROW(G576)=2),"",IF(Z576&gt;0,"S",IF(AX576,IF(J576=2,"D","N"),"I")))</f>
        <v>I</v>
      </c>
      <c r="F576" s="14" t="str">
        <f t="shared" ref="F576" ca="1" si="10544">IF(H576,O576,"")</f>
        <v>q_154c_4</v>
      </c>
      <c r="G576" s="14" t="str">
        <f t="shared" ref="G576" ca="1" si="10545">IF(H576,P576,"")</f>
        <v>Other type of specialist 4 that observed the patient</v>
      </c>
      <c r="H576" s="14" t="b">
        <f t="shared" ref="H576" ca="1" si="10546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[DBTemplate.xlsm]labels!ARE3:ARE725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0547">IF($H576,IF(J576&gt;0,COUNTA(INDIRECT(K576))-COUNT(INDIRECT(K576)),0),"")</f>
        <v>0</v>
      </c>
      <c r="N576" s="14">
        <f t="shared" ref="N576" ca="1" si="10548">IF(H576,J576-M576,"")</f>
        <v>0</v>
      </c>
      <c r="O576" s="14" t="str">
        <f t="shared" ref="O576" ca="1" si="10549">IF(INDIRECT(ADDRESS(2,D576+1,,,_sheetname_dataframe))="","",INDIRECT(ADDRESS(2,D576+1,,,_sheetname_dataframe)))</f>
        <v>q_154c_4</v>
      </c>
      <c r="P576" s="14" t="str">
        <f t="shared" ref="P576" ca="1" si="10550">IF(H576,IF(INDIRECT(ADDRESS(1,D576+1,,,_sheetname_dataframe))="","",INDIRECT(ADDRESS(1,D576+1,,,_sheetname_dataframe))),"")</f>
        <v>Other type of specialist 4 that observed the patient</v>
      </c>
      <c r="Q576" s="14" t="str">
        <f ca="1">IF($BP576,ADDRESS(3,D576+1,4,,"["&amp;wew!$G$7&amp;"]"&amp;_sheetname_dataframe)&amp;":"&amp;ADDRESS(2+ster!$C$14,D576+1,4),"")</f>
        <v>[DBTemplate.xlsm]data_frame!VC3:VC3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0551">IF(H576,S576-T576-W576,"")</f>
        <v>0</v>
      </c>
      <c r="AA576" s="12" t="str">
        <f t="shared" ref="AA576" ca="1" si="10552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0553">IF($H576,IF(AC576&lt;&gt;"",IF(AC576=0,1,IF(AC576/W576&lt;0.15,2,3)),0),"")</f>
        <v>1</v>
      </c>
      <c r="AE576" s="17" t="b">
        <f t="shared" ref="AE576" ca="1" si="10554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0555">IF(AE576,IF($H576,IF(INDIRECT(ADDRESS(1,D576+2,,,_sheetname_dataframe))="","",INDIRECT(ADDRESS(1,D576+2,,,_sheetname_dataframe))),""),"")</f>
        <v/>
      </c>
      <c r="AH576" s="17" t="b">
        <f t="shared" ref="AH576" ca="1" si="10556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0557">IF(AH576,IF($H576,IF(INDIRECT(ADDRESS(1,D576+3,,,_sheetname_dataframe))="","",INDIRECT(ADDRESS(1,D576+3,,,_sheetname_dataframe))),""),"")</f>
        <v/>
      </c>
      <c r="AK576" s="17" t="b">
        <f t="shared" ref="AK576" ca="1" si="10558">IF(H576,OR(AQ576,AD576=2),"")</f>
        <v>0</v>
      </c>
      <c r="AL576" s="17" t="b">
        <f t="shared" ref="AL576" ca="1" si="10559">IF($H576,IF(BV576&lt;&gt;"",IF(OR(BM576="F",BM576="L",BM576="I",BM576="D"),BV576&lt;&gt;0)),"")</f>
        <v>0</v>
      </c>
      <c r="AM576" s="17" t="b">
        <f t="shared" ref="AM576" ca="1" si="10560">IF($H576,AND(NOT(AL576),OR(IF(BW576&lt;&gt;"",IF(OR(BM576="F",BM576="L"),BW576&lt;&gt;0)),BM576="I",BM576="N",BM576="D")),"")</f>
        <v>0</v>
      </c>
      <c r="AN576" s="17">
        <f t="shared" ref="AN576" ca="1" si="10561">IF(COUNTA(INDIRECT(Q576))=0,0, IF(AND(AO576&lt;&gt;"",X576&lt;AO576),1,IF(AND(AP576&lt;&gt;"",Y576&gt;AP576),1,IF(AND(AQ576,AC576&gt;0),2,0))))</f>
        <v>0</v>
      </c>
      <c r="AO576" s="24" t="str">
        <f t="shared" ref="AO576" ca="1" si="10562">IF($H576,IF(BY576&lt;&gt;"",IF(ISNUMBER(BY576),BY576,""),""),"")</f>
        <v/>
      </c>
      <c r="AP576" s="24" t="str">
        <f t="shared" ref="AP576" ca="1" si="10563">IF($H576,IF(BZ576&lt;&gt;"",IF(ISNUMBER(BZ576),BZ576,""),""),"")</f>
        <v/>
      </c>
      <c r="AQ576" s="17" t="b">
        <f t="shared" ca="1" si="9826"/>
        <v>0</v>
      </c>
      <c r="AR576" s="17" t="b">
        <f t="shared" ref="AR576" ca="1" si="10564">IF(H576,IF(N576&gt;0,IF(BQ576&lt;&gt;"",BQ576&lt;&gt;0,FALSE),FALSE),"")</f>
        <v>0</v>
      </c>
      <c r="AS576" s="17" t="b">
        <f t="shared" ref="AS576" ca="1" si="10565">IF(H576,IF(BR576&lt;&gt;"",BR576&lt;&gt;0,FALSE),"")</f>
        <v>0</v>
      </c>
      <c r="AT576" s="17" t="b">
        <f t="shared" ref="AT576" ca="1" si="10566">IF(H576,IF(N576&gt;0,FALSE,IF(BU576&lt;&gt;"",MATCH(BU576,DataType,0)=1,FALSE)),"")</f>
        <v>1</v>
      </c>
      <c r="AU576" s="17" t="b">
        <f t="shared" ref="AU576" ca="1" si="10567">IF(H576,IF(N576&gt;0,TRUE,IF(BU576&lt;&gt;"",MATCH(BU576,DataType,0)=2,FALSE)),"")</f>
        <v>0</v>
      </c>
      <c r="AV576" s="17" t="b">
        <f t="shared" ref="AV576" ca="1" si="10568">IF(H576,IF(N576&gt;0,FALSE,IF(BU576&lt;&gt;"",MATCH(BU576,DataType,0)=3,FALSE)),"")</f>
        <v>0</v>
      </c>
      <c r="AW576" s="17" t="b">
        <f t="shared" ref="AW576" ca="1" si="10569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0570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0571">IF(H576,BU576="",FALSE)</f>
        <v>0</v>
      </c>
      <c r="BB576" s="17" t="b">
        <v>0</v>
      </c>
      <c r="BC576" s="17" t="str">
        <f t="shared" ref="BC576" ca="1" si="10572">IF(BA576,IF(N576&gt;0,AND(AZ576,Z576=0),FALSE),"")</f>
        <v/>
      </c>
      <c r="BD576" s="17" t="str">
        <f t="shared" ref="BD576" ca="1" si="10573">IF(BA576,IF(N576&gt;0,AND(NOT(AZ576),Z576=0),FALSE),"")</f>
        <v/>
      </c>
      <c r="BE576" s="17" t="b">
        <f t="shared" ca="1" si="9827"/>
        <v>0</v>
      </c>
      <c r="BF576" s="17" t="str">
        <f t="shared" ca="1" si="9828"/>
        <v/>
      </c>
      <c r="BG576" s="17" t="str">
        <f t="shared" ref="BG576" ca="1" si="10574">IF(BA576,IF(OR(BB576:BF576),FALSE,IF(Z576=0,FALSE,Z576&gt;0)),"")</f>
        <v/>
      </c>
      <c r="BH576" s="17" t="str">
        <f t="shared" ref="BH576" ca="1" si="10575">IF(BA576,COUNTIF(BB576:BG576,TRUE)=1,"")</f>
        <v/>
      </c>
      <c r="BI576" s="17" t="str">
        <f t="shared" ref="BI576" ca="1" si="10576">IF(BA576,IFERROR(MATCH(TRUE,BB576:BG576,0),7),"")</f>
        <v/>
      </c>
      <c r="BJ576" s="17" t="b">
        <f t="shared" ref="BJ576" ca="1" si="10577">DF576&lt;&gt;""</f>
        <v>0</v>
      </c>
      <c r="BK576" s="17" t="str">
        <f t="shared" ca="1" si="9829"/>
        <v/>
      </c>
      <c r="BL576" s="17" t="str">
        <f t="shared" ref="BL576" ca="1" si="10578">IF(H576,IF(AND(NOT(BA576),AU576),AC576&gt;0,""),"")</f>
        <v/>
      </c>
      <c r="BM576" s="17" t="str">
        <f t="shared" ref="BM576" ca="1" si="10579">IF(H576,IF(BA576,CHOOSE(BI576,"0","F","L","I","N",IF(AA576&gt;0.5,"N","S"),"0"),CHOOSE(MATCH(BU576,DataType,0),"S",IF(BK576,"I","N"),"D"  )),"")</f>
        <v>S</v>
      </c>
      <c r="BN576" s="17" t="str">
        <f t="shared" ref="BN576" ca="1" si="10580">IF(H576,IF(BJ576,"E",IF(BA576,CHOOSE(BI576,"0","F","L","I","N","S","0"),CHOOSE(MATCH(BU576,DataType,0),"S",IF(BK576,"I","N"),"D"  ))),"")</f>
        <v>S</v>
      </c>
      <c r="BO576" s="17" t="str">
        <f t="shared" ref="BO576" ca="1" si="10581">IF($H576,IF(BM576="0","",IF(AND(AR576,N576=2),"D",IF(BM576="S","N",IF(AL576,"O",IF(AM576,"I","N"))))),"")</f>
        <v>N</v>
      </c>
      <c r="BP576" s="14" t="b">
        <f t="shared" ref="BP576" ca="1" si="10582">INDIRECT(ADDRESS(2,ROW(A576)-1,,,_sheetname_dataframe))&lt;&gt;""</f>
        <v>1</v>
      </c>
      <c r="BQ576" s="35"/>
      <c r="BU576" s="14" t="s">
        <v>386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0583">IF(MID(DC576,1,1)="■",MID(DC576,2,LEN(DC576)),DC576)</f>
        <v/>
      </c>
      <c r="DE576" s="14" t="str">
        <f t="shared" ref="DE576" ca="1" si="10584">IF(DD576&lt;&gt;"",IF(MID(DD576,LEN(DD576),1)="■",MID(DD576,1,LEN(DD576)-1),DD576),"")</f>
        <v/>
      </c>
      <c r="DF576" s="14" t="str">
        <f t="shared" ref="DF576" ca="1" si="10585">IFERROR(IF(DE576&lt;&gt;"",SUBSTITUTE(DE576,"■",". "),""),"##INTERNAL_ERROR")</f>
        <v/>
      </c>
      <c r="DG576" s="14" t="str">
        <f t="shared" ref="DG576" ca="1" si="10586">IF(CN576&lt;&gt;0,"Variable name don't comply with the naming convention","")</f>
        <v/>
      </c>
      <c r="DH576" s="14" t="str">
        <f t="shared" ref="DH576" ca="1" si="10587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0588">IF(CP576&lt;&gt;"","Variable label exceed length 150","")</f>
        <v/>
      </c>
      <c r="DJ576" s="14" t="str">
        <f t="shared" ref="DJ576" ca="1" si="10589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0590">IF(CR576&lt;&gt;"","The following cases have values below declared theorethical min: " &amp;SUBSTITUTE(CR576," ",", "),"")</f>
        <v/>
      </c>
      <c r="DL576" s="14" t="str">
        <f t="shared" ref="DL576" ca="1" si="10591">IF(CS576&lt;&gt;"","The following cases have values above declared theorethical max: " &amp;SUBSTITUTE(CS576," ",", "),"")</f>
        <v/>
      </c>
      <c r="DM576" s="14" t="str">
        <f t="shared" ref="DM576" ca="1" si="10592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0593">IF(CV576&lt;&gt;"","The following records are missing in this required field: " &amp;SUBSTITUTE(CV576," ",", "),"")</f>
        <v/>
      </c>
      <c r="DP576" s="14" t="str">
        <f t="shared" ref="DP576" ca="1" si="10594">IF(CW576&lt;&gt;"","The following cases have non-integer values: " &amp;SUBSTITUTE(CW576," ",", "),"")</f>
        <v/>
      </c>
      <c r="DQ576" s="14" t="str">
        <f t="shared" ref="DQ576" ca="1" si="10595">IF(CX576&lt;&gt;"","The following cases are non-numeric: " &amp;SUBSTITUTE(CX576," ",", "),"")</f>
        <v/>
      </c>
      <c r="DR576" s="14" t="str">
        <f t="shared" ref="DR576" ca="1" si="10596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0597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0598">OR(ED576&lt;&gt;"",EF576&lt;&gt;"",EG576&lt;&gt;"")</f>
        <v>0</v>
      </c>
      <c r="EA576" s="14" t="str">
        <f t="shared" ref="EA576" ca="1" si="10599">IF(EB576&lt;&gt;"",G576 &amp; " (" &amp; F576 &amp; ")","")</f>
        <v/>
      </c>
      <c r="EB576" s="14" t="str">
        <f t="shared" ref="EB576" ca="1" si="10600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/>
      </c>
      <c r="EC576" s="14" t="str">
        <f t="shared" ref="EC576" ca="1" si="10601">IF(EB576&lt;&gt;"",G576 &amp; " (" &amp; F576 &amp; "): " &amp; EB576,"")</f>
        <v/>
      </c>
      <c r="ED576" s="14" t="str">
        <f t="shared" ref="ED576" ca="1" si="10602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0603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/>
      </c>
      <c r="EF576" s="14" t="str">
        <f t="shared" ref="EF576" ca="1" si="10604">IF($H576,AG576,"")</f>
        <v/>
      </c>
      <c r="EG576" s="14" t="str">
        <f t="shared" ref="EG576" ca="1" si="10605">IF($H576,AJ576,"")</f>
        <v/>
      </c>
      <c r="EM576" s="14" t="b">
        <f t="shared" ref="EM576" ca="1" si="10606">OR(EC576&lt;&gt;"",DF576&lt;&gt;"")</f>
        <v>0</v>
      </c>
      <c r="EN576" s="14" t="str">
        <f t="shared" ref="EN576" ca="1" si="10607">IF(EM576,C576,"")</f>
        <v/>
      </c>
      <c r="EO576" s="14" t="str">
        <f t="shared" ref="EO576" ca="1" si="10608">IF(EM576,F576,"")</f>
        <v/>
      </c>
      <c r="EP576" s="14" t="str">
        <f t="shared" ref="EP576" ca="1" si="10609">EC576</f>
        <v/>
      </c>
      <c r="EQ576" s="14" t="str">
        <f t="shared" ref="EQ576" ca="1" si="10610">DF576</f>
        <v/>
      </c>
    </row>
    <row r="577" spans="2:147" s="14" customFormat="1">
      <c r="B577" s="14" t="str">
        <f t="shared" ref="B577" ca="1" si="10611">DF577</f>
        <v/>
      </c>
      <c r="C577" s="14">
        <f t="shared" ref="C577" ca="1" si="10612">IF(OFFSET(B577,-1,COLUMN(VariableExists)-2),OFFSET(B577,-1,1)+1,OFFSET(B577,-1,1))</f>
        <v>551</v>
      </c>
      <c r="D577" s="14">
        <f t="shared" ref="D577" si="10613">ROW(A577)-2</f>
        <v>575</v>
      </c>
      <c r="E577" s="14" t="str">
        <f t="shared" ref="E577" ca="1" si="10614">IF(OR(G577="",ROW(G577)=2),"",IF(Z577&gt;0,"S",IF(AX577,IF(J577=2,"D","N"),"I")))</f>
        <v>D</v>
      </c>
      <c r="F577" s="14" t="str">
        <f t="shared" ref="F577" ca="1" si="10615">IF(H577,O577,"")</f>
        <v>q_154d_4</v>
      </c>
      <c r="G577" s="14" t="str">
        <f t="shared" ref="G577" ca="1" si="10616">IF(H577,P577,"")</f>
        <v>Did specialist 4 made diagnosis</v>
      </c>
      <c r="H577" s="14" t="b">
        <f t="shared" ref="H577" ca="1" si="10617">IF(INDIRECT(ADDRESS(2,D577+1,,,_sheetname_dataframe))="",FALSE,MID(INDIRECT(ADDRESS(2,D577+1,,,_sheetname_dataframe)),1,1)&lt;&gt;".")</f>
        <v>1</v>
      </c>
      <c r="I577" s="14" t="str">
        <f ca="1">IF($H577,ADDRESS(3,(D577+1)*2-1,4,,"["&amp;wew!$G$7&amp;"]"&amp;_sheetname_labels)&amp;":"&amp;ADDRESS(2+ster!$B$20,(D577+1)*2-1,4),"")</f>
        <v>[DBTemplate.xlsm]labels!ARG3:ARG725</v>
      </c>
      <c r="J577" s="14">
        <f t="array" aca="1" ref="J577" ca="1">IF(H577,MAX(0,MAX(IF(INDIRECT(I577)&lt;&gt;"",ROW(INDIRECT(I577)),""))-2),"")</f>
        <v>2</v>
      </c>
      <c r="K577" s="14" t="str">
        <f ca="1">IF($H577,IF($J577&gt;0,ADDRESS(3,(D577+1)*2-1,4,,"["&amp;wew!$G$7&amp;"]"&amp;_sheetname_labels)&amp;":"&amp;ADDRESS(2+J577,(D577+1)*2-1,4),""),"")</f>
        <v>[DBTemplate.xlsm]labels!ARG3:ARG4</v>
      </c>
      <c r="L577" s="14" t="str">
        <f ca="1">IF($H577,IF($J577&gt;0,ADDRESS(3,(D577+1)*2,4,,"["&amp;wew!$G$7&amp;"]"&amp;_sheetname_labels)&amp;":"&amp;ADDRESS(2+J577,(D577+1)*2,4),""),"")</f>
        <v>[DBTemplate.xlsm]labels!ARH3:ARH4</v>
      </c>
      <c r="M577" s="14">
        <f t="shared" ref="M577" ca="1" si="10618">IF($H577,IF(J577&gt;0,COUNTA(INDIRECT(K577))-COUNT(INDIRECT(K577)),0),"")</f>
        <v>0</v>
      </c>
      <c r="N577" s="14">
        <f t="shared" ref="N577" ca="1" si="10619">IF(H577,J577-M577,"")</f>
        <v>2</v>
      </c>
      <c r="O577" s="14" t="str">
        <f t="shared" ref="O577" ca="1" si="10620">IF(INDIRECT(ADDRESS(2,D577+1,,,_sheetname_dataframe))="","",INDIRECT(ADDRESS(2,D577+1,,,_sheetname_dataframe)))</f>
        <v>q_154d_4</v>
      </c>
      <c r="P577" s="14" t="str">
        <f t="shared" ref="P577" ca="1" si="10621">IF(H577,IF(INDIRECT(ADDRESS(1,D577+1,,,_sheetname_dataframe))="","",INDIRECT(ADDRESS(1,D577+1,,,_sheetname_dataframe))),"")</f>
        <v>Did specialist 4 made diagnosis</v>
      </c>
      <c r="Q577" s="14" t="str">
        <f ca="1">IF($BP577,ADDRESS(3,D577+1,4,,"["&amp;wew!$G$7&amp;"]"&amp;_sheetname_dataframe)&amp;":"&amp;ADDRESS(2+ster!$C$14,D577+1,4),"")</f>
        <v>[DBTemplate.xlsm]data_frame!VD3:VD3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ref="Z577" ca="1" si="10622">IF(H577,S577-T577-W577,"")</f>
        <v>0</v>
      </c>
      <c r="AA577" s="12" t="str">
        <f t="shared" ref="AA577" ca="1" si="10623">IF(H577,IF(S577&gt;0,W577/(S577),"—"),"")</f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ref="AD577" ca="1" si="10624">IF($H577,IF(AC577&lt;&gt;"",IF(AC577=0,1,IF(AC577/W577&lt;0.15,2,3)),0),"")</f>
        <v>1</v>
      </c>
      <c r="AE577" s="17" t="b">
        <f t="shared" ref="AE577" ca="1" si="10625">IF(H577,OFFSET(O577,1,0)=".validation",FALSE)</f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ref="AG577" ca="1" si="10626">IF(AE577,IF($H577,IF(INDIRECT(ADDRESS(1,D577+2,,,_sheetname_dataframe))="","",INDIRECT(ADDRESS(1,D577+2,,,_sheetname_dataframe))),""),"")</f>
        <v/>
      </c>
      <c r="AH577" s="17" t="b">
        <f t="shared" ref="AH577" ca="1" si="10627">IF(H577,AND(AE577,OFFSET(O577,2,0)=".validation"),FALSE)</f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ref="AJ577" ca="1" si="10628">IF(AH577,IF($H577,IF(INDIRECT(ADDRESS(1,D577+3,,,_sheetname_dataframe))="","",INDIRECT(ADDRESS(1,D577+3,,,_sheetname_dataframe))),""),"")</f>
        <v/>
      </c>
      <c r="AK577" s="17" t="b">
        <f t="shared" ref="AK577" ca="1" si="10629">IF(H577,OR(AQ577,AD577=2),"")</f>
        <v>0</v>
      </c>
      <c r="AL577" s="17" t="b">
        <f t="shared" ref="AL577" ca="1" si="10630">IF($H577,IF(BV577&lt;&gt;"",IF(OR(BM577="F",BM577="L",BM577="I",BM577="D"),BV577&lt;&gt;0)),"")</f>
        <v>0</v>
      </c>
      <c r="AM577" s="17" t="b">
        <f t="shared" ref="AM577" ca="1" si="10631">IF($H577,AND(NOT(AL577),OR(IF(BW577&lt;&gt;"",IF(OR(BM577="F",BM577="L"),BW577&lt;&gt;0)),BM577="I",BM577="N",BM577="D")),"")</f>
        <v>0</v>
      </c>
      <c r="AN577" s="17">
        <f t="shared" ref="AN577" ca="1" si="10632">IF(COUNTA(INDIRECT(Q577))=0,0, IF(AND(AO577&lt;&gt;"",X577&lt;AO577),1,IF(AND(AP577&lt;&gt;"",Y577&gt;AP577),1,IF(AND(AQ577,AC577&gt;0),2,0))))</f>
        <v>0</v>
      </c>
      <c r="AO577" s="24" t="str">
        <f t="shared" ref="AO577" ca="1" si="10633">IF($H577,IF(BY577&lt;&gt;"",IF(ISNUMBER(BY577),BY577,""),""),"")</f>
        <v/>
      </c>
      <c r="AP577" s="24" t="str">
        <f t="shared" ref="AP577" ca="1" si="10634">IF($H577,IF(BZ577&lt;&gt;"",IF(ISNUMBER(BZ577),BZ577,""),""),"")</f>
        <v/>
      </c>
      <c r="AQ577" s="17" t="b">
        <f t="shared" ca="1" si="9826"/>
        <v>0</v>
      </c>
      <c r="AR577" s="17" t="b">
        <f t="shared" ref="AR577" ca="1" si="10635">IF(H577,IF(N577&gt;0,IF(BQ577&lt;&gt;"",BQ577&lt;&gt;0,FALSE),FALSE),"")</f>
        <v>0</v>
      </c>
      <c r="AS577" s="17" t="b">
        <f t="shared" ref="AS577" ca="1" si="10636">IF(H577,IF(BR577&lt;&gt;"",BR577&lt;&gt;0,FALSE),"")</f>
        <v>0</v>
      </c>
      <c r="AT577" s="17" t="b">
        <f t="shared" ref="AT577" ca="1" si="10637">IF(H577,IF(N577&gt;0,FALSE,IF(BU577&lt;&gt;"",MATCH(BU577,DataType,0)=1,FALSE)),"")</f>
        <v>0</v>
      </c>
      <c r="AU577" s="17" t="b">
        <f t="shared" ref="AU577" ca="1" si="10638">IF(H577,IF(N577&gt;0,TRUE,IF(BU577&lt;&gt;"",MATCH(BU577,DataType,0)=2,FALSE)),"")</f>
        <v>1</v>
      </c>
      <c r="AV577" s="17" t="b">
        <f t="shared" ref="AV577" ca="1" si="10639">IF(H577,IF(N577&gt;0,FALSE,IF(BU577&lt;&gt;"",MATCH(BU577,DataType,0)=3,FALSE)),"")</f>
        <v>0</v>
      </c>
      <c r="AW577" s="17" t="b">
        <f t="shared" ref="AW577" ca="1" si="10640">IF(H577,IF(W577&gt;0,Z577=0,FALSE),"")</f>
        <v>0</v>
      </c>
      <c r="AX577" s="14" t="b">
        <f t="array" aca="1" ref="AX577" ca="1">IF(H577,N577&gt;0,"")</f>
        <v>1</v>
      </c>
      <c r="AY577" s="17" t="str">
        <f t="shared" ref="AY577" ca="1" si="10641">IF(H577,IF(N577&gt;0,ADDRESS(ROW(VariablesOrigin)+1,COLUMN(VariablesOrigin)+1,4) &amp; ":" &amp; ADDRESS(ROW(VariablesOrigin)+N577,COLUMN(VariablesOrigin)+1,4),""),"")</f>
        <v>C3:C4</v>
      </c>
      <c r="AZ577" s="17" t="b">
        <f t="array" aca="1" ref="AZ577" ca="1">IF(AY577&lt;&gt;"",SUM(1*ISERROR(MATCH(INDIRECT(AY577),INDIRECT(K577),0)))=0,"")</f>
        <v>1</v>
      </c>
      <c r="BA577" s="17" t="b">
        <f t="shared" ref="BA577" ca="1" si="10642">IF(H577,BU577="",FALSE)</f>
        <v>1</v>
      </c>
      <c r="BB577" s="17" t="b">
        <v>0</v>
      </c>
      <c r="BC577" s="17" t="b">
        <f t="shared" ref="BC577" ca="1" si="10643">IF(BA577,IF(N577&gt;0,AND(AZ577,Z577=0),FALSE),"")</f>
        <v>1</v>
      </c>
      <c r="BD577" s="17" t="b">
        <f t="shared" ref="BD577" ca="1" si="10644">IF(BA577,IF(N577&gt;0,AND(NOT(AZ577),Z577=0),FALSE),"")</f>
        <v>0</v>
      </c>
      <c r="BE577" s="17" t="str">
        <f t="shared" ca="1" si="9827"/>
        <v/>
      </c>
      <c r="BF577" s="17" t="b">
        <f t="shared" ca="1" si="9828"/>
        <v>0</v>
      </c>
      <c r="BG577" s="17" t="b">
        <f t="shared" ref="BG577" ca="1" si="10645">IF(BA577,IF(OR(BB577:BF577),FALSE,IF(Z577=0,FALSE,Z577&gt;0)),"")</f>
        <v>0</v>
      </c>
      <c r="BH577" s="17" t="b">
        <f t="shared" ref="BH577" ca="1" si="10646">IF(BA577,COUNTIF(BB577:BG577,TRUE)=1,"")</f>
        <v>1</v>
      </c>
      <c r="BI577" s="17">
        <f t="shared" ref="BI577" ca="1" si="10647">IF(BA577,IFERROR(MATCH(TRUE,BB577:BG577,0),7),"")</f>
        <v>2</v>
      </c>
      <c r="BJ577" s="17" t="b">
        <f t="shared" ref="BJ577" ca="1" si="10648">DF577&lt;&gt;""</f>
        <v>0</v>
      </c>
      <c r="BK577" s="17" t="str">
        <f t="shared" ca="1" si="9829"/>
        <v/>
      </c>
      <c r="BL577" s="17" t="str">
        <f t="shared" ref="BL577" ca="1" si="10649">IF(H577,IF(AND(NOT(BA577),AU577),AC577&gt;0,""),"")</f>
        <v/>
      </c>
      <c r="BM577" s="17" t="str">
        <f t="shared" ref="BM577" ca="1" si="10650">IF(H577,IF(BA577,CHOOSE(BI577,"0","F","L","I","N",IF(AA577&gt;0.5,"N","S"),"0"),CHOOSE(MATCH(BU577,DataType,0),"S",IF(BK577,"I","N"),"D"  )),"")</f>
        <v>F</v>
      </c>
      <c r="BN577" s="17" t="str">
        <f t="shared" ref="BN577" ca="1" si="10651">IF(H577,IF(BJ577,"E",IF(BA577,CHOOSE(BI577,"0","F","L","I","N","S","0"),CHOOSE(MATCH(BU577,DataType,0),"S",IF(BK577,"I","N"),"D"  ))),"")</f>
        <v>F</v>
      </c>
      <c r="BO577" s="17" t="str">
        <f t="shared" ref="BO577" ca="1" si="10652">IF($H577,IF(BM577="0","",IF(AND(AR577,N577=2),"D",IF(BM577="S","N",IF(AL577,"O",IF(AM577,"I","N"))))),"")</f>
        <v>N</v>
      </c>
      <c r="BP577" s="14" t="b">
        <f t="shared" ref="BP577" ca="1" si="10653">INDIRECT(ADDRESS(2,ROW(A577)-1,,,_sheetname_dataframe))&lt;&gt;""</f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ref="DD577" ca="1" si="10654">IF(MID(DC577,1,1)="■",MID(DC577,2,LEN(DC577)),DC577)</f>
        <v/>
      </c>
      <c r="DE577" s="14" t="str">
        <f t="shared" ref="DE577" ca="1" si="10655">IF(DD577&lt;&gt;"",IF(MID(DD577,LEN(DD577),1)="■",MID(DD577,1,LEN(DD577)-1),DD577),"")</f>
        <v/>
      </c>
      <c r="DF577" s="14" t="str">
        <f t="shared" ref="DF577" ca="1" si="10656">IFERROR(IF(DE577&lt;&gt;"",SUBSTITUTE(DE577,"■",". "),""),"##INTERNAL_ERROR")</f>
        <v/>
      </c>
      <c r="DG577" s="14" t="str">
        <f t="shared" ref="DG577" ca="1" si="10657">IF(CN577&lt;&gt;0,"Variable name don't comply with the naming convention","")</f>
        <v/>
      </c>
      <c r="DH577" s="14" t="str">
        <f t="shared" ref="DH577" ca="1" si="10658">IF(CO577&lt;&gt;"","Duplicated name. " &amp; IF(ISERROR(FIND(" ",CO577)),"Duplicate have index " &amp; CO577, "Duplicates have indices: "&amp;SUBSTITUTE(CO577," ",", ")),"")</f>
        <v/>
      </c>
      <c r="DI577" s="14" t="str">
        <f t="shared" ref="DI577" ca="1" si="10659">IF(CP577&lt;&gt;"","Variable label exceed length 150","")</f>
        <v/>
      </c>
      <c r="DJ577" s="14" t="str">
        <f t="shared" ref="DJ577" ca="1" si="10660">IF(CQ577&lt;&gt;"","Duplicated variable label. " &amp; IF(ISERROR(FIND(" ",CQ577)),"Duplicate have index " &amp; CQ577, "Duplicates have indices: "&amp;SUBSTITUTE(CQ577," ",", ")),"")</f>
        <v/>
      </c>
      <c r="DK577" s="14" t="str">
        <f t="shared" ref="DK577" ca="1" si="10661">IF(CR577&lt;&gt;"","The following cases have values below declared theorethical min: " &amp;SUBSTITUTE(CR577," ",", "),"")</f>
        <v/>
      </c>
      <c r="DL577" s="14" t="str">
        <f t="shared" ref="DL577" ca="1" si="10662">IF(CS577&lt;&gt;"","The following cases have values above declared theorethical max: " &amp;SUBSTITUTE(CS577," ",", "),"")</f>
        <v/>
      </c>
      <c r="DM577" s="14" t="str">
        <f t="shared" ref="DM577" ca="1" si="10663">IF(CT577&lt;&gt;"","There are some cases with values not explicitly declared in the labels dictionary: " &amp;SUBSTITUTE(CT577," ",", "),"")</f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ref="DO577" ca="1" si="10664">IF(CV577&lt;&gt;"","The following records are missing in this required field: " &amp;SUBSTITUTE(CV577," ",", "),"")</f>
        <v/>
      </c>
      <c r="DP577" s="14" t="str">
        <f t="shared" ref="DP577" ca="1" si="10665">IF(CW577&lt;&gt;"","The following cases have non-integer values: " &amp;SUBSTITUTE(CW577," ",", "),"")</f>
        <v/>
      </c>
      <c r="DQ577" s="14" t="str">
        <f t="shared" ref="DQ577" ca="1" si="10666">IF(CX577&lt;&gt;"","The following cases are non-numeric: " &amp;SUBSTITUTE(CX577," ",", "),"")</f>
        <v/>
      </c>
      <c r="DR577" s="14" t="str">
        <f t="shared" ref="DR577" ca="1" si="10667">IF(CY577&lt;&gt;"","In the following cases " &amp; P577 &amp; " " &amp; LOWER(MID(AG577,1,1)) &amp; MID(AG577,2,LEN(AG577)) &amp; ": " &amp;SUBSTITUTE(CY577," ",", "),"")</f>
        <v/>
      </c>
      <c r="DS577" s="14" t="str">
        <f t="shared" ref="DS577" ca="1" si="10668">IF(CZ577&lt;&gt;"","In the following cases " &amp; P577 &amp; " " &amp; LOWER(MID(AJ577,1,1)) &amp; MID(AJ577,2,LEN(AJ577)) &amp; ": " &amp;SUBSTITUTE(CZ577," ",", "),"")</f>
        <v/>
      </c>
      <c r="DZ577" s="14" t="b">
        <f t="shared" ref="DZ577" ca="1" si="10669">OR(ED577&lt;&gt;"",EF577&lt;&gt;"",EG577&lt;&gt;"")</f>
        <v>0</v>
      </c>
      <c r="EA577" s="14" t="str">
        <f t="shared" ref="EA577" ca="1" si="10670">IF(EB577&lt;&gt;"",G577 &amp; " (" &amp; F577 &amp; ")","")</f>
        <v>Did specialist 4 made diagnosis (q_154d_4)</v>
      </c>
      <c r="EB577" s="14" t="str">
        <f t="shared" ref="EB577" ca="1" si="10671">IF(EE577&lt;&gt;"",EE577&amp;IF(ED577&lt;&gt;""," and "&amp;ED577,""),UPPER(MID(ED577,1,1)&amp;MID(ED577,2,LEN(ED577))))&amp; IF(OR(EF577&lt;&gt;"",EG577&lt;&gt;"")," and "&amp;IF(EF577&lt;&gt;"",LOWER(MID(EF577,1,1) &amp; MID(EF577,2,LEN(EF577))),"")&amp; IF(AND(EF577 &lt;&gt;"",EG577&lt;&gt;"")," and ","") &amp; IF(EG577&lt;&gt;"",LOWER(MID(EG577,1,1) &amp; MID(EG577,2,LEN(EG577))),""),"") &amp; IF(OR(EE577&lt;&gt;"",ED577&lt;&gt;"",EF577&lt;&gt;"",EG577&lt;&gt;""), ". ","")</f>
        <v xml:space="preserve">Values must be numeric. </v>
      </c>
      <c r="EC577" s="14" t="str">
        <f t="shared" ref="EC577" ca="1" si="10672">IF(EB577&lt;&gt;"",G577 &amp; " (" &amp; F577 &amp; "): " &amp; EB577,"")</f>
        <v xml:space="preserve">Did specialist 4 made diagnosis (q_154d_4): Values must be numeric. </v>
      </c>
      <c r="ED577" s="14" t="str">
        <f t="shared" ref="ED577" ca="1" si="10673">IF(H577,IF(W577&gt;0,IF(AND(AO577&lt;&gt;"",AP577&lt;&gt;""),"each value must be between " &amp; IF( AV577,IFERROR(TEXT(AO577,"rrrr-mm-dd") &amp;" (" &amp; AO577 &amp;")",AO577),AO577) &amp; " and " &amp; IF( AV577,IFERROR(TEXT(AP577,"rrrr-mm-dd") &amp;" (" &amp; AP577 &amp;")",AP577),AP577),IF(AO577&lt;&gt;"","each value must be above " &amp; IF( AV577,IFERROR(TEXT(AO577,"rrrr-mm-dd") &amp;" (" &amp; AO577 &amp;")",AO577),AO577), IF(AP577&lt;&gt;"","each value must be below " &amp; IF( AV577,IFERROR(TEXT(AP577,"rrrr-mm-dd") &amp;" (" &amp; AP577 &amp;")",AP577),AP577),""))),""),"")</f>
        <v/>
      </c>
      <c r="EE577" s="14" t="str">
        <f t="shared" ref="EE577" ca="1" si="10674">IF(H577,IF(OR(AQ577,AU577,AV577,AS577,AR577),
   "Values must be" &amp;
   IF(AR577," limited to predefinied list", IF(AQ577, " integers",IF(OR(AU577,AV577)," numeric",""))) &amp;
   IF(AS577,IF(OR(AR577,AQ577,AU577,AV577), " and ","") &amp; "non-missing",""),
""),"")</f>
        <v>Values must be numeric</v>
      </c>
      <c r="EF577" s="14" t="str">
        <f t="shared" ref="EF577" ca="1" si="10675">IF($H577,AG577,"")</f>
        <v/>
      </c>
      <c r="EG577" s="14" t="str">
        <f t="shared" ref="EG577" ca="1" si="10676">IF($H577,AJ577,"")</f>
        <v/>
      </c>
      <c r="EM577" s="14" t="b">
        <f t="shared" ref="EM577" ca="1" si="10677">OR(EC577&lt;&gt;"",DF577&lt;&gt;"")</f>
        <v>1</v>
      </c>
      <c r="EN577" s="14">
        <f t="shared" ref="EN577" ca="1" si="10678">IF(EM577,C577,"")</f>
        <v>551</v>
      </c>
      <c r="EO577" s="14" t="str">
        <f t="shared" ref="EO577" ca="1" si="10679">IF(EM577,F577,"")</f>
        <v>q_154d_4</v>
      </c>
      <c r="EP577" s="14" t="str">
        <f t="shared" ref="EP577" ca="1" si="10680">EC577</f>
        <v xml:space="preserve">Did specialist 4 made diagnosis (q_154d_4): Values must be numeric. </v>
      </c>
      <c r="EQ577" s="14" t="str">
        <f t="shared" ref="EQ577" ca="1" si="10681">DF577</f>
        <v/>
      </c>
    </row>
    <row r="578" spans="2:147" s="14" customFormat="1">
      <c r="B578" s="14" t="str">
        <f t="shared" ref="B578" ca="1" si="10682">DF578</f>
        <v/>
      </c>
      <c r="C578" s="14">
        <f t="shared" ref="C578" ca="1" si="10683">IF(OFFSET(B578,-1,COLUMN(VariableExists)-2),OFFSET(B578,-1,1)+1,OFFSET(B578,-1,1))</f>
        <v>552</v>
      </c>
      <c r="D578" s="14">
        <f t="shared" ref="D578" si="10684">ROW(A578)-2</f>
        <v>576</v>
      </c>
      <c r="E578" s="14" t="str">
        <f t="shared" ref="E578" ca="1" si="10685">IF(OR(G578="",ROW(G578)=2),"",IF(Z578&gt;0,"S",IF(AX578,IF(J578=2,"D","N"),"I")))</f>
        <v>I</v>
      </c>
      <c r="F578" s="14" t="str">
        <f t="shared" ref="F578" ca="1" si="10686">IF(H578,O578,"")</f>
        <v>q_154a_5</v>
      </c>
      <c r="G578" s="14" t="str">
        <f t="shared" ref="G578" ca="1" si="10687">IF(H578,P578,"")</f>
        <v>Order of specialist 5 that observed the patient</v>
      </c>
      <c r="H578" s="14" t="b">
        <f t="shared" ref="H578" ca="1" si="10688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[DBTemplate.xlsm]labels!ARI3:ARI725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0689">IF($H578,IF(J578&gt;0,COUNTA(INDIRECT(K578))-COUNT(INDIRECT(K578)),0),"")</f>
        <v>0</v>
      </c>
      <c r="N578" s="14">
        <f t="shared" ref="N578" ca="1" si="10690">IF(H578,J578-M578,"")</f>
        <v>0</v>
      </c>
      <c r="O578" s="14" t="str">
        <f t="shared" ref="O578" ca="1" si="10691">IF(INDIRECT(ADDRESS(2,D578+1,,,_sheetname_dataframe))="","",INDIRECT(ADDRESS(2,D578+1,,,_sheetname_dataframe)))</f>
        <v>q_154a_5</v>
      </c>
      <c r="P578" s="14" t="str">
        <f t="shared" ref="P578" ca="1" si="10692">IF(H578,IF(INDIRECT(ADDRESS(1,D578+1,,,_sheetname_dataframe))="","",INDIRECT(ADDRESS(1,D578+1,,,_sheetname_dataframe))),"")</f>
        <v>Order of specialist 5 that observed the patient</v>
      </c>
      <c r="Q578" s="14" t="str">
        <f ca="1">IF($BP578,ADDRESS(3,D578+1,4,,"["&amp;wew!$G$7&amp;"]"&amp;_sheetname_dataframe)&amp;":"&amp;ADDRESS(2+ster!$C$14,D578+1,4),"")</f>
        <v>[DBTemplate.xlsm]data_frame!VE3:VE3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0693">IF(H578,S578-T578-W578,"")</f>
        <v>0</v>
      </c>
      <c r="AA578" s="12" t="str">
        <f t="shared" ref="AA578" ca="1" si="10694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0695">IF($H578,IF(AC578&lt;&gt;"",IF(AC578=0,1,IF(AC578/W578&lt;0.15,2,3)),0),"")</f>
        <v>1</v>
      </c>
      <c r="AE578" s="17" t="b">
        <f t="shared" ref="AE578" ca="1" si="10696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0697">IF(AE578,IF($H578,IF(INDIRECT(ADDRESS(1,D578+2,,,_sheetname_dataframe))="","",INDIRECT(ADDRESS(1,D578+2,,,_sheetname_dataframe))),""),"")</f>
        <v/>
      </c>
      <c r="AH578" s="17" t="b">
        <f t="shared" ref="AH578" ca="1" si="10698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0699">IF(AH578,IF($H578,IF(INDIRECT(ADDRESS(1,D578+3,,,_sheetname_dataframe))="","",INDIRECT(ADDRESS(1,D578+3,,,_sheetname_dataframe))),""),"")</f>
        <v/>
      </c>
      <c r="AK578" s="17" t="b">
        <f t="shared" ref="AK578" ca="1" si="10700">IF(H578,OR(AQ578,AD578=2),"")</f>
        <v>0</v>
      </c>
      <c r="AL578" s="17" t="b">
        <f t="shared" ref="AL578" ca="1" si="10701">IF($H578,IF(BV578&lt;&gt;"",IF(OR(BM578="F",BM578="L",BM578="I",BM578="D"),BV578&lt;&gt;0)),"")</f>
        <v>0</v>
      </c>
      <c r="AM578" s="17" t="b">
        <f t="shared" ref="AM578" ca="1" si="10702">IF($H578,AND(NOT(AL578),OR(IF(BW578&lt;&gt;"",IF(OR(BM578="F",BM578="L"),BW578&lt;&gt;0)),BM578="I",BM578="N",BM578="D")),"")</f>
        <v>1</v>
      </c>
      <c r="AN578" s="17">
        <f t="shared" ref="AN578" ca="1" si="10703">IF(COUNTA(INDIRECT(Q578))=0,0, IF(AND(AO578&lt;&gt;"",X578&lt;AO578),1,IF(AND(AP578&lt;&gt;"",Y578&gt;AP578),1,IF(AND(AQ578,AC578&gt;0),2,0))))</f>
        <v>0</v>
      </c>
      <c r="AO578" s="24" t="str">
        <f t="shared" ref="AO578" ca="1" si="10704">IF($H578,IF(BY578&lt;&gt;"",IF(ISNUMBER(BY578),BY578,""),""),"")</f>
        <v/>
      </c>
      <c r="AP578" s="24" t="str">
        <f t="shared" ref="AP578" ca="1" si="10705">IF($H578,IF(BZ578&lt;&gt;"",IF(ISNUMBER(BZ578),BZ578,""),""),"")</f>
        <v/>
      </c>
      <c r="AQ578" s="17" t="b">
        <f t="shared" ca="1" si="9826"/>
        <v>0</v>
      </c>
      <c r="AR578" s="17" t="b">
        <f t="shared" ref="AR578" ca="1" si="10706">IF(H578,IF(N578&gt;0,IF(BQ578&lt;&gt;"",BQ578&lt;&gt;0,FALSE),FALSE),"")</f>
        <v>0</v>
      </c>
      <c r="AS578" s="17" t="b">
        <f t="shared" ref="AS578" ca="1" si="10707">IF(H578,IF(BR578&lt;&gt;"",BR578&lt;&gt;0,FALSE),"")</f>
        <v>0</v>
      </c>
      <c r="AT578" s="17" t="b">
        <f t="shared" ref="AT578" ca="1" si="10708">IF(H578,IF(N578&gt;0,FALSE,IF(BU578&lt;&gt;"",MATCH(BU578,DataType,0)=1,FALSE)),"")</f>
        <v>0</v>
      </c>
      <c r="AU578" s="17" t="b">
        <f t="shared" ref="AU578" ca="1" si="10709">IF(H578,IF(N578&gt;0,TRUE,IF(BU578&lt;&gt;"",MATCH(BU578,DataType,0)=2,FALSE)),"")</f>
        <v>1</v>
      </c>
      <c r="AV578" s="17" t="b">
        <f t="shared" ref="AV578" ca="1" si="10710">IF(H578,IF(N578&gt;0,FALSE,IF(BU578&lt;&gt;"",MATCH(BU578,DataType,0)=3,FALSE)),"")</f>
        <v>0</v>
      </c>
      <c r="AW578" s="17" t="b">
        <f t="shared" ref="AW578" ca="1" si="10711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0712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0713">IF(H578,BU578="",FALSE)</f>
        <v>0</v>
      </c>
      <c r="BB578" s="17" t="b">
        <v>0</v>
      </c>
      <c r="BC578" s="17" t="str">
        <f t="shared" ref="BC578" ca="1" si="10714">IF(BA578,IF(N578&gt;0,AND(AZ578,Z578=0),FALSE),"")</f>
        <v/>
      </c>
      <c r="BD578" s="17" t="str">
        <f t="shared" ref="BD578" ca="1" si="10715">IF(BA578,IF(N578&gt;0,AND(NOT(AZ578),Z578=0),FALSE),"")</f>
        <v/>
      </c>
      <c r="BE578" s="17" t="b">
        <f t="shared" ca="1" si="9827"/>
        <v>0</v>
      </c>
      <c r="BF578" s="17" t="str">
        <f t="shared" ca="1" si="9828"/>
        <v/>
      </c>
      <c r="BG578" s="17" t="str">
        <f t="shared" ref="BG578" ca="1" si="10716">IF(BA578,IF(OR(BB578:BF578),FALSE,IF(Z578=0,FALSE,Z578&gt;0)),"")</f>
        <v/>
      </c>
      <c r="BH578" s="17" t="str">
        <f t="shared" ref="BH578" ca="1" si="10717">IF(BA578,COUNTIF(BB578:BG578,TRUE)=1,"")</f>
        <v/>
      </c>
      <c r="BI578" s="17" t="str">
        <f t="shared" ref="BI578" ca="1" si="10718">IF(BA578,IFERROR(MATCH(TRUE,BB578:BG578,0),7),"")</f>
        <v/>
      </c>
      <c r="BJ578" s="17" t="b">
        <f t="shared" ref="BJ578" ca="1" si="10719">DF578&lt;&gt;""</f>
        <v>0</v>
      </c>
      <c r="BK578" s="17" t="b">
        <f t="shared" ca="1" si="9829"/>
        <v>1</v>
      </c>
      <c r="BL578" s="17" t="b">
        <f t="shared" ref="BL578" ca="1" si="10720">IF(H578,IF(AND(NOT(BA578),AU578),AC578&gt;0,""),"")</f>
        <v>0</v>
      </c>
      <c r="BM578" s="17" t="str">
        <f t="shared" ref="BM578" ca="1" si="10721">IF(H578,IF(BA578,CHOOSE(BI578,"0","F","L","I","N",IF(AA578&gt;0.5,"N","S"),"0"),CHOOSE(MATCH(BU578,DataType,0),"S",IF(BK578,"I","N"),"D"  )),"")</f>
        <v>I</v>
      </c>
      <c r="BN578" s="17" t="str">
        <f t="shared" ref="BN578" ca="1" si="10722">IF(H578,IF(BJ578,"E",IF(BA578,CHOOSE(BI578,"0","F","L","I","N","S","0"),CHOOSE(MATCH(BU578,DataType,0),"S",IF(BK578,"I","N"),"D"  ))),"")</f>
        <v>I</v>
      </c>
      <c r="BO578" s="17" t="str">
        <f t="shared" ref="BO578" ca="1" si="10723">IF($H578,IF(BM578="0","",IF(AND(AR578,N578=2),"D",IF(BM578="S","N",IF(AL578,"O",IF(AM578,"I","N"))))),"")</f>
        <v>I</v>
      </c>
      <c r="BP578" s="14" t="b">
        <f t="shared" ref="BP578" ca="1" si="10724">INDIRECT(ADDRESS(2,ROW(A578)-1,,,_sheetname_dataframe))&lt;&gt;""</f>
        <v>1</v>
      </c>
      <c r="BQ578" s="35"/>
      <c r="BU578" s="14" t="s">
        <v>387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0725">IF(MID(DC578,1,1)="■",MID(DC578,2,LEN(DC578)),DC578)</f>
        <v/>
      </c>
      <c r="DE578" s="14" t="str">
        <f t="shared" ref="DE578" ca="1" si="10726">IF(DD578&lt;&gt;"",IF(MID(DD578,LEN(DD578),1)="■",MID(DD578,1,LEN(DD578)-1),DD578),"")</f>
        <v/>
      </c>
      <c r="DF578" s="14" t="str">
        <f t="shared" ref="DF578" ca="1" si="10727">IFERROR(IF(DE578&lt;&gt;"",SUBSTITUTE(DE578,"■",". "),""),"##INTERNAL_ERROR")</f>
        <v/>
      </c>
      <c r="DG578" s="14" t="str">
        <f t="shared" ref="DG578" ca="1" si="10728">IF(CN578&lt;&gt;0,"Variable name don't comply with the naming convention","")</f>
        <v/>
      </c>
      <c r="DH578" s="14" t="str">
        <f t="shared" ref="DH578" ca="1" si="10729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0730">IF(CP578&lt;&gt;"","Variable label exceed length 150","")</f>
        <v/>
      </c>
      <c r="DJ578" s="14" t="str">
        <f t="shared" ref="DJ578" ca="1" si="10731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0732">IF(CR578&lt;&gt;"","The following cases have values below declared theorethical min: " &amp;SUBSTITUTE(CR578," ",", "),"")</f>
        <v/>
      </c>
      <c r="DL578" s="14" t="str">
        <f t="shared" ref="DL578" ca="1" si="10733">IF(CS578&lt;&gt;"","The following cases have values above declared theorethical max: " &amp;SUBSTITUTE(CS578," ",", "),"")</f>
        <v/>
      </c>
      <c r="DM578" s="14" t="str">
        <f t="shared" ref="DM578" ca="1" si="10734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0735">IF(CV578&lt;&gt;"","The following records are missing in this required field: " &amp;SUBSTITUTE(CV578," ",", "),"")</f>
        <v/>
      </c>
      <c r="DP578" s="14" t="str">
        <f t="shared" ref="DP578" ca="1" si="10736">IF(CW578&lt;&gt;"","The following cases have non-integer values: " &amp;SUBSTITUTE(CW578," ",", "),"")</f>
        <v/>
      </c>
      <c r="DQ578" s="14" t="str">
        <f t="shared" ref="DQ578" ca="1" si="10737">IF(CX578&lt;&gt;"","The following cases are non-numeric: " &amp;SUBSTITUTE(CX578," ",", "),"")</f>
        <v/>
      </c>
      <c r="DR578" s="14" t="str">
        <f t="shared" ref="DR578" ca="1" si="10738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0739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0740">OR(ED578&lt;&gt;"",EF578&lt;&gt;"",EG578&lt;&gt;"")</f>
        <v>0</v>
      </c>
      <c r="EA578" s="14" t="str">
        <f t="shared" ref="EA578" ca="1" si="10741">IF(EB578&lt;&gt;"",G578 &amp; " (" &amp; F578 &amp; ")","")</f>
        <v>Order of specialist 5 that observed the patient (q_154a_5)</v>
      </c>
      <c r="EB578" s="14" t="str">
        <f t="shared" ref="EB578" ca="1" si="10742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 xml:space="preserve">Values must be numeric. </v>
      </c>
      <c r="EC578" s="14" t="str">
        <f t="shared" ref="EC578" ca="1" si="10743">IF(EB578&lt;&gt;"",G578 &amp; " (" &amp; F578 &amp; "): " &amp; EB578,"")</f>
        <v xml:space="preserve">Order of specialist 5 that observed the patient (q_154a_5): Values must be numeric. </v>
      </c>
      <c r="ED578" s="14" t="str">
        <f t="shared" ref="ED578" ca="1" si="10744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0745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>Values must be numeric</v>
      </c>
      <c r="EF578" s="14" t="str">
        <f t="shared" ref="EF578" ca="1" si="10746">IF($H578,AG578,"")</f>
        <v/>
      </c>
      <c r="EG578" s="14" t="str">
        <f t="shared" ref="EG578" ca="1" si="10747">IF($H578,AJ578,"")</f>
        <v/>
      </c>
      <c r="EM578" s="14" t="b">
        <f t="shared" ref="EM578" ca="1" si="10748">OR(EC578&lt;&gt;"",DF578&lt;&gt;"")</f>
        <v>1</v>
      </c>
      <c r="EN578" s="14">
        <f t="shared" ref="EN578" ca="1" si="10749">IF(EM578,C578,"")</f>
        <v>552</v>
      </c>
      <c r="EO578" s="14" t="str">
        <f t="shared" ref="EO578" ca="1" si="10750">IF(EM578,F578,"")</f>
        <v>q_154a_5</v>
      </c>
      <c r="EP578" s="14" t="str">
        <f t="shared" ref="EP578" ca="1" si="10751">EC578</f>
        <v xml:space="preserve">Order of specialist 5 that observed the patient (q_154a_5): Values must be numeric. </v>
      </c>
      <c r="EQ578" s="14" t="str">
        <f t="shared" ref="EQ578" ca="1" si="10752">DF578</f>
        <v/>
      </c>
    </row>
    <row r="579" spans="2:147" s="14" customFormat="1">
      <c r="B579" s="14" t="str">
        <f t="shared" ca="1" si="9755"/>
        <v/>
      </c>
      <c r="C579" s="14">
        <f t="shared" ca="1" si="9756"/>
        <v>553</v>
      </c>
      <c r="D579" s="14">
        <f t="shared" si="9757"/>
        <v>577</v>
      </c>
      <c r="E579" s="14" t="str">
        <f t="shared" ca="1" si="9758"/>
        <v>N</v>
      </c>
      <c r="F579" s="14" t="str">
        <f t="shared" ca="1" si="9759"/>
        <v>q_154b_5</v>
      </c>
      <c r="G579" s="14" t="str">
        <f t="shared" ca="1" si="9760"/>
        <v>What specialist 5 observed the patient</v>
      </c>
      <c r="H579" s="14" t="b">
        <f t="shared" ca="1" si="9761"/>
        <v>1</v>
      </c>
      <c r="I579" s="14" t="str">
        <f ca="1">IF($H579,ADDRESS(3,(D579+1)*2-1,4,,"["&amp;wew!$G$7&amp;"]"&amp;_sheetname_labels)&amp;":"&amp;ADDRESS(2+ster!$B$20,(D579+1)*2-1,4),"")</f>
        <v>[DBTemplate.xlsm]labels!ARK3:ARK725</v>
      </c>
      <c r="J579" s="14">
        <f t="array" aca="1" ref="J579" ca="1">IF(H579,MAX(0,MAX(IF(INDIRECT(I579)&lt;&gt;"",ROW(INDIRECT(I579)),""))-2),"")</f>
        <v>16</v>
      </c>
      <c r="K579" s="14" t="str">
        <f ca="1">IF($H579,IF($J579&gt;0,ADDRESS(3,(D579+1)*2-1,4,,"["&amp;wew!$G$7&amp;"]"&amp;_sheetname_labels)&amp;":"&amp;ADDRESS(2+J579,(D579+1)*2-1,4),""),"")</f>
        <v>[DBTemplate.xlsm]labels!ARK3:ARK18</v>
      </c>
      <c r="L579" s="14" t="str">
        <f ca="1">IF($H579,IF($J579&gt;0,ADDRESS(3,(D579+1)*2,4,,"["&amp;wew!$G$7&amp;"]"&amp;_sheetname_labels)&amp;":"&amp;ADDRESS(2+J579,(D579+1)*2,4),""),"")</f>
        <v>[DBTemplate.xlsm]labels!ARL3:ARL18</v>
      </c>
      <c r="M579" s="14">
        <f t="shared" ca="1" si="9762"/>
        <v>0</v>
      </c>
      <c r="N579" s="14">
        <f t="shared" ca="1" si="9763"/>
        <v>16</v>
      </c>
      <c r="O579" s="14" t="str">
        <f t="shared" ca="1" si="9764"/>
        <v>q_154b_5</v>
      </c>
      <c r="P579" s="14" t="str">
        <f t="shared" ca="1" si="9765"/>
        <v>What specialist 5 observed the patient</v>
      </c>
      <c r="Q579" s="14" t="str">
        <f ca="1">IF($BP579,ADDRESS(3,D579+1,4,,"["&amp;wew!$G$7&amp;"]"&amp;_sheetname_dataframe)&amp;":"&amp;ADDRESS(2+ster!$C$14,D579+1,4),"")</f>
        <v>[DBTemplate.xlsm]data_frame!VF3:VF3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ca="1" si="9766"/>
        <v>0</v>
      </c>
      <c r="AA579" s="12" t="str">
        <f t="shared" ca="1" si="9767"/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ca="1" si="9768"/>
        <v>1</v>
      </c>
      <c r="AE579" s="17" t="b">
        <f t="shared" ca="1" si="9769"/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ca="1" si="9770"/>
        <v/>
      </c>
      <c r="AH579" s="17" t="b">
        <f t="shared" ca="1" si="9771"/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ca="1" si="9772"/>
        <v/>
      </c>
      <c r="AK579" s="17" t="b">
        <f t="shared" ca="1" si="9773"/>
        <v>0</v>
      </c>
      <c r="AL579" s="17" t="b">
        <f t="shared" ca="1" si="9774"/>
        <v>0</v>
      </c>
      <c r="AM579" s="17" t="b">
        <f t="shared" ca="1" si="9775"/>
        <v>0</v>
      </c>
      <c r="AN579" s="17">
        <f t="shared" ca="1" si="9776"/>
        <v>0</v>
      </c>
      <c r="AO579" s="24" t="str">
        <f t="shared" ca="1" si="9777"/>
        <v/>
      </c>
      <c r="AP579" s="24" t="str">
        <f t="shared" ca="1" si="9778"/>
        <v/>
      </c>
      <c r="AQ579" s="17" t="b">
        <f t="shared" ca="1" si="9826"/>
        <v>0</v>
      </c>
      <c r="AR579" s="17" t="b">
        <f t="shared" ca="1" si="9779"/>
        <v>0</v>
      </c>
      <c r="AS579" s="17" t="b">
        <f t="shared" ca="1" si="9780"/>
        <v>0</v>
      </c>
      <c r="AT579" s="17" t="b">
        <f t="shared" ca="1" si="9781"/>
        <v>0</v>
      </c>
      <c r="AU579" s="17" t="b">
        <f t="shared" ca="1" si="9782"/>
        <v>1</v>
      </c>
      <c r="AV579" s="17" t="b">
        <f t="shared" ca="1" si="9783"/>
        <v>0</v>
      </c>
      <c r="AW579" s="17" t="b">
        <f t="shared" ca="1" si="9784"/>
        <v>0</v>
      </c>
      <c r="AX579" s="14" t="b">
        <f t="array" aca="1" ref="AX579" ca="1">IF(H579,N579&gt;0,"")</f>
        <v>1</v>
      </c>
      <c r="AY579" s="17" t="str">
        <f t="shared" ca="1" si="9785"/>
        <v>C3:C18</v>
      </c>
      <c r="AZ579" s="17" t="b">
        <f t="array" aca="1" ref="AZ579" ca="1">IF(AY579&lt;&gt;"",SUM(1*ISERROR(MATCH(INDIRECT(AY579),INDIRECT(K579),0)))=0,"")</f>
        <v>1</v>
      </c>
      <c r="BA579" s="17" t="b">
        <f t="shared" ca="1" si="9786"/>
        <v>1</v>
      </c>
      <c r="BB579" s="17" t="b">
        <v>0</v>
      </c>
      <c r="BC579" s="17" t="b">
        <f t="shared" ca="1" si="9787"/>
        <v>1</v>
      </c>
      <c r="BD579" s="17" t="b">
        <f t="shared" ca="1" si="9788"/>
        <v>0</v>
      </c>
      <c r="BE579" s="17" t="str">
        <f t="shared" ca="1" si="9827"/>
        <v/>
      </c>
      <c r="BF579" s="17" t="b">
        <f t="shared" ca="1" si="9828"/>
        <v>0</v>
      </c>
      <c r="BG579" s="17" t="b">
        <f t="shared" ca="1" si="9789"/>
        <v>0</v>
      </c>
      <c r="BH579" s="17" t="b">
        <f t="shared" ca="1" si="9790"/>
        <v>1</v>
      </c>
      <c r="BI579" s="17">
        <f t="shared" ca="1" si="9791"/>
        <v>2</v>
      </c>
      <c r="BJ579" s="17" t="b">
        <f t="shared" ca="1" si="9792"/>
        <v>0</v>
      </c>
      <c r="BK579" s="17" t="str">
        <f t="shared" ca="1" si="9829"/>
        <v/>
      </c>
      <c r="BL579" s="17" t="str">
        <f t="shared" ca="1" si="9793"/>
        <v/>
      </c>
      <c r="BM579" s="17" t="str">
        <f t="shared" ca="1" si="9794"/>
        <v>F</v>
      </c>
      <c r="BN579" s="17" t="str">
        <f t="shared" ca="1" si="9795"/>
        <v>F</v>
      </c>
      <c r="BO579" s="17" t="str">
        <f t="shared" ca="1" si="9796"/>
        <v>N</v>
      </c>
      <c r="BP579" s="14" t="b">
        <f t="shared" ca="1" si="9797"/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ca="1" si="9798"/>
        <v/>
      </c>
      <c r="DE579" s="14" t="str">
        <f t="shared" ca="1" si="9799"/>
        <v/>
      </c>
      <c r="DF579" s="14" t="str">
        <f t="shared" ca="1" si="9800"/>
        <v/>
      </c>
      <c r="DG579" s="14" t="str">
        <f t="shared" ca="1" si="9801"/>
        <v/>
      </c>
      <c r="DH579" s="14" t="str">
        <f t="shared" ca="1" si="9802"/>
        <v/>
      </c>
      <c r="DI579" s="14" t="str">
        <f t="shared" ca="1" si="9803"/>
        <v/>
      </c>
      <c r="DJ579" s="14" t="str">
        <f t="shared" ca="1" si="9804"/>
        <v/>
      </c>
      <c r="DK579" s="14" t="str">
        <f t="shared" ca="1" si="9805"/>
        <v/>
      </c>
      <c r="DL579" s="14" t="str">
        <f t="shared" ca="1" si="9806"/>
        <v/>
      </c>
      <c r="DM579" s="14" t="str">
        <f t="shared" ca="1" si="9807"/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ca="1" si="9808"/>
        <v/>
      </c>
      <c r="DP579" s="14" t="str">
        <f t="shared" ca="1" si="9809"/>
        <v/>
      </c>
      <c r="DQ579" s="14" t="str">
        <f t="shared" ca="1" si="9810"/>
        <v/>
      </c>
      <c r="DR579" s="14" t="str">
        <f t="shared" ca="1" si="9811"/>
        <v/>
      </c>
      <c r="DS579" s="14" t="str">
        <f t="shared" ca="1" si="9812"/>
        <v/>
      </c>
      <c r="DZ579" s="14" t="b">
        <f t="shared" ca="1" si="9813"/>
        <v>0</v>
      </c>
      <c r="EA579" s="14" t="str">
        <f t="shared" ca="1" si="9814"/>
        <v>What specialist 5 observed the patient (q_154b_5)</v>
      </c>
      <c r="EB579" s="14" t="str">
        <f t="shared" ca="1" si="9815"/>
        <v xml:space="preserve">Values must be numeric. </v>
      </c>
      <c r="EC579" s="14" t="str">
        <f t="shared" ca="1" si="9816"/>
        <v xml:space="preserve">What specialist 5 observed the patient (q_154b_5): Values must be numeric. </v>
      </c>
      <c r="ED579" s="14" t="str">
        <f t="shared" ca="1" si="9817"/>
        <v/>
      </c>
      <c r="EE579" s="14" t="str">
        <f t="shared" ca="1" si="9818"/>
        <v>Values must be numeric</v>
      </c>
      <c r="EF579" s="14" t="str">
        <f t="shared" ca="1" si="9819"/>
        <v/>
      </c>
      <c r="EG579" s="14" t="str">
        <f t="shared" ca="1" si="9820"/>
        <v/>
      </c>
      <c r="EM579" s="14" t="b">
        <f t="shared" ca="1" si="9821"/>
        <v>1</v>
      </c>
      <c r="EN579" s="14">
        <f t="shared" ca="1" si="9822"/>
        <v>553</v>
      </c>
      <c r="EO579" s="14" t="str">
        <f t="shared" ca="1" si="9823"/>
        <v>q_154b_5</v>
      </c>
      <c r="EP579" s="14" t="str">
        <f t="shared" ca="1" si="9824"/>
        <v xml:space="preserve">What specialist 5 observed the patient (q_154b_5): Values must be numeric. </v>
      </c>
      <c r="EQ579" s="14" t="str">
        <f t="shared" ca="1" si="9825"/>
        <v/>
      </c>
    </row>
    <row r="580" spans="2:147" s="14" customFormat="1">
      <c r="B580" s="14" t="str">
        <f t="shared" ref="B580" ca="1" si="10753">DF580</f>
        <v/>
      </c>
      <c r="C580" s="14">
        <f t="shared" ref="C580" ca="1" si="10754">IF(OFFSET(B580,-1,COLUMN(VariableExists)-2),OFFSET(B580,-1,1)+1,OFFSET(B580,-1,1))</f>
        <v>554</v>
      </c>
      <c r="D580" s="14">
        <f t="shared" ref="D580" si="10755">ROW(A580)-2</f>
        <v>578</v>
      </c>
      <c r="E580" s="14" t="str">
        <f t="shared" ref="E580" ca="1" si="10756">IF(OR(G580="",ROW(G580)=2),"",IF(Z580&gt;0,"S",IF(AX580,IF(J580=2,"D","N"),"I")))</f>
        <v>I</v>
      </c>
      <c r="F580" s="14" t="str">
        <f t="shared" ref="F580" ca="1" si="10757">IF(H580,O580,"")</f>
        <v>q_154c_5</v>
      </c>
      <c r="G580" s="14" t="str">
        <f t="shared" ref="G580" ca="1" si="10758">IF(H580,P580,"")</f>
        <v>Other type of specialist 5 that observed the patient</v>
      </c>
      <c r="H580" s="14" t="b">
        <f t="shared" ref="H580" ca="1" si="10759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[DBTemplate.xlsm]labels!ARM3:ARM725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0760">IF($H580,IF(J580&gt;0,COUNTA(INDIRECT(K580))-COUNT(INDIRECT(K580)),0),"")</f>
        <v>0</v>
      </c>
      <c r="N580" s="14">
        <f t="shared" ref="N580" ca="1" si="10761">IF(H580,J580-M580,"")</f>
        <v>0</v>
      </c>
      <c r="O580" s="14" t="str">
        <f t="shared" ref="O580" ca="1" si="10762">IF(INDIRECT(ADDRESS(2,D580+1,,,_sheetname_dataframe))="","",INDIRECT(ADDRESS(2,D580+1,,,_sheetname_dataframe)))</f>
        <v>q_154c_5</v>
      </c>
      <c r="P580" s="14" t="str">
        <f t="shared" ref="P580" ca="1" si="10763">IF(H580,IF(INDIRECT(ADDRESS(1,D580+1,,,_sheetname_dataframe))="","",INDIRECT(ADDRESS(1,D580+1,,,_sheetname_dataframe))),"")</f>
        <v>Other type of specialist 5 that observed the patient</v>
      </c>
      <c r="Q580" s="14" t="str">
        <f ca="1">IF($BP580,ADDRESS(3,D580+1,4,,"["&amp;wew!$G$7&amp;"]"&amp;_sheetname_dataframe)&amp;":"&amp;ADDRESS(2+ster!$C$14,D580+1,4),"")</f>
        <v>[DBTemplate.xlsm]data_frame!VG3:VG3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0764">IF(H580,S580-T580-W580,"")</f>
        <v>0</v>
      </c>
      <c r="AA580" s="12" t="str">
        <f t="shared" ref="AA580" ca="1" si="10765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0766">IF($H580,IF(AC580&lt;&gt;"",IF(AC580=0,1,IF(AC580/W580&lt;0.15,2,3)),0),"")</f>
        <v>1</v>
      </c>
      <c r="AE580" s="17" t="b">
        <f t="shared" ref="AE580" ca="1" si="10767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0768">IF(AE580,IF($H580,IF(INDIRECT(ADDRESS(1,D580+2,,,_sheetname_dataframe))="","",INDIRECT(ADDRESS(1,D580+2,,,_sheetname_dataframe))),""),"")</f>
        <v/>
      </c>
      <c r="AH580" s="17" t="b">
        <f t="shared" ref="AH580" ca="1" si="10769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0770">IF(AH580,IF($H580,IF(INDIRECT(ADDRESS(1,D580+3,,,_sheetname_dataframe))="","",INDIRECT(ADDRESS(1,D580+3,,,_sheetname_dataframe))),""),"")</f>
        <v/>
      </c>
      <c r="AK580" s="17" t="b">
        <f t="shared" ref="AK580" ca="1" si="10771">IF(H580,OR(AQ580,AD580=2),"")</f>
        <v>0</v>
      </c>
      <c r="AL580" s="17" t="b">
        <f t="shared" ref="AL580" ca="1" si="10772">IF($H580,IF(BV580&lt;&gt;"",IF(OR(BM580="F",BM580="L",BM580="I",BM580="D"),BV580&lt;&gt;0)),"")</f>
        <v>0</v>
      </c>
      <c r="AM580" s="17" t="b">
        <f t="shared" ref="AM580" ca="1" si="10773">IF($H580,AND(NOT(AL580),OR(IF(BW580&lt;&gt;"",IF(OR(BM580="F",BM580="L"),BW580&lt;&gt;0)),BM580="I",BM580="N",BM580="D")),"")</f>
        <v>0</v>
      </c>
      <c r="AN580" s="17">
        <f t="shared" ref="AN580" ca="1" si="10774">IF(COUNTA(INDIRECT(Q580))=0,0, IF(AND(AO580&lt;&gt;"",X580&lt;AO580),1,IF(AND(AP580&lt;&gt;"",Y580&gt;AP580),1,IF(AND(AQ580,AC580&gt;0),2,0))))</f>
        <v>0</v>
      </c>
      <c r="AO580" s="24" t="str">
        <f t="shared" ref="AO580" ca="1" si="10775">IF($H580,IF(BY580&lt;&gt;"",IF(ISNUMBER(BY580),BY580,""),""),"")</f>
        <v/>
      </c>
      <c r="AP580" s="24" t="str">
        <f t="shared" ref="AP580" ca="1" si="10776">IF($H580,IF(BZ580&lt;&gt;"",IF(ISNUMBER(BZ580),BZ580,""),""),"")</f>
        <v/>
      </c>
      <c r="AQ580" s="17" t="b">
        <f t="shared" ca="1" si="9826"/>
        <v>0</v>
      </c>
      <c r="AR580" s="17" t="b">
        <f t="shared" ref="AR580" ca="1" si="10777">IF(H580,IF(N580&gt;0,IF(BQ580&lt;&gt;"",BQ580&lt;&gt;0,FALSE),FALSE),"")</f>
        <v>0</v>
      </c>
      <c r="AS580" s="17" t="b">
        <f t="shared" ref="AS580" ca="1" si="10778">IF(H580,IF(BR580&lt;&gt;"",BR580&lt;&gt;0,FALSE),"")</f>
        <v>0</v>
      </c>
      <c r="AT580" s="17" t="b">
        <f t="shared" ref="AT580" ca="1" si="10779">IF(H580,IF(N580&gt;0,FALSE,IF(BU580&lt;&gt;"",MATCH(BU580,DataType,0)=1,FALSE)),"")</f>
        <v>1</v>
      </c>
      <c r="AU580" s="17" t="b">
        <f t="shared" ref="AU580" ca="1" si="10780">IF(H580,IF(N580&gt;0,TRUE,IF(BU580&lt;&gt;"",MATCH(BU580,DataType,0)=2,FALSE)),"")</f>
        <v>0</v>
      </c>
      <c r="AV580" s="17" t="b">
        <f t="shared" ref="AV580" ca="1" si="10781">IF(H580,IF(N580&gt;0,FALSE,IF(BU580&lt;&gt;"",MATCH(BU580,DataType,0)=3,FALSE)),"")</f>
        <v>0</v>
      </c>
      <c r="AW580" s="17" t="b">
        <f t="shared" ref="AW580" ca="1" si="10782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0783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0784">IF(H580,BU580="",FALSE)</f>
        <v>0</v>
      </c>
      <c r="BB580" s="17" t="b">
        <v>0</v>
      </c>
      <c r="BC580" s="17" t="str">
        <f t="shared" ref="BC580" ca="1" si="10785">IF(BA580,IF(N580&gt;0,AND(AZ580,Z580=0),FALSE),"")</f>
        <v/>
      </c>
      <c r="BD580" s="17" t="str">
        <f t="shared" ref="BD580" ca="1" si="10786">IF(BA580,IF(N580&gt;0,AND(NOT(AZ580),Z580=0),FALSE),"")</f>
        <v/>
      </c>
      <c r="BE580" s="17" t="b">
        <f t="shared" ca="1" si="9827"/>
        <v>0</v>
      </c>
      <c r="BF580" s="17" t="str">
        <f t="shared" ca="1" si="9828"/>
        <v/>
      </c>
      <c r="BG580" s="17" t="str">
        <f t="shared" ref="BG580" ca="1" si="10787">IF(BA580,IF(OR(BB580:BF580),FALSE,IF(Z580=0,FALSE,Z580&gt;0)),"")</f>
        <v/>
      </c>
      <c r="BH580" s="17" t="str">
        <f t="shared" ref="BH580" ca="1" si="10788">IF(BA580,COUNTIF(BB580:BG580,TRUE)=1,"")</f>
        <v/>
      </c>
      <c r="BI580" s="17" t="str">
        <f t="shared" ref="BI580" ca="1" si="10789">IF(BA580,IFERROR(MATCH(TRUE,BB580:BG580,0),7),"")</f>
        <v/>
      </c>
      <c r="BJ580" s="17" t="b">
        <f t="shared" ref="BJ580" ca="1" si="10790">DF580&lt;&gt;""</f>
        <v>0</v>
      </c>
      <c r="BK580" s="17" t="str">
        <f t="shared" ca="1" si="9829"/>
        <v/>
      </c>
      <c r="BL580" s="17" t="str">
        <f t="shared" ref="BL580" ca="1" si="10791">IF(H580,IF(AND(NOT(BA580),AU580),AC580&gt;0,""),"")</f>
        <v/>
      </c>
      <c r="BM580" s="17" t="str">
        <f t="shared" ref="BM580" ca="1" si="10792">IF(H580,IF(BA580,CHOOSE(BI580,"0","F","L","I","N",IF(AA580&gt;0.5,"N","S"),"0"),CHOOSE(MATCH(BU580,DataType,0),"S",IF(BK580,"I","N"),"D"  )),"")</f>
        <v>S</v>
      </c>
      <c r="BN580" s="17" t="str">
        <f t="shared" ref="BN580" ca="1" si="10793">IF(H580,IF(BJ580,"E",IF(BA580,CHOOSE(BI580,"0","F","L","I","N","S","0"),CHOOSE(MATCH(BU580,DataType,0),"S",IF(BK580,"I","N"),"D"  ))),"")</f>
        <v>S</v>
      </c>
      <c r="BO580" s="17" t="str">
        <f t="shared" ref="BO580" ca="1" si="10794">IF($H580,IF(BM580="0","",IF(AND(AR580,N580=2),"D",IF(BM580="S","N",IF(AL580,"O",IF(AM580,"I","N"))))),"")</f>
        <v>N</v>
      </c>
      <c r="BP580" s="14" t="b">
        <f t="shared" ref="BP580" ca="1" si="10795">INDIRECT(ADDRESS(2,ROW(A580)-1,,,_sheetname_dataframe))&lt;&gt;""</f>
        <v>1</v>
      </c>
      <c r="BQ580" s="35"/>
      <c r="BU580" s="14" t="s">
        <v>386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0796">IF(MID(DC580,1,1)="■",MID(DC580,2,LEN(DC580)),DC580)</f>
        <v/>
      </c>
      <c r="DE580" s="14" t="str">
        <f t="shared" ref="DE580" ca="1" si="10797">IF(DD580&lt;&gt;"",IF(MID(DD580,LEN(DD580),1)="■",MID(DD580,1,LEN(DD580)-1),DD580),"")</f>
        <v/>
      </c>
      <c r="DF580" s="14" t="str">
        <f t="shared" ref="DF580" ca="1" si="10798">IFERROR(IF(DE580&lt;&gt;"",SUBSTITUTE(DE580,"■",". "),""),"##INTERNAL_ERROR")</f>
        <v/>
      </c>
      <c r="DG580" s="14" t="str">
        <f t="shared" ref="DG580" ca="1" si="10799">IF(CN580&lt;&gt;0,"Variable name don't comply with the naming convention","")</f>
        <v/>
      </c>
      <c r="DH580" s="14" t="str">
        <f t="shared" ref="DH580" ca="1" si="10800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0801">IF(CP580&lt;&gt;"","Variable label exceed length 150","")</f>
        <v/>
      </c>
      <c r="DJ580" s="14" t="str">
        <f t="shared" ref="DJ580" ca="1" si="10802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0803">IF(CR580&lt;&gt;"","The following cases have values below declared theorethical min: " &amp;SUBSTITUTE(CR580," ",", "),"")</f>
        <v/>
      </c>
      <c r="DL580" s="14" t="str">
        <f t="shared" ref="DL580" ca="1" si="10804">IF(CS580&lt;&gt;"","The following cases have values above declared theorethical max: " &amp;SUBSTITUTE(CS580," ",", "),"")</f>
        <v/>
      </c>
      <c r="DM580" s="14" t="str">
        <f t="shared" ref="DM580" ca="1" si="10805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0806">IF(CV580&lt;&gt;"","The following records are missing in this required field: " &amp;SUBSTITUTE(CV580," ",", "),"")</f>
        <v/>
      </c>
      <c r="DP580" s="14" t="str">
        <f t="shared" ref="DP580" ca="1" si="10807">IF(CW580&lt;&gt;"","The following cases have non-integer values: " &amp;SUBSTITUTE(CW580," ",", "),"")</f>
        <v/>
      </c>
      <c r="DQ580" s="14" t="str">
        <f t="shared" ref="DQ580" ca="1" si="10808">IF(CX580&lt;&gt;"","The following cases are non-numeric: " &amp;SUBSTITUTE(CX580," ",", "),"")</f>
        <v/>
      </c>
      <c r="DR580" s="14" t="str">
        <f t="shared" ref="DR580" ca="1" si="10809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0810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0811">OR(ED580&lt;&gt;"",EF580&lt;&gt;"",EG580&lt;&gt;"")</f>
        <v>0</v>
      </c>
      <c r="EA580" s="14" t="str">
        <f t="shared" ref="EA580" ca="1" si="10812">IF(EB580&lt;&gt;"",G580 &amp; " (" &amp; F580 &amp; ")","")</f>
        <v/>
      </c>
      <c r="EB580" s="14" t="str">
        <f t="shared" ref="EB580" ca="1" si="10813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/>
      </c>
      <c r="EC580" s="14" t="str">
        <f t="shared" ref="EC580" ca="1" si="10814">IF(EB580&lt;&gt;"",G580 &amp; " (" &amp; F580 &amp; "): " &amp; EB580,"")</f>
        <v/>
      </c>
      <c r="ED580" s="14" t="str">
        <f t="shared" ref="ED580" ca="1" si="10815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0816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/>
      </c>
      <c r="EF580" s="14" t="str">
        <f t="shared" ref="EF580" ca="1" si="10817">IF($H580,AG580,"")</f>
        <v/>
      </c>
      <c r="EG580" s="14" t="str">
        <f t="shared" ref="EG580" ca="1" si="10818">IF($H580,AJ580,"")</f>
        <v/>
      </c>
      <c r="EM580" s="14" t="b">
        <f t="shared" ref="EM580" ca="1" si="10819">OR(EC580&lt;&gt;"",DF580&lt;&gt;"")</f>
        <v>0</v>
      </c>
      <c r="EN580" s="14" t="str">
        <f t="shared" ref="EN580" ca="1" si="10820">IF(EM580,C580,"")</f>
        <v/>
      </c>
      <c r="EO580" s="14" t="str">
        <f t="shared" ref="EO580" ca="1" si="10821">IF(EM580,F580,"")</f>
        <v/>
      </c>
      <c r="EP580" s="14" t="str">
        <f t="shared" ref="EP580" ca="1" si="10822">EC580</f>
        <v/>
      </c>
      <c r="EQ580" s="14" t="str">
        <f t="shared" ref="EQ580" ca="1" si="10823">DF580</f>
        <v/>
      </c>
    </row>
    <row r="581" spans="2:147" s="14" customFormat="1">
      <c r="B581" s="14" t="str">
        <f t="shared" ref="B581" ca="1" si="10824">DF581</f>
        <v/>
      </c>
      <c r="C581" s="14">
        <f t="shared" ref="C581" ca="1" si="10825">IF(OFFSET(B581,-1,COLUMN(VariableExists)-2),OFFSET(B581,-1,1)+1,OFFSET(B581,-1,1))</f>
        <v>555</v>
      </c>
      <c r="D581" s="14">
        <f t="shared" ref="D581" si="10826">ROW(A581)-2</f>
        <v>579</v>
      </c>
      <c r="E581" s="14" t="str">
        <f t="shared" ref="E581" ca="1" si="10827">IF(OR(G581="",ROW(G581)=2),"",IF(Z581&gt;0,"S",IF(AX581,IF(J581=2,"D","N"),"I")))</f>
        <v>D</v>
      </c>
      <c r="F581" s="14" t="str">
        <f t="shared" ref="F581" ca="1" si="10828">IF(H581,O581,"")</f>
        <v>q_154d_5</v>
      </c>
      <c r="G581" s="14" t="str">
        <f t="shared" ref="G581" ca="1" si="10829">IF(H581,P581,"")</f>
        <v>Did specialist 5 made diagnosis</v>
      </c>
      <c r="H581" s="14" t="b">
        <f t="shared" ref="H581" ca="1" si="10830">IF(INDIRECT(ADDRESS(2,D581+1,,,_sheetname_dataframe))="",FALSE,MID(INDIRECT(ADDRESS(2,D581+1,,,_sheetname_dataframe)),1,1)&lt;&gt;".")</f>
        <v>1</v>
      </c>
      <c r="I581" s="14" t="str">
        <f ca="1">IF($H581,ADDRESS(3,(D581+1)*2-1,4,,"["&amp;wew!$G$7&amp;"]"&amp;_sheetname_labels)&amp;":"&amp;ADDRESS(2+ster!$B$20,(D581+1)*2-1,4),"")</f>
        <v>[DBTemplate.xlsm]labels!ARO3:ARO725</v>
      </c>
      <c r="J581" s="14">
        <f t="array" aca="1" ref="J581" ca="1">IF(H581,MAX(0,MAX(IF(INDIRECT(I581)&lt;&gt;"",ROW(INDIRECT(I581)),""))-2),"")</f>
        <v>2</v>
      </c>
      <c r="K581" s="14" t="str">
        <f ca="1">IF($H581,IF($J581&gt;0,ADDRESS(3,(D581+1)*2-1,4,,"["&amp;wew!$G$7&amp;"]"&amp;_sheetname_labels)&amp;":"&amp;ADDRESS(2+J581,(D581+1)*2-1,4),""),"")</f>
        <v>[DBTemplate.xlsm]labels!ARO3:ARO4</v>
      </c>
      <c r="L581" s="14" t="str">
        <f ca="1">IF($H581,IF($J581&gt;0,ADDRESS(3,(D581+1)*2,4,,"["&amp;wew!$G$7&amp;"]"&amp;_sheetname_labels)&amp;":"&amp;ADDRESS(2+J581,(D581+1)*2,4),""),"")</f>
        <v>[DBTemplate.xlsm]labels!ARP3:ARP4</v>
      </c>
      <c r="M581" s="14">
        <f t="shared" ref="M581" ca="1" si="10831">IF($H581,IF(J581&gt;0,COUNTA(INDIRECT(K581))-COUNT(INDIRECT(K581)),0),"")</f>
        <v>0</v>
      </c>
      <c r="N581" s="14">
        <f t="shared" ref="N581" ca="1" si="10832">IF(H581,J581-M581,"")</f>
        <v>2</v>
      </c>
      <c r="O581" s="14" t="str">
        <f t="shared" ref="O581" ca="1" si="10833">IF(INDIRECT(ADDRESS(2,D581+1,,,_sheetname_dataframe))="","",INDIRECT(ADDRESS(2,D581+1,,,_sheetname_dataframe)))</f>
        <v>q_154d_5</v>
      </c>
      <c r="P581" s="14" t="str">
        <f t="shared" ref="P581" ca="1" si="10834">IF(H581,IF(INDIRECT(ADDRESS(1,D581+1,,,_sheetname_dataframe))="","",INDIRECT(ADDRESS(1,D581+1,,,_sheetname_dataframe))),"")</f>
        <v>Did specialist 5 made diagnosis</v>
      </c>
      <c r="Q581" s="14" t="str">
        <f ca="1">IF($BP581,ADDRESS(3,D581+1,4,,"["&amp;wew!$G$7&amp;"]"&amp;_sheetname_dataframe)&amp;":"&amp;ADDRESS(2+ster!$C$14,D581+1,4),"")</f>
        <v>[DBTemplate.xlsm]data_frame!VH3:VH3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ref="Z581" ca="1" si="10835">IF(H581,S581-T581-W581,"")</f>
        <v>0</v>
      </c>
      <c r="AA581" s="12" t="str">
        <f t="shared" ref="AA581" ca="1" si="10836">IF(H581,IF(S581&gt;0,W581/(S581),"—"),"")</f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ref="AD581" ca="1" si="10837">IF($H581,IF(AC581&lt;&gt;"",IF(AC581=0,1,IF(AC581/W581&lt;0.15,2,3)),0),"")</f>
        <v>1</v>
      </c>
      <c r="AE581" s="17" t="b">
        <f t="shared" ref="AE581" ca="1" si="10838">IF(H581,OFFSET(O581,1,0)=".validation",FALSE)</f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ref="AG581" ca="1" si="10839">IF(AE581,IF($H581,IF(INDIRECT(ADDRESS(1,D581+2,,,_sheetname_dataframe))="","",INDIRECT(ADDRESS(1,D581+2,,,_sheetname_dataframe))),""),"")</f>
        <v/>
      </c>
      <c r="AH581" s="17" t="b">
        <f t="shared" ref="AH581" ca="1" si="10840">IF(H581,AND(AE581,OFFSET(O581,2,0)=".validation"),FALSE)</f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ref="AJ581" ca="1" si="10841">IF(AH581,IF($H581,IF(INDIRECT(ADDRESS(1,D581+3,,,_sheetname_dataframe))="","",INDIRECT(ADDRESS(1,D581+3,,,_sheetname_dataframe))),""),"")</f>
        <v/>
      </c>
      <c r="AK581" s="17" t="b">
        <f t="shared" ref="AK581" ca="1" si="10842">IF(H581,OR(AQ581,AD581=2),"")</f>
        <v>0</v>
      </c>
      <c r="AL581" s="17" t="b">
        <f t="shared" ref="AL581" ca="1" si="10843">IF($H581,IF(BV581&lt;&gt;"",IF(OR(BM581="F",BM581="L",BM581="I",BM581="D"),BV581&lt;&gt;0)),"")</f>
        <v>0</v>
      </c>
      <c r="AM581" s="17" t="b">
        <f t="shared" ref="AM581" ca="1" si="10844">IF($H581,AND(NOT(AL581),OR(IF(BW581&lt;&gt;"",IF(OR(BM581="F",BM581="L"),BW581&lt;&gt;0)),BM581="I",BM581="N",BM581="D")),"")</f>
        <v>0</v>
      </c>
      <c r="AN581" s="17">
        <f t="shared" ref="AN581" ca="1" si="10845">IF(COUNTA(INDIRECT(Q581))=0,0, IF(AND(AO581&lt;&gt;"",X581&lt;AO581),1,IF(AND(AP581&lt;&gt;"",Y581&gt;AP581),1,IF(AND(AQ581,AC581&gt;0),2,0))))</f>
        <v>0</v>
      </c>
      <c r="AO581" s="24" t="str">
        <f t="shared" ref="AO581" ca="1" si="10846">IF($H581,IF(BY581&lt;&gt;"",IF(ISNUMBER(BY581),BY581,""),""),"")</f>
        <v/>
      </c>
      <c r="AP581" s="24" t="str">
        <f t="shared" ref="AP581" ca="1" si="10847">IF($H581,IF(BZ581&lt;&gt;"",IF(ISNUMBER(BZ581),BZ581,""),""),"")</f>
        <v/>
      </c>
      <c r="AQ581" s="17" t="b">
        <f t="shared" ca="1" si="9826"/>
        <v>0</v>
      </c>
      <c r="AR581" s="17" t="b">
        <f t="shared" ref="AR581" ca="1" si="10848">IF(H581,IF(N581&gt;0,IF(BQ581&lt;&gt;"",BQ581&lt;&gt;0,FALSE),FALSE),"")</f>
        <v>0</v>
      </c>
      <c r="AS581" s="17" t="b">
        <f t="shared" ref="AS581" ca="1" si="10849">IF(H581,IF(BR581&lt;&gt;"",BR581&lt;&gt;0,FALSE),"")</f>
        <v>0</v>
      </c>
      <c r="AT581" s="17" t="b">
        <f t="shared" ref="AT581" ca="1" si="10850">IF(H581,IF(N581&gt;0,FALSE,IF(BU581&lt;&gt;"",MATCH(BU581,DataType,0)=1,FALSE)),"")</f>
        <v>0</v>
      </c>
      <c r="AU581" s="17" t="b">
        <f t="shared" ref="AU581" ca="1" si="10851">IF(H581,IF(N581&gt;0,TRUE,IF(BU581&lt;&gt;"",MATCH(BU581,DataType,0)=2,FALSE)),"")</f>
        <v>1</v>
      </c>
      <c r="AV581" s="17" t="b">
        <f t="shared" ref="AV581" ca="1" si="10852">IF(H581,IF(N581&gt;0,FALSE,IF(BU581&lt;&gt;"",MATCH(BU581,DataType,0)=3,FALSE)),"")</f>
        <v>0</v>
      </c>
      <c r="AW581" s="17" t="b">
        <f t="shared" ref="AW581" ca="1" si="10853">IF(H581,IF(W581&gt;0,Z581=0,FALSE),"")</f>
        <v>0</v>
      </c>
      <c r="AX581" s="14" t="b">
        <f t="array" aca="1" ref="AX581" ca="1">IF(H581,N581&gt;0,"")</f>
        <v>1</v>
      </c>
      <c r="AY581" s="17" t="str">
        <f t="shared" ref="AY581" ca="1" si="10854">IF(H581,IF(N581&gt;0,ADDRESS(ROW(VariablesOrigin)+1,COLUMN(VariablesOrigin)+1,4) &amp; ":" &amp; ADDRESS(ROW(VariablesOrigin)+N581,COLUMN(VariablesOrigin)+1,4),""),"")</f>
        <v>C3:C4</v>
      </c>
      <c r="AZ581" s="17" t="b">
        <f t="array" aca="1" ref="AZ581" ca="1">IF(AY581&lt;&gt;"",SUM(1*ISERROR(MATCH(INDIRECT(AY581),INDIRECT(K581),0)))=0,"")</f>
        <v>1</v>
      </c>
      <c r="BA581" s="17" t="b">
        <f t="shared" ref="BA581" ca="1" si="10855">IF(H581,BU581="",FALSE)</f>
        <v>1</v>
      </c>
      <c r="BB581" s="17" t="b">
        <v>0</v>
      </c>
      <c r="BC581" s="17" t="b">
        <f t="shared" ref="BC581" ca="1" si="10856">IF(BA581,IF(N581&gt;0,AND(AZ581,Z581=0),FALSE),"")</f>
        <v>1</v>
      </c>
      <c r="BD581" s="17" t="b">
        <f t="shared" ref="BD581" ca="1" si="10857">IF(BA581,IF(N581&gt;0,AND(NOT(AZ581),Z581=0),FALSE),"")</f>
        <v>0</v>
      </c>
      <c r="BE581" s="17" t="str">
        <f t="shared" ca="1" si="9827"/>
        <v/>
      </c>
      <c r="BF581" s="17" t="b">
        <f t="shared" ca="1" si="9828"/>
        <v>0</v>
      </c>
      <c r="BG581" s="17" t="b">
        <f t="shared" ref="BG581" ca="1" si="10858">IF(BA581,IF(OR(BB581:BF581),FALSE,IF(Z581=0,FALSE,Z581&gt;0)),"")</f>
        <v>0</v>
      </c>
      <c r="BH581" s="17" t="b">
        <f t="shared" ref="BH581" ca="1" si="10859">IF(BA581,COUNTIF(BB581:BG581,TRUE)=1,"")</f>
        <v>1</v>
      </c>
      <c r="BI581" s="17">
        <f t="shared" ref="BI581" ca="1" si="10860">IF(BA581,IFERROR(MATCH(TRUE,BB581:BG581,0),7),"")</f>
        <v>2</v>
      </c>
      <c r="BJ581" s="17" t="b">
        <f t="shared" ref="BJ581" ca="1" si="10861">DF581&lt;&gt;""</f>
        <v>0</v>
      </c>
      <c r="BK581" s="17" t="str">
        <f t="shared" ca="1" si="9829"/>
        <v/>
      </c>
      <c r="BL581" s="17" t="str">
        <f t="shared" ref="BL581" ca="1" si="10862">IF(H581,IF(AND(NOT(BA581),AU581),AC581&gt;0,""),"")</f>
        <v/>
      </c>
      <c r="BM581" s="17" t="str">
        <f t="shared" ref="BM581" ca="1" si="10863">IF(H581,IF(BA581,CHOOSE(BI581,"0","F","L","I","N",IF(AA581&gt;0.5,"N","S"),"0"),CHOOSE(MATCH(BU581,DataType,0),"S",IF(BK581,"I","N"),"D"  )),"")</f>
        <v>F</v>
      </c>
      <c r="BN581" s="17" t="str">
        <f t="shared" ref="BN581" ca="1" si="10864">IF(H581,IF(BJ581,"E",IF(BA581,CHOOSE(BI581,"0","F","L","I","N","S","0"),CHOOSE(MATCH(BU581,DataType,0),"S",IF(BK581,"I","N"),"D"  ))),"")</f>
        <v>F</v>
      </c>
      <c r="BO581" s="17" t="str">
        <f t="shared" ref="BO581" ca="1" si="10865">IF($H581,IF(BM581="0","",IF(AND(AR581,N581=2),"D",IF(BM581="S","N",IF(AL581,"O",IF(AM581,"I","N"))))),"")</f>
        <v>N</v>
      </c>
      <c r="BP581" s="14" t="b">
        <f t="shared" ref="BP581" ca="1" si="10866">INDIRECT(ADDRESS(2,ROW(A581)-1,,,_sheetname_dataframe))&lt;&gt;""</f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ref="DD581" ca="1" si="10867">IF(MID(DC581,1,1)="■",MID(DC581,2,LEN(DC581)),DC581)</f>
        <v/>
      </c>
      <c r="DE581" s="14" t="str">
        <f t="shared" ref="DE581" ca="1" si="10868">IF(DD581&lt;&gt;"",IF(MID(DD581,LEN(DD581),1)="■",MID(DD581,1,LEN(DD581)-1),DD581),"")</f>
        <v/>
      </c>
      <c r="DF581" s="14" t="str">
        <f t="shared" ref="DF581" ca="1" si="10869">IFERROR(IF(DE581&lt;&gt;"",SUBSTITUTE(DE581,"■",". "),""),"##INTERNAL_ERROR")</f>
        <v/>
      </c>
      <c r="DG581" s="14" t="str">
        <f t="shared" ref="DG581" ca="1" si="10870">IF(CN581&lt;&gt;0,"Variable name don't comply with the naming convention","")</f>
        <v/>
      </c>
      <c r="DH581" s="14" t="str">
        <f t="shared" ref="DH581" ca="1" si="10871">IF(CO581&lt;&gt;"","Duplicated name. " &amp; IF(ISERROR(FIND(" ",CO581)),"Duplicate have index " &amp; CO581, "Duplicates have indices: "&amp;SUBSTITUTE(CO581," ",", ")),"")</f>
        <v/>
      </c>
      <c r="DI581" s="14" t="str">
        <f t="shared" ref="DI581" ca="1" si="10872">IF(CP581&lt;&gt;"","Variable label exceed length 150","")</f>
        <v/>
      </c>
      <c r="DJ581" s="14" t="str">
        <f t="shared" ref="DJ581" ca="1" si="10873">IF(CQ581&lt;&gt;"","Duplicated variable label. " &amp; IF(ISERROR(FIND(" ",CQ581)),"Duplicate have index " &amp; CQ581, "Duplicates have indices: "&amp;SUBSTITUTE(CQ581," ",", ")),"")</f>
        <v/>
      </c>
      <c r="DK581" s="14" t="str">
        <f t="shared" ref="DK581" ca="1" si="10874">IF(CR581&lt;&gt;"","The following cases have values below declared theorethical min: " &amp;SUBSTITUTE(CR581," ",", "),"")</f>
        <v/>
      </c>
      <c r="DL581" s="14" t="str">
        <f t="shared" ref="DL581" ca="1" si="10875">IF(CS581&lt;&gt;"","The following cases have values above declared theorethical max: " &amp;SUBSTITUTE(CS581," ",", "),"")</f>
        <v/>
      </c>
      <c r="DM581" s="14" t="str">
        <f t="shared" ref="DM581" ca="1" si="10876">IF(CT581&lt;&gt;"","There are some cases with values not explicitly declared in the labels dictionary: " &amp;SUBSTITUTE(CT581," ",", "),"")</f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ref="DO581" ca="1" si="10877">IF(CV581&lt;&gt;"","The following records are missing in this required field: " &amp;SUBSTITUTE(CV581," ",", "),"")</f>
        <v/>
      </c>
      <c r="DP581" s="14" t="str">
        <f t="shared" ref="DP581" ca="1" si="10878">IF(CW581&lt;&gt;"","The following cases have non-integer values: " &amp;SUBSTITUTE(CW581," ",", "),"")</f>
        <v/>
      </c>
      <c r="DQ581" s="14" t="str">
        <f t="shared" ref="DQ581" ca="1" si="10879">IF(CX581&lt;&gt;"","The following cases are non-numeric: " &amp;SUBSTITUTE(CX581," ",", "),"")</f>
        <v/>
      </c>
      <c r="DR581" s="14" t="str">
        <f t="shared" ref="DR581" ca="1" si="10880">IF(CY581&lt;&gt;"","In the following cases " &amp; P581 &amp; " " &amp; LOWER(MID(AG581,1,1)) &amp; MID(AG581,2,LEN(AG581)) &amp; ": " &amp;SUBSTITUTE(CY581," ",", "),"")</f>
        <v/>
      </c>
      <c r="DS581" s="14" t="str">
        <f t="shared" ref="DS581" ca="1" si="10881">IF(CZ581&lt;&gt;"","In the following cases " &amp; P581 &amp; " " &amp; LOWER(MID(AJ581,1,1)) &amp; MID(AJ581,2,LEN(AJ581)) &amp; ": " &amp;SUBSTITUTE(CZ581," ",", "),"")</f>
        <v/>
      </c>
      <c r="DZ581" s="14" t="b">
        <f t="shared" ref="DZ581" ca="1" si="10882">OR(ED581&lt;&gt;"",EF581&lt;&gt;"",EG581&lt;&gt;"")</f>
        <v>0</v>
      </c>
      <c r="EA581" s="14" t="str">
        <f t="shared" ref="EA581" ca="1" si="10883">IF(EB581&lt;&gt;"",G581 &amp; " (" &amp; F581 &amp; ")","")</f>
        <v>Did specialist 5 made diagnosis (q_154d_5)</v>
      </c>
      <c r="EB581" s="14" t="str">
        <f t="shared" ref="EB581" ca="1" si="10884">IF(EE581&lt;&gt;"",EE581&amp;IF(ED581&lt;&gt;""," and "&amp;ED581,""),UPPER(MID(ED581,1,1)&amp;MID(ED581,2,LEN(ED581))))&amp; IF(OR(EF581&lt;&gt;"",EG581&lt;&gt;"")," and "&amp;IF(EF581&lt;&gt;"",LOWER(MID(EF581,1,1) &amp; MID(EF581,2,LEN(EF581))),"")&amp; IF(AND(EF581 &lt;&gt;"",EG581&lt;&gt;"")," and ","") &amp; IF(EG581&lt;&gt;"",LOWER(MID(EG581,1,1) &amp; MID(EG581,2,LEN(EG581))),""),"") &amp; IF(OR(EE581&lt;&gt;"",ED581&lt;&gt;"",EF581&lt;&gt;"",EG581&lt;&gt;""), ". ","")</f>
        <v xml:space="preserve">Values must be numeric. </v>
      </c>
      <c r="EC581" s="14" t="str">
        <f t="shared" ref="EC581" ca="1" si="10885">IF(EB581&lt;&gt;"",G581 &amp; " (" &amp; F581 &amp; "): " &amp; EB581,"")</f>
        <v xml:space="preserve">Did specialist 5 made diagnosis (q_154d_5): Values must be numeric. </v>
      </c>
      <c r="ED581" s="14" t="str">
        <f t="shared" ref="ED581" ca="1" si="10886">IF(H581,IF(W581&gt;0,IF(AND(AO581&lt;&gt;"",AP581&lt;&gt;""),"each value must be between " &amp; IF( AV581,IFERROR(TEXT(AO581,"rrrr-mm-dd") &amp;" (" &amp; AO581 &amp;")",AO581),AO581) &amp; " and " &amp; IF( AV581,IFERROR(TEXT(AP581,"rrrr-mm-dd") &amp;" (" &amp; AP581 &amp;")",AP581),AP581),IF(AO581&lt;&gt;"","each value must be above " &amp; IF( AV581,IFERROR(TEXT(AO581,"rrrr-mm-dd") &amp;" (" &amp; AO581 &amp;")",AO581),AO581), IF(AP581&lt;&gt;"","each value must be below " &amp; IF( AV581,IFERROR(TEXT(AP581,"rrrr-mm-dd") &amp;" (" &amp; AP581 &amp;")",AP581),AP581),""))),""),"")</f>
        <v/>
      </c>
      <c r="EE581" s="14" t="str">
        <f t="shared" ref="EE581" ca="1" si="10887">IF(H581,IF(OR(AQ581,AU581,AV581,AS581,AR581),
   "Values must be" &amp;
   IF(AR581," limited to predefinied list", IF(AQ581, " integers",IF(OR(AU581,AV581)," numeric",""))) &amp;
   IF(AS581,IF(OR(AR581,AQ581,AU581,AV581), " and ","") &amp; "non-missing",""),
""),"")</f>
        <v>Values must be numeric</v>
      </c>
      <c r="EF581" s="14" t="str">
        <f t="shared" ref="EF581" ca="1" si="10888">IF($H581,AG581,"")</f>
        <v/>
      </c>
      <c r="EG581" s="14" t="str">
        <f t="shared" ref="EG581" ca="1" si="10889">IF($H581,AJ581,"")</f>
        <v/>
      </c>
      <c r="EM581" s="14" t="b">
        <f t="shared" ref="EM581" ca="1" si="10890">OR(EC581&lt;&gt;"",DF581&lt;&gt;"")</f>
        <v>1</v>
      </c>
      <c r="EN581" s="14">
        <f t="shared" ref="EN581" ca="1" si="10891">IF(EM581,C581,"")</f>
        <v>555</v>
      </c>
      <c r="EO581" s="14" t="str">
        <f t="shared" ref="EO581" ca="1" si="10892">IF(EM581,F581,"")</f>
        <v>q_154d_5</v>
      </c>
      <c r="EP581" s="14" t="str">
        <f t="shared" ref="EP581" ca="1" si="10893">EC581</f>
        <v xml:space="preserve">Did specialist 5 made diagnosis (q_154d_5): Values must be numeric. </v>
      </c>
      <c r="EQ581" s="14" t="str">
        <f t="shared" ref="EQ581" ca="1" si="10894">DF581</f>
        <v/>
      </c>
    </row>
    <row r="582" spans="2:147" s="14" customFormat="1">
      <c r="B582" s="14" t="str">
        <f t="shared" ref="B582" ca="1" si="10895">DF582</f>
        <v/>
      </c>
      <c r="C582" s="14">
        <f t="shared" ref="C582" ca="1" si="10896">IF(OFFSET(B582,-1,COLUMN(VariableExists)-2),OFFSET(B582,-1,1)+1,OFFSET(B582,-1,1))</f>
        <v>556</v>
      </c>
      <c r="D582" s="14">
        <f t="shared" ref="D582" si="10897">ROW(A582)-2</f>
        <v>580</v>
      </c>
      <c r="E582" s="14" t="str">
        <f t="shared" ref="E582" ca="1" si="10898">IF(OR(G582="",ROW(G582)=2),"",IF(Z582&gt;0,"S",IF(AX582,IF(J582=2,"D","N"),"I")))</f>
        <v>I</v>
      </c>
      <c r="F582" s="14" t="str">
        <f t="shared" ref="F582" ca="1" si="10899">IF(H582,O582,"")</f>
        <v>q_154a_6</v>
      </c>
      <c r="G582" s="14" t="str">
        <f t="shared" ref="G582" ca="1" si="10900">IF(H582,P582,"")</f>
        <v>Order of specialist 6 that observed the patient</v>
      </c>
      <c r="H582" s="14" t="b">
        <f t="shared" ref="H582" ca="1" si="10901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[DBTemplate.xlsm]labels!ARQ3:ARQ725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0902">IF($H582,IF(J582&gt;0,COUNTA(INDIRECT(K582))-COUNT(INDIRECT(K582)),0),"")</f>
        <v>0</v>
      </c>
      <c r="N582" s="14">
        <f t="shared" ref="N582" ca="1" si="10903">IF(H582,J582-M582,"")</f>
        <v>0</v>
      </c>
      <c r="O582" s="14" t="str">
        <f t="shared" ref="O582" ca="1" si="10904">IF(INDIRECT(ADDRESS(2,D582+1,,,_sheetname_dataframe))="","",INDIRECT(ADDRESS(2,D582+1,,,_sheetname_dataframe)))</f>
        <v>q_154a_6</v>
      </c>
      <c r="P582" s="14" t="str">
        <f t="shared" ref="P582" ca="1" si="10905">IF(H582,IF(INDIRECT(ADDRESS(1,D582+1,,,_sheetname_dataframe))="","",INDIRECT(ADDRESS(1,D582+1,,,_sheetname_dataframe))),"")</f>
        <v>Order of specialist 6 that observed the patient</v>
      </c>
      <c r="Q582" s="14" t="str">
        <f ca="1">IF($BP582,ADDRESS(3,D582+1,4,,"["&amp;wew!$G$7&amp;"]"&amp;_sheetname_dataframe)&amp;":"&amp;ADDRESS(2+ster!$C$14,D582+1,4),"")</f>
        <v>[DBTemplate.xlsm]data_frame!VI3:VI3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0906">IF(H582,S582-T582-W582,"")</f>
        <v>0</v>
      </c>
      <c r="AA582" s="12" t="str">
        <f t="shared" ref="AA582" ca="1" si="10907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0908">IF($H582,IF(AC582&lt;&gt;"",IF(AC582=0,1,IF(AC582/W582&lt;0.15,2,3)),0),"")</f>
        <v>1</v>
      </c>
      <c r="AE582" s="17" t="b">
        <f t="shared" ref="AE582" ca="1" si="10909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0910">IF(AE582,IF($H582,IF(INDIRECT(ADDRESS(1,D582+2,,,_sheetname_dataframe))="","",INDIRECT(ADDRESS(1,D582+2,,,_sheetname_dataframe))),""),"")</f>
        <v/>
      </c>
      <c r="AH582" s="17" t="b">
        <f t="shared" ref="AH582" ca="1" si="10911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0912">IF(AH582,IF($H582,IF(INDIRECT(ADDRESS(1,D582+3,,,_sheetname_dataframe))="","",INDIRECT(ADDRESS(1,D582+3,,,_sheetname_dataframe))),""),"")</f>
        <v/>
      </c>
      <c r="AK582" s="17" t="b">
        <f t="shared" ref="AK582" ca="1" si="10913">IF(H582,OR(AQ582,AD582=2),"")</f>
        <v>0</v>
      </c>
      <c r="AL582" s="17" t="b">
        <f t="shared" ref="AL582" ca="1" si="10914">IF($H582,IF(BV582&lt;&gt;"",IF(OR(BM582="F",BM582="L",BM582="I",BM582="D"),BV582&lt;&gt;0)),"")</f>
        <v>0</v>
      </c>
      <c r="AM582" s="17" t="b">
        <f t="shared" ref="AM582" ca="1" si="10915">IF($H582,AND(NOT(AL582),OR(IF(BW582&lt;&gt;"",IF(OR(BM582="F",BM582="L"),BW582&lt;&gt;0)),BM582="I",BM582="N",BM582="D")),"")</f>
        <v>1</v>
      </c>
      <c r="AN582" s="17">
        <f t="shared" ref="AN582" ca="1" si="10916">IF(COUNTA(INDIRECT(Q582))=0,0, IF(AND(AO582&lt;&gt;"",X582&lt;AO582),1,IF(AND(AP582&lt;&gt;"",Y582&gt;AP582),1,IF(AND(AQ582,AC582&gt;0),2,0))))</f>
        <v>0</v>
      </c>
      <c r="AO582" s="24" t="str">
        <f t="shared" ref="AO582" ca="1" si="10917">IF($H582,IF(BY582&lt;&gt;"",IF(ISNUMBER(BY582),BY582,""),""),"")</f>
        <v/>
      </c>
      <c r="AP582" s="24" t="str">
        <f t="shared" ref="AP582" ca="1" si="10918">IF($H582,IF(BZ582&lt;&gt;"",IF(ISNUMBER(BZ582),BZ582,""),""),"")</f>
        <v/>
      </c>
      <c r="AQ582" s="17" t="b">
        <f t="shared" ca="1" si="9826"/>
        <v>0</v>
      </c>
      <c r="AR582" s="17" t="b">
        <f t="shared" ref="AR582" ca="1" si="10919">IF(H582,IF(N582&gt;0,IF(BQ582&lt;&gt;"",BQ582&lt;&gt;0,FALSE),FALSE),"")</f>
        <v>0</v>
      </c>
      <c r="AS582" s="17" t="b">
        <f t="shared" ref="AS582" ca="1" si="10920">IF(H582,IF(BR582&lt;&gt;"",BR582&lt;&gt;0,FALSE),"")</f>
        <v>0</v>
      </c>
      <c r="AT582" s="17" t="b">
        <f t="shared" ref="AT582" ca="1" si="10921">IF(H582,IF(N582&gt;0,FALSE,IF(BU582&lt;&gt;"",MATCH(BU582,DataType,0)=1,FALSE)),"")</f>
        <v>0</v>
      </c>
      <c r="AU582" s="17" t="b">
        <f t="shared" ref="AU582" ca="1" si="10922">IF(H582,IF(N582&gt;0,TRUE,IF(BU582&lt;&gt;"",MATCH(BU582,DataType,0)=2,FALSE)),"")</f>
        <v>1</v>
      </c>
      <c r="AV582" s="17" t="b">
        <f t="shared" ref="AV582" ca="1" si="10923">IF(H582,IF(N582&gt;0,FALSE,IF(BU582&lt;&gt;"",MATCH(BU582,DataType,0)=3,FALSE)),"")</f>
        <v>0</v>
      </c>
      <c r="AW582" s="17" t="b">
        <f t="shared" ref="AW582" ca="1" si="10924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0925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0926">IF(H582,BU582="",FALSE)</f>
        <v>0</v>
      </c>
      <c r="BB582" s="17" t="b">
        <v>0</v>
      </c>
      <c r="BC582" s="17" t="str">
        <f t="shared" ref="BC582" ca="1" si="10927">IF(BA582,IF(N582&gt;0,AND(AZ582,Z582=0),FALSE),"")</f>
        <v/>
      </c>
      <c r="BD582" s="17" t="str">
        <f t="shared" ref="BD582" ca="1" si="10928">IF(BA582,IF(N582&gt;0,AND(NOT(AZ582),Z582=0),FALSE),"")</f>
        <v/>
      </c>
      <c r="BE582" s="17" t="b">
        <f t="shared" ca="1" si="9827"/>
        <v>0</v>
      </c>
      <c r="BF582" s="17" t="str">
        <f t="shared" ca="1" si="9828"/>
        <v/>
      </c>
      <c r="BG582" s="17" t="str">
        <f t="shared" ref="BG582" ca="1" si="10929">IF(BA582,IF(OR(BB582:BF582),FALSE,IF(Z582=0,FALSE,Z582&gt;0)),"")</f>
        <v/>
      </c>
      <c r="BH582" s="17" t="str">
        <f t="shared" ref="BH582" ca="1" si="10930">IF(BA582,COUNTIF(BB582:BG582,TRUE)=1,"")</f>
        <v/>
      </c>
      <c r="BI582" s="17" t="str">
        <f t="shared" ref="BI582" ca="1" si="10931">IF(BA582,IFERROR(MATCH(TRUE,BB582:BG582,0),7),"")</f>
        <v/>
      </c>
      <c r="BJ582" s="17" t="b">
        <f t="shared" ref="BJ582" ca="1" si="10932">DF582&lt;&gt;""</f>
        <v>0</v>
      </c>
      <c r="BK582" s="17" t="b">
        <f t="shared" ca="1" si="9829"/>
        <v>1</v>
      </c>
      <c r="BL582" s="17" t="b">
        <f t="shared" ref="BL582" ca="1" si="10933">IF(H582,IF(AND(NOT(BA582),AU582),AC582&gt;0,""),"")</f>
        <v>0</v>
      </c>
      <c r="BM582" s="17" t="str">
        <f t="shared" ref="BM582" ca="1" si="10934">IF(H582,IF(BA582,CHOOSE(BI582,"0","F","L","I","N",IF(AA582&gt;0.5,"N","S"),"0"),CHOOSE(MATCH(BU582,DataType,0),"S",IF(BK582,"I","N"),"D"  )),"")</f>
        <v>I</v>
      </c>
      <c r="BN582" s="17" t="str">
        <f t="shared" ref="BN582" ca="1" si="10935">IF(H582,IF(BJ582,"E",IF(BA582,CHOOSE(BI582,"0","F","L","I","N","S","0"),CHOOSE(MATCH(BU582,DataType,0),"S",IF(BK582,"I","N"),"D"  ))),"")</f>
        <v>I</v>
      </c>
      <c r="BO582" s="17" t="str">
        <f t="shared" ref="BO582" ca="1" si="10936">IF($H582,IF(BM582="0","",IF(AND(AR582,N582=2),"D",IF(BM582="S","N",IF(AL582,"O",IF(AM582,"I","N"))))),"")</f>
        <v>I</v>
      </c>
      <c r="BP582" s="14" t="b">
        <f t="shared" ref="BP582" ca="1" si="10937">INDIRECT(ADDRESS(2,ROW(A582)-1,,,_sheetname_dataframe))&lt;&gt;""</f>
        <v>1</v>
      </c>
      <c r="BQ582" s="35"/>
      <c r="BU582" s="14" t="s">
        <v>387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0938">IF(MID(DC582,1,1)="■",MID(DC582,2,LEN(DC582)),DC582)</f>
        <v/>
      </c>
      <c r="DE582" s="14" t="str">
        <f t="shared" ref="DE582" ca="1" si="10939">IF(DD582&lt;&gt;"",IF(MID(DD582,LEN(DD582),1)="■",MID(DD582,1,LEN(DD582)-1),DD582),"")</f>
        <v/>
      </c>
      <c r="DF582" s="14" t="str">
        <f t="shared" ref="DF582" ca="1" si="10940">IFERROR(IF(DE582&lt;&gt;"",SUBSTITUTE(DE582,"■",". "),""),"##INTERNAL_ERROR")</f>
        <v/>
      </c>
      <c r="DG582" s="14" t="str">
        <f t="shared" ref="DG582" ca="1" si="10941">IF(CN582&lt;&gt;0,"Variable name don't comply with the naming convention","")</f>
        <v/>
      </c>
      <c r="DH582" s="14" t="str">
        <f t="shared" ref="DH582" ca="1" si="10942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0943">IF(CP582&lt;&gt;"","Variable label exceed length 150","")</f>
        <v/>
      </c>
      <c r="DJ582" s="14" t="str">
        <f t="shared" ref="DJ582" ca="1" si="10944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0945">IF(CR582&lt;&gt;"","The following cases have values below declared theorethical min: " &amp;SUBSTITUTE(CR582," ",", "),"")</f>
        <v/>
      </c>
      <c r="DL582" s="14" t="str">
        <f t="shared" ref="DL582" ca="1" si="10946">IF(CS582&lt;&gt;"","The following cases have values above declared theorethical max: " &amp;SUBSTITUTE(CS582," ",", "),"")</f>
        <v/>
      </c>
      <c r="DM582" s="14" t="str">
        <f t="shared" ref="DM582" ca="1" si="10947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0948">IF(CV582&lt;&gt;"","The following records are missing in this required field: " &amp;SUBSTITUTE(CV582," ",", "),"")</f>
        <v/>
      </c>
      <c r="DP582" s="14" t="str">
        <f t="shared" ref="DP582" ca="1" si="10949">IF(CW582&lt;&gt;"","The following cases have non-integer values: " &amp;SUBSTITUTE(CW582," ",", "),"")</f>
        <v/>
      </c>
      <c r="DQ582" s="14" t="str">
        <f t="shared" ref="DQ582" ca="1" si="10950">IF(CX582&lt;&gt;"","The following cases are non-numeric: " &amp;SUBSTITUTE(CX582," ",", "),"")</f>
        <v/>
      </c>
      <c r="DR582" s="14" t="str">
        <f t="shared" ref="DR582" ca="1" si="10951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0952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0953">OR(ED582&lt;&gt;"",EF582&lt;&gt;"",EG582&lt;&gt;"")</f>
        <v>0</v>
      </c>
      <c r="EA582" s="14" t="str">
        <f t="shared" ref="EA582" ca="1" si="10954">IF(EB582&lt;&gt;"",G582 &amp; " (" &amp; F582 &amp; ")","")</f>
        <v>Order of specialist 6 that observed the patient (q_154a_6)</v>
      </c>
      <c r="EB582" s="14" t="str">
        <f t="shared" ref="EB582" ca="1" si="10955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 xml:space="preserve">Values must be numeric. </v>
      </c>
      <c r="EC582" s="14" t="str">
        <f t="shared" ref="EC582" ca="1" si="10956">IF(EB582&lt;&gt;"",G582 &amp; " (" &amp; F582 &amp; "): " &amp; EB582,"")</f>
        <v xml:space="preserve">Order of specialist 6 that observed the patient (q_154a_6): Values must be numeric. </v>
      </c>
      <c r="ED582" s="14" t="str">
        <f t="shared" ref="ED582" ca="1" si="10957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0958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>Values must be numeric</v>
      </c>
      <c r="EF582" s="14" t="str">
        <f t="shared" ref="EF582" ca="1" si="10959">IF($H582,AG582,"")</f>
        <v/>
      </c>
      <c r="EG582" s="14" t="str">
        <f t="shared" ref="EG582" ca="1" si="10960">IF($H582,AJ582,"")</f>
        <v/>
      </c>
      <c r="EM582" s="14" t="b">
        <f t="shared" ref="EM582" ca="1" si="10961">OR(EC582&lt;&gt;"",DF582&lt;&gt;"")</f>
        <v>1</v>
      </c>
      <c r="EN582" s="14">
        <f t="shared" ref="EN582" ca="1" si="10962">IF(EM582,C582,"")</f>
        <v>556</v>
      </c>
      <c r="EO582" s="14" t="str">
        <f t="shared" ref="EO582" ca="1" si="10963">IF(EM582,F582,"")</f>
        <v>q_154a_6</v>
      </c>
      <c r="EP582" s="14" t="str">
        <f t="shared" ref="EP582" ca="1" si="10964">EC582</f>
        <v xml:space="preserve">Order of specialist 6 that observed the patient (q_154a_6): Values must be numeric. </v>
      </c>
      <c r="EQ582" s="14" t="str">
        <f t="shared" ref="EQ582" ca="1" si="10965">DF582</f>
        <v/>
      </c>
    </row>
    <row r="583" spans="2:147" s="14" customFormat="1">
      <c r="B583" s="14" t="str">
        <f t="shared" ca="1" si="9755"/>
        <v/>
      </c>
      <c r="C583" s="14">
        <f t="shared" ca="1" si="9756"/>
        <v>557</v>
      </c>
      <c r="D583" s="14">
        <f t="shared" si="9757"/>
        <v>581</v>
      </c>
      <c r="E583" s="14" t="str">
        <f t="shared" ca="1" si="9758"/>
        <v>N</v>
      </c>
      <c r="F583" s="14" t="str">
        <f t="shared" ca="1" si="9759"/>
        <v>q_154b_6</v>
      </c>
      <c r="G583" s="14" t="str">
        <f t="shared" ca="1" si="9760"/>
        <v>What specialist 6 observed the patient</v>
      </c>
      <c r="H583" s="14" t="b">
        <f t="shared" ca="1" si="9761"/>
        <v>1</v>
      </c>
      <c r="I583" s="14" t="str">
        <f ca="1">IF($H583,ADDRESS(3,(D583+1)*2-1,4,,"["&amp;wew!$G$7&amp;"]"&amp;_sheetname_labels)&amp;":"&amp;ADDRESS(2+ster!$B$20,(D583+1)*2-1,4),"")</f>
        <v>[DBTemplate.xlsm]labels!ARS3:ARS725</v>
      </c>
      <c r="J583" s="14">
        <f t="array" aca="1" ref="J583" ca="1">IF(H583,MAX(0,MAX(IF(INDIRECT(I583)&lt;&gt;"",ROW(INDIRECT(I583)),""))-2),"")</f>
        <v>16</v>
      </c>
      <c r="K583" s="14" t="str">
        <f ca="1">IF($H583,IF($J583&gt;0,ADDRESS(3,(D583+1)*2-1,4,,"["&amp;wew!$G$7&amp;"]"&amp;_sheetname_labels)&amp;":"&amp;ADDRESS(2+J583,(D583+1)*2-1,4),""),"")</f>
        <v>[DBTemplate.xlsm]labels!ARS3:ARS18</v>
      </c>
      <c r="L583" s="14" t="str">
        <f ca="1">IF($H583,IF($J583&gt;0,ADDRESS(3,(D583+1)*2,4,,"["&amp;wew!$G$7&amp;"]"&amp;_sheetname_labels)&amp;":"&amp;ADDRESS(2+J583,(D583+1)*2,4),""),"")</f>
        <v>[DBTemplate.xlsm]labels!ART3:ART18</v>
      </c>
      <c r="M583" s="14">
        <f t="shared" ca="1" si="9762"/>
        <v>0</v>
      </c>
      <c r="N583" s="14">
        <f t="shared" ca="1" si="9763"/>
        <v>16</v>
      </c>
      <c r="O583" s="14" t="str">
        <f t="shared" ca="1" si="9764"/>
        <v>q_154b_6</v>
      </c>
      <c r="P583" s="14" t="str">
        <f t="shared" ca="1" si="9765"/>
        <v>What specialist 6 observed the patient</v>
      </c>
      <c r="Q583" s="14" t="str">
        <f ca="1">IF($BP583,ADDRESS(3,D583+1,4,,"["&amp;wew!$G$7&amp;"]"&amp;_sheetname_dataframe)&amp;":"&amp;ADDRESS(2+ster!$C$14,D583+1,4),"")</f>
        <v>[DBTemplate.xlsm]data_frame!VJ3:VJ3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ca="1" si="9766"/>
        <v>0</v>
      </c>
      <c r="AA583" s="12" t="str">
        <f t="shared" ca="1" si="9767"/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ca="1" si="9768"/>
        <v>1</v>
      </c>
      <c r="AE583" s="17" t="b">
        <f t="shared" ca="1" si="9769"/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ca="1" si="9770"/>
        <v/>
      </c>
      <c r="AH583" s="17" t="b">
        <f t="shared" ca="1" si="9771"/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ca="1" si="9772"/>
        <v/>
      </c>
      <c r="AK583" s="17" t="b">
        <f t="shared" ca="1" si="9773"/>
        <v>0</v>
      </c>
      <c r="AL583" s="17" t="b">
        <f t="shared" ca="1" si="9774"/>
        <v>0</v>
      </c>
      <c r="AM583" s="17" t="b">
        <f t="shared" ca="1" si="9775"/>
        <v>0</v>
      </c>
      <c r="AN583" s="17">
        <f t="shared" ca="1" si="9776"/>
        <v>0</v>
      </c>
      <c r="AO583" s="24" t="str">
        <f t="shared" ca="1" si="9777"/>
        <v/>
      </c>
      <c r="AP583" s="24" t="str">
        <f t="shared" ca="1" si="9778"/>
        <v/>
      </c>
      <c r="AQ583" s="17" t="b">
        <f t="shared" ca="1" si="9826"/>
        <v>0</v>
      </c>
      <c r="AR583" s="17" t="b">
        <f t="shared" ca="1" si="9779"/>
        <v>0</v>
      </c>
      <c r="AS583" s="17" t="b">
        <f t="shared" ca="1" si="9780"/>
        <v>0</v>
      </c>
      <c r="AT583" s="17" t="b">
        <f t="shared" ca="1" si="9781"/>
        <v>0</v>
      </c>
      <c r="AU583" s="17" t="b">
        <f t="shared" ca="1" si="9782"/>
        <v>1</v>
      </c>
      <c r="AV583" s="17" t="b">
        <f t="shared" ca="1" si="9783"/>
        <v>0</v>
      </c>
      <c r="AW583" s="17" t="b">
        <f t="shared" ca="1" si="9784"/>
        <v>0</v>
      </c>
      <c r="AX583" s="14" t="b">
        <f t="array" aca="1" ref="AX583" ca="1">IF(H583,N583&gt;0,"")</f>
        <v>1</v>
      </c>
      <c r="AY583" s="17" t="str">
        <f t="shared" ca="1" si="9785"/>
        <v>C3:C18</v>
      </c>
      <c r="AZ583" s="17" t="b">
        <f t="array" aca="1" ref="AZ583" ca="1">IF(AY583&lt;&gt;"",SUM(1*ISERROR(MATCH(INDIRECT(AY583),INDIRECT(K583),0)))=0,"")</f>
        <v>1</v>
      </c>
      <c r="BA583" s="17" t="b">
        <f t="shared" ca="1" si="9786"/>
        <v>1</v>
      </c>
      <c r="BB583" s="17" t="b">
        <v>0</v>
      </c>
      <c r="BC583" s="17" t="b">
        <f t="shared" ca="1" si="9787"/>
        <v>1</v>
      </c>
      <c r="BD583" s="17" t="b">
        <f t="shared" ca="1" si="9788"/>
        <v>0</v>
      </c>
      <c r="BE583" s="17" t="str">
        <f t="shared" ca="1" si="9827"/>
        <v/>
      </c>
      <c r="BF583" s="17" t="b">
        <f t="shared" ca="1" si="9828"/>
        <v>0</v>
      </c>
      <c r="BG583" s="17" t="b">
        <f t="shared" ca="1" si="9789"/>
        <v>0</v>
      </c>
      <c r="BH583" s="17" t="b">
        <f t="shared" ca="1" si="9790"/>
        <v>1</v>
      </c>
      <c r="BI583" s="17">
        <f t="shared" ca="1" si="9791"/>
        <v>2</v>
      </c>
      <c r="BJ583" s="17" t="b">
        <f t="shared" ca="1" si="9792"/>
        <v>0</v>
      </c>
      <c r="BK583" s="17" t="str">
        <f t="shared" ca="1" si="9829"/>
        <v/>
      </c>
      <c r="BL583" s="17" t="str">
        <f t="shared" ca="1" si="9793"/>
        <v/>
      </c>
      <c r="BM583" s="17" t="str">
        <f t="shared" ca="1" si="9794"/>
        <v>F</v>
      </c>
      <c r="BN583" s="17" t="str">
        <f t="shared" ca="1" si="9795"/>
        <v>F</v>
      </c>
      <c r="BO583" s="17" t="str">
        <f t="shared" ca="1" si="9796"/>
        <v>N</v>
      </c>
      <c r="BP583" s="14" t="b">
        <f t="shared" ca="1" si="9797"/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ca="1" si="9798"/>
        <v/>
      </c>
      <c r="DE583" s="14" t="str">
        <f t="shared" ca="1" si="9799"/>
        <v/>
      </c>
      <c r="DF583" s="14" t="str">
        <f t="shared" ca="1" si="9800"/>
        <v/>
      </c>
      <c r="DG583" s="14" t="str">
        <f t="shared" ca="1" si="9801"/>
        <v/>
      </c>
      <c r="DH583" s="14" t="str">
        <f t="shared" ca="1" si="9802"/>
        <v/>
      </c>
      <c r="DI583" s="14" t="str">
        <f t="shared" ca="1" si="9803"/>
        <v/>
      </c>
      <c r="DJ583" s="14" t="str">
        <f t="shared" ca="1" si="9804"/>
        <v/>
      </c>
      <c r="DK583" s="14" t="str">
        <f t="shared" ca="1" si="9805"/>
        <v/>
      </c>
      <c r="DL583" s="14" t="str">
        <f t="shared" ca="1" si="9806"/>
        <v/>
      </c>
      <c r="DM583" s="14" t="str">
        <f t="shared" ca="1" si="9807"/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ca="1" si="9808"/>
        <v/>
      </c>
      <c r="DP583" s="14" t="str">
        <f t="shared" ca="1" si="9809"/>
        <v/>
      </c>
      <c r="DQ583" s="14" t="str">
        <f t="shared" ca="1" si="9810"/>
        <v/>
      </c>
      <c r="DR583" s="14" t="str">
        <f t="shared" ca="1" si="9811"/>
        <v/>
      </c>
      <c r="DS583" s="14" t="str">
        <f t="shared" ca="1" si="9812"/>
        <v/>
      </c>
      <c r="DZ583" s="14" t="b">
        <f t="shared" ca="1" si="9813"/>
        <v>0</v>
      </c>
      <c r="EA583" s="14" t="str">
        <f t="shared" ca="1" si="9814"/>
        <v>What specialist 6 observed the patient (q_154b_6)</v>
      </c>
      <c r="EB583" s="14" t="str">
        <f t="shared" ca="1" si="9815"/>
        <v xml:space="preserve">Values must be numeric. </v>
      </c>
      <c r="EC583" s="14" t="str">
        <f t="shared" ca="1" si="9816"/>
        <v xml:space="preserve">What specialist 6 observed the patient (q_154b_6): Values must be numeric. </v>
      </c>
      <c r="ED583" s="14" t="str">
        <f t="shared" ca="1" si="9817"/>
        <v/>
      </c>
      <c r="EE583" s="14" t="str">
        <f t="shared" ca="1" si="9818"/>
        <v>Values must be numeric</v>
      </c>
      <c r="EF583" s="14" t="str">
        <f t="shared" ca="1" si="9819"/>
        <v/>
      </c>
      <c r="EG583" s="14" t="str">
        <f t="shared" ca="1" si="9820"/>
        <v/>
      </c>
      <c r="EM583" s="14" t="b">
        <f t="shared" ca="1" si="9821"/>
        <v>1</v>
      </c>
      <c r="EN583" s="14">
        <f t="shared" ca="1" si="9822"/>
        <v>557</v>
      </c>
      <c r="EO583" s="14" t="str">
        <f t="shared" ca="1" si="9823"/>
        <v>q_154b_6</v>
      </c>
      <c r="EP583" s="14" t="str">
        <f t="shared" ca="1" si="9824"/>
        <v xml:space="preserve">What specialist 6 observed the patient (q_154b_6): Values must be numeric. </v>
      </c>
      <c r="EQ583" s="14" t="str">
        <f t="shared" ca="1" si="9825"/>
        <v/>
      </c>
    </row>
    <row r="584" spans="2:147" s="14" customFormat="1">
      <c r="B584" s="14" t="str">
        <f t="shared" ref="B584" ca="1" si="10966">DF584</f>
        <v/>
      </c>
      <c r="C584" s="14">
        <f t="shared" ref="C584" ca="1" si="10967">IF(OFFSET(B584,-1,COLUMN(VariableExists)-2),OFFSET(B584,-1,1)+1,OFFSET(B584,-1,1))</f>
        <v>558</v>
      </c>
      <c r="D584" s="14">
        <f t="shared" ref="D584" si="10968">ROW(A584)-2</f>
        <v>582</v>
      </c>
      <c r="E584" s="14" t="str">
        <f t="shared" ref="E584" ca="1" si="10969">IF(OR(G584="",ROW(G584)=2),"",IF(Z584&gt;0,"S",IF(AX584,IF(J584=2,"D","N"),"I")))</f>
        <v>I</v>
      </c>
      <c r="F584" s="14" t="str">
        <f t="shared" ref="F584" ca="1" si="10970">IF(H584,O584,"")</f>
        <v>q_154c_6</v>
      </c>
      <c r="G584" s="14" t="str">
        <f t="shared" ref="G584" ca="1" si="10971">IF(H584,P584,"")</f>
        <v>Other type of specialist 6 that observed the patient</v>
      </c>
      <c r="H584" s="14" t="b">
        <f t="shared" ref="H584" ca="1" si="10972">IF(INDIRECT(ADDRESS(2,D584+1,,,_sheetname_dataframe))="",FALSE,MID(INDIRECT(ADDRESS(2,D584+1,,,_sheetname_dataframe)),1,1)&lt;&gt;".")</f>
        <v>1</v>
      </c>
      <c r="I584" s="14" t="str">
        <f ca="1">IF($H584,ADDRESS(3,(D584+1)*2-1,4,,"["&amp;wew!$G$7&amp;"]"&amp;_sheetname_labels)&amp;":"&amp;ADDRESS(2+ster!$B$20,(D584+1)*2-1,4),"")</f>
        <v>[DBTemplate.xlsm]labels!ARU3:ARU725</v>
      </c>
      <c r="J584" s="14">
        <f t="array" aca="1" ref="J584" ca="1">IF(H584,MAX(0,MAX(IF(INDIRECT(I584)&lt;&gt;"",ROW(INDIRECT(I584)),""))-2),"")</f>
        <v>0</v>
      </c>
      <c r="K584" s="14" t="str">
        <f ca="1">IF($H584,IF($J584&gt;0,ADDRESS(3,(D584+1)*2-1,4,,"["&amp;wew!$G$7&amp;"]"&amp;_sheetname_labels)&amp;":"&amp;ADDRESS(2+J584,(D584+1)*2-1,4),""),"")</f>
        <v/>
      </c>
      <c r="L584" s="14" t="str">
        <f ca="1">IF($H584,IF($J584&gt;0,ADDRESS(3,(D584+1)*2,4,,"["&amp;wew!$G$7&amp;"]"&amp;_sheetname_labels)&amp;":"&amp;ADDRESS(2+J584,(D584+1)*2,4),""),"")</f>
        <v/>
      </c>
      <c r="M584" s="14">
        <f t="shared" ref="M584" ca="1" si="10973">IF($H584,IF(J584&gt;0,COUNTA(INDIRECT(K584))-COUNT(INDIRECT(K584)),0),"")</f>
        <v>0</v>
      </c>
      <c r="N584" s="14">
        <f t="shared" ref="N584" ca="1" si="10974">IF(H584,J584-M584,"")</f>
        <v>0</v>
      </c>
      <c r="O584" s="14" t="str">
        <f t="shared" ref="O584" ca="1" si="10975">IF(INDIRECT(ADDRESS(2,D584+1,,,_sheetname_dataframe))="","",INDIRECT(ADDRESS(2,D584+1,,,_sheetname_dataframe)))</f>
        <v>q_154c_6</v>
      </c>
      <c r="P584" s="14" t="str">
        <f t="shared" ref="P584" ca="1" si="10976">IF(H584,IF(INDIRECT(ADDRESS(1,D584+1,,,_sheetname_dataframe))="","",INDIRECT(ADDRESS(1,D584+1,,,_sheetname_dataframe))),"")</f>
        <v>Other type of specialist 6 that observed the patient</v>
      </c>
      <c r="Q584" s="14" t="str">
        <f ca="1">IF($BP584,ADDRESS(3,D584+1,4,,"["&amp;wew!$G$7&amp;"]"&amp;_sheetname_dataframe)&amp;":"&amp;ADDRESS(2+ster!$C$14,D584+1,4),"")</f>
        <v>[DBTemplate.xlsm]data_frame!VK3:VK3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0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1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0</v>
      </c>
      <c r="X584" s="14" t="str">
        <f t="array" aca="1" ref="X584" ca="1">IF(AND(H584,W584&gt;0),IF(wew!$B$3,MIN(IF((INDIRECT(ster!$D$14)&lt;&gt;"")*IFERROR(INDIRECT($Q584)&lt;&gt;"",FALSE),IFERROR(INDIRECT($Q584),"X"),"X")),"&lt;włącz podświetlanie wartości&gt;"),"—")</f>
        <v>—</v>
      </c>
      <c r="Y584" s="14" t="str">
        <f t="array" aca="1" ref="Y584" ca="1">IF(AND(H584,W584&gt;0),IF(wew!$B$3,MAX(IF((INDIRECT(ster!$D$14)&lt;&gt;"")*IFERROR(INDIRECT($Q584)&lt;&gt;"",FALSE),IFERROR(INDIRECT($Q584),"X"),"X")),"&lt;włącz podświetlanie wartości&gt;"),"—")</f>
        <v>—</v>
      </c>
      <c r="Z584" s="14">
        <f t="shared" ref="Z584" ca="1" si="10977">IF(H584,S584-T584-W584,"")</f>
        <v>0</v>
      </c>
      <c r="AA584" s="12" t="str">
        <f t="shared" ref="AA584" ca="1" si="10978">IF(H584,IF(S584&gt;0,W584/(S584),"—"),"")</f>
        <v>—</v>
      </c>
      <c r="AB584" s="17">
        <f t="array" aca="1" ref="AB584" ca="1">IF(H584,IF(W584&gt;0,SUM((INDIRECT(ster!$D$14)&lt;&gt;"")*IFERROR((INDIRECT(Q584)&lt;&gt;"")*(INDIRECT(Q584)=INT(INDIRECT(Q584))),0)),0),"")</f>
        <v>0</v>
      </c>
      <c r="AC584" s="17">
        <f t="array" aca="1" ref="AC584" ca="1">IF(H584,W584-AB584,"")</f>
        <v>0</v>
      </c>
      <c r="AD584" s="17">
        <f t="shared" ref="AD584" ca="1" si="10979">IF($H584,IF(AC584&lt;&gt;"",IF(AC584=0,1,IF(AC584/W584&lt;0.15,2,3)),0),"")</f>
        <v>1</v>
      </c>
      <c r="AE584" s="17" t="b">
        <f t="shared" ref="AE584" ca="1" si="10980">IF(H584,OFFSET(O584,1,0)=".validation",FALSE)</f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ref="AG584" ca="1" si="10981">IF(AE584,IF($H584,IF(INDIRECT(ADDRESS(1,D584+2,,,_sheetname_dataframe))="","",INDIRECT(ADDRESS(1,D584+2,,,_sheetname_dataframe))),""),"")</f>
        <v/>
      </c>
      <c r="AH584" s="17" t="b">
        <f t="shared" ref="AH584" ca="1" si="10982">IF(H584,AND(AE584,OFFSET(O584,2,0)=".validation"),FALSE)</f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ref="AJ584" ca="1" si="10983">IF(AH584,IF($H584,IF(INDIRECT(ADDRESS(1,D584+3,,,_sheetname_dataframe))="","",INDIRECT(ADDRESS(1,D584+3,,,_sheetname_dataframe))),""),"")</f>
        <v/>
      </c>
      <c r="AK584" s="17" t="b">
        <f t="shared" ref="AK584" ca="1" si="10984">IF(H584,OR(AQ584,AD584=2),"")</f>
        <v>0</v>
      </c>
      <c r="AL584" s="17" t="b">
        <f t="shared" ref="AL584" ca="1" si="10985">IF($H584,IF(BV584&lt;&gt;"",IF(OR(BM584="F",BM584="L",BM584="I",BM584="D"),BV584&lt;&gt;0)),"")</f>
        <v>0</v>
      </c>
      <c r="AM584" s="17" t="b">
        <f t="shared" ref="AM584" ca="1" si="10986">IF($H584,AND(NOT(AL584),OR(IF(BW584&lt;&gt;"",IF(OR(BM584="F",BM584="L"),BW584&lt;&gt;0)),BM584="I",BM584="N",BM584="D")),"")</f>
        <v>0</v>
      </c>
      <c r="AN584" s="17">
        <f t="shared" ref="AN584" ca="1" si="10987">IF(COUNTA(INDIRECT(Q584))=0,0, IF(AND(AO584&lt;&gt;"",X584&lt;AO584),1,IF(AND(AP584&lt;&gt;"",Y584&gt;AP584),1,IF(AND(AQ584,AC584&gt;0),2,0))))</f>
        <v>0</v>
      </c>
      <c r="AO584" s="24" t="str">
        <f t="shared" ref="AO584" ca="1" si="10988">IF($H584,IF(BY584&lt;&gt;"",IF(ISNUMBER(BY584),BY584,""),""),"")</f>
        <v/>
      </c>
      <c r="AP584" s="24" t="str">
        <f t="shared" ref="AP584" ca="1" si="10989">IF($H584,IF(BZ584&lt;&gt;"",IF(ISNUMBER(BZ584),BZ584,""),""),"")</f>
        <v/>
      </c>
      <c r="AQ584" s="17" t="b">
        <f t="shared" ca="1" si="9826"/>
        <v>0</v>
      </c>
      <c r="AR584" s="17" t="b">
        <f t="shared" ref="AR584" ca="1" si="10990">IF(H584,IF(N584&gt;0,IF(BQ584&lt;&gt;"",BQ584&lt;&gt;0,FALSE),FALSE),"")</f>
        <v>0</v>
      </c>
      <c r="AS584" s="17" t="b">
        <f t="shared" ref="AS584" ca="1" si="10991">IF(H584,IF(BR584&lt;&gt;"",BR584&lt;&gt;0,FALSE),"")</f>
        <v>0</v>
      </c>
      <c r="AT584" s="17" t="b">
        <f t="shared" ref="AT584" ca="1" si="10992">IF(H584,IF(N584&gt;0,FALSE,IF(BU584&lt;&gt;"",MATCH(BU584,DataType,0)=1,FALSE)),"")</f>
        <v>1</v>
      </c>
      <c r="AU584" s="17" t="b">
        <f t="shared" ref="AU584" ca="1" si="10993">IF(H584,IF(N584&gt;0,TRUE,IF(BU584&lt;&gt;"",MATCH(BU584,DataType,0)=2,FALSE)),"")</f>
        <v>0</v>
      </c>
      <c r="AV584" s="17" t="b">
        <f t="shared" ref="AV584" ca="1" si="10994">IF(H584,IF(N584&gt;0,FALSE,IF(BU584&lt;&gt;"",MATCH(BU584,DataType,0)=3,FALSE)),"")</f>
        <v>0</v>
      </c>
      <c r="AW584" s="17" t="b">
        <f t="shared" ref="AW584" ca="1" si="10995">IF(H584,IF(W584&gt;0,Z584=0,FALSE),"")</f>
        <v>0</v>
      </c>
      <c r="AX584" s="14" t="b">
        <f t="array" aca="1" ref="AX584" ca="1">IF(H584,N584&gt;0,"")</f>
        <v>0</v>
      </c>
      <c r="AY584" s="17" t="str">
        <f t="shared" ref="AY584" ca="1" si="10996">IF(H584,IF(N584&gt;0,ADDRESS(ROW(VariablesOrigin)+1,COLUMN(VariablesOrigin)+1,4) &amp; ":" &amp; ADDRESS(ROW(VariablesOrigin)+N584,COLUMN(VariablesOrigin)+1,4),""),"")</f>
        <v/>
      </c>
      <c r="AZ584" s="17" t="str">
        <f t="array" aca="1" ref="AZ584" ca="1">IF(AY584&lt;&gt;"",SUM(1*ISERROR(MATCH(INDIRECT(AY584),INDIRECT(K584),0)))=0,"")</f>
        <v/>
      </c>
      <c r="BA584" s="17" t="b">
        <f t="shared" ref="BA584" ca="1" si="10997">IF(H584,BU584="",FALSE)</f>
        <v>0</v>
      </c>
      <c r="BB584" s="17" t="b">
        <v>0</v>
      </c>
      <c r="BC584" s="17" t="str">
        <f t="shared" ref="BC584" ca="1" si="10998">IF(BA584,IF(N584&gt;0,AND(AZ584,Z584=0),FALSE),"")</f>
        <v/>
      </c>
      <c r="BD584" s="17" t="str">
        <f t="shared" ref="BD584" ca="1" si="10999">IF(BA584,IF(N584&gt;0,AND(NOT(AZ584),Z584=0),FALSE),"")</f>
        <v/>
      </c>
      <c r="BE584" s="17" t="b">
        <f t="shared" ca="1" si="9827"/>
        <v>0</v>
      </c>
      <c r="BF584" s="17" t="str">
        <f t="shared" ca="1" si="9828"/>
        <v/>
      </c>
      <c r="BG584" s="17" t="str">
        <f t="shared" ref="BG584" ca="1" si="11000">IF(BA584,IF(OR(BB584:BF584),FALSE,IF(Z584=0,FALSE,Z584&gt;0)),"")</f>
        <v/>
      </c>
      <c r="BH584" s="17" t="str">
        <f t="shared" ref="BH584" ca="1" si="11001">IF(BA584,COUNTIF(BB584:BG584,TRUE)=1,"")</f>
        <v/>
      </c>
      <c r="BI584" s="17" t="str">
        <f t="shared" ref="BI584" ca="1" si="11002">IF(BA584,IFERROR(MATCH(TRUE,BB584:BG584,0),7),"")</f>
        <v/>
      </c>
      <c r="BJ584" s="17" t="b">
        <f t="shared" ref="BJ584" ca="1" si="11003">DF584&lt;&gt;""</f>
        <v>0</v>
      </c>
      <c r="BK584" s="17" t="str">
        <f t="shared" ca="1" si="9829"/>
        <v/>
      </c>
      <c r="BL584" s="17" t="str">
        <f t="shared" ref="BL584" ca="1" si="11004">IF(H584,IF(AND(NOT(BA584),AU584),AC584&gt;0,""),"")</f>
        <v/>
      </c>
      <c r="BM584" s="17" t="str">
        <f t="shared" ref="BM584" ca="1" si="11005">IF(H584,IF(BA584,CHOOSE(BI584,"0","F","L","I","N",IF(AA584&gt;0.5,"N","S"),"0"),CHOOSE(MATCH(BU584,DataType,0),"S",IF(BK584,"I","N"),"D"  )),"")</f>
        <v>S</v>
      </c>
      <c r="BN584" s="17" t="str">
        <f t="shared" ref="BN584" ca="1" si="11006">IF(H584,IF(BJ584,"E",IF(BA584,CHOOSE(BI584,"0","F","L","I","N","S","0"),CHOOSE(MATCH(BU584,DataType,0),"S",IF(BK584,"I","N"),"D"  ))),"")</f>
        <v>S</v>
      </c>
      <c r="BO584" s="17" t="str">
        <f t="shared" ref="BO584" ca="1" si="11007">IF($H584,IF(BM584="0","",IF(AND(AR584,N584=2),"D",IF(BM584="S","N",IF(AL584,"O",IF(AM584,"I","N"))))),"")</f>
        <v>N</v>
      </c>
      <c r="BP584" s="14" t="b">
        <f t="shared" ref="BP584" ca="1" si="11008">INDIRECT(ADDRESS(2,ROW(A584)-1,,,_sheetname_dataframe))&lt;&gt;""</f>
        <v>1</v>
      </c>
      <c r="BQ584" s="35"/>
      <c r="BU584" s="14" t="s">
        <v>386</v>
      </c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ref="DD584" ca="1" si="11009">IF(MID(DC584,1,1)="■",MID(DC584,2,LEN(DC584)),DC584)</f>
        <v/>
      </c>
      <c r="DE584" s="14" t="str">
        <f t="shared" ref="DE584" ca="1" si="11010">IF(DD584&lt;&gt;"",IF(MID(DD584,LEN(DD584),1)="■",MID(DD584,1,LEN(DD584)-1),DD584),"")</f>
        <v/>
      </c>
      <c r="DF584" s="14" t="str">
        <f t="shared" ref="DF584" ca="1" si="11011">IFERROR(IF(DE584&lt;&gt;"",SUBSTITUTE(DE584,"■",". "),""),"##INTERNAL_ERROR")</f>
        <v/>
      </c>
      <c r="DG584" s="14" t="str">
        <f t="shared" ref="DG584" ca="1" si="11012">IF(CN584&lt;&gt;0,"Variable name don't comply with the naming convention","")</f>
        <v/>
      </c>
      <c r="DH584" s="14" t="str">
        <f t="shared" ref="DH584" ca="1" si="11013">IF(CO584&lt;&gt;"","Duplicated name. " &amp; IF(ISERROR(FIND(" ",CO584)),"Duplicate have index " &amp; CO584, "Duplicates have indices: "&amp;SUBSTITUTE(CO584," ",", ")),"")</f>
        <v/>
      </c>
      <c r="DI584" s="14" t="str">
        <f t="shared" ref="DI584" ca="1" si="11014">IF(CP584&lt;&gt;"","Variable label exceed length 150","")</f>
        <v/>
      </c>
      <c r="DJ584" s="14" t="str">
        <f t="shared" ref="DJ584" ca="1" si="11015">IF(CQ584&lt;&gt;"","Duplicated variable label. " &amp; IF(ISERROR(FIND(" ",CQ584)),"Duplicate have index " &amp; CQ584, "Duplicates have indices: "&amp;SUBSTITUTE(CQ584," ",", ")),"")</f>
        <v/>
      </c>
      <c r="DK584" s="14" t="str">
        <f t="shared" ref="DK584" ca="1" si="11016">IF(CR584&lt;&gt;"","The following cases have values below declared theorethical min: " &amp;SUBSTITUTE(CR584," ",", "),"")</f>
        <v/>
      </c>
      <c r="DL584" s="14" t="str">
        <f t="shared" ref="DL584" ca="1" si="11017">IF(CS584&lt;&gt;"","The following cases have values above declared theorethical max: " &amp;SUBSTITUTE(CS584," ",", "),"")</f>
        <v/>
      </c>
      <c r="DM584" s="14" t="str">
        <f t="shared" ref="DM584" ca="1" si="11018">IF(CT584&lt;&gt;"","There are some cases with values not explicitly declared in the labels dictionary: " &amp;SUBSTITUTE(CT584," ",", "),"")</f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ref="DO584" ca="1" si="11019">IF(CV584&lt;&gt;"","The following records are missing in this required field: " &amp;SUBSTITUTE(CV584," ",", "),"")</f>
        <v/>
      </c>
      <c r="DP584" s="14" t="str">
        <f t="shared" ref="DP584" ca="1" si="11020">IF(CW584&lt;&gt;"","The following cases have non-integer values: " &amp;SUBSTITUTE(CW584," ",", "),"")</f>
        <v/>
      </c>
      <c r="DQ584" s="14" t="str">
        <f t="shared" ref="DQ584" ca="1" si="11021">IF(CX584&lt;&gt;"","The following cases are non-numeric: " &amp;SUBSTITUTE(CX584," ",", "),"")</f>
        <v/>
      </c>
      <c r="DR584" s="14" t="str">
        <f t="shared" ref="DR584" ca="1" si="11022">IF(CY584&lt;&gt;"","In the following cases " &amp; P584 &amp; " " &amp; LOWER(MID(AG584,1,1)) &amp; MID(AG584,2,LEN(AG584)) &amp; ": " &amp;SUBSTITUTE(CY584," ",", "),"")</f>
        <v/>
      </c>
      <c r="DS584" s="14" t="str">
        <f t="shared" ref="DS584" ca="1" si="11023">IF(CZ584&lt;&gt;"","In the following cases " &amp; P584 &amp; " " &amp; LOWER(MID(AJ584,1,1)) &amp; MID(AJ584,2,LEN(AJ584)) &amp; ": " &amp;SUBSTITUTE(CZ584," ",", "),"")</f>
        <v/>
      </c>
      <c r="DZ584" s="14" t="b">
        <f t="shared" ref="DZ584" ca="1" si="11024">OR(ED584&lt;&gt;"",EF584&lt;&gt;"",EG584&lt;&gt;"")</f>
        <v>0</v>
      </c>
      <c r="EA584" s="14" t="str">
        <f t="shared" ref="EA584" ca="1" si="11025">IF(EB584&lt;&gt;"",G584 &amp; " (" &amp; F584 &amp; ")","")</f>
        <v/>
      </c>
      <c r="EB584" s="14" t="str">
        <f t="shared" ref="EB584" ca="1" si="11026">IF(EE584&lt;&gt;"",EE584&amp;IF(ED584&lt;&gt;""," and "&amp;ED584,""),UPPER(MID(ED584,1,1)&amp;MID(ED584,2,LEN(ED584))))&amp; IF(OR(EF584&lt;&gt;"",EG584&lt;&gt;"")," and "&amp;IF(EF584&lt;&gt;"",LOWER(MID(EF584,1,1) &amp; MID(EF584,2,LEN(EF584))),"")&amp; IF(AND(EF584 &lt;&gt;"",EG584&lt;&gt;"")," and ","") &amp; IF(EG584&lt;&gt;"",LOWER(MID(EG584,1,1) &amp; MID(EG584,2,LEN(EG584))),""),"") &amp; IF(OR(EE584&lt;&gt;"",ED584&lt;&gt;"",EF584&lt;&gt;"",EG584&lt;&gt;""), ". ","")</f>
        <v/>
      </c>
      <c r="EC584" s="14" t="str">
        <f t="shared" ref="EC584" ca="1" si="11027">IF(EB584&lt;&gt;"",G584 &amp; " (" &amp; F584 &amp; "): " &amp; EB584,"")</f>
        <v/>
      </c>
      <c r="ED584" s="14" t="str">
        <f t="shared" ref="ED584" ca="1" si="11028">IF(H584,IF(W584&gt;0,IF(AND(AO584&lt;&gt;"",AP584&lt;&gt;""),"each value must be between " &amp; IF( AV584,IFERROR(TEXT(AO584,"rrrr-mm-dd") &amp;" (" &amp; AO584 &amp;")",AO584),AO584) &amp; " and " &amp; IF( AV584,IFERROR(TEXT(AP584,"rrrr-mm-dd") &amp;" (" &amp; AP584 &amp;")",AP584),AP584),IF(AO584&lt;&gt;"","each value must be above " &amp; IF( AV584,IFERROR(TEXT(AO584,"rrrr-mm-dd") &amp;" (" &amp; AO584 &amp;")",AO584),AO584), IF(AP584&lt;&gt;"","each value must be below " &amp; IF( AV584,IFERROR(TEXT(AP584,"rrrr-mm-dd") &amp;" (" &amp; AP584 &amp;")",AP584),AP584),""))),""),"")</f>
        <v/>
      </c>
      <c r="EE584" s="14" t="str">
        <f t="shared" ref="EE584" ca="1" si="11029">IF(H584,IF(OR(AQ584,AU584,AV584,AS584,AR584),
   "Values must be" &amp;
   IF(AR584," limited to predefinied list", IF(AQ584, " integers",IF(OR(AU584,AV584)," numeric",""))) &amp;
   IF(AS584,IF(OR(AR584,AQ584,AU584,AV584), " and ","") &amp; "non-missing",""),
""),"")</f>
        <v/>
      </c>
      <c r="EF584" s="14" t="str">
        <f t="shared" ref="EF584" ca="1" si="11030">IF($H584,AG584,"")</f>
        <v/>
      </c>
      <c r="EG584" s="14" t="str">
        <f t="shared" ref="EG584" ca="1" si="11031">IF($H584,AJ584,"")</f>
        <v/>
      </c>
      <c r="EM584" s="14" t="b">
        <f t="shared" ref="EM584" ca="1" si="11032">OR(EC584&lt;&gt;"",DF584&lt;&gt;"")</f>
        <v>0</v>
      </c>
      <c r="EN584" s="14" t="str">
        <f t="shared" ref="EN584" ca="1" si="11033">IF(EM584,C584,"")</f>
        <v/>
      </c>
      <c r="EO584" s="14" t="str">
        <f t="shared" ref="EO584" ca="1" si="11034">IF(EM584,F584,"")</f>
        <v/>
      </c>
      <c r="EP584" s="14" t="str">
        <f t="shared" ref="EP584" ca="1" si="11035">EC584</f>
        <v/>
      </c>
      <c r="EQ584" s="14" t="str">
        <f t="shared" ref="EQ584" ca="1" si="11036">DF584</f>
        <v/>
      </c>
    </row>
    <row r="585" spans="2:147" s="14" customFormat="1">
      <c r="B585" s="14" t="str">
        <f t="shared" ref="B585" ca="1" si="11037">DF585</f>
        <v/>
      </c>
      <c r="C585" s="14">
        <f t="shared" ref="C585" ca="1" si="11038">IF(OFFSET(B585,-1,COLUMN(VariableExists)-2),OFFSET(B585,-1,1)+1,OFFSET(B585,-1,1))</f>
        <v>559</v>
      </c>
      <c r="D585" s="14">
        <f t="shared" ref="D585" si="11039">ROW(A585)-2</f>
        <v>583</v>
      </c>
      <c r="E585" s="14" t="str">
        <f t="shared" ref="E585" ca="1" si="11040">IF(OR(G585="",ROW(G585)=2),"",IF(Z585&gt;0,"S",IF(AX585,IF(J585=2,"D","N"),"I")))</f>
        <v>D</v>
      </c>
      <c r="F585" s="14" t="str">
        <f t="shared" ref="F585" ca="1" si="11041">IF(H585,O585,"")</f>
        <v>q_154d_6</v>
      </c>
      <c r="G585" s="14" t="str">
        <f t="shared" ref="G585" ca="1" si="11042">IF(H585,P585,"")</f>
        <v>Did specialist 6 made diagnosis</v>
      </c>
      <c r="H585" s="14" t="b">
        <f t="shared" ref="H585" ca="1" si="11043">IF(INDIRECT(ADDRESS(2,D585+1,,,_sheetname_dataframe))="",FALSE,MID(INDIRECT(ADDRESS(2,D585+1,,,_sheetname_dataframe)),1,1)&lt;&gt;".")</f>
        <v>1</v>
      </c>
      <c r="I585" s="14" t="str">
        <f ca="1">IF($H585,ADDRESS(3,(D585+1)*2-1,4,,"["&amp;wew!$G$7&amp;"]"&amp;_sheetname_labels)&amp;":"&amp;ADDRESS(2+ster!$B$20,(D585+1)*2-1,4),"")</f>
        <v>[DBTemplate.xlsm]labels!ARW3:ARW725</v>
      </c>
      <c r="J585" s="14">
        <f t="array" aca="1" ref="J585" ca="1">IF(H585,MAX(0,MAX(IF(INDIRECT(I585)&lt;&gt;"",ROW(INDIRECT(I585)),""))-2),"")</f>
        <v>2</v>
      </c>
      <c r="K585" s="14" t="str">
        <f ca="1">IF($H585,IF($J585&gt;0,ADDRESS(3,(D585+1)*2-1,4,,"["&amp;wew!$G$7&amp;"]"&amp;_sheetname_labels)&amp;":"&amp;ADDRESS(2+J585,(D585+1)*2-1,4),""),"")</f>
        <v>[DBTemplate.xlsm]labels!ARW3:ARW4</v>
      </c>
      <c r="L585" s="14" t="str">
        <f ca="1">IF($H585,IF($J585&gt;0,ADDRESS(3,(D585+1)*2,4,,"["&amp;wew!$G$7&amp;"]"&amp;_sheetname_labels)&amp;":"&amp;ADDRESS(2+J585,(D585+1)*2,4),""),"")</f>
        <v>[DBTemplate.xlsm]labels!ARX3:ARX4</v>
      </c>
      <c r="M585" s="14">
        <f t="shared" ref="M585" ca="1" si="11044">IF($H585,IF(J585&gt;0,COUNTA(INDIRECT(K585))-COUNT(INDIRECT(K585)),0),"")</f>
        <v>0</v>
      </c>
      <c r="N585" s="14">
        <f t="shared" ref="N585" ca="1" si="11045">IF(H585,J585-M585,"")</f>
        <v>2</v>
      </c>
      <c r="O585" s="14" t="str">
        <f t="shared" ref="O585" ca="1" si="11046">IF(INDIRECT(ADDRESS(2,D585+1,,,_sheetname_dataframe))="","",INDIRECT(ADDRESS(2,D585+1,,,_sheetname_dataframe)))</f>
        <v>q_154d_6</v>
      </c>
      <c r="P585" s="14" t="str">
        <f t="shared" ref="P585" ca="1" si="11047">IF(H585,IF(INDIRECT(ADDRESS(1,D585+1,,,_sheetname_dataframe))="","",INDIRECT(ADDRESS(1,D585+1,,,_sheetname_dataframe))),"")</f>
        <v>Did specialist 6 made diagnosis</v>
      </c>
      <c r="Q585" s="14" t="str">
        <f ca="1">IF($BP585,ADDRESS(3,D585+1,4,,"["&amp;wew!$G$7&amp;"]"&amp;_sheetname_dataframe)&amp;":"&amp;ADDRESS(2+ster!$C$14,D585+1,4),"")</f>
        <v>[DBTemplate.xlsm]data_frame!VL3:VL3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ref="Z585" ca="1" si="11048">IF(H585,S585-T585-W585,"")</f>
        <v>0</v>
      </c>
      <c r="AA585" s="12" t="str">
        <f t="shared" ref="AA585" ca="1" si="11049">IF(H585,IF(S585&gt;0,W585/(S585),"—"),"")</f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ref="AD585" ca="1" si="11050">IF($H585,IF(AC585&lt;&gt;"",IF(AC585=0,1,IF(AC585/W585&lt;0.15,2,3)),0),"")</f>
        <v>1</v>
      </c>
      <c r="AE585" s="17" t="b">
        <f t="shared" ref="AE585" ca="1" si="11051">IF(H585,OFFSET(O585,1,0)=".validation",FALSE)</f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ref="AG585" ca="1" si="11052">IF(AE585,IF($H585,IF(INDIRECT(ADDRESS(1,D585+2,,,_sheetname_dataframe))="","",INDIRECT(ADDRESS(1,D585+2,,,_sheetname_dataframe))),""),"")</f>
        <v/>
      </c>
      <c r="AH585" s="17" t="b">
        <f t="shared" ref="AH585" ca="1" si="11053">IF(H585,AND(AE585,OFFSET(O585,2,0)=".validation"),FALSE)</f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ref="AJ585" ca="1" si="11054">IF(AH585,IF($H585,IF(INDIRECT(ADDRESS(1,D585+3,,,_sheetname_dataframe))="","",INDIRECT(ADDRESS(1,D585+3,,,_sheetname_dataframe))),""),"")</f>
        <v/>
      </c>
      <c r="AK585" s="17" t="b">
        <f t="shared" ref="AK585" ca="1" si="11055">IF(H585,OR(AQ585,AD585=2),"")</f>
        <v>0</v>
      </c>
      <c r="AL585" s="17" t="b">
        <f t="shared" ref="AL585" ca="1" si="11056">IF($H585,IF(BV585&lt;&gt;"",IF(OR(BM585="F",BM585="L",BM585="I",BM585="D"),BV585&lt;&gt;0)),"")</f>
        <v>0</v>
      </c>
      <c r="AM585" s="17" t="b">
        <f t="shared" ref="AM585" ca="1" si="11057">IF($H585,AND(NOT(AL585),OR(IF(BW585&lt;&gt;"",IF(OR(BM585="F",BM585="L"),BW585&lt;&gt;0)),BM585="I",BM585="N",BM585="D")),"")</f>
        <v>0</v>
      </c>
      <c r="AN585" s="17">
        <f t="shared" ref="AN585" ca="1" si="11058">IF(COUNTA(INDIRECT(Q585))=0,0, IF(AND(AO585&lt;&gt;"",X585&lt;AO585),1,IF(AND(AP585&lt;&gt;"",Y585&gt;AP585),1,IF(AND(AQ585,AC585&gt;0),2,0))))</f>
        <v>0</v>
      </c>
      <c r="AO585" s="24" t="str">
        <f t="shared" ref="AO585" ca="1" si="11059">IF($H585,IF(BY585&lt;&gt;"",IF(ISNUMBER(BY585),BY585,""),""),"")</f>
        <v/>
      </c>
      <c r="AP585" s="24" t="str">
        <f t="shared" ref="AP585" ca="1" si="11060">IF($H585,IF(BZ585&lt;&gt;"",IF(ISNUMBER(BZ585),BZ585,""),""),"")</f>
        <v/>
      </c>
      <c r="AQ585" s="17" t="b">
        <f t="shared" ref="AQ585:AQ648" ca="1" si="11061">IF(H585,IF(CA585&lt;&gt;"",AND(CA585&lt;&gt;0,CA585&lt;&gt;FALSE),FALSE),"")</f>
        <v>0</v>
      </c>
      <c r="AR585" s="17" t="b">
        <f t="shared" ref="AR585" ca="1" si="11062">IF(H585,IF(N585&gt;0,IF(BQ585&lt;&gt;"",BQ585&lt;&gt;0,FALSE),FALSE),"")</f>
        <v>0</v>
      </c>
      <c r="AS585" s="17" t="b">
        <f t="shared" ref="AS585" ca="1" si="11063">IF(H585,IF(BR585&lt;&gt;"",BR585&lt;&gt;0,FALSE),"")</f>
        <v>0</v>
      </c>
      <c r="AT585" s="17" t="b">
        <f t="shared" ref="AT585" ca="1" si="11064">IF(H585,IF(N585&gt;0,FALSE,IF(BU585&lt;&gt;"",MATCH(BU585,DataType,0)=1,FALSE)),"")</f>
        <v>0</v>
      </c>
      <c r="AU585" s="17" t="b">
        <f t="shared" ref="AU585" ca="1" si="11065">IF(H585,IF(N585&gt;0,TRUE,IF(BU585&lt;&gt;"",MATCH(BU585,DataType,0)=2,FALSE)),"")</f>
        <v>1</v>
      </c>
      <c r="AV585" s="17" t="b">
        <f t="shared" ref="AV585" ca="1" si="11066">IF(H585,IF(N585&gt;0,FALSE,IF(BU585&lt;&gt;"",MATCH(BU585,DataType,0)=3,FALSE)),"")</f>
        <v>0</v>
      </c>
      <c r="AW585" s="17" t="b">
        <f t="shared" ref="AW585" ca="1" si="11067">IF(H585,IF(W585&gt;0,Z585=0,FALSE),"")</f>
        <v>0</v>
      </c>
      <c r="AX585" s="14" t="b">
        <f t="array" aca="1" ref="AX585" ca="1">IF(H585,N585&gt;0,"")</f>
        <v>1</v>
      </c>
      <c r="AY585" s="17" t="str">
        <f t="shared" ref="AY585" ca="1" si="11068">IF(H585,IF(N585&gt;0,ADDRESS(ROW(VariablesOrigin)+1,COLUMN(VariablesOrigin)+1,4) &amp; ":" &amp; ADDRESS(ROW(VariablesOrigin)+N585,COLUMN(VariablesOrigin)+1,4),""),"")</f>
        <v>C3:C4</v>
      </c>
      <c r="AZ585" s="17" t="b">
        <f t="array" aca="1" ref="AZ585" ca="1">IF(AY585&lt;&gt;"",SUM(1*ISERROR(MATCH(INDIRECT(AY585),INDIRECT(K585),0)))=0,"")</f>
        <v>1</v>
      </c>
      <c r="BA585" s="17" t="b">
        <f t="shared" ref="BA585" ca="1" si="11069">IF(H585,BU585="",FALSE)</f>
        <v>1</v>
      </c>
      <c r="BB585" s="17" t="b">
        <v>0</v>
      </c>
      <c r="BC585" s="17" t="b">
        <f t="shared" ref="BC585" ca="1" si="11070">IF(BA585,IF(N585&gt;0,AND(AZ585,Z585=0),FALSE),"")</f>
        <v>1</v>
      </c>
      <c r="BD585" s="17" t="b">
        <f t="shared" ref="BD585" ca="1" si="11071">IF(BA585,IF(N585&gt;0,AND(NOT(AZ585),Z585=0),FALSE),"")</f>
        <v>0</v>
      </c>
      <c r="BE585" s="17" t="str">
        <f t="shared" ref="BE585:BE648" ca="1" si="11072">IF(BA585,IF(AND(AW585,NOT(BB585),NOT(BC585),NOT(BD585)),AND(Z585=0,AC585=0,IF(CA585="",TRUE,CA585&lt;&gt;FALSE),FALSE),""))</f>
        <v/>
      </c>
      <c r="BF585" s="17" t="b">
        <f t="shared" ref="BF585:BF648" ca="1" si="11073">IF(BA585,IF(AND(AW585,NOT(BB585),NOT(BC585),NOT(BD585)),AND(Z585=0,OR(AC585&gt;0, IF(CA585="",FALSE,CA585=FALSE))),FALSE),"")</f>
        <v>0</v>
      </c>
      <c r="BG585" s="17" t="b">
        <f t="shared" ref="BG585" ca="1" si="11074">IF(BA585,IF(OR(BB585:BF585),FALSE,IF(Z585=0,FALSE,Z585&gt;0)),"")</f>
        <v>0</v>
      </c>
      <c r="BH585" s="17" t="b">
        <f t="shared" ref="BH585" ca="1" si="11075">IF(BA585,COUNTIF(BB585:BG585,TRUE)=1,"")</f>
        <v>1</v>
      </c>
      <c r="BI585" s="17">
        <f t="shared" ref="BI585" ca="1" si="11076">IF(BA585,IFERROR(MATCH(TRUE,BB585:BG585,0),7),"")</f>
        <v>2</v>
      </c>
      <c r="BJ585" s="17" t="b">
        <f t="shared" ref="BJ585" ca="1" si="11077">DF585&lt;&gt;""</f>
        <v>0</v>
      </c>
      <c r="BK585" s="17" t="str">
        <f t="shared" ref="BK585:BK648" ca="1" si="11078">IF(H585,IF(AND(NOT(BA585),AU585),AND(AC585=0,IF(CA585="",TRUE,CA585)),""),"")</f>
        <v/>
      </c>
      <c r="BL585" s="17" t="str">
        <f t="shared" ref="BL585" ca="1" si="11079">IF(H585,IF(AND(NOT(BA585),AU585),AC585&gt;0,""),"")</f>
        <v/>
      </c>
      <c r="BM585" s="17" t="str">
        <f t="shared" ref="BM585" ca="1" si="11080">IF(H585,IF(BA585,CHOOSE(BI585,"0","F","L","I","N",IF(AA585&gt;0.5,"N","S"),"0"),CHOOSE(MATCH(BU585,DataType,0),"S",IF(BK585,"I","N"),"D"  )),"")</f>
        <v>F</v>
      </c>
      <c r="BN585" s="17" t="str">
        <f t="shared" ref="BN585" ca="1" si="11081">IF(H585,IF(BJ585,"E",IF(BA585,CHOOSE(BI585,"0","F","L","I","N","S","0"),CHOOSE(MATCH(BU585,DataType,0),"S",IF(BK585,"I","N"),"D"  ))),"")</f>
        <v>F</v>
      </c>
      <c r="BO585" s="17" t="str">
        <f t="shared" ref="BO585" ca="1" si="11082">IF($H585,IF(BM585="0","",IF(AND(AR585,N585=2),"D",IF(BM585="S","N",IF(AL585,"O",IF(AM585,"I","N"))))),"")</f>
        <v>N</v>
      </c>
      <c r="BP585" s="14" t="b">
        <f t="shared" ref="BP585" ca="1" si="11083">INDIRECT(ADDRESS(2,ROW(A585)-1,,,_sheetname_dataframe))&lt;&gt;""</f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ref="DD585" ca="1" si="11084">IF(MID(DC585,1,1)="■",MID(DC585,2,LEN(DC585)),DC585)</f>
        <v/>
      </c>
      <c r="DE585" s="14" t="str">
        <f t="shared" ref="DE585" ca="1" si="11085">IF(DD585&lt;&gt;"",IF(MID(DD585,LEN(DD585),1)="■",MID(DD585,1,LEN(DD585)-1),DD585),"")</f>
        <v/>
      </c>
      <c r="DF585" s="14" t="str">
        <f t="shared" ref="DF585" ca="1" si="11086">IFERROR(IF(DE585&lt;&gt;"",SUBSTITUTE(DE585,"■",". "),""),"##INTERNAL_ERROR")</f>
        <v/>
      </c>
      <c r="DG585" s="14" t="str">
        <f t="shared" ref="DG585" ca="1" si="11087">IF(CN585&lt;&gt;0,"Variable name don't comply with the naming convention","")</f>
        <v/>
      </c>
      <c r="DH585" s="14" t="str">
        <f t="shared" ref="DH585" ca="1" si="11088">IF(CO585&lt;&gt;"","Duplicated name. " &amp; IF(ISERROR(FIND(" ",CO585)),"Duplicate have index " &amp; CO585, "Duplicates have indices: "&amp;SUBSTITUTE(CO585," ",", ")),"")</f>
        <v/>
      </c>
      <c r="DI585" s="14" t="str">
        <f t="shared" ref="DI585" ca="1" si="11089">IF(CP585&lt;&gt;"","Variable label exceed length 150","")</f>
        <v/>
      </c>
      <c r="DJ585" s="14" t="str">
        <f t="shared" ref="DJ585" ca="1" si="11090">IF(CQ585&lt;&gt;"","Duplicated variable label. " &amp; IF(ISERROR(FIND(" ",CQ585)),"Duplicate have index " &amp; CQ585, "Duplicates have indices: "&amp;SUBSTITUTE(CQ585," ",", ")),"")</f>
        <v/>
      </c>
      <c r="DK585" s="14" t="str">
        <f t="shared" ref="DK585" ca="1" si="11091">IF(CR585&lt;&gt;"","The following cases have values below declared theorethical min: " &amp;SUBSTITUTE(CR585," ",", "),"")</f>
        <v/>
      </c>
      <c r="DL585" s="14" t="str">
        <f t="shared" ref="DL585" ca="1" si="11092">IF(CS585&lt;&gt;"","The following cases have values above declared theorethical max: " &amp;SUBSTITUTE(CS585," ",", "),"")</f>
        <v/>
      </c>
      <c r="DM585" s="14" t="str">
        <f t="shared" ref="DM585" ca="1" si="11093">IF(CT585&lt;&gt;"","There are some cases with values not explicitly declared in the labels dictionary: " &amp;SUBSTITUTE(CT585," ",", "),"")</f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ref="DO585" ca="1" si="11094">IF(CV585&lt;&gt;"","The following records are missing in this required field: " &amp;SUBSTITUTE(CV585," ",", "),"")</f>
        <v/>
      </c>
      <c r="DP585" s="14" t="str">
        <f t="shared" ref="DP585" ca="1" si="11095">IF(CW585&lt;&gt;"","The following cases have non-integer values: " &amp;SUBSTITUTE(CW585," ",", "),"")</f>
        <v/>
      </c>
      <c r="DQ585" s="14" t="str">
        <f t="shared" ref="DQ585" ca="1" si="11096">IF(CX585&lt;&gt;"","The following cases are non-numeric: " &amp;SUBSTITUTE(CX585," ",", "),"")</f>
        <v/>
      </c>
      <c r="DR585" s="14" t="str">
        <f t="shared" ref="DR585" ca="1" si="11097">IF(CY585&lt;&gt;"","In the following cases " &amp; P585 &amp; " " &amp; LOWER(MID(AG585,1,1)) &amp; MID(AG585,2,LEN(AG585)) &amp; ": " &amp;SUBSTITUTE(CY585," ",", "),"")</f>
        <v/>
      </c>
      <c r="DS585" s="14" t="str">
        <f t="shared" ref="DS585" ca="1" si="11098">IF(CZ585&lt;&gt;"","In the following cases " &amp; P585 &amp; " " &amp; LOWER(MID(AJ585,1,1)) &amp; MID(AJ585,2,LEN(AJ585)) &amp; ": " &amp;SUBSTITUTE(CZ585," ",", "),"")</f>
        <v/>
      </c>
      <c r="DZ585" s="14" t="b">
        <f t="shared" ref="DZ585" ca="1" si="11099">OR(ED585&lt;&gt;"",EF585&lt;&gt;"",EG585&lt;&gt;"")</f>
        <v>0</v>
      </c>
      <c r="EA585" s="14" t="str">
        <f t="shared" ref="EA585" ca="1" si="11100">IF(EB585&lt;&gt;"",G585 &amp; " (" &amp; F585 &amp; ")","")</f>
        <v>Did specialist 6 made diagnosis (q_154d_6)</v>
      </c>
      <c r="EB585" s="14" t="str">
        <f t="shared" ref="EB585" ca="1" si="11101">IF(EE585&lt;&gt;"",EE585&amp;IF(ED585&lt;&gt;""," and "&amp;ED585,""),UPPER(MID(ED585,1,1)&amp;MID(ED585,2,LEN(ED585))))&amp; IF(OR(EF585&lt;&gt;"",EG585&lt;&gt;"")," and "&amp;IF(EF585&lt;&gt;"",LOWER(MID(EF585,1,1) &amp; MID(EF585,2,LEN(EF585))),"")&amp; IF(AND(EF585 &lt;&gt;"",EG585&lt;&gt;"")," and ","") &amp; IF(EG585&lt;&gt;"",LOWER(MID(EG585,1,1) &amp; MID(EG585,2,LEN(EG585))),""),"") &amp; IF(OR(EE585&lt;&gt;"",ED585&lt;&gt;"",EF585&lt;&gt;"",EG585&lt;&gt;""), ". ","")</f>
        <v xml:space="preserve">Values must be numeric. </v>
      </c>
      <c r="EC585" s="14" t="str">
        <f t="shared" ref="EC585" ca="1" si="11102">IF(EB585&lt;&gt;"",G585 &amp; " (" &amp; F585 &amp; "): " &amp; EB585,"")</f>
        <v xml:space="preserve">Did specialist 6 made diagnosis (q_154d_6): Values must be numeric. </v>
      </c>
      <c r="ED585" s="14" t="str">
        <f t="shared" ref="ED585" ca="1" si="11103">IF(H585,IF(W585&gt;0,IF(AND(AO585&lt;&gt;"",AP585&lt;&gt;""),"each value must be between " &amp; IF( AV585,IFERROR(TEXT(AO585,"rrrr-mm-dd") &amp;" (" &amp; AO585 &amp;")",AO585),AO585) &amp; " and " &amp; IF( AV585,IFERROR(TEXT(AP585,"rrrr-mm-dd") &amp;" (" &amp; AP585 &amp;")",AP585),AP585),IF(AO585&lt;&gt;"","each value must be above " &amp; IF( AV585,IFERROR(TEXT(AO585,"rrrr-mm-dd") &amp;" (" &amp; AO585 &amp;")",AO585),AO585), IF(AP585&lt;&gt;"","each value must be below " &amp; IF( AV585,IFERROR(TEXT(AP585,"rrrr-mm-dd") &amp;" (" &amp; AP585 &amp;")",AP585),AP585),""))),""),"")</f>
        <v/>
      </c>
      <c r="EE585" s="14" t="str">
        <f t="shared" ref="EE585" ca="1" si="11104">IF(H585,IF(OR(AQ585,AU585,AV585,AS585,AR585),
   "Values must be" &amp;
   IF(AR585," limited to predefinied list", IF(AQ585, " integers",IF(OR(AU585,AV585)," numeric",""))) &amp;
   IF(AS585,IF(OR(AR585,AQ585,AU585,AV585), " and ","") &amp; "non-missing",""),
""),"")</f>
        <v>Values must be numeric</v>
      </c>
      <c r="EF585" s="14" t="str">
        <f t="shared" ref="EF585" ca="1" si="11105">IF($H585,AG585,"")</f>
        <v/>
      </c>
      <c r="EG585" s="14" t="str">
        <f t="shared" ref="EG585" ca="1" si="11106">IF($H585,AJ585,"")</f>
        <v/>
      </c>
      <c r="EM585" s="14" t="b">
        <f t="shared" ref="EM585" ca="1" si="11107">OR(EC585&lt;&gt;"",DF585&lt;&gt;"")</f>
        <v>1</v>
      </c>
      <c r="EN585" s="14">
        <f t="shared" ref="EN585" ca="1" si="11108">IF(EM585,C585,"")</f>
        <v>559</v>
      </c>
      <c r="EO585" s="14" t="str">
        <f t="shared" ref="EO585" ca="1" si="11109">IF(EM585,F585,"")</f>
        <v>q_154d_6</v>
      </c>
      <c r="EP585" s="14" t="str">
        <f t="shared" ref="EP585" ca="1" si="11110">EC585</f>
        <v xml:space="preserve">Did specialist 6 made diagnosis (q_154d_6): Values must be numeric. </v>
      </c>
      <c r="EQ585" s="14" t="str">
        <f t="shared" ref="EQ585" ca="1" si="11111">DF585</f>
        <v/>
      </c>
    </row>
    <row r="586" spans="2:147" s="14" customFormat="1">
      <c r="B586" s="14" t="str">
        <f t="shared" ref="B586" ca="1" si="11112">DF586</f>
        <v/>
      </c>
      <c r="C586" s="14">
        <f t="shared" ref="C586" ca="1" si="11113">IF(OFFSET(B586,-1,COLUMN(VariableExists)-2),OFFSET(B586,-1,1)+1,OFFSET(B586,-1,1))</f>
        <v>560</v>
      </c>
      <c r="D586" s="14">
        <f t="shared" ref="D586" si="11114">ROW(A586)-2</f>
        <v>584</v>
      </c>
      <c r="E586" s="14" t="str">
        <f t="shared" ref="E586" ca="1" si="11115">IF(OR(G586="",ROW(G586)=2),"",IF(Z586&gt;0,"S",IF(AX586,IF(J586=2,"D","N"),"I")))</f>
        <v>I</v>
      </c>
      <c r="F586" s="14" t="str">
        <f t="shared" ref="F586" ca="1" si="11116">IF(H586,O586,"")</f>
        <v>q_154a_7</v>
      </c>
      <c r="G586" s="14" t="str">
        <f t="shared" ref="G586" ca="1" si="11117">IF(H586,P586,"")</f>
        <v>Order of specialist 7 that observed the patient</v>
      </c>
      <c r="H586" s="14" t="b">
        <f t="shared" ref="H586" ca="1" si="11118">IF(INDIRECT(ADDRESS(2,D586+1,,,_sheetname_dataframe))="",FALSE,MID(INDIRECT(ADDRESS(2,D586+1,,,_sheetname_dataframe)),1,1)&lt;&gt;".")</f>
        <v>1</v>
      </c>
      <c r="I586" s="14" t="str">
        <f ca="1">IF($H586,ADDRESS(3,(D586+1)*2-1,4,,"["&amp;wew!$G$7&amp;"]"&amp;_sheetname_labels)&amp;":"&amp;ADDRESS(2+ster!$B$20,(D586+1)*2-1,4),"")</f>
        <v>[DBTemplate.xlsm]labels!ARY3:ARY725</v>
      </c>
      <c r="J586" s="14">
        <f t="array" aca="1" ref="J586" ca="1">IF(H586,MAX(0,MAX(IF(INDIRECT(I586)&lt;&gt;"",ROW(INDIRECT(I586)),""))-2),"")</f>
        <v>0</v>
      </c>
      <c r="K586" s="14" t="str">
        <f ca="1">IF($H586,IF($J586&gt;0,ADDRESS(3,(D586+1)*2-1,4,,"["&amp;wew!$G$7&amp;"]"&amp;_sheetname_labels)&amp;":"&amp;ADDRESS(2+J586,(D586+1)*2-1,4),""),"")</f>
        <v/>
      </c>
      <c r="L586" s="14" t="str">
        <f ca="1">IF($H586,IF($J586&gt;0,ADDRESS(3,(D586+1)*2,4,,"["&amp;wew!$G$7&amp;"]"&amp;_sheetname_labels)&amp;":"&amp;ADDRESS(2+J586,(D586+1)*2,4),""),"")</f>
        <v/>
      </c>
      <c r="M586" s="14">
        <f t="shared" ref="M586" ca="1" si="11119">IF($H586,IF(J586&gt;0,COUNTA(INDIRECT(K586))-COUNT(INDIRECT(K586)),0),"")</f>
        <v>0</v>
      </c>
      <c r="N586" s="14">
        <f t="shared" ref="N586" ca="1" si="11120">IF(H586,J586-M586,"")</f>
        <v>0</v>
      </c>
      <c r="O586" s="14" t="str">
        <f t="shared" ref="O586" ca="1" si="11121">IF(INDIRECT(ADDRESS(2,D586+1,,,_sheetname_dataframe))="","",INDIRECT(ADDRESS(2,D586+1,,,_sheetname_dataframe)))</f>
        <v>q_154a_7</v>
      </c>
      <c r="P586" s="14" t="str">
        <f t="shared" ref="P586" ca="1" si="11122">IF(H586,IF(INDIRECT(ADDRESS(1,D586+1,,,_sheetname_dataframe))="","",INDIRECT(ADDRESS(1,D586+1,,,_sheetname_dataframe))),"")</f>
        <v>Order of specialist 7 that observed the patient</v>
      </c>
      <c r="Q586" s="14" t="str">
        <f ca="1">IF($BP586,ADDRESS(3,D586+1,4,,"["&amp;wew!$G$7&amp;"]"&amp;_sheetname_dataframe)&amp;":"&amp;ADDRESS(2+ster!$C$14,D586+1,4),"")</f>
        <v>[DBTemplate.xlsm]data_frame!VM3:VM3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0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1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0</v>
      </c>
      <c r="X586" s="14" t="str">
        <f t="array" aca="1" ref="X586" ca="1">IF(AND(H586,W586&gt;0),IF(wew!$B$3,MIN(IF((INDIRECT(ster!$D$14)&lt;&gt;"")*IFERROR(INDIRECT($Q586)&lt;&gt;"",FALSE),IFERROR(INDIRECT($Q586),"X"),"X")),"&lt;włącz podświetlanie wartości&gt;"),"—")</f>
        <v>—</v>
      </c>
      <c r="Y586" s="14" t="str">
        <f t="array" aca="1" ref="Y586" ca="1">IF(AND(H586,W586&gt;0),IF(wew!$B$3,MAX(IF((INDIRECT(ster!$D$14)&lt;&gt;"")*IFERROR(INDIRECT($Q586)&lt;&gt;"",FALSE),IFERROR(INDIRECT($Q586),"X"),"X")),"&lt;włącz podświetlanie wartości&gt;"),"—")</f>
        <v>—</v>
      </c>
      <c r="Z586" s="14">
        <f t="shared" ref="Z586" ca="1" si="11123">IF(H586,S586-T586-W586,"")</f>
        <v>0</v>
      </c>
      <c r="AA586" s="12" t="str">
        <f t="shared" ref="AA586" ca="1" si="11124">IF(H586,IF(S586&gt;0,W586/(S586),"—"),"")</f>
        <v>—</v>
      </c>
      <c r="AB586" s="17">
        <f t="array" aca="1" ref="AB586" ca="1">IF(H586,IF(W586&gt;0,SUM((INDIRECT(ster!$D$14)&lt;&gt;"")*IFERROR((INDIRECT(Q586)&lt;&gt;"")*(INDIRECT(Q586)=INT(INDIRECT(Q586))),0)),0),"")</f>
        <v>0</v>
      </c>
      <c r="AC586" s="17">
        <f t="array" aca="1" ref="AC586" ca="1">IF(H586,W586-AB586,"")</f>
        <v>0</v>
      </c>
      <c r="AD586" s="17">
        <f t="shared" ref="AD586" ca="1" si="11125">IF($H586,IF(AC586&lt;&gt;"",IF(AC586=0,1,IF(AC586/W586&lt;0.15,2,3)),0),"")</f>
        <v>1</v>
      </c>
      <c r="AE586" s="17" t="b">
        <f t="shared" ref="AE586" ca="1" si="11126">IF(H586,OFFSET(O586,1,0)=".validation",FALSE)</f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ref="AG586" ca="1" si="11127">IF(AE586,IF($H586,IF(INDIRECT(ADDRESS(1,D586+2,,,_sheetname_dataframe))="","",INDIRECT(ADDRESS(1,D586+2,,,_sheetname_dataframe))),""),"")</f>
        <v/>
      </c>
      <c r="AH586" s="17" t="b">
        <f t="shared" ref="AH586" ca="1" si="11128">IF(H586,AND(AE586,OFFSET(O586,2,0)=".validation"),FALSE)</f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ref="AJ586" ca="1" si="11129">IF(AH586,IF($H586,IF(INDIRECT(ADDRESS(1,D586+3,,,_sheetname_dataframe))="","",INDIRECT(ADDRESS(1,D586+3,,,_sheetname_dataframe))),""),"")</f>
        <v/>
      </c>
      <c r="AK586" s="17" t="b">
        <f t="shared" ref="AK586" ca="1" si="11130">IF(H586,OR(AQ586,AD586=2),"")</f>
        <v>0</v>
      </c>
      <c r="AL586" s="17" t="b">
        <f t="shared" ref="AL586" ca="1" si="11131">IF($H586,IF(BV586&lt;&gt;"",IF(OR(BM586="F",BM586="L",BM586="I",BM586="D"),BV586&lt;&gt;0)),"")</f>
        <v>0</v>
      </c>
      <c r="AM586" s="17" t="b">
        <f t="shared" ref="AM586" ca="1" si="11132">IF($H586,AND(NOT(AL586),OR(IF(BW586&lt;&gt;"",IF(OR(BM586="F",BM586="L"),BW586&lt;&gt;0)),BM586="I",BM586="N",BM586="D")),"")</f>
        <v>1</v>
      </c>
      <c r="AN586" s="17">
        <f t="shared" ref="AN586" ca="1" si="11133">IF(COUNTA(INDIRECT(Q586))=0,0, IF(AND(AO586&lt;&gt;"",X586&lt;AO586),1,IF(AND(AP586&lt;&gt;"",Y586&gt;AP586),1,IF(AND(AQ586,AC586&gt;0),2,0))))</f>
        <v>0</v>
      </c>
      <c r="AO586" s="24" t="str">
        <f t="shared" ref="AO586" ca="1" si="11134">IF($H586,IF(BY586&lt;&gt;"",IF(ISNUMBER(BY586),BY586,""),""),"")</f>
        <v/>
      </c>
      <c r="AP586" s="24" t="str">
        <f t="shared" ref="AP586" ca="1" si="11135">IF($H586,IF(BZ586&lt;&gt;"",IF(ISNUMBER(BZ586),BZ586,""),""),"")</f>
        <v/>
      </c>
      <c r="AQ586" s="17" t="b">
        <f t="shared" ca="1" si="11061"/>
        <v>0</v>
      </c>
      <c r="AR586" s="17" t="b">
        <f t="shared" ref="AR586" ca="1" si="11136">IF(H586,IF(N586&gt;0,IF(BQ586&lt;&gt;"",BQ586&lt;&gt;0,FALSE),FALSE),"")</f>
        <v>0</v>
      </c>
      <c r="AS586" s="17" t="b">
        <f t="shared" ref="AS586" ca="1" si="11137">IF(H586,IF(BR586&lt;&gt;"",BR586&lt;&gt;0,FALSE),"")</f>
        <v>0</v>
      </c>
      <c r="AT586" s="17" t="b">
        <f t="shared" ref="AT586" ca="1" si="11138">IF(H586,IF(N586&gt;0,FALSE,IF(BU586&lt;&gt;"",MATCH(BU586,DataType,0)=1,FALSE)),"")</f>
        <v>0</v>
      </c>
      <c r="AU586" s="17" t="b">
        <f t="shared" ref="AU586" ca="1" si="11139">IF(H586,IF(N586&gt;0,TRUE,IF(BU586&lt;&gt;"",MATCH(BU586,DataType,0)=2,FALSE)),"")</f>
        <v>1</v>
      </c>
      <c r="AV586" s="17" t="b">
        <f t="shared" ref="AV586" ca="1" si="11140">IF(H586,IF(N586&gt;0,FALSE,IF(BU586&lt;&gt;"",MATCH(BU586,DataType,0)=3,FALSE)),"")</f>
        <v>0</v>
      </c>
      <c r="AW586" s="17" t="b">
        <f t="shared" ref="AW586" ca="1" si="11141">IF(H586,IF(W586&gt;0,Z586=0,FALSE),"")</f>
        <v>0</v>
      </c>
      <c r="AX586" s="14" t="b">
        <f t="array" aca="1" ref="AX586" ca="1">IF(H586,N586&gt;0,"")</f>
        <v>0</v>
      </c>
      <c r="AY586" s="17" t="str">
        <f t="shared" ref="AY586" ca="1" si="11142">IF(H586,IF(N586&gt;0,ADDRESS(ROW(VariablesOrigin)+1,COLUMN(VariablesOrigin)+1,4) &amp; ":" &amp; ADDRESS(ROW(VariablesOrigin)+N586,COLUMN(VariablesOrigin)+1,4),""),"")</f>
        <v/>
      </c>
      <c r="AZ586" s="17" t="str">
        <f t="array" aca="1" ref="AZ586" ca="1">IF(AY586&lt;&gt;"",SUM(1*ISERROR(MATCH(INDIRECT(AY586),INDIRECT(K586),0)))=0,"")</f>
        <v/>
      </c>
      <c r="BA586" s="17" t="b">
        <f t="shared" ref="BA586" ca="1" si="11143">IF(H586,BU586="",FALSE)</f>
        <v>0</v>
      </c>
      <c r="BB586" s="17" t="b">
        <v>0</v>
      </c>
      <c r="BC586" s="17" t="str">
        <f t="shared" ref="BC586" ca="1" si="11144">IF(BA586,IF(N586&gt;0,AND(AZ586,Z586=0),FALSE),"")</f>
        <v/>
      </c>
      <c r="BD586" s="17" t="str">
        <f t="shared" ref="BD586" ca="1" si="11145">IF(BA586,IF(N586&gt;0,AND(NOT(AZ586),Z586=0),FALSE),"")</f>
        <v/>
      </c>
      <c r="BE586" s="17" t="b">
        <f t="shared" ca="1" si="11072"/>
        <v>0</v>
      </c>
      <c r="BF586" s="17" t="str">
        <f t="shared" ca="1" si="11073"/>
        <v/>
      </c>
      <c r="BG586" s="17" t="str">
        <f t="shared" ref="BG586" ca="1" si="11146">IF(BA586,IF(OR(BB586:BF586),FALSE,IF(Z586=0,FALSE,Z586&gt;0)),"")</f>
        <v/>
      </c>
      <c r="BH586" s="17" t="str">
        <f t="shared" ref="BH586" ca="1" si="11147">IF(BA586,COUNTIF(BB586:BG586,TRUE)=1,"")</f>
        <v/>
      </c>
      <c r="BI586" s="17" t="str">
        <f t="shared" ref="BI586" ca="1" si="11148">IF(BA586,IFERROR(MATCH(TRUE,BB586:BG586,0),7),"")</f>
        <v/>
      </c>
      <c r="BJ586" s="17" t="b">
        <f t="shared" ref="BJ586" ca="1" si="11149">DF586&lt;&gt;""</f>
        <v>0</v>
      </c>
      <c r="BK586" s="17" t="b">
        <f t="shared" ca="1" si="11078"/>
        <v>1</v>
      </c>
      <c r="BL586" s="17" t="b">
        <f t="shared" ref="BL586" ca="1" si="11150">IF(H586,IF(AND(NOT(BA586),AU586),AC586&gt;0,""),"")</f>
        <v>0</v>
      </c>
      <c r="BM586" s="17" t="str">
        <f t="shared" ref="BM586" ca="1" si="11151">IF(H586,IF(BA586,CHOOSE(BI586,"0","F","L","I","N",IF(AA586&gt;0.5,"N","S"),"0"),CHOOSE(MATCH(BU586,DataType,0),"S",IF(BK586,"I","N"),"D"  )),"")</f>
        <v>I</v>
      </c>
      <c r="BN586" s="17" t="str">
        <f t="shared" ref="BN586" ca="1" si="11152">IF(H586,IF(BJ586,"E",IF(BA586,CHOOSE(BI586,"0","F","L","I","N","S","0"),CHOOSE(MATCH(BU586,DataType,0),"S",IF(BK586,"I","N"),"D"  ))),"")</f>
        <v>I</v>
      </c>
      <c r="BO586" s="17" t="str">
        <f t="shared" ref="BO586" ca="1" si="11153">IF($H586,IF(BM586="0","",IF(AND(AR586,N586=2),"D",IF(BM586="S","N",IF(AL586,"O",IF(AM586,"I","N"))))),"")</f>
        <v>I</v>
      </c>
      <c r="BP586" s="14" t="b">
        <f t="shared" ref="BP586" ca="1" si="11154">INDIRECT(ADDRESS(2,ROW(A586)-1,,,_sheetname_dataframe))&lt;&gt;""</f>
        <v>1</v>
      </c>
      <c r="BQ586" s="35"/>
      <c r="BU586" s="14" t="s">
        <v>387</v>
      </c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ref="DD586" ca="1" si="11155">IF(MID(DC586,1,1)="■",MID(DC586,2,LEN(DC586)),DC586)</f>
        <v/>
      </c>
      <c r="DE586" s="14" t="str">
        <f t="shared" ref="DE586" ca="1" si="11156">IF(DD586&lt;&gt;"",IF(MID(DD586,LEN(DD586),1)="■",MID(DD586,1,LEN(DD586)-1),DD586),"")</f>
        <v/>
      </c>
      <c r="DF586" s="14" t="str">
        <f t="shared" ref="DF586" ca="1" si="11157">IFERROR(IF(DE586&lt;&gt;"",SUBSTITUTE(DE586,"■",". "),""),"##INTERNAL_ERROR")</f>
        <v/>
      </c>
      <c r="DG586" s="14" t="str">
        <f t="shared" ref="DG586" ca="1" si="11158">IF(CN586&lt;&gt;0,"Variable name don't comply with the naming convention","")</f>
        <v/>
      </c>
      <c r="DH586" s="14" t="str">
        <f t="shared" ref="DH586" ca="1" si="11159">IF(CO586&lt;&gt;"","Duplicated name. " &amp; IF(ISERROR(FIND(" ",CO586)),"Duplicate have index " &amp; CO586, "Duplicates have indices: "&amp;SUBSTITUTE(CO586," ",", ")),"")</f>
        <v/>
      </c>
      <c r="DI586" s="14" t="str">
        <f t="shared" ref="DI586" ca="1" si="11160">IF(CP586&lt;&gt;"","Variable label exceed length 150","")</f>
        <v/>
      </c>
      <c r="DJ586" s="14" t="str">
        <f t="shared" ref="DJ586" ca="1" si="11161">IF(CQ586&lt;&gt;"","Duplicated variable label. " &amp; IF(ISERROR(FIND(" ",CQ586)),"Duplicate have index " &amp; CQ586, "Duplicates have indices: "&amp;SUBSTITUTE(CQ586," ",", ")),"")</f>
        <v/>
      </c>
      <c r="DK586" s="14" t="str">
        <f t="shared" ref="DK586" ca="1" si="11162">IF(CR586&lt;&gt;"","The following cases have values below declared theorethical min: " &amp;SUBSTITUTE(CR586," ",", "),"")</f>
        <v/>
      </c>
      <c r="DL586" s="14" t="str">
        <f t="shared" ref="DL586" ca="1" si="11163">IF(CS586&lt;&gt;"","The following cases have values above declared theorethical max: " &amp;SUBSTITUTE(CS586," ",", "),"")</f>
        <v/>
      </c>
      <c r="DM586" s="14" t="str">
        <f t="shared" ref="DM586" ca="1" si="11164">IF(CT586&lt;&gt;"","There are some cases with values not explicitly declared in the labels dictionary: " &amp;SUBSTITUTE(CT586," ",", "),"")</f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ref="DO586" ca="1" si="11165">IF(CV586&lt;&gt;"","The following records are missing in this required field: " &amp;SUBSTITUTE(CV586," ",", "),"")</f>
        <v/>
      </c>
      <c r="DP586" s="14" t="str">
        <f t="shared" ref="DP586" ca="1" si="11166">IF(CW586&lt;&gt;"","The following cases have non-integer values: " &amp;SUBSTITUTE(CW586," ",", "),"")</f>
        <v/>
      </c>
      <c r="DQ586" s="14" t="str">
        <f t="shared" ref="DQ586" ca="1" si="11167">IF(CX586&lt;&gt;"","The following cases are non-numeric: " &amp;SUBSTITUTE(CX586," ",", "),"")</f>
        <v/>
      </c>
      <c r="DR586" s="14" t="str">
        <f t="shared" ref="DR586" ca="1" si="11168">IF(CY586&lt;&gt;"","In the following cases " &amp; P586 &amp; " " &amp; LOWER(MID(AG586,1,1)) &amp; MID(AG586,2,LEN(AG586)) &amp; ": " &amp;SUBSTITUTE(CY586," ",", "),"")</f>
        <v/>
      </c>
      <c r="DS586" s="14" t="str">
        <f t="shared" ref="DS586" ca="1" si="11169">IF(CZ586&lt;&gt;"","In the following cases " &amp; P586 &amp; " " &amp; LOWER(MID(AJ586,1,1)) &amp; MID(AJ586,2,LEN(AJ586)) &amp; ": " &amp;SUBSTITUTE(CZ586," ",", "),"")</f>
        <v/>
      </c>
      <c r="DZ586" s="14" t="b">
        <f t="shared" ref="DZ586" ca="1" si="11170">OR(ED586&lt;&gt;"",EF586&lt;&gt;"",EG586&lt;&gt;"")</f>
        <v>0</v>
      </c>
      <c r="EA586" s="14" t="str">
        <f t="shared" ref="EA586" ca="1" si="11171">IF(EB586&lt;&gt;"",G586 &amp; " (" &amp; F586 &amp; ")","")</f>
        <v>Order of specialist 7 that observed the patient (q_154a_7)</v>
      </c>
      <c r="EB586" s="14" t="str">
        <f t="shared" ref="EB586" ca="1" si="11172">IF(EE586&lt;&gt;"",EE586&amp;IF(ED586&lt;&gt;""," and "&amp;ED586,""),UPPER(MID(ED586,1,1)&amp;MID(ED586,2,LEN(ED586))))&amp; IF(OR(EF586&lt;&gt;"",EG586&lt;&gt;"")," and "&amp;IF(EF586&lt;&gt;"",LOWER(MID(EF586,1,1) &amp; MID(EF586,2,LEN(EF586))),"")&amp; IF(AND(EF586 &lt;&gt;"",EG586&lt;&gt;"")," and ","") &amp; IF(EG586&lt;&gt;"",LOWER(MID(EG586,1,1) &amp; MID(EG586,2,LEN(EG586))),""),"") &amp; IF(OR(EE586&lt;&gt;"",ED586&lt;&gt;"",EF586&lt;&gt;"",EG586&lt;&gt;""), ". ","")</f>
        <v xml:space="preserve">Values must be numeric. </v>
      </c>
      <c r="EC586" s="14" t="str">
        <f t="shared" ref="EC586" ca="1" si="11173">IF(EB586&lt;&gt;"",G586 &amp; " (" &amp; F586 &amp; "): " &amp; EB586,"")</f>
        <v xml:space="preserve">Order of specialist 7 that observed the patient (q_154a_7): Values must be numeric. </v>
      </c>
      <c r="ED586" s="14" t="str">
        <f t="shared" ref="ED586" ca="1" si="11174">IF(H586,IF(W586&gt;0,IF(AND(AO586&lt;&gt;"",AP586&lt;&gt;""),"each value must be between " &amp; IF( AV586,IFERROR(TEXT(AO586,"rrrr-mm-dd") &amp;" (" &amp; AO586 &amp;")",AO586),AO586) &amp; " and " &amp; IF( AV586,IFERROR(TEXT(AP586,"rrrr-mm-dd") &amp;" (" &amp; AP586 &amp;")",AP586),AP586),IF(AO586&lt;&gt;"","each value must be above " &amp; IF( AV586,IFERROR(TEXT(AO586,"rrrr-mm-dd") &amp;" (" &amp; AO586 &amp;")",AO586),AO586), IF(AP586&lt;&gt;"","each value must be below " &amp; IF( AV586,IFERROR(TEXT(AP586,"rrrr-mm-dd") &amp;" (" &amp; AP586 &amp;")",AP586),AP586),""))),""),"")</f>
        <v/>
      </c>
      <c r="EE586" s="14" t="str">
        <f t="shared" ref="EE586" ca="1" si="11175">IF(H586,IF(OR(AQ586,AU586,AV586,AS586,AR586),
   "Values must be" &amp;
   IF(AR586," limited to predefinied list", IF(AQ586, " integers",IF(OR(AU586,AV586)," numeric",""))) &amp;
   IF(AS586,IF(OR(AR586,AQ586,AU586,AV586), " and ","") &amp; "non-missing",""),
""),"")</f>
        <v>Values must be numeric</v>
      </c>
      <c r="EF586" s="14" t="str">
        <f t="shared" ref="EF586" ca="1" si="11176">IF($H586,AG586,"")</f>
        <v/>
      </c>
      <c r="EG586" s="14" t="str">
        <f t="shared" ref="EG586" ca="1" si="11177">IF($H586,AJ586,"")</f>
        <v/>
      </c>
      <c r="EM586" s="14" t="b">
        <f t="shared" ref="EM586" ca="1" si="11178">OR(EC586&lt;&gt;"",DF586&lt;&gt;"")</f>
        <v>1</v>
      </c>
      <c r="EN586" s="14">
        <f t="shared" ref="EN586" ca="1" si="11179">IF(EM586,C586,"")</f>
        <v>560</v>
      </c>
      <c r="EO586" s="14" t="str">
        <f t="shared" ref="EO586" ca="1" si="11180">IF(EM586,F586,"")</f>
        <v>q_154a_7</v>
      </c>
      <c r="EP586" s="14" t="str">
        <f t="shared" ref="EP586" ca="1" si="11181">EC586</f>
        <v xml:space="preserve">Order of specialist 7 that observed the patient (q_154a_7): Values must be numeric. </v>
      </c>
      <c r="EQ586" s="14" t="str">
        <f t="shared" ref="EQ586" ca="1" si="11182">DF586</f>
        <v/>
      </c>
    </row>
    <row r="587" spans="2:147" s="14" customFormat="1">
      <c r="B587" s="14" t="str">
        <f t="shared" ca="1" si="9755"/>
        <v/>
      </c>
      <c r="C587" s="14">
        <f t="shared" ca="1" si="9756"/>
        <v>561</v>
      </c>
      <c r="D587" s="14">
        <f t="shared" si="9757"/>
        <v>585</v>
      </c>
      <c r="E587" s="14" t="str">
        <f t="shared" ca="1" si="9758"/>
        <v>N</v>
      </c>
      <c r="F587" s="14" t="str">
        <f t="shared" ca="1" si="9759"/>
        <v>q_154b_7</v>
      </c>
      <c r="G587" s="14" t="str">
        <f t="shared" ca="1" si="9760"/>
        <v>What specialist 7 observed the patient</v>
      </c>
      <c r="H587" s="14" t="b">
        <f t="shared" ca="1" si="9761"/>
        <v>1</v>
      </c>
      <c r="I587" s="14" t="str">
        <f ca="1">IF($H587,ADDRESS(3,(D587+1)*2-1,4,,"["&amp;wew!$G$7&amp;"]"&amp;_sheetname_labels)&amp;":"&amp;ADDRESS(2+ster!$B$20,(D587+1)*2-1,4),"")</f>
        <v>[DBTemplate.xlsm]labels!ASA3:ASA725</v>
      </c>
      <c r="J587" s="14">
        <f t="array" aca="1" ref="J587" ca="1">IF(H587,MAX(0,MAX(IF(INDIRECT(I587)&lt;&gt;"",ROW(INDIRECT(I587)),""))-2),"")</f>
        <v>16</v>
      </c>
      <c r="K587" s="14" t="str">
        <f ca="1">IF($H587,IF($J587&gt;0,ADDRESS(3,(D587+1)*2-1,4,,"["&amp;wew!$G$7&amp;"]"&amp;_sheetname_labels)&amp;":"&amp;ADDRESS(2+J587,(D587+1)*2-1,4),""),"")</f>
        <v>[DBTemplate.xlsm]labels!ASA3:ASA18</v>
      </c>
      <c r="L587" s="14" t="str">
        <f ca="1">IF($H587,IF($J587&gt;0,ADDRESS(3,(D587+1)*2,4,,"["&amp;wew!$G$7&amp;"]"&amp;_sheetname_labels)&amp;":"&amp;ADDRESS(2+J587,(D587+1)*2,4),""),"")</f>
        <v>[DBTemplate.xlsm]labels!ASB3:ASB18</v>
      </c>
      <c r="M587" s="14">
        <f t="shared" ca="1" si="9762"/>
        <v>0</v>
      </c>
      <c r="N587" s="14">
        <f t="shared" ca="1" si="9763"/>
        <v>16</v>
      </c>
      <c r="O587" s="14" t="str">
        <f t="shared" ca="1" si="9764"/>
        <v>q_154b_7</v>
      </c>
      <c r="P587" s="14" t="str">
        <f t="shared" ca="1" si="9765"/>
        <v>What specialist 7 observed the patient</v>
      </c>
      <c r="Q587" s="14" t="str">
        <f ca="1">IF($BP587,ADDRESS(3,D587+1,4,,"["&amp;wew!$G$7&amp;"]"&amp;_sheetname_dataframe)&amp;":"&amp;ADDRESS(2+ster!$C$14,D587+1,4),"")</f>
        <v>[DBTemplate.xlsm]data_frame!VN3:VN3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0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1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0</v>
      </c>
      <c r="X587" s="14" t="str">
        <f t="array" aca="1" ref="X587" ca="1">IF(AND(H587,W587&gt;0),IF(wew!$B$3,MIN(IF((INDIRECT(ster!$D$14)&lt;&gt;"")*IFERROR(INDIRECT($Q587)&lt;&gt;"",FALSE),IFERROR(INDIRECT($Q587),"X"),"X")),"&lt;włącz podświetlanie wartości&gt;"),"—")</f>
        <v>—</v>
      </c>
      <c r="Y587" s="14" t="str">
        <f t="array" aca="1" ref="Y587" ca="1">IF(AND(H587,W587&gt;0),IF(wew!$B$3,MAX(IF((INDIRECT(ster!$D$14)&lt;&gt;"")*IFERROR(INDIRECT($Q587)&lt;&gt;"",FALSE),IFERROR(INDIRECT($Q587),"X"),"X")),"&lt;włącz podświetlanie wartości&gt;"),"—")</f>
        <v>—</v>
      </c>
      <c r="Z587" s="14">
        <f t="shared" ca="1" si="9766"/>
        <v>0</v>
      </c>
      <c r="AA587" s="12" t="str">
        <f t="shared" ca="1" si="9767"/>
        <v>—</v>
      </c>
      <c r="AB587" s="17">
        <f t="array" aca="1" ref="AB587" ca="1">IF(H587,IF(W587&gt;0,SUM((INDIRECT(ster!$D$14)&lt;&gt;"")*IFERROR((INDIRECT(Q587)&lt;&gt;"")*(INDIRECT(Q587)=INT(INDIRECT(Q587))),0)),0),"")</f>
        <v>0</v>
      </c>
      <c r="AC587" s="17">
        <f t="array" aca="1" ref="AC587" ca="1">IF(H587,W587-AB587,"")</f>
        <v>0</v>
      </c>
      <c r="AD587" s="17">
        <f t="shared" ca="1" si="9768"/>
        <v>1</v>
      </c>
      <c r="AE587" s="17" t="b">
        <f t="shared" ca="1" si="976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770"/>
        <v/>
      </c>
      <c r="AH587" s="17" t="b">
        <f t="shared" ca="1" si="977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772"/>
        <v/>
      </c>
      <c r="AK587" s="17" t="b">
        <f t="shared" ca="1" si="9773"/>
        <v>0</v>
      </c>
      <c r="AL587" s="17" t="b">
        <f t="shared" ca="1" si="9774"/>
        <v>0</v>
      </c>
      <c r="AM587" s="17" t="b">
        <f t="shared" ca="1" si="9775"/>
        <v>0</v>
      </c>
      <c r="AN587" s="17">
        <f t="shared" ca="1" si="9776"/>
        <v>0</v>
      </c>
      <c r="AO587" s="24" t="str">
        <f t="shared" ca="1" si="9777"/>
        <v/>
      </c>
      <c r="AP587" s="24" t="str">
        <f t="shared" ca="1" si="9778"/>
        <v/>
      </c>
      <c r="AQ587" s="17" t="b">
        <f t="shared" ca="1" si="11061"/>
        <v>0</v>
      </c>
      <c r="AR587" s="17" t="b">
        <f t="shared" ca="1" si="9779"/>
        <v>0</v>
      </c>
      <c r="AS587" s="17" t="b">
        <f t="shared" ca="1" si="9780"/>
        <v>0</v>
      </c>
      <c r="AT587" s="17" t="b">
        <f t="shared" ca="1" si="9781"/>
        <v>0</v>
      </c>
      <c r="AU587" s="17" t="b">
        <f t="shared" ca="1" si="9782"/>
        <v>1</v>
      </c>
      <c r="AV587" s="17" t="b">
        <f t="shared" ca="1" si="9783"/>
        <v>0</v>
      </c>
      <c r="AW587" s="17" t="b">
        <f t="shared" ca="1" si="9784"/>
        <v>0</v>
      </c>
      <c r="AX587" s="14" t="b">
        <f t="array" aca="1" ref="AX587" ca="1">IF(H587,N587&gt;0,"")</f>
        <v>1</v>
      </c>
      <c r="AY587" s="17" t="str">
        <f t="shared" ca="1" si="9785"/>
        <v>C3:C18</v>
      </c>
      <c r="AZ587" s="17" t="b">
        <f t="array" aca="1" ref="AZ587" ca="1">IF(AY587&lt;&gt;"",SUM(1*ISERROR(MATCH(INDIRECT(AY587),INDIRECT(K587),0)))=0,"")</f>
        <v>1</v>
      </c>
      <c r="BA587" s="17" t="b">
        <f t="shared" ca="1" si="9786"/>
        <v>1</v>
      </c>
      <c r="BB587" s="17" t="b">
        <v>0</v>
      </c>
      <c r="BC587" s="17" t="b">
        <f t="shared" ca="1" si="9787"/>
        <v>1</v>
      </c>
      <c r="BD587" s="17" t="b">
        <f t="shared" ca="1" si="9788"/>
        <v>0</v>
      </c>
      <c r="BE587" s="17" t="str">
        <f t="shared" ca="1" si="11072"/>
        <v/>
      </c>
      <c r="BF587" s="17" t="b">
        <f t="shared" ca="1" si="11073"/>
        <v>0</v>
      </c>
      <c r="BG587" s="17" t="b">
        <f t="shared" ca="1" si="9789"/>
        <v>0</v>
      </c>
      <c r="BH587" s="17" t="b">
        <f t="shared" ca="1" si="9790"/>
        <v>1</v>
      </c>
      <c r="BI587" s="17">
        <f t="shared" ca="1" si="9791"/>
        <v>2</v>
      </c>
      <c r="BJ587" s="17" t="b">
        <f t="shared" ca="1" si="9792"/>
        <v>0</v>
      </c>
      <c r="BK587" s="17" t="str">
        <f t="shared" ca="1" si="11078"/>
        <v/>
      </c>
      <c r="BL587" s="17" t="str">
        <f t="shared" ca="1" si="9793"/>
        <v/>
      </c>
      <c r="BM587" s="17" t="str">
        <f t="shared" ca="1" si="9794"/>
        <v>F</v>
      </c>
      <c r="BN587" s="17" t="str">
        <f t="shared" ca="1" si="9795"/>
        <v>F</v>
      </c>
      <c r="BO587" s="17" t="str">
        <f t="shared" ca="1" si="9796"/>
        <v>N</v>
      </c>
      <c r="BP587" s="14" t="b">
        <f t="shared" ca="1" si="9797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798"/>
        <v/>
      </c>
      <c r="DE587" s="14" t="str">
        <f t="shared" ca="1" si="9799"/>
        <v/>
      </c>
      <c r="DF587" s="14" t="str">
        <f t="shared" ca="1" si="9800"/>
        <v/>
      </c>
      <c r="DG587" s="14" t="str">
        <f t="shared" ca="1" si="9801"/>
        <v/>
      </c>
      <c r="DH587" s="14" t="str">
        <f t="shared" ca="1" si="9802"/>
        <v/>
      </c>
      <c r="DI587" s="14" t="str">
        <f t="shared" ca="1" si="9803"/>
        <v/>
      </c>
      <c r="DJ587" s="14" t="str">
        <f t="shared" ca="1" si="9804"/>
        <v/>
      </c>
      <c r="DK587" s="14" t="str">
        <f t="shared" ca="1" si="9805"/>
        <v/>
      </c>
      <c r="DL587" s="14" t="str">
        <f t="shared" ca="1" si="9806"/>
        <v/>
      </c>
      <c r="DM587" s="14" t="str">
        <f t="shared" ca="1" si="9807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808"/>
        <v/>
      </c>
      <c r="DP587" s="14" t="str">
        <f t="shared" ca="1" si="9809"/>
        <v/>
      </c>
      <c r="DQ587" s="14" t="str">
        <f t="shared" ca="1" si="9810"/>
        <v/>
      </c>
      <c r="DR587" s="14" t="str">
        <f t="shared" ca="1" si="9811"/>
        <v/>
      </c>
      <c r="DS587" s="14" t="str">
        <f t="shared" ca="1" si="9812"/>
        <v/>
      </c>
      <c r="DZ587" s="14" t="b">
        <f t="shared" ca="1" si="9813"/>
        <v>0</v>
      </c>
      <c r="EA587" s="14" t="str">
        <f t="shared" ca="1" si="9814"/>
        <v>What specialist 7 observed the patient (q_154b_7)</v>
      </c>
      <c r="EB587" s="14" t="str">
        <f t="shared" ca="1" si="9815"/>
        <v xml:space="preserve">Values must be numeric. </v>
      </c>
      <c r="EC587" s="14" t="str">
        <f t="shared" ca="1" si="9816"/>
        <v xml:space="preserve">What specialist 7 observed the patient (q_154b_7): Values must be numeric. </v>
      </c>
      <c r="ED587" s="14" t="str">
        <f t="shared" ca="1" si="9817"/>
        <v/>
      </c>
      <c r="EE587" s="14" t="str">
        <f t="shared" ca="1" si="9818"/>
        <v>Values must be numeric</v>
      </c>
      <c r="EF587" s="14" t="str">
        <f t="shared" ca="1" si="9819"/>
        <v/>
      </c>
      <c r="EG587" s="14" t="str">
        <f t="shared" ca="1" si="9820"/>
        <v/>
      </c>
      <c r="EM587" s="14" t="b">
        <f t="shared" ca="1" si="9821"/>
        <v>1</v>
      </c>
      <c r="EN587" s="14">
        <f t="shared" ca="1" si="9822"/>
        <v>561</v>
      </c>
      <c r="EO587" s="14" t="str">
        <f t="shared" ca="1" si="9823"/>
        <v>q_154b_7</v>
      </c>
      <c r="EP587" s="14" t="str">
        <f t="shared" ca="1" si="9824"/>
        <v xml:space="preserve">What specialist 7 observed the patient (q_154b_7): Values must be numeric. </v>
      </c>
      <c r="EQ587" s="14" t="str">
        <f t="shared" ca="1" si="9825"/>
        <v/>
      </c>
    </row>
    <row r="588" spans="2:147" s="14" customFormat="1">
      <c r="B588" s="14" t="str">
        <f t="shared" ref="B588" ca="1" si="11183">DF588</f>
        <v/>
      </c>
      <c r="C588" s="14">
        <f t="shared" ref="C588" ca="1" si="11184">IF(OFFSET(B588,-1,COLUMN(VariableExists)-2),OFFSET(B588,-1,1)+1,OFFSET(B588,-1,1))</f>
        <v>562</v>
      </c>
      <c r="D588" s="14">
        <f t="shared" ref="D588" si="11185">ROW(A588)-2</f>
        <v>586</v>
      </c>
      <c r="E588" s="14" t="str">
        <f t="shared" ref="E588" ca="1" si="11186">IF(OR(G588="",ROW(G588)=2),"",IF(Z588&gt;0,"S",IF(AX588,IF(J588=2,"D","N"),"I")))</f>
        <v>I</v>
      </c>
      <c r="F588" s="14" t="str">
        <f t="shared" ref="F588" ca="1" si="11187">IF(H588,O588,"")</f>
        <v>q_154c_7</v>
      </c>
      <c r="G588" s="14" t="str">
        <f t="shared" ref="G588" ca="1" si="11188">IF(H588,P588,"")</f>
        <v>Other type of specialist 7 that observed the patient</v>
      </c>
      <c r="H588" s="14" t="b">
        <f t="shared" ref="H588" ca="1" si="11189">IF(INDIRECT(ADDRESS(2,D588+1,,,_sheetname_dataframe))="",FALSE,MID(INDIRECT(ADDRESS(2,D588+1,,,_sheetname_dataframe)),1,1)&lt;&gt;".")</f>
        <v>1</v>
      </c>
      <c r="I588" s="14" t="str">
        <f ca="1">IF($H588,ADDRESS(3,(D588+1)*2-1,4,,"["&amp;wew!$G$7&amp;"]"&amp;_sheetname_labels)&amp;":"&amp;ADDRESS(2+ster!$B$20,(D588+1)*2-1,4),"")</f>
        <v>[DBTemplate.xlsm]labels!ASC3:ASC725</v>
      </c>
      <c r="J588" s="14">
        <f t="array" aca="1" ref="J588" ca="1">IF(H588,MAX(0,MAX(IF(INDIRECT(I588)&lt;&gt;"",ROW(INDIRECT(I588)),""))-2),"")</f>
        <v>0</v>
      </c>
      <c r="K588" s="14" t="str">
        <f ca="1">IF($H588,IF($J588&gt;0,ADDRESS(3,(D588+1)*2-1,4,,"["&amp;wew!$G$7&amp;"]"&amp;_sheetname_labels)&amp;":"&amp;ADDRESS(2+J588,(D588+1)*2-1,4),""),"")</f>
        <v/>
      </c>
      <c r="L588" s="14" t="str">
        <f ca="1">IF($H588,IF($J588&gt;0,ADDRESS(3,(D588+1)*2,4,,"["&amp;wew!$G$7&amp;"]"&amp;_sheetname_labels)&amp;":"&amp;ADDRESS(2+J588,(D588+1)*2,4),""),"")</f>
        <v/>
      </c>
      <c r="M588" s="14">
        <f t="shared" ref="M588" ca="1" si="11190">IF($H588,IF(J588&gt;0,COUNTA(INDIRECT(K588))-COUNT(INDIRECT(K588)),0),"")</f>
        <v>0</v>
      </c>
      <c r="N588" s="14">
        <f t="shared" ref="N588" ca="1" si="11191">IF(H588,J588-M588,"")</f>
        <v>0</v>
      </c>
      <c r="O588" s="14" t="str">
        <f t="shared" ref="O588" ca="1" si="11192">IF(INDIRECT(ADDRESS(2,D588+1,,,_sheetname_dataframe))="","",INDIRECT(ADDRESS(2,D588+1,,,_sheetname_dataframe)))</f>
        <v>q_154c_7</v>
      </c>
      <c r="P588" s="14" t="str">
        <f t="shared" ref="P588" ca="1" si="11193">IF(H588,IF(INDIRECT(ADDRESS(1,D588+1,,,_sheetname_dataframe))="","",INDIRECT(ADDRESS(1,D588+1,,,_sheetname_dataframe))),"")</f>
        <v>Other type of specialist 7 that observed the patient</v>
      </c>
      <c r="Q588" s="14" t="str">
        <f ca="1">IF($BP588,ADDRESS(3,D588+1,4,,"["&amp;wew!$G$7&amp;"]"&amp;_sheetname_dataframe)&amp;":"&amp;ADDRESS(2+ster!$C$14,D588+1,4),"")</f>
        <v>[DBTemplate.xlsm]data_frame!VO3:VO3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0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1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0</v>
      </c>
      <c r="X588" s="14" t="str">
        <f t="array" aca="1" ref="X588" ca="1">IF(AND(H588,W588&gt;0),IF(wew!$B$3,MIN(IF((INDIRECT(ster!$D$14)&lt;&gt;"")*IFERROR(INDIRECT($Q588)&lt;&gt;"",FALSE),IFERROR(INDIRECT($Q588),"X"),"X")),"&lt;włącz podświetlanie wartości&gt;"),"—")</f>
        <v>—</v>
      </c>
      <c r="Y588" s="14" t="str">
        <f t="array" aca="1" ref="Y588" ca="1">IF(AND(H588,W588&gt;0),IF(wew!$B$3,MAX(IF((INDIRECT(ster!$D$14)&lt;&gt;"")*IFERROR(INDIRECT($Q588)&lt;&gt;"",FALSE),IFERROR(INDIRECT($Q588),"X"),"X")),"&lt;włącz podświetlanie wartości&gt;"),"—")</f>
        <v>—</v>
      </c>
      <c r="Z588" s="14">
        <f t="shared" ref="Z588" ca="1" si="11194">IF(H588,S588-T588-W588,"")</f>
        <v>0</v>
      </c>
      <c r="AA588" s="12" t="str">
        <f t="shared" ref="AA588" ca="1" si="11195">IF(H588,IF(S588&gt;0,W588/(S588),"—"),"")</f>
        <v>—</v>
      </c>
      <c r="AB588" s="17">
        <f t="array" aca="1" ref="AB588" ca="1">IF(H588,IF(W588&gt;0,SUM((INDIRECT(ster!$D$14)&lt;&gt;"")*IFERROR((INDIRECT(Q588)&lt;&gt;"")*(INDIRECT(Q588)=INT(INDIRECT(Q588))),0)),0),"")</f>
        <v>0</v>
      </c>
      <c r="AC588" s="17">
        <f t="array" aca="1" ref="AC588" ca="1">IF(H588,W588-AB588,"")</f>
        <v>0</v>
      </c>
      <c r="AD588" s="17">
        <f t="shared" ref="AD588" ca="1" si="11196">IF($H588,IF(AC588&lt;&gt;"",IF(AC588=0,1,IF(AC588/W588&lt;0.15,2,3)),0),"")</f>
        <v>1</v>
      </c>
      <c r="AE588" s="17" t="b">
        <f t="shared" ref="AE588" ca="1" si="11197">IF(H588,OFFSET(O588,1,0)=".validation",FALSE)</f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ref="AG588" ca="1" si="11198">IF(AE588,IF($H588,IF(INDIRECT(ADDRESS(1,D588+2,,,_sheetname_dataframe))="","",INDIRECT(ADDRESS(1,D588+2,,,_sheetname_dataframe))),""),"")</f>
        <v/>
      </c>
      <c r="AH588" s="17" t="b">
        <f t="shared" ref="AH588" ca="1" si="11199">IF(H588,AND(AE588,OFFSET(O588,2,0)=".validation"),FALSE)</f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ref="AJ588" ca="1" si="11200">IF(AH588,IF($H588,IF(INDIRECT(ADDRESS(1,D588+3,,,_sheetname_dataframe))="","",INDIRECT(ADDRESS(1,D588+3,,,_sheetname_dataframe))),""),"")</f>
        <v/>
      </c>
      <c r="AK588" s="17" t="b">
        <f t="shared" ref="AK588" ca="1" si="11201">IF(H588,OR(AQ588,AD588=2),"")</f>
        <v>0</v>
      </c>
      <c r="AL588" s="17" t="b">
        <f t="shared" ref="AL588" ca="1" si="11202">IF($H588,IF(BV588&lt;&gt;"",IF(OR(BM588="F",BM588="L",BM588="I",BM588="D"),BV588&lt;&gt;0)),"")</f>
        <v>0</v>
      </c>
      <c r="AM588" s="17" t="b">
        <f t="shared" ref="AM588" ca="1" si="11203">IF($H588,AND(NOT(AL588),OR(IF(BW588&lt;&gt;"",IF(OR(BM588="F",BM588="L"),BW588&lt;&gt;0)),BM588="I",BM588="N",BM588="D")),"")</f>
        <v>0</v>
      </c>
      <c r="AN588" s="17">
        <f t="shared" ref="AN588" ca="1" si="11204">IF(COUNTA(INDIRECT(Q588))=0,0, IF(AND(AO588&lt;&gt;"",X588&lt;AO588),1,IF(AND(AP588&lt;&gt;"",Y588&gt;AP588),1,IF(AND(AQ588,AC588&gt;0),2,0))))</f>
        <v>0</v>
      </c>
      <c r="AO588" s="24" t="str">
        <f t="shared" ref="AO588" ca="1" si="11205">IF($H588,IF(BY588&lt;&gt;"",IF(ISNUMBER(BY588),BY588,""),""),"")</f>
        <v/>
      </c>
      <c r="AP588" s="24" t="str">
        <f t="shared" ref="AP588" ca="1" si="11206">IF($H588,IF(BZ588&lt;&gt;"",IF(ISNUMBER(BZ588),BZ588,""),""),"")</f>
        <v/>
      </c>
      <c r="AQ588" s="17" t="b">
        <f t="shared" ca="1" si="11061"/>
        <v>0</v>
      </c>
      <c r="AR588" s="17" t="b">
        <f t="shared" ref="AR588" ca="1" si="11207">IF(H588,IF(N588&gt;0,IF(BQ588&lt;&gt;"",BQ588&lt;&gt;0,FALSE),FALSE),"")</f>
        <v>0</v>
      </c>
      <c r="AS588" s="17" t="b">
        <f t="shared" ref="AS588" ca="1" si="11208">IF(H588,IF(BR588&lt;&gt;"",BR588&lt;&gt;0,FALSE),"")</f>
        <v>0</v>
      </c>
      <c r="AT588" s="17" t="b">
        <f t="shared" ref="AT588" ca="1" si="11209">IF(H588,IF(N588&gt;0,FALSE,IF(BU588&lt;&gt;"",MATCH(BU588,DataType,0)=1,FALSE)),"")</f>
        <v>1</v>
      </c>
      <c r="AU588" s="17" t="b">
        <f t="shared" ref="AU588" ca="1" si="11210">IF(H588,IF(N588&gt;0,TRUE,IF(BU588&lt;&gt;"",MATCH(BU588,DataType,0)=2,FALSE)),"")</f>
        <v>0</v>
      </c>
      <c r="AV588" s="17" t="b">
        <f t="shared" ref="AV588" ca="1" si="11211">IF(H588,IF(N588&gt;0,FALSE,IF(BU588&lt;&gt;"",MATCH(BU588,DataType,0)=3,FALSE)),"")</f>
        <v>0</v>
      </c>
      <c r="AW588" s="17" t="b">
        <f t="shared" ref="AW588" ca="1" si="11212">IF(H588,IF(W588&gt;0,Z588=0,FALSE),"")</f>
        <v>0</v>
      </c>
      <c r="AX588" s="14" t="b">
        <f t="array" aca="1" ref="AX588" ca="1">IF(H588,N588&gt;0,"")</f>
        <v>0</v>
      </c>
      <c r="AY588" s="17" t="str">
        <f t="shared" ref="AY588" ca="1" si="11213">IF(H588,IF(N588&gt;0,ADDRESS(ROW(VariablesOrigin)+1,COLUMN(VariablesOrigin)+1,4) &amp; ":" &amp; ADDRESS(ROW(VariablesOrigin)+N588,COLUMN(VariablesOrigin)+1,4),""),"")</f>
        <v/>
      </c>
      <c r="AZ588" s="17" t="str">
        <f t="array" aca="1" ref="AZ588" ca="1">IF(AY588&lt;&gt;"",SUM(1*ISERROR(MATCH(INDIRECT(AY588),INDIRECT(K588),0)))=0,"")</f>
        <v/>
      </c>
      <c r="BA588" s="17" t="b">
        <f t="shared" ref="BA588" ca="1" si="11214">IF(H588,BU588="",FALSE)</f>
        <v>0</v>
      </c>
      <c r="BB588" s="17" t="b">
        <v>0</v>
      </c>
      <c r="BC588" s="17" t="str">
        <f t="shared" ref="BC588" ca="1" si="11215">IF(BA588,IF(N588&gt;0,AND(AZ588,Z588=0),FALSE),"")</f>
        <v/>
      </c>
      <c r="BD588" s="17" t="str">
        <f t="shared" ref="BD588" ca="1" si="11216">IF(BA588,IF(N588&gt;0,AND(NOT(AZ588),Z588=0),FALSE),"")</f>
        <v/>
      </c>
      <c r="BE588" s="17" t="b">
        <f t="shared" ca="1" si="11072"/>
        <v>0</v>
      </c>
      <c r="BF588" s="17" t="str">
        <f t="shared" ca="1" si="11073"/>
        <v/>
      </c>
      <c r="BG588" s="17" t="str">
        <f t="shared" ref="BG588" ca="1" si="11217">IF(BA588,IF(OR(BB588:BF588),FALSE,IF(Z588=0,FALSE,Z588&gt;0)),"")</f>
        <v/>
      </c>
      <c r="BH588" s="17" t="str">
        <f t="shared" ref="BH588" ca="1" si="11218">IF(BA588,COUNTIF(BB588:BG588,TRUE)=1,"")</f>
        <v/>
      </c>
      <c r="BI588" s="17" t="str">
        <f t="shared" ref="BI588" ca="1" si="11219">IF(BA588,IFERROR(MATCH(TRUE,BB588:BG588,0),7),"")</f>
        <v/>
      </c>
      <c r="BJ588" s="17" t="b">
        <f t="shared" ref="BJ588" ca="1" si="11220">DF588&lt;&gt;""</f>
        <v>0</v>
      </c>
      <c r="BK588" s="17" t="str">
        <f t="shared" ca="1" si="11078"/>
        <v/>
      </c>
      <c r="BL588" s="17" t="str">
        <f t="shared" ref="BL588" ca="1" si="11221">IF(H588,IF(AND(NOT(BA588),AU588),AC588&gt;0,""),"")</f>
        <v/>
      </c>
      <c r="BM588" s="17" t="str">
        <f t="shared" ref="BM588" ca="1" si="11222">IF(H588,IF(BA588,CHOOSE(BI588,"0","F","L","I","N",IF(AA588&gt;0.5,"N","S"),"0"),CHOOSE(MATCH(BU588,DataType,0),"S",IF(BK588,"I","N"),"D"  )),"")</f>
        <v>S</v>
      </c>
      <c r="BN588" s="17" t="str">
        <f t="shared" ref="BN588" ca="1" si="11223">IF(H588,IF(BJ588,"E",IF(BA588,CHOOSE(BI588,"0","F","L","I","N","S","0"),CHOOSE(MATCH(BU588,DataType,0),"S",IF(BK588,"I","N"),"D"  ))),"")</f>
        <v>S</v>
      </c>
      <c r="BO588" s="17" t="str">
        <f t="shared" ref="BO588" ca="1" si="11224">IF($H588,IF(BM588="0","",IF(AND(AR588,N588=2),"D",IF(BM588="S","N",IF(AL588,"O",IF(AM588,"I","N"))))),"")</f>
        <v>N</v>
      </c>
      <c r="BP588" s="14" t="b">
        <f t="shared" ref="BP588" ca="1" si="11225">INDIRECT(ADDRESS(2,ROW(A588)-1,,,_sheetname_dataframe))&lt;&gt;""</f>
        <v>1</v>
      </c>
      <c r="BQ588" s="35"/>
      <c r="BU588" s="14" t="s">
        <v>386</v>
      </c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ref="DD588" ca="1" si="11226">IF(MID(DC588,1,1)="■",MID(DC588,2,LEN(DC588)),DC588)</f>
        <v/>
      </c>
      <c r="DE588" s="14" t="str">
        <f t="shared" ref="DE588" ca="1" si="11227">IF(DD588&lt;&gt;"",IF(MID(DD588,LEN(DD588),1)="■",MID(DD588,1,LEN(DD588)-1),DD588),"")</f>
        <v/>
      </c>
      <c r="DF588" s="14" t="str">
        <f t="shared" ref="DF588" ca="1" si="11228">IFERROR(IF(DE588&lt;&gt;"",SUBSTITUTE(DE588,"■",". "),""),"##INTERNAL_ERROR")</f>
        <v/>
      </c>
      <c r="DG588" s="14" t="str">
        <f t="shared" ref="DG588" ca="1" si="11229">IF(CN588&lt;&gt;0,"Variable name don't comply with the naming convention","")</f>
        <v/>
      </c>
      <c r="DH588" s="14" t="str">
        <f t="shared" ref="DH588" ca="1" si="11230">IF(CO588&lt;&gt;"","Duplicated name. " &amp; IF(ISERROR(FIND(" ",CO588)),"Duplicate have index " &amp; CO588, "Duplicates have indices: "&amp;SUBSTITUTE(CO588," ",", ")),"")</f>
        <v/>
      </c>
      <c r="DI588" s="14" t="str">
        <f t="shared" ref="DI588" ca="1" si="11231">IF(CP588&lt;&gt;"","Variable label exceed length 150","")</f>
        <v/>
      </c>
      <c r="DJ588" s="14" t="str">
        <f t="shared" ref="DJ588" ca="1" si="11232">IF(CQ588&lt;&gt;"","Duplicated variable label. " &amp; IF(ISERROR(FIND(" ",CQ588)),"Duplicate have index " &amp; CQ588, "Duplicates have indices: "&amp;SUBSTITUTE(CQ588," ",", ")),"")</f>
        <v/>
      </c>
      <c r="DK588" s="14" t="str">
        <f t="shared" ref="DK588" ca="1" si="11233">IF(CR588&lt;&gt;"","The following cases have values below declared theorethical min: " &amp;SUBSTITUTE(CR588," ",", "),"")</f>
        <v/>
      </c>
      <c r="DL588" s="14" t="str">
        <f t="shared" ref="DL588" ca="1" si="11234">IF(CS588&lt;&gt;"","The following cases have values above declared theorethical max: " &amp;SUBSTITUTE(CS588," ",", "),"")</f>
        <v/>
      </c>
      <c r="DM588" s="14" t="str">
        <f t="shared" ref="DM588" ca="1" si="11235">IF(CT588&lt;&gt;"","There are some cases with values not explicitly declared in the labels dictionary: " &amp;SUBSTITUTE(CT588," ",", "),"")</f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ref="DO588" ca="1" si="11236">IF(CV588&lt;&gt;"","The following records are missing in this required field: " &amp;SUBSTITUTE(CV588," ",", "),"")</f>
        <v/>
      </c>
      <c r="DP588" s="14" t="str">
        <f t="shared" ref="DP588" ca="1" si="11237">IF(CW588&lt;&gt;"","The following cases have non-integer values: " &amp;SUBSTITUTE(CW588," ",", "),"")</f>
        <v/>
      </c>
      <c r="DQ588" s="14" t="str">
        <f t="shared" ref="DQ588" ca="1" si="11238">IF(CX588&lt;&gt;"","The following cases are non-numeric: " &amp;SUBSTITUTE(CX588," ",", "),"")</f>
        <v/>
      </c>
      <c r="DR588" s="14" t="str">
        <f t="shared" ref="DR588" ca="1" si="11239">IF(CY588&lt;&gt;"","In the following cases " &amp; P588 &amp; " " &amp; LOWER(MID(AG588,1,1)) &amp; MID(AG588,2,LEN(AG588)) &amp; ": " &amp;SUBSTITUTE(CY588," ",", "),"")</f>
        <v/>
      </c>
      <c r="DS588" s="14" t="str">
        <f t="shared" ref="DS588" ca="1" si="11240">IF(CZ588&lt;&gt;"","In the following cases " &amp; P588 &amp; " " &amp; LOWER(MID(AJ588,1,1)) &amp; MID(AJ588,2,LEN(AJ588)) &amp; ": " &amp;SUBSTITUTE(CZ588," ",", "),"")</f>
        <v/>
      </c>
      <c r="DZ588" s="14" t="b">
        <f t="shared" ref="DZ588" ca="1" si="11241">OR(ED588&lt;&gt;"",EF588&lt;&gt;"",EG588&lt;&gt;"")</f>
        <v>0</v>
      </c>
      <c r="EA588" s="14" t="str">
        <f t="shared" ref="EA588" ca="1" si="11242">IF(EB588&lt;&gt;"",G588 &amp; " (" &amp; F588 &amp; ")","")</f>
        <v/>
      </c>
      <c r="EB588" s="14" t="str">
        <f t="shared" ref="EB588" ca="1" si="11243">IF(EE588&lt;&gt;"",EE588&amp;IF(ED588&lt;&gt;""," and "&amp;ED588,""),UPPER(MID(ED588,1,1)&amp;MID(ED588,2,LEN(ED588))))&amp; IF(OR(EF588&lt;&gt;"",EG588&lt;&gt;"")," and "&amp;IF(EF588&lt;&gt;"",LOWER(MID(EF588,1,1) &amp; MID(EF588,2,LEN(EF588))),"")&amp; IF(AND(EF588 &lt;&gt;"",EG588&lt;&gt;"")," and ","") &amp; IF(EG588&lt;&gt;"",LOWER(MID(EG588,1,1) &amp; MID(EG588,2,LEN(EG588))),""),"") &amp; IF(OR(EE588&lt;&gt;"",ED588&lt;&gt;"",EF588&lt;&gt;"",EG588&lt;&gt;""), ". ","")</f>
        <v/>
      </c>
      <c r="EC588" s="14" t="str">
        <f t="shared" ref="EC588" ca="1" si="11244">IF(EB588&lt;&gt;"",G588 &amp; " (" &amp; F588 &amp; "): " &amp; EB588,"")</f>
        <v/>
      </c>
      <c r="ED588" s="14" t="str">
        <f t="shared" ref="ED588" ca="1" si="11245">IF(H588,IF(W588&gt;0,IF(AND(AO588&lt;&gt;"",AP588&lt;&gt;""),"each value must be between " &amp; IF( AV588,IFERROR(TEXT(AO588,"rrrr-mm-dd") &amp;" (" &amp; AO588 &amp;")",AO588),AO588) &amp; " and " &amp; IF( AV588,IFERROR(TEXT(AP588,"rrrr-mm-dd") &amp;" (" &amp; AP588 &amp;")",AP588),AP588),IF(AO588&lt;&gt;"","each value must be above " &amp; IF( AV588,IFERROR(TEXT(AO588,"rrrr-mm-dd") &amp;" (" &amp; AO588 &amp;")",AO588),AO588), IF(AP588&lt;&gt;"","each value must be below " &amp; IF( AV588,IFERROR(TEXT(AP588,"rrrr-mm-dd") &amp;" (" &amp; AP588 &amp;")",AP588),AP588),""))),""),"")</f>
        <v/>
      </c>
      <c r="EE588" s="14" t="str">
        <f t="shared" ref="EE588" ca="1" si="11246">IF(H588,IF(OR(AQ588,AU588,AV588,AS588,AR588),
   "Values must be" &amp;
   IF(AR588," limited to predefinied list", IF(AQ588, " integers",IF(OR(AU588,AV588)," numeric",""))) &amp;
   IF(AS588,IF(OR(AR588,AQ588,AU588,AV588), " and ","") &amp; "non-missing",""),
""),"")</f>
        <v/>
      </c>
      <c r="EF588" s="14" t="str">
        <f t="shared" ref="EF588" ca="1" si="11247">IF($H588,AG588,"")</f>
        <v/>
      </c>
      <c r="EG588" s="14" t="str">
        <f t="shared" ref="EG588" ca="1" si="11248">IF($H588,AJ588,"")</f>
        <v/>
      </c>
      <c r="EM588" s="14" t="b">
        <f t="shared" ref="EM588" ca="1" si="11249">OR(EC588&lt;&gt;"",DF588&lt;&gt;"")</f>
        <v>0</v>
      </c>
      <c r="EN588" s="14" t="str">
        <f t="shared" ref="EN588" ca="1" si="11250">IF(EM588,C588,"")</f>
        <v/>
      </c>
      <c r="EO588" s="14" t="str">
        <f t="shared" ref="EO588" ca="1" si="11251">IF(EM588,F588,"")</f>
        <v/>
      </c>
      <c r="EP588" s="14" t="str">
        <f t="shared" ref="EP588" ca="1" si="11252">EC588</f>
        <v/>
      </c>
      <c r="EQ588" s="14" t="str">
        <f t="shared" ref="EQ588" ca="1" si="11253">DF588</f>
        <v/>
      </c>
    </row>
    <row r="589" spans="2:147" s="14" customFormat="1">
      <c r="B589" s="14" t="str">
        <f t="shared" ref="B589" ca="1" si="11254">DF589</f>
        <v/>
      </c>
      <c r="C589" s="14">
        <f t="shared" ref="C589" ca="1" si="11255">IF(OFFSET(B589,-1,COLUMN(VariableExists)-2),OFFSET(B589,-1,1)+1,OFFSET(B589,-1,1))</f>
        <v>563</v>
      </c>
      <c r="D589" s="14">
        <f t="shared" ref="D589" si="11256">ROW(A589)-2</f>
        <v>587</v>
      </c>
      <c r="E589" s="14" t="str">
        <f t="shared" ref="E589" ca="1" si="11257">IF(OR(G589="",ROW(G589)=2),"",IF(Z589&gt;0,"S",IF(AX589,IF(J589=2,"D","N"),"I")))</f>
        <v>D</v>
      </c>
      <c r="F589" s="14" t="str">
        <f t="shared" ref="F589" ca="1" si="11258">IF(H589,O589,"")</f>
        <v>q_154d_7</v>
      </c>
      <c r="G589" s="14" t="str">
        <f t="shared" ref="G589" ca="1" si="11259">IF(H589,P589,"")</f>
        <v>Did specialist 7 made diagnosis</v>
      </c>
      <c r="H589" s="14" t="b">
        <f t="shared" ref="H589" ca="1" si="11260">IF(INDIRECT(ADDRESS(2,D589+1,,,_sheetname_dataframe))="",FALSE,MID(INDIRECT(ADDRESS(2,D589+1,,,_sheetname_dataframe)),1,1)&lt;&gt;".")</f>
        <v>1</v>
      </c>
      <c r="I589" s="14" t="str">
        <f ca="1">IF($H589,ADDRESS(3,(D589+1)*2-1,4,,"["&amp;wew!$G$7&amp;"]"&amp;_sheetname_labels)&amp;":"&amp;ADDRESS(2+ster!$B$20,(D589+1)*2-1,4),"")</f>
        <v>[DBTemplate.xlsm]labels!ASE3:ASE725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[DBTemplate.xlsm]labels!ASE3:ASE4</v>
      </c>
      <c r="L589" s="14" t="str">
        <f ca="1">IF($H589,IF($J589&gt;0,ADDRESS(3,(D589+1)*2,4,,"["&amp;wew!$G$7&amp;"]"&amp;_sheetname_labels)&amp;":"&amp;ADDRESS(2+J589,(D589+1)*2,4),""),"")</f>
        <v>[DBTemplate.xlsm]labels!ASF3:ASF4</v>
      </c>
      <c r="M589" s="14">
        <f t="shared" ref="M589" ca="1" si="11261">IF($H589,IF(J589&gt;0,COUNTA(INDIRECT(K589))-COUNT(INDIRECT(K589)),0),"")</f>
        <v>0</v>
      </c>
      <c r="N589" s="14">
        <f t="shared" ref="N589" ca="1" si="11262">IF(H589,J589-M589,"")</f>
        <v>2</v>
      </c>
      <c r="O589" s="14" t="str">
        <f t="shared" ref="O589" ca="1" si="11263">IF(INDIRECT(ADDRESS(2,D589+1,,,_sheetname_dataframe))="","",INDIRECT(ADDRESS(2,D589+1,,,_sheetname_dataframe)))</f>
        <v>q_154d_7</v>
      </c>
      <c r="P589" s="14" t="str">
        <f t="shared" ref="P589" ca="1" si="11264">IF(H589,IF(INDIRECT(ADDRESS(1,D589+1,,,_sheetname_dataframe))="","",INDIRECT(ADDRESS(1,D589+1,,,_sheetname_dataframe))),"")</f>
        <v>Did specialist 7 made diagnosis</v>
      </c>
      <c r="Q589" s="14" t="str">
        <f ca="1">IF($BP589,ADDRESS(3,D589+1,4,,"["&amp;wew!$G$7&amp;"]"&amp;_sheetname_dataframe)&amp;":"&amp;ADDRESS(2+ster!$C$14,D589+1,4),"")</f>
        <v>[DBTemplate.xlsm]data_frame!VP3:VP3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0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1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0</v>
      </c>
      <c r="X589" s="14" t="str">
        <f t="array" aca="1" ref="X589" ca="1">IF(AND(H589,W589&gt;0),IF(wew!$B$3,MIN(IF((INDIRECT(ster!$D$14)&lt;&gt;"")*IFERROR(INDIRECT($Q589)&lt;&gt;"",FALSE),IFERROR(INDIRECT($Q589),"X"),"X")),"&lt;włącz podświetlanie wartości&gt;"),"—")</f>
        <v>—</v>
      </c>
      <c r="Y589" s="14" t="str">
        <f t="array" aca="1" ref="Y589" ca="1">IF(AND(H589,W589&gt;0),IF(wew!$B$3,MAX(IF((INDIRECT(ster!$D$14)&lt;&gt;"")*IFERROR(INDIRECT($Q589)&lt;&gt;"",FALSE),IFERROR(INDIRECT($Q589),"X"),"X")),"&lt;włącz podświetlanie wartości&gt;"),"—")</f>
        <v>—</v>
      </c>
      <c r="Z589" s="14">
        <f t="shared" ref="Z589" ca="1" si="11265">IF(H589,S589-T589-W589,"")</f>
        <v>0</v>
      </c>
      <c r="AA589" s="12" t="str">
        <f t="shared" ref="AA589" ca="1" si="11266">IF(H589,IF(S589&gt;0,W589/(S589),"—"),"")</f>
        <v>—</v>
      </c>
      <c r="AB589" s="17">
        <f t="array" aca="1" ref="AB589" ca="1">IF(H589,IF(W589&gt;0,SUM((INDIRECT(ster!$D$14)&lt;&gt;"")*IFERROR((INDIRECT(Q589)&lt;&gt;"")*(INDIRECT(Q589)=INT(INDIRECT(Q589))),0)),0),"")</f>
        <v>0</v>
      </c>
      <c r="AC589" s="17">
        <f t="array" aca="1" ref="AC589" ca="1">IF(H589,W589-AB589,"")</f>
        <v>0</v>
      </c>
      <c r="AD589" s="17">
        <f t="shared" ref="AD589" ca="1" si="11267">IF($H589,IF(AC589&lt;&gt;"",IF(AC589=0,1,IF(AC589/W589&lt;0.15,2,3)),0),"")</f>
        <v>1</v>
      </c>
      <c r="AE589" s="17" t="b">
        <f t="shared" ref="AE589" ca="1" si="11268">IF(H589,OFFSET(O589,1,0)=".validation",FALSE)</f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ref="AG589" ca="1" si="11269">IF(AE589,IF($H589,IF(INDIRECT(ADDRESS(1,D589+2,,,_sheetname_dataframe))="","",INDIRECT(ADDRESS(1,D589+2,,,_sheetname_dataframe))),""),"")</f>
        <v/>
      </c>
      <c r="AH589" s="17" t="b">
        <f t="shared" ref="AH589" ca="1" si="11270">IF(H589,AND(AE589,OFFSET(O589,2,0)=".validation"),FALSE)</f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ref="AJ589" ca="1" si="11271">IF(AH589,IF($H589,IF(INDIRECT(ADDRESS(1,D589+3,,,_sheetname_dataframe))="","",INDIRECT(ADDRESS(1,D589+3,,,_sheetname_dataframe))),""),"")</f>
        <v/>
      </c>
      <c r="AK589" s="17" t="b">
        <f t="shared" ref="AK589" ca="1" si="11272">IF(H589,OR(AQ589,AD589=2),"")</f>
        <v>0</v>
      </c>
      <c r="AL589" s="17" t="b">
        <f t="shared" ref="AL589" ca="1" si="11273">IF($H589,IF(BV589&lt;&gt;"",IF(OR(BM589="F",BM589="L",BM589="I",BM589="D"),BV589&lt;&gt;0)),"")</f>
        <v>0</v>
      </c>
      <c r="AM589" s="17" t="b">
        <f t="shared" ref="AM589" ca="1" si="11274">IF($H589,AND(NOT(AL589),OR(IF(BW589&lt;&gt;"",IF(OR(BM589="F",BM589="L"),BW589&lt;&gt;0)),BM589="I",BM589="N",BM589="D")),"")</f>
        <v>0</v>
      </c>
      <c r="AN589" s="17">
        <f t="shared" ref="AN589" ca="1" si="11275">IF(COUNTA(INDIRECT(Q589))=0,0, IF(AND(AO589&lt;&gt;"",X589&lt;AO589),1,IF(AND(AP589&lt;&gt;"",Y589&gt;AP589),1,IF(AND(AQ589,AC589&gt;0),2,0))))</f>
        <v>0</v>
      </c>
      <c r="AO589" s="24" t="str">
        <f t="shared" ref="AO589" ca="1" si="11276">IF($H589,IF(BY589&lt;&gt;"",IF(ISNUMBER(BY589),BY589,""),""),"")</f>
        <v/>
      </c>
      <c r="AP589" s="24" t="str">
        <f t="shared" ref="AP589" ca="1" si="11277">IF($H589,IF(BZ589&lt;&gt;"",IF(ISNUMBER(BZ589),BZ589,""),""),"")</f>
        <v/>
      </c>
      <c r="AQ589" s="17" t="b">
        <f t="shared" ca="1" si="11061"/>
        <v>0</v>
      </c>
      <c r="AR589" s="17" t="b">
        <f t="shared" ref="AR589" ca="1" si="11278">IF(H589,IF(N589&gt;0,IF(BQ589&lt;&gt;"",BQ589&lt;&gt;0,FALSE),FALSE),"")</f>
        <v>0</v>
      </c>
      <c r="AS589" s="17" t="b">
        <f t="shared" ref="AS589" ca="1" si="11279">IF(H589,IF(BR589&lt;&gt;"",BR589&lt;&gt;0,FALSE),"")</f>
        <v>0</v>
      </c>
      <c r="AT589" s="17" t="b">
        <f t="shared" ref="AT589" ca="1" si="11280">IF(H589,IF(N589&gt;0,FALSE,IF(BU589&lt;&gt;"",MATCH(BU589,DataType,0)=1,FALSE)),"")</f>
        <v>0</v>
      </c>
      <c r="AU589" s="17" t="b">
        <f t="shared" ref="AU589" ca="1" si="11281">IF(H589,IF(N589&gt;0,TRUE,IF(BU589&lt;&gt;"",MATCH(BU589,DataType,0)=2,FALSE)),"")</f>
        <v>1</v>
      </c>
      <c r="AV589" s="17" t="b">
        <f t="shared" ref="AV589" ca="1" si="11282">IF(H589,IF(N589&gt;0,FALSE,IF(BU589&lt;&gt;"",MATCH(BU589,DataType,0)=3,FALSE)),"")</f>
        <v>0</v>
      </c>
      <c r="AW589" s="17" t="b">
        <f t="shared" ref="AW589" ca="1" si="11283">IF(H589,IF(W589&gt;0,Z589=0,FALSE),"")</f>
        <v>0</v>
      </c>
      <c r="AX589" s="14" t="b">
        <f t="array" aca="1" ref="AX589" ca="1">IF(H589,N589&gt;0,"")</f>
        <v>1</v>
      </c>
      <c r="AY589" s="17" t="str">
        <f t="shared" ref="AY589" ca="1" si="11284">IF(H589,IF(N589&gt;0,ADDRESS(ROW(VariablesOrigin)+1,COLUMN(VariablesOrigin)+1,4) &amp; ":" &amp; ADDRESS(ROW(VariablesOrigin)+N589,COLUMN(VariablesOrigin)+1,4),""),"")</f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ref="BA589" ca="1" si="11285">IF(H589,BU589="",FALSE)</f>
        <v>1</v>
      </c>
      <c r="BB589" s="17" t="b">
        <v>0</v>
      </c>
      <c r="BC589" s="17" t="b">
        <f t="shared" ref="BC589" ca="1" si="11286">IF(BA589,IF(N589&gt;0,AND(AZ589,Z589=0),FALSE),"")</f>
        <v>1</v>
      </c>
      <c r="BD589" s="17" t="b">
        <f t="shared" ref="BD589" ca="1" si="11287">IF(BA589,IF(N589&gt;0,AND(NOT(AZ589),Z589=0),FALSE),"")</f>
        <v>0</v>
      </c>
      <c r="BE589" s="17" t="str">
        <f t="shared" ca="1" si="11072"/>
        <v/>
      </c>
      <c r="BF589" s="17" t="b">
        <f t="shared" ca="1" si="11073"/>
        <v>0</v>
      </c>
      <c r="BG589" s="17" t="b">
        <f t="shared" ref="BG589" ca="1" si="11288">IF(BA589,IF(OR(BB589:BF589),FALSE,IF(Z589=0,FALSE,Z589&gt;0)),"")</f>
        <v>0</v>
      </c>
      <c r="BH589" s="17" t="b">
        <f t="shared" ref="BH589" ca="1" si="11289">IF(BA589,COUNTIF(BB589:BG589,TRUE)=1,"")</f>
        <v>1</v>
      </c>
      <c r="BI589" s="17">
        <f t="shared" ref="BI589" ca="1" si="11290">IF(BA589,IFERROR(MATCH(TRUE,BB589:BG589,0),7),"")</f>
        <v>2</v>
      </c>
      <c r="BJ589" s="17" t="b">
        <f t="shared" ref="BJ589" ca="1" si="11291">DF589&lt;&gt;""</f>
        <v>0</v>
      </c>
      <c r="BK589" s="17" t="str">
        <f t="shared" ca="1" si="11078"/>
        <v/>
      </c>
      <c r="BL589" s="17" t="str">
        <f t="shared" ref="BL589" ca="1" si="11292">IF(H589,IF(AND(NOT(BA589),AU589),AC589&gt;0,""),"")</f>
        <v/>
      </c>
      <c r="BM589" s="17" t="str">
        <f t="shared" ref="BM589" ca="1" si="11293">IF(H589,IF(BA589,CHOOSE(BI589,"0","F","L","I","N",IF(AA589&gt;0.5,"N","S"),"0"),CHOOSE(MATCH(BU589,DataType,0),"S",IF(BK589,"I","N"),"D"  )),"")</f>
        <v>F</v>
      </c>
      <c r="BN589" s="17" t="str">
        <f t="shared" ref="BN589" ca="1" si="11294">IF(H589,IF(BJ589,"E",IF(BA589,CHOOSE(BI589,"0","F","L","I","N","S","0"),CHOOSE(MATCH(BU589,DataType,0),"S",IF(BK589,"I","N"),"D"  ))),"")</f>
        <v>F</v>
      </c>
      <c r="BO589" s="17" t="str">
        <f t="shared" ref="BO589" ca="1" si="11295">IF($H589,IF(BM589="0","",IF(AND(AR589,N589=2),"D",IF(BM589="S","N",IF(AL589,"O",IF(AM589,"I","N"))))),"")</f>
        <v>N</v>
      </c>
      <c r="BP589" s="14" t="b">
        <f t="shared" ref="BP589" ca="1" si="11296">INDIRECT(ADDRESS(2,ROW(A589)-1,,,_sheetname_dataframe))&lt;&gt;""</f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ref="DD589" ca="1" si="11297">IF(MID(DC589,1,1)="■",MID(DC589,2,LEN(DC589)),DC589)</f>
        <v/>
      </c>
      <c r="DE589" s="14" t="str">
        <f t="shared" ref="DE589" ca="1" si="11298">IF(DD589&lt;&gt;"",IF(MID(DD589,LEN(DD589),1)="■",MID(DD589,1,LEN(DD589)-1),DD589),"")</f>
        <v/>
      </c>
      <c r="DF589" s="14" t="str">
        <f t="shared" ref="DF589" ca="1" si="11299">IFERROR(IF(DE589&lt;&gt;"",SUBSTITUTE(DE589,"■",". "),""),"##INTERNAL_ERROR")</f>
        <v/>
      </c>
      <c r="DG589" s="14" t="str">
        <f t="shared" ref="DG589" ca="1" si="11300">IF(CN589&lt;&gt;0,"Variable name don't comply with the naming convention","")</f>
        <v/>
      </c>
      <c r="DH589" s="14" t="str">
        <f t="shared" ref="DH589" ca="1" si="11301">IF(CO589&lt;&gt;"","Duplicated name. " &amp; IF(ISERROR(FIND(" ",CO589)),"Duplicate have index " &amp; CO589, "Duplicates have indices: "&amp;SUBSTITUTE(CO589," ",", ")),"")</f>
        <v/>
      </c>
      <c r="DI589" s="14" t="str">
        <f t="shared" ref="DI589" ca="1" si="11302">IF(CP589&lt;&gt;"","Variable label exceed length 150","")</f>
        <v/>
      </c>
      <c r="DJ589" s="14" t="str">
        <f t="shared" ref="DJ589" ca="1" si="11303">IF(CQ589&lt;&gt;"","Duplicated variable label. " &amp; IF(ISERROR(FIND(" ",CQ589)),"Duplicate have index " &amp; CQ589, "Duplicates have indices: "&amp;SUBSTITUTE(CQ589," ",", ")),"")</f>
        <v/>
      </c>
      <c r="DK589" s="14" t="str">
        <f t="shared" ref="DK589" ca="1" si="11304">IF(CR589&lt;&gt;"","The following cases have values below declared theorethical min: " &amp;SUBSTITUTE(CR589," ",", "),"")</f>
        <v/>
      </c>
      <c r="DL589" s="14" t="str">
        <f t="shared" ref="DL589" ca="1" si="11305">IF(CS589&lt;&gt;"","The following cases have values above declared theorethical max: " &amp;SUBSTITUTE(CS589," ",", "),"")</f>
        <v/>
      </c>
      <c r="DM589" s="14" t="str">
        <f t="shared" ref="DM589" ca="1" si="11306">IF(CT589&lt;&gt;"","There are some cases with values not explicitly declared in the labels dictionary: " &amp;SUBSTITUTE(CT589," ",", "),"")</f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ref="DO589" ca="1" si="11307">IF(CV589&lt;&gt;"","The following records are missing in this required field: " &amp;SUBSTITUTE(CV589," ",", "),"")</f>
        <v/>
      </c>
      <c r="DP589" s="14" t="str">
        <f t="shared" ref="DP589" ca="1" si="11308">IF(CW589&lt;&gt;"","The following cases have non-integer values: " &amp;SUBSTITUTE(CW589," ",", "),"")</f>
        <v/>
      </c>
      <c r="DQ589" s="14" t="str">
        <f t="shared" ref="DQ589" ca="1" si="11309">IF(CX589&lt;&gt;"","The following cases are non-numeric: " &amp;SUBSTITUTE(CX589," ",", "),"")</f>
        <v/>
      </c>
      <c r="DR589" s="14" t="str">
        <f t="shared" ref="DR589" ca="1" si="11310">IF(CY589&lt;&gt;"","In the following cases " &amp; P589 &amp; " " &amp; LOWER(MID(AG589,1,1)) &amp; MID(AG589,2,LEN(AG589)) &amp; ": " &amp;SUBSTITUTE(CY589," ",", "),"")</f>
        <v/>
      </c>
      <c r="DS589" s="14" t="str">
        <f t="shared" ref="DS589" ca="1" si="11311">IF(CZ589&lt;&gt;"","In the following cases " &amp; P589 &amp; " " &amp; LOWER(MID(AJ589,1,1)) &amp; MID(AJ589,2,LEN(AJ589)) &amp; ": " &amp;SUBSTITUTE(CZ589," ",", "),"")</f>
        <v/>
      </c>
      <c r="DZ589" s="14" t="b">
        <f t="shared" ref="DZ589" ca="1" si="11312">OR(ED589&lt;&gt;"",EF589&lt;&gt;"",EG589&lt;&gt;"")</f>
        <v>0</v>
      </c>
      <c r="EA589" s="14" t="str">
        <f t="shared" ref="EA589" ca="1" si="11313">IF(EB589&lt;&gt;"",G589 &amp; " (" &amp; F589 &amp; ")","")</f>
        <v>Did specialist 7 made diagnosis (q_154d_7)</v>
      </c>
      <c r="EB589" s="14" t="str">
        <f t="shared" ref="EB589" ca="1" si="11314">IF(EE589&lt;&gt;"",EE589&amp;IF(ED589&lt;&gt;""," and "&amp;ED589,""),UPPER(MID(ED589,1,1)&amp;MID(ED589,2,LEN(ED589))))&amp; IF(OR(EF589&lt;&gt;"",EG589&lt;&gt;"")," and "&amp;IF(EF589&lt;&gt;"",LOWER(MID(EF589,1,1) &amp; MID(EF589,2,LEN(EF589))),"")&amp; IF(AND(EF589 &lt;&gt;"",EG589&lt;&gt;"")," and ","") &amp; IF(EG589&lt;&gt;"",LOWER(MID(EG589,1,1) &amp; MID(EG589,2,LEN(EG589))),""),"") &amp; IF(OR(EE589&lt;&gt;"",ED589&lt;&gt;"",EF589&lt;&gt;"",EG589&lt;&gt;""), ". ","")</f>
        <v xml:space="preserve">Values must be numeric. </v>
      </c>
      <c r="EC589" s="14" t="str">
        <f t="shared" ref="EC589" ca="1" si="11315">IF(EB589&lt;&gt;"",G589 &amp; " (" &amp; F589 &amp; "): " &amp; EB589,"")</f>
        <v xml:space="preserve">Did specialist 7 made diagnosis (q_154d_7): Values must be numeric. </v>
      </c>
      <c r="ED589" s="14" t="str">
        <f t="shared" ref="ED589" ca="1" si="11316">IF(H589,IF(W589&gt;0,IF(AND(AO589&lt;&gt;"",AP589&lt;&gt;""),"each value must be between " &amp; IF( AV589,IFERROR(TEXT(AO589,"rrrr-mm-dd") &amp;" (" &amp; AO589 &amp;")",AO589),AO589) &amp; " and " &amp; IF( AV589,IFERROR(TEXT(AP589,"rrrr-mm-dd") &amp;" (" &amp; AP589 &amp;")",AP589),AP589),IF(AO589&lt;&gt;"","each value must be above " &amp; IF( AV589,IFERROR(TEXT(AO589,"rrrr-mm-dd") &amp;" (" &amp; AO589 &amp;")",AO589),AO589), IF(AP589&lt;&gt;"","each value must be below " &amp; IF( AV589,IFERROR(TEXT(AP589,"rrrr-mm-dd") &amp;" (" &amp; AP589 &amp;")",AP589),AP589),""))),""),"")</f>
        <v/>
      </c>
      <c r="EE589" s="14" t="str">
        <f t="shared" ref="EE589" ca="1" si="11317">IF(H589,IF(OR(AQ589,AU589,AV589,AS589,AR589),
   "Values must be" &amp;
   IF(AR589," limited to predefinied list", IF(AQ589, " integers",IF(OR(AU589,AV589)," numeric",""))) &amp;
   IF(AS589,IF(OR(AR589,AQ589,AU589,AV589), " and ","") &amp; "non-missing",""),
""),"")</f>
        <v>Values must be numeric</v>
      </c>
      <c r="EF589" s="14" t="str">
        <f t="shared" ref="EF589" ca="1" si="11318">IF($H589,AG589,"")</f>
        <v/>
      </c>
      <c r="EG589" s="14" t="str">
        <f t="shared" ref="EG589" ca="1" si="11319">IF($H589,AJ589,"")</f>
        <v/>
      </c>
      <c r="EM589" s="14" t="b">
        <f t="shared" ref="EM589" ca="1" si="11320">OR(EC589&lt;&gt;"",DF589&lt;&gt;"")</f>
        <v>1</v>
      </c>
      <c r="EN589" s="14">
        <f t="shared" ref="EN589" ca="1" si="11321">IF(EM589,C589,"")</f>
        <v>563</v>
      </c>
      <c r="EO589" s="14" t="str">
        <f t="shared" ref="EO589" ca="1" si="11322">IF(EM589,F589,"")</f>
        <v>q_154d_7</v>
      </c>
      <c r="EP589" s="14" t="str">
        <f t="shared" ref="EP589" ca="1" si="11323">EC589</f>
        <v xml:space="preserve">Did specialist 7 made diagnosis (q_154d_7): Values must be numeric. </v>
      </c>
      <c r="EQ589" s="14" t="str">
        <f t="shared" ref="EQ589" ca="1" si="11324">DF589</f>
        <v/>
      </c>
    </row>
    <row r="590" spans="2:147" s="14" customFormat="1">
      <c r="B590" s="14" t="str">
        <f t="shared" ca="1" si="9755"/>
        <v/>
      </c>
      <c r="C590" s="14">
        <f t="shared" ca="1" si="9756"/>
        <v>564</v>
      </c>
      <c r="D590" s="14">
        <f t="shared" si="9757"/>
        <v>588</v>
      </c>
      <c r="E590" s="14" t="str">
        <f t="shared" ca="1" si="9758"/>
        <v>I</v>
      </c>
      <c r="F590" s="14" t="str">
        <f t="shared" ca="1" si="9759"/>
        <v>q_155</v>
      </c>
      <c r="G590" s="14" t="str">
        <f t="shared" ca="1" si="9760"/>
        <v>Time gap between first medical observation and diagnosis</v>
      </c>
      <c r="H590" s="14" t="b">
        <f t="shared" ca="1" si="9761"/>
        <v>1</v>
      </c>
      <c r="I590" s="14" t="str">
        <f ca="1">IF($H590,ADDRESS(3,(D590+1)*2-1,4,,"["&amp;wew!$G$7&amp;"]"&amp;_sheetname_labels)&amp;":"&amp;ADDRESS(2+ster!$B$20,(D590+1)*2-1,4),"")</f>
        <v>[DBTemplate.xlsm]labels!ASG3:ASG725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[DBTemplate.xlsm]labels!ASG3:ASG4</v>
      </c>
      <c r="L590" s="14" t="str">
        <f ca="1">IF($H590,IF($J590&gt;0,ADDRESS(3,(D590+1)*2,4,,"["&amp;wew!$G$7&amp;"]"&amp;_sheetname_labels)&amp;":"&amp;ADDRESS(2+J590,(D590+1)*2,4),""),"")</f>
        <v>[DBTemplate.xlsm]labels!ASH3:ASH4</v>
      </c>
      <c r="M590" s="14">
        <f t="shared" ca="1" si="9762"/>
        <v>2</v>
      </c>
      <c r="N590" s="14">
        <f t="shared" ca="1" si="9763"/>
        <v>0</v>
      </c>
      <c r="O590" s="14" t="str">
        <f t="shared" ca="1" si="9764"/>
        <v>q_155</v>
      </c>
      <c r="P590" s="14" t="str">
        <f t="shared" ca="1" si="9765"/>
        <v>Time gap between first medical observation and diagnosis</v>
      </c>
      <c r="Q590" s="14" t="str">
        <f ca="1">IF($BP590,ADDRESS(3,D590+1,4,,"["&amp;wew!$G$7&amp;"]"&amp;_sheetname_dataframe)&amp;":"&amp;ADDRESS(2+ster!$C$14,D590+1,4),"")</f>
        <v>[DBTemplate.xlsm]data_frame!VQ3:VQ3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766"/>
        <v>0</v>
      </c>
      <c r="AA590" s="12">
        <f t="shared" ca="1" si="976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768"/>
        <v>1</v>
      </c>
      <c r="AE590" s="17" t="b">
        <f t="shared" ca="1" si="976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770"/>
        <v/>
      </c>
      <c r="AH590" s="17" t="b">
        <f t="shared" ca="1" si="977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772"/>
        <v/>
      </c>
      <c r="AK590" s="17" t="b">
        <f t="shared" ca="1" si="9773"/>
        <v>0</v>
      </c>
      <c r="AL590" s="17" t="b">
        <f t="shared" ca="1" si="9774"/>
        <v>0</v>
      </c>
      <c r="AM590" s="17" t="b">
        <f t="shared" ca="1" si="9775"/>
        <v>0</v>
      </c>
      <c r="AN590" s="17">
        <f t="shared" ca="1" si="9776"/>
        <v>0</v>
      </c>
      <c r="AO590" s="24" t="str">
        <f t="shared" ca="1" si="9777"/>
        <v/>
      </c>
      <c r="AP590" s="24" t="str">
        <f t="shared" ca="1" si="9778"/>
        <v/>
      </c>
      <c r="AQ590" s="17" t="b">
        <f t="shared" ca="1" si="11061"/>
        <v>0</v>
      </c>
      <c r="AR590" s="17" t="b">
        <f t="shared" ca="1" si="9779"/>
        <v>0</v>
      </c>
      <c r="AS590" s="17" t="b">
        <f t="shared" ca="1" si="9780"/>
        <v>0</v>
      </c>
      <c r="AT590" s="17" t="b">
        <f t="shared" ca="1" si="9781"/>
        <v>0</v>
      </c>
      <c r="AU590" s="17" t="b">
        <f t="shared" ca="1" si="9782"/>
        <v>0</v>
      </c>
      <c r="AV590" s="17" t="b">
        <f t="shared" ca="1" si="9783"/>
        <v>0</v>
      </c>
      <c r="AW590" s="17" t="b">
        <f t="shared" ca="1" si="9784"/>
        <v>1</v>
      </c>
      <c r="AX590" s="14" t="b">
        <f t="array" aca="1" ref="AX590" ca="1">IF(H590,N590&gt;0,"")</f>
        <v>0</v>
      </c>
      <c r="AY590" s="17" t="str">
        <f t="shared" ca="1" si="9785"/>
        <v/>
      </c>
      <c r="AZ590" s="17" t="str">
        <f t="array" aca="1" ref="AZ590" ca="1">IF(AY590&lt;&gt;"",SUM(1*ISERROR(MATCH(INDIRECT(AY590),INDIRECT(K590),0)))=0,"")</f>
        <v/>
      </c>
      <c r="BA590" s="17" t="b">
        <f t="shared" ca="1" si="9786"/>
        <v>1</v>
      </c>
      <c r="BB590" s="17" t="b">
        <v>0</v>
      </c>
      <c r="BC590" s="17" t="b">
        <f t="shared" ca="1" si="9787"/>
        <v>0</v>
      </c>
      <c r="BD590" s="17" t="b">
        <f t="shared" ca="1" si="9788"/>
        <v>0</v>
      </c>
      <c r="BE590" s="17" t="b">
        <f t="shared" ca="1" si="11072"/>
        <v>0</v>
      </c>
      <c r="BF590" s="17" t="b">
        <f t="shared" ca="1" si="11073"/>
        <v>0</v>
      </c>
      <c r="BG590" s="17" t="b">
        <f t="shared" ca="1" si="9789"/>
        <v>0</v>
      </c>
      <c r="BH590" s="17" t="b">
        <f t="shared" ca="1" si="9790"/>
        <v>0</v>
      </c>
      <c r="BI590" s="17">
        <f t="shared" ca="1" si="9791"/>
        <v>7</v>
      </c>
      <c r="BJ590" s="17" t="b">
        <f t="shared" ca="1" si="9792"/>
        <v>0</v>
      </c>
      <c r="BK590" s="17" t="str">
        <f t="shared" ca="1" si="11078"/>
        <v/>
      </c>
      <c r="BL590" s="17" t="str">
        <f t="shared" ca="1" si="9793"/>
        <v/>
      </c>
      <c r="BM590" s="17" t="str">
        <f t="shared" ca="1" si="9794"/>
        <v>0</v>
      </c>
      <c r="BN590" s="17" t="str">
        <f t="shared" ca="1" si="9795"/>
        <v>0</v>
      </c>
      <c r="BO590" s="17" t="str">
        <f t="shared" ca="1" si="9796"/>
        <v/>
      </c>
      <c r="BP590" s="14" t="b">
        <f t="shared" ca="1" si="9797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798"/>
        <v/>
      </c>
      <c r="DE590" s="14" t="str">
        <f t="shared" ca="1" si="9799"/>
        <v/>
      </c>
      <c r="DF590" s="14" t="str">
        <f t="shared" ca="1" si="9800"/>
        <v/>
      </c>
      <c r="DG590" s="14" t="str">
        <f t="shared" ca="1" si="9801"/>
        <v/>
      </c>
      <c r="DH590" s="14" t="str">
        <f t="shared" ca="1" si="9802"/>
        <v/>
      </c>
      <c r="DI590" s="14" t="str">
        <f t="shared" ca="1" si="9803"/>
        <v/>
      </c>
      <c r="DJ590" s="14" t="str">
        <f t="shared" ca="1" si="9804"/>
        <v/>
      </c>
      <c r="DK590" s="14" t="str">
        <f t="shared" ca="1" si="9805"/>
        <v/>
      </c>
      <c r="DL590" s="14" t="str">
        <f t="shared" ca="1" si="9806"/>
        <v/>
      </c>
      <c r="DM590" s="14" t="str">
        <f t="shared" ca="1" si="9807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808"/>
        <v/>
      </c>
      <c r="DP590" s="14" t="str">
        <f t="shared" ca="1" si="9809"/>
        <v/>
      </c>
      <c r="DQ590" s="14" t="str">
        <f t="shared" ca="1" si="9810"/>
        <v/>
      </c>
      <c r="DR590" s="14" t="str">
        <f t="shared" ca="1" si="9811"/>
        <v/>
      </c>
      <c r="DS590" s="14" t="str">
        <f t="shared" ca="1" si="9812"/>
        <v/>
      </c>
      <c r="DZ590" s="14" t="b">
        <f t="shared" ca="1" si="9813"/>
        <v>0</v>
      </c>
      <c r="EA590" s="14" t="str">
        <f t="shared" ca="1" si="9814"/>
        <v/>
      </c>
      <c r="EB590" s="14" t="str">
        <f t="shared" ca="1" si="9815"/>
        <v/>
      </c>
      <c r="EC590" s="14" t="str">
        <f t="shared" ca="1" si="9816"/>
        <v/>
      </c>
      <c r="ED590" s="14" t="str">
        <f t="shared" ca="1" si="9817"/>
        <v/>
      </c>
      <c r="EE590" s="14" t="str">
        <f t="shared" ca="1" si="9818"/>
        <v/>
      </c>
      <c r="EF590" s="14" t="str">
        <f t="shared" ca="1" si="9819"/>
        <v/>
      </c>
      <c r="EG590" s="14" t="str">
        <f t="shared" ca="1" si="9820"/>
        <v/>
      </c>
      <c r="EM590" s="14" t="b">
        <f t="shared" ca="1" si="9821"/>
        <v>0</v>
      </c>
      <c r="EN590" s="14" t="str">
        <f t="shared" ca="1" si="9822"/>
        <v/>
      </c>
      <c r="EO590" s="14" t="str">
        <f t="shared" ca="1" si="9823"/>
        <v/>
      </c>
      <c r="EP590" s="14" t="str">
        <f t="shared" ca="1" si="9824"/>
        <v/>
      </c>
      <c r="EQ590" s="14" t="str">
        <f t="shared" ca="1" si="9825"/>
        <v/>
      </c>
    </row>
    <row r="591" spans="2:147" s="14" customFormat="1">
      <c r="B591" s="14" t="str">
        <f t="shared" ca="1" si="9755"/>
        <v/>
      </c>
      <c r="C591" s="14">
        <f t="shared" ca="1" si="9756"/>
        <v>565</v>
      </c>
      <c r="D591" s="14">
        <f t="shared" si="9757"/>
        <v>589</v>
      </c>
      <c r="E591" s="14" t="str">
        <f t="shared" ca="1" si="9758"/>
        <v>N</v>
      </c>
      <c r="F591" s="14" t="str">
        <f t="shared" ca="1" si="9759"/>
        <v>q_156</v>
      </c>
      <c r="G591" s="14" t="str">
        <f t="shared" ca="1" si="9760"/>
        <v>Investigation requested by the specialist, who made diagnosis</v>
      </c>
      <c r="H591" s="14" t="b">
        <f t="shared" ca="1" si="9761"/>
        <v>1</v>
      </c>
      <c r="I591" s="14" t="str">
        <f ca="1">IF($H591,ADDRESS(3,(D591+1)*2-1,4,,"["&amp;wew!$G$7&amp;"]"&amp;_sheetname_labels)&amp;":"&amp;ADDRESS(2+ster!$B$20,(D591+1)*2-1,4),"")</f>
        <v>[DBTemplate.xlsm]labels!ASI3:ASI725</v>
      </c>
      <c r="J591" s="14">
        <f t="array" aca="1" ref="J591" ca="1">IF(H591,MAX(0,MAX(IF(INDIRECT(I591)&lt;&gt;"",ROW(INDIRECT(I591)),""))-2),"")</f>
        <v>1</v>
      </c>
      <c r="K591" s="14" t="str">
        <f ca="1">IF($H591,IF($J591&gt;0,ADDRESS(3,(D591+1)*2-1,4,,"["&amp;wew!$G$7&amp;"]"&amp;_sheetname_labels)&amp;":"&amp;ADDRESS(2+J591,(D591+1)*2-1,4),""),"")</f>
        <v>[DBTemplate.xlsm]labels!ASI3:ASI3</v>
      </c>
      <c r="L591" s="14" t="str">
        <f ca="1">IF($H591,IF($J591&gt;0,ADDRESS(3,(D591+1)*2,4,,"["&amp;wew!$G$7&amp;"]"&amp;_sheetname_labels)&amp;":"&amp;ADDRESS(2+J591,(D591+1)*2,4),""),"")</f>
        <v>[DBTemplate.xlsm]labels!ASJ3:ASJ3</v>
      </c>
      <c r="M591" s="14">
        <f t="shared" ca="1" si="9762"/>
        <v>0</v>
      </c>
      <c r="N591" s="14">
        <f t="shared" ca="1" si="9763"/>
        <v>1</v>
      </c>
      <c r="O591" s="14" t="str">
        <f t="shared" ca="1" si="9764"/>
        <v>q_156</v>
      </c>
      <c r="P591" s="14" t="str">
        <f t="shared" ca="1" si="9765"/>
        <v>Investigation requested by the specialist, who made diagnosis</v>
      </c>
      <c r="Q591" s="14" t="str">
        <f ca="1">IF($BP591,ADDRESS(3,D591+1,4,,"["&amp;wew!$G$7&amp;"]"&amp;_sheetname_dataframe)&amp;":"&amp;ADDRESS(2+ster!$C$14,D591+1,4),"")</f>
        <v>[DBTemplate.xlsm]data_frame!VR3:VR3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0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1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0</v>
      </c>
      <c r="X591" s="14" t="str">
        <f t="array" aca="1" ref="X591" ca="1">IF(AND(H591,W591&gt;0),IF(wew!$B$3,MIN(IF((INDIRECT(ster!$D$14)&lt;&gt;"")*IFERROR(INDIRECT($Q591)&lt;&gt;"",FALSE),IFERROR(INDIRECT($Q591),"X"),"X")),"&lt;włącz podświetlanie wartości&gt;"),"—")</f>
        <v>—</v>
      </c>
      <c r="Y591" s="14" t="str">
        <f t="array" aca="1" ref="Y591" ca="1">IF(AND(H591,W591&gt;0),IF(wew!$B$3,MAX(IF((INDIRECT(ster!$D$14)&lt;&gt;"")*IFERROR(INDIRECT($Q591)&lt;&gt;"",FALSE),IFERROR(INDIRECT($Q591),"X"),"X")),"&lt;włącz podświetlanie wartości&gt;"),"—")</f>
        <v>—</v>
      </c>
      <c r="Z591" s="14">
        <f t="shared" ca="1" si="9766"/>
        <v>0</v>
      </c>
      <c r="AA591" s="12" t="str">
        <f t="shared" ca="1" si="9767"/>
        <v>—</v>
      </c>
      <c r="AB591" s="17">
        <f t="array" aca="1" ref="AB591" ca="1">IF(H591,IF(W591&gt;0,SUM((INDIRECT(ster!$D$14)&lt;&gt;"")*IFERROR((INDIRECT(Q591)&lt;&gt;"")*(INDIRECT(Q591)=INT(INDIRECT(Q591))),0)),0),"")</f>
        <v>0</v>
      </c>
      <c r="AC591" s="17">
        <f t="array" aca="1" ref="AC591" ca="1">IF(H591,W591-AB591,"")</f>
        <v>0</v>
      </c>
      <c r="AD591" s="17">
        <f t="shared" ca="1" si="9768"/>
        <v>1</v>
      </c>
      <c r="AE591" s="17" t="b">
        <f t="shared" ca="1" si="976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770"/>
        <v/>
      </c>
      <c r="AH591" s="17" t="b">
        <f t="shared" ca="1" si="977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772"/>
        <v/>
      </c>
      <c r="AK591" s="17" t="b">
        <f t="shared" ca="1" si="9773"/>
        <v>0</v>
      </c>
      <c r="AL591" s="17" t="b">
        <f t="shared" ca="1" si="9774"/>
        <v>0</v>
      </c>
      <c r="AM591" s="17" t="b">
        <f t="shared" ca="1" si="9775"/>
        <v>0</v>
      </c>
      <c r="AN591" s="17">
        <f t="shared" ca="1" si="9776"/>
        <v>0</v>
      </c>
      <c r="AO591" s="24" t="str">
        <f t="shared" ca="1" si="9777"/>
        <v/>
      </c>
      <c r="AP591" s="24" t="str">
        <f t="shared" ca="1" si="9778"/>
        <v/>
      </c>
      <c r="AQ591" s="17" t="b">
        <f t="shared" ca="1" si="11061"/>
        <v>0</v>
      </c>
      <c r="AR591" s="17" t="b">
        <f t="shared" ca="1" si="9779"/>
        <v>0</v>
      </c>
      <c r="AS591" s="17" t="b">
        <f t="shared" ca="1" si="9780"/>
        <v>0</v>
      </c>
      <c r="AT591" s="17" t="b">
        <f t="shared" ca="1" si="9781"/>
        <v>0</v>
      </c>
      <c r="AU591" s="17" t="b">
        <f t="shared" ca="1" si="9782"/>
        <v>1</v>
      </c>
      <c r="AV591" s="17" t="b">
        <f t="shared" ca="1" si="9783"/>
        <v>0</v>
      </c>
      <c r="AW591" s="17" t="b">
        <f t="shared" ca="1" si="9784"/>
        <v>0</v>
      </c>
      <c r="AX591" s="14" t="b">
        <f t="array" aca="1" ref="AX591" ca="1">IF(H591,N591&gt;0,"")</f>
        <v>1</v>
      </c>
      <c r="AY591" s="17" t="str">
        <f t="shared" ca="1" si="9785"/>
        <v>C3:C3</v>
      </c>
      <c r="AZ591" s="17" t="b">
        <f t="array" aca="1" ref="AZ591" ca="1">IF(AY591&lt;&gt;"",SUM(1*ISERROR(MATCH(INDIRECT(AY591),INDIRECT(K591),0)))=0,"")</f>
        <v>1</v>
      </c>
      <c r="BA591" s="17" t="b">
        <f t="shared" ca="1" si="9786"/>
        <v>1</v>
      </c>
      <c r="BB591" s="17" t="b">
        <v>0</v>
      </c>
      <c r="BC591" s="17" t="b">
        <f t="shared" ca="1" si="9787"/>
        <v>1</v>
      </c>
      <c r="BD591" s="17" t="b">
        <f t="shared" ca="1" si="9788"/>
        <v>0</v>
      </c>
      <c r="BE591" s="17" t="str">
        <f t="shared" ca="1" si="11072"/>
        <v/>
      </c>
      <c r="BF591" s="17" t="b">
        <f t="shared" ca="1" si="11073"/>
        <v>0</v>
      </c>
      <c r="BG591" s="17" t="b">
        <f t="shared" ca="1" si="9789"/>
        <v>0</v>
      </c>
      <c r="BH591" s="17" t="b">
        <f t="shared" ca="1" si="9790"/>
        <v>1</v>
      </c>
      <c r="BI591" s="17">
        <f t="shared" ca="1" si="9791"/>
        <v>2</v>
      </c>
      <c r="BJ591" s="17" t="b">
        <f t="shared" ca="1" si="9792"/>
        <v>0</v>
      </c>
      <c r="BK591" s="17" t="str">
        <f t="shared" ca="1" si="11078"/>
        <v/>
      </c>
      <c r="BL591" s="17" t="str">
        <f t="shared" ca="1" si="9793"/>
        <v/>
      </c>
      <c r="BM591" s="17" t="str">
        <f t="shared" ca="1" si="9794"/>
        <v>F</v>
      </c>
      <c r="BN591" s="17" t="str">
        <f t="shared" ca="1" si="9795"/>
        <v>F</v>
      </c>
      <c r="BO591" s="17" t="str">
        <f t="shared" ca="1" si="9796"/>
        <v>N</v>
      </c>
      <c r="BP591" s="14" t="b">
        <f t="shared" ca="1" si="9797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798"/>
        <v/>
      </c>
      <c r="DE591" s="14" t="str">
        <f t="shared" ca="1" si="9799"/>
        <v/>
      </c>
      <c r="DF591" s="14" t="str">
        <f t="shared" ca="1" si="9800"/>
        <v/>
      </c>
      <c r="DG591" s="14" t="str">
        <f t="shared" ca="1" si="9801"/>
        <v/>
      </c>
      <c r="DH591" s="14" t="str">
        <f t="shared" ca="1" si="9802"/>
        <v/>
      </c>
      <c r="DI591" s="14" t="str">
        <f t="shared" ca="1" si="9803"/>
        <v/>
      </c>
      <c r="DJ591" s="14" t="str">
        <f t="shared" ca="1" si="9804"/>
        <v/>
      </c>
      <c r="DK591" s="14" t="str">
        <f t="shared" ca="1" si="9805"/>
        <v/>
      </c>
      <c r="DL591" s="14" t="str">
        <f t="shared" ca="1" si="9806"/>
        <v/>
      </c>
      <c r="DM591" s="14" t="str">
        <f t="shared" ca="1" si="9807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808"/>
        <v/>
      </c>
      <c r="DP591" s="14" t="str">
        <f t="shared" ca="1" si="9809"/>
        <v/>
      </c>
      <c r="DQ591" s="14" t="str">
        <f t="shared" ca="1" si="9810"/>
        <v/>
      </c>
      <c r="DR591" s="14" t="str">
        <f t="shared" ca="1" si="9811"/>
        <v/>
      </c>
      <c r="DS591" s="14" t="str">
        <f t="shared" ca="1" si="9812"/>
        <v/>
      </c>
      <c r="DZ591" s="14" t="b">
        <f t="shared" ca="1" si="9813"/>
        <v>0</v>
      </c>
      <c r="EA591" s="14" t="str">
        <f t="shared" ca="1" si="9814"/>
        <v>Investigation requested by the specialist, who made diagnosis (q_156)</v>
      </c>
      <c r="EB591" s="14" t="str">
        <f t="shared" ca="1" si="9815"/>
        <v xml:space="preserve">Values must be numeric. </v>
      </c>
      <c r="EC591" s="14" t="str">
        <f t="shared" ca="1" si="9816"/>
        <v xml:space="preserve">Investigation requested by the specialist, who made diagnosis (q_156): Values must be numeric. </v>
      </c>
      <c r="ED591" s="14" t="str">
        <f t="shared" ca="1" si="9817"/>
        <v/>
      </c>
      <c r="EE591" s="14" t="str">
        <f t="shared" ca="1" si="9818"/>
        <v>Values must be numeric</v>
      </c>
      <c r="EF591" s="14" t="str">
        <f t="shared" ca="1" si="9819"/>
        <v/>
      </c>
      <c r="EG591" s="14" t="str">
        <f t="shared" ca="1" si="9820"/>
        <v/>
      </c>
      <c r="EM591" s="14" t="b">
        <f t="shared" ca="1" si="9821"/>
        <v>1</v>
      </c>
      <c r="EN591" s="14">
        <f t="shared" ca="1" si="9822"/>
        <v>565</v>
      </c>
      <c r="EO591" s="14" t="str">
        <f t="shared" ca="1" si="9823"/>
        <v>q_156</v>
      </c>
      <c r="EP591" s="14" t="str">
        <f t="shared" ca="1" si="9824"/>
        <v xml:space="preserve">Investigation requested by the specialist, who made diagnosis (q_156): Values must be numeric. </v>
      </c>
      <c r="EQ591" s="14" t="str">
        <f t="shared" ca="1" si="9825"/>
        <v/>
      </c>
    </row>
    <row r="592" spans="2:147" s="14" customFormat="1">
      <c r="B592" s="14" t="str">
        <f t="shared" ca="1" si="9755"/>
        <v/>
      </c>
      <c r="C592" s="14">
        <f t="shared" ca="1" si="9756"/>
        <v>566</v>
      </c>
      <c r="D592" s="14">
        <f t="shared" si="9757"/>
        <v>590</v>
      </c>
      <c r="E592" s="14" t="str">
        <f t="shared" ca="1" si="9758"/>
        <v>D</v>
      </c>
      <c r="F592" s="14" t="str">
        <f t="shared" ca="1" si="9759"/>
        <v>q_156a</v>
      </c>
      <c r="G592" s="14" t="str">
        <f t="shared" ca="1" si="9760"/>
        <v>Did specialist, who made diagnosis request Brain CT scan</v>
      </c>
      <c r="H592" s="14" t="b">
        <f t="shared" ca="1" si="9761"/>
        <v>1</v>
      </c>
      <c r="I592" s="14" t="str">
        <f ca="1">IF($H592,ADDRESS(3,(D592+1)*2-1,4,,"["&amp;wew!$G$7&amp;"]"&amp;_sheetname_labels)&amp;":"&amp;ADDRESS(2+ster!$B$20,(D592+1)*2-1,4),"")</f>
        <v>[DBTemplate.xlsm]labels!ASK3:ASK725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[DBTemplate.xlsm]labels!ASK3:ASK4</v>
      </c>
      <c r="L592" s="14" t="str">
        <f ca="1">IF($H592,IF($J592&gt;0,ADDRESS(3,(D592+1)*2,4,,"["&amp;wew!$G$7&amp;"]"&amp;_sheetname_labels)&amp;":"&amp;ADDRESS(2+J592,(D592+1)*2,4),""),"")</f>
        <v>[DBTemplate.xlsm]labels!ASL3:ASL4</v>
      </c>
      <c r="M592" s="14">
        <f t="shared" ca="1" si="9762"/>
        <v>0</v>
      </c>
      <c r="N592" s="14">
        <f t="shared" ca="1" si="9763"/>
        <v>2</v>
      </c>
      <c r="O592" s="14" t="str">
        <f t="shared" ca="1" si="9764"/>
        <v>q_156a</v>
      </c>
      <c r="P592" s="14" t="str">
        <f t="shared" ca="1" si="9765"/>
        <v>Did specialist, who made diagnosis request Brain CT scan</v>
      </c>
      <c r="Q592" s="14" t="str">
        <f ca="1">IF($BP592,ADDRESS(3,D592+1,4,,"["&amp;wew!$G$7&amp;"]"&amp;_sheetname_dataframe)&amp;":"&amp;ADDRESS(2+ster!$C$14,D592+1,4),"")</f>
        <v>[DBTemplate.xlsm]data_frame!VS3:VS3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766"/>
        <v>0</v>
      </c>
      <c r="AA592" s="12">
        <f t="shared" ca="1" si="976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768"/>
        <v>1</v>
      </c>
      <c r="AE592" s="17" t="b">
        <f t="shared" ca="1" si="976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770"/>
        <v/>
      </c>
      <c r="AH592" s="17" t="b">
        <f t="shared" ca="1" si="977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772"/>
        <v/>
      </c>
      <c r="AK592" s="17" t="b">
        <f t="shared" ca="1" si="9773"/>
        <v>0</v>
      </c>
      <c r="AL592" s="17" t="b">
        <f t="shared" ca="1" si="9774"/>
        <v>0</v>
      </c>
      <c r="AM592" s="17" t="b">
        <f t="shared" ca="1" si="9775"/>
        <v>0</v>
      </c>
      <c r="AN592" s="17">
        <f t="shared" ca="1" si="9776"/>
        <v>0</v>
      </c>
      <c r="AO592" s="24" t="str">
        <f t="shared" ca="1" si="9777"/>
        <v/>
      </c>
      <c r="AP592" s="24" t="str">
        <f t="shared" ca="1" si="9778"/>
        <v/>
      </c>
      <c r="AQ592" s="17" t="b">
        <f t="shared" ca="1" si="11061"/>
        <v>0</v>
      </c>
      <c r="AR592" s="17" t="b">
        <f t="shared" ca="1" si="9779"/>
        <v>0</v>
      </c>
      <c r="AS592" s="17" t="b">
        <f t="shared" ca="1" si="9780"/>
        <v>0</v>
      </c>
      <c r="AT592" s="17" t="b">
        <f t="shared" ca="1" si="9781"/>
        <v>0</v>
      </c>
      <c r="AU592" s="17" t="b">
        <f t="shared" ca="1" si="9782"/>
        <v>1</v>
      </c>
      <c r="AV592" s="17" t="b">
        <f t="shared" ca="1" si="9783"/>
        <v>0</v>
      </c>
      <c r="AW592" s="17" t="b">
        <f t="shared" ca="1" si="9784"/>
        <v>1</v>
      </c>
      <c r="AX592" s="14" t="b">
        <f t="array" aca="1" ref="AX592" ca="1">IF(H592,N592&gt;0,"")</f>
        <v>1</v>
      </c>
      <c r="AY592" s="17" t="str">
        <f t="shared" ca="1" si="9785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786"/>
        <v>1</v>
      </c>
      <c r="BB592" s="17" t="b">
        <v>0</v>
      </c>
      <c r="BC592" s="17" t="b">
        <f t="shared" ca="1" si="9787"/>
        <v>1</v>
      </c>
      <c r="BD592" s="17" t="b">
        <f t="shared" ca="1" si="9788"/>
        <v>0</v>
      </c>
      <c r="BE592" s="17" t="str">
        <f t="shared" ca="1" si="11072"/>
        <v/>
      </c>
      <c r="BF592" s="17" t="b">
        <f t="shared" ca="1" si="11073"/>
        <v>0</v>
      </c>
      <c r="BG592" s="17" t="b">
        <f t="shared" ca="1" si="9789"/>
        <v>0</v>
      </c>
      <c r="BH592" s="17" t="b">
        <f t="shared" ca="1" si="9790"/>
        <v>1</v>
      </c>
      <c r="BI592" s="17">
        <f t="shared" ca="1" si="9791"/>
        <v>2</v>
      </c>
      <c r="BJ592" s="17" t="b">
        <f t="shared" ca="1" si="9792"/>
        <v>0</v>
      </c>
      <c r="BK592" s="17" t="str">
        <f t="shared" ca="1" si="11078"/>
        <v/>
      </c>
      <c r="BL592" s="17" t="str">
        <f t="shared" ca="1" si="9793"/>
        <v/>
      </c>
      <c r="BM592" s="17" t="str">
        <f t="shared" ca="1" si="9794"/>
        <v>F</v>
      </c>
      <c r="BN592" s="17" t="str">
        <f t="shared" ca="1" si="9795"/>
        <v>F</v>
      </c>
      <c r="BO592" s="17" t="str">
        <f t="shared" ca="1" si="9796"/>
        <v>N</v>
      </c>
      <c r="BP592" s="14" t="b">
        <f t="shared" ca="1" si="9797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798"/>
        <v/>
      </c>
      <c r="DE592" s="14" t="str">
        <f t="shared" ca="1" si="9799"/>
        <v/>
      </c>
      <c r="DF592" s="14" t="str">
        <f t="shared" ca="1" si="9800"/>
        <v/>
      </c>
      <c r="DG592" s="14" t="str">
        <f t="shared" ca="1" si="9801"/>
        <v/>
      </c>
      <c r="DH592" s="14" t="str">
        <f t="shared" ca="1" si="9802"/>
        <v/>
      </c>
      <c r="DI592" s="14" t="str">
        <f t="shared" ca="1" si="9803"/>
        <v/>
      </c>
      <c r="DJ592" s="14" t="str">
        <f t="shared" ca="1" si="9804"/>
        <v/>
      </c>
      <c r="DK592" s="14" t="str">
        <f t="shared" ca="1" si="9805"/>
        <v/>
      </c>
      <c r="DL592" s="14" t="str">
        <f t="shared" ca="1" si="9806"/>
        <v/>
      </c>
      <c r="DM592" s="14" t="str">
        <f t="shared" ca="1" si="9807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808"/>
        <v/>
      </c>
      <c r="DP592" s="14" t="str">
        <f t="shared" ca="1" si="9809"/>
        <v/>
      </c>
      <c r="DQ592" s="14" t="str">
        <f t="shared" ca="1" si="9810"/>
        <v/>
      </c>
      <c r="DR592" s="14" t="str">
        <f t="shared" ca="1" si="9811"/>
        <v/>
      </c>
      <c r="DS592" s="14" t="str">
        <f t="shared" ca="1" si="9812"/>
        <v/>
      </c>
      <c r="DZ592" s="14" t="b">
        <f t="shared" ca="1" si="9813"/>
        <v>0</v>
      </c>
      <c r="EA592" s="14" t="str">
        <f t="shared" ca="1" si="9814"/>
        <v>Did specialist, who made diagnosis request Brain CT scan (q_156a)</v>
      </c>
      <c r="EB592" s="14" t="str">
        <f t="shared" ca="1" si="9815"/>
        <v xml:space="preserve">Values must be numeric. </v>
      </c>
      <c r="EC592" s="14" t="str">
        <f t="shared" ca="1" si="9816"/>
        <v xml:space="preserve">Did specialist, who made diagnosis request Brain CT scan (q_156a): Values must be numeric. </v>
      </c>
      <c r="ED592" s="14" t="str">
        <f t="shared" ca="1" si="9817"/>
        <v/>
      </c>
      <c r="EE592" s="14" t="str">
        <f t="shared" ca="1" si="9818"/>
        <v>Values must be numeric</v>
      </c>
      <c r="EF592" s="14" t="str">
        <f t="shared" ca="1" si="9819"/>
        <v/>
      </c>
      <c r="EG592" s="14" t="str">
        <f t="shared" ca="1" si="9820"/>
        <v/>
      </c>
      <c r="EM592" s="14" t="b">
        <f t="shared" ca="1" si="9821"/>
        <v>1</v>
      </c>
      <c r="EN592" s="14">
        <f t="shared" ca="1" si="9822"/>
        <v>566</v>
      </c>
      <c r="EO592" s="14" t="str">
        <f t="shared" ca="1" si="9823"/>
        <v>q_156a</v>
      </c>
      <c r="EP592" s="14" t="str">
        <f t="shared" ca="1" si="9824"/>
        <v xml:space="preserve">Did specialist, who made diagnosis request Brain CT scan (q_156a): Values must be numeric. </v>
      </c>
      <c r="EQ592" s="14" t="str">
        <f t="shared" ca="1" si="9825"/>
        <v/>
      </c>
    </row>
    <row r="593" spans="2:147" s="14" customFormat="1">
      <c r="B593" s="14" t="str">
        <f t="shared" ca="1" si="9755"/>
        <v/>
      </c>
      <c r="C593" s="14">
        <f t="shared" ca="1" si="9756"/>
        <v>567</v>
      </c>
      <c r="D593" s="14">
        <f t="shared" si="9757"/>
        <v>591</v>
      </c>
      <c r="E593" s="14" t="str">
        <f t="shared" ca="1" si="9758"/>
        <v>D</v>
      </c>
      <c r="F593" s="14" t="str">
        <f t="shared" ca="1" si="9759"/>
        <v>q_156b</v>
      </c>
      <c r="G593" s="14" t="str">
        <f t="shared" ca="1" si="9760"/>
        <v>Did specialist, who made diagnosis request Cervical spinal cord CT scan</v>
      </c>
      <c r="H593" s="14" t="b">
        <f t="shared" ca="1" si="9761"/>
        <v>1</v>
      </c>
      <c r="I593" s="14" t="str">
        <f ca="1">IF($H593,ADDRESS(3,(D593+1)*2-1,4,,"["&amp;wew!$G$7&amp;"]"&amp;_sheetname_labels)&amp;":"&amp;ADDRESS(2+ster!$B$20,(D593+1)*2-1,4),"")</f>
        <v>[DBTemplate.xlsm]labels!ASM3:ASM725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[DBTemplate.xlsm]labels!ASM3:ASM4</v>
      </c>
      <c r="L593" s="14" t="str">
        <f ca="1">IF($H593,IF($J593&gt;0,ADDRESS(3,(D593+1)*2,4,,"["&amp;wew!$G$7&amp;"]"&amp;_sheetname_labels)&amp;":"&amp;ADDRESS(2+J593,(D593+1)*2,4),""),"")</f>
        <v>[DBTemplate.xlsm]labels!ASN3:ASN4</v>
      </c>
      <c r="M593" s="14">
        <f t="shared" ca="1" si="9762"/>
        <v>0</v>
      </c>
      <c r="N593" s="14">
        <f t="shared" ca="1" si="9763"/>
        <v>2</v>
      </c>
      <c r="O593" s="14" t="str">
        <f t="shared" ca="1" si="9764"/>
        <v>q_156b</v>
      </c>
      <c r="P593" s="14" t="str">
        <f t="shared" ca="1" si="9765"/>
        <v>Did specialist, who made diagnosis request Cervical spinal cord CT scan</v>
      </c>
      <c r="Q593" s="14" t="str">
        <f ca="1">IF($BP593,ADDRESS(3,D593+1,4,,"["&amp;wew!$G$7&amp;"]"&amp;_sheetname_dataframe)&amp;":"&amp;ADDRESS(2+ster!$C$14,D593+1,4),"")</f>
        <v>[DBTemplate.xlsm]data_frame!VT3:VT3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2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2</v>
      </c>
      <c r="Z593" s="14">
        <f t="shared" ca="1" si="9766"/>
        <v>0</v>
      </c>
      <c r="AA593" s="12">
        <f t="shared" ca="1" si="976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768"/>
        <v>1</v>
      </c>
      <c r="AE593" s="17" t="b">
        <f t="shared" ca="1" si="976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770"/>
        <v/>
      </c>
      <c r="AH593" s="17" t="b">
        <f t="shared" ca="1" si="977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772"/>
        <v/>
      </c>
      <c r="AK593" s="17" t="b">
        <f t="shared" ca="1" si="9773"/>
        <v>0</v>
      </c>
      <c r="AL593" s="17" t="b">
        <f t="shared" ca="1" si="9774"/>
        <v>0</v>
      </c>
      <c r="AM593" s="17" t="b">
        <f t="shared" ca="1" si="9775"/>
        <v>0</v>
      </c>
      <c r="AN593" s="17">
        <f t="shared" ca="1" si="9776"/>
        <v>0</v>
      </c>
      <c r="AO593" s="24" t="str">
        <f t="shared" ca="1" si="9777"/>
        <v/>
      </c>
      <c r="AP593" s="24" t="str">
        <f t="shared" ca="1" si="9778"/>
        <v/>
      </c>
      <c r="AQ593" s="17" t="b">
        <f t="shared" ca="1" si="11061"/>
        <v>0</v>
      </c>
      <c r="AR593" s="17" t="b">
        <f t="shared" ca="1" si="9779"/>
        <v>0</v>
      </c>
      <c r="AS593" s="17" t="b">
        <f t="shared" ca="1" si="9780"/>
        <v>0</v>
      </c>
      <c r="AT593" s="17" t="b">
        <f t="shared" ca="1" si="9781"/>
        <v>0</v>
      </c>
      <c r="AU593" s="17" t="b">
        <f t="shared" ca="1" si="9782"/>
        <v>1</v>
      </c>
      <c r="AV593" s="17" t="b">
        <f t="shared" ca="1" si="9783"/>
        <v>0</v>
      </c>
      <c r="AW593" s="17" t="b">
        <f t="shared" ca="1" si="9784"/>
        <v>1</v>
      </c>
      <c r="AX593" s="14" t="b">
        <f t="array" aca="1" ref="AX593" ca="1">IF(H593,N593&gt;0,"")</f>
        <v>1</v>
      </c>
      <c r="AY593" s="17" t="str">
        <f t="shared" ca="1" si="9785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786"/>
        <v>1</v>
      </c>
      <c r="BB593" s="17" t="b">
        <v>0</v>
      </c>
      <c r="BC593" s="17" t="b">
        <f t="shared" ca="1" si="9787"/>
        <v>1</v>
      </c>
      <c r="BD593" s="17" t="b">
        <f t="shared" ca="1" si="9788"/>
        <v>0</v>
      </c>
      <c r="BE593" s="17" t="str">
        <f t="shared" ca="1" si="11072"/>
        <v/>
      </c>
      <c r="BF593" s="17" t="b">
        <f t="shared" ca="1" si="11073"/>
        <v>0</v>
      </c>
      <c r="BG593" s="17" t="b">
        <f t="shared" ca="1" si="9789"/>
        <v>0</v>
      </c>
      <c r="BH593" s="17" t="b">
        <f t="shared" ca="1" si="9790"/>
        <v>1</v>
      </c>
      <c r="BI593" s="17">
        <f t="shared" ca="1" si="9791"/>
        <v>2</v>
      </c>
      <c r="BJ593" s="17" t="b">
        <f t="shared" ca="1" si="9792"/>
        <v>0</v>
      </c>
      <c r="BK593" s="17" t="str">
        <f t="shared" ca="1" si="11078"/>
        <v/>
      </c>
      <c r="BL593" s="17" t="str">
        <f t="shared" ca="1" si="9793"/>
        <v/>
      </c>
      <c r="BM593" s="17" t="str">
        <f t="shared" ca="1" si="9794"/>
        <v>F</v>
      </c>
      <c r="BN593" s="17" t="str">
        <f t="shared" ca="1" si="9795"/>
        <v>F</v>
      </c>
      <c r="BO593" s="17" t="str">
        <f t="shared" ca="1" si="9796"/>
        <v>N</v>
      </c>
      <c r="BP593" s="14" t="b">
        <f t="shared" ca="1" si="9797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798"/>
        <v/>
      </c>
      <c r="DE593" s="14" t="str">
        <f t="shared" ca="1" si="9799"/>
        <v/>
      </c>
      <c r="DF593" s="14" t="str">
        <f t="shared" ca="1" si="9800"/>
        <v/>
      </c>
      <c r="DG593" s="14" t="str">
        <f t="shared" ca="1" si="9801"/>
        <v/>
      </c>
      <c r="DH593" s="14" t="str">
        <f t="shared" ca="1" si="9802"/>
        <v/>
      </c>
      <c r="DI593" s="14" t="str">
        <f t="shared" ca="1" si="9803"/>
        <v/>
      </c>
      <c r="DJ593" s="14" t="str">
        <f t="shared" ca="1" si="9804"/>
        <v/>
      </c>
      <c r="DK593" s="14" t="str">
        <f t="shared" ca="1" si="9805"/>
        <v/>
      </c>
      <c r="DL593" s="14" t="str">
        <f t="shared" ca="1" si="9806"/>
        <v/>
      </c>
      <c r="DM593" s="14" t="str">
        <f t="shared" ca="1" si="9807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808"/>
        <v/>
      </c>
      <c r="DP593" s="14" t="str">
        <f t="shared" ca="1" si="9809"/>
        <v/>
      </c>
      <c r="DQ593" s="14" t="str">
        <f t="shared" ca="1" si="9810"/>
        <v/>
      </c>
      <c r="DR593" s="14" t="str">
        <f t="shared" ca="1" si="9811"/>
        <v/>
      </c>
      <c r="DS593" s="14" t="str">
        <f t="shared" ca="1" si="9812"/>
        <v/>
      </c>
      <c r="DZ593" s="14" t="b">
        <f t="shared" ca="1" si="9813"/>
        <v>0</v>
      </c>
      <c r="EA593" s="14" t="str">
        <f t="shared" ca="1" si="9814"/>
        <v>Did specialist, who made diagnosis request Cervical spinal cord CT scan (q_156b)</v>
      </c>
      <c r="EB593" s="14" t="str">
        <f t="shared" ca="1" si="9815"/>
        <v xml:space="preserve">Values must be numeric. </v>
      </c>
      <c r="EC593" s="14" t="str">
        <f t="shared" ca="1" si="9816"/>
        <v xml:space="preserve">Did specialist, who made diagnosis request Cervical spinal cord CT scan (q_156b): Values must be numeric. </v>
      </c>
      <c r="ED593" s="14" t="str">
        <f t="shared" ca="1" si="9817"/>
        <v/>
      </c>
      <c r="EE593" s="14" t="str">
        <f t="shared" ca="1" si="9818"/>
        <v>Values must be numeric</v>
      </c>
      <c r="EF593" s="14" t="str">
        <f t="shared" ca="1" si="9819"/>
        <v/>
      </c>
      <c r="EG593" s="14" t="str">
        <f t="shared" ca="1" si="9820"/>
        <v/>
      </c>
      <c r="EM593" s="14" t="b">
        <f t="shared" ca="1" si="9821"/>
        <v>1</v>
      </c>
      <c r="EN593" s="14">
        <f t="shared" ca="1" si="9822"/>
        <v>567</v>
      </c>
      <c r="EO593" s="14" t="str">
        <f t="shared" ca="1" si="9823"/>
        <v>q_156b</v>
      </c>
      <c r="EP593" s="14" t="str">
        <f t="shared" ca="1" si="9824"/>
        <v xml:space="preserve">Did specialist, who made diagnosis request Cervical spinal cord CT scan (q_156b): Values must be numeric. </v>
      </c>
      <c r="EQ593" s="14" t="str">
        <f t="shared" ca="1" si="9825"/>
        <v/>
      </c>
    </row>
    <row r="594" spans="2:147" s="14" customFormat="1">
      <c r="B594" s="14" t="str">
        <f t="shared" ca="1" si="9755"/>
        <v/>
      </c>
      <c r="C594" s="14">
        <f t="shared" ca="1" si="9756"/>
        <v>568</v>
      </c>
      <c r="D594" s="14">
        <f t="shared" si="9757"/>
        <v>592</v>
      </c>
      <c r="E594" s="14" t="str">
        <f t="shared" ca="1" si="9758"/>
        <v>D</v>
      </c>
      <c r="F594" s="14" t="str">
        <f t="shared" ca="1" si="9759"/>
        <v>q_156c</v>
      </c>
      <c r="G594" s="14" t="str">
        <f t="shared" ca="1" si="9760"/>
        <v>Did specialist, who made diagnosis request Lumbo-sacral spinal cord CT scan</v>
      </c>
      <c r="H594" s="14" t="b">
        <f t="shared" ca="1" si="9761"/>
        <v>1</v>
      </c>
      <c r="I594" s="14" t="str">
        <f ca="1">IF($H594,ADDRESS(3,(D594+1)*2-1,4,,"["&amp;wew!$G$7&amp;"]"&amp;_sheetname_labels)&amp;":"&amp;ADDRESS(2+ster!$B$20,(D594+1)*2-1,4),"")</f>
        <v>[DBTemplate.xlsm]labels!ASO3:ASO725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[DBTemplate.xlsm]labels!ASO3:ASO4</v>
      </c>
      <c r="L594" s="14" t="str">
        <f ca="1">IF($H594,IF($J594&gt;0,ADDRESS(3,(D594+1)*2,4,,"["&amp;wew!$G$7&amp;"]"&amp;_sheetname_labels)&amp;":"&amp;ADDRESS(2+J594,(D594+1)*2,4),""),"")</f>
        <v>[DBTemplate.xlsm]labels!ASP3:ASP4</v>
      </c>
      <c r="M594" s="14">
        <f t="shared" ca="1" si="9762"/>
        <v>0</v>
      </c>
      <c r="N594" s="14">
        <f t="shared" ca="1" si="9763"/>
        <v>2</v>
      </c>
      <c r="O594" s="14" t="str">
        <f t="shared" ca="1" si="9764"/>
        <v>q_156c</v>
      </c>
      <c r="P594" s="14" t="str">
        <f t="shared" ca="1" si="9765"/>
        <v>Did specialist, who made diagnosis request Lumbo-sacral spinal cord CT scan</v>
      </c>
      <c r="Q594" s="14" t="str">
        <f ca="1">IF($BP594,ADDRESS(3,D594+1,4,,"["&amp;wew!$G$7&amp;"]"&amp;_sheetname_dataframe)&amp;":"&amp;ADDRESS(2+ster!$C$14,D594+1,4),"")</f>
        <v>[DBTemplate.xlsm]data_frame!VU3:VU3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2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2</v>
      </c>
      <c r="Z594" s="14">
        <f t="shared" ca="1" si="9766"/>
        <v>0</v>
      </c>
      <c r="AA594" s="12">
        <f t="shared" ca="1" si="976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768"/>
        <v>1</v>
      </c>
      <c r="AE594" s="17" t="b">
        <f t="shared" ca="1" si="976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770"/>
        <v/>
      </c>
      <c r="AH594" s="17" t="b">
        <f t="shared" ca="1" si="977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772"/>
        <v/>
      </c>
      <c r="AK594" s="17" t="b">
        <f t="shared" ca="1" si="9773"/>
        <v>0</v>
      </c>
      <c r="AL594" s="17" t="b">
        <f t="shared" ca="1" si="9774"/>
        <v>0</v>
      </c>
      <c r="AM594" s="17" t="b">
        <f t="shared" ca="1" si="9775"/>
        <v>0</v>
      </c>
      <c r="AN594" s="17">
        <f t="shared" ca="1" si="9776"/>
        <v>0</v>
      </c>
      <c r="AO594" s="24" t="str">
        <f t="shared" ca="1" si="9777"/>
        <v/>
      </c>
      <c r="AP594" s="24" t="str">
        <f t="shared" ca="1" si="9778"/>
        <v/>
      </c>
      <c r="AQ594" s="17" t="b">
        <f t="shared" ca="1" si="11061"/>
        <v>0</v>
      </c>
      <c r="AR594" s="17" t="b">
        <f t="shared" ca="1" si="9779"/>
        <v>0</v>
      </c>
      <c r="AS594" s="17" t="b">
        <f t="shared" ca="1" si="9780"/>
        <v>0</v>
      </c>
      <c r="AT594" s="17" t="b">
        <f t="shared" ca="1" si="9781"/>
        <v>0</v>
      </c>
      <c r="AU594" s="17" t="b">
        <f t="shared" ca="1" si="9782"/>
        <v>1</v>
      </c>
      <c r="AV594" s="17" t="b">
        <f t="shared" ca="1" si="9783"/>
        <v>0</v>
      </c>
      <c r="AW594" s="17" t="b">
        <f t="shared" ca="1" si="9784"/>
        <v>1</v>
      </c>
      <c r="AX594" s="14" t="b">
        <f t="array" aca="1" ref="AX594" ca="1">IF(H594,N594&gt;0,"")</f>
        <v>1</v>
      </c>
      <c r="AY594" s="17" t="str">
        <f t="shared" ca="1" si="9785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786"/>
        <v>1</v>
      </c>
      <c r="BB594" s="17" t="b">
        <v>0</v>
      </c>
      <c r="BC594" s="17" t="b">
        <f t="shared" ca="1" si="9787"/>
        <v>1</v>
      </c>
      <c r="BD594" s="17" t="b">
        <f t="shared" ca="1" si="9788"/>
        <v>0</v>
      </c>
      <c r="BE594" s="17" t="str">
        <f t="shared" ca="1" si="11072"/>
        <v/>
      </c>
      <c r="BF594" s="17" t="b">
        <f t="shared" ca="1" si="11073"/>
        <v>0</v>
      </c>
      <c r="BG594" s="17" t="b">
        <f t="shared" ca="1" si="9789"/>
        <v>0</v>
      </c>
      <c r="BH594" s="17" t="b">
        <f t="shared" ca="1" si="9790"/>
        <v>1</v>
      </c>
      <c r="BI594" s="17">
        <f t="shared" ca="1" si="9791"/>
        <v>2</v>
      </c>
      <c r="BJ594" s="17" t="b">
        <f t="shared" ca="1" si="9792"/>
        <v>0</v>
      </c>
      <c r="BK594" s="17" t="str">
        <f t="shared" ca="1" si="11078"/>
        <v/>
      </c>
      <c r="BL594" s="17" t="str">
        <f t="shared" ca="1" si="9793"/>
        <v/>
      </c>
      <c r="BM594" s="17" t="str">
        <f t="shared" ca="1" si="9794"/>
        <v>F</v>
      </c>
      <c r="BN594" s="17" t="str">
        <f t="shared" ca="1" si="9795"/>
        <v>F</v>
      </c>
      <c r="BO594" s="17" t="str">
        <f t="shared" ca="1" si="9796"/>
        <v>N</v>
      </c>
      <c r="BP594" s="14" t="b">
        <f t="shared" ca="1" si="9797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798"/>
        <v/>
      </c>
      <c r="DE594" s="14" t="str">
        <f t="shared" ca="1" si="9799"/>
        <v/>
      </c>
      <c r="DF594" s="14" t="str">
        <f t="shared" ca="1" si="9800"/>
        <v/>
      </c>
      <c r="DG594" s="14" t="str">
        <f t="shared" ca="1" si="9801"/>
        <v/>
      </c>
      <c r="DH594" s="14" t="str">
        <f t="shared" ca="1" si="9802"/>
        <v/>
      </c>
      <c r="DI594" s="14" t="str">
        <f t="shared" ca="1" si="9803"/>
        <v/>
      </c>
      <c r="DJ594" s="14" t="str">
        <f t="shared" ca="1" si="9804"/>
        <v/>
      </c>
      <c r="DK594" s="14" t="str">
        <f t="shared" ca="1" si="9805"/>
        <v/>
      </c>
      <c r="DL594" s="14" t="str">
        <f t="shared" ca="1" si="9806"/>
        <v/>
      </c>
      <c r="DM594" s="14" t="str">
        <f t="shared" ca="1" si="9807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808"/>
        <v/>
      </c>
      <c r="DP594" s="14" t="str">
        <f t="shared" ca="1" si="9809"/>
        <v/>
      </c>
      <c r="DQ594" s="14" t="str">
        <f t="shared" ca="1" si="9810"/>
        <v/>
      </c>
      <c r="DR594" s="14" t="str">
        <f t="shared" ca="1" si="9811"/>
        <v/>
      </c>
      <c r="DS594" s="14" t="str">
        <f t="shared" ca="1" si="9812"/>
        <v/>
      </c>
      <c r="DZ594" s="14" t="b">
        <f t="shared" ca="1" si="9813"/>
        <v>0</v>
      </c>
      <c r="EA594" s="14" t="str">
        <f t="shared" ca="1" si="9814"/>
        <v>Did specialist, who made diagnosis request Lumbo-sacral spinal cord CT scan (q_156c)</v>
      </c>
      <c r="EB594" s="14" t="str">
        <f t="shared" ca="1" si="9815"/>
        <v xml:space="preserve">Values must be numeric. </v>
      </c>
      <c r="EC594" s="14" t="str">
        <f t="shared" ca="1" si="9816"/>
        <v xml:space="preserve">Did specialist, who made diagnosis request Lumbo-sacral spinal cord CT scan (q_156c): Values must be numeric. </v>
      </c>
      <c r="ED594" s="14" t="str">
        <f t="shared" ca="1" si="9817"/>
        <v/>
      </c>
      <c r="EE594" s="14" t="str">
        <f t="shared" ca="1" si="9818"/>
        <v>Values must be numeric</v>
      </c>
      <c r="EF594" s="14" t="str">
        <f t="shared" ca="1" si="9819"/>
        <v/>
      </c>
      <c r="EG594" s="14" t="str">
        <f t="shared" ca="1" si="9820"/>
        <v/>
      </c>
      <c r="EM594" s="14" t="b">
        <f t="shared" ca="1" si="9821"/>
        <v>1</v>
      </c>
      <c r="EN594" s="14">
        <f t="shared" ca="1" si="9822"/>
        <v>568</v>
      </c>
      <c r="EO594" s="14" t="str">
        <f t="shared" ca="1" si="9823"/>
        <v>q_156c</v>
      </c>
      <c r="EP594" s="14" t="str">
        <f t="shared" ca="1" si="9824"/>
        <v xml:space="preserve">Did specialist, who made diagnosis request Lumbo-sacral spinal cord CT scan (q_156c): Values must be numeric. </v>
      </c>
      <c r="EQ594" s="14" t="str">
        <f t="shared" ca="1" si="9825"/>
        <v/>
      </c>
    </row>
    <row r="595" spans="2:147" s="14" customFormat="1">
      <c r="B595" s="14" t="str">
        <f t="shared" ca="1" si="9755"/>
        <v/>
      </c>
      <c r="C595" s="14">
        <f t="shared" ca="1" si="9756"/>
        <v>569</v>
      </c>
      <c r="D595" s="14">
        <f t="shared" si="9757"/>
        <v>593</v>
      </c>
      <c r="E595" s="14" t="str">
        <f t="shared" ca="1" si="9758"/>
        <v>D</v>
      </c>
      <c r="F595" s="14" t="str">
        <f t="shared" ca="1" si="9759"/>
        <v>q_156d</v>
      </c>
      <c r="G595" s="14" t="str">
        <f t="shared" ca="1" si="9760"/>
        <v>Did specialist, who made diagnosis request Brain MRI</v>
      </c>
      <c r="H595" s="14" t="b">
        <f t="shared" ca="1" si="9761"/>
        <v>1</v>
      </c>
      <c r="I595" s="14" t="str">
        <f ca="1">IF($H595,ADDRESS(3,(D595+1)*2-1,4,,"["&amp;wew!$G$7&amp;"]"&amp;_sheetname_labels)&amp;":"&amp;ADDRESS(2+ster!$B$20,(D595+1)*2-1,4),"")</f>
        <v>[DBTemplate.xlsm]labels!ASQ3:ASQ725</v>
      </c>
      <c r="J595" s="14">
        <f t="array" aca="1" ref="J595" ca="1">IF(H595,MAX(0,MAX(IF(INDIRECT(I595)&lt;&gt;"",ROW(INDIRECT(I595)),""))-2),"")</f>
        <v>2</v>
      </c>
      <c r="K595" s="14" t="str">
        <f ca="1">IF($H595,IF($J595&gt;0,ADDRESS(3,(D595+1)*2-1,4,,"["&amp;wew!$G$7&amp;"]"&amp;_sheetname_labels)&amp;":"&amp;ADDRESS(2+J595,(D595+1)*2-1,4),""),"")</f>
        <v>[DBTemplate.xlsm]labels!ASQ3:ASQ4</v>
      </c>
      <c r="L595" s="14" t="str">
        <f ca="1">IF($H595,IF($J595&gt;0,ADDRESS(3,(D595+1)*2,4,,"["&amp;wew!$G$7&amp;"]"&amp;_sheetname_labels)&amp;":"&amp;ADDRESS(2+J595,(D595+1)*2,4),""),"")</f>
        <v>[DBTemplate.xlsm]labels!ASR3:ASR4</v>
      </c>
      <c r="M595" s="14">
        <f t="shared" ca="1" si="9762"/>
        <v>0</v>
      </c>
      <c r="N595" s="14">
        <f t="shared" ca="1" si="9763"/>
        <v>2</v>
      </c>
      <c r="O595" s="14" t="str">
        <f t="shared" ca="1" si="9764"/>
        <v>q_156d</v>
      </c>
      <c r="P595" s="14" t="str">
        <f t="shared" ca="1" si="9765"/>
        <v>Did specialist, who made diagnosis request Brain MRI</v>
      </c>
      <c r="Q595" s="14" t="str">
        <f ca="1">IF($BP595,ADDRESS(3,D595+1,4,,"["&amp;wew!$G$7&amp;"]"&amp;_sheetname_dataframe)&amp;":"&amp;ADDRESS(2+ster!$C$14,D595+1,4),"")</f>
        <v>[DBTemplate.xlsm]data_frame!VV3:VV3</v>
      </c>
      <c r="R595" s="14" t="str">
        <f>IF($BP595,IF(MID(_xll.FORMULATEXT(INDEX(INDIRECT(Q595),1)),1,1)="=", _xll.FORMULATEXT(INDEX(INDIRECT(Q595),1),2,TRUE),""),"")</f>
        <v/>
      </c>
      <c r="S595" s="14">
        <f t="array" aca="1" ref="S595" ca="1">IF(H595,SUM(IF((IFERROR(INDIRECT(Q595)&lt;&gt;"",FALSE))*(INDIRECT(ster!$D$14)&lt;&gt;""),1,0)),"")</f>
        <v>1</v>
      </c>
      <c r="T595" s="14">
        <f t="array" aca="1" ref="T595" ca="1">IF(H595,IF(M595&gt;0,SUM(IFERROR(1*(MATCH(INDIRECT(Q595),INDIRECT(K595),0)&gt;0),0)*(INDIRECT(ster!$D$14)&lt;&gt;"")*NOT(ISNUMBER(INDIRECT(Q595)))),0),"")</f>
        <v>0</v>
      </c>
      <c r="U595" s="14">
        <f t="array" aca="1" ref="U595" ca="1">IF(H595,SUM((IFERROR(INDIRECT(Q595)="",FALSE))*(INDIRECT(ster!$D$14)&lt;&gt;"")),"")</f>
        <v>0</v>
      </c>
      <c r="V595" s="14">
        <f t="array" aca="1" ref="V595" ca="1">IF(H595,SUM((IFERROR(INDIRECT(Q595)="#ąś",TRUE))*(INDIRECT(ster!$D$14)&lt;&gt;"")),"")</f>
        <v>0</v>
      </c>
      <c r="W595" s="14">
        <f t="array" aca="1" ref="W595" ca="1">IF(H595,SUM(ISNUMBER(INDIRECT(Q595))*(INDIRECT(ster!$D$14)&lt;&gt;"")),"")</f>
        <v>1</v>
      </c>
      <c r="X595" s="14">
        <f t="array" aca="1" ref="X595" ca="1">IF(AND(H595,W595&gt;0),IF(wew!$B$3,MIN(IF((INDIRECT(ster!$D$14)&lt;&gt;"")*IFERROR(INDIRECT($Q595)&lt;&gt;"",FALSE),IFERROR(INDIRECT($Q595),"X"),"X")),"&lt;włącz podświetlanie wartości&gt;"),"—")</f>
        <v>2</v>
      </c>
      <c r="Y595" s="14">
        <f t="array" aca="1" ref="Y595" ca="1">IF(AND(H595,W595&gt;0),IF(wew!$B$3,MAX(IF((INDIRECT(ster!$D$14)&lt;&gt;"")*IFERROR(INDIRECT($Q595)&lt;&gt;"",FALSE),IFERROR(INDIRECT($Q595),"X"),"X")),"&lt;włącz podświetlanie wartości&gt;"),"—")</f>
        <v>2</v>
      </c>
      <c r="Z595" s="14">
        <f t="shared" ca="1" si="9766"/>
        <v>0</v>
      </c>
      <c r="AA595" s="12">
        <f t="shared" ca="1" si="9767"/>
        <v>1</v>
      </c>
      <c r="AB595" s="17">
        <f t="array" aca="1" ref="AB595" ca="1">IF(H595,IF(W595&gt;0,SUM((INDIRECT(ster!$D$14)&lt;&gt;"")*IFERROR((INDIRECT(Q595)&lt;&gt;"")*(INDIRECT(Q595)=INT(INDIRECT(Q595))),0)),0),"")</f>
        <v>1</v>
      </c>
      <c r="AC595" s="17">
        <f t="array" aca="1" ref="AC595" ca="1">IF(H595,W595-AB595,"")</f>
        <v>0</v>
      </c>
      <c r="AD595" s="17">
        <f t="shared" ca="1" si="9768"/>
        <v>1</v>
      </c>
      <c r="AE595" s="17" t="b">
        <f t="shared" ca="1" si="976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770"/>
        <v/>
      </c>
      <c r="AH595" s="17" t="b">
        <f t="shared" ca="1" si="977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772"/>
        <v/>
      </c>
      <c r="AK595" s="17" t="b">
        <f t="shared" ca="1" si="9773"/>
        <v>0</v>
      </c>
      <c r="AL595" s="17" t="b">
        <f t="shared" ca="1" si="9774"/>
        <v>0</v>
      </c>
      <c r="AM595" s="17" t="b">
        <f t="shared" ca="1" si="9775"/>
        <v>0</v>
      </c>
      <c r="AN595" s="17">
        <f t="shared" ca="1" si="9776"/>
        <v>0</v>
      </c>
      <c r="AO595" s="24" t="str">
        <f t="shared" ca="1" si="9777"/>
        <v/>
      </c>
      <c r="AP595" s="24" t="str">
        <f t="shared" ca="1" si="9778"/>
        <v/>
      </c>
      <c r="AQ595" s="17" t="b">
        <f t="shared" ca="1" si="11061"/>
        <v>0</v>
      </c>
      <c r="AR595" s="17" t="b">
        <f t="shared" ca="1" si="9779"/>
        <v>0</v>
      </c>
      <c r="AS595" s="17" t="b">
        <f t="shared" ca="1" si="9780"/>
        <v>0</v>
      </c>
      <c r="AT595" s="17" t="b">
        <f t="shared" ca="1" si="9781"/>
        <v>0</v>
      </c>
      <c r="AU595" s="17" t="b">
        <f t="shared" ca="1" si="9782"/>
        <v>1</v>
      </c>
      <c r="AV595" s="17" t="b">
        <f t="shared" ca="1" si="9783"/>
        <v>0</v>
      </c>
      <c r="AW595" s="17" t="b">
        <f t="shared" ca="1" si="9784"/>
        <v>1</v>
      </c>
      <c r="AX595" s="14" t="b">
        <f t="array" aca="1" ref="AX595" ca="1">IF(H595,N595&gt;0,"")</f>
        <v>1</v>
      </c>
      <c r="AY595" s="17" t="str">
        <f t="shared" ca="1" si="9785"/>
        <v>C3:C4</v>
      </c>
      <c r="AZ595" s="17" t="b">
        <f t="array" aca="1" ref="AZ595" ca="1">IF(AY595&lt;&gt;"",SUM(1*ISERROR(MATCH(INDIRECT(AY595),INDIRECT(K595),0)))=0,"")</f>
        <v>1</v>
      </c>
      <c r="BA595" s="17" t="b">
        <f t="shared" ca="1" si="9786"/>
        <v>1</v>
      </c>
      <c r="BB595" s="17" t="b">
        <v>0</v>
      </c>
      <c r="BC595" s="17" t="b">
        <f t="shared" ca="1" si="9787"/>
        <v>1</v>
      </c>
      <c r="BD595" s="17" t="b">
        <f t="shared" ca="1" si="9788"/>
        <v>0</v>
      </c>
      <c r="BE595" s="17" t="str">
        <f t="shared" ca="1" si="11072"/>
        <v/>
      </c>
      <c r="BF595" s="17" t="b">
        <f t="shared" ca="1" si="11073"/>
        <v>0</v>
      </c>
      <c r="BG595" s="17" t="b">
        <f t="shared" ca="1" si="9789"/>
        <v>0</v>
      </c>
      <c r="BH595" s="17" t="b">
        <f t="shared" ca="1" si="9790"/>
        <v>1</v>
      </c>
      <c r="BI595" s="17">
        <f t="shared" ca="1" si="9791"/>
        <v>2</v>
      </c>
      <c r="BJ595" s="17" t="b">
        <f t="shared" ca="1" si="9792"/>
        <v>0</v>
      </c>
      <c r="BK595" s="17" t="str">
        <f t="shared" ca="1" si="11078"/>
        <v/>
      </c>
      <c r="BL595" s="17" t="str">
        <f t="shared" ca="1" si="9793"/>
        <v/>
      </c>
      <c r="BM595" s="17" t="str">
        <f t="shared" ca="1" si="9794"/>
        <v>F</v>
      </c>
      <c r="BN595" s="17" t="str">
        <f t="shared" ca="1" si="9795"/>
        <v>F</v>
      </c>
      <c r="BO595" s="17" t="str">
        <f t="shared" ca="1" si="9796"/>
        <v>N</v>
      </c>
      <c r="BP595" s="14" t="b">
        <f t="shared" ca="1" si="9797"/>
        <v>1</v>
      </c>
      <c r="BQ595" s="35"/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798"/>
        <v/>
      </c>
      <c r="DE595" s="14" t="str">
        <f t="shared" ca="1" si="9799"/>
        <v/>
      </c>
      <c r="DF595" s="14" t="str">
        <f t="shared" ca="1" si="9800"/>
        <v/>
      </c>
      <c r="DG595" s="14" t="str">
        <f t="shared" ca="1" si="9801"/>
        <v/>
      </c>
      <c r="DH595" s="14" t="str">
        <f t="shared" ca="1" si="9802"/>
        <v/>
      </c>
      <c r="DI595" s="14" t="str">
        <f t="shared" ca="1" si="9803"/>
        <v/>
      </c>
      <c r="DJ595" s="14" t="str">
        <f t="shared" ca="1" si="9804"/>
        <v/>
      </c>
      <c r="DK595" s="14" t="str">
        <f t="shared" ca="1" si="9805"/>
        <v/>
      </c>
      <c r="DL595" s="14" t="str">
        <f t="shared" ca="1" si="9806"/>
        <v/>
      </c>
      <c r="DM595" s="14" t="str">
        <f t="shared" ca="1" si="9807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808"/>
        <v/>
      </c>
      <c r="DP595" s="14" t="str">
        <f t="shared" ca="1" si="9809"/>
        <v/>
      </c>
      <c r="DQ595" s="14" t="str">
        <f t="shared" ca="1" si="9810"/>
        <v/>
      </c>
      <c r="DR595" s="14" t="str">
        <f t="shared" ca="1" si="9811"/>
        <v/>
      </c>
      <c r="DS595" s="14" t="str">
        <f t="shared" ca="1" si="9812"/>
        <v/>
      </c>
      <c r="DZ595" s="14" t="b">
        <f t="shared" ca="1" si="9813"/>
        <v>0</v>
      </c>
      <c r="EA595" s="14" t="str">
        <f t="shared" ca="1" si="9814"/>
        <v>Did specialist, who made diagnosis request Brain MRI (q_156d)</v>
      </c>
      <c r="EB595" s="14" t="str">
        <f t="shared" ca="1" si="9815"/>
        <v xml:space="preserve">Values must be numeric. </v>
      </c>
      <c r="EC595" s="14" t="str">
        <f t="shared" ca="1" si="9816"/>
        <v xml:space="preserve">Did specialist, who made diagnosis request Brain MRI (q_156d): Values must be numeric. </v>
      </c>
      <c r="ED595" s="14" t="str">
        <f t="shared" ca="1" si="9817"/>
        <v/>
      </c>
      <c r="EE595" s="14" t="str">
        <f t="shared" ca="1" si="9818"/>
        <v>Values must be numeric</v>
      </c>
      <c r="EF595" s="14" t="str">
        <f t="shared" ca="1" si="9819"/>
        <v/>
      </c>
      <c r="EG595" s="14" t="str">
        <f t="shared" ca="1" si="9820"/>
        <v/>
      </c>
      <c r="EM595" s="14" t="b">
        <f t="shared" ca="1" si="9821"/>
        <v>1</v>
      </c>
      <c r="EN595" s="14">
        <f t="shared" ca="1" si="9822"/>
        <v>569</v>
      </c>
      <c r="EO595" s="14" t="str">
        <f t="shared" ca="1" si="9823"/>
        <v>q_156d</v>
      </c>
      <c r="EP595" s="14" t="str">
        <f t="shared" ca="1" si="9824"/>
        <v xml:space="preserve">Did specialist, who made diagnosis request Brain MRI (q_156d): Values must be numeric. </v>
      </c>
      <c r="EQ595" s="14" t="str">
        <f t="shared" ca="1" si="9825"/>
        <v/>
      </c>
    </row>
    <row r="596" spans="2:147" s="14" customFormat="1">
      <c r="B596" s="14" t="str">
        <f t="shared" ca="1" si="9755"/>
        <v/>
      </c>
      <c r="C596" s="14">
        <f t="shared" ca="1" si="9756"/>
        <v>570</v>
      </c>
      <c r="D596" s="14">
        <f t="shared" si="9757"/>
        <v>594</v>
      </c>
      <c r="E596" s="14" t="str">
        <f t="shared" ca="1" si="9758"/>
        <v>D</v>
      </c>
      <c r="F596" s="14" t="str">
        <f t="shared" ca="1" si="9759"/>
        <v>q_156e</v>
      </c>
      <c r="G596" s="14" t="str">
        <f t="shared" ca="1" si="9760"/>
        <v>Did specialist, who made diagnosis request Cervical spinal cord MRI</v>
      </c>
      <c r="H596" s="14" t="b">
        <f t="shared" ca="1" si="9761"/>
        <v>1</v>
      </c>
      <c r="I596" s="14" t="str">
        <f ca="1">IF($H596,ADDRESS(3,(D596+1)*2-1,4,,"["&amp;wew!$G$7&amp;"]"&amp;_sheetname_labels)&amp;":"&amp;ADDRESS(2+ster!$B$20,(D596+1)*2-1,4),"")</f>
        <v>[DBTemplate.xlsm]labels!ASS3:ASS725</v>
      </c>
      <c r="J596" s="14">
        <f t="array" aca="1" ref="J596" ca="1">IF(H596,MAX(0,MAX(IF(INDIRECT(I596)&lt;&gt;"",ROW(INDIRECT(I596)),""))-2),"")</f>
        <v>2</v>
      </c>
      <c r="K596" s="14" t="str">
        <f ca="1">IF($H596,IF($J596&gt;0,ADDRESS(3,(D596+1)*2-1,4,,"["&amp;wew!$G$7&amp;"]"&amp;_sheetname_labels)&amp;":"&amp;ADDRESS(2+J596,(D596+1)*2-1,4),""),"")</f>
        <v>[DBTemplate.xlsm]labels!ASS3:ASS4</v>
      </c>
      <c r="L596" s="14" t="str">
        <f ca="1">IF($H596,IF($J596&gt;0,ADDRESS(3,(D596+1)*2,4,,"["&amp;wew!$G$7&amp;"]"&amp;_sheetname_labels)&amp;":"&amp;ADDRESS(2+J596,(D596+1)*2,4),""),"")</f>
        <v>[DBTemplate.xlsm]labels!AST3:AST4</v>
      </c>
      <c r="M596" s="14">
        <f t="shared" ca="1" si="9762"/>
        <v>0</v>
      </c>
      <c r="N596" s="14">
        <f t="shared" ca="1" si="9763"/>
        <v>2</v>
      </c>
      <c r="O596" s="14" t="str">
        <f t="shared" ca="1" si="9764"/>
        <v>q_156e</v>
      </c>
      <c r="P596" s="14" t="str">
        <f t="shared" ca="1" si="9765"/>
        <v>Did specialist, who made diagnosis request Cervical spinal cord MRI</v>
      </c>
      <c r="Q596" s="14" t="str">
        <f ca="1">IF($BP596,ADDRESS(3,D596+1,4,,"["&amp;wew!$G$7&amp;"]"&amp;_sheetname_dataframe)&amp;":"&amp;ADDRESS(2+ster!$C$14,D596+1,4),"")</f>
        <v>[DBTemplate.xlsm]data_frame!VW3:VW3</v>
      </c>
      <c r="R596" s="14" t="str">
        <f>IF($BP596,IF(MID(_xll.FORMULATEXT(INDEX(INDIRECT(Q596),1)),1,1)="=", _xll.FORMULATEXT(INDEX(INDIRECT(Q596),1),2,TRUE),""),"")</f>
        <v/>
      </c>
      <c r="S596" s="14">
        <f t="array" aca="1" ref="S596" ca="1">IF(H596,SUM(IF((IFERROR(INDIRECT(Q596)&lt;&gt;"",FALSE))*(INDIRECT(ster!$D$14)&lt;&gt;""),1,0)),"")</f>
        <v>1</v>
      </c>
      <c r="T596" s="14">
        <f t="array" aca="1" ref="T596" ca="1">IF(H596,IF(M596&gt;0,SUM(IFERROR(1*(MATCH(INDIRECT(Q596),INDIRECT(K596),0)&gt;0),0)*(INDIRECT(ster!$D$14)&lt;&gt;"")*NOT(ISNUMBER(INDIRECT(Q596)))),0),"")</f>
        <v>0</v>
      </c>
      <c r="U596" s="14">
        <f t="array" aca="1" ref="U596" ca="1">IF(H596,SUM((IFERROR(INDIRECT(Q596)="",FALSE))*(INDIRECT(ster!$D$14)&lt;&gt;"")),"")</f>
        <v>0</v>
      </c>
      <c r="V596" s="14">
        <f t="array" aca="1" ref="V596" ca="1">IF(H596,SUM((IFERROR(INDIRECT(Q596)="#ąś",TRUE))*(INDIRECT(ster!$D$14)&lt;&gt;"")),"")</f>
        <v>0</v>
      </c>
      <c r="W596" s="14">
        <f t="array" aca="1" ref="W596" ca="1">IF(H596,SUM(ISNUMBER(INDIRECT(Q596))*(INDIRECT(ster!$D$14)&lt;&gt;"")),"")</f>
        <v>1</v>
      </c>
      <c r="X596" s="14">
        <f t="array" aca="1" ref="X596" ca="1">IF(AND(H596,W596&gt;0),IF(wew!$B$3,MIN(IF((INDIRECT(ster!$D$14)&lt;&gt;"")*IFERROR(INDIRECT($Q596)&lt;&gt;"",FALSE),IFERROR(INDIRECT($Q596),"X"),"X")),"&lt;włącz podświetlanie wartości&gt;"),"—")</f>
        <v>2</v>
      </c>
      <c r="Y596" s="14">
        <f t="array" aca="1" ref="Y596" ca="1">IF(AND(H596,W596&gt;0),IF(wew!$B$3,MAX(IF((INDIRECT(ster!$D$14)&lt;&gt;"")*IFERROR(INDIRECT($Q596)&lt;&gt;"",FALSE),IFERROR(INDIRECT($Q596),"X"),"X")),"&lt;włącz podświetlanie wartości&gt;"),"—")</f>
        <v>2</v>
      </c>
      <c r="Z596" s="14">
        <f t="shared" ca="1" si="9766"/>
        <v>0</v>
      </c>
      <c r="AA596" s="12">
        <f t="shared" ca="1" si="9767"/>
        <v>1</v>
      </c>
      <c r="AB596" s="17">
        <f t="array" aca="1" ref="AB596" ca="1">IF(H596,IF(W596&gt;0,SUM((INDIRECT(ster!$D$14)&lt;&gt;"")*IFERROR((INDIRECT(Q596)&lt;&gt;"")*(INDIRECT(Q596)=INT(INDIRECT(Q596))),0)),0),"")</f>
        <v>1</v>
      </c>
      <c r="AC596" s="17">
        <f t="array" aca="1" ref="AC596" ca="1">IF(H596,W596-AB596,"")</f>
        <v>0</v>
      </c>
      <c r="AD596" s="17">
        <f t="shared" ca="1" si="9768"/>
        <v>1</v>
      </c>
      <c r="AE596" s="17" t="b">
        <f t="shared" ca="1" si="976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770"/>
        <v/>
      </c>
      <c r="AH596" s="17" t="b">
        <f t="shared" ca="1" si="977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772"/>
        <v/>
      </c>
      <c r="AK596" s="17" t="b">
        <f t="shared" ca="1" si="9773"/>
        <v>0</v>
      </c>
      <c r="AL596" s="17" t="b">
        <f t="shared" ca="1" si="9774"/>
        <v>0</v>
      </c>
      <c r="AM596" s="17" t="b">
        <f t="shared" ca="1" si="9775"/>
        <v>0</v>
      </c>
      <c r="AN596" s="17">
        <f t="shared" ca="1" si="9776"/>
        <v>0</v>
      </c>
      <c r="AO596" s="24" t="str">
        <f t="shared" ca="1" si="9777"/>
        <v/>
      </c>
      <c r="AP596" s="24" t="str">
        <f t="shared" ca="1" si="9778"/>
        <v/>
      </c>
      <c r="AQ596" s="17" t="b">
        <f t="shared" ca="1" si="11061"/>
        <v>0</v>
      </c>
      <c r="AR596" s="17" t="b">
        <f t="shared" ca="1" si="9779"/>
        <v>0</v>
      </c>
      <c r="AS596" s="17" t="b">
        <f t="shared" ca="1" si="9780"/>
        <v>0</v>
      </c>
      <c r="AT596" s="17" t="b">
        <f t="shared" ca="1" si="9781"/>
        <v>0</v>
      </c>
      <c r="AU596" s="17" t="b">
        <f t="shared" ca="1" si="9782"/>
        <v>1</v>
      </c>
      <c r="AV596" s="17" t="b">
        <f t="shared" ca="1" si="9783"/>
        <v>0</v>
      </c>
      <c r="AW596" s="17" t="b">
        <f t="shared" ca="1" si="9784"/>
        <v>1</v>
      </c>
      <c r="AX596" s="14" t="b">
        <f t="array" aca="1" ref="AX596" ca="1">IF(H596,N596&gt;0,"")</f>
        <v>1</v>
      </c>
      <c r="AY596" s="17" t="str">
        <f t="shared" ca="1" si="9785"/>
        <v>C3:C4</v>
      </c>
      <c r="AZ596" s="17" t="b">
        <f t="array" aca="1" ref="AZ596" ca="1">IF(AY596&lt;&gt;"",SUM(1*ISERROR(MATCH(INDIRECT(AY596),INDIRECT(K596),0)))=0,"")</f>
        <v>1</v>
      </c>
      <c r="BA596" s="17" t="b">
        <f t="shared" ca="1" si="9786"/>
        <v>1</v>
      </c>
      <c r="BB596" s="17" t="b">
        <v>0</v>
      </c>
      <c r="BC596" s="17" t="b">
        <f t="shared" ca="1" si="9787"/>
        <v>1</v>
      </c>
      <c r="BD596" s="17" t="b">
        <f t="shared" ca="1" si="9788"/>
        <v>0</v>
      </c>
      <c r="BE596" s="17" t="str">
        <f t="shared" ca="1" si="11072"/>
        <v/>
      </c>
      <c r="BF596" s="17" t="b">
        <f t="shared" ca="1" si="11073"/>
        <v>0</v>
      </c>
      <c r="BG596" s="17" t="b">
        <f t="shared" ca="1" si="9789"/>
        <v>0</v>
      </c>
      <c r="BH596" s="17" t="b">
        <f t="shared" ca="1" si="9790"/>
        <v>1</v>
      </c>
      <c r="BI596" s="17">
        <f t="shared" ca="1" si="9791"/>
        <v>2</v>
      </c>
      <c r="BJ596" s="17" t="b">
        <f t="shared" ca="1" si="9792"/>
        <v>0</v>
      </c>
      <c r="BK596" s="17" t="str">
        <f t="shared" ca="1" si="11078"/>
        <v/>
      </c>
      <c r="BL596" s="17" t="str">
        <f t="shared" ca="1" si="9793"/>
        <v/>
      </c>
      <c r="BM596" s="17" t="str">
        <f t="shared" ca="1" si="9794"/>
        <v>F</v>
      </c>
      <c r="BN596" s="17" t="str">
        <f t="shared" ca="1" si="9795"/>
        <v>F</v>
      </c>
      <c r="BO596" s="17" t="str">
        <f t="shared" ca="1" si="9796"/>
        <v>N</v>
      </c>
      <c r="BP596" s="14" t="b">
        <f t="shared" ca="1" si="9797"/>
        <v>1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798"/>
        <v/>
      </c>
      <c r="DE596" s="14" t="str">
        <f t="shared" ca="1" si="9799"/>
        <v/>
      </c>
      <c r="DF596" s="14" t="str">
        <f t="shared" ca="1" si="9800"/>
        <v/>
      </c>
      <c r="DG596" s="14" t="str">
        <f t="shared" ca="1" si="9801"/>
        <v/>
      </c>
      <c r="DH596" s="14" t="str">
        <f t="shared" ca="1" si="9802"/>
        <v/>
      </c>
      <c r="DI596" s="14" t="str">
        <f t="shared" ca="1" si="9803"/>
        <v/>
      </c>
      <c r="DJ596" s="14" t="str">
        <f t="shared" ca="1" si="9804"/>
        <v/>
      </c>
      <c r="DK596" s="14" t="str">
        <f t="shared" ca="1" si="9805"/>
        <v/>
      </c>
      <c r="DL596" s="14" t="str">
        <f t="shared" ca="1" si="9806"/>
        <v/>
      </c>
      <c r="DM596" s="14" t="str">
        <f t="shared" ca="1" si="9807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808"/>
        <v/>
      </c>
      <c r="DP596" s="14" t="str">
        <f t="shared" ca="1" si="9809"/>
        <v/>
      </c>
      <c r="DQ596" s="14" t="str">
        <f t="shared" ca="1" si="9810"/>
        <v/>
      </c>
      <c r="DR596" s="14" t="str">
        <f t="shared" ca="1" si="9811"/>
        <v/>
      </c>
      <c r="DS596" s="14" t="str">
        <f t="shared" ca="1" si="9812"/>
        <v/>
      </c>
      <c r="DZ596" s="14" t="b">
        <f t="shared" ca="1" si="9813"/>
        <v>0</v>
      </c>
      <c r="EA596" s="14" t="str">
        <f t="shared" ca="1" si="9814"/>
        <v>Did specialist, who made diagnosis request Cervical spinal cord MRI (q_156e)</v>
      </c>
      <c r="EB596" s="14" t="str">
        <f t="shared" ca="1" si="9815"/>
        <v xml:space="preserve">Values must be numeric. </v>
      </c>
      <c r="EC596" s="14" t="str">
        <f t="shared" ca="1" si="9816"/>
        <v xml:space="preserve">Did specialist, who made diagnosis request Cervical spinal cord MRI (q_156e): Values must be numeric. </v>
      </c>
      <c r="ED596" s="14" t="str">
        <f t="shared" ca="1" si="9817"/>
        <v/>
      </c>
      <c r="EE596" s="14" t="str">
        <f t="shared" ca="1" si="9818"/>
        <v>Values must be numeric</v>
      </c>
      <c r="EF596" s="14" t="str">
        <f t="shared" ca="1" si="9819"/>
        <v/>
      </c>
      <c r="EG596" s="14" t="str">
        <f t="shared" ca="1" si="9820"/>
        <v/>
      </c>
      <c r="EM596" s="14" t="b">
        <f t="shared" ca="1" si="9821"/>
        <v>1</v>
      </c>
      <c r="EN596" s="14">
        <f t="shared" ca="1" si="9822"/>
        <v>570</v>
      </c>
      <c r="EO596" s="14" t="str">
        <f t="shared" ca="1" si="9823"/>
        <v>q_156e</v>
      </c>
      <c r="EP596" s="14" t="str">
        <f t="shared" ca="1" si="9824"/>
        <v xml:space="preserve">Did specialist, who made diagnosis request Cervical spinal cord MRI (q_156e): Values must be numeric. </v>
      </c>
      <c r="EQ596" s="14" t="str">
        <f t="shared" ca="1" si="9825"/>
        <v/>
      </c>
    </row>
    <row r="597" spans="2:147" s="14" customFormat="1">
      <c r="B597" s="14" t="str">
        <f t="shared" ca="1" si="9755"/>
        <v/>
      </c>
      <c r="C597" s="14">
        <f t="shared" ca="1" si="9756"/>
        <v>571</v>
      </c>
      <c r="D597" s="14">
        <f t="shared" si="9757"/>
        <v>595</v>
      </c>
      <c r="E597" s="14" t="str">
        <f t="shared" ca="1" si="9758"/>
        <v>D</v>
      </c>
      <c r="F597" s="14" t="str">
        <f t="shared" ca="1" si="9759"/>
        <v>q_156f</v>
      </c>
      <c r="G597" s="14" t="str">
        <f t="shared" ca="1" si="9760"/>
        <v>Did specialist, who made diagnosis request Thoracic spinal cord MRI</v>
      </c>
      <c r="H597" s="14" t="b">
        <f t="shared" ca="1" si="9761"/>
        <v>1</v>
      </c>
      <c r="I597" s="14" t="str">
        <f ca="1">IF($H597,ADDRESS(3,(D597+1)*2-1,4,,"["&amp;wew!$G$7&amp;"]"&amp;_sheetname_labels)&amp;":"&amp;ADDRESS(2+ster!$B$20,(D597+1)*2-1,4),"")</f>
        <v>[DBTemplate.xlsm]labels!ASU3:ASU725</v>
      </c>
      <c r="J597" s="14">
        <f t="array" aca="1" ref="J597" ca="1">IF(H597,MAX(0,MAX(IF(INDIRECT(I597)&lt;&gt;"",ROW(INDIRECT(I597)),""))-2),"")</f>
        <v>2</v>
      </c>
      <c r="K597" s="14" t="str">
        <f ca="1">IF($H597,IF($J597&gt;0,ADDRESS(3,(D597+1)*2-1,4,,"["&amp;wew!$G$7&amp;"]"&amp;_sheetname_labels)&amp;":"&amp;ADDRESS(2+J597,(D597+1)*2-1,4),""),"")</f>
        <v>[DBTemplate.xlsm]labels!ASU3:ASU4</v>
      </c>
      <c r="L597" s="14" t="str">
        <f ca="1">IF($H597,IF($J597&gt;0,ADDRESS(3,(D597+1)*2,4,,"["&amp;wew!$G$7&amp;"]"&amp;_sheetname_labels)&amp;":"&amp;ADDRESS(2+J597,(D597+1)*2,4),""),"")</f>
        <v>[DBTemplate.xlsm]labels!ASV3:ASV4</v>
      </c>
      <c r="M597" s="14">
        <f t="shared" ca="1" si="9762"/>
        <v>0</v>
      </c>
      <c r="N597" s="14">
        <f t="shared" ca="1" si="9763"/>
        <v>2</v>
      </c>
      <c r="O597" s="14" t="str">
        <f t="shared" ca="1" si="9764"/>
        <v>q_156f</v>
      </c>
      <c r="P597" s="14" t="str">
        <f t="shared" ca="1" si="9765"/>
        <v>Did specialist, who made diagnosis request Thoracic spinal cord MRI</v>
      </c>
      <c r="Q597" s="14" t="str">
        <f ca="1">IF($BP597,ADDRESS(3,D597+1,4,,"["&amp;wew!$G$7&amp;"]"&amp;_sheetname_dataframe)&amp;":"&amp;ADDRESS(2+ster!$C$14,D597+1,4),"")</f>
        <v>[DBTemplate.xlsm]data_frame!VX3:VX3</v>
      </c>
      <c r="R597" s="14" t="str">
        <f>IF($BP597,IF(MID(_xll.FORMULATEXT(INDEX(INDIRECT(Q597),1)),1,1)="=", _xll.FORMULATEXT(INDEX(INDIRECT(Q597),1),2,TRUE),""),"")</f>
        <v/>
      </c>
      <c r="S597" s="14">
        <f t="array" aca="1" ref="S597" ca="1">IF(H597,SUM(IF((IFERROR(INDIRECT(Q597)&lt;&gt;"",FALSE))*(INDIRECT(ster!$D$14)&lt;&gt;""),1,0)),"")</f>
        <v>1</v>
      </c>
      <c r="T597" s="14">
        <f t="array" aca="1" ref="T597" ca="1">IF(H597,IF(M597&gt;0,SUM(IFERROR(1*(MATCH(INDIRECT(Q597),INDIRECT(K597),0)&gt;0),0)*(INDIRECT(ster!$D$14)&lt;&gt;"")*NOT(ISNUMBER(INDIRECT(Q597)))),0),"")</f>
        <v>0</v>
      </c>
      <c r="U597" s="14">
        <f t="array" aca="1" ref="U597" ca="1">IF(H597,SUM((IFERROR(INDIRECT(Q597)="",FALSE))*(INDIRECT(ster!$D$14)&lt;&gt;"")),"")</f>
        <v>0</v>
      </c>
      <c r="V597" s="14">
        <f t="array" aca="1" ref="V597" ca="1">IF(H597,SUM((IFERROR(INDIRECT(Q597)="#ąś",TRUE))*(INDIRECT(ster!$D$14)&lt;&gt;"")),"")</f>
        <v>0</v>
      </c>
      <c r="W597" s="14">
        <f t="array" aca="1" ref="W597" ca="1">IF(H597,SUM(ISNUMBER(INDIRECT(Q597))*(INDIRECT(ster!$D$14)&lt;&gt;"")),"")</f>
        <v>1</v>
      </c>
      <c r="X597" s="14">
        <f t="array" aca="1" ref="X597" ca="1">IF(AND(H597,W597&gt;0),IF(wew!$B$3,MIN(IF((INDIRECT(ster!$D$14)&lt;&gt;"")*IFERROR(INDIRECT($Q597)&lt;&gt;"",FALSE),IFERROR(INDIRECT($Q597),"X"),"X")),"&lt;włącz podświetlanie wartości&gt;"),"—")</f>
        <v>2</v>
      </c>
      <c r="Y597" s="14">
        <f t="array" aca="1" ref="Y597" ca="1">IF(AND(H597,W597&gt;0),IF(wew!$B$3,MAX(IF((INDIRECT(ster!$D$14)&lt;&gt;"")*IFERROR(INDIRECT($Q597)&lt;&gt;"",FALSE),IFERROR(INDIRECT($Q597),"X"),"X")),"&lt;włącz podświetlanie wartości&gt;"),"—")</f>
        <v>2</v>
      </c>
      <c r="Z597" s="14">
        <f t="shared" ca="1" si="9766"/>
        <v>0</v>
      </c>
      <c r="AA597" s="12">
        <f t="shared" ca="1" si="9767"/>
        <v>1</v>
      </c>
      <c r="AB597" s="17">
        <f t="array" aca="1" ref="AB597" ca="1">IF(H597,IF(W597&gt;0,SUM((INDIRECT(ster!$D$14)&lt;&gt;"")*IFERROR((INDIRECT(Q597)&lt;&gt;"")*(INDIRECT(Q597)=INT(INDIRECT(Q597))),0)),0),"")</f>
        <v>1</v>
      </c>
      <c r="AC597" s="17">
        <f t="array" aca="1" ref="AC597" ca="1">IF(H597,W597-AB597,"")</f>
        <v>0</v>
      </c>
      <c r="AD597" s="17">
        <f t="shared" ca="1" si="9768"/>
        <v>1</v>
      </c>
      <c r="AE597" s="17" t="b">
        <f t="shared" ca="1" si="9769"/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ca="1" si="9770"/>
        <v/>
      </c>
      <c r="AH597" s="17" t="b">
        <f t="shared" ca="1" si="9771"/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ca="1" si="9772"/>
        <v/>
      </c>
      <c r="AK597" s="17" t="b">
        <f t="shared" ca="1" si="9773"/>
        <v>0</v>
      </c>
      <c r="AL597" s="17" t="b">
        <f t="shared" ca="1" si="9774"/>
        <v>0</v>
      </c>
      <c r="AM597" s="17" t="b">
        <f t="shared" ca="1" si="9775"/>
        <v>0</v>
      </c>
      <c r="AN597" s="17">
        <f t="shared" ca="1" si="9776"/>
        <v>0</v>
      </c>
      <c r="AO597" s="24" t="str">
        <f t="shared" ca="1" si="9777"/>
        <v/>
      </c>
      <c r="AP597" s="24" t="str">
        <f t="shared" ca="1" si="9778"/>
        <v/>
      </c>
      <c r="AQ597" s="17" t="b">
        <f t="shared" ca="1" si="11061"/>
        <v>0</v>
      </c>
      <c r="AR597" s="17" t="b">
        <f t="shared" ca="1" si="9779"/>
        <v>0</v>
      </c>
      <c r="AS597" s="17" t="b">
        <f t="shared" ca="1" si="9780"/>
        <v>0</v>
      </c>
      <c r="AT597" s="17" t="b">
        <f t="shared" ca="1" si="9781"/>
        <v>0</v>
      </c>
      <c r="AU597" s="17" t="b">
        <f t="shared" ca="1" si="9782"/>
        <v>1</v>
      </c>
      <c r="AV597" s="17" t="b">
        <f t="shared" ca="1" si="9783"/>
        <v>0</v>
      </c>
      <c r="AW597" s="17" t="b">
        <f t="shared" ca="1" si="9784"/>
        <v>1</v>
      </c>
      <c r="AX597" s="14" t="b">
        <f t="array" aca="1" ref="AX597" ca="1">IF(H597,N597&gt;0,"")</f>
        <v>1</v>
      </c>
      <c r="AY597" s="17" t="str">
        <f t="shared" ca="1" si="9785"/>
        <v>C3:C4</v>
      </c>
      <c r="AZ597" s="17" t="b">
        <f t="array" aca="1" ref="AZ597" ca="1">IF(AY597&lt;&gt;"",SUM(1*ISERROR(MATCH(INDIRECT(AY597),INDIRECT(K597),0)))=0,"")</f>
        <v>1</v>
      </c>
      <c r="BA597" s="17" t="b">
        <f t="shared" ca="1" si="9786"/>
        <v>1</v>
      </c>
      <c r="BB597" s="17" t="b">
        <v>0</v>
      </c>
      <c r="BC597" s="17" t="b">
        <f t="shared" ca="1" si="9787"/>
        <v>1</v>
      </c>
      <c r="BD597" s="17" t="b">
        <f t="shared" ca="1" si="9788"/>
        <v>0</v>
      </c>
      <c r="BE597" s="17" t="str">
        <f t="shared" ca="1" si="11072"/>
        <v/>
      </c>
      <c r="BF597" s="17" t="b">
        <f t="shared" ca="1" si="11073"/>
        <v>0</v>
      </c>
      <c r="BG597" s="17" t="b">
        <f t="shared" ca="1" si="9789"/>
        <v>0</v>
      </c>
      <c r="BH597" s="17" t="b">
        <f t="shared" ca="1" si="9790"/>
        <v>1</v>
      </c>
      <c r="BI597" s="17">
        <f t="shared" ca="1" si="9791"/>
        <v>2</v>
      </c>
      <c r="BJ597" s="17" t="b">
        <f t="shared" ca="1" si="9792"/>
        <v>0</v>
      </c>
      <c r="BK597" s="17" t="str">
        <f t="shared" ca="1" si="11078"/>
        <v/>
      </c>
      <c r="BL597" s="17" t="str">
        <f t="shared" ca="1" si="9793"/>
        <v/>
      </c>
      <c r="BM597" s="17" t="str">
        <f t="shared" ca="1" si="9794"/>
        <v>F</v>
      </c>
      <c r="BN597" s="17" t="str">
        <f t="shared" ca="1" si="9795"/>
        <v>F</v>
      </c>
      <c r="BO597" s="17" t="str">
        <f t="shared" ca="1" si="9796"/>
        <v>N</v>
      </c>
      <c r="BP597" s="14" t="b">
        <f t="shared" ca="1" si="9797"/>
        <v>1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ca="1" si="9798"/>
        <v/>
      </c>
      <c r="DE597" s="14" t="str">
        <f t="shared" ca="1" si="9799"/>
        <v/>
      </c>
      <c r="DF597" s="14" t="str">
        <f t="shared" ca="1" si="9800"/>
        <v/>
      </c>
      <c r="DG597" s="14" t="str">
        <f t="shared" ca="1" si="9801"/>
        <v/>
      </c>
      <c r="DH597" s="14" t="str">
        <f t="shared" ca="1" si="9802"/>
        <v/>
      </c>
      <c r="DI597" s="14" t="str">
        <f t="shared" ca="1" si="9803"/>
        <v/>
      </c>
      <c r="DJ597" s="14" t="str">
        <f t="shared" ca="1" si="9804"/>
        <v/>
      </c>
      <c r="DK597" s="14" t="str">
        <f t="shared" ca="1" si="9805"/>
        <v/>
      </c>
      <c r="DL597" s="14" t="str">
        <f t="shared" ca="1" si="9806"/>
        <v/>
      </c>
      <c r="DM597" s="14" t="str">
        <f t="shared" ca="1" si="9807"/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ca="1" si="9808"/>
        <v/>
      </c>
      <c r="DP597" s="14" t="str">
        <f t="shared" ca="1" si="9809"/>
        <v/>
      </c>
      <c r="DQ597" s="14" t="str">
        <f t="shared" ca="1" si="9810"/>
        <v/>
      </c>
      <c r="DR597" s="14" t="str">
        <f t="shared" ca="1" si="9811"/>
        <v/>
      </c>
      <c r="DS597" s="14" t="str">
        <f t="shared" ca="1" si="9812"/>
        <v/>
      </c>
      <c r="DZ597" s="14" t="b">
        <f t="shared" ca="1" si="9813"/>
        <v>0</v>
      </c>
      <c r="EA597" s="14" t="str">
        <f t="shared" ca="1" si="9814"/>
        <v>Did specialist, who made diagnosis request Thoracic spinal cord MRI (q_156f)</v>
      </c>
      <c r="EB597" s="14" t="str">
        <f t="shared" ca="1" si="9815"/>
        <v xml:space="preserve">Values must be numeric. </v>
      </c>
      <c r="EC597" s="14" t="str">
        <f t="shared" ca="1" si="9816"/>
        <v xml:space="preserve">Did specialist, who made diagnosis request Thoracic spinal cord MRI (q_156f): Values must be numeric. </v>
      </c>
      <c r="ED597" s="14" t="str">
        <f t="shared" ca="1" si="9817"/>
        <v/>
      </c>
      <c r="EE597" s="14" t="str">
        <f t="shared" ca="1" si="9818"/>
        <v>Values must be numeric</v>
      </c>
      <c r="EF597" s="14" t="str">
        <f t="shared" ca="1" si="9819"/>
        <v/>
      </c>
      <c r="EG597" s="14" t="str">
        <f t="shared" ca="1" si="9820"/>
        <v/>
      </c>
      <c r="EM597" s="14" t="b">
        <f t="shared" ca="1" si="9821"/>
        <v>1</v>
      </c>
      <c r="EN597" s="14">
        <f t="shared" ca="1" si="9822"/>
        <v>571</v>
      </c>
      <c r="EO597" s="14" t="str">
        <f t="shared" ca="1" si="9823"/>
        <v>q_156f</v>
      </c>
      <c r="EP597" s="14" t="str">
        <f t="shared" ca="1" si="9824"/>
        <v xml:space="preserve">Did specialist, who made diagnosis request Thoracic spinal cord MRI (q_156f): Values must be numeric. </v>
      </c>
      <c r="EQ597" s="14" t="str">
        <f t="shared" ca="1" si="9825"/>
        <v/>
      </c>
    </row>
    <row r="598" spans="2:147" s="14" customFormat="1">
      <c r="B598" s="14" t="str">
        <f t="shared" ca="1" si="9755"/>
        <v/>
      </c>
      <c r="C598" s="14">
        <f t="shared" ca="1" si="9756"/>
        <v>572</v>
      </c>
      <c r="D598" s="14">
        <f t="shared" si="9757"/>
        <v>596</v>
      </c>
      <c r="E598" s="14" t="str">
        <f t="shared" ca="1" si="9758"/>
        <v>D</v>
      </c>
      <c r="F598" s="14" t="str">
        <f t="shared" ca="1" si="9759"/>
        <v>q_156g</v>
      </c>
      <c r="G598" s="14" t="str">
        <f t="shared" ca="1" si="9760"/>
        <v>Did specialist, who made diagnosis request Lumbo-sacral spinal cord MRI</v>
      </c>
      <c r="H598" s="14" t="b">
        <f t="shared" ca="1" si="9761"/>
        <v>1</v>
      </c>
      <c r="I598" s="14" t="str">
        <f ca="1">IF($H598,ADDRESS(3,(D598+1)*2-1,4,,"["&amp;wew!$G$7&amp;"]"&amp;_sheetname_labels)&amp;":"&amp;ADDRESS(2+ster!$B$20,(D598+1)*2-1,4),"")</f>
        <v>[DBTemplate.xlsm]labels!ASW3:ASW725</v>
      </c>
      <c r="J598" s="14">
        <f t="array" aca="1" ref="J598" ca="1">IF(H598,MAX(0,MAX(IF(INDIRECT(I598)&lt;&gt;"",ROW(INDIRECT(I598)),""))-2),"")</f>
        <v>2</v>
      </c>
      <c r="K598" s="14" t="str">
        <f ca="1">IF($H598,IF($J598&gt;0,ADDRESS(3,(D598+1)*2-1,4,,"["&amp;wew!$G$7&amp;"]"&amp;_sheetname_labels)&amp;":"&amp;ADDRESS(2+J598,(D598+1)*2-1,4),""),"")</f>
        <v>[DBTemplate.xlsm]labels!ASW3:ASW4</v>
      </c>
      <c r="L598" s="14" t="str">
        <f ca="1">IF($H598,IF($J598&gt;0,ADDRESS(3,(D598+1)*2,4,,"["&amp;wew!$G$7&amp;"]"&amp;_sheetname_labels)&amp;":"&amp;ADDRESS(2+J598,(D598+1)*2,4),""),"")</f>
        <v>[DBTemplate.xlsm]labels!ASX3:ASX4</v>
      </c>
      <c r="M598" s="14">
        <f t="shared" ca="1" si="9762"/>
        <v>0</v>
      </c>
      <c r="N598" s="14">
        <f t="shared" ca="1" si="9763"/>
        <v>2</v>
      </c>
      <c r="O598" s="14" t="str">
        <f t="shared" ca="1" si="9764"/>
        <v>q_156g</v>
      </c>
      <c r="P598" s="14" t="str">
        <f t="shared" ca="1" si="9765"/>
        <v>Did specialist, who made diagnosis request Lumbo-sacral spinal cord MRI</v>
      </c>
      <c r="Q598" s="14" t="str">
        <f ca="1">IF($BP598,ADDRESS(3,D598+1,4,,"["&amp;wew!$G$7&amp;"]"&amp;_sheetname_dataframe)&amp;":"&amp;ADDRESS(2+ster!$C$14,D598+1,4),"")</f>
        <v>[DBTemplate.xlsm]data_frame!VY3:VY3</v>
      </c>
      <c r="R598" s="14" t="str">
        <f>IF($BP598,IF(MID(_xll.FORMULATEXT(INDEX(INDIRECT(Q598),1)),1,1)="=", _xll.FORMULATEXT(INDEX(INDIRECT(Q598),1),2,TRUE),""),"")</f>
        <v/>
      </c>
      <c r="S598" s="14">
        <f t="array" aca="1" ref="S598" ca="1">IF(H598,SUM(IF((IFERROR(INDIRECT(Q598)&lt;&gt;"",FALSE))*(INDIRECT(ster!$D$14)&lt;&gt;""),1,0)),"")</f>
        <v>1</v>
      </c>
      <c r="T598" s="14">
        <f t="array" aca="1" ref="T598" ca="1">IF(H598,IF(M598&gt;0,SUM(IFERROR(1*(MATCH(INDIRECT(Q598),INDIRECT(K598),0)&gt;0),0)*(INDIRECT(ster!$D$14)&lt;&gt;"")*NOT(ISNUMBER(INDIRECT(Q598)))),0),"")</f>
        <v>0</v>
      </c>
      <c r="U598" s="14">
        <f t="array" aca="1" ref="U598" ca="1">IF(H598,SUM((IFERROR(INDIRECT(Q598)="",FALSE))*(INDIRECT(ster!$D$14)&lt;&gt;"")),"")</f>
        <v>0</v>
      </c>
      <c r="V598" s="14">
        <f t="array" aca="1" ref="V598" ca="1">IF(H598,SUM((IFERROR(INDIRECT(Q598)="#ąś",TRUE))*(INDIRECT(ster!$D$14)&lt;&gt;"")),"")</f>
        <v>0</v>
      </c>
      <c r="W598" s="14">
        <f t="array" aca="1" ref="W598" ca="1">IF(H598,SUM(ISNUMBER(INDIRECT(Q598))*(INDIRECT(ster!$D$14)&lt;&gt;"")),"")</f>
        <v>1</v>
      </c>
      <c r="X598" s="14">
        <f t="array" aca="1" ref="X598" ca="1">IF(AND(H598,W598&gt;0),IF(wew!$B$3,MIN(IF((INDIRECT(ster!$D$14)&lt;&gt;"")*IFERROR(INDIRECT($Q598)&lt;&gt;"",FALSE),IFERROR(INDIRECT($Q598),"X"),"X")),"&lt;włącz podświetlanie wartości&gt;"),"—")</f>
        <v>2</v>
      </c>
      <c r="Y598" s="14">
        <f t="array" aca="1" ref="Y598" ca="1">IF(AND(H598,W598&gt;0),IF(wew!$B$3,MAX(IF((INDIRECT(ster!$D$14)&lt;&gt;"")*IFERROR(INDIRECT($Q598)&lt;&gt;"",FALSE),IFERROR(INDIRECT($Q598),"X"),"X")),"&lt;włącz podświetlanie wartości&gt;"),"—")</f>
        <v>2</v>
      </c>
      <c r="Z598" s="14">
        <f t="shared" ca="1" si="9766"/>
        <v>0</v>
      </c>
      <c r="AA598" s="12">
        <f t="shared" ca="1" si="9767"/>
        <v>1</v>
      </c>
      <c r="AB598" s="17">
        <f t="array" aca="1" ref="AB598" ca="1">IF(H598,IF(W598&gt;0,SUM((INDIRECT(ster!$D$14)&lt;&gt;"")*IFERROR((INDIRECT(Q598)&lt;&gt;"")*(INDIRECT(Q598)=INT(INDIRECT(Q598))),0)),0),"")</f>
        <v>1</v>
      </c>
      <c r="AC598" s="17">
        <f t="array" aca="1" ref="AC598" ca="1">IF(H598,W598-AB598,"")</f>
        <v>0</v>
      </c>
      <c r="AD598" s="17">
        <f t="shared" ca="1" si="9768"/>
        <v>1</v>
      </c>
      <c r="AE598" s="17" t="b">
        <f t="shared" ca="1" si="976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9770"/>
        <v/>
      </c>
      <c r="AH598" s="17" t="b">
        <f t="shared" ca="1" si="977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9772"/>
        <v/>
      </c>
      <c r="AK598" s="17" t="b">
        <f t="shared" ca="1" si="9773"/>
        <v>0</v>
      </c>
      <c r="AL598" s="17" t="b">
        <f t="shared" ca="1" si="9774"/>
        <v>0</v>
      </c>
      <c r="AM598" s="17" t="b">
        <f t="shared" ca="1" si="9775"/>
        <v>0</v>
      </c>
      <c r="AN598" s="17">
        <f t="shared" ca="1" si="9776"/>
        <v>0</v>
      </c>
      <c r="AO598" s="24" t="str">
        <f t="shared" ca="1" si="9777"/>
        <v/>
      </c>
      <c r="AP598" s="24" t="str">
        <f t="shared" ca="1" si="9778"/>
        <v/>
      </c>
      <c r="AQ598" s="17" t="b">
        <f t="shared" ca="1" si="11061"/>
        <v>0</v>
      </c>
      <c r="AR598" s="17" t="b">
        <f t="shared" ca="1" si="9779"/>
        <v>0</v>
      </c>
      <c r="AS598" s="17" t="b">
        <f t="shared" ca="1" si="9780"/>
        <v>0</v>
      </c>
      <c r="AT598" s="17" t="b">
        <f t="shared" ca="1" si="9781"/>
        <v>0</v>
      </c>
      <c r="AU598" s="17" t="b">
        <f t="shared" ca="1" si="9782"/>
        <v>1</v>
      </c>
      <c r="AV598" s="17" t="b">
        <f t="shared" ca="1" si="9783"/>
        <v>0</v>
      </c>
      <c r="AW598" s="17" t="b">
        <f t="shared" ca="1" si="9784"/>
        <v>1</v>
      </c>
      <c r="AX598" s="14" t="b">
        <f t="array" aca="1" ref="AX598" ca="1">IF(H598,N598&gt;0,"")</f>
        <v>1</v>
      </c>
      <c r="AY598" s="17" t="str">
        <f t="shared" ca="1" si="9785"/>
        <v>C3:C4</v>
      </c>
      <c r="AZ598" s="17" t="b">
        <f t="array" aca="1" ref="AZ598" ca="1">IF(AY598&lt;&gt;"",SUM(1*ISERROR(MATCH(INDIRECT(AY598),INDIRECT(K598),0)))=0,"")</f>
        <v>1</v>
      </c>
      <c r="BA598" s="17" t="b">
        <f t="shared" ca="1" si="9786"/>
        <v>1</v>
      </c>
      <c r="BB598" s="17" t="b">
        <v>0</v>
      </c>
      <c r="BC598" s="17" t="b">
        <f t="shared" ca="1" si="9787"/>
        <v>1</v>
      </c>
      <c r="BD598" s="17" t="b">
        <f t="shared" ca="1" si="9788"/>
        <v>0</v>
      </c>
      <c r="BE598" s="17" t="str">
        <f t="shared" ca="1" si="11072"/>
        <v/>
      </c>
      <c r="BF598" s="17" t="b">
        <f t="shared" ca="1" si="11073"/>
        <v>0</v>
      </c>
      <c r="BG598" s="17" t="b">
        <f t="shared" ca="1" si="9789"/>
        <v>0</v>
      </c>
      <c r="BH598" s="17" t="b">
        <f t="shared" ca="1" si="9790"/>
        <v>1</v>
      </c>
      <c r="BI598" s="17">
        <f t="shared" ca="1" si="9791"/>
        <v>2</v>
      </c>
      <c r="BJ598" s="17" t="b">
        <f t="shared" ca="1" si="9792"/>
        <v>0</v>
      </c>
      <c r="BK598" s="17" t="str">
        <f t="shared" ca="1" si="11078"/>
        <v/>
      </c>
      <c r="BL598" s="17" t="str">
        <f t="shared" ca="1" si="9793"/>
        <v/>
      </c>
      <c r="BM598" s="17" t="str">
        <f t="shared" ca="1" si="9794"/>
        <v>F</v>
      </c>
      <c r="BN598" s="17" t="str">
        <f t="shared" ca="1" si="9795"/>
        <v>F</v>
      </c>
      <c r="BO598" s="17" t="str">
        <f t="shared" ca="1" si="9796"/>
        <v>N</v>
      </c>
      <c r="BP598" s="14" t="b">
        <f t="shared" ca="1" si="9797"/>
        <v>1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9798"/>
        <v/>
      </c>
      <c r="DE598" s="14" t="str">
        <f t="shared" ca="1" si="9799"/>
        <v/>
      </c>
      <c r="DF598" s="14" t="str">
        <f t="shared" ca="1" si="9800"/>
        <v/>
      </c>
      <c r="DG598" s="14" t="str">
        <f t="shared" ca="1" si="9801"/>
        <v/>
      </c>
      <c r="DH598" s="14" t="str">
        <f t="shared" ca="1" si="9802"/>
        <v/>
      </c>
      <c r="DI598" s="14" t="str">
        <f t="shared" ca="1" si="9803"/>
        <v/>
      </c>
      <c r="DJ598" s="14" t="str">
        <f t="shared" ca="1" si="9804"/>
        <v/>
      </c>
      <c r="DK598" s="14" t="str">
        <f t="shared" ca="1" si="9805"/>
        <v/>
      </c>
      <c r="DL598" s="14" t="str">
        <f t="shared" ca="1" si="9806"/>
        <v/>
      </c>
      <c r="DM598" s="14" t="str">
        <f t="shared" ca="1" si="9807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9808"/>
        <v/>
      </c>
      <c r="DP598" s="14" t="str">
        <f t="shared" ca="1" si="9809"/>
        <v/>
      </c>
      <c r="DQ598" s="14" t="str">
        <f t="shared" ca="1" si="9810"/>
        <v/>
      </c>
      <c r="DR598" s="14" t="str">
        <f t="shared" ca="1" si="9811"/>
        <v/>
      </c>
      <c r="DS598" s="14" t="str">
        <f t="shared" ca="1" si="9812"/>
        <v/>
      </c>
      <c r="DZ598" s="14" t="b">
        <f t="shared" ca="1" si="9813"/>
        <v>0</v>
      </c>
      <c r="EA598" s="14" t="str">
        <f t="shared" ca="1" si="9814"/>
        <v>Did specialist, who made diagnosis request Lumbo-sacral spinal cord MRI (q_156g)</v>
      </c>
      <c r="EB598" s="14" t="str">
        <f t="shared" ca="1" si="9815"/>
        <v xml:space="preserve">Values must be numeric. </v>
      </c>
      <c r="EC598" s="14" t="str">
        <f t="shared" ca="1" si="9816"/>
        <v xml:space="preserve">Did specialist, who made diagnosis request Lumbo-sacral spinal cord MRI (q_156g): Values must be numeric. </v>
      </c>
      <c r="ED598" s="14" t="str">
        <f t="shared" ca="1" si="9817"/>
        <v/>
      </c>
      <c r="EE598" s="14" t="str">
        <f t="shared" ca="1" si="9818"/>
        <v>Values must be numeric</v>
      </c>
      <c r="EF598" s="14" t="str">
        <f t="shared" ca="1" si="9819"/>
        <v/>
      </c>
      <c r="EG598" s="14" t="str">
        <f t="shared" ca="1" si="9820"/>
        <v/>
      </c>
      <c r="EM598" s="14" t="b">
        <f t="shared" ca="1" si="9821"/>
        <v>1</v>
      </c>
      <c r="EN598" s="14">
        <f t="shared" ca="1" si="9822"/>
        <v>572</v>
      </c>
      <c r="EO598" s="14" t="str">
        <f t="shared" ca="1" si="9823"/>
        <v>q_156g</v>
      </c>
      <c r="EP598" s="14" t="str">
        <f t="shared" ca="1" si="9824"/>
        <v xml:space="preserve">Did specialist, who made diagnosis request Lumbo-sacral spinal cord MRI (q_156g): Values must be numeric. </v>
      </c>
      <c r="EQ598" s="14" t="str">
        <f t="shared" ca="1" si="9825"/>
        <v/>
      </c>
    </row>
    <row r="599" spans="2:147" s="14" customFormat="1">
      <c r="B599" s="14" t="str">
        <f t="shared" ca="1" si="9755"/>
        <v/>
      </c>
      <c r="C599" s="14">
        <f t="shared" ca="1" si="9756"/>
        <v>573</v>
      </c>
      <c r="D599" s="14">
        <f t="shared" si="9757"/>
        <v>597</v>
      </c>
      <c r="E599" s="14" t="str">
        <f t="shared" ca="1" si="9758"/>
        <v>D</v>
      </c>
      <c r="F599" s="14" t="str">
        <f t="shared" ca="1" si="9759"/>
        <v>q_156h</v>
      </c>
      <c r="G599" s="14" t="str">
        <f t="shared" ca="1" si="9760"/>
        <v>Did specialist, who made diagnosis request EMG</v>
      </c>
      <c r="H599" s="14" t="b">
        <f t="shared" ca="1" si="9761"/>
        <v>1</v>
      </c>
      <c r="I599" s="14" t="str">
        <f ca="1">IF($H599,ADDRESS(3,(D599+1)*2-1,4,,"["&amp;wew!$G$7&amp;"]"&amp;_sheetname_labels)&amp;":"&amp;ADDRESS(2+ster!$B$20,(D599+1)*2-1,4),"")</f>
        <v>[DBTemplate.xlsm]labels!ASY3:ASY725</v>
      </c>
      <c r="J599" s="14">
        <f t="array" aca="1" ref="J599" ca="1">IF(H599,MAX(0,MAX(IF(INDIRECT(I599)&lt;&gt;"",ROW(INDIRECT(I599)),""))-2),"")</f>
        <v>2</v>
      </c>
      <c r="K599" s="14" t="str">
        <f ca="1">IF($H599,IF($J599&gt;0,ADDRESS(3,(D599+1)*2-1,4,,"["&amp;wew!$G$7&amp;"]"&amp;_sheetname_labels)&amp;":"&amp;ADDRESS(2+J599,(D599+1)*2-1,4),""),"")</f>
        <v>[DBTemplate.xlsm]labels!ASY3:ASY4</v>
      </c>
      <c r="L599" s="14" t="str">
        <f ca="1">IF($H599,IF($J599&gt;0,ADDRESS(3,(D599+1)*2,4,,"["&amp;wew!$G$7&amp;"]"&amp;_sheetname_labels)&amp;":"&amp;ADDRESS(2+J599,(D599+1)*2,4),""),"")</f>
        <v>[DBTemplate.xlsm]labels!ASZ3:ASZ4</v>
      </c>
      <c r="M599" s="14">
        <f t="shared" ca="1" si="9762"/>
        <v>0</v>
      </c>
      <c r="N599" s="14">
        <f t="shared" ca="1" si="9763"/>
        <v>2</v>
      </c>
      <c r="O599" s="14" t="str">
        <f t="shared" ca="1" si="9764"/>
        <v>q_156h</v>
      </c>
      <c r="P599" s="14" t="str">
        <f t="shared" ca="1" si="9765"/>
        <v>Did specialist, who made diagnosis request EMG</v>
      </c>
      <c r="Q599" s="14" t="str">
        <f ca="1">IF($BP599,ADDRESS(3,D599+1,4,,"["&amp;wew!$G$7&amp;"]"&amp;_sheetname_dataframe)&amp;":"&amp;ADDRESS(2+ster!$C$14,D599+1,4),"")</f>
        <v>[DBTemplate.xlsm]data_frame!VZ3:VZ3</v>
      </c>
      <c r="R599" s="14" t="str">
        <f>IF($BP599,IF(MID(_xll.FORMULATEXT(INDEX(INDIRECT(Q599),1)),1,1)="=", _xll.FORMULATEXT(INDEX(INDIRECT(Q599),1),2,TRUE),""),"")</f>
        <v/>
      </c>
      <c r="S599" s="14">
        <f t="array" aca="1" ref="S599" ca="1">IF(H599,SUM(IF((IFERROR(INDIRECT(Q599)&lt;&gt;"",FALSE))*(INDIRECT(ster!$D$14)&lt;&gt;""),1,0)),"")</f>
        <v>1</v>
      </c>
      <c r="T599" s="14">
        <f t="array" aca="1" ref="T599" ca="1">IF(H599,IF(M599&gt;0,SUM(IFERROR(1*(MATCH(INDIRECT(Q599),INDIRECT(K599),0)&gt;0),0)*(INDIRECT(ster!$D$14)&lt;&gt;"")*NOT(ISNUMBER(INDIRECT(Q599)))),0),"")</f>
        <v>0</v>
      </c>
      <c r="U599" s="14">
        <f t="array" aca="1" ref="U599" ca="1">IF(H599,SUM((IFERROR(INDIRECT(Q599)="",FALSE))*(INDIRECT(ster!$D$14)&lt;&gt;"")),"")</f>
        <v>0</v>
      </c>
      <c r="V599" s="14">
        <f t="array" aca="1" ref="V599" ca="1">IF(H599,SUM((IFERROR(INDIRECT(Q599)="#ąś",TRUE))*(INDIRECT(ster!$D$14)&lt;&gt;"")),"")</f>
        <v>0</v>
      </c>
      <c r="W599" s="14">
        <f t="array" aca="1" ref="W599" ca="1">IF(H599,SUM(ISNUMBER(INDIRECT(Q599))*(INDIRECT(ster!$D$14)&lt;&gt;"")),"")</f>
        <v>1</v>
      </c>
      <c r="X599" s="14">
        <f t="array" aca="1" ref="X599" ca="1">IF(AND(H599,W599&gt;0),IF(wew!$B$3,MIN(IF((INDIRECT(ster!$D$14)&lt;&gt;"")*IFERROR(INDIRECT($Q599)&lt;&gt;"",FALSE),IFERROR(INDIRECT($Q599),"X"),"X")),"&lt;włącz podświetlanie wartości&gt;"),"—")</f>
        <v>1</v>
      </c>
      <c r="Y599" s="14">
        <f t="array" aca="1" ref="Y599" ca="1">IF(AND(H599,W599&gt;0),IF(wew!$B$3,MAX(IF((INDIRECT(ster!$D$14)&lt;&gt;"")*IFERROR(INDIRECT($Q599)&lt;&gt;"",FALSE),IFERROR(INDIRECT($Q599),"X"),"X")),"&lt;włącz podświetlanie wartości&gt;"),"—")</f>
        <v>1</v>
      </c>
      <c r="Z599" s="14">
        <f t="shared" ca="1" si="9766"/>
        <v>0</v>
      </c>
      <c r="AA599" s="12">
        <f t="shared" ca="1" si="9767"/>
        <v>1</v>
      </c>
      <c r="AB599" s="17">
        <f t="array" aca="1" ref="AB599" ca="1">IF(H599,IF(W599&gt;0,SUM((INDIRECT(ster!$D$14)&lt;&gt;"")*IFERROR((INDIRECT(Q599)&lt;&gt;"")*(INDIRECT(Q599)=INT(INDIRECT(Q599))),0)),0),"")</f>
        <v>1</v>
      </c>
      <c r="AC599" s="17">
        <f t="array" aca="1" ref="AC599" ca="1">IF(H599,W599-AB599,"")</f>
        <v>0</v>
      </c>
      <c r="AD599" s="17">
        <f t="shared" ca="1" si="9768"/>
        <v>1</v>
      </c>
      <c r="AE599" s="17" t="b">
        <f t="shared" ca="1" si="976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9770"/>
        <v/>
      </c>
      <c r="AH599" s="17" t="b">
        <f t="shared" ca="1" si="977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9772"/>
        <v/>
      </c>
      <c r="AK599" s="17" t="b">
        <f t="shared" ca="1" si="9773"/>
        <v>0</v>
      </c>
      <c r="AL599" s="17" t="b">
        <f t="shared" ca="1" si="9774"/>
        <v>0</v>
      </c>
      <c r="AM599" s="17" t="b">
        <f t="shared" ca="1" si="9775"/>
        <v>0</v>
      </c>
      <c r="AN599" s="17">
        <f t="shared" ca="1" si="9776"/>
        <v>0</v>
      </c>
      <c r="AO599" s="24" t="str">
        <f t="shared" ca="1" si="9777"/>
        <v/>
      </c>
      <c r="AP599" s="24" t="str">
        <f t="shared" ca="1" si="9778"/>
        <v/>
      </c>
      <c r="AQ599" s="17" t="b">
        <f t="shared" ca="1" si="11061"/>
        <v>0</v>
      </c>
      <c r="AR599" s="17" t="b">
        <f t="shared" ca="1" si="9779"/>
        <v>0</v>
      </c>
      <c r="AS599" s="17" t="b">
        <f t="shared" ca="1" si="9780"/>
        <v>0</v>
      </c>
      <c r="AT599" s="17" t="b">
        <f t="shared" ca="1" si="9781"/>
        <v>0</v>
      </c>
      <c r="AU599" s="17" t="b">
        <f t="shared" ca="1" si="9782"/>
        <v>1</v>
      </c>
      <c r="AV599" s="17" t="b">
        <f t="shared" ca="1" si="9783"/>
        <v>0</v>
      </c>
      <c r="AW599" s="17" t="b">
        <f t="shared" ca="1" si="9784"/>
        <v>1</v>
      </c>
      <c r="AX599" s="14" t="b">
        <f t="array" aca="1" ref="AX599" ca="1">IF(H599,N599&gt;0,"")</f>
        <v>1</v>
      </c>
      <c r="AY599" s="17" t="str">
        <f t="shared" ca="1" si="9785"/>
        <v>C3:C4</v>
      </c>
      <c r="AZ599" s="17" t="b">
        <f t="array" aca="1" ref="AZ599" ca="1">IF(AY599&lt;&gt;"",SUM(1*ISERROR(MATCH(INDIRECT(AY599),INDIRECT(K599),0)))=0,"")</f>
        <v>1</v>
      </c>
      <c r="BA599" s="17" t="b">
        <f t="shared" ca="1" si="9786"/>
        <v>1</v>
      </c>
      <c r="BB599" s="17" t="b">
        <v>0</v>
      </c>
      <c r="BC599" s="17" t="b">
        <f t="shared" ca="1" si="9787"/>
        <v>1</v>
      </c>
      <c r="BD599" s="17" t="b">
        <f t="shared" ca="1" si="9788"/>
        <v>0</v>
      </c>
      <c r="BE599" s="17" t="str">
        <f t="shared" ca="1" si="11072"/>
        <v/>
      </c>
      <c r="BF599" s="17" t="b">
        <f t="shared" ca="1" si="11073"/>
        <v>0</v>
      </c>
      <c r="BG599" s="17" t="b">
        <f t="shared" ca="1" si="9789"/>
        <v>0</v>
      </c>
      <c r="BH599" s="17" t="b">
        <f t="shared" ca="1" si="9790"/>
        <v>1</v>
      </c>
      <c r="BI599" s="17">
        <f t="shared" ca="1" si="9791"/>
        <v>2</v>
      </c>
      <c r="BJ599" s="17" t="b">
        <f t="shared" ca="1" si="9792"/>
        <v>0</v>
      </c>
      <c r="BK599" s="17" t="str">
        <f t="shared" ca="1" si="11078"/>
        <v/>
      </c>
      <c r="BL599" s="17" t="str">
        <f t="shared" ca="1" si="9793"/>
        <v/>
      </c>
      <c r="BM599" s="17" t="str">
        <f t="shared" ca="1" si="9794"/>
        <v>F</v>
      </c>
      <c r="BN599" s="17" t="str">
        <f t="shared" ca="1" si="9795"/>
        <v>F</v>
      </c>
      <c r="BO599" s="17" t="str">
        <f t="shared" ca="1" si="9796"/>
        <v>N</v>
      </c>
      <c r="BP599" s="14" t="b">
        <f t="shared" ca="1" si="9797"/>
        <v>1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9798"/>
        <v/>
      </c>
      <c r="DE599" s="14" t="str">
        <f t="shared" ca="1" si="9799"/>
        <v/>
      </c>
      <c r="DF599" s="14" t="str">
        <f t="shared" ca="1" si="9800"/>
        <v/>
      </c>
      <c r="DG599" s="14" t="str">
        <f t="shared" ca="1" si="9801"/>
        <v/>
      </c>
      <c r="DH599" s="14" t="str">
        <f t="shared" ca="1" si="9802"/>
        <v/>
      </c>
      <c r="DI599" s="14" t="str">
        <f t="shared" ca="1" si="9803"/>
        <v/>
      </c>
      <c r="DJ599" s="14" t="str">
        <f t="shared" ca="1" si="9804"/>
        <v/>
      </c>
      <c r="DK599" s="14" t="str">
        <f t="shared" ca="1" si="9805"/>
        <v/>
      </c>
      <c r="DL599" s="14" t="str">
        <f t="shared" ca="1" si="9806"/>
        <v/>
      </c>
      <c r="DM599" s="14" t="str">
        <f t="shared" ca="1" si="9807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9808"/>
        <v/>
      </c>
      <c r="DP599" s="14" t="str">
        <f t="shared" ca="1" si="9809"/>
        <v/>
      </c>
      <c r="DQ599" s="14" t="str">
        <f t="shared" ca="1" si="9810"/>
        <v/>
      </c>
      <c r="DR599" s="14" t="str">
        <f t="shared" ca="1" si="9811"/>
        <v/>
      </c>
      <c r="DS599" s="14" t="str">
        <f t="shared" ca="1" si="9812"/>
        <v/>
      </c>
      <c r="DZ599" s="14" t="b">
        <f t="shared" ca="1" si="9813"/>
        <v>0</v>
      </c>
      <c r="EA599" s="14" t="str">
        <f t="shared" ca="1" si="9814"/>
        <v>Did specialist, who made diagnosis request EMG (q_156h)</v>
      </c>
      <c r="EB599" s="14" t="str">
        <f t="shared" ca="1" si="9815"/>
        <v xml:space="preserve">Values must be numeric. </v>
      </c>
      <c r="EC599" s="14" t="str">
        <f t="shared" ca="1" si="9816"/>
        <v xml:space="preserve">Did specialist, who made diagnosis request EMG (q_156h): Values must be numeric. </v>
      </c>
      <c r="ED599" s="14" t="str">
        <f t="shared" ca="1" si="9817"/>
        <v/>
      </c>
      <c r="EE599" s="14" t="str">
        <f t="shared" ca="1" si="9818"/>
        <v>Values must be numeric</v>
      </c>
      <c r="EF599" s="14" t="str">
        <f t="shared" ca="1" si="9819"/>
        <v/>
      </c>
      <c r="EG599" s="14" t="str">
        <f t="shared" ca="1" si="9820"/>
        <v/>
      </c>
      <c r="EM599" s="14" t="b">
        <f t="shared" ca="1" si="9821"/>
        <v>1</v>
      </c>
      <c r="EN599" s="14">
        <f t="shared" ca="1" si="9822"/>
        <v>573</v>
      </c>
      <c r="EO599" s="14" t="str">
        <f t="shared" ca="1" si="9823"/>
        <v>q_156h</v>
      </c>
      <c r="EP599" s="14" t="str">
        <f t="shared" ca="1" si="9824"/>
        <v xml:space="preserve">Did specialist, who made diagnosis request EMG (q_156h): Values must be numeric. </v>
      </c>
      <c r="EQ599" s="14" t="str">
        <f t="shared" ca="1" si="9825"/>
        <v/>
      </c>
    </row>
    <row r="600" spans="2:147" s="14" customFormat="1">
      <c r="B600" s="14" t="str">
        <f t="shared" ca="1" si="9755"/>
        <v/>
      </c>
      <c r="C600" s="14">
        <f t="shared" ca="1" si="9756"/>
        <v>574</v>
      </c>
      <c r="D600" s="14">
        <f t="shared" si="9757"/>
        <v>598</v>
      </c>
      <c r="E600" s="14" t="str">
        <f t="shared" ca="1" si="9758"/>
        <v>D</v>
      </c>
      <c r="F600" s="14" t="str">
        <f t="shared" ca="1" si="9759"/>
        <v>group</v>
      </c>
      <c r="G600" s="14" t="str">
        <f t="shared" ca="1" si="9760"/>
        <v>group</v>
      </c>
      <c r="H600" s="14" t="b">
        <f t="shared" ca="1" si="9761"/>
        <v>1</v>
      </c>
      <c r="I600" s="14" t="str">
        <f ca="1">IF($H600,ADDRESS(3,(D600+1)*2-1,4,,"["&amp;wew!$G$7&amp;"]"&amp;_sheetname_labels)&amp;":"&amp;ADDRESS(2+ster!$B$20,(D600+1)*2-1,4),"")</f>
        <v>[DBTemplate.xlsm]labels!ATA3:ATA725</v>
      </c>
      <c r="J600" s="14">
        <f t="array" aca="1" ref="J600" ca="1">IF(H600,MAX(0,MAX(IF(INDIRECT(I600)&lt;&gt;"",ROW(INDIRECT(I600)),""))-2),"")</f>
        <v>2</v>
      </c>
      <c r="K600" s="14" t="str">
        <f ca="1">IF($H600,IF($J600&gt;0,ADDRESS(3,(D600+1)*2-1,4,,"["&amp;wew!$G$7&amp;"]"&amp;_sheetname_labels)&amp;":"&amp;ADDRESS(2+J600,(D600+1)*2-1,4),""),"")</f>
        <v>[DBTemplate.xlsm]labels!ATA3:ATA4</v>
      </c>
      <c r="L600" s="14" t="str">
        <f ca="1">IF($H600,IF($J600&gt;0,ADDRESS(3,(D600+1)*2,4,,"["&amp;wew!$G$7&amp;"]"&amp;_sheetname_labels)&amp;":"&amp;ADDRESS(2+J600,(D600+1)*2,4),""),"")</f>
        <v>[DBTemplate.xlsm]labels!ATB3:ATB4</v>
      </c>
      <c r="M600" s="14">
        <f t="shared" ca="1" si="9762"/>
        <v>0</v>
      </c>
      <c r="N600" s="14">
        <f t="shared" ca="1" si="9763"/>
        <v>2</v>
      </c>
      <c r="O600" s="14" t="str">
        <f t="shared" ca="1" si="9764"/>
        <v>group</v>
      </c>
      <c r="P600" s="14" t="str">
        <f t="shared" ca="1" si="9765"/>
        <v>group</v>
      </c>
      <c r="Q600" s="14" t="str">
        <f ca="1">IF($BP600,ADDRESS(3,D600+1,4,,"["&amp;wew!$G$7&amp;"]"&amp;_sheetname_dataframe)&amp;":"&amp;ADDRESS(2+ster!$C$14,D600+1,4),"")</f>
        <v>[DBTemplate.xlsm]data_frame!WA3:WA3</v>
      </c>
      <c r="R600" s="14" t="str">
        <f>IF($BP600,IF(MID(_xll.FORMULATEXT(INDEX(INDIRECT(Q600),1)),1,1)="=", _xll.FORMULATEXT(INDEX(INDIRECT(Q600),1),2,TRUE),""),"")</f>
        <v/>
      </c>
      <c r="S600" s="14">
        <f t="array" aca="1" ref="S600" ca="1">IF(H600,SUM(IF((IFERROR(INDIRECT(Q600)&lt;&gt;"",FALSE))*(INDIRECT(ster!$D$14)&lt;&gt;""),1,0)),"")</f>
        <v>1</v>
      </c>
      <c r="T600" s="14">
        <f t="array" aca="1" ref="T600" ca="1">IF(H600,IF(M600&gt;0,SUM(IFERROR(1*(MATCH(INDIRECT(Q600),INDIRECT(K600),0)&gt;0),0)*(INDIRECT(ster!$D$14)&lt;&gt;"")*NOT(ISNUMBER(INDIRECT(Q600)))),0),"")</f>
        <v>0</v>
      </c>
      <c r="U600" s="14">
        <f t="array" aca="1" ref="U600" ca="1">IF(H600,SUM((IFERROR(INDIRECT(Q600)="",FALSE))*(INDIRECT(ster!$D$14)&lt;&gt;"")),"")</f>
        <v>0</v>
      </c>
      <c r="V600" s="14">
        <f t="array" aca="1" ref="V600" ca="1">IF(H600,SUM((IFERROR(INDIRECT(Q600)="#ąś",TRUE))*(INDIRECT(ster!$D$14)&lt;&gt;"")),"")</f>
        <v>0</v>
      </c>
      <c r="W600" s="14">
        <f t="array" aca="1" ref="W600" ca="1">IF(H600,SUM(ISNUMBER(INDIRECT(Q600))*(INDIRECT(ster!$D$14)&lt;&gt;"")),"")</f>
        <v>1</v>
      </c>
      <c r="X600" s="14">
        <f t="array" aca="1" ref="X600" ca="1">IF(AND(H600,W600&gt;0),IF(wew!$B$3,MIN(IF((INDIRECT(ster!$D$14)&lt;&gt;"")*IFERROR(INDIRECT($Q600)&lt;&gt;"",FALSE),IFERROR(INDIRECT($Q600),"X"),"X")),"&lt;włącz podświetlanie wartości&gt;"),"—")</f>
        <v>1</v>
      </c>
      <c r="Y600" s="14">
        <f t="array" aca="1" ref="Y600" ca="1">IF(AND(H600,W600&gt;0),IF(wew!$B$3,MAX(IF((INDIRECT(ster!$D$14)&lt;&gt;"")*IFERROR(INDIRECT($Q600)&lt;&gt;"",FALSE),IFERROR(INDIRECT($Q600),"X"),"X")),"&lt;włącz podświetlanie wartości&gt;"),"—")</f>
        <v>1</v>
      </c>
      <c r="Z600" s="14">
        <f t="shared" ca="1" si="9766"/>
        <v>0</v>
      </c>
      <c r="AA600" s="12">
        <f t="shared" ca="1" si="9767"/>
        <v>1</v>
      </c>
      <c r="AB600" s="17">
        <f t="array" aca="1" ref="AB600" ca="1">IF(H600,IF(W600&gt;0,SUM((INDIRECT(ster!$D$14)&lt;&gt;"")*IFERROR((INDIRECT(Q600)&lt;&gt;"")*(INDIRECT(Q600)=INT(INDIRECT(Q600))),0)),0),"")</f>
        <v>1</v>
      </c>
      <c r="AC600" s="17">
        <f t="array" aca="1" ref="AC600" ca="1">IF(H600,W600-AB600,"")</f>
        <v>0</v>
      </c>
      <c r="AD600" s="17">
        <f t="shared" ca="1" si="9768"/>
        <v>1</v>
      </c>
      <c r="AE600" s="17" t="b">
        <f t="shared" ca="1" si="976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9770"/>
        <v/>
      </c>
      <c r="AH600" s="17" t="b">
        <f t="shared" ca="1" si="977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9772"/>
        <v/>
      </c>
      <c r="AK600" s="17" t="b">
        <f t="shared" ca="1" si="9773"/>
        <v>0</v>
      </c>
      <c r="AL600" s="17" t="b">
        <f t="shared" ca="1" si="9774"/>
        <v>0</v>
      </c>
      <c r="AM600" s="17" t="b">
        <f t="shared" ca="1" si="9775"/>
        <v>0</v>
      </c>
      <c r="AN600" s="17">
        <f t="shared" ca="1" si="9776"/>
        <v>0</v>
      </c>
      <c r="AO600" s="24" t="str">
        <f t="shared" ca="1" si="9777"/>
        <v/>
      </c>
      <c r="AP600" s="24" t="str">
        <f t="shared" ca="1" si="9778"/>
        <v/>
      </c>
      <c r="AQ600" s="17" t="b">
        <f t="shared" ca="1" si="11061"/>
        <v>0</v>
      </c>
      <c r="AR600" s="17" t="b">
        <f t="shared" ca="1" si="9779"/>
        <v>0</v>
      </c>
      <c r="AS600" s="17" t="b">
        <f t="shared" ca="1" si="9780"/>
        <v>0</v>
      </c>
      <c r="AT600" s="17" t="b">
        <f t="shared" ca="1" si="9781"/>
        <v>0</v>
      </c>
      <c r="AU600" s="17" t="b">
        <f t="shared" ca="1" si="9782"/>
        <v>1</v>
      </c>
      <c r="AV600" s="17" t="b">
        <f t="shared" ca="1" si="9783"/>
        <v>0</v>
      </c>
      <c r="AW600" s="17" t="b">
        <f t="shared" ca="1" si="9784"/>
        <v>1</v>
      </c>
      <c r="AX600" s="14" t="b">
        <f t="array" aca="1" ref="AX600" ca="1">IF(H600,N600&gt;0,"")</f>
        <v>1</v>
      </c>
      <c r="AY600" s="17" t="str">
        <f t="shared" ca="1" si="9785"/>
        <v>C3:C4</v>
      </c>
      <c r="AZ600" s="17" t="b">
        <f t="array" aca="1" ref="AZ600" ca="1">IF(AY600&lt;&gt;"",SUM(1*ISERROR(MATCH(INDIRECT(AY600),INDIRECT(K600),0)))=0,"")</f>
        <v>1</v>
      </c>
      <c r="BA600" s="17" t="b">
        <f t="shared" ca="1" si="9786"/>
        <v>1</v>
      </c>
      <c r="BB600" s="17" t="b">
        <v>0</v>
      </c>
      <c r="BC600" s="17" t="b">
        <f t="shared" ca="1" si="9787"/>
        <v>1</v>
      </c>
      <c r="BD600" s="17" t="b">
        <f t="shared" ca="1" si="9788"/>
        <v>0</v>
      </c>
      <c r="BE600" s="17" t="str">
        <f t="shared" ca="1" si="11072"/>
        <v/>
      </c>
      <c r="BF600" s="17" t="b">
        <f t="shared" ca="1" si="11073"/>
        <v>0</v>
      </c>
      <c r="BG600" s="17" t="b">
        <f t="shared" ca="1" si="9789"/>
        <v>0</v>
      </c>
      <c r="BH600" s="17" t="b">
        <f t="shared" ca="1" si="9790"/>
        <v>1</v>
      </c>
      <c r="BI600" s="17">
        <f t="shared" ca="1" si="9791"/>
        <v>2</v>
      </c>
      <c r="BJ600" s="17" t="b">
        <f t="shared" ca="1" si="9792"/>
        <v>0</v>
      </c>
      <c r="BK600" s="17" t="str">
        <f t="shared" ca="1" si="11078"/>
        <v/>
      </c>
      <c r="BL600" s="17" t="str">
        <f t="shared" ca="1" si="9793"/>
        <v/>
      </c>
      <c r="BM600" s="17" t="str">
        <f t="shared" ca="1" si="9794"/>
        <v>F</v>
      </c>
      <c r="BN600" s="17" t="str">
        <f t="shared" ca="1" si="9795"/>
        <v>F</v>
      </c>
      <c r="BO600" s="17" t="str">
        <f t="shared" ca="1" si="9796"/>
        <v>N</v>
      </c>
      <c r="BP600" s="14" t="b">
        <f t="shared" ca="1" si="9797"/>
        <v>1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9798"/>
        <v/>
      </c>
      <c r="DE600" s="14" t="str">
        <f t="shared" ca="1" si="9799"/>
        <v/>
      </c>
      <c r="DF600" s="14" t="str">
        <f t="shared" ca="1" si="9800"/>
        <v/>
      </c>
      <c r="DG600" s="14" t="str">
        <f t="shared" ca="1" si="9801"/>
        <v/>
      </c>
      <c r="DH600" s="14" t="str">
        <f t="shared" ca="1" si="9802"/>
        <v/>
      </c>
      <c r="DI600" s="14" t="str">
        <f t="shared" ca="1" si="9803"/>
        <v/>
      </c>
      <c r="DJ600" s="14" t="str">
        <f t="shared" ca="1" si="9804"/>
        <v/>
      </c>
      <c r="DK600" s="14" t="str">
        <f t="shared" ca="1" si="9805"/>
        <v/>
      </c>
      <c r="DL600" s="14" t="str">
        <f t="shared" ca="1" si="9806"/>
        <v/>
      </c>
      <c r="DM600" s="14" t="str">
        <f t="shared" ca="1" si="9807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9808"/>
        <v/>
      </c>
      <c r="DP600" s="14" t="str">
        <f t="shared" ca="1" si="9809"/>
        <v/>
      </c>
      <c r="DQ600" s="14" t="str">
        <f t="shared" ca="1" si="9810"/>
        <v/>
      </c>
      <c r="DR600" s="14" t="str">
        <f t="shared" ca="1" si="9811"/>
        <v/>
      </c>
      <c r="DS600" s="14" t="str">
        <f t="shared" ca="1" si="9812"/>
        <v/>
      </c>
      <c r="DZ600" s="14" t="b">
        <f t="shared" ca="1" si="9813"/>
        <v>0</v>
      </c>
      <c r="EA600" s="14" t="str">
        <f t="shared" ca="1" si="9814"/>
        <v>group (group)</v>
      </c>
      <c r="EB600" s="14" t="str">
        <f t="shared" ca="1" si="9815"/>
        <v xml:space="preserve">Values must be numeric. </v>
      </c>
      <c r="EC600" s="14" t="str">
        <f t="shared" ca="1" si="9816"/>
        <v xml:space="preserve">group (group): Values must be numeric. </v>
      </c>
      <c r="ED600" s="14" t="str">
        <f t="shared" ca="1" si="9817"/>
        <v/>
      </c>
      <c r="EE600" s="14" t="str">
        <f t="shared" ca="1" si="9818"/>
        <v>Values must be numeric</v>
      </c>
      <c r="EF600" s="14" t="str">
        <f t="shared" ca="1" si="9819"/>
        <v/>
      </c>
      <c r="EG600" s="14" t="str">
        <f t="shared" ca="1" si="9820"/>
        <v/>
      </c>
      <c r="EM600" s="14" t="b">
        <f t="shared" ca="1" si="9821"/>
        <v>1</v>
      </c>
      <c r="EN600" s="14">
        <f t="shared" ca="1" si="9822"/>
        <v>574</v>
      </c>
      <c r="EO600" s="14" t="str">
        <f t="shared" ca="1" si="9823"/>
        <v>group</v>
      </c>
      <c r="EP600" s="14" t="str">
        <f t="shared" ca="1" si="9824"/>
        <v xml:space="preserve">group (group): Values must be numeric. </v>
      </c>
      <c r="EQ600" s="14" t="str">
        <f t="shared" ca="1" si="9825"/>
        <v/>
      </c>
    </row>
    <row r="601" spans="2:147" s="14" customFormat="1">
      <c r="B601" s="14" t="str">
        <f t="shared" ca="1" si="9755"/>
        <v/>
      </c>
      <c r="C601" s="14">
        <f t="shared" ca="1" si="9756"/>
        <v>575</v>
      </c>
      <c r="D601" s="14">
        <f t="shared" si="9757"/>
        <v>599</v>
      </c>
      <c r="E601" s="14" t="str">
        <f t="shared" ca="1" si="9758"/>
        <v>N</v>
      </c>
      <c r="F601" s="14" t="str">
        <f t="shared" ca="1" si="9759"/>
        <v>centr_id</v>
      </c>
      <c r="G601" s="14" t="str">
        <f t="shared" ca="1" si="9760"/>
        <v>centr_id</v>
      </c>
      <c r="H601" s="14" t="b">
        <f t="shared" ca="1" si="9761"/>
        <v>1</v>
      </c>
      <c r="I601" s="14" t="str">
        <f ca="1">IF($H601,ADDRESS(3,(D601+1)*2-1,4,,"["&amp;wew!$G$7&amp;"]"&amp;_sheetname_labels)&amp;":"&amp;ADDRESS(2+ster!$B$20,(D601+1)*2-1,4),"")</f>
        <v>[DBTemplate.xlsm]labels!ATC3:ATC725</v>
      </c>
      <c r="J601" s="14">
        <f t="array" aca="1" ref="J601" ca="1">IF(H601,MAX(0,MAX(IF(INDIRECT(I601)&lt;&gt;"",ROW(INDIRECT(I601)),""))-2),"")</f>
        <v>5</v>
      </c>
      <c r="K601" s="14" t="str">
        <f ca="1">IF($H601,IF($J601&gt;0,ADDRESS(3,(D601+1)*2-1,4,,"["&amp;wew!$G$7&amp;"]"&amp;_sheetname_labels)&amp;":"&amp;ADDRESS(2+J601,(D601+1)*2-1,4),""),"")</f>
        <v>[DBTemplate.xlsm]labels!ATC3:ATC7</v>
      </c>
      <c r="L601" s="14" t="str">
        <f ca="1">IF($H601,IF($J601&gt;0,ADDRESS(3,(D601+1)*2,4,,"["&amp;wew!$G$7&amp;"]"&amp;_sheetname_labels)&amp;":"&amp;ADDRESS(2+J601,(D601+1)*2,4),""),"")</f>
        <v>[DBTemplate.xlsm]labels!ATD3:ATD7</v>
      </c>
      <c r="M601" s="14">
        <f t="shared" ca="1" si="9762"/>
        <v>0</v>
      </c>
      <c r="N601" s="14">
        <f t="shared" ca="1" si="9763"/>
        <v>5</v>
      </c>
      <c r="O601" s="14" t="str">
        <f t="shared" ca="1" si="9764"/>
        <v>centr_id</v>
      </c>
      <c r="P601" s="14" t="str">
        <f t="shared" ca="1" si="9765"/>
        <v>centr_id</v>
      </c>
      <c r="Q601" s="14" t="str">
        <f ca="1">IF($BP601,ADDRESS(3,D601+1,4,,"["&amp;wew!$G$7&amp;"]"&amp;_sheetname_dataframe)&amp;":"&amp;ADDRESS(2+ster!$C$14,D601+1,4),"")</f>
        <v>[DBTemplate.xlsm]data_frame!WB3:WB3</v>
      </c>
      <c r="R601" s="14" t="str">
        <f>IF($BP601,IF(MID(_xll.FORMULATEXT(INDEX(INDIRECT(Q601),1)),1,1)="=", _xll.FORMULATEXT(INDEX(INDIRECT(Q601),1),2,TRUE),""),"")</f>
        <v/>
      </c>
      <c r="S601" s="14">
        <f t="array" aca="1" ref="S601" ca="1">IF(H601,SUM(IF((IFERROR(INDIRECT(Q601)&lt;&gt;"",FALSE))*(INDIRECT(ster!$D$14)&lt;&gt;""),1,0)),"")</f>
        <v>1</v>
      </c>
      <c r="T601" s="14">
        <f t="array" aca="1" ref="T601" ca="1">IF(H601,IF(M601&gt;0,SUM(IFERROR(1*(MATCH(INDIRECT(Q601),INDIRECT(K601),0)&gt;0),0)*(INDIRECT(ster!$D$14)&lt;&gt;"")*NOT(ISNUMBER(INDIRECT(Q601)))),0),"")</f>
        <v>0</v>
      </c>
      <c r="U601" s="14">
        <f t="array" aca="1" ref="U601" ca="1">IF(H601,SUM((IFERROR(INDIRECT(Q601)="",FALSE))*(INDIRECT(ster!$D$14)&lt;&gt;"")),"")</f>
        <v>0</v>
      </c>
      <c r="V601" s="14">
        <f t="array" aca="1" ref="V601" ca="1">IF(H601,SUM((IFERROR(INDIRECT(Q601)="#ąś",TRUE))*(INDIRECT(ster!$D$14)&lt;&gt;"")),"")</f>
        <v>0</v>
      </c>
      <c r="W601" s="14">
        <f t="array" aca="1" ref="W601" ca="1">IF(H601,SUM(ISNUMBER(INDIRECT(Q601))*(INDIRECT(ster!$D$14)&lt;&gt;"")),"")</f>
        <v>1</v>
      </c>
      <c r="X601" s="14">
        <f t="array" aca="1" ref="X601" ca="1">IF(AND(H601,W601&gt;0),IF(wew!$B$3,MIN(IF((INDIRECT(ster!$D$14)&lt;&gt;"")*IFERROR(INDIRECT($Q601)&lt;&gt;"",FALSE),IFERROR(INDIRECT($Q601),"X"),"X")),"&lt;włącz podświetlanie wartości&gt;"),"—")</f>
        <v>1</v>
      </c>
      <c r="Y601" s="14">
        <f t="array" aca="1" ref="Y601" ca="1">IF(AND(H601,W601&gt;0),IF(wew!$B$3,MAX(IF((INDIRECT(ster!$D$14)&lt;&gt;"")*IFERROR(INDIRECT($Q601)&lt;&gt;"",FALSE),IFERROR(INDIRECT($Q601),"X"),"X")),"&lt;włącz podświetlanie wartości&gt;"),"—")</f>
        <v>1</v>
      </c>
      <c r="Z601" s="14">
        <f t="shared" ca="1" si="9766"/>
        <v>0</v>
      </c>
      <c r="AA601" s="12">
        <f t="shared" ca="1" si="9767"/>
        <v>1</v>
      </c>
      <c r="AB601" s="17">
        <f t="array" aca="1" ref="AB601" ca="1">IF(H601,IF(W601&gt;0,SUM((INDIRECT(ster!$D$14)&lt;&gt;"")*IFERROR((INDIRECT(Q601)&lt;&gt;"")*(INDIRECT(Q601)=INT(INDIRECT(Q601))),0)),0),"")</f>
        <v>1</v>
      </c>
      <c r="AC601" s="17">
        <f t="array" aca="1" ref="AC601" ca="1">IF(H601,W601-AB601,"")</f>
        <v>0</v>
      </c>
      <c r="AD601" s="17">
        <f t="shared" ca="1" si="9768"/>
        <v>1</v>
      </c>
      <c r="AE601" s="17" t="b">
        <f t="shared" ca="1" si="976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9770"/>
        <v/>
      </c>
      <c r="AH601" s="17" t="b">
        <f t="shared" ca="1" si="977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9772"/>
        <v/>
      </c>
      <c r="AK601" s="17" t="b">
        <f t="shared" ca="1" si="9773"/>
        <v>0</v>
      </c>
      <c r="AL601" s="17" t="b">
        <f t="shared" ca="1" si="9774"/>
        <v>0</v>
      </c>
      <c r="AM601" s="17" t="b">
        <f t="shared" ca="1" si="9775"/>
        <v>0</v>
      </c>
      <c r="AN601" s="17">
        <f t="shared" ca="1" si="9776"/>
        <v>0</v>
      </c>
      <c r="AO601" s="24" t="str">
        <f t="shared" ca="1" si="9777"/>
        <v/>
      </c>
      <c r="AP601" s="24" t="str">
        <f t="shared" ca="1" si="9778"/>
        <v/>
      </c>
      <c r="AQ601" s="17" t="b">
        <f t="shared" ca="1" si="11061"/>
        <v>0</v>
      </c>
      <c r="AR601" s="17" t="b">
        <f t="shared" ca="1" si="9779"/>
        <v>0</v>
      </c>
      <c r="AS601" s="17" t="b">
        <f t="shared" ca="1" si="9780"/>
        <v>0</v>
      </c>
      <c r="AT601" s="17" t="b">
        <f t="shared" ca="1" si="9781"/>
        <v>0</v>
      </c>
      <c r="AU601" s="17" t="b">
        <f t="shared" ca="1" si="9782"/>
        <v>1</v>
      </c>
      <c r="AV601" s="17" t="b">
        <f t="shared" ca="1" si="9783"/>
        <v>0</v>
      </c>
      <c r="AW601" s="17" t="b">
        <f t="shared" ca="1" si="9784"/>
        <v>1</v>
      </c>
      <c r="AX601" s="14" t="b">
        <f t="array" aca="1" ref="AX601" ca="1">IF(H601,N601&gt;0,"")</f>
        <v>1</v>
      </c>
      <c r="AY601" s="17" t="str">
        <f t="shared" ca="1" si="9785"/>
        <v>C3:C7</v>
      </c>
      <c r="AZ601" s="17" t="b">
        <f t="array" aca="1" ref="AZ601" ca="1">IF(AY601&lt;&gt;"",SUM(1*ISERROR(MATCH(INDIRECT(AY601),INDIRECT(K601),0)))=0,"")</f>
        <v>1</v>
      </c>
      <c r="BA601" s="17" t="b">
        <f t="shared" ca="1" si="9786"/>
        <v>1</v>
      </c>
      <c r="BB601" s="17" t="b">
        <v>0</v>
      </c>
      <c r="BC601" s="17" t="b">
        <f t="shared" ca="1" si="9787"/>
        <v>1</v>
      </c>
      <c r="BD601" s="17" t="b">
        <f t="shared" ca="1" si="9788"/>
        <v>0</v>
      </c>
      <c r="BE601" s="17" t="str">
        <f t="shared" ca="1" si="11072"/>
        <v/>
      </c>
      <c r="BF601" s="17" t="b">
        <f t="shared" ca="1" si="11073"/>
        <v>0</v>
      </c>
      <c r="BG601" s="17" t="b">
        <f t="shared" ca="1" si="9789"/>
        <v>0</v>
      </c>
      <c r="BH601" s="17" t="b">
        <f t="shared" ca="1" si="9790"/>
        <v>1</v>
      </c>
      <c r="BI601" s="17">
        <f t="shared" ca="1" si="9791"/>
        <v>2</v>
      </c>
      <c r="BJ601" s="17" t="b">
        <f t="shared" ca="1" si="9792"/>
        <v>0</v>
      </c>
      <c r="BK601" s="17" t="str">
        <f t="shared" ca="1" si="11078"/>
        <v/>
      </c>
      <c r="BL601" s="17" t="str">
        <f t="shared" ca="1" si="9793"/>
        <v/>
      </c>
      <c r="BM601" s="17" t="str">
        <f t="shared" ca="1" si="9794"/>
        <v>F</v>
      </c>
      <c r="BN601" s="17" t="str">
        <f t="shared" ca="1" si="9795"/>
        <v>F</v>
      </c>
      <c r="BO601" s="17" t="str">
        <f t="shared" ca="1" si="9796"/>
        <v>N</v>
      </c>
      <c r="BP601" s="14" t="b">
        <f t="shared" ca="1" si="9797"/>
        <v>1</v>
      </c>
      <c r="BQ601" s="35"/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9798"/>
        <v/>
      </c>
      <c r="DE601" s="14" t="str">
        <f t="shared" ca="1" si="9799"/>
        <v/>
      </c>
      <c r="DF601" s="14" t="str">
        <f t="shared" ca="1" si="9800"/>
        <v/>
      </c>
      <c r="DG601" s="14" t="str">
        <f t="shared" ca="1" si="9801"/>
        <v/>
      </c>
      <c r="DH601" s="14" t="str">
        <f t="shared" ca="1" si="9802"/>
        <v/>
      </c>
      <c r="DI601" s="14" t="str">
        <f t="shared" ca="1" si="9803"/>
        <v/>
      </c>
      <c r="DJ601" s="14" t="str">
        <f t="shared" ca="1" si="9804"/>
        <v/>
      </c>
      <c r="DK601" s="14" t="str">
        <f t="shared" ca="1" si="9805"/>
        <v/>
      </c>
      <c r="DL601" s="14" t="str">
        <f t="shared" ca="1" si="9806"/>
        <v/>
      </c>
      <c r="DM601" s="14" t="str">
        <f t="shared" ca="1" si="9807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9808"/>
        <v/>
      </c>
      <c r="DP601" s="14" t="str">
        <f t="shared" ca="1" si="9809"/>
        <v/>
      </c>
      <c r="DQ601" s="14" t="str">
        <f t="shared" ca="1" si="9810"/>
        <v/>
      </c>
      <c r="DR601" s="14" t="str">
        <f t="shared" ca="1" si="9811"/>
        <v/>
      </c>
      <c r="DS601" s="14" t="str">
        <f t="shared" ca="1" si="9812"/>
        <v/>
      </c>
      <c r="DZ601" s="14" t="b">
        <f t="shared" ca="1" si="9813"/>
        <v>0</v>
      </c>
      <c r="EA601" s="14" t="str">
        <f t="shared" ca="1" si="9814"/>
        <v>centr_id (centr_id)</v>
      </c>
      <c r="EB601" s="14" t="str">
        <f t="shared" ca="1" si="9815"/>
        <v xml:space="preserve">Values must be numeric. </v>
      </c>
      <c r="EC601" s="14" t="str">
        <f t="shared" ca="1" si="9816"/>
        <v xml:space="preserve">centr_id (centr_id): Values must be numeric. </v>
      </c>
      <c r="ED601" s="14" t="str">
        <f t="shared" ca="1" si="9817"/>
        <v/>
      </c>
      <c r="EE601" s="14" t="str">
        <f t="shared" ca="1" si="9818"/>
        <v>Values must be numeric</v>
      </c>
      <c r="EF601" s="14" t="str">
        <f t="shared" ca="1" si="9819"/>
        <v/>
      </c>
      <c r="EG601" s="14" t="str">
        <f t="shared" ca="1" si="9820"/>
        <v/>
      </c>
      <c r="EM601" s="14" t="b">
        <f t="shared" ca="1" si="9821"/>
        <v>1</v>
      </c>
      <c r="EN601" s="14">
        <f t="shared" ca="1" si="9822"/>
        <v>575</v>
      </c>
      <c r="EO601" s="14" t="str">
        <f t="shared" ca="1" si="9823"/>
        <v>centr_id</v>
      </c>
      <c r="EP601" s="14" t="str">
        <f t="shared" ca="1" si="9824"/>
        <v xml:space="preserve">centr_id (centr_id): Values must be numeric. </v>
      </c>
      <c r="EQ601" s="14" t="str">
        <f t="shared" ca="1" si="9825"/>
        <v/>
      </c>
    </row>
    <row r="602" spans="2:147" s="14" customFormat="1">
      <c r="B602" s="14" t="str">
        <f t="shared" ca="1" si="9755"/>
        <v/>
      </c>
      <c r="C602" s="14">
        <f t="shared" ca="1" si="9756"/>
        <v>576</v>
      </c>
      <c r="D602" s="14">
        <f t="shared" si="9757"/>
        <v>600</v>
      </c>
      <c r="E602" s="14" t="str">
        <f t="shared" ca="1" si="9758"/>
        <v/>
      </c>
      <c r="F602" s="14" t="str">
        <f t="shared" ca="1" si="9759"/>
        <v/>
      </c>
      <c r="G602" s="14" t="str">
        <f t="shared" ca="1" si="9760"/>
        <v/>
      </c>
      <c r="H602" s="14" t="b">
        <f t="shared" ca="1" si="976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9762"/>
        <v/>
      </c>
      <c r="N602" s="14" t="str">
        <f t="shared" ca="1" si="9763"/>
        <v/>
      </c>
      <c r="O602" s="14" t="str">
        <f t="shared" ca="1" si="9764"/>
        <v/>
      </c>
      <c r="P602" s="14" t="str">
        <f t="shared" ca="1" si="976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9766"/>
        <v/>
      </c>
      <c r="AA602" s="12" t="str">
        <f t="shared" ca="1" si="976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9768"/>
        <v/>
      </c>
      <c r="AE602" s="17" t="b">
        <f t="shared" ca="1" si="976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9770"/>
        <v/>
      </c>
      <c r="AH602" s="17" t="b">
        <f t="shared" ca="1" si="977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9772"/>
        <v/>
      </c>
      <c r="AK602" s="17" t="str">
        <f t="shared" ca="1" si="9773"/>
        <v/>
      </c>
      <c r="AL602" s="17" t="str">
        <f t="shared" ca="1" si="9774"/>
        <v/>
      </c>
      <c r="AM602" s="17" t="str">
        <f t="shared" ca="1" si="9775"/>
        <v/>
      </c>
      <c r="AN602" s="17">
        <f t="shared" ca="1" si="9776"/>
        <v>2</v>
      </c>
      <c r="AO602" s="24" t="str">
        <f t="shared" ca="1" si="9777"/>
        <v/>
      </c>
      <c r="AP602" s="24" t="str">
        <f t="shared" ca="1" si="9778"/>
        <v/>
      </c>
      <c r="AQ602" s="17" t="str">
        <f t="shared" ca="1" si="11061"/>
        <v/>
      </c>
      <c r="AR602" s="17" t="str">
        <f t="shared" ca="1" si="9779"/>
        <v/>
      </c>
      <c r="AS602" s="17" t="str">
        <f t="shared" ca="1" si="9780"/>
        <v/>
      </c>
      <c r="AT602" s="17" t="str">
        <f t="shared" ca="1" si="9781"/>
        <v/>
      </c>
      <c r="AU602" s="17" t="str">
        <f t="shared" ca="1" si="9782"/>
        <v/>
      </c>
      <c r="AV602" s="17" t="str">
        <f t="shared" ca="1" si="9783"/>
        <v/>
      </c>
      <c r="AW602" s="17" t="str">
        <f t="shared" ca="1" si="9784"/>
        <v/>
      </c>
      <c r="AX602" s="14" t="str">
        <f t="array" aca="1" ref="AX602" ca="1">IF(H602,N602&gt;0,"")</f>
        <v/>
      </c>
      <c r="AY602" s="17" t="str">
        <f t="shared" ca="1" si="9785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9786"/>
        <v>0</v>
      </c>
      <c r="BB602" s="17" t="b">
        <v>0</v>
      </c>
      <c r="BC602" s="17" t="str">
        <f t="shared" ca="1" si="9787"/>
        <v/>
      </c>
      <c r="BD602" s="17" t="str">
        <f t="shared" ca="1" si="9788"/>
        <v/>
      </c>
      <c r="BE602" s="17" t="b">
        <f t="shared" ca="1" si="11072"/>
        <v>0</v>
      </c>
      <c r="BF602" s="17" t="str">
        <f t="shared" ca="1" si="11073"/>
        <v/>
      </c>
      <c r="BG602" s="17" t="str">
        <f t="shared" ca="1" si="9789"/>
        <v/>
      </c>
      <c r="BH602" s="17" t="str">
        <f t="shared" ca="1" si="9790"/>
        <v/>
      </c>
      <c r="BI602" s="17" t="str">
        <f t="shared" ca="1" si="9791"/>
        <v/>
      </c>
      <c r="BJ602" s="17" t="b">
        <f t="shared" ca="1" si="9792"/>
        <v>0</v>
      </c>
      <c r="BK602" s="17" t="str">
        <f t="shared" ca="1" si="11078"/>
        <v/>
      </c>
      <c r="BL602" s="17" t="str">
        <f t="shared" ca="1" si="9793"/>
        <v/>
      </c>
      <c r="BM602" s="17" t="str">
        <f t="shared" ca="1" si="9794"/>
        <v/>
      </c>
      <c r="BN602" s="17" t="str">
        <f t="shared" ca="1" si="9795"/>
        <v/>
      </c>
      <c r="BO602" s="17" t="str">
        <f t="shared" ca="1" si="9796"/>
        <v/>
      </c>
      <c r="BP602" s="14" t="b">
        <f t="shared" ca="1" si="9797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9798"/>
        <v/>
      </c>
      <c r="DE602" s="14" t="str">
        <f t="shared" ca="1" si="9799"/>
        <v/>
      </c>
      <c r="DF602" s="14" t="str">
        <f t="shared" ca="1" si="9800"/>
        <v/>
      </c>
      <c r="DG602" s="14" t="str">
        <f t="shared" ca="1" si="9801"/>
        <v/>
      </c>
      <c r="DH602" s="14" t="str">
        <f t="shared" ca="1" si="9802"/>
        <v/>
      </c>
      <c r="DI602" s="14" t="str">
        <f t="shared" ca="1" si="9803"/>
        <v/>
      </c>
      <c r="DJ602" s="14" t="str">
        <f t="shared" ca="1" si="9804"/>
        <v/>
      </c>
      <c r="DK602" s="14" t="str">
        <f t="shared" ca="1" si="9805"/>
        <v/>
      </c>
      <c r="DL602" s="14" t="str">
        <f t="shared" ca="1" si="9806"/>
        <v/>
      </c>
      <c r="DM602" s="14" t="str">
        <f t="shared" ca="1" si="9807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9808"/>
        <v/>
      </c>
      <c r="DP602" s="14" t="str">
        <f t="shared" ca="1" si="9809"/>
        <v/>
      </c>
      <c r="DQ602" s="14" t="str">
        <f t="shared" ca="1" si="9810"/>
        <v/>
      </c>
      <c r="DR602" s="14" t="str">
        <f t="shared" ca="1" si="9811"/>
        <v/>
      </c>
      <c r="DS602" s="14" t="str">
        <f t="shared" ca="1" si="9812"/>
        <v/>
      </c>
      <c r="DZ602" s="14" t="b">
        <f t="shared" ca="1" si="9813"/>
        <v>0</v>
      </c>
      <c r="EA602" s="14" t="str">
        <f t="shared" ca="1" si="9814"/>
        <v/>
      </c>
      <c r="EB602" s="14" t="str">
        <f t="shared" ca="1" si="9815"/>
        <v/>
      </c>
      <c r="EC602" s="14" t="str">
        <f t="shared" ca="1" si="9816"/>
        <v/>
      </c>
      <c r="ED602" s="14" t="str">
        <f t="shared" ca="1" si="9817"/>
        <v/>
      </c>
      <c r="EE602" s="14" t="str">
        <f t="shared" ca="1" si="9818"/>
        <v/>
      </c>
      <c r="EF602" s="14" t="str">
        <f t="shared" ca="1" si="9819"/>
        <v/>
      </c>
      <c r="EG602" s="14" t="str">
        <f t="shared" ca="1" si="9820"/>
        <v/>
      </c>
      <c r="EM602" s="14" t="b">
        <f t="shared" ca="1" si="9821"/>
        <v>0</v>
      </c>
      <c r="EN602" s="14" t="str">
        <f t="shared" ca="1" si="9822"/>
        <v/>
      </c>
      <c r="EO602" s="14" t="str">
        <f t="shared" ca="1" si="9823"/>
        <v/>
      </c>
      <c r="EP602" s="14" t="str">
        <f t="shared" ca="1" si="9824"/>
        <v/>
      </c>
      <c r="EQ602" s="14" t="str">
        <f t="shared" ca="1" si="9825"/>
        <v/>
      </c>
    </row>
    <row r="603" spans="2:147" s="14" customFormat="1">
      <c r="B603" s="14" t="str">
        <f t="shared" ref="B603:B666" ca="1" si="11325">DF603</f>
        <v/>
      </c>
      <c r="C603" s="14">
        <f t="shared" ref="C603:C666" ca="1" si="11326">IF(OFFSET(B603,-1,COLUMN(VariableExists)-2),OFFSET(B603,-1,1)+1,OFFSET(B603,-1,1))</f>
        <v>576</v>
      </c>
      <c r="D603" s="14">
        <f t="shared" ref="D603:D666" si="11327">ROW(A603)-2</f>
        <v>601</v>
      </c>
      <c r="E603" s="14" t="str">
        <f t="shared" ref="E603:E666" ca="1" si="11328">IF(OR(G603="",ROW(G603)=2),"",IF(Z603&gt;0,"S",IF(AX603,IF(J603=2,"D","N"),"I")))</f>
        <v/>
      </c>
      <c r="F603" s="14" t="str">
        <f t="shared" ref="F603:F666" ca="1" si="11329">IF(H603,O603,"")</f>
        <v/>
      </c>
      <c r="G603" s="14" t="str">
        <f t="shared" ref="G603:G666" ca="1" si="11330">IF(H603,P603,"")</f>
        <v/>
      </c>
      <c r="H603" s="14" t="b">
        <f t="shared" ref="H603:H666" ca="1" si="11331">IF(INDIRECT(ADDRESS(2,D603+1,,,_sheetname_dataframe))="",FALSE,MID(INDIRECT(ADDRESS(2,D603+1,,,_sheetname_dataframe)),1,1)&lt;&gt;".")</f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ref="M603:M666" ca="1" si="11332">IF($H603,IF(J603&gt;0,COUNTA(INDIRECT(K603))-COUNT(INDIRECT(K603)),0),"")</f>
        <v/>
      </c>
      <c r="N603" s="14" t="str">
        <f t="shared" ref="N603:N666" ca="1" si="11333">IF(H603,J603-M603,"")</f>
        <v/>
      </c>
      <c r="O603" s="14" t="str">
        <f t="shared" ref="O603:O666" ca="1" si="11334">IF(INDIRECT(ADDRESS(2,D603+1,,,_sheetname_dataframe))="","",INDIRECT(ADDRESS(2,D603+1,,,_sheetname_dataframe)))</f>
        <v/>
      </c>
      <c r="P603" s="14" t="str">
        <f t="shared" ref="P603:P666" ca="1" si="11335">IF(H603,IF(INDIRECT(ADDRESS(1,D603+1,,,_sheetname_dataframe))="","",INDIRECT(ADDRESS(1,D603+1,,,_sheetname_dataframe))),"")</f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ref="Z603:Z666" ca="1" si="11336">IF(H603,S603-T603-W603,"")</f>
        <v/>
      </c>
      <c r="AA603" s="12" t="str">
        <f t="shared" ref="AA603:AA666" ca="1" si="11337">IF(H603,IF(S603&gt;0,W603/(S603),"—"),"")</f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ref="AD603:AD666" ca="1" si="11338">IF($H603,IF(AC603&lt;&gt;"",IF(AC603=0,1,IF(AC603/W603&lt;0.15,2,3)),0),"")</f>
        <v/>
      </c>
      <c r="AE603" s="17" t="b">
        <f t="shared" ref="AE603:AE666" ca="1" si="11339">IF(H603,OFFSET(O603,1,0)=".validation",FALSE)</f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ref="AG603:AG666" ca="1" si="11340">IF(AE603,IF($H603,IF(INDIRECT(ADDRESS(1,D603+2,,,_sheetname_dataframe))="","",INDIRECT(ADDRESS(1,D603+2,,,_sheetname_dataframe))),""),"")</f>
        <v/>
      </c>
      <c r="AH603" s="17" t="b">
        <f t="shared" ref="AH603:AH666" ca="1" si="11341">IF(H603,AND(AE603,OFFSET(O603,2,0)=".validation"),FALSE)</f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ref="AJ603:AJ666" ca="1" si="11342">IF(AH603,IF($H603,IF(INDIRECT(ADDRESS(1,D603+3,,,_sheetname_dataframe))="","",INDIRECT(ADDRESS(1,D603+3,,,_sheetname_dataframe))),""),"")</f>
        <v/>
      </c>
      <c r="AK603" s="17" t="str">
        <f t="shared" ref="AK603:AK666" ca="1" si="11343">IF(H603,OR(AQ603,AD603=2),"")</f>
        <v/>
      </c>
      <c r="AL603" s="17" t="str">
        <f t="shared" ref="AL603:AL666" ca="1" si="11344">IF($H603,IF(BV603&lt;&gt;"",IF(OR(BM603="F",BM603="L",BM603="I",BM603="D"),BV603&lt;&gt;0)),"")</f>
        <v/>
      </c>
      <c r="AM603" s="17" t="str">
        <f t="shared" ref="AM603:AM666" ca="1" si="11345">IF($H603,AND(NOT(AL603),OR(IF(BW603&lt;&gt;"",IF(OR(BM603="F",BM603="L"),BW603&lt;&gt;0)),BM603="I",BM603="N",BM603="D")),"")</f>
        <v/>
      </c>
      <c r="AN603" s="17">
        <f t="shared" ref="AN603:AN666" ca="1" si="11346">IF(COUNTA(INDIRECT(Q603))=0,0, IF(AND(AO603&lt;&gt;"",X603&lt;AO603),1,IF(AND(AP603&lt;&gt;"",Y603&gt;AP603),1,IF(AND(AQ603,AC603&gt;0),2,0))))</f>
        <v>2</v>
      </c>
      <c r="AO603" s="24" t="str">
        <f t="shared" ref="AO603:AO666" ca="1" si="11347">IF($H603,IF(BY603&lt;&gt;"",IF(ISNUMBER(BY603),BY603,""),""),"")</f>
        <v/>
      </c>
      <c r="AP603" s="24" t="str">
        <f t="shared" ref="AP603:AP666" ca="1" si="11348">IF($H603,IF(BZ603&lt;&gt;"",IF(ISNUMBER(BZ603),BZ603,""),""),"")</f>
        <v/>
      </c>
      <c r="AQ603" s="17" t="str">
        <f t="shared" ca="1" si="11061"/>
        <v/>
      </c>
      <c r="AR603" s="17" t="str">
        <f t="shared" ref="AR603:AR666" ca="1" si="11349">IF(H603,IF(N603&gt;0,IF(BQ603&lt;&gt;"",BQ603&lt;&gt;0,FALSE),FALSE),"")</f>
        <v/>
      </c>
      <c r="AS603" s="17" t="str">
        <f t="shared" ref="AS603:AS666" ca="1" si="11350">IF(H603,IF(BR603&lt;&gt;"",BR603&lt;&gt;0,FALSE),"")</f>
        <v/>
      </c>
      <c r="AT603" s="17" t="str">
        <f t="shared" ref="AT603:AT666" ca="1" si="11351">IF(H603,IF(N603&gt;0,FALSE,IF(BU603&lt;&gt;"",MATCH(BU603,DataType,0)=1,FALSE)),"")</f>
        <v/>
      </c>
      <c r="AU603" s="17" t="str">
        <f t="shared" ref="AU603:AU666" ca="1" si="11352">IF(H603,IF(N603&gt;0,TRUE,IF(BU603&lt;&gt;"",MATCH(BU603,DataType,0)=2,FALSE)),"")</f>
        <v/>
      </c>
      <c r="AV603" s="17" t="str">
        <f t="shared" ref="AV603:AV666" ca="1" si="11353">IF(H603,IF(N603&gt;0,FALSE,IF(BU603&lt;&gt;"",MATCH(BU603,DataType,0)=3,FALSE)),"")</f>
        <v/>
      </c>
      <c r="AW603" s="17" t="str">
        <f t="shared" ref="AW603:AW666" ca="1" si="11354">IF(H603,IF(W603&gt;0,Z603=0,FALSE),"")</f>
        <v/>
      </c>
      <c r="AX603" s="14" t="str">
        <f t="array" aca="1" ref="AX603" ca="1">IF(H603,N603&gt;0,"")</f>
        <v/>
      </c>
      <c r="AY603" s="17" t="str">
        <f t="shared" ref="AY603:AY666" ca="1" si="11355">IF(H603,IF(N603&gt;0,ADDRESS(ROW(VariablesOrigin)+1,COLUMN(VariablesOrigin)+1,4) &amp; ":" &amp; ADDRESS(ROW(VariablesOrigin)+N603,COLUMN(VariablesOrigin)+1,4),""),"")</f>
        <v/>
      </c>
      <c r="AZ603" s="17" t="str">
        <f t="array" aca="1" ref="AZ603" ca="1">IF(AY603&lt;&gt;"",SUM(1*ISERROR(MATCH(INDIRECT(AY603),INDIRECT(K603),0)))=0,"")</f>
        <v/>
      </c>
      <c r="BA603" s="17" t="b">
        <f t="shared" ref="BA603:BA666" ca="1" si="11356">IF(H603,BU603="",FALSE)</f>
        <v>0</v>
      </c>
      <c r="BB603" s="17" t="b">
        <v>0</v>
      </c>
      <c r="BC603" s="17" t="str">
        <f t="shared" ref="BC603:BC666" ca="1" si="11357">IF(BA603,IF(N603&gt;0,AND(AZ603,Z603=0),FALSE),"")</f>
        <v/>
      </c>
      <c r="BD603" s="17" t="str">
        <f t="shared" ref="BD603:BD666" ca="1" si="11358">IF(BA603,IF(N603&gt;0,AND(NOT(AZ603),Z603=0),FALSE),"")</f>
        <v/>
      </c>
      <c r="BE603" s="17" t="b">
        <f t="shared" ca="1" si="11072"/>
        <v>0</v>
      </c>
      <c r="BF603" s="17" t="str">
        <f t="shared" ca="1" si="11073"/>
        <v/>
      </c>
      <c r="BG603" s="17" t="str">
        <f t="shared" ref="BG603:BG666" ca="1" si="11359">IF(BA603,IF(OR(BB603:BF603),FALSE,IF(Z603=0,FALSE,Z603&gt;0)),"")</f>
        <v/>
      </c>
      <c r="BH603" s="17" t="str">
        <f t="shared" ref="BH603:BH666" ca="1" si="11360">IF(BA603,COUNTIF(BB603:BG603,TRUE)=1,"")</f>
        <v/>
      </c>
      <c r="BI603" s="17" t="str">
        <f t="shared" ref="BI603:BI666" ca="1" si="11361">IF(BA603,IFERROR(MATCH(TRUE,BB603:BG603,0),7),"")</f>
        <v/>
      </c>
      <c r="BJ603" s="17" t="b">
        <f t="shared" ref="BJ603:BJ666" ca="1" si="11362">DF603&lt;&gt;""</f>
        <v>0</v>
      </c>
      <c r="BK603" s="17" t="str">
        <f t="shared" ca="1" si="11078"/>
        <v/>
      </c>
      <c r="BL603" s="17" t="str">
        <f t="shared" ref="BL603:BL666" ca="1" si="11363">IF(H603,IF(AND(NOT(BA603),AU603),AC603&gt;0,""),"")</f>
        <v/>
      </c>
      <c r="BM603" s="17" t="str">
        <f t="shared" ref="BM603:BM666" ca="1" si="11364">IF(H603,IF(BA603,CHOOSE(BI603,"0","F","L","I","N",IF(AA603&gt;0.5,"N","S"),"0"),CHOOSE(MATCH(BU603,DataType,0),"S",IF(BK603,"I","N"),"D"  )),"")</f>
        <v/>
      </c>
      <c r="BN603" s="17" t="str">
        <f t="shared" ref="BN603:BN666" ca="1" si="11365">IF(H603,IF(BJ603,"E",IF(BA603,CHOOSE(BI603,"0","F","L","I","N","S","0"),CHOOSE(MATCH(BU603,DataType,0),"S",IF(BK603,"I","N"),"D"  ))),"")</f>
        <v/>
      </c>
      <c r="BO603" s="17" t="str">
        <f t="shared" ref="BO603:BO666" ca="1" si="11366">IF($H603,IF(BM603="0","",IF(AND(AR603,N603=2),"D",IF(BM603="S","N",IF(AL603,"O",IF(AM603,"I","N"))))),"")</f>
        <v/>
      </c>
      <c r="BP603" s="14" t="b">
        <f t="shared" ref="BP603:BP666" ca="1" si="11367">INDIRECT(ADDRESS(2,ROW(A603)-1,,,_sheetname_dataframe))&lt;&gt;""</f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ref="DD603:DD666" ca="1" si="11368">IF(MID(DC603,1,1)="■",MID(DC603,2,LEN(DC603)),DC603)</f>
        <v/>
      </c>
      <c r="DE603" s="14" t="str">
        <f t="shared" ref="DE603:DE666" ca="1" si="11369">IF(DD603&lt;&gt;"",IF(MID(DD603,LEN(DD603),1)="■",MID(DD603,1,LEN(DD603)-1),DD603),"")</f>
        <v/>
      </c>
      <c r="DF603" s="14" t="str">
        <f t="shared" ref="DF603:DF666" ca="1" si="11370">IFERROR(IF(DE603&lt;&gt;"",SUBSTITUTE(DE603,"■",". "),""),"##INTERNAL_ERROR")</f>
        <v/>
      </c>
      <c r="DG603" s="14" t="str">
        <f t="shared" ref="DG603:DG666" ca="1" si="11371">IF(CN603&lt;&gt;0,"Variable name don't comply with the naming convention","")</f>
        <v/>
      </c>
      <c r="DH603" s="14" t="str">
        <f t="shared" ref="DH603:DH666" ca="1" si="11372">IF(CO603&lt;&gt;"","Duplicated name. " &amp; IF(ISERROR(FIND(" ",CO603)),"Duplicate have index " &amp; CO603, "Duplicates have indices: "&amp;SUBSTITUTE(CO603," ",", ")),"")</f>
        <v/>
      </c>
      <c r="DI603" s="14" t="str">
        <f t="shared" ref="DI603:DI666" ca="1" si="11373">IF(CP603&lt;&gt;"","Variable label exceed length 150","")</f>
        <v/>
      </c>
      <c r="DJ603" s="14" t="str">
        <f t="shared" ref="DJ603:DJ666" ca="1" si="11374">IF(CQ603&lt;&gt;"","Duplicated variable label. " &amp; IF(ISERROR(FIND(" ",CQ603)),"Duplicate have index " &amp; CQ603, "Duplicates have indices: "&amp;SUBSTITUTE(CQ603," ",", ")),"")</f>
        <v/>
      </c>
      <c r="DK603" s="14" t="str">
        <f t="shared" ref="DK603:DK666" ca="1" si="11375">IF(CR603&lt;&gt;"","The following cases have values below declared theorethical min: " &amp;SUBSTITUTE(CR603," ",", "),"")</f>
        <v/>
      </c>
      <c r="DL603" s="14" t="str">
        <f t="shared" ref="DL603:DL666" ca="1" si="11376">IF(CS603&lt;&gt;"","The following cases have values above declared theorethical max: " &amp;SUBSTITUTE(CS603," ",", "),"")</f>
        <v/>
      </c>
      <c r="DM603" s="14" t="str">
        <f t="shared" ref="DM603:DM666" ca="1" si="11377">IF(CT603&lt;&gt;"","There are some cases with values not explicitly declared in the labels dictionary: " &amp;SUBSTITUTE(CT603," ",", "),"")</f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ref="DO603:DO666" ca="1" si="11378">IF(CV603&lt;&gt;"","The following records are missing in this required field: " &amp;SUBSTITUTE(CV603," ",", "),"")</f>
        <v/>
      </c>
      <c r="DP603" s="14" t="str">
        <f t="shared" ref="DP603:DP666" ca="1" si="11379">IF(CW603&lt;&gt;"","The following cases have non-integer values: " &amp;SUBSTITUTE(CW603," ",", "),"")</f>
        <v/>
      </c>
      <c r="DQ603" s="14" t="str">
        <f t="shared" ref="DQ603:DQ666" ca="1" si="11380">IF(CX603&lt;&gt;"","The following cases are non-numeric: " &amp;SUBSTITUTE(CX603," ",", "),"")</f>
        <v/>
      </c>
      <c r="DR603" s="14" t="str">
        <f t="shared" ref="DR603:DR666" ca="1" si="11381">IF(CY603&lt;&gt;"","In the following cases " &amp; P603 &amp; " " &amp; LOWER(MID(AG603,1,1)) &amp; MID(AG603,2,LEN(AG603)) &amp; ": " &amp;SUBSTITUTE(CY603," ",", "),"")</f>
        <v/>
      </c>
      <c r="DS603" s="14" t="str">
        <f t="shared" ref="DS603:DS666" ca="1" si="11382">IF(CZ603&lt;&gt;"","In the following cases " &amp; P603 &amp; " " &amp; LOWER(MID(AJ603,1,1)) &amp; MID(AJ603,2,LEN(AJ603)) &amp; ": " &amp;SUBSTITUTE(CZ603," ",", "),"")</f>
        <v/>
      </c>
      <c r="DZ603" s="14" t="b">
        <f t="shared" ref="DZ603:DZ666" ca="1" si="11383">OR(ED603&lt;&gt;"",EF603&lt;&gt;"",EG603&lt;&gt;"")</f>
        <v>0</v>
      </c>
      <c r="EA603" s="14" t="str">
        <f t="shared" ref="EA603:EA666" ca="1" si="11384">IF(EB603&lt;&gt;"",G603 &amp; " (" &amp; F603 &amp; ")","")</f>
        <v/>
      </c>
      <c r="EB603" s="14" t="str">
        <f t="shared" ref="EB603:EB666" ca="1" si="11385">IF(EE603&lt;&gt;"",EE603&amp;IF(ED603&lt;&gt;""," and "&amp;ED603,""),UPPER(MID(ED603,1,1)&amp;MID(ED603,2,LEN(ED603))))&amp; IF(OR(EF603&lt;&gt;"",EG603&lt;&gt;"")," and "&amp;IF(EF603&lt;&gt;"",LOWER(MID(EF603,1,1) &amp; MID(EF603,2,LEN(EF603))),"")&amp; IF(AND(EF603 &lt;&gt;"",EG603&lt;&gt;"")," and ","") &amp; IF(EG603&lt;&gt;"",LOWER(MID(EG603,1,1) &amp; MID(EG603,2,LEN(EG603))),""),"") &amp; IF(OR(EE603&lt;&gt;"",ED603&lt;&gt;"",EF603&lt;&gt;"",EG603&lt;&gt;""), ". ","")</f>
        <v/>
      </c>
      <c r="EC603" s="14" t="str">
        <f t="shared" ref="EC603:EC666" ca="1" si="11386">IF(EB603&lt;&gt;"",G603 &amp; " (" &amp; F603 &amp; "): " &amp; EB603,"")</f>
        <v/>
      </c>
      <c r="ED603" s="14" t="str">
        <f t="shared" ref="ED603:ED666" ca="1" si="11387">IF(H603,IF(W603&gt;0,IF(AND(AO603&lt;&gt;"",AP603&lt;&gt;""),"each value must be between " &amp; IF( AV603,IFERROR(TEXT(AO603,"rrrr-mm-dd") &amp;" (" &amp; AO603 &amp;")",AO603),AO603) &amp; " and " &amp; IF( AV603,IFERROR(TEXT(AP603,"rrrr-mm-dd") &amp;" (" &amp; AP603 &amp;")",AP603),AP603),IF(AO603&lt;&gt;"","each value must be above " &amp; IF( AV603,IFERROR(TEXT(AO603,"rrrr-mm-dd") &amp;" (" &amp; AO603 &amp;")",AO603),AO603), IF(AP603&lt;&gt;"","each value must be below " &amp; IF( AV603,IFERROR(TEXT(AP603,"rrrr-mm-dd") &amp;" (" &amp; AP603 &amp;")",AP603),AP603),""))),""),"")</f>
        <v/>
      </c>
      <c r="EE603" s="14" t="str">
        <f t="shared" ref="EE603:EE666" ca="1" si="11388">IF(H603,IF(OR(AQ603,AU603,AV603,AS603,AR603),
   "Values must be" &amp;
   IF(AR603," limited to predefinied list", IF(AQ603, " integers",IF(OR(AU603,AV603)," numeric",""))) &amp;
   IF(AS603,IF(OR(AR603,AQ603,AU603,AV603), " and ","") &amp; "non-missing",""),
""),"")</f>
        <v/>
      </c>
      <c r="EF603" s="14" t="str">
        <f t="shared" ref="EF603:EF666" ca="1" si="11389">IF($H603,AG603,"")</f>
        <v/>
      </c>
      <c r="EG603" s="14" t="str">
        <f t="shared" ref="EG603:EG666" ca="1" si="11390">IF($H603,AJ603,"")</f>
        <v/>
      </c>
      <c r="EM603" s="14" t="b">
        <f t="shared" ref="EM603:EM666" ca="1" si="11391">OR(EC603&lt;&gt;"",DF603&lt;&gt;"")</f>
        <v>0</v>
      </c>
      <c r="EN603" s="14" t="str">
        <f t="shared" ref="EN603:EN666" ca="1" si="11392">IF(EM603,C603,"")</f>
        <v/>
      </c>
      <c r="EO603" s="14" t="str">
        <f t="shared" ref="EO603:EO666" ca="1" si="11393">IF(EM603,F603,"")</f>
        <v/>
      </c>
      <c r="EP603" s="14" t="str">
        <f t="shared" ref="EP603:EP666" ca="1" si="11394">EC603</f>
        <v/>
      </c>
      <c r="EQ603" s="14" t="str">
        <f t="shared" ref="EQ603:EQ666" ca="1" si="11395">DF603</f>
        <v/>
      </c>
    </row>
    <row r="604" spans="2:147" s="14" customFormat="1">
      <c r="B604" s="14" t="str">
        <f t="shared" ca="1" si="11325"/>
        <v/>
      </c>
      <c r="C604" s="14">
        <f t="shared" ca="1" si="11326"/>
        <v>576</v>
      </c>
      <c r="D604" s="14">
        <f t="shared" si="11327"/>
        <v>602</v>
      </c>
      <c r="E604" s="14" t="str">
        <f t="shared" ca="1" si="11328"/>
        <v/>
      </c>
      <c r="F604" s="14" t="str">
        <f t="shared" ca="1" si="11329"/>
        <v/>
      </c>
      <c r="G604" s="14" t="str">
        <f t="shared" ca="1" si="11330"/>
        <v/>
      </c>
      <c r="H604" s="14" t="b">
        <f t="shared" ca="1" si="1133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1332"/>
        <v/>
      </c>
      <c r="N604" s="14" t="str">
        <f t="shared" ca="1" si="11333"/>
        <v/>
      </c>
      <c r="O604" s="14" t="str">
        <f t="shared" ca="1" si="11334"/>
        <v/>
      </c>
      <c r="P604" s="14" t="str">
        <f t="shared" ca="1" si="1133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1336"/>
        <v/>
      </c>
      <c r="AA604" s="12" t="str">
        <f t="shared" ca="1" si="1133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1338"/>
        <v/>
      </c>
      <c r="AE604" s="17" t="b">
        <f t="shared" ca="1" si="1133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1340"/>
        <v/>
      </c>
      <c r="AH604" s="17" t="b">
        <f t="shared" ca="1" si="1134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1342"/>
        <v/>
      </c>
      <c r="AK604" s="17" t="str">
        <f t="shared" ca="1" si="11343"/>
        <v/>
      </c>
      <c r="AL604" s="17" t="str">
        <f t="shared" ca="1" si="11344"/>
        <v/>
      </c>
      <c r="AM604" s="17" t="str">
        <f t="shared" ca="1" si="11345"/>
        <v/>
      </c>
      <c r="AN604" s="17">
        <f t="shared" ca="1" si="11346"/>
        <v>2</v>
      </c>
      <c r="AO604" s="24" t="str">
        <f t="shared" ca="1" si="11347"/>
        <v/>
      </c>
      <c r="AP604" s="24" t="str">
        <f t="shared" ca="1" si="11348"/>
        <v/>
      </c>
      <c r="AQ604" s="17" t="str">
        <f t="shared" ca="1" si="11061"/>
        <v/>
      </c>
      <c r="AR604" s="17" t="str">
        <f t="shared" ca="1" si="11349"/>
        <v/>
      </c>
      <c r="AS604" s="17" t="str">
        <f t="shared" ca="1" si="11350"/>
        <v/>
      </c>
      <c r="AT604" s="17" t="str">
        <f t="shared" ca="1" si="11351"/>
        <v/>
      </c>
      <c r="AU604" s="17" t="str">
        <f t="shared" ca="1" si="11352"/>
        <v/>
      </c>
      <c r="AV604" s="17" t="str">
        <f t="shared" ca="1" si="11353"/>
        <v/>
      </c>
      <c r="AW604" s="17" t="str">
        <f t="shared" ca="1" si="11354"/>
        <v/>
      </c>
      <c r="AX604" s="14" t="str">
        <f t="array" aca="1" ref="AX604" ca="1">IF(H604,N604&gt;0,"")</f>
        <v/>
      </c>
      <c r="AY604" s="17" t="str">
        <f t="shared" ca="1" si="11355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1356"/>
        <v>0</v>
      </c>
      <c r="BB604" s="17" t="b">
        <v>0</v>
      </c>
      <c r="BC604" s="17" t="str">
        <f t="shared" ca="1" si="11357"/>
        <v/>
      </c>
      <c r="BD604" s="17" t="str">
        <f t="shared" ca="1" si="11358"/>
        <v/>
      </c>
      <c r="BE604" s="17" t="b">
        <f t="shared" ca="1" si="11072"/>
        <v>0</v>
      </c>
      <c r="BF604" s="17" t="str">
        <f t="shared" ca="1" si="11073"/>
        <v/>
      </c>
      <c r="BG604" s="17" t="str">
        <f t="shared" ca="1" si="11359"/>
        <v/>
      </c>
      <c r="BH604" s="17" t="str">
        <f t="shared" ca="1" si="11360"/>
        <v/>
      </c>
      <c r="BI604" s="17" t="str">
        <f t="shared" ca="1" si="11361"/>
        <v/>
      </c>
      <c r="BJ604" s="17" t="b">
        <f t="shared" ca="1" si="11362"/>
        <v>0</v>
      </c>
      <c r="BK604" s="17" t="str">
        <f t="shared" ca="1" si="11078"/>
        <v/>
      </c>
      <c r="BL604" s="17" t="str">
        <f t="shared" ca="1" si="11363"/>
        <v/>
      </c>
      <c r="BM604" s="17" t="str">
        <f t="shared" ca="1" si="11364"/>
        <v/>
      </c>
      <c r="BN604" s="17" t="str">
        <f t="shared" ca="1" si="11365"/>
        <v/>
      </c>
      <c r="BO604" s="17" t="str">
        <f t="shared" ca="1" si="11366"/>
        <v/>
      </c>
      <c r="BP604" s="14" t="b">
        <f t="shared" ca="1" si="11367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1368"/>
        <v/>
      </c>
      <c r="DE604" s="14" t="str">
        <f t="shared" ca="1" si="11369"/>
        <v/>
      </c>
      <c r="DF604" s="14" t="str">
        <f t="shared" ca="1" si="11370"/>
        <v/>
      </c>
      <c r="DG604" s="14" t="str">
        <f t="shared" ca="1" si="11371"/>
        <v/>
      </c>
      <c r="DH604" s="14" t="str">
        <f t="shared" ca="1" si="11372"/>
        <v/>
      </c>
      <c r="DI604" s="14" t="str">
        <f t="shared" ca="1" si="11373"/>
        <v/>
      </c>
      <c r="DJ604" s="14" t="str">
        <f t="shared" ca="1" si="11374"/>
        <v/>
      </c>
      <c r="DK604" s="14" t="str">
        <f t="shared" ca="1" si="11375"/>
        <v/>
      </c>
      <c r="DL604" s="14" t="str">
        <f t="shared" ca="1" si="11376"/>
        <v/>
      </c>
      <c r="DM604" s="14" t="str">
        <f t="shared" ca="1" si="11377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1378"/>
        <v/>
      </c>
      <c r="DP604" s="14" t="str">
        <f t="shared" ca="1" si="11379"/>
        <v/>
      </c>
      <c r="DQ604" s="14" t="str">
        <f t="shared" ca="1" si="11380"/>
        <v/>
      </c>
      <c r="DR604" s="14" t="str">
        <f t="shared" ca="1" si="11381"/>
        <v/>
      </c>
      <c r="DS604" s="14" t="str">
        <f t="shared" ca="1" si="11382"/>
        <v/>
      </c>
      <c r="DZ604" s="14" t="b">
        <f t="shared" ca="1" si="11383"/>
        <v>0</v>
      </c>
      <c r="EA604" s="14" t="str">
        <f t="shared" ca="1" si="11384"/>
        <v/>
      </c>
      <c r="EB604" s="14" t="str">
        <f t="shared" ca="1" si="11385"/>
        <v/>
      </c>
      <c r="EC604" s="14" t="str">
        <f t="shared" ca="1" si="11386"/>
        <v/>
      </c>
      <c r="ED604" s="14" t="str">
        <f t="shared" ca="1" si="11387"/>
        <v/>
      </c>
      <c r="EE604" s="14" t="str">
        <f t="shared" ca="1" si="11388"/>
        <v/>
      </c>
      <c r="EF604" s="14" t="str">
        <f t="shared" ca="1" si="11389"/>
        <v/>
      </c>
      <c r="EG604" s="14" t="str">
        <f t="shared" ca="1" si="11390"/>
        <v/>
      </c>
      <c r="EM604" s="14" t="b">
        <f t="shared" ca="1" si="11391"/>
        <v>0</v>
      </c>
      <c r="EN604" s="14" t="str">
        <f t="shared" ca="1" si="11392"/>
        <v/>
      </c>
      <c r="EO604" s="14" t="str">
        <f t="shared" ca="1" si="11393"/>
        <v/>
      </c>
      <c r="EP604" s="14" t="str">
        <f t="shared" ca="1" si="11394"/>
        <v/>
      </c>
      <c r="EQ604" s="14" t="str">
        <f t="shared" ca="1" si="11395"/>
        <v/>
      </c>
    </row>
    <row r="605" spans="2:147" s="14" customFormat="1">
      <c r="B605" s="14" t="str">
        <f t="shared" ca="1" si="11325"/>
        <v/>
      </c>
      <c r="C605" s="14">
        <f t="shared" ca="1" si="11326"/>
        <v>576</v>
      </c>
      <c r="D605" s="14">
        <f t="shared" si="11327"/>
        <v>603</v>
      </c>
      <c r="E605" s="14" t="str">
        <f t="shared" ca="1" si="11328"/>
        <v/>
      </c>
      <c r="F605" s="14" t="str">
        <f t="shared" ca="1" si="11329"/>
        <v/>
      </c>
      <c r="G605" s="14" t="str">
        <f t="shared" ca="1" si="11330"/>
        <v/>
      </c>
      <c r="H605" s="14" t="b">
        <f t="shared" ca="1" si="1133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1332"/>
        <v/>
      </c>
      <c r="N605" s="14" t="str">
        <f t="shared" ca="1" si="11333"/>
        <v/>
      </c>
      <c r="O605" s="14" t="str">
        <f t="shared" ca="1" si="11334"/>
        <v/>
      </c>
      <c r="P605" s="14" t="str">
        <f t="shared" ca="1" si="1133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1336"/>
        <v/>
      </c>
      <c r="AA605" s="12" t="str">
        <f t="shared" ca="1" si="1133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1338"/>
        <v/>
      </c>
      <c r="AE605" s="17" t="b">
        <f t="shared" ca="1" si="1133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1340"/>
        <v/>
      </c>
      <c r="AH605" s="17" t="b">
        <f t="shared" ca="1" si="1134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1342"/>
        <v/>
      </c>
      <c r="AK605" s="17" t="str">
        <f t="shared" ca="1" si="11343"/>
        <v/>
      </c>
      <c r="AL605" s="17" t="str">
        <f t="shared" ca="1" si="11344"/>
        <v/>
      </c>
      <c r="AM605" s="17" t="str">
        <f t="shared" ca="1" si="11345"/>
        <v/>
      </c>
      <c r="AN605" s="17">
        <f t="shared" ca="1" si="11346"/>
        <v>2</v>
      </c>
      <c r="AO605" s="24" t="str">
        <f t="shared" ca="1" si="11347"/>
        <v/>
      </c>
      <c r="AP605" s="24" t="str">
        <f t="shared" ca="1" si="11348"/>
        <v/>
      </c>
      <c r="AQ605" s="17" t="str">
        <f t="shared" ca="1" si="11061"/>
        <v/>
      </c>
      <c r="AR605" s="17" t="str">
        <f t="shared" ca="1" si="11349"/>
        <v/>
      </c>
      <c r="AS605" s="17" t="str">
        <f t="shared" ca="1" si="11350"/>
        <v/>
      </c>
      <c r="AT605" s="17" t="str">
        <f t="shared" ca="1" si="11351"/>
        <v/>
      </c>
      <c r="AU605" s="17" t="str">
        <f t="shared" ca="1" si="11352"/>
        <v/>
      </c>
      <c r="AV605" s="17" t="str">
        <f t="shared" ca="1" si="11353"/>
        <v/>
      </c>
      <c r="AW605" s="17" t="str">
        <f t="shared" ca="1" si="11354"/>
        <v/>
      </c>
      <c r="AX605" s="14" t="str">
        <f t="array" aca="1" ref="AX605" ca="1">IF(H605,N605&gt;0,"")</f>
        <v/>
      </c>
      <c r="AY605" s="17" t="str">
        <f t="shared" ca="1" si="11355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1356"/>
        <v>0</v>
      </c>
      <c r="BB605" s="17" t="b">
        <v>0</v>
      </c>
      <c r="BC605" s="17" t="str">
        <f t="shared" ca="1" si="11357"/>
        <v/>
      </c>
      <c r="BD605" s="17" t="str">
        <f t="shared" ca="1" si="11358"/>
        <v/>
      </c>
      <c r="BE605" s="17" t="b">
        <f t="shared" ca="1" si="11072"/>
        <v>0</v>
      </c>
      <c r="BF605" s="17" t="str">
        <f t="shared" ca="1" si="11073"/>
        <v/>
      </c>
      <c r="BG605" s="17" t="str">
        <f t="shared" ca="1" si="11359"/>
        <v/>
      </c>
      <c r="BH605" s="17" t="str">
        <f t="shared" ca="1" si="11360"/>
        <v/>
      </c>
      <c r="BI605" s="17" t="str">
        <f t="shared" ca="1" si="11361"/>
        <v/>
      </c>
      <c r="BJ605" s="17" t="b">
        <f t="shared" ca="1" si="11362"/>
        <v>0</v>
      </c>
      <c r="BK605" s="17" t="str">
        <f t="shared" ca="1" si="11078"/>
        <v/>
      </c>
      <c r="BL605" s="17" t="str">
        <f t="shared" ca="1" si="11363"/>
        <v/>
      </c>
      <c r="BM605" s="17" t="str">
        <f t="shared" ca="1" si="11364"/>
        <v/>
      </c>
      <c r="BN605" s="17" t="str">
        <f t="shared" ca="1" si="11365"/>
        <v/>
      </c>
      <c r="BO605" s="17" t="str">
        <f t="shared" ca="1" si="11366"/>
        <v/>
      </c>
      <c r="BP605" s="14" t="b">
        <f t="shared" ca="1" si="11367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1368"/>
        <v/>
      </c>
      <c r="DE605" s="14" t="str">
        <f t="shared" ca="1" si="11369"/>
        <v/>
      </c>
      <c r="DF605" s="14" t="str">
        <f t="shared" ca="1" si="11370"/>
        <v/>
      </c>
      <c r="DG605" s="14" t="str">
        <f t="shared" ca="1" si="11371"/>
        <v/>
      </c>
      <c r="DH605" s="14" t="str">
        <f t="shared" ca="1" si="11372"/>
        <v/>
      </c>
      <c r="DI605" s="14" t="str">
        <f t="shared" ca="1" si="11373"/>
        <v/>
      </c>
      <c r="DJ605" s="14" t="str">
        <f t="shared" ca="1" si="11374"/>
        <v/>
      </c>
      <c r="DK605" s="14" t="str">
        <f t="shared" ca="1" si="11375"/>
        <v/>
      </c>
      <c r="DL605" s="14" t="str">
        <f t="shared" ca="1" si="11376"/>
        <v/>
      </c>
      <c r="DM605" s="14" t="str">
        <f t="shared" ca="1" si="11377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1378"/>
        <v/>
      </c>
      <c r="DP605" s="14" t="str">
        <f t="shared" ca="1" si="11379"/>
        <v/>
      </c>
      <c r="DQ605" s="14" t="str">
        <f t="shared" ca="1" si="11380"/>
        <v/>
      </c>
      <c r="DR605" s="14" t="str">
        <f t="shared" ca="1" si="11381"/>
        <v/>
      </c>
      <c r="DS605" s="14" t="str">
        <f t="shared" ca="1" si="11382"/>
        <v/>
      </c>
      <c r="DZ605" s="14" t="b">
        <f t="shared" ca="1" si="11383"/>
        <v>0</v>
      </c>
      <c r="EA605" s="14" t="str">
        <f t="shared" ca="1" si="11384"/>
        <v/>
      </c>
      <c r="EB605" s="14" t="str">
        <f t="shared" ca="1" si="11385"/>
        <v/>
      </c>
      <c r="EC605" s="14" t="str">
        <f t="shared" ca="1" si="11386"/>
        <v/>
      </c>
      <c r="ED605" s="14" t="str">
        <f t="shared" ca="1" si="11387"/>
        <v/>
      </c>
      <c r="EE605" s="14" t="str">
        <f t="shared" ca="1" si="11388"/>
        <v/>
      </c>
      <c r="EF605" s="14" t="str">
        <f t="shared" ca="1" si="11389"/>
        <v/>
      </c>
      <c r="EG605" s="14" t="str">
        <f t="shared" ca="1" si="11390"/>
        <v/>
      </c>
      <c r="EM605" s="14" t="b">
        <f t="shared" ca="1" si="11391"/>
        <v>0</v>
      </c>
      <c r="EN605" s="14" t="str">
        <f t="shared" ca="1" si="11392"/>
        <v/>
      </c>
      <c r="EO605" s="14" t="str">
        <f t="shared" ca="1" si="11393"/>
        <v/>
      </c>
      <c r="EP605" s="14" t="str">
        <f t="shared" ca="1" si="11394"/>
        <v/>
      </c>
      <c r="EQ605" s="14" t="str">
        <f t="shared" ca="1" si="11395"/>
        <v/>
      </c>
    </row>
    <row r="606" spans="2:147" s="14" customFormat="1">
      <c r="B606" s="14" t="str">
        <f t="shared" ca="1" si="11325"/>
        <v/>
      </c>
      <c r="C606" s="14">
        <f t="shared" ca="1" si="11326"/>
        <v>576</v>
      </c>
      <c r="D606" s="14">
        <f t="shared" si="11327"/>
        <v>604</v>
      </c>
      <c r="E606" s="14" t="str">
        <f t="shared" ca="1" si="11328"/>
        <v/>
      </c>
      <c r="F606" s="14" t="str">
        <f t="shared" ca="1" si="11329"/>
        <v/>
      </c>
      <c r="G606" s="14" t="str">
        <f t="shared" ca="1" si="11330"/>
        <v/>
      </c>
      <c r="H606" s="14" t="b">
        <f t="shared" ca="1" si="1133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1332"/>
        <v/>
      </c>
      <c r="N606" s="14" t="str">
        <f t="shared" ca="1" si="11333"/>
        <v/>
      </c>
      <c r="O606" s="14" t="str">
        <f t="shared" ca="1" si="11334"/>
        <v/>
      </c>
      <c r="P606" s="14" t="str">
        <f t="shared" ca="1" si="1133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1336"/>
        <v/>
      </c>
      <c r="AA606" s="12" t="str">
        <f t="shared" ca="1" si="1133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1338"/>
        <v/>
      </c>
      <c r="AE606" s="17" t="b">
        <f t="shared" ca="1" si="1133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1340"/>
        <v/>
      </c>
      <c r="AH606" s="17" t="b">
        <f t="shared" ca="1" si="1134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1342"/>
        <v/>
      </c>
      <c r="AK606" s="17" t="str">
        <f t="shared" ca="1" si="11343"/>
        <v/>
      </c>
      <c r="AL606" s="17" t="str">
        <f t="shared" ca="1" si="11344"/>
        <v/>
      </c>
      <c r="AM606" s="17" t="str">
        <f t="shared" ca="1" si="11345"/>
        <v/>
      </c>
      <c r="AN606" s="17">
        <f t="shared" ca="1" si="11346"/>
        <v>2</v>
      </c>
      <c r="AO606" s="24" t="str">
        <f t="shared" ca="1" si="11347"/>
        <v/>
      </c>
      <c r="AP606" s="24" t="str">
        <f t="shared" ca="1" si="11348"/>
        <v/>
      </c>
      <c r="AQ606" s="17" t="str">
        <f t="shared" ca="1" si="11061"/>
        <v/>
      </c>
      <c r="AR606" s="17" t="str">
        <f t="shared" ca="1" si="11349"/>
        <v/>
      </c>
      <c r="AS606" s="17" t="str">
        <f t="shared" ca="1" si="11350"/>
        <v/>
      </c>
      <c r="AT606" s="17" t="str">
        <f t="shared" ca="1" si="11351"/>
        <v/>
      </c>
      <c r="AU606" s="17" t="str">
        <f t="shared" ca="1" si="11352"/>
        <v/>
      </c>
      <c r="AV606" s="17" t="str">
        <f t="shared" ca="1" si="11353"/>
        <v/>
      </c>
      <c r="AW606" s="17" t="str">
        <f t="shared" ca="1" si="11354"/>
        <v/>
      </c>
      <c r="AX606" s="14" t="str">
        <f t="array" aca="1" ref="AX606" ca="1">IF(H606,N606&gt;0,"")</f>
        <v/>
      </c>
      <c r="AY606" s="17" t="str">
        <f t="shared" ca="1" si="11355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1356"/>
        <v>0</v>
      </c>
      <c r="BB606" s="17" t="b">
        <v>0</v>
      </c>
      <c r="BC606" s="17" t="str">
        <f t="shared" ca="1" si="11357"/>
        <v/>
      </c>
      <c r="BD606" s="17" t="str">
        <f t="shared" ca="1" si="11358"/>
        <v/>
      </c>
      <c r="BE606" s="17" t="b">
        <f t="shared" ca="1" si="11072"/>
        <v>0</v>
      </c>
      <c r="BF606" s="17" t="str">
        <f t="shared" ca="1" si="11073"/>
        <v/>
      </c>
      <c r="BG606" s="17" t="str">
        <f t="shared" ca="1" si="11359"/>
        <v/>
      </c>
      <c r="BH606" s="17" t="str">
        <f t="shared" ca="1" si="11360"/>
        <v/>
      </c>
      <c r="BI606" s="17" t="str">
        <f t="shared" ca="1" si="11361"/>
        <v/>
      </c>
      <c r="BJ606" s="17" t="b">
        <f t="shared" ca="1" si="11362"/>
        <v>0</v>
      </c>
      <c r="BK606" s="17" t="str">
        <f t="shared" ca="1" si="11078"/>
        <v/>
      </c>
      <c r="BL606" s="17" t="str">
        <f t="shared" ca="1" si="11363"/>
        <v/>
      </c>
      <c r="BM606" s="17" t="str">
        <f t="shared" ca="1" si="11364"/>
        <v/>
      </c>
      <c r="BN606" s="17" t="str">
        <f t="shared" ca="1" si="11365"/>
        <v/>
      </c>
      <c r="BO606" s="17" t="str">
        <f t="shared" ca="1" si="11366"/>
        <v/>
      </c>
      <c r="BP606" s="14" t="b">
        <f t="shared" ca="1" si="11367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1368"/>
        <v/>
      </c>
      <c r="DE606" s="14" t="str">
        <f t="shared" ca="1" si="11369"/>
        <v/>
      </c>
      <c r="DF606" s="14" t="str">
        <f t="shared" ca="1" si="11370"/>
        <v/>
      </c>
      <c r="DG606" s="14" t="str">
        <f t="shared" ca="1" si="11371"/>
        <v/>
      </c>
      <c r="DH606" s="14" t="str">
        <f t="shared" ca="1" si="11372"/>
        <v/>
      </c>
      <c r="DI606" s="14" t="str">
        <f t="shared" ca="1" si="11373"/>
        <v/>
      </c>
      <c r="DJ606" s="14" t="str">
        <f t="shared" ca="1" si="11374"/>
        <v/>
      </c>
      <c r="DK606" s="14" t="str">
        <f t="shared" ca="1" si="11375"/>
        <v/>
      </c>
      <c r="DL606" s="14" t="str">
        <f t="shared" ca="1" si="11376"/>
        <v/>
      </c>
      <c r="DM606" s="14" t="str">
        <f t="shared" ca="1" si="11377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1378"/>
        <v/>
      </c>
      <c r="DP606" s="14" t="str">
        <f t="shared" ca="1" si="11379"/>
        <v/>
      </c>
      <c r="DQ606" s="14" t="str">
        <f t="shared" ca="1" si="11380"/>
        <v/>
      </c>
      <c r="DR606" s="14" t="str">
        <f t="shared" ca="1" si="11381"/>
        <v/>
      </c>
      <c r="DS606" s="14" t="str">
        <f t="shared" ca="1" si="11382"/>
        <v/>
      </c>
      <c r="DZ606" s="14" t="b">
        <f t="shared" ca="1" si="11383"/>
        <v>0</v>
      </c>
      <c r="EA606" s="14" t="str">
        <f t="shared" ca="1" si="11384"/>
        <v/>
      </c>
      <c r="EB606" s="14" t="str">
        <f t="shared" ca="1" si="11385"/>
        <v/>
      </c>
      <c r="EC606" s="14" t="str">
        <f t="shared" ca="1" si="11386"/>
        <v/>
      </c>
      <c r="ED606" s="14" t="str">
        <f t="shared" ca="1" si="11387"/>
        <v/>
      </c>
      <c r="EE606" s="14" t="str">
        <f t="shared" ca="1" si="11388"/>
        <v/>
      </c>
      <c r="EF606" s="14" t="str">
        <f t="shared" ca="1" si="11389"/>
        <v/>
      </c>
      <c r="EG606" s="14" t="str">
        <f t="shared" ca="1" si="11390"/>
        <v/>
      </c>
      <c r="EM606" s="14" t="b">
        <f t="shared" ca="1" si="11391"/>
        <v>0</v>
      </c>
      <c r="EN606" s="14" t="str">
        <f t="shared" ca="1" si="11392"/>
        <v/>
      </c>
      <c r="EO606" s="14" t="str">
        <f t="shared" ca="1" si="11393"/>
        <v/>
      </c>
      <c r="EP606" s="14" t="str">
        <f t="shared" ca="1" si="11394"/>
        <v/>
      </c>
      <c r="EQ606" s="14" t="str">
        <f t="shared" ca="1" si="11395"/>
        <v/>
      </c>
    </row>
    <row r="607" spans="2:147" s="14" customFormat="1">
      <c r="B607" s="14" t="str">
        <f t="shared" ca="1" si="11325"/>
        <v/>
      </c>
      <c r="C607" s="14">
        <f t="shared" ca="1" si="11326"/>
        <v>576</v>
      </c>
      <c r="D607" s="14">
        <f t="shared" si="11327"/>
        <v>605</v>
      </c>
      <c r="E607" s="14" t="str">
        <f t="shared" ca="1" si="11328"/>
        <v/>
      </c>
      <c r="F607" s="14" t="str">
        <f t="shared" ca="1" si="11329"/>
        <v/>
      </c>
      <c r="G607" s="14" t="str">
        <f t="shared" ca="1" si="11330"/>
        <v/>
      </c>
      <c r="H607" s="14" t="b">
        <f t="shared" ca="1" si="1133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1332"/>
        <v/>
      </c>
      <c r="N607" s="14" t="str">
        <f t="shared" ca="1" si="11333"/>
        <v/>
      </c>
      <c r="O607" s="14" t="str">
        <f t="shared" ca="1" si="11334"/>
        <v/>
      </c>
      <c r="P607" s="14" t="str">
        <f t="shared" ca="1" si="1133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1336"/>
        <v/>
      </c>
      <c r="AA607" s="12" t="str">
        <f t="shared" ca="1" si="1133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1338"/>
        <v/>
      </c>
      <c r="AE607" s="17" t="b">
        <f t="shared" ca="1" si="1133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1340"/>
        <v/>
      </c>
      <c r="AH607" s="17" t="b">
        <f t="shared" ca="1" si="1134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1342"/>
        <v/>
      </c>
      <c r="AK607" s="17" t="str">
        <f t="shared" ca="1" si="11343"/>
        <v/>
      </c>
      <c r="AL607" s="17" t="str">
        <f t="shared" ca="1" si="11344"/>
        <v/>
      </c>
      <c r="AM607" s="17" t="str">
        <f t="shared" ca="1" si="11345"/>
        <v/>
      </c>
      <c r="AN607" s="17">
        <f t="shared" ca="1" si="11346"/>
        <v>2</v>
      </c>
      <c r="AO607" s="24" t="str">
        <f t="shared" ca="1" si="11347"/>
        <v/>
      </c>
      <c r="AP607" s="24" t="str">
        <f t="shared" ca="1" si="11348"/>
        <v/>
      </c>
      <c r="AQ607" s="17" t="str">
        <f t="shared" ca="1" si="11061"/>
        <v/>
      </c>
      <c r="AR607" s="17" t="str">
        <f t="shared" ca="1" si="11349"/>
        <v/>
      </c>
      <c r="AS607" s="17" t="str">
        <f t="shared" ca="1" si="11350"/>
        <v/>
      </c>
      <c r="AT607" s="17" t="str">
        <f t="shared" ca="1" si="11351"/>
        <v/>
      </c>
      <c r="AU607" s="17" t="str">
        <f t="shared" ca="1" si="11352"/>
        <v/>
      </c>
      <c r="AV607" s="17" t="str">
        <f t="shared" ca="1" si="11353"/>
        <v/>
      </c>
      <c r="AW607" s="17" t="str">
        <f t="shared" ca="1" si="11354"/>
        <v/>
      </c>
      <c r="AX607" s="14" t="str">
        <f t="array" aca="1" ref="AX607" ca="1">IF(H607,N607&gt;0,"")</f>
        <v/>
      </c>
      <c r="AY607" s="17" t="str">
        <f t="shared" ca="1" si="11355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1356"/>
        <v>0</v>
      </c>
      <c r="BB607" s="17" t="b">
        <v>0</v>
      </c>
      <c r="BC607" s="17" t="str">
        <f t="shared" ca="1" si="11357"/>
        <v/>
      </c>
      <c r="BD607" s="17" t="str">
        <f t="shared" ca="1" si="11358"/>
        <v/>
      </c>
      <c r="BE607" s="17" t="b">
        <f t="shared" ca="1" si="11072"/>
        <v>0</v>
      </c>
      <c r="BF607" s="17" t="str">
        <f t="shared" ca="1" si="11073"/>
        <v/>
      </c>
      <c r="BG607" s="17" t="str">
        <f t="shared" ca="1" si="11359"/>
        <v/>
      </c>
      <c r="BH607" s="17" t="str">
        <f t="shared" ca="1" si="11360"/>
        <v/>
      </c>
      <c r="BI607" s="17" t="str">
        <f t="shared" ca="1" si="11361"/>
        <v/>
      </c>
      <c r="BJ607" s="17" t="b">
        <f t="shared" ca="1" si="11362"/>
        <v>0</v>
      </c>
      <c r="BK607" s="17" t="str">
        <f t="shared" ca="1" si="11078"/>
        <v/>
      </c>
      <c r="BL607" s="17" t="str">
        <f t="shared" ca="1" si="11363"/>
        <v/>
      </c>
      <c r="BM607" s="17" t="str">
        <f t="shared" ca="1" si="11364"/>
        <v/>
      </c>
      <c r="BN607" s="17" t="str">
        <f t="shared" ca="1" si="11365"/>
        <v/>
      </c>
      <c r="BO607" s="17" t="str">
        <f t="shared" ca="1" si="11366"/>
        <v/>
      </c>
      <c r="BP607" s="14" t="b">
        <f t="shared" ca="1" si="11367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1368"/>
        <v/>
      </c>
      <c r="DE607" s="14" t="str">
        <f t="shared" ca="1" si="11369"/>
        <v/>
      </c>
      <c r="DF607" s="14" t="str">
        <f t="shared" ca="1" si="11370"/>
        <v/>
      </c>
      <c r="DG607" s="14" t="str">
        <f t="shared" ca="1" si="11371"/>
        <v/>
      </c>
      <c r="DH607" s="14" t="str">
        <f t="shared" ca="1" si="11372"/>
        <v/>
      </c>
      <c r="DI607" s="14" t="str">
        <f t="shared" ca="1" si="11373"/>
        <v/>
      </c>
      <c r="DJ607" s="14" t="str">
        <f t="shared" ca="1" si="11374"/>
        <v/>
      </c>
      <c r="DK607" s="14" t="str">
        <f t="shared" ca="1" si="11375"/>
        <v/>
      </c>
      <c r="DL607" s="14" t="str">
        <f t="shared" ca="1" si="11376"/>
        <v/>
      </c>
      <c r="DM607" s="14" t="str">
        <f t="shared" ca="1" si="11377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1378"/>
        <v/>
      </c>
      <c r="DP607" s="14" t="str">
        <f t="shared" ca="1" si="11379"/>
        <v/>
      </c>
      <c r="DQ607" s="14" t="str">
        <f t="shared" ca="1" si="11380"/>
        <v/>
      </c>
      <c r="DR607" s="14" t="str">
        <f t="shared" ca="1" si="11381"/>
        <v/>
      </c>
      <c r="DS607" s="14" t="str">
        <f t="shared" ca="1" si="11382"/>
        <v/>
      </c>
      <c r="DZ607" s="14" t="b">
        <f t="shared" ca="1" si="11383"/>
        <v>0</v>
      </c>
      <c r="EA607" s="14" t="str">
        <f t="shared" ca="1" si="11384"/>
        <v/>
      </c>
      <c r="EB607" s="14" t="str">
        <f t="shared" ca="1" si="11385"/>
        <v/>
      </c>
      <c r="EC607" s="14" t="str">
        <f t="shared" ca="1" si="11386"/>
        <v/>
      </c>
      <c r="ED607" s="14" t="str">
        <f t="shared" ca="1" si="11387"/>
        <v/>
      </c>
      <c r="EE607" s="14" t="str">
        <f t="shared" ca="1" si="11388"/>
        <v/>
      </c>
      <c r="EF607" s="14" t="str">
        <f t="shared" ca="1" si="11389"/>
        <v/>
      </c>
      <c r="EG607" s="14" t="str">
        <f t="shared" ca="1" si="11390"/>
        <v/>
      </c>
      <c r="EM607" s="14" t="b">
        <f t="shared" ca="1" si="11391"/>
        <v>0</v>
      </c>
      <c r="EN607" s="14" t="str">
        <f t="shared" ca="1" si="11392"/>
        <v/>
      </c>
      <c r="EO607" s="14" t="str">
        <f t="shared" ca="1" si="11393"/>
        <v/>
      </c>
      <c r="EP607" s="14" t="str">
        <f t="shared" ca="1" si="11394"/>
        <v/>
      </c>
      <c r="EQ607" s="14" t="str">
        <f t="shared" ca="1" si="11395"/>
        <v/>
      </c>
    </row>
    <row r="608" spans="2:147" s="14" customFormat="1">
      <c r="B608" s="14" t="str">
        <f t="shared" ca="1" si="11325"/>
        <v/>
      </c>
      <c r="C608" s="14">
        <f t="shared" ca="1" si="11326"/>
        <v>576</v>
      </c>
      <c r="D608" s="14">
        <f t="shared" si="11327"/>
        <v>606</v>
      </c>
      <c r="E608" s="14" t="str">
        <f t="shared" ca="1" si="11328"/>
        <v/>
      </c>
      <c r="F608" s="14" t="str">
        <f t="shared" ca="1" si="11329"/>
        <v/>
      </c>
      <c r="G608" s="14" t="str">
        <f t="shared" ca="1" si="11330"/>
        <v/>
      </c>
      <c r="H608" s="14" t="b">
        <f t="shared" ca="1" si="1133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1332"/>
        <v/>
      </c>
      <c r="N608" s="14" t="str">
        <f t="shared" ca="1" si="11333"/>
        <v/>
      </c>
      <c r="O608" s="14" t="str">
        <f t="shared" ca="1" si="11334"/>
        <v/>
      </c>
      <c r="P608" s="14" t="str">
        <f t="shared" ca="1" si="1133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1336"/>
        <v/>
      </c>
      <c r="AA608" s="12" t="str">
        <f t="shared" ca="1" si="1133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1338"/>
        <v/>
      </c>
      <c r="AE608" s="17" t="b">
        <f t="shared" ca="1" si="1133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1340"/>
        <v/>
      </c>
      <c r="AH608" s="17" t="b">
        <f t="shared" ca="1" si="1134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1342"/>
        <v/>
      </c>
      <c r="AK608" s="17" t="str">
        <f t="shared" ca="1" si="11343"/>
        <v/>
      </c>
      <c r="AL608" s="17" t="str">
        <f t="shared" ca="1" si="11344"/>
        <v/>
      </c>
      <c r="AM608" s="17" t="str">
        <f t="shared" ca="1" si="11345"/>
        <v/>
      </c>
      <c r="AN608" s="17">
        <f t="shared" ca="1" si="11346"/>
        <v>2</v>
      </c>
      <c r="AO608" s="24" t="str">
        <f t="shared" ca="1" si="11347"/>
        <v/>
      </c>
      <c r="AP608" s="24" t="str">
        <f t="shared" ca="1" si="11348"/>
        <v/>
      </c>
      <c r="AQ608" s="17" t="str">
        <f t="shared" ca="1" si="11061"/>
        <v/>
      </c>
      <c r="AR608" s="17" t="str">
        <f t="shared" ca="1" si="11349"/>
        <v/>
      </c>
      <c r="AS608" s="17" t="str">
        <f t="shared" ca="1" si="11350"/>
        <v/>
      </c>
      <c r="AT608" s="17" t="str">
        <f t="shared" ca="1" si="11351"/>
        <v/>
      </c>
      <c r="AU608" s="17" t="str">
        <f t="shared" ca="1" si="11352"/>
        <v/>
      </c>
      <c r="AV608" s="17" t="str">
        <f t="shared" ca="1" si="11353"/>
        <v/>
      </c>
      <c r="AW608" s="17" t="str">
        <f t="shared" ca="1" si="11354"/>
        <v/>
      </c>
      <c r="AX608" s="14" t="str">
        <f t="array" aca="1" ref="AX608" ca="1">IF(H608,N608&gt;0,"")</f>
        <v/>
      </c>
      <c r="AY608" s="17" t="str">
        <f t="shared" ca="1" si="11355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1356"/>
        <v>0</v>
      </c>
      <c r="BB608" s="17" t="b">
        <v>0</v>
      </c>
      <c r="BC608" s="17" t="str">
        <f t="shared" ca="1" si="11357"/>
        <v/>
      </c>
      <c r="BD608" s="17" t="str">
        <f t="shared" ca="1" si="11358"/>
        <v/>
      </c>
      <c r="BE608" s="17" t="b">
        <f t="shared" ca="1" si="11072"/>
        <v>0</v>
      </c>
      <c r="BF608" s="17" t="str">
        <f t="shared" ca="1" si="11073"/>
        <v/>
      </c>
      <c r="BG608" s="17" t="str">
        <f t="shared" ca="1" si="11359"/>
        <v/>
      </c>
      <c r="BH608" s="17" t="str">
        <f t="shared" ca="1" si="11360"/>
        <v/>
      </c>
      <c r="BI608" s="17" t="str">
        <f t="shared" ca="1" si="11361"/>
        <v/>
      </c>
      <c r="BJ608" s="17" t="b">
        <f t="shared" ca="1" si="11362"/>
        <v>0</v>
      </c>
      <c r="BK608" s="17" t="str">
        <f t="shared" ca="1" si="11078"/>
        <v/>
      </c>
      <c r="BL608" s="17" t="str">
        <f t="shared" ca="1" si="11363"/>
        <v/>
      </c>
      <c r="BM608" s="17" t="str">
        <f t="shared" ca="1" si="11364"/>
        <v/>
      </c>
      <c r="BN608" s="17" t="str">
        <f t="shared" ca="1" si="11365"/>
        <v/>
      </c>
      <c r="BO608" s="17" t="str">
        <f t="shared" ca="1" si="11366"/>
        <v/>
      </c>
      <c r="BP608" s="14" t="b">
        <f t="shared" ca="1" si="11367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1368"/>
        <v/>
      </c>
      <c r="DE608" s="14" t="str">
        <f t="shared" ca="1" si="11369"/>
        <v/>
      </c>
      <c r="DF608" s="14" t="str">
        <f t="shared" ca="1" si="11370"/>
        <v/>
      </c>
      <c r="DG608" s="14" t="str">
        <f t="shared" ca="1" si="11371"/>
        <v/>
      </c>
      <c r="DH608" s="14" t="str">
        <f t="shared" ca="1" si="11372"/>
        <v/>
      </c>
      <c r="DI608" s="14" t="str">
        <f t="shared" ca="1" si="11373"/>
        <v/>
      </c>
      <c r="DJ608" s="14" t="str">
        <f t="shared" ca="1" si="11374"/>
        <v/>
      </c>
      <c r="DK608" s="14" t="str">
        <f t="shared" ca="1" si="11375"/>
        <v/>
      </c>
      <c r="DL608" s="14" t="str">
        <f t="shared" ca="1" si="11376"/>
        <v/>
      </c>
      <c r="DM608" s="14" t="str">
        <f t="shared" ca="1" si="11377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1378"/>
        <v/>
      </c>
      <c r="DP608" s="14" t="str">
        <f t="shared" ca="1" si="11379"/>
        <v/>
      </c>
      <c r="DQ608" s="14" t="str">
        <f t="shared" ca="1" si="11380"/>
        <v/>
      </c>
      <c r="DR608" s="14" t="str">
        <f t="shared" ca="1" si="11381"/>
        <v/>
      </c>
      <c r="DS608" s="14" t="str">
        <f t="shared" ca="1" si="11382"/>
        <v/>
      </c>
      <c r="DZ608" s="14" t="b">
        <f t="shared" ca="1" si="11383"/>
        <v>0</v>
      </c>
      <c r="EA608" s="14" t="str">
        <f t="shared" ca="1" si="11384"/>
        <v/>
      </c>
      <c r="EB608" s="14" t="str">
        <f t="shared" ca="1" si="11385"/>
        <v/>
      </c>
      <c r="EC608" s="14" t="str">
        <f t="shared" ca="1" si="11386"/>
        <v/>
      </c>
      <c r="ED608" s="14" t="str">
        <f t="shared" ca="1" si="11387"/>
        <v/>
      </c>
      <c r="EE608" s="14" t="str">
        <f t="shared" ca="1" si="11388"/>
        <v/>
      </c>
      <c r="EF608" s="14" t="str">
        <f t="shared" ca="1" si="11389"/>
        <v/>
      </c>
      <c r="EG608" s="14" t="str">
        <f t="shared" ca="1" si="11390"/>
        <v/>
      </c>
      <c r="EM608" s="14" t="b">
        <f t="shared" ca="1" si="11391"/>
        <v>0</v>
      </c>
      <c r="EN608" s="14" t="str">
        <f t="shared" ca="1" si="11392"/>
        <v/>
      </c>
      <c r="EO608" s="14" t="str">
        <f t="shared" ca="1" si="11393"/>
        <v/>
      </c>
      <c r="EP608" s="14" t="str">
        <f t="shared" ca="1" si="11394"/>
        <v/>
      </c>
      <c r="EQ608" s="14" t="str">
        <f t="shared" ca="1" si="11395"/>
        <v/>
      </c>
    </row>
    <row r="609" spans="2:147" s="14" customFormat="1">
      <c r="B609" s="14" t="str">
        <f t="shared" ca="1" si="11325"/>
        <v/>
      </c>
      <c r="C609" s="14">
        <f t="shared" ca="1" si="11326"/>
        <v>576</v>
      </c>
      <c r="D609" s="14">
        <f t="shared" si="11327"/>
        <v>607</v>
      </c>
      <c r="E609" s="14" t="str">
        <f t="shared" ca="1" si="11328"/>
        <v/>
      </c>
      <c r="F609" s="14" t="str">
        <f t="shared" ca="1" si="11329"/>
        <v/>
      </c>
      <c r="G609" s="14" t="str">
        <f t="shared" ca="1" si="11330"/>
        <v/>
      </c>
      <c r="H609" s="14" t="b">
        <f t="shared" ca="1" si="1133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1332"/>
        <v/>
      </c>
      <c r="N609" s="14" t="str">
        <f t="shared" ca="1" si="11333"/>
        <v/>
      </c>
      <c r="O609" s="14" t="str">
        <f t="shared" ca="1" si="11334"/>
        <v/>
      </c>
      <c r="P609" s="14" t="str">
        <f t="shared" ca="1" si="1133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1336"/>
        <v/>
      </c>
      <c r="AA609" s="12" t="str">
        <f t="shared" ca="1" si="1133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1338"/>
        <v/>
      </c>
      <c r="AE609" s="17" t="b">
        <f t="shared" ca="1" si="1133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1340"/>
        <v/>
      </c>
      <c r="AH609" s="17" t="b">
        <f t="shared" ca="1" si="1134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1342"/>
        <v/>
      </c>
      <c r="AK609" s="17" t="str">
        <f t="shared" ca="1" si="11343"/>
        <v/>
      </c>
      <c r="AL609" s="17" t="str">
        <f t="shared" ca="1" si="11344"/>
        <v/>
      </c>
      <c r="AM609" s="17" t="str">
        <f t="shared" ca="1" si="11345"/>
        <v/>
      </c>
      <c r="AN609" s="17">
        <f t="shared" ca="1" si="11346"/>
        <v>2</v>
      </c>
      <c r="AO609" s="24" t="str">
        <f t="shared" ca="1" si="11347"/>
        <v/>
      </c>
      <c r="AP609" s="24" t="str">
        <f t="shared" ca="1" si="11348"/>
        <v/>
      </c>
      <c r="AQ609" s="17" t="str">
        <f t="shared" ca="1" si="11061"/>
        <v/>
      </c>
      <c r="AR609" s="17" t="str">
        <f t="shared" ca="1" si="11349"/>
        <v/>
      </c>
      <c r="AS609" s="17" t="str">
        <f t="shared" ca="1" si="11350"/>
        <v/>
      </c>
      <c r="AT609" s="17" t="str">
        <f t="shared" ca="1" si="11351"/>
        <v/>
      </c>
      <c r="AU609" s="17" t="str">
        <f t="shared" ca="1" si="11352"/>
        <v/>
      </c>
      <c r="AV609" s="17" t="str">
        <f t="shared" ca="1" si="11353"/>
        <v/>
      </c>
      <c r="AW609" s="17" t="str">
        <f t="shared" ca="1" si="11354"/>
        <v/>
      </c>
      <c r="AX609" s="14" t="str">
        <f t="array" aca="1" ref="AX609" ca="1">IF(H609,N609&gt;0,"")</f>
        <v/>
      </c>
      <c r="AY609" s="17" t="str">
        <f t="shared" ca="1" si="11355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1356"/>
        <v>0</v>
      </c>
      <c r="BB609" s="17" t="b">
        <v>0</v>
      </c>
      <c r="BC609" s="17" t="str">
        <f t="shared" ca="1" si="11357"/>
        <v/>
      </c>
      <c r="BD609" s="17" t="str">
        <f t="shared" ca="1" si="11358"/>
        <v/>
      </c>
      <c r="BE609" s="17" t="b">
        <f t="shared" ca="1" si="11072"/>
        <v>0</v>
      </c>
      <c r="BF609" s="17" t="str">
        <f t="shared" ca="1" si="11073"/>
        <v/>
      </c>
      <c r="BG609" s="17" t="str">
        <f t="shared" ca="1" si="11359"/>
        <v/>
      </c>
      <c r="BH609" s="17" t="str">
        <f t="shared" ca="1" si="11360"/>
        <v/>
      </c>
      <c r="BI609" s="17" t="str">
        <f t="shared" ca="1" si="11361"/>
        <v/>
      </c>
      <c r="BJ609" s="17" t="b">
        <f t="shared" ca="1" si="11362"/>
        <v>0</v>
      </c>
      <c r="BK609" s="17" t="str">
        <f t="shared" ca="1" si="11078"/>
        <v/>
      </c>
      <c r="BL609" s="17" t="str">
        <f t="shared" ca="1" si="11363"/>
        <v/>
      </c>
      <c r="BM609" s="17" t="str">
        <f t="shared" ca="1" si="11364"/>
        <v/>
      </c>
      <c r="BN609" s="17" t="str">
        <f t="shared" ca="1" si="11365"/>
        <v/>
      </c>
      <c r="BO609" s="17" t="str">
        <f t="shared" ca="1" si="11366"/>
        <v/>
      </c>
      <c r="BP609" s="14" t="b">
        <f t="shared" ca="1" si="11367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1368"/>
        <v/>
      </c>
      <c r="DE609" s="14" t="str">
        <f t="shared" ca="1" si="11369"/>
        <v/>
      </c>
      <c r="DF609" s="14" t="str">
        <f t="shared" ca="1" si="11370"/>
        <v/>
      </c>
      <c r="DG609" s="14" t="str">
        <f t="shared" ca="1" si="11371"/>
        <v/>
      </c>
      <c r="DH609" s="14" t="str">
        <f t="shared" ca="1" si="11372"/>
        <v/>
      </c>
      <c r="DI609" s="14" t="str">
        <f t="shared" ca="1" si="11373"/>
        <v/>
      </c>
      <c r="DJ609" s="14" t="str">
        <f t="shared" ca="1" si="11374"/>
        <v/>
      </c>
      <c r="DK609" s="14" t="str">
        <f t="shared" ca="1" si="11375"/>
        <v/>
      </c>
      <c r="DL609" s="14" t="str">
        <f t="shared" ca="1" si="11376"/>
        <v/>
      </c>
      <c r="DM609" s="14" t="str">
        <f t="shared" ca="1" si="11377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1378"/>
        <v/>
      </c>
      <c r="DP609" s="14" t="str">
        <f t="shared" ca="1" si="11379"/>
        <v/>
      </c>
      <c r="DQ609" s="14" t="str">
        <f t="shared" ca="1" si="11380"/>
        <v/>
      </c>
      <c r="DR609" s="14" t="str">
        <f t="shared" ca="1" si="11381"/>
        <v/>
      </c>
      <c r="DS609" s="14" t="str">
        <f t="shared" ca="1" si="11382"/>
        <v/>
      </c>
      <c r="DZ609" s="14" t="b">
        <f t="shared" ca="1" si="11383"/>
        <v>0</v>
      </c>
      <c r="EA609" s="14" t="str">
        <f t="shared" ca="1" si="11384"/>
        <v/>
      </c>
      <c r="EB609" s="14" t="str">
        <f t="shared" ca="1" si="11385"/>
        <v/>
      </c>
      <c r="EC609" s="14" t="str">
        <f t="shared" ca="1" si="11386"/>
        <v/>
      </c>
      <c r="ED609" s="14" t="str">
        <f t="shared" ca="1" si="11387"/>
        <v/>
      </c>
      <c r="EE609" s="14" t="str">
        <f t="shared" ca="1" si="11388"/>
        <v/>
      </c>
      <c r="EF609" s="14" t="str">
        <f t="shared" ca="1" si="11389"/>
        <v/>
      </c>
      <c r="EG609" s="14" t="str">
        <f t="shared" ca="1" si="11390"/>
        <v/>
      </c>
      <c r="EM609" s="14" t="b">
        <f t="shared" ca="1" si="11391"/>
        <v>0</v>
      </c>
      <c r="EN609" s="14" t="str">
        <f t="shared" ca="1" si="11392"/>
        <v/>
      </c>
      <c r="EO609" s="14" t="str">
        <f t="shared" ca="1" si="11393"/>
        <v/>
      </c>
      <c r="EP609" s="14" t="str">
        <f t="shared" ca="1" si="11394"/>
        <v/>
      </c>
      <c r="EQ609" s="14" t="str">
        <f t="shared" ca="1" si="11395"/>
        <v/>
      </c>
    </row>
    <row r="610" spans="2:147" s="14" customFormat="1">
      <c r="B610" s="14" t="str">
        <f t="shared" ca="1" si="11325"/>
        <v/>
      </c>
      <c r="C610" s="14">
        <f t="shared" ca="1" si="11326"/>
        <v>576</v>
      </c>
      <c r="D610" s="14">
        <f t="shared" si="11327"/>
        <v>608</v>
      </c>
      <c r="E610" s="14" t="str">
        <f t="shared" ca="1" si="11328"/>
        <v/>
      </c>
      <c r="F610" s="14" t="str">
        <f t="shared" ca="1" si="11329"/>
        <v/>
      </c>
      <c r="G610" s="14" t="str">
        <f t="shared" ca="1" si="11330"/>
        <v/>
      </c>
      <c r="H610" s="14" t="b">
        <f t="shared" ca="1" si="1133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1332"/>
        <v/>
      </c>
      <c r="N610" s="14" t="str">
        <f t="shared" ca="1" si="11333"/>
        <v/>
      </c>
      <c r="O610" s="14" t="str">
        <f t="shared" ca="1" si="11334"/>
        <v/>
      </c>
      <c r="P610" s="14" t="str">
        <f t="shared" ca="1" si="1133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1336"/>
        <v/>
      </c>
      <c r="AA610" s="12" t="str">
        <f t="shared" ca="1" si="1133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1338"/>
        <v/>
      </c>
      <c r="AE610" s="17" t="b">
        <f t="shared" ca="1" si="1133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1340"/>
        <v/>
      </c>
      <c r="AH610" s="17" t="b">
        <f t="shared" ca="1" si="1134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1342"/>
        <v/>
      </c>
      <c r="AK610" s="17" t="str">
        <f t="shared" ca="1" si="11343"/>
        <v/>
      </c>
      <c r="AL610" s="17" t="str">
        <f t="shared" ca="1" si="11344"/>
        <v/>
      </c>
      <c r="AM610" s="17" t="str">
        <f t="shared" ca="1" si="11345"/>
        <v/>
      </c>
      <c r="AN610" s="17">
        <f t="shared" ca="1" si="11346"/>
        <v>2</v>
      </c>
      <c r="AO610" s="24" t="str">
        <f t="shared" ca="1" si="11347"/>
        <v/>
      </c>
      <c r="AP610" s="24" t="str">
        <f t="shared" ca="1" si="11348"/>
        <v/>
      </c>
      <c r="AQ610" s="17" t="str">
        <f t="shared" ca="1" si="11061"/>
        <v/>
      </c>
      <c r="AR610" s="17" t="str">
        <f t="shared" ca="1" si="11349"/>
        <v/>
      </c>
      <c r="AS610" s="17" t="str">
        <f t="shared" ca="1" si="11350"/>
        <v/>
      </c>
      <c r="AT610" s="17" t="str">
        <f t="shared" ca="1" si="11351"/>
        <v/>
      </c>
      <c r="AU610" s="17" t="str">
        <f t="shared" ca="1" si="11352"/>
        <v/>
      </c>
      <c r="AV610" s="17" t="str">
        <f t="shared" ca="1" si="11353"/>
        <v/>
      </c>
      <c r="AW610" s="17" t="str">
        <f t="shared" ca="1" si="11354"/>
        <v/>
      </c>
      <c r="AX610" s="14" t="str">
        <f t="array" aca="1" ref="AX610" ca="1">IF(H610,N610&gt;0,"")</f>
        <v/>
      </c>
      <c r="AY610" s="17" t="str">
        <f t="shared" ca="1" si="11355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1356"/>
        <v>0</v>
      </c>
      <c r="BB610" s="17" t="b">
        <v>0</v>
      </c>
      <c r="BC610" s="17" t="str">
        <f t="shared" ca="1" si="11357"/>
        <v/>
      </c>
      <c r="BD610" s="17" t="str">
        <f t="shared" ca="1" si="11358"/>
        <v/>
      </c>
      <c r="BE610" s="17" t="b">
        <f t="shared" ca="1" si="11072"/>
        <v>0</v>
      </c>
      <c r="BF610" s="17" t="str">
        <f t="shared" ca="1" si="11073"/>
        <v/>
      </c>
      <c r="BG610" s="17" t="str">
        <f t="shared" ca="1" si="11359"/>
        <v/>
      </c>
      <c r="BH610" s="17" t="str">
        <f t="shared" ca="1" si="11360"/>
        <v/>
      </c>
      <c r="BI610" s="17" t="str">
        <f t="shared" ca="1" si="11361"/>
        <v/>
      </c>
      <c r="BJ610" s="17" t="b">
        <f t="shared" ca="1" si="11362"/>
        <v>0</v>
      </c>
      <c r="BK610" s="17" t="str">
        <f t="shared" ca="1" si="11078"/>
        <v/>
      </c>
      <c r="BL610" s="17" t="str">
        <f t="shared" ca="1" si="11363"/>
        <v/>
      </c>
      <c r="BM610" s="17" t="str">
        <f t="shared" ca="1" si="11364"/>
        <v/>
      </c>
      <c r="BN610" s="17" t="str">
        <f t="shared" ca="1" si="11365"/>
        <v/>
      </c>
      <c r="BO610" s="17" t="str">
        <f t="shared" ca="1" si="11366"/>
        <v/>
      </c>
      <c r="BP610" s="14" t="b">
        <f t="shared" ca="1" si="11367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1368"/>
        <v/>
      </c>
      <c r="DE610" s="14" t="str">
        <f t="shared" ca="1" si="11369"/>
        <v/>
      </c>
      <c r="DF610" s="14" t="str">
        <f t="shared" ca="1" si="11370"/>
        <v/>
      </c>
      <c r="DG610" s="14" t="str">
        <f t="shared" ca="1" si="11371"/>
        <v/>
      </c>
      <c r="DH610" s="14" t="str">
        <f t="shared" ca="1" si="11372"/>
        <v/>
      </c>
      <c r="DI610" s="14" t="str">
        <f t="shared" ca="1" si="11373"/>
        <v/>
      </c>
      <c r="DJ610" s="14" t="str">
        <f t="shared" ca="1" si="11374"/>
        <v/>
      </c>
      <c r="DK610" s="14" t="str">
        <f t="shared" ca="1" si="11375"/>
        <v/>
      </c>
      <c r="DL610" s="14" t="str">
        <f t="shared" ca="1" si="11376"/>
        <v/>
      </c>
      <c r="DM610" s="14" t="str">
        <f t="shared" ca="1" si="11377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1378"/>
        <v/>
      </c>
      <c r="DP610" s="14" t="str">
        <f t="shared" ca="1" si="11379"/>
        <v/>
      </c>
      <c r="DQ610" s="14" t="str">
        <f t="shared" ca="1" si="11380"/>
        <v/>
      </c>
      <c r="DR610" s="14" t="str">
        <f t="shared" ca="1" si="11381"/>
        <v/>
      </c>
      <c r="DS610" s="14" t="str">
        <f t="shared" ca="1" si="11382"/>
        <v/>
      </c>
      <c r="DZ610" s="14" t="b">
        <f t="shared" ca="1" si="11383"/>
        <v>0</v>
      </c>
      <c r="EA610" s="14" t="str">
        <f t="shared" ca="1" si="11384"/>
        <v/>
      </c>
      <c r="EB610" s="14" t="str">
        <f t="shared" ca="1" si="11385"/>
        <v/>
      </c>
      <c r="EC610" s="14" t="str">
        <f t="shared" ca="1" si="11386"/>
        <v/>
      </c>
      <c r="ED610" s="14" t="str">
        <f t="shared" ca="1" si="11387"/>
        <v/>
      </c>
      <c r="EE610" s="14" t="str">
        <f t="shared" ca="1" si="11388"/>
        <v/>
      </c>
      <c r="EF610" s="14" t="str">
        <f t="shared" ca="1" si="11389"/>
        <v/>
      </c>
      <c r="EG610" s="14" t="str">
        <f t="shared" ca="1" si="11390"/>
        <v/>
      </c>
      <c r="EM610" s="14" t="b">
        <f t="shared" ca="1" si="11391"/>
        <v>0</v>
      </c>
      <c r="EN610" s="14" t="str">
        <f t="shared" ca="1" si="11392"/>
        <v/>
      </c>
      <c r="EO610" s="14" t="str">
        <f t="shared" ca="1" si="11393"/>
        <v/>
      </c>
      <c r="EP610" s="14" t="str">
        <f t="shared" ca="1" si="11394"/>
        <v/>
      </c>
      <c r="EQ610" s="14" t="str">
        <f t="shared" ca="1" si="11395"/>
        <v/>
      </c>
    </row>
    <row r="611" spans="2:147" s="14" customFormat="1">
      <c r="B611" s="14" t="str">
        <f t="shared" ca="1" si="11325"/>
        <v/>
      </c>
      <c r="C611" s="14">
        <f t="shared" ca="1" si="11326"/>
        <v>576</v>
      </c>
      <c r="D611" s="14">
        <f t="shared" si="11327"/>
        <v>609</v>
      </c>
      <c r="E611" s="14" t="str">
        <f t="shared" ca="1" si="11328"/>
        <v/>
      </c>
      <c r="F611" s="14" t="str">
        <f t="shared" ca="1" si="11329"/>
        <v/>
      </c>
      <c r="G611" s="14" t="str">
        <f t="shared" ca="1" si="11330"/>
        <v/>
      </c>
      <c r="H611" s="14" t="b">
        <f t="shared" ca="1" si="1133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1332"/>
        <v/>
      </c>
      <c r="N611" s="14" t="str">
        <f t="shared" ca="1" si="11333"/>
        <v/>
      </c>
      <c r="O611" s="14" t="str">
        <f t="shared" ca="1" si="11334"/>
        <v/>
      </c>
      <c r="P611" s="14" t="str">
        <f t="shared" ca="1" si="1133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1336"/>
        <v/>
      </c>
      <c r="AA611" s="12" t="str">
        <f t="shared" ca="1" si="1133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1338"/>
        <v/>
      </c>
      <c r="AE611" s="17" t="b">
        <f t="shared" ca="1" si="1133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1340"/>
        <v/>
      </c>
      <c r="AH611" s="17" t="b">
        <f t="shared" ca="1" si="1134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1342"/>
        <v/>
      </c>
      <c r="AK611" s="17" t="str">
        <f t="shared" ca="1" si="11343"/>
        <v/>
      </c>
      <c r="AL611" s="17" t="str">
        <f t="shared" ca="1" si="11344"/>
        <v/>
      </c>
      <c r="AM611" s="17" t="str">
        <f t="shared" ca="1" si="11345"/>
        <v/>
      </c>
      <c r="AN611" s="17">
        <f t="shared" ca="1" si="11346"/>
        <v>2</v>
      </c>
      <c r="AO611" s="24" t="str">
        <f t="shared" ca="1" si="11347"/>
        <v/>
      </c>
      <c r="AP611" s="24" t="str">
        <f t="shared" ca="1" si="11348"/>
        <v/>
      </c>
      <c r="AQ611" s="17" t="str">
        <f t="shared" ca="1" si="11061"/>
        <v/>
      </c>
      <c r="AR611" s="17" t="str">
        <f t="shared" ca="1" si="11349"/>
        <v/>
      </c>
      <c r="AS611" s="17" t="str">
        <f t="shared" ca="1" si="11350"/>
        <v/>
      </c>
      <c r="AT611" s="17" t="str">
        <f t="shared" ca="1" si="11351"/>
        <v/>
      </c>
      <c r="AU611" s="17" t="str">
        <f t="shared" ca="1" si="11352"/>
        <v/>
      </c>
      <c r="AV611" s="17" t="str">
        <f t="shared" ca="1" si="11353"/>
        <v/>
      </c>
      <c r="AW611" s="17" t="str">
        <f t="shared" ca="1" si="11354"/>
        <v/>
      </c>
      <c r="AX611" s="14" t="str">
        <f t="array" aca="1" ref="AX611" ca="1">IF(H611,N611&gt;0,"")</f>
        <v/>
      </c>
      <c r="AY611" s="17" t="str">
        <f t="shared" ca="1" si="11355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1356"/>
        <v>0</v>
      </c>
      <c r="BB611" s="17" t="b">
        <v>0</v>
      </c>
      <c r="BC611" s="17" t="str">
        <f t="shared" ca="1" si="11357"/>
        <v/>
      </c>
      <c r="BD611" s="17" t="str">
        <f t="shared" ca="1" si="11358"/>
        <v/>
      </c>
      <c r="BE611" s="17" t="b">
        <f t="shared" ca="1" si="11072"/>
        <v>0</v>
      </c>
      <c r="BF611" s="17" t="str">
        <f t="shared" ca="1" si="11073"/>
        <v/>
      </c>
      <c r="BG611" s="17" t="str">
        <f t="shared" ca="1" si="11359"/>
        <v/>
      </c>
      <c r="BH611" s="17" t="str">
        <f t="shared" ca="1" si="11360"/>
        <v/>
      </c>
      <c r="BI611" s="17" t="str">
        <f t="shared" ca="1" si="11361"/>
        <v/>
      </c>
      <c r="BJ611" s="17" t="b">
        <f t="shared" ca="1" si="11362"/>
        <v>0</v>
      </c>
      <c r="BK611" s="17" t="str">
        <f t="shared" ca="1" si="11078"/>
        <v/>
      </c>
      <c r="BL611" s="17" t="str">
        <f t="shared" ca="1" si="11363"/>
        <v/>
      </c>
      <c r="BM611" s="17" t="str">
        <f t="shared" ca="1" si="11364"/>
        <v/>
      </c>
      <c r="BN611" s="17" t="str">
        <f t="shared" ca="1" si="11365"/>
        <v/>
      </c>
      <c r="BO611" s="17" t="str">
        <f t="shared" ca="1" si="11366"/>
        <v/>
      </c>
      <c r="BP611" s="14" t="b">
        <f t="shared" ca="1" si="11367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1368"/>
        <v/>
      </c>
      <c r="DE611" s="14" t="str">
        <f t="shared" ca="1" si="11369"/>
        <v/>
      </c>
      <c r="DF611" s="14" t="str">
        <f t="shared" ca="1" si="11370"/>
        <v/>
      </c>
      <c r="DG611" s="14" t="str">
        <f t="shared" ca="1" si="11371"/>
        <v/>
      </c>
      <c r="DH611" s="14" t="str">
        <f t="shared" ca="1" si="11372"/>
        <v/>
      </c>
      <c r="DI611" s="14" t="str">
        <f t="shared" ca="1" si="11373"/>
        <v/>
      </c>
      <c r="DJ611" s="14" t="str">
        <f t="shared" ca="1" si="11374"/>
        <v/>
      </c>
      <c r="DK611" s="14" t="str">
        <f t="shared" ca="1" si="11375"/>
        <v/>
      </c>
      <c r="DL611" s="14" t="str">
        <f t="shared" ca="1" si="11376"/>
        <v/>
      </c>
      <c r="DM611" s="14" t="str">
        <f t="shared" ca="1" si="11377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1378"/>
        <v/>
      </c>
      <c r="DP611" s="14" t="str">
        <f t="shared" ca="1" si="11379"/>
        <v/>
      </c>
      <c r="DQ611" s="14" t="str">
        <f t="shared" ca="1" si="11380"/>
        <v/>
      </c>
      <c r="DR611" s="14" t="str">
        <f t="shared" ca="1" si="11381"/>
        <v/>
      </c>
      <c r="DS611" s="14" t="str">
        <f t="shared" ca="1" si="11382"/>
        <v/>
      </c>
      <c r="DZ611" s="14" t="b">
        <f t="shared" ca="1" si="11383"/>
        <v>0</v>
      </c>
      <c r="EA611" s="14" t="str">
        <f t="shared" ca="1" si="11384"/>
        <v/>
      </c>
      <c r="EB611" s="14" t="str">
        <f t="shared" ca="1" si="11385"/>
        <v/>
      </c>
      <c r="EC611" s="14" t="str">
        <f t="shared" ca="1" si="11386"/>
        <v/>
      </c>
      <c r="ED611" s="14" t="str">
        <f t="shared" ca="1" si="11387"/>
        <v/>
      </c>
      <c r="EE611" s="14" t="str">
        <f t="shared" ca="1" si="11388"/>
        <v/>
      </c>
      <c r="EF611" s="14" t="str">
        <f t="shared" ca="1" si="11389"/>
        <v/>
      </c>
      <c r="EG611" s="14" t="str">
        <f t="shared" ca="1" si="11390"/>
        <v/>
      </c>
      <c r="EM611" s="14" t="b">
        <f t="shared" ca="1" si="11391"/>
        <v>0</v>
      </c>
      <c r="EN611" s="14" t="str">
        <f t="shared" ca="1" si="11392"/>
        <v/>
      </c>
      <c r="EO611" s="14" t="str">
        <f t="shared" ca="1" si="11393"/>
        <v/>
      </c>
      <c r="EP611" s="14" t="str">
        <f t="shared" ca="1" si="11394"/>
        <v/>
      </c>
      <c r="EQ611" s="14" t="str">
        <f t="shared" ca="1" si="11395"/>
        <v/>
      </c>
    </row>
    <row r="612" spans="2:147" s="14" customFormat="1">
      <c r="B612" s="14" t="str">
        <f t="shared" ca="1" si="11325"/>
        <v/>
      </c>
      <c r="C612" s="14">
        <f t="shared" ca="1" si="11326"/>
        <v>576</v>
      </c>
      <c r="D612" s="14">
        <f t="shared" si="11327"/>
        <v>610</v>
      </c>
      <c r="E612" s="14" t="str">
        <f t="shared" ca="1" si="11328"/>
        <v/>
      </c>
      <c r="F612" s="14" t="str">
        <f t="shared" ca="1" si="11329"/>
        <v/>
      </c>
      <c r="G612" s="14" t="str">
        <f t="shared" ca="1" si="11330"/>
        <v/>
      </c>
      <c r="H612" s="14" t="b">
        <f t="shared" ca="1" si="1133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1332"/>
        <v/>
      </c>
      <c r="N612" s="14" t="str">
        <f t="shared" ca="1" si="11333"/>
        <v/>
      </c>
      <c r="O612" s="14" t="str">
        <f t="shared" ca="1" si="11334"/>
        <v/>
      </c>
      <c r="P612" s="14" t="str">
        <f t="shared" ca="1" si="1133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1336"/>
        <v/>
      </c>
      <c r="AA612" s="12" t="str">
        <f t="shared" ca="1" si="1133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1338"/>
        <v/>
      </c>
      <c r="AE612" s="17" t="b">
        <f t="shared" ca="1" si="1133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1340"/>
        <v/>
      </c>
      <c r="AH612" s="17" t="b">
        <f t="shared" ca="1" si="1134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1342"/>
        <v/>
      </c>
      <c r="AK612" s="17" t="str">
        <f t="shared" ca="1" si="11343"/>
        <v/>
      </c>
      <c r="AL612" s="17" t="str">
        <f t="shared" ca="1" si="11344"/>
        <v/>
      </c>
      <c r="AM612" s="17" t="str">
        <f t="shared" ca="1" si="11345"/>
        <v/>
      </c>
      <c r="AN612" s="17">
        <f t="shared" ca="1" si="11346"/>
        <v>2</v>
      </c>
      <c r="AO612" s="24" t="str">
        <f t="shared" ca="1" si="11347"/>
        <v/>
      </c>
      <c r="AP612" s="24" t="str">
        <f t="shared" ca="1" si="11348"/>
        <v/>
      </c>
      <c r="AQ612" s="17" t="str">
        <f t="shared" ca="1" si="11061"/>
        <v/>
      </c>
      <c r="AR612" s="17" t="str">
        <f t="shared" ca="1" si="11349"/>
        <v/>
      </c>
      <c r="AS612" s="17" t="str">
        <f t="shared" ca="1" si="11350"/>
        <v/>
      </c>
      <c r="AT612" s="17" t="str">
        <f t="shared" ca="1" si="11351"/>
        <v/>
      </c>
      <c r="AU612" s="17" t="str">
        <f t="shared" ca="1" si="11352"/>
        <v/>
      </c>
      <c r="AV612" s="17" t="str">
        <f t="shared" ca="1" si="11353"/>
        <v/>
      </c>
      <c r="AW612" s="17" t="str">
        <f t="shared" ca="1" si="11354"/>
        <v/>
      </c>
      <c r="AX612" s="14" t="str">
        <f t="array" aca="1" ref="AX612" ca="1">IF(H612,N612&gt;0,"")</f>
        <v/>
      </c>
      <c r="AY612" s="17" t="str">
        <f t="shared" ca="1" si="11355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1356"/>
        <v>0</v>
      </c>
      <c r="BB612" s="17" t="b">
        <v>0</v>
      </c>
      <c r="BC612" s="17" t="str">
        <f t="shared" ca="1" si="11357"/>
        <v/>
      </c>
      <c r="BD612" s="17" t="str">
        <f t="shared" ca="1" si="11358"/>
        <v/>
      </c>
      <c r="BE612" s="17" t="b">
        <f t="shared" ca="1" si="11072"/>
        <v>0</v>
      </c>
      <c r="BF612" s="17" t="str">
        <f t="shared" ca="1" si="11073"/>
        <v/>
      </c>
      <c r="BG612" s="17" t="str">
        <f t="shared" ca="1" si="11359"/>
        <v/>
      </c>
      <c r="BH612" s="17" t="str">
        <f t="shared" ca="1" si="11360"/>
        <v/>
      </c>
      <c r="BI612" s="17" t="str">
        <f t="shared" ca="1" si="11361"/>
        <v/>
      </c>
      <c r="BJ612" s="17" t="b">
        <f t="shared" ca="1" si="11362"/>
        <v>0</v>
      </c>
      <c r="BK612" s="17" t="str">
        <f t="shared" ca="1" si="11078"/>
        <v/>
      </c>
      <c r="BL612" s="17" t="str">
        <f t="shared" ca="1" si="11363"/>
        <v/>
      </c>
      <c r="BM612" s="17" t="str">
        <f t="shared" ca="1" si="11364"/>
        <v/>
      </c>
      <c r="BN612" s="17" t="str">
        <f t="shared" ca="1" si="11365"/>
        <v/>
      </c>
      <c r="BO612" s="17" t="str">
        <f t="shared" ca="1" si="11366"/>
        <v/>
      </c>
      <c r="BP612" s="14" t="b">
        <f t="shared" ca="1" si="11367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1368"/>
        <v/>
      </c>
      <c r="DE612" s="14" t="str">
        <f t="shared" ca="1" si="11369"/>
        <v/>
      </c>
      <c r="DF612" s="14" t="str">
        <f t="shared" ca="1" si="11370"/>
        <v/>
      </c>
      <c r="DG612" s="14" t="str">
        <f t="shared" ca="1" si="11371"/>
        <v/>
      </c>
      <c r="DH612" s="14" t="str">
        <f t="shared" ca="1" si="11372"/>
        <v/>
      </c>
      <c r="DI612" s="14" t="str">
        <f t="shared" ca="1" si="11373"/>
        <v/>
      </c>
      <c r="DJ612" s="14" t="str">
        <f t="shared" ca="1" si="11374"/>
        <v/>
      </c>
      <c r="DK612" s="14" t="str">
        <f t="shared" ca="1" si="11375"/>
        <v/>
      </c>
      <c r="DL612" s="14" t="str">
        <f t="shared" ca="1" si="11376"/>
        <v/>
      </c>
      <c r="DM612" s="14" t="str">
        <f t="shared" ca="1" si="11377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1378"/>
        <v/>
      </c>
      <c r="DP612" s="14" t="str">
        <f t="shared" ca="1" si="11379"/>
        <v/>
      </c>
      <c r="DQ612" s="14" t="str">
        <f t="shared" ca="1" si="11380"/>
        <v/>
      </c>
      <c r="DR612" s="14" t="str">
        <f t="shared" ca="1" si="11381"/>
        <v/>
      </c>
      <c r="DS612" s="14" t="str">
        <f t="shared" ca="1" si="11382"/>
        <v/>
      </c>
      <c r="DZ612" s="14" t="b">
        <f t="shared" ca="1" si="11383"/>
        <v>0</v>
      </c>
      <c r="EA612" s="14" t="str">
        <f t="shared" ca="1" si="11384"/>
        <v/>
      </c>
      <c r="EB612" s="14" t="str">
        <f t="shared" ca="1" si="11385"/>
        <v/>
      </c>
      <c r="EC612" s="14" t="str">
        <f t="shared" ca="1" si="11386"/>
        <v/>
      </c>
      <c r="ED612" s="14" t="str">
        <f t="shared" ca="1" si="11387"/>
        <v/>
      </c>
      <c r="EE612" s="14" t="str">
        <f t="shared" ca="1" si="11388"/>
        <v/>
      </c>
      <c r="EF612" s="14" t="str">
        <f t="shared" ca="1" si="11389"/>
        <v/>
      </c>
      <c r="EG612" s="14" t="str">
        <f t="shared" ca="1" si="11390"/>
        <v/>
      </c>
      <c r="EM612" s="14" t="b">
        <f t="shared" ca="1" si="11391"/>
        <v>0</v>
      </c>
      <c r="EN612" s="14" t="str">
        <f t="shared" ca="1" si="11392"/>
        <v/>
      </c>
      <c r="EO612" s="14" t="str">
        <f t="shared" ca="1" si="11393"/>
        <v/>
      </c>
      <c r="EP612" s="14" t="str">
        <f t="shared" ca="1" si="11394"/>
        <v/>
      </c>
      <c r="EQ612" s="14" t="str">
        <f t="shared" ca="1" si="11395"/>
        <v/>
      </c>
    </row>
    <row r="613" spans="2:147" s="14" customFormat="1">
      <c r="B613" s="14" t="str">
        <f t="shared" ca="1" si="11325"/>
        <v/>
      </c>
      <c r="C613" s="14">
        <f t="shared" ca="1" si="11326"/>
        <v>576</v>
      </c>
      <c r="D613" s="14">
        <f t="shared" si="11327"/>
        <v>611</v>
      </c>
      <c r="E613" s="14" t="str">
        <f t="shared" ca="1" si="11328"/>
        <v/>
      </c>
      <c r="F613" s="14" t="str">
        <f t="shared" ca="1" si="11329"/>
        <v/>
      </c>
      <c r="G613" s="14" t="str">
        <f t="shared" ca="1" si="11330"/>
        <v/>
      </c>
      <c r="H613" s="14" t="b">
        <f t="shared" ca="1" si="1133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1332"/>
        <v/>
      </c>
      <c r="N613" s="14" t="str">
        <f t="shared" ca="1" si="11333"/>
        <v/>
      </c>
      <c r="O613" s="14" t="str">
        <f t="shared" ca="1" si="11334"/>
        <v/>
      </c>
      <c r="P613" s="14" t="str">
        <f t="shared" ca="1" si="1133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1336"/>
        <v/>
      </c>
      <c r="AA613" s="12" t="str">
        <f t="shared" ca="1" si="1133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1338"/>
        <v/>
      </c>
      <c r="AE613" s="17" t="b">
        <f t="shared" ca="1" si="1133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1340"/>
        <v/>
      </c>
      <c r="AH613" s="17" t="b">
        <f t="shared" ca="1" si="1134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1342"/>
        <v/>
      </c>
      <c r="AK613" s="17" t="str">
        <f t="shared" ca="1" si="11343"/>
        <v/>
      </c>
      <c r="AL613" s="17" t="str">
        <f t="shared" ca="1" si="11344"/>
        <v/>
      </c>
      <c r="AM613" s="17" t="str">
        <f t="shared" ca="1" si="11345"/>
        <v/>
      </c>
      <c r="AN613" s="17">
        <f t="shared" ca="1" si="11346"/>
        <v>2</v>
      </c>
      <c r="AO613" s="24" t="str">
        <f t="shared" ca="1" si="11347"/>
        <v/>
      </c>
      <c r="AP613" s="24" t="str">
        <f t="shared" ca="1" si="11348"/>
        <v/>
      </c>
      <c r="AQ613" s="17" t="str">
        <f t="shared" ca="1" si="11061"/>
        <v/>
      </c>
      <c r="AR613" s="17" t="str">
        <f t="shared" ca="1" si="11349"/>
        <v/>
      </c>
      <c r="AS613" s="17" t="str">
        <f t="shared" ca="1" si="11350"/>
        <v/>
      </c>
      <c r="AT613" s="17" t="str">
        <f t="shared" ca="1" si="11351"/>
        <v/>
      </c>
      <c r="AU613" s="17" t="str">
        <f t="shared" ca="1" si="11352"/>
        <v/>
      </c>
      <c r="AV613" s="17" t="str">
        <f t="shared" ca="1" si="11353"/>
        <v/>
      </c>
      <c r="AW613" s="17" t="str">
        <f t="shared" ca="1" si="11354"/>
        <v/>
      </c>
      <c r="AX613" s="14" t="str">
        <f t="array" aca="1" ref="AX613" ca="1">IF(H613,N613&gt;0,"")</f>
        <v/>
      </c>
      <c r="AY613" s="17" t="str">
        <f t="shared" ca="1" si="11355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1356"/>
        <v>0</v>
      </c>
      <c r="BB613" s="17" t="b">
        <v>0</v>
      </c>
      <c r="BC613" s="17" t="str">
        <f t="shared" ca="1" si="11357"/>
        <v/>
      </c>
      <c r="BD613" s="17" t="str">
        <f t="shared" ca="1" si="11358"/>
        <v/>
      </c>
      <c r="BE613" s="17" t="b">
        <f t="shared" ca="1" si="11072"/>
        <v>0</v>
      </c>
      <c r="BF613" s="17" t="str">
        <f t="shared" ca="1" si="11073"/>
        <v/>
      </c>
      <c r="BG613" s="17" t="str">
        <f t="shared" ca="1" si="11359"/>
        <v/>
      </c>
      <c r="BH613" s="17" t="str">
        <f t="shared" ca="1" si="11360"/>
        <v/>
      </c>
      <c r="BI613" s="17" t="str">
        <f t="shared" ca="1" si="11361"/>
        <v/>
      </c>
      <c r="BJ613" s="17" t="b">
        <f t="shared" ca="1" si="11362"/>
        <v>0</v>
      </c>
      <c r="BK613" s="17" t="str">
        <f t="shared" ca="1" si="11078"/>
        <v/>
      </c>
      <c r="BL613" s="17" t="str">
        <f t="shared" ca="1" si="11363"/>
        <v/>
      </c>
      <c r="BM613" s="17" t="str">
        <f t="shared" ca="1" si="11364"/>
        <v/>
      </c>
      <c r="BN613" s="17" t="str">
        <f t="shared" ca="1" si="11365"/>
        <v/>
      </c>
      <c r="BO613" s="17" t="str">
        <f t="shared" ca="1" si="11366"/>
        <v/>
      </c>
      <c r="BP613" s="14" t="b">
        <f t="shared" ca="1" si="11367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1368"/>
        <v/>
      </c>
      <c r="DE613" s="14" t="str">
        <f t="shared" ca="1" si="11369"/>
        <v/>
      </c>
      <c r="DF613" s="14" t="str">
        <f t="shared" ca="1" si="11370"/>
        <v/>
      </c>
      <c r="DG613" s="14" t="str">
        <f t="shared" ca="1" si="11371"/>
        <v/>
      </c>
      <c r="DH613" s="14" t="str">
        <f t="shared" ca="1" si="11372"/>
        <v/>
      </c>
      <c r="DI613" s="14" t="str">
        <f t="shared" ca="1" si="11373"/>
        <v/>
      </c>
      <c r="DJ613" s="14" t="str">
        <f t="shared" ca="1" si="11374"/>
        <v/>
      </c>
      <c r="DK613" s="14" t="str">
        <f t="shared" ca="1" si="11375"/>
        <v/>
      </c>
      <c r="DL613" s="14" t="str">
        <f t="shared" ca="1" si="11376"/>
        <v/>
      </c>
      <c r="DM613" s="14" t="str">
        <f t="shared" ca="1" si="11377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1378"/>
        <v/>
      </c>
      <c r="DP613" s="14" t="str">
        <f t="shared" ca="1" si="11379"/>
        <v/>
      </c>
      <c r="DQ613" s="14" t="str">
        <f t="shared" ca="1" si="11380"/>
        <v/>
      </c>
      <c r="DR613" s="14" t="str">
        <f t="shared" ca="1" si="11381"/>
        <v/>
      </c>
      <c r="DS613" s="14" t="str">
        <f t="shared" ca="1" si="11382"/>
        <v/>
      </c>
      <c r="DZ613" s="14" t="b">
        <f t="shared" ca="1" si="11383"/>
        <v>0</v>
      </c>
      <c r="EA613" s="14" t="str">
        <f t="shared" ca="1" si="11384"/>
        <v/>
      </c>
      <c r="EB613" s="14" t="str">
        <f t="shared" ca="1" si="11385"/>
        <v/>
      </c>
      <c r="EC613" s="14" t="str">
        <f t="shared" ca="1" si="11386"/>
        <v/>
      </c>
      <c r="ED613" s="14" t="str">
        <f t="shared" ca="1" si="11387"/>
        <v/>
      </c>
      <c r="EE613" s="14" t="str">
        <f t="shared" ca="1" si="11388"/>
        <v/>
      </c>
      <c r="EF613" s="14" t="str">
        <f t="shared" ca="1" si="11389"/>
        <v/>
      </c>
      <c r="EG613" s="14" t="str">
        <f t="shared" ca="1" si="11390"/>
        <v/>
      </c>
      <c r="EM613" s="14" t="b">
        <f t="shared" ca="1" si="11391"/>
        <v>0</v>
      </c>
      <c r="EN613" s="14" t="str">
        <f t="shared" ca="1" si="11392"/>
        <v/>
      </c>
      <c r="EO613" s="14" t="str">
        <f t="shared" ca="1" si="11393"/>
        <v/>
      </c>
      <c r="EP613" s="14" t="str">
        <f t="shared" ca="1" si="11394"/>
        <v/>
      </c>
      <c r="EQ613" s="14" t="str">
        <f t="shared" ca="1" si="11395"/>
        <v/>
      </c>
    </row>
    <row r="614" spans="2:147" s="14" customFormat="1">
      <c r="B614" s="14" t="str">
        <f t="shared" ca="1" si="11325"/>
        <v/>
      </c>
      <c r="C614" s="14">
        <f t="shared" ca="1" si="11326"/>
        <v>576</v>
      </c>
      <c r="D614" s="14">
        <f t="shared" si="11327"/>
        <v>612</v>
      </c>
      <c r="E614" s="14" t="str">
        <f t="shared" ca="1" si="11328"/>
        <v/>
      </c>
      <c r="F614" s="14" t="str">
        <f t="shared" ca="1" si="11329"/>
        <v/>
      </c>
      <c r="G614" s="14" t="str">
        <f t="shared" ca="1" si="11330"/>
        <v/>
      </c>
      <c r="H614" s="14" t="b">
        <f t="shared" ca="1" si="1133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1332"/>
        <v/>
      </c>
      <c r="N614" s="14" t="str">
        <f t="shared" ca="1" si="11333"/>
        <v/>
      </c>
      <c r="O614" s="14" t="str">
        <f t="shared" ca="1" si="11334"/>
        <v/>
      </c>
      <c r="P614" s="14" t="str">
        <f t="shared" ca="1" si="1133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1336"/>
        <v/>
      </c>
      <c r="AA614" s="12" t="str">
        <f t="shared" ca="1" si="1133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1338"/>
        <v/>
      </c>
      <c r="AE614" s="17" t="b">
        <f t="shared" ca="1" si="1133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1340"/>
        <v/>
      </c>
      <c r="AH614" s="17" t="b">
        <f t="shared" ca="1" si="1134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1342"/>
        <v/>
      </c>
      <c r="AK614" s="17" t="str">
        <f t="shared" ca="1" si="11343"/>
        <v/>
      </c>
      <c r="AL614" s="17" t="str">
        <f t="shared" ca="1" si="11344"/>
        <v/>
      </c>
      <c r="AM614" s="17" t="str">
        <f t="shared" ca="1" si="11345"/>
        <v/>
      </c>
      <c r="AN614" s="17">
        <f t="shared" ca="1" si="11346"/>
        <v>2</v>
      </c>
      <c r="AO614" s="24" t="str">
        <f t="shared" ca="1" si="11347"/>
        <v/>
      </c>
      <c r="AP614" s="24" t="str">
        <f t="shared" ca="1" si="11348"/>
        <v/>
      </c>
      <c r="AQ614" s="17" t="str">
        <f t="shared" ca="1" si="11061"/>
        <v/>
      </c>
      <c r="AR614" s="17" t="str">
        <f t="shared" ca="1" si="11349"/>
        <v/>
      </c>
      <c r="AS614" s="17" t="str">
        <f t="shared" ca="1" si="11350"/>
        <v/>
      </c>
      <c r="AT614" s="17" t="str">
        <f t="shared" ca="1" si="11351"/>
        <v/>
      </c>
      <c r="AU614" s="17" t="str">
        <f t="shared" ca="1" si="11352"/>
        <v/>
      </c>
      <c r="AV614" s="17" t="str">
        <f t="shared" ca="1" si="11353"/>
        <v/>
      </c>
      <c r="AW614" s="17" t="str">
        <f t="shared" ca="1" si="11354"/>
        <v/>
      </c>
      <c r="AX614" s="14" t="str">
        <f t="array" aca="1" ref="AX614" ca="1">IF(H614,N614&gt;0,"")</f>
        <v/>
      </c>
      <c r="AY614" s="17" t="str">
        <f t="shared" ca="1" si="11355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1356"/>
        <v>0</v>
      </c>
      <c r="BB614" s="17" t="b">
        <v>0</v>
      </c>
      <c r="BC614" s="17" t="str">
        <f t="shared" ca="1" si="11357"/>
        <v/>
      </c>
      <c r="BD614" s="17" t="str">
        <f t="shared" ca="1" si="11358"/>
        <v/>
      </c>
      <c r="BE614" s="17" t="b">
        <f t="shared" ca="1" si="11072"/>
        <v>0</v>
      </c>
      <c r="BF614" s="17" t="str">
        <f t="shared" ca="1" si="11073"/>
        <v/>
      </c>
      <c r="BG614" s="17" t="str">
        <f t="shared" ca="1" si="11359"/>
        <v/>
      </c>
      <c r="BH614" s="17" t="str">
        <f t="shared" ca="1" si="11360"/>
        <v/>
      </c>
      <c r="BI614" s="17" t="str">
        <f t="shared" ca="1" si="11361"/>
        <v/>
      </c>
      <c r="BJ614" s="17" t="b">
        <f t="shared" ca="1" si="11362"/>
        <v>0</v>
      </c>
      <c r="BK614" s="17" t="str">
        <f t="shared" ca="1" si="11078"/>
        <v/>
      </c>
      <c r="BL614" s="17" t="str">
        <f t="shared" ca="1" si="11363"/>
        <v/>
      </c>
      <c r="BM614" s="17" t="str">
        <f t="shared" ca="1" si="11364"/>
        <v/>
      </c>
      <c r="BN614" s="17" t="str">
        <f t="shared" ca="1" si="11365"/>
        <v/>
      </c>
      <c r="BO614" s="17" t="str">
        <f t="shared" ca="1" si="11366"/>
        <v/>
      </c>
      <c r="BP614" s="14" t="b">
        <f t="shared" ca="1" si="11367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1368"/>
        <v/>
      </c>
      <c r="DE614" s="14" t="str">
        <f t="shared" ca="1" si="11369"/>
        <v/>
      </c>
      <c r="DF614" s="14" t="str">
        <f t="shared" ca="1" si="11370"/>
        <v/>
      </c>
      <c r="DG614" s="14" t="str">
        <f t="shared" ca="1" si="11371"/>
        <v/>
      </c>
      <c r="DH614" s="14" t="str">
        <f t="shared" ca="1" si="11372"/>
        <v/>
      </c>
      <c r="DI614" s="14" t="str">
        <f t="shared" ca="1" si="11373"/>
        <v/>
      </c>
      <c r="DJ614" s="14" t="str">
        <f t="shared" ca="1" si="11374"/>
        <v/>
      </c>
      <c r="DK614" s="14" t="str">
        <f t="shared" ca="1" si="11375"/>
        <v/>
      </c>
      <c r="DL614" s="14" t="str">
        <f t="shared" ca="1" si="11376"/>
        <v/>
      </c>
      <c r="DM614" s="14" t="str">
        <f t="shared" ca="1" si="11377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1378"/>
        <v/>
      </c>
      <c r="DP614" s="14" t="str">
        <f t="shared" ca="1" si="11379"/>
        <v/>
      </c>
      <c r="DQ614" s="14" t="str">
        <f t="shared" ca="1" si="11380"/>
        <v/>
      </c>
      <c r="DR614" s="14" t="str">
        <f t="shared" ca="1" si="11381"/>
        <v/>
      </c>
      <c r="DS614" s="14" t="str">
        <f t="shared" ca="1" si="11382"/>
        <v/>
      </c>
      <c r="DZ614" s="14" t="b">
        <f t="shared" ca="1" si="11383"/>
        <v>0</v>
      </c>
      <c r="EA614" s="14" t="str">
        <f t="shared" ca="1" si="11384"/>
        <v/>
      </c>
      <c r="EB614" s="14" t="str">
        <f t="shared" ca="1" si="11385"/>
        <v/>
      </c>
      <c r="EC614" s="14" t="str">
        <f t="shared" ca="1" si="11386"/>
        <v/>
      </c>
      <c r="ED614" s="14" t="str">
        <f t="shared" ca="1" si="11387"/>
        <v/>
      </c>
      <c r="EE614" s="14" t="str">
        <f t="shared" ca="1" si="11388"/>
        <v/>
      </c>
      <c r="EF614" s="14" t="str">
        <f t="shared" ca="1" si="11389"/>
        <v/>
      </c>
      <c r="EG614" s="14" t="str">
        <f t="shared" ca="1" si="11390"/>
        <v/>
      </c>
      <c r="EM614" s="14" t="b">
        <f t="shared" ca="1" si="11391"/>
        <v>0</v>
      </c>
      <c r="EN614" s="14" t="str">
        <f t="shared" ca="1" si="11392"/>
        <v/>
      </c>
      <c r="EO614" s="14" t="str">
        <f t="shared" ca="1" si="11393"/>
        <v/>
      </c>
      <c r="EP614" s="14" t="str">
        <f t="shared" ca="1" si="11394"/>
        <v/>
      </c>
      <c r="EQ614" s="14" t="str">
        <f t="shared" ca="1" si="11395"/>
        <v/>
      </c>
    </row>
    <row r="615" spans="2:147" s="14" customFormat="1">
      <c r="B615" s="14" t="str">
        <f t="shared" ca="1" si="11325"/>
        <v/>
      </c>
      <c r="C615" s="14">
        <f t="shared" ca="1" si="11326"/>
        <v>576</v>
      </c>
      <c r="D615" s="14">
        <f t="shared" si="11327"/>
        <v>613</v>
      </c>
      <c r="E615" s="14" t="str">
        <f t="shared" ca="1" si="11328"/>
        <v/>
      </c>
      <c r="F615" s="14" t="str">
        <f t="shared" ca="1" si="11329"/>
        <v/>
      </c>
      <c r="G615" s="14" t="str">
        <f t="shared" ca="1" si="11330"/>
        <v/>
      </c>
      <c r="H615" s="14" t="b">
        <f t="shared" ca="1" si="1133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1332"/>
        <v/>
      </c>
      <c r="N615" s="14" t="str">
        <f t="shared" ca="1" si="11333"/>
        <v/>
      </c>
      <c r="O615" s="14" t="str">
        <f t="shared" ca="1" si="11334"/>
        <v/>
      </c>
      <c r="P615" s="14" t="str">
        <f t="shared" ca="1" si="1133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1336"/>
        <v/>
      </c>
      <c r="AA615" s="12" t="str">
        <f t="shared" ca="1" si="1133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1338"/>
        <v/>
      </c>
      <c r="AE615" s="17" t="b">
        <f t="shared" ca="1" si="1133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1340"/>
        <v/>
      </c>
      <c r="AH615" s="17" t="b">
        <f t="shared" ca="1" si="1134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1342"/>
        <v/>
      </c>
      <c r="AK615" s="17" t="str">
        <f t="shared" ca="1" si="11343"/>
        <v/>
      </c>
      <c r="AL615" s="17" t="str">
        <f t="shared" ca="1" si="11344"/>
        <v/>
      </c>
      <c r="AM615" s="17" t="str">
        <f t="shared" ca="1" si="11345"/>
        <v/>
      </c>
      <c r="AN615" s="17">
        <f t="shared" ca="1" si="11346"/>
        <v>2</v>
      </c>
      <c r="AO615" s="24" t="str">
        <f t="shared" ca="1" si="11347"/>
        <v/>
      </c>
      <c r="AP615" s="24" t="str">
        <f t="shared" ca="1" si="11348"/>
        <v/>
      </c>
      <c r="AQ615" s="17" t="str">
        <f t="shared" ca="1" si="11061"/>
        <v/>
      </c>
      <c r="AR615" s="17" t="str">
        <f t="shared" ca="1" si="11349"/>
        <v/>
      </c>
      <c r="AS615" s="17" t="str">
        <f t="shared" ca="1" si="11350"/>
        <v/>
      </c>
      <c r="AT615" s="17" t="str">
        <f t="shared" ca="1" si="11351"/>
        <v/>
      </c>
      <c r="AU615" s="17" t="str">
        <f t="shared" ca="1" si="11352"/>
        <v/>
      </c>
      <c r="AV615" s="17" t="str">
        <f t="shared" ca="1" si="11353"/>
        <v/>
      </c>
      <c r="AW615" s="17" t="str">
        <f t="shared" ca="1" si="11354"/>
        <v/>
      </c>
      <c r="AX615" s="14" t="str">
        <f t="array" aca="1" ref="AX615" ca="1">IF(H615,N615&gt;0,"")</f>
        <v/>
      </c>
      <c r="AY615" s="17" t="str">
        <f t="shared" ca="1" si="11355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1356"/>
        <v>0</v>
      </c>
      <c r="BB615" s="17" t="b">
        <v>0</v>
      </c>
      <c r="BC615" s="17" t="str">
        <f t="shared" ca="1" si="11357"/>
        <v/>
      </c>
      <c r="BD615" s="17" t="str">
        <f t="shared" ca="1" si="11358"/>
        <v/>
      </c>
      <c r="BE615" s="17" t="b">
        <f t="shared" ca="1" si="11072"/>
        <v>0</v>
      </c>
      <c r="BF615" s="17" t="str">
        <f t="shared" ca="1" si="11073"/>
        <v/>
      </c>
      <c r="BG615" s="17" t="str">
        <f t="shared" ca="1" si="11359"/>
        <v/>
      </c>
      <c r="BH615" s="17" t="str">
        <f t="shared" ca="1" si="11360"/>
        <v/>
      </c>
      <c r="BI615" s="17" t="str">
        <f t="shared" ca="1" si="11361"/>
        <v/>
      </c>
      <c r="BJ615" s="17" t="b">
        <f t="shared" ca="1" si="11362"/>
        <v>0</v>
      </c>
      <c r="BK615" s="17" t="str">
        <f t="shared" ca="1" si="11078"/>
        <v/>
      </c>
      <c r="BL615" s="17" t="str">
        <f t="shared" ca="1" si="11363"/>
        <v/>
      </c>
      <c r="BM615" s="17" t="str">
        <f t="shared" ca="1" si="11364"/>
        <v/>
      </c>
      <c r="BN615" s="17" t="str">
        <f t="shared" ca="1" si="11365"/>
        <v/>
      </c>
      <c r="BO615" s="17" t="str">
        <f t="shared" ca="1" si="11366"/>
        <v/>
      </c>
      <c r="BP615" s="14" t="b">
        <f t="shared" ca="1" si="11367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1368"/>
        <v/>
      </c>
      <c r="DE615" s="14" t="str">
        <f t="shared" ca="1" si="11369"/>
        <v/>
      </c>
      <c r="DF615" s="14" t="str">
        <f t="shared" ca="1" si="11370"/>
        <v/>
      </c>
      <c r="DG615" s="14" t="str">
        <f t="shared" ca="1" si="11371"/>
        <v/>
      </c>
      <c r="DH615" s="14" t="str">
        <f t="shared" ca="1" si="11372"/>
        <v/>
      </c>
      <c r="DI615" s="14" t="str">
        <f t="shared" ca="1" si="11373"/>
        <v/>
      </c>
      <c r="DJ615" s="14" t="str">
        <f t="shared" ca="1" si="11374"/>
        <v/>
      </c>
      <c r="DK615" s="14" t="str">
        <f t="shared" ca="1" si="11375"/>
        <v/>
      </c>
      <c r="DL615" s="14" t="str">
        <f t="shared" ca="1" si="11376"/>
        <v/>
      </c>
      <c r="DM615" s="14" t="str">
        <f t="shared" ca="1" si="11377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1378"/>
        <v/>
      </c>
      <c r="DP615" s="14" t="str">
        <f t="shared" ca="1" si="11379"/>
        <v/>
      </c>
      <c r="DQ615" s="14" t="str">
        <f t="shared" ca="1" si="11380"/>
        <v/>
      </c>
      <c r="DR615" s="14" t="str">
        <f t="shared" ca="1" si="11381"/>
        <v/>
      </c>
      <c r="DS615" s="14" t="str">
        <f t="shared" ca="1" si="11382"/>
        <v/>
      </c>
      <c r="DZ615" s="14" t="b">
        <f t="shared" ca="1" si="11383"/>
        <v>0</v>
      </c>
      <c r="EA615" s="14" t="str">
        <f t="shared" ca="1" si="11384"/>
        <v/>
      </c>
      <c r="EB615" s="14" t="str">
        <f t="shared" ca="1" si="11385"/>
        <v/>
      </c>
      <c r="EC615" s="14" t="str">
        <f t="shared" ca="1" si="11386"/>
        <v/>
      </c>
      <c r="ED615" s="14" t="str">
        <f t="shared" ca="1" si="11387"/>
        <v/>
      </c>
      <c r="EE615" s="14" t="str">
        <f t="shared" ca="1" si="11388"/>
        <v/>
      </c>
      <c r="EF615" s="14" t="str">
        <f t="shared" ca="1" si="11389"/>
        <v/>
      </c>
      <c r="EG615" s="14" t="str">
        <f t="shared" ca="1" si="11390"/>
        <v/>
      </c>
      <c r="EM615" s="14" t="b">
        <f t="shared" ca="1" si="11391"/>
        <v>0</v>
      </c>
      <c r="EN615" s="14" t="str">
        <f t="shared" ca="1" si="11392"/>
        <v/>
      </c>
      <c r="EO615" s="14" t="str">
        <f t="shared" ca="1" si="11393"/>
        <v/>
      </c>
      <c r="EP615" s="14" t="str">
        <f t="shared" ca="1" si="11394"/>
        <v/>
      </c>
      <c r="EQ615" s="14" t="str">
        <f t="shared" ca="1" si="11395"/>
        <v/>
      </c>
    </row>
    <row r="616" spans="2:147" s="14" customFormat="1">
      <c r="B616" s="14" t="str">
        <f t="shared" ca="1" si="11325"/>
        <v/>
      </c>
      <c r="C616" s="14">
        <f t="shared" ca="1" si="11326"/>
        <v>576</v>
      </c>
      <c r="D616" s="14">
        <f t="shared" si="11327"/>
        <v>614</v>
      </c>
      <c r="E616" s="14" t="str">
        <f t="shared" ca="1" si="11328"/>
        <v/>
      </c>
      <c r="F616" s="14" t="str">
        <f t="shared" ca="1" si="11329"/>
        <v/>
      </c>
      <c r="G616" s="14" t="str">
        <f t="shared" ca="1" si="11330"/>
        <v/>
      </c>
      <c r="H616" s="14" t="b">
        <f t="shared" ca="1" si="1133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1332"/>
        <v/>
      </c>
      <c r="N616" s="14" t="str">
        <f t="shared" ca="1" si="11333"/>
        <v/>
      </c>
      <c r="O616" s="14" t="str">
        <f t="shared" ca="1" si="11334"/>
        <v/>
      </c>
      <c r="P616" s="14" t="str">
        <f t="shared" ca="1" si="1133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1336"/>
        <v/>
      </c>
      <c r="AA616" s="12" t="str">
        <f t="shared" ca="1" si="1133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1338"/>
        <v/>
      </c>
      <c r="AE616" s="17" t="b">
        <f t="shared" ca="1" si="1133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1340"/>
        <v/>
      </c>
      <c r="AH616" s="17" t="b">
        <f t="shared" ca="1" si="1134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1342"/>
        <v/>
      </c>
      <c r="AK616" s="17" t="str">
        <f t="shared" ca="1" si="11343"/>
        <v/>
      </c>
      <c r="AL616" s="17" t="str">
        <f t="shared" ca="1" si="11344"/>
        <v/>
      </c>
      <c r="AM616" s="17" t="str">
        <f t="shared" ca="1" si="11345"/>
        <v/>
      </c>
      <c r="AN616" s="17">
        <f t="shared" ca="1" si="11346"/>
        <v>2</v>
      </c>
      <c r="AO616" s="24" t="str">
        <f t="shared" ca="1" si="11347"/>
        <v/>
      </c>
      <c r="AP616" s="24" t="str">
        <f t="shared" ca="1" si="11348"/>
        <v/>
      </c>
      <c r="AQ616" s="17" t="str">
        <f t="shared" ca="1" si="11061"/>
        <v/>
      </c>
      <c r="AR616" s="17" t="str">
        <f t="shared" ca="1" si="11349"/>
        <v/>
      </c>
      <c r="AS616" s="17" t="str">
        <f t="shared" ca="1" si="11350"/>
        <v/>
      </c>
      <c r="AT616" s="17" t="str">
        <f t="shared" ca="1" si="11351"/>
        <v/>
      </c>
      <c r="AU616" s="17" t="str">
        <f t="shared" ca="1" si="11352"/>
        <v/>
      </c>
      <c r="AV616" s="17" t="str">
        <f t="shared" ca="1" si="11353"/>
        <v/>
      </c>
      <c r="AW616" s="17" t="str">
        <f t="shared" ca="1" si="11354"/>
        <v/>
      </c>
      <c r="AX616" s="14" t="str">
        <f t="array" aca="1" ref="AX616" ca="1">IF(H616,N616&gt;0,"")</f>
        <v/>
      </c>
      <c r="AY616" s="17" t="str">
        <f t="shared" ca="1" si="11355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1356"/>
        <v>0</v>
      </c>
      <c r="BB616" s="17" t="b">
        <v>0</v>
      </c>
      <c r="BC616" s="17" t="str">
        <f t="shared" ca="1" si="11357"/>
        <v/>
      </c>
      <c r="BD616" s="17" t="str">
        <f t="shared" ca="1" si="11358"/>
        <v/>
      </c>
      <c r="BE616" s="17" t="b">
        <f t="shared" ca="1" si="11072"/>
        <v>0</v>
      </c>
      <c r="BF616" s="17" t="str">
        <f t="shared" ca="1" si="11073"/>
        <v/>
      </c>
      <c r="BG616" s="17" t="str">
        <f t="shared" ca="1" si="11359"/>
        <v/>
      </c>
      <c r="BH616" s="17" t="str">
        <f t="shared" ca="1" si="11360"/>
        <v/>
      </c>
      <c r="BI616" s="17" t="str">
        <f t="shared" ca="1" si="11361"/>
        <v/>
      </c>
      <c r="BJ616" s="17" t="b">
        <f t="shared" ca="1" si="11362"/>
        <v>0</v>
      </c>
      <c r="BK616" s="17" t="str">
        <f t="shared" ca="1" si="11078"/>
        <v/>
      </c>
      <c r="BL616" s="17" t="str">
        <f t="shared" ca="1" si="11363"/>
        <v/>
      </c>
      <c r="BM616" s="17" t="str">
        <f t="shared" ca="1" si="11364"/>
        <v/>
      </c>
      <c r="BN616" s="17" t="str">
        <f t="shared" ca="1" si="11365"/>
        <v/>
      </c>
      <c r="BO616" s="17" t="str">
        <f t="shared" ca="1" si="11366"/>
        <v/>
      </c>
      <c r="BP616" s="14" t="b">
        <f t="shared" ca="1" si="11367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1368"/>
        <v/>
      </c>
      <c r="DE616" s="14" t="str">
        <f t="shared" ca="1" si="11369"/>
        <v/>
      </c>
      <c r="DF616" s="14" t="str">
        <f t="shared" ca="1" si="11370"/>
        <v/>
      </c>
      <c r="DG616" s="14" t="str">
        <f t="shared" ca="1" si="11371"/>
        <v/>
      </c>
      <c r="DH616" s="14" t="str">
        <f t="shared" ca="1" si="11372"/>
        <v/>
      </c>
      <c r="DI616" s="14" t="str">
        <f t="shared" ca="1" si="11373"/>
        <v/>
      </c>
      <c r="DJ616" s="14" t="str">
        <f t="shared" ca="1" si="11374"/>
        <v/>
      </c>
      <c r="DK616" s="14" t="str">
        <f t="shared" ca="1" si="11375"/>
        <v/>
      </c>
      <c r="DL616" s="14" t="str">
        <f t="shared" ca="1" si="11376"/>
        <v/>
      </c>
      <c r="DM616" s="14" t="str">
        <f t="shared" ca="1" si="11377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1378"/>
        <v/>
      </c>
      <c r="DP616" s="14" t="str">
        <f t="shared" ca="1" si="11379"/>
        <v/>
      </c>
      <c r="DQ616" s="14" t="str">
        <f t="shared" ca="1" si="11380"/>
        <v/>
      </c>
      <c r="DR616" s="14" t="str">
        <f t="shared" ca="1" si="11381"/>
        <v/>
      </c>
      <c r="DS616" s="14" t="str">
        <f t="shared" ca="1" si="11382"/>
        <v/>
      </c>
      <c r="DZ616" s="14" t="b">
        <f t="shared" ca="1" si="11383"/>
        <v>0</v>
      </c>
      <c r="EA616" s="14" t="str">
        <f t="shared" ca="1" si="11384"/>
        <v/>
      </c>
      <c r="EB616" s="14" t="str">
        <f t="shared" ca="1" si="11385"/>
        <v/>
      </c>
      <c r="EC616" s="14" t="str">
        <f t="shared" ca="1" si="11386"/>
        <v/>
      </c>
      <c r="ED616" s="14" t="str">
        <f t="shared" ca="1" si="11387"/>
        <v/>
      </c>
      <c r="EE616" s="14" t="str">
        <f t="shared" ca="1" si="11388"/>
        <v/>
      </c>
      <c r="EF616" s="14" t="str">
        <f t="shared" ca="1" si="11389"/>
        <v/>
      </c>
      <c r="EG616" s="14" t="str">
        <f t="shared" ca="1" si="11390"/>
        <v/>
      </c>
      <c r="EM616" s="14" t="b">
        <f t="shared" ca="1" si="11391"/>
        <v>0</v>
      </c>
      <c r="EN616" s="14" t="str">
        <f t="shared" ca="1" si="11392"/>
        <v/>
      </c>
      <c r="EO616" s="14" t="str">
        <f t="shared" ca="1" si="11393"/>
        <v/>
      </c>
      <c r="EP616" s="14" t="str">
        <f t="shared" ca="1" si="11394"/>
        <v/>
      </c>
      <c r="EQ616" s="14" t="str">
        <f t="shared" ca="1" si="11395"/>
        <v/>
      </c>
    </row>
    <row r="617" spans="2:147" s="14" customFormat="1">
      <c r="B617" s="14" t="str">
        <f t="shared" ca="1" si="11325"/>
        <v/>
      </c>
      <c r="C617" s="14">
        <f t="shared" ca="1" si="11326"/>
        <v>576</v>
      </c>
      <c r="D617" s="14">
        <f t="shared" si="11327"/>
        <v>615</v>
      </c>
      <c r="E617" s="14" t="str">
        <f t="shared" ca="1" si="11328"/>
        <v/>
      </c>
      <c r="F617" s="14" t="str">
        <f t="shared" ca="1" si="11329"/>
        <v/>
      </c>
      <c r="G617" s="14" t="str">
        <f t="shared" ca="1" si="11330"/>
        <v/>
      </c>
      <c r="H617" s="14" t="b">
        <f t="shared" ca="1" si="1133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1332"/>
        <v/>
      </c>
      <c r="N617" s="14" t="str">
        <f t="shared" ca="1" si="11333"/>
        <v/>
      </c>
      <c r="O617" s="14" t="str">
        <f t="shared" ca="1" si="11334"/>
        <v/>
      </c>
      <c r="P617" s="14" t="str">
        <f t="shared" ca="1" si="1133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1336"/>
        <v/>
      </c>
      <c r="AA617" s="12" t="str">
        <f t="shared" ca="1" si="1133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1338"/>
        <v/>
      </c>
      <c r="AE617" s="17" t="b">
        <f t="shared" ca="1" si="1133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1340"/>
        <v/>
      </c>
      <c r="AH617" s="17" t="b">
        <f t="shared" ca="1" si="1134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1342"/>
        <v/>
      </c>
      <c r="AK617" s="17" t="str">
        <f t="shared" ca="1" si="11343"/>
        <v/>
      </c>
      <c r="AL617" s="17" t="str">
        <f t="shared" ca="1" si="11344"/>
        <v/>
      </c>
      <c r="AM617" s="17" t="str">
        <f t="shared" ca="1" si="11345"/>
        <v/>
      </c>
      <c r="AN617" s="17">
        <f t="shared" ca="1" si="11346"/>
        <v>2</v>
      </c>
      <c r="AO617" s="24" t="str">
        <f t="shared" ca="1" si="11347"/>
        <v/>
      </c>
      <c r="AP617" s="24" t="str">
        <f t="shared" ca="1" si="11348"/>
        <v/>
      </c>
      <c r="AQ617" s="17" t="str">
        <f t="shared" ca="1" si="11061"/>
        <v/>
      </c>
      <c r="AR617" s="17" t="str">
        <f t="shared" ca="1" si="11349"/>
        <v/>
      </c>
      <c r="AS617" s="17" t="str">
        <f t="shared" ca="1" si="11350"/>
        <v/>
      </c>
      <c r="AT617" s="17" t="str">
        <f t="shared" ca="1" si="11351"/>
        <v/>
      </c>
      <c r="AU617" s="17" t="str">
        <f t="shared" ca="1" si="11352"/>
        <v/>
      </c>
      <c r="AV617" s="17" t="str">
        <f t="shared" ca="1" si="11353"/>
        <v/>
      </c>
      <c r="AW617" s="17" t="str">
        <f t="shared" ca="1" si="11354"/>
        <v/>
      </c>
      <c r="AX617" s="14" t="str">
        <f t="array" aca="1" ref="AX617" ca="1">IF(H617,N617&gt;0,"")</f>
        <v/>
      </c>
      <c r="AY617" s="17" t="str">
        <f t="shared" ca="1" si="11355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1356"/>
        <v>0</v>
      </c>
      <c r="BB617" s="17" t="b">
        <v>0</v>
      </c>
      <c r="BC617" s="17" t="str">
        <f t="shared" ca="1" si="11357"/>
        <v/>
      </c>
      <c r="BD617" s="17" t="str">
        <f t="shared" ca="1" si="11358"/>
        <v/>
      </c>
      <c r="BE617" s="17" t="b">
        <f t="shared" ca="1" si="11072"/>
        <v>0</v>
      </c>
      <c r="BF617" s="17" t="str">
        <f t="shared" ca="1" si="11073"/>
        <v/>
      </c>
      <c r="BG617" s="17" t="str">
        <f t="shared" ca="1" si="11359"/>
        <v/>
      </c>
      <c r="BH617" s="17" t="str">
        <f t="shared" ca="1" si="11360"/>
        <v/>
      </c>
      <c r="BI617" s="17" t="str">
        <f t="shared" ca="1" si="11361"/>
        <v/>
      </c>
      <c r="BJ617" s="17" t="b">
        <f t="shared" ca="1" si="11362"/>
        <v>0</v>
      </c>
      <c r="BK617" s="17" t="str">
        <f t="shared" ca="1" si="11078"/>
        <v/>
      </c>
      <c r="BL617" s="17" t="str">
        <f t="shared" ca="1" si="11363"/>
        <v/>
      </c>
      <c r="BM617" s="17" t="str">
        <f t="shared" ca="1" si="11364"/>
        <v/>
      </c>
      <c r="BN617" s="17" t="str">
        <f t="shared" ca="1" si="11365"/>
        <v/>
      </c>
      <c r="BO617" s="17" t="str">
        <f t="shared" ca="1" si="11366"/>
        <v/>
      </c>
      <c r="BP617" s="14" t="b">
        <f t="shared" ca="1" si="11367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1368"/>
        <v/>
      </c>
      <c r="DE617" s="14" t="str">
        <f t="shared" ca="1" si="11369"/>
        <v/>
      </c>
      <c r="DF617" s="14" t="str">
        <f t="shared" ca="1" si="11370"/>
        <v/>
      </c>
      <c r="DG617" s="14" t="str">
        <f t="shared" ca="1" si="11371"/>
        <v/>
      </c>
      <c r="DH617" s="14" t="str">
        <f t="shared" ca="1" si="11372"/>
        <v/>
      </c>
      <c r="DI617" s="14" t="str">
        <f t="shared" ca="1" si="11373"/>
        <v/>
      </c>
      <c r="DJ617" s="14" t="str">
        <f t="shared" ca="1" si="11374"/>
        <v/>
      </c>
      <c r="DK617" s="14" t="str">
        <f t="shared" ca="1" si="11375"/>
        <v/>
      </c>
      <c r="DL617" s="14" t="str">
        <f t="shared" ca="1" si="11376"/>
        <v/>
      </c>
      <c r="DM617" s="14" t="str">
        <f t="shared" ca="1" si="11377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1378"/>
        <v/>
      </c>
      <c r="DP617" s="14" t="str">
        <f t="shared" ca="1" si="11379"/>
        <v/>
      </c>
      <c r="DQ617" s="14" t="str">
        <f t="shared" ca="1" si="11380"/>
        <v/>
      </c>
      <c r="DR617" s="14" t="str">
        <f t="shared" ca="1" si="11381"/>
        <v/>
      </c>
      <c r="DS617" s="14" t="str">
        <f t="shared" ca="1" si="11382"/>
        <v/>
      </c>
      <c r="DZ617" s="14" t="b">
        <f t="shared" ca="1" si="11383"/>
        <v>0</v>
      </c>
      <c r="EA617" s="14" t="str">
        <f t="shared" ca="1" si="11384"/>
        <v/>
      </c>
      <c r="EB617" s="14" t="str">
        <f t="shared" ca="1" si="11385"/>
        <v/>
      </c>
      <c r="EC617" s="14" t="str">
        <f t="shared" ca="1" si="11386"/>
        <v/>
      </c>
      <c r="ED617" s="14" t="str">
        <f t="shared" ca="1" si="11387"/>
        <v/>
      </c>
      <c r="EE617" s="14" t="str">
        <f t="shared" ca="1" si="11388"/>
        <v/>
      </c>
      <c r="EF617" s="14" t="str">
        <f t="shared" ca="1" si="11389"/>
        <v/>
      </c>
      <c r="EG617" s="14" t="str">
        <f t="shared" ca="1" si="11390"/>
        <v/>
      </c>
      <c r="EM617" s="14" t="b">
        <f t="shared" ca="1" si="11391"/>
        <v>0</v>
      </c>
      <c r="EN617" s="14" t="str">
        <f t="shared" ca="1" si="11392"/>
        <v/>
      </c>
      <c r="EO617" s="14" t="str">
        <f t="shared" ca="1" si="11393"/>
        <v/>
      </c>
      <c r="EP617" s="14" t="str">
        <f t="shared" ca="1" si="11394"/>
        <v/>
      </c>
      <c r="EQ617" s="14" t="str">
        <f t="shared" ca="1" si="11395"/>
        <v/>
      </c>
    </row>
    <row r="618" spans="2:147" s="14" customFormat="1">
      <c r="B618" s="14" t="str">
        <f t="shared" ca="1" si="11325"/>
        <v/>
      </c>
      <c r="C618" s="14">
        <f t="shared" ca="1" si="11326"/>
        <v>576</v>
      </c>
      <c r="D618" s="14">
        <f t="shared" si="11327"/>
        <v>616</v>
      </c>
      <c r="E618" s="14" t="str">
        <f t="shared" ca="1" si="11328"/>
        <v/>
      </c>
      <c r="F618" s="14" t="str">
        <f t="shared" ca="1" si="11329"/>
        <v/>
      </c>
      <c r="G618" s="14" t="str">
        <f t="shared" ca="1" si="11330"/>
        <v/>
      </c>
      <c r="H618" s="14" t="b">
        <f t="shared" ca="1" si="1133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1332"/>
        <v/>
      </c>
      <c r="N618" s="14" t="str">
        <f t="shared" ca="1" si="11333"/>
        <v/>
      </c>
      <c r="O618" s="14" t="str">
        <f t="shared" ca="1" si="11334"/>
        <v/>
      </c>
      <c r="P618" s="14" t="str">
        <f t="shared" ca="1" si="1133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1336"/>
        <v/>
      </c>
      <c r="AA618" s="12" t="str">
        <f t="shared" ca="1" si="1133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1338"/>
        <v/>
      </c>
      <c r="AE618" s="17" t="b">
        <f t="shared" ca="1" si="1133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1340"/>
        <v/>
      </c>
      <c r="AH618" s="17" t="b">
        <f t="shared" ca="1" si="1134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1342"/>
        <v/>
      </c>
      <c r="AK618" s="17" t="str">
        <f t="shared" ca="1" si="11343"/>
        <v/>
      </c>
      <c r="AL618" s="17" t="str">
        <f t="shared" ca="1" si="11344"/>
        <v/>
      </c>
      <c r="AM618" s="17" t="str">
        <f t="shared" ca="1" si="11345"/>
        <v/>
      </c>
      <c r="AN618" s="17">
        <f t="shared" ca="1" si="11346"/>
        <v>2</v>
      </c>
      <c r="AO618" s="24" t="str">
        <f t="shared" ca="1" si="11347"/>
        <v/>
      </c>
      <c r="AP618" s="24" t="str">
        <f t="shared" ca="1" si="11348"/>
        <v/>
      </c>
      <c r="AQ618" s="17" t="str">
        <f t="shared" ca="1" si="11061"/>
        <v/>
      </c>
      <c r="AR618" s="17" t="str">
        <f t="shared" ca="1" si="11349"/>
        <v/>
      </c>
      <c r="AS618" s="17" t="str">
        <f t="shared" ca="1" si="11350"/>
        <v/>
      </c>
      <c r="AT618" s="17" t="str">
        <f t="shared" ca="1" si="11351"/>
        <v/>
      </c>
      <c r="AU618" s="17" t="str">
        <f t="shared" ca="1" si="11352"/>
        <v/>
      </c>
      <c r="AV618" s="17" t="str">
        <f t="shared" ca="1" si="11353"/>
        <v/>
      </c>
      <c r="AW618" s="17" t="str">
        <f t="shared" ca="1" si="11354"/>
        <v/>
      </c>
      <c r="AX618" s="14" t="str">
        <f t="array" aca="1" ref="AX618" ca="1">IF(H618,N618&gt;0,"")</f>
        <v/>
      </c>
      <c r="AY618" s="17" t="str">
        <f t="shared" ca="1" si="11355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1356"/>
        <v>0</v>
      </c>
      <c r="BB618" s="17" t="b">
        <v>0</v>
      </c>
      <c r="BC618" s="17" t="str">
        <f t="shared" ca="1" si="11357"/>
        <v/>
      </c>
      <c r="BD618" s="17" t="str">
        <f t="shared" ca="1" si="11358"/>
        <v/>
      </c>
      <c r="BE618" s="17" t="b">
        <f t="shared" ca="1" si="11072"/>
        <v>0</v>
      </c>
      <c r="BF618" s="17" t="str">
        <f t="shared" ca="1" si="11073"/>
        <v/>
      </c>
      <c r="BG618" s="17" t="str">
        <f t="shared" ca="1" si="11359"/>
        <v/>
      </c>
      <c r="BH618" s="17" t="str">
        <f t="shared" ca="1" si="11360"/>
        <v/>
      </c>
      <c r="BI618" s="17" t="str">
        <f t="shared" ca="1" si="11361"/>
        <v/>
      </c>
      <c r="BJ618" s="17" t="b">
        <f t="shared" ca="1" si="11362"/>
        <v>0</v>
      </c>
      <c r="BK618" s="17" t="str">
        <f t="shared" ca="1" si="11078"/>
        <v/>
      </c>
      <c r="BL618" s="17" t="str">
        <f t="shared" ca="1" si="11363"/>
        <v/>
      </c>
      <c r="BM618" s="17" t="str">
        <f t="shared" ca="1" si="11364"/>
        <v/>
      </c>
      <c r="BN618" s="17" t="str">
        <f t="shared" ca="1" si="11365"/>
        <v/>
      </c>
      <c r="BO618" s="17" t="str">
        <f t="shared" ca="1" si="11366"/>
        <v/>
      </c>
      <c r="BP618" s="14" t="b">
        <f t="shared" ca="1" si="11367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1368"/>
        <v/>
      </c>
      <c r="DE618" s="14" t="str">
        <f t="shared" ca="1" si="11369"/>
        <v/>
      </c>
      <c r="DF618" s="14" t="str">
        <f t="shared" ca="1" si="11370"/>
        <v/>
      </c>
      <c r="DG618" s="14" t="str">
        <f t="shared" ca="1" si="11371"/>
        <v/>
      </c>
      <c r="DH618" s="14" t="str">
        <f t="shared" ca="1" si="11372"/>
        <v/>
      </c>
      <c r="DI618" s="14" t="str">
        <f t="shared" ca="1" si="11373"/>
        <v/>
      </c>
      <c r="DJ618" s="14" t="str">
        <f t="shared" ca="1" si="11374"/>
        <v/>
      </c>
      <c r="DK618" s="14" t="str">
        <f t="shared" ca="1" si="11375"/>
        <v/>
      </c>
      <c r="DL618" s="14" t="str">
        <f t="shared" ca="1" si="11376"/>
        <v/>
      </c>
      <c r="DM618" s="14" t="str">
        <f t="shared" ca="1" si="11377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1378"/>
        <v/>
      </c>
      <c r="DP618" s="14" t="str">
        <f t="shared" ca="1" si="11379"/>
        <v/>
      </c>
      <c r="DQ618" s="14" t="str">
        <f t="shared" ca="1" si="11380"/>
        <v/>
      </c>
      <c r="DR618" s="14" t="str">
        <f t="shared" ca="1" si="11381"/>
        <v/>
      </c>
      <c r="DS618" s="14" t="str">
        <f t="shared" ca="1" si="11382"/>
        <v/>
      </c>
      <c r="DZ618" s="14" t="b">
        <f t="shared" ca="1" si="11383"/>
        <v>0</v>
      </c>
      <c r="EA618" s="14" t="str">
        <f t="shared" ca="1" si="11384"/>
        <v/>
      </c>
      <c r="EB618" s="14" t="str">
        <f t="shared" ca="1" si="11385"/>
        <v/>
      </c>
      <c r="EC618" s="14" t="str">
        <f t="shared" ca="1" si="11386"/>
        <v/>
      </c>
      <c r="ED618" s="14" t="str">
        <f t="shared" ca="1" si="11387"/>
        <v/>
      </c>
      <c r="EE618" s="14" t="str">
        <f t="shared" ca="1" si="11388"/>
        <v/>
      </c>
      <c r="EF618" s="14" t="str">
        <f t="shared" ca="1" si="11389"/>
        <v/>
      </c>
      <c r="EG618" s="14" t="str">
        <f t="shared" ca="1" si="11390"/>
        <v/>
      </c>
      <c r="EM618" s="14" t="b">
        <f t="shared" ca="1" si="11391"/>
        <v>0</v>
      </c>
      <c r="EN618" s="14" t="str">
        <f t="shared" ca="1" si="11392"/>
        <v/>
      </c>
      <c r="EO618" s="14" t="str">
        <f t="shared" ca="1" si="11393"/>
        <v/>
      </c>
      <c r="EP618" s="14" t="str">
        <f t="shared" ca="1" si="11394"/>
        <v/>
      </c>
      <c r="EQ618" s="14" t="str">
        <f t="shared" ca="1" si="11395"/>
        <v/>
      </c>
    </row>
    <row r="619" spans="2:147" s="14" customFormat="1">
      <c r="B619" s="14" t="str">
        <f t="shared" ca="1" si="11325"/>
        <v/>
      </c>
      <c r="C619" s="14">
        <f t="shared" ca="1" si="11326"/>
        <v>576</v>
      </c>
      <c r="D619" s="14">
        <f t="shared" si="11327"/>
        <v>617</v>
      </c>
      <c r="E619" s="14" t="str">
        <f t="shared" ca="1" si="11328"/>
        <v/>
      </c>
      <c r="F619" s="14" t="str">
        <f t="shared" ca="1" si="11329"/>
        <v/>
      </c>
      <c r="G619" s="14" t="str">
        <f t="shared" ca="1" si="11330"/>
        <v/>
      </c>
      <c r="H619" s="14" t="b">
        <f t="shared" ca="1" si="1133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1332"/>
        <v/>
      </c>
      <c r="N619" s="14" t="str">
        <f t="shared" ca="1" si="11333"/>
        <v/>
      </c>
      <c r="O619" s="14" t="str">
        <f t="shared" ca="1" si="11334"/>
        <v/>
      </c>
      <c r="P619" s="14" t="str">
        <f t="shared" ca="1" si="1133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1336"/>
        <v/>
      </c>
      <c r="AA619" s="12" t="str">
        <f t="shared" ca="1" si="1133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1338"/>
        <v/>
      </c>
      <c r="AE619" s="17" t="b">
        <f t="shared" ca="1" si="1133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1340"/>
        <v/>
      </c>
      <c r="AH619" s="17" t="b">
        <f t="shared" ca="1" si="1134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1342"/>
        <v/>
      </c>
      <c r="AK619" s="17" t="str">
        <f t="shared" ca="1" si="11343"/>
        <v/>
      </c>
      <c r="AL619" s="17" t="str">
        <f t="shared" ca="1" si="11344"/>
        <v/>
      </c>
      <c r="AM619" s="17" t="str">
        <f t="shared" ca="1" si="11345"/>
        <v/>
      </c>
      <c r="AN619" s="17">
        <f t="shared" ca="1" si="11346"/>
        <v>2</v>
      </c>
      <c r="AO619" s="24" t="str">
        <f t="shared" ca="1" si="11347"/>
        <v/>
      </c>
      <c r="AP619" s="24" t="str">
        <f t="shared" ca="1" si="11348"/>
        <v/>
      </c>
      <c r="AQ619" s="17" t="str">
        <f t="shared" ca="1" si="11061"/>
        <v/>
      </c>
      <c r="AR619" s="17" t="str">
        <f t="shared" ca="1" si="11349"/>
        <v/>
      </c>
      <c r="AS619" s="17" t="str">
        <f t="shared" ca="1" si="11350"/>
        <v/>
      </c>
      <c r="AT619" s="17" t="str">
        <f t="shared" ca="1" si="11351"/>
        <v/>
      </c>
      <c r="AU619" s="17" t="str">
        <f t="shared" ca="1" si="11352"/>
        <v/>
      </c>
      <c r="AV619" s="17" t="str">
        <f t="shared" ca="1" si="11353"/>
        <v/>
      </c>
      <c r="AW619" s="17" t="str">
        <f t="shared" ca="1" si="11354"/>
        <v/>
      </c>
      <c r="AX619" s="14" t="str">
        <f t="array" aca="1" ref="AX619" ca="1">IF(H619,N619&gt;0,"")</f>
        <v/>
      </c>
      <c r="AY619" s="17" t="str">
        <f t="shared" ca="1" si="11355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1356"/>
        <v>0</v>
      </c>
      <c r="BB619" s="17" t="b">
        <v>0</v>
      </c>
      <c r="BC619" s="17" t="str">
        <f t="shared" ca="1" si="11357"/>
        <v/>
      </c>
      <c r="BD619" s="17" t="str">
        <f t="shared" ca="1" si="11358"/>
        <v/>
      </c>
      <c r="BE619" s="17" t="b">
        <f t="shared" ca="1" si="11072"/>
        <v>0</v>
      </c>
      <c r="BF619" s="17" t="str">
        <f t="shared" ca="1" si="11073"/>
        <v/>
      </c>
      <c r="BG619" s="17" t="str">
        <f t="shared" ca="1" si="11359"/>
        <v/>
      </c>
      <c r="BH619" s="17" t="str">
        <f t="shared" ca="1" si="11360"/>
        <v/>
      </c>
      <c r="BI619" s="17" t="str">
        <f t="shared" ca="1" si="11361"/>
        <v/>
      </c>
      <c r="BJ619" s="17" t="b">
        <f t="shared" ca="1" si="11362"/>
        <v>0</v>
      </c>
      <c r="BK619" s="17" t="str">
        <f t="shared" ca="1" si="11078"/>
        <v/>
      </c>
      <c r="BL619" s="17" t="str">
        <f t="shared" ca="1" si="11363"/>
        <v/>
      </c>
      <c r="BM619" s="17" t="str">
        <f t="shared" ca="1" si="11364"/>
        <v/>
      </c>
      <c r="BN619" s="17" t="str">
        <f t="shared" ca="1" si="11365"/>
        <v/>
      </c>
      <c r="BO619" s="17" t="str">
        <f t="shared" ca="1" si="11366"/>
        <v/>
      </c>
      <c r="BP619" s="14" t="b">
        <f t="shared" ca="1" si="11367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1368"/>
        <v/>
      </c>
      <c r="DE619" s="14" t="str">
        <f t="shared" ca="1" si="11369"/>
        <v/>
      </c>
      <c r="DF619" s="14" t="str">
        <f t="shared" ca="1" si="11370"/>
        <v/>
      </c>
      <c r="DG619" s="14" t="str">
        <f t="shared" ca="1" si="11371"/>
        <v/>
      </c>
      <c r="DH619" s="14" t="str">
        <f t="shared" ca="1" si="11372"/>
        <v/>
      </c>
      <c r="DI619" s="14" t="str">
        <f t="shared" ca="1" si="11373"/>
        <v/>
      </c>
      <c r="DJ619" s="14" t="str">
        <f t="shared" ca="1" si="11374"/>
        <v/>
      </c>
      <c r="DK619" s="14" t="str">
        <f t="shared" ca="1" si="11375"/>
        <v/>
      </c>
      <c r="DL619" s="14" t="str">
        <f t="shared" ca="1" si="11376"/>
        <v/>
      </c>
      <c r="DM619" s="14" t="str">
        <f t="shared" ca="1" si="11377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1378"/>
        <v/>
      </c>
      <c r="DP619" s="14" t="str">
        <f t="shared" ca="1" si="11379"/>
        <v/>
      </c>
      <c r="DQ619" s="14" t="str">
        <f t="shared" ca="1" si="11380"/>
        <v/>
      </c>
      <c r="DR619" s="14" t="str">
        <f t="shared" ca="1" si="11381"/>
        <v/>
      </c>
      <c r="DS619" s="14" t="str">
        <f t="shared" ca="1" si="11382"/>
        <v/>
      </c>
      <c r="DZ619" s="14" t="b">
        <f t="shared" ca="1" si="11383"/>
        <v>0</v>
      </c>
      <c r="EA619" s="14" t="str">
        <f t="shared" ca="1" si="11384"/>
        <v/>
      </c>
      <c r="EB619" s="14" t="str">
        <f t="shared" ca="1" si="11385"/>
        <v/>
      </c>
      <c r="EC619" s="14" t="str">
        <f t="shared" ca="1" si="11386"/>
        <v/>
      </c>
      <c r="ED619" s="14" t="str">
        <f t="shared" ca="1" si="11387"/>
        <v/>
      </c>
      <c r="EE619" s="14" t="str">
        <f t="shared" ca="1" si="11388"/>
        <v/>
      </c>
      <c r="EF619" s="14" t="str">
        <f t="shared" ca="1" si="11389"/>
        <v/>
      </c>
      <c r="EG619" s="14" t="str">
        <f t="shared" ca="1" si="11390"/>
        <v/>
      </c>
      <c r="EM619" s="14" t="b">
        <f t="shared" ca="1" si="11391"/>
        <v>0</v>
      </c>
      <c r="EN619" s="14" t="str">
        <f t="shared" ca="1" si="11392"/>
        <v/>
      </c>
      <c r="EO619" s="14" t="str">
        <f t="shared" ca="1" si="11393"/>
        <v/>
      </c>
      <c r="EP619" s="14" t="str">
        <f t="shared" ca="1" si="11394"/>
        <v/>
      </c>
      <c r="EQ619" s="14" t="str">
        <f t="shared" ca="1" si="11395"/>
        <v/>
      </c>
    </row>
    <row r="620" spans="2:147" s="14" customFormat="1">
      <c r="B620" s="14" t="str">
        <f t="shared" ca="1" si="11325"/>
        <v/>
      </c>
      <c r="C620" s="14">
        <f t="shared" ca="1" si="11326"/>
        <v>576</v>
      </c>
      <c r="D620" s="14">
        <f t="shared" si="11327"/>
        <v>618</v>
      </c>
      <c r="E620" s="14" t="str">
        <f t="shared" ca="1" si="11328"/>
        <v/>
      </c>
      <c r="F620" s="14" t="str">
        <f t="shared" ca="1" si="11329"/>
        <v/>
      </c>
      <c r="G620" s="14" t="str">
        <f t="shared" ca="1" si="11330"/>
        <v/>
      </c>
      <c r="H620" s="14" t="b">
        <f t="shared" ca="1" si="1133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1332"/>
        <v/>
      </c>
      <c r="N620" s="14" t="str">
        <f t="shared" ca="1" si="11333"/>
        <v/>
      </c>
      <c r="O620" s="14" t="str">
        <f t="shared" ca="1" si="11334"/>
        <v/>
      </c>
      <c r="P620" s="14" t="str">
        <f t="shared" ca="1" si="1133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1336"/>
        <v/>
      </c>
      <c r="AA620" s="12" t="str">
        <f t="shared" ca="1" si="1133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1338"/>
        <v/>
      </c>
      <c r="AE620" s="17" t="b">
        <f t="shared" ca="1" si="1133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1340"/>
        <v/>
      </c>
      <c r="AH620" s="17" t="b">
        <f t="shared" ca="1" si="1134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1342"/>
        <v/>
      </c>
      <c r="AK620" s="17" t="str">
        <f t="shared" ca="1" si="11343"/>
        <v/>
      </c>
      <c r="AL620" s="17" t="str">
        <f t="shared" ca="1" si="11344"/>
        <v/>
      </c>
      <c r="AM620" s="17" t="str">
        <f t="shared" ca="1" si="11345"/>
        <v/>
      </c>
      <c r="AN620" s="17">
        <f t="shared" ca="1" si="11346"/>
        <v>2</v>
      </c>
      <c r="AO620" s="24" t="str">
        <f t="shared" ca="1" si="11347"/>
        <v/>
      </c>
      <c r="AP620" s="24" t="str">
        <f t="shared" ca="1" si="11348"/>
        <v/>
      </c>
      <c r="AQ620" s="17" t="str">
        <f t="shared" ca="1" si="11061"/>
        <v/>
      </c>
      <c r="AR620" s="17" t="str">
        <f t="shared" ca="1" si="11349"/>
        <v/>
      </c>
      <c r="AS620" s="17" t="str">
        <f t="shared" ca="1" si="11350"/>
        <v/>
      </c>
      <c r="AT620" s="17" t="str">
        <f t="shared" ca="1" si="11351"/>
        <v/>
      </c>
      <c r="AU620" s="17" t="str">
        <f t="shared" ca="1" si="11352"/>
        <v/>
      </c>
      <c r="AV620" s="17" t="str">
        <f t="shared" ca="1" si="11353"/>
        <v/>
      </c>
      <c r="AW620" s="17" t="str">
        <f t="shared" ca="1" si="11354"/>
        <v/>
      </c>
      <c r="AX620" s="14" t="str">
        <f t="array" aca="1" ref="AX620" ca="1">IF(H620,N620&gt;0,"")</f>
        <v/>
      </c>
      <c r="AY620" s="17" t="str">
        <f t="shared" ca="1" si="11355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1356"/>
        <v>0</v>
      </c>
      <c r="BB620" s="17" t="b">
        <v>0</v>
      </c>
      <c r="BC620" s="17" t="str">
        <f t="shared" ca="1" si="11357"/>
        <v/>
      </c>
      <c r="BD620" s="17" t="str">
        <f t="shared" ca="1" si="11358"/>
        <v/>
      </c>
      <c r="BE620" s="17" t="b">
        <f t="shared" ca="1" si="11072"/>
        <v>0</v>
      </c>
      <c r="BF620" s="17" t="str">
        <f t="shared" ca="1" si="11073"/>
        <v/>
      </c>
      <c r="BG620" s="17" t="str">
        <f t="shared" ca="1" si="11359"/>
        <v/>
      </c>
      <c r="BH620" s="17" t="str">
        <f t="shared" ca="1" si="11360"/>
        <v/>
      </c>
      <c r="BI620" s="17" t="str">
        <f t="shared" ca="1" si="11361"/>
        <v/>
      </c>
      <c r="BJ620" s="17" t="b">
        <f t="shared" ca="1" si="11362"/>
        <v>0</v>
      </c>
      <c r="BK620" s="17" t="str">
        <f t="shared" ca="1" si="11078"/>
        <v/>
      </c>
      <c r="BL620" s="17" t="str">
        <f t="shared" ca="1" si="11363"/>
        <v/>
      </c>
      <c r="BM620" s="17" t="str">
        <f t="shared" ca="1" si="11364"/>
        <v/>
      </c>
      <c r="BN620" s="17" t="str">
        <f t="shared" ca="1" si="11365"/>
        <v/>
      </c>
      <c r="BO620" s="17" t="str">
        <f t="shared" ca="1" si="11366"/>
        <v/>
      </c>
      <c r="BP620" s="14" t="b">
        <f t="shared" ca="1" si="11367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1368"/>
        <v/>
      </c>
      <c r="DE620" s="14" t="str">
        <f t="shared" ca="1" si="11369"/>
        <v/>
      </c>
      <c r="DF620" s="14" t="str">
        <f t="shared" ca="1" si="11370"/>
        <v/>
      </c>
      <c r="DG620" s="14" t="str">
        <f t="shared" ca="1" si="11371"/>
        <v/>
      </c>
      <c r="DH620" s="14" t="str">
        <f t="shared" ca="1" si="11372"/>
        <v/>
      </c>
      <c r="DI620" s="14" t="str">
        <f t="shared" ca="1" si="11373"/>
        <v/>
      </c>
      <c r="DJ620" s="14" t="str">
        <f t="shared" ca="1" si="11374"/>
        <v/>
      </c>
      <c r="DK620" s="14" t="str">
        <f t="shared" ca="1" si="11375"/>
        <v/>
      </c>
      <c r="DL620" s="14" t="str">
        <f t="shared" ca="1" si="11376"/>
        <v/>
      </c>
      <c r="DM620" s="14" t="str">
        <f t="shared" ca="1" si="11377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1378"/>
        <v/>
      </c>
      <c r="DP620" s="14" t="str">
        <f t="shared" ca="1" si="11379"/>
        <v/>
      </c>
      <c r="DQ620" s="14" t="str">
        <f t="shared" ca="1" si="11380"/>
        <v/>
      </c>
      <c r="DR620" s="14" t="str">
        <f t="shared" ca="1" si="11381"/>
        <v/>
      </c>
      <c r="DS620" s="14" t="str">
        <f t="shared" ca="1" si="11382"/>
        <v/>
      </c>
      <c r="DZ620" s="14" t="b">
        <f t="shared" ca="1" si="11383"/>
        <v>0</v>
      </c>
      <c r="EA620" s="14" t="str">
        <f t="shared" ca="1" si="11384"/>
        <v/>
      </c>
      <c r="EB620" s="14" t="str">
        <f t="shared" ca="1" si="11385"/>
        <v/>
      </c>
      <c r="EC620" s="14" t="str">
        <f t="shared" ca="1" si="11386"/>
        <v/>
      </c>
      <c r="ED620" s="14" t="str">
        <f t="shared" ca="1" si="11387"/>
        <v/>
      </c>
      <c r="EE620" s="14" t="str">
        <f t="shared" ca="1" si="11388"/>
        <v/>
      </c>
      <c r="EF620" s="14" t="str">
        <f t="shared" ca="1" si="11389"/>
        <v/>
      </c>
      <c r="EG620" s="14" t="str">
        <f t="shared" ca="1" si="11390"/>
        <v/>
      </c>
      <c r="EM620" s="14" t="b">
        <f t="shared" ca="1" si="11391"/>
        <v>0</v>
      </c>
      <c r="EN620" s="14" t="str">
        <f t="shared" ca="1" si="11392"/>
        <v/>
      </c>
      <c r="EO620" s="14" t="str">
        <f t="shared" ca="1" si="11393"/>
        <v/>
      </c>
      <c r="EP620" s="14" t="str">
        <f t="shared" ca="1" si="11394"/>
        <v/>
      </c>
      <c r="EQ620" s="14" t="str">
        <f t="shared" ca="1" si="11395"/>
        <v/>
      </c>
    </row>
    <row r="621" spans="2:147" s="14" customFormat="1">
      <c r="B621" s="14" t="str">
        <f t="shared" ca="1" si="11325"/>
        <v/>
      </c>
      <c r="C621" s="14">
        <f t="shared" ca="1" si="11326"/>
        <v>576</v>
      </c>
      <c r="D621" s="14">
        <f t="shared" si="11327"/>
        <v>619</v>
      </c>
      <c r="E621" s="14" t="str">
        <f t="shared" ca="1" si="11328"/>
        <v/>
      </c>
      <c r="F621" s="14" t="str">
        <f t="shared" ca="1" si="11329"/>
        <v/>
      </c>
      <c r="G621" s="14" t="str">
        <f t="shared" ca="1" si="11330"/>
        <v/>
      </c>
      <c r="H621" s="14" t="b">
        <f t="shared" ca="1" si="1133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1332"/>
        <v/>
      </c>
      <c r="N621" s="14" t="str">
        <f t="shared" ca="1" si="11333"/>
        <v/>
      </c>
      <c r="O621" s="14" t="str">
        <f t="shared" ca="1" si="11334"/>
        <v/>
      </c>
      <c r="P621" s="14" t="str">
        <f t="shared" ca="1" si="1133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1336"/>
        <v/>
      </c>
      <c r="AA621" s="12" t="str">
        <f t="shared" ca="1" si="1133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1338"/>
        <v/>
      </c>
      <c r="AE621" s="17" t="b">
        <f t="shared" ca="1" si="1133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1340"/>
        <v/>
      </c>
      <c r="AH621" s="17" t="b">
        <f t="shared" ca="1" si="1134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1342"/>
        <v/>
      </c>
      <c r="AK621" s="17" t="str">
        <f t="shared" ca="1" si="11343"/>
        <v/>
      </c>
      <c r="AL621" s="17" t="str">
        <f t="shared" ca="1" si="11344"/>
        <v/>
      </c>
      <c r="AM621" s="17" t="str">
        <f t="shared" ca="1" si="11345"/>
        <v/>
      </c>
      <c r="AN621" s="17">
        <f t="shared" ca="1" si="11346"/>
        <v>2</v>
      </c>
      <c r="AO621" s="24" t="str">
        <f t="shared" ca="1" si="11347"/>
        <v/>
      </c>
      <c r="AP621" s="24" t="str">
        <f t="shared" ca="1" si="11348"/>
        <v/>
      </c>
      <c r="AQ621" s="17" t="str">
        <f t="shared" ca="1" si="11061"/>
        <v/>
      </c>
      <c r="AR621" s="17" t="str">
        <f t="shared" ca="1" si="11349"/>
        <v/>
      </c>
      <c r="AS621" s="17" t="str">
        <f t="shared" ca="1" si="11350"/>
        <v/>
      </c>
      <c r="AT621" s="17" t="str">
        <f t="shared" ca="1" si="11351"/>
        <v/>
      </c>
      <c r="AU621" s="17" t="str">
        <f t="shared" ca="1" si="11352"/>
        <v/>
      </c>
      <c r="AV621" s="17" t="str">
        <f t="shared" ca="1" si="11353"/>
        <v/>
      </c>
      <c r="AW621" s="17" t="str">
        <f t="shared" ca="1" si="11354"/>
        <v/>
      </c>
      <c r="AX621" s="14" t="str">
        <f t="array" aca="1" ref="AX621" ca="1">IF(H621,N621&gt;0,"")</f>
        <v/>
      </c>
      <c r="AY621" s="17" t="str">
        <f t="shared" ca="1" si="11355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1356"/>
        <v>0</v>
      </c>
      <c r="BB621" s="17" t="b">
        <v>0</v>
      </c>
      <c r="BC621" s="17" t="str">
        <f t="shared" ca="1" si="11357"/>
        <v/>
      </c>
      <c r="BD621" s="17" t="str">
        <f t="shared" ca="1" si="11358"/>
        <v/>
      </c>
      <c r="BE621" s="17" t="b">
        <f t="shared" ca="1" si="11072"/>
        <v>0</v>
      </c>
      <c r="BF621" s="17" t="str">
        <f t="shared" ca="1" si="11073"/>
        <v/>
      </c>
      <c r="BG621" s="17" t="str">
        <f t="shared" ca="1" si="11359"/>
        <v/>
      </c>
      <c r="BH621" s="17" t="str">
        <f t="shared" ca="1" si="11360"/>
        <v/>
      </c>
      <c r="BI621" s="17" t="str">
        <f t="shared" ca="1" si="11361"/>
        <v/>
      </c>
      <c r="BJ621" s="17" t="b">
        <f t="shared" ca="1" si="11362"/>
        <v>0</v>
      </c>
      <c r="BK621" s="17" t="str">
        <f t="shared" ca="1" si="11078"/>
        <v/>
      </c>
      <c r="BL621" s="17" t="str">
        <f t="shared" ca="1" si="11363"/>
        <v/>
      </c>
      <c r="BM621" s="17" t="str">
        <f t="shared" ca="1" si="11364"/>
        <v/>
      </c>
      <c r="BN621" s="17" t="str">
        <f t="shared" ca="1" si="11365"/>
        <v/>
      </c>
      <c r="BO621" s="17" t="str">
        <f t="shared" ca="1" si="11366"/>
        <v/>
      </c>
      <c r="BP621" s="14" t="b">
        <f t="shared" ca="1" si="11367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1368"/>
        <v/>
      </c>
      <c r="DE621" s="14" t="str">
        <f t="shared" ca="1" si="11369"/>
        <v/>
      </c>
      <c r="DF621" s="14" t="str">
        <f t="shared" ca="1" si="11370"/>
        <v/>
      </c>
      <c r="DG621" s="14" t="str">
        <f t="shared" ca="1" si="11371"/>
        <v/>
      </c>
      <c r="DH621" s="14" t="str">
        <f t="shared" ca="1" si="11372"/>
        <v/>
      </c>
      <c r="DI621" s="14" t="str">
        <f t="shared" ca="1" si="11373"/>
        <v/>
      </c>
      <c r="DJ621" s="14" t="str">
        <f t="shared" ca="1" si="11374"/>
        <v/>
      </c>
      <c r="DK621" s="14" t="str">
        <f t="shared" ca="1" si="11375"/>
        <v/>
      </c>
      <c r="DL621" s="14" t="str">
        <f t="shared" ca="1" si="11376"/>
        <v/>
      </c>
      <c r="DM621" s="14" t="str">
        <f t="shared" ca="1" si="11377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1378"/>
        <v/>
      </c>
      <c r="DP621" s="14" t="str">
        <f t="shared" ca="1" si="11379"/>
        <v/>
      </c>
      <c r="DQ621" s="14" t="str">
        <f t="shared" ca="1" si="11380"/>
        <v/>
      </c>
      <c r="DR621" s="14" t="str">
        <f t="shared" ca="1" si="11381"/>
        <v/>
      </c>
      <c r="DS621" s="14" t="str">
        <f t="shared" ca="1" si="11382"/>
        <v/>
      </c>
      <c r="DZ621" s="14" t="b">
        <f t="shared" ca="1" si="11383"/>
        <v>0</v>
      </c>
      <c r="EA621" s="14" t="str">
        <f t="shared" ca="1" si="11384"/>
        <v/>
      </c>
      <c r="EB621" s="14" t="str">
        <f t="shared" ca="1" si="11385"/>
        <v/>
      </c>
      <c r="EC621" s="14" t="str">
        <f t="shared" ca="1" si="11386"/>
        <v/>
      </c>
      <c r="ED621" s="14" t="str">
        <f t="shared" ca="1" si="11387"/>
        <v/>
      </c>
      <c r="EE621" s="14" t="str">
        <f t="shared" ca="1" si="11388"/>
        <v/>
      </c>
      <c r="EF621" s="14" t="str">
        <f t="shared" ca="1" si="11389"/>
        <v/>
      </c>
      <c r="EG621" s="14" t="str">
        <f t="shared" ca="1" si="11390"/>
        <v/>
      </c>
      <c r="EM621" s="14" t="b">
        <f t="shared" ca="1" si="11391"/>
        <v>0</v>
      </c>
      <c r="EN621" s="14" t="str">
        <f t="shared" ca="1" si="11392"/>
        <v/>
      </c>
      <c r="EO621" s="14" t="str">
        <f t="shared" ca="1" si="11393"/>
        <v/>
      </c>
      <c r="EP621" s="14" t="str">
        <f t="shared" ca="1" si="11394"/>
        <v/>
      </c>
      <c r="EQ621" s="14" t="str">
        <f t="shared" ca="1" si="11395"/>
        <v/>
      </c>
    </row>
    <row r="622" spans="2:147" s="14" customFormat="1">
      <c r="B622" s="14" t="str">
        <f t="shared" ca="1" si="11325"/>
        <v/>
      </c>
      <c r="C622" s="14">
        <f t="shared" ca="1" si="11326"/>
        <v>576</v>
      </c>
      <c r="D622" s="14">
        <f t="shared" si="11327"/>
        <v>620</v>
      </c>
      <c r="E622" s="14" t="str">
        <f t="shared" ca="1" si="11328"/>
        <v/>
      </c>
      <c r="F622" s="14" t="str">
        <f t="shared" ca="1" si="11329"/>
        <v/>
      </c>
      <c r="G622" s="14" t="str">
        <f t="shared" ca="1" si="11330"/>
        <v/>
      </c>
      <c r="H622" s="14" t="b">
        <f t="shared" ca="1" si="1133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1332"/>
        <v/>
      </c>
      <c r="N622" s="14" t="str">
        <f t="shared" ca="1" si="11333"/>
        <v/>
      </c>
      <c r="O622" s="14" t="str">
        <f t="shared" ca="1" si="11334"/>
        <v/>
      </c>
      <c r="P622" s="14" t="str">
        <f t="shared" ca="1" si="1133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1336"/>
        <v/>
      </c>
      <c r="AA622" s="12" t="str">
        <f t="shared" ca="1" si="1133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1338"/>
        <v/>
      </c>
      <c r="AE622" s="17" t="b">
        <f t="shared" ca="1" si="1133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1340"/>
        <v/>
      </c>
      <c r="AH622" s="17" t="b">
        <f t="shared" ca="1" si="1134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1342"/>
        <v/>
      </c>
      <c r="AK622" s="17" t="str">
        <f t="shared" ca="1" si="11343"/>
        <v/>
      </c>
      <c r="AL622" s="17" t="str">
        <f t="shared" ca="1" si="11344"/>
        <v/>
      </c>
      <c r="AM622" s="17" t="str">
        <f t="shared" ca="1" si="11345"/>
        <v/>
      </c>
      <c r="AN622" s="17">
        <f t="shared" ca="1" si="11346"/>
        <v>2</v>
      </c>
      <c r="AO622" s="24" t="str">
        <f t="shared" ca="1" si="11347"/>
        <v/>
      </c>
      <c r="AP622" s="24" t="str">
        <f t="shared" ca="1" si="11348"/>
        <v/>
      </c>
      <c r="AQ622" s="17" t="str">
        <f t="shared" ca="1" si="11061"/>
        <v/>
      </c>
      <c r="AR622" s="17" t="str">
        <f t="shared" ca="1" si="11349"/>
        <v/>
      </c>
      <c r="AS622" s="17" t="str">
        <f t="shared" ca="1" si="11350"/>
        <v/>
      </c>
      <c r="AT622" s="17" t="str">
        <f t="shared" ca="1" si="11351"/>
        <v/>
      </c>
      <c r="AU622" s="17" t="str">
        <f t="shared" ca="1" si="11352"/>
        <v/>
      </c>
      <c r="AV622" s="17" t="str">
        <f t="shared" ca="1" si="11353"/>
        <v/>
      </c>
      <c r="AW622" s="17" t="str">
        <f t="shared" ca="1" si="11354"/>
        <v/>
      </c>
      <c r="AX622" s="14" t="str">
        <f t="array" aca="1" ref="AX622" ca="1">IF(H622,N622&gt;0,"")</f>
        <v/>
      </c>
      <c r="AY622" s="17" t="str">
        <f t="shared" ca="1" si="11355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1356"/>
        <v>0</v>
      </c>
      <c r="BB622" s="17" t="b">
        <v>0</v>
      </c>
      <c r="BC622" s="17" t="str">
        <f t="shared" ca="1" si="11357"/>
        <v/>
      </c>
      <c r="BD622" s="17" t="str">
        <f t="shared" ca="1" si="11358"/>
        <v/>
      </c>
      <c r="BE622" s="17" t="b">
        <f t="shared" ca="1" si="11072"/>
        <v>0</v>
      </c>
      <c r="BF622" s="17" t="str">
        <f t="shared" ca="1" si="11073"/>
        <v/>
      </c>
      <c r="BG622" s="17" t="str">
        <f t="shared" ca="1" si="11359"/>
        <v/>
      </c>
      <c r="BH622" s="17" t="str">
        <f t="shared" ca="1" si="11360"/>
        <v/>
      </c>
      <c r="BI622" s="17" t="str">
        <f t="shared" ca="1" si="11361"/>
        <v/>
      </c>
      <c r="BJ622" s="17" t="b">
        <f t="shared" ca="1" si="11362"/>
        <v>0</v>
      </c>
      <c r="BK622" s="17" t="str">
        <f t="shared" ca="1" si="11078"/>
        <v/>
      </c>
      <c r="BL622" s="17" t="str">
        <f t="shared" ca="1" si="11363"/>
        <v/>
      </c>
      <c r="BM622" s="17" t="str">
        <f t="shared" ca="1" si="11364"/>
        <v/>
      </c>
      <c r="BN622" s="17" t="str">
        <f t="shared" ca="1" si="11365"/>
        <v/>
      </c>
      <c r="BO622" s="17" t="str">
        <f t="shared" ca="1" si="11366"/>
        <v/>
      </c>
      <c r="BP622" s="14" t="b">
        <f t="shared" ca="1" si="11367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1368"/>
        <v/>
      </c>
      <c r="DE622" s="14" t="str">
        <f t="shared" ca="1" si="11369"/>
        <v/>
      </c>
      <c r="DF622" s="14" t="str">
        <f t="shared" ca="1" si="11370"/>
        <v/>
      </c>
      <c r="DG622" s="14" t="str">
        <f t="shared" ca="1" si="11371"/>
        <v/>
      </c>
      <c r="DH622" s="14" t="str">
        <f t="shared" ca="1" si="11372"/>
        <v/>
      </c>
      <c r="DI622" s="14" t="str">
        <f t="shared" ca="1" si="11373"/>
        <v/>
      </c>
      <c r="DJ622" s="14" t="str">
        <f t="shared" ca="1" si="11374"/>
        <v/>
      </c>
      <c r="DK622" s="14" t="str">
        <f t="shared" ca="1" si="11375"/>
        <v/>
      </c>
      <c r="DL622" s="14" t="str">
        <f t="shared" ca="1" si="11376"/>
        <v/>
      </c>
      <c r="DM622" s="14" t="str">
        <f t="shared" ca="1" si="11377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1378"/>
        <v/>
      </c>
      <c r="DP622" s="14" t="str">
        <f t="shared" ca="1" si="11379"/>
        <v/>
      </c>
      <c r="DQ622" s="14" t="str">
        <f t="shared" ca="1" si="11380"/>
        <v/>
      </c>
      <c r="DR622" s="14" t="str">
        <f t="shared" ca="1" si="11381"/>
        <v/>
      </c>
      <c r="DS622" s="14" t="str">
        <f t="shared" ca="1" si="11382"/>
        <v/>
      </c>
      <c r="DZ622" s="14" t="b">
        <f t="shared" ca="1" si="11383"/>
        <v>0</v>
      </c>
      <c r="EA622" s="14" t="str">
        <f t="shared" ca="1" si="11384"/>
        <v/>
      </c>
      <c r="EB622" s="14" t="str">
        <f t="shared" ca="1" si="11385"/>
        <v/>
      </c>
      <c r="EC622" s="14" t="str">
        <f t="shared" ca="1" si="11386"/>
        <v/>
      </c>
      <c r="ED622" s="14" t="str">
        <f t="shared" ca="1" si="11387"/>
        <v/>
      </c>
      <c r="EE622" s="14" t="str">
        <f t="shared" ca="1" si="11388"/>
        <v/>
      </c>
      <c r="EF622" s="14" t="str">
        <f t="shared" ca="1" si="11389"/>
        <v/>
      </c>
      <c r="EG622" s="14" t="str">
        <f t="shared" ca="1" si="11390"/>
        <v/>
      </c>
      <c r="EM622" s="14" t="b">
        <f t="shared" ca="1" si="11391"/>
        <v>0</v>
      </c>
      <c r="EN622" s="14" t="str">
        <f t="shared" ca="1" si="11392"/>
        <v/>
      </c>
      <c r="EO622" s="14" t="str">
        <f t="shared" ca="1" si="11393"/>
        <v/>
      </c>
      <c r="EP622" s="14" t="str">
        <f t="shared" ca="1" si="11394"/>
        <v/>
      </c>
      <c r="EQ622" s="14" t="str">
        <f t="shared" ca="1" si="11395"/>
        <v/>
      </c>
    </row>
    <row r="623" spans="2:147" s="14" customFormat="1">
      <c r="B623" s="14" t="str">
        <f t="shared" ca="1" si="11325"/>
        <v/>
      </c>
      <c r="C623" s="14">
        <f t="shared" ca="1" si="11326"/>
        <v>576</v>
      </c>
      <c r="D623" s="14">
        <f t="shared" si="11327"/>
        <v>621</v>
      </c>
      <c r="E623" s="14" t="str">
        <f t="shared" ca="1" si="11328"/>
        <v/>
      </c>
      <c r="F623" s="14" t="str">
        <f t="shared" ca="1" si="11329"/>
        <v/>
      </c>
      <c r="G623" s="14" t="str">
        <f t="shared" ca="1" si="11330"/>
        <v/>
      </c>
      <c r="H623" s="14" t="b">
        <f t="shared" ca="1" si="1133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1332"/>
        <v/>
      </c>
      <c r="N623" s="14" t="str">
        <f t="shared" ca="1" si="11333"/>
        <v/>
      </c>
      <c r="O623" s="14" t="str">
        <f t="shared" ca="1" si="11334"/>
        <v/>
      </c>
      <c r="P623" s="14" t="str">
        <f t="shared" ca="1" si="1133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1336"/>
        <v/>
      </c>
      <c r="AA623" s="12" t="str">
        <f t="shared" ca="1" si="1133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1338"/>
        <v/>
      </c>
      <c r="AE623" s="17" t="b">
        <f t="shared" ca="1" si="1133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1340"/>
        <v/>
      </c>
      <c r="AH623" s="17" t="b">
        <f t="shared" ca="1" si="1134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1342"/>
        <v/>
      </c>
      <c r="AK623" s="17" t="str">
        <f t="shared" ca="1" si="11343"/>
        <v/>
      </c>
      <c r="AL623" s="17" t="str">
        <f t="shared" ca="1" si="11344"/>
        <v/>
      </c>
      <c r="AM623" s="17" t="str">
        <f t="shared" ca="1" si="11345"/>
        <v/>
      </c>
      <c r="AN623" s="17">
        <f t="shared" ca="1" si="11346"/>
        <v>2</v>
      </c>
      <c r="AO623" s="24" t="str">
        <f t="shared" ca="1" si="11347"/>
        <v/>
      </c>
      <c r="AP623" s="24" t="str">
        <f t="shared" ca="1" si="11348"/>
        <v/>
      </c>
      <c r="AQ623" s="17" t="str">
        <f t="shared" ca="1" si="11061"/>
        <v/>
      </c>
      <c r="AR623" s="17" t="str">
        <f t="shared" ca="1" si="11349"/>
        <v/>
      </c>
      <c r="AS623" s="17" t="str">
        <f t="shared" ca="1" si="11350"/>
        <v/>
      </c>
      <c r="AT623" s="17" t="str">
        <f t="shared" ca="1" si="11351"/>
        <v/>
      </c>
      <c r="AU623" s="17" t="str">
        <f t="shared" ca="1" si="11352"/>
        <v/>
      </c>
      <c r="AV623" s="17" t="str">
        <f t="shared" ca="1" si="11353"/>
        <v/>
      </c>
      <c r="AW623" s="17" t="str">
        <f t="shared" ca="1" si="11354"/>
        <v/>
      </c>
      <c r="AX623" s="14" t="str">
        <f t="array" aca="1" ref="AX623" ca="1">IF(H623,N623&gt;0,"")</f>
        <v/>
      </c>
      <c r="AY623" s="17" t="str">
        <f t="shared" ca="1" si="11355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1356"/>
        <v>0</v>
      </c>
      <c r="BB623" s="17" t="b">
        <v>0</v>
      </c>
      <c r="BC623" s="17" t="str">
        <f t="shared" ca="1" si="11357"/>
        <v/>
      </c>
      <c r="BD623" s="17" t="str">
        <f t="shared" ca="1" si="11358"/>
        <v/>
      </c>
      <c r="BE623" s="17" t="b">
        <f t="shared" ca="1" si="11072"/>
        <v>0</v>
      </c>
      <c r="BF623" s="17" t="str">
        <f t="shared" ca="1" si="11073"/>
        <v/>
      </c>
      <c r="BG623" s="17" t="str">
        <f t="shared" ca="1" si="11359"/>
        <v/>
      </c>
      <c r="BH623" s="17" t="str">
        <f t="shared" ca="1" si="11360"/>
        <v/>
      </c>
      <c r="BI623" s="17" t="str">
        <f t="shared" ca="1" si="11361"/>
        <v/>
      </c>
      <c r="BJ623" s="17" t="b">
        <f t="shared" ca="1" si="11362"/>
        <v>0</v>
      </c>
      <c r="BK623" s="17" t="str">
        <f t="shared" ca="1" si="11078"/>
        <v/>
      </c>
      <c r="BL623" s="17" t="str">
        <f t="shared" ca="1" si="11363"/>
        <v/>
      </c>
      <c r="BM623" s="17" t="str">
        <f t="shared" ca="1" si="11364"/>
        <v/>
      </c>
      <c r="BN623" s="17" t="str">
        <f t="shared" ca="1" si="11365"/>
        <v/>
      </c>
      <c r="BO623" s="17" t="str">
        <f t="shared" ca="1" si="11366"/>
        <v/>
      </c>
      <c r="BP623" s="14" t="b">
        <f t="shared" ca="1" si="11367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1368"/>
        <v/>
      </c>
      <c r="DE623" s="14" t="str">
        <f t="shared" ca="1" si="11369"/>
        <v/>
      </c>
      <c r="DF623" s="14" t="str">
        <f t="shared" ca="1" si="11370"/>
        <v/>
      </c>
      <c r="DG623" s="14" t="str">
        <f t="shared" ca="1" si="11371"/>
        <v/>
      </c>
      <c r="DH623" s="14" t="str">
        <f t="shared" ca="1" si="11372"/>
        <v/>
      </c>
      <c r="DI623" s="14" t="str">
        <f t="shared" ca="1" si="11373"/>
        <v/>
      </c>
      <c r="DJ623" s="14" t="str">
        <f t="shared" ca="1" si="11374"/>
        <v/>
      </c>
      <c r="DK623" s="14" t="str">
        <f t="shared" ca="1" si="11375"/>
        <v/>
      </c>
      <c r="DL623" s="14" t="str">
        <f t="shared" ca="1" si="11376"/>
        <v/>
      </c>
      <c r="DM623" s="14" t="str">
        <f t="shared" ca="1" si="11377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1378"/>
        <v/>
      </c>
      <c r="DP623" s="14" t="str">
        <f t="shared" ca="1" si="11379"/>
        <v/>
      </c>
      <c r="DQ623" s="14" t="str">
        <f t="shared" ca="1" si="11380"/>
        <v/>
      </c>
      <c r="DR623" s="14" t="str">
        <f t="shared" ca="1" si="11381"/>
        <v/>
      </c>
      <c r="DS623" s="14" t="str">
        <f t="shared" ca="1" si="11382"/>
        <v/>
      </c>
      <c r="DZ623" s="14" t="b">
        <f t="shared" ca="1" si="11383"/>
        <v>0</v>
      </c>
      <c r="EA623" s="14" t="str">
        <f t="shared" ca="1" si="11384"/>
        <v/>
      </c>
      <c r="EB623" s="14" t="str">
        <f t="shared" ca="1" si="11385"/>
        <v/>
      </c>
      <c r="EC623" s="14" t="str">
        <f t="shared" ca="1" si="11386"/>
        <v/>
      </c>
      <c r="ED623" s="14" t="str">
        <f t="shared" ca="1" si="11387"/>
        <v/>
      </c>
      <c r="EE623" s="14" t="str">
        <f t="shared" ca="1" si="11388"/>
        <v/>
      </c>
      <c r="EF623" s="14" t="str">
        <f t="shared" ca="1" si="11389"/>
        <v/>
      </c>
      <c r="EG623" s="14" t="str">
        <f t="shared" ca="1" si="11390"/>
        <v/>
      </c>
      <c r="EM623" s="14" t="b">
        <f t="shared" ca="1" si="11391"/>
        <v>0</v>
      </c>
      <c r="EN623" s="14" t="str">
        <f t="shared" ca="1" si="11392"/>
        <v/>
      </c>
      <c r="EO623" s="14" t="str">
        <f t="shared" ca="1" si="11393"/>
        <v/>
      </c>
      <c r="EP623" s="14" t="str">
        <f t="shared" ca="1" si="11394"/>
        <v/>
      </c>
      <c r="EQ623" s="14" t="str">
        <f t="shared" ca="1" si="11395"/>
        <v/>
      </c>
    </row>
    <row r="624" spans="2:147" s="14" customFormat="1">
      <c r="B624" s="14" t="str">
        <f t="shared" ca="1" si="11325"/>
        <v/>
      </c>
      <c r="C624" s="14">
        <f t="shared" ca="1" si="11326"/>
        <v>576</v>
      </c>
      <c r="D624" s="14">
        <f t="shared" si="11327"/>
        <v>622</v>
      </c>
      <c r="E624" s="14" t="str">
        <f t="shared" ca="1" si="11328"/>
        <v/>
      </c>
      <c r="F624" s="14" t="str">
        <f t="shared" ca="1" si="11329"/>
        <v/>
      </c>
      <c r="G624" s="14" t="str">
        <f t="shared" ca="1" si="11330"/>
        <v/>
      </c>
      <c r="H624" s="14" t="b">
        <f t="shared" ca="1" si="1133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1332"/>
        <v/>
      </c>
      <c r="N624" s="14" t="str">
        <f t="shared" ca="1" si="11333"/>
        <v/>
      </c>
      <c r="O624" s="14" t="str">
        <f t="shared" ca="1" si="11334"/>
        <v/>
      </c>
      <c r="P624" s="14" t="str">
        <f t="shared" ca="1" si="1133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1336"/>
        <v/>
      </c>
      <c r="AA624" s="12" t="str">
        <f t="shared" ca="1" si="1133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1338"/>
        <v/>
      </c>
      <c r="AE624" s="17" t="b">
        <f t="shared" ca="1" si="1133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1340"/>
        <v/>
      </c>
      <c r="AH624" s="17" t="b">
        <f t="shared" ca="1" si="1134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1342"/>
        <v/>
      </c>
      <c r="AK624" s="17" t="str">
        <f t="shared" ca="1" si="11343"/>
        <v/>
      </c>
      <c r="AL624" s="17" t="str">
        <f t="shared" ca="1" si="11344"/>
        <v/>
      </c>
      <c r="AM624" s="17" t="str">
        <f t="shared" ca="1" si="11345"/>
        <v/>
      </c>
      <c r="AN624" s="17">
        <f t="shared" ca="1" si="11346"/>
        <v>2</v>
      </c>
      <c r="AO624" s="24" t="str">
        <f t="shared" ca="1" si="11347"/>
        <v/>
      </c>
      <c r="AP624" s="24" t="str">
        <f t="shared" ca="1" si="11348"/>
        <v/>
      </c>
      <c r="AQ624" s="17" t="str">
        <f t="shared" ca="1" si="11061"/>
        <v/>
      </c>
      <c r="AR624" s="17" t="str">
        <f t="shared" ca="1" si="11349"/>
        <v/>
      </c>
      <c r="AS624" s="17" t="str">
        <f t="shared" ca="1" si="11350"/>
        <v/>
      </c>
      <c r="AT624" s="17" t="str">
        <f t="shared" ca="1" si="11351"/>
        <v/>
      </c>
      <c r="AU624" s="17" t="str">
        <f t="shared" ca="1" si="11352"/>
        <v/>
      </c>
      <c r="AV624" s="17" t="str">
        <f t="shared" ca="1" si="11353"/>
        <v/>
      </c>
      <c r="AW624" s="17" t="str">
        <f t="shared" ca="1" si="11354"/>
        <v/>
      </c>
      <c r="AX624" s="14" t="str">
        <f t="array" aca="1" ref="AX624" ca="1">IF(H624,N624&gt;0,"")</f>
        <v/>
      </c>
      <c r="AY624" s="17" t="str">
        <f t="shared" ca="1" si="11355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1356"/>
        <v>0</v>
      </c>
      <c r="BB624" s="17" t="b">
        <v>0</v>
      </c>
      <c r="BC624" s="17" t="str">
        <f t="shared" ca="1" si="11357"/>
        <v/>
      </c>
      <c r="BD624" s="17" t="str">
        <f t="shared" ca="1" si="11358"/>
        <v/>
      </c>
      <c r="BE624" s="17" t="b">
        <f t="shared" ca="1" si="11072"/>
        <v>0</v>
      </c>
      <c r="BF624" s="17" t="str">
        <f t="shared" ca="1" si="11073"/>
        <v/>
      </c>
      <c r="BG624" s="17" t="str">
        <f t="shared" ca="1" si="11359"/>
        <v/>
      </c>
      <c r="BH624" s="17" t="str">
        <f t="shared" ca="1" si="11360"/>
        <v/>
      </c>
      <c r="BI624" s="17" t="str">
        <f t="shared" ca="1" si="11361"/>
        <v/>
      </c>
      <c r="BJ624" s="17" t="b">
        <f t="shared" ca="1" si="11362"/>
        <v>0</v>
      </c>
      <c r="BK624" s="17" t="str">
        <f t="shared" ca="1" si="11078"/>
        <v/>
      </c>
      <c r="BL624" s="17" t="str">
        <f t="shared" ca="1" si="11363"/>
        <v/>
      </c>
      <c r="BM624" s="17" t="str">
        <f t="shared" ca="1" si="11364"/>
        <v/>
      </c>
      <c r="BN624" s="17" t="str">
        <f t="shared" ca="1" si="11365"/>
        <v/>
      </c>
      <c r="BO624" s="17" t="str">
        <f t="shared" ca="1" si="11366"/>
        <v/>
      </c>
      <c r="BP624" s="14" t="b">
        <f t="shared" ca="1" si="11367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1368"/>
        <v/>
      </c>
      <c r="DE624" s="14" t="str">
        <f t="shared" ca="1" si="11369"/>
        <v/>
      </c>
      <c r="DF624" s="14" t="str">
        <f t="shared" ca="1" si="11370"/>
        <v/>
      </c>
      <c r="DG624" s="14" t="str">
        <f t="shared" ca="1" si="11371"/>
        <v/>
      </c>
      <c r="DH624" s="14" t="str">
        <f t="shared" ca="1" si="11372"/>
        <v/>
      </c>
      <c r="DI624" s="14" t="str">
        <f t="shared" ca="1" si="11373"/>
        <v/>
      </c>
      <c r="DJ624" s="14" t="str">
        <f t="shared" ca="1" si="11374"/>
        <v/>
      </c>
      <c r="DK624" s="14" t="str">
        <f t="shared" ca="1" si="11375"/>
        <v/>
      </c>
      <c r="DL624" s="14" t="str">
        <f t="shared" ca="1" si="11376"/>
        <v/>
      </c>
      <c r="DM624" s="14" t="str">
        <f t="shared" ca="1" si="11377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1378"/>
        <v/>
      </c>
      <c r="DP624" s="14" t="str">
        <f t="shared" ca="1" si="11379"/>
        <v/>
      </c>
      <c r="DQ624" s="14" t="str">
        <f t="shared" ca="1" si="11380"/>
        <v/>
      </c>
      <c r="DR624" s="14" t="str">
        <f t="shared" ca="1" si="11381"/>
        <v/>
      </c>
      <c r="DS624" s="14" t="str">
        <f t="shared" ca="1" si="11382"/>
        <v/>
      </c>
      <c r="DZ624" s="14" t="b">
        <f t="shared" ca="1" si="11383"/>
        <v>0</v>
      </c>
      <c r="EA624" s="14" t="str">
        <f t="shared" ca="1" si="11384"/>
        <v/>
      </c>
      <c r="EB624" s="14" t="str">
        <f t="shared" ca="1" si="11385"/>
        <v/>
      </c>
      <c r="EC624" s="14" t="str">
        <f t="shared" ca="1" si="11386"/>
        <v/>
      </c>
      <c r="ED624" s="14" t="str">
        <f t="shared" ca="1" si="11387"/>
        <v/>
      </c>
      <c r="EE624" s="14" t="str">
        <f t="shared" ca="1" si="11388"/>
        <v/>
      </c>
      <c r="EF624" s="14" t="str">
        <f t="shared" ca="1" si="11389"/>
        <v/>
      </c>
      <c r="EG624" s="14" t="str">
        <f t="shared" ca="1" si="11390"/>
        <v/>
      </c>
      <c r="EM624" s="14" t="b">
        <f t="shared" ca="1" si="11391"/>
        <v>0</v>
      </c>
      <c r="EN624" s="14" t="str">
        <f t="shared" ca="1" si="11392"/>
        <v/>
      </c>
      <c r="EO624" s="14" t="str">
        <f t="shared" ca="1" si="11393"/>
        <v/>
      </c>
      <c r="EP624" s="14" t="str">
        <f t="shared" ca="1" si="11394"/>
        <v/>
      </c>
      <c r="EQ624" s="14" t="str">
        <f t="shared" ca="1" si="11395"/>
        <v/>
      </c>
    </row>
    <row r="625" spans="2:147" s="14" customFormat="1">
      <c r="B625" s="14" t="str">
        <f t="shared" ca="1" si="11325"/>
        <v/>
      </c>
      <c r="C625" s="14">
        <f t="shared" ca="1" si="11326"/>
        <v>576</v>
      </c>
      <c r="D625" s="14">
        <f t="shared" si="11327"/>
        <v>623</v>
      </c>
      <c r="E625" s="14" t="str">
        <f t="shared" ca="1" si="11328"/>
        <v/>
      </c>
      <c r="F625" s="14" t="str">
        <f t="shared" ca="1" si="11329"/>
        <v/>
      </c>
      <c r="G625" s="14" t="str">
        <f t="shared" ca="1" si="11330"/>
        <v/>
      </c>
      <c r="H625" s="14" t="b">
        <f t="shared" ca="1" si="1133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1332"/>
        <v/>
      </c>
      <c r="N625" s="14" t="str">
        <f t="shared" ca="1" si="11333"/>
        <v/>
      </c>
      <c r="O625" s="14" t="str">
        <f t="shared" ca="1" si="11334"/>
        <v/>
      </c>
      <c r="P625" s="14" t="str">
        <f t="shared" ca="1" si="1133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1336"/>
        <v/>
      </c>
      <c r="AA625" s="12" t="str">
        <f t="shared" ca="1" si="1133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1338"/>
        <v/>
      </c>
      <c r="AE625" s="17" t="b">
        <f t="shared" ca="1" si="1133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1340"/>
        <v/>
      </c>
      <c r="AH625" s="17" t="b">
        <f t="shared" ca="1" si="1134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1342"/>
        <v/>
      </c>
      <c r="AK625" s="17" t="str">
        <f t="shared" ca="1" si="11343"/>
        <v/>
      </c>
      <c r="AL625" s="17" t="str">
        <f t="shared" ca="1" si="11344"/>
        <v/>
      </c>
      <c r="AM625" s="17" t="str">
        <f t="shared" ca="1" si="11345"/>
        <v/>
      </c>
      <c r="AN625" s="17">
        <f t="shared" ca="1" si="11346"/>
        <v>2</v>
      </c>
      <c r="AO625" s="24" t="str">
        <f t="shared" ca="1" si="11347"/>
        <v/>
      </c>
      <c r="AP625" s="24" t="str">
        <f t="shared" ca="1" si="11348"/>
        <v/>
      </c>
      <c r="AQ625" s="17" t="str">
        <f t="shared" ca="1" si="11061"/>
        <v/>
      </c>
      <c r="AR625" s="17" t="str">
        <f t="shared" ca="1" si="11349"/>
        <v/>
      </c>
      <c r="AS625" s="17" t="str">
        <f t="shared" ca="1" si="11350"/>
        <v/>
      </c>
      <c r="AT625" s="17" t="str">
        <f t="shared" ca="1" si="11351"/>
        <v/>
      </c>
      <c r="AU625" s="17" t="str">
        <f t="shared" ca="1" si="11352"/>
        <v/>
      </c>
      <c r="AV625" s="17" t="str">
        <f t="shared" ca="1" si="11353"/>
        <v/>
      </c>
      <c r="AW625" s="17" t="str">
        <f t="shared" ca="1" si="11354"/>
        <v/>
      </c>
      <c r="AX625" s="14" t="str">
        <f t="array" aca="1" ref="AX625" ca="1">IF(H625,N625&gt;0,"")</f>
        <v/>
      </c>
      <c r="AY625" s="17" t="str">
        <f t="shared" ca="1" si="11355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1356"/>
        <v>0</v>
      </c>
      <c r="BB625" s="17" t="b">
        <v>0</v>
      </c>
      <c r="BC625" s="17" t="str">
        <f t="shared" ca="1" si="11357"/>
        <v/>
      </c>
      <c r="BD625" s="17" t="str">
        <f t="shared" ca="1" si="11358"/>
        <v/>
      </c>
      <c r="BE625" s="17" t="b">
        <f t="shared" ca="1" si="11072"/>
        <v>0</v>
      </c>
      <c r="BF625" s="17" t="str">
        <f t="shared" ca="1" si="11073"/>
        <v/>
      </c>
      <c r="BG625" s="17" t="str">
        <f t="shared" ca="1" si="11359"/>
        <v/>
      </c>
      <c r="BH625" s="17" t="str">
        <f t="shared" ca="1" si="11360"/>
        <v/>
      </c>
      <c r="BI625" s="17" t="str">
        <f t="shared" ca="1" si="11361"/>
        <v/>
      </c>
      <c r="BJ625" s="17" t="b">
        <f t="shared" ca="1" si="11362"/>
        <v>0</v>
      </c>
      <c r="BK625" s="17" t="str">
        <f t="shared" ca="1" si="11078"/>
        <v/>
      </c>
      <c r="BL625" s="17" t="str">
        <f t="shared" ca="1" si="11363"/>
        <v/>
      </c>
      <c r="BM625" s="17" t="str">
        <f t="shared" ca="1" si="11364"/>
        <v/>
      </c>
      <c r="BN625" s="17" t="str">
        <f t="shared" ca="1" si="11365"/>
        <v/>
      </c>
      <c r="BO625" s="17" t="str">
        <f t="shared" ca="1" si="11366"/>
        <v/>
      </c>
      <c r="BP625" s="14" t="b">
        <f t="shared" ca="1" si="11367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1368"/>
        <v/>
      </c>
      <c r="DE625" s="14" t="str">
        <f t="shared" ca="1" si="11369"/>
        <v/>
      </c>
      <c r="DF625" s="14" t="str">
        <f t="shared" ca="1" si="11370"/>
        <v/>
      </c>
      <c r="DG625" s="14" t="str">
        <f t="shared" ca="1" si="11371"/>
        <v/>
      </c>
      <c r="DH625" s="14" t="str">
        <f t="shared" ca="1" si="11372"/>
        <v/>
      </c>
      <c r="DI625" s="14" t="str">
        <f t="shared" ca="1" si="11373"/>
        <v/>
      </c>
      <c r="DJ625" s="14" t="str">
        <f t="shared" ca="1" si="11374"/>
        <v/>
      </c>
      <c r="DK625" s="14" t="str">
        <f t="shared" ca="1" si="11375"/>
        <v/>
      </c>
      <c r="DL625" s="14" t="str">
        <f t="shared" ca="1" si="11376"/>
        <v/>
      </c>
      <c r="DM625" s="14" t="str">
        <f t="shared" ca="1" si="11377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1378"/>
        <v/>
      </c>
      <c r="DP625" s="14" t="str">
        <f t="shared" ca="1" si="11379"/>
        <v/>
      </c>
      <c r="DQ625" s="14" t="str">
        <f t="shared" ca="1" si="11380"/>
        <v/>
      </c>
      <c r="DR625" s="14" t="str">
        <f t="shared" ca="1" si="11381"/>
        <v/>
      </c>
      <c r="DS625" s="14" t="str">
        <f t="shared" ca="1" si="11382"/>
        <v/>
      </c>
      <c r="DZ625" s="14" t="b">
        <f t="shared" ca="1" si="11383"/>
        <v>0</v>
      </c>
      <c r="EA625" s="14" t="str">
        <f t="shared" ca="1" si="11384"/>
        <v/>
      </c>
      <c r="EB625" s="14" t="str">
        <f t="shared" ca="1" si="11385"/>
        <v/>
      </c>
      <c r="EC625" s="14" t="str">
        <f t="shared" ca="1" si="11386"/>
        <v/>
      </c>
      <c r="ED625" s="14" t="str">
        <f t="shared" ca="1" si="11387"/>
        <v/>
      </c>
      <c r="EE625" s="14" t="str">
        <f t="shared" ca="1" si="11388"/>
        <v/>
      </c>
      <c r="EF625" s="14" t="str">
        <f t="shared" ca="1" si="11389"/>
        <v/>
      </c>
      <c r="EG625" s="14" t="str">
        <f t="shared" ca="1" si="11390"/>
        <v/>
      </c>
      <c r="EM625" s="14" t="b">
        <f t="shared" ca="1" si="11391"/>
        <v>0</v>
      </c>
      <c r="EN625" s="14" t="str">
        <f t="shared" ca="1" si="11392"/>
        <v/>
      </c>
      <c r="EO625" s="14" t="str">
        <f t="shared" ca="1" si="11393"/>
        <v/>
      </c>
      <c r="EP625" s="14" t="str">
        <f t="shared" ca="1" si="11394"/>
        <v/>
      </c>
      <c r="EQ625" s="14" t="str">
        <f t="shared" ca="1" si="11395"/>
        <v/>
      </c>
    </row>
    <row r="626" spans="2:147" s="14" customFormat="1">
      <c r="B626" s="14" t="str">
        <f t="shared" ca="1" si="11325"/>
        <v/>
      </c>
      <c r="C626" s="14">
        <f t="shared" ca="1" si="11326"/>
        <v>576</v>
      </c>
      <c r="D626" s="14">
        <f t="shared" si="11327"/>
        <v>624</v>
      </c>
      <c r="E626" s="14" t="str">
        <f t="shared" ca="1" si="11328"/>
        <v/>
      </c>
      <c r="F626" s="14" t="str">
        <f t="shared" ca="1" si="11329"/>
        <v/>
      </c>
      <c r="G626" s="14" t="str">
        <f t="shared" ca="1" si="11330"/>
        <v/>
      </c>
      <c r="H626" s="14" t="b">
        <f t="shared" ca="1" si="1133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1332"/>
        <v/>
      </c>
      <c r="N626" s="14" t="str">
        <f t="shared" ca="1" si="11333"/>
        <v/>
      </c>
      <c r="O626" s="14" t="str">
        <f t="shared" ca="1" si="11334"/>
        <v/>
      </c>
      <c r="P626" s="14" t="str">
        <f t="shared" ca="1" si="1133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1336"/>
        <v/>
      </c>
      <c r="AA626" s="12" t="str">
        <f t="shared" ca="1" si="1133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1338"/>
        <v/>
      </c>
      <c r="AE626" s="17" t="b">
        <f t="shared" ca="1" si="1133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1340"/>
        <v/>
      </c>
      <c r="AH626" s="17" t="b">
        <f t="shared" ca="1" si="1134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1342"/>
        <v/>
      </c>
      <c r="AK626" s="17" t="str">
        <f t="shared" ca="1" si="11343"/>
        <v/>
      </c>
      <c r="AL626" s="17" t="str">
        <f t="shared" ca="1" si="11344"/>
        <v/>
      </c>
      <c r="AM626" s="17" t="str">
        <f t="shared" ca="1" si="11345"/>
        <v/>
      </c>
      <c r="AN626" s="17">
        <f t="shared" ca="1" si="11346"/>
        <v>2</v>
      </c>
      <c r="AO626" s="24" t="str">
        <f t="shared" ca="1" si="11347"/>
        <v/>
      </c>
      <c r="AP626" s="24" t="str">
        <f t="shared" ca="1" si="11348"/>
        <v/>
      </c>
      <c r="AQ626" s="17" t="str">
        <f t="shared" ca="1" si="11061"/>
        <v/>
      </c>
      <c r="AR626" s="17" t="str">
        <f t="shared" ca="1" si="11349"/>
        <v/>
      </c>
      <c r="AS626" s="17" t="str">
        <f t="shared" ca="1" si="11350"/>
        <v/>
      </c>
      <c r="AT626" s="17" t="str">
        <f t="shared" ca="1" si="11351"/>
        <v/>
      </c>
      <c r="AU626" s="17" t="str">
        <f t="shared" ca="1" si="11352"/>
        <v/>
      </c>
      <c r="AV626" s="17" t="str">
        <f t="shared" ca="1" si="11353"/>
        <v/>
      </c>
      <c r="AW626" s="17" t="str">
        <f t="shared" ca="1" si="11354"/>
        <v/>
      </c>
      <c r="AX626" s="14" t="str">
        <f t="array" aca="1" ref="AX626" ca="1">IF(H626,N626&gt;0,"")</f>
        <v/>
      </c>
      <c r="AY626" s="17" t="str">
        <f t="shared" ca="1" si="11355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1356"/>
        <v>0</v>
      </c>
      <c r="BB626" s="17" t="b">
        <v>0</v>
      </c>
      <c r="BC626" s="17" t="str">
        <f t="shared" ca="1" si="11357"/>
        <v/>
      </c>
      <c r="BD626" s="17" t="str">
        <f t="shared" ca="1" si="11358"/>
        <v/>
      </c>
      <c r="BE626" s="17" t="b">
        <f t="shared" ca="1" si="11072"/>
        <v>0</v>
      </c>
      <c r="BF626" s="17" t="str">
        <f t="shared" ca="1" si="11073"/>
        <v/>
      </c>
      <c r="BG626" s="17" t="str">
        <f t="shared" ca="1" si="11359"/>
        <v/>
      </c>
      <c r="BH626" s="17" t="str">
        <f t="shared" ca="1" si="11360"/>
        <v/>
      </c>
      <c r="BI626" s="17" t="str">
        <f t="shared" ca="1" si="11361"/>
        <v/>
      </c>
      <c r="BJ626" s="17" t="b">
        <f t="shared" ca="1" si="11362"/>
        <v>0</v>
      </c>
      <c r="BK626" s="17" t="str">
        <f t="shared" ca="1" si="11078"/>
        <v/>
      </c>
      <c r="BL626" s="17" t="str">
        <f t="shared" ca="1" si="11363"/>
        <v/>
      </c>
      <c r="BM626" s="17" t="str">
        <f t="shared" ca="1" si="11364"/>
        <v/>
      </c>
      <c r="BN626" s="17" t="str">
        <f t="shared" ca="1" si="11365"/>
        <v/>
      </c>
      <c r="BO626" s="17" t="str">
        <f t="shared" ca="1" si="11366"/>
        <v/>
      </c>
      <c r="BP626" s="14" t="b">
        <f t="shared" ca="1" si="11367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1368"/>
        <v/>
      </c>
      <c r="DE626" s="14" t="str">
        <f t="shared" ca="1" si="11369"/>
        <v/>
      </c>
      <c r="DF626" s="14" t="str">
        <f t="shared" ca="1" si="11370"/>
        <v/>
      </c>
      <c r="DG626" s="14" t="str">
        <f t="shared" ca="1" si="11371"/>
        <v/>
      </c>
      <c r="DH626" s="14" t="str">
        <f t="shared" ca="1" si="11372"/>
        <v/>
      </c>
      <c r="DI626" s="14" t="str">
        <f t="shared" ca="1" si="11373"/>
        <v/>
      </c>
      <c r="DJ626" s="14" t="str">
        <f t="shared" ca="1" si="11374"/>
        <v/>
      </c>
      <c r="DK626" s="14" t="str">
        <f t="shared" ca="1" si="11375"/>
        <v/>
      </c>
      <c r="DL626" s="14" t="str">
        <f t="shared" ca="1" si="11376"/>
        <v/>
      </c>
      <c r="DM626" s="14" t="str">
        <f t="shared" ca="1" si="11377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1378"/>
        <v/>
      </c>
      <c r="DP626" s="14" t="str">
        <f t="shared" ca="1" si="11379"/>
        <v/>
      </c>
      <c r="DQ626" s="14" t="str">
        <f t="shared" ca="1" si="11380"/>
        <v/>
      </c>
      <c r="DR626" s="14" t="str">
        <f t="shared" ca="1" si="11381"/>
        <v/>
      </c>
      <c r="DS626" s="14" t="str">
        <f t="shared" ca="1" si="11382"/>
        <v/>
      </c>
      <c r="DZ626" s="14" t="b">
        <f t="shared" ca="1" si="11383"/>
        <v>0</v>
      </c>
      <c r="EA626" s="14" t="str">
        <f t="shared" ca="1" si="11384"/>
        <v/>
      </c>
      <c r="EB626" s="14" t="str">
        <f t="shared" ca="1" si="11385"/>
        <v/>
      </c>
      <c r="EC626" s="14" t="str">
        <f t="shared" ca="1" si="11386"/>
        <v/>
      </c>
      <c r="ED626" s="14" t="str">
        <f t="shared" ca="1" si="11387"/>
        <v/>
      </c>
      <c r="EE626" s="14" t="str">
        <f t="shared" ca="1" si="11388"/>
        <v/>
      </c>
      <c r="EF626" s="14" t="str">
        <f t="shared" ca="1" si="11389"/>
        <v/>
      </c>
      <c r="EG626" s="14" t="str">
        <f t="shared" ca="1" si="11390"/>
        <v/>
      </c>
      <c r="EM626" s="14" t="b">
        <f t="shared" ca="1" si="11391"/>
        <v>0</v>
      </c>
      <c r="EN626" s="14" t="str">
        <f t="shared" ca="1" si="11392"/>
        <v/>
      </c>
      <c r="EO626" s="14" t="str">
        <f t="shared" ca="1" si="11393"/>
        <v/>
      </c>
      <c r="EP626" s="14" t="str">
        <f t="shared" ca="1" si="11394"/>
        <v/>
      </c>
      <c r="EQ626" s="14" t="str">
        <f t="shared" ca="1" si="11395"/>
        <v/>
      </c>
    </row>
    <row r="627" spans="2:147" s="14" customFormat="1">
      <c r="B627" s="14" t="str">
        <f t="shared" ca="1" si="11325"/>
        <v/>
      </c>
      <c r="C627" s="14">
        <f t="shared" ca="1" si="11326"/>
        <v>576</v>
      </c>
      <c r="D627" s="14">
        <f t="shared" si="11327"/>
        <v>625</v>
      </c>
      <c r="E627" s="14" t="str">
        <f t="shared" ca="1" si="11328"/>
        <v/>
      </c>
      <c r="F627" s="14" t="str">
        <f t="shared" ca="1" si="11329"/>
        <v/>
      </c>
      <c r="G627" s="14" t="str">
        <f t="shared" ca="1" si="11330"/>
        <v/>
      </c>
      <c r="H627" s="14" t="b">
        <f t="shared" ca="1" si="1133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1332"/>
        <v/>
      </c>
      <c r="N627" s="14" t="str">
        <f t="shared" ca="1" si="11333"/>
        <v/>
      </c>
      <c r="O627" s="14" t="str">
        <f t="shared" ca="1" si="11334"/>
        <v/>
      </c>
      <c r="P627" s="14" t="str">
        <f t="shared" ca="1" si="1133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1336"/>
        <v/>
      </c>
      <c r="AA627" s="12" t="str">
        <f t="shared" ca="1" si="1133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1338"/>
        <v/>
      </c>
      <c r="AE627" s="17" t="b">
        <f t="shared" ca="1" si="1133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1340"/>
        <v/>
      </c>
      <c r="AH627" s="17" t="b">
        <f t="shared" ca="1" si="1134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1342"/>
        <v/>
      </c>
      <c r="AK627" s="17" t="str">
        <f t="shared" ca="1" si="11343"/>
        <v/>
      </c>
      <c r="AL627" s="17" t="str">
        <f t="shared" ca="1" si="11344"/>
        <v/>
      </c>
      <c r="AM627" s="17" t="str">
        <f t="shared" ca="1" si="11345"/>
        <v/>
      </c>
      <c r="AN627" s="17">
        <f t="shared" ca="1" si="11346"/>
        <v>2</v>
      </c>
      <c r="AO627" s="24" t="str">
        <f t="shared" ca="1" si="11347"/>
        <v/>
      </c>
      <c r="AP627" s="24" t="str">
        <f t="shared" ca="1" si="11348"/>
        <v/>
      </c>
      <c r="AQ627" s="17" t="str">
        <f t="shared" ca="1" si="11061"/>
        <v/>
      </c>
      <c r="AR627" s="17" t="str">
        <f t="shared" ca="1" si="11349"/>
        <v/>
      </c>
      <c r="AS627" s="17" t="str">
        <f t="shared" ca="1" si="11350"/>
        <v/>
      </c>
      <c r="AT627" s="17" t="str">
        <f t="shared" ca="1" si="11351"/>
        <v/>
      </c>
      <c r="AU627" s="17" t="str">
        <f t="shared" ca="1" si="11352"/>
        <v/>
      </c>
      <c r="AV627" s="17" t="str">
        <f t="shared" ca="1" si="11353"/>
        <v/>
      </c>
      <c r="AW627" s="17" t="str">
        <f t="shared" ca="1" si="11354"/>
        <v/>
      </c>
      <c r="AX627" s="14" t="str">
        <f t="array" aca="1" ref="AX627" ca="1">IF(H627,N627&gt;0,"")</f>
        <v/>
      </c>
      <c r="AY627" s="17" t="str">
        <f t="shared" ca="1" si="11355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1356"/>
        <v>0</v>
      </c>
      <c r="BB627" s="17" t="b">
        <v>0</v>
      </c>
      <c r="BC627" s="17" t="str">
        <f t="shared" ca="1" si="11357"/>
        <v/>
      </c>
      <c r="BD627" s="17" t="str">
        <f t="shared" ca="1" si="11358"/>
        <v/>
      </c>
      <c r="BE627" s="17" t="b">
        <f t="shared" ca="1" si="11072"/>
        <v>0</v>
      </c>
      <c r="BF627" s="17" t="str">
        <f t="shared" ca="1" si="11073"/>
        <v/>
      </c>
      <c r="BG627" s="17" t="str">
        <f t="shared" ca="1" si="11359"/>
        <v/>
      </c>
      <c r="BH627" s="17" t="str">
        <f t="shared" ca="1" si="11360"/>
        <v/>
      </c>
      <c r="BI627" s="17" t="str">
        <f t="shared" ca="1" si="11361"/>
        <v/>
      </c>
      <c r="BJ627" s="17" t="b">
        <f t="shared" ca="1" si="11362"/>
        <v>0</v>
      </c>
      <c r="BK627" s="17" t="str">
        <f t="shared" ca="1" si="11078"/>
        <v/>
      </c>
      <c r="BL627" s="17" t="str">
        <f t="shared" ca="1" si="11363"/>
        <v/>
      </c>
      <c r="BM627" s="17" t="str">
        <f t="shared" ca="1" si="11364"/>
        <v/>
      </c>
      <c r="BN627" s="17" t="str">
        <f t="shared" ca="1" si="11365"/>
        <v/>
      </c>
      <c r="BO627" s="17" t="str">
        <f t="shared" ca="1" si="11366"/>
        <v/>
      </c>
      <c r="BP627" s="14" t="b">
        <f t="shared" ca="1" si="11367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1368"/>
        <v/>
      </c>
      <c r="DE627" s="14" t="str">
        <f t="shared" ca="1" si="11369"/>
        <v/>
      </c>
      <c r="DF627" s="14" t="str">
        <f t="shared" ca="1" si="11370"/>
        <v/>
      </c>
      <c r="DG627" s="14" t="str">
        <f t="shared" ca="1" si="11371"/>
        <v/>
      </c>
      <c r="DH627" s="14" t="str">
        <f t="shared" ca="1" si="11372"/>
        <v/>
      </c>
      <c r="DI627" s="14" t="str">
        <f t="shared" ca="1" si="11373"/>
        <v/>
      </c>
      <c r="DJ627" s="14" t="str">
        <f t="shared" ca="1" si="11374"/>
        <v/>
      </c>
      <c r="DK627" s="14" t="str">
        <f t="shared" ca="1" si="11375"/>
        <v/>
      </c>
      <c r="DL627" s="14" t="str">
        <f t="shared" ca="1" si="11376"/>
        <v/>
      </c>
      <c r="DM627" s="14" t="str">
        <f t="shared" ca="1" si="11377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1378"/>
        <v/>
      </c>
      <c r="DP627" s="14" t="str">
        <f t="shared" ca="1" si="11379"/>
        <v/>
      </c>
      <c r="DQ627" s="14" t="str">
        <f t="shared" ca="1" si="11380"/>
        <v/>
      </c>
      <c r="DR627" s="14" t="str">
        <f t="shared" ca="1" si="11381"/>
        <v/>
      </c>
      <c r="DS627" s="14" t="str">
        <f t="shared" ca="1" si="11382"/>
        <v/>
      </c>
      <c r="DZ627" s="14" t="b">
        <f t="shared" ca="1" si="11383"/>
        <v>0</v>
      </c>
      <c r="EA627" s="14" t="str">
        <f t="shared" ca="1" si="11384"/>
        <v/>
      </c>
      <c r="EB627" s="14" t="str">
        <f t="shared" ca="1" si="11385"/>
        <v/>
      </c>
      <c r="EC627" s="14" t="str">
        <f t="shared" ca="1" si="11386"/>
        <v/>
      </c>
      <c r="ED627" s="14" t="str">
        <f t="shared" ca="1" si="11387"/>
        <v/>
      </c>
      <c r="EE627" s="14" t="str">
        <f t="shared" ca="1" si="11388"/>
        <v/>
      </c>
      <c r="EF627" s="14" t="str">
        <f t="shared" ca="1" si="11389"/>
        <v/>
      </c>
      <c r="EG627" s="14" t="str">
        <f t="shared" ca="1" si="11390"/>
        <v/>
      </c>
      <c r="EM627" s="14" t="b">
        <f t="shared" ca="1" si="11391"/>
        <v>0</v>
      </c>
      <c r="EN627" s="14" t="str">
        <f t="shared" ca="1" si="11392"/>
        <v/>
      </c>
      <c r="EO627" s="14" t="str">
        <f t="shared" ca="1" si="11393"/>
        <v/>
      </c>
      <c r="EP627" s="14" t="str">
        <f t="shared" ca="1" si="11394"/>
        <v/>
      </c>
      <c r="EQ627" s="14" t="str">
        <f t="shared" ca="1" si="11395"/>
        <v/>
      </c>
    </row>
    <row r="628" spans="2:147" s="14" customFormat="1">
      <c r="B628" s="14" t="str">
        <f t="shared" ca="1" si="11325"/>
        <v/>
      </c>
      <c r="C628" s="14">
        <f t="shared" ca="1" si="11326"/>
        <v>576</v>
      </c>
      <c r="D628" s="14">
        <f t="shared" si="11327"/>
        <v>626</v>
      </c>
      <c r="E628" s="14" t="str">
        <f t="shared" ca="1" si="11328"/>
        <v/>
      </c>
      <c r="F628" s="14" t="str">
        <f t="shared" ca="1" si="11329"/>
        <v/>
      </c>
      <c r="G628" s="14" t="str">
        <f t="shared" ca="1" si="11330"/>
        <v/>
      </c>
      <c r="H628" s="14" t="b">
        <f t="shared" ca="1" si="1133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1332"/>
        <v/>
      </c>
      <c r="N628" s="14" t="str">
        <f t="shared" ca="1" si="11333"/>
        <v/>
      </c>
      <c r="O628" s="14" t="str">
        <f t="shared" ca="1" si="11334"/>
        <v/>
      </c>
      <c r="P628" s="14" t="str">
        <f t="shared" ca="1" si="1133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1336"/>
        <v/>
      </c>
      <c r="AA628" s="12" t="str">
        <f t="shared" ca="1" si="1133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1338"/>
        <v/>
      </c>
      <c r="AE628" s="17" t="b">
        <f t="shared" ca="1" si="1133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1340"/>
        <v/>
      </c>
      <c r="AH628" s="17" t="b">
        <f t="shared" ca="1" si="1134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1342"/>
        <v/>
      </c>
      <c r="AK628" s="17" t="str">
        <f t="shared" ca="1" si="11343"/>
        <v/>
      </c>
      <c r="AL628" s="17" t="str">
        <f t="shared" ca="1" si="11344"/>
        <v/>
      </c>
      <c r="AM628" s="17" t="str">
        <f t="shared" ca="1" si="11345"/>
        <v/>
      </c>
      <c r="AN628" s="17">
        <f t="shared" ca="1" si="11346"/>
        <v>2</v>
      </c>
      <c r="AO628" s="24" t="str">
        <f t="shared" ca="1" si="11347"/>
        <v/>
      </c>
      <c r="AP628" s="24" t="str">
        <f t="shared" ca="1" si="11348"/>
        <v/>
      </c>
      <c r="AQ628" s="17" t="str">
        <f t="shared" ca="1" si="11061"/>
        <v/>
      </c>
      <c r="AR628" s="17" t="str">
        <f t="shared" ca="1" si="11349"/>
        <v/>
      </c>
      <c r="AS628" s="17" t="str">
        <f t="shared" ca="1" si="11350"/>
        <v/>
      </c>
      <c r="AT628" s="17" t="str">
        <f t="shared" ca="1" si="11351"/>
        <v/>
      </c>
      <c r="AU628" s="17" t="str">
        <f t="shared" ca="1" si="11352"/>
        <v/>
      </c>
      <c r="AV628" s="17" t="str">
        <f t="shared" ca="1" si="11353"/>
        <v/>
      </c>
      <c r="AW628" s="17" t="str">
        <f t="shared" ca="1" si="11354"/>
        <v/>
      </c>
      <c r="AX628" s="14" t="str">
        <f t="array" aca="1" ref="AX628" ca="1">IF(H628,N628&gt;0,"")</f>
        <v/>
      </c>
      <c r="AY628" s="17" t="str">
        <f t="shared" ca="1" si="11355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1356"/>
        <v>0</v>
      </c>
      <c r="BB628" s="17" t="b">
        <v>0</v>
      </c>
      <c r="BC628" s="17" t="str">
        <f t="shared" ca="1" si="11357"/>
        <v/>
      </c>
      <c r="BD628" s="17" t="str">
        <f t="shared" ca="1" si="11358"/>
        <v/>
      </c>
      <c r="BE628" s="17" t="b">
        <f t="shared" ca="1" si="11072"/>
        <v>0</v>
      </c>
      <c r="BF628" s="17" t="str">
        <f t="shared" ca="1" si="11073"/>
        <v/>
      </c>
      <c r="BG628" s="17" t="str">
        <f t="shared" ca="1" si="11359"/>
        <v/>
      </c>
      <c r="BH628" s="17" t="str">
        <f t="shared" ca="1" si="11360"/>
        <v/>
      </c>
      <c r="BI628" s="17" t="str">
        <f t="shared" ca="1" si="11361"/>
        <v/>
      </c>
      <c r="BJ628" s="17" t="b">
        <f t="shared" ca="1" si="11362"/>
        <v>0</v>
      </c>
      <c r="BK628" s="17" t="str">
        <f t="shared" ca="1" si="11078"/>
        <v/>
      </c>
      <c r="BL628" s="17" t="str">
        <f t="shared" ca="1" si="11363"/>
        <v/>
      </c>
      <c r="BM628" s="17" t="str">
        <f t="shared" ca="1" si="11364"/>
        <v/>
      </c>
      <c r="BN628" s="17" t="str">
        <f t="shared" ca="1" si="11365"/>
        <v/>
      </c>
      <c r="BO628" s="17" t="str">
        <f t="shared" ca="1" si="11366"/>
        <v/>
      </c>
      <c r="BP628" s="14" t="b">
        <f t="shared" ca="1" si="11367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1368"/>
        <v/>
      </c>
      <c r="DE628" s="14" t="str">
        <f t="shared" ca="1" si="11369"/>
        <v/>
      </c>
      <c r="DF628" s="14" t="str">
        <f t="shared" ca="1" si="11370"/>
        <v/>
      </c>
      <c r="DG628" s="14" t="str">
        <f t="shared" ca="1" si="11371"/>
        <v/>
      </c>
      <c r="DH628" s="14" t="str">
        <f t="shared" ca="1" si="11372"/>
        <v/>
      </c>
      <c r="DI628" s="14" t="str">
        <f t="shared" ca="1" si="11373"/>
        <v/>
      </c>
      <c r="DJ628" s="14" t="str">
        <f t="shared" ca="1" si="11374"/>
        <v/>
      </c>
      <c r="DK628" s="14" t="str">
        <f t="shared" ca="1" si="11375"/>
        <v/>
      </c>
      <c r="DL628" s="14" t="str">
        <f t="shared" ca="1" si="11376"/>
        <v/>
      </c>
      <c r="DM628" s="14" t="str">
        <f t="shared" ca="1" si="11377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1378"/>
        <v/>
      </c>
      <c r="DP628" s="14" t="str">
        <f t="shared" ca="1" si="11379"/>
        <v/>
      </c>
      <c r="DQ628" s="14" t="str">
        <f t="shared" ca="1" si="11380"/>
        <v/>
      </c>
      <c r="DR628" s="14" t="str">
        <f t="shared" ca="1" si="11381"/>
        <v/>
      </c>
      <c r="DS628" s="14" t="str">
        <f t="shared" ca="1" si="11382"/>
        <v/>
      </c>
      <c r="DZ628" s="14" t="b">
        <f t="shared" ca="1" si="11383"/>
        <v>0</v>
      </c>
      <c r="EA628" s="14" t="str">
        <f t="shared" ca="1" si="11384"/>
        <v/>
      </c>
      <c r="EB628" s="14" t="str">
        <f t="shared" ca="1" si="11385"/>
        <v/>
      </c>
      <c r="EC628" s="14" t="str">
        <f t="shared" ca="1" si="11386"/>
        <v/>
      </c>
      <c r="ED628" s="14" t="str">
        <f t="shared" ca="1" si="11387"/>
        <v/>
      </c>
      <c r="EE628" s="14" t="str">
        <f t="shared" ca="1" si="11388"/>
        <v/>
      </c>
      <c r="EF628" s="14" t="str">
        <f t="shared" ca="1" si="11389"/>
        <v/>
      </c>
      <c r="EG628" s="14" t="str">
        <f t="shared" ca="1" si="11390"/>
        <v/>
      </c>
      <c r="EM628" s="14" t="b">
        <f t="shared" ca="1" si="11391"/>
        <v>0</v>
      </c>
      <c r="EN628" s="14" t="str">
        <f t="shared" ca="1" si="11392"/>
        <v/>
      </c>
      <c r="EO628" s="14" t="str">
        <f t="shared" ca="1" si="11393"/>
        <v/>
      </c>
      <c r="EP628" s="14" t="str">
        <f t="shared" ca="1" si="11394"/>
        <v/>
      </c>
      <c r="EQ628" s="14" t="str">
        <f t="shared" ca="1" si="11395"/>
        <v/>
      </c>
    </row>
    <row r="629" spans="2:147" s="14" customFormat="1">
      <c r="B629" s="14" t="str">
        <f t="shared" ca="1" si="11325"/>
        <v/>
      </c>
      <c r="C629" s="14">
        <f t="shared" ca="1" si="11326"/>
        <v>576</v>
      </c>
      <c r="D629" s="14">
        <f t="shared" si="11327"/>
        <v>627</v>
      </c>
      <c r="E629" s="14" t="str">
        <f t="shared" ca="1" si="11328"/>
        <v/>
      </c>
      <c r="F629" s="14" t="str">
        <f t="shared" ca="1" si="11329"/>
        <v/>
      </c>
      <c r="G629" s="14" t="str">
        <f t="shared" ca="1" si="11330"/>
        <v/>
      </c>
      <c r="H629" s="14" t="b">
        <f t="shared" ca="1" si="1133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1332"/>
        <v/>
      </c>
      <c r="N629" s="14" t="str">
        <f t="shared" ca="1" si="11333"/>
        <v/>
      </c>
      <c r="O629" s="14" t="str">
        <f t="shared" ca="1" si="11334"/>
        <v/>
      </c>
      <c r="P629" s="14" t="str">
        <f t="shared" ca="1" si="1133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1336"/>
        <v/>
      </c>
      <c r="AA629" s="12" t="str">
        <f t="shared" ca="1" si="1133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1338"/>
        <v/>
      </c>
      <c r="AE629" s="17" t="b">
        <f t="shared" ca="1" si="1133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1340"/>
        <v/>
      </c>
      <c r="AH629" s="17" t="b">
        <f t="shared" ca="1" si="1134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1342"/>
        <v/>
      </c>
      <c r="AK629" s="17" t="str">
        <f t="shared" ca="1" si="11343"/>
        <v/>
      </c>
      <c r="AL629" s="17" t="str">
        <f t="shared" ca="1" si="11344"/>
        <v/>
      </c>
      <c r="AM629" s="17" t="str">
        <f t="shared" ca="1" si="11345"/>
        <v/>
      </c>
      <c r="AN629" s="17">
        <f t="shared" ca="1" si="11346"/>
        <v>2</v>
      </c>
      <c r="AO629" s="24" t="str">
        <f t="shared" ca="1" si="11347"/>
        <v/>
      </c>
      <c r="AP629" s="24" t="str">
        <f t="shared" ca="1" si="11348"/>
        <v/>
      </c>
      <c r="AQ629" s="17" t="str">
        <f t="shared" ca="1" si="11061"/>
        <v/>
      </c>
      <c r="AR629" s="17" t="str">
        <f t="shared" ca="1" si="11349"/>
        <v/>
      </c>
      <c r="AS629" s="17" t="str">
        <f t="shared" ca="1" si="11350"/>
        <v/>
      </c>
      <c r="AT629" s="17" t="str">
        <f t="shared" ca="1" si="11351"/>
        <v/>
      </c>
      <c r="AU629" s="17" t="str">
        <f t="shared" ca="1" si="11352"/>
        <v/>
      </c>
      <c r="AV629" s="17" t="str">
        <f t="shared" ca="1" si="11353"/>
        <v/>
      </c>
      <c r="AW629" s="17" t="str">
        <f t="shared" ca="1" si="11354"/>
        <v/>
      </c>
      <c r="AX629" s="14" t="str">
        <f t="array" aca="1" ref="AX629" ca="1">IF(H629,N629&gt;0,"")</f>
        <v/>
      </c>
      <c r="AY629" s="17" t="str">
        <f t="shared" ca="1" si="11355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1356"/>
        <v>0</v>
      </c>
      <c r="BB629" s="17" t="b">
        <v>0</v>
      </c>
      <c r="BC629" s="17" t="str">
        <f t="shared" ca="1" si="11357"/>
        <v/>
      </c>
      <c r="BD629" s="17" t="str">
        <f t="shared" ca="1" si="11358"/>
        <v/>
      </c>
      <c r="BE629" s="17" t="b">
        <f t="shared" ca="1" si="11072"/>
        <v>0</v>
      </c>
      <c r="BF629" s="17" t="str">
        <f t="shared" ca="1" si="11073"/>
        <v/>
      </c>
      <c r="BG629" s="17" t="str">
        <f t="shared" ca="1" si="11359"/>
        <v/>
      </c>
      <c r="BH629" s="17" t="str">
        <f t="shared" ca="1" si="11360"/>
        <v/>
      </c>
      <c r="BI629" s="17" t="str">
        <f t="shared" ca="1" si="11361"/>
        <v/>
      </c>
      <c r="BJ629" s="17" t="b">
        <f t="shared" ca="1" si="11362"/>
        <v>0</v>
      </c>
      <c r="BK629" s="17" t="str">
        <f t="shared" ca="1" si="11078"/>
        <v/>
      </c>
      <c r="BL629" s="17" t="str">
        <f t="shared" ca="1" si="11363"/>
        <v/>
      </c>
      <c r="BM629" s="17" t="str">
        <f t="shared" ca="1" si="11364"/>
        <v/>
      </c>
      <c r="BN629" s="17" t="str">
        <f t="shared" ca="1" si="11365"/>
        <v/>
      </c>
      <c r="BO629" s="17" t="str">
        <f t="shared" ca="1" si="11366"/>
        <v/>
      </c>
      <c r="BP629" s="14" t="b">
        <f t="shared" ca="1" si="11367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1368"/>
        <v/>
      </c>
      <c r="DE629" s="14" t="str">
        <f t="shared" ca="1" si="11369"/>
        <v/>
      </c>
      <c r="DF629" s="14" t="str">
        <f t="shared" ca="1" si="11370"/>
        <v/>
      </c>
      <c r="DG629" s="14" t="str">
        <f t="shared" ca="1" si="11371"/>
        <v/>
      </c>
      <c r="DH629" s="14" t="str">
        <f t="shared" ca="1" si="11372"/>
        <v/>
      </c>
      <c r="DI629" s="14" t="str">
        <f t="shared" ca="1" si="11373"/>
        <v/>
      </c>
      <c r="DJ629" s="14" t="str">
        <f t="shared" ca="1" si="11374"/>
        <v/>
      </c>
      <c r="DK629" s="14" t="str">
        <f t="shared" ca="1" si="11375"/>
        <v/>
      </c>
      <c r="DL629" s="14" t="str">
        <f t="shared" ca="1" si="11376"/>
        <v/>
      </c>
      <c r="DM629" s="14" t="str">
        <f t="shared" ca="1" si="11377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1378"/>
        <v/>
      </c>
      <c r="DP629" s="14" t="str">
        <f t="shared" ca="1" si="11379"/>
        <v/>
      </c>
      <c r="DQ629" s="14" t="str">
        <f t="shared" ca="1" si="11380"/>
        <v/>
      </c>
      <c r="DR629" s="14" t="str">
        <f t="shared" ca="1" si="11381"/>
        <v/>
      </c>
      <c r="DS629" s="14" t="str">
        <f t="shared" ca="1" si="11382"/>
        <v/>
      </c>
      <c r="DZ629" s="14" t="b">
        <f t="shared" ca="1" si="11383"/>
        <v>0</v>
      </c>
      <c r="EA629" s="14" t="str">
        <f t="shared" ca="1" si="11384"/>
        <v/>
      </c>
      <c r="EB629" s="14" t="str">
        <f t="shared" ca="1" si="11385"/>
        <v/>
      </c>
      <c r="EC629" s="14" t="str">
        <f t="shared" ca="1" si="11386"/>
        <v/>
      </c>
      <c r="ED629" s="14" t="str">
        <f t="shared" ca="1" si="11387"/>
        <v/>
      </c>
      <c r="EE629" s="14" t="str">
        <f t="shared" ca="1" si="11388"/>
        <v/>
      </c>
      <c r="EF629" s="14" t="str">
        <f t="shared" ca="1" si="11389"/>
        <v/>
      </c>
      <c r="EG629" s="14" t="str">
        <f t="shared" ca="1" si="11390"/>
        <v/>
      </c>
      <c r="EM629" s="14" t="b">
        <f t="shared" ca="1" si="11391"/>
        <v>0</v>
      </c>
      <c r="EN629" s="14" t="str">
        <f t="shared" ca="1" si="11392"/>
        <v/>
      </c>
      <c r="EO629" s="14" t="str">
        <f t="shared" ca="1" si="11393"/>
        <v/>
      </c>
      <c r="EP629" s="14" t="str">
        <f t="shared" ca="1" si="11394"/>
        <v/>
      </c>
      <c r="EQ629" s="14" t="str">
        <f t="shared" ca="1" si="11395"/>
        <v/>
      </c>
    </row>
    <row r="630" spans="2:147" s="14" customFormat="1">
      <c r="B630" s="14" t="str">
        <f t="shared" ca="1" si="11325"/>
        <v/>
      </c>
      <c r="C630" s="14">
        <f t="shared" ca="1" si="11326"/>
        <v>576</v>
      </c>
      <c r="D630" s="14">
        <f t="shared" si="11327"/>
        <v>628</v>
      </c>
      <c r="E630" s="14" t="str">
        <f t="shared" ca="1" si="11328"/>
        <v/>
      </c>
      <c r="F630" s="14" t="str">
        <f t="shared" ca="1" si="11329"/>
        <v/>
      </c>
      <c r="G630" s="14" t="str">
        <f t="shared" ca="1" si="11330"/>
        <v/>
      </c>
      <c r="H630" s="14" t="b">
        <f t="shared" ca="1" si="1133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1332"/>
        <v/>
      </c>
      <c r="N630" s="14" t="str">
        <f t="shared" ca="1" si="11333"/>
        <v/>
      </c>
      <c r="O630" s="14" t="str">
        <f t="shared" ca="1" si="11334"/>
        <v/>
      </c>
      <c r="P630" s="14" t="str">
        <f t="shared" ca="1" si="1133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1336"/>
        <v/>
      </c>
      <c r="AA630" s="12" t="str">
        <f t="shared" ca="1" si="1133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1338"/>
        <v/>
      </c>
      <c r="AE630" s="17" t="b">
        <f t="shared" ca="1" si="1133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1340"/>
        <v/>
      </c>
      <c r="AH630" s="17" t="b">
        <f t="shared" ca="1" si="1134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1342"/>
        <v/>
      </c>
      <c r="AK630" s="17" t="str">
        <f t="shared" ca="1" si="11343"/>
        <v/>
      </c>
      <c r="AL630" s="17" t="str">
        <f t="shared" ca="1" si="11344"/>
        <v/>
      </c>
      <c r="AM630" s="17" t="str">
        <f t="shared" ca="1" si="11345"/>
        <v/>
      </c>
      <c r="AN630" s="17">
        <f t="shared" ca="1" si="11346"/>
        <v>2</v>
      </c>
      <c r="AO630" s="24" t="str">
        <f t="shared" ca="1" si="11347"/>
        <v/>
      </c>
      <c r="AP630" s="24" t="str">
        <f t="shared" ca="1" si="11348"/>
        <v/>
      </c>
      <c r="AQ630" s="17" t="str">
        <f t="shared" ca="1" si="11061"/>
        <v/>
      </c>
      <c r="AR630" s="17" t="str">
        <f t="shared" ca="1" si="11349"/>
        <v/>
      </c>
      <c r="AS630" s="17" t="str">
        <f t="shared" ca="1" si="11350"/>
        <v/>
      </c>
      <c r="AT630" s="17" t="str">
        <f t="shared" ca="1" si="11351"/>
        <v/>
      </c>
      <c r="AU630" s="17" t="str">
        <f t="shared" ca="1" si="11352"/>
        <v/>
      </c>
      <c r="AV630" s="17" t="str">
        <f t="shared" ca="1" si="11353"/>
        <v/>
      </c>
      <c r="AW630" s="17" t="str">
        <f t="shared" ca="1" si="11354"/>
        <v/>
      </c>
      <c r="AX630" s="14" t="str">
        <f t="array" aca="1" ref="AX630" ca="1">IF(H630,N630&gt;0,"")</f>
        <v/>
      </c>
      <c r="AY630" s="17" t="str">
        <f t="shared" ca="1" si="11355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1356"/>
        <v>0</v>
      </c>
      <c r="BB630" s="17" t="b">
        <v>0</v>
      </c>
      <c r="BC630" s="17" t="str">
        <f t="shared" ca="1" si="11357"/>
        <v/>
      </c>
      <c r="BD630" s="17" t="str">
        <f t="shared" ca="1" si="11358"/>
        <v/>
      </c>
      <c r="BE630" s="17" t="b">
        <f t="shared" ca="1" si="11072"/>
        <v>0</v>
      </c>
      <c r="BF630" s="17" t="str">
        <f t="shared" ca="1" si="11073"/>
        <v/>
      </c>
      <c r="BG630" s="17" t="str">
        <f t="shared" ca="1" si="11359"/>
        <v/>
      </c>
      <c r="BH630" s="17" t="str">
        <f t="shared" ca="1" si="11360"/>
        <v/>
      </c>
      <c r="BI630" s="17" t="str">
        <f t="shared" ca="1" si="11361"/>
        <v/>
      </c>
      <c r="BJ630" s="17" t="b">
        <f t="shared" ca="1" si="11362"/>
        <v>0</v>
      </c>
      <c r="BK630" s="17" t="str">
        <f t="shared" ca="1" si="11078"/>
        <v/>
      </c>
      <c r="BL630" s="17" t="str">
        <f t="shared" ca="1" si="11363"/>
        <v/>
      </c>
      <c r="BM630" s="17" t="str">
        <f t="shared" ca="1" si="11364"/>
        <v/>
      </c>
      <c r="BN630" s="17" t="str">
        <f t="shared" ca="1" si="11365"/>
        <v/>
      </c>
      <c r="BO630" s="17" t="str">
        <f t="shared" ca="1" si="11366"/>
        <v/>
      </c>
      <c r="BP630" s="14" t="b">
        <f t="shared" ca="1" si="11367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1368"/>
        <v/>
      </c>
      <c r="DE630" s="14" t="str">
        <f t="shared" ca="1" si="11369"/>
        <v/>
      </c>
      <c r="DF630" s="14" t="str">
        <f t="shared" ca="1" si="11370"/>
        <v/>
      </c>
      <c r="DG630" s="14" t="str">
        <f t="shared" ca="1" si="11371"/>
        <v/>
      </c>
      <c r="DH630" s="14" t="str">
        <f t="shared" ca="1" si="11372"/>
        <v/>
      </c>
      <c r="DI630" s="14" t="str">
        <f t="shared" ca="1" si="11373"/>
        <v/>
      </c>
      <c r="DJ630" s="14" t="str">
        <f t="shared" ca="1" si="11374"/>
        <v/>
      </c>
      <c r="DK630" s="14" t="str">
        <f t="shared" ca="1" si="11375"/>
        <v/>
      </c>
      <c r="DL630" s="14" t="str">
        <f t="shared" ca="1" si="11376"/>
        <v/>
      </c>
      <c r="DM630" s="14" t="str">
        <f t="shared" ca="1" si="11377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1378"/>
        <v/>
      </c>
      <c r="DP630" s="14" t="str">
        <f t="shared" ca="1" si="11379"/>
        <v/>
      </c>
      <c r="DQ630" s="14" t="str">
        <f t="shared" ca="1" si="11380"/>
        <v/>
      </c>
      <c r="DR630" s="14" t="str">
        <f t="shared" ca="1" si="11381"/>
        <v/>
      </c>
      <c r="DS630" s="14" t="str">
        <f t="shared" ca="1" si="11382"/>
        <v/>
      </c>
      <c r="DZ630" s="14" t="b">
        <f t="shared" ca="1" si="11383"/>
        <v>0</v>
      </c>
      <c r="EA630" s="14" t="str">
        <f t="shared" ca="1" si="11384"/>
        <v/>
      </c>
      <c r="EB630" s="14" t="str">
        <f t="shared" ca="1" si="11385"/>
        <v/>
      </c>
      <c r="EC630" s="14" t="str">
        <f t="shared" ca="1" si="11386"/>
        <v/>
      </c>
      <c r="ED630" s="14" t="str">
        <f t="shared" ca="1" si="11387"/>
        <v/>
      </c>
      <c r="EE630" s="14" t="str">
        <f t="shared" ca="1" si="11388"/>
        <v/>
      </c>
      <c r="EF630" s="14" t="str">
        <f t="shared" ca="1" si="11389"/>
        <v/>
      </c>
      <c r="EG630" s="14" t="str">
        <f t="shared" ca="1" si="11390"/>
        <v/>
      </c>
      <c r="EM630" s="14" t="b">
        <f t="shared" ca="1" si="11391"/>
        <v>0</v>
      </c>
      <c r="EN630" s="14" t="str">
        <f t="shared" ca="1" si="11392"/>
        <v/>
      </c>
      <c r="EO630" s="14" t="str">
        <f t="shared" ca="1" si="11393"/>
        <v/>
      </c>
      <c r="EP630" s="14" t="str">
        <f t="shared" ca="1" si="11394"/>
        <v/>
      </c>
      <c r="EQ630" s="14" t="str">
        <f t="shared" ca="1" si="11395"/>
        <v/>
      </c>
    </row>
    <row r="631" spans="2:147" s="14" customFormat="1">
      <c r="B631" s="14" t="str">
        <f t="shared" ca="1" si="11325"/>
        <v/>
      </c>
      <c r="C631" s="14">
        <f t="shared" ca="1" si="11326"/>
        <v>576</v>
      </c>
      <c r="D631" s="14">
        <f t="shared" si="11327"/>
        <v>629</v>
      </c>
      <c r="E631" s="14" t="str">
        <f t="shared" ca="1" si="11328"/>
        <v/>
      </c>
      <c r="F631" s="14" t="str">
        <f t="shared" ca="1" si="11329"/>
        <v/>
      </c>
      <c r="G631" s="14" t="str">
        <f t="shared" ca="1" si="11330"/>
        <v/>
      </c>
      <c r="H631" s="14" t="b">
        <f t="shared" ca="1" si="1133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1332"/>
        <v/>
      </c>
      <c r="N631" s="14" t="str">
        <f t="shared" ca="1" si="11333"/>
        <v/>
      </c>
      <c r="O631" s="14" t="str">
        <f t="shared" ca="1" si="11334"/>
        <v/>
      </c>
      <c r="P631" s="14" t="str">
        <f t="shared" ca="1" si="1133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1336"/>
        <v/>
      </c>
      <c r="AA631" s="12" t="str">
        <f t="shared" ca="1" si="1133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1338"/>
        <v/>
      </c>
      <c r="AE631" s="17" t="b">
        <f t="shared" ca="1" si="1133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1340"/>
        <v/>
      </c>
      <c r="AH631" s="17" t="b">
        <f t="shared" ca="1" si="1134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1342"/>
        <v/>
      </c>
      <c r="AK631" s="17" t="str">
        <f t="shared" ca="1" si="11343"/>
        <v/>
      </c>
      <c r="AL631" s="17" t="str">
        <f t="shared" ca="1" si="11344"/>
        <v/>
      </c>
      <c r="AM631" s="17" t="str">
        <f t="shared" ca="1" si="11345"/>
        <v/>
      </c>
      <c r="AN631" s="17">
        <f t="shared" ca="1" si="11346"/>
        <v>2</v>
      </c>
      <c r="AO631" s="24" t="str">
        <f t="shared" ca="1" si="11347"/>
        <v/>
      </c>
      <c r="AP631" s="24" t="str">
        <f t="shared" ca="1" si="11348"/>
        <v/>
      </c>
      <c r="AQ631" s="17" t="str">
        <f t="shared" ca="1" si="11061"/>
        <v/>
      </c>
      <c r="AR631" s="17" t="str">
        <f t="shared" ca="1" si="11349"/>
        <v/>
      </c>
      <c r="AS631" s="17" t="str">
        <f t="shared" ca="1" si="11350"/>
        <v/>
      </c>
      <c r="AT631" s="17" t="str">
        <f t="shared" ca="1" si="11351"/>
        <v/>
      </c>
      <c r="AU631" s="17" t="str">
        <f t="shared" ca="1" si="11352"/>
        <v/>
      </c>
      <c r="AV631" s="17" t="str">
        <f t="shared" ca="1" si="11353"/>
        <v/>
      </c>
      <c r="AW631" s="17" t="str">
        <f t="shared" ca="1" si="11354"/>
        <v/>
      </c>
      <c r="AX631" s="14" t="str">
        <f t="array" aca="1" ref="AX631" ca="1">IF(H631,N631&gt;0,"")</f>
        <v/>
      </c>
      <c r="AY631" s="17" t="str">
        <f t="shared" ca="1" si="11355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1356"/>
        <v>0</v>
      </c>
      <c r="BB631" s="17" t="b">
        <v>0</v>
      </c>
      <c r="BC631" s="17" t="str">
        <f t="shared" ca="1" si="11357"/>
        <v/>
      </c>
      <c r="BD631" s="17" t="str">
        <f t="shared" ca="1" si="11358"/>
        <v/>
      </c>
      <c r="BE631" s="17" t="b">
        <f t="shared" ca="1" si="11072"/>
        <v>0</v>
      </c>
      <c r="BF631" s="17" t="str">
        <f t="shared" ca="1" si="11073"/>
        <v/>
      </c>
      <c r="BG631" s="17" t="str">
        <f t="shared" ca="1" si="11359"/>
        <v/>
      </c>
      <c r="BH631" s="17" t="str">
        <f t="shared" ca="1" si="11360"/>
        <v/>
      </c>
      <c r="BI631" s="17" t="str">
        <f t="shared" ca="1" si="11361"/>
        <v/>
      </c>
      <c r="BJ631" s="17" t="b">
        <f t="shared" ca="1" si="11362"/>
        <v>0</v>
      </c>
      <c r="BK631" s="17" t="str">
        <f t="shared" ca="1" si="11078"/>
        <v/>
      </c>
      <c r="BL631" s="17" t="str">
        <f t="shared" ca="1" si="11363"/>
        <v/>
      </c>
      <c r="BM631" s="17" t="str">
        <f t="shared" ca="1" si="11364"/>
        <v/>
      </c>
      <c r="BN631" s="17" t="str">
        <f t="shared" ca="1" si="11365"/>
        <v/>
      </c>
      <c r="BO631" s="17" t="str">
        <f t="shared" ca="1" si="11366"/>
        <v/>
      </c>
      <c r="BP631" s="14" t="b">
        <f t="shared" ca="1" si="11367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1368"/>
        <v/>
      </c>
      <c r="DE631" s="14" t="str">
        <f t="shared" ca="1" si="11369"/>
        <v/>
      </c>
      <c r="DF631" s="14" t="str">
        <f t="shared" ca="1" si="11370"/>
        <v/>
      </c>
      <c r="DG631" s="14" t="str">
        <f t="shared" ca="1" si="11371"/>
        <v/>
      </c>
      <c r="DH631" s="14" t="str">
        <f t="shared" ca="1" si="11372"/>
        <v/>
      </c>
      <c r="DI631" s="14" t="str">
        <f t="shared" ca="1" si="11373"/>
        <v/>
      </c>
      <c r="DJ631" s="14" t="str">
        <f t="shared" ca="1" si="11374"/>
        <v/>
      </c>
      <c r="DK631" s="14" t="str">
        <f t="shared" ca="1" si="11375"/>
        <v/>
      </c>
      <c r="DL631" s="14" t="str">
        <f t="shared" ca="1" si="11376"/>
        <v/>
      </c>
      <c r="DM631" s="14" t="str">
        <f t="shared" ca="1" si="11377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1378"/>
        <v/>
      </c>
      <c r="DP631" s="14" t="str">
        <f t="shared" ca="1" si="11379"/>
        <v/>
      </c>
      <c r="DQ631" s="14" t="str">
        <f t="shared" ca="1" si="11380"/>
        <v/>
      </c>
      <c r="DR631" s="14" t="str">
        <f t="shared" ca="1" si="11381"/>
        <v/>
      </c>
      <c r="DS631" s="14" t="str">
        <f t="shared" ca="1" si="11382"/>
        <v/>
      </c>
      <c r="DZ631" s="14" t="b">
        <f t="shared" ca="1" si="11383"/>
        <v>0</v>
      </c>
      <c r="EA631" s="14" t="str">
        <f t="shared" ca="1" si="11384"/>
        <v/>
      </c>
      <c r="EB631" s="14" t="str">
        <f t="shared" ca="1" si="11385"/>
        <v/>
      </c>
      <c r="EC631" s="14" t="str">
        <f t="shared" ca="1" si="11386"/>
        <v/>
      </c>
      <c r="ED631" s="14" t="str">
        <f t="shared" ca="1" si="11387"/>
        <v/>
      </c>
      <c r="EE631" s="14" t="str">
        <f t="shared" ca="1" si="11388"/>
        <v/>
      </c>
      <c r="EF631" s="14" t="str">
        <f t="shared" ca="1" si="11389"/>
        <v/>
      </c>
      <c r="EG631" s="14" t="str">
        <f t="shared" ca="1" si="11390"/>
        <v/>
      </c>
      <c r="EM631" s="14" t="b">
        <f t="shared" ca="1" si="11391"/>
        <v>0</v>
      </c>
      <c r="EN631" s="14" t="str">
        <f t="shared" ca="1" si="11392"/>
        <v/>
      </c>
      <c r="EO631" s="14" t="str">
        <f t="shared" ca="1" si="11393"/>
        <v/>
      </c>
      <c r="EP631" s="14" t="str">
        <f t="shared" ca="1" si="11394"/>
        <v/>
      </c>
      <c r="EQ631" s="14" t="str">
        <f t="shared" ca="1" si="11395"/>
        <v/>
      </c>
    </row>
    <row r="632" spans="2:147" s="14" customFormat="1">
      <c r="B632" s="14" t="str">
        <f t="shared" ca="1" si="11325"/>
        <v/>
      </c>
      <c r="C632" s="14">
        <f t="shared" ca="1" si="11326"/>
        <v>576</v>
      </c>
      <c r="D632" s="14">
        <f t="shared" si="11327"/>
        <v>630</v>
      </c>
      <c r="E632" s="14" t="str">
        <f t="shared" ca="1" si="11328"/>
        <v/>
      </c>
      <c r="F632" s="14" t="str">
        <f t="shared" ca="1" si="11329"/>
        <v/>
      </c>
      <c r="G632" s="14" t="str">
        <f t="shared" ca="1" si="11330"/>
        <v/>
      </c>
      <c r="H632" s="14" t="b">
        <f t="shared" ca="1" si="1133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1332"/>
        <v/>
      </c>
      <c r="N632" s="14" t="str">
        <f t="shared" ca="1" si="11333"/>
        <v/>
      </c>
      <c r="O632" s="14" t="str">
        <f t="shared" ca="1" si="11334"/>
        <v/>
      </c>
      <c r="P632" s="14" t="str">
        <f t="shared" ca="1" si="1133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1336"/>
        <v/>
      </c>
      <c r="AA632" s="12" t="str">
        <f t="shared" ca="1" si="1133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1338"/>
        <v/>
      </c>
      <c r="AE632" s="17" t="b">
        <f t="shared" ca="1" si="1133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1340"/>
        <v/>
      </c>
      <c r="AH632" s="17" t="b">
        <f t="shared" ca="1" si="1134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1342"/>
        <v/>
      </c>
      <c r="AK632" s="17" t="str">
        <f t="shared" ca="1" si="11343"/>
        <v/>
      </c>
      <c r="AL632" s="17" t="str">
        <f t="shared" ca="1" si="11344"/>
        <v/>
      </c>
      <c r="AM632" s="17" t="str">
        <f t="shared" ca="1" si="11345"/>
        <v/>
      </c>
      <c r="AN632" s="17">
        <f t="shared" ca="1" si="11346"/>
        <v>2</v>
      </c>
      <c r="AO632" s="24" t="str">
        <f t="shared" ca="1" si="11347"/>
        <v/>
      </c>
      <c r="AP632" s="24" t="str">
        <f t="shared" ca="1" si="11348"/>
        <v/>
      </c>
      <c r="AQ632" s="17" t="str">
        <f t="shared" ca="1" si="11061"/>
        <v/>
      </c>
      <c r="AR632" s="17" t="str">
        <f t="shared" ca="1" si="11349"/>
        <v/>
      </c>
      <c r="AS632" s="17" t="str">
        <f t="shared" ca="1" si="11350"/>
        <v/>
      </c>
      <c r="AT632" s="17" t="str">
        <f t="shared" ca="1" si="11351"/>
        <v/>
      </c>
      <c r="AU632" s="17" t="str">
        <f t="shared" ca="1" si="11352"/>
        <v/>
      </c>
      <c r="AV632" s="17" t="str">
        <f t="shared" ca="1" si="11353"/>
        <v/>
      </c>
      <c r="AW632" s="17" t="str">
        <f t="shared" ca="1" si="11354"/>
        <v/>
      </c>
      <c r="AX632" s="14" t="str">
        <f t="array" aca="1" ref="AX632" ca="1">IF(H632,N632&gt;0,"")</f>
        <v/>
      </c>
      <c r="AY632" s="17" t="str">
        <f t="shared" ca="1" si="11355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1356"/>
        <v>0</v>
      </c>
      <c r="BB632" s="17" t="b">
        <v>0</v>
      </c>
      <c r="BC632" s="17" t="str">
        <f t="shared" ca="1" si="11357"/>
        <v/>
      </c>
      <c r="BD632" s="17" t="str">
        <f t="shared" ca="1" si="11358"/>
        <v/>
      </c>
      <c r="BE632" s="17" t="b">
        <f t="shared" ca="1" si="11072"/>
        <v>0</v>
      </c>
      <c r="BF632" s="17" t="str">
        <f t="shared" ca="1" si="11073"/>
        <v/>
      </c>
      <c r="BG632" s="17" t="str">
        <f t="shared" ca="1" si="11359"/>
        <v/>
      </c>
      <c r="BH632" s="17" t="str">
        <f t="shared" ca="1" si="11360"/>
        <v/>
      </c>
      <c r="BI632" s="17" t="str">
        <f t="shared" ca="1" si="11361"/>
        <v/>
      </c>
      <c r="BJ632" s="17" t="b">
        <f t="shared" ca="1" si="11362"/>
        <v>0</v>
      </c>
      <c r="BK632" s="17" t="str">
        <f t="shared" ca="1" si="11078"/>
        <v/>
      </c>
      <c r="BL632" s="17" t="str">
        <f t="shared" ca="1" si="11363"/>
        <v/>
      </c>
      <c r="BM632" s="17" t="str">
        <f t="shared" ca="1" si="11364"/>
        <v/>
      </c>
      <c r="BN632" s="17" t="str">
        <f t="shared" ca="1" si="11365"/>
        <v/>
      </c>
      <c r="BO632" s="17" t="str">
        <f t="shared" ca="1" si="11366"/>
        <v/>
      </c>
      <c r="BP632" s="14" t="b">
        <f t="shared" ca="1" si="11367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1368"/>
        <v/>
      </c>
      <c r="DE632" s="14" t="str">
        <f t="shared" ca="1" si="11369"/>
        <v/>
      </c>
      <c r="DF632" s="14" t="str">
        <f t="shared" ca="1" si="11370"/>
        <v/>
      </c>
      <c r="DG632" s="14" t="str">
        <f t="shared" ca="1" si="11371"/>
        <v/>
      </c>
      <c r="DH632" s="14" t="str">
        <f t="shared" ca="1" si="11372"/>
        <v/>
      </c>
      <c r="DI632" s="14" t="str">
        <f t="shared" ca="1" si="11373"/>
        <v/>
      </c>
      <c r="DJ632" s="14" t="str">
        <f t="shared" ca="1" si="11374"/>
        <v/>
      </c>
      <c r="DK632" s="14" t="str">
        <f t="shared" ca="1" si="11375"/>
        <v/>
      </c>
      <c r="DL632" s="14" t="str">
        <f t="shared" ca="1" si="11376"/>
        <v/>
      </c>
      <c r="DM632" s="14" t="str">
        <f t="shared" ca="1" si="11377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1378"/>
        <v/>
      </c>
      <c r="DP632" s="14" t="str">
        <f t="shared" ca="1" si="11379"/>
        <v/>
      </c>
      <c r="DQ632" s="14" t="str">
        <f t="shared" ca="1" si="11380"/>
        <v/>
      </c>
      <c r="DR632" s="14" t="str">
        <f t="shared" ca="1" si="11381"/>
        <v/>
      </c>
      <c r="DS632" s="14" t="str">
        <f t="shared" ca="1" si="11382"/>
        <v/>
      </c>
      <c r="DZ632" s="14" t="b">
        <f t="shared" ca="1" si="11383"/>
        <v>0</v>
      </c>
      <c r="EA632" s="14" t="str">
        <f t="shared" ca="1" si="11384"/>
        <v/>
      </c>
      <c r="EB632" s="14" t="str">
        <f t="shared" ca="1" si="11385"/>
        <v/>
      </c>
      <c r="EC632" s="14" t="str">
        <f t="shared" ca="1" si="11386"/>
        <v/>
      </c>
      <c r="ED632" s="14" t="str">
        <f t="shared" ca="1" si="11387"/>
        <v/>
      </c>
      <c r="EE632" s="14" t="str">
        <f t="shared" ca="1" si="11388"/>
        <v/>
      </c>
      <c r="EF632" s="14" t="str">
        <f t="shared" ca="1" si="11389"/>
        <v/>
      </c>
      <c r="EG632" s="14" t="str">
        <f t="shared" ca="1" si="11390"/>
        <v/>
      </c>
      <c r="EM632" s="14" t="b">
        <f t="shared" ca="1" si="11391"/>
        <v>0</v>
      </c>
      <c r="EN632" s="14" t="str">
        <f t="shared" ca="1" si="11392"/>
        <v/>
      </c>
      <c r="EO632" s="14" t="str">
        <f t="shared" ca="1" si="11393"/>
        <v/>
      </c>
      <c r="EP632" s="14" t="str">
        <f t="shared" ca="1" si="11394"/>
        <v/>
      </c>
      <c r="EQ632" s="14" t="str">
        <f t="shared" ca="1" si="11395"/>
        <v/>
      </c>
    </row>
    <row r="633" spans="2:147" s="14" customFormat="1">
      <c r="B633" s="14" t="str">
        <f t="shared" ca="1" si="11325"/>
        <v/>
      </c>
      <c r="C633" s="14">
        <f t="shared" ca="1" si="11326"/>
        <v>576</v>
      </c>
      <c r="D633" s="14">
        <f t="shared" si="11327"/>
        <v>631</v>
      </c>
      <c r="E633" s="14" t="str">
        <f t="shared" ca="1" si="11328"/>
        <v/>
      </c>
      <c r="F633" s="14" t="str">
        <f t="shared" ca="1" si="11329"/>
        <v/>
      </c>
      <c r="G633" s="14" t="str">
        <f t="shared" ca="1" si="11330"/>
        <v/>
      </c>
      <c r="H633" s="14" t="b">
        <f t="shared" ca="1" si="1133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1332"/>
        <v/>
      </c>
      <c r="N633" s="14" t="str">
        <f t="shared" ca="1" si="11333"/>
        <v/>
      </c>
      <c r="O633" s="14" t="str">
        <f t="shared" ca="1" si="11334"/>
        <v/>
      </c>
      <c r="P633" s="14" t="str">
        <f t="shared" ca="1" si="1133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1336"/>
        <v/>
      </c>
      <c r="AA633" s="12" t="str">
        <f t="shared" ca="1" si="1133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1338"/>
        <v/>
      </c>
      <c r="AE633" s="17" t="b">
        <f t="shared" ca="1" si="1133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1340"/>
        <v/>
      </c>
      <c r="AH633" s="17" t="b">
        <f t="shared" ca="1" si="1134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1342"/>
        <v/>
      </c>
      <c r="AK633" s="17" t="str">
        <f t="shared" ca="1" si="11343"/>
        <v/>
      </c>
      <c r="AL633" s="17" t="str">
        <f t="shared" ca="1" si="11344"/>
        <v/>
      </c>
      <c r="AM633" s="17" t="str">
        <f t="shared" ca="1" si="11345"/>
        <v/>
      </c>
      <c r="AN633" s="17">
        <f t="shared" ca="1" si="11346"/>
        <v>2</v>
      </c>
      <c r="AO633" s="24" t="str">
        <f t="shared" ca="1" si="11347"/>
        <v/>
      </c>
      <c r="AP633" s="24" t="str">
        <f t="shared" ca="1" si="11348"/>
        <v/>
      </c>
      <c r="AQ633" s="17" t="str">
        <f t="shared" ca="1" si="11061"/>
        <v/>
      </c>
      <c r="AR633" s="17" t="str">
        <f t="shared" ca="1" si="11349"/>
        <v/>
      </c>
      <c r="AS633" s="17" t="str">
        <f t="shared" ca="1" si="11350"/>
        <v/>
      </c>
      <c r="AT633" s="17" t="str">
        <f t="shared" ca="1" si="11351"/>
        <v/>
      </c>
      <c r="AU633" s="17" t="str">
        <f t="shared" ca="1" si="11352"/>
        <v/>
      </c>
      <c r="AV633" s="17" t="str">
        <f t="shared" ca="1" si="11353"/>
        <v/>
      </c>
      <c r="AW633" s="17" t="str">
        <f t="shared" ca="1" si="11354"/>
        <v/>
      </c>
      <c r="AX633" s="14" t="str">
        <f t="array" aca="1" ref="AX633" ca="1">IF(H633,N633&gt;0,"")</f>
        <v/>
      </c>
      <c r="AY633" s="17" t="str">
        <f t="shared" ca="1" si="11355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1356"/>
        <v>0</v>
      </c>
      <c r="BB633" s="17" t="b">
        <v>0</v>
      </c>
      <c r="BC633" s="17" t="str">
        <f t="shared" ca="1" si="11357"/>
        <v/>
      </c>
      <c r="BD633" s="17" t="str">
        <f t="shared" ca="1" si="11358"/>
        <v/>
      </c>
      <c r="BE633" s="17" t="b">
        <f t="shared" ca="1" si="11072"/>
        <v>0</v>
      </c>
      <c r="BF633" s="17" t="str">
        <f t="shared" ca="1" si="11073"/>
        <v/>
      </c>
      <c r="BG633" s="17" t="str">
        <f t="shared" ca="1" si="11359"/>
        <v/>
      </c>
      <c r="BH633" s="17" t="str">
        <f t="shared" ca="1" si="11360"/>
        <v/>
      </c>
      <c r="BI633" s="17" t="str">
        <f t="shared" ca="1" si="11361"/>
        <v/>
      </c>
      <c r="BJ633" s="17" t="b">
        <f t="shared" ca="1" si="11362"/>
        <v>0</v>
      </c>
      <c r="BK633" s="17" t="str">
        <f t="shared" ca="1" si="11078"/>
        <v/>
      </c>
      <c r="BL633" s="17" t="str">
        <f t="shared" ca="1" si="11363"/>
        <v/>
      </c>
      <c r="BM633" s="17" t="str">
        <f t="shared" ca="1" si="11364"/>
        <v/>
      </c>
      <c r="BN633" s="17" t="str">
        <f t="shared" ca="1" si="11365"/>
        <v/>
      </c>
      <c r="BO633" s="17" t="str">
        <f t="shared" ca="1" si="11366"/>
        <v/>
      </c>
      <c r="BP633" s="14" t="b">
        <f t="shared" ca="1" si="11367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1368"/>
        <v/>
      </c>
      <c r="DE633" s="14" t="str">
        <f t="shared" ca="1" si="11369"/>
        <v/>
      </c>
      <c r="DF633" s="14" t="str">
        <f t="shared" ca="1" si="11370"/>
        <v/>
      </c>
      <c r="DG633" s="14" t="str">
        <f t="shared" ca="1" si="11371"/>
        <v/>
      </c>
      <c r="DH633" s="14" t="str">
        <f t="shared" ca="1" si="11372"/>
        <v/>
      </c>
      <c r="DI633" s="14" t="str">
        <f t="shared" ca="1" si="11373"/>
        <v/>
      </c>
      <c r="DJ633" s="14" t="str">
        <f t="shared" ca="1" si="11374"/>
        <v/>
      </c>
      <c r="DK633" s="14" t="str">
        <f t="shared" ca="1" si="11375"/>
        <v/>
      </c>
      <c r="DL633" s="14" t="str">
        <f t="shared" ca="1" si="11376"/>
        <v/>
      </c>
      <c r="DM633" s="14" t="str">
        <f t="shared" ca="1" si="11377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1378"/>
        <v/>
      </c>
      <c r="DP633" s="14" t="str">
        <f t="shared" ca="1" si="11379"/>
        <v/>
      </c>
      <c r="DQ633" s="14" t="str">
        <f t="shared" ca="1" si="11380"/>
        <v/>
      </c>
      <c r="DR633" s="14" t="str">
        <f t="shared" ca="1" si="11381"/>
        <v/>
      </c>
      <c r="DS633" s="14" t="str">
        <f t="shared" ca="1" si="11382"/>
        <v/>
      </c>
      <c r="DZ633" s="14" t="b">
        <f t="shared" ca="1" si="11383"/>
        <v>0</v>
      </c>
      <c r="EA633" s="14" t="str">
        <f t="shared" ca="1" si="11384"/>
        <v/>
      </c>
      <c r="EB633" s="14" t="str">
        <f t="shared" ca="1" si="11385"/>
        <v/>
      </c>
      <c r="EC633" s="14" t="str">
        <f t="shared" ca="1" si="11386"/>
        <v/>
      </c>
      <c r="ED633" s="14" t="str">
        <f t="shared" ca="1" si="11387"/>
        <v/>
      </c>
      <c r="EE633" s="14" t="str">
        <f t="shared" ca="1" si="11388"/>
        <v/>
      </c>
      <c r="EF633" s="14" t="str">
        <f t="shared" ca="1" si="11389"/>
        <v/>
      </c>
      <c r="EG633" s="14" t="str">
        <f t="shared" ca="1" si="11390"/>
        <v/>
      </c>
      <c r="EM633" s="14" t="b">
        <f t="shared" ca="1" si="11391"/>
        <v>0</v>
      </c>
      <c r="EN633" s="14" t="str">
        <f t="shared" ca="1" si="11392"/>
        <v/>
      </c>
      <c r="EO633" s="14" t="str">
        <f t="shared" ca="1" si="11393"/>
        <v/>
      </c>
      <c r="EP633" s="14" t="str">
        <f t="shared" ca="1" si="11394"/>
        <v/>
      </c>
      <c r="EQ633" s="14" t="str">
        <f t="shared" ca="1" si="11395"/>
        <v/>
      </c>
    </row>
    <row r="634" spans="2:147" s="14" customFormat="1">
      <c r="B634" s="14" t="str">
        <f t="shared" ca="1" si="11325"/>
        <v/>
      </c>
      <c r="C634" s="14">
        <f t="shared" ca="1" si="11326"/>
        <v>576</v>
      </c>
      <c r="D634" s="14">
        <f t="shared" si="11327"/>
        <v>632</v>
      </c>
      <c r="E634" s="14" t="str">
        <f t="shared" ca="1" si="11328"/>
        <v/>
      </c>
      <c r="F634" s="14" t="str">
        <f t="shared" ca="1" si="11329"/>
        <v/>
      </c>
      <c r="G634" s="14" t="str">
        <f t="shared" ca="1" si="11330"/>
        <v/>
      </c>
      <c r="H634" s="14" t="b">
        <f t="shared" ca="1" si="1133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1332"/>
        <v/>
      </c>
      <c r="N634" s="14" t="str">
        <f t="shared" ca="1" si="11333"/>
        <v/>
      </c>
      <c r="O634" s="14" t="str">
        <f t="shared" ca="1" si="11334"/>
        <v/>
      </c>
      <c r="P634" s="14" t="str">
        <f t="shared" ca="1" si="1133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1336"/>
        <v/>
      </c>
      <c r="AA634" s="12" t="str">
        <f t="shared" ca="1" si="1133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1338"/>
        <v/>
      </c>
      <c r="AE634" s="17" t="b">
        <f t="shared" ca="1" si="1133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1340"/>
        <v/>
      </c>
      <c r="AH634" s="17" t="b">
        <f t="shared" ca="1" si="1134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1342"/>
        <v/>
      </c>
      <c r="AK634" s="17" t="str">
        <f t="shared" ca="1" si="11343"/>
        <v/>
      </c>
      <c r="AL634" s="17" t="str">
        <f t="shared" ca="1" si="11344"/>
        <v/>
      </c>
      <c r="AM634" s="17" t="str">
        <f t="shared" ca="1" si="11345"/>
        <v/>
      </c>
      <c r="AN634" s="17">
        <f t="shared" ca="1" si="11346"/>
        <v>2</v>
      </c>
      <c r="AO634" s="24" t="str">
        <f t="shared" ca="1" si="11347"/>
        <v/>
      </c>
      <c r="AP634" s="24" t="str">
        <f t="shared" ca="1" si="11348"/>
        <v/>
      </c>
      <c r="AQ634" s="17" t="str">
        <f t="shared" ca="1" si="11061"/>
        <v/>
      </c>
      <c r="AR634" s="17" t="str">
        <f t="shared" ca="1" si="11349"/>
        <v/>
      </c>
      <c r="AS634" s="17" t="str">
        <f t="shared" ca="1" si="11350"/>
        <v/>
      </c>
      <c r="AT634" s="17" t="str">
        <f t="shared" ca="1" si="11351"/>
        <v/>
      </c>
      <c r="AU634" s="17" t="str">
        <f t="shared" ca="1" si="11352"/>
        <v/>
      </c>
      <c r="AV634" s="17" t="str">
        <f t="shared" ca="1" si="11353"/>
        <v/>
      </c>
      <c r="AW634" s="17" t="str">
        <f t="shared" ca="1" si="11354"/>
        <v/>
      </c>
      <c r="AX634" s="14" t="str">
        <f t="array" aca="1" ref="AX634" ca="1">IF(H634,N634&gt;0,"")</f>
        <v/>
      </c>
      <c r="AY634" s="17" t="str">
        <f t="shared" ca="1" si="11355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1356"/>
        <v>0</v>
      </c>
      <c r="BB634" s="17" t="b">
        <v>0</v>
      </c>
      <c r="BC634" s="17" t="str">
        <f t="shared" ca="1" si="11357"/>
        <v/>
      </c>
      <c r="BD634" s="17" t="str">
        <f t="shared" ca="1" si="11358"/>
        <v/>
      </c>
      <c r="BE634" s="17" t="b">
        <f t="shared" ca="1" si="11072"/>
        <v>0</v>
      </c>
      <c r="BF634" s="17" t="str">
        <f t="shared" ca="1" si="11073"/>
        <v/>
      </c>
      <c r="BG634" s="17" t="str">
        <f t="shared" ca="1" si="11359"/>
        <v/>
      </c>
      <c r="BH634" s="17" t="str">
        <f t="shared" ca="1" si="11360"/>
        <v/>
      </c>
      <c r="BI634" s="17" t="str">
        <f t="shared" ca="1" si="11361"/>
        <v/>
      </c>
      <c r="BJ634" s="17" t="b">
        <f t="shared" ca="1" si="11362"/>
        <v>0</v>
      </c>
      <c r="BK634" s="17" t="str">
        <f t="shared" ca="1" si="11078"/>
        <v/>
      </c>
      <c r="BL634" s="17" t="str">
        <f t="shared" ca="1" si="11363"/>
        <v/>
      </c>
      <c r="BM634" s="17" t="str">
        <f t="shared" ca="1" si="11364"/>
        <v/>
      </c>
      <c r="BN634" s="17" t="str">
        <f t="shared" ca="1" si="11365"/>
        <v/>
      </c>
      <c r="BO634" s="17" t="str">
        <f t="shared" ca="1" si="11366"/>
        <v/>
      </c>
      <c r="BP634" s="14" t="b">
        <f t="shared" ca="1" si="11367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1368"/>
        <v/>
      </c>
      <c r="DE634" s="14" t="str">
        <f t="shared" ca="1" si="11369"/>
        <v/>
      </c>
      <c r="DF634" s="14" t="str">
        <f t="shared" ca="1" si="11370"/>
        <v/>
      </c>
      <c r="DG634" s="14" t="str">
        <f t="shared" ca="1" si="11371"/>
        <v/>
      </c>
      <c r="DH634" s="14" t="str">
        <f t="shared" ca="1" si="11372"/>
        <v/>
      </c>
      <c r="DI634" s="14" t="str">
        <f t="shared" ca="1" si="11373"/>
        <v/>
      </c>
      <c r="DJ634" s="14" t="str">
        <f t="shared" ca="1" si="11374"/>
        <v/>
      </c>
      <c r="DK634" s="14" t="str">
        <f t="shared" ca="1" si="11375"/>
        <v/>
      </c>
      <c r="DL634" s="14" t="str">
        <f t="shared" ca="1" si="11376"/>
        <v/>
      </c>
      <c r="DM634" s="14" t="str">
        <f t="shared" ca="1" si="11377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1378"/>
        <v/>
      </c>
      <c r="DP634" s="14" t="str">
        <f t="shared" ca="1" si="11379"/>
        <v/>
      </c>
      <c r="DQ634" s="14" t="str">
        <f t="shared" ca="1" si="11380"/>
        <v/>
      </c>
      <c r="DR634" s="14" t="str">
        <f t="shared" ca="1" si="11381"/>
        <v/>
      </c>
      <c r="DS634" s="14" t="str">
        <f t="shared" ca="1" si="11382"/>
        <v/>
      </c>
      <c r="DZ634" s="14" t="b">
        <f t="shared" ca="1" si="11383"/>
        <v>0</v>
      </c>
      <c r="EA634" s="14" t="str">
        <f t="shared" ca="1" si="11384"/>
        <v/>
      </c>
      <c r="EB634" s="14" t="str">
        <f t="shared" ca="1" si="11385"/>
        <v/>
      </c>
      <c r="EC634" s="14" t="str">
        <f t="shared" ca="1" si="11386"/>
        <v/>
      </c>
      <c r="ED634" s="14" t="str">
        <f t="shared" ca="1" si="11387"/>
        <v/>
      </c>
      <c r="EE634" s="14" t="str">
        <f t="shared" ca="1" si="11388"/>
        <v/>
      </c>
      <c r="EF634" s="14" t="str">
        <f t="shared" ca="1" si="11389"/>
        <v/>
      </c>
      <c r="EG634" s="14" t="str">
        <f t="shared" ca="1" si="11390"/>
        <v/>
      </c>
      <c r="EM634" s="14" t="b">
        <f t="shared" ca="1" si="11391"/>
        <v>0</v>
      </c>
      <c r="EN634" s="14" t="str">
        <f t="shared" ca="1" si="11392"/>
        <v/>
      </c>
      <c r="EO634" s="14" t="str">
        <f t="shared" ca="1" si="11393"/>
        <v/>
      </c>
      <c r="EP634" s="14" t="str">
        <f t="shared" ca="1" si="11394"/>
        <v/>
      </c>
      <c r="EQ634" s="14" t="str">
        <f t="shared" ca="1" si="11395"/>
        <v/>
      </c>
    </row>
    <row r="635" spans="2:147" s="14" customFormat="1">
      <c r="B635" s="14" t="str">
        <f t="shared" ca="1" si="11325"/>
        <v/>
      </c>
      <c r="C635" s="14">
        <f t="shared" ca="1" si="11326"/>
        <v>576</v>
      </c>
      <c r="D635" s="14">
        <f t="shared" si="11327"/>
        <v>633</v>
      </c>
      <c r="E635" s="14" t="str">
        <f t="shared" ca="1" si="11328"/>
        <v/>
      </c>
      <c r="F635" s="14" t="str">
        <f t="shared" ca="1" si="11329"/>
        <v/>
      </c>
      <c r="G635" s="14" t="str">
        <f t="shared" ca="1" si="11330"/>
        <v/>
      </c>
      <c r="H635" s="14" t="b">
        <f t="shared" ca="1" si="1133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1332"/>
        <v/>
      </c>
      <c r="N635" s="14" t="str">
        <f t="shared" ca="1" si="11333"/>
        <v/>
      </c>
      <c r="O635" s="14" t="str">
        <f t="shared" ca="1" si="11334"/>
        <v/>
      </c>
      <c r="P635" s="14" t="str">
        <f t="shared" ca="1" si="1133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1336"/>
        <v/>
      </c>
      <c r="AA635" s="12" t="str">
        <f t="shared" ca="1" si="1133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1338"/>
        <v/>
      </c>
      <c r="AE635" s="17" t="b">
        <f t="shared" ca="1" si="1133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1340"/>
        <v/>
      </c>
      <c r="AH635" s="17" t="b">
        <f t="shared" ca="1" si="1134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1342"/>
        <v/>
      </c>
      <c r="AK635" s="17" t="str">
        <f t="shared" ca="1" si="11343"/>
        <v/>
      </c>
      <c r="AL635" s="17" t="str">
        <f t="shared" ca="1" si="11344"/>
        <v/>
      </c>
      <c r="AM635" s="17" t="str">
        <f t="shared" ca="1" si="11345"/>
        <v/>
      </c>
      <c r="AN635" s="17">
        <f t="shared" ca="1" si="11346"/>
        <v>2</v>
      </c>
      <c r="AO635" s="24" t="str">
        <f t="shared" ca="1" si="11347"/>
        <v/>
      </c>
      <c r="AP635" s="24" t="str">
        <f t="shared" ca="1" si="11348"/>
        <v/>
      </c>
      <c r="AQ635" s="17" t="str">
        <f t="shared" ca="1" si="11061"/>
        <v/>
      </c>
      <c r="AR635" s="17" t="str">
        <f t="shared" ca="1" si="11349"/>
        <v/>
      </c>
      <c r="AS635" s="17" t="str">
        <f t="shared" ca="1" si="11350"/>
        <v/>
      </c>
      <c r="AT635" s="17" t="str">
        <f t="shared" ca="1" si="11351"/>
        <v/>
      </c>
      <c r="AU635" s="17" t="str">
        <f t="shared" ca="1" si="11352"/>
        <v/>
      </c>
      <c r="AV635" s="17" t="str">
        <f t="shared" ca="1" si="11353"/>
        <v/>
      </c>
      <c r="AW635" s="17" t="str">
        <f t="shared" ca="1" si="11354"/>
        <v/>
      </c>
      <c r="AX635" s="14" t="str">
        <f t="array" aca="1" ref="AX635" ca="1">IF(H635,N635&gt;0,"")</f>
        <v/>
      </c>
      <c r="AY635" s="17" t="str">
        <f t="shared" ca="1" si="11355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1356"/>
        <v>0</v>
      </c>
      <c r="BB635" s="17" t="b">
        <v>0</v>
      </c>
      <c r="BC635" s="17" t="str">
        <f t="shared" ca="1" si="11357"/>
        <v/>
      </c>
      <c r="BD635" s="17" t="str">
        <f t="shared" ca="1" si="11358"/>
        <v/>
      </c>
      <c r="BE635" s="17" t="b">
        <f t="shared" ca="1" si="11072"/>
        <v>0</v>
      </c>
      <c r="BF635" s="17" t="str">
        <f t="shared" ca="1" si="11073"/>
        <v/>
      </c>
      <c r="BG635" s="17" t="str">
        <f t="shared" ca="1" si="11359"/>
        <v/>
      </c>
      <c r="BH635" s="17" t="str">
        <f t="shared" ca="1" si="11360"/>
        <v/>
      </c>
      <c r="BI635" s="17" t="str">
        <f t="shared" ca="1" si="11361"/>
        <v/>
      </c>
      <c r="BJ635" s="17" t="b">
        <f t="shared" ca="1" si="11362"/>
        <v>0</v>
      </c>
      <c r="BK635" s="17" t="str">
        <f t="shared" ca="1" si="11078"/>
        <v/>
      </c>
      <c r="BL635" s="17" t="str">
        <f t="shared" ca="1" si="11363"/>
        <v/>
      </c>
      <c r="BM635" s="17" t="str">
        <f t="shared" ca="1" si="11364"/>
        <v/>
      </c>
      <c r="BN635" s="17" t="str">
        <f t="shared" ca="1" si="11365"/>
        <v/>
      </c>
      <c r="BO635" s="17" t="str">
        <f t="shared" ca="1" si="11366"/>
        <v/>
      </c>
      <c r="BP635" s="14" t="b">
        <f t="shared" ca="1" si="11367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1368"/>
        <v/>
      </c>
      <c r="DE635" s="14" t="str">
        <f t="shared" ca="1" si="11369"/>
        <v/>
      </c>
      <c r="DF635" s="14" t="str">
        <f t="shared" ca="1" si="11370"/>
        <v/>
      </c>
      <c r="DG635" s="14" t="str">
        <f t="shared" ca="1" si="11371"/>
        <v/>
      </c>
      <c r="DH635" s="14" t="str">
        <f t="shared" ca="1" si="11372"/>
        <v/>
      </c>
      <c r="DI635" s="14" t="str">
        <f t="shared" ca="1" si="11373"/>
        <v/>
      </c>
      <c r="DJ635" s="14" t="str">
        <f t="shared" ca="1" si="11374"/>
        <v/>
      </c>
      <c r="DK635" s="14" t="str">
        <f t="shared" ca="1" si="11375"/>
        <v/>
      </c>
      <c r="DL635" s="14" t="str">
        <f t="shared" ca="1" si="11376"/>
        <v/>
      </c>
      <c r="DM635" s="14" t="str">
        <f t="shared" ca="1" si="11377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1378"/>
        <v/>
      </c>
      <c r="DP635" s="14" t="str">
        <f t="shared" ca="1" si="11379"/>
        <v/>
      </c>
      <c r="DQ635" s="14" t="str">
        <f t="shared" ca="1" si="11380"/>
        <v/>
      </c>
      <c r="DR635" s="14" t="str">
        <f t="shared" ca="1" si="11381"/>
        <v/>
      </c>
      <c r="DS635" s="14" t="str">
        <f t="shared" ca="1" si="11382"/>
        <v/>
      </c>
      <c r="DZ635" s="14" t="b">
        <f t="shared" ca="1" si="11383"/>
        <v>0</v>
      </c>
      <c r="EA635" s="14" t="str">
        <f t="shared" ca="1" si="11384"/>
        <v/>
      </c>
      <c r="EB635" s="14" t="str">
        <f t="shared" ca="1" si="11385"/>
        <v/>
      </c>
      <c r="EC635" s="14" t="str">
        <f t="shared" ca="1" si="11386"/>
        <v/>
      </c>
      <c r="ED635" s="14" t="str">
        <f t="shared" ca="1" si="11387"/>
        <v/>
      </c>
      <c r="EE635" s="14" t="str">
        <f t="shared" ca="1" si="11388"/>
        <v/>
      </c>
      <c r="EF635" s="14" t="str">
        <f t="shared" ca="1" si="11389"/>
        <v/>
      </c>
      <c r="EG635" s="14" t="str">
        <f t="shared" ca="1" si="11390"/>
        <v/>
      </c>
      <c r="EM635" s="14" t="b">
        <f t="shared" ca="1" si="11391"/>
        <v>0</v>
      </c>
      <c r="EN635" s="14" t="str">
        <f t="shared" ca="1" si="11392"/>
        <v/>
      </c>
      <c r="EO635" s="14" t="str">
        <f t="shared" ca="1" si="11393"/>
        <v/>
      </c>
      <c r="EP635" s="14" t="str">
        <f t="shared" ca="1" si="11394"/>
        <v/>
      </c>
      <c r="EQ635" s="14" t="str">
        <f t="shared" ca="1" si="11395"/>
        <v/>
      </c>
    </row>
    <row r="636" spans="2:147" s="14" customFormat="1">
      <c r="B636" s="14" t="str">
        <f t="shared" ca="1" si="11325"/>
        <v/>
      </c>
      <c r="C636" s="14">
        <f t="shared" ca="1" si="11326"/>
        <v>576</v>
      </c>
      <c r="D636" s="14">
        <f t="shared" si="11327"/>
        <v>634</v>
      </c>
      <c r="E636" s="14" t="str">
        <f t="shared" ca="1" si="11328"/>
        <v/>
      </c>
      <c r="F636" s="14" t="str">
        <f t="shared" ca="1" si="11329"/>
        <v/>
      </c>
      <c r="G636" s="14" t="str">
        <f t="shared" ca="1" si="11330"/>
        <v/>
      </c>
      <c r="H636" s="14" t="b">
        <f t="shared" ca="1" si="1133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1332"/>
        <v/>
      </c>
      <c r="N636" s="14" t="str">
        <f t="shared" ca="1" si="11333"/>
        <v/>
      </c>
      <c r="O636" s="14" t="str">
        <f t="shared" ca="1" si="11334"/>
        <v/>
      </c>
      <c r="P636" s="14" t="str">
        <f t="shared" ca="1" si="1133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1336"/>
        <v/>
      </c>
      <c r="AA636" s="12" t="str">
        <f t="shared" ca="1" si="1133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1338"/>
        <v/>
      </c>
      <c r="AE636" s="17" t="b">
        <f t="shared" ca="1" si="1133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1340"/>
        <v/>
      </c>
      <c r="AH636" s="17" t="b">
        <f t="shared" ca="1" si="1134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1342"/>
        <v/>
      </c>
      <c r="AK636" s="17" t="str">
        <f t="shared" ca="1" si="11343"/>
        <v/>
      </c>
      <c r="AL636" s="17" t="str">
        <f t="shared" ca="1" si="11344"/>
        <v/>
      </c>
      <c r="AM636" s="17" t="str">
        <f t="shared" ca="1" si="11345"/>
        <v/>
      </c>
      <c r="AN636" s="17">
        <f t="shared" ca="1" si="11346"/>
        <v>2</v>
      </c>
      <c r="AO636" s="24" t="str">
        <f t="shared" ca="1" si="11347"/>
        <v/>
      </c>
      <c r="AP636" s="24" t="str">
        <f t="shared" ca="1" si="11348"/>
        <v/>
      </c>
      <c r="AQ636" s="17" t="str">
        <f t="shared" ca="1" si="11061"/>
        <v/>
      </c>
      <c r="AR636" s="17" t="str">
        <f t="shared" ca="1" si="11349"/>
        <v/>
      </c>
      <c r="AS636" s="17" t="str">
        <f t="shared" ca="1" si="11350"/>
        <v/>
      </c>
      <c r="AT636" s="17" t="str">
        <f t="shared" ca="1" si="11351"/>
        <v/>
      </c>
      <c r="AU636" s="17" t="str">
        <f t="shared" ca="1" si="11352"/>
        <v/>
      </c>
      <c r="AV636" s="17" t="str">
        <f t="shared" ca="1" si="11353"/>
        <v/>
      </c>
      <c r="AW636" s="17" t="str">
        <f t="shared" ca="1" si="11354"/>
        <v/>
      </c>
      <c r="AX636" s="14" t="str">
        <f t="array" aca="1" ref="AX636" ca="1">IF(H636,N636&gt;0,"")</f>
        <v/>
      </c>
      <c r="AY636" s="17" t="str">
        <f t="shared" ca="1" si="11355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1356"/>
        <v>0</v>
      </c>
      <c r="BB636" s="17" t="b">
        <v>0</v>
      </c>
      <c r="BC636" s="17" t="str">
        <f t="shared" ca="1" si="11357"/>
        <v/>
      </c>
      <c r="BD636" s="17" t="str">
        <f t="shared" ca="1" si="11358"/>
        <v/>
      </c>
      <c r="BE636" s="17" t="b">
        <f t="shared" ca="1" si="11072"/>
        <v>0</v>
      </c>
      <c r="BF636" s="17" t="str">
        <f t="shared" ca="1" si="11073"/>
        <v/>
      </c>
      <c r="BG636" s="17" t="str">
        <f t="shared" ca="1" si="11359"/>
        <v/>
      </c>
      <c r="BH636" s="17" t="str">
        <f t="shared" ca="1" si="11360"/>
        <v/>
      </c>
      <c r="BI636" s="17" t="str">
        <f t="shared" ca="1" si="11361"/>
        <v/>
      </c>
      <c r="BJ636" s="17" t="b">
        <f t="shared" ca="1" si="11362"/>
        <v>0</v>
      </c>
      <c r="BK636" s="17" t="str">
        <f t="shared" ca="1" si="11078"/>
        <v/>
      </c>
      <c r="BL636" s="17" t="str">
        <f t="shared" ca="1" si="11363"/>
        <v/>
      </c>
      <c r="BM636" s="17" t="str">
        <f t="shared" ca="1" si="11364"/>
        <v/>
      </c>
      <c r="BN636" s="17" t="str">
        <f t="shared" ca="1" si="11365"/>
        <v/>
      </c>
      <c r="BO636" s="17" t="str">
        <f t="shared" ca="1" si="11366"/>
        <v/>
      </c>
      <c r="BP636" s="14" t="b">
        <f t="shared" ca="1" si="11367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1368"/>
        <v/>
      </c>
      <c r="DE636" s="14" t="str">
        <f t="shared" ca="1" si="11369"/>
        <v/>
      </c>
      <c r="DF636" s="14" t="str">
        <f t="shared" ca="1" si="11370"/>
        <v/>
      </c>
      <c r="DG636" s="14" t="str">
        <f t="shared" ca="1" si="11371"/>
        <v/>
      </c>
      <c r="DH636" s="14" t="str">
        <f t="shared" ca="1" si="11372"/>
        <v/>
      </c>
      <c r="DI636" s="14" t="str">
        <f t="shared" ca="1" si="11373"/>
        <v/>
      </c>
      <c r="DJ636" s="14" t="str">
        <f t="shared" ca="1" si="11374"/>
        <v/>
      </c>
      <c r="DK636" s="14" t="str">
        <f t="shared" ca="1" si="11375"/>
        <v/>
      </c>
      <c r="DL636" s="14" t="str">
        <f t="shared" ca="1" si="11376"/>
        <v/>
      </c>
      <c r="DM636" s="14" t="str">
        <f t="shared" ca="1" si="11377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1378"/>
        <v/>
      </c>
      <c r="DP636" s="14" t="str">
        <f t="shared" ca="1" si="11379"/>
        <v/>
      </c>
      <c r="DQ636" s="14" t="str">
        <f t="shared" ca="1" si="11380"/>
        <v/>
      </c>
      <c r="DR636" s="14" t="str">
        <f t="shared" ca="1" si="11381"/>
        <v/>
      </c>
      <c r="DS636" s="14" t="str">
        <f t="shared" ca="1" si="11382"/>
        <v/>
      </c>
      <c r="DZ636" s="14" t="b">
        <f t="shared" ca="1" si="11383"/>
        <v>0</v>
      </c>
      <c r="EA636" s="14" t="str">
        <f t="shared" ca="1" si="11384"/>
        <v/>
      </c>
      <c r="EB636" s="14" t="str">
        <f t="shared" ca="1" si="11385"/>
        <v/>
      </c>
      <c r="EC636" s="14" t="str">
        <f t="shared" ca="1" si="11386"/>
        <v/>
      </c>
      <c r="ED636" s="14" t="str">
        <f t="shared" ca="1" si="11387"/>
        <v/>
      </c>
      <c r="EE636" s="14" t="str">
        <f t="shared" ca="1" si="11388"/>
        <v/>
      </c>
      <c r="EF636" s="14" t="str">
        <f t="shared" ca="1" si="11389"/>
        <v/>
      </c>
      <c r="EG636" s="14" t="str">
        <f t="shared" ca="1" si="11390"/>
        <v/>
      </c>
      <c r="EM636" s="14" t="b">
        <f t="shared" ca="1" si="11391"/>
        <v>0</v>
      </c>
      <c r="EN636" s="14" t="str">
        <f t="shared" ca="1" si="11392"/>
        <v/>
      </c>
      <c r="EO636" s="14" t="str">
        <f t="shared" ca="1" si="11393"/>
        <v/>
      </c>
      <c r="EP636" s="14" t="str">
        <f t="shared" ca="1" si="11394"/>
        <v/>
      </c>
      <c r="EQ636" s="14" t="str">
        <f t="shared" ca="1" si="11395"/>
        <v/>
      </c>
    </row>
    <row r="637" spans="2:147" s="14" customFormat="1">
      <c r="B637" s="14" t="str">
        <f t="shared" ca="1" si="11325"/>
        <v/>
      </c>
      <c r="C637" s="14">
        <f t="shared" ca="1" si="11326"/>
        <v>576</v>
      </c>
      <c r="D637" s="14">
        <f t="shared" si="11327"/>
        <v>635</v>
      </c>
      <c r="E637" s="14" t="str">
        <f t="shared" ca="1" si="11328"/>
        <v/>
      </c>
      <c r="F637" s="14" t="str">
        <f t="shared" ca="1" si="11329"/>
        <v/>
      </c>
      <c r="G637" s="14" t="str">
        <f t="shared" ca="1" si="11330"/>
        <v/>
      </c>
      <c r="H637" s="14" t="b">
        <f t="shared" ca="1" si="1133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1332"/>
        <v/>
      </c>
      <c r="N637" s="14" t="str">
        <f t="shared" ca="1" si="11333"/>
        <v/>
      </c>
      <c r="O637" s="14" t="str">
        <f t="shared" ca="1" si="11334"/>
        <v/>
      </c>
      <c r="P637" s="14" t="str">
        <f t="shared" ca="1" si="1133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1336"/>
        <v/>
      </c>
      <c r="AA637" s="12" t="str">
        <f t="shared" ca="1" si="1133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1338"/>
        <v/>
      </c>
      <c r="AE637" s="17" t="b">
        <f t="shared" ca="1" si="1133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1340"/>
        <v/>
      </c>
      <c r="AH637" s="17" t="b">
        <f t="shared" ca="1" si="1134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1342"/>
        <v/>
      </c>
      <c r="AK637" s="17" t="str">
        <f t="shared" ca="1" si="11343"/>
        <v/>
      </c>
      <c r="AL637" s="17" t="str">
        <f t="shared" ca="1" si="11344"/>
        <v/>
      </c>
      <c r="AM637" s="17" t="str">
        <f t="shared" ca="1" si="11345"/>
        <v/>
      </c>
      <c r="AN637" s="17">
        <f t="shared" ca="1" si="11346"/>
        <v>2</v>
      </c>
      <c r="AO637" s="24" t="str">
        <f t="shared" ca="1" si="11347"/>
        <v/>
      </c>
      <c r="AP637" s="24" t="str">
        <f t="shared" ca="1" si="11348"/>
        <v/>
      </c>
      <c r="AQ637" s="17" t="str">
        <f t="shared" ca="1" si="11061"/>
        <v/>
      </c>
      <c r="AR637" s="17" t="str">
        <f t="shared" ca="1" si="11349"/>
        <v/>
      </c>
      <c r="AS637" s="17" t="str">
        <f t="shared" ca="1" si="11350"/>
        <v/>
      </c>
      <c r="AT637" s="17" t="str">
        <f t="shared" ca="1" si="11351"/>
        <v/>
      </c>
      <c r="AU637" s="17" t="str">
        <f t="shared" ca="1" si="11352"/>
        <v/>
      </c>
      <c r="AV637" s="17" t="str">
        <f t="shared" ca="1" si="11353"/>
        <v/>
      </c>
      <c r="AW637" s="17" t="str">
        <f t="shared" ca="1" si="11354"/>
        <v/>
      </c>
      <c r="AX637" s="14" t="str">
        <f t="array" aca="1" ref="AX637" ca="1">IF(H637,N637&gt;0,"")</f>
        <v/>
      </c>
      <c r="AY637" s="17" t="str">
        <f t="shared" ca="1" si="11355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1356"/>
        <v>0</v>
      </c>
      <c r="BB637" s="17" t="b">
        <v>0</v>
      </c>
      <c r="BC637" s="17" t="str">
        <f t="shared" ca="1" si="11357"/>
        <v/>
      </c>
      <c r="BD637" s="17" t="str">
        <f t="shared" ca="1" si="11358"/>
        <v/>
      </c>
      <c r="BE637" s="17" t="b">
        <f t="shared" ca="1" si="11072"/>
        <v>0</v>
      </c>
      <c r="BF637" s="17" t="str">
        <f t="shared" ca="1" si="11073"/>
        <v/>
      </c>
      <c r="BG637" s="17" t="str">
        <f t="shared" ca="1" si="11359"/>
        <v/>
      </c>
      <c r="BH637" s="17" t="str">
        <f t="shared" ca="1" si="11360"/>
        <v/>
      </c>
      <c r="BI637" s="17" t="str">
        <f t="shared" ca="1" si="11361"/>
        <v/>
      </c>
      <c r="BJ637" s="17" t="b">
        <f t="shared" ca="1" si="11362"/>
        <v>0</v>
      </c>
      <c r="BK637" s="17" t="str">
        <f t="shared" ca="1" si="11078"/>
        <v/>
      </c>
      <c r="BL637" s="17" t="str">
        <f t="shared" ca="1" si="11363"/>
        <v/>
      </c>
      <c r="BM637" s="17" t="str">
        <f t="shared" ca="1" si="11364"/>
        <v/>
      </c>
      <c r="BN637" s="17" t="str">
        <f t="shared" ca="1" si="11365"/>
        <v/>
      </c>
      <c r="BO637" s="17" t="str">
        <f t="shared" ca="1" si="11366"/>
        <v/>
      </c>
      <c r="BP637" s="14" t="b">
        <f t="shared" ca="1" si="11367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1368"/>
        <v/>
      </c>
      <c r="DE637" s="14" t="str">
        <f t="shared" ca="1" si="11369"/>
        <v/>
      </c>
      <c r="DF637" s="14" t="str">
        <f t="shared" ca="1" si="11370"/>
        <v/>
      </c>
      <c r="DG637" s="14" t="str">
        <f t="shared" ca="1" si="11371"/>
        <v/>
      </c>
      <c r="DH637" s="14" t="str">
        <f t="shared" ca="1" si="11372"/>
        <v/>
      </c>
      <c r="DI637" s="14" t="str">
        <f t="shared" ca="1" si="11373"/>
        <v/>
      </c>
      <c r="DJ637" s="14" t="str">
        <f t="shared" ca="1" si="11374"/>
        <v/>
      </c>
      <c r="DK637" s="14" t="str">
        <f t="shared" ca="1" si="11375"/>
        <v/>
      </c>
      <c r="DL637" s="14" t="str">
        <f t="shared" ca="1" si="11376"/>
        <v/>
      </c>
      <c r="DM637" s="14" t="str">
        <f t="shared" ca="1" si="11377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1378"/>
        <v/>
      </c>
      <c r="DP637" s="14" t="str">
        <f t="shared" ca="1" si="11379"/>
        <v/>
      </c>
      <c r="DQ637" s="14" t="str">
        <f t="shared" ca="1" si="11380"/>
        <v/>
      </c>
      <c r="DR637" s="14" t="str">
        <f t="shared" ca="1" si="11381"/>
        <v/>
      </c>
      <c r="DS637" s="14" t="str">
        <f t="shared" ca="1" si="11382"/>
        <v/>
      </c>
      <c r="DZ637" s="14" t="b">
        <f t="shared" ca="1" si="11383"/>
        <v>0</v>
      </c>
      <c r="EA637" s="14" t="str">
        <f t="shared" ca="1" si="11384"/>
        <v/>
      </c>
      <c r="EB637" s="14" t="str">
        <f t="shared" ca="1" si="11385"/>
        <v/>
      </c>
      <c r="EC637" s="14" t="str">
        <f t="shared" ca="1" si="11386"/>
        <v/>
      </c>
      <c r="ED637" s="14" t="str">
        <f t="shared" ca="1" si="11387"/>
        <v/>
      </c>
      <c r="EE637" s="14" t="str">
        <f t="shared" ca="1" si="11388"/>
        <v/>
      </c>
      <c r="EF637" s="14" t="str">
        <f t="shared" ca="1" si="11389"/>
        <v/>
      </c>
      <c r="EG637" s="14" t="str">
        <f t="shared" ca="1" si="11390"/>
        <v/>
      </c>
      <c r="EM637" s="14" t="b">
        <f t="shared" ca="1" si="11391"/>
        <v>0</v>
      </c>
      <c r="EN637" s="14" t="str">
        <f t="shared" ca="1" si="11392"/>
        <v/>
      </c>
      <c r="EO637" s="14" t="str">
        <f t="shared" ca="1" si="11393"/>
        <v/>
      </c>
      <c r="EP637" s="14" t="str">
        <f t="shared" ca="1" si="11394"/>
        <v/>
      </c>
      <c r="EQ637" s="14" t="str">
        <f t="shared" ca="1" si="11395"/>
        <v/>
      </c>
    </row>
    <row r="638" spans="2:147" s="14" customFormat="1">
      <c r="B638" s="14" t="str">
        <f t="shared" ca="1" si="11325"/>
        <v/>
      </c>
      <c r="C638" s="14">
        <f t="shared" ca="1" si="11326"/>
        <v>576</v>
      </c>
      <c r="D638" s="14">
        <f t="shared" si="11327"/>
        <v>636</v>
      </c>
      <c r="E638" s="14" t="str">
        <f t="shared" ca="1" si="11328"/>
        <v/>
      </c>
      <c r="F638" s="14" t="str">
        <f t="shared" ca="1" si="11329"/>
        <v/>
      </c>
      <c r="G638" s="14" t="str">
        <f t="shared" ca="1" si="11330"/>
        <v/>
      </c>
      <c r="H638" s="14" t="b">
        <f t="shared" ca="1" si="1133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1332"/>
        <v/>
      </c>
      <c r="N638" s="14" t="str">
        <f t="shared" ca="1" si="11333"/>
        <v/>
      </c>
      <c r="O638" s="14" t="str">
        <f t="shared" ca="1" si="11334"/>
        <v/>
      </c>
      <c r="P638" s="14" t="str">
        <f t="shared" ca="1" si="1133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1336"/>
        <v/>
      </c>
      <c r="AA638" s="12" t="str">
        <f t="shared" ca="1" si="1133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1338"/>
        <v/>
      </c>
      <c r="AE638" s="17" t="b">
        <f t="shared" ca="1" si="1133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1340"/>
        <v/>
      </c>
      <c r="AH638" s="17" t="b">
        <f t="shared" ca="1" si="1134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1342"/>
        <v/>
      </c>
      <c r="AK638" s="17" t="str">
        <f t="shared" ca="1" si="11343"/>
        <v/>
      </c>
      <c r="AL638" s="17" t="str">
        <f t="shared" ca="1" si="11344"/>
        <v/>
      </c>
      <c r="AM638" s="17" t="str">
        <f t="shared" ca="1" si="11345"/>
        <v/>
      </c>
      <c r="AN638" s="17">
        <f t="shared" ca="1" si="11346"/>
        <v>2</v>
      </c>
      <c r="AO638" s="24" t="str">
        <f t="shared" ca="1" si="11347"/>
        <v/>
      </c>
      <c r="AP638" s="24" t="str">
        <f t="shared" ca="1" si="11348"/>
        <v/>
      </c>
      <c r="AQ638" s="17" t="str">
        <f t="shared" ca="1" si="11061"/>
        <v/>
      </c>
      <c r="AR638" s="17" t="str">
        <f t="shared" ca="1" si="11349"/>
        <v/>
      </c>
      <c r="AS638" s="17" t="str">
        <f t="shared" ca="1" si="11350"/>
        <v/>
      </c>
      <c r="AT638" s="17" t="str">
        <f t="shared" ca="1" si="11351"/>
        <v/>
      </c>
      <c r="AU638" s="17" t="str">
        <f t="shared" ca="1" si="11352"/>
        <v/>
      </c>
      <c r="AV638" s="17" t="str">
        <f t="shared" ca="1" si="11353"/>
        <v/>
      </c>
      <c r="AW638" s="17" t="str">
        <f t="shared" ca="1" si="11354"/>
        <v/>
      </c>
      <c r="AX638" s="14" t="str">
        <f t="array" aca="1" ref="AX638" ca="1">IF(H638,N638&gt;0,"")</f>
        <v/>
      </c>
      <c r="AY638" s="17" t="str">
        <f t="shared" ca="1" si="11355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1356"/>
        <v>0</v>
      </c>
      <c r="BB638" s="17" t="b">
        <v>0</v>
      </c>
      <c r="BC638" s="17" t="str">
        <f t="shared" ca="1" si="11357"/>
        <v/>
      </c>
      <c r="BD638" s="17" t="str">
        <f t="shared" ca="1" si="11358"/>
        <v/>
      </c>
      <c r="BE638" s="17" t="b">
        <f t="shared" ca="1" si="11072"/>
        <v>0</v>
      </c>
      <c r="BF638" s="17" t="str">
        <f t="shared" ca="1" si="11073"/>
        <v/>
      </c>
      <c r="BG638" s="17" t="str">
        <f t="shared" ca="1" si="11359"/>
        <v/>
      </c>
      <c r="BH638" s="17" t="str">
        <f t="shared" ca="1" si="11360"/>
        <v/>
      </c>
      <c r="BI638" s="17" t="str">
        <f t="shared" ca="1" si="11361"/>
        <v/>
      </c>
      <c r="BJ638" s="17" t="b">
        <f t="shared" ca="1" si="11362"/>
        <v>0</v>
      </c>
      <c r="BK638" s="17" t="str">
        <f t="shared" ca="1" si="11078"/>
        <v/>
      </c>
      <c r="BL638" s="17" t="str">
        <f t="shared" ca="1" si="11363"/>
        <v/>
      </c>
      <c r="BM638" s="17" t="str">
        <f t="shared" ca="1" si="11364"/>
        <v/>
      </c>
      <c r="BN638" s="17" t="str">
        <f t="shared" ca="1" si="11365"/>
        <v/>
      </c>
      <c r="BO638" s="17" t="str">
        <f t="shared" ca="1" si="11366"/>
        <v/>
      </c>
      <c r="BP638" s="14" t="b">
        <f t="shared" ca="1" si="11367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1368"/>
        <v/>
      </c>
      <c r="DE638" s="14" t="str">
        <f t="shared" ca="1" si="11369"/>
        <v/>
      </c>
      <c r="DF638" s="14" t="str">
        <f t="shared" ca="1" si="11370"/>
        <v/>
      </c>
      <c r="DG638" s="14" t="str">
        <f t="shared" ca="1" si="11371"/>
        <v/>
      </c>
      <c r="DH638" s="14" t="str">
        <f t="shared" ca="1" si="11372"/>
        <v/>
      </c>
      <c r="DI638" s="14" t="str">
        <f t="shared" ca="1" si="11373"/>
        <v/>
      </c>
      <c r="DJ638" s="14" t="str">
        <f t="shared" ca="1" si="11374"/>
        <v/>
      </c>
      <c r="DK638" s="14" t="str">
        <f t="shared" ca="1" si="11375"/>
        <v/>
      </c>
      <c r="DL638" s="14" t="str">
        <f t="shared" ca="1" si="11376"/>
        <v/>
      </c>
      <c r="DM638" s="14" t="str">
        <f t="shared" ca="1" si="11377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1378"/>
        <v/>
      </c>
      <c r="DP638" s="14" t="str">
        <f t="shared" ca="1" si="11379"/>
        <v/>
      </c>
      <c r="DQ638" s="14" t="str">
        <f t="shared" ca="1" si="11380"/>
        <v/>
      </c>
      <c r="DR638" s="14" t="str">
        <f t="shared" ca="1" si="11381"/>
        <v/>
      </c>
      <c r="DS638" s="14" t="str">
        <f t="shared" ca="1" si="11382"/>
        <v/>
      </c>
      <c r="DZ638" s="14" t="b">
        <f t="shared" ca="1" si="11383"/>
        <v>0</v>
      </c>
      <c r="EA638" s="14" t="str">
        <f t="shared" ca="1" si="11384"/>
        <v/>
      </c>
      <c r="EB638" s="14" t="str">
        <f t="shared" ca="1" si="11385"/>
        <v/>
      </c>
      <c r="EC638" s="14" t="str">
        <f t="shared" ca="1" si="11386"/>
        <v/>
      </c>
      <c r="ED638" s="14" t="str">
        <f t="shared" ca="1" si="11387"/>
        <v/>
      </c>
      <c r="EE638" s="14" t="str">
        <f t="shared" ca="1" si="11388"/>
        <v/>
      </c>
      <c r="EF638" s="14" t="str">
        <f t="shared" ca="1" si="11389"/>
        <v/>
      </c>
      <c r="EG638" s="14" t="str">
        <f t="shared" ca="1" si="11390"/>
        <v/>
      </c>
      <c r="EM638" s="14" t="b">
        <f t="shared" ca="1" si="11391"/>
        <v>0</v>
      </c>
      <c r="EN638" s="14" t="str">
        <f t="shared" ca="1" si="11392"/>
        <v/>
      </c>
      <c r="EO638" s="14" t="str">
        <f t="shared" ca="1" si="11393"/>
        <v/>
      </c>
      <c r="EP638" s="14" t="str">
        <f t="shared" ca="1" si="11394"/>
        <v/>
      </c>
      <c r="EQ638" s="14" t="str">
        <f t="shared" ca="1" si="11395"/>
        <v/>
      </c>
    </row>
    <row r="639" spans="2:147" s="14" customFormat="1">
      <c r="B639" s="14" t="str">
        <f t="shared" ca="1" si="11325"/>
        <v/>
      </c>
      <c r="C639" s="14">
        <f t="shared" ca="1" si="11326"/>
        <v>576</v>
      </c>
      <c r="D639" s="14">
        <f t="shared" si="11327"/>
        <v>637</v>
      </c>
      <c r="E639" s="14" t="str">
        <f t="shared" ca="1" si="11328"/>
        <v/>
      </c>
      <c r="F639" s="14" t="str">
        <f t="shared" ca="1" si="11329"/>
        <v/>
      </c>
      <c r="G639" s="14" t="str">
        <f t="shared" ca="1" si="11330"/>
        <v/>
      </c>
      <c r="H639" s="14" t="b">
        <f t="shared" ca="1" si="1133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1332"/>
        <v/>
      </c>
      <c r="N639" s="14" t="str">
        <f t="shared" ca="1" si="11333"/>
        <v/>
      </c>
      <c r="O639" s="14" t="str">
        <f t="shared" ca="1" si="11334"/>
        <v/>
      </c>
      <c r="P639" s="14" t="str">
        <f t="shared" ca="1" si="1133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1336"/>
        <v/>
      </c>
      <c r="AA639" s="12" t="str">
        <f t="shared" ca="1" si="1133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1338"/>
        <v/>
      </c>
      <c r="AE639" s="17" t="b">
        <f t="shared" ca="1" si="1133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1340"/>
        <v/>
      </c>
      <c r="AH639" s="17" t="b">
        <f t="shared" ca="1" si="1134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1342"/>
        <v/>
      </c>
      <c r="AK639" s="17" t="str">
        <f t="shared" ca="1" si="11343"/>
        <v/>
      </c>
      <c r="AL639" s="17" t="str">
        <f t="shared" ca="1" si="11344"/>
        <v/>
      </c>
      <c r="AM639" s="17" t="str">
        <f t="shared" ca="1" si="11345"/>
        <v/>
      </c>
      <c r="AN639" s="17">
        <f t="shared" ca="1" si="11346"/>
        <v>2</v>
      </c>
      <c r="AO639" s="24" t="str">
        <f t="shared" ca="1" si="11347"/>
        <v/>
      </c>
      <c r="AP639" s="24" t="str">
        <f t="shared" ca="1" si="11348"/>
        <v/>
      </c>
      <c r="AQ639" s="17" t="str">
        <f t="shared" ca="1" si="11061"/>
        <v/>
      </c>
      <c r="AR639" s="17" t="str">
        <f t="shared" ca="1" si="11349"/>
        <v/>
      </c>
      <c r="AS639" s="17" t="str">
        <f t="shared" ca="1" si="11350"/>
        <v/>
      </c>
      <c r="AT639" s="17" t="str">
        <f t="shared" ca="1" si="11351"/>
        <v/>
      </c>
      <c r="AU639" s="17" t="str">
        <f t="shared" ca="1" si="11352"/>
        <v/>
      </c>
      <c r="AV639" s="17" t="str">
        <f t="shared" ca="1" si="11353"/>
        <v/>
      </c>
      <c r="AW639" s="17" t="str">
        <f t="shared" ca="1" si="11354"/>
        <v/>
      </c>
      <c r="AX639" s="14" t="str">
        <f t="array" aca="1" ref="AX639" ca="1">IF(H639,N639&gt;0,"")</f>
        <v/>
      </c>
      <c r="AY639" s="17" t="str">
        <f t="shared" ca="1" si="11355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1356"/>
        <v>0</v>
      </c>
      <c r="BB639" s="17" t="b">
        <v>0</v>
      </c>
      <c r="BC639" s="17" t="str">
        <f t="shared" ca="1" si="11357"/>
        <v/>
      </c>
      <c r="BD639" s="17" t="str">
        <f t="shared" ca="1" si="11358"/>
        <v/>
      </c>
      <c r="BE639" s="17" t="b">
        <f t="shared" ca="1" si="11072"/>
        <v>0</v>
      </c>
      <c r="BF639" s="17" t="str">
        <f t="shared" ca="1" si="11073"/>
        <v/>
      </c>
      <c r="BG639" s="17" t="str">
        <f t="shared" ca="1" si="11359"/>
        <v/>
      </c>
      <c r="BH639" s="17" t="str">
        <f t="shared" ca="1" si="11360"/>
        <v/>
      </c>
      <c r="BI639" s="17" t="str">
        <f t="shared" ca="1" si="11361"/>
        <v/>
      </c>
      <c r="BJ639" s="17" t="b">
        <f t="shared" ca="1" si="11362"/>
        <v>0</v>
      </c>
      <c r="BK639" s="17" t="str">
        <f t="shared" ca="1" si="11078"/>
        <v/>
      </c>
      <c r="BL639" s="17" t="str">
        <f t="shared" ca="1" si="11363"/>
        <v/>
      </c>
      <c r="BM639" s="17" t="str">
        <f t="shared" ca="1" si="11364"/>
        <v/>
      </c>
      <c r="BN639" s="17" t="str">
        <f t="shared" ca="1" si="11365"/>
        <v/>
      </c>
      <c r="BO639" s="17" t="str">
        <f t="shared" ca="1" si="11366"/>
        <v/>
      </c>
      <c r="BP639" s="14" t="b">
        <f t="shared" ca="1" si="11367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1368"/>
        <v/>
      </c>
      <c r="DE639" s="14" t="str">
        <f t="shared" ca="1" si="11369"/>
        <v/>
      </c>
      <c r="DF639" s="14" t="str">
        <f t="shared" ca="1" si="11370"/>
        <v/>
      </c>
      <c r="DG639" s="14" t="str">
        <f t="shared" ca="1" si="11371"/>
        <v/>
      </c>
      <c r="DH639" s="14" t="str">
        <f t="shared" ca="1" si="11372"/>
        <v/>
      </c>
      <c r="DI639" s="14" t="str">
        <f t="shared" ca="1" si="11373"/>
        <v/>
      </c>
      <c r="DJ639" s="14" t="str">
        <f t="shared" ca="1" si="11374"/>
        <v/>
      </c>
      <c r="DK639" s="14" t="str">
        <f t="shared" ca="1" si="11375"/>
        <v/>
      </c>
      <c r="DL639" s="14" t="str">
        <f t="shared" ca="1" si="11376"/>
        <v/>
      </c>
      <c r="DM639" s="14" t="str">
        <f t="shared" ca="1" si="11377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1378"/>
        <v/>
      </c>
      <c r="DP639" s="14" t="str">
        <f t="shared" ca="1" si="11379"/>
        <v/>
      </c>
      <c r="DQ639" s="14" t="str">
        <f t="shared" ca="1" si="11380"/>
        <v/>
      </c>
      <c r="DR639" s="14" t="str">
        <f t="shared" ca="1" si="11381"/>
        <v/>
      </c>
      <c r="DS639" s="14" t="str">
        <f t="shared" ca="1" si="11382"/>
        <v/>
      </c>
      <c r="DZ639" s="14" t="b">
        <f t="shared" ca="1" si="11383"/>
        <v>0</v>
      </c>
      <c r="EA639" s="14" t="str">
        <f t="shared" ca="1" si="11384"/>
        <v/>
      </c>
      <c r="EB639" s="14" t="str">
        <f t="shared" ca="1" si="11385"/>
        <v/>
      </c>
      <c r="EC639" s="14" t="str">
        <f t="shared" ca="1" si="11386"/>
        <v/>
      </c>
      <c r="ED639" s="14" t="str">
        <f t="shared" ca="1" si="11387"/>
        <v/>
      </c>
      <c r="EE639" s="14" t="str">
        <f t="shared" ca="1" si="11388"/>
        <v/>
      </c>
      <c r="EF639" s="14" t="str">
        <f t="shared" ca="1" si="11389"/>
        <v/>
      </c>
      <c r="EG639" s="14" t="str">
        <f t="shared" ca="1" si="11390"/>
        <v/>
      </c>
      <c r="EM639" s="14" t="b">
        <f t="shared" ca="1" si="11391"/>
        <v>0</v>
      </c>
      <c r="EN639" s="14" t="str">
        <f t="shared" ca="1" si="11392"/>
        <v/>
      </c>
      <c r="EO639" s="14" t="str">
        <f t="shared" ca="1" si="11393"/>
        <v/>
      </c>
      <c r="EP639" s="14" t="str">
        <f t="shared" ca="1" si="11394"/>
        <v/>
      </c>
      <c r="EQ639" s="14" t="str">
        <f t="shared" ca="1" si="11395"/>
        <v/>
      </c>
    </row>
    <row r="640" spans="2:147" s="14" customFormat="1">
      <c r="B640" s="14" t="str">
        <f t="shared" ca="1" si="11325"/>
        <v/>
      </c>
      <c r="C640" s="14">
        <f t="shared" ca="1" si="11326"/>
        <v>576</v>
      </c>
      <c r="D640" s="14">
        <f t="shared" si="11327"/>
        <v>638</v>
      </c>
      <c r="E640" s="14" t="str">
        <f t="shared" ca="1" si="11328"/>
        <v/>
      </c>
      <c r="F640" s="14" t="str">
        <f t="shared" ca="1" si="11329"/>
        <v/>
      </c>
      <c r="G640" s="14" t="str">
        <f t="shared" ca="1" si="11330"/>
        <v/>
      </c>
      <c r="H640" s="14" t="b">
        <f t="shared" ca="1" si="1133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1332"/>
        <v/>
      </c>
      <c r="N640" s="14" t="str">
        <f t="shared" ca="1" si="11333"/>
        <v/>
      </c>
      <c r="O640" s="14" t="str">
        <f t="shared" ca="1" si="11334"/>
        <v/>
      </c>
      <c r="P640" s="14" t="str">
        <f t="shared" ca="1" si="1133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1336"/>
        <v/>
      </c>
      <c r="AA640" s="12" t="str">
        <f t="shared" ca="1" si="1133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1338"/>
        <v/>
      </c>
      <c r="AE640" s="17" t="b">
        <f t="shared" ca="1" si="1133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1340"/>
        <v/>
      </c>
      <c r="AH640" s="17" t="b">
        <f t="shared" ca="1" si="1134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1342"/>
        <v/>
      </c>
      <c r="AK640" s="17" t="str">
        <f t="shared" ca="1" si="11343"/>
        <v/>
      </c>
      <c r="AL640" s="17" t="str">
        <f t="shared" ca="1" si="11344"/>
        <v/>
      </c>
      <c r="AM640" s="17" t="str">
        <f t="shared" ca="1" si="11345"/>
        <v/>
      </c>
      <c r="AN640" s="17">
        <f t="shared" ca="1" si="11346"/>
        <v>2</v>
      </c>
      <c r="AO640" s="24" t="str">
        <f t="shared" ca="1" si="11347"/>
        <v/>
      </c>
      <c r="AP640" s="24" t="str">
        <f t="shared" ca="1" si="11348"/>
        <v/>
      </c>
      <c r="AQ640" s="17" t="str">
        <f t="shared" ca="1" si="11061"/>
        <v/>
      </c>
      <c r="AR640" s="17" t="str">
        <f t="shared" ca="1" si="11349"/>
        <v/>
      </c>
      <c r="AS640" s="17" t="str">
        <f t="shared" ca="1" si="11350"/>
        <v/>
      </c>
      <c r="AT640" s="17" t="str">
        <f t="shared" ca="1" si="11351"/>
        <v/>
      </c>
      <c r="AU640" s="17" t="str">
        <f t="shared" ca="1" si="11352"/>
        <v/>
      </c>
      <c r="AV640" s="17" t="str">
        <f t="shared" ca="1" si="11353"/>
        <v/>
      </c>
      <c r="AW640" s="17" t="str">
        <f t="shared" ca="1" si="11354"/>
        <v/>
      </c>
      <c r="AX640" s="14" t="str">
        <f t="array" aca="1" ref="AX640" ca="1">IF(H640,N640&gt;0,"")</f>
        <v/>
      </c>
      <c r="AY640" s="17" t="str">
        <f t="shared" ca="1" si="11355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1356"/>
        <v>0</v>
      </c>
      <c r="BB640" s="17" t="b">
        <v>0</v>
      </c>
      <c r="BC640" s="17" t="str">
        <f t="shared" ca="1" si="11357"/>
        <v/>
      </c>
      <c r="BD640" s="17" t="str">
        <f t="shared" ca="1" si="11358"/>
        <v/>
      </c>
      <c r="BE640" s="17" t="b">
        <f t="shared" ca="1" si="11072"/>
        <v>0</v>
      </c>
      <c r="BF640" s="17" t="str">
        <f t="shared" ca="1" si="11073"/>
        <v/>
      </c>
      <c r="BG640" s="17" t="str">
        <f t="shared" ca="1" si="11359"/>
        <v/>
      </c>
      <c r="BH640" s="17" t="str">
        <f t="shared" ca="1" si="11360"/>
        <v/>
      </c>
      <c r="BI640" s="17" t="str">
        <f t="shared" ca="1" si="11361"/>
        <v/>
      </c>
      <c r="BJ640" s="17" t="b">
        <f t="shared" ca="1" si="11362"/>
        <v>0</v>
      </c>
      <c r="BK640" s="17" t="str">
        <f t="shared" ca="1" si="11078"/>
        <v/>
      </c>
      <c r="BL640" s="17" t="str">
        <f t="shared" ca="1" si="11363"/>
        <v/>
      </c>
      <c r="BM640" s="17" t="str">
        <f t="shared" ca="1" si="11364"/>
        <v/>
      </c>
      <c r="BN640" s="17" t="str">
        <f t="shared" ca="1" si="11365"/>
        <v/>
      </c>
      <c r="BO640" s="17" t="str">
        <f t="shared" ca="1" si="11366"/>
        <v/>
      </c>
      <c r="BP640" s="14" t="b">
        <f t="shared" ca="1" si="11367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1368"/>
        <v/>
      </c>
      <c r="DE640" s="14" t="str">
        <f t="shared" ca="1" si="11369"/>
        <v/>
      </c>
      <c r="DF640" s="14" t="str">
        <f t="shared" ca="1" si="11370"/>
        <v/>
      </c>
      <c r="DG640" s="14" t="str">
        <f t="shared" ca="1" si="11371"/>
        <v/>
      </c>
      <c r="DH640" s="14" t="str">
        <f t="shared" ca="1" si="11372"/>
        <v/>
      </c>
      <c r="DI640" s="14" t="str">
        <f t="shared" ca="1" si="11373"/>
        <v/>
      </c>
      <c r="DJ640" s="14" t="str">
        <f t="shared" ca="1" si="11374"/>
        <v/>
      </c>
      <c r="DK640" s="14" t="str">
        <f t="shared" ca="1" si="11375"/>
        <v/>
      </c>
      <c r="DL640" s="14" t="str">
        <f t="shared" ca="1" si="11376"/>
        <v/>
      </c>
      <c r="DM640" s="14" t="str">
        <f t="shared" ca="1" si="11377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1378"/>
        <v/>
      </c>
      <c r="DP640" s="14" t="str">
        <f t="shared" ca="1" si="11379"/>
        <v/>
      </c>
      <c r="DQ640" s="14" t="str">
        <f t="shared" ca="1" si="11380"/>
        <v/>
      </c>
      <c r="DR640" s="14" t="str">
        <f t="shared" ca="1" si="11381"/>
        <v/>
      </c>
      <c r="DS640" s="14" t="str">
        <f t="shared" ca="1" si="11382"/>
        <v/>
      </c>
      <c r="DZ640" s="14" t="b">
        <f t="shared" ca="1" si="11383"/>
        <v>0</v>
      </c>
      <c r="EA640" s="14" t="str">
        <f t="shared" ca="1" si="11384"/>
        <v/>
      </c>
      <c r="EB640" s="14" t="str">
        <f t="shared" ca="1" si="11385"/>
        <v/>
      </c>
      <c r="EC640" s="14" t="str">
        <f t="shared" ca="1" si="11386"/>
        <v/>
      </c>
      <c r="ED640" s="14" t="str">
        <f t="shared" ca="1" si="11387"/>
        <v/>
      </c>
      <c r="EE640" s="14" t="str">
        <f t="shared" ca="1" si="11388"/>
        <v/>
      </c>
      <c r="EF640" s="14" t="str">
        <f t="shared" ca="1" si="11389"/>
        <v/>
      </c>
      <c r="EG640" s="14" t="str">
        <f t="shared" ca="1" si="11390"/>
        <v/>
      </c>
      <c r="EM640" s="14" t="b">
        <f t="shared" ca="1" si="11391"/>
        <v>0</v>
      </c>
      <c r="EN640" s="14" t="str">
        <f t="shared" ca="1" si="11392"/>
        <v/>
      </c>
      <c r="EO640" s="14" t="str">
        <f t="shared" ca="1" si="11393"/>
        <v/>
      </c>
      <c r="EP640" s="14" t="str">
        <f t="shared" ca="1" si="11394"/>
        <v/>
      </c>
      <c r="EQ640" s="14" t="str">
        <f t="shared" ca="1" si="11395"/>
        <v/>
      </c>
    </row>
    <row r="641" spans="2:147" s="14" customFormat="1">
      <c r="B641" s="14" t="str">
        <f t="shared" ca="1" si="11325"/>
        <v/>
      </c>
      <c r="C641" s="14">
        <f t="shared" ca="1" si="11326"/>
        <v>576</v>
      </c>
      <c r="D641" s="14">
        <f t="shared" si="11327"/>
        <v>639</v>
      </c>
      <c r="E641" s="14" t="str">
        <f t="shared" ca="1" si="11328"/>
        <v/>
      </c>
      <c r="F641" s="14" t="str">
        <f t="shared" ca="1" si="11329"/>
        <v/>
      </c>
      <c r="G641" s="14" t="str">
        <f t="shared" ca="1" si="11330"/>
        <v/>
      </c>
      <c r="H641" s="14" t="b">
        <f t="shared" ca="1" si="1133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1332"/>
        <v/>
      </c>
      <c r="N641" s="14" t="str">
        <f t="shared" ca="1" si="11333"/>
        <v/>
      </c>
      <c r="O641" s="14" t="str">
        <f t="shared" ca="1" si="11334"/>
        <v/>
      </c>
      <c r="P641" s="14" t="str">
        <f t="shared" ca="1" si="1133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1336"/>
        <v/>
      </c>
      <c r="AA641" s="12" t="str">
        <f t="shared" ca="1" si="1133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1338"/>
        <v/>
      </c>
      <c r="AE641" s="17" t="b">
        <f t="shared" ca="1" si="1133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1340"/>
        <v/>
      </c>
      <c r="AH641" s="17" t="b">
        <f t="shared" ca="1" si="1134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1342"/>
        <v/>
      </c>
      <c r="AK641" s="17" t="str">
        <f t="shared" ca="1" si="11343"/>
        <v/>
      </c>
      <c r="AL641" s="17" t="str">
        <f t="shared" ca="1" si="11344"/>
        <v/>
      </c>
      <c r="AM641" s="17" t="str">
        <f t="shared" ca="1" si="11345"/>
        <v/>
      </c>
      <c r="AN641" s="17">
        <f t="shared" ca="1" si="11346"/>
        <v>2</v>
      </c>
      <c r="AO641" s="24" t="str">
        <f t="shared" ca="1" si="11347"/>
        <v/>
      </c>
      <c r="AP641" s="24" t="str">
        <f t="shared" ca="1" si="11348"/>
        <v/>
      </c>
      <c r="AQ641" s="17" t="str">
        <f t="shared" ca="1" si="11061"/>
        <v/>
      </c>
      <c r="AR641" s="17" t="str">
        <f t="shared" ca="1" si="11349"/>
        <v/>
      </c>
      <c r="AS641" s="17" t="str">
        <f t="shared" ca="1" si="11350"/>
        <v/>
      </c>
      <c r="AT641" s="17" t="str">
        <f t="shared" ca="1" si="11351"/>
        <v/>
      </c>
      <c r="AU641" s="17" t="str">
        <f t="shared" ca="1" si="11352"/>
        <v/>
      </c>
      <c r="AV641" s="17" t="str">
        <f t="shared" ca="1" si="11353"/>
        <v/>
      </c>
      <c r="AW641" s="17" t="str">
        <f t="shared" ca="1" si="11354"/>
        <v/>
      </c>
      <c r="AX641" s="14" t="str">
        <f t="array" aca="1" ref="AX641" ca="1">IF(H641,N641&gt;0,"")</f>
        <v/>
      </c>
      <c r="AY641" s="17" t="str">
        <f t="shared" ca="1" si="11355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1356"/>
        <v>0</v>
      </c>
      <c r="BB641" s="17" t="b">
        <v>0</v>
      </c>
      <c r="BC641" s="17" t="str">
        <f t="shared" ca="1" si="11357"/>
        <v/>
      </c>
      <c r="BD641" s="17" t="str">
        <f t="shared" ca="1" si="11358"/>
        <v/>
      </c>
      <c r="BE641" s="17" t="b">
        <f t="shared" ca="1" si="11072"/>
        <v>0</v>
      </c>
      <c r="BF641" s="17" t="str">
        <f t="shared" ca="1" si="11073"/>
        <v/>
      </c>
      <c r="BG641" s="17" t="str">
        <f t="shared" ca="1" si="11359"/>
        <v/>
      </c>
      <c r="BH641" s="17" t="str">
        <f t="shared" ca="1" si="11360"/>
        <v/>
      </c>
      <c r="BI641" s="17" t="str">
        <f t="shared" ca="1" si="11361"/>
        <v/>
      </c>
      <c r="BJ641" s="17" t="b">
        <f t="shared" ca="1" si="11362"/>
        <v>0</v>
      </c>
      <c r="BK641" s="17" t="str">
        <f t="shared" ca="1" si="11078"/>
        <v/>
      </c>
      <c r="BL641" s="17" t="str">
        <f t="shared" ca="1" si="11363"/>
        <v/>
      </c>
      <c r="BM641" s="17" t="str">
        <f t="shared" ca="1" si="11364"/>
        <v/>
      </c>
      <c r="BN641" s="17" t="str">
        <f t="shared" ca="1" si="11365"/>
        <v/>
      </c>
      <c r="BO641" s="17" t="str">
        <f t="shared" ca="1" si="11366"/>
        <v/>
      </c>
      <c r="BP641" s="14" t="b">
        <f t="shared" ca="1" si="11367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1368"/>
        <v/>
      </c>
      <c r="DE641" s="14" t="str">
        <f t="shared" ca="1" si="11369"/>
        <v/>
      </c>
      <c r="DF641" s="14" t="str">
        <f t="shared" ca="1" si="11370"/>
        <v/>
      </c>
      <c r="DG641" s="14" t="str">
        <f t="shared" ca="1" si="11371"/>
        <v/>
      </c>
      <c r="DH641" s="14" t="str">
        <f t="shared" ca="1" si="11372"/>
        <v/>
      </c>
      <c r="DI641" s="14" t="str">
        <f t="shared" ca="1" si="11373"/>
        <v/>
      </c>
      <c r="DJ641" s="14" t="str">
        <f t="shared" ca="1" si="11374"/>
        <v/>
      </c>
      <c r="DK641" s="14" t="str">
        <f t="shared" ca="1" si="11375"/>
        <v/>
      </c>
      <c r="DL641" s="14" t="str">
        <f t="shared" ca="1" si="11376"/>
        <v/>
      </c>
      <c r="DM641" s="14" t="str">
        <f t="shared" ca="1" si="11377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1378"/>
        <v/>
      </c>
      <c r="DP641" s="14" t="str">
        <f t="shared" ca="1" si="11379"/>
        <v/>
      </c>
      <c r="DQ641" s="14" t="str">
        <f t="shared" ca="1" si="11380"/>
        <v/>
      </c>
      <c r="DR641" s="14" t="str">
        <f t="shared" ca="1" si="11381"/>
        <v/>
      </c>
      <c r="DS641" s="14" t="str">
        <f t="shared" ca="1" si="11382"/>
        <v/>
      </c>
      <c r="DZ641" s="14" t="b">
        <f t="shared" ca="1" si="11383"/>
        <v>0</v>
      </c>
      <c r="EA641" s="14" t="str">
        <f t="shared" ca="1" si="11384"/>
        <v/>
      </c>
      <c r="EB641" s="14" t="str">
        <f t="shared" ca="1" si="11385"/>
        <v/>
      </c>
      <c r="EC641" s="14" t="str">
        <f t="shared" ca="1" si="11386"/>
        <v/>
      </c>
      <c r="ED641" s="14" t="str">
        <f t="shared" ca="1" si="11387"/>
        <v/>
      </c>
      <c r="EE641" s="14" t="str">
        <f t="shared" ca="1" si="11388"/>
        <v/>
      </c>
      <c r="EF641" s="14" t="str">
        <f t="shared" ca="1" si="11389"/>
        <v/>
      </c>
      <c r="EG641" s="14" t="str">
        <f t="shared" ca="1" si="11390"/>
        <v/>
      </c>
      <c r="EM641" s="14" t="b">
        <f t="shared" ca="1" si="11391"/>
        <v>0</v>
      </c>
      <c r="EN641" s="14" t="str">
        <f t="shared" ca="1" si="11392"/>
        <v/>
      </c>
      <c r="EO641" s="14" t="str">
        <f t="shared" ca="1" si="11393"/>
        <v/>
      </c>
      <c r="EP641" s="14" t="str">
        <f t="shared" ca="1" si="11394"/>
        <v/>
      </c>
      <c r="EQ641" s="14" t="str">
        <f t="shared" ca="1" si="11395"/>
        <v/>
      </c>
    </row>
    <row r="642" spans="2:147" s="14" customFormat="1">
      <c r="B642" s="14" t="str">
        <f t="shared" ca="1" si="11325"/>
        <v/>
      </c>
      <c r="C642" s="14">
        <f t="shared" ca="1" si="11326"/>
        <v>576</v>
      </c>
      <c r="D642" s="14">
        <f t="shared" si="11327"/>
        <v>640</v>
      </c>
      <c r="E642" s="14" t="str">
        <f t="shared" ca="1" si="11328"/>
        <v/>
      </c>
      <c r="F642" s="14" t="str">
        <f t="shared" ca="1" si="11329"/>
        <v/>
      </c>
      <c r="G642" s="14" t="str">
        <f t="shared" ca="1" si="11330"/>
        <v/>
      </c>
      <c r="H642" s="14" t="b">
        <f t="shared" ca="1" si="1133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1332"/>
        <v/>
      </c>
      <c r="N642" s="14" t="str">
        <f t="shared" ca="1" si="11333"/>
        <v/>
      </c>
      <c r="O642" s="14" t="str">
        <f t="shared" ca="1" si="11334"/>
        <v/>
      </c>
      <c r="P642" s="14" t="str">
        <f t="shared" ca="1" si="1133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1336"/>
        <v/>
      </c>
      <c r="AA642" s="12" t="str">
        <f t="shared" ca="1" si="1133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1338"/>
        <v/>
      </c>
      <c r="AE642" s="17" t="b">
        <f t="shared" ca="1" si="1133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1340"/>
        <v/>
      </c>
      <c r="AH642" s="17" t="b">
        <f t="shared" ca="1" si="1134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1342"/>
        <v/>
      </c>
      <c r="AK642" s="17" t="str">
        <f t="shared" ca="1" si="11343"/>
        <v/>
      </c>
      <c r="AL642" s="17" t="str">
        <f t="shared" ca="1" si="11344"/>
        <v/>
      </c>
      <c r="AM642" s="17" t="str">
        <f t="shared" ca="1" si="11345"/>
        <v/>
      </c>
      <c r="AN642" s="17">
        <f t="shared" ca="1" si="11346"/>
        <v>2</v>
      </c>
      <c r="AO642" s="24" t="str">
        <f t="shared" ca="1" si="11347"/>
        <v/>
      </c>
      <c r="AP642" s="24" t="str">
        <f t="shared" ca="1" si="11348"/>
        <v/>
      </c>
      <c r="AQ642" s="17" t="str">
        <f t="shared" ca="1" si="11061"/>
        <v/>
      </c>
      <c r="AR642" s="17" t="str">
        <f t="shared" ca="1" si="11349"/>
        <v/>
      </c>
      <c r="AS642" s="17" t="str">
        <f t="shared" ca="1" si="11350"/>
        <v/>
      </c>
      <c r="AT642" s="17" t="str">
        <f t="shared" ca="1" si="11351"/>
        <v/>
      </c>
      <c r="AU642" s="17" t="str">
        <f t="shared" ca="1" si="11352"/>
        <v/>
      </c>
      <c r="AV642" s="17" t="str">
        <f t="shared" ca="1" si="11353"/>
        <v/>
      </c>
      <c r="AW642" s="17" t="str">
        <f t="shared" ca="1" si="11354"/>
        <v/>
      </c>
      <c r="AX642" s="14" t="str">
        <f t="array" aca="1" ref="AX642" ca="1">IF(H642,N642&gt;0,"")</f>
        <v/>
      </c>
      <c r="AY642" s="17" t="str">
        <f t="shared" ca="1" si="11355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1356"/>
        <v>0</v>
      </c>
      <c r="BB642" s="17" t="b">
        <v>0</v>
      </c>
      <c r="BC642" s="17" t="str">
        <f t="shared" ca="1" si="11357"/>
        <v/>
      </c>
      <c r="BD642" s="17" t="str">
        <f t="shared" ca="1" si="11358"/>
        <v/>
      </c>
      <c r="BE642" s="17" t="b">
        <f t="shared" ca="1" si="11072"/>
        <v>0</v>
      </c>
      <c r="BF642" s="17" t="str">
        <f t="shared" ca="1" si="11073"/>
        <v/>
      </c>
      <c r="BG642" s="17" t="str">
        <f t="shared" ca="1" si="11359"/>
        <v/>
      </c>
      <c r="BH642" s="17" t="str">
        <f t="shared" ca="1" si="11360"/>
        <v/>
      </c>
      <c r="BI642" s="17" t="str">
        <f t="shared" ca="1" si="11361"/>
        <v/>
      </c>
      <c r="BJ642" s="17" t="b">
        <f t="shared" ca="1" si="11362"/>
        <v>0</v>
      </c>
      <c r="BK642" s="17" t="str">
        <f t="shared" ca="1" si="11078"/>
        <v/>
      </c>
      <c r="BL642" s="17" t="str">
        <f t="shared" ca="1" si="11363"/>
        <v/>
      </c>
      <c r="BM642" s="17" t="str">
        <f t="shared" ca="1" si="11364"/>
        <v/>
      </c>
      <c r="BN642" s="17" t="str">
        <f t="shared" ca="1" si="11365"/>
        <v/>
      </c>
      <c r="BO642" s="17" t="str">
        <f t="shared" ca="1" si="11366"/>
        <v/>
      </c>
      <c r="BP642" s="14" t="b">
        <f t="shared" ca="1" si="11367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1368"/>
        <v/>
      </c>
      <c r="DE642" s="14" t="str">
        <f t="shared" ca="1" si="11369"/>
        <v/>
      </c>
      <c r="DF642" s="14" t="str">
        <f t="shared" ca="1" si="11370"/>
        <v/>
      </c>
      <c r="DG642" s="14" t="str">
        <f t="shared" ca="1" si="11371"/>
        <v/>
      </c>
      <c r="DH642" s="14" t="str">
        <f t="shared" ca="1" si="11372"/>
        <v/>
      </c>
      <c r="DI642" s="14" t="str">
        <f t="shared" ca="1" si="11373"/>
        <v/>
      </c>
      <c r="DJ642" s="14" t="str">
        <f t="shared" ca="1" si="11374"/>
        <v/>
      </c>
      <c r="DK642" s="14" t="str">
        <f t="shared" ca="1" si="11375"/>
        <v/>
      </c>
      <c r="DL642" s="14" t="str">
        <f t="shared" ca="1" si="11376"/>
        <v/>
      </c>
      <c r="DM642" s="14" t="str">
        <f t="shared" ca="1" si="11377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1378"/>
        <v/>
      </c>
      <c r="DP642" s="14" t="str">
        <f t="shared" ca="1" si="11379"/>
        <v/>
      </c>
      <c r="DQ642" s="14" t="str">
        <f t="shared" ca="1" si="11380"/>
        <v/>
      </c>
      <c r="DR642" s="14" t="str">
        <f t="shared" ca="1" si="11381"/>
        <v/>
      </c>
      <c r="DS642" s="14" t="str">
        <f t="shared" ca="1" si="11382"/>
        <v/>
      </c>
      <c r="DZ642" s="14" t="b">
        <f t="shared" ca="1" si="11383"/>
        <v>0</v>
      </c>
      <c r="EA642" s="14" t="str">
        <f t="shared" ca="1" si="11384"/>
        <v/>
      </c>
      <c r="EB642" s="14" t="str">
        <f t="shared" ca="1" si="11385"/>
        <v/>
      </c>
      <c r="EC642" s="14" t="str">
        <f t="shared" ca="1" si="11386"/>
        <v/>
      </c>
      <c r="ED642" s="14" t="str">
        <f t="shared" ca="1" si="11387"/>
        <v/>
      </c>
      <c r="EE642" s="14" t="str">
        <f t="shared" ca="1" si="11388"/>
        <v/>
      </c>
      <c r="EF642" s="14" t="str">
        <f t="shared" ca="1" si="11389"/>
        <v/>
      </c>
      <c r="EG642" s="14" t="str">
        <f t="shared" ca="1" si="11390"/>
        <v/>
      </c>
      <c r="EM642" s="14" t="b">
        <f t="shared" ca="1" si="11391"/>
        <v>0</v>
      </c>
      <c r="EN642" s="14" t="str">
        <f t="shared" ca="1" si="11392"/>
        <v/>
      </c>
      <c r="EO642" s="14" t="str">
        <f t="shared" ca="1" si="11393"/>
        <v/>
      </c>
      <c r="EP642" s="14" t="str">
        <f t="shared" ca="1" si="11394"/>
        <v/>
      </c>
      <c r="EQ642" s="14" t="str">
        <f t="shared" ca="1" si="11395"/>
        <v/>
      </c>
    </row>
    <row r="643" spans="2:147" s="14" customFormat="1">
      <c r="B643" s="14" t="str">
        <f t="shared" ca="1" si="11325"/>
        <v/>
      </c>
      <c r="C643" s="14">
        <f t="shared" ca="1" si="11326"/>
        <v>576</v>
      </c>
      <c r="D643" s="14">
        <f t="shared" si="11327"/>
        <v>641</v>
      </c>
      <c r="E643" s="14" t="str">
        <f t="shared" ca="1" si="11328"/>
        <v/>
      </c>
      <c r="F643" s="14" t="str">
        <f t="shared" ca="1" si="11329"/>
        <v/>
      </c>
      <c r="G643" s="14" t="str">
        <f t="shared" ca="1" si="11330"/>
        <v/>
      </c>
      <c r="H643" s="14" t="b">
        <f t="shared" ca="1" si="1133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1332"/>
        <v/>
      </c>
      <c r="N643" s="14" t="str">
        <f t="shared" ca="1" si="11333"/>
        <v/>
      </c>
      <c r="O643" s="14" t="str">
        <f t="shared" ca="1" si="11334"/>
        <v/>
      </c>
      <c r="P643" s="14" t="str">
        <f t="shared" ca="1" si="1133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1336"/>
        <v/>
      </c>
      <c r="AA643" s="12" t="str">
        <f t="shared" ca="1" si="1133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1338"/>
        <v/>
      </c>
      <c r="AE643" s="17" t="b">
        <f t="shared" ca="1" si="1133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1340"/>
        <v/>
      </c>
      <c r="AH643" s="17" t="b">
        <f t="shared" ca="1" si="1134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1342"/>
        <v/>
      </c>
      <c r="AK643" s="17" t="str">
        <f t="shared" ca="1" si="11343"/>
        <v/>
      </c>
      <c r="AL643" s="17" t="str">
        <f t="shared" ca="1" si="11344"/>
        <v/>
      </c>
      <c r="AM643" s="17" t="str">
        <f t="shared" ca="1" si="11345"/>
        <v/>
      </c>
      <c r="AN643" s="17">
        <f t="shared" ca="1" si="11346"/>
        <v>2</v>
      </c>
      <c r="AO643" s="24" t="str">
        <f t="shared" ca="1" si="11347"/>
        <v/>
      </c>
      <c r="AP643" s="24" t="str">
        <f t="shared" ca="1" si="11348"/>
        <v/>
      </c>
      <c r="AQ643" s="17" t="str">
        <f t="shared" ca="1" si="11061"/>
        <v/>
      </c>
      <c r="AR643" s="17" t="str">
        <f t="shared" ca="1" si="11349"/>
        <v/>
      </c>
      <c r="AS643" s="17" t="str">
        <f t="shared" ca="1" si="11350"/>
        <v/>
      </c>
      <c r="AT643" s="17" t="str">
        <f t="shared" ca="1" si="11351"/>
        <v/>
      </c>
      <c r="AU643" s="17" t="str">
        <f t="shared" ca="1" si="11352"/>
        <v/>
      </c>
      <c r="AV643" s="17" t="str">
        <f t="shared" ca="1" si="11353"/>
        <v/>
      </c>
      <c r="AW643" s="17" t="str">
        <f t="shared" ca="1" si="11354"/>
        <v/>
      </c>
      <c r="AX643" s="14" t="str">
        <f t="array" aca="1" ref="AX643" ca="1">IF(H643,N643&gt;0,"")</f>
        <v/>
      </c>
      <c r="AY643" s="17" t="str">
        <f t="shared" ca="1" si="11355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1356"/>
        <v>0</v>
      </c>
      <c r="BB643" s="17" t="b">
        <v>0</v>
      </c>
      <c r="BC643" s="17" t="str">
        <f t="shared" ca="1" si="11357"/>
        <v/>
      </c>
      <c r="BD643" s="17" t="str">
        <f t="shared" ca="1" si="11358"/>
        <v/>
      </c>
      <c r="BE643" s="17" t="b">
        <f t="shared" ca="1" si="11072"/>
        <v>0</v>
      </c>
      <c r="BF643" s="17" t="str">
        <f t="shared" ca="1" si="11073"/>
        <v/>
      </c>
      <c r="BG643" s="17" t="str">
        <f t="shared" ca="1" si="11359"/>
        <v/>
      </c>
      <c r="BH643" s="17" t="str">
        <f t="shared" ca="1" si="11360"/>
        <v/>
      </c>
      <c r="BI643" s="17" t="str">
        <f t="shared" ca="1" si="11361"/>
        <v/>
      </c>
      <c r="BJ643" s="17" t="b">
        <f t="shared" ca="1" si="11362"/>
        <v>0</v>
      </c>
      <c r="BK643" s="17" t="str">
        <f t="shared" ca="1" si="11078"/>
        <v/>
      </c>
      <c r="BL643" s="17" t="str">
        <f t="shared" ca="1" si="11363"/>
        <v/>
      </c>
      <c r="BM643" s="17" t="str">
        <f t="shared" ca="1" si="11364"/>
        <v/>
      </c>
      <c r="BN643" s="17" t="str">
        <f t="shared" ca="1" si="11365"/>
        <v/>
      </c>
      <c r="BO643" s="17" t="str">
        <f t="shared" ca="1" si="11366"/>
        <v/>
      </c>
      <c r="BP643" s="14" t="b">
        <f t="shared" ca="1" si="11367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1368"/>
        <v/>
      </c>
      <c r="DE643" s="14" t="str">
        <f t="shared" ca="1" si="11369"/>
        <v/>
      </c>
      <c r="DF643" s="14" t="str">
        <f t="shared" ca="1" si="11370"/>
        <v/>
      </c>
      <c r="DG643" s="14" t="str">
        <f t="shared" ca="1" si="11371"/>
        <v/>
      </c>
      <c r="DH643" s="14" t="str">
        <f t="shared" ca="1" si="11372"/>
        <v/>
      </c>
      <c r="DI643" s="14" t="str">
        <f t="shared" ca="1" si="11373"/>
        <v/>
      </c>
      <c r="DJ643" s="14" t="str">
        <f t="shared" ca="1" si="11374"/>
        <v/>
      </c>
      <c r="DK643" s="14" t="str">
        <f t="shared" ca="1" si="11375"/>
        <v/>
      </c>
      <c r="DL643" s="14" t="str">
        <f t="shared" ca="1" si="11376"/>
        <v/>
      </c>
      <c r="DM643" s="14" t="str">
        <f t="shared" ca="1" si="11377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1378"/>
        <v/>
      </c>
      <c r="DP643" s="14" t="str">
        <f t="shared" ca="1" si="11379"/>
        <v/>
      </c>
      <c r="DQ643" s="14" t="str">
        <f t="shared" ca="1" si="11380"/>
        <v/>
      </c>
      <c r="DR643" s="14" t="str">
        <f t="shared" ca="1" si="11381"/>
        <v/>
      </c>
      <c r="DS643" s="14" t="str">
        <f t="shared" ca="1" si="11382"/>
        <v/>
      </c>
      <c r="DZ643" s="14" t="b">
        <f t="shared" ca="1" si="11383"/>
        <v>0</v>
      </c>
      <c r="EA643" s="14" t="str">
        <f t="shared" ca="1" si="11384"/>
        <v/>
      </c>
      <c r="EB643" s="14" t="str">
        <f t="shared" ca="1" si="11385"/>
        <v/>
      </c>
      <c r="EC643" s="14" t="str">
        <f t="shared" ca="1" si="11386"/>
        <v/>
      </c>
      <c r="ED643" s="14" t="str">
        <f t="shared" ca="1" si="11387"/>
        <v/>
      </c>
      <c r="EE643" s="14" t="str">
        <f t="shared" ca="1" si="11388"/>
        <v/>
      </c>
      <c r="EF643" s="14" t="str">
        <f t="shared" ca="1" si="11389"/>
        <v/>
      </c>
      <c r="EG643" s="14" t="str">
        <f t="shared" ca="1" si="11390"/>
        <v/>
      </c>
      <c r="EM643" s="14" t="b">
        <f t="shared" ca="1" si="11391"/>
        <v>0</v>
      </c>
      <c r="EN643" s="14" t="str">
        <f t="shared" ca="1" si="11392"/>
        <v/>
      </c>
      <c r="EO643" s="14" t="str">
        <f t="shared" ca="1" si="11393"/>
        <v/>
      </c>
      <c r="EP643" s="14" t="str">
        <f t="shared" ca="1" si="11394"/>
        <v/>
      </c>
      <c r="EQ643" s="14" t="str">
        <f t="shared" ca="1" si="11395"/>
        <v/>
      </c>
    </row>
    <row r="644" spans="2:147" s="14" customFormat="1">
      <c r="B644" s="14" t="str">
        <f t="shared" ca="1" si="11325"/>
        <v/>
      </c>
      <c r="C644" s="14">
        <f t="shared" ca="1" si="11326"/>
        <v>576</v>
      </c>
      <c r="D644" s="14">
        <f t="shared" si="11327"/>
        <v>642</v>
      </c>
      <c r="E644" s="14" t="str">
        <f t="shared" ca="1" si="11328"/>
        <v/>
      </c>
      <c r="F644" s="14" t="str">
        <f t="shared" ca="1" si="11329"/>
        <v/>
      </c>
      <c r="G644" s="14" t="str">
        <f t="shared" ca="1" si="11330"/>
        <v/>
      </c>
      <c r="H644" s="14" t="b">
        <f t="shared" ca="1" si="1133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1332"/>
        <v/>
      </c>
      <c r="N644" s="14" t="str">
        <f t="shared" ca="1" si="11333"/>
        <v/>
      </c>
      <c r="O644" s="14" t="str">
        <f t="shared" ca="1" si="11334"/>
        <v/>
      </c>
      <c r="P644" s="14" t="str">
        <f t="shared" ca="1" si="1133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1336"/>
        <v/>
      </c>
      <c r="AA644" s="12" t="str">
        <f t="shared" ca="1" si="1133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1338"/>
        <v/>
      </c>
      <c r="AE644" s="17" t="b">
        <f t="shared" ca="1" si="1133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1340"/>
        <v/>
      </c>
      <c r="AH644" s="17" t="b">
        <f t="shared" ca="1" si="1134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1342"/>
        <v/>
      </c>
      <c r="AK644" s="17" t="str">
        <f t="shared" ca="1" si="11343"/>
        <v/>
      </c>
      <c r="AL644" s="17" t="str">
        <f t="shared" ca="1" si="11344"/>
        <v/>
      </c>
      <c r="AM644" s="17" t="str">
        <f t="shared" ca="1" si="11345"/>
        <v/>
      </c>
      <c r="AN644" s="17">
        <f t="shared" ca="1" si="11346"/>
        <v>2</v>
      </c>
      <c r="AO644" s="24" t="str">
        <f t="shared" ca="1" si="11347"/>
        <v/>
      </c>
      <c r="AP644" s="24" t="str">
        <f t="shared" ca="1" si="11348"/>
        <v/>
      </c>
      <c r="AQ644" s="17" t="str">
        <f t="shared" ca="1" si="11061"/>
        <v/>
      </c>
      <c r="AR644" s="17" t="str">
        <f t="shared" ca="1" si="11349"/>
        <v/>
      </c>
      <c r="AS644" s="17" t="str">
        <f t="shared" ca="1" si="11350"/>
        <v/>
      </c>
      <c r="AT644" s="17" t="str">
        <f t="shared" ca="1" si="11351"/>
        <v/>
      </c>
      <c r="AU644" s="17" t="str">
        <f t="shared" ca="1" si="11352"/>
        <v/>
      </c>
      <c r="AV644" s="17" t="str">
        <f t="shared" ca="1" si="11353"/>
        <v/>
      </c>
      <c r="AW644" s="17" t="str">
        <f t="shared" ca="1" si="11354"/>
        <v/>
      </c>
      <c r="AX644" s="14" t="str">
        <f t="array" aca="1" ref="AX644" ca="1">IF(H644,N644&gt;0,"")</f>
        <v/>
      </c>
      <c r="AY644" s="17" t="str">
        <f t="shared" ca="1" si="11355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1356"/>
        <v>0</v>
      </c>
      <c r="BB644" s="17" t="b">
        <v>0</v>
      </c>
      <c r="BC644" s="17" t="str">
        <f t="shared" ca="1" si="11357"/>
        <v/>
      </c>
      <c r="BD644" s="17" t="str">
        <f t="shared" ca="1" si="11358"/>
        <v/>
      </c>
      <c r="BE644" s="17" t="b">
        <f t="shared" ca="1" si="11072"/>
        <v>0</v>
      </c>
      <c r="BF644" s="17" t="str">
        <f t="shared" ca="1" si="11073"/>
        <v/>
      </c>
      <c r="BG644" s="17" t="str">
        <f t="shared" ca="1" si="11359"/>
        <v/>
      </c>
      <c r="BH644" s="17" t="str">
        <f t="shared" ca="1" si="11360"/>
        <v/>
      </c>
      <c r="BI644" s="17" t="str">
        <f t="shared" ca="1" si="11361"/>
        <v/>
      </c>
      <c r="BJ644" s="17" t="b">
        <f t="shared" ca="1" si="11362"/>
        <v>0</v>
      </c>
      <c r="BK644" s="17" t="str">
        <f t="shared" ca="1" si="11078"/>
        <v/>
      </c>
      <c r="BL644" s="17" t="str">
        <f t="shared" ca="1" si="11363"/>
        <v/>
      </c>
      <c r="BM644" s="17" t="str">
        <f t="shared" ca="1" si="11364"/>
        <v/>
      </c>
      <c r="BN644" s="17" t="str">
        <f t="shared" ca="1" si="11365"/>
        <v/>
      </c>
      <c r="BO644" s="17" t="str">
        <f t="shared" ca="1" si="11366"/>
        <v/>
      </c>
      <c r="BP644" s="14" t="b">
        <f t="shared" ca="1" si="11367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1368"/>
        <v/>
      </c>
      <c r="DE644" s="14" t="str">
        <f t="shared" ca="1" si="11369"/>
        <v/>
      </c>
      <c r="DF644" s="14" t="str">
        <f t="shared" ca="1" si="11370"/>
        <v/>
      </c>
      <c r="DG644" s="14" t="str">
        <f t="shared" ca="1" si="11371"/>
        <v/>
      </c>
      <c r="DH644" s="14" t="str">
        <f t="shared" ca="1" si="11372"/>
        <v/>
      </c>
      <c r="DI644" s="14" t="str">
        <f t="shared" ca="1" si="11373"/>
        <v/>
      </c>
      <c r="DJ644" s="14" t="str">
        <f t="shared" ca="1" si="11374"/>
        <v/>
      </c>
      <c r="DK644" s="14" t="str">
        <f t="shared" ca="1" si="11375"/>
        <v/>
      </c>
      <c r="DL644" s="14" t="str">
        <f t="shared" ca="1" si="11376"/>
        <v/>
      </c>
      <c r="DM644" s="14" t="str">
        <f t="shared" ca="1" si="11377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1378"/>
        <v/>
      </c>
      <c r="DP644" s="14" t="str">
        <f t="shared" ca="1" si="11379"/>
        <v/>
      </c>
      <c r="DQ644" s="14" t="str">
        <f t="shared" ca="1" si="11380"/>
        <v/>
      </c>
      <c r="DR644" s="14" t="str">
        <f t="shared" ca="1" si="11381"/>
        <v/>
      </c>
      <c r="DS644" s="14" t="str">
        <f t="shared" ca="1" si="11382"/>
        <v/>
      </c>
      <c r="DZ644" s="14" t="b">
        <f t="shared" ca="1" si="11383"/>
        <v>0</v>
      </c>
      <c r="EA644" s="14" t="str">
        <f t="shared" ca="1" si="11384"/>
        <v/>
      </c>
      <c r="EB644" s="14" t="str">
        <f t="shared" ca="1" si="11385"/>
        <v/>
      </c>
      <c r="EC644" s="14" t="str">
        <f t="shared" ca="1" si="11386"/>
        <v/>
      </c>
      <c r="ED644" s="14" t="str">
        <f t="shared" ca="1" si="11387"/>
        <v/>
      </c>
      <c r="EE644" s="14" t="str">
        <f t="shared" ca="1" si="11388"/>
        <v/>
      </c>
      <c r="EF644" s="14" t="str">
        <f t="shared" ca="1" si="11389"/>
        <v/>
      </c>
      <c r="EG644" s="14" t="str">
        <f t="shared" ca="1" si="11390"/>
        <v/>
      </c>
      <c r="EM644" s="14" t="b">
        <f t="shared" ca="1" si="11391"/>
        <v>0</v>
      </c>
      <c r="EN644" s="14" t="str">
        <f t="shared" ca="1" si="11392"/>
        <v/>
      </c>
      <c r="EO644" s="14" t="str">
        <f t="shared" ca="1" si="11393"/>
        <v/>
      </c>
      <c r="EP644" s="14" t="str">
        <f t="shared" ca="1" si="11394"/>
        <v/>
      </c>
      <c r="EQ644" s="14" t="str">
        <f t="shared" ca="1" si="11395"/>
        <v/>
      </c>
    </row>
    <row r="645" spans="2:147" s="14" customFormat="1">
      <c r="B645" s="14" t="str">
        <f t="shared" ca="1" si="11325"/>
        <v/>
      </c>
      <c r="C645" s="14">
        <f t="shared" ca="1" si="11326"/>
        <v>576</v>
      </c>
      <c r="D645" s="14">
        <f t="shared" si="11327"/>
        <v>643</v>
      </c>
      <c r="E645" s="14" t="str">
        <f t="shared" ca="1" si="11328"/>
        <v/>
      </c>
      <c r="F645" s="14" t="str">
        <f t="shared" ca="1" si="11329"/>
        <v/>
      </c>
      <c r="G645" s="14" t="str">
        <f t="shared" ca="1" si="11330"/>
        <v/>
      </c>
      <c r="H645" s="14" t="b">
        <f t="shared" ca="1" si="1133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1332"/>
        <v/>
      </c>
      <c r="N645" s="14" t="str">
        <f t="shared" ca="1" si="11333"/>
        <v/>
      </c>
      <c r="O645" s="14" t="str">
        <f t="shared" ca="1" si="11334"/>
        <v/>
      </c>
      <c r="P645" s="14" t="str">
        <f t="shared" ca="1" si="1133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1336"/>
        <v/>
      </c>
      <c r="AA645" s="12" t="str">
        <f t="shared" ca="1" si="1133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1338"/>
        <v/>
      </c>
      <c r="AE645" s="17" t="b">
        <f t="shared" ca="1" si="1133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1340"/>
        <v/>
      </c>
      <c r="AH645" s="17" t="b">
        <f t="shared" ca="1" si="1134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1342"/>
        <v/>
      </c>
      <c r="AK645" s="17" t="str">
        <f t="shared" ca="1" si="11343"/>
        <v/>
      </c>
      <c r="AL645" s="17" t="str">
        <f t="shared" ca="1" si="11344"/>
        <v/>
      </c>
      <c r="AM645" s="17" t="str">
        <f t="shared" ca="1" si="11345"/>
        <v/>
      </c>
      <c r="AN645" s="17">
        <f t="shared" ca="1" si="11346"/>
        <v>2</v>
      </c>
      <c r="AO645" s="24" t="str">
        <f t="shared" ca="1" si="11347"/>
        <v/>
      </c>
      <c r="AP645" s="24" t="str">
        <f t="shared" ca="1" si="11348"/>
        <v/>
      </c>
      <c r="AQ645" s="17" t="str">
        <f t="shared" ca="1" si="11061"/>
        <v/>
      </c>
      <c r="AR645" s="17" t="str">
        <f t="shared" ca="1" si="11349"/>
        <v/>
      </c>
      <c r="AS645" s="17" t="str">
        <f t="shared" ca="1" si="11350"/>
        <v/>
      </c>
      <c r="AT645" s="17" t="str">
        <f t="shared" ca="1" si="11351"/>
        <v/>
      </c>
      <c r="AU645" s="17" t="str">
        <f t="shared" ca="1" si="11352"/>
        <v/>
      </c>
      <c r="AV645" s="17" t="str">
        <f t="shared" ca="1" si="11353"/>
        <v/>
      </c>
      <c r="AW645" s="17" t="str">
        <f t="shared" ca="1" si="11354"/>
        <v/>
      </c>
      <c r="AX645" s="14" t="str">
        <f t="array" aca="1" ref="AX645" ca="1">IF(H645,N645&gt;0,"")</f>
        <v/>
      </c>
      <c r="AY645" s="17" t="str">
        <f t="shared" ca="1" si="11355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1356"/>
        <v>0</v>
      </c>
      <c r="BB645" s="17" t="b">
        <v>0</v>
      </c>
      <c r="BC645" s="17" t="str">
        <f t="shared" ca="1" si="11357"/>
        <v/>
      </c>
      <c r="BD645" s="17" t="str">
        <f t="shared" ca="1" si="11358"/>
        <v/>
      </c>
      <c r="BE645" s="17" t="b">
        <f t="shared" ca="1" si="11072"/>
        <v>0</v>
      </c>
      <c r="BF645" s="17" t="str">
        <f t="shared" ca="1" si="11073"/>
        <v/>
      </c>
      <c r="BG645" s="17" t="str">
        <f t="shared" ca="1" si="11359"/>
        <v/>
      </c>
      <c r="BH645" s="17" t="str">
        <f t="shared" ca="1" si="11360"/>
        <v/>
      </c>
      <c r="BI645" s="17" t="str">
        <f t="shared" ca="1" si="11361"/>
        <v/>
      </c>
      <c r="BJ645" s="17" t="b">
        <f t="shared" ca="1" si="11362"/>
        <v>0</v>
      </c>
      <c r="BK645" s="17" t="str">
        <f t="shared" ca="1" si="11078"/>
        <v/>
      </c>
      <c r="BL645" s="17" t="str">
        <f t="shared" ca="1" si="11363"/>
        <v/>
      </c>
      <c r="BM645" s="17" t="str">
        <f t="shared" ca="1" si="11364"/>
        <v/>
      </c>
      <c r="BN645" s="17" t="str">
        <f t="shared" ca="1" si="11365"/>
        <v/>
      </c>
      <c r="BO645" s="17" t="str">
        <f t="shared" ca="1" si="11366"/>
        <v/>
      </c>
      <c r="BP645" s="14" t="b">
        <f t="shared" ca="1" si="11367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1368"/>
        <v/>
      </c>
      <c r="DE645" s="14" t="str">
        <f t="shared" ca="1" si="11369"/>
        <v/>
      </c>
      <c r="DF645" s="14" t="str">
        <f t="shared" ca="1" si="11370"/>
        <v/>
      </c>
      <c r="DG645" s="14" t="str">
        <f t="shared" ca="1" si="11371"/>
        <v/>
      </c>
      <c r="DH645" s="14" t="str">
        <f t="shared" ca="1" si="11372"/>
        <v/>
      </c>
      <c r="DI645" s="14" t="str">
        <f t="shared" ca="1" si="11373"/>
        <v/>
      </c>
      <c r="DJ645" s="14" t="str">
        <f t="shared" ca="1" si="11374"/>
        <v/>
      </c>
      <c r="DK645" s="14" t="str">
        <f t="shared" ca="1" si="11375"/>
        <v/>
      </c>
      <c r="DL645" s="14" t="str">
        <f t="shared" ca="1" si="11376"/>
        <v/>
      </c>
      <c r="DM645" s="14" t="str">
        <f t="shared" ca="1" si="11377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1378"/>
        <v/>
      </c>
      <c r="DP645" s="14" t="str">
        <f t="shared" ca="1" si="11379"/>
        <v/>
      </c>
      <c r="DQ645" s="14" t="str">
        <f t="shared" ca="1" si="11380"/>
        <v/>
      </c>
      <c r="DR645" s="14" t="str">
        <f t="shared" ca="1" si="11381"/>
        <v/>
      </c>
      <c r="DS645" s="14" t="str">
        <f t="shared" ca="1" si="11382"/>
        <v/>
      </c>
      <c r="DZ645" s="14" t="b">
        <f t="shared" ca="1" si="11383"/>
        <v>0</v>
      </c>
      <c r="EA645" s="14" t="str">
        <f t="shared" ca="1" si="11384"/>
        <v/>
      </c>
      <c r="EB645" s="14" t="str">
        <f t="shared" ca="1" si="11385"/>
        <v/>
      </c>
      <c r="EC645" s="14" t="str">
        <f t="shared" ca="1" si="11386"/>
        <v/>
      </c>
      <c r="ED645" s="14" t="str">
        <f t="shared" ca="1" si="11387"/>
        <v/>
      </c>
      <c r="EE645" s="14" t="str">
        <f t="shared" ca="1" si="11388"/>
        <v/>
      </c>
      <c r="EF645" s="14" t="str">
        <f t="shared" ca="1" si="11389"/>
        <v/>
      </c>
      <c r="EG645" s="14" t="str">
        <f t="shared" ca="1" si="11390"/>
        <v/>
      </c>
      <c r="EM645" s="14" t="b">
        <f t="shared" ca="1" si="11391"/>
        <v>0</v>
      </c>
      <c r="EN645" s="14" t="str">
        <f t="shared" ca="1" si="11392"/>
        <v/>
      </c>
      <c r="EO645" s="14" t="str">
        <f t="shared" ca="1" si="11393"/>
        <v/>
      </c>
      <c r="EP645" s="14" t="str">
        <f t="shared" ca="1" si="11394"/>
        <v/>
      </c>
      <c r="EQ645" s="14" t="str">
        <f t="shared" ca="1" si="11395"/>
        <v/>
      </c>
    </row>
    <row r="646" spans="2:147" s="14" customFormat="1">
      <c r="B646" s="14" t="str">
        <f t="shared" ca="1" si="11325"/>
        <v/>
      </c>
      <c r="C646" s="14">
        <f t="shared" ca="1" si="11326"/>
        <v>576</v>
      </c>
      <c r="D646" s="14">
        <f t="shared" si="11327"/>
        <v>644</v>
      </c>
      <c r="E646" s="14" t="str">
        <f t="shared" ca="1" si="11328"/>
        <v/>
      </c>
      <c r="F646" s="14" t="str">
        <f t="shared" ca="1" si="11329"/>
        <v/>
      </c>
      <c r="G646" s="14" t="str">
        <f t="shared" ca="1" si="11330"/>
        <v/>
      </c>
      <c r="H646" s="14" t="b">
        <f t="shared" ca="1" si="1133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1332"/>
        <v/>
      </c>
      <c r="N646" s="14" t="str">
        <f t="shared" ca="1" si="11333"/>
        <v/>
      </c>
      <c r="O646" s="14" t="str">
        <f t="shared" ca="1" si="11334"/>
        <v/>
      </c>
      <c r="P646" s="14" t="str">
        <f t="shared" ca="1" si="1133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1336"/>
        <v/>
      </c>
      <c r="AA646" s="12" t="str">
        <f t="shared" ca="1" si="1133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1338"/>
        <v/>
      </c>
      <c r="AE646" s="17" t="b">
        <f t="shared" ca="1" si="1133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1340"/>
        <v/>
      </c>
      <c r="AH646" s="17" t="b">
        <f t="shared" ca="1" si="1134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1342"/>
        <v/>
      </c>
      <c r="AK646" s="17" t="str">
        <f t="shared" ca="1" si="11343"/>
        <v/>
      </c>
      <c r="AL646" s="17" t="str">
        <f t="shared" ca="1" si="11344"/>
        <v/>
      </c>
      <c r="AM646" s="17" t="str">
        <f t="shared" ca="1" si="11345"/>
        <v/>
      </c>
      <c r="AN646" s="17">
        <f t="shared" ca="1" si="11346"/>
        <v>2</v>
      </c>
      <c r="AO646" s="24" t="str">
        <f t="shared" ca="1" si="11347"/>
        <v/>
      </c>
      <c r="AP646" s="24" t="str">
        <f t="shared" ca="1" si="11348"/>
        <v/>
      </c>
      <c r="AQ646" s="17" t="str">
        <f t="shared" ca="1" si="11061"/>
        <v/>
      </c>
      <c r="AR646" s="17" t="str">
        <f t="shared" ca="1" si="11349"/>
        <v/>
      </c>
      <c r="AS646" s="17" t="str">
        <f t="shared" ca="1" si="11350"/>
        <v/>
      </c>
      <c r="AT646" s="17" t="str">
        <f t="shared" ca="1" si="11351"/>
        <v/>
      </c>
      <c r="AU646" s="17" t="str">
        <f t="shared" ca="1" si="11352"/>
        <v/>
      </c>
      <c r="AV646" s="17" t="str">
        <f t="shared" ca="1" si="11353"/>
        <v/>
      </c>
      <c r="AW646" s="17" t="str">
        <f t="shared" ca="1" si="11354"/>
        <v/>
      </c>
      <c r="AX646" s="14" t="str">
        <f t="array" aca="1" ref="AX646" ca="1">IF(H646,N646&gt;0,"")</f>
        <v/>
      </c>
      <c r="AY646" s="17" t="str">
        <f t="shared" ca="1" si="11355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1356"/>
        <v>0</v>
      </c>
      <c r="BB646" s="17" t="b">
        <v>0</v>
      </c>
      <c r="BC646" s="17" t="str">
        <f t="shared" ca="1" si="11357"/>
        <v/>
      </c>
      <c r="BD646" s="17" t="str">
        <f t="shared" ca="1" si="11358"/>
        <v/>
      </c>
      <c r="BE646" s="17" t="b">
        <f t="shared" ca="1" si="11072"/>
        <v>0</v>
      </c>
      <c r="BF646" s="17" t="str">
        <f t="shared" ca="1" si="11073"/>
        <v/>
      </c>
      <c r="BG646" s="17" t="str">
        <f t="shared" ca="1" si="11359"/>
        <v/>
      </c>
      <c r="BH646" s="17" t="str">
        <f t="shared" ca="1" si="11360"/>
        <v/>
      </c>
      <c r="BI646" s="17" t="str">
        <f t="shared" ca="1" si="11361"/>
        <v/>
      </c>
      <c r="BJ646" s="17" t="b">
        <f t="shared" ca="1" si="11362"/>
        <v>0</v>
      </c>
      <c r="BK646" s="17" t="str">
        <f t="shared" ca="1" si="11078"/>
        <v/>
      </c>
      <c r="BL646" s="17" t="str">
        <f t="shared" ca="1" si="11363"/>
        <v/>
      </c>
      <c r="BM646" s="17" t="str">
        <f t="shared" ca="1" si="11364"/>
        <v/>
      </c>
      <c r="BN646" s="17" t="str">
        <f t="shared" ca="1" si="11365"/>
        <v/>
      </c>
      <c r="BO646" s="17" t="str">
        <f t="shared" ca="1" si="11366"/>
        <v/>
      </c>
      <c r="BP646" s="14" t="b">
        <f t="shared" ca="1" si="11367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1368"/>
        <v/>
      </c>
      <c r="DE646" s="14" t="str">
        <f t="shared" ca="1" si="11369"/>
        <v/>
      </c>
      <c r="DF646" s="14" t="str">
        <f t="shared" ca="1" si="11370"/>
        <v/>
      </c>
      <c r="DG646" s="14" t="str">
        <f t="shared" ca="1" si="11371"/>
        <v/>
      </c>
      <c r="DH646" s="14" t="str">
        <f t="shared" ca="1" si="11372"/>
        <v/>
      </c>
      <c r="DI646" s="14" t="str">
        <f t="shared" ca="1" si="11373"/>
        <v/>
      </c>
      <c r="DJ646" s="14" t="str">
        <f t="shared" ca="1" si="11374"/>
        <v/>
      </c>
      <c r="DK646" s="14" t="str">
        <f t="shared" ca="1" si="11375"/>
        <v/>
      </c>
      <c r="DL646" s="14" t="str">
        <f t="shared" ca="1" si="11376"/>
        <v/>
      </c>
      <c r="DM646" s="14" t="str">
        <f t="shared" ca="1" si="11377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1378"/>
        <v/>
      </c>
      <c r="DP646" s="14" t="str">
        <f t="shared" ca="1" si="11379"/>
        <v/>
      </c>
      <c r="DQ646" s="14" t="str">
        <f t="shared" ca="1" si="11380"/>
        <v/>
      </c>
      <c r="DR646" s="14" t="str">
        <f t="shared" ca="1" si="11381"/>
        <v/>
      </c>
      <c r="DS646" s="14" t="str">
        <f t="shared" ca="1" si="11382"/>
        <v/>
      </c>
      <c r="DZ646" s="14" t="b">
        <f t="shared" ca="1" si="11383"/>
        <v>0</v>
      </c>
      <c r="EA646" s="14" t="str">
        <f t="shared" ca="1" si="11384"/>
        <v/>
      </c>
      <c r="EB646" s="14" t="str">
        <f t="shared" ca="1" si="11385"/>
        <v/>
      </c>
      <c r="EC646" s="14" t="str">
        <f t="shared" ca="1" si="11386"/>
        <v/>
      </c>
      <c r="ED646" s="14" t="str">
        <f t="shared" ca="1" si="11387"/>
        <v/>
      </c>
      <c r="EE646" s="14" t="str">
        <f t="shared" ca="1" si="11388"/>
        <v/>
      </c>
      <c r="EF646" s="14" t="str">
        <f t="shared" ca="1" si="11389"/>
        <v/>
      </c>
      <c r="EG646" s="14" t="str">
        <f t="shared" ca="1" si="11390"/>
        <v/>
      </c>
      <c r="EM646" s="14" t="b">
        <f t="shared" ca="1" si="11391"/>
        <v>0</v>
      </c>
      <c r="EN646" s="14" t="str">
        <f t="shared" ca="1" si="11392"/>
        <v/>
      </c>
      <c r="EO646" s="14" t="str">
        <f t="shared" ca="1" si="11393"/>
        <v/>
      </c>
      <c r="EP646" s="14" t="str">
        <f t="shared" ca="1" si="11394"/>
        <v/>
      </c>
      <c r="EQ646" s="14" t="str">
        <f t="shared" ca="1" si="11395"/>
        <v/>
      </c>
    </row>
    <row r="647" spans="2:147" s="14" customFormat="1">
      <c r="B647" s="14" t="str">
        <f t="shared" ca="1" si="11325"/>
        <v/>
      </c>
      <c r="C647" s="14">
        <f t="shared" ca="1" si="11326"/>
        <v>576</v>
      </c>
      <c r="D647" s="14">
        <f t="shared" si="11327"/>
        <v>645</v>
      </c>
      <c r="E647" s="14" t="str">
        <f t="shared" ca="1" si="11328"/>
        <v/>
      </c>
      <c r="F647" s="14" t="str">
        <f t="shared" ca="1" si="11329"/>
        <v/>
      </c>
      <c r="G647" s="14" t="str">
        <f t="shared" ca="1" si="11330"/>
        <v/>
      </c>
      <c r="H647" s="14" t="b">
        <f t="shared" ca="1" si="1133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1332"/>
        <v/>
      </c>
      <c r="N647" s="14" t="str">
        <f t="shared" ca="1" si="11333"/>
        <v/>
      </c>
      <c r="O647" s="14" t="str">
        <f t="shared" ca="1" si="11334"/>
        <v/>
      </c>
      <c r="P647" s="14" t="str">
        <f t="shared" ca="1" si="1133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1336"/>
        <v/>
      </c>
      <c r="AA647" s="12" t="str">
        <f t="shared" ca="1" si="1133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1338"/>
        <v/>
      </c>
      <c r="AE647" s="17" t="b">
        <f t="shared" ca="1" si="1133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1340"/>
        <v/>
      </c>
      <c r="AH647" s="17" t="b">
        <f t="shared" ca="1" si="1134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1342"/>
        <v/>
      </c>
      <c r="AK647" s="17" t="str">
        <f t="shared" ca="1" si="11343"/>
        <v/>
      </c>
      <c r="AL647" s="17" t="str">
        <f t="shared" ca="1" si="11344"/>
        <v/>
      </c>
      <c r="AM647" s="17" t="str">
        <f t="shared" ca="1" si="11345"/>
        <v/>
      </c>
      <c r="AN647" s="17">
        <f t="shared" ca="1" si="11346"/>
        <v>2</v>
      </c>
      <c r="AO647" s="24" t="str">
        <f t="shared" ca="1" si="11347"/>
        <v/>
      </c>
      <c r="AP647" s="24" t="str">
        <f t="shared" ca="1" si="11348"/>
        <v/>
      </c>
      <c r="AQ647" s="17" t="str">
        <f t="shared" ca="1" si="11061"/>
        <v/>
      </c>
      <c r="AR647" s="17" t="str">
        <f t="shared" ca="1" si="11349"/>
        <v/>
      </c>
      <c r="AS647" s="17" t="str">
        <f t="shared" ca="1" si="11350"/>
        <v/>
      </c>
      <c r="AT647" s="17" t="str">
        <f t="shared" ca="1" si="11351"/>
        <v/>
      </c>
      <c r="AU647" s="17" t="str">
        <f t="shared" ca="1" si="11352"/>
        <v/>
      </c>
      <c r="AV647" s="17" t="str">
        <f t="shared" ca="1" si="11353"/>
        <v/>
      </c>
      <c r="AW647" s="17" t="str">
        <f t="shared" ca="1" si="11354"/>
        <v/>
      </c>
      <c r="AX647" s="14" t="str">
        <f t="array" aca="1" ref="AX647" ca="1">IF(H647,N647&gt;0,"")</f>
        <v/>
      </c>
      <c r="AY647" s="17" t="str">
        <f t="shared" ca="1" si="11355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1356"/>
        <v>0</v>
      </c>
      <c r="BB647" s="17" t="b">
        <v>0</v>
      </c>
      <c r="BC647" s="17" t="str">
        <f t="shared" ca="1" si="11357"/>
        <v/>
      </c>
      <c r="BD647" s="17" t="str">
        <f t="shared" ca="1" si="11358"/>
        <v/>
      </c>
      <c r="BE647" s="17" t="b">
        <f t="shared" ca="1" si="11072"/>
        <v>0</v>
      </c>
      <c r="BF647" s="17" t="str">
        <f t="shared" ca="1" si="11073"/>
        <v/>
      </c>
      <c r="BG647" s="17" t="str">
        <f t="shared" ca="1" si="11359"/>
        <v/>
      </c>
      <c r="BH647" s="17" t="str">
        <f t="shared" ca="1" si="11360"/>
        <v/>
      </c>
      <c r="BI647" s="17" t="str">
        <f t="shared" ca="1" si="11361"/>
        <v/>
      </c>
      <c r="BJ647" s="17" t="b">
        <f t="shared" ca="1" si="11362"/>
        <v>0</v>
      </c>
      <c r="BK647" s="17" t="str">
        <f t="shared" ca="1" si="11078"/>
        <v/>
      </c>
      <c r="BL647" s="17" t="str">
        <f t="shared" ca="1" si="11363"/>
        <v/>
      </c>
      <c r="BM647" s="17" t="str">
        <f t="shared" ca="1" si="11364"/>
        <v/>
      </c>
      <c r="BN647" s="17" t="str">
        <f t="shared" ca="1" si="11365"/>
        <v/>
      </c>
      <c r="BO647" s="17" t="str">
        <f t="shared" ca="1" si="11366"/>
        <v/>
      </c>
      <c r="BP647" s="14" t="b">
        <f t="shared" ca="1" si="11367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1368"/>
        <v/>
      </c>
      <c r="DE647" s="14" t="str">
        <f t="shared" ca="1" si="11369"/>
        <v/>
      </c>
      <c r="DF647" s="14" t="str">
        <f t="shared" ca="1" si="11370"/>
        <v/>
      </c>
      <c r="DG647" s="14" t="str">
        <f t="shared" ca="1" si="11371"/>
        <v/>
      </c>
      <c r="DH647" s="14" t="str">
        <f t="shared" ca="1" si="11372"/>
        <v/>
      </c>
      <c r="DI647" s="14" t="str">
        <f t="shared" ca="1" si="11373"/>
        <v/>
      </c>
      <c r="DJ647" s="14" t="str">
        <f t="shared" ca="1" si="11374"/>
        <v/>
      </c>
      <c r="DK647" s="14" t="str">
        <f t="shared" ca="1" si="11375"/>
        <v/>
      </c>
      <c r="DL647" s="14" t="str">
        <f t="shared" ca="1" si="11376"/>
        <v/>
      </c>
      <c r="DM647" s="14" t="str">
        <f t="shared" ca="1" si="11377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1378"/>
        <v/>
      </c>
      <c r="DP647" s="14" t="str">
        <f t="shared" ca="1" si="11379"/>
        <v/>
      </c>
      <c r="DQ647" s="14" t="str">
        <f t="shared" ca="1" si="11380"/>
        <v/>
      </c>
      <c r="DR647" s="14" t="str">
        <f t="shared" ca="1" si="11381"/>
        <v/>
      </c>
      <c r="DS647" s="14" t="str">
        <f t="shared" ca="1" si="11382"/>
        <v/>
      </c>
      <c r="DZ647" s="14" t="b">
        <f t="shared" ca="1" si="11383"/>
        <v>0</v>
      </c>
      <c r="EA647" s="14" t="str">
        <f t="shared" ca="1" si="11384"/>
        <v/>
      </c>
      <c r="EB647" s="14" t="str">
        <f t="shared" ca="1" si="11385"/>
        <v/>
      </c>
      <c r="EC647" s="14" t="str">
        <f t="shared" ca="1" si="11386"/>
        <v/>
      </c>
      <c r="ED647" s="14" t="str">
        <f t="shared" ca="1" si="11387"/>
        <v/>
      </c>
      <c r="EE647" s="14" t="str">
        <f t="shared" ca="1" si="11388"/>
        <v/>
      </c>
      <c r="EF647" s="14" t="str">
        <f t="shared" ca="1" si="11389"/>
        <v/>
      </c>
      <c r="EG647" s="14" t="str">
        <f t="shared" ca="1" si="11390"/>
        <v/>
      </c>
      <c r="EM647" s="14" t="b">
        <f t="shared" ca="1" si="11391"/>
        <v>0</v>
      </c>
      <c r="EN647" s="14" t="str">
        <f t="shared" ca="1" si="11392"/>
        <v/>
      </c>
      <c r="EO647" s="14" t="str">
        <f t="shared" ca="1" si="11393"/>
        <v/>
      </c>
      <c r="EP647" s="14" t="str">
        <f t="shared" ca="1" si="11394"/>
        <v/>
      </c>
      <c r="EQ647" s="14" t="str">
        <f t="shared" ca="1" si="11395"/>
        <v/>
      </c>
    </row>
    <row r="648" spans="2:147" s="14" customFormat="1">
      <c r="B648" s="14" t="str">
        <f t="shared" ca="1" si="11325"/>
        <v/>
      </c>
      <c r="C648" s="14">
        <f t="shared" ca="1" si="11326"/>
        <v>576</v>
      </c>
      <c r="D648" s="14">
        <f t="shared" si="11327"/>
        <v>646</v>
      </c>
      <c r="E648" s="14" t="str">
        <f t="shared" ca="1" si="11328"/>
        <v/>
      </c>
      <c r="F648" s="14" t="str">
        <f t="shared" ca="1" si="11329"/>
        <v/>
      </c>
      <c r="G648" s="14" t="str">
        <f t="shared" ca="1" si="11330"/>
        <v/>
      </c>
      <c r="H648" s="14" t="b">
        <f t="shared" ca="1" si="1133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1332"/>
        <v/>
      </c>
      <c r="N648" s="14" t="str">
        <f t="shared" ca="1" si="11333"/>
        <v/>
      </c>
      <c r="O648" s="14" t="str">
        <f t="shared" ca="1" si="11334"/>
        <v/>
      </c>
      <c r="P648" s="14" t="str">
        <f t="shared" ca="1" si="1133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1336"/>
        <v/>
      </c>
      <c r="AA648" s="12" t="str">
        <f t="shared" ca="1" si="1133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1338"/>
        <v/>
      </c>
      <c r="AE648" s="17" t="b">
        <f t="shared" ca="1" si="1133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1340"/>
        <v/>
      </c>
      <c r="AH648" s="17" t="b">
        <f t="shared" ca="1" si="1134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1342"/>
        <v/>
      </c>
      <c r="AK648" s="17" t="str">
        <f t="shared" ca="1" si="11343"/>
        <v/>
      </c>
      <c r="AL648" s="17" t="str">
        <f t="shared" ca="1" si="11344"/>
        <v/>
      </c>
      <c r="AM648" s="17" t="str">
        <f t="shared" ca="1" si="11345"/>
        <v/>
      </c>
      <c r="AN648" s="17">
        <f t="shared" ca="1" si="11346"/>
        <v>2</v>
      </c>
      <c r="AO648" s="24" t="str">
        <f t="shared" ca="1" si="11347"/>
        <v/>
      </c>
      <c r="AP648" s="24" t="str">
        <f t="shared" ca="1" si="11348"/>
        <v/>
      </c>
      <c r="AQ648" s="17" t="str">
        <f t="shared" ca="1" si="11061"/>
        <v/>
      </c>
      <c r="AR648" s="17" t="str">
        <f t="shared" ca="1" si="11349"/>
        <v/>
      </c>
      <c r="AS648" s="17" t="str">
        <f t="shared" ca="1" si="11350"/>
        <v/>
      </c>
      <c r="AT648" s="17" t="str">
        <f t="shared" ca="1" si="11351"/>
        <v/>
      </c>
      <c r="AU648" s="17" t="str">
        <f t="shared" ca="1" si="11352"/>
        <v/>
      </c>
      <c r="AV648" s="17" t="str">
        <f t="shared" ca="1" si="11353"/>
        <v/>
      </c>
      <c r="AW648" s="17" t="str">
        <f t="shared" ca="1" si="11354"/>
        <v/>
      </c>
      <c r="AX648" s="14" t="str">
        <f t="array" aca="1" ref="AX648" ca="1">IF(H648,N648&gt;0,"")</f>
        <v/>
      </c>
      <c r="AY648" s="17" t="str">
        <f t="shared" ca="1" si="11355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1356"/>
        <v>0</v>
      </c>
      <c r="BB648" s="17" t="b">
        <v>0</v>
      </c>
      <c r="BC648" s="17" t="str">
        <f t="shared" ca="1" si="11357"/>
        <v/>
      </c>
      <c r="BD648" s="17" t="str">
        <f t="shared" ca="1" si="11358"/>
        <v/>
      </c>
      <c r="BE648" s="17" t="b">
        <f t="shared" ca="1" si="11072"/>
        <v>0</v>
      </c>
      <c r="BF648" s="17" t="str">
        <f t="shared" ca="1" si="11073"/>
        <v/>
      </c>
      <c r="BG648" s="17" t="str">
        <f t="shared" ca="1" si="11359"/>
        <v/>
      </c>
      <c r="BH648" s="17" t="str">
        <f t="shared" ca="1" si="11360"/>
        <v/>
      </c>
      <c r="BI648" s="17" t="str">
        <f t="shared" ca="1" si="11361"/>
        <v/>
      </c>
      <c r="BJ648" s="17" t="b">
        <f t="shared" ca="1" si="11362"/>
        <v>0</v>
      </c>
      <c r="BK648" s="17" t="str">
        <f t="shared" ca="1" si="11078"/>
        <v/>
      </c>
      <c r="BL648" s="17" t="str">
        <f t="shared" ca="1" si="11363"/>
        <v/>
      </c>
      <c r="BM648" s="17" t="str">
        <f t="shared" ca="1" si="11364"/>
        <v/>
      </c>
      <c r="BN648" s="17" t="str">
        <f t="shared" ca="1" si="11365"/>
        <v/>
      </c>
      <c r="BO648" s="17" t="str">
        <f t="shared" ca="1" si="11366"/>
        <v/>
      </c>
      <c r="BP648" s="14" t="b">
        <f t="shared" ca="1" si="11367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1368"/>
        <v/>
      </c>
      <c r="DE648" s="14" t="str">
        <f t="shared" ca="1" si="11369"/>
        <v/>
      </c>
      <c r="DF648" s="14" t="str">
        <f t="shared" ca="1" si="11370"/>
        <v/>
      </c>
      <c r="DG648" s="14" t="str">
        <f t="shared" ca="1" si="11371"/>
        <v/>
      </c>
      <c r="DH648" s="14" t="str">
        <f t="shared" ca="1" si="11372"/>
        <v/>
      </c>
      <c r="DI648" s="14" t="str">
        <f t="shared" ca="1" si="11373"/>
        <v/>
      </c>
      <c r="DJ648" s="14" t="str">
        <f t="shared" ca="1" si="11374"/>
        <v/>
      </c>
      <c r="DK648" s="14" t="str">
        <f t="shared" ca="1" si="11375"/>
        <v/>
      </c>
      <c r="DL648" s="14" t="str">
        <f t="shared" ca="1" si="11376"/>
        <v/>
      </c>
      <c r="DM648" s="14" t="str">
        <f t="shared" ca="1" si="11377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1378"/>
        <v/>
      </c>
      <c r="DP648" s="14" t="str">
        <f t="shared" ca="1" si="11379"/>
        <v/>
      </c>
      <c r="DQ648" s="14" t="str">
        <f t="shared" ca="1" si="11380"/>
        <v/>
      </c>
      <c r="DR648" s="14" t="str">
        <f t="shared" ca="1" si="11381"/>
        <v/>
      </c>
      <c r="DS648" s="14" t="str">
        <f t="shared" ca="1" si="11382"/>
        <v/>
      </c>
      <c r="DZ648" s="14" t="b">
        <f t="shared" ca="1" si="11383"/>
        <v>0</v>
      </c>
      <c r="EA648" s="14" t="str">
        <f t="shared" ca="1" si="11384"/>
        <v/>
      </c>
      <c r="EB648" s="14" t="str">
        <f t="shared" ca="1" si="11385"/>
        <v/>
      </c>
      <c r="EC648" s="14" t="str">
        <f t="shared" ca="1" si="11386"/>
        <v/>
      </c>
      <c r="ED648" s="14" t="str">
        <f t="shared" ca="1" si="11387"/>
        <v/>
      </c>
      <c r="EE648" s="14" t="str">
        <f t="shared" ca="1" si="11388"/>
        <v/>
      </c>
      <c r="EF648" s="14" t="str">
        <f t="shared" ca="1" si="11389"/>
        <v/>
      </c>
      <c r="EG648" s="14" t="str">
        <f t="shared" ca="1" si="11390"/>
        <v/>
      </c>
      <c r="EM648" s="14" t="b">
        <f t="shared" ca="1" si="11391"/>
        <v>0</v>
      </c>
      <c r="EN648" s="14" t="str">
        <f t="shared" ca="1" si="11392"/>
        <v/>
      </c>
      <c r="EO648" s="14" t="str">
        <f t="shared" ca="1" si="11393"/>
        <v/>
      </c>
      <c r="EP648" s="14" t="str">
        <f t="shared" ca="1" si="11394"/>
        <v/>
      </c>
      <c r="EQ648" s="14" t="str">
        <f t="shared" ca="1" si="11395"/>
        <v/>
      </c>
    </row>
    <row r="649" spans="2:147" s="14" customFormat="1">
      <c r="B649" s="14" t="str">
        <f t="shared" ca="1" si="11325"/>
        <v/>
      </c>
      <c r="C649" s="14">
        <f t="shared" ca="1" si="11326"/>
        <v>576</v>
      </c>
      <c r="D649" s="14">
        <f t="shared" si="11327"/>
        <v>647</v>
      </c>
      <c r="E649" s="14" t="str">
        <f t="shared" ca="1" si="11328"/>
        <v/>
      </c>
      <c r="F649" s="14" t="str">
        <f t="shared" ca="1" si="11329"/>
        <v/>
      </c>
      <c r="G649" s="14" t="str">
        <f t="shared" ca="1" si="11330"/>
        <v/>
      </c>
      <c r="H649" s="14" t="b">
        <f t="shared" ca="1" si="1133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1332"/>
        <v/>
      </c>
      <c r="N649" s="14" t="str">
        <f t="shared" ca="1" si="11333"/>
        <v/>
      </c>
      <c r="O649" s="14" t="str">
        <f t="shared" ca="1" si="11334"/>
        <v/>
      </c>
      <c r="P649" s="14" t="str">
        <f t="shared" ca="1" si="1133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1336"/>
        <v/>
      </c>
      <c r="AA649" s="12" t="str">
        <f t="shared" ca="1" si="1133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1338"/>
        <v/>
      </c>
      <c r="AE649" s="17" t="b">
        <f t="shared" ca="1" si="1133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1340"/>
        <v/>
      </c>
      <c r="AH649" s="17" t="b">
        <f t="shared" ca="1" si="1134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1342"/>
        <v/>
      </c>
      <c r="AK649" s="17" t="str">
        <f t="shared" ca="1" si="11343"/>
        <v/>
      </c>
      <c r="AL649" s="17" t="str">
        <f t="shared" ca="1" si="11344"/>
        <v/>
      </c>
      <c r="AM649" s="17" t="str">
        <f t="shared" ca="1" si="11345"/>
        <v/>
      </c>
      <c r="AN649" s="17">
        <f t="shared" ca="1" si="11346"/>
        <v>2</v>
      </c>
      <c r="AO649" s="24" t="str">
        <f t="shared" ca="1" si="11347"/>
        <v/>
      </c>
      <c r="AP649" s="24" t="str">
        <f t="shared" ca="1" si="11348"/>
        <v/>
      </c>
      <c r="AQ649" s="17" t="str">
        <f t="shared" ref="AQ649:AQ712" ca="1" si="11396">IF(H649,IF(CA649&lt;&gt;"",AND(CA649&lt;&gt;0,CA649&lt;&gt;FALSE),FALSE),"")</f>
        <v/>
      </c>
      <c r="AR649" s="17" t="str">
        <f t="shared" ca="1" si="11349"/>
        <v/>
      </c>
      <c r="AS649" s="17" t="str">
        <f t="shared" ca="1" si="11350"/>
        <v/>
      </c>
      <c r="AT649" s="17" t="str">
        <f t="shared" ca="1" si="11351"/>
        <v/>
      </c>
      <c r="AU649" s="17" t="str">
        <f t="shared" ca="1" si="11352"/>
        <v/>
      </c>
      <c r="AV649" s="17" t="str">
        <f t="shared" ca="1" si="11353"/>
        <v/>
      </c>
      <c r="AW649" s="17" t="str">
        <f t="shared" ca="1" si="11354"/>
        <v/>
      </c>
      <c r="AX649" s="14" t="str">
        <f t="array" aca="1" ref="AX649" ca="1">IF(H649,N649&gt;0,"")</f>
        <v/>
      </c>
      <c r="AY649" s="17" t="str">
        <f t="shared" ca="1" si="11355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1356"/>
        <v>0</v>
      </c>
      <c r="BB649" s="17" t="b">
        <v>0</v>
      </c>
      <c r="BC649" s="17" t="str">
        <f t="shared" ca="1" si="11357"/>
        <v/>
      </c>
      <c r="BD649" s="17" t="str">
        <f t="shared" ca="1" si="11358"/>
        <v/>
      </c>
      <c r="BE649" s="17" t="b">
        <f t="shared" ref="BE649:BE712" ca="1" si="11397">IF(BA649,IF(AND(AW649,NOT(BB649),NOT(BC649),NOT(BD649)),AND(Z649=0,AC649=0,IF(CA649="",TRUE,CA649&lt;&gt;FALSE),FALSE),""))</f>
        <v>0</v>
      </c>
      <c r="BF649" s="17" t="str">
        <f t="shared" ref="BF649:BF712" ca="1" si="11398">IF(BA649,IF(AND(AW649,NOT(BB649),NOT(BC649),NOT(BD649)),AND(Z649=0,OR(AC649&gt;0, IF(CA649="",FALSE,CA649=FALSE))),FALSE),"")</f>
        <v/>
      </c>
      <c r="BG649" s="17" t="str">
        <f t="shared" ca="1" si="11359"/>
        <v/>
      </c>
      <c r="BH649" s="17" t="str">
        <f t="shared" ca="1" si="11360"/>
        <v/>
      </c>
      <c r="BI649" s="17" t="str">
        <f t="shared" ca="1" si="11361"/>
        <v/>
      </c>
      <c r="BJ649" s="17" t="b">
        <f t="shared" ca="1" si="11362"/>
        <v>0</v>
      </c>
      <c r="BK649" s="17" t="str">
        <f t="shared" ref="BK649:BK712" ca="1" si="11399">IF(H649,IF(AND(NOT(BA649),AU649),AND(AC649=0,IF(CA649="",TRUE,CA649)),""),"")</f>
        <v/>
      </c>
      <c r="BL649" s="17" t="str">
        <f t="shared" ca="1" si="11363"/>
        <v/>
      </c>
      <c r="BM649" s="17" t="str">
        <f t="shared" ca="1" si="11364"/>
        <v/>
      </c>
      <c r="BN649" s="17" t="str">
        <f t="shared" ca="1" si="11365"/>
        <v/>
      </c>
      <c r="BO649" s="17" t="str">
        <f t="shared" ca="1" si="11366"/>
        <v/>
      </c>
      <c r="BP649" s="14" t="b">
        <f t="shared" ca="1" si="11367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1368"/>
        <v/>
      </c>
      <c r="DE649" s="14" t="str">
        <f t="shared" ca="1" si="11369"/>
        <v/>
      </c>
      <c r="DF649" s="14" t="str">
        <f t="shared" ca="1" si="11370"/>
        <v/>
      </c>
      <c r="DG649" s="14" t="str">
        <f t="shared" ca="1" si="11371"/>
        <v/>
      </c>
      <c r="DH649" s="14" t="str">
        <f t="shared" ca="1" si="11372"/>
        <v/>
      </c>
      <c r="DI649" s="14" t="str">
        <f t="shared" ca="1" si="11373"/>
        <v/>
      </c>
      <c r="DJ649" s="14" t="str">
        <f t="shared" ca="1" si="11374"/>
        <v/>
      </c>
      <c r="DK649" s="14" t="str">
        <f t="shared" ca="1" si="11375"/>
        <v/>
      </c>
      <c r="DL649" s="14" t="str">
        <f t="shared" ca="1" si="11376"/>
        <v/>
      </c>
      <c r="DM649" s="14" t="str">
        <f t="shared" ca="1" si="11377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1378"/>
        <v/>
      </c>
      <c r="DP649" s="14" t="str">
        <f t="shared" ca="1" si="11379"/>
        <v/>
      </c>
      <c r="DQ649" s="14" t="str">
        <f t="shared" ca="1" si="11380"/>
        <v/>
      </c>
      <c r="DR649" s="14" t="str">
        <f t="shared" ca="1" si="11381"/>
        <v/>
      </c>
      <c r="DS649" s="14" t="str">
        <f t="shared" ca="1" si="11382"/>
        <v/>
      </c>
      <c r="DZ649" s="14" t="b">
        <f t="shared" ca="1" si="11383"/>
        <v>0</v>
      </c>
      <c r="EA649" s="14" t="str">
        <f t="shared" ca="1" si="11384"/>
        <v/>
      </c>
      <c r="EB649" s="14" t="str">
        <f t="shared" ca="1" si="11385"/>
        <v/>
      </c>
      <c r="EC649" s="14" t="str">
        <f t="shared" ca="1" si="11386"/>
        <v/>
      </c>
      <c r="ED649" s="14" t="str">
        <f t="shared" ca="1" si="11387"/>
        <v/>
      </c>
      <c r="EE649" s="14" t="str">
        <f t="shared" ca="1" si="11388"/>
        <v/>
      </c>
      <c r="EF649" s="14" t="str">
        <f t="shared" ca="1" si="11389"/>
        <v/>
      </c>
      <c r="EG649" s="14" t="str">
        <f t="shared" ca="1" si="11390"/>
        <v/>
      </c>
      <c r="EM649" s="14" t="b">
        <f t="shared" ca="1" si="11391"/>
        <v>0</v>
      </c>
      <c r="EN649" s="14" t="str">
        <f t="shared" ca="1" si="11392"/>
        <v/>
      </c>
      <c r="EO649" s="14" t="str">
        <f t="shared" ca="1" si="11393"/>
        <v/>
      </c>
      <c r="EP649" s="14" t="str">
        <f t="shared" ca="1" si="11394"/>
        <v/>
      </c>
      <c r="EQ649" s="14" t="str">
        <f t="shared" ca="1" si="11395"/>
        <v/>
      </c>
    </row>
    <row r="650" spans="2:147" s="14" customFormat="1">
      <c r="B650" s="14" t="str">
        <f t="shared" ca="1" si="11325"/>
        <v/>
      </c>
      <c r="C650" s="14">
        <f t="shared" ca="1" si="11326"/>
        <v>576</v>
      </c>
      <c r="D650" s="14">
        <f t="shared" si="11327"/>
        <v>648</v>
      </c>
      <c r="E650" s="14" t="str">
        <f t="shared" ca="1" si="11328"/>
        <v/>
      </c>
      <c r="F650" s="14" t="str">
        <f t="shared" ca="1" si="11329"/>
        <v/>
      </c>
      <c r="G650" s="14" t="str">
        <f t="shared" ca="1" si="11330"/>
        <v/>
      </c>
      <c r="H650" s="14" t="b">
        <f t="shared" ca="1" si="1133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1332"/>
        <v/>
      </c>
      <c r="N650" s="14" t="str">
        <f t="shared" ca="1" si="11333"/>
        <v/>
      </c>
      <c r="O650" s="14" t="str">
        <f t="shared" ca="1" si="11334"/>
        <v/>
      </c>
      <c r="P650" s="14" t="str">
        <f t="shared" ca="1" si="1133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1336"/>
        <v/>
      </c>
      <c r="AA650" s="12" t="str">
        <f t="shared" ca="1" si="1133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1338"/>
        <v/>
      </c>
      <c r="AE650" s="17" t="b">
        <f t="shared" ca="1" si="1133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1340"/>
        <v/>
      </c>
      <c r="AH650" s="17" t="b">
        <f t="shared" ca="1" si="1134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1342"/>
        <v/>
      </c>
      <c r="AK650" s="17" t="str">
        <f t="shared" ca="1" si="11343"/>
        <v/>
      </c>
      <c r="AL650" s="17" t="str">
        <f t="shared" ca="1" si="11344"/>
        <v/>
      </c>
      <c r="AM650" s="17" t="str">
        <f t="shared" ca="1" si="11345"/>
        <v/>
      </c>
      <c r="AN650" s="17">
        <f t="shared" ca="1" si="11346"/>
        <v>2</v>
      </c>
      <c r="AO650" s="24" t="str">
        <f t="shared" ca="1" si="11347"/>
        <v/>
      </c>
      <c r="AP650" s="24" t="str">
        <f t="shared" ca="1" si="11348"/>
        <v/>
      </c>
      <c r="AQ650" s="17" t="str">
        <f t="shared" ca="1" si="11396"/>
        <v/>
      </c>
      <c r="AR650" s="17" t="str">
        <f t="shared" ca="1" si="11349"/>
        <v/>
      </c>
      <c r="AS650" s="17" t="str">
        <f t="shared" ca="1" si="11350"/>
        <v/>
      </c>
      <c r="AT650" s="17" t="str">
        <f t="shared" ca="1" si="11351"/>
        <v/>
      </c>
      <c r="AU650" s="17" t="str">
        <f t="shared" ca="1" si="11352"/>
        <v/>
      </c>
      <c r="AV650" s="17" t="str">
        <f t="shared" ca="1" si="11353"/>
        <v/>
      </c>
      <c r="AW650" s="17" t="str">
        <f t="shared" ca="1" si="11354"/>
        <v/>
      </c>
      <c r="AX650" s="14" t="str">
        <f t="array" aca="1" ref="AX650" ca="1">IF(H650,N650&gt;0,"")</f>
        <v/>
      </c>
      <c r="AY650" s="17" t="str">
        <f t="shared" ca="1" si="11355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1356"/>
        <v>0</v>
      </c>
      <c r="BB650" s="17" t="b">
        <v>0</v>
      </c>
      <c r="BC650" s="17" t="str">
        <f t="shared" ca="1" si="11357"/>
        <v/>
      </c>
      <c r="BD650" s="17" t="str">
        <f t="shared" ca="1" si="11358"/>
        <v/>
      </c>
      <c r="BE650" s="17" t="b">
        <f t="shared" ca="1" si="11397"/>
        <v>0</v>
      </c>
      <c r="BF650" s="17" t="str">
        <f t="shared" ca="1" si="11398"/>
        <v/>
      </c>
      <c r="BG650" s="17" t="str">
        <f t="shared" ca="1" si="11359"/>
        <v/>
      </c>
      <c r="BH650" s="17" t="str">
        <f t="shared" ca="1" si="11360"/>
        <v/>
      </c>
      <c r="BI650" s="17" t="str">
        <f t="shared" ca="1" si="11361"/>
        <v/>
      </c>
      <c r="BJ650" s="17" t="b">
        <f t="shared" ca="1" si="11362"/>
        <v>0</v>
      </c>
      <c r="BK650" s="17" t="str">
        <f t="shared" ca="1" si="11399"/>
        <v/>
      </c>
      <c r="BL650" s="17" t="str">
        <f t="shared" ca="1" si="11363"/>
        <v/>
      </c>
      <c r="BM650" s="17" t="str">
        <f t="shared" ca="1" si="11364"/>
        <v/>
      </c>
      <c r="BN650" s="17" t="str">
        <f t="shared" ca="1" si="11365"/>
        <v/>
      </c>
      <c r="BO650" s="17" t="str">
        <f t="shared" ca="1" si="11366"/>
        <v/>
      </c>
      <c r="BP650" s="14" t="b">
        <f t="shared" ca="1" si="11367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1368"/>
        <v/>
      </c>
      <c r="DE650" s="14" t="str">
        <f t="shared" ca="1" si="11369"/>
        <v/>
      </c>
      <c r="DF650" s="14" t="str">
        <f t="shared" ca="1" si="11370"/>
        <v/>
      </c>
      <c r="DG650" s="14" t="str">
        <f t="shared" ca="1" si="11371"/>
        <v/>
      </c>
      <c r="DH650" s="14" t="str">
        <f t="shared" ca="1" si="11372"/>
        <v/>
      </c>
      <c r="DI650" s="14" t="str">
        <f t="shared" ca="1" si="11373"/>
        <v/>
      </c>
      <c r="DJ650" s="14" t="str">
        <f t="shared" ca="1" si="11374"/>
        <v/>
      </c>
      <c r="DK650" s="14" t="str">
        <f t="shared" ca="1" si="11375"/>
        <v/>
      </c>
      <c r="DL650" s="14" t="str">
        <f t="shared" ca="1" si="11376"/>
        <v/>
      </c>
      <c r="DM650" s="14" t="str">
        <f t="shared" ca="1" si="11377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1378"/>
        <v/>
      </c>
      <c r="DP650" s="14" t="str">
        <f t="shared" ca="1" si="11379"/>
        <v/>
      </c>
      <c r="DQ650" s="14" t="str">
        <f t="shared" ca="1" si="11380"/>
        <v/>
      </c>
      <c r="DR650" s="14" t="str">
        <f t="shared" ca="1" si="11381"/>
        <v/>
      </c>
      <c r="DS650" s="14" t="str">
        <f t="shared" ca="1" si="11382"/>
        <v/>
      </c>
      <c r="DZ650" s="14" t="b">
        <f t="shared" ca="1" si="11383"/>
        <v>0</v>
      </c>
      <c r="EA650" s="14" t="str">
        <f t="shared" ca="1" si="11384"/>
        <v/>
      </c>
      <c r="EB650" s="14" t="str">
        <f t="shared" ca="1" si="11385"/>
        <v/>
      </c>
      <c r="EC650" s="14" t="str">
        <f t="shared" ca="1" si="11386"/>
        <v/>
      </c>
      <c r="ED650" s="14" t="str">
        <f t="shared" ca="1" si="11387"/>
        <v/>
      </c>
      <c r="EE650" s="14" t="str">
        <f t="shared" ca="1" si="11388"/>
        <v/>
      </c>
      <c r="EF650" s="14" t="str">
        <f t="shared" ca="1" si="11389"/>
        <v/>
      </c>
      <c r="EG650" s="14" t="str">
        <f t="shared" ca="1" si="11390"/>
        <v/>
      </c>
      <c r="EM650" s="14" t="b">
        <f t="shared" ca="1" si="11391"/>
        <v>0</v>
      </c>
      <c r="EN650" s="14" t="str">
        <f t="shared" ca="1" si="11392"/>
        <v/>
      </c>
      <c r="EO650" s="14" t="str">
        <f t="shared" ca="1" si="11393"/>
        <v/>
      </c>
      <c r="EP650" s="14" t="str">
        <f t="shared" ca="1" si="11394"/>
        <v/>
      </c>
      <c r="EQ650" s="14" t="str">
        <f t="shared" ca="1" si="11395"/>
        <v/>
      </c>
    </row>
    <row r="651" spans="2:147" s="14" customFormat="1">
      <c r="B651" s="14" t="str">
        <f t="shared" ca="1" si="11325"/>
        <v/>
      </c>
      <c r="C651" s="14">
        <f t="shared" ca="1" si="11326"/>
        <v>576</v>
      </c>
      <c r="D651" s="14">
        <f t="shared" si="11327"/>
        <v>649</v>
      </c>
      <c r="E651" s="14" t="str">
        <f t="shared" ca="1" si="11328"/>
        <v/>
      </c>
      <c r="F651" s="14" t="str">
        <f t="shared" ca="1" si="11329"/>
        <v/>
      </c>
      <c r="G651" s="14" t="str">
        <f t="shared" ca="1" si="11330"/>
        <v/>
      </c>
      <c r="H651" s="14" t="b">
        <f t="shared" ca="1" si="1133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1332"/>
        <v/>
      </c>
      <c r="N651" s="14" t="str">
        <f t="shared" ca="1" si="11333"/>
        <v/>
      </c>
      <c r="O651" s="14" t="str">
        <f t="shared" ca="1" si="11334"/>
        <v/>
      </c>
      <c r="P651" s="14" t="str">
        <f t="shared" ca="1" si="1133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1336"/>
        <v/>
      </c>
      <c r="AA651" s="12" t="str">
        <f t="shared" ca="1" si="1133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1338"/>
        <v/>
      </c>
      <c r="AE651" s="17" t="b">
        <f t="shared" ca="1" si="1133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1340"/>
        <v/>
      </c>
      <c r="AH651" s="17" t="b">
        <f t="shared" ca="1" si="1134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1342"/>
        <v/>
      </c>
      <c r="AK651" s="17" t="str">
        <f t="shared" ca="1" si="11343"/>
        <v/>
      </c>
      <c r="AL651" s="17" t="str">
        <f t="shared" ca="1" si="11344"/>
        <v/>
      </c>
      <c r="AM651" s="17" t="str">
        <f t="shared" ca="1" si="11345"/>
        <v/>
      </c>
      <c r="AN651" s="17">
        <f t="shared" ca="1" si="11346"/>
        <v>2</v>
      </c>
      <c r="AO651" s="24" t="str">
        <f t="shared" ca="1" si="11347"/>
        <v/>
      </c>
      <c r="AP651" s="24" t="str">
        <f t="shared" ca="1" si="11348"/>
        <v/>
      </c>
      <c r="AQ651" s="17" t="str">
        <f t="shared" ca="1" si="11396"/>
        <v/>
      </c>
      <c r="AR651" s="17" t="str">
        <f t="shared" ca="1" si="11349"/>
        <v/>
      </c>
      <c r="AS651" s="17" t="str">
        <f t="shared" ca="1" si="11350"/>
        <v/>
      </c>
      <c r="AT651" s="17" t="str">
        <f t="shared" ca="1" si="11351"/>
        <v/>
      </c>
      <c r="AU651" s="17" t="str">
        <f t="shared" ca="1" si="11352"/>
        <v/>
      </c>
      <c r="AV651" s="17" t="str">
        <f t="shared" ca="1" si="11353"/>
        <v/>
      </c>
      <c r="AW651" s="17" t="str">
        <f t="shared" ca="1" si="11354"/>
        <v/>
      </c>
      <c r="AX651" s="14" t="str">
        <f t="array" aca="1" ref="AX651" ca="1">IF(H651,N651&gt;0,"")</f>
        <v/>
      </c>
      <c r="AY651" s="17" t="str">
        <f t="shared" ca="1" si="11355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1356"/>
        <v>0</v>
      </c>
      <c r="BB651" s="17" t="b">
        <v>0</v>
      </c>
      <c r="BC651" s="17" t="str">
        <f t="shared" ca="1" si="11357"/>
        <v/>
      </c>
      <c r="BD651" s="17" t="str">
        <f t="shared" ca="1" si="11358"/>
        <v/>
      </c>
      <c r="BE651" s="17" t="b">
        <f t="shared" ca="1" si="11397"/>
        <v>0</v>
      </c>
      <c r="BF651" s="17" t="str">
        <f t="shared" ca="1" si="11398"/>
        <v/>
      </c>
      <c r="BG651" s="17" t="str">
        <f t="shared" ca="1" si="11359"/>
        <v/>
      </c>
      <c r="BH651" s="17" t="str">
        <f t="shared" ca="1" si="11360"/>
        <v/>
      </c>
      <c r="BI651" s="17" t="str">
        <f t="shared" ca="1" si="11361"/>
        <v/>
      </c>
      <c r="BJ651" s="17" t="b">
        <f t="shared" ca="1" si="11362"/>
        <v>0</v>
      </c>
      <c r="BK651" s="17" t="str">
        <f t="shared" ca="1" si="11399"/>
        <v/>
      </c>
      <c r="BL651" s="17" t="str">
        <f t="shared" ca="1" si="11363"/>
        <v/>
      </c>
      <c r="BM651" s="17" t="str">
        <f t="shared" ca="1" si="11364"/>
        <v/>
      </c>
      <c r="BN651" s="17" t="str">
        <f t="shared" ca="1" si="11365"/>
        <v/>
      </c>
      <c r="BO651" s="17" t="str">
        <f t="shared" ca="1" si="11366"/>
        <v/>
      </c>
      <c r="BP651" s="14" t="b">
        <f t="shared" ca="1" si="11367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1368"/>
        <v/>
      </c>
      <c r="DE651" s="14" t="str">
        <f t="shared" ca="1" si="11369"/>
        <v/>
      </c>
      <c r="DF651" s="14" t="str">
        <f t="shared" ca="1" si="11370"/>
        <v/>
      </c>
      <c r="DG651" s="14" t="str">
        <f t="shared" ca="1" si="11371"/>
        <v/>
      </c>
      <c r="DH651" s="14" t="str">
        <f t="shared" ca="1" si="11372"/>
        <v/>
      </c>
      <c r="DI651" s="14" t="str">
        <f t="shared" ca="1" si="11373"/>
        <v/>
      </c>
      <c r="DJ651" s="14" t="str">
        <f t="shared" ca="1" si="11374"/>
        <v/>
      </c>
      <c r="DK651" s="14" t="str">
        <f t="shared" ca="1" si="11375"/>
        <v/>
      </c>
      <c r="DL651" s="14" t="str">
        <f t="shared" ca="1" si="11376"/>
        <v/>
      </c>
      <c r="DM651" s="14" t="str">
        <f t="shared" ca="1" si="11377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1378"/>
        <v/>
      </c>
      <c r="DP651" s="14" t="str">
        <f t="shared" ca="1" si="11379"/>
        <v/>
      </c>
      <c r="DQ651" s="14" t="str">
        <f t="shared" ca="1" si="11380"/>
        <v/>
      </c>
      <c r="DR651" s="14" t="str">
        <f t="shared" ca="1" si="11381"/>
        <v/>
      </c>
      <c r="DS651" s="14" t="str">
        <f t="shared" ca="1" si="11382"/>
        <v/>
      </c>
      <c r="DZ651" s="14" t="b">
        <f t="shared" ca="1" si="11383"/>
        <v>0</v>
      </c>
      <c r="EA651" s="14" t="str">
        <f t="shared" ca="1" si="11384"/>
        <v/>
      </c>
      <c r="EB651" s="14" t="str">
        <f t="shared" ca="1" si="11385"/>
        <v/>
      </c>
      <c r="EC651" s="14" t="str">
        <f t="shared" ca="1" si="11386"/>
        <v/>
      </c>
      <c r="ED651" s="14" t="str">
        <f t="shared" ca="1" si="11387"/>
        <v/>
      </c>
      <c r="EE651" s="14" t="str">
        <f t="shared" ca="1" si="11388"/>
        <v/>
      </c>
      <c r="EF651" s="14" t="str">
        <f t="shared" ca="1" si="11389"/>
        <v/>
      </c>
      <c r="EG651" s="14" t="str">
        <f t="shared" ca="1" si="11390"/>
        <v/>
      </c>
      <c r="EM651" s="14" t="b">
        <f t="shared" ca="1" si="11391"/>
        <v>0</v>
      </c>
      <c r="EN651" s="14" t="str">
        <f t="shared" ca="1" si="11392"/>
        <v/>
      </c>
      <c r="EO651" s="14" t="str">
        <f t="shared" ca="1" si="11393"/>
        <v/>
      </c>
      <c r="EP651" s="14" t="str">
        <f t="shared" ca="1" si="11394"/>
        <v/>
      </c>
      <c r="EQ651" s="14" t="str">
        <f t="shared" ca="1" si="11395"/>
        <v/>
      </c>
    </row>
    <row r="652" spans="2:147" s="14" customFormat="1">
      <c r="B652" s="14" t="str">
        <f t="shared" ca="1" si="11325"/>
        <v/>
      </c>
      <c r="C652" s="14">
        <f t="shared" ca="1" si="11326"/>
        <v>576</v>
      </c>
      <c r="D652" s="14">
        <f t="shared" si="11327"/>
        <v>650</v>
      </c>
      <c r="E652" s="14" t="str">
        <f t="shared" ca="1" si="11328"/>
        <v/>
      </c>
      <c r="F652" s="14" t="str">
        <f t="shared" ca="1" si="11329"/>
        <v/>
      </c>
      <c r="G652" s="14" t="str">
        <f t="shared" ca="1" si="11330"/>
        <v/>
      </c>
      <c r="H652" s="14" t="b">
        <f t="shared" ca="1" si="1133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1332"/>
        <v/>
      </c>
      <c r="N652" s="14" t="str">
        <f t="shared" ca="1" si="11333"/>
        <v/>
      </c>
      <c r="O652" s="14" t="str">
        <f t="shared" ca="1" si="11334"/>
        <v/>
      </c>
      <c r="P652" s="14" t="str">
        <f t="shared" ca="1" si="1133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1336"/>
        <v/>
      </c>
      <c r="AA652" s="12" t="str">
        <f t="shared" ca="1" si="1133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1338"/>
        <v/>
      </c>
      <c r="AE652" s="17" t="b">
        <f t="shared" ca="1" si="1133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1340"/>
        <v/>
      </c>
      <c r="AH652" s="17" t="b">
        <f t="shared" ca="1" si="1134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1342"/>
        <v/>
      </c>
      <c r="AK652" s="17" t="str">
        <f t="shared" ca="1" si="11343"/>
        <v/>
      </c>
      <c r="AL652" s="17" t="str">
        <f t="shared" ca="1" si="11344"/>
        <v/>
      </c>
      <c r="AM652" s="17" t="str">
        <f t="shared" ca="1" si="11345"/>
        <v/>
      </c>
      <c r="AN652" s="17">
        <f t="shared" ca="1" si="11346"/>
        <v>2</v>
      </c>
      <c r="AO652" s="24" t="str">
        <f t="shared" ca="1" si="11347"/>
        <v/>
      </c>
      <c r="AP652" s="24" t="str">
        <f t="shared" ca="1" si="11348"/>
        <v/>
      </c>
      <c r="AQ652" s="17" t="str">
        <f t="shared" ca="1" si="11396"/>
        <v/>
      </c>
      <c r="AR652" s="17" t="str">
        <f t="shared" ca="1" si="11349"/>
        <v/>
      </c>
      <c r="AS652" s="17" t="str">
        <f t="shared" ca="1" si="11350"/>
        <v/>
      </c>
      <c r="AT652" s="17" t="str">
        <f t="shared" ca="1" si="11351"/>
        <v/>
      </c>
      <c r="AU652" s="17" t="str">
        <f t="shared" ca="1" si="11352"/>
        <v/>
      </c>
      <c r="AV652" s="17" t="str">
        <f t="shared" ca="1" si="11353"/>
        <v/>
      </c>
      <c r="AW652" s="17" t="str">
        <f t="shared" ca="1" si="11354"/>
        <v/>
      </c>
      <c r="AX652" s="14" t="str">
        <f t="array" aca="1" ref="AX652" ca="1">IF(H652,N652&gt;0,"")</f>
        <v/>
      </c>
      <c r="AY652" s="17" t="str">
        <f t="shared" ca="1" si="11355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1356"/>
        <v>0</v>
      </c>
      <c r="BB652" s="17" t="b">
        <v>0</v>
      </c>
      <c r="BC652" s="17" t="str">
        <f t="shared" ca="1" si="11357"/>
        <v/>
      </c>
      <c r="BD652" s="17" t="str">
        <f t="shared" ca="1" si="11358"/>
        <v/>
      </c>
      <c r="BE652" s="17" t="b">
        <f t="shared" ca="1" si="11397"/>
        <v>0</v>
      </c>
      <c r="BF652" s="17" t="str">
        <f t="shared" ca="1" si="11398"/>
        <v/>
      </c>
      <c r="BG652" s="17" t="str">
        <f t="shared" ca="1" si="11359"/>
        <v/>
      </c>
      <c r="BH652" s="17" t="str">
        <f t="shared" ca="1" si="11360"/>
        <v/>
      </c>
      <c r="BI652" s="17" t="str">
        <f t="shared" ca="1" si="11361"/>
        <v/>
      </c>
      <c r="BJ652" s="17" t="b">
        <f t="shared" ca="1" si="11362"/>
        <v>0</v>
      </c>
      <c r="BK652" s="17" t="str">
        <f t="shared" ca="1" si="11399"/>
        <v/>
      </c>
      <c r="BL652" s="17" t="str">
        <f t="shared" ca="1" si="11363"/>
        <v/>
      </c>
      <c r="BM652" s="17" t="str">
        <f t="shared" ca="1" si="11364"/>
        <v/>
      </c>
      <c r="BN652" s="17" t="str">
        <f t="shared" ca="1" si="11365"/>
        <v/>
      </c>
      <c r="BO652" s="17" t="str">
        <f t="shared" ca="1" si="11366"/>
        <v/>
      </c>
      <c r="BP652" s="14" t="b">
        <f t="shared" ca="1" si="11367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1368"/>
        <v/>
      </c>
      <c r="DE652" s="14" t="str">
        <f t="shared" ca="1" si="11369"/>
        <v/>
      </c>
      <c r="DF652" s="14" t="str">
        <f t="shared" ca="1" si="11370"/>
        <v/>
      </c>
      <c r="DG652" s="14" t="str">
        <f t="shared" ca="1" si="11371"/>
        <v/>
      </c>
      <c r="DH652" s="14" t="str">
        <f t="shared" ca="1" si="11372"/>
        <v/>
      </c>
      <c r="DI652" s="14" t="str">
        <f t="shared" ca="1" si="11373"/>
        <v/>
      </c>
      <c r="DJ652" s="14" t="str">
        <f t="shared" ca="1" si="11374"/>
        <v/>
      </c>
      <c r="DK652" s="14" t="str">
        <f t="shared" ca="1" si="11375"/>
        <v/>
      </c>
      <c r="DL652" s="14" t="str">
        <f t="shared" ca="1" si="11376"/>
        <v/>
      </c>
      <c r="DM652" s="14" t="str">
        <f t="shared" ca="1" si="11377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1378"/>
        <v/>
      </c>
      <c r="DP652" s="14" t="str">
        <f t="shared" ca="1" si="11379"/>
        <v/>
      </c>
      <c r="DQ652" s="14" t="str">
        <f t="shared" ca="1" si="11380"/>
        <v/>
      </c>
      <c r="DR652" s="14" t="str">
        <f t="shared" ca="1" si="11381"/>
        <v/>
      </c>
      <c r="DS652" s="14" t="str">
        <f t="shared" ca="1" si="11382"/>
        <v/>
      </c>
      <c r="DZ652" s="14" t="b">
        <f t="shared" ca="1" si="11383"/>
        <v>0</v>
      </c>
      <c r="EA652" s="14" t="str">
        <f t="shared" ca="1" si="11384"/>
        <v/>
      </c>
      <c r="EB652" s="14" t="str">
        <f t="shared" ca="1" si="11385"/>
        <v/>
      </c>
      <c r="EC652" s="14" t="str">
        <f t="shared" ca="1" si="11386"/>
        <v/>
      </c>
      <c r="ED652" s="14" t="str">
        <f t="shared" ca="1" si="11387"/>
        <v/>
      </c>
      <c r="EE652" s="14" t="str">
        <f t="shared" ca="1" si="11388"/>
        <v/>
      </c>
      <c r="EF652" s="14" t="str">
        <f t="shared" ca="1" si="11389"/>
        <v/>
      </c>
      <c r="EG652" s="14" t="str">
        <f t="shared" ca="1" si="11390"/>
        <v/>
      </c>
      <c r="EM652" s="14" t="b">
        <f t="shared" ca="1" si="11391"/>
        <v>0</v>
      </c>
      <c r="EN652" s="14" t="str">
        <f t="shared" ca="1" si="11392"/>
        <v/>
      </c>
      <c r="EO652" s="14" t="str">
        <f t="shared" ca="1" si="11393"/>
        <v/>
      </c>
      <c r="EP652" s="14" t="str">
        <f t="shared" ca="1" si="11394"/>
        <v/>
      </c>
      <c r="EQ652" s="14" t="str">
        <f t="shared" ca="1" si="11395"/>
        <v/>
      </c>
    </row>
    <row r="653" spans="2:147" s="14" customFormat="1">
      <c r="B653" s="14" t="str">
        <f t="shared" ca="1" si="11325"/>
        <v/>
      </c>
      <c r="C653" s="14">
        <f t="shared" ca="1" si="11326"/>
        <v>576</v>
      </c>
      <c r="D653" s="14">
        <f t="shared" si="11327"/>
        <v>651</v>
      </c>
      <c r="E653" s="14" t="str">
        <f t="shared" ca="1" si="11328"/>
        <v/>
      </c>
      <c r="F653" s="14" t="str">
        <f t="shared" ca="1" si="11329"/>
        <v/>
      </c>
      <c r="G653" s="14" t="str">
        <f t="shared" ca="1" si="11330"/>
        <v/>
      </c>
      <c r="H653" s="14" t="b">
        <f t="shared" ca="1" si="1133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1332"/>
        <v/>
      </c>
      <c r="N653" s="14" t="str">
        <f t="shared" ca="1" si="11333"/>
        <v/>
      </c>
      <c r="O653" s="14" t="str">
        <f t="shared" ca="1" si="11334"/>
        <v/>
      </c>
      <c r="P653" s="14" t="str">
        <f t="shared" ca="1" si="1133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1336"/>
        <v/>
      </c>
      <c r="AA653" s="12" t="str">
        <f t="shared" ca="1" si="1133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1338"/>
        <v/>
      </c>
      <c r="AE653" s="17" t="b">
        <f t="shared" ca="1" si="1133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1340"/>
        <v/>
      </c>
      <c r="AH653" s="17" t="b">
        <f t="shared" ca="1" si="1134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1342"/>
        <v/>
      </c>
      <c r="AK653" s="17" t="str">
        <f t="shared" ca="1" si="11343"/>
        <v/>
      </c>
      <c r="AL653" s="17" t="str">
        <f t="shared" ca="1" si="11344"/>
        <v/>
      </c>
      <c r="AM653" s="17" t="str">
        <f t="shared" ca="1" si="11345"/>
        <v/>
      </c>
      <c r="AN653" s="17">
        <f t="shared" ca="1" si="11346"/>
        <v>2</v>
      </c>
      <c r="AO653" s="24" t="str">
        <f t="shared" ca="1" si="11347"/>
        <v/>
      </c>
      <c r="AP653" s="24" t="str">
        <f t="shared" ca="1" si="11348"/>
        <v/>
      </c>
      <c r="AQ653" s="17" t="str">
        <f t="shared" ca="1" si="11396"/>
        <v/>
      </c>
      <c r="AR653" s="17" t="str">
        <f t="shared" ca="1" si="11349"/>
        <v/>
      </c>
      <c r="AS653" s="17" t="str">
        <f t="shared" ca="1" si="11350"/>
        <v/>
      </c>
      <c r="AT653" s="17" t="str">
        <f t="shared" ca="1" si="11351"/>
        <v/>
      </c>
      <c r="AU653" s="17" t="str">
        <f t="shared" ca="1" si="11352"/>
        <v/>
      </c>
      <c r="AV653" s="17" t="str">
        <f t="shared" ca="1" si="11353"/>
        <v/>
      </c>
      <c r="AW653" s="17" t="str">
        <f t="shared" ca="1" si="11354"/>
        <v/>
      </c>
      <c r="AX653" s="14" t="str">
        <f t="array" aca="1" ref="AX653" ca="1">IF(H653,N653&gt;0,"")</f>
        <v/>
      </c>
      <c r="AY653" s="17" t="str">
        <f t="shared" ca="1" si="11355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1356"/>
        <v>0</v>
      </c>
      <c r="BB653" s="17" t="b">
        <v>0</v>
      </c>
      <c r="BC653" s="17" t="str">
        <f t="shared" ca="1" si="11357"/>
        <v/>
      </c>
      <c r="BD653" s="17" t="str">
        <f t="shared" ca="1" si="11358"/>
        <v/>
      </c>
      <c r="BE653" s="17" t="b">
        <f t="shared" ca="1" si="11397"/>
        <v>0</v>
      </c>
      <c r="BF653" s="17" t="str">
        <f t="shared" ca="1" si="11398"/>
        <v/>
      </c>
      <c r="BG653" s="17" t="str">
        <f t="shared" ca="1" si="11359"/>
        <v/>
      </c>
      <c r="BH653" s="17" t="str">
        <f t="shared" ca="1" si="11360"/>
        <v/>
      </c>
      <c r="BI653" s="17" t="str">
        <f t="shared" ca="1" si="11361"/>
        <v/>
      </c>
      <c r="BJ653" s="17" t="b">
        <f t="shared" ca="1" si="11362"/>
        <v>0</v>
      </c>
      <c r="BK653" s="17" t="str">
        <f t="shared" ca="1" si="11399"/>
        <v/>
      </c>
      <c r="BL653" s="17" t="str">
        <f t="shared" ca="1" si="11363"/>
        <v/>
      </c>
      <c r="BM653" s="17" t="str">
        <f t="shared" ca="1" si="11364"/>
        <v/>
      </c>
      <c r="BN653" s="17" t="str">
        <f t="shared" ca="1" si="11365"/>
        <v/>
      </c>
      <c r="BO653" s="17" t="str">
        <f t="shared" ca="1" si="11366"/>
        <v/>
      </c>
      <c r="BP653" s="14" t="b">
        <f t="shared" ca="1" si="11367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1368"/>
        <v/>
      </c>
      <c r="DE653" s="14" t="str">
        <f t="shared" ca="1" si="11369"/>
        <v/>
      </c>
      <c r="DF653" s="14" t="str">
        <f t="shared" ca="1" si="11370"/>
        <v/>
      </c>
      <c r="DG653" s="14" t="str">
        <f t="shared" ca="1" si="11371"/>
        <v/>
      </c>
      <c r="DH653" s="14" t="str">
        <f t="shared" ca="1" si="11372"/>
        <v/>
      </c>
      <c r="DI653" s="14" t="str">
        <f t="shared" ca="1" si="11373"/>
        <v/>
      </c>
      <c r="DJ653" s="14" t="str">
        <f t="shared" ca="1" si="11374"/>
        <v/>
      </c>
      <c r="DK653" s="14" t="str">
        <f t="shared" ca="1" si="11375"/>
        <v/>
      </c>
      <c r="DL653" s="14" t="str">
        <f t="shared" ca="1" si="11376"/>
        <v/>
      </c>
      <c r="DM653" s="14" t="str">
        <f t="shared" ca="1" si="11377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1378"/>
        <v/>
      </c>
      <c r="DP653" s="14" t="str">
        <f t="shared" ca="1" si="11379"/>
        <v/>
      </c>
      <c r="DQ653" s="14" t="str">
        <f t="shared" ca="1" si="11380"/>
        <v/>
      </c>
      <c r="DR653" s="14" t="str">
        <f t="shared" ca="1" si="11381"/>
        <v/>
      </c>
      <c r="DS653" s="14" t="str">
        <f t="shared" ca="1" si="11382"/>
        <v/>
      </c>
      <c r="DZ653" s="14" t="b">
        <f t="shared" ca="1" si="11383"/>
        <v>0</v>
      </c>
      <c r="EA653" s="14" t="str">
        <f t="shared" ca="1" si="11384"/>
        <v/>
      </c>
      <c r="EB653" s="14" t="str">
        <f t="shared" ca="1" si="11385"/>
        <v/>
      </c>
      <c r="EC653" s="14" t="str">
        <f t="shared" ca="1" si="11386"/>
        <v/>
      </c>
      <c r="ED653" s="14" t="str">
        <f t="shared" ca="1" si="11387"/>
        <v/>
      </c>
      <c r="EE653" s="14" t="str">
        <f t="shared" ca="1" si="11388"/>
        <v/>
      </c>
      <c r="EF653" s="14" t="str">
        <f t="shared" ca="1" si="11389"/>
        <v/>
      </c>
      <c r="EG653" s="14" t="str">
        <f t="shared" ca="1" si="11390"/>
        <v/>
      </c>
      <c r="EM653" s="14" t="b">
        <f t="shared" ca="1" si="11391"/>
        <v>0</v>
      </c>
      <c r="EN653" s="14" t="str">
        <f t="shared" ca="1" si="11392"/>
        <v/>
      </c>
      <c r="EO653" s="14" t="str">
        <f t="shared" ca="1" si="11393"/>
        <v/>
      </c>
      <c r="EP653" s="14" t="str">
        <f t="shared" ca="1" si="11394"/>
        <v/>
      </c>
      <c r="EQ653" s="14" t="str">
        <f t="shared" ca="1" si="11395"/>
        <v/>
      </c>
    </row>
    <row r="654" spans="2:147" s="14" customFormat="1">
      <c r="B654" s="14" t="str">
        <f t="shared" ca="1" si="11325"/>
        <v/>
      </c>
      <c r="C654" s="14">
        <f t="shared" ca="1" si="11326"/>
        <v>576</v>
      </c>
      <c r="D654" s="14">
        <f t="shared" si="11327"/>
        <v>652</v>
      </c>
      <c r="E654" s="14" t="str">
        <f t="shared" ca="1" si="11328"/>
        <v/>
      </c>
      <c r="F654" s="14" t="str">
        <f t="shared" ca="1" si="11329"/>
        <v/>
      </c>
      <c r="G654" s="14" t="str">
        <f t="shared" ca="1" si="11330"/>
        <v/>
      </c>
      <c r="H654" s="14" t="b">
        <f t="shared" ca="1" si="1133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1332"/>
        <v/>
      </c>
      <c r="N654" s="14" t="str">
        <f t="shared" ca="1" si="11333"/>
        <v/>
      </c>
      <c r="O654" s="14" t="str">
        <f t="shared" ca="1" si="11334"/>
        <v/>
      </c>
      <c r="P654" s="14" t="str">
        <f t="shared" ca="1" si="1133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1336"/>
        <v/>
      </c>
      <c r="AA654" s="12" t="str">
        <f t="shared" ca="1" si="1133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1338"/>
        <v/>
      </c>
      <c r="AE654" s="17" t="b">
        <f t="shared" ca="1" si="1133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1340"/>
        <v/>
      </c>
      <c r="AH654" s="17" t="b">
        <f t="shared" ca="1" si="1134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1342"/>
        <v/>
      </c>
      <c r="AK654" s="17" t="str">
        <f t="shared" ca="1" si="11343"/>
        <v/>
      </c>
      <c r="AL654" s="17" t="str">
        <f t="shared" ca="1" si="11344"/>
        <v/>
      </c>
      <c r="AM654" s="17" t="str">
        <f t="shared" ca="1" si="11345"/>
        <v/>
      </c>
      <c r="AN654" s="17">
        <f t="shared" ca="1" si="11346"/>
        <v>2</v>
      </c>
      <c r="AO654" s="24" t="str">
        <f t="shared" ca="1" si="11347"/>
        <v/>
      </c>
      <c r="AP654" s="24" t="str">
        <f t="shared" ca="1" si="11348"/>
        <v/>
      </c>
      <c r="AQ654" s="17" t="str">
        <f t="shared" ca="1" si="11396"/>
        <v/>
      </c>
      <c r="AR654" s="17" t="str">
        <f t="shared" ca="1" si="11349"/>
        <v/>
      </c>
      <c r="AS654" s="17" t="str">
        <f t="shared" ca="1" si="11350"/>
        <v/>
      </c>
      <c r="AT654" s="17" t="str">
        <f t="shared" ca="1" si="11351"/>
        <v/>
      </c>
      <c r="AU654" s="17" t="str">
        <f t="shared" ca="1" si="11352"/>
        <v/>
      </c>
      <c r="AV654" s="17" t="str">
        <f t="shared" ca="1" si="11353"/>
        <v/>
      </c>
      <c r="AW654" s="17" t="str">
        <f t="shared" ca="1" si="11354"/>
        <v/>
      </c>
      <c r="AX654" s="14" t="str">
        <f t="array" aca="1" ref="AX654" ca="1">IF(H654,N654&gt;0,"")</f>
        <v/>
      </c>
      <c r="AY654" s="17" t="str">
        <f t="shared" ca="1" si="11355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1356"/>
        <v>0</v>
      </c>
      <c r="BB654" s="17" t="b">
        <v>0</v>
      </c>
      <c r="BC654" s="17" t="str">
        <f t="shared" ca="1" si="11357"/>
        <v/>
      </c>
      <c r="BD654" s="17" t="str">
        <f t="shared" ca="1" si="11358"/>
        <v/>
      </c>
      <c r="BE654" s="17" t="b">
        <f t="shared" ca="1" si="11397"/>
        <v>0</v>
      </c>
      <c r="BF654" s="17" t="str">
        <f t="shared" ca="1" si="11398"/>
        <v/>
      </c>
      <c r="BG654" s="17" t="str">
        <f t="shared" ca="1" si="11359"/>
        <v/>
      </c>
      <c r="BH654" s="17" t="str">
        <f t="shared" ca="1" si="11360"/>
        <v/>
      </c>
      <c r="BI654" s="17" t="str">
        <f t="shared" ca="1" si="11361"/>
        <v/>
      </c>
      <c r="BJ654" s="17" t="b">
        <f t="shared" ca="1" si="11362"/>
        <v>0</v>
      </c>
      <c r="BK654" s="17" t="str">
        <f t="shared" ca="1" si="11399"/>
        <v/>
      </c>
      <c r="BL654" s="17" t="str">
        <f t="shared" ca="1" si="11363"/>
        <v/>
      </c>
      <c r="BM654" s="17" t="str">
        <f t="shared" ca="1" si="11364"/>
        <v/>
      </c>
      <c r="BN654" s="17" t="str">
        <f t="shared" ca="1" si="11365"/>
        <v/>
      </c>
      <c r="BO654" s="17" t="str">
        <f t="shared" ca="1" si="11366"/>
        <v/>
      </c>
      <c r="BP654" s="14" t="b">
        <f t="shared" ca="1" si="11367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1368"/>
        <v/>
      </c>
      <c r="DE654" s="14" t="str">
        <f t="shared" ca="1" si="11369"/>
        <v/>
      </c>
      <c r="DF654" s="14" t="str">
        <f t="shared" ca="1" si="11370"/>
        <v/>
      </c>
      <c r="DG654" s="14" t="str">
        <f t="shared" ca="1" si="11371"/>
        <v/>
      </c>
      <c r="DH654" s="14" t="str">
        <f t="shared" ca="1" si="11372"/>
        <v/>
      </c>
      <c r="DI654" s="14" t="str">
        <f t="shared" ca="1" si="11373"/>
        <v/>
      </c>
      <c r="DJ654" s="14" t="str">
        <f t="shared" ca="1" si="11374"/>
        <v/>
      </c>
      <c r="DK654" s="14" t="str">
        <f t="shared" ca="1" si="11375"/>
        <v/>
      </c>
      <c r="DL654" s="14" t="str">
        <f t="shared" ca="1" si="11376"/>
        <v/>
      </c>
      <c r="DM654" s="14" t="str">
        <f t="shared" ca="1" si="11377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1378"/>
        <v/>
      </c>
      <c r="DP654" s="14" t="str">
        <f t="shared" ca="1" si="11379"/>
        <v/>
      </c>
      <c r="DQ654" s="14" t="str">
        <f t="shared" ca="1" si="11380"/>
        <v/>
      </c>
      <c r="DR654" s="14" t="str">
        <f t="shared" ca="1" si="11381"/>
        <v/>
      </c>
      <c r="DS654" s="14" t="str">
        <f t="shared" ca="1" si="11382"/>
        <v/>
      </c>
      <c r="DZ654" s="14" t="b">
        <f t="shared" ca="1" si="11383"/>
        <v>0</v>
      </c>
      <c r="EA654" s="14" t="str">
        <f t="shared" ca="1" si="11384"/>
        <v/>
      </c>
      <c r="EB654" s="14" t="str">
        <f t="shared" ca="1" si="11385"/>
        <v/>
      </c>
      <c r="EC654" s="14" t="str">
        <f t="shared" ca="1" si="11386"/>
        <v/>
      </c>
      <c r="ED654" s="14" t="str">
        <f t="shared" ca="1" si="11387"/>
        <v/>
      </c>
      <c r="EE654" s="14" t="str">
        <f t="shared" ca="1" si="11388"/>
        <v/>
      </c>
      <c r="EF654" s="14" t="str">
        <f t="shared" ca="1" si="11389"/>
        <v/>
      </c>
      <c r="EG654" s="14" t="str">
        <f t="shared" ca="1" si="11390"/>
        <v/>
      </c>
      <c r="EM654" s="14" t="b">
        <f t="shared" ca="1" si="11391"/>
        <v>0</v>
      </c>
      <c r="EN654" s="14" t="str">
        <f t="shared" ca="1" si="11392"/>
        <v/>
      </c>
      <c r="EO654" s="14" t="str">
        <f t="shared" ca="1" si="11393"/>
        <v/>
      </c>
      <c r="EP654" s="14" t="str">
        <f t="shared" ca="1" si="11394"/>
        <v/>
      </c>
      <c r="EQ654" s="14" t="str">
        <f t="shared" ca="1" si="11395"/>
        <v/>
      </c>
    </row>
    <row r="655" spans="2:147" s="14" customFormat="1">
      <c r="B655" s="14" t="str">
        <f t="shared" ca="1" si="11325"/>
        <v/>
      </c>
      <c r="C655" s="14">
        <f t="shared" ca="1" si="11326"/>
        <v>576</v>
      </c>
      <c r="D655" s="14">
        <f t="shared" si="11327"/>
        <v>653</v>
      </c>
      <c r="E655" s="14" t="str">
        <f t="shared" ca="1" si="11328"/>
        <v/>
      </c>
      <c r="F655" s="14" t="str">
        <f t="shared" ca="1" si="11329"/>
        <v/>
      </c>
      <c r="G655" s="14" t="str">
        <f t="shared" ca="1" si="11330"/>
        <v/>
      </c>
      <c r="H655" s="14" t="b">
        <f t="shared" ca="1" si="1133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1332"/>
        <v/>
      </c>
      <c r="N655" s="14" t="str">
        <f t="shared" ca="1" si="11333"/>
        <v/>
      </c>
      <c r="O655" s="14" t="str">
        <f t="shared" ca="1" si="11334"/>
        <v/>
      </c>
      <c r="P655" s="14" t="str">
        <f t="shared" ca="1" si="1133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1336"/>
        <v/>
      </c>
      <c r="AA655" s="12" t="str">
        <f t="shared" ca="1" si="1133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1338"/>
        <v/>
      </c>
      <c r="AE655" s="17" t="b">
        <f t="shared" ca="1" si="1133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1340"/>
        <v/>
      </c>
      <c r="AH655" s="17" t="b">
        <f t="shared" ca="1" si="1134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1342"/>
        <v/>
      </c>
      <c r="AK655" s="17" t="str">
        <f t="shared" ca="1" si="11343"/>
        <v/>
      </c>
      <c r="AL655" s="17" t="str">
        <f t="shared" ca="1" si="11344"/>
        <v/>
      </c>
      <c r="AM655" s="17" t="str">
        <f t="shared" ca="1" si="11345"/>
        <v/>
      </c>
      <c r="AN655" s="17">
        <f t="shared" ca="1" si="11346"/>
        <v>2</v>
      </c>
      <c r="AO655" s="24" t="str">
        <f t="shared" ca="1" si="11347"/>
        <v/>
      </c>
      <c r="AP655" s="24" t="str">
        <f t="shared" ca="1" si="11348"/>
        <v/>
      </c>
      <c r="AQ655" s="17" t="str">
        <f t="shared" ca="1" si="11396"/>
        <v/>
      </c>
      <c r="AR655" s="17" t="str">
        <f t="shared" ca="1" si="11349"/>
        <v/>
      </c>
      <c r="AS655" s="17" t="str">
        <f t="shared" ca="1" si="11350"/>
        <v/>
      </c>
      <c r="AT655" s="17" t="str">
        <f t="shared" ca="1" si="11351"/>
        <v/>
      </c>
      <c r="AU655" s="17" t="str">
        <f t="shared" ca="1" si="11352"/>
        <v/>
      </c>
      <c r="AV655" s="17" t="str">
        <f t="shared" ca="1" si="11353"/>
        <v/>
      </c>
      <c r="AW655" s="17" t="str">
        <f t="shared" ca="1" si="11354"/>
        <v/>
      </c>
      <c r="AX655" s="14" t="str">
        <f t="array" aca="1" ref="AX655" ca="1">IF(H655,N655&gt;0,"")</f>
        <v/>
      </c>
      <c r="AY655" s="17" t="str">
        <f t="shared" ca="1" si="11355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1356"/>
        <v>0</v>
      </c>
      <c r="BB655" s="17" t="b">
        <v>0</v>
      </c>
      <c r="BC655" s="17" t="str">
        <f t="shared" ca="1" si="11357"/>
        <v/>
      </c>
      <c r="BD655" s="17" t="str">
        <f t="shared" ca="1" si="11358"/>
        <v/>
      </c>
      <c r="BE655" s="17" t="b">
        <f t="shared" ca="1" si="11397"/>
        <v>0</v>
      </c>
      <c r="BF655" s="17" t="str">
        <f t="shared" ca="1" si="11398"/>
        <v/>
      </c>
      <c r="BG655" s="17" t="str">
        <f t="shared" ca="1" si="11359"/>
        <v/>
      </c>
      <c r="BH655" s="17" t="str">
        <f t="shared" ca="1" si="11360"/>
        <v/>
      </c>
      <c r="BI655" s="17" t="str">
        <f t="shared" ca="1" si="11361"/>
        <v/>
      </c>
      <c r="BJ655" s="17" t="b">
        <f t="shared" ca="1" si="11362"/>
        <v>0</v>
      </c>
      <c r="BK655" s="17" t="str">
        <f t="shared" ca="1" si="11399"/>
        <v/>
      </c>
      <c r="BL655" s="17" t="str">
        <f t="shared" ca="1" si="11363"/>
        <v/>
      </c>
      <c r="BM655" s="17" t="str">
        <f t="shared" ca="1" si="11364"/>
        <v/>
      </c>
      <c r="BN655" s="17" t="str">
        <f t="shared" ca="1" si="11365"/>
        <v/>
      </c>
      <c r="BO655" s="17" t="str">
        <f t="shared" ca="1" si="11366"/>
        <v/>
      </c>
      <c r="BP655" s="14" t="b">
        <f t="shared" ca="1" si="11367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1368"/>
        <v/>
      </c>
      <c r="DE655" s="14" t="str">
        <f t="shared" ca="1" si="11369"/>
        <v/>
      </c>
      <c r="DF655" s="14" t="str">
        <f t="shared" ca="1" si="11370"/>
        <v/>
      </c>
      <c r="DG655" s="14" t="str">
        <f t="shared" ca="1" si="11371"/>
        <v/>
      </c>
      <c r="DH655" s="14" t="str">
        <f t="shared" ca="1" si="11372"/>
        <v/>
      </c>
      <c r="DI655" s="14" t="str">
        <f t="shared" ca="1" si="11373"/>
        <v/>
      </c>
      <c r="DJ655" s="14" t="str">
        <f t="shared" ca="1" si="11374"/>
        <v/>
      </c>
      <c r="DK655" s="14" t="str">
        <f t="shared" ca="1" si="11375"/>
        <v/>
      </c>
      <c r="DL655" s="14" t="str">
        <f t="shared" ca="1" si="11376"/>
        <v/>
      </c>
      <c r="DM655" s="14" t="str">
        <f t="shared" ca="1" si="11377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1378"/>
        <v/>
      </c>
      <c r="DP655" s="14" t="str">
        <f t="shared" ca="1" si="11379"/>
        <v/>
      </c>
      <c r="DQ655" s="14" t="str">
        <f t="shared" ca="1" si="11380"/>
        <v/>
      </c>
      <c r="DR655" s="14" t="str">
        <f t="shared" ca="1" si="11381"/>
        <v/>
      </c>
      <c r="DS655" s="14" t="str">
        <f t="shared" ca="1" si="11382"/>
        <v/>
      </c>
      <c r="DZ655" s="14" t="b">
        <f t="shared" ca="1" si="11383"/>
        <v>0</v>
      </c>
      <c r="EA655" s="14" t="str">
        <f t="shared" ca="1" si="11384"/>
        <v/>
      </c>
      <c r="EB655" s="14" t="str">
        <f t="shared" ca="1" si="11385"/>
        <v/>
      </c>
      <c r="EC655" s="14" t="str">
        <f t="shared" ca="1" si="11386"/>
        <v/>
      </c>
      <c r="ED655" s="14" t="str">
        <f t="shared" ca="1" si="11387"/>
        <v/>
      </c>
      <c r="EE655" s="14" t="str">
        <f t="shared" ca="1" si="11388"/>
        <v/>
      </c>
      <c r="EF655" s="14" t="str">
        <f t="shared" ca="1" si="11389"/>
        <v/>
      </c>
      <c r="EG655" s="14" t="str">
        <f t="shared" ca="1" si="11390"/>
        <v/>
      </c>
      <c r="EM655" s="14" t="b">
        <f t="shared" ca="1" si="11391"/>
        <v>0</v>
      </c>
      <c r="EN655" s="14" t="str">
        <f t="shared" ca="1" si="11392"/>
        <v/>
      </c>
      <c r="EO655" s="14" t="str">
        <f t="shared" ca="1" si="11393"/>
        <v/>
      </c>
      <c r="EP655" s="14" t="str">
        <f t="shared" ca="1" si="11394"/>
        <v/>
      </c>
      <c r="EQ655" s="14" t="str">
        <f t="shared" ca="1" si="11395"/>
        <v/>
      </c>
    </row>
    <row r="656" spans="2:147" s="14" customFormat="1">
      <c r="B656" s="14" t="str">
        <f t="shared" ca="1" si="11325"/>
        <v/>
      </c>
      <c r="C656" s="14">
        <f t="shared" ca="1" si="11326"/>
        <v>576</v>
      </c>
      <c r="D656" s="14">
        <f t="shared" si="11327"/>
        <v>654</v>
      </c>
      <c r="E656" s="14" t="str">
        <f t="shared" ca="1" si="11328"/>
        <v/>
      </c>
      <c r="F656" s="14" t="str">
        <f t="shared" ca="1" si="11329"/>
        <v/>
      </c>
      <c r="G656" s="14" t="str">
        <f t="shared" ca="1" si="11330"/>
        <v/>
      </c>
      <c r="H656" s="14" t="b">
        <f t="shared" ca="1" si="1133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1332"/>
        <v/>
      </c>
      <c r="N656" s="14" t="str">
        <f t="shared" ca="1" si="11333"/>
        <v/>
      </c>
      <c r="O656" s="14" t="str">
        <f t="shared" ca="1" si="11334"/>
        <v/>
      </c>
      <c r="P656" s="14" t="str">
        <f t="shared" ca="1" si="1133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1336"/>
        <v/>
      </c>
      <c r="AA656" s="12" t="str">
        <f t="shared" ca="1" si="1133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1338"/>
        <v/>
      </c>
      <c r="AE656" s="17" t="b">
        <f t="shared" ca="1" si="1133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1340"/>
        <v/>
      </c>
      <c r="AH656" s="17" t="b">
        <f t="shared" ca="1" si="1134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1342"/>
        <v/>
      </c>
      <c r="AK656" s="17" t="str">
        <f t="shared" ca="1" si="11343"/>
        <v/>
      </c>
      <c r="AL656" s="17" t="str">
        <f t="shared" ca="1" si="11344"/>
        <v/>
      </c>
      <c r="AM656" s="17" t="str">
        <f t="shared" ca="1" si="11345"/>
        <v/>
      </c>
      <c r="AN656" s="17">
        <f t="shared" ca="1" si="11346"/>
        <v>2</v>
      </c>
      <c r="AO656" s="24" t="str">
        <f t="shared" ca="1" si="11347"/>
        <v/>
      </c>
      <c r="AP656" s="24" t="str">
        <f t="shared" ca="1" si="11348"/>
        <v/>
      </c>
      <c r="AQ656" s="17" t="str">
        <f t="shared" ca="1" si="11396"/>
        <v/>
      </c>
      <c r="AR656" s="17" t="str">
        <f t="shared" ca="1" si="11349"/>
        <v/>
      </c>
      <c r="AS656" s="17" t="str">
        <f t="shared" ca="1" si="11350"/>
        <v/>
      </c>
      <c r="AT656" s="17" t="str">
        <f t="shared" ca="1" si="11351"/>
        <v/>
      </c>
      <c r="AU656" s="17" t="str">
        <f t="shared" ca="1" si="11352"/>
        <v/>
      </c>
      <c r="AV656" s="17" t="str">
        <f t="shared" ca="1" si="11353"/>
        <v/>
      </c>
      <c r="AW656" s="17" t="str">
        <f t="shared" ca="1" si="11354"/>
        <v/>
      </c>
      <c r="AX656" s="14" t="str">
        <f t="array" aca="1" ref="AX656" ca="1">IF(H656,N656&gt;0,"")</f>
        <v/>
      </c>
      <c r="AY656" s="17" t="str">
        <f t="shared" ca="1" si="11355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1356"/>
        <v>0</v>
      </c>
      <c r="BB656" s="17" t="b">
        <v>0</v>
      </c>
      <c r="BC656" s="17" t="str">
        <f t="shared" ca="1" si="11357"/>
        <v/>
      </c>
      <c r="BD656" s="17" t="str">
        <f t="shared" ca="1" si="11358"/>
        <v/>
      </c>
      <c r="BE656" s="17" t="b">
        <f t="shared" ca="1" si="11397"/>
        <v>0</v>
      </c>
      <c r="BF656" s="17" t="str">
        <f t="shared" ca="1" si="11398"/>
        <v/>
      </c>
      <c r="BG656" s="17" t="str">
        <f t="shared" ca="1" si="11359"/>
        <v/>
      </c>
      <c r="BH656" s="17" t="str">
        <f t="shared" ca="1" si="11360"/>
        <v/>
      </c>
      <c r="BI656" s="17" t="str">
        <f t="shared" ca="1" si="11361"/>
        <v/>
      </c>
      <c r="BJ656" s="17" t="b">
        <f t="shared" ca="1" si="11362"/>
        <v>0</v>
      </c>
      <c r="BK656" s="17" t="str">
        <f t="shared" ca="1" si="11399"/>
        <v/>
      </c>
      <c r="BL656" s="17" t="str">
        <f t="shared" ca="1" si="11363"/>
        <v/>
      </c>
      <c r="BM656" s="17" t="str">
        <f t="shared" ca="1" si="11364"/>
        <v/>
      </c>
      <c r="BN656" s="17" t="str">
        <f t="shared" ca="1" si="11365"/>
        <v/>
      </c>
      <c r="BO656" s="17" t="str">
        <f t="shared" ca="1" si="11366"/>
        <v/>
      </c>
      <c r="BP656" s="14" t="b">
        <f t="shared" ca="1" si="11367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1368"/>
        <v/>
      </c>
      <c r="DE656" s="14" t="str">
        <f t="shared" ca="1" si="11369"/>
        <v/>
      </c>
      <c r="DF656" s="14" t="str">
        <f t="shared" ca="1" si="11370"/>
        <v/>
      </c>
      <c r="DG656" s="14" t="str">
        <f t="shared" ca="1" si="11371"/>
        <v/>
      </c>
      <c r="DH656" s="14" t="str">
        <f t="shared" ca="1" si="11372"/>
        <v/>
      </c>
      <c r="DI656" s="14" t="str">
        <f t="shared" ca="1" si="11373"/>
        <v/>
      </c>
      <c r="DJ656" s="14" t="str">
        <f t="shared" ca="1" si="11374"/>
        <v/>
      </c>
      <c r="DK656" s="14" t="str">
        <f t="shared" ca="1" si="11375"/>
        <v/>
      </c>
      <c r="DL656" s="14" t="str">
        <f t="shared" ca="1" si="11376"/>
        <v/>
      </c>
      <c r="DM656" s="14" t="str">
        <f t="shared" ca="1" si="11377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1378"/>
        <v/>
      </c>
      <c r="DP656" s="14" t="str">
        <f t="shared" ca="1" si="11379"/>
        <v/>
      </c>
      <c r="DQ656" s="14" t="str">
        <f t="shared" ca="1" si="11380"/>
        <v/>
      </c>
      <c r="DR656" s="14" t="str">
        <f t="shared" ca="1" si="11381"/>
        <v/>
      </c>
      <c r="DS656" s="14" t="str">
        <f t="shared" ca="1" si="11382"/>
        <v/>
      </c>
      <c r="DZ656" s="14" t="b">
        <f t="shared" ca="1" si="11383"/>
        <v>0</v>
      </c>
      <c r="EA656" s="14" t="str">
        <f t="shared" ca="1" si="11384"/>
        <v/>
      </c>
      <c r="EB656" s="14" t="str">
        <f t="shared" ca="1" si="11385"/>
        <v/>
      </c>
      <c r="EC656" s="14" t="str">
        <f t="shared" ca="1" si="11386"/>
        <v/>
      </c>
      <c r="ED656" s="14" t="str">
        <f t="shared" ca="1" si="11387"/>
        <v/>
      </c>
      <c r="EE656" s="14" t="str">
        <f t="shared" ca="1" si="11388"/>
        <v/>
      </c>
      <c r="EF656" s="14" t="str">
        <f t="shared" ca="1" si="11389"/>
        <v/>
      </c>
      <c r="EG656" s="14" t="str">
        <f t="shared" ca="1" si="11390"/>
        <v/>
      </c>
      <c r="EM656" s="14" t="b">
        <f t="shared" ca="1" si="11391"/>
        <v>0</v>
      </c>
      <c r="EN656" s="14" t="str">
        <f t="shared" ca="1" si="11392"/>
        <v/>
      </c>
      <c r="EO656" s="14" t="str">
        <f t="shared" ca="1" si="11393"/>
        <v/>
      </c>
      <c r="EP656" s="14" t="str">
        <f t="shared" ca="1" si="11394"/>
        <v/>
      </c>
      <c r="EQ656" s="14" t="str">
        <f t="shared" ca="1" si="11395"/>
        <v/>
      </c>
    </row>
    <row r="657" spans="2:147" s="14" customFormat="1">
      <c r="B657" s="14" t="str">
        <f t="shared" ca="1" si="11325"/>
        <v/>
      </c>
      <c r="C657" s="14">
        <f t="shared" ca="1" si="11326"/>
        <v>576</v>
      </c>
      <c r="D657" s="14">
        <f t="shared" si="11327"/>
        <v>655</v>
      </c>
      <c r="E657" s="14" t="str">
        <f t="shared" ca="1" si="11328"/>
        <v/>
      </c>
      <c r="F657" s="14" t="str">
        <f t="shared" ca="1" si="11329"/>
        <v/>
      </c>
      <c r="G657" s="14" t="str">
        <f t="shared" ca="1" si="11330"/>
        <v/>
      </c>
      <c r="H657" s="14" t="b">
        <f t="shared" ca="1" si="1133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1332"/>
        <v/>
      </c>
      <c r="N657" s="14" t="str">
        <f t="shared" ca="1" si="11333"/>
        <v/>
      </c>
      <c r="O657" s="14" t="str">
        <f t="shared" ca="1" si="11334"/>
        <v/>
      </c>
      <c r="P657" s="14" t="str">
        <f t="shared" ca="1" si="1133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1336"/>
        <v/>
      </c>
      <c r="AA657" s="12" t="str">
        <f t="shared" ca="1" si="1133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1338"/>
        <v/>
      </c>
      <c r="AE657" s="17" t="b">
        <f t="shared" ca="1" si="1133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1340"/>
        <v/>
      </c>
      <c r="AH657" s="17" t="b">
        <f t="shared" ca="1" si="1134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1342"/>
        <v/>
      </c>
      <c r="AK657" s="17" t="str">
        <f t="shared" ca="1" si="11343"/>
        <v/>
      </c>
      <c r="AL657" s="17" t="str">
        <f t="shared" ca="1" si="11344"/>
        <v/>
      </c>
      <c r="AM657" s="17" t="str">
        <f t="shared" ca="1" si="11345"/>
        <v/>
      </c>
      <c r="AN657" s="17">
        <f t="shared" ca="1" si="11346"/>
        <v>2</v>
      </c>
      <c r="AO657" s="24" t="str">
        <f t="shared" ca="1" si="11347"/>
        <v/>
      </c>
      <c r="AP657" s="24" t="str">
        <f t="shared" ca="1" si="11348"/>
        <v/>
      </c>
      <c r="AQ657" s="17" t="str">
        <f t="shared" ca="1" si="11396"/>
        <v/>
      </c>
      <c r="AR657" s="17" t="str">
        <f t="shared" ca="1" si="11349"/>
        <v/>
      </c>
      <c r="AS657" s="17" t="str">
        <f t="shared" ca="1" si="11350"/>
        <v/>
      </c>
      <c r="AT657" s="17" t="str">
        <f t="shared" ca="1" si="11351"/>
        <v/>
      </c>
      <c r="AU657" s="17" t="str">
        <f t="shared" ca="1" si="11352"/>
        <v/>
      </c>
      <c r="AV657" s="17" t="str">
        <f t="shared" ca="1" si="11353"/>
        <v/>
      </c>
      <c r="AW657" s="17" t="str">
        <f t="shared" ca="1" si="11354"/>
        <v/>
      </c>
      <c r="AX657" s="14" t="str">
        <f t="array" aca="1" ref="AX657" ca="1">IF(H657,N657&gt;0,"")</f>
        <v/>
      </c>
      <c r="AY657" s="17" t="str">
        <f t="shared" ca="1" si="11355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1356"/>
        <v>0</v>
      </c>
      <c r="BB657" s="17" t="b">
        <v>0</v>
      </c>
      <c r="BC657" s="17" t="str">
        <f t="shared" ca="1" si="11357"/>
        <v/>
      </c>
      <c r="BD657" s="17" t="str">
        <f t="shared" ca="1" si="11358"/>
        <v/>
      </c>
      <c r="BE657" s="17" t="b">
        <f t="shared" ca="1" si="11397"/>
        <v>0</v>
      </c>
      <c r="BF657" s="17" t="str">
        <f t="shared" ca="1" si="11398"/>
        <v/>
      </c>
      <c r="BG657" s="17" t="str">
        <f t="shared" ca="1" si="11359"/>
        <v/>
      </c>
      <c r="BH657" s="17" t="str">
        <f t="shared" ca="1" si="11360"/>
        <v/>
      </c>
      <c r="BI657" s="17" t="str">
        <f t="shared" ca="1" si="11361"/>
        <v/>
      </c>
      <c r="BJ657" s="17" t="b">
        <f t="shared" ca="1" si="11362"/>
        <v>0</v>
      </c>
      <c r="BK657" s="17" t="str">
        <f t="shared" ca="1" si="11399"/>
        <v/>
      </c>
      <c r="BL657" s="17" t="str">
        <f t="shared" ca="1" si="11363"/>
        <v/>
      </c>
      <c r="BM657" s="17" t="str">
        <f t="shared" ca="1" si="11364"/>
        <v/>
      </c>
      <c r="BN657" s="17" t="str">
        <f t="shared" ca="1" si="11365"/>
        <v/>
      </c>
      <c r="BO657" s="17" t="str">
        <f t="shared" ca="1" si="11366"/>
        <v/>
      </c>
      <c r="BP657" s="14" t="b">
        <f t="shared" ca="1" si="11367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1368"/>
        <v/>
      </c>
      <c r="DE657" s="14" t="str">
        <f t="shared" ca="1" si="11369"/>
        <v/>
      </c>
      <c r="DF657" s="14" t="str">
        <f t="shared" ca="1" si="11370"/>
        <v/>
      </c>
      <c r="DG657" s="14" t="str">
        <f t="shared" ca="1" si="11371"/>
        <v/>
      </c>
      <c r="DH657" s="14" t="str">
        <f t="shared" ca="1" si="11372"/>
        <v/>
      </c>
      <c r="DI657" s="14" t="str">
        <f t="shared" ca="1" si="11373"/>
        <v/>
      </c>
      <c r="DJ657" s="14" t="str">
        <f t="shared" ca="1" si="11374"/>
        <v/>
      </c>
      <c r="DK657" s="14" t="str">
        <f t="shared" ca="1" si="11375"/>
        <v/>
      </c>
      <c r="DL657" s="14" t="str">
        <f t="shared" ca="1" si="11376"/>
        <v/>
      </c>
      <c r="DM657" s="14" t="str">
        <f t="shared" ca="1" si="11377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1378"/>
        <v/>
      </c>
      <c r="DP657" s="14" t="str">
        <f t="shared" ca="1" si="11379"/>
        <v/>
      </c>
      <c r="DQ657" s="14" t="str">
        <f t="shared" ca="1" si="11380"/>
        <v/>
      </c>
      <c r="DR657" s="14" t="str">
        <f t="shared" ca="1" si="11381"/>
        <v/>
      </c>
      <c r="DS657" s="14" t="str">
        <f t="shared" ca="1" si="11382"/>
        <v/>
      </c>
      <c r="DZ657" s="14" t="b">
        <f t="shared" ca="1" si="11383"/>
        <v>0</v>
      </c>
      <c r="EA657" s="14" t="str">
        <f t="shared" ca="1" si="11384"/>
        <v/>
      </c>
      <c r="EB657" s="14" t="str">
        <f t="shared" ca="1" si="11385"/>
        <v/>
      </c>
      <c r="EC657" s="14" t="str">
        <f t="shared" ca="1" si="11386"/>
        <v/>
      </c>
      <c r="ED657" s="14" t="str">
        <f t="shared" ca="1" si="11387"/>
        <v/>
      </c>
      <c r="EE657" s="14" t="str">
        <f t="shared" ca="1" si="11388"/>
        <v/>
      </c>
      <c r="EF657" s="14" t="str">
        <f t="shared" ca="1" si="11389"/>
        <v/>
      </c>
      <c r="EG657" s="14" t="str">
        <f t="shared" ca="1" si="11390"/>
        <v/>
      </c>
      <c r="EM657" s="14" t="b">
        <f t="shared" ca="1" si="11391"/>
        <v>0</v>
      </c>
      <c r="EN657" s="14" t="str">
        <f t="shared" ca="1" si="11392"/>
        <v/>
      </c>
      <c r="EO657" s="14" t="str">
        <f t="shared" ca="1" si="11393"/>
        <v/>
      </c>
      <c r="EP657" s="14" t="str">
        <f t="shared" ca="1" si="11394"/>
        <v/>
      </c>
      <c r="EQ657" s="14" t="str">
        <f t="shared" ca="1" si="11395"/>
        <v/>
      </c>
    </row>
    <row r="658" spans="2:147" s="14" customFormat="1">
      <c r="B658" s="14" t="str">
        <f t="shared" ca="1" si="11325"/>
        <v/>
      </c>
      <c r="C658" s="14">
        <f t="shared" ca="1" si="11326"/>
        <v>576</v>
      </c>
      <c r="D658" s="14">
        <f t="shared" si="11327"/>
        <v>656</v>
      </c>
      <c r="E658" s="14" t="str">
        <f t="shared" ca="1" si="11328"/>
        <v/>
      </c>
      <c r="F658" s="14" t="str">
        <f t="shared" ca="1" si="11329"/>
        <v/>
      </c>
      <c r="G658" s="14" t="str">
        <f t="shared" ca="1" si="11330"/>
        <v/>
      </c>
      <c r="H658" s="14" t="b">
        <f t="shared" ca="1" si="1133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1332"/>
        <v/>
      </c>
      <c r="N658" s="14" t="str">
        <f t="shared" ca="1" si="11333"/>
        <v/>
      </c>
      <c r="O658" s="14" t="str">
        <f t="shared" ca="1" si="11334"/>
        <v/>
      </c>
      <c r="P658" s="14" t="str">
        <f t="shared" ca="1" si="1133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1336"/>
        <v/>
      </c>
      <c r="AA658" s="12" t="str">
        <f t="shared" ca="1" si="1133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1338"/>
        <v/>
      </c>
      <c r="AE658" s="17" t="b">
        <f t="shared" ca="1" si="1133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1340"/>
        <v/>
      </c>
      <c r="AH658" s="17" t="b">
        <f t="shared" ca="1" si="1134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1342"/>
        <v/>
      </c>
      <c r="AK658" s="17" t="str">
        <f t="shared" ca="1" si="11343"/>
        <v/>
      </c>
      <c r="AL658" s="17" t="str">
        <f t="shared" ca="1" si="11344"/>
        <v/>
      </c>
      <c r="AM658" s="17" t="str">
        <f t="shared" ca="1" si="11345"/>
        <v/>
      </c>
      <c r="AN658" s="17">
        <f t="shared" ca="1" si="11346"/>
        <v>2</v>
      </c>
      <c r="AO658" s="24" t="str">
        <f t="shared" ca="1" si="11347"/>
        <v/>
      </c>
      <c r="AP658" s="24" t="str">
        <f t="shared" ca="1" si="11348"/>
        <v/>
      </c>
      <c r="AQ658" s="17" t="str">
        <f t="shared" ca="1" si="11396"/>
        <v/>
      </c>
      <c r="AR658" s="17" t="str">
        <f t="shared" ca="1" si="11349"/>
        <v/>
      </c>
      <c r="AS658" s="17" t="str">
        <f t="shared" ca="1" si="11350"/>
        <v/>
      </c>
      <c r="AT658" s="17" t="str">
        <f t="shared" ca="1" si="11351"/>
        <v/>
      </c>
      <c r="AU658" s="17" t="str">
        <f t="shared" ca="1" si="11352"/>
        <v/>
      </c>
      <c r="AV658" s="17" t="str">
        <f t="shared" ca="1" si="11353"/>
        <v/>
      </c>
      <c r="AW658" s="17" t="str">
        <f t="shared" ca="1" si="11354"/>
        <v/>
      </c>
      <c r="AX658" s="14" t="str">
        <f t="array" aca="1" ref="AX658" ca="1">IF(H658,N658&gt;0,"")</f>
        <v/>
      </c>
      <c r="AY658" s="17" t="str">
        <f t="shared" ca="1" si="11355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1356"/>
        <v>0</v>
      </c>
      <c r="BB658" s="17" t="b">
        <v>0</v>
      </c>
      <c r="BC658" s="17" t="str">
        <f t="shared" ca="1" si="11357"/>
        <v/>
      </c>
      <c r="BD658" s="17" t="str">
        <f t="shared" ca="1" si="11358"/>
        <v/>
      </c>
      <c r="BE658" s="17" t="b">
        <f t="shared" ca="1" si="11397"/>
        <v>0</v>
      </c>
      <c r="BF658" s="17" t="str">
        <f t="shared" ca="1" si="11398"/>
        <v/>
      </c>
      <c r="BG658" s="17" t="str">
        <f t="shared" ca="1" si="11359"/>
        <v/>
      </c>
      <c r="BH658" s="17" t="str">
        <f t="shared" ca="1" si="11360"/>
        <v/>
      </c>
      <c r="BI658" s="17" t="str">
        <f t="shared" ca="1" si="11361"/>
        <v/>
      </c>
      <c r="BJ658" s="17" t="b">
        <f t="shared" ca="1" si="11362"/>
        <v>0</v>
      </c>
      <c r="BK658" s="17" t="str">
        <f t="shared" ca="1" si="11399"/>
        <v/>
      </c>
      <c r="BL658" s="17" t="str">
        <f t="shared" ca="1" si="11363"/>
        <v/>
      </c>
      <c r="BM658" s="17" t="str">
        <f t="shared" ca="1" si="11364"/>
        <v/>
      </c>
      <c r="BN658" s="17" t="str">
        <f t="shared" ca="1" si="11365"/>
        <v/>
      </c>
      <c r="BO658" s="17" t="str">
        <f t="shared" ca="1" si="11366"/>
        <v/>
      </c>
      <c r="BP658" s="14" t="b">
        <f t="shared" ca="1" si="11367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1368"/>
        <v/>
      </c>
      <c r="DE658" s="14" t="str">
        <f t="shared" ca="1" si="11369"/>
        <v/>
      </c>
      <c r="DF658" s="14" t="str">
        <f t="shared" ca="1" si="11370"/>
        <v/>
      </c>
      <c r="DG658" s="14" t="str">
        <f t="shared" ca="1" si="11371"/>
        <v/>
      </c>
      <c r="DH658" s="14" t="str">
        <f t="shared" ca="1" si="11372"/>
        <v/>
      </c>
      <c r="DI658" s="14" t="str">
        <f t="shared" ca="1" si="11373"/>
        <v/>
      </c>
      <c r="DJ658" s="14" t="str">
        <f t="shared" ca="1" si="11374"/>
        <v/>
      </c>
      <c r="DK658" s="14" t="str">
        <f t="shared" ca="1" si="11375"/>
        <v/>
      </c>
      <c r="DL658" s="14" t="str">
        <f t="shared" ca="1" si="11376"/>
        <v/>
      </c>
      <c r="DM658" s="14" t="str">
        <f t="shared" ca="1" si="11377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1378"/>
        <v/>
      </c>
      <c r="DP658" s="14" t="str">
        <f t="shared" ca="1" si="11379"/>
        <v/>
      </c>
      <c r="DQ658" s="14" t="str">
        <f t="shared" ca="1" si="11380"/>
        <v/>
      </c>
      <c r="DR658" s="14" t="str">
        <f t="shared" ca="1" si="11381"/>
        <v/>
      </c>
      <c r="DS658" s="14" t="str">
        <f t="shared" ca="1" si="11382"/>
        <v/>
      </c>
      <c r="DZ658" s="14" t="b">
        <f t="shared" ca="1" si="11383"/>
        <v>0</v>
      </c>
      <c r="EA658" s="14" t="str">
        <f t="shared" ca="1" si="11384"/>
        <v/>
      </c>
      <c r="EB658" s="14" t="str">
        <f t="shared" ca="1" si="11385"/>
        <v/>
      </c>
      <c r="EC658" s="14" t="str">
        <f t="shared" ca="1" si="11386"/>
        <v/>
      </c>
      <c r="ED658" s="14" t="str">
        <f t="shared" ca="1" si="11387"/>
        <v/>
      </c>
      <c r="EE658" s="14" t="str">
        <f t="shared" ca="1" si="11388"/>
        <v/>
      </c>
      <c r="EF658" s="14" t="str">
        <f t="shared" ca="1" si="11389"/>
        <v/>
      </c>
      <c r="EG658" s="14" t="str">
        <f t="shared" ca="1" si="11390"/>
        <v/>
      </c>
      <c r="EM658" s="14" t="b">
        <f t="shared" ca="1" si="11391"/>
        <v>0</v>
      </c>
      <c r="EN658" s="14" t="str">
        <f t="shared" ca="1" si="11392"/>
        <v/>
      </c>
      <c r="EO658" s="14" t="str">
        <f t="shared" ca="1" si="11393"/>
        <v/>
      </c>
      <c r="EP658" s="14" t="str">
        <f t="shared" ca="1" si="11394"/>
        <v/>
      </c>
      <c r="EQ658" s="14" t="str">
        <f t="shared" ca="1" si="11395"/>
        <v/>
      </c>
    </row>
    <row r="659" spans="2:147" s="14" customFormat="1">
      <c r="B659" s="14" t="str">
        <f t="shared" ca="1" si="11325"/>
        <v/>
      </c>
      <c r="C659" s="14">
        <f t="shared" ca="1" si="11326"/>
        <v>576</v>
      </c>
      <c r="D659" s="14">
        <f t="shared" si="11327"/>
        <v>657</v>
      </c>
      <c r="E659" s="14" t="str">
        <f t="shared" ca="1" si="11328"/>
        <v/>
      </c>
      <c r="F659" s="14" t="str">
        <f t="shared" ca="1" si="11329"/>
        <v/>
      </c>
      <c r="G659" s="14" t="str">
        <f t="shared" ca="1" si="11330"/>
        <v/>
      </c>
      <c r="H659" s="14" t="b">
        <f t="shared" ca="1" si="1133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1332"/>
        <v/>
      </c>
      <c r="N659" s="14" t="str">
        <f t="shared" ca="1" si="11333"/>
        <v/>
      </c>
      <c r="O659" s="14" t="str">
        <f t="shared" ca="1" si="11334"/>
        <v/>
      </c>
      <c r="P659" s="14" t="str">
        <f t="shared" ca="1" si="1133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1336"/>
        <v/>
      </c>
      <c r="AA659" s="12" t="str">
        <f t="shared" ca="1" si="1133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1338"/>
        <v/>
      </c>
      <c r="AE659" s="17" t="b">
        <f t="shared" ca="1" si="1133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1340"/>
        <v/>
      </c>
      <c r="AH659" s="17" t="b">
        <f t="shared" ca="1" si="1134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1342"/>
        <v/>
      </c>
      <c r="AK659" s="17" t="str">
        <f t="shared" ca="1" si="11343"/>
        <v/>
      </c>
      <c r="AL659" s="17" t="str">
        <f t="shared" ca="1" si="11344"/>
        <v/>
      </c>
      <c r="AM659" s="17" t="str">
        <f t="shared" ca="1" si="11345"/>
        <v/>
      </c>
      <c r="AN659" s="17">
        <f t="shared" ca="1" si="11346"/>
        <v>2</v>
      </c>
      <c r="AO659" s="24" t="str">
        <f t="shared" ca="1" si="11347"/>
        <v/>
      </c>
      <c r="AP659" s="24" t="str">
        <f t="shared" ca="1" si="11348"/>
        <v/>
      </c>
      <c r="AQ659" s="17" t="str">
        <f t="shared" ca="1" si="11396"/>
        <v/>
      </c>
      <c r="AR659" s="17" t="str">
        <f t="shared" ca="1" si="11349"/>
        <v/>
      </c>
      <c r="AS659" s="17" t="str">
        <f t="shared" ca="1" si="11350"/>
        <v/>
      </c>
      <c r="AT659" s="17" t="str">
        <f t="shared" ca="1" si="11351"/>
        <v/>
      </c>
      <c r="AU659" s="17" t="str">
        <f t="shared" ca="1" si="11352"/>
        <v/>
      </c>
      <c r="AV659" s="17" t="str">
        <f t="shared" ca="1" si="11353"/>
        <v/>
      </c>
      <c r="AW659" s="17" t="str">
        <f t="shared" ca="1" si="11354"/>
        <v/>
      </c>
      <c r="AX659" s="14" t="str">
        <f t="array" aca="1" ref="AX659" ca="1">IF(H659,N659&gt;0,"")</f>
        <v/>
      </c>
      <c r="AY659" s="17" t="str">
        <f t="shared" ca="1" si="11355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1356"/>
        <v>0</v>
      </c>
      <c r="BB659" s="17" t="b">
        <v>0</v>
      </c>
      <c r="BC659" s="17" t="str">
        <f t="shared" ca="1" si="11357"/>
        <v/>
      </c>
      <c r="BD659" s="17" t="str">
        <f t="shared" ca="1" si="11358"/>
        <v/>
      </c>
      <c r="BE659" s="17" t="b">
        <f t="shared" ca="1" si="11397"/>
        <v>0</v>
      </c>
      <c r="BF659" s="17" t="str">
        <f t="shared" ca="1" si="11398"/>
        <v/>
      </c>
      <c r="BG659" s="17" t="str">
        <f t="shared" ca="1" si="11359"/>
        <v/>
      </c>
      <c r="BH659" s="17" t="str">
        <f t="shared" ca="1" si="11360"/>
        <v/>
      </c>
      <c r="BI659" s="17" t="str">
        <f t="shared" ca="1" si="11361"/>
        <v/>
      </c>
      <c r="BJ659" s="17" t="b">
        <f t="shared" ca="1" si="11362"/>
        <v>0</v>
      </c>
      <c r="BK659" s="17" t="str">
        <f t="shared" ca="1" si="11399"/>
        <v/>
      </c>
      <c r="BL659" s="17" t="str">
        <f t="shared" ca="1" si="11363"/>
        <v/>
      </c>
      <c r="BM659" s="17" t="str">
        <f t="shared" ca="1" si="11364"/>
        <v/>
      </c>
      <c r="BN659" s="17" t="str">
        <f t="shared" ca="1" si="11365"/>
        <v/>
      </c>
      <c r="BO659" s="17" t="str">
        <f t="shared" ca="1" si="11366"/>
        <v/>
      </c>
      <c r="BP659" s="14" t="b">
        <f t="shared" ca="1" si="11367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1368"/>
        <v/>
      </c>
      <c r="DE659" s="14" t="str">
        <f t="shared" ca="1" si="11369"/>
        <v/>
      </c>
      <c r="DF659" s="14" t="str">
        <f t="shared" ca="1" si="11370"/>
        <v/>
      </c>
      <c r="DG659" s="14" t="str">
        <f t="shared" ca="1" si="11371"/>
        <v/>
      </c>
      <c r="DH659" s="14" t="str">
        <f t="shared" ca="1" si="11372"/>
        <v/>
      </c>
      <c r="DI659" s="14" t="str">
        <f t="shared" ca="1" si="11373"/>
        <v/>
      </c>
      <c r="DJ659" s="14" t="str">
        <f t="shared" ca="1" si="11374"/>
        <v/>
      </c>
      <c r="DK659" s="14" t="str">
        <f t="shared" ca="1" si="11375"/>
        <v/>
      </c>
      <c r="DL659" s="14" t="str">
        <f t="shared" ca="1" si="11376"/>
        <v/>
      </c>
      <c r="DM659" s="14" t="str">
        <f t="shared" ca="1" si="11377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1378"/>
        <v/>
      </c>
      <c r="DP659" s="14" t="str">
        <f t="shared" ca="1" si="11379"/>
        <v/>
      </c>
      <c r="DQ659" s="14" t="str">
        <f t="shared" ca="1" si="11380"/>
        <v/>
      </c>
      <c r="DR659" s="14" t="str">
        <f t="shared" ca="1" si="11381"/>
        <v/>
      </c>
      <c r="DS659" s="14" t="str">
        <f t="shared" ca="1" si="11382"/>
        <v/>
      </c>
      <c r="DZ659" s="14" t="b">
        <f t="shared" ca="1" si="11383"/>
        <v>0</v>
      </c>
      <c r="EA659" s="14" t="str">
        <f t="shared" ca="1" si="11384"/>
        <v/>
      </c>
      <c r="EB659" s="14" t="str">
        <f t="shared" ca="1" si="11385"/>
        <v/>
      </c>
      <c r="EC659" s="14" t="str">
        <f t="shared" ca="1" si="11386"/>
        <v/>
      </c>
      <c r="ED659" s="14" t="str">
        <f t="shared" ca="1" si="11387"/>
        <v/>
      </c>
      <c r="EE659" s="14" t="str">
        <f t="shared" ca="1" si="11388"/>
        <v/>
      </c>
      <c r="EF659" s="14" t="str">
        <f t="shared" ca="1" si="11389"/>
        <v/>
      </c>
      <c r="EG659" s="14" t="str">
        <f t="shared" ca="1" si="11390"/>
        <v/>
      </c>
      <c r="EM659" s="14" t="b">
        <f t="shared" ca="1" si="11391"/>
        <v>0</v>
      </c>
      <c r="EN659" s="14" t="str">
        <f t="shared" ca="1" si="11392"/>
        <v/>
      </c>
      <c r="EO659" s="14" t="str">
        <f t="shared" ca="1" si="11393"/>
        <v/>
      </c>
      <c r="EP659" s="14" t="str">
        <f t="shared" ca="1" si="11394"/>
        <v/>
      </c>
      <c r="EQ659" s="14" t="str">
        <f t="shared" ca="1" si="11395"/>
        <v/>
      </c>
    </row>
    <row r="660" spans="2:147" s="14" customFormat="1">
      <c r="B660" s="14" t="str">
        <f t="shared" ca="1" si="11325"/>
        <v/>
      </c>
      <c r="C660" s="14">
        <f t="shared" ca="1" si="11326"/>
        <v>576</v>
      </c>
      <c r="D660" s="14">
        <f t="shared" si="11327"/>
        <v>658</v>
      </c>
      <c r="E660" s="14" t="str">
        <f t="shared" ca="1" si="11328"/>
        <v/>
      </c>
      <c r="F660" s="14" t="str">
        <f t="shared" ca="1" si="11329"/>
        <v/>
      </c>
      <c r="G660" s="14" t="str">
        <f t="shared" ca="1" si="11330"/>
        <v/>
      </c>
      <c r="H660" s="14" t="b">
        <f t="shared" ca="1" si="1133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1332"/>
        <v/>
      </c>
      <c r="N660" s="14" t="str">
        <f t="shared" ca="1" si="11333"/>
        <v/>
      </c>
      <c r="O660" s="14" t="str">
        <f t="shared" ca="1" si="11334"/>
        <v/>
      </c>
      <c r="P660" s="14" t="str">
        <f t="shared" ca="1" si="1133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1336"/>
        <v/>
      </c>
      <c r="AA660" s="12" t="str">
        <f t="shared" ca="1" si="1133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1338"/>
        <v/>
      </c>
      <c r="AE660" s="17" t="b">
        <f t="shared" ca="1" si="1133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1340"/>
        <v/>
      </c>
      <c r="AH660" s="17" t="b">
        <f t="shared" ca="1" si="1134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1342"/>
        <v/>
      </c>
      <c r="AK660" s="17" t="str">
        <f t="shared" ca="1" si="11343"/>
        <v/>
      </c>
      <c r="AL660" s="17" t="str">
        <f t="shared" ca="1" si="11344"/>
        <v/>
      </c>
      <c r="AM660" s="17" t="str">
        <f t="shared" ca="1" si="11345"/>
        <v/>
      </c>
      <c r="AN660" s="17">
        <f t="shared" ca="1" si="11346"/>
        <v>2</v>
      </c>
      <c r="AO660" s="24" t="str">
        <f t="shared" ca="1" si="11347"/>
        <v/>
      </c>
      <c r="AP660" s="24" t="str">
        <f t="shared" ca="1" si="11348"/>
        <v/>
      </c>
      <c r="AQ660" s="17" t="str">
        <f t="shared" ca="1" si="11396"/>
        <v/>
      </c>
      <c r="AR660" s="17" t="str">
        <f t="shared" ca="1" si="11349"/>
        <v/>
      </c>
      <c r="AS660" s="17" t="str">
        <f t="shared" ca="1" si="11350"/>
        <v/>
      </c>
      <c r="AT660" s="17" t="str">
        <f t="shared" ca="1" si="11351"/>
        <v/>
      </c>
      <c r="AU660" s="17" t="str">
        <f t="shared" ca="1" si="11352"/>
        <v/>
      </c>
      <c r="AV660" s="17" t="str">
        <f t="shared" ca="1" si="11353"/>
        <v/>
      </c>
      <c r="AW660" s="17" t="str">
        <f t="shared" ca="1" si="11354"/>
        <v/>
      </c>
      <c r="AX660" s="14" t="str">
        <f t="array" aca="1" ref="AX660" ca="1">IF(H660,N660&gt;0,"")</f>
        <v/>
      </c>
      <c r="AY660" s="17" t="str">
        <f t="shared" ca="1" si="11355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1356"/>
        <v>0</v>
      </c>
      <c r="BB660" s="17" t="b">
        <v>0</v>
      </c>
      <c r="BC660" s="17" t="str">
        <f t="shared" ca="1" si="11357"/>
        <v/>
      </c>
      <c r="BD660" s="17" t="str">
        <f t="shared" ca="1" si="11358"/>
        <v/>
      </c>
      <c r="BE660" s="17" t="b">
        <f t="shared" ca="1" si="11397"/>
        <v>0</v>
      </c>
      <c r="BF660" s="17" t="str">
        <f t="shared" ca="1" si="11398"/>
        <v/>
      </c>
      <c r="BG660" s="17" t="str">
        <f t="shared" ca="1" si="11359"/>
        <v/>
      </c>
      <c r="BH660" s="17" t="str">
        <f t="shared" ca="1" si="11360"/>
        <v/>
      </c>
      <c r="BI660" s="17" t="str">
        <f t="shared" ca="1" si="11361"/>
        <v/>
      </c>
      <c r="BJ660" s="17" t="b">
        <f t="shared" ca="1" si="11362"/>
        <v>0</v>
      </c>
      <c r="BK660" s="17" t="str">
        <f t="shared" ca="1" si="11399"/>
        <v/>
      </c>
      <c r="BL660" s="17" t="str">
        <f t="shared" ca="1" si="11363"/>
        <v/>
      </c>
      <c r="BM660" s="17" t="str">
        <f t="shared" ca="1" si="11364"/>
        <v/>
      </c>
      <c r="BN660" s="17" t="str">
        <f t="shared" ca="1" si="11365"/>
        <v/>
      </c>
      <c r="BO660" s="17" t="str">
        <f t="shared" ca="1" si="11366"/>
        <v/>
      </c>
      <c r="BP660" s="14" t="b">
        <f t="shared" ca="1" si="11367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1368"/>
        <v/>
      </c>
      <c r="DE660" s="14" t="str">
        <f t="shared" ca="1" si="11369"/>
        <v/>
      </c>
      <c r="DF660" s="14" t="str">
        <f t="shared" ca="1" si="11370"/>
        <v/>
      </c>
      <c r="DG660" s="14" t="str">
        <f t="shared" ca="1" si="11371"/>
        <v/>
      </c>
      <c r="DH660" s="14" t="str">
        <f t="shared" ca="1" si="11372"/>
        <v/>
      </c>
      <c r="DI660" s="14" t="str">
        <f t="shared" ca="1" si="11373"/>
        <v/>
      </c>
      <c r="DJ660" s="14" t="str">
        <f t="shared" ca="1" si="11374"/>
        <v/>
      </c>
      <c r="DK660" s="14" t="str">
        <f t="shared" ca="1" si="11375"/>
        <v/>
      </c>
      <c r="DL660" s="14" t="str">
        <f t="shared" ca="1" si="11376"/>
        <v/>
      </c>
      <c r="DM660" s="14" t="str">
        <f t="shared" ca="1" si="11377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1378"/>
        <v/>
      </c>
      <c r="DP660" s="14" t="str">
        <f t="shared" ca="1" si="11379"/>
        <v/>
      </c>
      <c r="DQ660" s="14" t="str">
        <f t="shared" ca="1" si="11380"/>
        <v/>
      </c>
      <c r="DR660" s="14" t="str">
        <f t="shared" ca="1" si="11381"/>
        <v/>
      </c>
      <c r="DS660" s="14" t="str">
        <f t="shared" ca="1" si="11382"/>
        <v/>
      </c>
      <c r="DZ660" s="14" t="b">
        <f t="shared" ca="1" si="11383"/>
        <v>0</v>
      </c>
      <c r="EA660" s="14" t="str">
        <f t="shared" ca="1" si="11384"/>
        <v/>
      </c>
      <c r="EB660" s="14" t="str">
        <f t="shared" ca="1" si="11385"/>
        <v/>
      </c>
      <c r="EC660" s="14" t="str">
        <f t="shared" ca="1" si="11386"/>
        <v/>
      </c>
      <c r="ED660" s="14" t="str">
        <f t="shared" ca="1" si="11387"/>
        <v/>
      </c>
      <c r="EE660" s="14" t="str">
        <f t="shared" ca="1" si="11388"/>
        <v/>
      </c>
      <c r="EF660" s="14" t="str">
        <f t="shared" ca="1" si="11389"/>
        <v/>
      </c>
      <c r="EG660" s="14" t="str">
        <f t="shared" ca="1" si="11390"/>
        <v/>
      </c>
      <c r="EM660" s="14" t="b">
        <f t="shared" ca="1" si="11391"/>
        <v>0</v>
      </c>
      <c r="EN660" s="14" t="str">
        <f t="shared" ca="1" si="11392"/>
        <v/>
      </c>
      <c r="EO660" s="14" t="str">
        <f t="shared" ca="1" si="11393"/>
        <v/>
      </c>
      <c r="EP660" s="14" t="str">
        <f t="shared" ca="1" si="11394"/>
        <v/>
      </c>
      <c r="EQ660" s="14" t="str">
        <f t="shared" ca="1" si="11395"/>
        <v/>
      </c>
    </row>
    <row r="661" spans="2:147" s="14" customFormat="1">
      <c r="B661" s="14" t="str">
        <f t="shared" ca="1" si="11325"/>
        <v/>
      </c>
      <c r="C661" s="14">
        <f t="shared" ca="1" si="11326"/>
        <v>576</v>
      </c>
      <c r="D661" s="14">
        <f t="shared" si="11327"/>
        <v>659</v>
      </c>
      <c r="E661" s="14" t="str">
        <f t="shared" ca="1" si="11328"/>
        <v/>
      </c>
      <c r="F661" s="14" t="str">
        <f t="shared" ca="1" si="11329"/>
        <v/>
      </c>
      <c r="G661" s="14" t="str">
        <f t="shared" ca="1" si="11330"/>
        <v/>
      </c>
      <c r="H661" s="14" t="b">
        <f t="shared" ca="1" si="11331"/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ca="1" si="11332"/>
        <v/>
      </c>
      <c r="N661" s="14" t="str">
        <f t="shared" ca="1" si="11333"/>
        <v/>
      </c>
      <c r="O661" s="14" t="str">
        <f t="shared" ca="1" si="11334"/>
        <v/>
      </c>
      <c r="P661" s="14" t="str">
        <f t="shared" ca="1" si="11335"/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ca="1" si="11336"/>
        <v/>
      </c>
      <c r="AA661" s="12" t="str">
        <f t="shared" ca="1" si="11337"/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ca="1" si="11338"/>
        <v/>
      </c>
      <c r="AE661" s="17" t="b">
        <f t="shared" ca="1" si="11339"/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ca="1" si="11340"/>
        <v/>
      </c>
      <c r="AH661" s="17" t="b">
        <f t="shared" ca="1" si="11341"/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ca="1" si="11342"/>
        <v/>
      </c>
      <c r="AK661" s="17" t="str">
        <f t="shared" ca="1" si="11343"/>
        <v/>
      </c>
      <c r="AL661" s="17" t="str">
        <f t="shared" ca="1" si="11344"/>
        <v/>
      </c>
      <c r="AM661" s="17" t="str">
        <f t="shared" ca="1" si="11345"/>
        <v/>
      </c>
      <c r="AN661" s="17">
        <f t="shared" ca="1" si="11346"/>
        <v>2</v>
      </c>
      <c r="AO661" s="24" t="str">
        <f t="shared" ca="1" si="11347"/>
        <v/>
      </c>
      <c r="AP661" s="24" t="str">
        <f t="shared" ca="1" si="11348"/>
        <v/>
      </c>
      <c r="AQ661" s="17" t="str">
        <f t="shared" ca="1" si="11396"/>
        <v/>
      </c>
      <c r="AR661" s="17" t="str">
        <f t="shared" ca="1" si="11349"/>
        <v/>
      </c>
      <c r="AS661" s="17" t="str">
        <f t="shared" ca="1" si="11350"/>
        <v/>
      </c>
      <c r="AT661" s="17" t="str">
        <f t="shared" ca="1" si="11351"/>
        <v/>
      </c>
      <c r="AU661" s="17" t="str">
        <f t="shared" ca="1" si="11352"/>
        <v/>
      </c>
      <c r="AV661" s="17" t="str">
        <f t="shared" ca="1" si="11353"/>
        <v/>
      </c>
      <c r="AW661" s="17" t="str">
        <f t="shared" ca="1" si="11354"/>
        <v/>
      </c>
      <c r="AX661" s="14" t="str">
        <f t="array" aca="1" ref="AX661" ca="1">IF(H661,N661&gt;0,"")</f>
        <v/>
      </c>
      <c r="AY661" s="17" t="str">
        <f t="shared" ca="1" si="11355"/>
        <v/>
      </c>
      <c r="AZ661" s="17" t="str">
        <f t="array" aca="1" ref="AZ661" ca="1">IF(AY661&lt;&gt;"",SUM(1*ISERROR(MATCH(INDIRECT(AY661),INDIRECT(K661),0)))=0,"")</f>
        <v/>
      </c>
      <c r="BA661" s="17" t="b">
        <f t="shared" ca="1" si="11356"/>
        <v>0</v>
      </c>
      <c r="BB661" s="17" t="b">
        <v>0</v>
      </c>
      <c r="BC661" s="17" t="str">
        <f t="shared" ca="1" si="11357"/>
        <v/>
      </c>
      <c r="BD661" s="17" t="str">
        <f t="shared" ca="1" si="11358"/>
        <v/>
      </c>
      <c r="BE661" s="17" t="b">
        <f t="shared" ca="1" si="11397"/>
        <v>0</v>
      </c>
      <c r="BF661" s="17" t="str">
        <f t="shared" ca="1" si="11398"/>
        <v/>
      </c>
      <c r="BG661" s="17" t="str">
        <f t="shared" ca="1" si="11359"/>
        <v/>
      </c>
      <c r="BH661" s="17" t="str">
        <f t="shared" ca="1" si="11360"/>
        <v/>
      </c>
      <c r="BI661" s="17" t="str">
        <f t="shared" ca="1" si="11361"/>
        <v/>
      </c>
      <c r="BJ661" s="17" t="b">
        <f t="shared" ca="1" si="11362"/>
        <v>0</v>
      </c>
      <c r="BK661" s="17" t="str">
        <f t="shared" ca="1" si="11399"/>
        <v/>
      </c>
      <c r="BL661" s="17" t="str">
        <f t="shared" ca="1" si="11363"/>
        <v/>
      </c>
      <c r="BM661" s="17" t="str">
        <f t="shared" ca="1" si="11364"/>
        <v/>
      </c>
      <c r="BN661" s="17" t="str">
        <f t="shared" ca="1" si="11365"/>
        <v/>
      </c>
      <c r="BO661" s="17" t="str">
        <f t="shared" ca="1" si="11366"/>
        <v/>
      </c>
      <c r="BP661" s="14" t="b">
        <f t="shared" ca="1" si="11367"/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ca="1" si="11368"/>
        <v/>
      </c>
      <c r="DE661" s="14" t="str">
        <f t="shared" ca="1" si="11369"/>
        <v/>
      </c>
      <c r="DF661" s="14" t="str">
        <f t="shared" ca="1" si="11370"/>
        <v/>
      </c>
      <c r="DG661" s="14" t="str">
        <f t="shared" ca="1" si="11371"/>
        <v/>
      </c>
      <c r="DH661" s="14" t="str">
        <f t="shared" ca="1" si="11372"/>
        <v/>
      </c>
      <c r="DI661" s="14" t="str">
        <f t="shared" ca="1" si="11373"/>
        <v/>
      </c>
      <c r="DJ661" s="14" t="str">
        <f t="shared" ca="1" si="11374"/>
        <v/>
      </c>
      <c r="DK661" s="14" t="str">
        <f t="shared" ca="1" si="11375"/>
        <v/>
      </c>
      <c r="DL661" s="14" t="str">
        <f t="shared" ca="1" si="11376"/>
        <v/>
      </c>
      <c r="DM661" s="14" t="str">
        <f t="shared" ca="1" si="11377"/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ca="1" si="11378"/>
        <v/>
      </c>
      <c r="DP661" s="14" t="str">
        <f t="shared" ca="1" si="11379"/>
        <v/>
      </c>
      <c r="DQ661" s="14" t="str">
        <f t="shared" ca="1" si="11380"/>
        <v/>
      </c>
      <c r="DR661" s="14" t="str">
        <f t="shared" ca="1" si="11381"/>
        <v/>
      </c>
      <c r="DS661" s="14" t="str">
        <f t="shared" ca="1" si="11382"/>
        <v/>
      </c>
      <c r="DZ661" s="14" t="b">
        <f t="shared" ca="1" si="11383"/>
        <v>0</v>
      </c>
      <c r="EA661" s="14" t="str">
        <f t="shared" ca="1" si="11384"/>
        <v/>
      </c>
      <c r="EB661" s="14" t="str">
        <f t="shared" ca="1" si="11385"/>
        <v/>
      </c>
      <c r="EC661" s="14" t="str">
        <f t="shared" ca="1" si="11386"/>
        <v/>
      </c>
      <c r="ED661" s="14" t="str">
        <f t="shared" ca="1" si="11387"/>
        <v/>
      </c>
      <c r="EE661" s="14" t="str">
        <f t="shared" ca="1" si="11388"/>
        <v/>
      </c>
      <c r="EF661" s="14" t="str">
        <f t="shared" ca="1" si="11389"/>
        <v/>
      </c>
      <c r="EG661" s="14" t="str">
        <f t="shared" ca="1" si="11390"/>
        <v/>
      </c>
      <c r="EM661" s="14" t="b">
        <f t="shared" ca="1" si="11391"/>
        <v>0</v>
      </c>
      <c r="EN661" s="14" t="str">
        <f t="shared" ca="1" si="11392"/>
        <v/>
      </c>
      <c r="EO661" s="14" t="str">
        <f t="shared" ca="1" si="11393"/>
        <v/>
      </c>
      <c r="EP661" s="14" t="str">
        <f t="shared" ca="1" si="11394"/>
        <v/>
      </c>
      <c r="EQ661" s="14" t="str">
        <f t="shared" ca="1" si="11395"/>
        <v/>
      </c>
    </row>
    <row r="662" spans="2:147" s="14" customFormat="1">
      <c r="B662" s="14" t="str">
        <f t="shared" ca="1" si="11325"/>
        <v/>
      </c>
      <c r="C662" s="14">
        <f t="shared" ca="1" si="11326"/>
        <v>576</v>
      </c>
      <c r="D662" s="14">
        <f t="shared" si="11327"/>
        <v>660</v>
      </c>
      <c r="E662" s="14" t="str">
        <f t="shared" ca="1" si="11328"/>
        <v/>
      </c>
      <c r="F662" s="14" t="str">
        <f t="shared" ca="1" si="11329"/>
        <v/>
      </c>
      <c r="G662" s="14" t="str">
        <f t="shared" ca="1" si="11330"/>
        <v/>
      </c>
      <c r="H662" s="14" t="b">
        <f t="shared" ca="1" si="11331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1332"/>
        <v/>
      </c>
      <c r="N662" s="14" t="str">
        <f t="shared" ca="1" si="11333"/>
        <v/>
      </c>
      <c r="O662" s="14" t="str">
        <f t="shared" ca="1" si="11334"/>
        <v/>
      </c>
      <c r="P662" s="14" t="str">
        <f t="shared" ca="1" si="11335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1336"/>
        <v/>
      </c>
      <c r="AA662" s="12" t="str">
        <f t="shared" ca="1" si="11337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1338"/>
        <v/>
      </c>
      <c r="AE662" s="17" t="b">
        <f t="shared" ca="1" si="11339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1340"/>
        <v/>
      </c>
      <c r="AH662" s="17" t="b">
        <f t="shared" ca="1" si="11341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1342"/>
        <v/>
      </c>
      <c r="AK662" s="17" t="str">
        <f t="shared" ca="1" si="11343"/>
        <v/>
      </c>
      <c r="AL662" s="17" t="str">
        <f t="shared" ca="1" si="11344"/>
        <v/>
      </c>
      <c r="AM662" s="17" t="str">
        <f t="shared" ca="1" si="11345"/>
        <v/>
      </c>
      <c r="AN662" s="17">
        <f t="shared" ca="1" si="11346"/>
        <v>2</v>
      </c>
      <c r="AO662" s="24" t="str">
        <f t="shared" ca="1" si="11347"/>
        <v/>
      </c>
      <c r="AP662" s="24" t="str">
        <f t="shared" ca="1" si="11348"/>
        <v/>
      </c>
      <c r="AQ662" s="17" t="str">
        <f t="shared" ca="1" si="11396"/>
        <v/>
      </c>
      <c r="AR662" s="17" t="str">
        <f t="shared" ca="1" si="11349"/>
        <v/>
      </c>
      <c r="AS662" s="17" t="str">
        <f t="shared" ca="1" si="11350"/>
        <v/>
      </c>
      <c r="AT662" s="17" t="str">
        <f t="shared" ca="1" si="11351"/>
        <v/>
      </c>
      <c r="AU662" s="17" t="str">
        <f t="shared" ca="1" si="11352"/>
        <v/>
      </c>
      <c r="AV662" s="17" t="str">
        <f t="shared" ca="1" si="11353"/>
        <v/>
      </c>
      <c r="AW662" s="17" t="str">
        <f t="shared" ca="1" si="11354"/>
        <v/>
      </c>
      <c r="AX662" s="14" t="str">
        <f t="array" aca="1" ref="AX662" ca="1">IF(H662,N662&gt;0,"")</f>
        <v/>
      </c>
      <c r="AY662" s="17" t="str">
        <f t="shared" ca="1" si="11355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1356"/>
        <v>0</v>
      </c>
      <c r="BB662" s="17" t="b">
        <v>0</v>
      </c>
      <c r="BC662" s="17" t="str">
        <f t="shared" ca="1" si="11357"/>
        <v/>
      </c>
      <c r="BD662" s="17" t="str">
        <f t="shared" ca="1" si="11358"/>
        <v/>
      </c>
      <c r="BE662" s="17" t="b">
        <f t="shared" ca="1" si="11397"/>
        <v>0</v>
      </c>
      <c r="BF662" s="17" t="str">
        <f t="shared" ca="1" si="11398"/>
        <v/>
      </c>
      <c r="BG662" s="17" t="str">
        <f t="shared" ca="1" si="11359"/>
        <v/>
      </c>
      <c r="BH662" s="17" t="str">
        <f t="shared" ca="1" si="11360"/>
        <v/>
      </c>
      <c r="BI662" s="17" t="str">
        <f t="shared" ca="1" si="11361"/>
        <v/>
      </c>
      <c r="BJ662" s="17" t="b">
        <f t="shared" ca="1" si="11362"/>
        <v>0</v>
      </c>
      <c r="BK662" s="17" t="str">
        <f t="shared" ca="1" si="11399"/>
        <v/>
      </c>
      <c r="BL662" s="17" t="str">
        <f t="shared" ca="1" si="11363"/>
        <v/>
      </c>
      <c r="BM662" s="17" t="str">
        <f t="shared" ca="1" si="11364"/>
        <v/>
      </c>
      <c r="BN662" s="17" t="str">
        <f t="shared" ca="1" si="11365"/>
        <v/>
      </c>
      <c r="BO662" s="17" t="str">
        <f t="shared" ca="1" si="11366"/>
        <v/>
      </c>
      <c r="BP662" s="14" t="b">
        <f t="shared" ca="1" si="11367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1368"/>
        <v/>
      </c>
      <c r="DE662" s="14" t="str">
        <f t="shared" ca="1" si="11369"/>
        <v/>
      </c>
      <c r="DF662" s="14" t="str">
        <f t="shared" ca="1" si="11370"/>
        <v/>
      </c>
      <c r="DG662" s="14" t="str">
        <f t="shared" ca="1" si="11371"/>
        <v/>
      </c>
      <c r="DH662" s="14" t="str">
        <f t="shared" ca="1" si="11372"/>
        <v/>
      </c>
      <c r="DI662" s="14" t="str">
        <f t="shared" ca="1" si="11373"/>
        <v/>
      </c>
      <c r="DJ662" s="14" t="str">
        <f t="shared" ca="1" si="11374"/>
        <v/>
      </c>
      <c r="DK662" s="14" t="str">
        <f t="shared" ca="1" si="11375"/>
        <v/>
      </c>
      <c r="DL662" s="14" t="str">
        <f t="shared" ca="1" si="11376"/>
        <v/>
      </c>
      <c r="DM662" s="14" t="str">
        <f t="shared" ca="1" si="11377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378"/>
        <v/>
      </c>
      <c r="DP662" s="14" t="str">
        <f t="shared" ca="1" si="11379"/>
        <v/>
      </c>
      <c r="DQ662" s="14" t="str">
        <f t="shared" ca="1" si="11380"/>
        <v/>
      </c>
      <c r="DR662" s="14" t="str">
        <f t="shared" ca="1" si="11381"/>
        <v/>
      </c>
      <c r="DS662" s="14" t="str">
        <f t="shared" ca="1" si="11382"/>
        <v/>
      </c>
      <c r="DZ662" s="14" t="b">
        <f t="shared" ca="1" si="11383"/>
        <v>0</v>
      </c>
      <c r="EA662" s="14" t="str">
        <f t="shared" ca="1" si="11384"/>
        <v/>
      </c>
      <c r="EB662" s="14" t="str">
        <f t="shared" ca="1" si="11385"/>
        <v/>
      </c>
      <c r="EC662" s="14" t="str">
        <f t="shared" ca="1" si="11386"/>
        <v/>
      </c>
      <c r="ED662" s="14" t="str">
        <f t="shared" ca="1" si="11387"/>
        <v/>
      </c>
      <c r="EE662" s="14" t="str">
        <f t="shared" ca="1" si="11388"/>
        <v/>
      </c>
      <c r="EF662" s="14" t="str">
        <f t="shared" ca="1" si="11389"/>
        <v/>
      </c>
      <c r="EG662" s="14" t="str">
        <f t="shared" ca="1" si="11390"/>
        <v/>
      </c>
      <c r="EM662" s="14" t="b">
        <f t="shared" ca="1" si="11391"/>
        <v>0</v>
      </c>
      <c r="EN662" s="14" t="str">
        <f t="shared" ca="1" si="11392"/>
        <v/>
      </c>
      <c r="EO662" s="14" t="str">
        <f t="shared" ca="1" si="11393"/>
        <v/>
      </c>
      <c r="EP662" s="14" t="str">
        <f t="shared" ca="1" si="11394"/>
        <v/>
      </c>
      <c r="EQ662" s="14" t="str">
        <f t="shared" ca="1" si="11395"/>
        <v/>
      </c>
    </row>
    <row r="663" spans="2:147" s="14" customFormat="1">
      <c r="B663" s="14" t="str">
        <f t="shared" ca="1" si="11325"/>
        <v/>
      </c>
      <c r="C663" s="14">
        <f t="shared" ca="1" si="11326"/>
        <v>576</v>
      </c>
      <c r="D663" s="14">
        <f t="shared" si="11327"/>
        <v>661</v>
      </c>
      <c r="E663" s="14" t="str">
        <f t="shared" ca="1" si="11328"/>
        <v/>
      </c>
      <c r="F663" s="14" t="str">
        <f t="shared" ca="1" si="11329"/>
        <v/>
      </c>
      <c r="G663" s="14" t="str">
        <f t="shared" ca="1" si="11330"/>
        <v/>
      </c>
      <c r="H663" s="14" t="b">
        <f t="shared" ca="1" si="11331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1332"/>
        <v/>
      </c>
      <c r="N663" s="14" t="str">
        <f t="shared" ca="1" si="11333"/>
        <v/>
      </c>
      <c r="O663" s="14" t="str">
        <f t="shared" ca="1" si="11334"/>
        <v/>
      </c>
      <c r="P663" s="14" t="str">
        <f t="shared" ca="1" si="11335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1336"/>
        <v/>
      </c>
      <c r="AA663" s="12" t="str">
        <f t="shared" ca="1" si="11337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1338"/>
        <v/>
      </c>
      <c r="AE663" s="17" t="b">
        <f t="shared" ca="1" si="11339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1340"/>
        <v/>
      </c>
      <c r="AH663" s="17" t="b">
        <f t="shared" ca="1" si="11341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1342"/>
        <v/>
      </c>
      <c r="AK663" s="17" t="str">
        <f t="shared" ca="1" si="11343"/>
        <v/>
      </c>
      <c r="AL663" s="17" t="str">
        <f t="shared" ca="1" si="11344"/>
        <v/>
      </c>
      <c r="AM663" s="17" t="str">
        <f t="shared" ca="1" si="11345"/>
        <v/>
      </c>
      <c r="AN663" s="17">
        <f t="shared" ca="1" si="11346"/>
        <v>2</v>
      </c>
      <c r="AO663" s="24" t="str">
        <f t="shared" ca="1" si="11347"/>
        <v/>
      </c>
      <c r="AP663" s="24" t="str">
        <f t="shared" ca="1" si="11348"/>
        <v/>
      </c>
      <c r="AQ663" s="17" t="str">
        <f t="shared" ca="1" si="11396"/>
        <v/>
      </c>
      <c r="AR663" s="17" t="str">
        <f t="shared" ca="1" si="11349"/>
        <v/>
      </c>
      <c r="AS663" s="17" t="str">
        <f t="shared" ca="1" si="11350"/>
        <v/>
      </c>
      <c r="AT663" s="17" t="str">
        <f t="shared" ca="1" si="11351"/>
        <v/>
      </c>
      <c r="AU663" s="17" t="str">
        <f t="shared" ca="1" si="11352"/>
        <v/>
      </c>
      <c r="AV663" s="17" t="str">
        <f t="shared" ca="1" si="11353"/>
        <v/>
      </c>
      <c r="AW663" s="17" t="str">
        <f t="shared" ca="1" si="11354"/>
        <v/>
      </c>
      <c r="AX663" s="14" t="str">
        <f t="array" aca="1" ref="AX663" ca="1">IF(H663,N663&gt;0,"")</f>
        <v/>
      </c>
      <c r="AY663" s="17" t="str">
        <f t="shared" ca="1" si="11355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1356"/>
        <v>0</v>
      </c>
      <c r="BB663" s="17" t="b">
        <v>0</v>
      </c>
      <c r="BC663" s="17" t="str">
        <f t="shared" ca="1" si="11357"/>
        <v/>
      </c>
      <c r="BD663" s="17" t="str">
        <f t="shared" ca="1" si="11358"/>
        <v/>
      </c>
      <c r="BE663" s="17" t="b">
        <f t="shared" ca="1" si="11397"/>
        <v>0</v>
      </c>
      <c r="BF663" s="17" t="str">
        <f t="shared" ca="1" si="11398"/>
        <v/>
      </c>
      <c r="BG663" s="17" t="str">
        <f t="shared" ca="1" si="11359"/>
        <v/>
      </c>
      <c r="BH663" s="17" t="str">
        <f t="shared" ca="1" si="11360"/>
        <v/>
      </c>
      <c r="BI663" s="17" t="str">
        <f t="shared" ca="1" si="11361"/>
        <v/>
      </c>
      <c r="BJ663" s="17" t="b">
        <f t="shared" ca="1" si="11362"/>
        <v>0</v>
      </c>
      <c r="BK663" s="17" t="str">
        <f t="shared" ca="1" si="11399"/>
        <v/>
      </c>
      <c r="BL663" s="17" t="str">
        <f t="shared" ca="1" si="11363"/>
        <v/>
      </c>
      <c r="BM663" s="17" t="str">
        <f t="shared" ca="1" si="11364"/>
        <v/>
      </c>
      <c r="BN663" s="17" t="str">
        <f t="shared" ca="1" si="11365"/>
        <v/>
      </c>
      <c r="BO663" s="17" t="str">
        <f t="shared" ca="1" si="11366"/>
        <v/>
      </c>
      <c r="BP663" s="14" t="b">
        <f t="shared" ca="1" si="11367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1368"/>
        <v/>
      </c>
      <c r="DE663" s="14" t="str">
        <f t="shared" ca="1" si="11369"/>
        <v/>
      </c>
      <c r="DF663" s="14" t="str">
        <f t="shared" ca="1" si="11370"/>
        <v/>
      </c>
      <c r="DG663" s="14" t="str">
        <f t="shared" ca="1" si="11371"/>
        <v/>
      </c>
      <c r="DH663" s="14" t="str">
        <f t="shared" ca="1" si="11372"/>
        <v/>
      </c>
      <c r="DI663" s="14" t="str">
        <f t="shared" ca="1" si="11373"/>
        <v/>
      </c>
      <c r="DJ663" s="14" t="str">
        <f t="shared" ca="1" si="11374"/>
        <v/>
      </c>
      <c r="DK663" s="14" t="str">
        <f t="shared" ca="1" si="11375"/>
        <v/>
      </c>
      <c r="DL663" s="14" t="str">
        <f t="shared" ca="1" si="11376"/>
        <v/>
      </c>
      <c r="DM663" s="14" t="str">
        <f t="shared" ca="1" si="11377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378"/>
        <v/>
      </c>
      <c r="DP663" s="14" t="str">
        <f t="shared" ca="1" si="11379"/>
        <v/>
      </c>
      <c r="DQ663" s="14" t="str">
        <f t="shared" ca="1" si="11380"/>
        <v/>
      </c>
      <c r="DR663" s="14" t="str">
        <f t="shared" ca="1" si="11381"/>
        <v/>
      </c>
      <c r="DS663" s="14" t="str">
        <f t="shared" ca="1" si="11382"/>
        <v/>
      </c>
      <c r="DZ663" s="14" t="b">
        <f t="shared" ca="1" si="11383"/>
        <v>0</v>
      </c>
      <c r="EA663" s="14" t="str">
        <f t="shared" ca="1" si="11384"/>
        <v/>
      </c>
      <c r="EB663" s="14" t="str">
        <f t="shared" ca="1" si="11385"/>
        <v/>
      </c>
      <c r="EC663" s="14" t="str">
        <f t="shared" ca="1" si="11386"/>
        <v/>
      </c>
      <c r="ED663" s="14" t="str">
        <f t="shared" ca="1" si="11387"/>
        <v/>
      </c>
      <c r="EE663" s="14" t="str">
        <f t="shared" ca="1" si="11388"/>
        <v/>
      </c>
      <c r="EF663" s="14" t="str">
        <f t="shared" ca="1" si="11389"/>
        <v/>
      </c>
      <c r="EG663" s="14" t="str">
        <f t="shared" ca="1" si="11390"/>
        <v/>
      </c>
      <c r="EM663" s="14" t="b">
        <f t="shared" ca="1" si="11391"/>
        <v>0</v>
      </c>
      <c r="EN663" s="14" t="str">
        <f t="shared" ca="1" si="11392"/>
        <v/>
      </c>
      <c r="EO663" s="14" t="str">
        <f t="shared" ca="1" si="11393"/>
        <v/>
      </c>
      <c r="EP663" s="14" t="str">
        <f t="shared" ca="1" si="11394"/>
        <v/>
      </c>
      <c r="EQ663" s="14" t="str">
        <f t="shared" ca="1" si="11395"/>
        <v/>
      </c>
    </row>
    <row r="664" spans="2:147" s="14" customFormat="1">
      <c r="B664" s="14" t="str">
        <f t="shared" ca="1" si="11325"/>
        <v/>
      </c>
      <c r="C664" s="14">
        <f t="shared" ca="1" si="11326"/>
        <v>576</v>
      </c>
      <c r="D664" s="14">
        <f t="shared" si="11327"/>
        <v>662</v>
      </c>
      <c r="E664" s="14" t="str">
        <f t="shared" ca="1" si="11328"/>
        <v/>
      </c>
      <c r="F664" s="14" t="str">
        <f t="shared" ca="1" si="11329"/>
        <v/>
      </c>
      <c r="G664" s="14" t="str">
        <f t="shared" ca="1" si="11330"/>
        <v/>
      </c>
      <c r="H664" s="14" t="b">
        <f t="shared" ca="1" si="11331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1332"/>
        <v/>
      </c>
      <c r="N664" s="14" t="str">
        <f t="shared" ca="1" si="11333"/>
        <v/>
      </c>
      <c r="O664" s="14" t="str">
        <f t="shared" ca="1" si="11334"/>
        <v/>
      </c>
      <c r="P664" s="14" t="str">
        <f t="shared" ca="1" si="11335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1336"/>
        <v/>
      </c>
      <c r="AA664" s="12" t="str">
        <f t="shared" ca="1" si="11337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1338"/>
        <v/>
      </c>
      <c r="AE664" s="17" t="b">
        <f t="shared" ca="1" si="11339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1340"/>
        <v/>
      </c>
      <c r="AH664" s="17" t="b">
        <f t="shared" ca="1" si="11341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1342"/>
        <v/>
      </c>
      <c r="AK664" s="17" t="str">
        <f t="shared" ca="1" si="11343"/>
        <v/>
      </c>
      <c r="AL664" s="17" t="str">
        <f t="shared" ca="1" si="11344"/>
        <v/>
      </c>
      <c r="AM664" s="17" t="str">
        <f t="shared" ca="1" si="11345"/>
        <v/>
      </c>
      <c r="AN664" s="17">
        <f t="shared" ca="1" si="11346"/>
        <v>2</v>
      </c>
      <c r="AO664" s="24" t="str">
        <f t="shared" ca="1" si="11347"/>
        <v/>
      </c>
      <c r="AP664" s="24" t="str">
        <f t="shared" ca="1" si="11348"/>
        <v/>
      </c>
      <c r="AQ664" s="17" t="str">
        <f t="shared" ca="1" si="11396"/>
        <v/>
      </c>
      <c r="AR664" s="17" t="str">
        <f t="shared" ca="1" si="11349"/>
        <v/>
      </c>
      <c r="AS664" s="17" t="str">
        <f t="shared" ca="1" si="11350"/>
        <v/>
      </c>
      <c r="AT664" s="17" t="str">
        <f t="shared" ca="1" si="11351"/>
        <v/>
      </c>
      <c r="AU664" s="17" t="str">
        <f t="shared" ca="1" si="11352"/>
        <v/>
      </c>
      <c r="AV664" s="17" t="str">
        <f t="shared" ca="1" si="11353"/>
        <v/>
      </c>
      <c r="AW664" s="17" t="str">
        <f t="shared" ca="1" si="11354"/>
        <v/>
      </c>
      <c r="AX664" s="14" t="str">
        <f t="array" aca="1" ref="AX664" ca="1">IF(H664,N664&gt;0,"")</f>
        <v/>
      </c>
      <c r="AY664" s="17" t="str">
        <f t="shared" ca="1" si="11355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1356"/>
        <v>0</v>
      </c>
      <c r="BB664" s="17" t="b">
        <v>0</v>
      </c>
      <c r="BC664" s="17" t="str">
        <f t="shared" ca="1" si="11357"/>
        <v/>
      </c>
      <c r="BD664" s="17" t="str">
        <f t="shared" ca="1" si="11358"/>
        <v/>
      </c>
      <c r="BE664" s="17" t="b">
        <f t="shared" ca="1" si="11397"/>
        <v>0</v>
      </c>
      <c r="BF664" s="17" t="str">
        <f t="shared" ca="1" si="11398"/>
        <v/>
      </c>
      <c r="BG664" s="17" t="str">
        <f t="shared" ca="1" si="11359"/>
        <v/>
      </c>
      <c r="BH664" s="17" t="str">
        <f t="shared" ca="1" si="11360"/>
        <v/>
      </c>
      <c r="BI664" s="17" t="str">
        <f t="shared" ca="1" si="11361"/>
        <v/>
      </c>
      <c r="BJ664" s="17" t="b">
        <f t="shared" ca="1" si="11362"/>
        <v>0</v>
      </c>
      <c r="BK664" s="17" t="str">
        <f t="shared" ca="1" si="11399"/>
        <v/>
      </c>
      <c r="BL664" s="17" t="str">
        <f t="shared" ca="1" si="11363"/>
        <v/>
      </c>
      <c r="BM664" s="17" t="str">
        <f t="shared" ca="1" si="11364"/>
        <v/>
      </c>
      <c r="BN664" s="17" t="str">
        <f t="shared" ca="1" si="11365"/>
        <v/>
      </c>
      <c r="BO664" s="17" t="str">
        <f t="shared" ca="1" si="11366"/>
        <v/>
      </c>
      <c r="BP664" s="14" t="b">
        <f t="shared" ca="1" si="11367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1368"/>
        <v/>
      </c>
      <c r="DE664" s="14" t="str">
        <f t="shared" ca="1" si="11369"/>
        <v/>
      </c>
      <c r="DF664" s="14" t="str">
        <f t="shared" ca="1" si="11370"/>
        <v/>
      </c>
      <c r="DG664" s="14" t="str">
        <f t="shared" ca="1" si="11371"/>
        <v/>
      </c>
      <c r="DH664" s="14" t="str">
        <f t="shared" ca="1" si="11372"/>
        <v/>
      </c>
      <c r="DI664" s="14" t="str">
        <f t="shared" ca="1" si="11373"/>
        <v/>
      </c>
      <c r="DJ664" s="14" t="str">
        <f t="shared" ca="1" si="11374"/>
        <v/>
      </c>
      <c r="DK664" s="14" t="str">
        <f t="shared" ca="1" si="11375"/>
        <v/>
      </c>
      <c r="DL664" s="14" t="str">
        <f t="shared" ca="1" si="11376"/>
        <v/>
      </c>
      <c r="DM664" s="14" t="str">
        <f t="shared" ca="1" si="11377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378"/>
        <v/>
      </c>
      <c r="DP664" s="14" t="str">
        <f t="shared" ca="1" si="11379"/>
        <v/>
      </c>
      <c r="DQ664" s="14" t="str">
        <f t="shared" ca="1" si="11380"/>
        <v/>
      </c>
      <c r="DR664" s="14" t="str">
        <f t="shared" ca="1" si="11381"/>
        <v/>
      </c>
      <c r="DS664" s="14" t="str">
        <f t="shared" ca="1" si="11382"/>
        <v/>
      </c>
      <c r="DZ664" s="14" t="b">
        <f t="shared" ca="1" si="11383"/>
        <v>0</v>
      </c>
      <c r="EA664" s="14" t="str">
        <f t="shared" ca="1" si="11384"/>
        <v/>
      </c>
      <c r="EB664" s="14" t="str">
        <f t="shared" ca="1" si="11385"/>
        <v/>
      </c>
      <c r="EC664" s="14" t="str">
        <f t="shared" ca="1" si="11386"/>
        <v/>
      </c>
      <c r="ED664" s="14" t="str">
        <f t="shared" ca="1" si="11387"/>
        <v/>
      </c>
      <c r="EE664" s="14" t="str">
        <f t="shared" ca="1" si="11388"/>
        <v/>
      </c>
      <c r="EF664" s="14" t="str">
        <f t="shared" ca="1" si="11389"/>
        <v/>
      </c>
      <c r="EG664" s="14" t="str">
        <f t="shared" ca="1" si="11390"/>
        <v/>
      </c>
      <c r="EM664" s="14" t="b">
        <f t="shared" ca="1" si="11391"/>
        <v>0</v>
      </c>
      <c r="EN664" s="14" t="str">
        <f t="shared" ca="1" si="11392"/>
        <v/>
      </c>
      <c r="EO664" s="14" t="str">
        <f t="shared" ca="1" si="11393"/>
        <v/>
      </c>
      <c r="EP664" s="14" t="str">
        <f t="shared" ca="1" si="11394"/>
        <v/>
      </c>
      <c r="EQ664" s="14" t="str">
        <f t="shared" ca="1" si="11395"/>
        <v/>
      </c>
    </row>
    <row r="665" spans="2:147" s="14" customFormat="1">
      <c r="B665" s="14" t="str">
        <f t="shared" ca="1" si="11325"/>
        <v/>
      </c>
      <c r="C665" s="14">
        <f t="shared" ca="1" si="11326"/>
        <v>576</v>
      </c>
      <c r="D665" s="14">
        <f t="shared" si="11327"/>
        <v>663</v>
      </c>
      <c r="E665" s="14" t="str">
        <f t="shared" ca="1" si="11328"/>
        <v/>
      </c>
      <c r="F665" s="14" t="str">
        <f t="shared" ca="1" si="11329"/>
        <v/>
      </c>
      <c r="G665" s="14" t="str">
        <f t="shared" ca="1" si="11330"/>
        <v/>
      </c>
      <c r="H665" s="14" t="b">
        <f t="shared" ca="1" si="11331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1332"/>
        <v/>
      </c>
      <c r="N665" s="14" t="str">
        <f t="shared" ca="1" si="11333"/>
        <v/>
      </c>
      <c r="O665" s="14" t="str">
        <f t="shared" ca="1" si="11334"/>
        <v/>
      </c>
      <c r="P665" s="14" t="str">
        <f t="shared" ca="1" si="11335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1336"/>
        <v/>
      </c>
      <c r="AA665" s="12" t="str">
        <f t="shared" ca="1" si="11337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1338"/>
        <v/>
      </c>
      <c r="AE665" s="17" t="b">
        <f t="shared" ca="1" si="11339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1340"/>
        <v/>
      </c>
      <c r="AH665" s="17" t="b">
        <f t="shared" ca="1" si="11341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1342"/>
        <v/>
      </c>
      <c r="AK665" s="17" t="str">
        <f t="shared" ca="1" si="11343"/>
        <v/>
      </c>
      <c r="AL665" s="17" t="str">
        <f t="shared" ca="1" si="11344"/>
        <v/>
      </c>
      <c r="AM665" s="17" t="str">
        <f t="shared" ca="1" si="11345"/>
        <v/>
      </c>
      <c r="AN665" s="17">
        <f t="shared" ca="1" si="11346"/>
        <v>2</v>
      </c>
      <c r="AO665" s="24" t="str">
        <f t="shared" ca="1" si="11347"/>
        <v/>
      </c>
      <c r="AP665" s="24" t="str">
        <f t="shared" ca="1" si="11348"/>
        <v/>
      </c>
      <c r="AQ665" s="17" t="str">
        <f t="shared" ca="1" si="11396"/>
        <v/>
      </c>
      <c r="AR665" s="17" t="str">
        <f t="shared" ca="1" si="11349"/>
        <v/>
      </c>
      <c r="AS665" s="17" t="str">
        <f t="shared" ca="1" si="11350"/>
        <v/>
      </c>
      <c r="AT665" s="17" t="str">
        <f t="shared" ca="1" si="11351"/>
        <v/>
      </c>
      <c r="AU665" s="17" t="str">
        <f t="shared" ca="1" si="11352"/>
        <v/>
      </c>
      <c r="AV665" s="17" t="str">
        <f t="shared" ca="1" si="11353"/>
        <v/>
      </c>
      <c r="AW665" s="17" t="str">
        <f t="shared" ca="1" si="11354"/>
        <v/>
      </c>
      <c r="AX665" s="14" t="str">
        <f t="array" aca="1" ref="AX665" ca="1">IF(H665,N665&gt;0,"")</f>
        <v/>
      </c>
      <c r="AY665" s="17" t="str">
        <f t="shared" ca="1" si="11355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1356"/>
        <v>0</v>
      </c>
      <c r="BB665" s="17" t="b">
        <v>0</v>
      </c>
      <c r="BC665" s="17" t="str">
        <f t="shared" ca="1" si="11357"/>
        <v/>
      </c>
      <c r="BD665" s="17" t="str">
        <f t="shared" ca="1" si="11358"/>
        <v/>
      </c>
      <c r="BE665" s="17" t="b">
        <f t="shared" ca="1" si="11397"/>
        <v>0</v>
      </c>
      <c r="BF665" s="17" t="str">
        <f t="shared" ca="1" si="11398"/>
        <v/>
      </c>
      <c r="BG665" s="17" t="str">
        <f t="shared" ca="1" si="11359"/>
        <v/>
      </c>
      <c r="BH665" s="17" t="str">
        <f t="shared" ca="1" si="11360"/>
        <v/>
      </c>
      <c r="BI665" s="17" t="str">
        <f t="shared" ca="1" si="11361"/>
        <v/>
      </c>
      <c r="BJ665" s="17" t="b">
        <f t="shared" ca="1" si="11362"/>
        <v>0</v>
      </c>
      <c r="BK665" s="17" t="str">
        <f t="shared" ca="1" si="11399"/>
        <v/>
      </c>
      <c r="BL665" s="17" t="str">
        <f t="shared" ca="1" si="11363"/>
        <v/>
      </c>
      <c r="BM665" s="17" t="str">
        <f t="shared" ca="1" si="11364"/>
        <v/>
      </c>
      <c r="BN665" s="17" t="str">
        <f t="shared" ca="1" si="11365"/>
        <v/>
      </c>
      <c r="BO665" s="17" t="str">
        <f t="shared" ca="1" si="11366"/>
        <v/>
      </c>
      <c r="BP665" s="14" t="b">
        <f t="shared" ca="1" si="11367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1368"/>
        <v/>
      </c>
      <c r="DE665" s="14" t="str">
        <f t="shared" ca="1" si="11369"/>
        <v/>
      </c>
      <c r="DF665" s="14" t="str">
        <f t="shared" ca="1" si="11370"/>
        <v/>
      </c>
      <c r="DG665" s="14" t="str">
        <f t="shared" ca="1" si="11371"/>
        <v/>
      </c>
      <c r="DH665" s="14" t="str">
        <f t="shared" ca="1" si="11372"/>
        <v/>
      </c>
      <c r="DI665" s="14" t="str">
        <f t="shared" ca="1" si="11373"/>
        <v/>
      </c>
      <c r="DJ665" s="14" t="str">
        <f t="shared" ca="1" si="11374"/>
        <v/>
      </c>
      <c r="DK665" s="14" t="str">
        <f t="shared" ca="1" si="11375"/>
        <v/>
      </c>
      <c r="DL665" s="14" t="str">
        <f t="shared" ca="1" si="11376"/>
        <v/>
      </c>
      <c r="DM665" s="14" t="str">
        <f t="shared" ca="1" si="11377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378"/>
        <v/>
      </c>
      <c r="DP665" s="14" t="str">
        <f t="shared" ca="1" si="11379"/>
        <v/>
      </c>
      <c r="DQ665" s="14" t="str">
        <f t="shared" ca="1" si="11380"/>
        <v/>
      </c>
      <c r="DR665" s="14" t="str">
        <f t="shared" ca="1" si="11381"/>
        <v/>
      </c>
      <c r="DS665" s="14" t="str">
        <f t="shared" ca="1" si="11382"/>
        <v/>
      </c>
      <c r="DZ665" s="14" t="b">
        <f t="shared" ca="1" si="11383"/>
        <v>0</v>
      </c>
      <c r="EA665" s="14" t="str">
        <f t="shared" ca="1" si="11384"/>
        <v/>
      </c>
      <c r="EB665" s="14" t="str">
        <f t="shared" ca="1" si="11385"/>
        <v/>
      </c>
      <c r="EC665" s="14" t="str">
        <f t="shared" ca="1" si="11386"/>
        <v/>
      </c>
      <c r="ED665" s="14" t="str">
        <f t="shared" ca="1" si="11387"/>
        <v/>
      </c>
      <c r="EE665" s="14" t="str">
        <f t="shared" ca="1" si="11388"/>
        <v/>
      </c>
      <c r="EF665" s="14" t="str">
        <f t="shared" ca="1" si="11389"/>
        <v/>
      </c>
      <c r="EG665" s="14" t="str">
        <f t="shared" ca="1" si="11390"/>
        <v/>
      </c>
      <c r="EM665" s="14" t="b">
        <f t="shared" ca="1" si="11391"/>
        <v>0</v>
      </c>
      <c r="EN665" s="14" t="str">
        <f t="shared" ca="1" si="11392"/>
        <v/>
      </c>
      <c r="EO665" s="14" t="str">
        <f t="shared" ca="1" si="11393"/>
        <v/>
      </c>
      <c r="EP665" s="14" t="str">
        <f t="shared" ca="1" si="11394"/>
        <v/>
      </c>
      <c r="EQ665" s="14" t="str">
        <f t="shared" ca="1" si="11395"/>
        <v/>
      </c>
    </row>
    <row r="666" spans="2:147" s="14" customFormat="1">
      <c r="B666" s="14" t="str">
        <f t="shared" ca="1" si="11325"/>
        <v/>
      </c>
      <c r="C666" s="14">
        <f t="shared" ca="1" si="11326"/>
        <v>576</v>
      </c>
      <c r="D666" s="14">
        <f t="shared" si="11327"/>
        <v>664</v>
      </c>
      <c r="E666" s="14" t="str">
        <f t="shared" ca="1" si="11328"/>
        <v/>
      </c>
      <c r="F666" s="14" t="str">
        <f t="shared" ca="1" si="11329"/>
        <v/>
      </c>
      <c r="G666" s="14" t="str">
        <f t="shared" ca="1" si="11330"/>
        <v/>
      </c>
      <c r="H666" s="14" t="b">
        <f t="shared" ca="1" si="11331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1332"/>
        <v/>
      </c>
      <c r="N666" s="14" t="str">
        <f t="shared" ca="1" si="11333"/>
        <v/>
      </c>
      <c r="O666" s="14" t="str">
        <f t="shared" ca="1" si="11334"/>
        <v/>
      </c>
      <c r="P666" s="14" t="str">
        <f t="shared" ca="1" si="11335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1336"/>
        <v/>
      </c>
      <c r="AA666" s="12" t="str">
        <f t="shared" ca="1" si="11337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1338"/>
        <v/>
      </c>
      <c r="AE666" s="17" t="b">
        <f t="shared" ca="1" si="11339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1340"/>
        <v/>
      </c>
      <c r="AH666" s="17" t="b">
        <f t="shared" ca="1" si="11341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1342"/>
        <v/>
      </c>
      <c r="AK666" s="17" t="str">
        <f t="shared" ca="1" si="11343"/>
        <v/>
      </c>
      <c r="AL666" s="17" t="str">
        <f t="shared" ca="1" si="11344"/>
        <v/>
      </c>
      <c r="AM666" s="17" t="str">
        <f t="shared" ca="1" si="11345"/>
        <v/>
      </c>
      <c r="AN666" s="17">
        <f t="shared" ca="1" si="11346"/>
        <v>2</v>
      </c>
      <c r="AO666" s="24" t="str">
        <f t="shared" ca="1" si="11347"/>
        <v/>
      </c>
      <c r="AP666" s="24" t="str">
        <f t="shared" ca="1" si="11348"/>
        <v/>
      </c>
      <c r="AQ666" s="17" t="str">
        <f t="shared" ca="1" si="11396"/>
        <v/>
      </c>
      <c r="AR666" s="17" t="str">
        <f t="shared" ca="1" si="11349"/>
        <v/>
      </c>
      <c r="AS666" s="17" t="str">
        <f t="shared" ca="1" si="11350"/>
        <v/>
      </c>
      <c r="AT666" s="17" t="str">
        <f t="shared" ca="1" si="11351"/>
        <v/>
      </c>
      <c r="AU666" s="17" t="str">
        <f t="shared" ca="1" si="11352"/>
        <v/>
      </c>
      <c r="AV666" s="17" t="str">
        <f t="shared" ca="1" si="11353"/>
        <v/>
      </c>
      <c r="AW666" s="17" t="str">
        <f t="shared" ca="1" si="11354"/>
        <v/>
      </c>
      <c r="AX666" s="14" t="str">
        <f t="array" aca="1" ref="AX666" ca="1">IF(H666,N666&gt;0,"")</f>
        <v/>
      </c>
      <c r="AY666" s="17" t="str">
        <f t="shared" ca="1" si="11355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1356"/>
        <v>0</v>
      </c>
      <c r="BB666" s="17" t="b">
        <v>0</v>
      </c>
      <c r="BC666" s="17" t="str">
        <f t="shared" ca="1" si="11357"/>
        <v/>
      </c>
      <c r="BD666" s="17" t="str">
        <f t="shared" ca="1" si="11358"/>
        <v/>
      </c>
      <c r="BE666" s="17" t="b">
        <f t="shared" ca="1" si="11397"/>
        <v>0</v>
      </c>
      <c r="BF666" s="17" t="str">
        <f t="shared" ca="1" si="11398"/>
        <v/>
      </c>
      <c r="BG666" s="17" t="str">
        <f t="shared" ca="1" si="11359"/>
        <v/>
      </c>
      <c r="BH666" s="17" t="str">
        <f t="shared" ca="1" si="11360"/>
        <v/>
      </c>
      <c r="BI666" s="17" t="str">
        <f t="shared" ca="1" si="11361"/>
        <v/>
      </c>
      <c r="BJ666" s="17" t="b">
        <f t="shared" ca="1" si="11362"/>
        <v>0</v>
      </c>
      <c r="BK666" s="17" t="str">
        <f t="shared" ca="1" si="11399"/>
        <v/>
      </c>
      <c r="BL666" s="17" t="str">
        <f t="shared" ca="1" si="11363"/>
        <v/>
      </c>
      <c r="BM666" s="17" t="str">
        <f t="shared" ca="1" si="11364"/>
        <v/>
      </c>
      <c r="BN666" s="17" t="str">
        <f t="shared" ca="1" si="11365"/>
        <v/>
      </c>
      <c r="BO666" s="17" t="str">
        <f t="shared" ca="1" si="11366"/>
        <v/>
      </c>
      <c r="BP666" s="14" t="b">
        <f t="shared" ca="1" si="11367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1368"/>
        <v/>
      </c>
      <c r="DE666" s="14" t="str">
        <f t="shared" ca="1" si="11369"/>
        <v/>
      </c>
      <c r="DF666" s="14" t="str">
        <f t="shared" ca="1" si="11370"/>
        <v/>
      </c>
      <c r="DG666" s="14" t="str">
        <f t="shared" ca="1" si="11371"/>
        <v/>
      </c>
      <c r="DH666" s="14" t="str">
        <f t="shared" ca="1" si="11372"/>
        <v/>
      </c>
      <c r="DI666" s="14" t="str">
        <f t="shared" ca="1" si="11373"/>
        <v/>
      </c>
      <c r="DJ666" s="14" t="str">
        <f t="shared" ca="1" si="11374"/>
        <v/>
      </c>
      <c r="DK666" s="14" t="str">
        <f t="shared" ca="1" si="11375"/>
        <v/>
      </c>
      <c r="DL666" s="14" t="str">
        <f t="shared" ca="1" si="11376"/>
        <v/>
      </c>
      <c r="DM666" s="14" t="str">
        <f t="shared" ca="1" si="11377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378"/>
        <v/>
      </c>
      <c r="DP666" s="14" t="str">
        <f t="shared" ca="1" si="11379"/>
        <v/>
      </c>
      <c r="DQ666" s="14" t="str">
        <f t="shared" ca="1" si="11380"/>
        <v/>
      </c>
      <c r="DR666" s="14" t="str">
        <f t="shared" ca="1" si="11381"/>
        <v/>
      </c>
      <c r="DS666" s="14" t="str">
        <f t="shared" ca="1" si="11382"/>
        <v/>
      </c>
      <c r="DZ666" s="14" t="b">
        <f t="shared" ca="1" si="11383"/>
        <v>0</v>
      </c>
      <c r="EA666" s="14" t="str">
        <f t="shared" ca="1" si="11384"/>
        <v/>
      </c>
      <c r="EB666" s="14" t="str">
        <f t="shared" ca="1" si="11385"/>
        <v/>
      </c>
      <c r="EC666" s="14" t="str">
        <f t="shared" ca="1" si="11386"/>
        <v/>
      </c>
      <c r="ED666" s="14" t="str">
        <f t="shared" ca="1" si="11387"/>
        <v/>
      </c>
      <c r="EE666" s="14" t="str">
        <f t="shared" ca="1" si="11388"/>
        <v/>
      </c>
      <c r="EF666" s="14" t="str">
        <f t="shared" ca="1" si="11389"/>
        <v/>
      </c>
      <c r="EG666" s="14" t="str">
        <f t="shared" ca="1" si="11390"/>
        <v/>
      </c>
      <c r="EM666" s="14" t="b">
        <f t="shared" ca="1" si="11391"/>
        <v>0</v>
      </c>
      <c r="EN666" s="14" t="str">
        <f t="shared" ca="1" si="11392"/>
        <v/>
      </c>
      <c r="EO666" s="14" t="str">
        <f t="shared" ca="1" si="11393"/>
        <v/>
      </c>
      <c r="EP666" s="14" t="str">
        <f t="shared" ca="1" si="11394"/>
        <v/>
      </c>
      <c r="EQ666" s="14" t="str">
        <f t="shared" ca="1" si="11395"/>
        <v/>
      </c>
    </row>
    <row r="667" spans="2:147" s="14" customFormat="1">
      <c r="B667" s="14" t="str">
        <f t="shared" ref="B667:B730" ca="1" si="11400">DF667</f>
        <v/>
      </c>
      <c r="C667" s="14">
        <f t="shared" ref="C667:C730" ca="1" si="11401">IF(OFFSET(B667,-1,COLUMN(VariableExists)-2),OFFSET(B667,-1,1)+1,OFFSET(B667,-1,1))</f>
        <v>576</v>
      </c>
      <c r="D667" s="14">
        <f t="shared" ref="D667:D730" si="11402">ROW(A667)-2</f>
        <v>665</v>
      </c>
      <c r="E667" s="14" t="str">
        <f t="shared" ref="E667:E730" ca="1" si="11403">IF(OR(G667="",ROW(G667)=2),"",IF(Z667&gt;0,"S",IF(AX667,IF(J667=2,"D","N"),"I")))</f>
        <v/>
      </c>
      <c r="F667" s="14" t="str">
        <f t="shared" ref="F667:F730" ca="1" si="11404">IF(H667,O667,"")</f>
        <v/>
      </c>
      <c r="G667" s="14" t="str">
        <f t="shared" ref="G667:G730" ca="1" si="11405">IF(H667,P667,"")</f>
        <v/>
      </c>
      <c r="H667" s="14" t="b">
        <f t="shared" ref="H667:H730" ca="1" si="11406">IF(INDIRECT(ADDRESS(2,D667+1,,,_sheetname_dataframe))="",FALSE,MID(INDIRECT(ADDRESS(2,D667+1,,,_sheetname_dataframe)),1,1)&lt;&gt;".")</f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ref="M667:M730" ca="1" si="11407">IF($H667,IF(J667&gt;0,COUNTA(INDIRECT(K667))-COUNT(INDIRECT(K667)),0),"")</f>
        <v/>
      </c>
      <c r="N667" s="14" t="str">
        <f t="shared" ref="N667:N730" ca="1" si="11408">IF(H667,J667-M667,"")</f>
        <v/>
      </c>
      <c r="O667" s="14" t="str">
        <f t="shared" ref="O667:O730" ca="1" si="11409">IF(INDIRECT(ADDRESS(2,D667+1,,,_sheetname_dataframe))="","",INDIRECT(ADDRESS(2,D667+1,,,_sheetname_dataframe)))</f>
        <v/>
      </c>
      <c r="P667" s="14" t="str">
        <f t="shared" ref="P667:P730" ca="1" si="11410">IF(H667,IF(INDIRECT(ADDRESS(1,D667+1,,,_sheetname_dataframe))="","",INDIRECT(ADDRESS(1,D667+1,,,_sheetname_dataframe))),"")</f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ref="Z667:Z730" ca="1" si="11411">IF(H667,S667-T667-W667,"")</f>
        <v/>
      </c>
      <c r="AA667" s="12" t="str">
        <f t="shared" ref="AA667:AA730" ca="1" si="11412">IF(H667,IF(S667&gt;0,W667/(S667),"—"),"")</f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ref="AD667:AD730" ca="1" si="11413">IF($H667,IF(AC667&lt;&gt;"",IF(AC667=0,1,IF(AC667/W667&lt;0.15,2,3)),0),"")</f>
        <v/>
      </c>
      <c r="AE667" s="17" t="b">
        <f t="shared" ref="AE667:AE730" ca="1" si="11414">IF(H667,OFFSET(O667,1,0)=".validation",FALSE)</f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ref="AG667:AG730" ca="1" si="11415">IF(AE667,IF($H667,IF(INDIRECT(ADDRESS(1,D667+2,,,_sheetname_dataframe))="","",INDIRECT(ADDRESS(1,D667+2,,,_sheetname_dataframe))),""),"")</f>
        <v/>
      </c>
      <c r="AH667" s="17" t="b">
        <f t="shared" ref="AH667:AH730" ca="1" si="11416">IF(H667,AND(AE667,OFFSET(O667,2,0)=".validation"),FALSE)</f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ref="AJ667:AJ730" ca="1" si="11417">IF(AH667,IF($H667,IF(INDIRECT(ADDRESS(1,D667+3,,,_sheetname_dataframe))="","",INDIRECT(ADDRESS(1,D667+3,,,_sheetname_dataframe))),""),"")</f>
        <v/>
      </c>
      <c r="AK667" s="17" t="str">
        <f t="shared" ref="AK667:AK730" ca="1" si="11418">IF(H667,OR(AQ667,AD667=2),"")</f>
        <v/>
      </c>
      <c r="AL667" s="17" t="str">
        <f t="shared" ref="AL667:AL730" ca="1" si="11419">IF($H667,IF(BV667&lt;&gt;"",IF(OR(BM667="F",BM667="L",BM667="I",BM667="D"),BV667&lt;&gt;0)),"")</f>
        <v/>
      </c>
      <c r="AM667" s="17" t="str">
        <f t="shared" ref="AM667:AM730" ca="1" si="11420">IF($H667,AND(NOT(AL667),OR(IF(BW667&lt;&gt;"",IF(OR(BM667="F",BM667="L"),BW667&lt;&gt;0)),BM667="I",BM667="N",BM667="D")),"")</f>
        <v/>
      </c>
      <c r="AN667" s="17">
        <f t="shared" ref="AN667:AN730" ca="1" si="11421">IF(COUNTA(INDIRECT(Q667))=0,0, IF(AND(AO667&lt;&gt;"",X667&lt;AO667),1,IF(AND(AP667&lt;&gt;"",Y667&gt;AP667),1,IF(AND(AQ667,AC667&gt;0),2,0))))</f>
        <v>2</v>
      </c>
      <c r="AO667" s="24" t="str">
        <f t="shared" ref="AO667:AO730" ca="1" si="11422">IF($H667,IF(BY667&lt;&gt;"",IF(ISNUMBER(BY667),BY667,""),""),"")</f>
        <v/>
      </c>
      <c r="AP667" s="24" t="str">
        <f t="shared" ref="AP667:AP730" ca="1" si="11423">IF($H667,IF(BZ667&lt;&gt;"",IF(ISNUMBER(BZ667),BZ667,""),""),"")</f>
        <v/>
      </c>
      <c r="AQ667" s="17" t="str">
        <f t="shared" ca="1" si="11396"/>
        <v/>
      </c>
      <c r="AR667" s="17" t="str">
        <f t="shared" ref="AR667:AR730" ca="1" si="11424">IF(H667,IF(N667&gt;0,IF(BQ667&lt;&gt;"",BQ667&lt;&gt;0,FALSE),FALSE),"")</f>
        <v/>
      </c>
      <c r="AS667" s="17" t="str">
        <f t="shared" ref="AS667:AS730" ca="1" si="11425">IF(H667,IF(BR667&lt;&gt;"",BR667&lt;&gt;0,FALSE),"")</f>
        <v/>
      </c>
      <c r="AT667" s="17" t="str">
        <f t="shared" ref="AT667:AT730" ca="1" si="11426">IF(H667,IF(N667&gt;0,FALSE,IF(BU667&lt;&gt;"",MATCH(BU667,DataType,0)=1,FALSE)),"")</f>
        <v/>
      </c>
      <c r="AU667" s="17" t="str">
        <f t="shared" ref="AU667:AU730" ca="1" si="11427">IF(H667,IF(N667&gt;0,TRUE,IF(BU667&lt;&gt;"",MATCH(BU667,DataType,0)=2,FALSE)),"")</f>
        <v/>
      </c>
      <c r="AV667" s="17" t="str">
        <f t="shared" ref="AV667:AV730" ca="1" si="11428">IF(H667,IF(N667&gt;0,FALSE,IF(BU667&lt;&gt;"",MATCH(BU667,DataType,0)=3,FALSE)),"")</f>
        <v/>
      </c>
      <c r="AW667" s="17" t="str">
        <f t="shared" ref="AW667:AW730" ca="1" si="11429">IF(H667,IF(W667&gt;0,Z667=0,FALSE),"")</f>
        <v/>
      </c>
      <c r="AX667" s="14" t="str">
        <f t="array" aca="1" ref="AX667" ca="1">IF(H667,N667&gt;0,"")</f>
        <v/>
      </c>
      <c r="AY667" s="17" t="str">
        <f t="shared" ref="AY667:AY730" ca="1" si="11430">IF(H667,IF(N667&gt;0,ADDRESS(ROW(VariablesOrigin)+1,COLUMN(VariablesOrigin)+1,4) &amp; ":" &amp; ADDRESS(ROW(VariablesOrigin)+N667,COLUMN(VariablesOrigin)+1,4),""),"")</f>
        <v/>
      </c>
      <c r="AZ667" s="17" t="str">
        <f t="array" aca="1" ref="AZ667" ca="1">IF(AY667&lt;&gt;"",SUM(1*ISERROR(MATCH(INDIRECT(AY667),INDIRECT(K667),0)))=0,"")</f>
        <v/>
      </c>
      <c r="BA667" s="17" t="b">
        <f t="shared" ref="BA667:BA730" ca="1" si="11431">IF(H667,BU667="",FALSE)</f>
        <v>0</v>
      </c>
      <c r="BB667" s="17" t="b">
        <v>0</v>
      </c>
      <c r="BC667" s="17" t="str">
        <f t="shared" ref="BC667:BC730" ca="1" si="11432">IF(BA667,IF(N667&gt;0,AND(AZ667,Z667=0),FALSE),"")</f>
        <v/>
      </c>
      <c r="BD667" s="17" t="str">
        <f t="shared" ref="BD667:BD730" ca="1" si="11433">IF(BA667,IF(N667&gt;0,AND(NOT(AZ667),Z667=0),FALSE),"")</f>
        <v/>
      </c>
      <c r="BE667" s="17" t="b">
        <f t="shared" ca="1" si="11397"/>
        <v>0</v>
      </c>
      <c r="BF667" s="17" t="str">
        <f t="shared" ca="1" si="11398"/>
        <v/>
      </c>
      <c r="BG667" s="17" t="str">
        <f t="shared" ref="BG667:BG730" ca="1" si="11434">IF(BA667,IF(OR(BB667:BF667),FALSE,IF(Z667=0,FALSE,Z667&gt;0)),"")</f>
        <v/>
      </c>
      <c r="BH667" s="17" t="str">
        <f t="shared" ref="BH667:BH730" ca="1" si="11435">IF(BA667,COUNTIF(BB667:BG667,TRUE)=1,"")</f>
        <v/>
      </c>
      <c r="BI667" s="17" t="str">
        <f t="shared" ref="BI667:BI730" ca="1" si="11436">IF(BA667,IFERROR(MATCH(TRUE,BB667:BG667,0),7),"")</f>
        <v/>
      </c>
      <c r="BJ667" s="17" t="b">
        <f t="shared" ref="BJ667:BJ730" ca="1" si="11437">DF667&lt;&gt;""</f>
        <v>0</v>
      </c>
      <c r="BK667" s="17" t="str">
        <f t="shared" ca="1" si="11399"/>
        <v/>
      </c>
      <c r="BL667" s="17" t="str">
        <f t="shared" ref="BL667:BL730" ca="1" si="11438">IF(H667,IF(AND(NOT(BA667),AU667),AC667&gt;0,""),"")</f>
        <v/>
      </c>
      <c r="BM667" s="17" t="str">
        <f t="shared" ref="BM667:BM730" ca="1" si="11439">IF(H667,IF(BA667,CHOOSE(BI667,"0","F","L","I","N",IF(AA667&gt;0.5,"N","S"),"0"),CHOOSE(MATCH(BU667,DataType,0),"S",IF(BK667,"I","N"),"D"  )),"")</f>
        <v/>
      </c>
      <c r="BN667" s="17" t="str">
        <f t="shared" ref="BN667:BN730" ca="1" si="11440">IF(H667,IF(BJ667,"E",IF(BA667,CHOOSE(BI667,"0","F","L","I","N","S","0"),CHOOSE(MATCH(BU667,DataType,0),"S",IF(BK667,"I","N"),"D"  ))),"")</f>
        <v/>
      </c>
      <c r="BO667" s="17" t="str">
        <f t="shared" ref="BO667:BO730" ca="1" si="11441">IF($H667,IF(BM667="0","",IF(AND(AR667,N667=2),"D",IF(BM667="S","N",IF(AL667,"O",IF(AM667,"I","N"))))),"")</f>
        <v/>
      </c>
      <c r="BP667" s="14" t="b">
        <f t="shared" ref="BP667:BP730" ca="1" si="11442">INDIRECT(ADDRESS(2,ROW(A667)-1,,,_sheetname_dataframe))&lt;&gt;""</f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ref="DD667:DD730" ca="1" si="11443">IF(MID(DC667,1,1)="■",MID(DC667,2,LEN(DC667)),DC667)</f>
        <v/>
      </c>
      <c r="DE667" s="14" t="str">
        <f t="shared" ref="DE667:DE730" ca="1" si="11444">IF(DD667&lt;&gt;"",IF(MID(DD667,LEN(DD667),1)="■",MID(DD667,1,LEN(DD667)-1),DD667),"")</f>
        <v/>
      </c>
      <c r="DF667" s="14" t="str">
        <f t="shared" ref="DF667:DF730" ca="1" si="11445">IFERROR(IF(DE667&lt;&gt;"",SUBSTITUTE(DE667,"■",". "),""),"##INTERNAL_ERROR")</f>
        <v/>
      </c>
      <c r="DG667" s="14" t="str">
        <f t="shared" ref="DG667:DG730" ca="1" si="11446">IF(CN667&lt;&gt;0,"Variable name don't comply with the naming convention","")</f>
        <v/>
      </c>
      <c r="DH667" s="14" t="str">
        <f t="shared" ref="DH667:DH730" ca="1" si="11447">IF(CO667&lt;&gt;"","Duplicated name. " &amp; IF(ISERROR(FIND(" ",CO667)),"Duplicate have index " &amp; CO667, "Duplicates have indices: "&amp;SUBSTITUTE(CO667," ",", ")),"")</f>
        <v/>
      </c>
      <c r="DI667" s="14" t="str">
        <f t="shared" ref="DI667:DI730" ca="1" si="11448">IF(CP667&lt;&gt;"","Variable label exceed length 150","")</f>
        <v/>
      </c>
      <c r="DJ667" s="14" t="str">
        <f t="shared" ref="DJ667:DJ730" ca="1" si="11449">IF(CQ667&lt;&gt;"","Duplicated variable label. " &amp; IF(ISERROR(FIND(" ",CQ667)),"Duplicate have index " &amp; CQ667, "Duplicates have indices: "&amp;SUBSTITUTE(CQ667," ",", ")),"")</f>
        <v/>
      </c>
      <c r="DK667" s="14" t="str">
        <f t="shared" ref="DK667:DK730" ca="1" si="11450">IF(CR667&lt;&gt;"","The following cases have values below declared theorethical min: " &amp;SUBSTITUTE(CR667," ",", "),"")</f>
        <v/>
      </c>
      <c r="DL667" s="14" t="str">
        <f t="shared" ref="DL667:DL730" ca="1" si="11451">IF(CS667&lt;&gt;"","The following cases have values above declared theorethical max: " &amp;SUBSTITUTE(CS667," ",", "),"")</f>
        <v/>
      </c>
      <c r="DM667" s="14" t="str">
        <f t="shared" ref="DM667:DM730" ca="1" si="11452">IF(CT667&lt;&gt;"","There are some cases with values not explicitly declared in the labels dictionary: " &amp;SUBSTITUTE(CT667," ",", "),"")</f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ref="DO667:DO730" ca="1" si="11453">IF(CV667&lt;&gt;"","The following records are missing in this required field: " &amp;SUBSTITUTE(CV667," ",", "),"")</f>
        <v/>
      </c>
      <c r="DP667" s="14" t="str">
        <f t="shared" ref="DP667:DP730" ca="1" si="11454">IF(CW667&lt;&gt;"","The following cases have non-integer values: " &amp;SUBSTITUTE(CW667," ",", "),"")</f>
        <v/>
      </c>
      <c r="DQ667" s="14" t="str">
        <f t="shared" ref="DQ667:DQ730" ca="1" si="11455">IF(CX667&lt;&gt;"","The following cases are non-numeric: " &amp;SUBSTITUTE(CX667," ",", "),"")</f>
        <v/>
      </c>
      <c r="DR667" s="14" t="str">
        <f t="shared" ref="DR667:DR730" ca="1" si="11456">IF(CY667&lt;&gt;"","In the following cases " &amp; P667 &amp; " " &amp; LOWER(MID(AG667,1,1)) &amp; MID(AG667,2,LEN(AG667)) &amp; ": " &amp;SUBSTITUTE(CY667," ",", "),"")</f>
        <v/>
      </c>
      <c r="DS667" s="14" t="str">
        <f t="shared" ref="DS667:DS730" ca="1" si="11457">IF(CZ667&lt;&gt;"","In the following cases " &amp; P667 &amp; " " &amp; LOWER(MID(AJ667,1,1)) &amp; MID(AJ667,2,LEN(AJ667)) &amp; ": " &amp;SUBSTITUTE(CZ667," ",", "),"")</f>
        <v/>
      </c>
      <c r="DZ667" s="14" t="b">
        <f t="shared" ref="DZ667:DZ730" ca="1" si="11458">OR(ED667&lt;&gt;"",EF667&lt;&gt;"",EG667&lt;&gt;"")</f>
        <v>0</v>
      </c>
      <c r="EA667" s="14" t="str">
        <f t="shared" ref="EA667:EA730" ca="1" si="11459">IF(EB667&lt;&gt;"",G667 &amp; " (" &amp; F667 &amp; ")","")</f>
        <v/>
      </c>
      <c r="EB667" s="14" t="str">
        <f t="shared" ref="EB667:EB730" ca="1" si="11460">IF(EE667&lt;&gt;"",EE667&amp;IF(ED667&lt;&gt;""," and "&amp;ED667,""),UPPER(MID(ED667,1,1)&amp;MID(ED667,2,LEN(ED667))))&amp; IF(OR(EF667&lt;&gt;"",EG667&lt;&gt;"")," and "&amp;IF(EF667&lt;&gt;"",LOWER(MID(EF667,1,1) &amp; MID(EF667,2,LEN(EF667))),"")&amp; IF(AND(EF667 &lt;&gt;"",EG667&lt;&gt;"")," and ","") &amp; IF(EG667&lt;&gt;"",LOWER(MID(EG667,1,1) &amp; MID(EG667,2,LEN(EG667))),""),"") &amp; IF(OR(EE667&lt;&gt;"",ED667&lt;&gt;"",EF667&lt;&gt;"",EG667&lt;&gt;""), ". ","")</f>
        <v/>
      </c>
      <c r="EC667" s="14" t="str">
        <f t="shared" ref="EC667:EC730" ca="1" si="11461">IF(EB667&lt;&gt;"",G667 &amp; " (" &amp; F667 &amp; "): " &amp; EB667,"")</f>
        <v/>
      </c>
      <c r="ED667" s="14" t="str">
        <f t="shared" ref="ED667:ED730" ca="1" si="11462">IF(H667,IF(W667&gt;0,IF(AND(AO667&lt;&gt;"",AP667&lt;&gt;""),"each value must be between " &amp; IF( AV667,IFERROR(TEXT(AO667,"rrrr-mm-dd") &amp;" (" &amp; AO667 &amp;")",AO667),AO667) &amp; " and " &amp; IF( AV667,IFERROR(TEXT(AP667,"rrrr-mm-dd") &amp;" (" &amp; AP667 &amp;")",AP667),AP667),IF(AO667&lt;&gt;"","each value must be above " &amp; IF( AV667,IFERROR(TEXT(AO667,"rrrr-mm-dd") &amp;" (" &amp; AO667 &amp;")",AO667),AO667), IF(AP667&lt;&gt;"","each value must be below " &amp; IF( AV667,IFERROR(TEXT(AP667,"rrrr-mm-dd") &amp;" (" &amp; AP667 &amp;")",AP667),AP667),""))),""),"")</f>
        <v/>
      </c>
      <c r="EE667" s="14" t="str">
        <f t="shared" ref="EE667:EE730" ca="1" si="11463">IF(H667,IF(OR(AQ667,AU667,AV667,AS667,AR667),
   "Values must be" &amp;
   IF(AR667," limited to predefinied list", IF(AQ667, " integers",IF(OR(AU667,AV667)," numeric",""))) &amp;
   IF(AS667,IF(OR(AR667,AQ667,AU667,AV667), " and ","") &amp; "non-missing",""),
""),"")</f>
        <v/>
      </c>
      <c r="EF667" s="14" t="str">
        <f t="shared" ref="EF667:EF730" ca="1" si="11464">IF($H667,AG667,"")</f>
        <v/>
      </c>
      <c r="EG667" s="14" t="str">
        <f t="shared" ref="EG667:EG730" ca="1" si="11465">IF($H667,AJ667,"")</f>
        <v/>
      </c>
      <c r="EM667" s="14" t="b">
        <f t="shared" ref="EM667:EM730" ca="1" si="11466">OR(EC667&lt;&gt;"",DF667&lt;&gt;"")</f>
        <v>0</v>
      </c>
      <c r="EN667" s="14" t="str">
        <f t="shared" ref="EN667:EN730" ca="1" si="11467">IF(EM667,C667,"")</f>
        <v/>
      </c>
      <c r="EO667" s="14" t="str">
        <f t="shared" ref="EO667:EO730" ca="1" si="11468">IF(EM667,F667,"")</f>
        <v/>
      </c>
      <c r="EP667" s="14" t="str">
        <f t="shared" ref="EP667:EP730" ca="1" si="11469">EC667</f>
        <v/>
      </c>
      <c r="EQ667" s="14" t="str">
        <f t="shared" ref="EQ667:EQ730" ca="1" si="11470">DF667</f>
        <v/>
      </c>
    </row>
    <row r="668" spans="2:147" s="14" customFormat="1">
      <c r="B668" s="14" t="str">
        <f t="shared" ca="1" si="11400"/>
        <v/>
      </c>
      <c r="C668" s="14">
        <f t="shared" ca="1" si="11401"/>
        <v>576</v>
      </c>
      <c r="D668" s="14">
        <f t="shared" si="11402"/>
        <v>666</v>
      </c>
      <c r="E668" s="14" t="str">
        <f t="shared" ca="1" si="11403"/>
        <v/>
      </c>
      <c r="F668" s="14" t="str">
        <f t="shared" ca="1" si="11404"/>
        <v/>
      </c>
      <c r="G668" s="14" t="str">
        <f t="shared" ca="1" si="11405"/>
        <v/>
      </c>
      <c r="H668" s="14" t="b">
        <f t="shared" ca="1" si="1140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1407"/>
        <v/>
      </c>
      <c r="N668" s="14" t="str">
        <f t="shared" ca="1" si="11408"/>
        <v/>
      </c>
      <c r="O668" s="14" t="str">
        <f t="shared" ca="1" si="11409"/>
        <v/>
      </c>
      <c r="P668" s="14" t="str">
        <f t="shared" ca="1" si="1141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1411"/>
        <v/>
      </c>
      <c r="AA668" s="12" t="str">
        <f t="shared" ca="1" si="1141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1413"/>
        <v/>
      </c>
      <c r="AE668" s="17" t="b">
        <f t="shared" ca="1" si="1141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1415"/>
        <v/>
      </c>
      <c r="AH668" s="17" t="b">
        <f t="shared" ca="1" si="1141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1417"/>
        <v/>
      </c>
      <c r="AK668" s="17" t="str">
        <f t="shared" ca="1" si="11418"/>
        <v/>
      </c>
      <c r="AL668" s="17" t="str">
        <f t="shared" ca="1" si="11419"/>
        <v/>
      </c>
      <c r="AM668" s="17" t="str">
        <f t="shared" ca="1" si="11420"/>
        <v/>
      </c>
      <c r="AN668" s="17">
        <f t="shared" ca="1" si="11421"/>
        <v>2</v>
      </c>
      <c r="AO668" s="24" t="str">
        <f t="shared" ca="1" si="11422"/>
        <v/>
      </c>
      <c r="AP668" s="24" t="str">
        <f t="shared" ca="1" si="11423"/>
        <v/>
      </c>
      <c r="AQ668" s="17" t="str">
        <f t="shared" ca="1" si="11396"/>
        <v/>
      </c>
      <c r="AR668" s="17" t="str">
        <f t="shared" ca="1" si="11424"/>
        <v/>
      </c>
      <c r="AS668" s="17" t="str">
        <f t="shared" ca="1" si="11425"/>
        <v/>
      </c>
      <c r="AT668" s="17" t="str">
        <f t="shared" ca="1" si="11426"/>
        <v/>
      </c>
      <c r="AU668" s="17" t="str">
        <f t="shared" ca="1" si="11427"/>
        <v/>
      </c>
      <c r="AV668" s="17" t="str">
        <f t="shared" ca="1" si="11428"/>
        <v/>
      </c>
      <c r="AW668" s="17" t="str">
        <f t="shared" ca="1" si="11429"/>
        <v/>
      </c>
      <c r="AX668" s="14" t="str">
        <f t="array" aca="1" ref="AX668" ca="1">IF(H668,N668&gt;0,"")</f>
        <v/>
      </c>
      <c r="AY668" s="17" t="str">
        <f t="shared" ca="1" si="11430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1431"/>
        <v>0</v>
      </c>
      <c r="BB668" s="17" t="b">
        <v>0</v>
      </c>
      <c r="BC668" s="17" t="str">
        <f t="shared" ca="1" si="11432"/>
        <v/>
      </c>
      <c r="BD668" s="17" t="str">
        <f t="shared" ca="1" si="11433"/>
        <v/>
      </c>
      <c r="BE668" s="17" t="b">
        <f t="shared" ca="1" si="11397"/>
        <v>0</v>
      </c>
      <c r="BF668" s="17" t="str">
        <f t="shared" ca="1" si="11398"/>
        <v/>
      </c>
      <c r="BG668" s="17" t="str">
        <f t="shared" ca="1" si="11434"/>
        <v/>
      </c>
      <c r="BH668" s="17" t="str">
        <f t="shared" ca="1" si="11435"/>
        <v/>
      </c>
      <c r="BI668" s="17" t="str">
        <f t="shared" ca="1" si="11436"/>
        <v/>
      </c>
      <c r="BJ668" s="17" t="b">
        <f t="shared" ca="1" si="11437"/>
        <v>0</v>
      </c>
      <c r="BK668" s="17" t="str">
        <f t="shared" ca="1" si="11399"/>
        <v/>
      </c>
      <c r="BL668" s="17" t="str">
        <f t="shared" ca="1" si="11438"/>
        <v/>
      </c>
      <c r="BM668" s="17" t="str">
        <f t="shared" ca="1" si="11439"/>
        <v/>
      </c>
      <c r="BN668" s="17" t="str">
        <f t="shared" ca="1" si="11440"/>
        <v/>
      </c>
      <c r="BO668" s="17" t="str">
        <f t="shared" ca="1" si="11441"/>
        <v/>
      </c>
      <c r="BP668" s="14" t="b">
        <f t="shared" ca="1" si="11442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1443"/>
        <v/>
      </c>
      <c r="DE668" s="14" t="str">
        <f t="shared" ca="1" si="11444"/>
        <v/>
      </c>
      <c r="DF668" s="14" t="str">
        <f t="shared" ca="1" si="11445"/>
        <v/>
      </c>
      <c r="DG668" s="14" t="str">
        <f t="shared" ca="1" si="11446"/>
        <v/>
      </c>
      <c r="DH668" s="14" t="str">
        <f t="shared" ca="1" si="11447"/>
        <v/>
      </c>
      <c r="DI668" s="14" t="str">
        <f t="shared" ca="1" si="11448"/>
        <v/>
      </c>
      <c r="DJ668" s="14" t="str">
        <f t="shared" ca="1" si="11449"/>
        <v/>
      </c>
      <c r="DK668" s="14" t="str">
        <f t="shared" ca="1" si="11450"/>
        <v/>
      </c>
      <c r="DL668" s="14" t="str">
        <f t="shared" ca="1" si="11451"/>
        <v/>
      </c>
      <c r="DM668" s="14" t="str">
        <f t="shared" ca="1" si="11452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453"/>
        <v/>
      </c>
      <c r="DP668" s="14" t="str">
        <f t="shared" ca="1" si="11454"/>
        <v/>
      </c>
      <c r="DQ668" s="14" t="str">
        <f t="shared" ca="1" si="11455"/>
        <v/>
      </c>
      <c r="DR668" s="14" t="str">
        <f t="shared" ca="1" si="11456"/>
        <v/>
      </c>
      <c r="DS668" s="14" t="str">
        <f t="shared" ca="1" si="11457"/>
        <v/>
      </c>
      <c r="DZ668" s="14" t="b">
        <f t="shared" ca="1" si="11458"/>
        <v>0</v>
      </c>
      <c r="EA668" s="14" t="str">
        <f t="shared" ca="1" si="11459"/>
        <v/>
      </c>
      <c r="EB668" s="14" t="str">
        <f t="shared" ca="1" si="11460"/>
        <v/>
      </c>
      <c r="EC668" s="14" t="str">
        <f t="shared" ca="1" si="11461"/>
        <v/>
      </c>
      <c r="ED668" s="14" t="str">
        <f t="shared" ca="1" si="11462"/>
        <v/>
      </c>
      <c r="EE668" s="14" t="str">
        <f t="shared" ca="1" si="11463"/>
        <v/>
      </c>
      <c r="EF668" s="14" t="str">
        <f t="shared" ca="1" si="11464"/>
        <v/>
      </c>
      <c r="EG668" s="14" t="str">
        <f t="shared" ca="1" si="11465"/>
        <v/>
      </c>
      <c r="EM668" s="14" t="b">
        <f t="shared" ca="1" si="11466"/>
        <v>0</v>
      </c>
      <c r="EN668" s="14" t="str">
        <f t="shared" ca="1" si="11467"/>
        <v/>
      </c>
      <c r="EO668" s="14" t="str">
        <f t="shared" ca="1" si="11468"/>
        <v/>
      </c>
      <c r="EP668" s="14" t="str">
        <f t="shared" ca="1" si="11469"/>
        <v/>
      </c>
      <c r="EQ668" s="14" t="str">
        <f t="shared" ca="1" si="11470"/>
        <v/>
      </c>
    </row>
    <row r="669" spans="2:147" s="14" customFormat="1">
      <c r="B669" s="14" t="str">
        <f t="shared" ca="1" si="11400"/>
        <v/>
      </c>
      <c r="C669" s="14">
        <f t="shared" ca="1" si="11401"/>
        <v>576</v>
      </c>
      <c r="D669" s="14">
        <f t="shared" si="11402"/>
        <v>667</v>
      </c>
      <c r="E669" s="14" t="str">
        <f t="shared" ca="1" si="11403"/>
        <v/>
      </c>
      <c r="F669" s="14" t="str">
        <f t="shared" ca="1" si="11404"/>
        <v/>
      </c>
      <c r="G669" s="14" t="str">
        <f t="shared" ca="1" si="11405"/>
        <v/>
      </c>
      <c r="H669" s="14" t="b">
        <f t="shared" ca="1" si="1140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1407"/>
        <v/>
      </c>
      <c r="N669" s="14" t="str">
        <f t="shared" ca="1" si="11408"/>
        <v/>
      </c>
      <c r="O669" s="14" t="str">
        <f t="shared" ca="1" si="11409"/>
        <v/>
      </c>
      <c r="P669" s="14" t="str">
        <f t="shared" ca="1" si="1141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1411"/>
        <v/>
      </c>
      <c r="AA669" s="12" t="str">
        <f t="shared" ca="1" si="1141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1413"/>
        <v/>
      </c>
      <c r="AE669" s="17" t="b">
        <f t="shared" ca="1" si="1141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1415"/>
        <v/>
      </c>
      <c r="AH669" s="17" t="b">
        <f t="shared" ca="1" si="1141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1417"/>
        <v/>
      </c>
      <c r="AK669" s="17" t="str">
        <f t="shared" ca="1" si="11418"/>
        <v/>
      </c>
      <c r="AL669" s="17" t="str">
        <f t="shared" ca="1" si="11419"/>
        <v/>
      </c>
      <c r="AM669" s="17" t="str">
        <f t="shared" ca="1" si="11420"/>
        <v/>
      </c>
      <c r="AN669" s="17">
        <f t="shared" ca="1" si="11421"/>
        <v>2</v>
      </c>
      <c r="AO669" s="24" t="str">
        <f t="shared" ca="1" si="11422"/>
        <v/>
      </c>
      <c r="AP669" s="24" t="str">
        <f t="shared" ca="1" si="11423"/>
        <v/>
      </c>
      <c r="AQ669" s="17" t="str">
        <f t="shared" ca="1" si="11396"/>
        <v/>
      </c>
      <c r="AR669" s="17" t="str">
        <f t="shared" ca="1" si="11424"/>
        <v/>
      </c>
      <c r="AS669" s="17" t="str">
        <f t="shared" ca="1" si="11425"/>
        <v/>
      </c>
      <c r="AT669" s="17" t="str">
        <f t="shared" ca="1" si="11426"/>
        <v/>
      </c>
      <c r="AU669" s="17" t="str">
        <f t="shared" ca="1" si="11427"/>
        <v/>
      </c>
      <c r="AV669" s="17" t="str">
        <f t="shared" ca="1" si="11428"/>
        <v/>
      </c>
      <c r="AW669" s="17" t="str">
        <f t="shared" ca="1" si="11429"/>
        <v/>
      </c>
      <c r="AX669" s="14" t="str">
        <f t="array" aca="1" ref="AX669" ca="1">IF(H669,N669&gt;0,"")</f>
        <v/>
      </c>
      <c r="AY669" s="17" t="str">
        <f t="shared" ca="1" si="11430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1431"/>
        <v>0</v>
      </c>
      <c r="BB669" s="17" t="b">
        <v>0</v>
      </c>
      <c r="BC669" s="17" t="str">
        <f t="shared" ca="1" si="11432"/>
        <v/>
      </c>
      <c r="BD669" s="17" t="str">
        <f t="shared" ca="1" si="11433"/>
        <v/>
      </c>
      <c r="BE669" s="17" t="b">
        <f t="shared" ca="1" si="11397"/>
        <v>0</v>
      </c>
      <c r="BF669" s="17" t="str">
        <f t="shared" ca="1" si="11398"/>
        <v/>
      </c>
      <c r="BG669" s="17" t="str">
        <f t="shared" ca="1" si="11434"/>
        <v/>
      </c>
      <c r="BH669" s="17" t="str">
        <f t="shared" ca="1" si="11435"/>
        <v/>
      </c>
      <c r="BI669" s="17" t="str">
        <f t="shared" ca="1" si="11436"/>
        <v/>
      </c>
      <c r="BJ669" s="17" t="b">
        <f t="shared" ca="1" si="11437"/>
        <v>0</v>
      </c>
      <c r="BK669" s="17" t="str">
        <f t="shared" ca="1" si="11399"/>
        <v/>
      </c>
      <c r="BL669" s="17" t="str">
        <f t="shared" ca="1" si="11438"/>
        <v/>
      </c>
      <c r="BM669" s="17" t="str">
        <f t="shared" ca="1" si="11439"/>
        <v/>
      </c>
      <c r="BN669" s="17" t="str">
        <f t="shared" ca="1" si="11440"/>
        <v/>
      </c>
      <c r="BO669" s="17" t="str">
        <f t="shared" ca="1" si="11441"/>
        <v/>
      </c>
      <c r="BP669" s="14" t="b">
        <f t="shared" ca="1" si="11442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1443"/>
        <v/>
      </c>
      <c r="DE669" s="14" t="str">
        <f t="shared" ca="1" si="11444"/>
        <v/>
      </c>
      <c r="DF669" s="14" t="str">
        <f t="shared" ca="1" si="11445"/>
        <v/>
      </c>
      <c r="DG669" s="14" t="str">
        <f t="shared" ca="1" si="11446"/>
        <v/>
      </c>
      <c r="DH669" s="14" t="str">
        <f t="shared" ca="1" si="11447"/>
        <v/>
      </c>
      <c r="DI669" s="14" t="str">
        <f t="shared" ca="1" si="11448"/>
        <v/>
      </c>
      <c r="DJ669" s="14" t="str">
        <f t="shared" ca="1" si="11449"/>
        <v/>
      </c>
      <c r="DK669" s="14" t="str">
        <f t="shared" ca="1" si="11450"/>
        <v/>
      </c>
      <c r="DL669" s="14" t="str">
        <f t="shared" ca="1" si="11451"/>
        <v/>
      </c>
      <c r="DM669" s="14" t="str">
        <f t="shared" ca="1" si="11452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453"/>
        <v/>
      </c>
      <c r="DP669" s="14" t="str">
        <f t="shared" ca="1" si="11454"/>
        <v/>
      </c>
      <c r="DQ669" s="14" t="str">
        <f t="shared" ca="1" si="11455"/>
        <v/>
      </c>
      <c r="DR669" s="14" t="str">
        <f t="shared" ca="1" si="11456"/>
        <v/>
      </c>
      <c r="DS669" s="14" t="str">
        <f t="shared" ca="1" si="11457"/>
        <v/>
      </c>
      <c r="DZ669" s="14" t="b">
        <f t="shared" ca="1" si="11458"/>
        <v>0</v>
      </c>
      <c r="EA669" s="14" t="str">
        <f t="shared" ca="1" si="11459"/>
        <v/>
      </c>
      <c r="EB669" s="14" t="str">
        <f t="shared" ca="1" si="11460"/>
        <v/>
      </c>
      <c r="EC669" s="14" t="str">
        <f t="shared" ca="1" si="11461"/>
        <v/>
      </c>
      <c r="ED669" s="14" t="str">
        <f t="shared" ca="1" si="11462"/>
        <v/>
      </c>
      <c r="EE669" s="14" t="str">
        <f t="shared" ca="1" si="11463"/>
        <v/>
      </c>
      <c r="EF669" s="14" t="str">
        <f t="shared" ca="1" si="11464"/>
        <v/>
      </c>
      <c r="EG669" s="14" t="str">
        <f t="shared" ca="1" si="11465"/>
        <v/>
      </c>
      <c r="EM669" s="14" t="b">
        <f t="shared" ca="1" si="11466"/>
        <v>0</v>
      </c>
      <c r="EN669" s="14" t="str">
        <f t="shared" ca="1" si="11467"/>
        <v/>
      </c>
      <c r="EO669" s="14" t="str">
        <f t="shared" ca="1" si="11468"/>
        <v/>
      </c>
      <c r="EP669" s="14" t="str">
        <f t="shared" ca="1" si="11469"/>
        <v/>
      </c>
      <c r="EQ669" s="14" t="str">
        <f t="shared" ca="1" si="11470"/>
        <v/>
      </c>
    </row>
    <row r="670" spans="2:147" s="14" customFormat="1">
      <c r="B670" s="14" t="str">
        <f t="shared" ca="1" si="11400"/>
        <v/>
      </c>
      <c r="C670" s="14">
        <f t="shared" ca="1" si="11401"/>
        <v>576</v>
      </c>
      <c r="D670" s="14">
        <f t="shared" si="11402"/>
        <v>668</v>
      </c>
      <c r="E670" s="14" t="str">
        <f t="shared" ca="1" si="11403"/>
        <v/>
      </c>
      <c r="F670" s="14" t="str">
        <f t="shared" ca="1" si="11404"/>
        <v/>
      </c>
      <c r="G670" s="14" t="str">
        <f t="shared" ca="1" si="11405"/>
        <v/>
      </c>
      <c r="H670" s="14" t="b">
        <f t="shared" ca="1" si="1140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1407"/>
        <v/>
      </c>
      <c r="N670" s="14" t="str">
        <f t="shared" ca="1" si="11408"/>
        <v/>
      </c>
      <c r="O670" s="14" t="str">
        <f t="shared" ca="1" si="11409"/>
        <v/>
      </c>
      <c r="P670" s="14" t="str">
        <f t="shared" ca="1" si="1141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1411"/>
        <v/>
      </c>
      <c r="AA670" s="12" t="str">
        <f t="shared" ca="1" si="1141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1413"/>
        <v/>
      </c>
      <c r="AE670" s="17" t="b">
        <f t="shared" ca="1" si="1141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1415"/>
        <v/>
      </c>
      <c r="AH670" s="17" t="b">
        <f t="shared" ca="1" si="1141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1417"/>
        <v/>
      </c>
      <c r="AK670" s="17" t="str">
        <f t="shared" ca="1" si="11418"/>
        <v/>
      </c>
      <c r="AL670" s="17" t="str">
        <f t="shared" ca="1" si="11419"/>
        <v/>
      </c>
      <c r="AM670" s="17" t="str">
        <f t="shared" ca="1" si="11420"/>
        <v/>
      </c>
      <c r="AN670" s="17">
        <f t="shared" ca="1" si="11421"/>
        <v>2</v>
      </c>
      <c r="AO670" s="24" t="str">
        <f t="shared" ca="1" si="11422"/>
        <v/>
      </c>
      <c r="AP670" s="24" t="str">
        <f t="shared" ca="1" si="11423"/>
        <v/>
      </c>
      <c r="AQ670" s="17" t="str">
        <f t="shared" ca="1" si="11396"/>
        <v/>
      </c>
      <c r="AR670" s="17" t="str">
        <f t="shared" ca="1" si="11424"/>
        <v/>
      </c>
      <c r="AS670" s="17" t="str">
        <f t="shared" ca="1" si="11425"/>
        <v/>
      </c>
      <c r="AT670" s="17" t="str">
        <f t="shared" ca="1" si="11426"/>
        <v/>
      </c>
      <c r="AU670" s="17" t="str">
        <f t="shared" ca="1" si="11427"/>
        <v/>
      </c>
      <c r="AV670" s="17" t="str">
        <f t="shared" ca="1" si="11428"/>
        <v/>
      </c>
      <c r="AW670" s="17" t="str">
        <f t="shared" ca="1" si="11429"/>
        <v/>
      </c>
      <c r="AX670" s="14" t="str">
        <f t="array" aca="1" ref="AX670" ca="1">IF(H670,N670&gt;0,"")</f>
        <v/>
      </c>
      <c r="AY670" s="17" t="str">
        <f t="shared" ca="1" si="11430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1431"/>
        <v>0</v>
      </c>
      <c r="BB670" s="17" t="b">
        <v>0</v>
      </c>
      <c r="BC670" s="17" t="str">
        <f t="shared" ca="1" si="11432"/>
        <v/>
      </c>
      <c r="BD670" s="17" t="str">
        <f t="shared" ca="1" si="11433"/>
        <v/>
      </c>
      <c r="BE670" s="17" t="b">
        <f t="shared" ca="1" si="11397"/>
        <v>0</v>
      </c>
      <c r="BF670" s="17" t="str">
        <f t="shared" ca="1" si="11398"/>
        <v/>
      </c>
      <c r="BG670" s="17" t="str">
        <f t="shared" ca="1" si="11434"/>
        <v/>
      </c>
      <c r="BH670" s="17" t="str">
        <f t="shared" ca="1" si="11435"/>
        <v/>
      </c>
      <c r="BI670" s="17" t="str">
        <f t="shared" ca="1" si="11436"/>
        <v/>
      </c>
      <c r="BJ670" s="17" t="b">
        <f t="shared" ca="1" si="11437"/>
        <v>0</v>
      </c>
      <c r="BK670" s="17" t="str">
        <f t="shared" ca="1" si="11399"/>
        <v/>
      </c>
      <c r="BL670" s="17" t="str">
        <f t="shared" ca="1" si="11438"/>
        <v/>
      </c>
      <c r="BM670" s="17" t="str">
        <f t="shared" ca="1" si="11439"/>
        <v/>
      </c>
      <c r="BN670" s="17" t="str">
        <f t="shared" ca="1" si="11440"/>
        <v/>
      </c>
      <c r="BO670" s="17" t="str">
        <f t="shared" ca="1" si="11441"/>
        <v/>
      </c>
      <c r="BP670" s="14" t="b">
        <f t="shared" ca="1" si="11442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1443"/>
        <v/>
      </c>
      <c r="DE670" s="14" t="str">
        <f t="shared" ca="1" si="11444"/>
        <v/>
      </c>
      <c r="DF670" s="14" t="str">
        <f t="shared" ca="1" si="11445"/>
        <v/>
      </c>
      <c r="DG670" s="14" t="str">
        <f t="shared" ca="1" si="11446"/>
        <v/>
      </c>
      <c r="DH670" s="14" t="str">
        <f t="shared" ca="1" si="11447"/>
        <v/>
      </c>
      <c r="DI670" s="14" t="str">
        <f t="shared" ca="1" si="11448"/>
        <v/>
      </c>
      <c r="DJ670" s="14" t="str">
        <f t="shared" ca="1" si="11449"/>
        <v/>
      </c>
      <c r="DK670" s="14" t="str">
        <f t="shared" ca="1" si="11450"/>
        <v/>
      </c>
      <c r="DL670" s="14" t="str">
        <f t="shared" ca="1" si="11451"/>
        <v/>
      </c>
      <c r="DM670" s="14" t="str">
        <f t="shared" ca="1" si="11452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453"/>
        <v/>
      </c>
      <c r="DP670" s="14" t="str">
        <f t="shared" ca="1" si="11454"/>
        <v/>
      </c>
      <c r="DQ670" s="14" t="str">
        <f t="shared" ca="1" si="11455"/>
        <v/>
      </c>
      <c r="DR670" s="14" t="str">
        <f t="shared" ca="1" si="11456"/>
        <v/>
      </c>
      <c r="DS670" s="14" t="str">
        <f t="shared" ca="1" si="11457"/>
        <v/>
      </c>
      <c r="DZ670" s="14" t="b">
        <f t="shared" ca="1" si="11458"/>
        <v>0</v>
      </c>
      <c r="EA670" s="14" t="str">
        <f t="shared" ca="1" si="11459"/>
        <v/>
      </c>
      <c r="EB670" s="14" t="str">
        <f t="shared" ca="1" si="11460"/>
        <v/>
      </c>
      <c r="EC670" s="14" t="str">
        <f t="shared" ca="1" si="11461"/>
        <v/>
      </c>
      <c r="ED670" s="14" t="str">
        <f t="shared" ca="1" si="11462"/>
        <v/>
      </c>
      <c r="EE670" s="14" t="str">
        <f t="shared" ca="1" si="11463"/>
        <v/>
      </c>
      <c r="EF670" s="14" t="str">
        <f t="shared" ca="1" si="11464"/>
        <v/>
      </c>
      <c r="EG670" s="14" t="str">
        <f t="shared" ca="1" si="11465"/>
        <v/>
      </c>
      <c r="EM670" s="14" t="b">
        <f t="shared" ca="1" si="11466"/>
        <v>0</v>
      </c>
      <c r="EN670" s="14" t="str">
        <f t="shared" ca="1" si="11467"/>
        <v/>
      </c>
      <c r="EO670" s="14" t="str">
        <f t="shared" ca="1" si="11468"/>
        <v/>
      </c>
      <c r="EP670" s="14" t="str">
        <f t="shared" ca="1" si="11469"/>
        <v/>
      </c>
      <c r="EQ670" s="14" t="str">
        <f t="shared" ca="1" si="11470"/>
        <v/>
      </c>
    </row>
    <row r="671" spans="2:147" s="14" customFormat="1">
      <c r="B671" s="14" t="str">
        <f t="shared" ca="1" si="11400"/>
        <v/>
      </c>
      <c r="C671" s="14">
        <f t="shared" ca="1" si="11401"/>
        <v>576</v>
      </c>
      <c r="D671" s="14">
        <f t="shared" si="11402"/>
        <v>669</v>
      </c>
      <c r="E671" s="14" t="str">
        <f t="shared" ca="1" si="11403"/>
        <v/>
      </c>
      <c r="F671" s="14" t="str">
        <f t="shared" ca="1" si="11404"/>
        <v/>
      </c>
      <c r="G671" s="14" t="str">
        <f t="shared" ca="1" si="11405"/>
        <v/>
      </c>
      <c r="H671" s="14" t="b">
        <f t="shared" ca="1" si="1140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1407"/>
        <v/>
      </c>
      <c r="N671" s="14" t="str">
        <f t="shared" ca="1" si="11408"/>
        <v/>
      </c>
      <c r="O671" s="14" t="str">
        <f t="shared" ca="1" si="11409"/>
        <v/>
      </c>
      <c r="P671" s="14" t="str">
        <f t="shared" ca="1" si="1141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1411"/>
        <v/>
      </c>
      <c r="AA671" s="12" t="str">
        <f t="shared" ca="1" si="1141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1413"/>
        <v/>
      </c>
      <c r="AE671" s="17" t="b">
        <f t="shared" ca="1" si="1141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1415"/>
        <v/>
      </c>
      <c r="AH671" s="17" t="b">
        <f t="shared" ca="1" si="1141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1417"/>
        <v/>
      </c>
      <c r="AK671" s="17" t="str">
        <f t="shared" ca="1" si="11418"/>
        <v/>
      </c>
      <c r="AL671" s="17" t="str">
        <f t="shared" ca="1" si="11419"/>
        <v/>
      </c>
      <c r="AM671" s="17" t="str">
        <f t="shared" ca="1" si="11420"/>
        <v/>
      </c>
      <c r="AN671" s="17">
        <f t="shared" ca="1" si="11421"/>
        <v>2</v>
      </c>
      <c r="AO671" s="24" t="str">
        <f t="shared" ca="1" si="11422"/>
        <v/>
      </c>
      <c r="AP671" s="24" t="str">
        <f t="shared" ca="1" si="11423"/>
        <v/>
      </c>
      <c r="AQ671" s="17" t="str">
        <f t="shared" ca="1" si="11396"/>
        <v/>
      </c>
      <c r="AR671" s="17" t="str">
        <f t="shared" ca="1" si="11424"/>
        <v/>
      </c>
      <c r="AS671" s="17" t="str">
        <f t="shared" ca="1" si="11425"/>
        <v/>
      </c>
      <c r="AT671" s="17" t="str">
        <f t="shared" ca="1" si="11426"/>
        <v/>
      </c>
      <c r="AU671" s="17" t="str">
        <f t="shared" ca="1" si="11427"/>
        <v/>
      </c>
      <c r="AV671" s="17" t="str">
        <f t="shared" ca="1" si="11428"/>
        <v/>
      </c>
      <c r="AW671" s="17" t="str">
        <f t="shared" ca="1" si="11429"/>
        <v/>
      </c>
      <c r="AX671" s="14" t="str">
        <f t="array" aca="1" ref="AX671" ca="1">IF(H671,N671&gt;0,"")</f>
        <v/>
      </c>
      <c r="AY671" s="17" t="str">
        <f t="shared" ca="1" si="11430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1431"/>
        <v>0</v>
      </c>
      <c r="BB671" s="17" t="b">
        <v>0</v>
      </c>
      <c r="BC671" s="17" t="str">
        <f t="shared" ca="1" si="11432"/>
        <v/>
      </c>
      <c r="BD671" s="17" t="str">
        <f t="shared" ca="1" si="11433"/>
        <v/>
      </c>
      <c r="BE671" s="17" t="b">
        <f t="shared" ca="1" si="11397"/>
        <v>0</v>
      </c>
      <c r="BF671" s="17" t="str">
        <f t="shared" ca="1" si="11398"/>
        <v/>
      </c>
      <c r="BG671" s="17" t="str">
        <f t="shared" ca="1" si="11434"/>
        <v/>
      </c>
      <c r="BH671" s="17" t="str">
        <f t="shared" ca="1" si="11435"/>
        <v/>
      </c>
      <c r="BI671" s="17" t="str">
        <f t="shared" ca="1" si="11436"/>
        <v/>
      </c>
      <c r="BJ671" s="17" t="b">
        <f t="shared" ca="1" si="11437"/>
        <v>0</v>
      </c>
      <c r="BK671" s="17" t="str">
        <f t="shared" ca="1" si="11399"/>
        <v/>
      </c>
      <c r="BL671" s="17" t="str">
        <f t="shared" ca="1" si="11438"/>
        <v/>
      </c>
      <c r="BM671" s="17" t="str">
        <f t="shared" ca="1" si="11439"/>
        <v/>
      </c>
      <c r="BN671" s="17" t="str">
        <f t="shared" ca="1" si="11440"/>
        <v/>
      </c>
      <c r="BO671" s="17" t="str">
        <f t="shared" ca="1" si="11441"/>
        <v/>
      </c>
      <c r="BP671" s="14" t="b">
        <f t="shared" ca="1" si="11442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1443"/>
        <v/>
      </c>
      <c r="DE671" s="14" t="str">
        <f t="shared" ca="1" si="11444"/>
        <v/>
      </c>
      <c r="DF671" s="14" t="str">
        <f t="shared" ca="1" si="11445"/>
        <v/>
      </c>
      <c r="DG671" s="14" t="str">
        <f t="shared" ca="1" si="11446"/>
        <v/>
      </c>
      <c r="DH671" s="14" t="str">
        <f t="shared" ca="1" si="11447"/>
        <v/>
      </c>
      <c r="DI671" s="14" t="str">
        <f t="shared" ca="1" si="11448"/>
        <v/>
      </c>
      <c r="DJ671" s="14" t="str">
        <f t="shared" ca="1" si="11449"/>
        <v/>
      </c>
      <c r="DK671" s="14" t="str">
        <f t="shared" ca="1" si="11450"/>
        <v/>
      </c>
      <c r="DL671" s="14" t="str">
        <f t="shared" ca="1" si="11451"/>
        <v/>
      </c>
      <c r="DM671" s="14" t="str">
        <f t="shared" ca="1" si="11452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453"/>
        <v/>
      </c>
      <c r="DP671" s="14" t="str">
        <f t="shared" ca="1" si="11454"/>
        <v/>
      </c>
      <c r="DQ671" s="14" t="str">
        <f t="shared" ca="1" si="11455"/>
        <v/>
      </c>
      <c r="DR671" s="14" t="str">
        <f t="shared" ca="1" si="11456"/>
        <v/>
      </c>
      <c r="DS671" s="14" t="str">
        <f t="shared" ca="1" si="11457"/>
        <v/>
      </c>
      <c r="DZ671" s="14" t="b">
        <f t="shared" ca="1" si="11458"/>
        <v>0</v>
      </c>
      <c r="EA671" s="14" t="str">
        <f t="shared" ca="1" si="11459"/>
        <v/>
      </c>
      <c r="EB671" s="14" t="str">
        <f t="shared" ca="1" si="11460"/>
        <v/>
      </c>
      <c r="EC671" s="14" t="str">
        <f t="shared" ca="1" si="11461"/>
        <v/>
      </c>
      <c r="ED671" s="14" t="str">
        <f t="shared" ca="1" si="11462"/>
        <v/>
      </c>
      <c r="EE671" s="14" t="str">
        <f t="shared" ca="1" si="11463"/>
        <v/>
      </c>
      <c r="EF671" s="14" t="str">
        <f t="shared" ca="1" si="11464"/>
        <v/>
      </c>
      <c r="EG671" s="14" t="str">
        <f t="shared" ca="1" si="11465"/>
        <v/>
      </c>
      <c r="EM671" s="14" t="b">
        <f t="shared" ca="1" si="11466"/>
        <v>0</v>
      </c>
      <c r="EN671" s="14" t="str">
        <f t="shared" ca="1" si="11467"/>
        <v/>
      </c>
      <c r="EO671" s="14" t="str">
        <f t="shared" ca="1" si="11468"/>
        <v/>
      </c>
      <c r="EP671" s="14" t="str">
        <f t="shared" ca="1" si="11469"/>
        <v/>
      </c>
      <c r="EQ671" s="14" t="str">
        <f t="shared" ca="1" si="11470"/>
        <v/>
      </c>
    </row>
    <row r="672" spans="2:147" s="14" customFormat="1">
      <c r="B672" s="14" t="str">
        <f t="shared" ca="1" si="11400"/>
        <v/>
      </c>
      <c r="C672" s="14">
        <f t="shared" ca="1" si="11401"/>
        <v>576</v>
      </c>
      <c r="D672" s="14">
        <f t="shared" si="11402"/>
        <v>670</v>
      </c>
      <c r="E672" s="14" t="str">
        <f t="shared" ca="1" si="11403"/>
        <v/>
      </c>
      <c r="F672" s="14" t="str">
        <f t="shared" ca="1" si="11404"/>
        <v/>
      </c>
      <c r="G672" s="14" t="str">
        <f t="shared" ca="1" si="11405"/>
        <v/>
      </c>
      <c r="H672" s="14" t="b">
        <f t="shared" ca="1" si="1140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1407"/>
        <v/>
      </c>
      <c r="N672" s="14" t="str">
        <f t="shared" ca="1" si="11408"/>
        <v/>
      </c>
      <c r="O672" s="14" t="str">
        <f t="shared" ca="1" si="11409"/>
        <v/>
      </c>
      <c r="P672" s="14" t="str">
        <f t="shared" ca="1" si="1141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1411"/>
        <v/>
      </c>
      <c r="AA672" s="12" t="str">
        <f t="shared" ca="1" si="1141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1413"/>
        <v/>
      </c>
      <c r="AE672" s="17" t="b">
        <f t="shared" ca="1" si="1141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1415"/>
        <v/>
      </c>
      <c r="AH672" s="17" t="b">
        <f t="shared" ca="1" si="1141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1417"/>
        <v/>
      </c>
      <c r="AK672" s="17" t="str">
        <f t="shared" ca="1" si="11418"/>
        <v/>
      </c>
      <c r="AL672" s="17" t="str">
        <f t="shared" ca="1" si="11419"/>
        <v/>
      </c>
      <c r="AM672" s="17" t="str">
        <f t="shared" ca="1" si="11420"/>
        <v/>
      </c>
      <c r="AN672" s="17">
        <f t="shared" ca="1" si="11421"/>
        <v>2</v>
      </c>
      <c r="AO672" s="24" t="str">
        <f t="shared" ca="1" si="11422"/>
        <v/>
      </c>
      <c r="AP672" s="24" t="str">
        <f t="shared" ca="1" si="11423"/>
        <v/>
      </c>
      <c r="AQ672" s="17" t="str">
        <f t="shared" ca="1" si="11396"/>
        <v/>
      </c>
      <c r="AR672" s="17" t="str">
        <f t="shared" ca="1" si="11424"/>
        <v/>
      </c>
      <c r="AS672" s="17" t="str">
        <f t="shared" ca="1" si="11425"/>
        <v/>
      </c>
      <c r="AT672" s="17" t="str">
        <f t="shared" ca="1" si="11426"/>
        <v/>
      </c>
      <c r="AU672" s="17" t="str">
        <f t="shared" ca="1" si="11427"/>
        <v/>
      </c>
      <c r="AV672" s="17" t="str">
        <f t="shared" ca="1" si="11428"/>
        <v/>
      </c>
      <c r="AW672" s="17" t="str">
        <f t="shared" ca="1" si="11429"/>
        <v/>
      </c>
      <c r="AX672" s="14" t="str">
        <f t="array" aca="1" ref="AX672" ca="1">IF(H672,N672&gt;0,"")</f>
        <v/>
      </c>
      <c r="AY672" s="17" t="str">
        <f t="shared" ca="1" si="11430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1431"/>
        <v>0</v>
      </c>
      <c r="BB672" s="17" t="b">
        <v>0</v>
      </c>
      <c r="BC672" s="17" t="str">
        <f t="shared" ca="1" si="11432"/>
        <v/>
      </c>
      <c r="BD672" s="17" t="str">
        <f t="shared" ca="1" si="11433"/>
        <v/>
      </c>
      <c r="BE672" s="17" t="b">
        <f t="shared" ca="1" si="11397"/>
        <v>0</v>
      </c>
      <c r="BF672" s="17" t="str">
        <f t="shared" ca="1" si="11398"/>
        <v/>
      </c>
      <c r="BG672" s="17" t="str">
        <f t="shared" ca="1" si="11434"/>
        <v/>
      </c>
      <c r="BH672" s="17" t="str">
        <f t="shared" ca="1" si="11435"/>
        <v/>
      </c>
      <c r="BI672" s="17" t="str">
        <f t="shared" ca="1" si="11436"/>
        <v/>
      </c>
      <c r="BJ672" s="17" t="b">
        <f t="shared" ca="1" si="11437"/>
        <v>0</v>
      </c>
      <c r="BK672" s="17" t="str">
        <f t="shared" ca="1" si="11399"/>
        <v/>
      </c>
      <c r="BL672" s="17" t="str">
        <f t="shared" ca="1" si="11438"/>
        <v/>
      </c>
      <c r="BM672" s="17" t="str">
        <f t="shared" ca="1" si="11439"/>
        <v/>
      </c>
      <c r="BN672" s="17" t="str">
        <f t="shared" ca="1" si="11440"/>
        <v/>
      </c>
      <c r="BO672" s="17" t="str">
        <f t="shared" ca="1" si="11441"/>
        <v/>
      </c>
      <c r="BP672" s="14" t="b">
        <f t="shared" ca="1" si="11442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1443"/>
        <v/>
      </c>
      <c r="DE672" s="14" t="str">
        <f t="shared" ca="1" si="11444"/>
        <v/>
      </c>
      <c r="DF672" s="14" t="str">
        <f t="shared" ca="1" si="11445"/>
        <v/>
      </c>
      <c r="DG672" s="14" t="str">
        <f t="shared" ca="1" si="11446"/>
        <v/>
      </c>
      <c r="DH672" s="14" t="str">
        <f t="shared" ca="1" si="11447"/>
        <v/>
      </c>
      <c r="DI672" s="14" t="str">
        <f t="shared" ca="1" si="11448"/>
        <v/>
      </c>
      <c r="DJ672" s="14" t="str">
        <f t="shared" ca="1" si="11449"/>
        <v/>
      </c>
      <c r="DK672" s="14" t="str">
        <f t="shared" ca="1" si="11450"/>
        <v/>
      </c>
      <c r="DL672" s="14" t="str">
        <f t="shared" ca="1" si="11451"/>
        <v/>
      </c>
      <c r="DM672" s="14" t="str">
        <f t="shared" ca="1" si="11452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453"/>
        <v/>
      </c>
      <c r="DP672" s="14" t="str">
        <f t="shared" ca="1" si="11454"/>
        <v/>
      </c>
      <c r="DQ672" s="14" t="str">
        <f t="shared" ca="1" si="11455"/>
        <v/>
      </c>
      <c r="DR672" s="14" t="str">
        <f t="shared" ca="1" si="11456"/>
        <v/>
      </c>
      <c r="DS672" s="14" t="str">
        <f t="shared" ca="1" si="11457"/>
        <v/>
      </c>
      <c r="DZ672" s="14" t="b">
        <f t="shared" ca="1" si="11458"/>
        <v>0</v>
      </c>
      <c r="EA672" s="14" t="str">
        <f t="shared" ca="1" si="11459"/>
        <v/>
      </c>
      <c r="EB672" s="14" t="str">
        <f t="shared" ca="1" si="11460"/>
        <v/>
      </c>
      <c r="EC672" s="14" t="str">
        <f t="shared" ca="1" si="11461"/>
        <v/>
      </c>
      <c r="ED672" s="14" t="str">
        <f t="shared" ca="1" si="11462"/>
        <v/>
      </c>
      <c r="EE672" s="14" t="str">
        <f t="shared" ca="1" si="11463"/>
        <v/>
      </c>
      <c r="EF672" s="14" t="str">
        <f t="shared" ca="1" si="11464"/>
        <v/>
      </c>
      <c r="EG672" s="14" t="str">
        <f t="shared" ca="1" si="11465"/>
        <v/>
      </c>
      <c r="EM672" s="14" t="b">
        <f t="shared" ca="1" si="11466"/>
        <v>0</v>
      </c>
      <c r="EN672" s="14" t="str">
        <f t="shared" ca="1" si="11467"/>
        <v/>
      </c>
      <c r="EO672" s="14" t="str">
        <f t="shared" ca="1" si="11468"/>
        <v/>
      </c>
      <c r="EP672" s="14" t="str">
        <f t="shared" ca="1" si="11469"/>
        <v/>
      </c>
      <c r="EQ672" s="14" t="str">
        <f t="shared" ca="1" si="11470"/>
        <v/>
      </c>
    </row>
    <row r="673" spans="2:147" s="14" customFormat="1">
      <c r="B673" s="14" t="str">
        <f t="shared" ca="1" si="11400"/>
        <v/>
      </c>
      <c r="C673" s="14">
        <f t="shared" ca="1" si="11401"/>
        <v>576</v>
      </c>
      <c r="D673" s="14">
        <f t="shared" si="11402"/>
        <v>671</v>
      </c>
      <c r="E673" s="14" t="str">
        <f t="shared" ca="1" si="11403"/>
        <v/>
      </c>
      <c r="F673" s="14" t="str">
        <f t="shared" ca="1" si="11404"/>
        <v/>
      </c>
      <c r="G673" s="14" t="str">
        <f t="shared" ca="1" si="11405"/>
        <v/>
      </c>
      <c r="H673" s="14" t="b">
        <f t="shared" ca="1" si="1140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1407"/>
        <v/>
      </c>
      <c r="N673" s="14" t="str">
        <f t="shared" ca="1" si="11408"/>
        <v/>
      </c>
      <c r="O673" s="14" t="str">
        <f t="shared" ca="1" si="11409"/>
        <v/>
      </c>
      <c r="P673" s="14" t="str">
        <f t="shared" ca="1" si="1141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1411"/>
        <v/>
      </c>
      <c r="AA673" s="12" t="str">
        <f t="shared" ca="1" si="1141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1413"/>
        <v/>
      </c>
      <c r="AE673" s="17" t="b">
        <f t="shared" ca="1" si="1141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1415"/>
        <v/>
      </c>
      <c r="AH673" s="17" t="b">
        <f t="shared" ca="1" si="1141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1417"/>
        <v/>
      </c>
      <c r="AK673" s="17" t="str">
        <f t="shared" ca="1" si="11418"/>
        <v/>
      </c>
      <c r="AL673" s="17" t="str">
        <f t="shared" ca="1" si="11419"/>
        <v/>
      </c>
      <c r="AM673" s="17" t="str">
        <f t="shared" ca="1" si="11420"/>
        <v/>
      </c>
      <c r="AN673" s="17">
        <f t="shared" ca="1" si="11421"/>
        <v>2</v>
      </c>
      <c r="AO673" s="24" t="str">
        <f t="shared" ca="1" si="11422"/>
        <v/>
      </c>
      <c r="AP673" s="24" t="str">
        <f t="shared" ca="1" si="11423"/>
        <v/>
      </c>
      <c r="AQ673" s="17" t="str">
        <f t="shared" ca="1" si="11396"/>
        <v/>
      </c>
      <c r="AR673" s="17" t="str">
        <f t="shared" ca="1" si="11424"/>
        <v/>
      </c>
      <c r="AS673" s="17" t="str">
        <f t="shared" ca="1" si="11425"/>
        <v/>
      </c>
      <c r="AT673" s="17" t="str">
        <f t="shared" ca="1" si="11426"/>
        <v/>
      </c>
      <c r="AU673" s="17" t="str">
        <f t="shared" ca="1" si="11427"/>
        <v/>
      </c>
      <c r="AV673" s="17" t="str">
        <f t="shared" ca="1" si="11428"/>
        <v/>
      </c>
      <c r="AW673" s="17" t="str">
        <f t="shared" ca="1" si="11429"/>
        <v/>
      </c>
      <c r="AX673" s="14" t="str">
        <f t="array" aca="1" ref="AX673" ca="1">IF(H673,N673&gt;0,"")</f>
        <v/>
      </c>
      <c r="AY673" s="17" t="str">
        <f t="shared" ca="1" si="11430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1431"/>
        <v>0</v>
      </c>
      <c r="BB673" s="17" t="b">
        <v>0</v>
      </c>
      <c r="BC673" s="17" t="str">
        <f t="shared" ca="1" si="11432"/>
        <v/>
      </c>
      <c r="BD673" s="17" t="str">
        <f t="shared" ca="1" si="11433"/>
        <v/>
      </c>
      <c r="BE673" s="17" t="b">
        <f t="shared" ca="1" si="11397"/>
        <v>0</v>
      </c>
      <c r="BF673" s="17" t="str">
        <f t="shared" ca="1" si="11398"/>
        <v/>
      </c>
      <c r="BG673" s="17" t="str">
        <f t="shared" ca="1" si="11434"/>
        <v/>
      </c>
      <c r="BH673" s="17" t="str">
        <f t="shared" ca="1" si="11435"/>
        <v/>
      </c>
      <c r="BI673" s="17" t="str">
        <f t="shared" ca="1" si="11436"/>
        <v/>
      </c>
      <c r="BJ673" s="17" t="b">
        <f t="shared" ca="1" si="11437"/>
        <v>0</v>
      </c>
      <c r="BK673" s="17" t="str">
        <f t="shared" ca="1" si="11399"/>
        <v/>
      </c>
      <c r="BL673" s="17" t="str">
        <f t="shared" ca="1" si="11438"/>
        <v/>
      </c>
      <c r="BM673" s="17" t="str">
        <f t="shared" ca="1" si="11439"/>
        <v/>
      </c>
      <c r="BN673" s="17" t="str">
        <f t="shared" ca="1" si="11440"/>
        <v/>
      </c>
      <c r="BO673" s="17" t="str">
        <f t="shared" ca="1" si="11441"/>
        <v/>
      </c>
      <c r="BP673" s="14" t="b">
        <f t="shared" ca="1" si="11442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1443"/>
        <v/>
      </c>
      <c r="DE673" s="14" t="str">
        <f t="shared" ca="1" si="11444"/>
        <v/>
      </c>
      <c r="DF673" s="14" t="str">
        <f t="shared" ca="1" si="11445"/>
        <v/>
      </c>
      <c r="DG673" s="14" t="str">
        <f t="shared" ca="1" si="11446"/>
        <v/>
      </c>
      <c r="DH673" s="14" t="str">
        <f t="shared" ca="1" si="11447"/>
        <v/>
      </c>
      <c r="DI673" s="14" t="str">
        <f t="shared" ca="1" si="11448"/>
        <v/>
      </c>
      <c r="DJ673" s="14" t="str">
        <f t="shared" ca="1" si="11449"/>
        <v/>
      </c>
      <c r="DK673" s="14" t="str">
        <f t="shared" ca="1" si="11450"/>
        <v/>
      </c>
      <c r="DL673" s="14" t="str">
        <f t="shared" ca="1" si="11451"/>
        <v/>
      </c>
      <c r="DM673" s="14" t="str">
        <f t="shared" ca="1" si="11452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453"/>
        <v/>
      </c>
      <c r="DP673" s="14" t="str">
        <f t="shared" ca="1" si="11454"/>
        <v/>
      </c>
      <c r="DQ673" s="14" t="str">
        <f t="shared" ca="1" si="11455"/>
        <v/>
      </c>
      <c r="DR673" s="14" t="str">
        <f t="shared" ca="1" si="11456"/>
        <v/>
      </c>
      <c r="DS673" s="14" t="str">
        <f t="shared" ca="1" si="11457"/>
        <v/>
      </c>
      <c r="DZ673" s="14" t="b">
        <f t="shared" ca="1" si="11458"/>
        <v>0</v>
      </c>
      <c r="EA673" s="14" t="str">
        <f t="shared" ca="1" si="11459"/>
        <v/>
      </c>
      <c r="EB673" s="14" t="str">
        <f t="shared" ca="1" si="11460"/>
        <v/>
      </c>
      <c r="EC673" s="14" t="str">
        <f t="shared" ca="1" si="11461"/>
        <v/>
      </c>
      <c r="ED673" s="14" t="str">
        <f t="shared" ca="1" si="11462"/>
        <v/>
      </c>
      <c r="EE673" s="14" t="str">
        <f t="shared" ca="1" si="11463"/>
        <v/>
      </c>
      <c r="EF673" s="14" t="str">
        <f t="shared" ca="1" si="11464"/>
        <v/>
      </c>
      <c r="EG673" s="14" t="str">
        <f t="shared" ca="1" si="11465"/>
        <v/>
      </c>
      <c r="EM673" s="14" t="b">
        <f t="shared" ca="1" si="11466"/>
        <v>0</v>
      </c>
      <c r="EN673" s="14" t="str">
        <f t="shared" ca="1" si="11467"/>
        <v/>
      </c>
      <c r="EO673" s="14" t="str">
        <f t="shared" ca="1" si="11468"/>
        <v/>
      </c>
      <c r="EP673" s="14" t="str">
        <f t="shared" ca="1" si="11469"/>
        <v/>
      </c>
      <c r="EQ673" s="14" t="str">
        <f t="shared" ca="1" si="11470"/>
        <v/>
      </c>
    </row>
    <row r="674" spans="2:147" s="14" customFormat="1">
      <c r="B674" s="14" t="str">
        <f t="shared" ca="1" si="11400"/>
        <v/>
      </c>
      <c r="C674" s="14">
        <f t="shared" ca="1" si="11401"/>
        <v>576</v>
      </c>
      <c r="D674" s="14">
        <f t="shared" si="11402"/>
        <v>672</v>
      </c>
      <c r="E674" s="14" t="str">
        <f t="shared" ca="1" si="11403"/>
        <v/>
      </c>
      <c r="F674" s="14" t="str">
        <f t="shared" ca="1" si="11404"/>
        <v/>
      </c>
      <c r="G674" s="14" t="str">
        <f t="shared" ca="1" si="11405"/>
        <v/>
      </c>
      <c r="H674" s="14" t="b">
        <f t="shared" ca="1" si="1140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1407"/>
        <v/>
      </c>
      <c r="N674" s="14" t="str">
        <f t="shared" ca="1" si="11408"/>
        <v/>
      </c>
      <c r="O674" s="14" t="str">
        <f t="shared" ca="1" si="11409"/>
        <v/>
      </c>
      <c r="P674" s="14" t="str">
        <f t="shared" ca="1" si="1141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1411"/>
        <v/>
      </c>
      <c r="AA674" s="12" t="str">
        <f t="shared" ca="1" si="1141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1413"/>
        <v/>
      </c>
      <c r="AE674" s="17" t="b">
        <f t="shared" ca="1" si="1141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1415"/>
        <v/>
      </c>
      <c r="AH674" s="17" t="b">
        <f t="shared" ca="1" si="1141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1417"/>
        <v/>
      </c>
      <c r="AK674" s="17" t="str">
        <f t="shared" ca="1" si="11418"/>
        <v/>
      </c>
      <c r="AL674" s="17" t="str">
        <f t="shared" ca="1" si="11419"/>
        <v/>
      </c>
      <c r="AM674" s="17" t="str">
        <f t="shared" ca="1" si="11420"/>
        <v/>
      </c>
      <c r="AN674" s="17">
        <f t="shared" ca="1" si="11421"/>
        <v>2</v>
      </c>
      <c r="AO674" s="24" t="str">
        <f t="shared" ca="1" si="11422"/>
        <v/>
      </c>
      <c r="AP674" s="24" t="str">
        <f t="shared" ca="1" si="11423"/>
        <v/>
      </c>
      <c r="AQ674" s="17" t="str">
        <f t="shared" ca="1" si="11396"/>
        <v/>
      </c>
      <c r="AR674" s="17" t="str">
        <f t="shared" ca="1" si="11424"/>
        <v/>
      </c>
      <c r="AS674" s="17" t="str">
        <f t="shared" ca="1" si="11425"/>
        <v/>
      </c>
      <c r="AT674" s="17" t="str">
        <f t="shared" ca="1" si="11426"/>
        <v/>
      </c>
      <c r="AU674" s="17" t="str">
        <f t="shared" ca="1" si="11427"/>
        <v/>
      </c>
      <c r="AV674" s="17" t="str">
        <f t="shared" ca="1" si="11428"/>
        <v/>
      </c>
      <c r="AW674" s="17" t="str">
        <f t="shared" ca="1" si="11429"/>
        <v/>
      </c>
      <c r="AX674" s="14" t="str">
        <f t="array" aca="1" ref="AX674" ca="1">IF(H674,N674&gt;0,"")</f>
        <v/>
      </c>
      <c r="AY674" s="17" t="str">
        <f t="shared" ca="1" si="11430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1431"/>
        <v>0</v>
      </c>
      <c r="BB674" s="17" t="b">
        <v>0</v>
      </c>
      <c r="BC674" s="17" t="str">
        <f t="shared" ca="1" si="11432"/>
        <v/>
      </c>
      <c r="BD674" s="17" t="str">
        <f t="shared" ca="1" si="11433"/>
        <v/>
      </c>
      <c r="BE674" s="17" t="b">
        <f t="shared" ca="1" si="11397"/>
        <v>0</v>
      </c>
      <c r="BF674" s="17" t="str">
        <f t="shared" ca="1" si="11398"/>
        <v/>
      </c>
      <c r="BG674" s="17" t="str">
        <f t="shared" ca="1" si="11434"/>
        <v/>
      </c>
      <c r="BH674" s="17" t="str">
        <f t="shared" ca="1" si="11435"/>
        <v/>
      </c>
      <c r="BI674" s="17" t="str">
        <f t="shared" ca="1" si="11436"/>
        <v/>
      </c>
      <c r="BJ674" s="17" t="b">
        <f t="shared" ca="1" si="11437"/>
        <v>0</v>
      </c>
      <c r="BK674" s="17" t="str">
        <f t="shared" ca="1" si="11399"/>
        <v/>
      </c>
      <c r="BL674" s="17" t="str">
        <f t="shared" ca="1" si="11438"/>
        <v/>
      </c>
      <c r="BM674" s="17" t="str">
        <f t="shared" ca="1" si="11439"/>
        <v/>
      </c>
      <c r="BN674" s="17" t="str">
        <f t="shared" ca="1" si="11440"/>
        <v/>
      </c>
      <c r="BO674" s="17" t="str">
        <f t="shared" ca="1" si="11441"/>
        <v/>
      </c>
      <c r="BP674" s="14" t="b">
        <f t="shared" ca="1" si="11442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1443"/>
        <v/>
      </c>
      <c r="DE674" s="14" t="str">
        <f t="shared" ca="1" si="11444"/>
        <v/>
      </c>
      <c r="DF674" s="14" t="str">
        <f t="shared" ca="1" si="11445"/>
        <v/>
      </c>
      <c r="DG674" s="14" t="str">
        <f t="shared" ca="1" si="11446"/>
        <v/>
      </c>
      <c r="DH674" s="14" t="str">
        <f t="shared" ca="1" si="11447"/>
        <v/>
      </c>
      <c r="DI674" s="14" t="str">
        <f t="shared" ca="1" si="11448"/>
        <v/>
      </c>
      <c r="DJ674" s="14" t="str">
        <f t="shared" ca="1" si="11449"/>
        <v/>
      </c>
      <c r="DK674" s="14" t="str">
        <f t="shared" ca="1" si="11450"/>
        <v/>
      </c>
      <c r="DL674" s="14" t="str">
        <f t="shared" ca="1" si="11451"/>
        <v/>
      </c>
      <c r="DM674" s="14" t="str">
        <f t="shared" ca="1" si="11452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453"/>
        <v/>
      </c>
      <c r="DP674" s="14" t="str">
        <f t="shared" ca="1" si="11454"/>
        <v/>
      </c>
      <c r="DQ674" s="14" t="str">
        <f t="shared" ca="1" si="11455"/>
        <v/>
      </c>
      <c r="DR674" s="14" t="str">
        <f t="shared" ca="1" si="11456"/>
        <v/>
      </c>
      <c r="DS674" s="14" t="str">
        <f t="shared" ca="1" si="11457"/>
        <v/>
      </c>
      <c r="DZ674" s="14" t="b">
        <f t="shared" ca="1" si="11458"/>
        <v>0</v>
      </c>
      <c r="EA674" s="14" t="str">
        <f t="shared" ca="1" si="11459"/>
        <v/>
      </c>
      <c r="EB674" s="14" t="str">
        <f t="shared" ca="1" si="11460"/>
        <v/>
      </c>
      <c r="EC674" s="14" t="str">
        <f t="shared" ca="1" si="11461"/>
        <v/>
      </c>
      <c r="ED674" s="14" t="str">
        <f t="shared" ca="1" si="11462"/>
        <v/>
      </c>
      <c r="EE674" s="14" t="str">
        <f t="shared" ca="1" si="11463"/>
        <v/>
      </c>
      <c r="EF674" s="14" t="str">
        <f t="shared" ca="1" si="11464"/>
        <v/>
      </c>
      <c r="EG674" s="14" t="str">
        <f t="shared" ca="1" si="11465"/>
        <v/>
      </c>
      <c r="EM674" s="14" t="b">
        <f t="shared" ca="1" si="11466"/>
        <v>0</v>
      </c>
      <c r="EN674" s="14" t="str">
        <f t="shared" ca="1" si="11467"/>
        <v/>
      </c>
      <c r="EO674" s="14" t="str">
        <f t="shared" ca="1" si="11468"/>
        <v/>
      </c>
      <c r="EP674" s="14" t="str">
        <f t="shared" ca="1" si="11469"/>
        <v/>
      </c>
      <c r="EQ674" s="14" t="str">
        <f t="shared" ca="1" si="11470"/>
        <v/>
      </c>
    </row>
    <row r="675" spans="2:147" s="14" customFormat="1">
      <c r="B675" s="14" t="str">
        <f t="shared" ca="1" si="11400"/>
        <v/>
      </c>
      <c r="C675" s="14">
        <f t="shared" ca="1" si="11401"/>
        <v>576</v>
      </c>
      <c r="D675" s="14">
        <f t="shared" si="11402"/>
        <v>673</v>
      </c>
      <c r="E675" s="14" t="str">
        <f t="shared" ca="1" si="11403"/>
        <v/>
      </c>
      <c r="F675" s="14" t="str">
        <f t="shared" ca="1" si="11404"/>
        <v/>
      </c>
      <c r="G675" s="14" t="str">
        <f t="shared" ca="1" si="11405"/>
        <v/>
      </c>
      <c r="H675" s="14" t="b">
        <f t="shared" ca="1" si="1140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1407"/>
        <v/>
      </c>
      <c r="N675" s="14" t="str">
        <f t="shared" ca="1" si="11408"/>
        <v/>
      </c>
      <c r="O675" s="14" t="str">
        <f t="shared" ca="1" si="11409"/>
        <v/>
      </c>
      <c r="P675" s="14" t="str">
        <f t="shared" ca="1" si="1141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1411"/>
        <v/>
      </c>
      <c r="AA675" s="12" t="str">
        <f t="shared" ca="1" si="1141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1413"/>
        <v/>
      </c>
      <c r="AE675" s="17" t="b">
        <f t="shared" ca="1" si="1141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1415"/>
        <v/>
      </c>
      <c r="AH675" s="17" t="b">
        <f t="shared" ca="1" si="1141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1417"/>
        <v/>
      </c>
      <c r="AK675" s="17" t="str">
        <f t="shared" ca="1" si="11418"/>
        <v/>
      </c>
      <c r="AL675" s="17" t="str">
        <f t="shared" ca="1" si="11419"/>
        <v/>
      </c>
      <c r="AM675" s="17" t="str">
        <f t="shared" ca="1" si="11420"/>
        <v/>
      </c>
      <c r="AN675" s="17">
        <f t="shared" ca="1" si="11421"/>
        <v>2</v>
      </c>
      <c r="AO675" s="24" t="str">
        <f t="shared" ca="1" si="11422"/>
        <v/>
      </c>
      <c r="AP675" s="24" t="str">
        <f t="shared" ca="1" si="11423"/>
        <v/>
      </c>
      <c r="AQ675" s="17" t="str">
        <f t="shared" ca="1" si="11396"/>
        <v/>
      </c>
      <c r="AR675" s="17" t="str">
        <f t="shared" ca="1" si="11424"/>
        <v/>
      </c>
      <c r="AS675" s="17" t="str">
        <f t="shared" ca="1" si="11425"/>
        <v/>
      </c>
      <c r="AT675" s="17" t="str">
        <f t="shared" ca="1" si="11426"/>
        <v/>
      </c>
      <c r="AU675" s="17" t="str">
        <f t="shared" ca="1" si="11427"/>
        <v/>
      </c>
      <c r="AV675" s="17" t="str">
        <f t="shared" ca="1" si="11428"/>
        <v/>
      </c>
      <c r="AW675" s="17" t="str">
        <f t="shared" ca="1" si="11429"/>
        <v/>
      </c>
      <c r="AX675" s="14" t="str">
        <f t="array" aca="1" ref="AX675" ca="1">IF(H675,N675&gt;0,"")</f>
        <v/>
      </c>
      <c r="AY675" s="17" t="str">
        <f t="shared" ca="1" si="11430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1431"/>
        <v>0</v>
      </c>
      <c r="BB675" s="17" t="b">
        <v>0</v>
      </c>
      <c r="BC675" s="17" t="str">
        <f t="shared" ca="1" si="11432"/>
        <v/>
      </c>
      <c r="BD675" s="17" t="str">
        <f t="shared" ca="1" si="11433"/>
        <v/>
      </c>
      <c r="BE675" s="17" t="b">
        <f t="shared" ca="1" si="11397"/>
        <v>0</v>
      </c>
      <c r="BF675" s="17" t="str">
        <f t="shared" ca="1" si="11398"/>
        <v/>
      </c>
      <c r="BG675" s="17" t="str">
        <f t="shared" ca="1" si="11434"/>
        <v/>
      </c>
      <c r="BH675" s="17" t="str">
        <f t="shared" ca="1" si="11435"/>
        <v/>
      </c>
      <c r="BI675" s="17" t="str">
        <f t="shared" ca="1" si="11436"/>
        <v/>
      </c>
      <c r="BJ675" s="17" t="b">
        <f t="shared" ca="1" si="11437"/>
        <v>0</v>
      </c>
      <c r="BK675" s="17" t="str">
        <f t="shared" ca="1" si="11399"/>
        <v/>
      </c>
      <c r="BL675" s="17" t="str">
        <f t="shared" ca="1" si="11438"/>
        <v/>
      </c>
      <c r="BM675" s="17" t="str">
        <f t="shared" ca="1" si="11439"/>
        <v/>
      </c>
      <c r="BN675" s="17" t="str">
        <f t="shared" ca="1" si="11440"/>
        <v/>
      </c>
      <c r="BO675" s="17" t="str">
        <f t="shared" ca="1" si="11441"/>
        <v/>
      </c>
      <c r="BP675" s="14" t="b">
        <f t="shared" ca="1" si="11442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1443"/>
        <v/>
      </c>
      <c r="DE675" s="14" t="str">
        <f t="shared" ca="1" si="11444"/>
        <v/>
      </c>
      <c r="DF675" s="14" t="str">
        <f t="shared" ca="1" si="11445"/>
        <v/>
      </c>
      <c r="DG675" s="14" t="str">
        <f t="shared" ca="1" si="11446"/>
        <v/>
      </c>
      <c r="DH675" s="14" t="str">
        <f t="shared" ca="1" si="11447"/>
        <v/>
      </c>
      <c r="DI675" s="14" t="str">
        <f t="shared" ca="1" si="11448"/>
        <v/>
      </c>
      <c r="DJ675" s="14" t="str">
        <f t="shared" ca="1" si="11449"/>
        <v/>
      </c>
      <c r="DK675" s="14" t="str">
        <f t="shared" ca="1" si="11450"/>
        <v/>
      </c>
      <c r="DL675" s="14" t="str">
        <f t="shared" ca="1" si="11451"/>
        <v/>
      </c>
      <c r="DM675" s="14" t="str">
        <f t="shared" ca="1" si="11452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453"/>
        <v/>
      </c>
      <c r="DP675" s="14" t="str">
        <f t="shared" ca="1" si="11454"/>
        <v/>
      </c>
      <c r="DQ675" s="14" t="str">
        <f t="shared" ca="1" si="11455"/>
        <v/>
      </c>
      <c r="DR675" s="14" t="str">
        <f t="shared" ca="1" si="11456"/>
        <v/>
      </c>
      <c r="DS675" s="14" t="str">
        <f t="shared" ca="1" si="11457"/>
        <v/>
      </c>
      <c r="DZ675" s="14" t="b">
        <f t="shared" ca="1" si="11458"/>
        <v>0</v>
      </c>
      <c r="EA675" s="14" t="str">
        <f t="shared" ca="1" si="11459"/>
        <v/>
      </c>
      <c r="EB675" s="14" t="str">
        <f t="shared" ca="1" si="11460"/>
        <v/>
      </c>
      <c r="EC675" s="14" t="str">
        <f t="shared" ca="1" si="11461"/>
        <v/>
      </c>
      <c r="ED675" s="14" t="str">
        <f t="shared" ca="1" si="11462"/>
        <v/>
      </c>
      <c r="EE675" s="14" t="str">
        <f t="shared" ca="1" si="11463"/>
        <v/>
      </c>
      <c r="EF675" s="14" t="str">
        <f t="shared" ca="1" si="11464"/>
        <v/>
      </c>
      <c r="EG675" s="14" t="str">
        <f t="shared" ca="1" si="11465"/>
        <v/>
      </c>
      <c r="EM675" s="14" t="b">
        <f t="shared" ca="1" si="11466"/>
        <v>0</v>
      </c>
      <c r="EN675" s="14" t="str">
        <f t="shared" ca="1" si="11467"/>
        <v/>
      </c>
      <c r="EO675" s="14" t="str">
        <f t="shared" ca="1" si="11468"/>
        <v/>
      </c>
      <c r="EP675" s="14" t="str">
        <f t="shared" ca="1" si="11469"/>
        <v/>
      </c>
      <c r="EQ675" s="14" t="str">
        <f t="shared" ca="1" si="11470"/>
        <v/>
      </c>
    </row>
    <row r="676" spans="2:147" s="14" customFormat="1">
      <c r="B676" s="14" t="str">
        <f t="shared" ca="1" si="11400"/>
        <v/>
      </c>
      <c r="C676" s="14">
        <f t="shared" ca="1" si="11401"/>
        <v>576</v>
      </c>
      <c r="D676" s="14">
        <f t="shared" si="11402"/>
        <v>674</v>
      </c>
      <c r="E676" s="14" t="str">
        <f t="shared" ca="1" si="11403"/>
        <v/>
      </c>
      <c r="F676" s="14" t="str">
        <f t="shared" ca="1" si="11404"/>
        <v/>
      </c>
      <c r="G676" s="14" t="str">
        <f t="shared" ca="1" si="11405"/>
        <v/>
      </c>
      <c r="H676" s="14" t="b">
        <f t="shared" ca="1" si="1140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1407"/>
        <v/>
      </c>
      <c r="N676" s="14" t="str">
        <f t="shared" ca="1" si="11408"/>
        <v/>
      </c>
      <c r="O676" s="14" t="str">
        <f t="shared" ca="1" si="11409"/>
        <v/>
      </c>
      <c r="P676" s="14" t="str">
        <f t="shared" ca="1" si="1141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1411"/>
        <v/>
      </c>
      <c r="AA676" s="12" t="str">
        <f t="shared" ca="1" si="1141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1413"/>
        <v/>
      </c>
      <c r="AE676" s="17" t="b">
        <f t="shared" ca="1" si="1141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1415"/>
        <v/>
      </c>
      <c r="AH676" s="17" t="b">
        <f t="shared" ca="1" si="1141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1417"/>
        <v/>
      </c>
      <c r="AK676" s="17" t="str">
        <f t="shared" ca="1" si="11418"/>
        <v/>
      </c>
      <c r="AL676" s="17" t="str">
        <f t="shared" ca="1" si="11419"/>
        <v/>
      </c>
      <c r="AM676" s="17" t="str">
        <f t="shared" ca="1" si="11420"/>
        <v/>
      </c>
      <c r="AN676" s="17">
        <f t="shared" ca="1" si="11421"/>
        <v>2</v>
      </c>
      <c r="AO676" s="24" t="str">
        <f t="shared" ca="1" si="11422"/>
        <v/>
      </c>
      <c r="AP676" s="24" t="str">
        <f t="shared" ca="1" si="11423"/>
        <v/>
      </c>
      <c r="AQ676" s="17" t="str">
        <f t="shared" ca="1" si="11396"/>
        <v/>
      </c>
      <c r="AR676" s="17" t="str">
        <f t="shared" ca="1" si="11424"/>
        <v/>
      </c>
      <c r="AS676" s="17" t="str">
        <f t="shared" ca="1" si="11425"/>
        <v/>
      </c>
      <c r="AT676" s="17" t="str">
        <f t="shared" ca="1" si="11426"/>
        <v/>
      </c>
      <c r="AU676" s="17" t="str">
        <f t="shared" ca="1" si="11427"/>
        <v/>
      </c>
      <c r="AV676" s="17" t="str">
        <f t="shared" ca="1" si="11428"/>
        <v/>
      </c>
      <c r="AW676" s="17" t="str">
        <f t="shared" ca="1" si="11429"/>
        <v/>
      </c>
      <c r="AX676" s="14" t="str">
        <f t="array" aca="1" ref="AX676" ca="1">IF(H676,N676&gt;0,"")</f>
        <v/>
      </c>
      <c r="AY676" s="17" t="str">
        <f t="shared" ca="1" si="11430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1431"/>
        <v>0</v>
      </c>
      <c r="BB676" s="17" t="b">
        <v>0</v>
      </c>
      <c r="BC676" s="17" t="str">
        <f t="shared" ca="1" si="11432"/>
        <v/>
      </c>
      <c r="BD676" s="17" t="str">
        <f t="shared" ca="1" si="11433"/>
        <v/>
      </c>
      <c r="BE676" s="17" t="b">
        <f t="shared" ca="1" si="11397"/>
        <v>0</v>
      </c>
      <c r="BF676" s="17" t="str">
        <f t="shared" ca="1" si="11398"/>
        <v/>
      </c>
      <c r="BG676" s="17" t="str">
        <f t="shared" ca="1" si="11434"/>
        <v/>
      </c>
      <c r="BH676" s="17" t="str">
        <f t="shared" ca="1" si="11435"/>
        <v/>
      </c>
      <c r="BI676" s="17" t="str">
        <f t="shared" ca="1" si="11436"/>
        <v/>
      </c>
      <c r="BJ676" s="17" t="b">
        <f t="shared" ca="1" si="11437"/>
        <v>0</v>
      </c>
      <c r="BK676" s="17" t="str">
        <f t="shared" ca="1" si="11399"/>
        <v/>
      </c>
      <c r="BL676" s="17" t="str">
        <f t="shared" ca="1" si="11438"/>
        <v/>
      </c>
      <c r="BM676" s="17" t="str">
        <f t="shared" ca="1" si="11439"/>
        <v/>
      </c>
      <c r="BN676" s="17" t="str">
        <f t="shared" ca="1" si="11440"/>
        <v/>
      </c>
      <c r="BO676" s="17" t="str">
        <f t="shared" ca="1" si="11441"/>
        <v/>
      </c>
      <c r="BP676" s="14" t="b">
        <f t="shared" ca="1" si="11442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1443"/>
        <v/>
      </c>
      <c r="DE676" s="14" t="str">
        <f t="shared" ca="1" si="11444"/>
        <v/>
      </c>
      <c r="DF676" s="14" t="str">
        <f t="shared" ca="1" si="11445"/>
        <v/>
      </c>
      <c r="DG676" s="14" t="str">
        <f t="shared" ca="1" si="11446"/>
        <v/>
      </c>
      <c r="DH676" s="14" t="str">
        <f t="shared" ca="1" si="11447"/>
        <v/>
      </c>
      <c r="DI676" s="14" t="str">
        <f t="shared" ca="1" si="11448"/>
        <v/>
      </c>
      <c r="DJ676" s="14" t="str">
        <f t="shared" ca="1" si="11449"/>
        <v/>
      </c>
      <c r="DK676" s="14" t="str">
        <f t="shared" ca="1" si="11450"/>
        <v/>
      </c>
      <c r="DL676" s="14" t="str">
        <f t="shared" ca="1" si="11451"/>
        <v/>
      </c>
      <c r="DM676" s="14" t="str">
        <f t="shared" ca="1" si="11452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453"/>
        <v/>
      </c>
      <c r="DP676" s="14" t="str">
        <f t="shared" ca="1" si="11454"/>
        <v/>
      </c>
      <c r="DQ676" s="14" t="str">
        <f t="shared" ca="1" si="11455"/>
        <v/>
      </c>
      <c r="DR676" s="14" t="str">
        <f t="shared" ca="1" si="11456"/>
        <v/>
      </c>
      <c r="DS676" s="14" t="str">
        <f t="shared" ca="1" si="11457"/>
        <v/>
      </c>
      <c r="DZ676" s="14" t="b">
        <f t="shared" ca="1" si="11458"/>
        <v>0</v>
      </c>
      <c r="EA676" s="14" t="str">
        <f t="shared" ca="1" si="11459"/>
        <v/>
      </c>
      <c r="EB676" s="14" t="str">
        <f t="shared" ca="1" si="11460"/>
        <v/>
      </c>
      <c r="EC676" s="14" t="str">
        <f t="shared" ca="1" si="11461"/>
        <v/>
      </c>
      <c r="ED676" s="14" t="str">
        <f t="shared" ca="1" si="11462"/>
        <v/>
      </c>
      <c r="EE676" s="14" t="str">
        <f t="shared" ca="1" si="11463"/>
        <v/>
      </c>
      <c r="EF676" s="14" t="str">
        <f t="shared" ca="1" si="11464"/>
        <v/>
      </c>
      <c r="EG676" s="14" t="str">
        <f t="shared" ca="1" si="11465"/>
        <v/>
      </c>
      <c r="EM676" s="14" t="b">
        <f t="shared" ca="1" si="11466"/>
        <v>0</v>
      </c>
      <c r="EN676" s="14" t="str">
        <f t="shared" ca="1" si="11467"/>
        <v/>
      </c>
      <c r="EO676" s="14" t="str">
        <f t="shared" ca="1" si="11468"/>
        <v/>
      </c>
      <c r="EP676" s="14" t="str">
        <f t="shared" ca="1" si="11469"/>
        <v/>
      </c>
      <c r="EQ676" s="14" t="str">
        <f t="shared" ca="1" si="11470"/>
        <v/>
      </c>
    </row>
    <row r="677" spans="2:147" s="14" customFormat="1">
      <c r="B677" s="14" t="str">
        <f t="shared" ca="1" si="11400"/>
        <v/>
      </c>
      <c r="C677" s="14">
        <f t="shared" ca="1" si="11401"/>
        <v>576</v>
      </c>
      <c r="D677" s="14">
        <f t="shared" si="11402"/>
        <v>675</v>
      </c>
      <c r="E677" s="14" t="str">
        <f t="shared" ca="1" si="11403"/>
        <v/>
      </c>
      <c r="F677" s="14" t="str">
        <f t="shared" ca="1" si="11404"/>
        <v/>
      </c>
      <c r="G677" s="14" t="str">
        <f t="shared" ca="1" si="11405"/>
        <v/>
      </c>
      <c r="H677" s="14" t="b">
        <f t="shared" ca="1" si="1140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1407"/>
        <v/>
      </c>
      <c r="N677" s="14" t="str">
        <f t="shared" ca="1" si="11408"/>
        <v/>
      </c>
      <c r="O677" s="14" t="str">
        <f t="shared" ca="1" si="11409"/>
        <v/>
      </c>
      <c r="P677" s="14" t="str">
        <f t="shared" ca="1" si="1141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1411"/>
        <v/>
      </c>
      <c r="AA677" s="12" t="str">
        <f t="shared" ca="1" si="1141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1413"/>
        <v/>
      </c>
      <c r="AE677" s="17" t="b">
        <f t="shared" ca="1" si="1141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1415"/>
        <v/>
      </c>
      <c r="AH677" s="17" t="b">
        <f t="shared" ca="1" si="1141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1417"/>
        <v/>
      </c>
      <c r="AK677" s="17" t="str">
        <f t="shared" ca="1" si="11418"/>
        <v/>
      </c>
      <c r="AL677" s="17" t="str">
        <f t="shared" ca="1" si="11419"/>
        <v/>
      </c>
      <c r="AM677" s="17" t="str">
        <f t="shared" ca="1" si="11420"/>
        <v/>
      </c>
      <c r="AN677" s="17">
        <f t="shared" ca="1" si="11421"/>
        <v>2</v>
      </c>
      <c r="AO677" s="24" t="str">
        <f t="shared" ca="1" si="11422"/>
        <v/>
      </c>
      <c r="AP677" s="24" t="str">
        <f t="shared" ca="1" si="11423"/>
        <v/>
      </c>
      <c r="AQ677" s="17" t="str">
        <f t="shared" ca="1" si="11396"/>
        <v/>
      </c>
      <c r="AR677" s="17" t="str">
        <f t="shared" ca="1" si="11424"/>
        <v/>
      </c>
      <c r="AS677" s="17" t="str">
        <f t="shared" ca="1" si="11425"/>
        <v/>
      </c>
      <c r="AT677" s="17" t="str">
        <f t="shared" ca="1" si="11426"/>
        <v/>
      </c>
      <c r="AU677" s="17" t="str">
        <f t="shared" ca="1" si="11427"/>
        <v/>
      </c>
      <c r="AV677" s="17" t="str">
        <f t="shared" ca="1" si="11428"/>
        <v/>
      </c>
      <c r="AW677" s="17" t="str">
        <f t="shared" ca="1" si="11429"/>
        <v/>
      </c>
      <c r="AX677" s="14" t="str">
        <f t="array" aca="1" ref="AX677" ca="1">IF(H677,N677&gt;0,"")</f>
        <v/>
      </c>
      <c r="AY677" s="17" t="str">
        <f t="shared" ca="1" si="11430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1431"/>
        <v>0</v>
      </c>
      <c r="BB677" s="17" t="b">
        <v>0</v>
      </c>
      <c r="BC677" s="17" t="str">
        <f t="shared" ca="1" si="11432"/>
        <v/>
      </c>
      <c r="BD677" s="17" t="str">
        <f t="shared" ca="1" si="11433"/>
        <v/>
      </c>
      <c r="BE677" s="17" t="b">
        <f t="shared" ca="1" si="11397"/>
        <v>0</v>
      </c>
      <c r="BF677" s="17" t="str">
        <f t="shared" ca="1" si="11398"/>
        <v/>
      </c>
      <c r="BG677" s="17" t="str">
        <f t="shared" ca="1" si="11434"/>
        <v/>
      </c>
      <c r="BH677" s="17" t="str">
        <f t="shared" ca="1" si="11435"/>
        <v/>
      </c>
      <c r="BI677" s="17" t="str">
        <f t="shared" ca="1" si="11436"/>
        <v/>
      </c>
      <c r="BJ677" s="17" t="b">
        <f t="shared" ca="1" si="11437"/>
        <v>0</v>
      </c>
      <c r="BK677" s="17" t="str">
        <f t="shared" ca="1" si="11399"/>
        <v/>
      </c>
      <c r="BL677" s="17" t="str">
        <f t="shared" ca="1" si="11438"/>
        <v/>
      </c>
      <c r="BM677" s="17" t="str">
        <f t="shared" ca="1" si="11439"/>
        <v/>
      </c>
      <c r="BN677" s="17" t="str">
        <f t="shared" ca="1" si="11440"/>
        <v/>
      </c>
      <c r="BO677" s="17" t="str">
        <f t="shared" ca="1" si="11441"/>
        <v/>
      </c>
      <c r="BP677" s="14" t="b">
        <f t="shared" ca="1" si="11442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1443"/>
        <v/>
      </c>
      <c r="DE677" s="14" t="str">
        <f t="shared" ca="1" si="11444"/>
        <v/>
      </c>
      <c r="DF677" s="14" t="str">
        <f t="shared" ca="1" si="11445"/>
        <v/>
      </c>
      <c r="DG677" s="14" t="str">
        <f t="shared" ca="1" si="11446"/>
        <v/>
      </c>
      <c r="DH677" s="14" t="str">
        <f t="shared" ca="1" si="11447"/>
        <v/>
      </c>
      <c r="DI677" s="14" t="str">
        <f t="shared" ca="1" si="11448"/>
        <v/>
      </c>
      <c r="DJ677" s="14" t="str">
        <f t="shared" ca="1" si="11449"/>
        <v/>
      </c>
      <c r="DK677" s="14" t="str">
        <f t="shared" ca="1" si="11450"/>
        <v/>
      </c>
      <c r="DL677" s="14" t="str">
        <f t="shared" ca="1" si="11451"/>
        <v/>
      </c>
      <c r="DM677" s="14" t="str">
        <f t="shared" ca="1" si="11452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453"/>
        <v/>
      </c>
      <c r="DP677" s="14" t="str">
        <f t="shared" ca="1" si="11454"/>
        <v/>
      </c>
      <c r="DQ677" s="14" t="str">
        <f t="shared" ca="1" si="11455"/>
        <v/>
      </c>
      <c r="DR677" s="14" t="str">
        <f t="shared" ca="1" si="11456"/>
        <v/>
      </c>
      <c r="DS677" s="14" t="str">
        <f t="shared" ca="1" si="11457"/>
        <v/>
      </c>
      <c r="DZ677" s="14" t="b">
        <f t="shared" ca="1" si="11458"/>
        <v>0</v>
      </c>
      <c r="EA677" s="14" t="str">
        <f t="shared" ca="1" si="11459"/>
        <v/>
      </c>
      <c r="EB677" s="14" t="str">
        <f t="shared" ca="1" si="11460"/>
        <v/>
      </c>
      <c r="EC677" s="14" t="str">
        <f t="shared" ca="1" si="11461"/>
        <v/>
      </c>
      <c r="ED677" s="14" t="str">
        <f t="shared" ca="1" si="11462"/>
        <v/>
      </c>
      <c r="EE677" s="14" t="str">
        <f t="shared" ca="1" si="11463"/>
        <v/>
      </c>
      <c r="EF677" s="14" t="str">
        <f t="shared" ca="1" si="11464"/>
        <v/>
      </c>
      <c r="EG677" s="14" t="str">
        <f t="shared" ca="1" si="11465"/>
        <v/>
      </c>
      <c r="EM677" s="14" t="b">
        <f t="shared" ca="1" si="11466"/>
        <v>0</v>
      </c>
      <c r="EN677" s="14" t="str">
        <f t="shared" ca="1" si="11467"/>
        <v/>
      </c>
      <c r="EO677" s="14" t="str">
        <f t="shared" ca="1" si="11468"/>
        <v/>
      </c>
      <c r="EP677" s="14" t="str">
        <f t="shared" ca="1" si="11469"/>
        <v/>
      </c>
      <c r="EQ677" s="14" t="str">
        <f t="shared" ca="1" si="11470"/>
        <v/>
      </c>
    </row>
    <row r="678" spans="2:147" s="14" customFormat="1">
      <c r="B678" s="14" t="str">
        <f t="shared" ca="1" si="11400"/>
        <v/>
      </c>
      <c r="C678" s="14">
        <f t="shared" ca="1" si="11401"/>
        <v>576</v>
      </c>
      <c r="D678" s="14">
        <f t="shared" si="11402"/>
        <v>676</v>
      </c>
      <c r="E678" s="14" t="str">
        <f t="shared" ca="1" si="11403"/>
        <v/>
      </c>
      <c r="F678" s="14" t="str">
        <f t="shared" ca="1" si="11404"/>
        <v/>
      </c>
      <c r="G678" s="14" t="str">
        <f t="shared" ca="1" si="11405"/>
        <v/>
      </c>
      <c r="H678" s="14" t="b">
        <f t="shared" ca="1" si="1140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1407"/>
        <v/>
      </c>
      <c r="N678" s="14" t="str">
        <f t="shared" ca="1" si="11408"/>
        <v/>
      </c>
      <c r="O678" s="14" t="str">
        <f t="shared" ca="1" si="11409"/>
        <v/>
      </c>
      <c r="P678" s="14" t="str">
        <f t="shared" ca="1" si="1141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1411"/>
        <v/>
      </c>
      <c r="AA678" s="12" t="str">
        <f t="shared" ca="1" si="1141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1413"/>
        <v/>
      </c>
      <c r="AE678" s="17" t="b">
        <f t="shared" ca="1" si="1141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1415"/>
        <v/>
      </c>
      <c r="AH678" s="17" t="b">
        <f t="shared" ca="1" si="1141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1417"/>
        <v/>
      </c>
      <c r="AK678" s="17" t="str">
        <f t="shared" ca="1" si="11418"/>
        <v/>
      </c>
      <c r="AL678" s="17" t="str">
        <f t="shared" ca="1" si="11419"/>
        <v/>
      </c>
      <c r="AM678" s="17" t="str">
        <f t="shared" ca="1" si="11420"/>
        <v/>
      </c>
      <c r="AN678" s="17">
        <f t="shared" ca="1" si="11421"/>
        <v>2</v>
      </c>
      <c r="AO678" s="24" t="str">
        <f t="shared" ca="1" si="11422"/>
        <v/>
      </c>
      <c r="AP678" s="24" t="str">
        <f t="shared" ca="1" si="11423"/>
        <v/>
      </c>
      <c r="AQ678" s="17" t="str">
        <f t="shared" ca="1" si="11396"/>
        <v/>
      </c>
      <c r="AR678" s="17" t="str">
        <f t="shared" ca="1" si="11424"/>
        <v/>
      </c>
      <c r="AS678" s="17" t="str">
        <f t="shared" ca="1" si="11425"/>
        <v/>
      </c>
      <c r="AT678" s="17" t="str">
        <f t="shared" ca="1" si="11426"/>
        <v/>
      </c>
      <c r="AU678" s="17" t="str">
        <f t="shared" ca="1" si="11427"/>
        <v/>
      </c>
      <c r="AV678" s="17" t="str">
        <f t="shared" ca="1" si="11428"/>
        <v/>
      </c>
      <c r="AW678" s="17" t="str">
        <f t="shared" ca="1" si="11429"/>
        <v/>
      </c>
      <c r="AX678" s="14" t="str">
        <f t="array" aca="1" ref="AX678" ca="1">IF(H678,N678&gt;0,"")</f>
        <v/>
      </c>
      <c r="AY678" s="17" t="str">
        <f t="shared" ca="1" si="11430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1431"/>
        <v>0</v>
      </c>
      <c r="BB678" s="17" t="b">
        <v>0</v>
      </c>
      <c r="BC678" s="17" t="str">
        <f t="shared" ca="1" si="11432"/>
        <v/>
      </c>
      <c r="BD678" s="17" t="str">
        <f t="shared" ca="1" si="11433"/>
        <v/>
      </c>
      <c r="BE678" s="17" t="b">
        <f t="shared" ca="1" si="11397"/>
        <v>0</v>
      </c>
      <c r="BF678" s="17" t="str">
        <f t="shared" ca="1" si="11398"/>
        <v/>
      </c>
      <c r="BG678" s="17" t="str">
        <f t="shared" ca="1" si="11434"/>
        <v/>
      </c>
      <c r="BH678" s="17" t="str">
        <f t="shared" ca="1" si="11435"/>
        <v/>
      </c>
      <c r="BI678" s="17" t="str">
        <f t="shared" ca="1" si="11436"/>
        <v/>
      </c>
      <c r="BJ678" s="17" t="b">
        <f t="shared" ca="1" si="11437"/>
        <v>0</v>
      </c>
      <c r="BK678" s="17" t="str">
        <f t="shared" ca="1" si="11399"/>
        <v/>
      </c>
      <c r="BL678" s="17" t="str">
        <f t="shared" ca="1" si="11438"/>
        <v/>
      </c>
      <c r="BM678" s="17" t="str">
        <f t="shared" ca="1" si="11439"/>
        <v/>
      </c>
      <c r="BN678" s="17" t="str">
        <f t="shared" ca="1" si="11440"/>
        <v/>
      </c>
      <c r="BO678" s="17" t="str">
        <f t="shared" ca="1" si="11441"/>
        <v/>
      </c>
      <c r="BP678" s="14" t="b">
        <f t="shared" ca="1" si="11442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1443"/>
        <v/>
      </c>
      <c r="DE678" s="14" t="str">
        <f t="shared" ca="1" si="11444"/>
        <v/>
      </c>
      <c r="DF678" s="14" t="str">
        <f t="shared" ca="1" si="11445"/>
        <v/>
      </c>
      <c r="DG678" s="14" t="str">
        <f t="shared" ca="1" si="11446"/>
        <v/>
      </c>
      <c r="DH678" s="14" t="str">
        <f t="shared" ca="1" si="11447"/>
        <v/>
      </c>
      <c r="DI678" s="14" t="str">
        <f t="shared" ca="1" si="11448"/>
        <v/>
      </c>
      <c r="DJ678" s="14" t="str">
        <f t="shared" ca="1" si="11449"/>
        <v/>
      </c>
      <c r="DK678" s="14" t="str">
        <f t="shared" ca="1" si="11450"/>
        <v/>
      </c>
      <c r="DL678" s="14" t="str">
        <f t="shared" ca="1" si="11451"/>
        <v/>
      </c>
      <c r="DM678" s="14" t="str">
        <f t="shared" ca="1" si="11452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453"/>
        <v/>
      </c>
      <c r="DP678" s="14" t="str">
        <f t="shared" ca="1" si="11454"/>
        <v/>
      </c>
      <c r="DQ678" s="14" t="str">
        <f t="shared" ca="1" si="11455"/>
        <v/>
      </c>
      <c r="DR678" s="14" t="str">
        <f t="shared" ca="1" si="11456"/>
        <v/>
      </c>
      <c r="DS678" s="14" t="str">
        <f t="shared" ca="1" si="11457"/>
        <v/>
      </c>
      <c r="DZ678" s="14" t="b">
        <f t="shared" ca="1" si="11458"/>
        <v>0</v>
      </c>
      <c r="EA678" s="14" t="str">
        <f t="shared" ca="1" si="11459"/>
        <v/>
      </c>
      <c r="EB678" s="14" t="str">
        <f t="shared" ca="1" si="11460"/>
        <v/>
      </c>
      <c r="EC678" s="14" t="str">
        <f t="shared" ca="1" si="11461"/>
        <v/>
      </c>
      <c r="ED678" s="14" t="str">
        <f t="shared" ca="1" si="11462"/>
        <v/>
      </c>
      <c r="EE678" s="14" t="str">
        <f t="shared" ca="1" si="11463"/>
        <v/>
      </c>
      <c r="EF678" s="14" t="str">
        <f t="shared" ca="1" si="11464"/>
        <v/>
      </c>
      <c r="EG678" s="14" t="str">
        <f t="shared" ca="1" si="11465"/>
        <v/>
      </c>
      <c r="EM678" s="14" t="b">
        <f t="shared" ca="1" si="11466"/>
        <v>0</v>
      </c>
      <c r="EN678" s="14" t="str">
        <f t="shared" ca="1" si="11467"/>
        <v/>
      </c>
      <c r="EO678" s="14" t="str">
        <f t="shared" ca="1" si="11468"/>
        <v/>
      </c>
      <c r="EP678" s="14" t="str">
        <f t="shared" ca="1" si="11469"/>
        <v/>
      </c>
      <c r="EQ678" s="14" t="str">
        <f t="shared" ca="1" si="11470"/>
        <v/>
      </c>
    </row>
    <row r="679" spans="2:147" s="14" customFormat="1">
      <c r="B679" s="14" t="str">
        <f t="shared" ca="1" si="11400"/>
        <v/>
      </c>
      <c r="C679" s="14">
        <f t="shared" ca="1" si="11401"/>
        <v>576</v>
      </c>
      <c r="D679" s="14">
        <f t="shared" si="11402"/>
        <v>677</v>
      </c>
      <c r="E679" s="14" t="str">
        <f t="shared" ca="1" si="11403"/>
        <v/>
      </c>
      <c r="F679" s="14" t="str">
        <f t="shared" ca="1" si="11404"/>
        <v/>
      </c>
      <c r="G679" s="14" t="str">
        <f t="shared" ca="1" si="11405"/>
        <v/>
      </c>
      <c r="H679" s="14" t="b">
        <f t="shared" ca="1" si="1140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1407"/>
        <v/>
      </c>
      <c r="N679" s="14" t="str">
        <f t="shared" ca="1" si="11408"/>
        <v/>
      </c>
      <c r="O679" s="14" t="str">
        <f t="shared" ca="1" si="11409"/>
        <v/>
      </c>
      <c r="P679" s="14" t="str">
        <f t="shared" ca="1" si="1141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1411"/>
        <v/>
      </c>
      <c r="AA679" s="12" t="str">
        <f t="shared" ca="1" si="1141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1413"/>
        <v/>
      </c>
      <c r="AE679" s="17" t="b">
        <f t="shared" ca="1" si="1141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1415"/>
        <v/>
      </c>
      <c r="AH679" s="17" t="b">
        <f t="shared" ca="1" si="1141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1417"/>
        <v/>
      </c>
      <c r="AK679" s="17" t="str">
        <f t="shared" ca="1" si="11418"/>
        <v/>
      </c>
      <c r="AL679" s="17" t="str">
        <f t="shared" ca="1" si="11419"/>
        <v/>
      </c>
      <c r="AM679" s="17" t="str">
        <f t="shared" ca="1" si="11420"/>
        <v/>
      </c>
      <c r="AN679" s="17">
        <f t="shared" ca="1" si="11421"/>
        <v>2</v>
      </c>
      <c r="AO679" s="24" t="str">
        <f t="shared" ca="1" si="11422"/>
        <v/>
      </c>
      <c r="AP679" s="24" t="str">
        <f t="shared" ca="1" si="11423"/>
        <v/>
      </c>
      <c r="AQ679" s="17" t="str">
        <f t="shared" ca="1" si="11396"/>
        <v/>
      </c>
      <c r="AR679" s="17" t="str">
        <f t="shared" ca="1" si="11424"/>
        <v/>
      </c>
      <c r="AS679" s="17" t="str">
        <f t="shared" ca="1" si="11425"/>
        <v/>
      </c>
      <c r="AT679" s="17" t="str">
        <f t="shared" ca="1" si="11426"/>
        <v/>
      </c>
      <c r="AU679" s="17" t="str">
        <f t="shared" ca="1" si="11427"/>
        <v/>
      </c>
      <c r="AV679" s="17" t="str">
        <f t="shared" ca="1" si="11428"/>
        <v/>
      </c>
      <c r="AW679" s="17" t="str">
        <f t="shared" ca="1" si="11429"/>
        <v/>
      </c>
      <c r="AX679" s="14" t="str">
        <f t="array" aca="1" ref="AX679" ca="1">IF(H679,N679&gt;0,"")</f>
        <v/>
      </c>
      <c r="AY679" s="17" t="str">
        <f t="shared" ca="1" si="11430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1431"/>
        <v>0</v>
      </c>
      <c r="BB679" s="17" t="b">
        <v>0</v>
      </c>
      <c r="BC679" s="17" t="str">
        <f t="shared" ca="1" si="11432"/>
        <v/>
      </c>
      <c r="BD679" s="17" t="str">
        <f t="shared" ca="1" si="11433"/>
        <v/>
      </c>
      <c r="BE679" s="17" t="b">
        <f t="shared" ca="1" si="11397"/>
        <v>0</v>
      </c>
      <c r="BF679" s="17" t="str">
        <f t="shared" ca="1" si="11398"/>
        <v/>
      </c>
      <c r="BG679" s="17" t="str">
        <f t="shared" ca="1" si="11434"/>
        <v/>
      </c>
      <c r="BH679" s="17" t="str">
        <f t="shared" ca="1" si="11435"/>
        <v/>
      </c>
      <c r="BI679" s="17" t="str">
        <f t="shared" ca="1" si="11436"/>
        <v/>
      </c>
      <c r="BJ679" s="17" t="b">
        <f t="shared" ca="1" si="11437"/>
        <v>0</v>
      </c>
      <c r="BK679" s="17" t="str">
        <f t="shared" ca="1" si="11399"/>
        <v/>
      </c>
      <c r="BL679" s="17" t="str">
        <f t="shared" ca="1" si="11438"/>
        <v/>
      </c>
      <c r="BM679" s="17" t="str">
        <f t="shared" ca="1" si="11439"/>
        <v/>
      </c>
      <c r="BN679" s="17" t="str">
        <f t="shared" ca="1" si="11440"/>
        <v/>
      </c>
      <c r="BO679" s="17" t="str">
        <f t="shared" ca="1" si="11441"/>
        <v/>
      </c>
      <c r="BP679" s="14" t="b">
        <f t="shared" ca="1" si="11442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1443"/>
        <v/>
      </c>
      <c r="DE679" s="14" t="str">
        <f t="shared" ca="1" si="11444"/>
        <v/>
      </c>
      <c r="DF679" s="14" t="str">
        <f t="shared" ca="1" si="11445"/>
        <v/>
      </c>
      <c r="DG679" s="14" t="str">
        <f t="shared" ca="1" si="11446"/>
        <v/>
      </c>
      <c r="DH679" s="14" t="str">
        <f t="shared" ca="1" si="11447"/>
        <v/>
      </c>
      <c r="DI679" s="14" t="str">
        <f t="shared" ca="1" si="11448"/>
        <v/>
      </c>
      <c r="DJ679" s="14" t="str">
        <f t="shared" ca="1" si="11449"/>
        <v/>
      </c>
      <c r="DK679" s="14" t="str">
        <f t="shared" ca="1" si="11450"/>
        <v/>
      </c>
      <c r="DL679" s="14" t="str">
        <f t="shared" ca="1" si="11451"/>
        <v/>
      </c>
      <c r="DM679" s="14" t="str">
        <f t="shared" ca="1" si="11452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453"/>
        <v/>
      </c>
      <c r="DP679" s="14" t="str">
        <f t="shared" ca="1" si="11454"/>
        <v/>
      </c>
      <c r="DQ679" s="14" t="str">
        <f t="shared" ca="1" si="11455"/>
        <v/>
      </c>
      <c r="DR679" s="14" t="str">
        <f t="shared" ca="1" si="11456"/>
        <v/>
      </c>
      <c r="DS679" s="14" t="str">
        <f t="shared" ca="1" si="11457"/>
        <v/>
      </c>
      <c r="DZ679" s="14" t="b">
        <f t="shared" ca="1" si="11458"/>
        <v>0</v>
      </c>
      <c r="EA679" s="14" t="str">
        <f t="shared" ca="1" si="11459"/>
        <v/>
      </c>
      <c r="EB679" s="14" t="str">
        <f t="shared" ca="1" si="11460"/>
        <v/>
      </c>
      <c r="EC679" s="14" t="str">
        <f t="shared" ca="1" si="11461"/>
        <v/>
      </c>
      <c r="ED679" s="14" t="str">
        <f t="shared" ca="1" si="11462"/>
        <v/>
      </c>
      <c r="EE679" s="14" t="str">
        <f t="shared" ca="1" si="11463"/>
        <v/>
      </c>
      <c r="EF679" s="14" t="str">
        <f t="shared" ca="1" si="11464"/>
        <v/>
      </c>
      <c r="EG679" s="14" t="str">
        <f t="shared" ca="1" si="11465"/>
        <v/>
      </c>
      <c r="EM679" s="14" t="b">
        <f t="shared" ca="1" si="11466"/>
        <v>0</v>
      </c>
      <c r="EN679" s="14" t="str">
        <f t="shared" ca="1" si="11467"/>
        <v/>
      </c>
      <c r="EO679" s="14" t="str">
        <f t="shared" ca="1" si="11468"/>
        <v/>
      </c>
      <c r="EP679" s="14" t="str">
        <f t="shared" ca="1" si="11469"/>
        <v/>
      </c>
      <c r="EQ679" s="14" t="str">
        <f t="shared" ca="1" si="11470"/>
        <v/>
      </c>
    </row>
    <row r="680" spans="2:147" s="14" customFormat="1">
      <c r="B680" s="14" t="str">
        <f t="shared" ca="1" si="11400"/>
        <v/>
      </c>
      <c r="C680" s="14">
        <f t="shared" ca="1" si="11401"/>
        <v>576</v>
      </c>
      <c r="D680" s="14">
        <f t="shared" si="11402"/>
        <v>678</v>
      </c>
      <c r="E680" s="14" t="str">
        <f t="shared" ca="1" si="11403"/>
        <v/>
      </c>
      <c r="F680" s="14" t="str">
        <f t="shared" ca="1" si="11404"/>
        <v/>
      </c>
      <c r="G680" s="14" t="str">
        <f t="shared" ca="1" si="11405"/>
        <v/>
      </c>
      <c r="H680" s="14" t="b">
        <f t="shared" ca="1" si="1140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1407"/>
        <v/>
      </c>
      <c r="N680" s="14" t="str">
        <f t="shared" ca="1" si="11408"/>
        <v/>
      </c>
      <c r="O680" s="14" t="str">
        <f t="shared" ca="1" si="11409"/>
        <v/>
      </c>
      <c r="P680" s="14" t="str">
        <f t="shared" ca="1" si="1141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1411"/>
        <v/>
      </c>
      <c r="AA680" s="12" t="str">
        <f t="shared" ca="1" si="1141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1413"/>
        <v/>
      </c>
      <c r="AE680" s="17" t="b">
        <f t="shared" ca="1" si="1141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1415"/>
        <v/>
      </c>
      <c r="AH680" s="17" t="b">
        <f t="shared" ca="1" si="1141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1417"/>
        <v/>
      </c>
      <c r="AK680" s="17" t="str">
        <f t="shared" ca="1" si="11418"/>
        <v/>
      </c>
      <c r="AL680" s="17" t="str">
        <f t="shared" ca="1" si="11419"/>
        <v/>
      </c>
      <c r="AM680" s="17" t="str">
        <f t="shared" ca="1" si="11420"/>
        <v/>
      </c>
      <c r="AN680" s="17">
        <f t="shared" ca="1" si="11421"/>
        <v>2</v>
      </c>
      <c r="AO680" s="24" t="str">
        <f t="shared" ca="1" si="11422"/>
        <v/>
      </c>
      <c r="AP680" s="24" t="str">
        <f t="shared" ca="1" si="11423"/>
        <v/>
      </c>
      <c r="AQ680" s="17" t="str">
        <f t="shared" ca="1" si="11396"/>
        <v/>
      </c>
      <c r="AR680" s="17" t="str">
        <f t="shared" ca="1" si="11424"/>
        <v/>
      </c>
      <c r="AS680" s="17" t="str">
        <f t="shared" ca="1" si="11425"/>
        <v/>
      </c>
      <c r="AT680" s="17" t="str">
        <f t="shared" ca="1" si="11426"/>
        <v/>
      </c>
      <c r="AU680" s="17" t="str">
        <f t="shared" ca="1" si="11427"/>
        <v/>
      </c>
      <c r="AV680" s="17" t="str">
        <f t="shared" ca="1" si="11428"/>
        <v/>
      </c>
      <c r="AW680" s="17" t="str">
        <f t="shared" ca="1" si="11429"/>
        <v/>
      </c>
      <c r="AX680" s="14" t="str">
        <f t="array" aca="1" ref="AX680" ca="1">IF(H680,N680&gt;0,"")</f>
        <v/>
      </c>
      <c r="AY680" s="17" t="str">
        <f t="shared" ca="1" si="11430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1431"/>
        <v>0</v>
      </c>
      <c r="BB680" s="17" t="b">
        <v>0</v>
      </c>
      <c r="BC680" s="17" t="str">
        <f t="shared" ca="1" si="11432"/>
        <v/>
      </c>
      <c r="BD680" s="17" t="str">
        <f t="shared" ca="1" si="11433"/>
        <v/>
      </c>
      <c r="BE680" s="17" t="b">
        <f t="shared" ca="1" si="11397"/>
        <v>0</v>
      </c>
      <c r="BF680" s="17" t="str">
        <f t="shared" ca="1" si="11398"/>
        <v/>
      </c>
      <c r="BG680" s="17" t="str">
        <f t="shared" ca="1" si="11434"/>
        <v/>
      </c>
      <c r="BH680" s="17" t="str">
        <f t="shared" ca="1" si="11435"/>
        <v/>
      </c>
      <c r="BI680" s="17" t="str">
        <f t="shared" ca="1" si="11436"/>
        <v/>
      </c>
      <c r="BJ680" s="17" t="b">
        <f t="shared" ca="1" si="11437"/>
        <v>0</v>
      </c>
      <c r="BK680" s="17" t="str">
        <f t="shared" ca="1" si="11399"/>
        <v/>
      </c>
      <c r="BL680" s="17" t="str">
        <f t="shared" ca="1" si="11438"/>
        <v/>
      </c>
      <c r="BM680" s="17" t="str">
        <f t="shared" ca="1" si="11439"/>
        <v/>
      </c>
      <c r="BN680" s="17" t="str">
        <f t="shared" ca="1" si="11440"/>
        <v/>
      </c>
      <c r="BO680" s="17" t="str">
        <f t="shared" ca="1" si="11441"/>
        <v/>
      </c>
      <c r="BP680" s="14" t="b">
        <f t="shared" ca="1" si="11442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1443"/>
        <v/>
      </c>
      <c r="DE680" s="14" t="str">
        <f t="shared" ca="1" si="11444"/>
        <v/>
      </c>
      <c r="DF680" s="14" t="str">
        <f t="shared" ca="1" si="11445"/>
        <v/>
      </c>
      <c r="DG680" s="14" t="str">
        <f t="shared" ca="1" si="11446"/>
        <v/>
      </c>
      <c r="DH680" s="14" t="str">
        <f t="shared" ca="1" si="11447"/>
        <v/>
      </c>
      <c r="DI680" s="14" t="str">
        <f t="shared" ca="1" si="11448"/>
        <v/>
      </c>
      <c r="DJ680" s="14" t="str">
        <f t="shared" ca="1" si="11449"/>
        <v/>
      </c>
      <c r="DK680" s="14" t="str">
        <f t="shared" ca="1" si="11450"/>
        <v/>
      </c>
      <c r="DL680" s="14" t="str">
        <f t="shared" ca="1" si="11451"/>
        <v/>
      </c>
      <c r="DM680" s="14" t="str">
        <f t="shared" ca="1" si="11452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453"/>
        <v/>
      </c>
      <c r="DP680" s="14" t="str">
        <f t="shared" ca="1" si="11454"/>
        <v/>
      </c>
      <c r="DQ680" s="14" t="str">
        <f t="shared" ca="1" si="11455"/>
        <v/>
      </c>
      <c r="DR680" s="14" t="str">
        <f t="shared" ca="1" si="11456"/>
        <v/>
      </c>
      <c r="DS680" s="14" t="str">
        <f t="shared" ca="1" si="11457"/>
        <v/>
      </c>
      <c r="DZ680" s="14" t="b">
        <f t="shared" ca="1" si="11458"/>
        <v>0</v>
      </c>
      <c r="EA680" s="14" t="str">
        <f t="shared" ca="1" si="11459"/>
        <v/>
      </c>
      <c r="EB680" s="14" t="str">
        <f t="shared" ca="1" si="11460"/>
        <v/>
      </c>
      <c r="EC680" s="14" t="str">
        <f t="shared" ca="1" si="11461"/>
        <v/>
      </c>
      <c r="ED680" s="14" t="str">
        <f t="shared" ca="1" si="11462"/>
        <v/>
      </c>
      <c r="EE680" s="14" t="str">
        <f t="shared" ca="1" si="11463"/>
        <v/>
      </c>
      <c r="EF680" s="14" t="str">
        <f t="shared" ca="1" si="11464"/>
        <v/>
      </c>
      <c r="EG680" s="14" t="str">
        <f t="shared" ca="1" si="11465"/>
        <v/>
      </c>
      <c r="EM680" s="14" t="b">
        <f t="shared" ca="1" si="11466"/>
        <v>0</v>
      </c>
      <c r="EN680" s="14" t="str">
        <f t="shared" ca="1" si="11467"/>
        <v/>
      </c>
      <c r="EO680" s="14" t="str">
        <f t="shared" ca="1" si="11468"/>
        <v/>
      </c>
      <c r="EP680" s="14" t="str">
        <f t="shared" ca="1" si="11469"/>
        <v/>
      </c>
      <c r="EQ680" s="14" t="str">
        <f t="shared" ca="1" si="11470"/>
        <v/>
      </c>
    </row>
    <row r="681" spans="2:147" s="14" customFormat="1">
      <c r="B681" s="14" t="str">
        <f t="shared" ca="1" si="11400"/>
        <v/>
      </c>
      <c r="C681" s="14">
        <f t="shared" ca="1" si="11401"/>
        <v>576</v>
      </c>
      <c r="D681" s="14">
        <f t="shared" si="11402"/>
        <v>679</v>
      </c>
      <c r="E681" s="14" t="str">
        <f t="shared" ca="1" si="11403"/>
        <v/>
      </c>
      <c r="F681" s="14" t="str">
        <f t="shared" ca="1" si="11404"/>
        <v/>
      </c>
      <c r="G681" s="14" t="str">
        <f t="shared" ca="1" si="11405"/>
        <v/>
      </c>
      <c r="H681" s="14" t="b">
        <f t="shared" ca="1" si="1140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1407"/>
        <v/>
      </c>
      <c r="N681" s="14" t="str">
        <f t="shared" ca="1" si="11408"/>
        <v/>
      </c>
      <c r="O681" s="14" t="str">
        <f t="shared" ca="1" si="11409"/>
        <v/>
      </c>
      <c r="P681" s="14" t="str">
        <f t="shared" ca="1" si="1141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1411"/>
        <v/>
      </c>
      <c r="AA681" s="12" t="str">
        <f t="shared" ca="1" si="1141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1413"/>
        <v/>
      </c>
      <c r="AE681" s="17" t="b">
        <f t="shared" ca="1" si="1141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1415"/>
        <v/>
      </c>
      <c r="AH681" s="17" t="b">
        <f t="shared" ca="1" si="1141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1417"/>
        <v/>
      </c>
      <c r="AK681" s="17" t="str">
        <f t="shared" ca="1" si="11418"/>
        <v/>
      </c>
      <c r="AL681" s="17" t="str">
        <f t="shared" ca="1" si="11419"/>
        <v/>
      </c>
      <c r="AM681" s="17" t="str">
        <f t="shared" ca="1" si="11420"/>
        <v/>
      </c>
      <c r="AN681" s="17">
        <f t="shared" ca="1" si="11421"/>
        <v>2</v>
      </c>
      <c r="AO681" s="24" t="str">
        <f t="shared" ca="1" si="11422"/>
        <v/>
      </c>
      <c r="AP681" s="24" t="str">
        <f t="shared" ca="1" si="11423"/>
        <v/>
      </c>
      <c r="AQ681" s="17" t="str">
        <f t="shared" ca="1" si="11396"/>
        <v/>
      </c>
      <c r="AR681" s="17" t="str">
        <f t="shared" ca="1" si="11424"/>
        <v/>
      </c>
      <c r="AS681" s="17" t="str">
        <f t="shared" ca="1" si="11425"/>
        <v/>
      </c>
      <c r="AT681" s="17" t="str">
        <f t="shared" ca="1" si="11426"/>
        <v/>
      </c>
      <c r="AU681" s="17" t="str">
        <f t="shared" ca="1" si="11427"/>
        <v/>
      </c>
      <c r="AV681" s="17" t="str">
        <f t="shared" ca="1" si="11428"/>
        <v/>
      </c>
      <c r="AW681" s="17" t="str">
        <f t="shared" ca="1" si="11429"/>
        <v/>
      </c>
      <c r="AX681" s="14" t="str">
        <f t="array" aca="1" ref="AX681" ca="1">IF(H681,N681&gt;0,"")</f>
        <v/>
      </c>
      <c r="AY681" s="17" t="str">
        <f t="shared" ca="1" si="11430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1431"/>
        <v>0</v>
      </c>
      <c r="BB681" s="17" t="b">
        <v>0</v>
      </c>
      <c r="BC681" s="17" t="str">
        <f t="shared" ca="1" si="11432"/>
        <v/>
      </c>
      <c r="BD681" s="17" t="str">
        <f t="shared" ca="1" si="11433"/>
        <v/>
      </c>
      <c r="BE681" s="17" t="b">
        <f t="shared" ca="1" si="11397"/>
        <v>0</v>
      </c>
      <c r="BF681" s="17" t="str">
        <f t="shared" ca="1" si="11398"/>
        <v/>
      </c>
      <c r="BG681" s="17" t="str">
        <f t="shared" ca="1" si="11434"/>
        <v/>
      </c>
      <c r="BH681" s="17" t="str">
        <f t="shared" ca="1" si="11435"/>
        <v/>
      </c>
      <c r="BI681" s="17" t="str">
        <f t="shared" ca="1" si="11436"/>
        <v/>
      </c>
      <c r="BJ681" s="17" t="b">
        <f t="shared" ca="1" si="11437"/>
        <v>0</v>
      </c>
      <c r="BK681" s="17" t="str">
        <f t="shared" ca="1" si="11399"/>
        <v/>
      </c>
      <c r="BL681" s="17" t="str">
        <f t="shared" ca="1" si="11438"/>
        <v/>
      </c>
      <c r="BM681" s="17" t="str">
        <f t="shared" ca="1" si="11439"/>
        <v/>
      </c>
      <c r="BN681" s="17" t="str">
        <f t="shared" ca="1" si="11440"/>
        <v/>
      </c>
      <c r="BO681" s="17" t="str">
        <f t="shared" ca="1" si="11441"/>
        <v/>
      </c>
      <c r="BP681" s="14" t="b">
        <f t="shared" ca="1" si="11442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1443"/>
        <v/>
      </c>
      <c r="DE681" s="14" t="str">
        <f t="shared" ca="1" si="11444"/>
        <v/>
      </c>
      <c r="DF681" s="14" t="str">
        <f t="shared" ca="1" si="11445"/>
        <v/>
      </c>
      <c r="DG681" s="14" t="str">
        <f t="shared" ca="1" si="11446"/>
        <v/>
      </c>
      <c r="DH681" s="14" t="str">
        <f t="shared" ca="1" si="11447"/>
        <v/>
      </c>
      <c r="DI681" s="14" t="str">
        <f t="shared" ca="1" si="11448"/>
        <v/>
      </c>
      <c r="DJ681" s="14" t="str">
        <f t="shared" ca="1" si="11449"/>
        <v/>
      </c>
      <c r="DK681" s="14" t="str">
        <f t="shared" ca="1" si="11450"/>
        <v/>
      </c>
      <c r="DL681" s="14" t="str">
        <f t="shared" ca="1" si="11451"/>
        <v/>
      </c>
      <c r="DM681" s="14" t="str">
        <f t="shared" ca="1" si="11452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453"/>
        <v/>
      </c>
      <c r="DP681" s="14" t="str">
        <f t="shared" ca="1" si="11454"/>
        <v/>
      </c>
      <c r="DQ681" s="14" t="str">
        <f t="shared" ca="1" si="11455"/>
        <v/>
      </c>
      <c r="DR681" s="14" t="str">
        <f t="shared" ca="1" si="11456"/>
        <v/>
      </c>
      <c r="DS681" s="14" t="str">
        <f t="shared" ca="1" si="11457"/>
        <v/>
      </c>
      <c r="DZ681" s="14" t="b">
        <f t="shared" ca="1" si="11458"/>
        <v>0</v>
      </c>
      <c r="EA681" s="14" t="str">
        <f t="shared" ca="1" si="11459"/>
        <v/>
      </c>
      <c r="EB681" s="14" t="str">
        <f t="shared" ca="1" si="11460"/>
        <v/>
      </c>
      <c r="EC681" s="14" t="str">
        <f t="shared" ca="1" si="11461"/>
        <v/>
      </c>
      <c r="ED681" s="14" t="str">
        <f t="shared" ca="1" si="11462"/>
        <v/>
      </c>
      <c r="EE681" s="14" t="str">
        <f t="shared" ca="1" si="11463"/>
        <v/>
      </c>
      <c r="EF681" s="14" t="str">
        <f t="shared" ca="1" si="11464"/>
        <v/>
      </c>
      <c r="EG681" s="14" t="str">
        <f t="shared" ca="1" si="11465"/>
        <v/>
      </c>
      <c r="EM681" s="14" t="b">
        <f t="shared" ca="1" si="11466"/>
        <v>0</v>
      </c>
      <c r="EN681" s="14" t="str">
        <f t="shared" ca="1" si="11467"/>
        <v/>
      </c>
      <c r="EO681" s="14" t="str">
        <f t="shared" ca="1" si="11468"/>
        <v/>
      </c>
      <c r="EP681" s="14" t="str">
        <f t="shared" ca="1" si="11469"/>
        <v/>
      </c>
      <c r="EQ681" s="14" t="str">
        <f t="shared" ca="1" si="11470"/>
        <v/>
      </c>
    </row>
    <row r="682" spans="2:147" s="14" customFormat="1">
      <c r="B682" s="14" t="str">
        <f t="shared" ca="1" si="11400"/>
        <v/>
      </c>
      <c r="C682" s="14">
        <f t="shared" ca="1" si="11401"/>
        <v>576</v>
      </c>
      <c r="D682" s="14">
        <f t="shared" si="11402"/>
        <v>680</v>
      </c>
      <c r="E682" s="14" t="str">
        <f t="shared" ca="1" si="11403"/>
        <v/>
      </c>
      <c r="F682" s="14" t="str">
        <f t="shared" ca="1" si="11404"/>
        <v/>
      </c>
      <c r="G682" s="14" t="str">
        <f t="shared" ca="1" si="11405"/>
        <v/>
      </c>
      <c r="H682" s="14" t="b">
        <f t="shared" ca="1" si="1140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1407"/>
        <v/>
      </c>
      <c r="N682" s="14" t="str">
        <f t="shared" ca="1" si="11408"/>
        <v/>
      </c>
      <c r="O682" s="14" t="str">
        <f t="shared" ca="1" si="11409"/>
        <v/>
      </c>
      <c r="P682" s="14" t="str">
        <f t="shared" ca="1" si="1141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1411"/>
        <v/>
      </c>
      <c r="AA682" s="12" t="str">
        <f t="shared" ca="1" si="1141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1413"/>
        <v/>
      </c>
      <c r="AE682" s="17" t="b">
        <f t="shared" ca="1" si="1141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1415"/>
        <v/>
      </c>
      <c r="AH682" s="17" t="b">
        <f t="shared" ca="1" si="1141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1417"/>
        <v/>
      </c>
      <c r="AK682" s="17" t="str">
        <f t="shared" ca="1" si="11418"/>
        <v/>
      </c>
      <c r="AL682" s="17" t="str">
        <f t="shared" ca="1" si="11419"/>
        <v/>
      </c>
      <c r="AM682" s="17" t="str">
        <f t="shared" ca="1" si="11420"/>
        <v/>
      </c>
      <c r="AN682" s="17">
        <f t="shared" ca="1" si="11421"/>
        <v>2</v>
      </c>
      <c r="AO682" s="24" t="str">
        <f t="shared" ca="1" si="11422"/>
        <v/>
      </c>
      <c r="AP682" s="24" t="str">
        <f t="shared" ca="1" si="11423"/>
        <v/>
      </c>
      <c r="AQ682" s="17" t="str">
        <f t="shared" ca="1" si="11396"/>
        <v/>
      </c>
      <c r="AR682" s="17" t="str">
        <f t="shared" ca="1" si="11424"/>
        <v/>
      </c>
      <c r="AS682" s="17" t="str">
        <f t="shared" ca="1" si="11425"/>
        <v/>
      </c>
      <c r="AT682" s="17" t="str">
        <f t="shared" ca="1" si="11426"/>
        <v/>
      </c>
      <c r="AU682" s="17" t="str">
        <f t="shared" ca="1" si="11427"/>
        <v/>
      </c>
      <c r="AV682" s="17" t="str">
        <f t="shared" ca="1" si="11428"/>
        <v/>
      </c>
      <c r="AW682" s="17" t="str">
        <f t="shared" ca="1" si="11429"/>
        <v/>
      </c>
      <c r="AX682" s="14" t="str">
        <f t="array" aca="1" ref="AX682" ca="1">IF(H682,N682&gt;0,"")</f>
        <v/>
      </c>
      <c r="AY682" s="17" t="str">
        <f t="shared" ca="1" si="11430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1431"/>
        <v>0</v>
      </c>
      <c r="BB682" s="17" t="b">
        <v>0</v>
      </c>
      <c r="BC682" s="17" t="str">
        <f t="shared" ca="1" si="11432"/>
        <v/>
      </c>
      <c r="BD682" s="17" t="str">
        <f t="shared" ca="1" si="11433"/>
        <v/>
      </c>
      <c r="BE682" s="17" t="b">
        <f t="shared" ca="1" si="11397"/>
        <v>0</v>
      </c>
      <c r="BF682" s="17" t="str">
        <f t="shared" ca="1" si="11398"/>
        <v/>
      </c>
      <c r="BG682" s="17" t="str">
        <f t="shared" ca="1" si="11434"/>
        <v/>
      </c>
      <c r="BH682" s="17" t="str">
        <f t="shared" ca="1" si="11435"/>
        <v/>
      </c>
      <c r="BI682" s="17" t="str">
        <f t="shared" ca="1" si="11436"/>
        <v/>
      </c>
      <c r="BJ682" s="17" t="b">
        <f t="shared" ca="1" si="11437"/>
        <v>0</v>
      </c>
      <c r="BK682" s="17" t="str">
        <f t="shared" ca="1" si="11399"/>
        <v/>
      </c>
      <c r="BL682" s="17" t="str">
        <f t="shared" ca="1" si="11438"/>
        <v/>
      </c>
      <c r="BM682" s="17" t="str">
        <f t="shared" ca="1" si="11439"/>
        <v/>
      </c>
      <c r="BN682" s="17" t="str">
        <f t="shared" ca="1" si="11440"/>
        <v/>
      </c>
      <c r="BO682" s="17" t="str">
        <f t="shared" ca="1" si="11441"/>
        <v/>
      </c>
      <c r="BP682" s="14" t="b">
        <f t="shared" ca="1" si="11442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1443"/>
        <v/>
      </c>
      <c r="DE682" s="14" t="str">
        <f t="shared" ca="1" si="11444"/>
        <v/>
      </c>
      <c r="DF682" s="14" t="str">
        <f t="shared" ca="1" si="11445"/>
        <v/>
      </c>
      <c r="DG682" s="14" t="str">
        <f t="shared" ca="1" si="11446"/>
        <v/>
      </c>
      <c r="DH682" s="14" t="str">
        <f t="shared" ca="1" si="11447"/>
        <v/>
      </c>
      <c r="DI682" s="14" t="str">
        <f t="shared" ca="1" si="11448"/>
        <v/>
      </c>
      <c r="DJ682" s="14" t="str">
        <f t="shared" ca="1" si="11449"/>
        <v/>
      </c>
      <c r="DK682" s="14" t="str">
        <f t="shared" ca="1" si="11450"/>
        <v/>
      </c>
      <c r="DL682" s="14" t="str">
        <f t="shared" ca="1" si="11451"/>
        <v/>
      </c>
      <c r="DM682" s="14" t="str">
        <f t="shared" ca="1" si="11452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453"/>
        <v/>
      </c>
      <c r="DP682" s="14" t="str">
        <f t="shared" ca="1" si="11454"/>
        <v/>
      </c>
      <c r="DQ682" s="14" t="str">
        <f t="shared" ca="1" si="11455"/>
        <v/>
      </c>
      <c r="DR682" s="14" t="str">
        <f t="shared" ca="1" si="11456"/>
        <v/>
      </c>
      <c r="DS682" s="14" t="str">
        <f t="shared" ca="1" si="11457"/>
        <v/>
      </c>
      <c r="DZ682" s="14" t="b">
        <f t="shared" ca="1" si="11458"/>
        <v>0</v>
      </c>
      <c r="EA682" s="14" t="str">
        <f t="shared" ca="1" si="11459"/>
        <v/>
      </c>
      <c r="EB682" s="14" t="str">
        <f t="shared" ca="1" si="11460"/>
        <v/>
      </c>
      <c r="EC682" s="14" t="str">
        <f t="shared" ca="1" si="11461"/>
        <v/>
      </c>
      <c r="ED682" s="14" t="str">
        <f t="shared" ca="1" si="11462"/>
        <v/>
      </c>
      <c r="EE682" s="14" t="str">
        <f t="shared" ca="1" si="11463"/>
        <v/>
      </c>
      <c r="EF682" s="14" t="str">
        <f t="shared" ca="1" si="11464"/>
        <v/>
      </c>
      <c r="EG682" s="14" t="str">
        <f t="shared" ca="1" si="11465"/>
        <v/>
      </c>
      <c r="EM682" s="14" t="b">
        <f t="shared" ca="1" si="11466"/>
        <v>0</v>
      </c>
      <c r="EN682" s="14" t="str">
        <f t="shared" ca="1" si="11467"/>
        <v/>
      </c>
      <c r="EO682" s="14" t="str">
        <f t="shared" ca="1" si="11468"/>
        <v/>
      </c>
      <c r="EP682" s="14" t="str">
        <f t="shared" ca="1" si="11469"/>
        <v/>
      </c>
      <c r="EQ682" s="14" t="str">
        <f t="shared" ca="1" si="11470"/>
        <v/>
      </c>
    </row>
    <row r="683" spans="2:147" s="14" customFormat="1">
      <c r="B683" s="14" t="str">
        <f t="shared" ca="1" si="11400"/>
        <v/>
      </c>
      <c r="C683" s="14">
        <f t="shared" ca="1" si="11401"/>
        <v>576</v>
      </c>
      <c r="D683" s="14">
        <f t="shared" si="11402"/>
        <v>681</v>
      </c>
      <c r="E683" s="14" t="str">
        <f t="shared" ca="1" si="11403"/>
        <v/>
      </c>
      <c r="F683" s="14" t="str">
        <f t="shared" ca="1" si="11404"/>
        <v/>
      </c>
      <c r="G683" s="14" t="str">
        <f t="shared" ca="1" si="11405"/>
        <v/>
      </c>
      <c r="H683" s="14" t="b">
        <f t="shared" ca="1" si="1140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1407"/>
        <v/>
      </c>
      <c r="N683" s="14" t="str">
        <f t="shared" ca="1" si="11408"/>
        <v/>
      </c>
      <c r="O683" s="14" t="str">
        <f t="shared" ca="1" si="11409"/>
        <v/>
      </c>
      <c r="P683" s="14" t="str">
        <f t="shared" ca="1" si="1141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1411"/>
        <v/>
      </c>
      <c r="AA683" s="12" t="str">
        <f t="shared" ca="1" si="1141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1413"/>
        <v/>
      </c>
      <c r="AE683" s="17" t="b">
        <f t="shared" ca="1" si="1141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1415"/>
        <v/>
      </c>
      <c r="AH683" s="17" t="b">
        <f t="shared" ca="1" si="1141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1417"/>
        <v/>
      </c>
      <c r="AK683" s="17" t="str">
        <f t="shared" ca="1" si="11418"/>
        <v/>
      </c>
      <c r="AL683" s="17" t="str">
        <f t="shared" ca="1" si="11419"/>
        <v/>
      </c>
      <c r="AM683" s="17" t="str">
        <f t="shared" ca="1" si="11420"/>
        <v/>
      </c>
      <c r="AN683" s="17">
        <f t="shared" ca="1" si="11421"/>
        <v>2</v>
      </c>
      <c r="AO683" s="24" t="str">
        <f t="shared" ca="1" si="11422"/>
        <v/>
      </c>
      <c r="AP683" s="24" t="str">
        <f t="shared" ca="1" si="11423"/>
        <v/>
      </c>
      <c r="AQ683" s="17" t="str">
        <f t="shared" ca="1" si="11396"/>
        <v/>
      </c>
      <c r="AR683" s="17" t="str">
        <f t="shared" ca="1" si="11424"/>
        <v/>
      </c>
      <c r="AS683" s="17" t="str">
        <f t="shared" ca="1" si="11425"/>
        <v/>
      </c>
      <c r="AT683" s="17" t="str">
        <f t="shared" ca="1" si="11426"/>
        <v/>
      </c>
      <c r="AU683" s="17" t="str">
        <f t="shared" ca="1" si="11427"/>
        <v/>
      </c>
      <c r="AV683" s="17" t="str">
        <f t="shared" ca="1" si="11428"/>
        <v/>
      </c>
      <c r="AW683" s="17" t="str">
        <f t="shared" ca="1" si="11429"/>
        <v/>
      </c>
      <c r="AX683" s="14" t="str">
        <f t="array" aca="1" ref="AX683" ca="1">IF(H683,N683&gt;0,"")</f>
        <v/>
      </c>
      <c r="AY683" s="17" t="str">
        <f t="shared" ca="1" si="11430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1431"/>
        <v>0</v>
      </c>
      <c r="BB683" s="17" t="b">
        <v>0</v>
      </c>
      <c r="BC683" s="17" t="str">
        <f t="shared" ca="1" si="11432"/>
        <v/>
      </c>
      <c r="BD683" s="17" t="str">
        <f t="shared" ca="1" si="11433"/>
        <v/>
      </c>
      <c r="BE683" s="17" t="b">
        <f t="shared" ca="1" si="11397"/>
        <v>0</v>
      </c>
      <c r="BF683" s="17" t="str">
        <f t="shared" ca="1" si="11398"/>
        <v/>
      </c>
      <c r="BG683" s="17" t="str">
        <f t="shared" ca="1" si="11434"/>
        <v/>
      </c>
      <c r="BH683" s="17" t="str">
        <f t="shared" ca="1" si="11435"/>
        <v/>
      </c>
      <c r="BI683" s="17" t="str">
        <f t="shared" ca="1" si="11436"/>
        <v/>
      </c>
      <c r="BJ683" s="17" t="b">
        <f t="shared" ca="1" si="11437"/>
        <v>0</v>
      </c>
      <c r="BK683" s="17" t="str">
        <f t="shared" ca="1" si="11399"/>
        <v/>
      </c>
      <c r="BL683" s="17" t="str">
        <f t="shared" ca="1" si="11438"/>
        <v/>
      </c>
      <c r="BM683" s="17" t="str">
        <f t="shared" ca="1" si="11439"/>
        <v/>
      </c>
      <c r="BN683" s="17" t="str">
        <f t="shared" ca="1" si="11440"/>
        <v/>
      </c>
      <c r="BO683" s="17" t="str">
        <f t="shared" ca="1" si="11441"/>
        <v/>
      </c>
      <c r="BP683" s="14" t="b">
        <f t="shared" ca="1" si="11442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1443"/>
        <v/>
      </c>
      <c r="DE683" s="14" t="str">
        <f t="shared" ca="1" si="11444"/>
        <v/>
      </c>
      <c r="DF683" s="14" t="str">
        <f t="shared" ca="1" si="11445"/>
        <v/>
      </c>
      <c r="DG683" s="14" t="str">
        <f t="shared" ca="1" si="11446"/>
        <v/>
      </c>
      <c r="DH683" s="14" t="str">
        <f t="shared" ca="1" si="11447"/>
        <v/>
      </c>
      <c r="DI683" s="14" t="str">
        <f t="shared" ca="1" si="11448"/>
        <v/>
      </c>
      <c r="DJ683" s="14" t="str">
        <f t="shared" ca="1" si="11449"/>
        <v/>
      </c>
      <c r="DK683" s="14" t="str">
        <f t="shared" ca="1" si="11450"/>
        <v/>
      </c>
      <c r="DL683" s="14" t="str">
        <f t="shared" ca="1" si="11451"/>
        <v/>
      </c>
      <c r="DM683" s="14" t="str">
        <f t="shared" ca="1" si="11452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453"/>
        <v/>
      </c>
      <c r="DP683" s="14" t="str">
        <f t="shared" ca="1" si="11454"/>
        <v/>
      </c>
      <c r="DQ683" s="14" t="str">
        <f t="shared" ca="1" si="11455"/>
        <v/>
      </c>
      <c r="DR683" s="14" t="str">
        <f t="shared" ca="1" si="11456"/>
        <v/>
      </c>
      <c r="DS683" s="14" t="str">
        <f t="shared" ca="1" si="11457"/>
        <v/>
      </c>
      <c r="DZ683" s="14" t="b">
        <f t="shared" ca="1" si="11458"/>
        <v>0</v>
      </c>
      <c r="EA683" s="14" t="str">
        <f t="shared" ca="1" si="11459"/>
        <v/>
      </c>
      <c r="EB683" s="14" t="str">
        <f t="shared" ca="1" si="11460"/>
        <v/>
      </c>
      <c r="EC683" s="14" t="str">
        <f t="shared" ca="1" si="11461"/>
        <v/>
      </c>
      <c r="ED683" s="14" t="str">
        <f t="shared" ca="1" si="11462"/>
        <v/>
      </c>
      <c r="EE683" s="14" t="str">
        <f t="shared" ca="1" si="11463"/>
        <v/>
      </c>
      <c r="EF683" s="14" t="str">
        <f t="shared" ca="1" si="11464"/>
        <v/>
      </c>
      <c r="EG683" s="14" t="str">
        <f t="shared" ca="1" si="11465"/>
        <v/>
      </c>
      <c r="EM683" s="14" t="b">
        <f t="shared" ca="1" si="11466"/>
        <v>0</v>
      </c>
      <c r="EN683" s="14" t="str">
        <f t="shared" ca="1" si="11467"/>
        <v/>
      </c>
      <c r="EO683" s="14" t="str">
        <f t="shared" ca="1" si="11468"/>
        <v/>
      </c>
      <c r="EP683" s="14" t="str">
        <f t="shared" ca="1" si="11469"/>
        <v/>
      </c>
      <c r="EQ683" s="14" t="str">
        <f t="shared" ca="1" si="11470"/>
        <v/>
      </c>
    </row>
    <row r="684" spans="2:147" s="14" customFormat="1">
      <c r="B684" s="14" t="str">
        <f t="shared" ca="1" si="11400"/>
        <v/>
      </c>
      <c r="C684" s="14">
        <f t="shared" ca="1" si="11401"/>
        <v>576</v>
      </c>
      <c r="D684" s="14">
        <f t="shared" si="11402"/>
        <v>682</v>
      </c>
      <c r="E684" s="14" t="str">
        <f t="shared" ca="1" si="11403"/>
        <v/>
      </c>
      <c r="F684" s="14" t="str">
        <f t="shared" ca="1" si="11404"/>
        <v/>
      </c>
      <c r="G684" s="14" t="str">
        <f t="shared" ca="1" si="11405"/>
        <v/>
      </c>
      <c r="H684" s="14" t="b">
        <f t="shared" ca="1" si="1140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1407"/>
        <v/>
      </c>
      <c r="N684" s="14" t="str">
        <f t="shared" ca="1" si="11408"/>
        <v/>
      </c>
      <c r="O684" s="14" t="str">
        <f t="shared" ca="1" si="11409"/>
        <v/>
      </c>
      <c r="P684" s="14" t="str">
        <f t="shared" ca="1" si="1141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1411"/>
        <v/>
      </c>
      <c r="AA684" s="12" t="str">
        <f t="shared" ca="1" si="1141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1413"/>
        <v/>
      </c>
      <c r="AE684" s="17" t="b">
        <f t="shared" ca="1" si="1141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1415"/>
        <v/>
      </c>
      <c r="AH684" s="17" t="b">
        <f t="shared" ca="1" si="1141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1417"/>
        <v/>
      </c>
      <c r="AK684" s="17" t="str">
        <f t="shared" ca="1" si="11418"/>
        <v/>
      </c>
      <c r="AL684" s="17" t="str">
        <f t="shared" ca="1" si="11419"/>
        <v/>
      </c>
      <c r="AM684" s="17" t="str">
        <f t="shared" ca="1" si="11420"/>
        <v/>
      </c>
      <c r="AN684" s="17">
        <f t="shared" ca="1" si="11421"/>
        <v>2</v>
      </c>
      <c r="AO684" s="24" t="str">
        <f t="shared" ca="1" si="11422"/>
        <v/>
      </c>
      <c r="AP684" s="24" t="str">
        <f t="shared" ca="1" si="11423"/>
        <v/>
      </c>
      <c r="AQ684" s="17" t="str">
        <f t="shared" ca="1" si="11396"/>
        <v/>
      </c>
      <c r="AR684" s="17" t="str">
        <f t="shared" ca="1" si="11424"/>
        <v/>
      </c>
      <c r="AS684" s="17" t="str">
        <f t="shared" ca="1" si="11425"/>
        <v/>
      </c>
      <c r="AT684" s="17" t="str">
        <f t="shared" ca="1" si="11426"/>
        <v/>
      </c>
      <c r="AU684" s="17" t="str">
        <f t="shared" ca="1" si="11427"/>
        <v/>
      </c>
      <c r="AV684" s="17" t="str">
        <f t="shared" ca="1" si="11428"/>
        <v/>
      </c>
      <c r="AW684" s="17" t="str">
        <f t="shared" ca="1" si="11429"/>
        <v/>
      </c>
      <c r="AX684" s="14" t="str">
        <f t="array" aca="1" ref="AX684" ca="1">IF(H684,N684&gt;0,"")</f>
        <v/>
      </c>
      <c r="AY684" s="17" t="str">
        <f t="shared" ca="1" si="11430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1431"/>
        <v>0</v>
      </c>
      <c r="BB684" s="17" t="b">
        <v>0</v>
      </c>
      <c r="BC684" s="17" t="str">
        <f t="shared" ca="1" si="11432"/>
        <v/>
      </c>
      <c r="BD684" s="17" t="str">
        <f t="shared" ca="1" si="11433"/>
        <v/>
      </c>
      <c r="BE684" s="17" t="b">
        <f t="shared" ca="1" si="11397"/>
        <v>0</v>
      </c>
      <c r="BF684" s="17" t="str">
        <f t="shared" ca="1" si="11398"/>
        <v/>
      </c>
      <c r="BG684" s="17" t="str">
        <f t="shared" ca="1" si="11434"/>
        <v/>
      </c>
      <c r="BH684" s="17" t="str">
        <f t="shared" ca="1" si="11435"/>
        <v/>
      </c>
      <c r="BI684" s="17" t="str">
        <f t="shared" ca="1" si="11436"/>
        <v/>
      </c>
      <c r="BJ684" s="17" t="b">
        <f t="shared" ca="1" si="11437"/>
        <v>0</v>
      </c>
      <c r="BK684" s="17" t="str">
        <f t="shared" ca="1" si="11399"/>
        <v/>
      </c>
      <c r="BL684" s="17" t="str">
        <f t="shared" ca="1" si="11438"/>
        <v/>
      </c>
      <c r="BM684" s="17" t="str">
        <f t="shared" ca="1" si="11439"/>
        <v/>
      </c>
      <c r="BN684" s="17" t="str">
        <f t="shared" ca="1" si="11440"/>
        <v/>
      </c>
      <c r="BO684" s="17" t="str">
        <f t="shared" ca="1" si="11441"/>
        <v/>
      </c>
      <c r="BP684" s="14" t="b">
        <f t="shared" ca="1" si="11442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1443"/>
        <v/>
      </c>
      <c r="DE684" s="14" t="str">
        <f t="shared" ca="1" si="11444"/>
        <v/>
      </c>
      <c r="DF684" s="14" t="str">
        <f t="shared" ca="1" si="11445"/>
        <v/>
      </c>
      <c r="DG684" s="14" t="str">
        <f t="shared" ca="1" si="11446"/>
        <v/>
      </c>
      <c r="DH684" s="14" t="str">
        <f t="shared" ca="1" si="11447"/>
        <v/>
      </c>
      <c r="DI684" s="14" t="str">
        <f t="shared" ca="1" si="11448"/>
        <v/>
      </c>
      <c r="DJ684" s="14" t="str">
        <f t="shared" ca="1" si="11449"/>
        <v/>
      </c>
      <c r="DK684" s="14" t="str">
        <f t="shared" ca="1" si="11450"/>
        <v/>
      </c>
      <c r="DL684" s="14" t="str">
        <f t="shared" ca="1" si="11451"/>
        <v/>
      </c>
      <c r="DM684" s="14" t="str">
        <f t="shared" ca="1" si="11452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453"/>
        <v/>
      </c>
      <c r="DP684" s="14" t="str">
        <f t="shared" ca="1" si="11454"/>
        <v/>
      </c>
      <c r="DQ684" s="14" t="str">
        <f t="shared" ca="1" si="11455"/>
        <v/>
      </c>
      <c r="DR684" s="14" t="str">
        <f t="shared" ca="1" si="11456"/>
        <v/>
      </c>
      <c r="DS684" s="14" t="str">
        <f t="shared" ca="1" si="11457"/>
        <v/>
      </c>
      <c r="DZ684" s="14" t="b">
        <f t="shared" ca="1" si="11458"/>
        <v>0</v>
      </c>
      <c r="EA684" s="14" t="str">
        <f t="shared" ca="1" si="11459"/>
        <v/>
      </c>
      <c r="EB684" s="14" t="str">
        <f t="shared" ca="1" si="11460"/>
        <v/>
      </c>
      <c r="EC684" s="14" t="str">
        <f t="shared" ca="1" si="11461"/>
        <v/>
      </c>
      <c r="ED684" s="14" t="str">
        <f t="shared" ca="1" si="11462"/>
        <v/>
      </c>
      <c r="EE684" s="14" t="str">
        <f t="shared" ca="1" si="11463"/>
        <v/>
      </c>
      <c r="EF684" s="14" t="str">
        <f t="shared" ca="1" si="11464"/>
        <v/>
      </c>
      <c r="EG684" s="14" t="str">
        <f t="shared" ca="1" si="11465"/>
        <v/>
      </c>
      <c r="EM684" s="14" t="b">
        <f t="shared" ca="1" si="11466"/>
        <v>0</v>
      </c>
      <c r="EN684" s="14" t="str">
        <f t="shared" ca="1" si="11467"/>
        <v/>
      </c>
      <c r="EO684" s="14" t="str">
        <f t="shared" ca="1" si="11468"/>
        <v/>
      </c>
      <c r="EP684" s="14" t="str">
        <f t="shared" ca="1" si="11469"/>
        <v/>
      </c>
      <c r="EQ684" s="14" t="str">
        <f t="shared" ca="1" si="11470"/>
        <v/>
      </c>
    </row>
    <row r="685" spans="2:147" s="14" customFormat="1">
      <c r="B685" s="14" t="str">
        <f t="shared" ca="1" si="11400"/>
        <v/>
      </c>
      <c r="C685" s="14">
        <f t="shared" ca="1" si="11401"/>
        <v>576</v>
      </c>
      <c r="D685" s="14">
        <f t="shared" si="11402"/>
        <v>683</v>
      </c>
      <c r="E685" s="14" t="str">
        <f t="shared" ca="1" si="11403"/>
        <v/>
      </c>
      <c r="F685" s="14" t="str">
        <f t="shared" ca="1" si="11404"/>
        <v/>
      </c>
      <c r="G685" s="14" t="str">
        <f t="shared" ca="1" si="11405"/>
        <v/>
      </c>
      <c r="H685" s="14" t="b">
        <f t="shared" ca="1" si="1140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1407"/>
        <v/>
      </c>
      <c r="N685" s="14" t="str">
        <f t="shared" ca="1" si="11408"/>
        <v/>
      </c>
      <c r="O685" s="14" t="str">
        <f t="shared" ca="1" si="11409"/>
        <v/>
      </c>
      <c r="P685" s="14" t="str">
        <f t="shared" ca="1" si="1141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1411"/>
        <v/>
      </c>
      <c r="AA685" s="12" t="str">
        <f t="shared" ca="1" si="1141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1413"/>
        <v/>
      </c>
      <c r="AE685" s="17" t="b">
        <f t="shared" ca="1" si="1141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1415"/>
        <v/>
      </c>
      <c r="AH685" s="17" t="b">
        <f t="shared" ca="1" si="1141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1417"/>
        <v/>
      </c>
      <c r="AK685" s="17" t="str">
        <f t="shared" ca="1" si="11418"/>
        <v/>
      </c>
      <c r="AL685" s="17" t="str">
        <f t="shared" ca="1" si="11419"/>
        <v/>
      </c>
      <c r="AM685" s="17" t="str">
        <f t="shared" ca="1" si="11420"/>
        <v/>
      </c>
      <c r="AN685" s="17">
        <f t="shared" ca="1" si="11421"/>
        <v>2</v>
      </c>
      <c r="AO685" s="24" t="str">
        <f t="shared" ca="1" si="11422"/>
        <v/>
      </c>
      <c r="AP685" s="24" t="str">
        <f t="shared" ca="1" si="11423"/>
        <v/>
      </c>
      <c r="AQ685" s="17" t="str">
        <f t="shared" ca="1" si="11396"/>
        <v/>
      </c>
      <c r="AR685" s="17" t="str">
        <f t="shared" ca="1" si="11424"/>
        <v/>
      </c>
      <c r="AS685" s="17" t="str">
        <f t="shared" ca="1" si="11425"/>
        <v/>
      </c>
      <c r="AT685" s="17" t="str">
        <f t="shared" ca="1" si="11426"/>
        <v/>
      </c>
      <c r="AU685" s="17" t="str">
        <f t="shared" ca="1" si="11427"/>
        <v/>
      </c>
      <c r="AV685" s="17" t="str">
        <f t="shared" ca="1" si="11428"/>
        <v/>
      </c>
      <c r="AW685" s="17" t="str">
        <f t="shared" ca="1" si="11429"/>
        <v/>
      </c>
      <c r="AX685" s="14" t="str">
        <f t="array" aca="1" ref="AX685" ca="1">IF(H685,N685&gt;0,"")</f>
        <v/>
      </c>
      <c r="AY685" s="17" t="str">
        <f t="shared" ca="1" si="11430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1431"/>
        <v>0</v>
      </c>
      <c r="BB685" s="17" t="b">
        <v>0</v>
      </c>
      <c r="BC685" s="17" t="str">
        <f t="shared" ca="1" si="11432"/>
        <v/>
      </c>
      <c r="BD685" s="17" t="str">
        <f t="shared" ca="1" si="11433"/>
        <v/>
      </c>
      <c r="BE685" s="17" t="b">
        <f t="shared" ca="1" si="11397"/>
        <v>0</v>
      </c>
      <c r="BF685" s="17" t="str">
        <f t="shared" ca="1" si="11398"/>
        <v/>
      </c>
      <c r="BG685" s="17" t="str">
        <f t="shared" ca="1" si="11434"/>
        <v/>
      </c>
      <c r="BH685" s="17" t="str">
        <f t="shared" ca="1" si="11435"/>
        <v/>
      </c>
      <c r="BI685" s="17" t="str">
        <f t="shared" ca="1" si="11436"/>
        <v/>
      </c>
      <c r="BJ685" s="17" t="b">
        <f t="shared" ca="1" si="11437"/>
        <v>0</v>
      </c>
      <c r="BK685" s="17" t="str">
        <f t="shared" ca="1" si="11399"/>
        <v/>
      </c>
      <c r="BL685" s="17" t="str">
        <f t="shared" ca="1" si="11438"/>
        <v/>
      </c>
      <c r="BM685" s="17" t="str">
        <f t="shared" ca="1" si="11439"/>
        <v/>
      </c>
      <c r="BN685" s="17" t="str">
        <f t="shared" ca="1" si="11440"/>
        <v/>
      </c>
      <c r="BO685" s="17" t="str">
        <f t="shared" ca="1" si="11441"/>
        <v/>
      </c>
      <c r="BP685" s="14" t="b">
        <f t="shared" ca="1" si="11442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1443"/>
        <v/>
      </c>
      <c r="DE685" s="14" t="str">
        <f t="shared" ca="1" si="11444"/>
        <v/>
      </c>
      <c r="DF685" s="14" t="str">
        <f t="shared" ca="1" si="11445"/>
        <v/>
      </c>
      <c r="DG685" s="14" t="str">
        <f t="shared" ca="1" si="11446"/>
        <v/>
      </c>
      <c r="DH685" s="14" t="str">
        <f t="shared" ca="1" si="11447"/>
        <v/>
      </c>
      <c r="DI685" s="14" t="str">
        <f t="shared" ca="1" si="11448"/>
        <v/>
      </c>
      <c r="DJ685" s="14" t="str">
        <f t="shared" ca="1" si="11449"/>
        <v/>
      </c>
      <c r="DK685" s="14" t="str">
        <f t="shared" ca="1" si="11450"/>
        <v/>
      </c>
      <c r="DL685" s="14" t="str">
        <f t="shared" ca="1" si="11451"/>
        <v/>
      </c>
      <c r="DM685" s="14" t="str">
        <f t="shared" ca="1" si="11452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453"/>
        <v/>
      </c>
      <c r="DP685" s="14" t="str">
        <f t="shared" ca="1" si="11454"/>
        <v/>
      </c>
      <c r="DQ685" s="14" t="str">
        <f t="shared" ca="1" si="11455"/>
        <v/>
      </c>
      <c r="DR685" s="14" t="str">
        <f t="shared" ca="1" si="11456"/>
        <v/>
      </c>
      <c r="DS685" s="14" t="str">
        <f t="shared" ca="1" si="11457"/>
        <v/>
      </c>
      <c r="DZ685" s="14" t="b">
        <f t="shared" ca="1" si="11458"/>
        <v>0</v>
      </c>
      <c r="EA685" s="14" t="str">
        <f t="shared" ca="1" si="11459"/>
        <v/>
      </c>
      <c r="EB685" s="14" t="str">
        <f t="shared" ca="1" si="11460"/>
        <v/>
      </c>
      <c r="EC685" s="14" t="str">
        <f t="shared" ca="1" si="11461"/>
        <v/>
      </c>
      <c r="ED685" s="14" t="str">
        <f t="shared" ca="1" si="11462"/>
        <v/>
      </c>
      <c r="EE685" s="14" t="str">
        <f t="shared" ca="1" si="11463"/>
        <v/>
      </c>
      <c r="EF685" s="14" t="str">
        <f t="shared" ca="1" si="11464"/>
        <v/>
      </c>
      <c r="EG685" s="14" t="str">
        <f t="shared" ca="1" si="11465"/>
        <v/>
      </c>
      <c r="EM685" s="14" t="b">
        <f t="shared" ca="1" si="11466"/>
        <v>0</v>
      </c>
      <c r="EN685" s="14" t="str">
        <f t="shared" ca="1" si="11467"/>
        <v/>
      </c>
      <c r="EO685" s="14" t="str">
        <f t="shared" ca="1" si="11468"/>
        <v/>
      </c>
      <c r="EP685" s="14" t="str">
        <f t="shared" ca="1" si="11469"/>
        <v/>
      </c>
      <c r="EQ685" s="14" t="str">
        <f t="shared" ca="1" si="11470"/>
        <v/>
      </c>
    </row>
    <row r="686" spans="2:147" s="14" customFormat="1">
      <c r="B686" s="14" t="str">
        <f t="shared" ca="1" si="11400"/>
        <v/>
      </c>
      <c r="C686" s="14">
        <f t="shared" ca="1" si="11401"/>
        <v>576</v>
      </c>
      <c r="D686" s="14">
        <f t="shared" si="11402"/>
        <v>684</v>
      </c>
      <c r="E686" s="14" t="str">
        <f t="shared" ca="1" si="11403"/>
        <v/>
      </c>
      <c r="F686" s="14" t="str">
        <f t="shared" ca="1" si="11404"/>
        <v/>
      </c>
      <c r="G686" s="14" t="str">
        <f t="shared" ca="1" si="11405"/>
        <v/>
      </c>
      <c r="H686" s="14" t="b">
        <f t="shared" ca="1" si="1140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1407"/>
        <v/>
      </c>
      <c r="N686" s="14" t="str">
        <f t="shared" ca="1" si="11408"/>
        <v/>
      </c>
      <c r="O686" s="14" t="str">
        <f t="shared" ca="1" si="11409"/>
        <v/>
      </c>
      <c r="P686" s="14" t="str">
        <f t="shared" ca="1" si="1141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1411"/>
        <v/>
      </c>
      <c r="AA686" s="12" t="str">
        <f t="shared" ca="1" si="1141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1413"/>
        <v/>
      </c>
      <c r="AE686" s="17" t="b">
        <f t="shared" ca="1" si="1141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1415"/>
        <v/>
      </c>
      <c r="AH686" s="17" t="b">
        <f t="shared" ca="1" si="1141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1417"/>
        <v/>
      </c>
      <c r="AK686" s="17" t="str">
        <f t="shared" ca="1" si="11418"/>
        <v/>
      </c>
      <c r="AL686" s="17" t="str">
        <f t="shared" ca="1" si="11419"/>
        <v/>
      </c>
      <c r="AM686" s="17" t="str">
        <f t="shared" ca="1" si="11420"/>
        <v/>
      </c>
      <c r="AN686" s="17">
        <f t="shared" ca="1" si="11421"/>
        <v>2</v>
      </c>
      <c r="AO686" s="24" t="str">
        <f t="shared" ca="1" si="11422"/>
        <v/>
      </c>
      <c r="AP686" s="24" t="str">
        <f t="shared" ca="1" si="11423"/>
        <v/>
      </c>
      <c r="AQ686" s="17" t="str">
        <f t="shared" ca="1" si="11396"/>
        <v/>
      </c>
      <c r="AR686" s="17" t="str">
        <f t="shared" ca="1" si="11424"/>
        <v/>
      </c>
      <c r="AS686" s="17" t="str">
        <f t="shared" ca="1" si="11425"/>
        <v/>
      </c>
      <c r="AT686" s="17" t="str">
        <f t="shared" ca="1" si="11426"/>
        <v/>
      </c>
      <c r="AU686" s="17" t="str">
        <f t="shared" ca="1" si="11427"/>
        <v/>
      </c>
      <c r="AV686" s="17" t="str">
        <f t="shared" ca="1" si="11428"/>
        <v/>
      </c>
      <c r="AW686" s="17" t="str">
        <f t="shared" ca="1" si="11429"/>
        <v/>
      </c>
      <c r="AX686" s="14" t="str">
        <f t="array" aca="1" ref="AX686" ca="1">IF(H686,N686&gt;0,"")</f>
        <v/>
      </c>
      <c r="AY686" s="17" t="str">
        <f t="shared" ca="1" si="11430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1431"/>
        <v>0</v>
      </c>
      <c r="BB686" s="17" t="b">
        <v>0</v>
      </c>
      <c r="BC686" s="17" t="str">
        <f t="shared" ca="1" si="11432"/>
        <v/>
      </c>
      <c r="BD686" s="17" t="str">
        <f t="shared" ca="1" si="11433"/>
        <v/>
      </c>
      <c r="BE686" s="17" t="b">
        <f t="shared" ca="1" si="11397"/>
        <v>0</v>
      </c>
      <c r="BF686" s="17" t="str">
        <f t="shared" ca="1" si="11398"/>
        <v/>
      </c>
      <c r="BG686" s="17" t="str">
        <f t="shared" ca="1" si="11434"/>
        <v/>
      </c>
      <c r="BH686" s="17" t="str">
        <f t="shared" ca="1" si="11435"/>
        <v/>
      </c>
      <c r="BI686" s="17" t="str">
        <f t="shared" ca="1" si="11436"/>
        <v/>
      </c>
      <c r="BJ686" s="17" t="b">
        <f t="shared" ca="1" si="11437"/>
        <v>0</v>
      </c>
      <c r="BK686" s="17" t="str">
        <f t="shared" ca="1" si="11399"/>
        <v/>
      </c>
      <c r="BL686" s="17" t="str">
        <f t="shared" ca="1" si="11438"/>
        <v/>
      </c>
      <c r="BM686" s="17" t="str">
        <f t="shared" ca="1" si="11439"/>
        <v/>
      </c>
      <c r="BN686" s="17" t="str">
        <f t="shared" ca="1" si="11440"/>
        <v/>
      </c>
      <c r="BO686" s="17" t="str">
        <f t="shared" ca="1" si="11441"/>
        <v/>
      </c>
      <c r="BP686" s="14" t="b">
        <f t="shared" ca="1" si="11442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1443"/>
        <v/>
      </c>
      <c r="DE686" s="14" t="str">
        <f t="shared" ca="1" si="11444"/>
        <v/>
      </c>
      <c r="DF686" s="14" t="str">
        <f t="shared" ca="1" si="11445"/>
        <v/>
      </c>
      <c r="DG686" s="14" t="str">
        <f t="shared" ca="1" si="11446"/>
        <v/>
      </c>
      <c r="DH686" s="14" t="str">
        <f t="shared" ca="1" si="11447"/>
        <v/>
      </c>
      <c r="DI686" s="14" t="str">
        <f t="shared" ca="1" si="11448"/>
        <v/>
      </c>
      <c r="DJ686" s="14" t="str">
        <f t="shared" ca="1" si="11449"/>
        <v/>
      </c>
      <c r="DK686" s="14" t="str">
        <f t="shared" ca="1" si="11450"/>
        <v/>
      </c>
      <c r="DL686" s="14" t="str">
        <f t="shared" ca="1" si="11451"/>
        <v/>
      </c>
      <c r="DM686" s="14" t="str">
        <f t="shared" ca="1" si="11452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453"/>
        <v/>
      </c>
      <c r="DP686" s="14" t="str">
        <f t="shared" ca="1" si="11454"/>
        <v/>
      </c>
      <c r="DQ686" s="14" t="str">
        <f t="shared" ca="1" si="11455"/>
        <v/>
      </c>
      <c r="DR686" s="14" t="str">
        <f t="shared" ca="1" si="11456"/>
        <v/>
      </c>
      <c r="DS686" s="14" t="str">
        <f t="shared" ca="1" si="11457"/>
        <v/>
      </c>
      <c r="DZ686" s="14" t="b">
        <f t="shared" ca="1" si="11458"/>
        <v>0</v>
      </c>
      <c r="EA686" s="14" t="str">
        <f t="shared" ca="1" si="11459"/>
        <v/>
      </c>
      <c r="EB686" s="14" t="str">
        <f t="shared" ca="1" si="11460"/>
        <v/>
      </c>
      <c r="EC686" s="14" t="str">
        <f t="shared" ca="1" si="11461"/>
        <v/>
      </c>
      <c r="ED686" s="14" t="str">
        <f t="shared" ca="1" si="11462"/>
        <v/>
      </c>
      <c r="EE686" s="14" t="str">
        <f t="shared" ca="1" si="11463"/>
        <v/>
      </c>
      <c r="EF686" s="14" t="str">
        <f t="shared" ca="1" si="11464"/>
        <v/>
      </c>
      <c r="EG686" s="14" t="str">
        <f t="shared" ca="1" si="11465"/>
        <v/>
      </c>
      <c r="EM686" s="14" t="b">
        <f t="shared" ca="1" si="11466"/>
        <v>0</v>
      </c>
      <c r="EN686" s="14" t="str">
        <f t="shared" ca="1" si="11467"/>
        <v/>
      </c>
      <c r="EO686" s="14" t="str">
        <f t="shared" ca="1" si="11468"/>
        <v/>
      </c>
      <c r="EP686" s="14" t="str">
        <f t="shared" ca="1" si="11469"/>
        <v/>
      </c>
      <c r="EQ686" s="14" t="str">
        <f t="shared" ca="1" si="11470"/>
        <v/>
      </c>
    </row>
    <row r="687" spans="2:147" s="14" customFormat="1">
      <c r="B687" s="14" t="str">
        <f t="shared" ca="1" si="11400"/>
        <v/>
      </c>
      <c r="C687" s="14">
        <f t="shared" ca="1" si="11401"/>
        <v>576</v>
      </c>
      <c r="D687" s="14">
        <f t="shared" si="11402"/>
        <v>685</v>
      </c>
      <c r="E687" s="14" t="str">
        <f t="shared" ca="1" si="11403"/>
        <v/>
      </c>
      <c r="F687" s="14" t="str">
        <f t="shared" ca="1" si="11404"/>
        <v/>
      </c>
      <c r="G687" s="14" t="str">
        <f t="shared" ca="1" si="11405"/>
        <v/>
      </c>
      <c r="H687" s="14" t="b">
        <f t="shared" ca="1" si="1140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1407"/>
        <v/>
      </c>
      <c r="N687" s="14" t="str">
        <f t="shared" ca="1" si="11408"/>
        <v/>
      </c>
      <c r="O687" s="14" t="str">
        <f t="shared" ca="1" si="11409"/>
        <v/>
      </c>
      <c r="P687" s="14" t="str">
        <f t="shared" ca="1" si="1141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1411"/>
        <v/>
      </c>
      <c r="AA687" s="12" t="str">
        <f t="shared" ca="1" si="1141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1413"/>
        <v/>
      </c>
      <c r="AE687" s="17" t="b">
        <f t="shared" ca="1" si="1141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1415"/>
        <v/>
      </c>
      <c r="AH687" s="17" t="b">
        <f t="shared" ca="1" si="1141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1417"/>
        <v/>
      </c>
      <c r="AK687" s="17" t="str">
        <f t="shared" ca="1" si="11418"/>
        <v/>
      </c>
      <c r="AL687" s="17" t="str">
        <f t="shared" ca="1" si="11419"/>
        <v/>
      </c>
      <c r="AM687" s="17" t="str">
        <f t="shared" ca="1" si="11420"/>
        <v/>
      </c>
      <c r="AN687" s="17">
        <f t="shared" ca="1" si="11421"/>
        <v>2</v>
      </c>
      <c r="AO687" s="24" t="str">
        <f t="shared" ca="1" si="11422"/>
        <v/>
      </c>
      <c r="AP687" s="24" t="str">
        <f t="shared" ca="1" si="11423"/>
        <v/>
      </c>
      <c r="AQ687" s="17" t="str">
        <f t="shared" ca="1" si="11396"/>
        <v/>
      </c>
      <c r="AR687" s="17" t="str">
        <f t="shared" ca="1" si="11424"/>
        <v/>
      </c>
      <c r="AS687" s="17" t="str">
        <f t="shared" ca="1" si="11425"/>
        <v/>
      </c>
      <c r="AT687" s="17" t="str">
        <f t="shared" ca="1" si="11426"/>
        <v/>
      </c>
      <c r="AU687" s="17" t="str">
        <f t="shared" ca="1" si="11427"/>
        <v/>
      </c>
      <c r="AV687" s="17" t="str">
        <f t="shared" ca="1" si="11428"/>
        <v/>
      </c>
      <c r="AW687" s="17" t="str">
        <f t="shared" ca="1" si="11429"/>
        <v/>
      </c>
      <c r="AX687" s="14" t="str">
        <f t="array" aca="1" ref="AX687" ca="1">IF(H687,N687&gt;0,"")</f>
        <v/>
      </c>
      <c r="AY687" s="17" t="str">
        <f t="shared" ca="1" si="11430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1431"/>
        <v>0</v>
      </c>
      <c r="BB687" s="17" t="b">
        <v>0</v>
      </c>
      <c r="BC687" s="17" t="str">
        <f t="shared" ca="1" si="11432"/>
        <v/>
      </c>
      <c r="BD687" s="17" t="str">
        <f t="shared" ca="1" si="11433"/>
        <v/>
      </c>
      <c r="BE687" s="17" t="b">
        <f t="shared" ca="1" si="11397"/>
        <v>0</v>
      </c>
      <c r="BF687" s="17" t="str">
        <f t="shared" ca="1" si="11398"/>
        <v/>
      </c>
      <c r="BG687" s="17" t="str">
        <f t="shared" ca="1" si="11434"/>
        <v/>
      </c>
      <c r="BH687" s="17" t="str">
        <f t="shared" ca="1" si="11435"/>
        <v/>
      </c>
      <c r="BI687" s="17" t="str">
        <f t="shared" ca="1" si="11436"/>
        <v/>
      </c>
      <c r="BJ687" s="17" t="b">
        <f t="shared" ca="1" si="11437"/>
        <v>0</v>
      </c>
      <c r="BK687" s="17" t="str">
        <f t="shared" ca="1" si="11399"/>
        <v/>
      </c>
      <c r="BL687" s="17" t="str">
        <f t="shared" ca="1" si="11438"/>
        <v/>
      </c>
      <c r="BM687" s="17" t="str">
        <f t="shared" ca="1" si="11439"/>
        <v/>
      </c>
      <c r="BN687" s="17" t="str">
        <f t="shared" ca="1" si="11440"/>
        <v/>
      </c>
      <c r="BO687" s="17" t="str">
        <f t="shared" ca="1" si="11441"/>
        <v/>
      </c>
      <c r="BP687" s="14" t="b">
        <f t="shared" ca="1" si="11442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1443"/>
        <v/>
      </c>
      <c r="DE687" s="14" t="str">
        <f t="shared" ca="1" si="11444"/>
        <v/>
      </c>
      <c r="DF687" s="14" t="str">
        <f t="shared" ca="1" si="11445"/>
        <v/>
      </c>
      <c r="DG687" s="14" t="str">
        <f t="shared" ca="1" si="11446"/>
        <v/>
      </c>
      <c r="DH687" s="14" t="str">
        <f t="shared" ca="1" si="11447"/>
        <v/>
      </c>
      <c r="DI687" s="14" t="str">
        <f t="shared" ca="1" si="11448"/>
        <v/>
      </c>
      <c r="DJ687" s="14" t="str">
        <f t="shared" ca="1" si="11449"/>
        <v/>
      </c>
      <c r="DK687" s="14" t="str">
        <f t="shared" ca="1" si="11450"/>
        <v/>
      </c>
      <c r="DL687" s="14" t="str">
        <f t="shared" ca="1" si="11451"/>
        <v/>
      </c>
      <c r="DM687" s="14" t="str">
        <f t="shared" ca="1" si="11452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453"/>
        <v/>
      </c>
      <c r="DP687" s="14" t="str">
        <f t="shared" ca="1" si="11454"/>
        <v/>
      </c>
      <c r="DQ687" s="14" t="str">
        <f t="shared" ca="1" si="11455"/>
        <v/>
      </c>
      <c r="DR687" s="14" t="str">
        <f t="shared" ca="1" si="11456"/>
        <v/>
      </c>
      <c r="DS687" s="14" t="str">
        <f t="shared" ca="1" si="11457"/>
        <v/>
      </c>
      <c r="DZ687" s="14" t="b">
        <f t="shared" ca="1" si="11458"/>
        <v>0</v>
      </c>
      <c r="EA687" s="14" t="str">
        <f t="shared" ca="1" si="11459"/>
        <v/>
      </c>
      <c r="EB687" s="14" t="str">
        <f t="shared" ca="1" si="11460"/>
        <v/>
      </c>
      <c r="EC687" s="14" t="str">
        <f t="shared" ca="1" si="11461"/>
        <v/>
      </c>
      <c r="ED687" s="14" t="str">
        <f t="shared" ca="1" si="11462"/>
        <v/>
      </c>
      <c r="EE687" s="14" t="str">
        <f t="shared" ca="1" si="11463"/>
        <v/>
      </c>
      <c r="EF687" s="14" t="str">
        <f t="shared" ca="1" si="11464"/>
        <v/>
      </c>
      <c r="EG687" s="14" t="str">
        <f t="shared" ca="1" si="11465"/>
        <v/>
      </c>
      <c r="EM687" s="14" t="b">
        <f t="shared" ca="1" si="11466"/>
        <v>0</v>
      </c>
      <c r="EN687" s="14" t="str">
        <f t="shared" ca="1" si="11467"/>
        <v/>
      </c>
      <c r="EO687" s="14" t="str">
        <f t="shared" ca="1" si="11468"/>
        <v/>
      </c>
      <c r="EP687" s="14" t="str">
        <f t="shared" ca="1" si="11469"/>
        <v/>
      </c>
      <c r="EQ687" s="14" t="str">
        <f t="shared" ca="1" si="11470"/>
        <v/>
      </c>
    </row>
    <row r="688" spans="2:147" s="14" customFormat="1">
      <c r="B688" s="14" t="str">
        <f t="shared" ca="1" si="11400"/>
        <v/>
      </c>
      <c r="C688" s="14">
        <f t="shared" ca="1" si="11401"/>
        <v>576</v>
      </c>
      <c r="D688" s="14">
        <f t="shared" si="11402"/>
        <v>686</v>
      </c>
      <c r="E688" s="14" t="str">
        <f t="shared" ca="1" si="11403"/>
        <v/>
      </c>
      <c r="F688" s="14" t="str">
        <f t="shared" ca="1" si="11404"/>
        <v/>
      </c>
      <c r="G688" s="14" t="str">
        <f t="shared" ca="1" si="11405"/>
        <v/>
      </c>
      <c r="H688" s="14" t="b">
        <f t="shared" ca="1" si="1140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1407"/>
        <v/>
      </c>
      <c r="N688" s="14" t="str">
        <f t="shared" ca="1" si="11408"/>
        <v/>
      </c>
      <c r="O688" s="14" t="str">
        <f t="shared" ca="1" si="11409"/>
        <v/>
      </c>
      <c r="P688" s="14" t="str">
        <f t="shared" ca="1" si="1141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1411"/>
        <v/>
      </c>
      <c r="AA688" s="12" t="str">
        <f t="shared" ca="1" si="1141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1413"/>
        <v/>
      </c>
      <c r="AE688" s="17" t="b">
        <f t="shared" ca="1" si="1141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1415"/>
        <v/>
      </c>
      <c r="AH688" s="17" t="b">
        <f t="shared" ca="1" si="1141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1417"/>
        <v/>
      </c>
      <c r="AK688" s="17" t="str">
        <f t="shared" ca="1" si="11418"/>
        <v/>
      </c>
      <c r="AL688" s="17" t="str">
        <f t="shared" ca="1" si="11419"/>
        <v/>
      </c>
      <c r="AM688" s="17" t="str">
        <f t="shared" ca="1" si="11420"/>
        <v/>
      </c>
      <c r="AN688" s="17">
        <f t="shared" ca="1" si="11421"/>
        <v>2</v>
      </c>
      <c r="AO688" s="24" t="str">
        <f t="shared" ca="1" si="11422"/>
        <v/>
      </c>
      <c r="AP688" s="24" t="str">
        <f t="shared" ca="1" si="11423"/>
        <v/>
      </c>
      <c r="AQ688" s="17" t="str">
        <f t="shared" ca="1" si="11396"/>
        <v/>
      </c>
      <c r="AR688" s="17" t="str">
        <f t="shared" ca="1" si="11424"/>
        <v/>
      </c>
      <c r="AS688" s="17" t="str">
        <f t="shared" ca="1" si="11425"/>
        <v/>
      </c>
      <c r="AT688" s="17" t="str">
        <f t="shared" ca="1" si="11426"/>
        <v/>
      </c>
      <c r="AU688" s="17" t="str">
        <f t="shared" ca="1" si="11427"/>
        <v/>
      </c>
      <c r="AV688" s="17" t="str">
        <f t="shared" ca="1" si="11428"/>
        <v/>
      </c>
      <c r="AW688" s="17" t="str">
        <f t="shared" ca="1" si="11429"/>
        <v/>
      </c>
      <c r="AX688" s="14" t="str">
        <f t="array" aca="1" ref="AX688" ca="1">IF(H688,N688&gt;0,"")</f>
        <v/>
      </c>
      <c r="AY688" s="17" t="str">
        <f t="shared" ca="1" si="11430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1431"/>
        <v>0</v>
      </c>
      <c r="BB688" s="17" t="b">
        <v>0</v>
      </c>
      <c r="BC688" s="17" t="str">
        <f t="shared" ca="1" si="11432"/>
        <v/>
      </c>
      <c r="BD688" s="17" t="str">
        <f t="shared" ca="1" si="11433"/>
        <v/>
      </c>
      <c r="BE688" s="17" t="b">
        <f t="shared" ca="1" si="11397"/>
        <v>0</v>
      </c>
      <c r="BF688" s="17" t="str">
        <f t="shared" ca="1" si="11398"/>
        <v/>
      </c>
      <c r="BG688" s="17" t="str">
        <f t="shared" ca="1" si="11434"/>
        <v/>
      </c>
      <c r="BH688" s="17" t="str">
        <f t="shared" ca="1" si="11435"/>
        <v/>
      </c>
      <c r="BI688" s="17" t="str">
        <f t="shared" ca="1" si="11436"/>
        <v/>
      </c>
      <c r="BJ688" s="17" t="b">
        <f t="shared" ca="1" si="11437"/>
        <v>0</v>
      </c>
      <c r="BK688" s="17" t="str">
        <f t="shared" ca="1" si="11399"/>
        <v/>
      </c>
      <c r="BL688" s="17" t="str">
        <f t="shared" ca="1" si="11438"/>
        <v/>
      </c>
      <c r="BM688" s="17" t="str">
        <f t="shared" ca="1" si="11439"/>
        <v/>
      </c>
      <c r="BN688" s="17" t="str">
        <f t="shared" ca="1" si="11440"/>
        <v/>
      </c>
      <c r="BO688" s="17" t="str">
        <f t="shared" ca="1" si="11441"/>
        <v/>
      </c>
      <c r="BP688" s="14" t="b">
        <f t="shared" ca="1" si="11442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1443"/>
        <v/>
      </c>
      <c r="DE688" s="14" t="str">
        <f t="shared" ca="1" si="11444"/>
        <v/>
      </c>
      <c r="DF688" s="14" t="str">
        <f t="shared" ca="1" si="11445"/>
        <v/>
      </c>
      <c r="DG688" s="14" t="str">
        <f t="shared" ca="1" si="11446"/>
        <v/>
      </c>
      <c r="DH688" s="14" t="str">
        <f t="shared" ca="1" si="11447"/>
        <v/>
      </c>
      <c r="DI688" s="14" t="str">
        <f t="shared" ca="1" si="11448"/>
        <v/>
      </c>
      <c r="DJ688" s="14" t="str">
        <f t="shared" ca="1" si="11449"/>
        <v/>
      </c>
      <c r="DK688" s="14" t="str">
        <f t="shared" ca="1" si="11450"/>
        <v/>
      </c>
      <c r="DL688" s="14" t="str">
        <f t="shared" ca="1" si="11451"/>
        <v/>
      </c>
      <c r="DM688" s="14" t="str">
        <f t="shared" ca="1" si="11452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453"/>
        <v/>
      </c>
      <c r="DP688" s="14" t="str">
        <f t="shared" ca="1" si="11454"/>
        <v/>
      </c>
      <c r="DQ688" s="14" t="str">
        <f t="shared" ca="1" si="11455"/>
        <v/>
      </c>
      <c r="DR688" s="14" t="str">
        <f t="shared" ca="1" si="11456"/>
        <v/>
      </c>
      <c r="DS688" s="14" t="str">
        <f t="shared" ca="1" si="11457"/>
        <v/>
      </c>
      <c r="DZ688" s="14" t="b">
        <f t="shared" ca="1" si="11458"/>
        <v>0</v>
      </c>
      <c r="EA688" s="14" t="str">
        <f t="shared" ca="1" si="11459"/>
        <v/>
      </c>
      <c r="EB688" s="14" t="str">
        <f t="shared" ca="1" si="11460"/>
        <v/>
      </c>
      <c r="EC688" s="14" t="str">
        <f t="shared" ca="1" si="11461"/>
        <v/>
      </c>
      <c r="ED688" s="14" t="str">
        <f t="shared" ca="1" si="11462"/>
        <v/>
      </c>
      <c r="EE688" s="14" t="str">
        <f t="shared" ca="1" si="11463"/>
        <v/>
      </c>
      <c r="EF688" s="14" t="str">
        <f t="shared" ca="1" si="11464"/>
        <v/>
      </c>
      <c r="EG688" s="14" t="str">
        <f t="shared" ca="1" si="11465"/>
        <v/>
      </c>
      <c r="EM688" s="14" t="b">
        <f t="shared" ca="1" si="11466"/>
        <v>0</v>
      </c>
      <c r="EN688" s="14" t="str">
        <f t="shared" ca="1" si="11467"/>
        <v/>
      </c>
      <c r="EO688" s="14" t="str">
        <f t="shared" ca="1" si="11468"/>
        <v/>
      </c>
      <c r="EP688" s="14" t="str">
        <f t="shared" ca="1" si="11469"/>
        <v/>
      </c>
      <c r="EQ688" s="14" t="str">
        <f t="shared" ca="1" si="11470"/>
        <v/>
      </c>
    </row>
    <row r="689" spans="2:147" s="14" customFormat="1">
      <c r="B689" s="14" t="str">
        <f t="shared" ca="1" si="11400"/>
        <v/>
      </c>
      <c r="C689" s="14">
        <f t="shared" ca="1" si="11401"/>
        <v>576</v>
      </c>
      <c r="D689" s="14">
        <f t="shared" si="11402"/>
        <v>687</v>
      </c>
      <c r="E689" s="14" t="str">
        <f t="shared" ca="1" si="11403"/>
        <v/>
      </c>
      <c r="F689" s="14" t="str">
        <f t="shared" ca="1" si="11404"/>
        <v/>
      </c>
      <c r="G689" s="14" t="str">
        <f t="shared" ca="1" si="11405"/>
        <v/>
      </c>
      <c r="H689" s="14" t="b">
        <f t="shared" ca="1" si="1140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1407"/>
        <v/>
      </c>
      <c r="N689" s="14" t="str">
        <f t="shared" ca="1" si="11408"/>
        <v/>
      </c>
      <c r="O689" s="14" t="str">
        <f t="shared" ca="1" si="11409"/>
        <v/>
      </c>
      <c r="P689" s="14" t="str">
        <f t="shared" ca="1" si="1141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1411"/>
        <v/>
      </c>
      <c r="AA689" s="12" t="str">
        <f t="shared" ca="1" si="1141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1413"/>
        <v/>
      </c>
      <c r="AE689" s="17" t="b">
        <f t="shared" ca="1" si="1141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1415"/>
        <v/>
      </c>
      <c r="AH689" s="17" t="b">
        <f t="shared" ca="1" si="1141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1417"/>
        <v/>
      </c>
      <c r="AK689" s="17" t="str">
        <f t="shared" ca="1" si="11418"/>
        <v/>
      </c>
      <c r="AL689" s="17" t="str">
        <f t="shared" ca="1" si="11419"/>
        <v/>
      </c>
      <c r="AM689" s="17" t="str">
        <f t="shared" ca="1" si="11420"/>
        <v/>
      </c>
      <c r="AN689" s="17">
        <f t="shared" ca="1" si="11421"/>
        <v>2</v>
      </c>
      <c r="AO689" s="24" t="str">
        <f t="shared" ca="1" si="11422"/>
        <v/>
      </c>
      <c r="AP689" s="24" t="str">
        <f t="shared" ca="1" si="11423"/>
        <v/>
      </c>
      <c r="AQ689" s="17" t="str">
        <f t="shared" ca="1" si="11396"/>
        <v/>
      </c>
      <c r="AR689" s="17" t="str">
        <f t="shared" ca="1" si="11424"/>
        <v/>
      </c>
      <c r="AS689" s="17" t="str">
        <f t="shared" ca="1" si="11425"/>
        <v/>
      </c>
      <c r="AT689" s="17" t="str">
        <f t="shared" ca="1" si="11426"/>
        <v/>
      </c>
      <c r="AU689" s="17" t="str">
        <f t="shared" ca="1" si="11427"/>
        <v/>
      </c>
      <c r="AV689" s="17" t="str">
        <f t="shared" ca="1" si="11428"/>
        <v/>
      </c>
      <c r="AW689" s="17" t="str">
        <f t="shared" ca="1" si="11429"/>
        <v/>
      </c>
      <c r="AX689" s="14" t="str">
        <f t="array" aca="1" ref="AX689" ca="1">IF(H689,N689&gt;0,"")</f>
        <v/>
      </c>
      <c r="AY689" s="17" t="str">
        <f t="shared" ca="1" si="11430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1431"/>
        <v>0</v>
      </c>
      <c r="BB689" s="17" t="b">
        <v>0</v>
      </c>
      <c r="BC689" s="17" t="str">
        <f t="shared" ca="1" si="11432"/>
        <v/>
      </c>
      <c r="BD689" s="17" t="str">
        <f t="shared" ca="1" si="11433"/>
        <v/>
      </c>
      <c r="BE689" s="17" t="b">
        <f t="shared" ca="1" si="11397"/>
        <v>0</v>
      </c>
      <c r="BF689" s="17" t="str">
        <f t="shared" ca="1" si="11398"/>
        <v/>
      </c>
      <c r="BG689" s="17" t="str">
        <f t="shared" ca="1" si="11434"/>
        <v/>
      </c>
      <c r="BH689" s="17" t="str">
        <f t="shared" ca="1" si="11435"/>
        <v/>
      </c>
      <c r="BI689" s="17" t="str">
        <f t="shared" ca="1" si="11436"/>
        <v/>
      </c>
      <c r="BJ689" s="17" t="b">
        <f t="shared" ca="1" si="11437"/>
        <v>0</v>
      </c>
      <c r="BK689" s="17" t="str">
        <f t="shared" ca="1" si="11399"/>
        <v/>
      </c>
      <c r="BL689" s="17" t="str">
        <f t="shared" ca="1" si="11438"/>
        <v/>
      </c>
      <c r="BM689" s="17" t="str">
        <f t="shared" ca="1" si="11439"/>
        <v/>
      </c>
      <c r="BN689" s="17" t="str">
        <f t="shared" ca="1" si="11440"/>
        <v/>
      </c>
      <c r="BO689" s="17" t="str">
        <f t="shared" ca="1" si="11441"/>
        <v/>
      </c>
      <c r="BP689" s="14" t="b">
        <f t="shared" ca="1" si="11442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1443"/>
        <v/>
      </c>
      <c r="DE689" s="14" t="str">
        <f t="shared" ca="1" si="11444"/>
        <v/>
      </c>
      <c r="DF689" s="14" t="str">
        <f t="shared" ca="1" si="11445"/>
        <v/>
      </c>
      <c r="DG689" s="14" t="str">
        <f t="shared" ca="1" si="11446"/>
        <v/>
      </c>
      <c r="DH689" s="14" t="str">
        <f t="shared" ca="1" si="11447"/>
        <v/>
      </c>
      <c r="DI689" s="14" t="str">
        <f t="shared" ca="1" si="11448"/>
        <v/>
      </c>
      <c r="DJ689" s="14" t="str">
        <f t="shared" ca="1" si="11449"/>
        <v/>
      </c>
      <c r="DK689" s="14" t="str">
        <f t="shared" ca="1" si="11450"/>
        <v/>
      </c>
      <c r="DL689" s="14" t="str">
        <f t="shared" ca="1" si="11451"/>
        <v/>
      </c>
      <c r="DM689" s="14" t="str">
        <f t="shared" ca="1" si="11452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453"/>
        <v/>
      </c>
      <c r="DP689" s="14" t="str">
        <f t="shared" ca="1" si="11454"/>
        <v/>
      </c>
      <c r="DQ689" s="14" t="str">
        <f t="shared" ca="1" si="11455"/>
        <v/>
      </c>
      <c r="DR689" s="14" t="str">
        <f t="shared" ca="1" si="11456"/>
        <v/>
      </c>
      <c r="DS689" s="14" t="str">
        <f t="shared" ca="1" si="11457"/>
        <v/>
      </c>
      <c r="DZ689" s="14" t="b">
        <f t="shared" ca="1" si="11458"/>
        <v>0</v>
      </c>
      <c r="EA689" s="14" t="str">
        <f t="shared" ca="1" si="11459"/>
        <v/>
      </c>
      <c r="EB689" s="14" t="str">
        <f t="shared" ca="1" si="11460"/>
        <v/>
      </c>
      <c r="EC689" s="14" t="str">
        <f t="shared" ca="1" si="11461"/>
        <v/>
      </c>
      <c r="ED689" s="14" t="str">
        <f t="shared" ca="1" si="11462"/>
        <v/>
      </c>
      <c r="EE689" s="14" t="str">
        <f t="shared" ca="1" si="11463"/>
        <v/>
      </c>
      <c r="EF689" s="14" t="str">
        <f t="shared" ca="1" si="11464"/>
        <v/>
      </c>
      <c r="EG689" s="14" t="str">
        <f t="shared" ca="1" si="11465"/>
        <v/>
      </c>
      <c r="EM689" s="14" t="b">
        <f t="shared" ca="1" si="11466"/>
        <v>0</v>
      </c>
      <c r="EN689" s="14" t="str">
        <f t="shared" ca="1" si="11467"/>
        <v/>
      </c>
      <c r="EO689" s="14" t="str">
        <f t="shared" ca="1" si="11468"/>
        <v/>
      </c>
      <c r="EP689" s="14" t="str">
        <f t="shared" ca="1" si="11469"/>
        <v/>
      </c>
      <c r="EQ689" s="14" t="str">
        <f t="shared" ca="1" si="11470"/>
        <v/>
      </c>
    </row>
    <row r="690" spans="2:147" s="14" customFormat="1">
      <c r="B690" s="14" t="str">
        <f t="shared" ca="1" si="11400"/>
        <v/>
      </c>
      <c r="C690" s="14">
        <f t="shared" ca="1" si="11401"/>
        <v>576</v>
      </c>
      <c r="D690" s="14">
        <f t="shared" si="11402"/>
        <v>688</v>
      </c>
      <c r="E690" s="14" t="str">
        <f t="shared" ca="1" si="11403"/>
        <v/>
      </c>
      <c r="F690" s="14" t="str">
        <f t="shared" ca="1" si="11404"/>
        <v/>
      </c>
      <c r="G690" s="14" t="str">
        <f t="shared" ca="1" si="11405"/>
        <v/>
      </c>
      <c r="H690" s="14" t="b">
        <f t="shared" ca="1" si="1140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1407"/>
        <v/>
      </c>
      <c r="N690" s="14" t="str">
        <f t="shared" ca="1" si="11408"/>
        <v/>
      </c>
      <c r="O690" s="14" t="str">
        <f t="shared" ca="1" si="11409"/>
        <v/>
      </c>
      <c r="P690" s="14" t="str">
        <f t="shared" ca="1" si="1141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1411"/>
        <v/>
      </c>
      <c r="AA690" s="12" t="str">
        <f t="shared" ca="1" si="1141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1413"/>
        <v/>
      </c>
      <c r="AE690" s="17" t="b">
        <f t="shared" ca="1" si="1141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1415"/>
        <v/>
      </c>
      <c r="AH690" s="17" t="b">
        <f t="shared" ca="1" si="1141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1417"/>
        <v/>
      </c>
      <c r="AK690" s="17" t="str">
        <f t="shared" ca="1" si="11418"/>
        <v/>
      </c>
      <c r="AL690" s="17" t="str">
        <f t="shared" ca="1" si="11419"/>
        <v/>
      </c>
      <c r="AM690" s="17" t="str">
        <f t="shared" ca="1" si="11420"/>
        <v/>
      </c>
      <c r="AN690" s="17">
        <f t="shared" ca="1" si="11421"/>
        <v>2</v>
      </c>
      <c r="AO690" s="24" t="str">
        <f t="shared" ca="1" si="11422"/>
        <v/>
      </c>
      <c r="AP690" s="24" t="str">
        <f t="shared" ca="1" si="11423"/>
        <v/>
      </c>
      <c r="AQ690" s="17" t="str">
        <f t="shared" ca="1" si="11396"/>
        <v/>
      </c>
      <c r="AR690" s="17" t="str">
        <f t="shared" ca="1" si="11424"/>
        <v/>
      </c>
      <c r="AS690" s="17" t="str">
        <f t="shared" ca="1" si="11425"/>
        <v/>
      </c>
      <c r="AT690" s="17" t="str">
        <f t="shared" ca="1" si="11426"/>
        <v/>
      </c>
      <c r="AU690" s="17" t="str">
        <f t="shared" ca="1" si="11427"/>
        <v/>
      </c>
      <c r="AV690" s="17" t="str">
        <f t="shared" ca="1" si="11428"/>
        <v/>
      </c>
      <c r="AW690" s="17" t="str">
        <f t="shared" ca="1" si="11429"/>
        <v/>
      </c>
      <c r="AX690" s="14" t="str">
        <f t="array" aca="1" ref="AX690" ca="1">IF(H690,N690&gt;0,"")</f>
        <v/>
      </c>
      <c r="AY690" s="17" t="str">
        <f t="shared" ca="1" si="11430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1431"/>
        <v>0</v>
      </c>
      <c r="BB690" s="17" t="b">
        <v>0</v>
      </c>
      <c r="BC690" s="17" t="str">
        <f t="shared" ca="1" si="11432"/>
        <v/>
      </c>
      <c r="BD690" s="17" t="str">
        <f t="shared" ca="1" si="11433"/>
        <v/>
      </c>
      <c r="BE690" s="17" t="b">
        <f t="shared" ca="1" si="11397"/>
        <v>0</v>
      </c>
      <c r="BF690" s="17" t="str">
        <f t="shared" ca="1" si="11398"/>
        <v/>
      </c>
      <c r="BG690" s="17" t="str">
        <f t="shared" ca="1" si="11434"/>
        <v/>
      </c>
      <c r="BH690" s="17" t="str">
        <f t="shared" ca="1" si="11435"/>
        <v/>
      </c>
      <c r="BI690" s="17" t="str">
        <f t="shared" ca="1" si="11436"/>
        <v/>
      </c>
      <c r="BJ690" s="17" t="b">
        <f t="shared" ca="1" si="11437"/>
        <v>0</v>
      </c>
      <c r="BK690" s="17" t="str">
        <f t="shared" ca="1" si="11399"/>
        <v/>
      </c>
      <c r="BL690" s="17" t="str">
        <f t="shared" ca="1" si="11438"/>
        <v/>
      </c>
      <c r="BM690" s="17" t="str">
        <f t="shared" ca="1" si="11439"/>
        <v/>
      </c>
      <c r="BN690" s="17" t="str">
        <f t="shared" ca="1" si="11440"/>
        <v/>
      </c>
      <c r="BO690" s="17" t="str">
        <f t="shared" ca="1" si="11441"/>
        <v/>
      </c>
      <c r="BP690" s="14" t="b">
        <f t="shared" ca="1" si="11442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1443"/>
        <v/>
      </c>
      <c r="DE690" s="14" t="str">
        <f t="shared" ca="1" si="11444"/>
        <v/>
      </c>
      <c r="DF690" s="14" t="str">
        <f t="shared" ca="1" si="11445"/>
        <v/>
      </c>
      <c r="DG690" s="14" t="str">
        <f t="shared" ca="1" si="11446"/>
        <v/>
      </c>
      <c r="DH690" s="14" t="str">
        <f t="shared" ca="1" si="11447"/>
        <v/>
      </c>
      <c r="DI690" s="14" t="str">
        <f t="shared" ca="1" si="11448"/>
        <v/>
      </c>
      <c r="DJ690" s="14" t="str">
        <f t="shared" ca="1" si="11449"/>
        <v/>
      </c>
      <c r="DK690" s="14" t="str">
        <f t="shared" ca="1" si="11450"/>
        <v/>
      </c>
      <c r="DL690" s="14" t="str">
        <f t="shared" ca="1" si="11451"/>
        <v/>
      </c>
      <c r="DM690" s="14" t="str">
        <f t="shared" ca="1" si="11452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453"/>
        <v/>
      </c>
      <c r="DP690" s="14" t="str">
        <f t="shared" ca="1" si="11454"/>
        <v/>
      </c>
      <c r="DQ690" s="14" t="str">
        <f t="shared" ca="1" si="11455"/>
        <v/>
      </c>
      <c r="DR690" s="14" t="str">
        <f t="shared" ca="1" si="11456"/>
        <v/>
      </c>
      <c r="DS690" s="14" t="str">
        <f t="shared" ca="1" si="11457"/>
        <v/>
      </c>
      <c r="DZ690" s="14" t="b">
        <f t="shared" ca="1" si="11458"/>
        <v>0</v>
      </c>
      <c r="EA690" s="14" t="str">
        <f t="shared" ca="1" si="11459"/>
        <v/>
      </c>
      <c r="EB690" s="14" t="str">
        <f t="shared" ca="1" si="11460"/>
        <v/>
      </c>
      <c r="EC690" s="14" t="str">
        <f t="shared" ca="1" si="11461"/>
        <v/>
      </c>
      <c r="ED690" s="14" t="str">
        <f t="shared" ca="1" si="11462"/>
        <v/>
      </c>
      <c r="EE690" s="14" t="str">
        <f t="shared" ca="1" si="11463"/>
        <v/>
      </c>
      <c r="EF690" s="14" t="str">
        <f t="shared" ca="1" si="11464"/>
        <v/>
      </c>
      <c r="EG690" s="14" t="str">
        <f t="shared" ca="1" si="11465"/>
        <v/>
      </c>
      <c r="EM690" s="14" t="b">
        <f t="shared" ca="1" si="11466"/>
        <v>0</v>
      </c>
      <c r="EN690" s="14" t="str">
        <f t="shared" ca="1" si="11467"/>
        <v/>
      </c>
      <c r="EO690" s="14" t="str">
        <f t="shared" ca="1" si="11468"/>
        <v/>
      </c>
      <c r="EP690" s="14" t="str">
        <f t="shared" ca="1" si="11469"/>
        <v/>
      </c>
      <c r="EQ690" s="14" t="str">
        <f t="shared" ca="1" si="11470"/>
        <v/>
      </c>
    </row>
    <row r="691" spans="2:147" s="14" customFormat="1">
      <c r="B691" s="14" t="str">
        <f t="shared" ca="1" si="11400"/>
        <v/>
      </c>
      <c r="C691" s="14">
        <f t="shared" ca="1" si="11401"/>
        <v>576</v>
      </c>
      <c r="D691" s="14">
        <f t="shared" si="11402"/>
        <v>689</v>
      </c>
      <c r="E691" s="14" t="str">
        <f t="shared" ca="1" si="11403"/>
        <v/>
      </c>
      <c r="F691" s="14" t="str">
        <f t="shared" ca="1" si="11404"/>
        <v/>
      </c>
      <c r="G691" s="14" t="str">
        <f t="shared" ca="1" si="11405"/>
        <v/>
      </c>
      <c r="H691" s="14" t="b">
        <f t="shared" ca="1" si="1140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1407"/>
        <v/>
      </c>
      <c r="N691" s="14" t="str">
        <f t="shared" ca="1" si="11408"/>
        <v/>
      </c>
      <c r="O691" s="14" t="str">
        <f t="shared" ca="1" si="11409"/>
        <v/>
      </c>
      <c r="P691" s="14" t="str">
        <f t="shared" ca="1" si="1141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1411"/>
        <v/>
      </c>
      <c r="AA691" s="12" t="str">
        <f t="shared" ca="1" si="1141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1413"/>
        <v/>
      </c>
      <c r="AE691" s="17" t="b">
        <f t="shared" ca="1" si="1141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1415"/>
        <v/>
      </c>
      <c r="AH691" s="17" t="b">
        <f t="shared" ca="1" si="1141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1417"/>
        <v/>
      </c>
      <c r="AK691" s="17" t="str">
        <f t="shared" ca="1" si="11418"/>
        <v/>
      </c>
      <c r="AL691" s="17" t="str">
        <f t="shared" ca="1" si="11419"/>
        <v/>
      </c>
      <c r="AM691" s="17" t="str">
        <f t="shared" ca="1" si="11420"/>
        <v/>
      </c>
      <c r="AN691" s="17">
        <f t="shared" ca="1" si="11421"/>
        <v>2</v>
      </c>
      <c r="AO691" s="24" t="str">
        <f t="shared" ca="1" si="11422"/>
        <v/>
      </c>
      <c r="AP691" s="24" t="str">
        <f t="shared" ca="1" si="11423"/>
        <v/>
      </c>
      <c r="AQ691" s="17" t="str">
        <f t="shared" ca="1" si="11396"/>
        <v/>
      </c>
      <c r="AR691" s="17" t="str">
        <f t="shared" ca="1" si="11424"/>
        <v/>
      </c>
      <c r="AS691" s="17" t="str">
        <f t="shared" ca="1" si="11425"/>
        <v/>
      </c>
      <c r="AT691" s="17" t="str">
        <f t="shared" ca="1" si="11426"/>
        <v/>
      </c>
      <c r="AU691" s="17" t="str">
        <f t="shared" ca="1" si="11427"/>
        <v/>
      </c>
      <c r="AV691" s="17" t="str">
        <f t="shared" ca="1" si="11428"/>
        <v/>
      </c>
      <c r="AW691" s="17" t="str">
        <f t="shared" ca="1" si="11429"/>
        <v/>
      </c>
      <c r="AX691" s="14" t="str">
        <f t="array" aca="1" ref="AX691" ca="1">IF(H691,N691&gt;0,"")</f>
        <v/>
      </c>
      <c r="AY691" s="17" t="str">
        <f t="shared" ca="1" si="11430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1431"/>
        <v>0</v>
      </c>
      <c r="BB691" s="17" t="b">
        <v>0</v>
      </c>
      <c r="BC691" s="17" t="str">
        <f t="shared" ca="1" si="11432"/>
        <v/>
      </c>
      <c r="BD691" s="17" t="str">
        <f t="shared" ca="1" si="11433"/>
        <v/>
      </c>
      <c r="BE691" s="17" t="b">
        <f t="shared" ca="1" si="11397"/>
        <v>0</v>
      </c>
      <c r="BF691" s="17" t="str">
        <f t="shared" ca="1" si="11398"/>
        <v/>
      </c>
      <c r="BG691" s="17" t="str">
        <f t="shared" ca="1" si="11434"/>
        <v/>
      </c>
      <c r="BH691" s="17" t="str">
        <f t="shared" ca="1" si="11435"/>
        <v/>
      </c>
      <c r="BI691" s="17" t="str">
        <f t="shared" ca="1" si="11436"/>
        <v/>
      </c>
      <c r="BJ691" s="17" t="b">
        <f t="shared" ca="1" si="11437"/>
        <v>0</v>
      </c>
      <c r="BK691" s="17" t="str">
        <f t="shared" ca="1" si="11399"/>
        <v/>
      </c>
      <c r="BL691" s="17" t="str">
        <f t="shared" ca="1" si="11438"/>
        <v/>
      </c>
      <c r="BM691" s="17" t="str">
        <f t="shared" ca="1" si="11439"/>
        <v/>
      </c>
      <c r="BN691" s="17" t="str">
        <f t="shared" ca="1" si="11440"/>
        <v/>
      </c>
      <c r="BO691" s="17" t="str">
        <f t="shared" ca="1" si="11441"/>
        <v/>
      </c>
      <c r="BP691" s="14" t="b">
        <f t="shared" ca="1" si="11442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1443"/>
        <v/>
      </c>
      <c r="DE691" s="14" t="str">
        <f t="shared" ca="1" si="11444"/>
        <v/>
      </c>
      <c r="DF691" s="14" t="str">
        <f t="shared" ca="1" si="11445"/>
        <v/>
      </c>
      <c r="DG691" s="14" t="str">
        <f t="shared" ca="1" si="11446"/>
        <v/>
      </c>
      <c r="DH691" s="14" t="str">
        <f t="shared" ca="1" si="11447"/>
        <v/>
      </c>
      <c r="DI691" s="14" t="str">
        <f t="shared" ca="1" si="11448"/>
        <v/>
      </c>
      <c r="DJ691" s="14" t="str">
        <f t="shared" ca="1" si="11449"/>
        <v/>
      </c>
      <c r="DK691" s="14" t="str">
        <f t="shared" ca="1" si="11450"/>
        <v/>
      </c>
      <c r="DL691" s="14" t="str">
        <f t="shared" ca="1" si="11451"/>
        <v/>
      </c>
      <c r="DM691" s="14" t="str">
        <f t="shared" ca="1" si="11452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453"/>
        <v/>
      </c>
      <c r="DP691" s="14" t="str">
        <f t="shared" ca="1" si="11454"/>
        <v/>
      </c>
      <c r="DQ691" s="14" t="str">
        <f t="shared" ca="1" si="11455"/>
        <v/>
      </c>
      <c r="DR691" s="14" t="str">
        <f t="shared" ca="1" si="11456"/>
        <v/>
      </c>
      <c r="DS691" s="14" t="str">
        <f t="shared" ca="1" si="11457"/>
        <v/>
      </c>
      <c r="DZ691" s="14" t="b">
        <f t="shared" ca="1" si="11458"/>
        <v>0</v>
      </c>
      <c r="EA691" s="14" t="str">
        <f t="shared" ca="1" si="11459"/>
        <v/>
      </c>
      <c r="EB691" s="14" t="str">
        <f t="shared" ca="1" si="11460"/>
        <v/>
      </c>
      <c r="EC691" s="14" t="str">
        <f t="shared" ca="1" si="11461"/>
        <v/>
      </c>
      <c r="ED691" s="14" t="str">
        <f t="shared" ca="1" si="11462"/>
        <v/>
      </c>
      <c r="EE691" s="14" t="str">
        <f t="shared" ca="1" si="11463"/>
        <v/>
      </c>
      <c r="EF691" s="14" t="str">
        <f t="shared" ca="1" si="11464"/>
        <v/>
      </c>
      <c r="EG691" s="14" t="str">
        <f t="shared" ca="1" si="11465"/>
        <v/>
      </c>
      <c r="EM691" s="14" t="b">
        <f t="shared" ca="1" si="11466"/>
        <v>0</v>
      </c>
      <c r="EN691" s="14" t="str">
        <f t="shared" ca="1" si="11467"/>
        <v/>
      </c>
      <c r="EO691" s="14" t="str">
        <f t="shared" ca="1" si="11468"/>
        <v/>
      </c>
      <c r="EP691" s="14" t="str">
        <f t="shared" ca="1" si="11469"/>
        <v/>
      </c>
      <c r="EQ691" s="14" t="str">
        <f t="shared" ca="1" si="11470"/>
        <v/>
      </c>
    </row>
    <row r="692" spans="2:147" s="14" customFormat="1">
      <c r="B692" s="14" t="str">
        <f t="shared" ca="1" si="11400"/>
        <v/>
      </c>
      <c r="C692" s="14">
        <f t="shared" ca="1" si="11401"/>
        <v>576</v>
      </c>
      <c r="D692" s="14">
        <f t="shared" si="11402"/>
        <v>690</v>
      </c>
      <c r="E692" s="14" t="str">
        <f t="shared" ca="1" si="11403"/>
        <v/>
      </c>
      <c r="F692" s="14" t="str">
        <f t="shared" ca="1" si="11404"/>
        <v/>
      </c>
      <c r="G692" s="14" t="str">
        <f t="shared" ca="1" si="11405"/>
        <v/>
      </c>
      <c r="H692" s="14" t="b">
        <f t="shared" ca="1" si="1140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1407"/>
        <v/>
      </c>
      <c r="N692" s="14" t="str">
        <f t="shared" ca="1" si="11408"/>
        <v/>
      </c>
      <c r="O692" s="14" t="str">
        <f t="shared" ca="1" si="11409"/>
        <v/>
      </c>
      <c r="P692" s="14" t="str">
        <f t="shared" ca="1" si="1141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1411"/>
        <v/>
      </c>
      <c r="AA692" s="12" t="str">
        <f t="shared" ca="1" si="1141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1413"/>
        <v/>
      </c>
      <c r="AE692" s="17" t="b">
        <f t="shared" ca="1" si="1141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1415"/>
        <v/>
      </c>
      <c r="AH692" s="17" t="b">
        <f t="shared" ca="1" si="1141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1417"/>
        <v/>
      </c>
      <c r="AK692" s="17" t="str">
        <f t="shared" ca="1" si="11418"/>
        <v/>
      </c>
      <c r="AL692" s="17" t="str">
        <f t="shared" ca="1" si="11419"/>
        <v/>
      </c>
      <c r="AM692" s="17" t="str">
        <f t="shared" ca="1" si="11420"/>
        <v/>
      </c>
      <c r="AN692" s="17">
        <f t="shared" ca="1" si="11421"/>
        <v>2</v>
      </c>
      <c r="AO692" s="24" t="str">
        <f t="shared" ca="1" si="11422"/>
        <v/>
      </c>
      <c r="AP692" s="24" t="str">
        <f t="shared" ca="1" si="11423"/>
        <v/>
      </c>
      <c r="AQ692" s="17" t="str">
        <f t="shared" ca="1" si="11396"/>
        <v/>
      </c>
      <c r="AR692" s="17" t="str">
        <f t="shared" ca="1" si="11424"/>
        <v/>
      </c>
      <c r="AS692" s="17" t="str">
        <f t="shared" ca="1" si="11425"/>
        <v/>
      </c>
      <c r="AT692" s="17" t="str">
        <f t="shared" ca="1" si="11426"/>
        <v/>
      </c>
      <c r="AU692" s="17" t="str">
        <f t="shared" ca="1" si="11427"/>
        <v/>
      </c>
      <c r="AV692" s="17" t="str">
        <f t="shared" ca="1" si="11428"/>
        <v/>
      </c>
      <c r="AW692" s="17" t="str">
        <f t="shared" ca="1" si="11429"/>
        <v/>
      </c>
      <c r="AX692" s="14" t="str">
        <f t="array" aca="1" ref="AX692" ca="1">IF(H692,N692&gt;0,"")</f>
        <v/>
      </c>
      <c r="AY692" s="17" t="str">
        <f t="shared" ca="1" si="11430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1431"/>
        <v>0</v>
      </c>
      <c r="BB692" s="17" t="b">
        <v>0</v>
      </c>
      <c r="BC692" s="17" t="str">
        <f t="shared" ca="1" si="11432"/>
        <v/>
      </c>
      <c r="BD692" s="17" t="str">
        <f t="shared" ca="1" si="11433"/>
        <v/>
      </c>
      <c r="BE692" s="17" t="b">
        <f t="shared" ca="1" si="11397"/>
        <v>0</v>
      </c>
      <c r="BF692" s="17" t="str">
        <f t="shared" ca="1" si="11398"/>
        <v/>
      </c>
      <c r="BG692" s="17" t="str">
        <f t="shared" ca="1" si="11434"/>
        <v/>
      </c>
      <c r="BH692" s="17" t="str">
        <f t="shared" ca="1" si="11435"/>
        <v/>
      </c>
      <c r="BI692" s="17" t="str">
        <f t="shared" ca="1" si="11436"/>
        <v/>
      </c>
      <c r="BJ692" s="17" t="b">
        <f t="shared" ca="1" si="11437"/>
        <v>0</v>
      </c>
      <c r="BK692" s="17" t="str">
        <f t="shared" ca="1" si="11399"/>
        <v/>
      </c>
      <c r="BL692" s="17" t="str">
        <f t="shared" ca="1" si="11438"/>
        <v/>
      </c>
      <c r="BM692" s="17" t="str">
        <f t="shared" ca="1" si="11439"/>
        <v/>
      </c>
      <c r="BN692" s="17" t="str">
        <f t="shared" ca="1" si="11440"/>
        <v/>
      </c>
      <c r="BO692" s="17" t="str">
        <f t="shared" ca="1" si="11441"/>
        <v/>
      </c>
      <c r="BP692" s="14" t="b">
        <f t="shared" ca="1" si="11442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1443"/>
        <v/>
      </c>
      <c r="DE692" s="14" t="str">
        <f t="shared" ca="1" si="11444"/>
        <v/>
      </c>
      <c r="DF692" s="14" t="str">
        <f t="shared" ca="1" si="11445"/>
        <v/>
      </c>
      <c r="DG692" s="14" t="str">
        <f t="shared" ca="1" si="11446"/>
        <v/>
      </c>
      <c r="DH692" s="14" t="str">
        <f t="shared" ca="1" si="11447"/>
        <v/>
      </c>
      <c r="DI692" s="14" t="str">
        <f t="shared" ca="1" si="11448"/>
        <v/>
      </c>
      <c r="DJ692" s="14" t="str">
        <f t="shared" ca="1" si="11449"/>
        <v/>
      </c>
      <c r="DK692" s="14" t="str">
        <f t="shared" ca="1" si="11450"/>
        <v/>
      </c>
      <c r="DL692" s="14" t="str">
        <f t="shared" ca="1" si="11451"/>
        <v/>
      </c>
      <c r="DM692" s="14" t="str">
        <f t="shared" ca="1" si="11452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453"/>
        <v/>
      </c>
      <c r="DP692" s="14" t="str">
        <f t="shared" ca="1" si="11454"/>
        <v/>
      </c>
      <c r="DQ692" s="14" t="str">
        <f t="shared" ca="1" si="11455"/>
        <v/>
      </c>
      <c r="DR692" s="14" t="str">
        <f t="shared" ca="1" si="11456"/>
        <v/>
      </c>
      <c r="DS692" s="14" t="str">
        <f t="shared" ca="1" si="11457"/>
        <v/>
      </c>
      <c r="DZ692" s="14" t="b">
        <f t="shared" ca="1" si="11458"/>
        <v>0</v>
      </c>
      <c r="EA692" s="14" t="str">
        <f t="shared" ca="1" si="11459"/>
        <v/>
      </c>
      <c r="EB692" s="14" t="str">
        <f t="shared" ca="1" si="11460"/>
        <v/>
      </c>
      <c r="EC692" s="14" t="str">
        <f t="shared" ca="1" si="11461"/>
        <v/>
      </c>
      <c r="ED692" s="14" t="str">
        <f t="shared" ca="1" si="11462"/>
        <v/>
      </c>
      <c r="EE692" s="14" t="str">
        <f t="shared" ca="1" si="11463"/>
        <v/>
      </c>
      <c r="EF692" s="14" t="str">
        <f t="shared" ca="1" si="11464"/>
        <v/>
      </c>
      <c r="EG692" s="14" t="str">
        <f t="shared" ca="1" si="11465"/>
        <v/>
      </c>
      <c r="EM692" s="14" t="b">
        <f t="shared" ca="1" si="11466"/>
        <v>0</v>
      </c>
      <c r="EN692" s="14" t="str">
        <f t="shared" ca="1" si="11467"/>
        <v/>
      </c>
      <c r="EO692" s="14" t="str">
        <f t="shared" ca="1" si="11468"/>
        <v/>
      </c>
      <c r="EP692" s="14" t="str">
        <f t="shared" ca="1" si="11469"/>
        <v/>
      </c>
      <c r="EQ692" s="14" t="str">
        <f t="shared" ca="1" si="11470"/>
        <v/>
      </c>
    </row>
    <row r="693" spans="2:147" s="14" customFormat="1">
      <c r="B693" s="14" t="str">
        <f t="shared" ca="1" si="11400"/>
        <v/>
      </c>
      <c r="C693" s="14">
        <f t="shared" ca="1" si="11401"/>
        <v>576</v>
      </c>
      <c r="D693" s="14">
        <f t="shared" si="11402"/>
        <v>691</v>
      </c>
      <c r="E693" s="14" t="str">
        <f t="shared" ca="1" si="11403"/>
        <v/>
      </c>
      <c r="F693" s="14" t="str">
        <f t="shared" ca="1" si="11404"/>
        <v/>
      </c>
      <c r="G693" s="14" t="str">
        <f t="shared" ca="1" si="11405"/>
        <v/>
      </c>
      <c r="H693" s="14" t="b">
        <f t="shared" ca="1" si="1140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1407"/>
        <v/>
      </c>
      <c r="N693" s="14" t="str">
        <f t="shared" ca="1" si="11408"/>
        <v/>
      </c>
      <c r="O693" s="14" t="str">
        <f t="shared" ca="1" si="11409"/>
        <v/>
      </c>
      <c r="P693" s="14" t="str">
        <f t="shared" ca="1" si="1141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1411"/>
        <v/>
      </c>
      <c r="AA693" s="12" t="str">
        <f t="shared" ca="1" si="1141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1413"/>
        <v/>
      </c>
      <c r="AE693" s="17" t="b">
        <f t="shared" ca="1" si="1141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1415"/>
        <v/>
      </c>
      <c r="AH693" s="17" t="b">
        <f t="shared" ca="1" si="1141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1417"/>
        <v/>
      </c>
      <c r="AK693" s="17" t="str">
        <f t="shared" ca="1" si="11418"/>
        <v/>
      </c>
      <c r="AL693" s="17" t="str">
        <f t="shared" ca="1" si="11419"/>
        <v/>
      </c>
      <c r="AM693" s="17" t="str">
        <f t="shared" ca="1" si="11420"/>
        <v/>
      </c>
      <c r="AN693" s="17">
        <f t="shared" ca="1" si="11421"/>
        <v>2</v>
      </c>
      <c r="AO693" s="24" t="str">
        <f t="shared" ca="1" si="11422"/>
        <v/>
      </c>
      <c r="AP693" s="24" t="str">
        <f t="shared" ca="1" si="11423"/>
        <v/>
      </c>
      <c r="AQ693" s="17" t="str">
        <f t="shared" ca="1" si="11396"/>
        <v/>
      </c>
      <c r="AR693" s="17" t="str">
        <f t="shared" ca="1" si="11424"/>
        <v/>
      </c>
      <c r="AS693" s="17" t="str">
        <f t="shared" ca="1" si="11425"/>
        <v/>
      </c>
      <c r="AT693" s="17" t="str">
        <f t="shared" ca="1" si="11426"/>
        <v/>
      </c>
      <c r="AU693" s="17" t="str">
        <f t="shared" ca="1" si="11427"/>
        <v/>
      </c>
      <c r="AV693" s="17" t="str">
        <f t="shared" ca="1" si="11428"/>
        <v/>
      </c>
      <c r="AW693" s="17" t="str">
        <f t="shared" ca="1" si="11429"/>
        <v/>
      </c>
      <c r="AX693" s="14" t="str">
        <f t="array" aca="1" ref="AX693" ca="1">IF(H693,N693&gt;0,"")</f>
        <v/>
      </c>
      <c r="AY693" s="17" t="str">
        <f t="shared" ca="1" si="11430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1431"/>
        <v>0</v>
      </c>
      <c r="BB693" s="17" t="b">
        <v>0</v>
      </c>
      <c r="BC693" s="17" t="str">
        <f t="shared" ca="1" si="11432"/>
        <v/>
      </c>
      <c r="BD693" s="17" t="str">
        <f t="shared" ca="1" si="11433"/>
        <v/>
      </c>
      <c r="BE693" s="17" t="b">
        <f t="shared" ca="1" si="11397"/>
        <v>0</v>
      </c>
      <c r="BF693" s="17" t="str">
        <f t="shared" ca="1" si="11398"/>
        <v/>
      </c>
      <c r="BG693" s="17" t="str">
        <f t="shared" ca="1" si="11434"/>
        <v/>
      </c>
      <c r="BH693" s="17" t="str">
        <f t="shared" ca="1" si="11435"/>
        <v/>
      </c>
      <c r="BI693" s="17" t="str">
        <f t="shared" ca="1" si="11436"/>
        <v/>
      </c>
      <c r="BJ693" s="17" t="b">
        <f t="shared" ca="1" si="11437"/>
        <v>0</v>
      </c>
      <c r="BK693" s="17" t="str">
        <f t="shared" ca="1" si="11399"/>
        <v/>
      </c>
      <c r="BL693" s="17" t="str">
        <f t="shared" ca="1" si="11438"/>
        <v/>
      </c>
      <c r="BM693" s="17" t="str">
        <f t="shared" ca="1" si="11439"/>
        <v/>
      </c>
      <c r="BN693" s="17" t="str">
        <f t="shared" ca="1" si="11440"/>
        <v/>
      </c>
      <c r="BO693" s="17" t="str">
        <f t="shared" ca="1" si="11441"/>
        <v/>
      </c>
      <c r="BP693" s="14" t="b">
        <f t="shared" ca="1" si="11442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1443"/>
        <v/>
      </c>
      <c r="DE693" s="14" t="str">
        <f t="shared" ca="1" si="11444"/>
        <v/>
      </c>
      <c r="DF693" s="14" t="str">
        <f t="shared" ca="1" si="11445"/>
        <v/>
      </c>
      <c r="DG693" s="14" t="str">
        <f t="shared" ca="1" si="11446"/>
        <v/>
      </c>
      <c r="DH693" s="14" t="str">
        <f t="shared" ca="1" si="11447"/>
        <v/>
      </c>
      <c r="DI693" s="14" t="str">
        <f t="shared" ca="1" si="11448"/>
        <v/>
      </c>
      <c r="DJ693" s="14" t="str">
        <f t="shared" ca="1" si="11449"/>
        <v/>
      </c>
      <c r="DK693" s="14" t="str">
        <f t="shared" ca="1" si="11450"/>
        <v/>
      </c>
      <c r="DL693" s="14" t="str">
        <f t="shared" ca="1" si="11451"/>
        <v/>
      </c>
      <c r="DM693" s="14" t="str">
        <f t="shared" ca="1" si="11452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453"/>
        <v/>
      </c>
      <c r="DP693" s="14" t="str">
        <f t="shared" ca="1" si="11454"/>
        <v/>
      </c>
      <c r="DQ693" s="14" t="str">
        <f t="shared" ca="1" si="11455"/>
        <v/>
      </c>
      <c r="DR693" s="14" t="str">
        <f t="shared" ca="1" si="11456"/>
        <v/>
      </c>
      <c r="DS693" s="14" t="str">
        <f t="shared" ca="1" si="11457"/>
        <v/>
      </c>
      <c r="DZ693" s="14" t="b">
        <f t="shared" ca="1" si="11458"/>
        <v>0</v>
      </c>
      <c r="EA693" s="14" t="str">
        <f t="shared" ca="1" si="11459"/>
        <v/>
      </c>
      <c r="EB693" s="14" t="str">
        <f t="shared" ca="1" si="11460"/>
        <v/>
      </c>
      <c r="EC693" s="14" t="str">
        <f t="shared" ca="1" si="11461"/>
        <v/>
      </c>
      <c r="ED693" s="14" t="str">
        <f t="shared" ca="1" si="11462"/>
        <v/>
      </c>
      <c r="EE693" s="14" t="str">
        <f t="shared" ca="1" si="11463"/>
        <v/>
      </c>
      <c r="EF693" s="14" t="str">
        <f t="shared" ca="1" si="11464"/>
        <v/>
      </c>
      <c r="EG693" s="14" t="str">
        <f t="shared" ca="1" si="11465"/>
        <v/>
      </c>
      <c r="EM693" s="14" t="b">
        <f t="shared" ca="1" si="11466"/>
        <v>0</v>
      </c>
      <c r="EN693" s="14" t="str">
        <f t="shared" ca="1" si="11467"/>
        <v/>
      </c>
      <c r="EO693" s="14" t="str">
        <f t="shared" ca="1" si="11468"/>
        <v/>
      </c>
      <c r="EP693" s="14" t="str">
        <f t="shared" ca="1" si="11469"/>
        <v/>
      </c>
      <c r="EQ693" s="14" t="str">
        <f t="shared" ca="1" si="11470"/>
        <v/>
      </c>
    </row>
    <row r="694" spans="2:147" s="14" customFormat="1">
      <c r="B694" s="14" t="str">
        <f t="shared" ca="1" si="11400"/>
        <v/>
      </c>
      <c r="C694" s="14">
        <f t="shared" ca="1" si="11401"/>
        <v>576</v>
      </c>
      <c r="D694" s="14">
        <f t="shared" si="11402"/>
        <v>692</v>
      </c>
      <c r="E694" s="14" t="str">
        <f t="shared" ca="1" si="11403"/>
        <v/>
      </c>
      <c r="F694" s="14" t="str">
        <f t="shared" ca="1" si="11404"/>
        <v/>
      </c>
      <c r="G694" s="14" t="str">
        <f t="shared" ca="1" si="11405"/>
        <v/>
      </c>
      <c r="H694" s="14" t="b">
        <f t="shared" ca="1" si="1140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1407"/>
        <v/>
      </c>
      <c r="N694" s="14" t="str">
        <f t="shared" ca="1" si="11408"/>
        <v/>
      </c>
      <c r="O694" s="14" t="str">
        <f t="shared" ca="1" si="11409"/>
        <v/>
      </c>
      <c r="P694" s="14" t="str">
        <f t="shared" ca="1" si="1141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1411"/>
        <v/>
      </c>
      <c r="AA694" s="12" t="str">
        <f t="shared" ca="1" si="1141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1413"/>
        <v/>
      </c>
      <c r="AE694" s="17" t="b">
        <f t="shared" ca="1" si="1141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1415"/>
        <v/>
      </c>
      <c r="AH694" s="17" t="b">
        <f t="shared" ca="1" si="1141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1417"/>
        <v/>
      </c>
      <c r="AK694" s="17" t="str">
        <f t="shared" ca="1" si="11418"/>
        <v/>
      </c>
      <c r="AL694" s="17" t="str">
        <f t="shared" ca="1" si="11419"/>
        <v/>
      </c>
      <c r="AM694" s="17" t="str">
        <f t="shared" ca="1" si="11420"/>
        <v/>
      </c>
      <c r="AN694" s="17">
        <f t="shared" ca="1" si="11421"/>
        <v>2</v>
      </c>
      <c r="AO694" s="24" t="str">
        <f t="shared" ca="1" si="11422"/>
        <v/>
      </c>
      <c r="AP694" s="24" t="str">
        <f t="shared" ca="1" si="11423"/>
        <v/>
      </c>
      <c r="AQ694" s="17" t="str">
        <f t="shared" ca="1" si="11396"/>
        <v/>
      </c>
      <c r="AR694" s="17" t="str">
        <f t="shared" ca="1" si="11424"/>
        <v/>
      </c>
      <c r="AS694" s="17" t="str">
        <f t="shared" ca="1" si="11425"/>
        <v/>
      </c>
      <c r="AT694" s="17" t="str">
        <f t="shared" ca="1" si="11426"/>
        <v/>
      </c>
      <c r="AU694" s="17" t="str">
        <f t="shared" ca="1" si="11427"/>
        <v/>
      </c>
      <c r="AV694" s="17" t="str">
        <f t="shared" ca="1" si="11428"/>
        <v/>
      </c>
      <c r="AW694" s="17" t="str">
        <f t="shared" ca="1" si="11429"/>
        <v/>
      </c>
      <c r="AX694" s="14" t="str">
        <f t="array" aca="1" ref="AX694" ca="1">IF(H694,N694&gt;0,"")</f>
        <v/>
      </c>
      <c r="AY694" s="17" t="str">
        <f t="shared" ca="1" si="11430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1431"/>
        <v>0</v>
      </c>
      <c r="BB694" s="17" t="b">
        <v>0</v>
      </c>
      <c r="BC694" s="17" t="str">
        <f t="shared" ca="1" si="11432"/>
        <v/>
      </c>
      <c r="BD694" s="17" t="str">
        <f t="shared" ca="1" si="11433"/>
        <v/>
      </c>
      <c r="BE694" s="17" t="b">
        <f t="shared" ca="1" si="11397"/>
        <v>0</v>
      </c>
      <c r="BF694" s="17" t="str">
        <f t="shared" ca="1" si="11398"/>
        <v/>
      </c>
      <c r="BG694" s="17" t="str">
        <f t="shared" ca="1" si="11434"/>
        <v/>
      </c>
      <c r="BH694" s="17" t="str">
        <f t="shared" ca="1" si="11435"/>
        <v/>
      </c>
      <c r="BI694" s="17" t="str">
        <f t="shared" ca="1" si="11436"/>
        <v/>
      </c>
      <c r="BJ694" s="17" t="b">
        <f t="shared" ca="1" si="11437"/>
        <v>0</v>
      </c>
      <c r="BK694" s="17" t="str">
        <f t="shared" ca="1" si="11399"/>
        <v/>
      </c>
      <c r="BL694" s="17" t="str">
        <f t="shared" ca="1" si="11438"/>
        <v/>
      </c>
      <c r="BM694" s="17" t="str">
        <f t="shared" ca="1" si="11439"/>
        <v/>
      </c>
      <c r="BN694" s="17" t="str">
        <f t="shared" ca="1" si="11440"/>
        <v/>
      </c>
      <c r="BO694" s="17" t="str">
        <f t="shared" ca="1" si="11441"/>
        <v/>
      </c>
      <c r="BP694" s="14" t="b">
        <f t="shared" ca="1" si="11442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1443"/>
        <v/>
      </c>
      <c r="DE694" s="14" t="str">
        <f t="shared" ca="1" si="11444"/>
        <v/>
      </c>
      <c r="DF694" s="14" t="str">
        <f t="shared" ca="1" si="11445"/>
        <v/>
      </c>
      <c r="DG694" s="14" t="str">
        <f t="shared" ca="1" si="11446"/>
        <v/>
      </c>
      <c r="DH694" s="14" t="str">
        <f t="shared" ca="1" si="11447"/>
        <v/>
      </c>
      <c r="DI694" s="14" t="str">
        <f t="shared" ca="1" si="11448"/>
        <v/>
      </c>
      <c r="DJ694" s="14" t="str">
        <f t="shared" ca="1" si="11449"/>
        <v/>
      </c>
      <c r="DK694" s="14" t="str">
        <f t="shared" ca="1" si="11450"/>
        <v/>
      </c>
      <c r="DL694" s="14" t="str">
        <f t="shared" ca="1" si="11451"/>
        <v/>
      </c>
      <c r="DM694" s="14" t="str">
        <f t="shared" ca="1" si="11452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453"/>
        <v/>
      </c>
      <c r="DP694" s="14" t="str">
        <f t="shared" ca="1" si="11454"/>
        <v/>
      </c>
      <c r="DQ694" s="14" t="str">
        <f t="shared" ca="1" si="11455"/>
        <v/>
      </c>
      <c r="DR694" s="14" t="str">
        <f t="shared" ca="1" si="11456"/>
        <v/>
      </c>
      <c r="DS694" s="14" t="str">
        <f t="shared" ca="1" si="11457"/>
        <v/>
      </c>
      <c r="DZ694" s="14" t="b">
        <f t="shared" ca="1" si="11458"/>
        <v>0</v>
      </c>
      <c r="EA694" s="14" t="str">
        <f t="shared" ca="1" si="11459"/>
        <v/>
      </c>
      <c r="EB694" s="14" t="str">
        <f t="shared" ca="1" si="11460"/>
        <v/>
      </c>
      <c r="EC694" s="14" t="str">
        <f t="shared" ca="1" si="11461"/>
        <v/>
      </c>
      <c r="ED694" s="14" t="str">
        <f t="shared" ca="1" si="11462"/>
        <v/>
      </c>
      <c r="EE694" s="14" t="str">
        <f t="shared" ca="1" si="11463"/>
        <v/>
      </c>
      <c r="EF694" s="14" t="str">
        <f t="shared" ca="1" si="11464"/>
        <v/>
      </c>
      <c r="EG694" s="14" t="str">
        <f t="shared" ca="1" si="11465"/>
        <v/>
      </c>
      <c r="EM694" s="14" t="b">
        <f t="shared" ca="1" si="11466"/>
        <v>0</v>
      </c>
      <c r="EN694" s="14" t="str">
        <f t="shared" ca="1" si="11467"/>
        <v/>
      </c>
      <c r="EO694" s="14" t="str">
        <f t="shared" ca="1" si="11468"/>
        <v/>
      </c>
      <c r="EP694" s="14" t="str">
        <f t="shared" ca="1" si="11469"/>
        <v/>
      </c>
      <c r="EQ694" s="14" t="str">
        <f t="shared" ca="1" si="11470"/>
        <v/>
      </c>
    </row>
    <row r="695" spans="2:147" s="14" customFormat="1">
      <c r="B695" s="14" t="str">
        <f t="shared" ca="1" si="11400"/>
        <v/>
      </c>
      <c r="C695" s="14">
        <f t="shared" ca="1" si="11401"/>
        <v>576</v>
      </c>
      <c r="D695" s="14">
        <f t="shared" si="11402"/>
        <v>693</v>
      </c>
      <c r="E695" s="14" t="str">
        <f t="shared" ca="1" si="11403"/>
        <v/>
      </c>
      <c r="F695" s="14" t="str">
        <f t="shared" ca="1" si="11404"/>
        <v/>
      </c>
      <c r="G695" s="14" t="str">
        <f t="shared" ca="1" si="11405"/>
        <v/>
      </c>
      <c r="H695" s="14" t="b">
        <f t="shared" ca="1" si="1140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1407"/>
        <v/>
      </c>
      <c r="N695" s="14" t="str">
        <f t="shared" ca="1" si="11408"/>
        <v/>
      </c>
      <c r="O695" s="14" t="str">
        <f t="shared" ca="1" si="11409"/>
        <v/>
      </c>
      <c r="P695" s="14" t="str">
        <f t="shared" ca="1" si="1141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1411"/>
        <v/>
      </c>
      <c r="AA695" s="12" t="str">
        <f t="shared" ca="1" si="1141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1413"/>
        <v/>
      </c>
      <c r="AE695" s="17" t="b">
        <f t="shared" ca="1" si="1141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1415"/>
        <v/>
      </c>
      <c r="AH695" s="17" t="b">
        <f t="shared" ca="1" si="1141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1417"/>
        <v/>
      </c>
      <c r="AK695" s="17" t="str">
        <f t="shared" ca="1" si="11418"/>
        <v/>
      </c>
      <c r="AL695" s="17" t="str">
        <f t="shared" ca="1" si="11419"/>
        <v/>
      </c>
      <c r="AM695" s="17" t="str">
        <f t="shared" ca="1" si="11420"/>
        <v/>
      </c>
      <c r="AN695" s="17">
        <f t="shared" ca="1" si="11421"/>
        <v>2</v>
      </c>
      <c r="AO695" s="24" t="str">
        <f t="shared" ca="1" si="11422"/>
        <v/>
      </c>
      <c r="AP695" s="24" t="str">
        <f t="shared" ca="1" si="11423"/>
        <v/>
      </c>
      <c r="AQ695" s="17" t="str">
        <f t="shared" ca="1" si="11396"/>
        <v/>
      </c>
      <c r="AR695" s="17" t="str">
        <f t="shared" ca="1" si="11424"/>
        <v/>
      </c>
      <c r="AS695" s="17" t="str">
        <f t="shared" ca="1" si="11425"/>
        <v/>
      </c>
      <c r="AT695" s="17" t="str">
        <f t="shared" ca="1" si="11426"/>
        <v/>
      </c>
      <c r="AU695" s="17" t="str">
        <f t="shared" ca="1" si="11427"/>
        <v/>
      </c>
      <c r="AV695" s="17" t="str">
        <f t="shared" ca="1" si="11428"/>
        <v/>
      </c>
      <c r="AW695" s="17" t="str">
        <f t="shared" ca="1" si="11429"/>
        <v/>
      </c>
      <c r="AX695" s="14" t="str">
        <f t="array" aca="1" ref="AX695" ca="1">IF(H695,N695&gt;0,"")</f>
        <v/>
      </c>
      <c r="AY695" s="17" t="str">
        <f t="shared" ca="1" si="11430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1431"/>
        <v>0</v>
      </c>
      <c r="BB695" s="17" t="b">
        <v>0</v>
      </c>
      <c r="BC695" s="17" t="str">
        <f t="shared" ca="1" si="11432"/>
        <v/>
      </c>
      <c r="BD695" s="17" t="str">
        <f t="shared" ca="1" si="11433"/>
        <v/>
      </c>
      <c r="BE695" s="17" t="b">
        <f t="shared" ca="1" si="11397"/>
        <v>0</v>
      </c>
      <c r="BF695" s="17" t="str">
        <f t="shared" ca="1" si="11398"/>
        <v/>
      </c>
      <c r="BG695" s="17" t="str">
        <f t="shared" ca="1" si="11434"/>
        <v/>
      </c>
      <c r="BH695" s="17" t="str">
        <f t="shared" ca="1" si="11435"/>
        <v/>
      </c>
      <c r="BI695" s="17" t="str">
        <f t="shared" ca="1" si="11436"/>
        <v/>
      </c>
      <c r="BJ695" s="17" t="b">
        <f t="shared" ca="1" si="11437"/>
        <v>0</v>
      </c>
      <c r="BK695" s="17" t="str">
        <f t="shared" ca="1" si="11399"/>
        <v/>
      </c>
      <c r="BL695" s="17" t="str">
        <f t="shared" ca="1" si="11438"/>
        <v/>
      </c>
      <c r="BM695" s="17" t="str">
        <f t="shared" ca="1" si="11439"/>
        <v/>
      </c>
      <c r="BN695" s="17" t="str">
        <f t="shared" ca="1" si="11440"/>
        <v/>
      </c>
      <c r="BO695" s="17" t="str">
        <f t="shared" ca="1" si="11441"/>
        <v/>
      </c>
      <c r="BP695" s="14" t="b">
        <f t="shared" ca="1" si="11442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1443"/>
        <v/>
      </c>
      <c r="DE695" s="14" t="str">
        <f t="shared" ca="1" si="11444"/>
        <v/>
      </c>
      <c r="DF695" s="14" t="str">
        <f t="shared" ca="1" si="11445"/>
        <v/>
      </c>
      <c r="DG695" s="14" t="str">
        <f t="shared" ca="1" si="11446"/>
        <v/>
      </c>
      <c r="DH695" s="14" t="str">
        <f t="shared" ca="1" si="11447"/>
        <v/>
      </c>
      <c r="DI695" s="14" t="str">
        <f t="shared" ca="1" si="11448"/>
        <v/>
      </c>
      <c r="DJ695" s="14" t="str">
        <f t="shared" ca="1" si="11449"/>
        <v/>
      </c>
      <c r="DK695" s="14" t="str">
        <f t="shared" ca="1" si="11450"/>
        <v/>
      </c>
      <c r="DL695" s="14" t="str">
        <f t="shared" ca="1" si="11451"/>
        <v/>
      </c>
      <c r="DM695" s="14" t="str">
        <f t="shared" ca="1" si="11452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453"/>
        <v/>
      </c>
      <c r="DP695" s="14" t="str">
        <f t="shared" ca="1" si="11454"/>
        <v/>
      </c>
      <c r="DQ695" s="14" t="str">
        <f t="shared" ca="1" si="11455"/>
        <v/>
      </c>
      <c r="DR695" s="14" t="str">
        <f t="shared" ca="1" si="11456"/>
        <v/>
      </c>
      <c r="DS695" s="14" t="str">
        <f t="shared" ca="1" si="11457"/>
        <v/>
      </c>
      <c r="DZ695" s="14" t="b">
        <f t="shared" ca="1" si="11458"/>
        <v>0</v>
      </c>
      <c r="EA695" s="14" t="str">
        <f t="shared" ca="1" si="11459"/>
        <v/>
      </c>
      <c r="EB695" s="14" t="str">
        <f t="shared" ca="1" si="11460"/>
        <v/>
      </c>
      <c r="EC695" s="14" t="str">
        <f t="shared" ca="1" si="11461"/>
        <v/>
      </c>
      <c r="ED695" s="14" t="str">
        <f t="shared" ca="1" si="11462"/>
        <v/>
      </c>
      <c r="EE695" s="14" t="str">
        <f t="shared" ca="1" si="11463"/>
        <v/>
      </c>
      <c r="EF695" s="14" t="str">
        <f t="shared" ca="1" si="11464"/>
        <v/>
      </c>
      <c r="EG695" s="14" t="str">
        <f t="shared" ca="1" si="11465"/>
        <v/>
      </c>
      <c r="EM695" s="14" t="b">
        <f t="shared" ca="1" si="11466"/>
        <v>0</v>
      </c>
      <c r="EN695" s="14" t="str">
        <f t="shared" ca="1" si="11467"/>
        <v/>
      </c>
      <c r="EO695" s="14" t="str">
        <f t="shared" ca="1" si="11468"/>
        <v/>
      </c>
      <c r="EP695" s="14" t="str">
        <f t="shared" ca="1" si="11469"/>
        <v/>
      </c>
      <c r="EQ695" s="14" t="str">
        <f t="shared" ca="1" si="11470"/>
        <v/>
      </c>
    </row>
    <row r="696" spans="2:147" s="14" customFormat="1">
      <c r="B696" s="14" t="str">
        <f t="shared" ca="1" si="11400"/>
        <v/>
      </c>
      <c r="C696" s="14">
        <f t="shared" ca="1" si="11401"/>
        <v>576</v>
      </c>
      <c r="D696" s="14">
        <f t="shared" si="11402"/>
        <v>694</v>
      </c>
      <c r="E696" s="14" t="str">
        <f t="shared" ca="1" si="11403"/>
        <v/>
      </c>
      <c r="F696" s="14" t="str">
        <f t="shared" ca="1" si="11404"/>
        <v/>
      </c>
      <c r="G696" s="14" t="str">
        <f t="shared" ca="1" si="11405"/>
        <v/>
      </c>
      <c r="H696" s="14" t="b">
        <f t="shared" ca="1" si="1140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1407"/>
        <v/>
      </c>
      <c r="N696" s="14" t="str">
        <f t="shared" ca="1" si="11408"/>
        <v/>
      </c>
      <c r="O696" s="14" t="str">
        <f t="shared" ca="1" si="11409"/>
        <v/>
      </c>
      <c r="P696" s="14" t="str">
        <f t="shared" ca="1" si="1141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1411"/>
        <v/>
      </c>
      <c r="AA696" s="12" t="str">
        <f t="shared" ca="1" si="1141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1413"/>
        <v/>
      </c>
      <c r="AE696" s="17" t="b">
        <f t="shared" ca="1" si="1141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1415"/>
        <v/>
      </c>
      <c r="AH696" s="17" t="b">
        <f t="shared" ca="1" si="1141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1417"/>
        <v/>
      </c>
      <c r="AK696" s="17" t="str">
        <f t="shared" ca="1" si="11418"/>
        <v/>
      </c>
      <c r="AL696" s="17" t="str">
        <f t="shared" ca="1" si="11419"/>
        <v/>
      </c>
      <c r="AM696" s="17" t="str">
        <f t="shared" ca="1" si="11420"/>
        <v/>
      </c>
      <c r="AN696" s="17">
        <f t="shared" ca="1" si="11421"/>
        <v>2</v>
      </c>
      <c r="AO696" s="24" t="str">
        <f t="shared" ca="1" si="11422"/>
        <v/>
      </c>
      <c r="AP696" s="24" t="str">
        <f t="shared" ca="1" si="11423"/>
        <v/>
      </c>
      <c r="AQ696" s="17" t="str">
        <f t="shared" ca="1" si="11396"/>
        <v/>
      </c>
      <c r="AR696" s="17" t="str">
        <f t="shared" ca="1" si="11424"/>
        <v/>
      </c>
      <c r="AS696" s="17" t="str">
        <f t="shared" ca="1" si="11425"/>
        <v/>
      </c>
      <c r="AT696" s="17" t="str">
        <f t="shared" ca="1" si="11426"/>
        <v/>
      </c>
      <c r="AU696" s="17" t="str">
        <f t="shared" ca="1" si="11427"/>
        <v/>
      </c>
      <c r="AV696" s="17" t="str">
        <f t="shared" ca="1" si="11428"/>
        <v/>
      </c>
      <c r="AW696" s="17" t="str">
        <f t="shared" ca="1" si="11429"/>
        <v/>
      </c>
      <c r="AX696" s="14" t="str">
        <f t="array" aca="1" ref="AX696" ca="1">IF(H696,N696&gt;0,"")</f>
        <v/>
      </c>
      <c r="AY696" s="17" t="str">
        <f t="shared" ca="1" si="11430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1431"/>
        <v>0</v>
      </c>
      <c r="BB696" s="17" t="b">
        <v>0</v>
      </c>
      <c r="BC696" s="17" t="str">
        <f t="shared" ca="1" si="11432"/>
        <v/>
      </c>
      <c r="BD696" s="17" t="str">
        <f t="shared" ca="1" si="11433"/>
        <v/>
      </c>
      <c r="BE696" s="17" t="b">
        <f t="shared" ca="1" si="11397"/>
        <v>0</v>
      </c>
      <c r="BF696" s="17" t="str">
        <f t="shared" ca="1" si="11398"/>
        <v/>
      </c>
      <c r="BG696" s="17" t="str">
        <f t="shared" ca="1" si="11434"/>
        <v/>
      </c>
      <c r="BH696" s="17" t="str">
        <f t="shared" ca="1" si="11435"/>
        <v/>
      </c>
      <c r="BI696" s="17" t="str">
        <f t="shared" ca="1" si="11436"/>
        <v/>
      </c>
      <c r="BJ696" s="17" t="b">
        <f t="shared" ca="1" si="11437"/>
        <v>0</v>
      </c>
      <c r="BK696" s="17" t="str">
        <f t="shared" ca="1" si="11399"/>
        <v/>
      </c>
      <c r="BL696" s="17" t="str">
        <f t="shared" ca="1" si="11438"/>
        <v/>
      </c>
      <c r="BM696" s="17" t="str">
        <f t="shared" ca="1" si="11439"/>
        <v/>
      </c>
      <c r="BN696" s="17" t="str">
        <f t="shared" ca="1" si="11440"/>
        <v/>
      </c>
      <c r="BO696" s="17" t="str">
        <f t="shared" ca="1" si="11441"/>
        <v/>
      </c>
      <c r="BP696" s="14" t="b">
        <f t="shared" ca="1" si="11442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1443"/>
        <v/>
      </c>
      <c r="DE696" s="14" t="str">
        <f t="shared" ca="1" si="11444"/>
        <v/>
      </c>
      <c r="DF696" s="14" t="str">
        <f t="shared" ca="1" si="11445"/>
        <v/>
      </c>
      <c r="DG696" s="14" t="str">
        <f t="shared" ca="1" si="11446"/>
        <v/>
      </c>
      <c r="DH696" s="14" t="str">
        <f t="shared" ca="1" si="11447"/>
        <v/>
      </c>
      <c r="DI696" s="14" t="str">
        <f t="shared" ca="1" si="11448"/>
        <v/>
      </c>
      <c r="DJ696" s="14" t="str">
        <f t="shared" ca="1" si="11449"/>
        <v/>
      </c>
      <c r="DK696" s="14" t="str">
        <f t="shared" ca="1" si="11450"/>
        <v/>
      </c>
      <c r="DL696" s="14" t="str">
        <f t="shared" ca="1" si="11451"/>
        <v/>
      </c>
      <c r="DM696" s="14" t="str">
        <f t="shared" ca="1" si="11452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453"/>
        <v/>
      </c>
      <c r="DP696" s="14" t="str">
        <f t="shared" ca="1" si="11454"/>
        <v/>
      </c>
      <c r="DQ696" s="14" t="str">
        <f t="shared" ca="1" si="11455"/>
        <v/>
      </c>
      <c r="DR696" s="14" t="str">
        <f t="shared" ca="1" si="11456"/>
        <v/>
      </c>
      <c r="DS696" s="14" t="str">
        <f t="shared" ca="1" si="11457"/>
        <v/>
      </c>
      <c r="DZ696" s="14" t="b">
        <f t="shared" ca="1" si="11458"/>
        <v>0</v>
      </c>
      <c r="EA696" s="14" t="str">
        <f t="shared" ca="1" si="11459"/>
        <v/>
      </c>
      <c r="EB696" s="14" t="str">
        <f t="shared" ca="1" si="11460"/>
        <v/>
      </c>
      <c r="EC696" s="14" t="str">
        <f t="shared" ca="1" si="11461"/>
        <v/>
      </c>
      <c r="ED696" s="14" t="str">
        <f t="shared" ca="1" si="11462"/>
        <v/>
      </c>
      <c r="EE696" s="14" t="str">
        <f t="shared" ca="1" si="11463"/>
        <v/>
      </c>
      <c r="EF696" s="14" t="str">
        <f t="shared" ca="1" si="11464"/>
        <v/>
      </c>
      <c r="EG696" s="14" t="str">
        <f t="shared" ca="1" si="11465"/>
        <v/>
      </c>
      <c r="EM696" s="14" t="b">
        <f t="shared" ca="1" si="11466"/>
        <v>0</v>
      </c>
      <c r="EN696" s="14" t="str">
        <f t="shared" ca="1" si="11467"/>
        <v/>
      </c>
      <c r="EO696" s="14" t="str">
        <f t="shared" ca="1" si="11468"/>
        <v/>
      </c>
      <c r="EP696" s="14" t="str">
        <f t="shared" ca="1" si="11469"/>
        <v/>
      </c>
      <c r="EQ696" s="14" t="str">
        <f t="shared" ca="1" si="11470"/>
        <v/>
      </c>
    </row>
    <row r="697" spans="2:147" s="14" customFormat="1">
      <c r="B697" s="14" t="str">
        <f t="shared" ca="1" si="11400"/>
        <v/>
      </c>
      <c r="C697" s="14">
        <f t="shared" ca="1" si="11401"/>
        <v>576</v>
      </c>
      <c r="D697" s="14">
        <f t="shared" si="11402"/>
        <v>695</v>
      </c>
      <c r="E697" s="14" t="str">
        <f t="shared" ca="1" si="11403"/>
        <v/>
      </c>
      <c r="F697" s="14" t="str">
        <f t="shared" ca="1" si="11404"/>
        <v/>
      </c>
      <c r="G697" s="14" t="str">
        <f t="shared" ca="1" si="11405"/>
        <v/>
      </c>
      <c r="H697" s="14" t="b">
        <f t="shared" ca="1" si="1140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1407"/>
        <v/>
      </c>
      <c r="N697" s="14" t="str">
        <f t="shared" ca="1" si="11408"/>
        <v/>
      </c>
      <c r="O697" s="14" t="str">
        <f t="shared" ca="1" si="11409"/>
        <v/>
      </c>
      <c r="P697" s="14" t="str">
        <f t="shared" ca="1" si="1141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1411"/>
        <v/>
      </c>
      <c r="AA697" s="12" t="str">
        <f t="shared" ca="1" si="1141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1413"/>
        <v/>
      </c>
      <c r="AE697" s="17" t="b">
        <f t="shared" ca="1" si="1141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1415"/>
        <v/>
      </c>
      <c r="AH697" s="17" t="b">
        <f t="shared" ca="1" si="1141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1417"/>
        <v/>
      </c>
      <c r="AK697" s="17" t="str">
        <f t="shared" ca="1" si="11418"/>
        <v/>
      </c>
      <c r="AL697" s="17" t="str">
        <f t="shared" ca="1" si="11419"/>
        <v/>
      </c>
      <c r="AM697" s="17" t="str">
        <f t="shared" ca="1" si="11420"/>
        <v/>
      </c>
      <c r="AN697" s="17">
        <f t="shared" ca="1" si="11421"/>
        <v>2</v>
      </c>
      <c r="AO697" s="24" t="str">
        <f t="shared" ca="1" si="11422"/>
        <v/>
      </c>
      <c r="AP697" s="24" t="str">
        <f t="shared" ca="1" si="11423"/>
        <v/>
      </c>
      <c r="AQ697" s="17" t="str">
        <f t="shared" ca="1" si="11396"/>
        <v/>
      </c>
      <c r="AR697" s="17" t="str">
        <f t="shared" ca="1" si="11424"/>
        <v/>
      </c>
      <c r="AS697" s="17" t="str">
        <f t="shared" ca="1" si="11425"/>
        <v/>
      </c>
      <c r="AT697" s="17" t="str">
        <f t="shared" ca="1" si="11426"/>
        <v/>
      </c>
      <c r="AU697" s="17" t="str">
        <f t="shared" ca="1" si="11427"/>
        <v/>
      </c>
      <c r="AV697" s="17" t="str">
        <f t="shared" ca="1" si="11428"/>
        <v/>
      </c>
      <c r="AW697" s="17" t="str">
        <f t="shared" ca="1" si="11429"/>
        <v/>
      </c>
      <c r="AX697" s="14" t="str">
        <f t="array" aca="1" ref="AX697" ca="1">IF(H697,N697&gt;0,"")</f>
        <v/>
      </c>
      <c r="AY697" s="17" t="str">
        <f t="shared" ca="1" si="11430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1431"/>
        <v>0</v>
      </c>
      <c r="BB697" s="17" t="b">
        <v>0</v>
      </c>
      <c r="BC697" s="17" t="str">
        <f t="shared" ca="1" si="11432"/>
        <v/>
      </c>
      <c r="BD697" s="17" t="str">
        <f t="shared" ca="1" si="11433"/>
        <v/>
      </c>
      <c r="BE697" s="17" t="b">
        <f t="shared" ca="1" si="11397"/>
        <v>0</v>
      </c>
      <c r="BF697" s="17" t="str">
        <f t="shared" ca="1" si="11398"/>
        <v/>
      </c>
      <c r="BG697" s="17" t="str">
        <f t="shared" ca="1" si="11434"/>
        <v/>
      </c>
      <c r="BH697" s="17" t="str">
        <f t="shared" ca="1" si="11435"/>
        <v/>
      </c>
      <c r="BI697" s="17" t="str">
        <f t="shared" ca="1" si="11436"/>
        <v/>
      </c>
      <c r="BJ697" s="17" t="b">
        <f t="shared" ca="1" si="11437"/>
        <v>0</v>
      </c>
      <c r="BK697" s="17" t="str">
        <f t="shared" ca="1" si="11399"/>
        <v/>
      </c>
      <c r="BL697" s="17" t="str">
        <f t="shared" ca="1" si="11438"/>
        <v/>
      </c>
      <c r="BM697" s="17" t="str">
        <f t="shared" ca="1" si="11439"/>
        <v/>
      </c>
      <c r="BN697" s="17" t="str">
        <f t="shared" ca="1" si="11440"/>
        <v/>
      </c>
      <c r="BO697" s="17" t="str">
        <f t="shared" ca="1" si="11441"/>
        <v/>
      </c>
      <c r="BP697" s="14" t="b">
        <f t="shared" ca="1" si="11442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1443"/>
        <v/>
      </c>
      <c r="DE697" s="14" t="str">
        <f t="shared" ca="1" si="11444"/>
        <v/>
      </c>
      <c r="DF697" s="14" t="str">
        <f t="shared" ca="1" si="11445"/>
        <v/>
      </c>
      <c r="DG697" s="14" t="str">
        <f t="shared" ca="1" si="11446"/>
        <v/>
      </c>
      <c r="DH697" s="14" t="str">
        <f t="shared" ca="1" si="11447"/>
        <v/>
      </c>
      <c r="DI697" s="14" t="str">
        <f t="shared" ca="1" si="11448"/>
        <v/>
      </c>
      <c r="DJ697" s="14" t="str">
        <f t="shared" ca="1" si="11449"/>
        <v/>
      </c>
      <c r="DK697" s="14" t="str">
        <f t="shared" ca="1" si="11450"/>
        <v/>
      </c>
      <c r="DL697" s="14" t="str">
        <f t="shared" ca="1" si="11451"/>
        <v/>
      </c>
      <c r="DM697" s="14" t="str">
        <f t="shared" ca="1" si="11452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453"/>
        <v/>
      </c>
      <c r="DP697" s="14" t="str">
        <f t="shared" ca="1" si="11454"/>
        <v/>
      </c>
      <c r="DQ697" s="14" t="str">
        <f t="shared" ca="1" si="11455"/>
        <v/>
      </c>
      <c r="DR697" s="14" t="str">
        <f t="shared" ca="1" si="11456"/>
        <v/>
      </c>
      <c r="DS697" s="14" t="str">
        <f t="shared" ca="1" si="11457"/>
        <v/>
      </c>
      <c r="DZ697" s="14" t="b">
        <f t="shared" ca="1" si="11458"/>
        <v>0</v>
      </c>
      <c r="EA697" s="14" t="str">
        <f t="shared" ca="1" si="11459"/>
        <v/>
      </c>
      <c r="EB697" s="14" t="str">
        <f t="shared" ca="1" si="11460"/>
        <v/>
      </c>
      <c r="EC697" s="14" t="str">
        <f t="shared" ca="1" si="11461"/>
        <v/>
      </c>
      <c r="ED697" s="14" t="str">
        <f t="shared" ca="1" si="11462"/>
        <v/>
      </c>
      <c r="EE697" s="14" t="str">
        <f t="shared" ca="1" si="11463"/>
        <v/>
      </c>
      <c r="EF697" s="14" t="str">
        <f t="shared" ca="1" si="11464"/>
        <v/>
      </c>
      <c r="EG697" s="14" t="str">
        <f t="shared" ca="1" si="11465"/>
        <v/>
      </c>
      <c r="EM697" s="14" t="b">
        <f t="shared" ca="1" si="11466"/>
        <v>0</v>
      </c>
      <c r="EN697" s="14" t="str">
        <f t="shared" ca="1" si="11467"/>
        <v/>
      </c>
      <c r="EO697" s="14" t="str">
        <f t="shared" ca="1" si="11468"/>
        <v/>
      </c>
      <c r="EP697" s="14" t="str">
        <f t="shared" ca="1" si="11469"/>
        <v/>
      </c>
      <c r="EQ697" s="14" t="str">
        <f t="shared" ca="1" si="11470"/>
        <v/>
      </c>
    </row>
    <row r="698" spans="2:147" s="14" customFormat="1">
      <c r="B698" s="14" t="str">
        <f t="shared" ca="1" si="11400"/>
        <v/>
      </c>
      <c r="C698" s="14">
        <f t="shared" ca="1" si="11401"/>
        <v>576</v>
      </c>
      <c r="D698" s="14">
        <f t="shared" si="11402"/>
        <v>696</v>
      </c>
      <c r="E698" s="14" t="str">
        <f t="shared" ca="1" si="11403"/>
        <v/>
      </c>
      <c r="F698" s="14" t="str">
        <f t="shared" ca="1" si="11404"/>
        <v/>
      </c>
      <c r="G698" s="14" t="str">
        <f t="shared" ca="1" si="11405"/>
        <v/>
      </c>
      <c r="H698" s="14" t="b">
        <f t="shared" ca="1" si="1140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1407"/>
        <v/>
      </c>
      <c r="N698" s="14" t="str">
        <f t="shared" ca="1" si="11408"/>
        <v/>
      </c>
      <c r="O698" s="14" t="str">
        <f t="shared" ca="1" si="11409"/>
        <v/>
      </c>
      <c r="P698" s="14" t="str">
        <f t="shared" ca="1" si="1141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1411"/>
        <v/>
      </c>
      <c r="AA698" s="12" t="str">
        <f t="shared" ca="1" si="1141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1413"/>
        <v/>
      </c>
      <c r="AE698" s="17" t="b">
        <f t="shared" ca="1" si="1141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1415"/>
        <v/>
      </c>
      <c r="AH698" s="17" t="b">
        <f t="shared" ca="1" si="1141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1417"/>
        <v/>
      </c>
      <c r="AK698" s="17" t="str">
        <f t="shared" ca="1" si="11418"/>
        <v/>
      </c>
      <c r="AL698" s="17" t="str">
        <f t="shared" ca="1" si="11419"/>
        <v/>
      </c>
      <c r="AM698" s="17" t="str">
        <f t="shared" ca="1" si="11420"/>
        <v/>
      </c>
      <c r="AN698" s="17">
        <f t="shared" ca="1" si="11421"/>
        <v>2</v>
      </c>
      <c r="AO698" s="24" t="str">
        <f t="shared" ca="1" si="11422"/>
        <v/>
      </c>
      <c r="AP698" s="24" t="str">
        <f t="shared" ca="1" si="11423"/>
        <v/>
      </c>
      <c r="AQ698" s="17" t="str">
        <f t="shared" ca="1" si="11396"/>
        <v/>
      </c>
      <c r="AR698" s="17" t="str">
        <f t="shared" ca="1" si="11424"/>
        <v/>
      </c>
      <c r="AS698" s="17" t="str">
        <f t="shared" ca="1" si="11425"/>
        <v/>
      </c>
      <c r="AT698" s="17" t="str">
        <f t="shared" ca="1" si="11426"/>
        <v/>
      </c>
      <c r="AU698" s="17" t="str">
        <f t="shared" ca="1" si="11427"/>
        <v/>
      </c>
      <c r="AV698" s="17" t="str">
        <f t="shared" ca="1" si="11428"/>
        <v/>
      </c>
      <c r="AW698" s="17" t="str">
        <f t="shared" ca="1" si="11429"/>
        <v/>
      </c>
      <c r="AX698" s="14" t="str">
        <f t="array" aca="1" ref="AX698" ca="1">IF(H698,N698&gt;0,"")</f>
        <v/>
      </c>
      <c r="AY698" s="17" t="str">
        <f t="shared" ca="1" si="11430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1431"/>
        <v>0</v>
      </c>
      <c r="BB698" s="17" t="b">
        <v>0</v>
      </c>
      <c r="BC698" s="17" t="str">
        <f t="shared" ca="1" si="11432"/>
        <v/>
      </c>
      <c r="BD698" s="17" t="str">
        <f t="shared" ca="1" si="11433"/>
        <v/>
      </c>
      <c r="BE698" s="17" t="b">
        <f t="shared" ca="1" si="11397"/>
        <v>0</v>
      </c>
      <c r="BF698" s="17" t="str">
        <f t="shared" ca="1" si="11398"/>
        <v/>
      </c>
      <c r="BG698" s="17" t="str">
        <f t="shared" ca="1" si="11434"/>
        <v/>
      </c>
      <c r="BH698" s="17" t="str">
        <f t="shared" ca="1" si="11435"/>
        <v/>
      </c>
      <c r="BI698" s="17" t="str">
        <f t="shared" ca="1" si="11436"/>
        <v/>
      </c>
      <c r="BJ698" s="17" t="b">
        <f t="shared" ca="1" si="11437"/>
        <v>0</v>
      </c>
      <c r="BK698" s="17" t="str">
        <f t="shared" ca="1" si="11399"/>
        <v/>
      </c>
      <c r="BL698" s="17" t="str">
        <f t="shared" ca="1" si="11438"/>
        <v/>
      </c>
      <c r="BM698" s="17" t="str">
        <f t="shared" ca="1" si="11439"/>
        <v/>
      </c>
      <c r="BN698" s="17" t="str">
        <f t="shared" ca="1" si="11440"/>
        <v/>
      </c>
      <c r="BO698" s="17" t="str">
        <f t="shared" ca="1" si="11441"/>
        <v/>
      </c>
      <c r="BP698" s="14" t="b">
        <f t="shared" ca="1" si="11442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1443"/>
        <v/>
      </c>
      <c r="DE698" s="14" t="str">
        <f t="shared" ca="1" si="11444"/>
        <v/>
      </c>
      <c r="DF698" s="14" t="str">
        <f t="shared" ca="1" si="11445"/>
        <v/>
      </c>
      <c r="DG698" s="14" t="str">
        <f t="shared" ca="1" si="11446"/>
        <v/>
      </c>
      <c r="DH698" s="14" t="str">
        <f t="shared" ca="1" si="11447"/>
        <v/>
      </c>
      <c r="DI698" s="14" t="str">
        <f t="shared" ca="1" si="11448"/>
        <v/>
      </c>
      <c r="DJ698" s="14" t="str">
        <f t="shared" ca="1" si="11449"/>
        <v/>
      </c>
      <c r="DK698" s="14" t="str">
        <f t="shared" ca="1" si="11450"/>
        <v/>
      </c>
      <c r="DL698" s="14" t="str">
        <f t="shared" ca="1" si="11451"/>
        <v/>
      </c>
      <c r="DM698" s="14" t="str">
        <f t="shared" ca="1" si="11452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453"/>
        <v/>
      </c>
      <c r="DP698" s="14" t="str">
        <f t="shared" ca="1" si="11454"/>
        <v/>
      </c>
      <c r="DQ698" s="14" t="str">
        <f t="shared" ca="1" si="11455"/>
        <v/>
      </c>
      <c r="DR698" s="14" t="str">
        <f t="shared" ca="1" si="11456"/>
        <v/>
      </c>
      <c r="DS698" s="14" t="str">
        <f t="shared" ca="1" si="11457"/>
        <v/>
      </c>
      <c r="DZ698" s="14" t="b">
        <f t="shared" ca="1" si="11458"/>
        <v>0</v>
      </c>
      <c r="EA698" s="14" t="str">
        <f t="shared" ca="1" si="11459"/>
        <v/>
      </c>
      <c r="EB698" s="14" t="str">
        <f t="shared" ca="1" si="11460"/>
        <v/>
      </c>
      <c r="EC698" s="14" t="str">
        <f t="shared" ca="1" si="11461"/>
        <v/>
      </c>
      <c r="ED698" s="14" t="str">
        <f t="shared" ca="1" si="11462"/>
        <v/>
      </c>
      <c r="EE698" s="14" t="str">
        <f t="shared" ca="1" si="11463"/>
        <v/>
      </c>
      <c r="EF698" s="14" t="str">
        <f t="shared" ca="1" si="11464"/>
        <v/>
      </c>
      <c r="EG698" s="14" t="str">
        <f t="shared" ca="1" si="11465"/>
        <v/>
      </c>
      <c r="EM698" s="14" t="b">
        <f t="shared" ca="1" si="11466"/>
        <v>0</v>
      </c>
      <c r="EN698" s="14" t="str">
        <f t="shared" ca="1" si="11467"/>
        <v/>
      </c>
      <c r="EO698" s="14" t="str">
        <f t="shared" ca="1" si="11468"/>
        <v/>
      </c>
      <c r="EP698" s="14" t="str">
        <f t="shared" ca="1" si="11469"/>
        <v/>
      </c>
      <c r="EQ698" s="14" t="str">
        <f t="shared" ca="1" si="11470"/>
        <v/>
      </c>
    </row>
    <row r="699" spans="2:147" s="14" customFormat="1">
      <c r="B699" s="14" t="str">
        <f t="shared" ca="1" si="11400"/>
        <v/>
      </c>
      <c r="C699" s="14">
        <f t="shared" ca="1" si="11401"/>
        <v>576</v>
      </c>
      <c r="D699" s="14">
        <f t="shared" si="11402"/>
        <v>697</v>
      </c>
      <c r="E699" s="14" t="str">
        <f t="shared" ca="1" si="11403"/>
        <v/>
      </c>
      <c r="F699" s="14" t="str">
        <f t="shared" ca="1" si="11404"/>
        <v/>
      </c>
      <c r="G699" s="14" t="str">
        <f t="shared" ca="1" si="11405"/>
        <v/>
      </c>
      <c r="H699" s="14" t="b">
        <f t="shared" ca="1" si="1140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1407"/>
        <v/>
      </c>
      <c r="N699" s="14" t="str">
        <f t="shared" ca="1" si="11408"/>
        <v/>
      </c>
      <c r="O699" s="14" t="str">
        <f t="shared" ca="1" si="11409"/>
        <v/>
      </c>
      <c r="P699" s="14" t="str">
        <f t="shared" ca="1" si="1141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1411"/>
        <v/>
      </c>
      <c r="AA699" s="12" t="str">
        <f t="shared" ca="1" si="1141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1413"/>
        <v/>
      </c>
      <c r="AE699" s="17" t="b">
        <f t="shared" ca="1" si="1141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1415"/>
        <v/>
      </c>
      <c r="AH699" s="17" t="b">
        <f t="shared" ca="1" si="1141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1417"/>
        <v/>
      </c>
      <c r="AK699" s="17" t="str">
        <f t="shared" ca="1" si="11418"/>
        <v/>
      </c>
      <c r="AL699" s="17" t="str">
        <f t="shared" ca="1" si="11419"/>
        <v/>
      </c>
      <c r="AM699" s="17" t="str">
        <f t="shared" ca="1" si="11420"/>
        <v/>
      </c>
      <c r="AN699" s="17">
        <f t="shared" ca="1" si="11421"/>
        <v>2</v>
      </c>
      <c r="AO699" s="24" t="str">
        <f t="shared" ca="1" si="11422"/>
        <v/>
      </c>
      <c r="AP699" s="24" t="str">
        <f t="shared" ca="1" si="11423"/>
        <v/>
      </c>
      <c r="AQ699" s="17" t="str">
        <f t="shared" ca="1" si="11396"/>
        <v/>
      </c>
      <c r="AR699" s="17" t="str">
        <f t="shared" ca="1" si="11424"/>
        <v/>
      </c>
      <c r="AS699" s="17" t="str">
        <f t="shared" ca="1" si="11425"/>
        <v/>
      </c>
      <c r="AT699" s="17" t="str">
        <f t="shared" ca="1" si="11426"/>
        <v/>
      </c>
      <c r="AU699" s="17" t="str">
        <f t="shared" ca="1" si="11427"/>
        <v/>
      </c>
      <c r="AV699" s="17" t="str">
        <f t="shared" ca="1" si="11428"/>
        <v/>
      </c>
      <c r="AW699" s="17" t="str">
        <f t="shared" ca="1" si="11429"/>
        <v/>
      </c>
      <c r="AX699" s="14" t="str">
        <f t="array" aca="1" ref="AX699" ca="1">IF(H699,N699&gt;0,"")</f>
        <v/>
      </c>
      <c r="AY699" s="17" t="str">
        <f t="shared" ca="1" si="11430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1431"/>
        <v>0</v>
      </c>
      <c r="BB699" s="17" t="b">
        <v>0</v>
      </c>
      <c r="BC699" s="17" t="str">
        <f t="shared" ca="1" si="11432"/>
        <v/>
      </c>
      <c r="BD699" s="17" t="str">
        <f t="shared" ca="1" si="11433"/>
        <v/>
      </c>
      <c r="BE699" s="17" t="b">
        <f t="shared" ca="1" si="11397"/>
        <v>0</v>
      </c>
      <c r="BF699" s="17" t="str">
        <f t="shared" ca="1" si="11398"/>
        <v/>
      </c>
      <c r="BG699" s="17" t="str">
        <f t="shared" ca="1" si="11434"/>
        <v/>
      </c>
      <c r="BH699" s="17" t="str">
        <f t="shared" ca="1" si="11435"/>
        <v/>
      </c>
      <c r="BI699" s="17" t="str">
        <f t="shared" ca="1" si="11436"/>
        <v/>
      </c>
      <c r="BJ699" s="17" t="b">
        <f t="shared" ca="1" si="11437"/>
        <v>0</v>
      </c>
      <c r="BK699" s="17" t="str">
        <f t="shared" ca="1" si="11399"/>
        <v/>
      </c>
      <c r="BL699" s="17" t="str">
        <f t="shared" ca="1" si="11438"/>
        <v/>
      </c>
      <c r="BM699" s="17" t="str">
        <f t="shared" ca="1" si="11439"/>
        <v/>
      </c>
      <c r="BN699" s="17" t="str">
        <f t="shared" ca="1" si="11440"/>
        <v/>
      </c>
      <c r="BO699" s="17" t="str">
        <f t="shared" ca="1" si="11441"/>
        <v/>
      </c>
      <c r="BP699" s="14" t="b">
        <f t="shared" ca="1" si="11442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1443"/>
        <v/>
      </c>
      <c r="DE699" s="14" t="str">
        <f t="shared" ca="1" si="11444"/>
        <v/>
      </c>
      <c r="DF699" s="14" t="str">
        <f t="shared" ca="1" si="11445"/>
        <v/>
      </c>
      <c r="DG699" s="14" t="str">
        <f t="shared" ca="1" si="11446"/>
        <v/>
      </c>
      <c r="DH699" s="14" t="str">
        <f t="shared" ca="1" si="11447"/>
        <v/>
      </c>
      <c r="DI699" s="14" t="str">
        <f t="shared" ca="1" si="11448"/>
        <v/>
      </c>
      <c r="DJ699" s="14" t="str">
        <f t="shared" ca="1" si="11449"/>
        <v/>
      </c>
      <c r="DK699" s="14" t="str">
        <f t="shared" ca="1" si="11450"/>
        <v/>
      </c>
      <c r="DL699" s="14" t="str">
        <f t="shared" ca="1" si="11451"/>
        <v/>
      </c>
      <c r="DM699" s="14" t="str">
        <f t="shared" ca="1" si="11452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453"/>
        <v/>
      </c>
      <c r="DP699" s="14" t="str">
        <f t="shared" ca="1" si="11454"/>
        <v/>
      </c>
      <c r="DQ699" s="14" t="str">
        <f t="shared" ca="1" si="11455"/>
        <v/>
      </c>
      <c r="DR699" s="14" t="str">
        <f t="shared" ca="1" si="11456"/>
        <v/>
      </c>
      <c r="DS699" s="14" t="str">
        <f t="shared" ca="1" si="11457"/>
        <v/>
      </c>
      <c r="DZ699" s="14" t="b">
        <f t="shared" ca="1" si="11458"/>
        <v>0</v>
      </c>
      <c r="EA699" s="14" t="str">
        <f t="shared" ca="1" si="11459"/>
        <v/>
      </c>
      <c r="EB699" s="14" t="str">
        <f t="shared" ca="1" si="11460"/>
        <v/>
      </c>
      <c r="EC699" s="14" t="str">
        <f t="shared" ca="1" si="11461"/>
        <v/>
      </c>
      <c r="ED699" s="14" t="str">
        <f t="shared" ca="1" si="11462"/>
        <v/>
      </c>
      <c r="EE699" s="14" t="str">
        <f t="shared" ca="1" si="11463"/>
        <v/>
      </c>
      <c r="EF699" s="14" t="str">
        <f t="shared" ca="1" si="11464"/>
        <v/>
      </c>
      <c r="EG699" s="14" t="str">
        <f t="shared" ca="1" si="11465"/>
        <v/>
      </c>
      <c r="EM699" s="14" t="b">
        <f t="shared" ca="1" si="11466"/>
        <v>0</v>
      </c>
      <c r="EN699" s="14" t="str">
        <f t="shared" ca="1" si="11467"/>
        <v/>
      </c>
      <c r="EO699" s="14" t="str">
        <f t="shared" ca="1" si="11468"/>
        <v/>
      </c>
      <c r="EP699" s="14" t="str">
        <f t="shared" ca="1" si="11469"/>
        <v/>
      </c>
      <c r="EQ699" s="14" t="str">
        <f t="shared" ca="1" si="11470"/>
        <v/>
      </c>
    </row>
    <row r="700" spans="2:147" s="14" customFormat="1">
      <c r="B700" s="14" t="str">
        <f t="shared" ca="1" si="11400"/>
        <v/>
      </c>
      <c r="C700" s="14">
        <f t="shared" ca="1" si="11401"/>
        <v>576</v>
      </c>
      <c r="D700" s="14">
        <f t="shared" si="11402"/>
        <v>698</v>
      </c>
      <c r="E700" s="14" t="str">
        <f t="shared" ca="1" si="11403"/>
        <v/>
      </c>
      <c r="F700" s="14" t="str">
        <f t="shared" ca="1" si="11404"/>
        <v/>
      </c>
      <c r="G700" s="14" t="str">
        <f t="shared" ca="1" si="11405"/>
        <v/>
      </c>
      <c r="H700" s="14" t="b">
        <f t="shared" ca="1" si="1140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1407"/>
        <v/>
      </c>
      <c r="N700" s="14" t="str">
        <f t="shared" ca="1" si="11408"/>
        <v/>
      </c>
      <c r="O700" s="14" t="str">
        <f t="shared" ca="1" si="11409"/>
        <v/>
      </c>
      <c r="P700" s="14" t="str">
        <f t="shared" ca="1" si="1141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1411"/>
        <v/>
      </c>
      <c r="AA700" s="12" t="str">
        <f t="shared" ca="1" si="1141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1413"/>
        <v/>
      </c>
      <c r="AE700" s="17" t="b">
        <f t="shared" ca="1" si="1141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1415"/>
        <v/>
      </c>
      <c r="AH700" s="17" t="b">
        <f t="shared" ca="1" si="1141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1417"/>
        <v/>
      </c>
      <c r="AK700" s="17" t="str">
        <f t="shared" ca="1" si="11418"/>
        <v/>
      </c>
      <c r="AL700" s="17" t="str">
        <f t="shared" ca="1" si="11419"/>
        <v/>
      </c>
      <c r="AM700" s="17" t="str">
        <f t="shared" ca="1" si="11420"/>
        <v/>
      </c>
      <c r="AN700" s="17">
        <f t="shared" ca="1" si="11421"/>
        <v>2</v>
      </c>
      <c r="AO700" s="24" t="str">
        <f t="shared" ca="1" si="11422"/>
        <v/>
      </c>
      <c r="AP700" s="24" t="str">
        <f t="shared" ca="1" si="11423"/>
        <v/>
      </c>
      <c r="AQ700" s="17" t="str">
        <f t="shared" ca="1" si="11396"/>
        <v/>
      </c>
      <c r="AR700" s="17" t="str">
        <f t="shared" ca="1" si="11424"/>
        <v/>
      </c>
      <c r="AS700" s="17" t="str">
        <f t="shared" ca="1" si="11425"/>
        <v/>
      </c>
      <c r="AT700" s="17" t="str">
        <f t="shared" ca="1" si="11426"/>
        <v/>
      </c>
      <c r="AU700" s="17" t="str">
        <f t="shared" ca="1" si="11427"/>
        <v/>
      </c>
      <c r="AV700" s="17" t="str">
        <f t="shared" ca="1" si="11428"/>
        <v/>
      </c>
      <c r="AW700" s="17" t="str">
        <f t="shared" ca="1" si="11429"/>
        <v/>
      </c>
      <c r="AX700" s="14" t="str">
        <f t="array" aca="1" ref="AX700" ca="1">IF(H700,N700&gt;0,"")</f>
        <v/>
      </c>
      <c r="AY700" s="17" t="str">
        <f t="shared" ca="1" si="11430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1431"/>
        <v>0</v>
      </c>
      <c r="BB700" s="17" t="b">
        <v>0</v>
      </c>
      <c r="BC700" s="17" t="str">
        <f t="shared" ca="1" si="11432"/>
        <v/>
      </c>
      <c r="BD700" s="17" t="str">
        <f t="shared" ca="1" si="11433"/>
        <v/>
      </c>
      <c r="BE700" s="17" t="b">
        <f t="shared" ca="1" si="11397"/>
        <v>0</v>
      </c>
      <c r="BF700" s="17" t="str">
        <f t="shared" ca="1" si="11398"/>
        <v/>
      </c>
      <c r="BG700" s="17" t="str">
        <f t="shared" ca="1" si="11434"/>
        <v/>
      </c>
      <c r="BH700" s="17" t="str">
        <f t="shared" ca="1" si="11435"/>
        <v/>
      </c>
      <c r="BI700" s="17" t="str">
        <f t="shared" ca="1" si="11436"/>
        <v/>
      </c>
      <c r="BJ700" s="17" t="b">
        <f t="shared" ca="1" si="11437"/>
        <v>0</v>
      </c>
      <c r="BK700" s="17" t="str">
        <f t="shared" ca="1" si="11399"/>
        <v/>
      </c>
      <c r="BL700" s="17" t="str">
        <f t="shared" ca="1" si="11438"/>
        <v/>
      </c>
      <c r="BM700" s="17" t="str">
        <f t="shared" ca="1" si="11439"/>
        <v/>
      </c>
      <c r="BN700" s="17" t="str">
        <f t="shared" ca="1" si="11440"/>
        <v/>
      </c>
      <c r="BO700" s="17" t="str">
        <f t="shared" ca="1" si="11441"/>
        <v/>
      </c>
      <c r="BP700" s="14" t="b">
        <f t="shared" ca="1" si="11442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1443"/>
        <v/>
      </c>
      <c r="DE700" s="14" t="str">
        <f t="shared" ca="1" si="11444"/>
        <v/>
      </c>
      <c r="DF700" s="14" t="str">
        <f t="shared" ca="1" si="11445"/>
        <v/>
      </c>
      <c r="DG700" s="14" t="str">
        <f t="shared" ca="1" si="11446"/>
        <v/>
      </c>
      <c r="DH700" s="14" t="str">
        <f t="shared" ca="1" si="11447"/>
        <v/>
      </c>
      <c r="DI700" s="14" t="str">
        <f t="shared" ca="1" si="11448"/>
        <v/>
      </c>
      <c r="DJ700" s="14" t="str">
        <f t="shared" ca="1" si="11449"/>
        <v/>
      </c>
      <c r="DK700" s="14" t="str">
        <f t="shared" ca="1" si="11450"/>
        <v/>
      </c>
      <c r="DL700" s="14" t="str">
        <f t="shared" ca="1" si="11451"/>
        <v/>
      </c>
      <c r="DM700" s="14" t="str">
        <f t="shared" ca="1" si="11452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453"/>
        <v/>
      </c>
      <c r="DP700" s="14" t="str">
        <f t="shared" ca="1" si="11454"/>
        <v/>
      </c>
      <c r="DQ700" s="14" t="str">
        <f t="shared" ca="1" si="11455"/>
        <v/>
      </c>
      <c r="DR700" s="14" t="str">
        <f t="shared" ca="1" si="11456"/>
        <v/>
      </c>
      <c r="DS700" s="14" t="str">
        <f t="shared" ca="1" si="11457"/>
        <v/>
      </c>
      <c r="DZ700" s="14" t="b">
        <f t="shared" ca="1" si="11458"/>
        <v>0</v>
      </c>
      <c r="EA700" s="14" t="str">
        <f t="shared" ca="1" si="11459"/>
        <v/>
      </c>
      <c r="EB700" s="14" t="str">
        <f t="shared" ca="1" si="11460"/>
        <v/>
      </c>
      <c r="EC700" s="14" t="str">
        <f t="shared" ca="1" si="11461"/>
        <v/>
      </c>
      <c r="ED700" s="14" t="str">
        <f t="shared" ca="1" si="11462"/>
        <v/>
      </c>
      <c r="EE700" s="14" t="str">
        <f t="shared" ca="1" si="11463"/>
        <v/>
      </c>
      <c r="EF700" s="14" t="str">
        <f t="shared" ca="1" si="11464"/>
        <v/>
      </c>
      <c r="EG700" s="14" t="str">
        <f t="shared" ca="1" si="11465"/>
        <v/>
      </c>
      <c r="EM700" s="14" t="b">
        <f t="shared" ca="1" si="11466"/>
        <v>0</v>
      </c>
      <c r="EN700" s="14" t="str">
        <f t="shared" ca="1" si="11467"/>
        <v/>
      </c>
      <c r="EO700" s="14" t="str">
        <f t="shared" ca="1" si="11468"/>
        <v/>
      </c>
      <c r="EP700" s="14" t="str">
        <f t="shared" ca="1" si="11469"/>
        <v/>
      </c>
      <c r="EQ700" s="14" t="str">
        <f t="shared" ca="1" si="11470"/>
        <v/>
      </c>
    </row>
    <row r="701" spans="2:147" s="14" customFormat="1">
      <c r="B701" s="14" t="str">
        <f t="shared" ca="1" si="11400"/>
        <v/>
      </c>
      <c r="C701" s="14">
        <f t="shared" ca="1" si="11401"/>
        <v>576</v>
      </c>
      <c r="D701" s="14">
        <f t="shared" si="11402"/>
        <v>699</v>
      </c>
      <c r="E701" s="14" t="str">
        <f t="shared" ca="1" si="11403"/>
        <v/>
      </c>
      <c r="F701" s="14" t="str">
        <f t="shared" ca="1" si="11404"/>
        <v/>
      </c>
      <c r="G701" s="14" t="str">
        <f t="shared" ca="1" si="11405"/>
        <v/>
      </c>
      <c r="H701" s="14" t="b">
        <f t="shared" ca="1" si="1140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1407"/>
        <v/>
      </c>
      <c r="N701" s="14" t="str">
        <f t="shared" ca="1" si="11408"/>
        <v/>
      </c>
      <c r="O701" s="14" t="str">
        <f t="shared" ca="1" si="11409"/>
        <v/>
      </c>
      <c r="P701" s="14" t="str">
        <f t="shared" ca="1" si="1141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1411"/>
        <v/>
      </c>
      <c r="AA701" s="12" t="str">
        <f t="shared" ca="1" si="1141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1413"/>
        <v/>
      </c>
      <c r="AE701" s="17" t="b">
        <f t="shared" ca="1" si="1141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1415"/>
        <v/>
      </c>
      <c r="AH701" s="17" t="b">
        <f t="shared" ca="1" si="1141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1417"/>
        <v/>
      </c>
      <c r="AK701" s="17" t="str">
        <f t="shared" ca="1" si="11418"/>
        <v/>
      </c>
      <c r="AL701" s="17" t="str">
        <f t="shared" ca="1" si="11419"/>
        <v/>
      </c>
      <c r="AM701" s="17" t="str">
        <f t="shared" ca="1" si="11420"/>
        <v/>
      </c>
      <c r="AN701" s="17">
        <f t="shared" ca="1" si="11421"/>
        <v>2</v>
      </c>
      <c r="AO701" s="24" t="str">
        <f t="shared" ca="1" si="11422"/>
        <v/>
      </c>
      <c r="AP701" s="24" t="str">
        <f t="shared" ca="1" si="11423"/>
        <v/>
      </c>
      <c r="AQ701" s="17" t="str">
        <f t="shared" ca="1" si="11396"/>
        <v/>
      </c>
      <c r="AR701" s="17" t="str">
        <f t="shared" ca="1" si="11424"/>
        <v/>
      </c>
      <c r="AS701" s="17" t="str">
        <f t="shared" ca="1" si="11425"/>
        <v/>
      </c>
      <c r="AT701" s="17" t="str">
        <f t="shared" ca="1" si="11426"/>
        <v/>
      </c>
      <c r="AU701" s="17" t="str">
        <f t="shared" ca="1" si="11427"/>
        <v/>
      </c>
      <c r="AV701" s="17" t="str">
        <f t="shared" ca="1" si="11428"/>
        <v/>
      </c>
      <c r="AW701" s="17" t="str">
        <f t="shared" ca="1" si="11429"/>
        <v/>
      </c>
      <c r="AX701" s="14" t="str">
        <f t="array" aca="1" ref="AX701" ca="1">IF(H701,N701&gt;0,"")</f>
        <v/>
      </c>
      <c r="AY701" s="17" t="str">
        <f t="shared" ca="1" si="11430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1431"/>
        <v>0</v>
      </c>
      <c r="BB701" s="17" t="b">
        <v>0</v>
      </c>
      <c r="BC701" s="17" t="str">
        <f t="shared" ca="1" si="11432"/>
        <v/>
      </c>
      <c r="BD701" s="17" t="str">
        <f t="shared" ca="1" si="11433"/>
        <v/>
      </c>
      <c r="BE701" s="17" t="b">
        <f t="shared" ca="1" si="11397"/>
        <v>0</v>
      </c>
      <c r="BF701" s="17" t="str">
        <f t="shared" ca="1" si="11398"/>
        <v/>
      </c>
      <c r="BG701" s="17" t="str">
        <f t="shared" ca="1" si="11434"/>
        <v/>
      </c>
      <c r="BH701" s="17" t="str">
        <f t="shared" ca="1" si="11435"/>
        <v/>
      </c>
      <c r="BI701" s="17" t="str">
        <f t="shared" ca="1" si="11436"/>
        <v/>
      </c>
      <c r="BJ701" s="17" t="b">
        <f t="shared" ca="1" si="11437"/>
        <v>0</v>
      </c>
      <c r="BK701" s="17" t="str">
        <f t="shared" ca="1" si="11399"/>
        <v/>
      </c>
      <c r="BL701" s="17" t="str">
        <f t="shared" ca="1" si="11438"/>
        <v/>
      </c>
      <c r="BM701" s="17" t="str">
        <f t="shared" ca="1" si="11439"/>
        <v/>
      </c>
      <c r="BN701" s="17" t="str">
        <f t="shared" ca="1" si="11440"/>
        <v/>
      </c>
      <c r="BO701" s="17" t="str">
        <f t="shared" ca="1" si="11441"/>
        <v/>
      </c>
      <c r="BP701" s="14" t="b">
        <f t="shared" ca="1" si="11442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1443"/>
        <v/>
      </c>
      <c r="DE701" s="14" t="str">
        <f t="shared" ca="1" si="11444"/>
        <v/>
      </c>
      <c r="DF701" s="14" t="str">
        <f t="shared" ca="1" si="11445"/>
        <v/>
      </c>
      <c r="DG701" s="14" t="str">
        <f t="shared" ca="1" si="11446"/>
        <v/>
      </c>
      <c r="DH701" s="14" t="str">
        <f t="shared" ca="1" si="11447"/>
        <v/>
      </c>
      <c r="DI701" s="14" t="str">
        <f t="shared" ca="1" si="11448"/>
        <v/>
      </c>
      <c r="DJ701" s="14" t="str">
        <f t="shared" ca="1" si="11449"/>
        <v/>
      </c>
      <c r="DK701" s="14" t="str">
        <f t="shared" ca="1" si="11450"/>
        <v/>
      </c>
      <c r="DL701" s="14" t="str">
        <f t="shared" ca="1" si="11451"/>
        <v/>
      </c>
      <c r="DM701" s="14" t="str">
        <f t="shared" ca="1" si="11452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453"/>
        <v/>
      </c>
      <c r="DP701" s="14" t="str">
        <f t="shared" ca="1" si="11454"/>
        <v/>
      </c>
      <c r="DQ701" s="14" t="str">
        <f t="shared" ca="1" si="11455"/>
        <v/>
      </c>
      <c r="DR701" s="14" t="str">
        <f t="shared" ca="1" si="11456"/>
        <v/>
      </c>
      <c r="DS701" s="14" t="str">
        <f t="shared" ca="1" si="11457"/>
        <v/>
      </c>
      <c r="DZ701" s="14" t="b">
        <f t="shared" ca="1" si="11458"/>
        <v>0</v>
      </c>
      <c r="EA701" s="14" t="str">
        <f t="shared" ca="1" si="11459"/>
        <v/>
      </c>
      <c r="EB701" s="14" t="str">
        <f t="shared" ca="1" si="11460"/>
        <v/>
      </c>
      <c r="EC701" s="14" t="str">
        <f t="shared" ca="1" si="11461"/>
        <v/>
      </c>
      <c r="ED701" s="14" t="str">
        <f t="shared" ca="1" si="11462"/>
        <v/>
      </c>
      <c r="EE701" s="14" t="str">
        <f t="shared" ca="1" si="11463"/>
        <v/>
      </c>
      <c r="EF701" s="14" t="str">
        <f t="shared" ca="1" si="11464"/>
        <v/>
      </c>
      <c r="EG701" s="14" t="str">
        <f t="shared" ca="1" si="11465"/>
        <v/>
      </c>
      <c r="EM701" s="14" t="b">
        <f t="shared" ca="1" si="11466"/>
        <v>0</v>
      </c>
      <c r="EN701" s="14" t="str">
        <f t="shared" ca="1" si="11467"/>
        <v/>
      </c>
      <c r="EO701" s="14" t="str">
        <f t="shared" ca="1" si="11468"/>
        <v/>
      </c>
      <c r="EP701" s="14" t="str">
        <f t="shared" ca="1" si="11469"/>
        <v/>
      </c>
      <c r="EQ701" s="14" t="str">
        <f t="shared" ca="1" si="11470"/>
        <v/>
      </c>
    </row>
    <row r="702" spans="2:147" s="14" customFormat="1">
      <c r="B702" s="14" t="str">
        <f t="shared" ca="1" si="11400"/>
        <v/>
      </c>
      <c r="C702" s="14">
        <f t="shared" ca="1" si="11401"/>
        <v>576</v>
      </c>
      <c r="D702" s="14">
        <f t="shared" si="11402"/>
        <v>700</v>
      </c>
      <c r="E702" s="14" t="str">
        <f t="shared" ca="1" si="11403"/>
        <v/>
      </c>
      <c r="F702" s="14" t="str">
        <f t="shared" ca="1" si="11404"/>
        <v/>
      </c>
      <c r="G702" s="14" t="str">
        <f t="shared" ca="1" si="11405"/>
        <v/>
      </c>
      <c r="H702" s="14" t="b">
        <f t="shared" ca="1" si="1140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1407"/>
        <v/>
      </c>
      <c r="N702" s="14" t="str">
        <f t="shared" ca="1" si="11408"/>
        <v/>
      </c>
      <c r="O702" s="14" t="str">
        <f t="shared" ca="1" si="11409"/>
        <v/>
      </c>
      <c r="P702" s="14" t="str">
        <f t="shared" ca="1" si="1141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1411"/>
        <v/>
      </c>
      <c r="AA702" s="12" t="str">
        <f t="shared" ca="1" si="1141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1413"/>
        <v/>
      </c>
      <c r="AE702" s="17" t="b">
        <f t="shared" ca="1" si="1141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1415"/>
        <v/>
      </c>
      <c r="AH702" s="17" t="b">
        <f t="shared" ca="1" si="1141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1417"/>
        <v/>
      </c>
      <c r="AK702" s="17" t="str">
        <f t="shared" ca="1" si="11418"/>
        <v/>
      </c>
      <c r="AL702" s="17" t="str">
        <f t="shared" ca="1" si="11419"/>
        <v/>
      </c>
      <c r="AM702" s="17" t="str">
        <f t="shared" ca="1" si="11420"/>
        <v/>
      </c>
      <c r="AN702" s="17">
        <f t="shared" ca="1" si="11421"/>
        <v>2</v>
      </c>
      <c r="AO702" s="24" t="str">
        <f t="shared" ca="1" si="11422"/>
        <v/>
      </c>
      <c r="AP702" s="24" t="str">
        <f t="shared" ca="1" si="11423"/>
        <v/>
      </c>
      <c r="AQ702" s="17" t="str">
        <f t="shared" ca="1" si="11396"/>
        <v/>
      </c>
      <c r="AR702" s="17" t="str">
        <f t="shared" ca="1" si="11424"/>
        <v/>
      </c>
      <c r="AS702" s="17" t="str">
        <f t="shared" ca="1" si="11425"/>
        <v/>
      </c>
      <c r="AT702" s="17" t="str">
        <f t="shared" ca="1" si="11426"/>
        <v/>
      </c>
      <c r="AU702" s="17" t="str">
        <f t="shared" ca="1" si="11427"/>
        <v/>
      </c>
      <c r="AV702" s="17" t="str">
        <f t="shared" ca="1" si="11428"/>
        <v/>
      </c>
      <c r="AW702" s="17" t="str">
        <f t="shared" ca="1" si="11429"/>
        <v/>
      </c>
      <c r="AX702" s="14" t="str">
        <f t="array" aca="1" ref="AX702" ca="1">IF(H702,N702&gt;0,"")</f>
        <v/>
      </c>
      <c r="AY702" s="17" t="str">
        <f t="shared" ca="1" si="11430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1431"/>
        <v>0</v>
      </c>
      <c r="BB702" s="17" t="b">
        <v>0</v>
      </c>
      <c r="BC702" s="17" t="str">
        <f t="shared" ca="1" si="11432"/>
        <v/>
      </c>
      <c r="BD702" s="17" t="str">
        <f t="shared" ca="1" si="11433"/>
        <v/>
      </c>
      <c r="BE702" s="17" t="b">
        <f t="shared" ca="1" si="11397"/>
        <v>0</v>
      </c>
      <c r="BF702" s="17" t="str">
        <f t="shared" ca="1" si="11398"/>
        <v/>
      </c>
      <c r="BG702" s="17" t="str">
        <f t="shared" ca="1" si="11434"/>
        <v/>
      </c>
      <c r="BH702" s="17" t="str">
        <f t="shared" ca="1" si="11435"/>
        <v/>
      </c>
      <c r="BI702" s="17" t="str">
        <f t="shared" ca="1" si="11436"/>
        <v/>
      </c>
      <c r="BJ702" s="17" t="b">
        <f t="shared" ca="1" si="11437"/>
        <v>0</v>
      </c>
      <c r="BK702" s="17" t="str">
        <f t="shared" ca="1" si="11399"/>
        <v/>
      </c>
      <c r="BL702" s="17" t="str">
        <f t="shared" ca="1" si="11438"/>
        <v/>
      </c>
      <c r="BM702" s="17" t="str">
        <f t="shared" ca="1" si="11439"/>
        <v/>
      </c>
      <c r="BN702" s="17" t="str">
        <f t="shared" ca="1" si="11440"/>
        <v/>
      </c>
      <c r="BO702" s="17" t="str">
        <f t="shared" ca="1" si="11441"/>
        <v/>
      </c>
      <c r="BP702" s="14" t="b">
        <f t="shared" ca="1" si="11442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1443"/>
        <v/>
      </c>
      <c r="DE702" s="14" t="str">
        <f t="shared" ca="1" si="11444"/>
        <v/>
      </c>
      <c r="DF702" s="14" t="str">
        <f t="shared" ca="1" si="11445"/>
        <v/>
      </c>
      <c r="DG702" s="14" t="str">
        <f t="shared" ca="1" si="11446"/>
        <v/>
      </c>
      <c r="DH702" s="14" t="str">
        <f t="shared" ca="1" si="11447"/>
        <v/>
      </c>
      <c r="DI702" s="14" t="str">
        <f t="shared" ca="1" si="11448"/>
        <v/>
      </c>
      <c r="DJ702" s="14" t="str">
        <f t="shared" ca="1" si="11449"/>
        <v/>
      </c>
      <c r="DK702" s="14" t="str">
        <f t="shared" ca="1" si="11450"/>
        <v/>
      </c>
      <c r="DL702" s="14" t="str">
        <f t="shared" ca="1" si="11451"/>
        <v/>
      </c>
      <c r="DM702" s="14" t="str">
        <f t="shared" ca="1" si="11452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453"/>
        <v/>
      </c>
      <c r="DP702" s="14" t="str">
        <f t="shared" ca="1" si="11454"/>
        <v/>
      </c>
      <c r="DQ702" s="14" t="str">
        <f t="shared" ca="1" si="11455"/>
        <v/>
      </c>
      <c r="DR702" s="14" t="str">
        <f t="shared" ca="1" si="11456"/>
        <v/>
      </c>
      <c r="DS702" s="14" t="str">
        <f t="shared" ca="1" si="11457"/>
        <v/>
      </c>
      <c r="DZ702" s="14" t="b">
        <f t="shared" ca="1" si="11458"/>
        <v>0</v>
      </c>
      <c r="EA702" s="14" t="str">
        <f t="shared" ca="1" si="11459"/>
        <v/>
      </c>
      <c r="EB702" s="14" t="str">
        <f t="shared" ca="1" si="11460"/>
        <v/>
      </c>
      <c r="EC702" s="14" t="str">
        <f t="shared" ca="1" si="11461"/>
        <v/>
      </c>
      <c r="ED702" s="14" t="str">
        <f t="shared" ca="1" si="11462"/>
        <v/>
      </c>
      <c r="EE702" s="14" t="str">
        <f t="shared" ca="1" si="11463"/>
        <v/>
      </c>
      <c r="EF702" s="14" t="str">
        <f t="shared" ca="1" si="11464"/>
        <v/>
      </c>
      <c r="EG702" s="14" t="str">
        <f t="shared" ca="1" si="11465"/>
        <v/>
      </c>
      <c r="EM702" s="14" t="b">
        <f t="shared" ca="1" si="11466"/>
        <v>0</v>
      </c>
      <c r="EN702" s="14" t="str">
        <f t="shared" ca="1" si="11467"/>
        <v/>
      </c>
      <c r="EO702" s="14" t="str">
        <f t="shared" ca="1" si="11468"/>
        <v/>
      </c>
      <c r="EP702" s="14" t="str">
        <f t="shared" ca="1" si="11469"/>
        <v/>
      </c>
      <c r="EQ702" s="14" t="str">
        <f t="shared" ca="1" si="11470"/>
        <v/>
      </c>
    </row>
    <row r="703" spans="2:147" s="14" customFormat="1">
      <c r="B703" s="14" t="str">
        <f t="shared" ca="1" si="11400"/>
        <v/>
      </c>
      <c r="C703" s="14">
        <f t="shared" ca="1" si="11401"/>
        <v>576</v>
      </c>
      <c r="D703" s="14">
        <f t="shared" si="11402"/>
        <v>701</v>
      </c>
      <c r="E703" s="14" t="str">
        <f t="shared" ca="1" si="11403"/>
        <v/>
      </c>
      <c r="F703" s="14" t="str">
        <f t="shared" ca="1" si="11404"/>
        <v/>
      </c>
      <c r="G703" s="14" t="str">
        <f t="shared" ca="1" si="11405"/>
        <v/>
      </c>
      <c r="H703" s="14" t="b">
        <f t="shared" ca="1" si="1140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1407"/>
        <v/>
      </c>
      <c r="N703" s="14" t="str">
        <f t="shared" ca="1" si="11408"/>
        <v/>
      </c>
      <c r="O703" s="14" t="str">
        <f t="shared" ca="1" si="11409"/>
        <v/>
      </c>
      <c r="P703" s="14" t="str">
        <f t="shared" ca="1" si="1141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1411"/>
        <v/>
      </c>
      <c r="AA703" s="12" t="str">
        <f t="shared" ca="1" si="1141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1413"/>
        <v/>
      </c>
      <c r="AE703" s="17" t="b">
        <f t="shared" ca="1" si="1141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1415"/>
        <v/>
      </c>
      <c r="AH703" s="17" t="b">
        <f t="shared" ca="1" si="1141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1417"/>
        <v/>
      </c>
      <c r="AK703" s="17" t="str">
        <f t="shared" ca="1" si="11418"/>
        <v/>
      </c>
      <c r="AL703" s="17" t="str">
        <f t="shared" ca="1" si="11419"/>
        <v/>
      </c>
      <c r="AM703" s="17" t="str">
        <f t="shared" ca="1" si="11420"/>
        <v/>
      </c>
      <c r="AN703" s="17">
        <f t="shared" ca="1" si="11421"/>
        <v>2</v>
      </c>
      <c r="AO703" s="24" t="str">
        <f t="shared" ca="1" si="11422"/>
        <v/>
      </c>
      <c r="AP703" s="24" t="str">
        <f t="shared" ca="1" si="11423"/>
        <v/>
      </c>
      <c r="AQ703" s="17" t="str">
        <f t="shared" ca="1" si="11396"/>
        <v/>
      </c>
      <c r="AR703" s="17" t="str">
        <f t="shared" ca="1" si="11424"/>
        <v/>
      </c>
      <c r="AS703" s="17" t="str">
        <f t="shared" ca="1" si="11425"/>
        <v/>
      </c>
      <c r="AT703" s="17" t="str">
        <f t="shared" ca="1" si="11426"/>
        <v/>
      </c>
      <c r="AU703" s="17" t="str">
        <f t="shared" ca="1" si="11427"/>
        <v/>
      </c>
      <c r="AV703" s="17" t="str">
        <f t="shared" ca="1" si="11428"/>
        <v/>
      </c>
      <c r="AW703" s="17" t="str">
        <f t="shared" ca="1" si="11429"/>
        <v/>
      </c>
      <c r="AX703" s="14" t="str">
        <f t="array" aca="1" ref="AX703" ca="1">IF(H703,N703&gt;0,"")</f>
        <v/>
      </c>
      <c r="AY703" s="17" t="str">
        <f t="shared" ca="1" si="11430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1431"/>
        <v>0</v>
      </c>
      <c r="BB703" s="17" t="b">
        <v>0</v>
      </c>
      <c r="BC703" s="17" t="str">
        <f t="shared" ca="1" si="11432"/>
        <v/>
      </c>
      <c r="BD703" s="17" t="str">
        <f t="shared" ca="1" si="11433"/>
        <v/>
      </c>
      <c r="BE703" s="17" t="b">
        <f t="shared" ca="1" si="11397"/>
        <v>0</v>
      </c>
      <c r="BF703" s="17" t="str">
        <f t="shared" ca="1" si="11398"/>
        <v/>
      </c>
      <c r="BG703" s="17" t="str">
        <f t="shared" ca="1" si="11434"/>
        <v/>
      </c>
      <c r="BH703" s="17" t="str">
        <f t="shared" ca="1" si="11435"/>
        <v/>
      </c>
      <c r="BI703" s="17" t="str">
        <f t="shared" ca="1" si="11436"/>
        <v/>
      </c>
      <c r="BJ703" s="17" t="b">
        <f t="shared" ca="1" si="11437"/>
        <v>0</v>
      </c>
      <c r="BK703" s="17" t="str">
        <f t="shared" ca="1" si="11399"/>
        <v/>
      </c>
      <c r="BL703" s="17" t="str">
        <f t="shared" ca="1" si="11438"/>
        <v/>
      </c>
      <c r="BM703" s="17" t="str">
        <f t="shared" ca="1" si="11439"/>
        <v/>
      </c>
      <c r="BN703" s="17" t="str">
        <f t="shared" ca="1" si="11440"/>
        <v/>
      </c>
      <c r="BO703" s="17" t="str">
        <f t="shared" ca="1" si="11441"/>
        <v/>
      </c>
      <c r="BP703" s="14" t="b">
        <f t="shared" ca="1" si="11442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1443"/>
        <v/>
      </c>
      <c r="DE703" s="14" t="str">
        <f t="shared" ca="1" si="11444"/>
        <v/>
      </c>
      <c r="DF703" s="14" t="str">
        <f t="shared" ca="1" si="11445"/>
        <v/>
      </c>
      <c r="DG703" s="14" t="str">
        <f t="shared" ca="1" si="11446"/>
        <v/>
      </c>
      <c r="DH703" s="14" t="str">
        <f t="shared" ca="1" si="11447"/>
        <v/>
      </c>
      <c r="DI703" s="14" t="str">
        <f t="shared" ca="1" si="11448"/>
        <v/>
      </c>
      <c r="DJ703" s="14" t="str">
        <f t="shared" ca="1" si="11449"/>
        <v/>
      </c>
      <c r="DK703" s="14" t="str">
        <f t="shared" ca="1" si="11450"/>
        <v/>
      </c>
      <c r="DL703" s="14" t="str">
        <f t="shared" ca="1" si="11451"/>
        <v/>
      </c>
      <c r="DM703" s="14" t="str">
        <f t="shared" ca="1" si="11452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453"/>
        <v/>
      </c>
      <c r="DP703" s="14" t="str">
        <f t="shared" ca="1" si="11454"/>
        <v/>
      </c>
      <c r="DQ703" s="14" t="str">
        <f t="shared" ca="1" si="11455"/>
        <v/>
      </c>
      <c r="DR703" s="14" t="str">
        <f t="shared" ca="1" si="11456"/>
        <v/>
      </c>
      <c r="DS703" s="14" t="str">
        <f t="shared" ca="1" si="11457"/>
        <v/>
      </c>
      <c r="DZ703" s="14" t="b">
        <f t="shared" ca="1" si="11458"/>
        <v>0</v>
      </c>
      <c r="EA703" s="14" t="str">
        <f t="shared" ca="1" si="11459"/>
        <v/>
      </c>
      <c r="EB703" s="14" t="str">
        <f t="shared" ca="1" si="11460"/>
        <v/>
      </c>
      <c r="EC703" s="14" t="str">
        <f t="shared" ca="1" si="11461"/>
        <v/>
      </c>
      <c r="ED703" s="14" t="str">
        <f t="shared" ca="1" si="11462"/>
        <v/>
      </c>
      <c r="EE703" s="14" t="str">
        <f t="shared" ca="1" si="11463"/>
        <v/>
      </c>
      <c r="EF703" s="14" t="str">
        <f t="shared" ca="1" si="11464"/>
        <v/>
      </c>
      <c r="EG703" s="14" t="str">
        <f t="shared" ca="1" si="11465"/>
        <v/>
      </c>
      <c r="EM703" s="14" t="b">
        <f t="shared" ca="1" si="11466"/>
        <v>0</v>
      </c>
      <c r="EN703" s="14" t="str">
        <f t="shared" ca="1" si="11467"/>
        <v/>
      </c>
      <c r="EO703" s="14" t="str">
        <f t="shared" ca="1" si="11468"/>
        <v/>
      </c>
      <c r="EP703" s="14" t="str">
        <f t="shared" ca="1" si="11469"/>
        <v/>
      </c>
      <c r="EQ703" s="14" t="str">
        <f t="shared" ca="1" si="11470"/>
        <v/>
      </c>
    </row>
    <row r="704" spans="2:147" s="14" customFormat="1">
      <c r="B704" s="14" t="str">
        <f t="shared" ca="1" si="11400"/>
        <v/>
      </c>
      <c r="C704" s="14">
        <f t="shared" ca="1" si="11401"/>
        <v>576</v>
      </c>
      <c r="D704" s="14">
        <f t="shared" si="11402"/>
        <v>702</v>
      </c>
      <c r="E704" s="14" t="str">
        <f t="shared" ca="1" si="11403"/>
        <v/>
      </c>
      <c r="F704" s="14" t="str">
        <f t="shared" ca="1" si="11404"/>
        <v/>
      </c>
      <c r="G704" s="14" t="str">
        <f t="shared" ca="1" si="11405"/>
        <v/>
      </c>
      <c r="H704" s="14" t="b">
        <f t="shared" ca="1" si="1140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1407"/>
        <v/>
      </c>
      <c r="N704" s="14" t="str">
        <f t="shared" ca="1" si="11408"/>
        <v/>
      </c>
      <c r="O704" s="14" t="str">
        <f t="shared" ca="1" si="11409"/>
        <v/>
      </c>
      <c r="P704" s="14" t="str">
        <f t="shared" ca="1" si="1141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1411"/>
        <v/>
      </c>
      <c r="AA704" s="12" t="str">
        <f t="shared" ca="1" si="1141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1413"/>
        <v/>
      </c>
      <c r="AE704" s="17" t="b">
        <f t="shared" ca="1" si="1141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1415"/>
        <v/>
      </c>
      <c r="AH704" s="17" t="b">
        <f t="shared" ca="1" si="1141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1417"/>
        <v/>
      </c>
      <c r="AK704" s="17" t="str">
        <f t="shared" ca="1" si="11418"/>
        <v/>
      </c>
      <c r="AL704" s="17" t="str">
        <f t="shared" ca="1" si="11419"/>
        <v/>
      </c>
      <c r="AM704" s="17" t="str">
        <f t="shared" ca="1" si="11420"/>
        <v/>
      </c>
      <c r="AN704" s="17">
        <f t="shared" ca="1" si="11421"/>
        <v>2</v>
      </c>
      <c r="AO704" s="24" t="str">
        <f t="shared" ca="1" si="11422"/>
        <v/>
      </c>
      <c r="AP704" s="24" t="str">
        <f t="shared" ca="1" si="11423"/>
        <v/>
      </c>
      <c r="AQ704" s="17" t="str">
        <f t="shared" ca="1" si="11396"/>
        <v/>
      </c>
      <c r="AR704" s="17" t="str">
        <f t="shared" ca="1" si="11424"/>
        <v/>
      </c>
      <c r="AS704" s="17" t="str">
        <f t="shared" ca="1" si="11425"/>
        <v/>
      </c>
      <c r="AT704" s="17" t="str">
        <f t="shared" ca="1" si="11426"/>
        <v/>
      </c>
      <c r="AU704" s="17" t="str">
        <f t="shared" ca="1" si="11427"/>
        <v/>
      </c>
      <c r="AV704" s="17" t="str">
        <f t="shared" ca="1" si="11428"/>
        <v/>
      </c>
      <c r="AW704" s="17" t="str">
        <f t="shared" ca="1" si="11429"/>
        <v/>
      </c>
      <c r="AX704" s="14" t="str">
        <f t="array" aca="1" ref="AX704" ca="1">IF(H704,N704&gt;0,"")</f>
        <v/>
      </c>
      <c r="AY704" s="17" t="str">
        <f t="shared" ca="1" si="11430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1431"/>
        <v>0</v>
      </c>
      <c r="BB704" s="17" t="b">
        <v>0</v>
      </c>
      <c r="BC704" s="17" t="str">
        <f t="shared" ca="1" si="11432"/>
        <v/>
      </c>
      <c r="BD704" s="17" t="str">
        <f t="shared" ca="1" si="11433"/>
        <v/>
      </c>
      <c r="BE704" s="17" t="b">
        <f t="shared" ca="1" si="11397"/>
        <v>0</v>
      </c>
      <c r="BF704" s="17" t="str">
        <f t="shared" ca="1" si="11398"/>
        <v/>
      </c>
      <c r="BG704" s="17" t="str">
        <f t="shared" ca="1" si="11434"/>
        <v/>
      </c>
      <c r="BH704" s="17" t="str">
        <f t="shared" ca="1" si="11435"/>
        <v/>
      </c>
      <c r="BI704" s="17" t="str">
        <f t="shared" ca="1" si="11436"/>
        <v/>
      </c>
      <c r="BJ704" s="17" t="b">
        <f t="shared" ca="1" si="11437"/>
        <v>0</v>
      </c>
      <c r="BK704" s="17" t="str">
        <f t="shared" ca="1" si="11399"/>
        <v/>
      </c>
      <c r="BL704" s="17" t="str">
        <f t="shared" ca="1" si="11438"/>
        <v/>
      </c>
      <c r="BM704" s="17" t="str">
        <f t="shared" ca="1" si="11439"/>
        <v/>
      </c>
      <c r="BN704" s="17" t="str">
        <f t="shared" ca="1" si="11440"/>
        <v/>
      </c>
      <c r="BO704" s="17" t="str">
        <f t="shared" ca="1" si="11441"/>
        <v/>
      </c>
      <c r="BP704" s="14" t="b">
        <f t="shared" ca="1" si="11442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1443"/>
        <v/>
      </c>
      <c r="DE704" s="14" t="str">
        <f t="shared" ca="1" si="11444"/>
        <v/>
      </c>
      <c r="DF704" s="14" t="str">
        <f t="shared" ca="1" si="11445"/>
        <v/>
      </c>
      <c r="DG704" s="14" t="str">
        <f t="shared" ca="1" si="11446"/>
        <v/>
      </c>
      <c r="DH704" s="14" t="str">
        <f t="shared" ca="1" si="11447"/>
        <v/>
      </c>
      <c r="DI704" s="14" t="str">
        <f t="shared" ca="1" si="11448"/>
        <v/>
      </c>
      <c r="DJ704" s="14" t="str">
        <f t="shared" ca="1" si="11449"/>
        <v/>
      </c>
      <c r="DK704" s="14" t="str">
        <f t="shared" ca="1" si="11450"/>
        <v/>
      </c>
      <c r="DL704" s="14" t="str">
        <f t="shared" ca="1" si="11451"/>
        <v/>
      </c>
      <c r="DM704" s="14" t="str">
        <f t="shared" ca="1" si="11452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453"/>
        <v/>
      </c>
      <c r="DP704" s="14" t="str">
        <f t="shared" ca="1" si="11454"/>
        <v/>
      </c>
      <c r="DQ704" s="14" t="str">
        <f t="shared" ca="1" si="11455"/>
        <v/>
      </c>
      <c r="DR704" s="14" t="str">
        <f t="shared" ca="1" si="11456"/>
        <v/>
      </c>
      <c r="DS704" s="14" t="str">
        <f t="shared" ca="1" si="11457"/>
        <v/>
      </c>
      <c r="DZ704" s="14" t="b">
        <f t="shared" ca="1" si="11458"/>
        <v>0</v>
      </c>
      <c r="EA704" s="14" t="str">
        <f t="shared" ca="1" si="11459"/>
        <v/>
      </c>
      <c r="EB704" s="14" t="str">
        <f t="shared" ca="1" si="11460"/>
        <v/>
      </c>
      <c r="EC704" s="14" t="str">
        <f t="shared" ca="1" si="11461"/>
        <v/>
      </c>
      <c r="ED704" s="14" t="str">
        <f t="shared" ca="1" si="11462"/>
        <v/>
      </c>
      <c r="EE704" s="14" t="str">
        <f t="shared" ca="1" si="11463"/>
        <v/>
      </c>
      <c r="EF704" s="14" t="str">
        <f t="shared" ca="1" si="11464"/>
        <v/>
      </c>
      <c r="EG704" s="14" t="str">
        <f t="shared" ca="1" si="11465"/>
        <v/>
      </c>
      <c r="EM704" s="14" t="b">
        <f t="shared" ca="1" si="11466"/>
        <v>0</v>
      </c>
      <c r="EN704" s="14" t="str">
        <f t="shared" ca="1" si="11467"/>
        <v/>
      </c>
      <c r="EO704" s="14" t="str">
        <f t="shared" ca="1" si="11468"/>
        <v/>
      </c>
      <c r="EP704" s="14" t="str">
        <f t="shared" ca="1" si="11469"/>
        <v/>
      </c>
      <c r="EQ704" s="14" t="str">
        <f t="shared" ca="1" si="11470"/>
        <v/>
      </c>
    </row>
    <row r="705" spans="2:147" s="14" customFormat="1">
      <c r="B705" s="14" t="str">
        <f t="shared" ca="1" si="11400"/>
        <v/>
      </c>
      <c r="C705" s="14">
        <f t="shared" ca="1" si="11401"/>
        <v>576</v>
      </c>
      <c r="D705" s="14">
        <f t="shared" si="11402"/>
        <v>703</v>
      </c>
      <c r="E705" s="14" t="str">
        <f t="shared" ca="1" si="11403"/>
        <v/>
      </c>
      <c r="F705" s="14" t="str">
        <f t="shared" ca="1" si="11404"/>
        <v/>
      </c>
      <c r="G705" s="14" t="str">
        <f t="shared" ca="1" si="11405"/>
        <v/>
      </c>
      <c r="H705" s="14" t="b">
        <f t="shared" ca="1" si="1140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1407"/>
        <v/>
      </c>
      <c r="N705" s="14" t="str">
        <f t="shared" ca="1" si="11408"/>
        <v/>
      </c>
      <c r="O705" s="14" t="str">
        <f t="shared" ca="1" si="11409"/>
        <v/>
      </c>
      <c r="P705" s="14" t="str">
        <f t="shared" ca="1" si="1141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1411"/>
        <v/>
      </c>
      <c r="AA705" s="12" t="str">
        <f t="shared" ca="1" si="1141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1413"/>
        <v/>
      </c>
      <c r="AE705" s="17" t="b">
        <f t="shared" ca="1" si="1141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1415"/>
        <v/>
      </c>
      <c r="AH705" s="17" t="b">
        <f t="shared" ca="1" si="1141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1417"/>
        <v/>
      </c>
      <c r="AK705" s="17" t="str">
        <f t="shared" ca="1" si="11418"/>
        <v/>
      </c>
      <c r="AL705" s="17" t="str">
        <f t="shared" ca="1" si="11419"/>
        <v/>
      </c>
      <c r="AM705" s="17" t="str">
        <f t="shared" ca="1" si="11420"/>
        <v/>
      </c>
      <c r="AN705" s="17">
        <f t="shared" ca="1" si="11421"/>
        <v>2</v>
      </c>
      <c r="AO705" s="24" t="str">
        <f t="shared" ca="1" si="11422"/>
        <v/>
      </c>
      <c r="AP705" s="24" t="str">
        <f t="shared" ca="1" si="11423"/>
        <v/>
      </c>
      <c r="AQ705" s="17" t="str">
        <f t="shared" ca="1" si="11396"/>
        <v/>
      </c>
      <c r="AR705" s="17" t="str">
        <f t="shared" ca="1" si="11424"/>
        <v/>
      </c>
      <c r="AS705" s="17" t="str">
        <f t="shared" ca="1" si="11425"/>
        <v/>
      </c>
      <c r="AT705" s="17" t="str">
        <f t="shared" ca="1" si="11426"/>
        <v/>
      </c>
      <c r="AU705" s="17" t="str">
        <f t="shared" ca="1" si="11427"/>
        <v/>
      </c>
      <c r="AV705" s="17" t="str">
        <f t="shared" ca="1" si="11428"/>
        <v/>
      </c>
      <c r="AW705" s="17" t="str">
        <f t="shared" ca="1" si="11429"/>
        <v/>
      </c>
      <c r="AX705" s="14" t="str">
        <f t="array" aca="1" ref="AX705" ca="1">IF(H705,N705&gt;0,"")</f>
        <v/>
      </c>
      <c r="AY705" s="17" t="str">
        <f t="shared" ca="1" si="11430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1431"/>
        <v>0</v>
      </c>
      <c r="BB705" s="17" t="b">
        <v>0</v>
      </c>
      <c r="BC705" s="17" t="str">
        <f t="shared" ca="1" si="11432"/>
        <v/>
      </c>
      <c r="BD705" s="17" t="str">
        <f t="shared" ca="1" si="11433"/>
        <v/>
      </c>
      <c r="BE705" s="17" t="b">
        <f t="shared" ca="1" si="11397"/>
        <v>0</v>
      </c>
      <c r="BF705" s="17" t="str">
        <f t="shared" ca="1" si="11398"/>
        <v/>
      </c>
      <c r="BG705" s="17" t="str">
        <f t="shared" ca="1" si="11434"/>
        <v/>
      </c>
      <c r="BH705" s="17" t="str">
        <f t="shared" ca="1" si="11435"/>
        <v/>
      </c>
      <c r="BI705" s="17" t="str">
        <f t="shared" ca="1" si="11436"/>
        <v/>
      </c>
      <c r="BJ705" s="17" t="b">
        <f t="shared" ca="1" si="11437"/>
        <v>0</v>
      </c>
      <c r="BK705" s="17" t="str">
        <f t="shared" ca="1" si="11399"/>
        <v/>
      </c>
      <c r="BL705" s="17" t="str">
        <f t="shared" ca="1" si="11438"/>
        <v/>
      </c>
      <c r="BM705" s="17" t="str">
        <f t="shared" ca="1" si="11439"/>
        <v/>
      </c>
      <c r="BN705" s="17" t="str">
        <f t="shared" ca="1" si="11440"/>
        <v/>
      </c>
      <c r="BO705" s="17" t="str">
        <f t="shared" ca="1" si="11441"/>
        <v/>
      </c>
      <c r="BP705" s="14" t="b">
        <f t="shared" ca="1" si="11442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1443"/>
        <v/>
      </c>
      <c r="DE705" s="14" t="str">
        <f t="shared" ca="1" si="11444"/>
        <v/>
      </c>
      <c r="DF705" s="14" t="str">
        <f t="shared" ca="1" si="11445"/>
        <v/>
      </c>
      <c r="DG705" s="14" t="str">
        <f t="shared" ca="1" si="11446"/>
        <v/>
      </c>
      <c r="DH705" s="14" t="str">
        <f t="shared" ca="1" si="11447"/>
        <v/>
      </c>
      <c r="DI705" s="14" t="str">
        <f t="shared" ca="1" si="11448"/>
        <v/>
      </c>
      <c r="DJ705" s="14" t="str">
        <f t="shared" ca="1" si="11449"/>
        <v/>
      </c>
      <c r="DK705" s="14" t="str">
        <f t="shared" ca="1" si="11450"/>
        <v/>
      </c>
      <c r="DL705" s="14" t="str">
        <f t="shared" ca="1" si="11451"/>
        <v/>
      </c>
      <c r="DM705" s="14" t="str">
        <f t="shared" ca="1" si="11452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453"/>
        <v/>
      </c>
      <c r="DP705" s="14" t="str">
        <f t="shared" ca="1" si="11454"/>
        <v/>
      </c>
      <c r="DQ705" s="14" t="str">
        <f t="shared" ca="1" si="11455"/>
        <v/>
      </c>
      <c r="DR705" s="14" t="str">
        <f t="shared" ca="1" si="11456"/>
        <v/>
      </c>
      <c r="DS705" s="14" t="str">
        <f t="shared" ca="1" si="11457"/>
        <v/>
      </c>
      <c r="DZ705" s="14" t="b">
        <f t="shared" ca="1" si="11458"/>
        <v>0</v>
      </c>
      <c r="EA705" s="14" t="str">
        <f t="shared" ca="1" si="11459"/>
        <v/>
      </c>
      <c r="EB705" s="14" t="str">
        <f t="shared" ca="1" si="11460"/>
        <v/>
      </c>
      <c r="EC705" s="14" t="str">
        <f t="shared" ca="1" si="11461"/>
        <v/>
      </c>
      <c r="ED705" s="14" t="str">
        <f t="shared" ca="1" si="11462"/>
        <v/>
      </c>
      <c r="EE705" s="14" t="str">
        <f t="shared" ca="1" si="11463"/>
        <v/>
      </c>
      <c r="EF705" s="14" t="str">
        <f t="shared" ca="1" si="11464"/>
        <v/>
      </c>
      <c r="EG705" s="14" t="str">
        <f t="shared" ca="1" si="11465"/>
        <v/>
      </c>
      <c r="EM705" s="14" t="b">
        <f t="shared" ca="1" si="11466"/>
        <v>0</v>
      </c>
      <c r="EN705" s="14" t="str">
        <f t="shared" ca="1" si="11467"/>
        <v/>
      </c>
      <c r="EO705" s="14" t="str">
        <f t="shared" ca="1" si="11468"/>
        <v/>
      </c>
      <c r="EP705" s="14" t="str">
        <f t="shared" ca="1" si="11469"/>
        <v/>
      </c>
      <c r="EQ705" s="14" t="str">
        <f t="shared" ca="1" si="11470"/>
        <v/>
      </c>
    </row>
    <row r="706" spans="2:147" s="14" customFormat="1">
      <c r="B706" s="14" t="str">
        <f t="shared" ca="1" si="11400"/>
        <v/>
      </c>
      <c r="C706" s="14">
        <f t="shared" ca="1" si="11401"/>
        <v>576</v>
      </c>
      <c r="D706" s="14">
        <f t="shared" si="11402"/>
        <v>704</v>
      </c>
      <c r="E706" s="14" t="str">
        <f t="shared" ca="1" si="11403"/>
        <v/>
      </c>
      <c r="F706" s="14" t="str">
        <f t="shared" ca="1" si="11404"/>
        <v/>
      </c>
      <c r="G706" s="14" t="str">
        <f t="shared" ca="1" si="11405"/>
        <v/>
      </c>
      <c r="H706" s="14" t="b">
        <f t="shared" ca="1" si="1140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1407"/>
        <v/>
      </c>
      <c r="N706" s="14" t="str">
        <f t="shared" ca="1" si="11408"/>
        <v/>
      </c>
      <c r="O706" s="14" t="str">
        <f t="shared" ca="1" si="11409"/>
        <v/>
      </c>
      <c r="P706" s="14" t="str">
        <f t="shared" ca="1" si="1141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1411"/>
        <v/>
      </c>
      <c r="AA706" s="12" t="str">
        <f t="shared" ca="1" si="1141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1413"/>
        <v/>
      </c>
      <c r="AE706" s="17" t="b">
        <f t="shared" ca="1" si="1141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1415"/>
        <v/>
      </c>
      <c r="AH706" s="17" t="b">
        <f t="shared" ca="1" si="1141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1417"/>
        <v/>
      </c>
      <c r="AK706" s="17" t="str">
        <f t="shared" ca="1" si="11418"/>
        <v/>
      </c>
      <c r="AL706" s="17" t="str">
        <f t="shared" ca="1" si="11419"/>
        <v/>
      </c>
      <c r="AM706" s="17" t="str">
        <f t="shared" ca="1" si="11420"/>
        <v/>
      </c>
      <c r="AN706" s="17">
        <f t="shared" ca="1" si="11421"/>
        <v>2</v>
      </c>
      <c r="AO706" s="24" t="str">
        <f t="shared" ca="1" si="11422"/>
        <v/>
      </c>
      <c r="AP706" s="24" t="str">
        <f t="shared" ca="1" si="11423"/>
        <v/>
      </c>
      <c r="AQ706" s="17" t="str">
        <f t="shared" ca="1" si="11396"/>
        <v/>
      </c>
      <c r="AR706" s="17" t="str">
        <f t="shared" ca="1" si="11424"/>
        <v/>
      </c>
      <c r="AS706" s="17" t="str">
        <f t="shared" ca="1" si="11425"/>
        <v/>
      </c>
      <c r="AT706" s="17" t="str">
        <f t="shared" ca="1" si="11426"/>
        <v/>
      </c>
      <c r="AU706" s="17" t="str">
        <f t="shared" ca="1" si="11427"/>
        <v/>
      </c>
      <c r="AV706" s="17" t="str">
        <f t="shared" ca="1" si="11428"/>
        <v/>
      </c>
      <c r="AW706" s="17" t="str">
        <f t="shared" ca="1" si="11429"/>
        <v/>
      </c>
      <c r="AX706" s="14" t="str">
        <f t="array" aca="1" ref="AX706" ca="1">IF(H706,N706&gt;0,"")</f>
        <v/>
      </c>
      <c r="AY706" s="17" t="str">
        <f t="shared" ca="1" si="11430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1431"/>
        <v>0</v>
      </c>
      <c r="BB706" s="17" t="b">
        <v>0</v>
      </c>
      <c r="BC706" s="17" t="str">
        <f t="shared" ca="1" si="11432"/>
        <v/>
      </c>
      <c r="BD706" s="17" t="str">
        <f t="shared" ca="1" si="11433"/>
        <v/>
      </c>
      <c r="BE706" s="17" t="b">
        <f t="shared" ca="1" si="11397"/>
        <v>0</v>
      </c>
      <c r="BF706" s="17" t="str">
        <f t="shared" ca="1" si="11398"/>
        <v/>
      </c>
      <c r="BG706" s="17" t="str">
        <f t="shared" ca="1" si="11434"/>
        <v/>
      </c>
      <c r="BH706" s="17" t="str">
        <f t="shared" ca="1" si="11435"/>
        <v/>
      </c>
      <c r="BI706" s="17" t="str">
        <f t="shared" ca="1" si="11436"/>
        <v/>
      </c>
      <c r="BJ706" s="17" t="b">
        <f t="shared" ca="1" si="11437"/>
        <v>0</v>
      </c>
      <c r="BK706" s="17" t="str">
        <f t="shared" ca="1" si="11399"/>
        <v/>
      </c>
      <c r="BL706" s="17" t="str">
        <f t="shared" ca="1" si="11438"/>
        <v/>
      </c>
      <c r="BM706" s="17" t="str">
        <f t="shared" ca="1" si="11439"/>
        <v/>
      </c>
      <c r="BN706" s="17" t="str">
        <f t="shared" ca="1" si="11440"/>
        <v/>
      </c>
      <c r="BO706" s="17" t="str">
        <f t="shared" ca="1" si="11441"/>
        <v/>
      </c>
      <c r="BP706" s="14" t="b">
        <f t="shared" ca="1" si="11442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1443"/>
        <v/>
      </c>
      <c r="DE706" s="14" t="str">
        <f t="shared" ca="1" si="11444"/>
        <v/>
      </c>
      <c r="DF706" s="14" t="str">
        <f t="shared" ca="1" si="11445"/>
        <v/>
      </c>
      <c r="DG706" s="14" t="str">
        <f t="shared" ca="1" si="11446"/>
        <v/>
      </c>
      <c r="DH706" s="14" t="str">
        <f t="shared" ca="1" si="11447"/>
        <v/>
      </c>
      <c r="DI706" s="14" t="str">
        <f t="shared" ca="1" si="11448"/>
        <v/>
      </c>
      <c r="DJ706" s="14" t="str">
        <f t="shared" ca="1" si="11449"/>
        <v/>
      </c>
      <c r="DK706" s="14" t="str">
        <f t="shared" ca="1" si="11450"/>
        <v/>
      </c>
      <c r="DL706" s="14" t="str">
        <f t="shared" ca="1" si="11451"/>
        <v/>
      </c>
      <c r="DM706" s="14" t="str">
        <f t="shared" ca="1" si="11452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453"/>
        <v/>
      </c>
      <c r="DP706" s="14" t="str">
        <f t="shared" ca="1" si="11454"/>
        <v/>
      </c>
      <c r="DQ706" s="14" t="str">
        <f t="shared" ca="1" si="11455"/>
        <v/>
      </c>
      <c r="DR706" s="14" t="str">
        <f t="shared" ca="1" si="11456"/>
        <v/>
      </c>
      <c r="DS706" s="14" t="str">
        <f t="shared" ca="1" si="11457"/>
        <v/>
      </c>
      <c r="DZ706" s="14" t="b">
        <f t="shared" ca="1" si="11458"/>
        <v>0</v>
      </c>
      <c r="EA706" s="14" t="str">
        <f t="shared" ca="1" si="11459"/>
        <v/>
      </c>
      <c r="EB706" s="14" t="str">
        <f t="shared" ca="1" si="11460"/>
        <v/>
      </c>
      <c r="EC706" s="14" t="str">
        <f t="shared" ca="1" si="11461"/>
        <v/>
      </c>
      <c r="ED706" s="14" t="str">
        <f t="shared" ca="1" si="11462"/>
        <v/>
      </c>
      <c r="EE706" s="14" t="str">
        <f t="shared" ca="1" si="11463"/>
        <v/>
      </c>
      <c r="EF706" s="14" t="str">
        <f t="shared" ca="1" si="11464"/>
        <v/>
      </c>
      <c r="EG706" s="14" t="str">
        <f t="shared" ca="1" si="11465"/>
        <v/>
      </c>
      <c r="EM706" s="14" t="b">
        <f t="shared" ca="1" si="11466"/>
        <v>0</v>
      </c>
      <c r="EN706" s="14" t="str">
        <f t="shared" ca="1" si="11467"/>
        <v/>
      </c>
      <c r="EO706" s="14" t="str">
        <f t="shared" ca="1" si="11468"/>
        <v/>
      </c>
      <c r="EP706" s="14" t="str">
        <f t="shared" ca="1" si="11469"/>
        <v/>
      </c>
      <c r="EQ706" s="14" t="str">
        <f t="shared" ca="1" si="11470"/>
        <v/>
      </c>
    </row>
    <row r="707" spans="2:147" s="14" customFormat="1">
      <c r="B707" s="14" t="str">
        <f t="shared" ca="1" si="11400"/>
        <v/>
      </c>
      <c r="C707" s="14">
        <f t="shared" ca="1" si="11401"/>
        <v>576</v>
      </c>
      <c r="D707" s="14">
        <f t="shared" si="11402"/>
        <v>705</v>
      </c>
      <c r="E707" s="14" t="str">
        <f t="shared" ca="1" si="11403"/>
        <v/>
      </c>
      <c r="F707" s="14" t="str">
        <f t="shared" ca="1" si="11404"/>
        <v/>
      </c>
      <c r="G707" s="14" t="str">
        <f t="shared" ca="1" si="11405"/>
        <v/>
      </c>
      <c r="H707" s="14" t="b">
        <f t="shared" ca="1" si="1140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1407"/>
        <v/>
      </c>
      <c r="N707" s="14" t="str">
        <f t="shared" ca="1" si="11408"/>
        <v/>
      </c>
      <c r="O707" s="14" t="str">
        <f t="shared" ca="1" si="11409"/>
        <v/>
      </c>
      <c r="P707" s="14" t="str">
        <f t="shared" ca="1" si="1141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1411"/>
        <v/>
      </c>
      <c r="AA707" s="12" t="str">
        <f t="shared" ca="1" si="1141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1413"/>
        <v/>
      </c>
      <c r="AE707" s="17" t="b">
        <f t="shared" ca="1" si="1141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1415"/>
        <v/>
      </c>
      <c r="AH707" s="17" t="b">
        <f t="shared" ca="1" si="1141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1417"/>
        <v/>
      </c>
      <c r="AK707" s="17" t="str">
        <f t="shared" ca="1" si="11418"/>
        <v/>
      </c>
      <c r="AL707" s="17" t="str">
        <f t="shared" ca="1" si="11419"/>
        <v/>
      </c>
      <c r="AM707" s="17" t="str">
        <f t="shared" ca="1" si="11420"/>
        <v/>
      </c>
      <c r="AN707" s="17">
        <f t="shared" ca="1" si="11421"/>
        <v>2</v>
      </c>
      <c r="AO707" s="24" t="str">
        <f t="shared" ca="1" si="11422"/>
        <v/>
      </c>
      <c r="AP707" s="24" t="str">
        <f t="shared" ca="1" si="11423"/>
        <v/>
      </c>
      <c r="AQ707" s="17" t="str">
        <f t="shared" ca="1" si="11396"/>
        <v/>
      </c>
      <c r="AR707" s="17" t="str">
        <f t="shared" ca="1" si="11424"/>
        <v/>
      </c>
      <c r="AS707" s="17" t="str">
        <f t="shared" ca="1" si="11425"/>
        <v/>
      </c>
      <c r="AT707" s="17" t="str">
        <f t="shared" ca="1" si="11426"/>
        <v/>
      </c>
      <c r="AU707" s="17" t="str">
        <f t="shared" ca="1" si="11427"/>
        <v/>
      </c>
      <c r="AV707" s="17" t="str">
        <f t="shared" ca="1" si="11428"/>
        <v/>
      </c>
      <c r="AW707" s="17" t="str">
        <f t="shared" ca="1" si="11429"/>
        <v/>
      </c>
      <c r="AX707" s="14" t="str">
        <f t="array" aca="1" ref="AX707" ca="1">IF(H707,N707&gt;0,"")</f>
        <v/>
      </c>
      <c r="AY707" s="17" t="str">
        <f t="shared" ca="1" si="11430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1431"/>
        <v>0</v>
      </c>
      <c r="BB707" s="17" t="b">
        <v>0</v>
      </c>
      <c r="BC707" s="17" t="str">
        <f t="shared" ca="1" si="11432"/>
        <v/>
      </c>
      <c r="BD707" s="17" t="str">
        <f t="shared" ca="1" si="11433"/>
        <v/>
      </c>
      <c r="BE707" s="17" t="b">
        <f t="shared" ca="1" si="11397"/>
        <v>0</v>
      </c>
      <c r="BF707" s="17" t="str">
        <f t="shared" ca="1" si="11398"/>
        <v/>
      </c>
      <c r="BG707" s="17" t="str">
        <f t="shared" ca="1" si="11434"/>
        <v/>
      </c>
      <c r="BH707" s="17" t="str">
        <f t="shared" ca="1" si="11435"/>
        <v/>
      </c>
      <c r="BI707" s="17" t="str">
        <f t="shared" ca="1" si="11436"/>
        <v/>
      </c>
      <c r="BJ707" s="17" t="b">
        <f t="shared" ca="1" si="11437"/>
        <v>0</v>
      </c>
      <c r="BK707" s="17" t="str">
        <f t="shared" ca="1" si="11399"/>
        <v/>
      </c>
      <c r="BL707" s="17" t="str">
        <f t="shared" ca="1" si="11438"/>
        <v/>
      </c>
      <c r="BM707" s="17" t="str">
        <f t="shared" ca="1" si="11439"/>
        <v/>
      </c>
      <c r="BN707" s="17" t="str">
        <f t="shared" ca="1" si="11440"/>
        <v/>
      </c>
      <c r="BO707" s="17" t="str">
        <f t="shared" ca="1" si="11441"/>
        <v/>
      </c>
      <c r="BP707" s="14" t="b">
        <f t="shared" ca="1" si="11442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1443"/>
        <v/>
      </c>
      <c r="DE707" s="14" t="str">
        <f t="shared" ca="1" si="11444"/>
        <v/>
      </c>
      <c r="DF707" s="14" t="str">
        <f t="shared" ca="1" si="11445"/>
        <v/>
      </c>
      <c r="DG707" s="14" t="str">
        <f t="shared" ca="1" si="11446"/>
        <v/>
      </c>
      <c r="DH707" s="14" t="str">
        <f t="shared" ca="1" si="11447"/>
        <v/>
      </c>
      <c r="DI707" s="14" t="str">
        <f t="shared" ca="1" si="11448"/>
        <v/>
      </c>
      <c r="DJ707" s="14" t="str">
        <f t="shared" ca="1" si="11449"/>
        <v/>
      </c>
      <c r="DK707" s="14" t="str">
        <f t="shared" ca="1" si="11450"/>
        <v/>
      </c>
      <c r="DL707" s="14" t="str">
        <f t="shared" ca="1" si="11451"/>
        <v/>
      </c>
      <c r="DM707" s="14" t="str">
        <f t="shared" ca="1" si="11452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453"/>
        <v/>
      </c>
      <c r="DP707" s="14" t="str">
        <f t="shared" ca="1" si="11454"/>
        <v/>
      </c>
      <c r="DQ707" s="14" t="str">
        <f t="shared" ca="1" si="11455"/>
        <v/>
      </c>
      <c r="DR707" s="14" t="str">
        <f t="shared" ca="1" si="11456"/>
        <v/>
      </c>
      <c r="DS707" s="14" t="str">
        <f t="shared" ca="1" si="11457"/>
        <v/>
      </c>
      <c r="DZ707" s="14" t="b">
        <f t="shared" ca="1" si="11458"/>
        <v>0</v>
      </c>
      <c r="EA707" s="14" t="str">
        <f t="shared" ca="1" si="11459"/>
        <v/>
      </c>
      <c r="EB707" s="14" t="str">
        <f t="shared" ca="1" si="11460"/>
        <v/>
      </c>
      <c r="EC707" s="14" t="str">
        <f t="shared" ca="1" si="11461"/>
        <v/>
      </c>
      <c r="ED707" s="14" t="str">
        <f t="shared" ca="1" si="11462"/>
        <v/>
      </c>
      <c r="EE707" s="14" t="str">
        <f t="shared" ca="1" si="11463"/>
        <v/>
      </c>
      <c r="EF707" s="14" t="str">
        <f t="shared" ca="1" si="11464"/>
        <v/>
      </c>
      <c r="EG707" s="14" t="str">
        <f t="shared" ca="1" si="11465"/>
        <v/>
      </c>
      <c r="EM707" s="14" t="b">
        <f t="shared" ca="1" si="11466"/>
        <v>0</v>
      </c>
      <c r="EN707" s="14" t="str">
        <f t="shared" ca="1" si="11467"/>
        <v/>
      </c>
      <c r="EO707" s="14" t="str">
        <f t="shared" ca="1" si="11468"/>
        <v/>
      </c>
      <c r="EP707" s="14" t="str">
        <f t="shared" ca="1" si="11469"/>
        <v/>
      </c>
      <c r="EQ707" s="14" t="str">
        <f t="shared" ca="1" si="11470"/>
        <v/>
      </c>
    </row>
    <row r="708" spans="2:147" s="14" customFormat="1">
      <c r="B708" s="14" t="str">
        <f t="shared" ca="1" si="11400"/>
        <v/>
      </c>
      <c r="C708" s="14">
        <f t="shared" ca="1" si="11401"/>
        <v>576</v>
      </c>
      <c r="D708" s="14">
        <f t="shared" si="11402"/>
        <v>706</v>
      </c>
      <c r="E708" s="14" t="str">
        <f t="shared" ca="1" si="11403"/>
        <v/>
      </c>
      <c r="F708" s="14" t="str">
        <f t="shared" ca="1" si="11404"/>
        <v/>
      </c>
      <c r="G708" s="14" t="str">
        <f t="shared" ca="1" si="11405"/>
        <v/>
      </c>
      <c r="H708" s="14" t="b">
        <f t="shared" ca="1" si="1140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1407"/>
        <v/>
      </c>
      <c r="N708" s="14" t="str">
        <f t="shared" ca="1" si="11408"/>
        <v/>
      </c>
      <c r="O708" s="14" t="str">
        <f t="shared" ca="1" si="11409"/>
        <v/>
      </c>
      <c r="P708" s="14" t="str">
        <f t="shared" ca="1" si="1141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1411"/>
        <v/>
      </c>
      <c r="AA708" s="12" t="str">
        <f t="shared" ca="1" si="1141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1413"/>
        <v/>
      </c>
      <c r="AE708" s="17" t="b">
        <f t="shared" ca="1" si="1141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1415"/>
        <v/>
      </c>
      <c r="AH708" s="17" t="b">
        <f t="shared" ca="1" si="1141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1417"/>
        <v/>
      </c>
      <c r="AK708" s="17" t="str">
        <f t="shared" ca="1" si="11418"/>
        <v/>
      </c>
      <c r="AL708" s="17" t="str">
        <f t="shared" ca="1" si="11419"/>
        <v/>
      </c>
      <c r="AM708" s="17" t="str">
        <f t="shared" ca="1" si="11420"/>
        <v/>
      </c>
      <c r="AN708" s="17">
        <f t="shared" ca="1" si="11421"/>
        <v>2</v>
      </c>
      <c r="AO708" s="24" t="str">
        <f t="shared" ca="1" si="11422"/>
        <v/>
      </c>
      <c r="AP708" s="24" t="str">
        <f t="shared" ca="1" si="11423"/>
        <v/>
      </c>
      <c r="AQ708" s="17" t="str">
        <f t="shared" ca="1" si="11396"/>
        <v/>
      </c>
      <c r="AR708" s="17" t="str">
        <f t="shared" ca="1" si="11424"/>
        <v/>
      </c>
      <c r="AS708" s="17" t="str">
        <f t="shared" ca="1" si="11425"/>
        <v/>
      </c>
      <c r="AT708" s="17" t="str">
        <f t="shared" ca="1" si="11426"/>
        <v/>
      </c>
      <c r="AU708" s="17" t="str">
        <f t="shared" ca="1" si="11427"/>
        <v/>
      </c>
      <c r="AV708" s="17" t="str">
        <f t="shared" ca="1" si="11428"/>
        <v/>
      </c>
      <c r="AW708" s="17" t="str">
        <f t="shared" ca="1" si="11429"/>
        <v/>
      </c>
      <c r="AX708" s="14" t="str">
        <f t="array" aca="1" ref="AX708" ca="1">IF(H708,N708&gt;0,"")</f>
        <v/>
      </c>
      <c r="AY708" s="17" t="str">
        <f t="shared" ca="1" si="11430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1431"/>
        <v>0</v>
      </c>
      <c r="BB708" s="17" t="b">
        <v>0</v>
      </c>
      <c r="BC708" s="17" t="str">
        <f t="shared" ca="1" si="11432"/>
        <v/>
      </c>
      <c r="BD708" s="17" t="str">
        <f t="shared" ca="1" si="11433"/>
        <v/>
      </c>
      <c r="BE708" s="17" t="b">
        <f t="shared" ca="1" si="11397"/>
        <v>0</v>
      </c>
      <c r="BF708" s="17" t="str">
        <f t="shared" ca="1" si="11398"/>
        <v/>
      </c>
      <c r="BG708" s="17" t="str">
        <f t="shared" ca="1" si="11434"/>
        <v/>
      </c>
      <c r="BH708" s="17" t="str">
        <f t="shared" ca="1" si="11435"/>
        <v/>
      </c>
      <c r="BI708" s="17" t="str">
        <f t="shared" ca="1" si="11436"/>
        <v/>
      </c>
      <c r="BJ708" s="17" t="b">
        <f t="shared" ca="1" si="11437"/>
        <v>0</v>
      </c>
      <c r="BK708" s="17" t="str">
        <f t="shared" ca="1" si="11399"/>
        <v/>
      </c>
      <c r="BL708" s="17" t="str">
        <f t="shared" ca="1" si="11438"/>
        <v/>
      </c>
      <c r="BM708" s="17" t="str">
        <f t="shared" ca="1" si="11439"/>
        <v/>
      </c>
      <c r="BN708" s="17" t="str">
        <f t="shared" ca="1" si="11440"/>
        <v/>
      </c>
      <c r="BO708" s="17" t="str">
        <f t="shared" ca="1" si="11441"/>
        <v/>
      </c>
      <c r="BP708" s="14" t="b">
        <f t="shared" ca="1" si="11442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1443"/>
        <v/>
      </c>
      <c r="DE708" s="14" t="str">
        <f t="shared" ca="1" si="11444"/>
        <v/>
      </c>
      <c r="DF708" s="14" t="str">
        <f t="shared" ca="1" si="11445"/>
        <v/>
      </c>
      <c r="DG708" s="14" t="str">
        <f t="shared" ca="1" si="11446"/>
        <v/>
      </c>
      <c r="DH708" s="14" t="str">
        <f t="shared" ca="1" si="11447"/>
        <v/>
      </c>
      <c r="DI708" s="14" t="str">
        <f t="shared" ca="1" si="11448"/>
        <v/>
      </c>
      <c r="DJ708" s="14" t="str">
        <f t="shared" ca="1" si="11449"/>
        <v/>
      </c>
      <c r="DK708" s="14" t="str">
        <f t="shared" ca="1" si="11450"/>
        <v/>
      </c>
      <c r="DL708" s="14" t="str">
        <f t="shared" ca="1" si="11451"/>
        <v/>
      </c>
      <c r="DM708" s="14" t="str">
        <f t="shared" ca="1" si="11452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453"/>
        <v/>
      </c>
      <c r="DP708" s="14" t="str">
        <f t="shared" ca="1" si="11454"/>
        <v/>
      </c>
      <c r="DQ708" s="14" t="str">
        <f t="shared" ca="1" si="11455"/>
        <v/>
      </c>
      <c r="DR708" s="14" t="str">
        <f t="shared" ca="1" si="11456"/>
        <v/>
      </c>
      <c r="DS708" s="14" t="str">
        <f t="shared" ca="1" si="11457"/>
        <v/>
      </c>
      <c r="DZ708" s="14" t="b">
        <f t="shared" ca="1" si="11458"/>
        <v>0</v>
      </c>
      <c r="EA708" s="14" t="str">
        <f t="shared" ca="1" si="11459"/>
        <v/>
      </c>
      <c r="EB708" s="14" t="str">
        <f t="shared" ca="1" si="11460"/>
        <v/>
      </c>
      <c r="EC708" s="14" t="str">
        <f t="shared" ca="1" si="11461"/>
        <v/>
      </c>
      <c r="ED708" s="14" t="str">
        <f t="shared" ca="1" si="11462"/>
        <v/>
      </c>
      <c r="EE708" s="14" t="str">
        <f t="shared" ca="1" si="11463"/>
        <v/>
      </c>
      <c r="EF708" s="14" t="str">
        <f t="shared" ca="1" si="11464"/>
        <v/>
      </c>
      <c r="EG708" s="14" t="str">
        <f t="shared" ca="1" si="11465"/>
        <v/>
      </c>
      <c r="EM708" s="14" t="b">
        <f t="shared" ca="1" si="11466"/>
        <v>0</v>
      </c>
      <c r="EN708" s="14" t="str">
        <f t="shared" ca="1" si="11467"/>
        <v/>
      </c>
      <c r="EO708" s="14" t="str">
        <f t="shared" ca="1" si="11468"/>
        <v/>
      </c>
      <c r="EP708" s="14" t="str">
        <f t="shared" ca="1" si="11469"/>
        <v/>
      </c>
      <c r="EQ708" s="14" t="str">
        <f t="shared" ca="1" si="11470"/>
        <v/>
      </c>
    </row>
    <row r="709" spans="2:147" s="14" customFormat="1">
      <c r="B709" s="14" t="str">
        <f t="shared" ca="1" si="11400"/>
        <v/>
      </c>
      <c r="C709" s="14">
        <f t="shared" ca="1" si="11401"/>
        <v>576</v>
      </c>
      <c r="D709" s="14">
        <f t="shared" si="11402"/>
        <v>707</v>
      </c>
      <c r="E709" s="14" t="str">
        <f t="shared" ca="1" si="11403"/>
        <v/>
      </c>
      <c r="F709" s="14" t="str">
        <f t="shared" ca="1" si="11404"/>
        <v/>
      </c>
      <c r="G709" s="14" t="str">
        <f t="shared" ca="1" si="11405"/>
        <v/>
      </c>
      <c r="H709" s="14" t="b">
        <f t="shared" ca="1" si="1140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1407"/>
        <v/>
      </c>
      <c r="N709" s="14" t="str">
        <f t="shared" ca="1" si="11408"/>
        <v/>
      </c>
      <c r="O709" s="14" t="str">
        <f t="shared" ca="1" si="11409"/>
        <v/>
      </c>
      <c r="P709" s="14" t="str">
        <f t="shared" ca="1" si="1141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1411"/>
        <v/>
      </c>
      <c r="AA709" s="12" t="str">
        <f t="shared" ca="1" si="1141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1413"/>
        <v/>
      </c>
      <c r="AE709" s="17" t="b">
        <f t="shared" ca="1" si="1141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1415"/>
        <v/>
      </c>
      <c r="AH709" s="17" t="b">
        <f t="shared" ca="1" si="1141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1417"/>
        <v/>
      </c>
      <c r="AK709" s="17" t="str">
        <f t="shared" ca="1" si="11418"/>
        <v/>
      </c>
      <c r="AL709" s="17" t="str">
        <f t="shared" ca="1" si="11419"/>
        <v/>
      </c>
      <c r="AM709" s="17" t="str">
        <f t="shared" ca="1" si="11420"/>
        <v/>
      </c>
      <c r="AN709" s="17">
        <f t="shared" ca="1" si="11421"/>
        <v>2</v>
      </c>
      <c r="AO709" s="24" t="str">
        <f t="shared" ca="1" si="11422"/>
        <v/>
      </c>
      <c r="AP709" s="24" t="str">
        <f t="shared" ca="1" si="11423"/>
        <v/>
      </c>
      <c r="AQ709" s="17" t="str">
        <f t="shared" ca="1" si="11396"/>
        <v/>
      </c>
      <c r="AR709" s="17" t="str">
        <f t="shared" ca="1" si="11424"/>
        <v/>
      </c>
      <c r="AS709" s="17" t="str">
        <f t="shared" ca="1" si="11425"/>
        <v/>
      </c>
      <c r="AT709" s="17" t="str">
        <f t="shared" ca="1" si="11426"/>
        <v/>
      </c>
      <c r="AU709" s="17" t="str">
        <f t="shared" ca="1" si="11427"/>
        <v/>
      </c>
      <c r="AV709" s="17" t="str">
        <f t="shared" ca="1" si="11428"/>
        <v/>
      </c>
      <c r="AW709" s="17" t="str">
        <f t="shared" ca="1" si="11429"/>
        <v/>
      </c>
      <c r="AX709" s="14" t="str">
        <f t="array" aca="1" ref="AX709" ca="1">IF(H709,N709&gt;0,"")</f>
        <v/>
      </c>
      <c r="AY709" s="17" t="str">
        <f t="shared" ca="1" si="11430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1431"/>
        <v>0</v>
      </c>
      <c r="BB709" s="17" t="b">
        <v>0</v>
      </c>
      <c r="BC709" s="17" t="str">
        <f t="shared" ca="1" si="11432"/>
        <v/>
      </c>
      <c r="BD709" s="17" t="str">
        <f t="shared" ca="1" si="11433"/>
        <v/>
      </c>
      <c r="BE709" s="17" t="b">
        <f t="shared" ca="1" si="11397"/>
        <v>0</v>
      </c>
      <c r="BF709" s="17" t="str">
        <f t="shared" ca="1" si="11398"/>
        <v/>
      </c>
      <c r="BG709" s="17" t="str">
        <f t="shared" ca="1" si="11434"/>
        <v/>
      </c>
      <c r="BH709" s="17" t="str">
        <f t="shared" ca="1" si="11435"/>
        <v/>
      </c>
      <c r="BI709" s="17" t="str">
        <f t="shared" ca="1" si="11436"/>
        <v/>
      </c>
      <c r="BJ709" s="17" t="b">
        <f t="shared" ca="1" si="11437"/>
        <v>0</v>
      </c>
      <c r="BK709" s="17" t="str">
        <f t="shared" ca="1" si="11399"/>
        <v/>
      </c>
      <c r="BL709" s="17" t="str">
        <f t="shared" ca="1" si="11438"/>
        <v/>
      </c>
      <c r="BM709" s="17" t="str">
        <f t="shared" ca="1" si="11439"/>
        <v/>
      </c>
      <c r="BN709" s="17" t="str">
        <f t="shared" ca="1" si="11440"/>
        <v/>
      </c>
      <c r="BO709" s="17" t="str">
        <f t="shared" ca="1" si="11441"/>
        <v/>
      </c>
      <c r="BP709" s="14" t="b">
        <f t="shared" ca="1" si="11442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1443"/>
        <v/>
      </c>
      <c r="DE709" s="14" t="str">
        <f t="shared" ca="1" si="11444"/>
        <v/>
      </c>
      <c r="DF709" s="14" t="str">
        <f t="shared" ca="1" si="11445"/>
        <v/>
      </c>
      <c r="DG709" s="14" t="str">
        <f t="shared" ca="1" si="11446"/>
        <v/>
      </c>
      <c r="DH709" s="14" t="str">
        <f t="shared" ca="1" si="11447"/>
        <v/>
      </c>
      <c r="DI709" s="14" t="str">
        <f t="shared" ca="1" si="11448"/>
        <v/>
      </c>
      <c r="DJ709" s="14" t="str">
        <f t="shared" ca="1" si="11449"/>
        <v/>
      </c>
      <c r="DK709" s="14" t="str">
        <f t="shared" ca="1" si="11450"/>
        <v/>
      </c>
      <c r="DL709" s="14" t="str">
        <f t="shared" ca="1" si="11451"/>
        <v/>
      </c>
      <c r="DM709" s="14" t="str">
        <f t="shared" ca="1" si="11452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453"/>
        <v/>
      </c>
      <c r="DP709" s="14" t="str">
        <f t="shared" ca="1" si="11454"/>
        <v/>
      </c>
      <c r="DQ709" s="14" t="str">
        <f t="shared" ca="1" si="11455"/>
        <v/>
      </c>
      <c r="DR709" s="14" t="str">
        <f t="shared" ca="1" si="11456"/>
        <v/>
      </c>
      <c r="DS709" s="14" t="str">
        <f t="shared" ca="1" si="11457"/>
        <v/>
      </c>
      <c r="DZ709" s="14" t="b">
        <f t="shared" ca="1" si="11458"/>
        <v>0</v>
      </c>
      <c r="EA709" s="14" t="str">
        <f t="shared" ca="1" si="11459"/>
        <v/>
      </c>
      <c r="EB709" s="14" t="str">
        <f t="shared" ca="1" si="11460"/>
        <v/>
      </c>
      <c r="EC709" s="14" t="str">
        <f t="shared" ca="1" si="11461"/>
        <v/>
      </c>
      <c r="ED709" s="14" t="str">
        <f t="shared" ca="1" si="11462"/>
        <v/>
      </c>
      <c r="EE709" s="14" t="str">
        <f t="shared" ca="1" si="11463"/>
        <v/>
      </c>
      <c r="EF709" s="14" t="str">
        <f t="shared" ca="1" si="11464"/>
        <v/>
      </c>
      <c r="EG709" s="14" t="str">
        <f t="shared" ca="1" si="11465"/>
        <v/>
      </c>
      <c r="EM709" s="14" t="b">
        <f t="shared" ca="1" si="11466"/>
        <v>0</v>
      </c>
      <c r="EN709" s="14" t="str">
        <f t="shared" ca="1" si="11467"/>
        <v/>
      </c>
      <c r="EO709" s="14" t="str">
        <f t="shared" ca="1" si="11468"/>
        <v/>
      </c>
      <c r="EP709" s="14" t="str">
        <f t="shared" ca="1" si="11469"/>
        <v/>
      </c>
      <c r="EQ709" s="14" t="str">
        <f t="shared" ca="1" si="11470"/>
        <v/>
      </c>
    </row>
    <row r="710" spans="2:147" s="14" customFormat="1">
      <c r="B710" s="14" t="str">
        <f t="shared" ca="1" si="11400"/>
        <v/>
      </c>
      <c r="C710" s="14">
        <f t="shared" ca="1" si="11401"/>
        <v>576</v>
      </c>
      <c r="D710" s="14">
        <f t="shared" si="11402"/>
        <v>708</v>
      </c>
      <c r="E710" s="14" t="str">
        <f t="shared" ca="1" si="11403"/>
        <v/>
      </c>
      <c r="F710" s="14" t="str">
        <f t="shared" ca="1" si="11404"/>
        <v/>
      </c>
      <c r="G710" s="14" t="str">
        <f t="shared" ca="1" si="11405"/>
        <v/>
      </c>
      <c r="H710" s="14" t="b">
        <f t="shared" ca="1" si="1140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1407"/>
        <v/>
      </c>
      <c r="N710" s="14" t="str">
        <f t="shared" ca="1" si="11408"/>
        <v/>
      </c>
      <c r="O710" s="14" t="str">
        <f t="shared" ca="1" si="11409"/>
        <v/>
      </c>
      <c r="P710" s="14" t="str">
        <f t="shared" ca="1" si="1141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1411"/>
        <v/>
      </c>
      <c r="AA710" s="12" t="str">
        <f t="shared" ca="1" si="1141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1413"/>
        <v/>
      </c>
      <c r="AE710" s="17" t="b">
        <f t="shared" ca="1" si="1141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1415"/>
        <v/>
      </c>
      <c r="AH710" s="17" t="b">
        <f t="shared" ca="1" si="1141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1417"/>
        <v/>
      </c>
      <c r="AK710" s="17" t="str">
        <f t="shared" ca="1" si="11418"/>
        <v/>
      </c>
      <c r="AL710" s="17" t="str">
        <f t="shared" ca="1" si="11419"/>
        <v/>
      </c>
      <c r="AM710" s="17" t="str">
        <f t="shared" ca="1" si="11420"/>
        <v/>
      </c>
      <c r="AN710" s="17">
        <f t="shared" ca="1" si="11421"/>
        <v>2</v>
      </c>
      <c r="AO710" s="24" t="str">
        <f t="shared" ca="1" si="11422"/>
        <v/>
      </c>
      <c r="AP710" s="24" t="str">
        <f t="shared" ca="1" si="11423"/>
        <v/>
      </c>
      <c r="AQ710" s="17" t="str">
        <f t="shared" ca="1" si="11396"/>
        <v/>
      </c>
      <c r="AR710" s="17" t="str">
        <f t="shared" ca="1" si="11424"/>
        <v/>
      </c>
      <c r="AS710" s="17" t="str">
        <f t="shared" ca="1" si="11425"/>
        <v/>
      </c>
      <c r="AT710" s="17" t="str">
        <f t="shared" ca="1" si="11426"/>
        <v/>
      </c>
      <c r="AU710" s="17" t="str">
        <f t="shared" ca="1" si="11427"/>
        <v/>
      </c>
      <c r="AV710" s="17" t="str">
        <f t="shared" ca="1" si="11428"/>
        <v/>
      </c>
      <c r="AW710" s="17" t="str">
        <f t="shared" ca="1" si="11429"/>
        <v/>
      </c>
      <c r="AX710" s="14" t="str">
        <f t="array" aca="1" ref="AX710" ca="1">IF(H710,N710&gt;0,"")</f>
        <v/>
      </c>
      <c r="AY710" s="17" t="str">
        <f t="shared" ca="1" si="11430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1431"/>
        <v>0</v>
      </c>
      <c r="BB710" s="17" t="b">
        <v>0</v>
      </c>
      <c r="BC710" s="17" t="str">
        <f t="shared" ca="1" si="11432"/>
        <v/>
      </c>
      <c r="BD710" s="17" t="str">
        <f t="shared" ca="1" si="11433"/>
        <v/>
      </c>
      <c r="BE710" s="17" t="b">
        <f t="shared" ca="1" si="11397"/>
        <v>0</v>
      </c>
      <c r="BF710" s="17" t="str">
        <f t="shared" ca="1" si="11398"/>
        <v/>
      </c>
      <c r="BG710" s="17" t="str">
        <f t="shared" ca="1" si="11434"/>
        <v/>
      </c>
      <c r="BH710" s="17" t="str">
        <f t="shared" ca="1" si="11435"/>
        <v/>
      </c>
      <c r="BI710" s="17" t="str">
        <f t="shared" ca="1" si="11436"/>
        <v/>
      </c>
      <c r="BJ710" s="17" t="b">
        <f t="shared" ca="1" si="11437"/>
        <v>0</v>
      </c>
      <c r="BK710" s="17" t="str">
        <f t="shared" ca="1" si="11399"/>
        <v/>
      </c>
      <c r="BL710" s="17" t="str">
        <f t="shared" ca="1" si="11438"/>
        <v/>
      </c>
      <c r="BM710" s="17" t="str">
        <f t="shared" ca="1" si="11439"/>
        <v/>
      </c>
      <c r="BN710" s="17" t="str">
        <f t="shared" ca="1" si="11440"/>
        <v/>
      </c>
      <c r="BO710" s="17" t="str">
        <f t="shared" ca="1" si="11441"/>
        <v/>
      </c>
      <c r="BP710" s="14" t="b">
        <f t="shared" ca="1" si="11442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1443"/>
        <v/>
      </c>
      <c r="DE710" s="14" t="str">
        <f t="shared" ca="1" si="11444"/>
        <v/>
      </c>
      <c r="DF710" s="14" t="str">
        <f t="shared" ca="1" si="11445"/>
        <v/>
      </c>
      <c r="DG710" s="14" t="str">
        <f t="shared" ca="1" si="11446"/>
        <v/>
      </c>
      <c r="DH710" s="14" t="str">
        <f t="shared" ca="1" si="11447"/>
        <v/>
      </c>
      <c r="DI710" s="14" t="str">
        <f t="shared" ca="1" si="11448"/>
        <v/>
      </c>
      <c r="DJ710" s="14" t="str">
        <f t="shared" ca="1" si="11449"/>
        <v/>
      </c>
      <c r="DK710" s="14" t="str">
        <f t="shared" ca="1" si="11450"/>
        <v/>
      </c>
      <c r="DL710" s="14" t="str">
        <f t="shared" ca="1" si="11451"/>
        <v/>
      </c>
      <c r="DM710" s="14" t="str">
        <f t="shared" ca="1" si="11452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453"/>
        <v/>
      </c>
      <c r="DP710" s="14" t="str">
        <f t="shared" ca="1" si="11454"/>
        <v/>
      </c>
      <c r="DQ710" s="14" t="str">
        <f t="shared" ca="1" si="11455"/>
        <v/>
      </c>
      <c r="DR710" s="14" t="str">
        <f t="shared" ca="1" si="11456"/>
        <v/>
      </c>
      <c r="DS710" s="14" t="str">
        <f t="shared" ca="1" si="11457"/>
        <v/>
      </c>
      <c r="DZ710" s="14" t="b">
        <f t="shared" ca="1" si="11458"/>
        <v>0</v>
      </c>
      <c r="EA710" s="14" t="str">
        <f t="shared" ca="1" si="11459"/>
        <v/>
      </c>
      <c r="EB710" s="14" t="str">
        <f t="shared" ca="1" si="11460"/>
        <v/>
      </c>
      <c r="EC710" s="14" t="str">
        <f t="shared" ca="1" si="11461"/>
        <v/>
      </c>
      <c r="ED710" s="14" t="str">
        <f t="shared" ca="1" si="11462"/>
        <v/>
      </c>
      <c r="EE710" s="14" t="str">
        <f t="shared" ca="1" si="11463"/>
        <v/>
      </c>
      <c r="EF710" s="14" t="str">
        <f t="shared" ca="1" si="11464"/>
        <v/>
      </c>
      <c r="EG710" s="14" t="str">
        <f t="shared" ca="1" si="11465"/>
        <v/>
      </c>
      <c r="EM710" s="14" t="b">
        <f t="shared" ca="1" si="11466"/>
        <v>0</v>
      </c>
      <c r="EN710" s="14" t="str">
        <f t="shared" ca="1" si="11467"/>
        <v/>
      </c>
      <c r="EO710" s="14" t="str">
        <f t="shared" ca="1" si="11468"/>
        <v/>
      </c>
      <c r="EP710" s="14" t="str">
        <f t="shared" ca="1" si="11469"/>
        <v/>
      </c>
      <c r="EQ710" s="14" t="str">
        <f t="shared" ca="1" si="11470"/>
        <v/>
      </c>
    </row>
    <row r="711" spans="2:147" s="14" customFormat="1">
      <c r="B711" s="14" t="str">
        <f t="shared" ca="1" si="11400"/>
        <v/>
      </c>
      <c r="C711" s="14">
        <f t="shared" ca="1" si="11401"/>
        <v>576</v>
      </c>
      <c r="D711" s="14">
        <f t="shared" si="11402"/>
        <v>709</v>
      </c>
      <c r="E711" s="14" t="str">
        <f t="shared" ca="1" si="11403"/>
        <v/>
      </c>
      <c r="F711" s="14" t="str">
        <f t="shared" ca="1" si="11404"/>
        <v/>
      </c>
      <c r="G711" s="14" t="str">
        <f t="shared" ca="1" si="11405"/>
        <v/>
      </c>
      <c r="H711" s="14" t="b">
        <f t="shared" ca="1" si="1140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1407"/>
        <v/>
      </c>
      <c r="N711" s="14" t="str">
        <f t="shared" ca="1" si="11408"/>
        <v/>
      </c>
      <c r="O711" s="14" t="str">
        <f t="shared" ca="1" si="11409"/>
        <v/>
      </c>
      <c r="P711" s="14" t="str">
        <f t="shared" ca="1" si="1141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1411"/>
        <v/>
      </c>
      <c r="AA711" s="12" t="str">
        <f t="shared" ca="1" si="1141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1413"/>
        <v/>
      </c>
      <c r="AE711" s="17" t="b">
        <f t="shared" ca="1" si="1141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1415"/>
        <v/>
      </c>
      <c r="AH711" s="17" t="b">
        <f t="shared" ca="1" si="1141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1417"/>
        <v/>
      </c>
      <c r="AK711" s="17" t="str">
        <f t="shared" ca="1" si="11418"/>
        <v/>
      </c>
      <c r="AL711" s="17" t="str">
        <f t="shared" ca="1" si="11419"/>
        <v/>
      </c>
      <c r="AM711" s="17" t="str">
        <f t="shared" ca="1" si="11420"/>
        <v/>
      </c>
      <c r="AN711" s="17">
        <f t="shared" ca="1" si="11421"/>
        <v>2</v>
      </c>
      <c r="AO711" s="24" t="str">
        <f t="shared" ca="1" si="11422"/>
        <v/>
      </c>
      <c r="AP711" s="24" t="str">
        <f t="shared" ca="1" si="11423"/>
        <v/>
      </c>
      <c r="AQ711" s="17" t="str">
        <f t="shared" ca="1" si="11396"/>
        <v/>
      </c>
      <c r="AR711" s="17" t="str">
        <f t="shared" ca="1" si="11424"/>
        <v/>
      </c>
      <c r="AS711" s="17" t="str">
        <f t="shared" ca="1" si="11425"/>
        <v/>
      </c>
      <c r="AT711" s="17" t="str">
        <f t="shared" ca="1" si="11426"/>
        <v/>
      </c>
      <c r="AU711" s="17" t="str">
        <f t="shared" ca="1" si="11427"/>
        <v/>
      </c>
      <c r="AV711" s="17" t="str">
        <f t="shared" ca="1" si="11428"/>
        <v/>
      </c>
      <c r="AW711" s="17" t="str">
        <f t="shared" ca="1" si="11429"/>
        <v/>
      </c>
      <c r="AX711" s="14" t="str">
        <f t="array" aca="1" ref="AX711" ca="1">IF(H711,N711&gt;0,"")</f>
        <v/>
      </c>
      <c r="AY711" s="17" t="str">
        <f t="shared" ca="1" si="11430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1431"/>
        <v>0</v>
      </c>
      <c r="BB711" s="17" t="b">
        <v>0</v>
      </c>
      <c r="BC711" s="17" t="str">
        <f t="shared" ca="1" si="11432"/>
        <v/>
      </c>
      <c r="BD711" s="17" t="str">
        <f t="shared" ca="1" si="11433"/>
        <v/>
      </c>
      <c r="BE711" s="17" t="b">
        <f t="shared" ca="1" si="11397"/>
        <v>0</v>
      </c>
      <c r="BF711" s="17" t="str">
        <f t="shared" ca="1" si="11398"/>
        <v/>
      </c>
      <c r="BG711" s="17" t="str">
        <f t="shared" ca="1" si="11434"/>
        <v/>
      </c>
      <c r="BH711" s="17" t="str">
        <f t="shared" ca="1" si="11435"/>
        <v/>
      </c>
      <c r="BI711" s="17" t="str">
        <f t="shared" ca="1" si="11436"/>
        <v/>
      </c>
      <c r="BJ711" s="17" t="b">
        <f t="shared" ca="1" si="11437"/>
        <v>0</v>
      </c>
      <c r="BK711" s="17" t="str">
        <f t="shared" ca="1" si="11399"/>
        <v/>
      </c>
      <c r="BL711" s="17" t="str">
        <f t="shared" ca="1" si="11438"/>
        <v/>
      </c>
      <c r="BM711" s="17" t="str">
        <f t="shared" ca="1" si="11439"/>
        <v/>
      </c>
      <c r="BN711" s="17" t="str">
        <f t="shared" ca="1" si="11440"/>
        <v/>
      </c>
      <c r="BO711" s="17" t="str">
        <f t="shared" ca="1" si="11441"/>
        <v/>
      </c>
      <c r="BP711" s="14" t="b">
        <f t="shared" ca="1" si="11442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1443"/>
        <v/>
      </c>
      <c r="DE711" s="14" t="str">
        <f t="shared" ca="1" si="11444"/>
        <v/>
      </c>
      <c r="DF711" s="14" t="str">
        <f t="shared" ca="1" si="11445"/>
        <v/>
      </c>
      <c r="DG711" s="14" t="str">
        <f t="shared" ca="1" si="11446"/>
        <v/>
      </c>
      <c r="DH711" s="14" t="str">
        <f t="shared" ca="1" si="11447"/>
        <v/>
      </c>
      <c r="DI711" s="14" t="str">
        <f t="shared" ca="1" si="11448"/>
        <v/>
      </c>
      <c r="DJ711" s="14" t="str">
        <f t="shared" ca="1" si="11449"/>
        <v/>
      </c>
      <c r="DK711" s="14" t="str">
        <f t="shared" ca="1" si="11450"/>
        <v/>
      </c>
      <c r="DL711" s="14" t="str">
        <f t="shared" ca="1" si="11451"/>
        <v/>
      </c>
      <c r="DM711" s="14" t="str">
        <f t="shared" ca="1" si="11452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453"/>
        <v/>
      </c>
      <c r="DP711" s="14" t="str">
        <f t="shared" ca="1" si="11454"/>
        <v/>
      </c>
      <c r="DQ711" s="14" t="str">
        <f t="shared" ca="1" si="11455"/>
        <v/>
      </c>
      <c r="DR711" s="14" t="str">
        <f t="shared" ca="1" si="11456"/>
        <v/>
      </c>
      <c r="DS711" s="14" t="str">
        <f t="shared" ca="1" si="11457"/>
        <v/>
      </c>
      <c r="DZ711" s="14" t="b">
        <f t="shared" ca="1" si="11458"/>
        <v>0</v>
      </c>
      <c r="EA711" s="14" t="str">
        <f t="shared" ca="1" si="11459"/>
        <v/>
      </c>
      <c r="EB711" s="14" t="str">
        <f t="shared" ca="1" si="11460"/>
        <v/>
      </c>
      <c r="EC711" s="14" t="str">
        <f t="shared" ca="1" si="11461"/>
        <v/>
      </c>
      <c r="ED711" s="14" t="str">
        <f t="shared" ca="1" si="11462"/>
        <v/>
      </c>
      <c r="EE711" s="14" t="str">
        <f t="shared" ca="1" si="11463"/>
        <v/>
      </c>
      <c r="EF711" s="14" t="str">
        <f t="shared" ca="1" si="11464"/>
        <v/>
      </c>
      <c r="EG711" s="14" t="str">
        <f t="shared" ca="1" si="11465"/>
        <v/>
      </c>
      <c r="EM711" s="14" t="b">
        <f t="shared" ca="1" si="11466"/>
        <v>0</v>
      </c>
      <c r="EN711" s="14" t="str">
        <f t="shared" ca="1" si="11467"/>
        <v/>
      </c>
      <c r="EO711" s="14" t="str">
        <f t="shared" ca="1" si="11468"/>
        <v/>
      </c>
      <c r="EP711" s="14" t="str">
        <f t="shared" ca="1" si="11469"/>
        <v/>
      </c>
      <c r="EQ711" s="14" t="str">
        <f t="shared" ca="1" si="11470"/>
        <v/>
      </c>
    </row>
    <row r="712" spans="2:147" s="14" customFormat="1">
      <c r="B712" s="14" t="str">
        <f t="shared" ca="1" si="11400"/>
        <v/>
      </c>
      <c r="C712" s="14">
        <f t="shared" ca="1" si="11401"/>
        <v>576</v>
      </c>
      <c r="D712" s="14">
        <f t="shared" si="11402"/>
        <v>710</v>
      </c>
      <c r="E712" s="14" t="str">
        <f t="shared" ca="1" si="11403"/>
        <v/>
      </c>
      <c r="F712" s="14" t="str">
        <f t="shared" ca="1" si="11404"/>
        <v/>
      </c>
      <c r="G712" s="14" t="str">
        <f t="shared" ca="1" si="11405"/>
        <v/>
      </c>
      <c r="H712" s="14" t="b">
        <f t="shared" ca="1" si="1140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1407"/>
        <v/>
      </c>
      <c r="N712" s="14" t="str">
        <f t="shared" ca="1" si="11408"/>
        <v/>
      </c>
      <c r="O712" s="14" t="str">
        <f t="shared" ca="1" si="11409"/>
        <v/>
      </c>
      <c r="P712" s="14" t="str">
        <f t="shared" ca="1" si="1141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1411"/>
        <v/>
      </c>
      <c r="AA712" s="12" t="str">
        <f t="shared" ca="1" si="1141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1413"/>
        <v/>
      </c>
      <c r="AE712" s="17" t="b">
        <f t="shared" ca="1" si="1141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1415"/>
        <v/>
      </c>
      <c r="AH712" s="17" t="b">
        <f t="shared" ca="1" si="1141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1417"/>
        <v/>
      </c>
      <c r="AK712" s="17" t="str">
        <f t="shared" ca="1" si="11418"/>
        <v/>
      </c>
      <c r="AL712" s="17" t="str">
        <f t="shared" ca="1" si="11419"/>
        <v/>
      </c>
      <c r="AM712" s="17" t="str">
        <f t="shared" ca="1" si="11420"/>
        <v/>
      </c>
      <c r="AN712" s="17">
        <f t="shared" ca="1" si="11421"/>
        <v>2</v>
      </c>
      <c r="AO712" s="24" t="str">
        <f t="shared" ca="1" si="11422"/>
        <v/>
      </c>
      <c r="AP712" s="24" t="str">
        <f t="shared" ca="1" si="11423"/>
        <v/>
      </c>
      <c r="AQ712" s="17" t="str">
        <f t="shared" ca="1" si="11396"/>
        <v/>
      </c>
      <c r="AR712" s="17" t="str">
        <f t="shared" ca="1" si="11424"/>
        <v/>
      </c>
      <c r="AS712" s="17" t="str">
        <f t="shared" ca="1" si="11425"/>
        <v/>
      </c>
      <c r="AT712" s="17" t="str">
        <f t="shared" ca="1" si="11426"/>
        <v/>
      </c>
      <c r="AU712" s="17" t="str">
        <f t="shared" ca="1" si="11427"/>
        <v/>
      </c>
      <c r="AV712" s="17" t="str">
        <f t="shared" ca="1" si="11428"/>
        <v/>
      </c>
      <c r="AW712" s="17" t="str">
        <f t="shared" ca="1" si="11429"/>
        <v/>
      </c>
      <c r="AX712" s="14" t="str">
        <f t="array" aca="1" ref="AX712" ca="1">IF(H712,N712&gt;0,"")</f>
        <v/>
      </c>
      <c r="AY712" s="17" t="str">
        <f t="shared" ca="1" si="11430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1431"/>
        <v>0</v>
      </c>
      <c r="BB712" s="17" t="b">
        <v>0</v>
      </c>
      <c r="BC712" s="17" t="str">
        <f t="shared" ca="1" si="11432"/>
        <v/>
      </c>
      <c r="BD712" s="17" t="str">
        <f t="shared" ca="1" si="11433"/>
        <v/>
      </c>
      <c r="BE712" s="17" t="b">
        <f t="shared" ca="1" si="11397"/>
        <v>0</v>
      </c>
      <c r="BF712" s="17" t="str">
        <f t="shared" ca="1" si="11398"/>
        <v/>
      </c>
      <c r="BG712" s="17" t="str">
        <f t="shared" ca="1" si="11434"/>
        <v/>
      </c>
      <c r="BH712" s="17" t="str">
        <f t="shared" ca="1" si="11435"/>
        <v/>
      </c>
      <c r="BI712" s="17" t="str">
        <f t="shared" ca="1" si="11436"/>
        <v/>
      </c>
      <c r="BJ712" s="17" t="b">
        <f t="shared" ca="1" si="11437"/>
        <v>0</v>
      </c>
      <c r="BK712" s="17" t="str">
        <f t="shared" ca="1" si="11399"/>
        <v/>
      </c>
      <c r="BL712" s="17" t="str">
        <f t="shared" ca="1" si="11438"/>
        <v/>
      </c>
      <c r="BM712" s="17" t="str">
        <f t="shared" ca="1" si="11439"/>
        <v/>
      </c>
      <c r="BN712" s="17" t="str">
        <f t="shared" ca="1" si="11440"/>
        <v/>
      </c>
      <c r="BO712" s="17" t="str">
        <f t="shared" ca="1" si="11441"/>
        <v/>
      </c>
      <c r="BP712" s="14" t="b">
        <f t="shared" ca="1" si="11442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1443"/>
        <v/>
      </c>
      <c r="DE712" s="14" t="str">
        <f t="shared" ca="1" si="11444"/>
        <v/>
      </c>
      <c r="DF712" s="14" t="str">
        <f t="shared" ca="1" si="11445"/>
        <v/>
      </c>
      <c r="DG712" s="14" t="str">
        <f t="shared" ca="1" si="11446"/>
        <v/>
      </c>
      <c r="DH712" s="14" t="str">
        <f t="shared" ca="1" si="11447"/>
        <v/>
      </c>
      <c r="DI712" s="14" t="str">
        <f t="shared" ca="1" si="11448"/>
        <v/>
      </c>
      <c r="DJ712" s="14" t="str">
        <f t="shared" ca="1" si="11449"/>
        <v/>
      </c>
      <c r="DK712" s="14" t="str">
        <f t="shared" ca="1" si="11450"/>
        <v/>
      </c>
      <c r="DL712" s="14" t="str">
        <f t="shared" ca="1" si="11451"/>
        <v/>
      </c>
      <c r="DM712" s="14" t="str">
        <f t="shared" ca="1" si="11452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453"/>
        <v/>
      </c>
      <c r="DP712" s="14" t="str">
        <f t="shared" ca="1" si="11454"/>
        <v/>
      </c>
      <c r="DQ712" s="14" t="str">
        <f t="shared" ca="1" si="11455"/>
        <v/>
      </c>
      <c r="DR712" s="14" t="str">
        <f t="shared" ca="1" si="11456"/>
        <v/>
      </c>
      <c r="DS712" s="14" t="str">
        <f t="shared" ca="1" si="11457"/>
        <v/>
      </c>
      <c r="DZ712" s="14" t="b">
        <f t="shared" ca="1" si="11458"/>
        <v>0</v>
      </c>
      <c r="EA712" s="14" t="str">
        <f t="shared" ca="1" si="11459"/>
        <v/>
      </c>
      <c r="EB712" s="14" t="str">
        <f t="shared" ca="1" si="11460"/>
        <v/>
      </c>
      <c r="EC712" s="14" t="str">
        <f t="shared" ca="1" si="11461"/>
        <v/>
      </c>
      <c r="ED712" s="14" t="str">
        <f t="shared" ca="1" si="11462"/>
        <v/>
      </c>
      <c r="EE712" s="14" t="str">
        <f t="shared" ca="1" si="11463"/>
        <v/>
      </c>
      <c r="EF712" s="14" t="str">
        <f t="shared" ca="1" si="11464"/>
        <v/>
      </c>
      <c r="EG712" s="14" t="str">
        <f t="shared" ca="1" si="11465"/>
        <v/>
      </c>
      <c r="EM712" s="14" t="b">
        <f t="shared" ca="1" si="11466"/>
        <v>0</v>
      </c>
      <c r="EN712" s="14" t="str">
        <f t="shared" ca="1" si="11467"/>
        <v/>
      </c>
      <c r="EO712" s="14" t="str">
        <f t="shared" ca="1" si="11468"/>
        <v/>
      </c>
      <c r="EP712" s="14" t="str">
        <f t="shared" ca="1" si="11469"/>
        <v/>
      </c>
      <c r="EQ712" s="14" t="str">
        <f t="shared" ca="1" si="11470"/>
        <v/>
      </c>
    </row>
    <row r="713" spans="2:147" s="14" customFormat="1">
      <c r="B713" s="14" t="str">
        <f t="shared" ca="1" si="11400"/>
        <v/>
      </c>
      <c r="C713" s="14">
        <f t="shared" ca="1" si="11401"/>
        <v>576</v>
      </c>
      <c r="D713" s="14">
        <f t="shared" si="11402"/>
        <v>711</v>
      </c>
      <c r="E713" s="14" t="str">
        <f t="shared" ca="1" si="11403"/>
        <v/>
      </c>
      <c r="F713" s="14" t="str">
        <f t="shared" ca="1" si="11404"/>
        <v/>
      </c>
      <c r="G713" s="14" t="str">
        <f t="shared" ca="1" si="11405"/>
        <v/>
      </c>
      <c r="H713" s="14" t="b">
        <f t="shared" ca="1" si="1140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1407"/>
        <v/>
      </c>
      <c r="N713" s="14" t="str">
        <f t="shared" ca="1" si="11408"/>
        <v/>
      </c>
      <c r="O713" s="14" t="str">
        <f t="shared" ca="1" si="11409"/>
        <v/>
      </c>
      <c r="P713" s="14" t="str">
        <f t="shared" ca="1" si="1141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1411"/>
        <v/>
      </c>
      <c r="AA713" s="12" t="str">
        <f t="shared" ca="1" si="1141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1413"/>
        <v/>
      </c>
      <c r="AE713" s="17" t="b">
        <f t="shared" ca="1" si="1141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1415"/>
        <v/>
      </c>
      <c r="AH713" s="17" t="b">
        <f t="shared" ca="1" si="1141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1417"/>
        <v/>
      </c>
      <c r="AK713" s="17" t="str">
        <f t="shared" ca="1" si="11418"/>
        <v/>
      </c>
      <c r="AL713" s="17" t="str">
        <f t="shared" ca="1" si="11419"/>
        <v/>
      </c>
      <c r="AM713" s="17" t="str">
        <f t="shared" ca="1" si="11420"/>
        <v/>
      </c>
      <c r="AN713" s="17">
        <f t="shared" ca="1" si="11421"/>
        <v>2</v>
      </c>
      <c r="AO713" s="24" t="str">
        <f t="shared" ca="1" si="11422"/>
        <v/>
      </c>
      <c r="AP713" s="24" t="str">
        <f t="shared" ca="1" si="11423"/>
        <v/>
      </c>
      <c r="AQ713" s="17" t="str">
        <f t="shared" ref="AQ713:AQ731" ca="1" si="11471">IF(H713,IF(CA713&lt;&gt;"",AND(CA713&lt;&gt;0,CA713&lt;&gt;FALSE),FALSE),"")</f>
        <v/>
      </c>
      <c r="AR713" s="17" t="str">
        <f t="shared" ca="1" si="11424"/>
        <v/>
      </c>
      <c r="AS713" s="17" t="str">
        <f t="shared" ca="1" si="11425"/>
        <v/>
      </c>
      <c r="AT713" s="17" t="str">
        <f t="shared" ca="1" si="11426"/>
        <v/>
      </c>
      <c r="AU713" s="17" t="str">
        <f t="shared" ca="1" si="11427"/>
        <v/>
      </c>
      <c r="AV713" s="17" t="str">
        <f t="shared" ca="1" si="11428"/>
        <v/>
      </c>
      <c r="AW713" s="17" t="str">
        <f t="shared" ca="1" si="11429"/>
        <v/>
      </c>
      <c r="AX713" s="14" t="str">
        <f t="array" aca="1" ref="AX713" ca="1">IF(H713,N713&gt;0,"")</f>
        <v/>
      </c>
      <c r="AY713" s="17" t="str">
        <f t="shared" ca="1" si="11430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1431"/>
        <v>0</v>
      </c>
      <c r="BB713" s="17" t="b">
        <v>0</v>
      </c>
      <c r="BC713" s="17" t="str">
        <f t="shared" ca="1" si="11432"/>
        <v/>
      </c>
      <c r="BD713" s="17" t="str">
        <f t="shared" ca="1" si="11433"/>
        <v/>
      </c>
      <c r="BE713" s="17" t="b">
        <f t="shared" ref="BE713:BE731" ca="1" si="11472">IF(BA713,IF(AND(AW713,NOT(BB713),NOT(BC713),NOT(BD713)),AND(Z713=0,AC713=0,IF(CA713="",TRUE,CA713&lt;&gt;FALSE),FALSE),""))</f>
        <v>0</v>
      </c>
      <c r="BF713" s="17" t="str">
        <f t="shared" ref="BF713:BF731" ca="1" si="11473">IF(BA713,IF(AND(AW713,NOT(BB713),NOT(BC713),NOT(BD713)),AND(Z713=0,OR(AC713&gt;0, IF(CA713="",FALSE,CA713=FALSE))),FALSE),"")</f>
        <v/>
      </c>
      <c r="BG713" s="17" t="str">
        <f t="shared" ca="1" si="11434"/>
        <v/>
      </c>
      <c r="BH713" s="17" t="str">
        <f t="shared" ca="1" si="11435"/>
        <v/>
      </c>
      <c r="BI713" s="17" t="str">
        <f t="shared" ca="1" si="11436"/>
        <v/>
      </c>
      <c r="BJ713" s="17" t="b">
        <f t="shared" ca="1" si="11437"/>
        <v>0</v>
      </c>
      <c r="BK713" s="17" t="str">
        <f t="shared" ref="BK713:BK731" ca="1" si="11474">IF(H713,IF(AND(NOT(BA713),AU713),AND(AC713=0,IF(CA713="",TRUE,CA713)),""),"")</f>
        <v/>
      </c>
      <c r="BL713" s="17" t="str">
        <f t="shared" ca="1" si="11438"/>
        <v/>
      </c>
      <c r="BM713" s="17" t="str">
        <f t="shared" ca="1" si="11439"/>
        <v/>
      </c>
      <c r="BN713" s="17" t="str">
        <f t="shared" ca="1" si="11440"/>
        <v/>
      </c>
      <c r="BO713" s="17" t="str">
        <f t="shared" ca="1" si="11441"/>
        <v/>
      </c>
      <c r="BP713" s="14" t="b">
        <f t="shared" ca="1" si="11442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1443"/>
        <v/>
      </c>
      <c r="DE713" s="14" t="str">
        <f t="shared" ca="1" si="11444"/>
        <v/>
      </c>
      <c r="DF713" s="14" t="str">
        <f t="shared" ca="1" si="11445"/>
        <v/>
      </c>
      <c r="DG713" s="14" t="str">
        <f t="shared" ca="1" si="11446"/>
        <v/>
      </c>
      <c r="DH713" s="14" t="str">
        <f t="shared" ca="1" si="11447"/>
        <v/>
      </c>
      <c r="DI713" s="14" t="str">
        <f t="shared" ca="1" si="11448"/>
        <v/>
      </c>
      <c r="DJ713" s="14" t="str">
        <f t="shared" ca="1" si="11449"/>
        <v/>
      </c>
      <c r="DK713" s="14" t="str">
        <f t="shared" ca="1" si="11450"/>
        <v/>
      </c>
      <c r="DL713" s="14" t="str">
        <f t="shared" ca="1" si="11451"/>
        <v/>
      </c>
      <c r="DM713" s="14" t="str">
        <f t="shared" ca="1" si="11452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453"/>
        <v/>
      </c>
      <c r="DP713" s="14" t="str">
        <f t="shared" ca="1" si="11454"/>
        <v/>
      </c>
      <c r="DQ713" s="14" t="str">
        <f t="shared" ca="1" si="11455"/>
        <v/>
      </c>
      <c r="DR713" s="14" t="str">
        <f t="shared" ca="1" si="11456"/>
        <v/>
      </c>
      <c r="DS713" s="14" t="str">
        <f t="shared" ca="1" si="11457"/>
        <v/>
      </c>
      <c r="DZ713" s="14" t="b">
        <f t="shared" ca="1" si="11458"/>
        <v>0</v>
      </c>
      <c r="EA713" s="14" t="str">
        <f t="shared" ca="1" si="11459"/>
        <v/>
      </c>
      <c r="EB713" s="14" t="str">
        <f t="shared" ca="1" si="11460"/>
        <v/>
      </c>
      <c r="EC713" s="14" t="str">
        <f t="shared" ca="1" si="11461"/>
        <v/>
      </c>
      <c r="ED713" s="14" t="str">
        <f t="shared" ca="1" si="11462"/>
        <v/>
      </c>
      <c r="EE713" s="14" t="str">
        <f t="shared" ca="1" si="11463"/>
        <v/>
      </c>
      <c r="EF713" s="14" t="str">
        <f t="shared" ca="1" si="11464"/>
        <v/>
      </c>
      <c r="EG713" s="14" t="str">
        <f t="shared" ca="1" si="11465"/>
        <v/>
      </c>
      <c r="EM713" s="14" t="b">
        <f t="shared" ca="1" si="11466"/>
        <v>0</v>
      </c>
      <c r="EN713" s="14" t="str">
        <f t="shared" ca="1" si="11467"/>
        <v/>
      </c>
      <c r="EO713" s="14" t="str">
        <f t="shared" ca="1" si="11468"/>
        <v/>
      </c>
      <c r="EP713" s="14" t="str">
        <f t="shared" ca="1" si="11469"/>
        <v/>
      </c>
      <c r="EQ713" s="14" t="str">
        <f t="shared" ca="1" si="11470"/>
        <v/>
      </c>
    </row>
    <row r="714" spans="2:147" s="14" customFormat="1">
      <c r="B714" s="14" t="str">
        <f t="shared" ca="1" si="11400"/>
        <v/>
      </c>
      <c r="C714" s="14">
        <f t="shared" ca="1" si="11401"/>
        <v>576</v>
      </c>
      <c r="D714" s="14">
        <f t="shared" si="11402"/>
        <v>712</v>
      </c>
      <c r="E714" s="14" t="str">
        <f t="shared" ca="1" si="11403"/>
        <v/>
      </c>
      <c r="F714" s="14" t="str">
        <f t="shared" ca="1" si="11404"/>
        <v/>
      </c>
      <c r="G714" s="14" t="str">
        <f t="shared" ca="1" si="11405"/>
        <v/>
      </c>
      <c r="H714" s="14" t="b">
        <f t="shared" ca="1" si="1140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1407"/>
        <v/>
      </c>
      <c r="N714" s="14" t="str">
        <f t="shared" ca="1" si="11408"/>
        <v/>
      </c>
      <c r="O714" s="14" t="str">
        <f t="shared" ca="1" si="11409"/>
        <v/>
      </c>
      <c r="P714" s="14" t="str">
        <f t="shared" ca="1" si="1141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1411"/>
        <v/>
      </c>
      <c r="AA714" s="12" t="str">
        <f t="shared" ca="1" si="1141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1413"/>
        <v/>
      </c>
      <c r="AE714" s="17" t="b">
        <f t="shared" ca="1" si="1141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1415"/>
        <v/>
      </c>
      <c r="AH714" s="17" t="b">
        <f t="shared" ca="1" si="1141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1417"/>
        <v/>
      </c>
      <c r="AK714" s="17" t="str">
        <f t="shared" ca="1" si="11418"/>
        <v/>
      </c>
      <c r="AL714" s="17" t="str">
        <f t="shared" ca="1" si="11419"/>
        <v/>
      </c>
      <c r="AM714" s="17" t="str">
        <f t="shared" ca="1" si="11420"/>
        <v/>
      </c>
      <c r="AN714" s="17">
        <f t="shared" ca="1" si="11421"/>
        <v>2</v>
      </c>
      <c r="AO714" s="24" t="str">
        <f t="shared" ca="1" si="11422"/>
        <v/>
      </c>
      <c r="AP714" s="24" t="str">
        <f t="shared" ca="1" si="11423"/>
        <v/>
      </c>
      <c r="AQ714" s="17" t="str">
        <f t="shared" ca="1" si="11471"/>
        <v/>
      </c>
      <c r="AR714" s="17" t="str">
        <f t="shared" ca="1" si="11424"/>
        <v/>
      </c>
      <c r="AS714" s="17" t="str">
        <f t="shared" ca="1" si="11425"/>
        <v/>
      </c>
      <c r="AT714" s="17" t="str">
        <f t="shared" ca="1" si="11426"/>
        <v/>
      </c>
      <c r="AU714" s="17" t="str">
        <f t="shared" ca="1" si="11427"/>
        <v/>
      </c>
      <c r="AV714" s="17" t="str">
        <f t="shared" ca="1" si="11428"/>
        <v/>
      </c>
      <c r="AW714" s="17" t="str">
        <f t="shared" ca="1" si="11429"/>
        <v/>
      </c>
      <c r="AX714" s="14" t="str">
        <f t="array" aca="1" ref="AX714" ca="1">IF(H714,N714&gt;0,"")</f>
        <v/>
      </c>
      <c r="AY714" s="17" t="str">
        <f t="shared" ca="1" si="11430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1431"/>
        <v>0</v>
      </c>
      <c r="BB714" s="17" t="b">
        <v>0</v>
      </c>
      <c r="BC714" s="17" t="str">
        <f t="shared" ca="1" si="11432"/>
        <v/>
      </c>
      <c r="BD714" s="17" t="str">
        <f t="shared" ca="1" si="11433"/>
        <v/>
      </c>
      <c r="BE714" s="17" t="b">
        <f t="shared" ca="1" si="11472"/>
        <v>0</v>
      </c>
      <c r="BF714" s="17" t="str">
        <f t="shared" ca="1" si="11473"/>
        <v/>
      </c>
      <c r="BG714" s="17" t="str">
        <f t="shared" ca="1" si="11434"/>
        <v/>
      </c>
      <c r="BH714" s="17" t="str">
        <f t="shared" ca="1" si="11435"/>
        <v/>
      </c>
      <c r="BI714" s="17" t="str">
        <f t="shared" ca="1" si="11436"/>
        <v/>
      </c>
      <c r="BJ714" s="17" t="b">
        <f t="shared" ca="1" si="11437"/>
        <v>0</v>
      </c>
      <c r="BK714" s="17" t="str">
        <f t="shared" ca="1" si="11474"/>
        <v/>
      </c>
      <c r="BL714" s="17" t="str">
        <f t="shared" ca="1" si="11438"/>
        <v/>
      </c>
      <c r="BM714" s="17" t="str">
        <f t="shared" ca="1" si="11439"/>
        <v/>
      </c>
      <c r="BN714" s="17" t="str">
        <f t="shared" ca="1" si="11440"/>
        <v/>
      </c>
      <c r="BO714" s="17" t="str">
        <f t="shared" ca="1" si="11441"/>
        <v/>
      </c>
      <c r="BP714" s="14" t="b">
        <f t="shared" ca="1" si="11442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1443"/>
        <v/>
      </c>
      <c r="DE714" s="14" t="str">
        <f t="shared" ca="1" si="11444"/>
        <v/>
      </c>
      <c r="DF714" s="14" t="str">
        <f t="shared" ca="1" si="11445"/>
        <v/>
      </c>
      <c r="DG714" s="14" t="str">
        <f t="shared" ca="1" si="11446"/>
        <v/>
      </c>
      <c r="DH714" s="14" t="str">
        <f t="shared" ca="1" si="11447"/>
        <v/>
      </c>
      <c r="DI714" s="14" t="str">
        <f t="shared" ca="1" si="11448"/>
        <v/>
      </c>
      <c r="DJ714" s="14" t="str">
        <f t="shared" ca="1" si="11449"/>
        <v/>
      </c>
      <c r="DK714" s="14" t="str">
        <f t="shared" ca="1" si="11450"/>
        <v/>
      </c>
      <c r="DL714" s="14" t="str">
        <f t="shared" ca="1" si="11451"/>
        <v/>
      </c>
      <c r="DM714" s="14" t="str">
        <f t="shared" ca="1" si="11452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453"/>
        <v/>
      </c>
      <c r="DP714" s="14" t="str">
        <f t="shared" ca="1" si="11454"/>
        <v/>
      </c>
      <c r="DQ714" s="14" t="str">
        <f t="shared" ca="1" si="11455"/>
        <v/>
      </c>
      <c r="DR714" s="14" t="str">
        <f t="shared" ca="1" si="11456"/>
        <v/>
      </c>
      <c r="DS714" s="14" t="str">
        <f t="shared" ca="1" si="11457"/>
        <v/>
      </c>
      <c r="DZ714" s="14" t="b">
        <f t="shared" ca="1" si="11458"/>
        <v>0</v>
      </c>
      <c r="EA714" s="14" t="str">
        <f t="shared" ca="1" si="11459"/>
        <v/>
      </c>
      <c r="EB714" s="14" t="str">
        <f t="shared" ca="1" si="11460"/>
        <v/>
      </c>
      <c r="EC714" s="14" t="str">
        <f t="shared" ca="1" si="11461"/>
        <v/>
      </c>
      <c r="ED714" s="14" t="str">
        <f t="shared" ca="1" si="11462"/>
        <v/>
      </c>
      <c r="EE714" s="14" t="str">
        <f t="shared" ca="1" si="11463"/>
        <v/>
      </c>
      <c r="EF714" s="14" t="str">
        <f t="shared" ca="1" si="11464"/>
        <v/>
      </c>
      <c r="EG714" s="14" t="str">
        <f t="shared" ca="1" si="11465"/>
        <v/>
      </c>
      <c r="EM714" s="14" t="b">
        <f t="shared" ca="1" si="11466"/>
        <v>0</v>
      </c>
      <c r="EN714" s="14" t="str">
        <f t="shared" ca="1" si="11467"/>
        <v/>
      </c>
      <c r="EO714" s="14" t="str">
        <f t="shared" ca="1" si="11468"/>
        <v/>
      </c>
      <c r="EP714" s="14" t="str">
        <f t="shared" ca="1" si="11469"/>
        <v/>
      </c>
      <c r="EQ714" s="14" t="str">
        <f t="shared" ca="1" si="11470"/>
        <v/>
      </c>
    </row>
    <row r="715" spans="2:147" s="14" customFormat="1">
      <c r="B715" s="14" t="str">
        <f t="shared" ca="1" si="11400"/>
        <v/>
      </c>
      <c r="C715" s="14">
        <f t="shared" ca="1" si="11401"/>
        <v>576</v>
      </c>
      <c r="D715" s="14">
        <f t="shared" si="11402"/>
        <v>713</v>
      </c>
      <c r="E715" s="14" t="str">
        <f t="shared" ca="1" si="11403"/>
        <v/>
      </c>
      <c r="F715" s="14" t="str">
        <f t="shared" ca="1" si="11404"/>
        <v/>
      </c>
      <c r="G715" s="14" t="str">
        <f t="shared" ca="1" si="11405"/>
        <v/>
      </c>
      <c r="H715" s="14" t="b">
        <f t="shared" ca="1" si="1140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1407"/>
        <v/>
      </c>
      <c r="N715" s="14" t="str">
        <f t="shared" ca="1" si="11408"/>
        <v/>
      </c>
      <c r="O715" s="14" t="str">
        <f t="shared" ca="1" si="11409"/>
        <v/>
      </c>
      <c r="P715" s="14" t="str">
        <f t="shared" ca="1" si="1141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1411"/>
        <v/>
      </c>
      <c r="AA715" s="12" t="str">
        <f t="shared" ca="1" si="1141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1413"/>
        <v/>
      </c>
      <c r="AE715" s="17" t="b">
        <f t="shared" ca="1" si="1141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1415"/>
        <v/>
      </c>
      <c r="AH715" s="17" t="b">
        <f t="shared" ca="1" si="1141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1417"/>
        <v/>
      </c>
      <c r="AK715" s="17" t="str">
        <f t="shared" ca="1" si="11418"/>
        <v/>
      </c>
      <c r="AL715" s="17" t="str">
        <f t="shared" ca="1" si="11419"/>
        <v/>
      </c>
      <c r="AM715" s="17" t="str">
        <f t="shared" ca="1" si="11420"/>
        <v/>
      </c>
      <c r="AN715" s="17">
        <f t="shared" ca="1" si="11421"/>
        <v>2</v>
      </c>
      <c r="AO715" s="24" t="str">
        <f t="shared" ca="1" si="11422"/>
        <v/>
      </c>
      <c r="AP715" s="24" t="str">
        <f t="shared" ca="1" si="11423"/>
        <v/>
      </c>
      <c r="AQ715" s="17" t="str">
        <f t="shared" ca="1" si="11471"/>
        <v/>
      </c>
      <c r="AR715" s="17" t="str">
        <f t="shared" ca="1" si="11424"/>
        <v/>
      </c>
      <c r="AS715" s="17" t="str">
        <f t="shared" ca="1" si="11425"/>
        <v/>
      </c>
      <c r="AT715" s="17" t="str">
        <f t="shared" ca="1" si="11426"/>
        <v/>
      </c>
      <c r="AU715" s="17" t="str">
        <f t="shared" ca="1" si="11427"/>
        <v/>
      </c>
      <c r="AV715" s="17" t="str">
        <f t="shared" ca="1" si="11428"/>
        <v/>
      </c>
      <c r="AW715" s="17" t="str">
        <f t="shared" ca="1" si="11429"/>
        <v/>
      </c>
      <c r="AX715" s="14" t="str">
        <f t="array" aca="1" ref="AX715" ca="1">IF(H715,N715&gt;0,"")</f>
        <v/>
      </c>
      <c r="AY715" s="17" t="str">
        <f t="shared" ca="1" si="11430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1431"/>
        <v>0</v>
      </c>
      <c r="BB715" s="17" t="b">
        <v>0</v>
      </c>
      <c r="BC715" s="17" t="str">
        <f t="shared" ca="1" si="11432"/>
        <v/>
      </c>
      <c r="BD715" s="17" t="str">
        <f t="shared" ca="1" si="11433"/>
        <v/>
      </c>
      <c r="BE715" s="17" t="b">
        <f t="shared" ca="1" si="11472"/>
        <v>0</v>
      </c>
      <c r="BF715" s="17" t="str">
        <f t="shared" ca="1" si="11473"/>
        <v/>
      </c>
      <c r="BG715" s="17" t="str">
        <f t="shared" ca="1" si="11434"/>
        <v/>
      </c>
      <c r="BH715" s="17" t="str">
        <f t="shared" ca="1" si="11435"/>
        <v/>
      </c>
      <c r="BI715" s="17" t="str">
        <f t="shared" ca="1" si="11436"/>
        <v/>
      </c>
      <c r="BJ715" s="17" t="b">
        <f t="shared" ca="1" si="11437"/>
        <v>0</v>
      </c>
      <c r="BK715" s="17" t="str">
        <f t="shared" ca="1" si="11474"/>
        <v/>
      </c>
      <c r="BL715" s="17" t="str">
        <f t="shared" ca="1" si="11438"/>
        <v/>
      </c>
      <c r="BM715" s="17" t="str">
        <f t="shared" ca="1" si="11439"/>
        <v/>
      </c>
      <c r="BN715" s="17" t="str">
        <f t="shared" ca="1" si="11440"/>
        <v/>
      </c>
      <c r="BO715" s="17" t="str">
        <f t="shared" ca="1" si="11441"/>
        <v/>
      </c>
      <c r="BP715" s="14" t="b">
        <f t="shared" ca="1" si="11442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1443"/>
        <v/>
      </c>
      <c r="DE715" s="14" t="str">
        <f t="shared" ca="1" si="11444"/>
        <v/>
      </c>
      <c r="DF715" s="14" t="str">
        <f t="shared" ca="1" si="11445"/>
        <v/>
      </c>
      <c r="DG715" s="14" t="str">
        <f t="shared" ca="1" si="11446"/>
        <v/>
      </c>
      <c r="DH715" s="14" t="str">
        <f t="shared" ca="1" si="11447"/>
        <v/>
      </c>
      <c r="DI715" s="14" t="str">
        <f t="shared" ca="1" si="11448"/>
        <v/>
      </c>
      <c r="DJ715" s="14" t="str">
        <f t="shared" ca="1" si="11449"/>
        <v/>
      </c>
      <c r="DK715" s="14" t="str">
        <f t="shared" ca="1" si="11450"/>
        <v/>
      </c>
      <c r="DL715" s="14" t="str">
        <f t="shared" ca="1" si="11451"/>
        <v/>
      </c>
      <c r="DM715" s="14" t="str">
        <f t="shared" ca="1" si="11452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453"/>
        <v/>
      </c>
      <c r="DP715" s="14" t="str">
        <f t="shared" ca="1" si="11454"/>
        <v/>
      </c>
      <c r="DQ715" s="14" t="str">
        <f t="shared" ca="1" si="11455"/>
        <v/>
      </c>
      <c r="DR715" s="14" t="str">
        <f t="shared" ca="1" si="11456"/>
        <v/>
      </c>
      <c r="DS715" s="14" t="str">
        <f t="shared" ca="1" si="11457"/>
        <v/>
      </c>
      <c r="DZ715" s="14" t="b">
        <f t="shared" ca="1" si="11458"/>
        <v>0</v>
      </c>
      <c r="EA715" s="14" t="str">
        <f t="shared" ca="1" si="11459"/>
        <v/>
      </c>
      <c r="EB715" s="14" t="str">
        <f t="shared" ca="1" si="11460"/>
        <v/>
      </c>
      <c r="EC715" s="14" t="str">
        <f t="shared" ca="1" si="11461"/>
        <v/>
      </c>
      <c r="ED715" s="14" t="str">
        <f t="shared" ca="1" si="11462"/>
        <v/>
      </c>
      <c r="EE715" s="14" t="str">
        <f t="shared" ca="1" si="11463"/>
        <v/>
      </c>
      <c r="EF715" s="14" t="str">
        <f t="shared" ca="1" si="11464"/>
        <v/>
      </c>
      <c r="EG715" s="14" t="str">
        <f t="shared" ca="1" si="11465"/>
        <v/>
      </c>
      <c r="EM715" s="14" t="b">
        <f t="shared" ca="1" si="11466"/>
        <v>0</v>
      </c>
      <c r="EN715" s="14" t="str">
        <f t="shared" ca="1" si="11467"/>
        <v/>
      </c>
      <c r="EO715" s="14" t="str">
        <f t="shared" ca="1" si="11468"/>
        <v/>
      </c>
      <c r="EP715" s="14" t="str">
        <f t="shared" ca="1" si="11469"/>
        <v/>
      </c>
      <c r="EQ715" s="14" t="str">
        <f t="shared" ca="1" si="11470"/>
        <v/>
      </c>
    </row>
    <row r="716" spans="2:147" s="14" customFormat="1">
      <c r="B716" s="14" t="str">
        <f t="shared" ca="1" si="11400"/>
        <v/>
      </c>
      <c r="C716" s="14">
        <f t="shared" ca="1" si="11401"/>
        <v>576</v>
      </c>
      <c r="D716" s="14">
        <f t="shared" si="11402"/>
        <v>714</v>
      </c>
      <c r="E716" s="14" t="str">
        <f t="shared" ca="1" si="11403"/>
        <v/>
      </c>
      <c r="F716" s="14" t="str">
        <f t="shared" ca="1" si="11404"/>
        <v/>
      </c>
      <c r="G716" s="14" t="str">
        <f t="shared" ca="1" si="11405"/>
        <v/>
      </c>
      <c r="H716" s="14" t="b">
        <f t="shared" ca="1" si="1140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1407"/>
        <v/>
      </c>
      <c r="N716" s="14" t="str">
        <f t="shared" ca="1" si="11408"/>
        <v/>
      </c>
      <c r="O716" s="14" t="str">
        <f t="shared" ca="1" si="11409"/>
        <v/>
      </c>
      <c r="P716" s="14" t="str">
        <f t="shared" ca="1" si="1141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1411"/>
        <v/>
      </c>
      <c r="AA716" s="12" t="str">
        <f t="shared" ca="1" si="1141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1413"/>
        <v/>
      </c>
      <c r="AE716" s="17" t="b">
        <f t="shared" ca="1" si="1141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1415"/>
        <v/>
      </c>
      <c r="AH716" s="17" t="b">
        <f t="shared" ca="1" si="1141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1417"/>
        <v/>
      </c>
      <c r="AK716" s="17" t="str">
        <f t="shared" ca="1" si="11418"/>
        <v/>
      </c>
      <c r="AL716" s="17" t="str">
        <f t="shared" ca="1" si="11419"/>
        <v/>
      </c>
      <c r="AM716" s="17" t="str">
        <f t="shared" ca="1" si="11420"/>
        <v/>
      </c>
      <c r="AN716" s="17">
        <f t="shared" ca="1" si="11421"/>
        <v>2</v>
      </c>
      <c r="AO716" s="24" t="str">
        <f t="shared" ca="1" si="11422"/>
        <v/>
      </c>
      <c r="AP716" s="24" t="str">
        <f t="shared" ca="1" si="11423"/>
        <v/>
      </c>
      <c r="AQ716" s="17" t="str">
        <f t="shared" ca="1" si="11471"/>
        <v/>
      </c>
      <c r="AR716" s="17" t="str">
        <f t="shared" ca="1" si="11424"/>
        <v/>
      </c>
      <c r="AS716" s="17" t="str">
        <f t="shared" ca="1" si="11425"/>
        <v/>
      </c>
      <c r="AT716" s="17" t="str">
        <f t="shared" ca="1" si="11426"/>
        <v/>
      </c>
      <c r="AU716" s="17" t="str">
        <f t="shared" ca="1" si="11427"/>
        <v/>
      </c>
      <c r="AV716" s="17" t="str">
        <f t="shared" ca="1" si="11428"/>
        <v/>
      </c>
      <c r="AW716" s="17" t="str">
        <f t="shared" ca="1" si="11429"/>
        <v/>
      </c>
      <c r="AX716" s="14" t="str">
        <f t="array" aca="1" ref="AX716" ca="1">IF(H716,N716&gt;0,"")</f>
        <v/>
      </c>
      <c r="AY716" s="17" t="str">
        <f t="shared" ca="1" si="11430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1431"/>
        <v>0</v>
      </c>
      <c r="BB716" s="17" t="b">
        <v>0</v>
      </c>
      <c r="BC716" s="17" t="str">
        <f t="shared" ca="1" si="11432"/>
        <v/>
      </c>
      <c r="BD716" s="17" t="str">
        <f t="shared" ca="1" si="11433"/>
        <v/>
      </c>
      <c r="BE716" s="17" t="b">
        <f t="shared" ca="1" si="11472"/>
        <v>0</v>
      </c>
      <c r="BF716" s="17" t="str">
        <f t="shared" ca="1" si="11473"/>
        <v/>
      </c>
      <c r="BG716" s="17" t="str">
        <f t="shared" ca="1" si="11434"/>
        <v/>
      </c>
      <c r="BH716" s="17" t="str">
        <f t="shared" ca="1" si="11435"/>
        <v/>
      </c>
      <c r="BI716" s="17" t="str">
        <f t="shared" ca="1" si="11436"/>
        <v/>
      </c>
      <c r="BJ716" s="17" t="b">
        <f t="shared" ca="1" si="11437"/>
        <v>0</v>
      </c>
      <c r="BK716" s="17" t="str">
        <f t="shared" ca="1" si="11474"/>
        <v/>
      </c>
      <c r="BL716" s="17" t="str">
        <f t="shared" ca="1" si="11438"/>
        <v/>
      </c>
      <c r="BM716" s="17" t="str">
        <f t="shared" ca="1" si="11439"/>
        <v/>
      </c>
      <c r="BN716" s="17" t="str">
        <f t="shared" ca="1" si="11440"/>
        <v/>
      </c>
      <c r="BO716" s="17" t="str">
        <f t="shared" ca="1" si="11441"/>
        <v/>
      </c>
      <c r="BP716" s="14" t="b">
        <f t="shared" ca="1" si="11442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1443"/>
        <v/>
      </c>
      <c r="DE716" s="14" t="str">
        <f t="shared" ca="1" si="11444"/>
        <v/>
      </c>
      <c r="DF716" s="14" t="str">
        <f t="shared" ca="1" si="11445"/>
        <v/>
      </c>
      <c r="DG716" s="14" t="str">
        <f t="shared" ca="1" si="11446"/>
        <v/>
      </c>
      <c r="DH716" s="14" t="str">
        <f t="shared" ca="1" si="11447"/>
        <v/>
      </c>
      <c r="DI716" s="14" t="str">
        <f t="shared" ca="1" si="11448"/>
        <v/>
      </c>
      <c r="DJ716" s="14" t="str">
        <f t="shared" ca="1" si="11449"/>
        <v/>
      </c>
      <c r="DK716" s="14" t="str">
        <f t="shared" ca="1" si="11450"/>
        <v/>
      </c>
      <c r="DL716" s="14" t="str">
        <f t="shared" ca="1" si="11451"/>
        <v/>
      </c>
      <c r="DM716" s="14" t="str">
        <f t="shared" ca="1" si="11452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453"/>
        <v/>
      </c>
      <c r="DP716" s="14" t="str">
        <f t="shared" ca="1" si="11454"/>
        <v/>
      </c>
      <c r="DQ716" s="14" t="str">
        <f t="shared" ca="1" si="11455"/>
        <v/>
      </c>
      <c r="DR716" s="14" t="str">
        <f t="shared" ca="1" si="11456"/>
        <v/>
      </c>
      <c r="DS716" s="14" t="str">
        <f t="shared" ca="1" si="11457"/>
        <v/>
      </c>
      <c r="DZ716" s="14" t="b">
        <f t="shared" ca="1" si="11458"/>
        <v>0</v>
      </c>
      <c r="EA716" s="14" t="str">
        <f t="shared" ca="1" si="11459"/>
        <v/>
      </c>
      <c r="EB716" s="14" t="str">
        <f t="shared" ca="1" si="11460"/>
        <v/>
      </c>
      <c r="EC716" s="14" t="str">
        <f t="shared" ca="1" si="11461"/>
        <v/>
      </c>
      <c r="ED716" s="14" t="str">
        <f t="shared" ca="1" si="11462"/>
        <v/>
      </c>
      <c r="EE716" s="14" t="str">
        <f t="shared" ca="1" si="11463"/>
        <v/>
      </c>
      <c r="EF716" s="14" t="str">
        <f t="shared" ca="1" si="11464"/>
        <v/>
      </c>
      <c r="EG716" s="14" t="str">
        <f t="shared" ca="1" si="11465"/>
        <v/>
      </c>
      <c r="EM716" s="14" t="b">
        <f t="shared" ca="1" si="11466"/>
        <v>0</v>
      </c>
      <c r="EN716" s="14" t="str">
        <f t="shared" ca="1" si="11467"/>
        <v/>
      </c>
      <c r="EO716" s="14" t="str">
        <f t="shared" ca="1" si="11468"/>
        <v/>
      </c>
      <c r="EP716" s="14" t="str">
        <f t="shared" ca="1" si="11469"/>
        <v/>
      </c>
      <c r="EQ716" s="14" t="str">
        <f t="shared" ca="1" si="11470"/>
        <v/>
      </c>
    </row>
    <row r="717" spans="2:147" s="14" customFormat="1">
      <c r="B717" s="14" t="str">
        <f t="shared" ca="1" si="11400"/>
        <v/>
      </c>
      <c r="C717" s="14">
        <f t="shared" ca="1" si="11401"/>
        <v>576</v>
      </c>
      <c r="D717" s="14">
        <f t="shared" si="11402"/>
        <v>715</v>
      </c>
      <c r="E717" s="14" t="str">
        <f t="shared" ca="1" si="11403"/>
        <v/>
      </c>
      <c r="F717" s="14" t="str">
        <f t="shared" ca="1" si="11404"/>
        <v/>
      </c>
      <c r="G717" s="14" t="str">
        <f t="shared" ca="1" si="11405"/>
        <v/>
      </c>
      <c r="H717" s="14" t="b">
        <f t="shared" ca="1" si="1140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1407"/>
        <v/>
      </c>
      <c r="N717" s="14" t="str">
        <f t="shared" ca="1" si="11408"/>
        <v/>
      </c>
      <c r="O717" s="14" t="str">
        <f t="shared" ca="1" si="11409"/>
        <v/>
      </c>
      <c r="P717" s="14" t="str">
        <f t="shared" ca="1" si="1141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1411"/>
        <v/>
      </c>
      <c r="AA717" s="12" t="str">
        <f t="shared" ca="1" si="1141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1413"/>
        <v/>
      </c>
      <c r="AE717" s="17" t="b">
        <f t="shared" ca="1" si="1141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1415"/>
        <v/>
      </c>
      <c r="AH717" s="17" t="b">
        <f t="shared" ca="1" si="1141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1417"/>
        <v/>
      </c>
      <c r="AK717" s="17" t="str">
        <f t="shared" ca="1" si="11418"/>
        <v/>
      </c>
      <c r="AL717" s="17" t="str">
        <f t="shared" ca="1" si="11419"/>
        <v/>
      </c>
      <c r="AM717" s="17" t="str">
        <f t="shared" ca="1" si="11420"/>
        <v/>
      </c>
      <c r="AN717" s="17">
        <f t="shared" ca="1" si="11421"/>
        <v>2</v>
      </c>
      <c r="AO717" s="24" t="str">
        <f t="shared" ca="1" si="11422"/>
        <v/>
      </c>
      <c r="AP717" s="24" t="str">
        <f t="shared" ca="1" si="11423"/>
        <v/>
      </c>
      <c r="AQ717" s="17" t="str">
        <f t="shared" ca="1" si="11471"/>
        <v/>
      </c>
      <c r="AR717" s="17" t="str">
        <f t="shared" ca="1" si="11424"/>
        <v/>
      </c>
      <c r="AS717" s="17" t="str">
        <f t="shared" ca="1" si="11425"/>
        <v/>
      </c>
      <c r="AT717" s="17" t="str">
        <f t="shared" ca="1" si="11426"/>
        <v/>
      </c>
      <c r="AU717" s="17" t="str">
        <f t="shared" ca="1" si="11427"/>
        <v/>
      </c>
      <c r="AV717" s="17" t="str">
        <f t="shared" ca="1" si="11428"/>
        <v/>
      </c>
      <c r="AW717" s="17" t="str">
        <f t="shared" ca="1" si="11429"/>
        <v/>
      </c>
      <c r="AX717" s="14" t="str">
        <f t="array" aca="1" ref="AX717" ca="1">IF(H717,N717&gt;0,"")</f>
        <v/>
      </c>
      <c r="AY717" s="17" t="str">
        <f t="shared" ca="1" si="11430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1431"/>
        <v>0</v>
      </c>
      <c r="BB717" s="17" t="b">
        <v>0</v>
      </c>
      <c r="BC717" s="17" t="str">
        <f t="shared" ca="1" si="11432"/>
        <v/>
      </c>
      <c r="BD717" s="17" t="str">
        <f t="shared" ca="1" si="11433"/>
        <v/>
      </c>
      <c r="BE717" s="17" t="b">
        <f t="shared" ca="1" si="11472"/>
        <v>0</v>
      </c>
      <c r="BF717" s="17" t="str">
        <f t="shared" ca="1" si="11473"/>
        <v/>
      </c>
      <c r="BG717" s="17" t="str">
        <f t="shared" ca="1" si="11434"/>
        <v/>
      </c>
      <c r="BH717" s="17" t="str">
        <f t="shared" ca="1" si="11435"/>
        <v/>
      </c>
      <c r="BI717" s="17" t="str">
        <f t="shared" ca="1" si="11436"/>
        <v/>
      </c>
      <c r="BJ717" s="17" t="b">
        <f t="shared" ca="1" si="11437"/>
        <v>0</v>
      </c>
      <c r="BK717" s="17" t="str">
        <f t="shared" ca="1" si="11474"/>
        <v/>
      </c>
      <c r="BL717" s="17" t="str">
        <f t="shared" ca="1" si="11438"/>
        <v/>
      </c>
      <c r="BM717" s="17" t="str">
        <f t="shared" ca="1" si="11439"/>
        <v/>
      </c>
      <c r="BN717" s="17" t="str">
        <f t="shared" ca="1" si="11440"/>
        <v/>
      </c>
      <c r="BO717" s="17" t="str">
        <f t="shared" ca="1" si="11441"/>
        <v/>
      </c>
      <c r="BP717" s="14" t="b">
        <f t="shared" ca="1" si="11442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1443"/>
        <v/>
      </c>
      <c r="DE717" s="14" t="str">
        <f t="shared" ca="1" si="11444"/>
        <v/>
      </c>
      <c r="DF717" s="14" t="str">
        <f t="shared" ca="1" si="11445"/>
        <v/>
      </c>
      <c r="DG717" s="14" t="str">
        <f t="shared" ca="1" si="11446"/>
        <v/>
      </c>
      <c r="DH717" s="14" t="str">
        <f t="shared" ca="1" si="11447"/>
        <v/>
      </c>
      <c r="DI717" s="14" t="str">
        <f t="shared" ca="1" si="11448"/>
        <v/>
      </c>
      <c r="DJ717" s="14" t="str">
        <f t="shared" ca="1" si="11449"/>
        <v/>
      </c>
      <c r="DK717" s="14" t="str">
        <f t="shared" ca="1" si="11450"/>
        <v/>
      </c>
      <c r="DL717" s="14" t="str">
        <f t="shared" ca="1" si="11451"/>
        <v/>
      </c>
      <c r="DM717" s="14" t="str">
        <f t="shared" ca="1" si="11452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453"/>
        <v/>
      </c>
      <c r="DP717" s="14" t="str">
        <f t="shared" ca="1" si="11454"/>
        <v/>
      </c>
      <c r="DQ717" s="14" t="str">
        <f t="shared" ca="1" si="11455"/>
        <v/>
      </c>
      <c r="DR717" s="14" t="str">
        <f t="shared" ca="1" si="11456"/>
        <v/>
      </c>
      <c r="DS717" s="14" t="str">
        <f t="shared" ca="1" si="11457"/>
        <v/>
      </c>
      <c r="DZ717" s="14" t="b">
        <f t="shared" ca="1" si="11458"/>
        <v>0</v>
      </c>
      <c r="EA717" s="14" t="str">
        <f t="shared" ca="1" si="11459"/>
        <v/>
      </c>
      <c r="EB717" s="14" t="str">
        <f t="shared" ca="1" si="11460"/>
        <v/>
      </c>
      <c r="EC717" s="14" t="str">
        <f t="shared" ca="1" si="11461"/>
        <v/>
      </c>
      <c r="ED717" s="14" t="str">
        <f t="shared" ca="1" si="11462"/>
        <v/>
      </c>
      <c r="EE717" s="14" t="str">
        <f t="shared" ca="1" si="11463"/>
        <v/>
      </c>
      <c r="EF717" s="14" t="str">
        <f t="shared" ca="1" si="11464"/>
        <v/>
      </c>
      <c r="EG717" s="14" t="str">
        <f t="shared" ca="1" si="11465"/>
        <v/>
      </c>
      <c r="EM717" s="14" t="b">
        <f t="shared" ca="1" si="11466"/>
        <v>0</v>
      </c>
      <c r="EN717" s="14" t="str">
        <f t="shared" ca="1" si="11467"/>
        <v/>
      </c>
      <c r="EO717" s="14" t="str">
        <f t="shared" ca="1" si="11468"/>
        <v/>
      </c>
      <c r="EP717" s="14" t="str">
        <f t="shared" ca="1" si="11469"/>
        <v/>
      </c>
      <c r="EQ717" s="14" t="str">
        <f t="shared" ca="1" si="11470"/>
        <v/>
      </c>
    </row>
    <row r="718" spans="2:147" s="14" customFormat="1">
      <c r="B718" s="14" t="str">
        <f t="shared" ca="1" si="11400"/>
        <v/>
      </c>
      <c r="C718" s="14">
        <f t="shared" ca="1" si="11401"/>
        <v>576</v>
      </c>
      <c r="D718" s="14">
        <f t="shared" si="11402"/>
        <v>716</v>
      </c>
      <c r="E718" s="14" t="str">
        <f t="shared" ca="1" si="11403"/>
        <v/>
      </c>
      <c r="F718" s="14" t="str">
        <f t="shared" ca="1" si="11404"/>
        <v/>
      </c>
      <c r="G718" s="14" t="str">
        <f t="shared" ca="1" si="11405"/>
        <v/>
      </c>
      <c r="H718" s="14" t="b">
        <f t="shared" ca="1" si="1140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1407"/>
        <v/>
      </c>
      <c r="N718" s="14" t="str">
        <f t="shared" ca="1" si="11408"/>
        <v/>
      </c>
      <c r="O718" s="14" t="str">
        <f t="shared" ca="1" si="11409"/>
        <v/>
      </c>
      <c r="P718" s="14" t="str">
        <f t="shared" ca="1" si="1141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1411"/>
        <v/>
      </c>
      <c r="AA718" s="12" t="str">
        <f t="shared" ca="1" si="1141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1413"/>
        <v/>
      </c>
      <c r="AE718" s="17" t="b">
        <f t="shared" ca="1" si="1141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1415"/>
        <v/>
      </c>
      <c r="AH718" s="17" t="b">
        <f t="shared" ca="1" si="1141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1417"/>
        <v/>
      </c>
      <c r="AK718" s="17" t="str">
        <f t="shared" ca="1" si="11418"/>
        <v/>
      </c>
      <c r="AL718" s="17" t="str">
        <f t="shared" ca="1" si="11419"/>
        <v/>
      </c>
      <c r="AM718" s="17" t="str">
        <f t="shared" ca="1" si="11420"/>
        <v/>
      </c>
      <c r="AN718" s="17">
        <f t="shared" ca="1" si="11421"/>
        <v>2</v>
      </c>
      <c r="AO718" s="24" t="str">
        <f t="shared" ca="1" si="11422"/>
        <v/>
      </c>
      <c r="AP718" s="24" t="str">
        <f t="shared" ca="1" si="11423"/>
        <v/>
      </c>
      <c r="AQ718" s="17" t="str">
        <f t="shared" ca="1" si="11471"/>
        <v/>
      </c>
      <c r="AR718" s="17" t="str">
        <f t="shared" ca="1" si="11424"/>
        <v/>
      </c>
      <c r="AS718" s="17" t="str">
        <f t="shared" ca="1" si="11425"/>
        <v/>
      </c>
      <c r="AT718" s="17" t="str">
        <f t="shared" ca="1" si="11426"/>
        <v/>
      </c>
      <c r="AU718" s="17" t="str">
        <f t="shared" ca="1" si="11427"/>
        <v/>
      </c>
      <c r="AV718" s="17" t="str">
        <f t="shared" ca="1" si="11428"/>
        <v/>
      </c>
      <c r="AW718" s="17" t="str">
        <f t="shared" ca="1" si="11429"/>
        <v/>
      </c>
      <c r="AX718" s="14" t="str">
        <f t="array" aca="1" ref="AX718" ca="1">IF(H718,N718&gt;0,"")</f>
        <v/>
      </c>
      <c r="AY718" s="17" t="str">
        <f t="shared" ca="1" si="11430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1431"/>
        <v>0</v>
      </c>
      <c r="BB718" s="17" t="b">
        <v>0</v>
      </c>
      <c r="BC718" s="17" t="str">
        <f t="shared" ca="1" si="11432"/>
        <v/>
      </c>
      <c r="BD718" s="17" t="str">
        <f t="shared" ca="1" si="11433"/>
        <v/>
      </c>
      <c r="BE718" s="17" t="b">
        <f t="shared" ca="1" si="11472"/>
        <v>0</v>
      </c>
      <c r="BF718" s="17" t="str">
        <f t="shared" ca="1" si="11473"/>
        <v/>
      </c>
      <c r="BG718" s="17" t="str">
        <f t="shared" ca="1" si="11434"/>
        <v/>
      </c>
      <c r="BH718" s="17" t="str">
        <f t="shared" ca="1" si="11435"/>
        <v/>
      </c>
      <c r="BI718" s="17" t="str">
        <f t="shared" ca="1" si="11436"/>
        <v/>
      </c>
      <c r="BJ718" s="17" t="b">
        <f t="shared" ca="1" si="11437"/>
        <v>0</v>
      </c>
      <c r="BK718" s="17" t="str">
        <f t="shared" ca="1" si="11474"/>
        <v/>
      </c>
      <c r="BL718" s="17" t="str">
        <f t="shared" ca="1" si="11438"/>
        <v/>
      </c>
      <c r="BM718" s="17" t="str">
        <f t="shared" ca="1" si="11439"/>
        <v/>
      </c>
      <c r="BN718" s="17" t="str">
        <f t="shared" ca="1" si="11440"/>
        <v/>
      </c>
      <c r="BO718" s="17" t="str">
        <f t="shared" ca="1" si="11441"/>
        <v/>
      </c>
      <c r="BP718" s="14" t="b">
        <f t="shared" ca="1" si="11442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1443"/>
        <v/>
      </c>
      <c r="DE718" s="14" t="str">
        <f t="shared" ca="1" si="11444"/>
        <v/>
      </c>
      <c r="DF718" s="14" t="str">
        <f t="shared" ca="1" si="11445"/>
        <v/>
      </c>
      <c r="DG718" s="14" t="str">
        <f t="shared" ca="1" si="11446"/>
        <v/>
      </c>
      <c r="DH718" s="14" t="str">
        <f t="shared" ca="1" si="11447"/>
        <v/>
      </c>
      <c r="DI718" s="14" t="str">
        <f t="shared" ca="1" si="11448"/>
        <v/>
      </c>
      <c r="DJ718" s="14" t="str">
        <f t="shared" ca="1" si="11449"/>
        <v/>
      </c>
      <c r="DK718" s="14" t="str">
        <f t="shared" ca="1" si="11450"/>
        <v/>
      </c>
      <c r="DL718" s="14" t="str">
        <f t="shared" ca="1" si="11451"/>
        <v/>
      </c>
      <c r="DM718" s="14" t="str">
        <f t="shared" ca="1" si="11452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453"/>
        <v/>
      </c>
      <c r="DP718" s="14" t="str">
        <f t="shared" ca="1" si="11454"/>
        <v/>
      </c>
      <c r="DQ718" s="14" t="str">
        <f t="shared" ca="1" si="11455"/>
        <v/>
      </c>
      <c r="DR718" s="14" t="str">
        <f t="shared" ca="1" si="11456"/>
        <v/>
      </c>
      <c r="DS718" s="14" t="str">
        <f t="shared" ca="1" si="11457"/>
        <v/>
      </c>
      <c r="DZ718" s="14" t="b">
        <f t="shared" ca="1" si="11458"/>
        <v>0</v>
      </c>
      <c r="EA718" s="14" t="str">
        <f t="shared" ca="1" si="11459"/>
        <v/>
      </c>
      <c r="EB718" s="14" t="str">
        <f t="shared" ca="1" si="11460"/>
        <v/>
      </c>
      <c r="EC718" s="14" t="str">
        <f t="shared" ca="1" si="11461"/>
        <v/>
      </c>
      <c r="ED718" s="14" t="str">
        <f t="shared" ca="1" si="11462"/>
        <v/>
      </c>
      <c r="EE718" s="14" t="str">
        <f t="shared" ca="1" si="11463"/>
        <v/>
      </c>
      <c r="EF718" s="14" t="str">
        <f t="shared" ca="1" si="11464"/>
        <v/>
      </c>
      <c r="EG718" s="14" t="str">
        <f t="shared" ca="1" si="11465"/>
        <v/>
      </c>
      <c r="EM718" s="14" t="b">
        <f t="shared" ca="1" si="11466"/>
        <v>0</v>
      </c>
      <c r="EN718" s="14" t="str">
        <f t="shared" ca="1" si="11467"/>
        <v/>
      </c>
      <c r="EO718" s="14" t="str">
        <f t="shared" ca="1" si="11468"/>
        <v/>
      </c>
      <c r="EP718" s="14" t="str">
        <f t="shared" ca="1" si="11469"/>
        <v/>
      </c>
      <c r="EQ718" s="14" t="str">
        <f t="shared" ca="1" si="11470"/>
        <v/>
      </c>
    </row>
    <row r="719" spans="2:147" s="14" customFormat="1">
      <c r="B719" s="14" t="str">
        <f t="shared" ca="1" si="11400"/>
        <v/>
      </c>
      <c r="C719" s="14">
        <f t="shared" ca="1" si="11401"/>
        <v>576</v>
      </c>
      <c r="D719" s="14">
        <f t="shared" si="11402"/>
        <v>717</v>
      </c>
      <c r="E719" s="14" t="str">
        <f t="shared" ca="1" si="11403"/>
        <v/>
      </c>
      <c r="F719" s="14" t="str">
        <f t="shared" ca="1" si="11404"/>
        <v/>
      </c>
      <c r="G719" s="14" t="str">
        <f t="shared" ca="1" si="11405"/>
        <v/>
      </c>
      <c r="H719" s="14" t="b">
        <f t="shared" ca="1" si="1140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1407"/>
        <v/>
      </c>
      <c r="N719" s="14" t="str">
        <f t="shared" ca="1" si="11408"/>
        <v/>
      </c>
      <c r="O719" s="14" t="str">
        <f t="shared" ca="1" si="11409"/>
        <v/>
      </c>
      <c r="P719" s="14" t="str">
        <f t="shared" ca="1" si="1141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1411"/>
        <v/>
      </c>
      <c r="AA719" s="12" t="str">
        <f t="shared" ca="1" si="1141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1413"/>
        <v/>
      </c>
      <c r="AE719" s="17" t="b">
        <f t="shared" ca="1" si="1141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1415"/>
        <v/>
      </c>
      <c r="AH719" s="17" t="b">
        <f t="shared" ca="1" si="1141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1417"/>
        <v/>
      </c>
      <c r="AK719" s="17" t="str">
        <f t="shared" ca="1" si="11418"/>
        <v/>
      </c>
      <c r="AL719" s="17" t="str">
        <f t="shared" ca="1" si="11419"/>
        <v/>
      </c>
      <c r="AM719" s="17" t="str">
        <f t="shared" ca="1" si="11420"/>
        <v/>
      </c>
      <c r="AN719" s="17">
        <f t="shared" ca="1" si="11421"/>
        <v>2</v>
      </c>
      <c r="AO719" s="24" t="str">
        <f t="shared" ca="1" si="11422"/>
        <v/>
      </c>
      <c r="AP719" s="24" t="str">
        <f t="shared" ca="1" si="11423"/>
        <v/>
      </c>
      <c r="AQ719" s="17" t="str">
        <f t="shared" ca="1" si="11471"/>
        <v/>
      </c>
      <c r="AR719" s="17" t="str">
        <f t="shared" ca="1" si="11424"/>
        <v/>
      </c>
      <c r="AS719" s="17" t="str">
        <f t="shared" ca="1" si="11425"/>
        <v/>
      </c>
      <c r="AT719" s="17" t="str">
        <f t="shared" ca="1" si="11426"/>
        <v/>
      </c>
      <c r="AU719" s="17" t="str">
        <f t="shared" ca="1" si="11427"/>
        <v/>
      </c>
      <c r="AV719" s="17" t="str">
        <f t="shared" ca="1" si="11428"/>
        <v/>
      </c>
      <c r="AW719" s="17" t="str">
        <f t="shared" ca="1" si="11429"/>
        <v/>
      </c>
      <c r="AX719" s="14" t="str">
        <f t="array" aca="1" ref="AX719" ca="1">IF(H719,N719&gt;0,"")</f>
        <v/>
      </c>
      <c r="AY719" s="17" t="str">
        <f t="shared" ca="1" si="11430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1431"/>
        <v>0</v>
      </c>
      <c r="BB719" s="17" t="b">
        <v>0</v>
      </c>
      <c r="BC719" s="17" t="str">
        <f t="shared" ca="1" si="11432"/>
        <v/>
      </c>
      <c r="BD719" s="17" t="str">
        <f t="shared" ca="1" si="11433"/>
        <v/>
      </c>
      <c r="BE719" s="17" t="b">
        <f t="shared" ca="1" si="11472"/>
        <v>0</v>
      </c>
      <c r="BF719" s="17" t="str">
        <f t="shared" ca="1" si="11473"/>
        <v/>
      </c>
      <c r="BG719" s="17" t="str">
        <f t="shared" ca="1" si="11434"/>
        <v/>
      </c>
      <c r="BH719" s="17" t="str">
        <f t="shared" ca="1" si="11435"/>
        <v/>
      </c>
      <c r="BI719" s="17" t="str">
        <f t="shared" ca="1" si="11436"/>
        <v/>
      </c>
      <c r="BJ719" s="17" t="b">
        <f t="shared" ca="1" si="11437"/>
        <v>0</v>
      </c>
      <c r="BK719" s="17" t="str">
        <f t="shared" ca="1" si="11474"/>
        <v/>
      </c>
      <c r="BL719" s="17" t="str">
        <f t="shared" ca="1" si="11438"/>
        <v/>
      </c>
      <c r="BM719" s="17" t="str">
        <f t="shared" ca="1" si="11439"/>
        <v/>
      </c>
      <c r="BN719" s="17" t="str">
        <f t="shared" ca="1" si="11440"/>
        <v/>
      </c>
      <c r="BO719" s="17" t="str">
        <f t="shared" ca="1" si="11441"/>
        <v/>
      </c>
      <c r="BP719" s="14" t="b">
        <f t="shared" ca="1" si="11442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1443"/>
        <v/>
      </c>
      <c r="DE719" s="14" t="str">
        <f t="shared" ca="1" si="11444"/>
        <v/>
      </c>
      <c r="DF719" s="14" t="str">
        <f t="shared" ca="1" si="11445"/>
        <v/>
      </c>
      <c r="DG719" s="14" t="str">
        <f t="shared" ca="1" si="11446"/>
        <v/>
      </c>
      <c r="DH719" s="14" t="str">
        <f t="shared" ca="1" si="11447"/>
        <v/>
      </c>
      <c r="DI719" s="14" t="str">
        <f t="shared" ca="1" si="11448"/>
        <v/>
      </c>
      <c r="DJ719" s="14" t="str">
        <f t="shared" ca="1" si="11449"/>
        <v/>
      </c>
      <c r="DK719" s="14" t="str">
        <f t="shared" ca="1" si="11450"/>
        <v/>
      </c>
      <c r="DL719" s="14" t="str">
        <f t="shared" ca="1" si="11451"/>
        <v/>
      </c>
      <c r="DM719" s="14" t="str">
        <f t="shared" ca="1" si="11452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453"/>
        <v/>
      </c>
      <c r="DP719" s="14" t="str">
        <f t="shared" ca="1" si="11454"/>
        <v/>
      </c>
      <c r="DQ719" s="14" t="str">
        <f t="shared" ca="1" si="11455"/>
        <v/>
      </c>
      <c r="DR719" s="14" t="str">
        <f t="shared" ca="1" si="11456"/>
        <v/>
      </c>
      <c r="DS719" s="14" t="str">
        <f t="shared" ca="1" si="11457"/>
        <v/>
      </c>
      <c r="DZ719" s="14" t="b">
        <f t="shared" ca="1" si="11458"/>
        <v>0</v>
      </c>
      <c r="EA719" s="14" t="str">
        <f t="shared" ca="1" si="11459"/>
        <v/>
      </c>
      <c r="EB719" s="14" t="str">
        <f t="shared" ca="1" si="11460"/>
        <v/>
      </c>
      <c r="EC719" s="14" t="str">
        <f t="shared" ca="1" si="11461"/>
        <v/>
      </c>
      <c r="ED719" s="14" t="str">
        <f t="shared" ca="1" si="11462"/>
        <v/>
      </c>
      <c r="EE719" s="14" t="str">
        <f t="shared" ca="1" si="11463"/>
        <v/>
      </c>
      <c r="EF719" s="14" t="str">
        <f t="shared" ca="1" si="11464"/>
        <v/>
      </c>
      <c r="EG719" s="14" t="str">
        <f t="shared" ca="1" si="11465"/>
        <v/>
      </c>
      <c r="EM719" s="14" t="b">
        <f t="shared" ca="1" si="11466"/>
        <v>0</v>
      </c>
      <c r="EN719" s="14" t="str">
        <f t="shared" ca="1" si="11467"/>
        <v/>
      </c>
      <c r="EO719" s="14" t="str">
        <f t="shared" ca="1" si="11468"/>
        <v/>
      </c>
      <c r="EP719" s="14" t="str">
        <f t="shared" ca="1" si="11469"/>
        <v/>
      </c>
      <c r="EQ719" s="14" t="str">
        <f t="shared" ca="1" si="11470"/>
        <v/>
      </c>
    </row>
    <row r="720" spans="2:147" s="14" customFormat="1">
      <c r="B720" s="14" t="str">
        <f t="shared" ca="1" si="11400"/>
        <v/>
      </c>
      <c r="C720" s="14">
        <f t="shared" ca="1" si="11401"/>
        <v>576</v>
      </c>
      <c r="D720" s="14">
        <f t="shared" si="11402"/>
        <v>718</v>
      </c>
      <c r="E720" s="14" t="str">
        <f t="shared" ca="1" si="11403"/>
        <v/>
      </c>
      <c r="F720" s="14" t="str">
        <f t="shared" ca="1" si="11404"/>
        <v/>
      </c>
      <c r="G720" s="14" t="str">
        <f t="shared" ca="1" si="11405"/>
        <v/>
      </c>
      <c r="H720" s="14" t="b">
        <f t="shared" ca="1" si="1140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1407"/>
        <v/>
      </c>
      <c r="N720" s="14" t="str">
        <f t="shared" ca="1" si="11408"/>
        <v/>
      </c>
      <c r="O720" s="14" t="str">
        <f t="shared" ca="1" si="11409"/>
        <v/>
      </c>
      <c r="P720" s="14" t="str">
        <f t="shared" ca="1" si="1141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1411"/>
        <v/>
      </c>
      <c r="AA720" s="12" t="str">
        <f t="shared" ca="1" si="1141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1413"/>
        <v/>
      </c>
      <c r="AE720" s="17" t="b">
        <f t="shared" ca="1" si="1141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1415"/>
        <v/>
      </c>
      <c r="AH720" s="17" t="b">
        <f t="shared" ca="1" si="1141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1417"/>
        <v/>
      </c>
      <c r="AK720" s="17" t="str">
        <f t="shared" ca="1" si="11418"/>
        <v/>
      </c>
      <c r="AL720" s="17" t="str">
        <f t="shared" ca="1" si="11419"/>
        <v/>
      </c>
      <c r="AM720" s="17" t="str">
        <f t="shared" ca="1" si="11420"/>
        <v/>
      </c>
      <c r="AN720" s="17">
        <f t="shared" ca="1" si="11421"/>
        <v>2</v>
      </c>
      <c r="AO720" s="24" t="str">
        <f t="shared" ca="1" si="11422"/>
        <v/>
      </c>
      <c r="AP720" s="24" t="str">
        <f t="shared" ca="1" si="11423"/>
        <v/>
      </c>
      <c r="AQ720" s="17" t="str">
        <f t="shared" ca="1" si="11471"/>
        <v/>
      </c>
      <c r="AR720" s="17" t="str">
        <f t="shared" ca="1" si="11424"/>
        <v/>
      </c>
      <c r="AS720" s="17" t="str">
        <f t="shared" ca="1" si="11425"/>
        <v/>
      </c>
      <c r="AT720" s="17" t="str">
        <f t="shared" ca="1" si="11426"/>
        <v/>
      </c>
      <c r="AU720" s="17" t="str">
        <f t="shared" ca="1" si="11427"/>
        <v/>
      </c>
      <c r="AV720" s="17" t="str">
        <f t="shared" ca="1" si="11428"/>
        <v/>
      </c>
      <c r="AW720" s="17" t="str">
        <f t="shared" ca="1" si="11429"/>
        <v/>
      </c>
      <c r="AX720" s="14" t="str">
        <f t="array" aca="1" ref="AX720" ca="1">IF(H720,N720&gt;0,"")</f>
        <v/>
      </c>
      <c r="AY720" s="17" t="str">
        <f t="shared" ca="1" si="11430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1431"/>
        <v>0</v>
      </c>
      <c r="BB720" s="17" t="b">
        <v>0</v>
      </c>
      <c r="BC720" s="17" t="str">
        <f t="shared" ca="1" si="11432"/>
        <v/>
      </c>
      <c r="BD720" s="17" t="str">
        <f t="shared" ca="1" si="11433"/>
        <v/>
      </c>
      <c r="BE720" s="17" t="b">
        <f t="shared" ca="1" si="11472"/>
        <v>0</v>
      </c>
      <c r="BF720" s="17" t="str">
        <f t="shared" ca="1" si="11473"/>
        <v/>
      </c>
      <c r="BG720" s="17" t="str">
        <f t="shared" ca="1" si="11434"/>
        <v/>
      </c>
      <c r="BH720" s="17" t="str">
        <f t="shared" ca="1" si="11435"/>
        <v/>
      </c>
      <c r="BI720" s="17" t="str">
        <f t="shared" ca="1" si="11436"/>
        <v/>
      </c>
      <c r="BJ720" s="17" t="b">
        <f t="shared" ca="1" si="11437"/>
        <v>0</v>
      </c>
      <c r="BK720" s="17" t="str">
        <f t="shared" ca="1" si="11474"/>
        <v/>
      </c>
      <c r="BL720" s="17" t="str">
        <f t="shared" ca="1" si="11438"/>
        <v/>
      </c>
      <c r="BM720" s="17" t="str">
        <f t="shared" ca="1" si="11439"/>
        <v/>
      </c>
      <c r="BN720" s="17" t="str">
        <f t="shared" ca="1" si="11440"/>
        <v/>
      </c>
      <c r="BO720" s="17" t="str">
        <f t="shared" ca="1" si="11441"/>
        <v/>
      </c>
      <c r="BP720" s="14" t="b">
        <f t="shared" ca="1" si="11442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1443"/>
        <v/>
      </c>
      <c r="DE720" s="14" t="str">
        <f t="shared" ca="1" si="11444"/>
        <v/>
      </c>
      <c r="DF720" s="14" t="str">
        <f t="shared" ca="1" si="11445"/>
        <v/>
      </c>
      <c r="DG720" s="14" t="str">
        <f t="shared" ca="1" si="11446"/>
        <v/>
      </c>
      <c r="DH720" s="14" t="str">
        <f t="shared" ca="1" si="11447"/>
        <v/>
      </c>
      <c r="DI720" s="14" t="str">
        <f t="shared" ca="1" si="11448"/>
        <v/>
      </c>
      <c r="DJ720" s="14" t="str">
        <f t="shared" ca="1" si="11449"/>
        <v/>
      </c>
      <c r="DK720" s="14" t="str">
        <f t="shared" ca="1" si="11450"/>
        <v/>
      </c>
      <c r="DL720" s="14" t="str">
        <f t="shared" ca="1" si="11451"/>
        <v/>
      </c>
      <c r="DM720" s="14" t="str">
        <f t="shared" ca="1" si="11452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453"/>
        <v/>
      </c>
      <c r="DP720" s="14" t="str">
        <f t="shared" ca="1" si="11454"/>
        <v/>
      </c>
      <c r="DQ720" s="14" t="str">
        <f t="shared" ca="1" si="11455"/>
        <v/>
      </c>
      <c r="DR720" s="14" t="str">
        <f t="shared" ca="1" si="11456"/>
        <v/>
      </c>
      <c r="DS720" s="14" t="str">
        <f t="shared" ca="1" si="11457"/>
        <v/>
      </c>
      <c r="DZ720" s="14" t="b">
        <f t="shared" ca="1" si="11458"/>
        <v>0</v>
      </c>
      <c r="EA720" s="14" t="str">
        <f t="shared" ca="1" si="11459"/>
        <v/>
      </c>
      <c r="EB720" s="14" t="str">
        <f t="shared" ca="1" si="11460"/>
        <v/>
      </c>
      <c r="EC720" s="14" t="str">
        <f t="shared" ca="1" si="11461"/>
        <v/>
      </c>
      <c r="ED720" s="14" t="str">
        <f t="shared" ca="1" si="11462"/>
        <v/>
      </c>
      <c r="EE720" s="14" t="str">
        <f t="shared" ca="1" si="11463"/>
        <v/>
      </c>
      <c r="EF720" s="14" t="str">
        <f t="shared" ca="1" si="11464"/>
        <v/>
      </c>
      <c r="EG720" s="14" t="str">
        <f t="shared" ca="1" si="11465"/>
        <v/>
      </c>
      <c r="EM720" s="14" t="b">
        <f t="shared" ca="1" si="11466"/>
        <v>0</v>
      </c>
      <c r="EN720" s="14" t="str">
        <f t="shared" ca="1" si="11467"/>
        <v/>
      </c>
      <c r="EO720" s="14" t="str">
        <f t="shared" ca="1" si="11468"/>
        <v/>
      </c>
      <c r="EP720" s="14" t="str">
        <f t="shared" ca="1" si="11469"/>
        <v/>
      </c>
      <c r="EQ720" s="14" t="str">
        <f t="shared" ca="1" si="11470"/>
        <v/>
      </c>
    </row>
    <row r="721" spans="2:147" s="14" customFormat="1">
      <c r="B721" s="14" t="str">
        <f t="shared" ca="1" si="11400"/>
        <v/>
      </c>
      <c r="C721" s="14">
        <f t="shared" ca="1" si="11401"/>
        <v>576</v>
      </c>
      <c r="D721" s="14">
        <f t="shared" si="11402"/>
        <v>719</v>
      </c>
      <c r="E721" s="14" t="str">
        <f t="shared" ca="1" si="11403"/>
        <v/>
      </c>
      <c r="F721" s="14" t="str">
        <f t="shared" ca="1" si="11404"/>
        <v/>
      </c>
      <c r="G721" s="14" t="str">
        <f t="shared" ca="1" si="11405"/>
        <v/>
      </c>
      <c r="H721" s="14" t="b">
        <f t="shared" ca="1" si="1140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1407"/>
        <v/>
      </c>
      <c r="N721" s="14" t="str">
        <f t="shared" ca="1" si="11408"/>
        <v/>
      </c>
      <c r="O721" s="14" t="str">
        <f t="shared" ca="1" si="11409"/>
        <v/>
      </c>
      <c r="P721" s="14" t="str">
        <f t="shared" ca="1" si="1141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1411"/>
        <v/>
      </c>
      <c r="AA721" s="12" t="str">
        <f t="shared" ca="1" si="1141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1413"/>
        <v/>
      </c>
      <c r="AE721" s="17" t="b">
        <f t="shared" ca="1" si="1141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1415"/>
        <v/>
      </c>
      <c r="AH721" s="17" t="b">
        <f t="shared" ca="1" si="1141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1417"/>
        <v/>
      </c>
      <c r="AK721" s="17" t="str">
        <f t="shared" ca="1" si="11418"/>
        <v/>
      </c>
      <c r="AL721" s="17" t="str">
        <f t="shared" ca="1" si="11419"/>
        <v/>
      </c>
      <c r="AM721" s="17" t="str">
        <f t="shared" ca="1" si="11420"/>
        <v/>
      </c>
      <c r="AN721" s="17">
        <f t="shared" ca="1" si="11421"/>
        <v>2</v>
      </c>
      <c r="AO721" s="24" t="str">
        <f t="shared" ca="1" si="11422"/>
        <v/>
      </c>
      <c r="AP721" s="24" t="str">
        <f t="shared" ca="1" si="11423"/>
        <v/>
      </c>
      <c r="AQ721" s="17" t="str">
        <f t="shared" ca="1" si="11471"/>
        <v/>
      </c>
      <c r="AR721" s="17" t="str">
        <f t="shared" ca="1" si="11424"/>
        <v/>
      </c>
      <c r="AS721" s="17" t="str">
        <f t="shared" ca="1" si="11425"/>
        <v/>
      </c>
      <c r="AT721" s="17" t="str">
        <f t="shared" ca="1" si="11426"/>
        <v/>
      </c>
      <c r="AU721" s="17" t="str">
        <f t="shared" ca="1" si="11427"/>
        <v/>
      </c>
      <c r="AV721" s="17" t="str">
        <f t="shared" ca="1" si="11428"/>
        <v/>
      </c>
      <c r="AW721" s="17" t="str">
        <f t="shared" ca="1" si="11429"/>
        <v/>
      </c>
      <c r="AX721" s="14" t="str">
        <f t="array" aca="1" ref="AX721" ca="1">IF(H721,N721&gt;0,"")</f>
        <v/>
      </c>
      <c r="AY721" s="17" t="str">
        <f t="shared" ca="1" si="11430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1431"/>
        <v>0</v>
      </c>
      <c r="BB721" s="17" t="b">
        <v>0</v>
      </c>
      <c r="BC721" s="17" t="str">
        <f t="shared" ca="1" si="11432"/>
        <v/>
      </c>
      <c r="BD721" s="17" t="str">
        <f t="shared" ca="1" si="11433"/>
        <v/>
      </c>
      <c r="BE721" s="17" t="b">
        <f t="shared" ca="1" si="11472"/>
        <v>0</v>
      </c>
      <c r="BF721" s="17" t="str">
        <f t="shared" ca="1" si="11473"/>
        <v/>
      </c>
      <c r="BG721" s="17" t="str">
        <f t="shared" ca="1" si="11434"/>
        <v/>
      </c>
      <c r="BH721" s="17" t="str">
        <f t="shared" ca="1" si="11435"/>
        <v/>
      </c>
      <c r="BI721" s="17" t="str">
        <f t="shared" ca="1" si="11436"/>
        <v/>
      </c>
      <c r="BJ721" s="17" t="b">
        <f t="shared" ca="1" si="11437"/>
        <v>0</v>
      </c>
      <c r="BK721" s="17" t="str">
        <f t="shared" ca="1" si="11474"/>
        <v/>
      </c>
      <c r="BL721" s="17" t="str">
        <f t="shared" ca="1" si="11438"/>
        <v/>
      </c>
      <c r="BM721" s="17" t="str">
        <f t="shared" ca="1" si="11439"/>
        <v/>
      </c>
      <c r="BN721" s="17" t="str">
        <f t="shared" ca="1" si="11440"/>
        <v/>
      </c>
      <c r="BO721" s="17" t="str">
        <f t="shared" ca="1" si="11441"/>
        <v/>
      </c>
      <c r="BP721" s="14" t="b">
        <f t="shared" ca="1" si="11442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1443"/>
        <v/>
      </c>
      <c r="DE721" s="14" t="str">
        <f t="shared" ca="1" si="11444"/>
        <v/>
      </c>
      <c r="DF721" s="14" t="str">
        <f t="shared" ca="1" si="11445"/>
        <v/>
      </c>
      <c r="DG721" s="14" t="str">
        <f t="shared" ca="1" si="11446"/>
        <v/>
      </c>
      <c r="DH721" s="14" t="str">
        <f t="shared" ca="1" si="11447"/>
        <v/>
      </c>
      <c r="DI721" s="14" t="str">
        <f t="shared" ca="1" si="11448"/>
        <v/>
      </c>
      <c r="DJ721" s="14" t="str">
        <f t="shared" ca="1" si="11449"/>
        <v/>
      </c>
      <c r="DK721" s="14" t="str">
        <f t="shared" ca="1" si="11450"/>
        <v/>
      </c>
      <c r="DL721" s="14" t="str">
        <f t="shared" ca="1" si="11451"/>
        <v/>
      </c>
      <c r="DM721" s="14" t="str">
        <f t="shared" ca="1" si="11452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453"/>
        <v/>
      </c>
      <c r="DP721" s="14" t="str">
        <f t="shared" ca="1" si="11454"/>
        <v/>
      </c>
      <c r="DQ721" s="14" t="str">
        <f t="shared" ca="1" si="11455"/>
        <v/>
      </c>
      <c r="DR721" s="14" t="str">
        <f t="shared" ca="1" si="11456"/>
        <v/>
      </c>
      <c r="DS721" s="14" t="str">
        <f t="shared" ca="1" si="11457"/>
        <v/>
      </c>
      <c r="DZ721" s="14" t="b">
        <f t="shared" ca="1" si="11458"/>
        <v>0</v>
      </c>
      <c r="EA721" s="14" t="str">
        <f t="shared" ca="1" si="11459"/>
        <v/>
      </c>
      <c r="EB721" s="14" t="str">
        <f t="shared" ca="1" si="11460"/>
        <v/>
      </c>
      <c r="EC721" s="14" t="str">
        <f t="shared" ca="1" si="11461"/>
        <v/>
      </c>
      <c r="ED721" s="14" t="str">
        <f t="shared" ca="1" si="11462"/>
        <v/>
      </c>
      <c r="EE721" s="14" t="str">
        <f t="shared" ca="1" si="11463"/>
        <v/>
      </c>
      <c r="EF721" s="14" t="str">
        <f t="shared" ca="1" si="11464"/>
        <v/>
      </c>
      <c r="EG721" s="14" t="str">
        <f t="shared" ca="1" si="11465"/>
        <v/>
      </c>
      <c r="EM721" s="14" t="b">
        <f t="shared" ca="1" si="11466"/>
        <v>0</v>
      </c>
      <c r="EN721" s="14" t="str">
        <f t="shared" ca="1" si="11467"/>
        <v/>
      </c>
      <c r="EO721" s="14" t="str">
        <f t="shared" ca="1" si="11468"/>
        <v/>
      </c>
      <c r="EP721" s="14" t="str">
        <f t="shared" ca="1" si="11469"/>
        <v/>
      </c>
      <c r="EQ721" s="14" t="str">
        <f t="shared" ca="1" si="11470"/>
        <v/>
      </c>
    </row>
    <row r="722" spans="2:147" s="14" customFormat="1">
      <c r="B722" s="14" t="str">
        <f t="shared" ca="1" si="11400"/>
        <v/>
      </c>
      <c r="C722" s="14">
        <f t="shared" ca="1" si="11401"/>
        <v>576</v>
      </c>
      <c r="D722" s="14">
        <f t="shared" si="11402"/>
        <v>720</v>
      </c>
      <c r="E722" s="14" t="str">
        <f t="shared" ca="1" si="11403"/>
        <v/>
      </c>
      <c r="F722" s="14" t="str">
        <f t="shared" ca="1" si="11404"/>
        <v/>
      </c>
      <c r="G722" s="14" t="str">
        <f t="shared" ca="1" si="11405"/>
        <v/>
      </c>
      <c r="H722" s="14" t="b">
        <f t="shared" ca="1" si="1140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1407"/>
        <v/>
      </c>
      <c r="N722" s="14" t="str">
        <f t="shared" ca="1" si="11408"/>
        <v/>
      </c>
      <c r="O722" s="14" t="str">
        <f t="shared" ca="1" si="11409"/>
        <v/>
      </c>
      <c r="P722" s="14" t="str">
        <f t="shared" ca="1" si="1141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1411"/>
        <v/>
      </c>
      <c r="AA722" s="12" t="str">
        <f t="shared" ca="1" si="1141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1413"/>
        <v/>
      </c>
      <c r="AE722" s="17" t="b">
        <f t="shared" ca="1" si="1141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1415"/>
        <v/>
      </c>
      <c r="AH722" s="17" t="b">
        <f t="shared" ca="1" si="1141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1417"/>
        <v/>
      </c>
      <c r="AK722" s="17" t="str">
        <f t="shared" ca="1" si="11418"/>
        <v/>
      </c>
      <c r="AL722" s="17" t="str">
        <f t="shared" ca="1" si="11419"/>
        <v/>
      </c>
      <c r="AM722" s="17" t="str">
        <f t="shared" ca="1" si="11420"/>
        <v/>
      </c>
      <c r="AN722" s="17">
        <f t="shared" ca="1" si="11421"/>
        <v>2</v>
      </c>
      <c r="AO722" s="24" t="str">
        <f t="shared" ca="1" si="11422"/>
        <v/>
      </c>
      <c r="AP722" s="24" t="str">
        <f t="shared" ca="1" si="11423"/>
        <v/>
      </c>
      <c r="AQ722" s="17" t="str">
        <f t="shared" ca="1" si="11471"/>
        <v/>
      </c>
      <c r="AR722" s="17" t="str">
        <f t="shared" ca="1" si="11424"/>
        <v/>
      </c>
      <c r="AS722" s="17" t="str">
        <f t="shared" ca="1" si="11425"/>
        <v/>
      </c>
      <c r="AT722" s="17" t="str">
        <f t="shared" ca="1" si="11426"/>
        <v/>
      </c>
      <c r="AU722" s="17" t="str">
        <f t="shared" ca="1" si="11427"/>
        <v/>
      </c>
      <c r="AV722" s="17" t="str">
        <f t="shared" ca="1" si="11428"/>
        <v/>
      </c>
      <c r="AW722" s="17" t="str">
        <f t="shared" ca="1" si="11429"/>
        <v/>
      </c>
      <c r="AX722" s="14" t="str">
        <f t="array" aca="1" ref="AX722" ca="1">IF(H722,N722&gt;0,"")</f>
        <v/>
      </c>
      <c r="AY722" s="17" t="str">
        <f t="shared" ca="1" si="11430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1431"/>
        <v>0</v>
      </c>
      <c r="BB722" s="17" t="b">
        <v>0</v>
      </c>
      <c r="BC722" s="17" t="str">
        <f t="shared" ca="1" si="11432"/>
        <v/>
      </c>
      <c r="BD722" s="17" t="str">
        <f t="shared" ca="1" si="11433"/>
        <v/>
      </c>
      <c r="BE722" s="17" t="b">
        <f t="shared" ca="1" si="11472"/>
        <v>0</v>
      </c>
      <c r="BF722" s="17" t="str">
        <f t="shared" ca="1" si="11473"/>
        <v/>
      </c>
      <c r="BG722" s="17" t="str">
        <f t="shared" ca="1" si="11434"/>
        <v/>
      </c>
      <c r="BH722" s="17" t="str">
        <f t="shared" ca="1" si="11435"/>
        <v/>
      </c>
      <c r="BI722" s="17" t="str">
        <f t="shared" ca="1" si="11436"/>
        <v/>
      </c>
      <c r="BJ722" s="17" t="b">
        <f t="shared" ca="1" si="11437"/>
        <v>0</v>
      </c>
      <c r="BK722" s="17" t="str">
        <f t="shared" ca="1" si="11474"/>
        <v/>
      </c>
      <c r="BL722" s="17" t="str">
        <f t="shared" ca="1" si="11438"/>
        <v/>
      </c>
      <c r="BM722" s="17" t="str">
        <f t="shared" ca="1" si="11439"/>
        <v/>
      </c>
      <c r="BN722" s="17" t="str">
        <f t="shared" ca="1" si="11440"/>
        <v/>
      </c>
      <c r="BO722" s="17" t="str">
        <f t="shared" ca="1" si="11441"/>
        <v/>
      </c>
      <c r="BP722" s="14" t="b">
        <f t="shared" ca="1" si="11442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1443"/>
        <v/>
      </c>
      <c r="DE722" s="14" t="str">
        <f t="shared" ca="1" si="11444"/>
        <v/>
      </c>
      <c r="DF722" s="14" t="str">
        <f t="shared" ca="1" si="11445"/>
        <v/>
      </c>
      <c r="DG722" s="14" t="str">
        <f t="shared" ca="1" si="11446"/>
        <v/>
      </c>
      <c r="DH722" s="14" t="str">
        <f t="shared" ca="1" si="11447"/>
        <v/>
      </c>
      <c r="DI722" s="14" t="str">
        <f t="shared" ca="1" si="11448"/>
        <v/>
      </c>
      <c r="DJ722" s="14" t="str">
        <f t="shared" ca="1" si="11449"/>
        <v/>
      </c>
      <c r="DK722" s="14" t="str">
        <f t="shared" ca="1" si="11450"/>
        <v/>
      </c>
      <c r="DL722" s="14" t="str">
        <f t="shared" ca="1" si="11451"/>
        <v/>
      </c>
      <c r="DM722" s="14" t="str">
        <f t="shared" ca="1" si="11452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453"/>
        <v/>
      </c>
      <c r="DP722" s="14" t="str">
        <f t="shared" ca="1" si="11454"/>
        <v/>
      </c>
      <c r="DQ722" s="14" t="str">
        <f t="shared" ca="1" si="11455"/>
        <v/>
      </c>
      <c r="DR722" s="14" t="str">
        <f t="shared" ca="1" si="11456"/>
        <v/>
      </c>
      <c r="DS722" s="14" t="str">
        <f t="shared" ca="1" si="11457"/>
        <v/>
      </c>
      <c r="DZ722" s="14" t="b">
        <f t="shared" ca="1" si="11458"/>
        <v>0</v>
      </c>
      <c r="EA722" s="14" t="str">
        <f t="shared" ca="1" si="11459"/>
        <v/>
      </c>
      <c r="EB722" s="14" t="str">
        <f t="shared" ca="1" si="11460"/>
        <v/>
      </c>
      <c r="EC722" s="14" t="str">
        <f t="shared" ca="1" si="11461"/>
        <v/>
      </c>
      <c r="ED722" s="14" t="str">
        <f t="shared" ca="1" si="11462"/>
        <v/>
      </c>
      <c r="EE722" s="14" t="str">
        <f t="shared" ca="1" si="11463"/>
        <v/>
      </c>
      <c r="EF722" s="14" t="str">
        <f t="shared" ca="1" si="11464"/>
        <v/>
      </c>
      <c r="EG722" s="14" t="str">
        <f t="shared" ca="1" si="11465"/>
        <v/>
      </c>
      <c r="EM722" s="14" t="b">
        <f t="shared" ca="1" si="11466"/>
        <v>0</v>
      </c>
      <c r="EN722" s="14" t="str">
        <f t="shared" ca="1" si="11467"/>
        <v/>
      </c>
      <c r="EO722" s="14" t="str">
        <f t="shared" ca="1" si="11468"/>
        <v/>
      </c>
      <c r="EP722" s="14" t="str">
        <f t="shared" ca="1" si="11469"/>
        <v/>
      </c>
      <c r="EQ722" s="14" t="str">
        <f t="shared" ca="1" si="11470"/>
        <v/>
      </c>
    </row>
    <row r="723" spans="2:147" s="14" customFormat="1">
      <c r="B723" s="14" t="str">
        <f t="shared" ca="1" si="11400"/>
        <v/>
      </c>
      <c r="C723" s="14">
        <f t="shared" ca="1" si="11401"/>
        <v>576</v>
      </c>
      <c r="D723" s="14">
        <f t="shared" si="11402"/>
        <v>721</v>
      </c>
      <c r="E723" s="14" t="str">
        <f t="shared" ca="1" si="11403"/>
        <v/>
      </c>
      <c r="F723" s="14" t="str">
        <f t="shared" ca="1" si="11404"/>
        <v/>
      </c>
      <c r="G723" s="14" t="str">
        <f t="shared" ca="1" si="11405"/>
        <v/>
      </c>
      <c r="H723" s="14" t="b">
        <f t="shared" ca="1" si="1140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1407"/>
        <v/>
      </c>
      <c r="N723" s="14" t="str">
        <f t="shared" ca="1" si="11408"/>
        <v/>
      </c>
      <c r="O723" s="14" t="str">
        <f t="shared" ca="1" si="11409"/>
        <v/>
      </c>
      <c r="P723" s="14" t="str">
        <f t="shared" ca="1" si="1141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1411"/>
        <v/>
      </c>
      <c r="AA723" s="12" t="str">
        <f t="shared" ca="1" si="1141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1413"/>
        <v/>
      </c>
      <c r="AE723" s="17" t="b">
        <f t="shared" ca="1" si="1141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1415"/>
        <v/>
      </c>
      <c r="AH723" s="17" t="b">
        <f t="shared" ca="1" si="1141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1417"/>
        <v/>
      </c>
      <c r="AK723" s="17" t="str">
        <f t="shared" ca="1" si="11418"/>
        <v/>
      </c>
      <c r="AL723" s="17" t="str">
        <f t="shared" ca="1" si="11419"/>
        <v/>
      </c>
      <c r="AM723" s="17" t="str">
        <f t="shared" ca="1" si="11420"/>
        <v/>
      </c>
      <c r="AN723" s="17">
        <f t="shared" ca="1" si="11421"/>
        <v>2</v>
      </c>
      <c r="AO723" s="24" t="str">
        <f t="shared" ca="1" si="11422"/>
        <v/>
      </c>
      <c r="AP723" s="24" t="str">
        <f t="shared" ca="1" si="11423"/>
        <v/>
      </c>
      <c r="AQ723" s="17" t="str">
        <f t="shared" ca="1" si="11471"/>
        <v/>
      </c>
      <c r="AR723" s="17" t="str">
        <f t="shared" ca="1" si="11424"/>
        <v/>
      </c>
      <c r="AS723" s="17" t="str">
        <f t="shared" ca="1" si="11425"/>
        <v/>
      </c>
      <c r="AT723" s="17" t="str">
        <f t="shared" ca="1" si="11426"/>
        <v/>
      </c>
      <c r="AU723" s="17" t="str">
        <f t="shared" ca="1" si="11427"/>
        <v/>
      </c>
      <c r="AV723" s="17" t="str">
        <f t="shared" ca="1" si="11428"/>
        <v/>
      </c>
      <c r="AW723" s="17" t="str">
        <f t="shared" ca="1" si="11429"/>
        <v/>
      </c>
      <c r="AX723" s="14" t="str">
        <f t="array" aca="1" ref="AX723" ca="1">IF(H723,N723&gt;0,"")</f>
        <v/>
      </c>
      <c r="AY723" s="17" t="str">
        <f t="shared" ca="1" si="11430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1431"/>
        <v>0</v>
      </c>
      <c r="BB723" s="17" t="b">
        <v>0</v>
      </c>
      <c r="BC723" s="17" t="str">
        <f t="shared" ca="1" si="11432"/>
        <v/>
      </c>
      <c r="BD723" s="17" t="str">
        <f t="shared" ca="1" si="11433"/>
        <v/>
      </c>
      <c r="BE723" s="17" t="b">
        <f t="shared" ca="1" si="11472"/>
        <v>0</v>
      </c>
      <c r="BF723" s="17" t="str">
        <f t="shared" ca="1" si="11473"/>
        <v/>
      </c>
      <c r="BG723" s="17" t="str">
        <f t="shared" ca="1" si="11434"/>
        <v/>
      </c>
      <c r="BH723" s="17" t="str">
        <f t="shared" ca="1" si="11435"/>
        <v/>
      </c>
      <c r="BI723" s="17" t="str">
        <f t="shared" ca="1" si="11436"/>
        <v/>
      </c>
      <c r="BJ723" s="17" t="b">
        <f t="shared" ca="1" si="11437"/>
        <v>0</v>
      </c>
      <c r="BK723" s="17" t="str">
        <f t="shared" ca="1" si="11474"/>
        <v/>
      </c>
      <c r="BL723" s="17" t="str">
        <f t="shared" ca="1" si="11438"/>
        <v/>
      </c>
      <c r="BM723" s="17" t="str">
        <f t="shared" ca="1" si="11439"/>
        <v/>
      </c>
      <c r="BN723" s="17" t="str">
        <f t="shared" ca="1" si="11440"/>
        <v/>
      </c>
      <c r="BO723" s="17" t="str">
        <f t="shared" ca="1" si="11441"/>
        <v/>
      </c>
      <c r="BP723" s="14" t="b">
        <f t="shared" ca="1" si="11442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1443"/>
        <v/>
      </c>
      <c r="DE723" s="14" t="str">
        <f t="shared" ca="1" si="11444"/>
        <v/>
      </c>
      <c r="DF723" s="14" t="str">
        <f t="shared" ca="1" si="11445"/>
        <v/>
      </c>
      <c r="DG723" s="14" t="str">
        <f t="shared" ca="1" si="11446"/>
        <v/>
      </c>
      <c r="DH723" s="14" t="str">
        <f t="shared" ca="1" si="11447"/>
        <v/>
      </c>
      <c r="DI723" s="14" t="str">
        <f t="shared" ca="1" si="11448"/>
        <v/>
      </c>
      <c r="DJ723" s="14" t="str">
        <f t="shared" ca="1" si="11449"/>
        <v/>
      </c>
      <c r="DK723" s="14" t="str">
        <f t="shared" ca="1" si="11450"/>
        <v/>
      </c>
      <c r="DL723" s="14" t="str">
        <f t="shared" ca="1" si="11451"/>
        <v/>
      </c>
      <c r="DM723" s="14" t="str">
        <f t="shared" ca="1" si="11452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453"/>
        <v/>
      </c>
      <c r="DP723" s="14" t="str">
        <f t="shared" ca="1" si="11454"/>
        <v/>
      </c>
      <c r="DQ723" s="14" t="str">
        <f t="shared" ca="1" si="11455"/>
        <v/>
      </c>
      <c r="DR723" s="14" t="str">
        <f t="shared" ca="1" si="11456"/>
        <v/>
      </c>
      <c r="DS723" s="14" t="str">
        <f t="shared" ca="1" si="11457"/>
        <v/>
      </c>
      <c r="DZ723" s="14" t="b">
        <f t="shared" ca="1" si="11458"/>
        <v>0</v>
      </c>
      <c r="EA723" s="14" t="str">
        <f t="shared" ca="1" si="11459"/>
        <v/>
      </c>
      <c r="EB723" s="14" t="str">
        <f t="shared" ca="1" si="11460"/>
        <v/>
      </c>
      <c r="EC723" s="14" t="str">
        <f t="shared" ca="1" si="11461"/>
        <v/>
      </c>
      <c r="ED723" s="14" t="str">
        <f t="shared" ca="1" si="11462"/>
        <v/>
      </c>
      <c r="EE723" s="14" t="str">
        <f t="shared" ca="1" si="11463"/>
        <v/>
      </c>
      <c r="EF723" s="14" t="str">
        <f t="shared" ca="1" si="11464"/>
        <v/>
      </c>
      <c r="EG723" s="14" t="str">
        <f t="shared" ca="1" si="11465"/>
        <v/>
      </c>
      <c r="EM723" s="14" t="b">
        <f t="shared" ca="1" si="11466"/>
        <v>0</v>
      </c>
      <c r="EN723" s="14" t="str">
        <f t="shared" ca="1" si="11467"/>
        <v/>
      </c>
      <c r="EO723" s="14" t="str">
        <f t="shared" ca="1" si="11468"/>
        <v/>
      </c>
      <c r="EP723" s="14" t="str">
        <f t="shared" ca="1" si="11469"/>
        <v/>
      </c>
      <c r="EQ723" s="14" t="str">
        <f t="shared" ca="1" si="11470"/>
        <v/>
      </c>
    </row>
    <row r="724" spans="2:147" s="14" customFormat="1">
      <c r="B724" s="14" t="str">
        <f t="shared" ca="1" si="11400"/>
        <v/>
      </c>
      <c r="C724" s="14">
        <f t="shared" ca="1" si="11401"/>
        <v>576</v>
      </c>
      <c r="D724" s="14">
        <f t="shared" si="11402"/>
        <v>722</v>
      </c>
      <c r="E724" s="14" t="str">
        <f t="shared" ca="1" si="11403"/>
        <v/>
      </c>
      <c r="F724" s="14" t="str">
        <f t="shared" ca="1" si="11404"/>
        <v/>
      </c>
      <c r="G724" s="14" t="str">
        <f t="shared" ca="1" si="11405"/>
        <v/>
      </c>
      <c r="H724" s="14" t="b">
        <f t="shared" ca="1" si="1140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1407"/>
        <v/>
      </c>
      <c r="N724" s="14" t="str">
        <f t="shared" ca="1" si="11408"/>
        <v/>
      </c>
      <c r="O724" s="14" t="str">
        <f t="shared" ca="1" si="11409"/>
        <v/>
      </c>
      <c r="P724" s="14" t="str">
        <f t="shared" ca="1" si="1141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1411"/>
        <v/>
      </c>
      <c r="AA724" s="12" t="str">
        <f t="shared" ca="1" si="1141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1413"/>
        <v/>
      </c>
      <c r="AE724" s="17" t="b">
        <f t="shared" ca="1" si="1141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1415"/>
        <v/>
      </c>
      <c r="AH724" s="17" t="b">
        <f t="shared" ca="1" si="1141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1417"/>
        <v/>
      </c>
      <c r="AK724" s="17" t="str">
        <f t="shared" ca="1" si="11418"/>
        <v/>
      </c>
      <c r="AL724" s="17" t="str">
        <f t="shared" ca="1" si="11419"/>
        <v/>
      </c>
      <c r="AM724" s="17" t="str">
        <f t="shared" ca="1" si="11420"/>
        <v/>
      </c>
      <c r="AN724" s="17">
        <f t="shared" ca="1" si="11421"/>
        <v>2</v>
      </c>
      <c r="AO724" s="24" t="str">
        <f t="shared" ca="1" si="11422"/>
        <v/>
      </c>
      <c r="AP724" s="24" t="str">
        <f t="shared" ca="1" si="11423"/>
        <v/>
      </c>
      <c r="AQ724" s="17" t="str">
        <f t="shared" ca="1" si="11471"/>
        <v/>
      </c>
      <c r="AR724" s="17" t="str">
        <f t="shared" ca="1" si="11424"/>
        <v/>
      </c>
      <c r="AS724" s="17" t="str">
        <f t="shared" ca="1" si="11425"/>
        <v/>
      </c>
      <c r="AT724" s="17" t="str">
        <f t="shared" ca="1" si="11426"/>
        <v/>
      </c>
      <c r="AU724" s="17" t="str">
        <f t="shared" ca="1" si="11427"/>
        <v/>
      </c>
      <c r="AV724" s="17" t="str">
        <f t="shared" ca="1" si="11428"/>
        <v/>
      </c>
      <c r="AW724" s="17" t="str">
        <f t="shared" ca="1" si="11429"/>
        <v/>
      </c>
      <c r="AX724" s="14" t="str">
        <f t="array" aca="1" ref="AX724" ca="1">IF(H724,N724&gt;0,"")</f>
        <v/>
      </c>
      <c r="AY724" s="17" t="str">
        <f t="shared" ca="1" si="11430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1431"/>
        <v>0</v>
      </c>
      <c r="BB724" s="17" t="b">
        <v>0</v>
      </c>
      <c r="BC724" s="17" t="str">
        <f t="shared" ca="1" si="11432"/>
        <v/>
      </c>
      <c r="BD724" s="17" t="str">
        <f t="shared" ca="1" si="11433"/>
        <v/>
      </c>
      <c r="BE724" s="17" t="b">
        <f t="shared" ca="1" si="11472"/>
        <v>0</v>
      </c>
      <c r="BF724" s="17" t="str">
        <f t="shared" ca="1" si="11473"/>
        <v/>
      </c>
      <c r="BG724" s="17" t="str">
        <f t="shared" ca="1" si="11434"/>
        <v/>
      </c>
      <c r="BH724" s="17" t="str">
        <f t="shared" ca="1" si="11435"/>
        <v/>
      </c>
      <c r="BI724" s="17" t="str">
        <f t="shared" ca="1" si="11436"/>
        <v/>
      </c>
      <c r="BJ724" s="17" t="b">
        <f t="shared" ca="1" si="11437"/>
        <v>0</v>
      </c>
      <c r="BK724" s="17" t="str">
        <f t="shared" ca="1" si="11474"/>
        <v/>
      </c>
      <c r="BL724" s="17" t="str">
        <f t="shared" ca="1" si="11438"/>
        <v/>
      </c>
      <c r="BM724" s="17" t="str">
        <f t="shared" ca="1" si="11439"/>
        <v/>
      </c>
      <c r="BN724" s="17" t="str">
        <f t="shared" ca="1" si="11440"/>
        <v/>
      </c>
      <c r="BO724" s="17" t="str">
        <f t="shared" ca="1" si="11441"/>
        <v/>
      </c>
      <c r="BP724" s="14" t="b">
        <f t="shared" ca="1" si="11442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1443"/>
        <v/>
      </c>
      <c r="DE724" s="14" t="str">
        <f t="shared" ca="1" si="11444"/>
        <v/>
      </c>
      <c r="DF724" s="14" t="str">
        <f t="shared" ca="1" si="11445"/>
        <v/>
      </c>
      <c r="DG724" s="14" t="str">
        <f t="shared" ca="1" si="11446"/>
        <v/>
      </c>
      <c r="DH724" s="14" t="str">
        <f t="shared" ca="1" si="11447"/>
        <v/>
      </c>
      <c r="DI724" s="14" t="str">
        <f t="shared" ca="1" si="11448"/>
        <v/>
      </c>
      <c r="DJ724" s="14" t="str">
        <f t="shared" ca="1" si="11449"/>
        <v/>
      </c>
      <c r="DK724" s="14" t="str">
        <f t="shared" ca="1" si="11450"/>
        <v/>
      </c>
      <c r="DL724" s="14" t="str">
        <f t="shared" ca="1" si="11451"/>
        <v/>
      </c>
      <c r="DM724" s="14" t="str">
        <f t="shared" ca="1" si="11452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453"/>
        <v/>
      </c>
      <c r="DP724" s="14" t="str">
        <f t="shared" ca="1" si="11454"/>
        <v/>
      </c>
      <c r="DQ724" s="14" t="str">
        <f t="shared" ca="1" si="11455"/>
        <v/>
      </c>
      <c r="DR724" s="14" t="str">
        <f t="shared" ca="1" si="11456"/>
        <v/>
      </c>
      <c r="DS724" s="14" t="str">
        <f t="shared" ca="1" si="11457"/>
        <v/>
      </c>
      <c r="DZ724" s="14" t="b">
        <f t="shared" ca="1" si="11458"/>
        <v>0</v>
      </c>
      <c r="EA724" s="14" t="str">
        <f t="shared" ca="1" si="11459"/>
        <v/>
      </c>
      <c r="EB724" s="14" t="str">
        <f t="shared" ca="1" si="11460"/>
        <v/>
      </c>
      <c r="EC724" s="14" t="str">
        <f t="shared" ca="1" si="11461"/>
        <v/>
      </c>
      <c r="ED724" s="14" t="str">
        <f t="shared" ca="1" si="11462"/>
        <v/>
      </c>
      <c r="EE724" s="14" t="str">
        <f t="shared" ca="1" si="11463"/>
        <v/>
      </c>
      <c r="EF724" s="14" t="str">
        <f t="shared" ca="1" si="11464"/>
        <v/>
      </c>
      <c r="EG724" s="14" t="str">
        <f t="shared" ca="1" si="11465"/>
        <v/>
      </c>
      <c r="EM724" s="14" t="b">
        <f t="shared" ca="1" si="11466"/>
        <v>0</v>
      </c>
      <c r="EN724" s="14" t="str">
        <f t="shared" ca="1" si="11467"/>
        <v/>
      </c>
      <c r="EO724" s="14" t="str">
        <f t="shared" ca="1" si="11468"/>
        <v/>
      </c>
      <c r="EP724" s="14" t="str">
        <f t="shared" ca="1" si="11469"/>
        <v/>
      </c>
      <c r="EQ724" s="14" t="str">
        <f t="shared" ca="1" si="11470"/>
        <v/>
      </c>
    </row>
    <row r="725" spans="2:147" s="14" customFormat="1">
      <c r="B725" s="14" t="str">
        <f t="shared" ca="1" si="11400"/>
        <v/>
      </c>
      <c r="C725" s="14">
        <f t="shared" ca="1" si="11401"/>
        <v>576</v>
      </c>
      <c r="D725" s="14">
        <f t="shared" si="11402"/>
        <v>723</v>
      </c>
      <c r="E725" s="14" t="str">
        <f t="shared" ca="1" si="11403"/>
        <v/>
      </c>
      <c r="F725" s="14" t="str">
        <f t="shared" ca="1" si="11404"/>
        <v/>
      </c>
      <c r="G725" s="14" t="str">
        <f t="shared" ca="1" si="11405"/>
        <v/>
      </c>
      <c r="H725" s="14" t="b">
        <f t="shared" ca="1" si="11406"/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ca="1" si="11407"/>
        <v/>
      </c>
      <c r="N725" s="14" t="str">
        <f t="shared" ca="1" si="11408"/>
        <v/>
      </c>
      <c r="O725" s="14" t="str">
        <f t="shared" ca="1" si="11409"/>
        <v/>
      </c>
      <c r="P725" s="14" t="str">
        <f t="shared" ca="1" si="11410"/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ca="1" si="11411"/>
        <v/>
      </c>
      <c r="AA725" s="12" t="str">
        <f t="shared" ca="1" si="11412"/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ca="1" si="11413"/>
        <v/>
      </c>
      <c r="AE725" s="17" t="b">
        <f t="shared" ca="1" si="11414"/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ca="1" si="11415"/>
        <v/>
      </c>
      <c r="AH725" s="17" t="b">
        <f t="shared" ca="1" si="11416"/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ca="1" si="11417"/>
        <v/>
      </c>
      <c r="AK725" s="17" t="str">
        <f t="shared" ca="1" si="11418"/>
        <v/>
      </c>
      <c r="AL725" s="17" t="str">
        <f t="shared" ca="1" si="11419"/>
        <v/>
      </c>
      <c r="AM725" s="17" t="str">
        <f t="shared" ca="1" si="11420"/>
        <v/>
      </c>
      <c r="AN725" s="17">
        <f t="shared" ca="1" si="11421"/>
        <v>2</v>
      </c>
      <c r="AO725" s="24" t="str">
        <f t="shared" ca="1" si="11422"/>
        <v/>
      </c>
      <c r="AP725" s="24" t="str">
        <f t="shared" ca="1" si="11423"/>
        <v/>
      </c>
      <c r="AQ725" s="17" t="str">
        <f t="shared" ca="1" si="11471"/>
        <v/>
      </c>
      <c r="AR725" s="17" t="str">
        <f t="shared" ca="1" si="11424"/>
        <v/>
      </c>
      <c r="AS725" s="17" t="str">
        <f t="shared" ca="1" si="11425"/>
        <v/>
      </c>
      <c r="AT725" s="17" t="str">
        <f t="shared" ca="1" si="11426"/>
        <v/>
      </c>
      <c r="AU725" s="17" t="str">
        <f t="shared" ca="1" si="11427"/>
        <v/>
      </c>
      <c r="AV725" s="17" t="str">
        <f t="shared" ca="1" si="11428"/>
        <v/>
      </c>
      <c r="AW725" s="17" t="str">
        <f t="shared" ca="1" si="11429"/>
        <v/>
      </c>
      <c r="AX725" s="14" t="str">
        <f t="array" aca="1" ref="AX725" ca="1">IF(H725,N725&gt;0,"")</f>
        <v/>
      </c>
      <c r="AY725" s="17" t="str">
        <f t="shared" ca="1" si="11430"/>
        <v/>
      </c>
      <c r="AZ725" s="17" t="str">
        <f t="array" aca="1" ref="AZ725" ca="1">IF(AY725&lt;&gt;"",SUM(1*ISERROR(MATCH(INDIRECT(AY725),INDIRECT(K725),0)))=0,"")</f>
        <v/>
      </c>
      <c r="BA725" s="17" t="b">
        <f t="shared" ca="1" si="11431"/>
        <v>0</v>
      </c>
      <c r="BB725" s="17" t="b">
        <v>0</v>
      </c>
      <c r="BC725" s="17" t="str">
        <f t="shared" ca="1" si="11432"/>
        <v/>
      </c>
      <c r="BD725" s="17" t="str">
        <f t="shared" ca="1" si="11433"/>
        <v/>
      </c>
      <c r="BE725" s="17" t="b">
        <f t="shared" ca="1" si="11472"/>
        <v>0</v>
      </c>
      <c r="BF725" s="17" t="str">
        <f t="shared" ca="1" si="11473"/>
        <v/>
      </c>
      <c r="BG725" s="17" t="str">
        <f t="shared" ca="1" si="11434"/>
        <v/>
      </c>
      <c r="BH725" s="17" t="str">
        <f t="shared" ca="1" si="11435"/>
        <v/>
      </c>
      <c r="BI725" s="17" t="str">
        <f t="shared" ca="1" si="11436"/>
        <v/>
      </c>
      <c r="BJ725" s="17" t="b">
        <f t="shared" ca="1" si="11437"/>
        <v>0</v>
      </c>
      <c r="BK725" s="17" t="str">
        <f t="shared" ca="1" si="11474"/>
        <v/>
      </c>
      <c r="BL725" s="17" t="str">
        <f t="shared" ca="1" si="11438"/>
        <v/>
      </c>
      <c r="BM725" s="17" t="str">
        <f t="shared" ca="1" si="11439"/>
        <v/>
      </c>
      <c r="BN725" s="17" t="str">
        <f t="shared" ca="1" si="11440"/>
        <v/>
      </c>
      <c r="BO725" s="17" t="str">
        <f t="shared" ca="1" si="11441"/>
        <v/>
      </c>
      <c r="BP725" s="14" t="b">
        <f t="shared" ca="1" si="11442"/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ca="1" si="11443"/>
        <v/>
      </c>
      <c r="DE725" s="14" t="str">
        <f t="shared" ca="1" si="11444"/>
        <v/>
      </c>
      <c r="DF725" s="14" t="str">
        <f t="shared" ca="1" si="11445"/>
        <v/>
      </c>
      <c r="DG725" s="14" t="str">
        <f t="shared" ca="1" si="11446"/>
        <v/>
      </c>
      <c r="DH725" s="14" t="str">
        <f t="shared" ca="1" si="11447"/>
        <v/>
      </c>
      <c r="DI725" s="14" t="str">
        <f t="shared" ca="1" si="11448"/>
        <v/>
      </c>
      <c r="DJ725" s="14" t="str">
        <f t="shared" ca="1" si="11449"/>
        <v/>
      </c>
      <c r="DK725" s="14" t="str">
        <f t="shared" ca="1" si="11450"/>
        <v/>
      </c>
      <c r="DL725" s="14" t="str">
        <f t="shared" ca="1" si="11451"/>
        <v/>
      </c>
      <c r="DM725" s="14" t="str">
        <f t="shared" ca="1" si="11452"/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ca="1" si="11453"/>
        <v/>
      </c>
      <c r="DP725" s="14" t="str">
        <f t="shared" ca="1" si="11454"/>
        <v/>
      </c>
      <c r="DQ725" s="14" t="str">
        <f t="shared" ca="1" si="11455"/>
        <v/>
      </c>
      <c r="DR725" s="14" t="str">
        <f t="shared" ca="1" si="11456"/>
        <v/>
      </c>
      <c r="DS725" s="14" t="str">
        <f t="shared" ca="1" si="11457"/>
        <v/>
      </c>
      <c r="DZ725" s="14" t="b">
        <f t="shared" ca="1" si="11458"/>
        <v>0</v>
      </c>
      <c r="EA725" s="14" t="str">
        <f t="shared" ca="1" si="11459"/>
        <v/>
      </c>
      <c r="EB725" s="14" t="str">
        <f t="shared" ca="1" si="11460"/>
        <v/>
      </c>
      <c r="EC725" s="14" t="str">
        <f t="shared" ca="1" si="11461"/>
        <v/>
      </c>
      <c r="ED725" s="14" t="str">
        <f t="shared" ca="1" si="11462"/>
        <v/>
      </c>
      <c r="EE725" s="14" t="str">
        <f t="shared" ca="1" si="11463"/>
        <v/>
      </c>
      <c r="EF725" s="14" t="str">
        <f t="shared" ca="1" si="11464"/>
        <v/>
      </c>
      <c r="EG725" s="14" t="str">
        <f t="shared" ca="1" si="11465"/>
        <v/>
      </c>
      <c r="EM725" s="14" t="b">
        <f t="shared" ca="1" si="11466"/>
        <v>0</v>
      </c>
      <c r="EN725" s="14" t="str">
        <f t="shared" ca="1" si="11467"/>
        <v/>
      </c>
      <c r="EO725" s="14" t="str">
        <f t="shared" ca="1" si="11468"/>
        <v/>
      </c>
      <c r="EP725" s="14" t="str">
        <f t="shared" ca="1" si="11469"/>
        <v/>
      </c>
      <c r="EQ725" s="14" t="str">
        <f t="shared" ca="1" si="11470"/>
        <v/>
      </c>
    </row>
    <row r="726" spans="2:147" s="14" customFormat="1">
      <c r="B726" s="14" t="str">
        <f t="shared" ca="1" si="11400"/>
        <v/>
      </c>
      <c r="C726" s="14">
        <f t="shared" ca="1" si="11401"/>
        <v>576</v>
      </c>
      <c r="D726" s="14">
        <f t="shared" si="11402"/>
        <v>724</v>
      </c>
      <c r="E726" s="14" t="str">
        <f t="shared" ca="1" si="11403"/>
        <v/>
      </c>
      <c r="F726" s="14" t="str">
        <f t="shared" ca="1" si="11404"/>
        <v/>
      </c>
      <c r="G726" s="14" t="str">
        <f t="shared" ca="1" si="11405"/>
        <v/>
      </c>
      <c r="H726" s="14" t="b">
        <f t="shared" ca="1" si="11406"/>
        <v>0</v>
      </c>
      <c r="I726" s="14" t="str">
        <f ca="1">IF($H726,ADDRESS(3,(D726+1)*2-1,4,,"["&amp;wew!$G$7&amp;"]"&amp;_sheetname_labels)&amp;":"&amp;ADDRESS(2+ster!$B$20,(D726+1)*2-1,4),"")</f>
        <v/>
      </c>
      <c r="J726" s="14" t="str">
        <f t="array" aca="1" ref="J726" ca="1">IF(H726,MAX(0,MAX(IF(INDIRECT(I726)&lt;&gt;"",ROW(INDIRECT(I726)),""))-2),"")</f>
        <v/>
      </c>
      <c r="K726" s="14" t="str">
        <f ca="1">IF($H726,IF($J726&gt;0,ADDRESS(3,(D726+1)*2-1,4,,"["&amp;wew!$G$7&amp;"]"&amp;_sheetname_labels)&amp;":"&amp;ADDRESS(2+J726,(D726+1)*2-1,4),""),"")</f>
        <v/>
      </c>
      <c r="L726" s="14" t="str">
        <f ca="1">IF($H726,IF($J726&gt;0,ADDRESS(3,(D726+1)*2,4,,"["&amp;wew!$G$7&amp;"]"&amp;_sheetname_labels)&amp;":"&amp;ADDRESS(2+J726,(D726+1)*2,4),""),"")</f>
        <v/>
      </c>
      <c r="M726" s="14" t="str">
        <f t="shared" ca="1" si="11407"/>
        <v/>
      </c>
      <c r="N726" s="14" t="str">
        <f t="shared" ca="1" si="11408"/>
        <v/>
      </c>
      <c r="O726" s="14" t="str">
        <f t="shared" ca="1" si="11409"/>
        <v/>
      </c>
      <c r="P726" s="14" t="str">
        <f t="shared" ca="1" si="11410"/>
        <v/>
      </c>
      <c r="Q726" s="14" t="str">
        <f ca="1">IF($BP726,ADDRESS(3,D726+1,4,,"["&amp;wew!$G$7&amp;"]"&amp;_sheetname_dataframe)&amp;":"&amp;ADDRESS(2+ster!$C$14,D726+1,4),"")</f>
        <v/>
      </c>
      <c r="R726" s="14" t="str">
        <f ca="1">IF($BP726,IF(MID(_xll.FORMULATEXT(INDEX(INDIRECT(Q726),1)),1,1)="=", _xll.FORMULATEXT(INDEX(INDIRECT(Q726),1),2,TRUE),""),"")</f>
        <v/>
      </c>
      <c r="S726" s="14" t="str">
        <f t="array" aca="1" ref="S726" ca="1">IF(H726,SUM(IF((IFERROR(INDIRECT(Q726)&lt;&gt;"",FALSE))*(INDIRECT(ster!$D$14)&lt;&gt;""),1,0)),"")</f>
        <v/>
      </c>
      <c r="T726" s="14" t="str">
        <f t="array" aca="1" ref="T726" ca="1">IF(H726,IF(M726&gt;0,SUM(IFERROR(1*(MATCH(INDIRECT(Q726),INDIRECT(K726),0)&gt;0),0)*(INDIRECT(ster!$D$14)&lt;&gt;"")*NOT(ISNUMBER(INDIRECT(Q726)))),0),"")</f>
        <v/>
      </c>
      <c r="U726" s="14" t="str">
        <f t="array" aca="1" ref="U726" ca="1">IF(H726,SUM((IFERROR(INDIRECT(Q726)="",FALSE))*(INDIRECT(ster!$D$14)&lt;&gt;"")),"")</f>
        <v/>
      </c>
      <c r="V726" s="14" t="str">
        <f t="array" aca="1" ref="V726" ca="1">IF(H726,SUM((IFERROR(INDIRECT(Q726)="#ąś",TRUE))*(INDIRECT(ster!$D$14)&lt;&gt;"")),"")</f>
        <v/>
      </c>
      <c r="W726" s="14" t="str">
        <f t="array" aca="1" ref="W726" ca="1">IF(H726,SUM(ISNUMBER(INDIRECT(Q726))*(INDIRECT(ster!$D$14)&lt;&gt;"")),"")</f>
        <v/>
      </c>
      <c r="X726" s="14" t="str">
        <f t="array" aca="1" ref="X726" ca="1">IF(AND(H726,W726&gt;0),IF(wew!$B$3,MIN(IF((INDIRECT(ster!$D$14)&lt;&gt;"")*IFERROR(INDIRECT($Q726)&lt;&gt;"",FALSE),IFERROR(INDIRECT($Q726),"X"),"X")),"&lt;włącz podświetlanie wartości&gt;"),"—")</f>
        <v>—</v>
      </c>
      <c r="Y726" s="14" t="str">
        <f t="array" aca="1" ref="Y726" ca="1">IF(AND(H726,W726&gt;0),IF(wew!$B$3,MAX(IF((INDIRECT(ster!$D$14)&lt;&gt;"")*IFERROR(INDIRECT($Q726)&lt;&gt;"",FALSE),IFERROR(INDIRECT($Q726),"X"),"X")),"&lt;włącz podświetlanie wartości&gt;"),"—")</f>
        <v>—</v>
      </c>
      <c r="Z726" s="14" t="str">
        <f t="shared" ca="1" si="11411"/>
        <v/>
      </c>
      <c r="AA726" s="12" t="str">
        <f t="shared" ca="1" si="11412"/>
        <v/>
      </c>
      <c r="AB726" s="17" t="str">
        <f t="array" aca="1" ref="AB726" ca="1">IF(H726,IF(W726&gt;0,SUM((INDIRECT(ster!$D$14)&lt;&gt;"")*IFERROR((INDIRECT(Q726)&lt;&gt;"")*(INDIRECT(Q726)=INT(INDIRECT(Q726))),0)),0),"")</f>
        <v/>
      </c>
      <c r="AC726" s="17" t="str">
        <f t="array" aca="1" ref="AC726" ca="1">IF(H726,W726-AB726,"")</f>
        <v/>
      </c>
      <c r="AD726" s="17" t="str">
        <f t="shared" ca="1" si="11413"/>
        <v/>
      </c>
      <c r="AE726" s="17" t="b">
        <f t="shared" ca="1" si="11414"/>
        <v>0</v>
      </c>
      <c r="AF726" s="17" t="str">
        <f ca="1">IF(AE726,IF($H726,ADDRESS(3,D726+2,4,,"["&amp;wew!$G$7&amp;"]"&amp;_sheetname_dataframe)&amp;":"&amp;ADDRESS(2+ster!$C$14,D726+2,4),""),"")</f>
        <v/>
      </c>
      <c r="AG726" s="17" t="str">
        <f t="shared" ca="1" si="11415"/>
        <v/>
      </c>
      <c r="AH726" s="17" t="b">
        <f t="shared" ca="1" si="11416"/>
        <v>0</v>
      </c>
      <c r="AI726" s="17" t="str">
        <f ca="1">IF(AH726,IF($H726,ADDRESS(3,D726+3,4,,"["&amp;wew!$G$7&amp;"]"&amp;_sheetname_dataframe)&amp;":"&amp;ADDRESS(2+ster!$C$14,D726+3,4),""),"")</f>
        <v/>
      </c>
      <c r="AJ726" s="17" t="str">
        <f t="shared" ca="1" si="11417"/>
        <v/>
      </c>
      <c r="AK726" s="17" t="str">
        <f t="shared" ca="1" si="11418"/>
        <v/>
      </c>
      <c r="AL726" s="17" t="str">
        <f t="shared" ca="1" si="11419"/>
        <v/>
      </c>
      <c r="AM726" s="17" t="str">
        <f t="shared" ca="1" si="11420"/>
        <v/>
      </c>
      <c r="AN726" s="17">
        <f t="shared" ca="1" si="11421"/>
        <v>2</v>
      </c>
      <c r="AO726" s="24" t="str">
        <f t="shared" ca="1" si="11422"/>
        <v/>
      </c>
      <c r="AP726" s="24" t="str">
        <f t="shared" ca="1" si="11423"/>
        <v/>
      </c>
      <c r="AQ726" s="17" t="str">
        <f t="shared" ca="1" si="11471"/>
        <v/>
      </c>
      <c r="AR726" s="17" t="str">
        <f t="shared" ca="1" si="11424"/>
        <v/>
      </c>
      <c r="AS726" s="17" t="str">
        <f t="shared" ca="1" si="11425"/>
        <v/>
      </c>
      <c r="AT726" s="17" t="str">
        <f t="shared" ca="1" si="11426"/>
        <v/>
      </c>
      <c r="AU726" s="17" t="str">
        <f t="shared" ca="1" si="11427"/>
        <v/>
      </c>
      <c r="AV726" s="17" t="str">
        <f t="shared" ca="1" si="11428"/>
        <v/>
      </c>
      <c r="AW726" s="17" t="str">
        <f t="shared" ca="1" si="11429"/>
        <v/>
      </c>
      <c r="AX726" s="14" t="str">
        <f t="array" aca="1" ref="AX726" ca="1">IF(H726,N726&gt;0,"")</f>
        <v/>
      </c>
      <c r="AY726" s="17" t="str">
        <f t="shared" ca="1" si="11430"/>
        <v/>
      </c>
      <c r="AZ726" s="17" t="str">
        <f t="array" aca="1" ref="AZ726" ca="1">IF(AY726&lt;&gt;"",SUM(1*ISERROR(MATCH(INDIRECT(AY726),INDIRECT(K726),0)))=0,"")</f>
        <v/>
      </c>
      <c r="BA726" s="17" t="b">
        <f t="shared" ca="1" si="11431"/>
        <v>0</v>
      </c>
      <c r="BB726" s="17" t="b">
        <v>0</v>
      </c>
      <c r="BC726" s="17" t="str">
        <f t="shared" ca="1" si="11432"/>
        <v/>
      </c>
      <c r="BD726" s="17" t="str">
        <f t="shared" ca="1" si="11433"/>
        <v/>
      </c>
      <c r="BE726" s="17" t="b">
        <f t="shared" ca="1" si="11472"/>
        <v>0</v>
      </c>
      <c r="BF726" s="17" t="str">
        <f t="shared" ca="1" si="11473"/>
        <v/>
      </c>
      <c r="BG726" s="17" t="str">
        <f t="shared" ca="1" si="11434"/>
        <v/>
      </c>
      <c r="BH726" s="17" t="str">
        <f t="shared" ca="1" si="11435"/>
        <v/>
      </c>
      <c r="BI726" s="17" t="str">
        <f t="shared" ca="1" si="11436"/>
        <v/>
      </c>
      <c r="BJ726" s="17" t="b">
        <f t="shared" ca="1" si="11437"/>
        <v>0</v>
      </c>
      <c r="BK726" s="17" t="str">
        <f t="shared" ca="1" si="11474"/>
        <v/>
      </c>
      <c r="BL726" s="17" t="str">
        <f t="shared" ca="1" si="11438"/>
        <v/>
      </c>
      <c r="BM726" s="17" t="str">
        <f t="shared" ca="1" si="11439"/>
        <v/>
      </c>
      <c r="BN726" s="17" t="str">
        <f t="shared" ca="1" si="11440"/>
        <v/>
      </c>
      <c r="BO726" s="17" t="str">
        <f t="shared" ca="1" si="11441"/>
        <v/>
      </c>
      <c r="BP726" s="14" t="b">
        <f t="shared" ca="1" si="11442"/>
        <v>0</v>
      </c>
      <c r="BQ726" s="35"/>
      <c r="BX726" s="16"/>
      <c r="BY726" s="16"/>
      <c r="BZ726" s="16"/>
      <c r="CA726" s="16"/>
      <c r="CB726" s="16"/>
      <c r="CC726" s="16"/>
      <c r="CD726" s="16"/>
      <c r="CE726" s="16"/>
      <c r="CF726" s="16"/>
      <c r="CN726" s="14">
        <f ca="1">IF(H726,IFERROR(IsVariableNameLegal(O726),0),0)</f>
        <v>0</v>
      </c>
      <c r="CO726" s="14" t="str">
        <f t="array" aca="1" ref="CO726" ca="1">IF(H726,IF(COUNTIF(INDIRECT(wew!$C$13),O726)&gt;1,TRIM(SUBSTITUTE(_xll.MCONCAT(IF((INDIRECT(wew!$C$13)=O726)*(COLUMN(INDIRECT(wew!$C$13))&lt;&gt;D726+1),-1+COLUMN(INDIRECT(wew!$C$13)),"")," "),"  "," ")),""),"")</f>
        <v/>
      </c>
      <c r="CP726" s="14" t="str">
        <f t="array" aca="1" ref="CP726" ca="1">IF(P726&lt;&gt;"",IF(LEN(P726)&gt;150,1,""),"")</f>
        <v/>
      </c>
      <c r="CQ726" s="14" t="str">
        <f t="array" aca="1" ref="CQ726" ca="1">IF(AND(H726,NOT(ster!$J$3)),IF(COUNTIF(INDIRECT(wew!$C$15),P726)&gt;1,TRIM(SUBSTITUTE(_xll.MCONCAT(IF((INDIRECT(wew!$C$15)=P726)*(COLUMN(INDIRECT(wew!$C$15))&lt;&gt;D726+1),-1+COLUMN(INDIRECT(wew!$C$15)),"")," "),"  "," ")),""),"")</f>
        <v/>
      </c>
      <c r="CR726" s="14" t="str">
        <f t="array" aca="1" ref="CR726" ca="1">IF(H726,IF(AND(W726&gt;0,AO726&lt;&gt;""),TRIM(SUBSTITUTE(_xll.MCONCAT(IFERROR(IF(ISNUMBER(INDIRECT(Q726)),IF((INDIRECT(ster!$D$14)&lt;&gt;"")*(INDIRECT(Q726)&lt;AO726),INDIRECT(ster!$D$14) &amp; ": " &amp;  SUBSTITUTE(IF( AV726,IFERROR(TEXT(INDIRECT(Q726),"rrrr-mm-dd") &amp;" (" &amp; INDIRECT(Q726) &amp;")",INDIRECT(Q726)),INDIRECT(Q726))," "," "),""),""),"")," "),"  "," ")),""),"")</f>
        <v/>
      </c>
      <c r="CS726" s="14" t="str">
        <f t="array" aca="1" ref="CS726" ca="1">IF(H726,IF(AND(W726&gt;0,AP726&lt;&gt;""),TRIM(SUBSTITUTE(_xll.MCONCAT(IFERROR(IF(ISNUMBER(INDIRECT(Q726)),IF((INDIRECT(ster!$D$14)&lt;&gt;"")*(INDIRECT(Q726)&gt;AP726),INDIRECT(ster!$D$14) &amp; ": " &amp;  SUBSTITUTE(IF( AV726,IFERROR(TEXT(INDIRECT(Q726),"rrrr-mm-dd")&amp;" (" &amp; INDIRECT(Q726) &amp;")",INDIRECT(Q726)),INDIRECT(Q726))," "," "),""),""),"")," "),"  "," ")),""),"")</f>
        <v/>
      </c>
      <c r="CT726" s="14" t="str">
        <f t="array" aca="1" ref="CT726" ca="1">IF(H726,IF(AND(N726&gt;0,AR726),TRIM(SUBSTITUTE(_xll.MCONCAT(IFERROR(IF(ISNUMBER(INDIRECT(Q726)),IF((INDIRECT(ster!$D$14)&lt;&gt;"")*(IFERROR(0*(MATCH(INDIRECT(Q726),INDIRECT(K726),0)&gt;0),1)),INDIRECT(ster!$D$14) &amp; ": " &amp;  SUBSTITUTE(IF( AV726,IFERROR(TEXT(INDIRECT(Q726),"rrrr-mm-dd")&amp;" (" &amp; INDIRECT(Q726) &amp;")",INDIRECT(Q726)),INDIRECT(Q726))," "," "),""),""),"")," "),"  "," ")),""),"")</f>
        <v/>
      </c>
      <c r="CU726" s="14" t="str">
        <f t="array" aca="1" ref="CU726" ca="1">IF(H726,IF(AND(V726&gt;0),TRIM(SUBSTITUTE(_xll.MCONCAT(IF((INDIRECT(ster!$D$14)&lt;&gt;"")*(IFERROR(0*(INDIRECT(Q726)&lt;&gt;""),1)),INDIRECT(ster!$D$14),"")," "),"  "," ")),""),"")</f>
        <v/>
      </c>
      <c r="CV726" s="14" t="str">
        <f t="array" aca="1" ref="CV726" ca="1">IF(H726,IF(AS726,
TRIM(SUBSTITUTE(_xll.MCONCAT(IF(
   (INDIRECT(ster!$D$14)&lt;&gt;"")*
   ((INDIRECT(Q726)="")+
      NOT(ISNUMBER(INDIRECT(Q726)))*
      NOT(ISERROR(MATCH(INDIRECT(Q726),INDIRECT(K726),0)))
    ),
      INDIRECT(ster!$D$14),
   "")," "),"  "," ")),
""),"")</f>
        <v/>
      </c>
      <c r="CW726" s="14" t="str">
        <f t="array" aca="1" ref="CW726" ca="1">IF(H726,IF(AND(AQ726),TRIM(SUBSTITUTE(_xll.MCONCAT(IFERROR(IF(ISNUMBER(INDIRECT(Q726)),IF((INDIRECT(ster!$D$14)&lt;&gt;"")*(INDIRECT(Q726)&lt;&gt;INT(INDIRECT(Q726))),INDIRECT(ster!$D$14) &amp; ": " &amp; INDIRECT(Q726),""),""),"")," "),"  "," ")),""),"")</f>
        <v/>
      </c>
      <c r="CX726" s="14" t="str">
        <f t="array" aca="1" ref="CX726" ca="1">IF(H726,IF(OR(AU726,AV726),TRIM(SUBSTITUTE(_xll.MCONCAT(IF((INDIRECT(ster!$D$14)&lt;&gt;"")*NOT(ISNUMBER(INDIRECT(Q726))),IF(ISERROR(MATCH(INDIRECT(Q726),INDIRECT(K726),0)),IFERROR(IF(INDIRECT(Q726)&lt;&gt;"",INDIRECT(ster!$D$14) &amp; ": " &amp; SUBSTITUTE(INDIRECT(Q726)," "," "),""),""),""),"")," "),"  "," ")),""),"")</f>
        <v/>
      </c>
      <c r="CY726" s="14" t="str">
        <f t="array" aca="1" ref="CY726" ca="1">IF(H726,IF(AE726,TRIM(SUBSTITUTE(_xll.MCONCAT(IF((INDIRECT(ster!$D$14)&lt;&gt;"")*IFERROR(NOT(INDIRECT(AF726)),FALSE),IF(ISERROR(MATCH(INDIRECT(Q726),INDIRECT(K726),0)),IFERROR(IF(INDIRECT(Q726)&lt;&gt;"",INDIRECT(ster!$D$14)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CZ726" s="14" t="str">
        <f t="array" aca="1" ref="CZ726" ca="1">IF(H726,IF(AH726,TRIM(SUBSTITUTE(_xll.MCONCAT(IF((INDIRECT(ster!$D$14)&lt;&gt;"")*IFERROR(NOT(INDIRECT(AI726)),FALSE),IF(ISERROR(MATCH(INDIRECT(Q726),INDIRECT(K726),0)),IFERROR(IF(INDIRECT(Q726)&lt;&gt;"",INDIRECT(ster!$D$14)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DC726" s="14" t="str">
        <f ca="1">SUBSTITUTE(SUBSTITUTE(SUBSTITUTE(SUBSTITUTE(_xll.MCONCAT(DG726:DS726,"■"),"■■","■"),"■■","■"),"■■","■"),"■■","■")</f>
        <v>■</v>
      </c>
      <c r="DD726" s="14" t="str">
        <f t="shared" ca="1" si="11443"/>
        <v/>
      </c>
      <c r="DE726" s="14" t="str">
        <f t="shared" ca="1" si="11444"/>
        <v/>
      </c>
      <c r="DF726" s="14" t="str">
        <f t="shared" ca="1" si="11445"/>
        <v/>
      </c>
      <c r="DG726" s="14" t="str">
        <f t="shared" ca="1" si="11446"/>
        <v/>
      </c>
      <c r="DH726" s="14" t="str">
        <f t="shared" ca="1" si="11447"/>
        <v/>
      </c>
      <c r="DI726" s="14" t="str">
        <f t="shared" ca="1" si="11448"/>
        <v/>
      </c>
      <c r="DJ726" s="14" t="str">
        <f t="shared" ca="1" si="11449"/>
        <v/>
      </c>
      <c r="DK726" s="14" t="str">
        <f t="shared" ca="1" si="11450"/>
        <v/>
      </c>
      <c r="DL726" s="14" t="str">
        <f t="shared" ca="1" si="11451"/>
        <v/>
      </c>
      <c r="DM726" s="14" t="str">
        <f t="shared" ca="1" si="11452"/>
        <v/>
      </c>
      <c r="DN726" s="14" t="str">
        <f t="array" aca="1" ref="DN726" ca="1">IF(CU726&lt;&gt;"","There are errors in the entered values in the following cases: " &amp;SUBSTITUTE(CU726," ",", "),"")</f>
        <v/>
      </c>
      <c r="DO726" s="14" t="str">
        <f t="shared" ca="1" si="11453"/>
        <v/>
      </c>
      <c r="DP726" s="14" t="str">
        <f t="shared" ca="1" si="11454"/>
        <v/>
      </c>
      <c r="DQ726" s="14" t="str">
        <f t="shared" ca="1" si="11455"/>
        <v/>
      </c>
      <c r="DR726" s="14" t="str">
        <f t="shared" ca="1" si="11456"/>
        <v/>
      </c>
      <c r="DS726" s="14" t="str">
        <f t="shared" ca="1" si="11457"/>
        <v/>
      </c>
      <c r="DZ726" s="14" t="b">
        <f t="shared" ca="1" si="11458"/>
        <v>0</v>
      </c>
      <c r="EA726" s="14" t="str">
        <f t="shared" ca="1" si="11459"/>
        <v/>
      </c>
      <c r="EB726" s="14" t="str">
        <f t="shared" ca="1" si="11460"/>
        <v/>
      </c>
      <c r="EC726" s="14" t="str">
        <f t="shared" ca="1" si="11461"/>
        <v/>
      </c>
      <c r="ED726" s="14" t="str">
        <f t="shared" ca="1" si="11462"/>
        <v/>
      </c>
      <c r="EE726" s="14" t="str">
        <f t="shared" ca="1" si="11463"/>
        <v/>
      </c>
      <c r="EF726" s="14" t="str">
        <f t="shared" ca="1" si="11464"/>
        <v/>
      </c>
      <c r="EG726" s="14" t="str">
        <f t="shared" ca="1" si="11465"/>
        <v/>
      </c>
      <c r="EM726" s="14" t="b">
        <f t="shared" ca="1" si="11466"/>
        <v>0</v>
      </c>
      <c r="EN726" s="14" t="str">
        <f t="shared" ca="1" si="11467"/>
        <v/>
      </c>
      <c r="EO726" s="14" t="str">
        <f t="shared" ca="1" si="11468"/>
        <v/>
      </c>
      <c r="EP726" s="14" t="str">
        <f t="shared" ca="1" si="11469"/>
        <v/>
      </c>
      <c r="EQ726" s="14" t="str">
        <f t="shared" ca="1" si="11470"/>
        <v/>
      </c>
    </row>
    <row r="727" spans="2:147" s="14" customFormat="1">
      <c r="B727" s="14" t="str">
        <f t="shared" ca="1" si="11400"/>
        <v/>
      </c>
      <c r="C727" s="14">
        <f t="shared" ca="1" si="11401"/>
        <v>576</v>
      </c>
      <c r="D727" s="14">
        <f t="shared" si="11402"/>
        <v>725</v>
      </c>
      <c r="E727" s="14" t="str">
        <f t="shared" ca="1" si="11403"/>
        <v/>
      </c>
      <c r="F727" s="14" t="str">
        <f t="shared" ca="1" si="11404"/>
        <v/>
      </c>
      <c r="G727" s="14" t="str">
        <f t="shared" ca="1" si="11405"/>
        <v/>
      </c>
      <c r="H727" s="14" t="b">
        <f t="shared" ca="1" si="11406"/>
        <v>0</v>
      </c>
      <c r="I727" s="14" t="str">
        <f ca="1">IF($H727,ADDRESS(3,(D727+1)*2-1,4,,"["&amp;wew!$G$7&amp;"]"&amp;_sheetname_labels)&amp;":"&amp;ADDRESS(2+ster!$B$20,(D727+1)*2-1,4),"")</f>
        <v/>
      </c>
      <c r="J727" s="14" t="str">
        <f t="array" aca="1" ref="J727" ca="1">IF(H727,MAX(0,MAX(IF(INDIRECT(I727)&lt;&gt;"",ROW(INDIRECT(I727)),""))-2),"")</f>
        <v/>
      </c>
      <c r="K727" s="14" t="str">
        <f ca="1">IF($H727,IF($J727&gt;0,ADDRESS(3,(D727+1)*2-1,4,,"["&amp;wew!$G$7&amp;"]"&amp;_sheetname_labels)&amp;":"&amp;ADDRESS(2+J727,(D727+1)*2-1,4),""),"")</f>
        <v/>
      </c>
      <c r="L727" s="14" t="str">
        <f ca="1">IF($H727,IF($J727&gt;0,ADDRESS(3,(D727+1)*2,4,,"["&amp;wew!$G$7&amp;"]"&amp;_sheetname_labels)&amp;":"&amp;ADDRESS(2+J727,(D727+1)*2,4),""),"")</f>
        <v/>
      </c>
      <c r="M727" s="14" t="str">
        <f t="shared" ca="1" si="11407"/>
        <v/>
      </c>
      <c r="N727" s="14" t="str">
        <f t="shared" ca="1" si="11408"/>
        <v/>
      </c>
      <c r="O727" s="14" t="str">
        <f t="shared" ca="1" si="11409"/>
        <v/>
      </c>
      <c r="P727" s="14" t="str">
        <f t="shared" ca="1" si="11410"/>
        <v/>
      </c>
      <c r="Q727" s="14" t="str">
        <f ca="1">IF($BP727,ADDRESS(3,D727+1,4,,"["&amp;wew!$G$7&amp;"]"&amp;_sheetname_dataframe)&amp;":"&amp;ADDRESS(2+ster!$C$14,D727+1,4),"")</f>
        <v/>
      </c>
      <c r="R727" s="14" t="str">
        <f ca="1">IF($BP727,IF(MID(_xll.FORMULATEXT(INDEX(INDIRECT(Q727),1)),1,1)="=", _xll.FORMULATEXT(INDEX(INDIRECT(Q727),1),2,TRUE),""),"")</f>
        <v/>
      </c>
      <c r="S727" s="14" t="str">
        <f t="array" aca="1" ref="S727" ca="1">IF(H727,SUM(IF((IFERROR(INDIRECT(Q727)&lt;&gt;"",FALSE))*(INDIRECT(ster!$D$14)&lt;&gt;""),1,0)),"")</f>
        <v/>
      </c>
      <c r="T727" s="14" t="str">
        <f t="array" aca="1" ref="T727" ca="1">IF(H727,IF(M727&gt;0,SUM(IFERROR(1*(MATCH(INDIRECT(Q727),INDIRECT(K727),0)&gt;0),0)*(INDIRECT(ster!$D$14)&lt;&gt;"")*NOT(ISNUMBER(INDIRECT(Q727)))),0),"")</f>
        <v/>
      </c>
      <c r="U727" s="14" t="str">
        <f t="array" aca="1" ref="U727" ca="1">IF(H727,SUM((IFERROR(INDIRECT(Q727)="",FALSE))*(INDIRECT(ster!$D$14)&lt;&gt;"")),"")</f>
        <v/>
      </c>
      <c r="V727" s="14" t="str">
        <f t="array" aca="1" ref="V727" ca="1">IF(H727,SUM((IFERROR(INDIRECT(Q727)="#ąś",TRUE))*(INDIRECT(ster!$D$14)&lt;&gt;"")),"")</f>
        <v/>
      </c>
      <c r="W727" s="14" t="str">
        <f t="array" aca="1" ref="W727" ca="1">IF(H727,SUM(ISNUMBER(INDIRECT(Q727))*(INDIRECT(ster!$D$14)&lt;&gt;"")),"")</f>
        <v/>
      </c>
      <c r="X727" s="14" t="str">
        <f t="array" aca="1" ref="X727" ca="1">IF(AND(H727,W727&gt;0),IF(wew!$B$3,MIN(IF((INDIRECT(ster!$D$14)&lt;&gt;"")*IFERROR(INDIRECT($Q727)&lt;&gt;"",FALSE),IFERROR(INDIRECT($Q727),"X"),"X")),"&lt;włącz podświetlanie wartości&gt;"),"—")</f>
        <v>—</v>
      </c>
      <c r="Y727" s="14" t="str">
        <f t="array" aca="1" ref="Y727" ca="1">IF(AND(H727,W727&gt;0),IF(wew!$B$3,MAX(IF((INDIRECT(ster!$D$14)&lt;&gt;"")*IFERROR(INDIRECT($Q727)&lt;&gt;"",FALSE),IFERROR(INDIRECT($Q727),"X"),"X")),"&lt;włącz podświetlanie wartości&gt;"),"—")</f>
        <v>—</v>
      </c>
      <c r="Z727" s="14" t="str">
        <f t="shared" ca="1" si="11411"/>
        <v/>
      </c>
      <c r="AA727" s="12" t="str">
        <f t="shared" ca="1" si="11412"/>
        <v/>
      </c>
      <c r="AB727" s="17" t="str">
        <f t="array" aca="1" ref="AB727" ca="1">IF(H727,IF(W727&gt;0,SUM((INDIRECT(ster!$D$14)&lt;&gt;"")*IFERROR((INDIRECT(Q727)&lt;&gt;"")*(INDIRECT(Q727)=INT(INDIRECT(Q727))),0)),0),"")</f>
        <v/>
      </c>
      <c r="AC727" s="17" t="str">
        <f t="array" aca="1" ref="AC727" ca="1">IF(H727,W727-AB727,"")</f>
        <v/>
      </c>
      <c r="AD727" s="17" t="str">
        <f t="shared" ca="1" si="11413"/>
        <v/>
      </c>
      <c r="AE727" s="17" t="b">
        <f t="shared" ca="1" si="11414"/>
        <v>0</v>
      </c>
      <c r="AF727" s="17" t="str">
        <f ca="1">IF(AE727,IF($H727,ADDRESS(3,D727+2,4,,"["&amp;wew!$G$7&amp;"]"&amp;_sheetname_dataframe)&amp;":"&amp;ADDRESS(2+ster!$C$14,D727+2,4),""),"")</f>
        <v/>
      </c>
      <c r="AG727" s="17" t="str">
        <f t="shared" ca="1" si="11415"/>
        <v/>
      </c>
      <c r="AH727" s="17" t="b">
        <f t="shared" ca="1" si="11416"/>
        <v>0</v>
      </c>
      <c r="AI727" s="17" t="str">
        <f ca="1">IF(AH727,IF($H727,ADDRESS(3,D727+3,4,,"["&amp;wew!$G$7&amp;"]"&amp;_sheetname_dataframe)&amp;":"&amp;ADDRESS(2+ster!$C$14,D727+3,4),""),"")</f>
        <v/>
      </c>
      <c r="AJ727" s="17" t="str">
        <f t="shared" ca="1" si="11417"/>
        <v/>
      </c>
      <c r="AK727" s="17" t="str">
        <f t="shared" ca="1" si="11418"/>
        <v/>
      </c>
      <c r="AL727" s="17" t="str">
        <f t="shared" ca="1" si="11419"/>
        <v/>
      </c>
      <c r="AM727" s="17" t="str">
        <f t="shared" ca="1" si="11420"/>
        <v/>
      </c>
      <c r="AN727" s="17">
        <f t="shared" ca="1" si="11421"/>
        <v>2</v>
      </c>
      <c r="AO727" s="24" t="str">
        <f t="shared" ca="1" si="11422"/>
        <v/>
      </c>
      <c r="AP727" s="24" t="str">
        <f t="shared" ca="1" si="11423"/>
        <v/>
      </c>
      <c r="AQ727" s="17" t="str">
        <f t="shared" ca="1" si="11471"/>
        <v/>
      </c>
      <c r="AR727" s="17" t="str">
        <f t="shared" ca="1" si="11424"/>
        <v/>
      </c>
      <c r="AS727" s="17" t="str">
        <f t="shared" ca="1" si="11425"/>
        <v/>
      </c>
      <c r="AT727" s="17" t="str">
        <f t="shared" ca="1" si="11426"/>
        <v/>
      </c>
      <c r="AU727" s="17" t="str">
        <f t="shared" ca="1" si="11427"/>
        <v/>
      </c>
      <c r="AV727" s="17" t="str">
        <f t="shared" ca="1" si="11428"/>
        <v/>
      </c>
      <c r="AW727" s="17" t="str">
        <f t="shared" ca="1" si="11429"/>
        <v/>
      </c>
      <c r="AX727" s="14" t="str">
        <f t="array" aca="1" ref="AX727" ca="1">IF(H727,N727&gt;0,"")</f>
        <v/>
      </c>
      <c r="AY727" s="17" t="str">
        <f t="shared" ca="1" si="11430"/>
        <v/>
      </c>
      <c r="AZ727" s="17" t="str">
        <f t="array" aca="1" ref="AZ727" ca="1">IF(AY727&lt;&gt;"",SUM(1*ISERROR(MATCH(INDIRECT(AY727),INDIRECT(K727),0)))=0,"")</f>
        <v/>
      </c>
      <c r="BA727" s="17" t="b">
        <f t="shared" ca="1" si="11431"/>
        <v>0</v>
      </c>
      <c r="BB727" s="17" t="b">
        <v>0</v>
      </c>
      <c r="BC727" s="17" t="str">
        <f t="shared" ca="1" si="11432"/>
        <v/>
      </c>
      <c r="BD727" s="17" t="str">
        <f t="shared" ca="1" si="11433"/>
        <v/>
      </c>
      <c r="BE727" s="17" t="b">
        <f t="shared" ca="1" si="11472"/>
        <v>0</v>
      </c>
      <c r="BF727" s="17" t="str">
        <f t="shared" ca="1" si="11473"/>
        <v/>
      </c>
      <c r="BG727" s="17" t="str">
        <f t="shared" ca="1" si="11434"/>
        <v/>
      </c>
      <c r="BH727" s="17" t="str">
        <f t="shared" ca="1" si="11435"/>
        <v/>
      </c>
      <c r="BI727" s="17" t="str">
        <f t="shared" ca="1" si="11436"/>
        <v/>
      </c>
      <c r="BJ727" s="17" t="b">
        <f t="shared" ca="1" si="11437"/>
        <v>0</v>
      </c>
      <c r="BK727" s="17" t="str">
        <f t="shared" ca="1" si="11474"/>
        <v/>
      </c>
      <c r="BL727" s="17" t="str">
        <f t="shared" ca="1" si="11438"/>
        <v/>
      </c>
      <c r="BM727" s="17" t="str">
        <f t="shared" ca="1" si="11439"/>
        <v/>
      </c>
      <c r="BN727" s="17" t="str">
        <f t="shared" ca="1" si="11440"/>
        <v/>
      </c>
      <c r="BO727" s="17" t="str">
        <f t="shared" ca="1" si="11441"/>
        <v/>
      </c>
      <c r="BP727" s="14" t="b">
        <f t="shared" ca="1" si="11442"/>
        <v>0</v>
      </c>
      <c r="BQ727" s="35"/>
      <c r="BX727" s="16"/>
      <c r="BY727" s="16"/>
      <c r="BZ727" s="16"/>
      <c r="CA727" s="16"/>
      <c r="CB727" s="16"/>
      <c r="CC727" s="16"/>
      <c r="CD727" s="16"/>
      <c r="CE727" s="16"/>
      <c r="CF727" s="16"/>
      <c r="CN727" s="14">
        <f ca="1">IF(H727,IFERROR(IsVariableNameLegal(O727),0),0)</f>
        <v>0</v>
      </c>
      <c r="CO727" s="14" t="str">
        <f t="array" aca="1" ref="CO727" ca="1">IF(H727,IF(COUNTIF(INDIRECT(wew!$C$13),O727)&gt;1,TRIM(SUBSTITUTE(_xll.MCONCAT(IF((INDIRECT(wew!$C$13)=O727)*(COLUMN(INDIRECT(wew!$C$13))&lt;&gt;D727+1),-1+COLUMN(INDIRECT(wew!$C$13)),"")," "),"  "," ")),""),"")</f>
        <v/>
      </c>
      <c r="CP727" s="14" t="str">
        <f t="array" aca="1" ref="CP727" ca="1">IF(P727&lt;&gt;"",IF(LEN(P727)&gt;150,1,""),"")</f>
        <v/>
      </c>
      <c r="CQ727" s="14" t="str">
        <f t="array" aca="1" ref="CQ727" ca="1">IF(AND(H727,NOT(ster!$J$3)),IF(COUNTIF(INDIRECT(wew!$C$15),P727)&gt;1,TRIM(SUBSTITUTE(_xll.MCONCAT(IF((INDIRECT(wew!$C$15)=P727)*(COLUMN(INDIRECT(wew!$C$15))&lt;&gt;D727+1),-1+COLUMN(INDIRECT(wew!$C$15)),"")," "),"  "," ")),""),"")</f>
        <v/>
      </c>
      <c r="CR727" s="14" t="str">
        <f t="array" aca="1" ref="CR727" ca="1">IF(H727,IF(AND(W727&gt;0,AO727&lt;&gt;""),TRIM(SUBSTITUTE(_xll.MCONCAT(IFERROR(IF(ISNUMBER(INDIRECT(Q727)),IF((INDIRECT(ster!$D$14)&lt;&gt;"")*(INDIRECT(Q727)&lt;AO727),INDIRECT(ster!$D$14) &amp; ": " &amp;  SUBSTITUTE(IF( AV727,IFERROR(TEXT(INDIRECT(Q727),"rrrr-mm-dd") &amp;" (" &amp; INDIRECT(Q727) &amp;")",INDIRECT(Q727)),INDIRECT(Q727))," "," "),""),""),"")," "),"  "," ")),""),"")</f>
        <v/>
      </c>
      <c r="CS727" s="14" t="str">
        <f t="array" aca="1" ref="CS727" ca="1">IF(H727,IF(AND(W727&gt;0,AP727&lt;&gt;""),TRIM(SUBSTITUTE(_xll.MCONCAT(IFERROR(IF(ISNUMBER(INDIRECT(Q727)),IF((INDIRECT(ster!$D$14)&lt;&gt;"")*(INDIRECT(Q727)&gt;AP727),INDIRECT(ster!$D$14) &amp; ": " &amp;  SUBSTITUTE(IF( AV727,IFERROR(TEXT(INDIRECT(Q727),"rrrr-mm-dd")&amp;" (" &amp; INDIRECT(Q727) &amp;")",INDIRECT(Q727)),INDIRECT(Q727))," "," "),""),""),"")," "),"  "," ")),""),"")</f>
        <v/>
      </c>
      <c r="CT727" s="14" t="str">
        <f t="array" aca="1" ref="CT727" ca="1">IF(H727,IF(AND(N727&gt;0,AR727),TRIM(SUBSTITUTE(_xll.MCONCAT(IFERROR(IF(ISNUMBER(INDIRECT(Q727)),IF((INDIRECT(ster!$D$14)&lt;&gt;"")*(IFERROR(0*(MATCH(INDIRECT(Q727),INDIRECT(K727),0)&gt;0),1)),INDIRECT(ster!$D$14) &amp; ": " &amp;  SUBSTITUTE(IF( AV727,IFERROR(TEXT(INDIRECT(Q727),"rrrr-mm-dd")&amp;" (" &amp; INDIRECT(Q727) &amp;")",INDIRECT(Q727)),INDIRECT(Q727))," "," "),""),""),"")," "),"  "," ")),""),"")</f>
        <v/>
      </c>
      <c r="CU727" s="14" t="str">
        <f t="array" aca="1" ref="CU727" ca="1">IF(H727,IF(AND(V727&gt;0),TRIM(SUBSTITUTE(_xll.MCONCAT(IF((INDIRECT(ster!$D$14)&lt;&gt;"")*(IFERROR(0*(INDIRECT(Q727)&lt;&gt;""),1)),INDIRECT(ster!$D$14),"")," "),"  "," ")),""),"")</f>
        <v/>
      </c>
      <c r="CV727" s="14" t="str">
        <f t="array" aca="1" ref="CV727" ca="1">IF(H727,IF(AS727,
TRIM(SUBSTITUTE(_xll.MCONCAT(IF(
   (INDIRECT(ster!$D$14)&lt;&gt;"")*
   ((INDIRECT(Q727)="")+
      NOT(ISNUMBER(INDIRECT(Q727)))*
      NOT(ISERROR(MATCH(INDIRECT(Q727),INDIRECT(K727),0)))
    ),
      INDIRECT(ster!$D$14),
   "")," "),"  "," ")),
""),"")</f>
        <v/>
      </c>
      <c r="CW727" s="14" t="str">
        <f t="array" aca="1" ref="CW727" ca="1">IF(H727,IF(AND(AQ727),TRIM(SUBSTITUTE(_xll.MCONCAT(IFERROR(IF(ISNUMBER(INDIRECT(Q727)),IF((INDIRECT(ster!$D$14)&lt;&gt;"")*(INDIRECT(Q727)&lt;&gt;INT(INDIRECT(Q727))),INDIRECT(ster!$D$14) &amp; ": " &amp; INDIRECT(Q727),""),""),"")," "),"  "," ")),""),"")</f>
        <v/>
      </c>
      <c r="CX727" s="14" t="str">
        <f t="array" aca="1" ref="CX727" ca="1">IF(H727,IF(OR(AU727,AV727),TRIM(SUBSTITUTE(_xll.MCONCAT(IF((INDIRECT(ster!$D$14)&lt;&gt;"")*NOT(ISNUMBER(INDIRECT(Q727))),IF(ISERROR(MATCH(INDIRECT(Q727),INDIRECT(K727),0)),IFERROR(IF(INDIRECT(Q727)&lt;&gt;"",INDIRECT(ster!$D$14) &amp; ": " &amp; SUBSTITUTE(INDIRECT(Q727)," "," "),""),""),""),"")," "),"  "," ")),""),"")</f>
        <v/>
      </c>
      <c r="CY727" s="14" t="str">
        <f t="array" aca="1" ref="CY727" ca="1">IF(H727,IF(AE727,TRIM(SUBSTITUTE(_xll.MCONCAT(IF((INDIRECT(ster!$D$14)&lt;&gt;"")*IFERROR(NOT(INDIRECT(AF727)),FALSE),IF(ISERROR(MATCH(INDIRECT(Q727),INDIRECT(K727),0)),IFERROR(IF(INDIRECT(Q727)&lt;&gt;"",INDIRECT(ster!$D$14)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CZ727" s="14" t="str">
        <f t="array" aca="1" ref="CZ727" ca="1">IF(H727,IF(AH727,TRIM(SUBSTITUTE(_xll.MCONCAT(IF((INDIRECT(ster!$D$14)&lt;&gt;"")*IFERROR(NOT(INDIRECT(AI727)),FALSE),IF(ISERROR(MATCH(INDIRECT(Q727),INDIRECT(K727),0)),IFERROR(IF(INDIRECT(Q727)&lt;&gt;"",INDIRECT(ster!$D$14)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DC727" s="14" t="str">
        <f ca="1">SUBSTITUTE(SUBSTITUTE(SUBSTITUTE(SUBSTITUTE(_xll.MCONCAT(DG727:DS727,"■"),"■■","■"),"■■","■"),"■■","■"),"■■","■")</f>
        <v>■</v>
      </c>
      <c r="DD727" s="14" t="str">
        <f t="shared" ca="1" si="11443"/>
        <v/>
      </c>
      <c r="DE727" s="14" t="str">
        <f t="shared" ca="1" si="11444"/>
        <v/>
      </c>
      <c r="DF727" s="14" t="str">
        <f t="shared" ca="1" si="11445"/>
        <v/>
      </c>
      <c r="DG727" s="14" t="str">
        <f t="shared" ca="1" si="11446"/>
        <v/>
      </c>
      <c r="DH727" s="14" t="str">
        <f t="shared" ca="1" si="11447"/>
        <v/>
      </c>
      <c r="DI727" s="14" t="str">
        <f t="shared" ca="1" si="11448"/>
        <v/>
      </c>
      <c r="DJ727" s="14" t="str">
        <f t="shared" ca="1" si="11449"/>
        <v/>
      </c>
      <c r="DK727" s="14" t="str">
        <f t="shared" ca="1" si="11450"/>
        <v/>
      </c>
      <c r="DL727" s="14" t="str">
        <f t="shared" ca="1" si="11451"/>
        <v/>
      </c>
      <c r="DM727" s="14" t="str">
        <f t="shared" ca="1" si="11452"/>
        <v/>
      </c>
      <c r="DN727" s="14" t="str">
        <f t="array" aca="1" ref="DN727" ca="1">IF(CU727&lt;&gt;"","There are errors in the entered values in the following cases: " &amp;SUBSTITUTE(CU727," ",", "),"")</f>
        <v/>
      </c>
      <c r="DO727" s="14" t="str">
        <f t="shared" ca="1" si="11453"/>
        <v/>
      </c>
      <c r="DP727" s="14" t="str">
        <f t="shared" ca="1" si="11454"/>
        <v/>
      </c>
      <c r="DQ727" s="14" t="str">
        <f t="shared" ca="1" si="11455"/>
        <v/>
      </c>
      <c r="DR727" s="14" t="str">
        <f t="shared" ca="1" si="11456"/>
        <v/>
      </c>
      <c r="DS727" s="14" t="str">
        <f t="shared" ca="1" si="11457"/>
        <v/>
      </c>
      <c r="DZ727" s="14" t="b">
        <f t="shared" ca="1" si="11458"/>
        <v>0</v>
      </c>
      <c r="EA727" s="14" t="str">
        <f t="shared" ca="1" si="11459"/>
        <v/>
      </c>
      <c r="EB727" s="14" t="str">
        <f t="shared" ca="1" si="11460"/>
        <v/>
      </c>
      <c r="EC727" s="14" t="str">
        <f t="shared" ca="1" si="11461"/>
        <v/>
      </c>
      <c r="ED727" s="14" t="str">
        <f t="shared" ca="1" si="11462"/>
        <v/>
      </c>
      <c r="EE727" s="14" t="str">
        <f t="shared" ca="1" si="11463"/>
        <v/>
      </c>
      <c r="EF727" s="14" t="str">
        <f t="shared" ca="1" si="11464"/>
        <v/>
      </c>
      <c r="EG727" s="14" t="str">
        <f t="shared" ca="1" si="11465"/>
        <v/>
      </c>
      <c r="EM727" s="14" t="b">
        <f t="shared" ca="1" si="11466"/>
        <v>0</v>
      </c>
      <c r="EN727" s="14" t="str">
        <f t="shared" ca="1" si="11467"/>
        <v/>
      </c>
      <c r="EO727" s="14" t="str">
        <f t="shared" ca="1" si="11468"/>
        <v/>
      </c>
      <c r="EP727" s="14" t="str">
        <f t="shared" ca="1" si="11469"/>
        <v/>
      </c>
      <c r="EQ727" s="14" t="str">
        <f t="shared" ca="1" si="11470"/>
        <v/>
      </c>
    </row>
    <row r="728" spans="2:147" s="14" customFormat="1">
      <c r="B728" s="14" t="str">
        <f t="shared" ca="1" si="11400"/>
        <v/>
      </c>
      <c r="C728" s="14">
        <f t="shared" ca="1" si="11401"/>
        <v>576</v>
      </c>
      <c r="D728" s="14">
        <f t="shared" si="11402"/>
        <v>726</v>
      </c>
      <c r="E728" s="14" t="str">
        <f t="shared" ca="1" si="11403"/>
        <v/>
      </c>
      <c r="F728" s="14" t="str">
        <f t="shared" ca="1" si="11404"/>
        <v/>
      </c>
      <c r="G728" s="14" t="str">
        <f t="shared" ca="1" si="11405"/>
        <v/>
      </c>
      <c r="H728" s="14" t="b">
        <f t="shared" ca="1" si="11406"/>
        <v>0</v>
      </c>
      <c r="I728" s="14" t="str">
        <f ca="1">IF($H728,ADDRESS(3,(D728+1)*2-1,4,,"["&amp;wew!$G$7&amp;"]"&amp;_sheetname_labels)&amp;":"&amp;ADDRESS(2+ster!$B$20,(D728+1)*2-1,4),"")</f>
        <v/>
      </c>
      <c r="J728" s="14" t="str">
        <f t="array" aca="1" ref="J728" ca="1">IF(H728,MAX(0,MAX(IF(INDIRECT(I728)&lt;&gt;"",ROW(INDIRECT(I728)),""))-2),"")</f>
        <v/>
      </c>
      <c r="K728" s="14" t="str">
        <f ca="1">IF($H728,IF($J728&gt;0,ADDRESS(3,(D728+1)*2-1,4,,"["&amp;wew!$G$7&amp;"]"&amp;_sheetname_labels)&amp;":"&amp;ADDRESS(2+J728,(D728+1)*2-1,4),""),"")</f>
        <v/>
      </c>
      <c r="L728" s="14" t="str">
        <f ca="1">IF($H728,IF($J728&gt;0,ADDRESS(3,(D728+1)*2,4,,"["&amp;wew!$G$7&amp;"]"&amp;_sheetname_labels)&amp;":"&amp;ADDRESS(2+J728,(D728+1)*2,4),""),"")</f>
        <v/>
      </c>
      <c r="M728" s="14" t="str">
        <f t="shared" ca="1" si="11407"/>
        <v/>
      </c>
      <c r="N728" s="14" t="str">
        <f t="shared" ca="1" si="11408"/>
        <v/>
      </c>
      <c r="O728" s="14" t="str">
        <f t="shared" ca="1" si="11409"/>
        <v/>
      </c>
      <c r="P728" s="14" t="str">
        <f t="shared" ca="1" si="11410"/>
        <v/>
      </c>
      <c r="Q728" s="14" t="str">
        <f ca="1">IF($BP728,ADDRESS(3,D728+1,4,,"["&amp;wew!$G$7&amp;"]"&amp;_sheetname_dataframe)&amp;":"&amp;ADDRESS(2+ster!$C$14,D728+1,4),"")</f>
        <v/>
      </c>
      <c r="R728" s="14" t="str">
        <f ca="1">IF($BP728,IF(MID(_xll.FORMULATEXT(INDEX(INDIRECT(Q728),1)),1,1)="=", _xll.FORMULATEXT(INDEX(INDIRECT(Q728),1),2,TRUE),""),"")</f>
        <v/>
      </c>
      <c r="S728" s="14" t="str">
        <f t="array" aca="1" ref="S728" ca="1">IF(H728,SUM(IF((IFERROR(INDIRECT(Q728)&lt;&gt;"",FALSE))*(INDIRECT(ster!$D$14)&lt;&gt;""),1,0)),"")</f>
        <v/>
      </c>
      <c r="T728" s="14" t="str">
        <f t="array" aca="1" ref="T728" ca="1">IF(H728,IF(M728&gt;0,SUM(IFERROR(1*(MATCH(INDIRECT(Q728),INDIRECT(K728),0)&gt;0),0)*(INDIRECT(ster!$D$14)&lt;&gt;"")*NOT(ISNUMBER(INDIRECT(Q728)))),0),"")</f>
        <v/>
      </c>
      <c r="U728" s="14" t="str">
        <f t="array" aca="1" ref="U728" ca="1">IF(H728,SUM((IFERROR(INDIRECT(Q728)="",FALSE))*(INDIRECT(ster!$D$14)&lt;&gt;"")),"")</f>
        <v/>
      </c>
      <c r="V728" s="14" t="str">
        <f t="array" aca="1" ref="V728" ca="1">IF(H728,SUM((IFERROR(INDIRECT(Q728)="#ąś",TRUE))*(INDIRECT(ster!$D$14)&lt;&gt;"")),"")</f>
        <v/>
      </c>
      <c r="W728" s="14" t="str">
        <f t="array" aca="1" ref="W728" ca="1">IF(H728,SUM(ISNUMBER(INDIRECT(Q728))*(INDIRECT(ster!$D$14)&lt;&gt;"")),"")</f>
        <v/>
      </c>
      <c r="X728" s="14" t="str">
        <f t="array" aca="1" ref="X728" ca="1">IF(AND(H728,W728&gt;0),IF(wew!$B$3,MIN(IF((INDIRECT(ster!$D$14)&lt;&gt;"")*IFERROR(INDIRECT($Q728)&lt;&gt;"",FALSE),IFERROR(INDIRECT($Q728),"X"),"X")),"&lt;włącz podświetlanie wartości&gt;"),"—")</f>
        <v>—</v>
      </c>
      <c r="Y728" s="14" t="str">
        <f t="array" aca="1" ref="Y728" ca="1">IF(AND(H728,W728&gt;0),IF(wew!$B$3,MAX(IF((INDIRECT(ster!$D$14)&lt;&gt;"")*IFERROR(INDIRECT($Q728)&lt;&gt;"",FALSE),IFERROR(INDIRECT($Q728),"X"),"X")),"&lt;włącz podświetlanie wartości&gt;"),"—")</f>
        <v>—</v>
      </c>
      <c r="Z728" s="14" t="str">
        <f t="shared" ca="1" si="11411"/>
        <v/>
      </c>
      <c r="AA728" s="12" t="str">
        <f t="shared" ca="1" si="11412"/>
        <v/>
      </c>
      <c r="AB728" s="17" t="str">
        <f t="array" aca="1" ref="AB728" ca="1">IF(H728,IF(W728&gt;0,SUM((INDIRECT(ster!$D$14)&lt;&gt;"")*IFERROR((INDIRECT(Q728)&lt;&gt;"")*(INDIRECT(Q728)=INT(INDIRECT(Q728))),0)),0),"")</f>
        <v/>
      </c>
      <c r="AC728" s="17" t="str">
        <f t="array" aca="1" ref="AC728" ca="1">IF(H728,W728-AB728,"")</f>
        <v/>
      </c>
      <c r="AD728" s="17" t="str">
        <f t="shared" ca="1" si="11413"/>
        <v/>
      </c>
      <c r="AE728" s="17" t="b">
        <f t="shared" ca="1" si="11414"/>
        <v>0</v>
      </c>
      <c r="AF728" s="17" t="str">
        <f ca="1">IF(AE728,IF($H728,ADDRESS(3,D728+2,4,,"["&amp;wew!$G$7&amp;"]"&amp;_sheetname_dataframe)&amp;":"&amp;ADDRESS(2+ster!$C$14,D728+2,4),""),"")</f>
        <v/>
      </c>
      <c r="AG728" s="17" t="str">
        <f t="shared" ca="1" si="11415"/>
        <v/>
      </c>
      <c r="AH728" s="17" t="b">
        <f t="shared" ca="1" si="11416"/>
        <v>0</v>
      </c>
      <c r="AI728" s="17" t="str">
        <f ca="1">IF(AH728,IF($H728,ADDRESS(3,D728+3,4,,"["&amp;wew!$G$7&amp;"]"&amp;_sheetname_dataframe)&amp;":"&amp;ADDRESS(2+ster!$C$14,D728+3,4),""),"")</f>
        <v/>
      </c>
      <c r="AJ728" s="17" t="str">
        <f t="shared" ca="1" si="11417"/>
        <v/>
      </c>
      <c r="AK728" s="17" t="str">
        <f t="shared" ca="1" si="11418"/>
        <v/>
      </c>
      <c r="AL728" s="17" t="str">
        <f t="shared" ca="1" si="11419"/>
        <v/>
      </c>
      <c r="AM728" s="17" t="str">
        <f t="shared" ca="1" si="11420"/>
        <v/>
      </c>
      <c r="AN728" s="17">
        <f t="shared" ca="1" si="11421"/>
        <v>2</v>
      </c>
      <c r="AO728" s="24" t="str">
        <f t="shared" ca="1" si="11422"/>
        <v/>
      </c>
      <c r="AP728" s="24" t="str">
        <f t="shared" ca="1" si="11423"/>
        <v/>
      </c>
      <c r="AQ728" s="17" t="str">
        <f t="shared" ca="1" si="11471"/>
        <v/>
      </c>
      <c r="AR728" s="17" t="str">
        <f t="shared" ca="1" si="11424"/>
        <v/>
      </c>
      <c r="AS728" s="17" t="str">
        <f t="shared" ca="1" si="11425"/>
        <v/>
      </c>
      <c r="AT728" s="17" t="str">
        <f t="shared" ca="1" si="11426"/>
        <v/>
      </c>
      <c r="AU728" s="17" t="str">
        <f t="shared" ca="1" si="11427"/>
        <v/>
      </c>
      <c r="AV728" s="17" t="str">
        <f t="shared" ca="1" si="11428"/>
        <v/>
      </c>
      <c r="AW728" s="17" t="str">
        <f t="shared" ca="1" si="11429"/>
        <v/>
      </c>
      <c r="AX728" s="14" t="str">
        <f t="array" aca="1" ref="AX728" ca="1">IF(H728,N728&gt;0,"")</f>
        <v/>
      </c>
      <c r="AY728" s="17" t="str">
        <f t="shared" ca="1" si="11430"/>
        <v/>
      </c>
      <c r="AZ728" s="17" t="str">
        <f t="array" aca="1" ref="AZ728" ca="1">IF(AY728&lt;&gt;"",SUM(1*ISERROR(MATCH(INDIRECT(AY728),INDIRECT(K728),0)))=0,"")</f>
        <v/>
      </c>
      <c r="BA728" s="17" t="b">
        <f t="shared" ca="1" si="11431"/>
        <v>0</v>
      </c>
      <c r="BB728" s="17" t="b">
        <v>0</v>
      </c>
      <c r="BC728" s="17" t="str">
        <f t="shared" ca="1" si="11432"/>
        <v/>
      </c>
      <c r="BD728" s="17" t="str">
        <f t="shared" ca="1" si="11433"/>
        <v/>
      </c>
      <c r="BE728" s="17" t="b">
        <f t="shared" ca="1" si="11472"/>
        <v>0</v>
      </c>
      <c r="BF728" s="17" t="str">
        <f t="shared" ca="1" si="11473"/>
        <v/>
      </c>
      <c r="BG728" s="17" t="str">
        <f t="shared" ca="1" si="11434"/>
        <v/>
      </c>
      <c r="BH728" s="17" t="str">
        <f t="shared" ca="1" si="11435"/>
        <v/>
      </c>
      <c r="BI728" s="17" t="str">
        <f t="shared" ca="1" si="11436"/>
        <v/>
      </c>
      <c r="BJ728" s="17" t="b">
        <f t="shared" ca="1" si="11437"/>
        <v>0</v>
      </c>
      <c r="BK728" s="17" t="str">
        <f t="shared" ca="1" si="11474"/>
        <v/>
      </c>
      <c r="BL728" s="17" t="str">
        <f t="shared" ca="1" si="11438"/>
        <v/>
      </c>
      <c r="BM728" s="17" t="str">
        <f t="shared" ca="1" si="11439"/>
        <v/>
      </c>
      <c r="BN728" s="17" t="str">
        <f t="shared" ca="1" si="11440"/>
        <v/>
      </c>
      <c r="BO728" s="17" t="str">
        <f t="shared" ca="1" si="11441"/>
        <v/>
      </c>
      <c r="BP728" s="14" t="b">
        <f t="shared" ca="1" si="11442"/>
        <v>0</v>
      </c>
      <c r="BQ728" s="35"/>
      <c r="BX728" s="16"/>
      <c r="BY728" s="16"/>
      <c r="BZ728" s="16"/>
      <c r="CA728" s="16"/>
      <c r="CB728" s="16"/>
      <c r="CC728" s="16"/>
      <c r="CD728" s="16"/>
      <c r="CE728" s="16"/>
      <c r="CF728" s="16"/>
      <c r="CN728" s="14">
        <f ca="1">IF(H728,IFERROR(IsVariableNameLegal(O728),0),0)</f>
        <v>0</v>
      </c>
      <c r="CO728" s="14" t="str">
        <f t="array" aca="1" ref="CO728" ca="1">IF(H728,IF(COUNTIF(INDIRECT(wew!$C$13),O728)&gt;1,TRIM(SUBSTITUTE(_xll.MCONCAT(IF((INDIRECT(wew!$C$13)=O728)*(COLUMN(INDIRECT(wew!$C$13))&lt;&gt;D728+1),-1+COLUMN(INDIRECT(wew!$C$13)),"")," "),"  "," ")),""),"")</f>
        <v/>
      </c>
      <c r="CP728" s="14" t="str">
        <f t="array" aca="1" ref="CP728" ca="1">IF(P728&lt;&gt;"",IF(LEN(P728)&gt;150,1,""),"")</f>
        <v/>
      </c>
      <c r="CQ728" s="14" t="str">
        <f t="array" aca="1" ref="CQ728" ca="1">IF(AND(H728,NOT(ster!$J$3)),IF(COUNTIF(INDIRECT(wew!$C$15),P728)&gt;1,TRIM(SUBSTITUTE(_xll.MCONCAT(IF((INDIRECT(wew!$C$15)=P728)*(COLUMN(INDIRECT(wew!$C$15))&lt;&gt;D728+1),-1+COLUMN(INDIRECT(wew!$C$15)),"")," "),"  "," ")),""),"")</f>
        <v/>
      </c>
      <c r="CR728" s="14" t="str">
        <f t="array" aca="1" ref="CR728" ca="1">IF(H728,IF(AND(W728&gt;0,AO728&lt;&gt;""),TRIM(SUBSTITUTE(_xll.MCONCAT(IFERROR(IF(ISNUMBER(INDIRECT(Q728)),IF((INDIRECT(ster!$D$14)&lt;&gt;"")*(INDIRECT(Q728)&lt;AO728),INDIRECT(ster!$D$14) &amp; ": " &amp;  SUBSTITUTE(IF( AV728,IFERROR(TEXT(INDIRECT(Q728),"rrrr-mm-dd") &amp;" (" &amp; INDIRECT(Q728) &amp;")",INDIRECT(Q728)),INDIRECT(Q728))," "," "),""),""),"")," "),"  "," ")),""),"")</f>
        <v/>
      </c>
      <c r="CS728" s="14" t="str">
        <f t="array" aca="1" ref="CS728" ca="1">IF(H728,IF(AND(W728&gt;0,AP728&lt;&gt;""),TRIM(SUBSTITUTE(_xll.MCONCAT(IFERROR(IF(ISNUMBER(INDIRECT(Q728)),IF((INDIRECT(ster!$D$14)&lt;&gt;"")*(INDIRECT(Q728)&gt;AP728),INDIRECT(ster!$D$14) &amp; ": " &amp;  SUBSTITUTE(IF( AV728,IFERROR(TEXT(INDIRECT(Q728),"rrrr-mm-dd")&amp;" (" &amp; INDIRECT(Q728) &amp;")",INDIRECT(Q728)),INDIRECT(Q728))," "," "),""),""),"")," "),"  "," ")),""),"")</f>
        <v/>
      </c>
      <c r="CT728" s="14" t="str">
        <f t="array" aca="1" ref="CT728" ca="1">IF(H728,IF(AND(N728&gt;0,AR728),TRIM(SUBSTITUTE(_xll.MCONCAT(IFERROR(IF(ISNUMBER(INDIRECT(Q728)),IF((INDIRECT(ster!$D$14)&lt;&gt;"")*(IFERROR(0*(MATCH(INDIRECT(Q728),INDIRECT(K728),0)&gt;0),1)),INDIRECT(ster!$D$14) &amp; ": " &amp;  SUBSTITUTE(IF( AV728,IFERROR(TEXT(INDIRECT(Q728),"rrrr-mm-dd")&amp;" (" &amp; INDIRECT(Q728) &amp;")",INDIRECT(Q728)),INDIRECT(Q728))," "," "),""),""),"")," "),"  "," ")),""),"")</f>
        <v/>
      </c>
      <c r="CU728" s="14" t="str">
        <f t="array" aca="1" ref="CU728" ca="1">IF(H728,IF(AND(V728&gt;0),TRIM(SUBSTITUTE(_xll.MCONCAT(IF((INDIRECT(ster!$D$14)&lt;&gt;"")*(IFERROR(0*(INDIRECT(Q728)&lt;&gt;""),1)),INDIRECT(ster!$D$14),"")," "),"  "," ")),""),"")</f>
        <v/>
      </c>
      <c r="CV728" s="14" t="str">
        <f t="array" aca="1" ref="CV728" ca="1">IF(H728,IF(AS728,
TRIM(SUBSTITUTE(_xll.MCONCAT(IF(
   (INDIRECT(ster!$D$14)&lt;&gt;"")*
   ((INDIRECT(Q728)="")+
      NOT(ISNUMBER(INDIRECT(Q728)))*
      NOT(ISERROR(MATCH(INDIRECT(Q728),INDIRECT(K728),0)))
    ),
      INDIRECT(ster!$D$14),
   "")," "),"  "," ")),
""),"")</f>
        <v/>
      </c>
      <c r="CW728" s="14" t="str">
        <f t="array" aca="1" ref="CW728" ca="1">IF(H728,IF(AND(AQ728),TRIM(SUBSTITUTE(_xll.MCONCAT(IFERROR(IF(ISNUMBER(INDIRECT(Q728)),IF((INDIRECT(ster!$D$14)&lt;&gt;"")*(INDIRECT(Q728)&lt;&gt;INT(INDIRECT(Q728))),INDIRECT(ster!$D$14) &amp; ": " &amp; INDIRECT(Q728),""),""),"")," "),"  "," ")),""),"")</f>
        <v/>
      </c>
      <c r="CX728" s="14" t="str">
        <f t="array" aca="1" ref="CX728" ca="1">IF(H728,IF(OR(AU728,AV728),TRIM(SUBSTITUTE(_xll.MCONCAT(IF((INDIRECT(ster!$D$14)&lt;&gt;"")*NOT(ISNUMBER(INDIRECT(Q728))),IF(ISERROR(MATCH(INDIRECT(Q728),INDIRECT(K728),0)),IFERROR(IF(INDIRECT(Q728)&lt;&gt;"",INDIRECT(ster!$D$14) &amp; ": " &amp; SUBSTITUTE(INDIRECT(Q728)," "," "),""),""),""),"")," "),"  "," ")),""),"")</f>
        <v/>
      </c>
      <c r="CY728" s="14" t="str">
        <f t="array" aca="1" ref="CY728" ca="1">IF(H728,IF(AE728,TRIM(SUBSTITUTE(_xll.MCONCAT(IF((INDIRECT(ster!$D$14)&lt;&gt;"")*IFERROR(NOT(INDIRECT(AF728)),FALSE),IF(ISERROR(MATCH(INDIRECT(Q728),INDIRECT(K728),0)),IFERROR(IF(INDIRECT(Q728)&lt;&gt;"",INDIRECT(ster!$D$14)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CZ728" s="14" t="str">
        <f t="array" aca="1" ref="CZ728" ca="1">IF(H728,IF(AH728,TRIM(SUBSTITUTE(_xll.MCONCAT(IF((INDIRECT(ster!$D$14)&lt;&gt;"")*IFERROR(NOT(INDIRECT(AI728)),FALSE),IF(ISERROR(MATCH(INDIRECT(Q728),INDIRECT(K728),0)),IFERROR(IF(INDIRECT(Q728)&lt;&gt;"",INDIRECT(ster!$D$14)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DC728" s="14" t="str">
        <f ca="1">SUBSTITUTE(SUBSTITUTE(SUBSTITUTE(SUBSTITUTE(_xll.MCONCAT(DG728:DS728,"■"),"■■","■"),"■■","■"),"■■","■"),"■■","■")</f>
        <v>■</v>
      </c>
      <c r="DD728" s="14" t="str">
        <f t="shared" ca="1" si="11443"/>
        <v/>
      </c>
      <c r="DE728" s="14" t="str">
        <f t="shared" ca="1" si="11444"/>
        <v/>
      </c>
      <c r="DF728" s="14" t="str">
        <f t="shared" ca="1" si="11445"/>
        <v/>
      </c>
      <c r="DG728" s="14" t="str">
        <f t="shared" ca="1" si="11446"/>
        <v/>
      </c>
      <c r="DH728" s="14" t="str">
        <f t="shared" ca="1" si="11447"/>
        <v/>
      </c>
      <c r="DI728" s="14" t="str">
        <f t="shared" ca="1" si="11448"/>
        <v/>
      </c>
      <c r="DJ728" s="14" t="str">
        <f t="shared" ca="1" si="11449"/>
        <v/>
      </c>
      <c r="DK728" s="14" t="str">
        <f t="shared" ca="1" si="11450"/>
        <v/>
      </c>
      <c r="DL728" s="14" t="str">
        <f t="shared" ca="1" si="11451"/>
        <v/>
      </c>
      <c r="DM728" s="14" t="str">
        <f t="shared" ca="1" si="11452"/>
        <v/>
      </c>
      <c r="DN728" s="14" t="str">
        <f t="array" aca="1" ref="DN728" ca="1">IF(CU728&lt;&gt;"","There are errors in the entered values in the following cases: " &amp;SUBSTITUTE(CU728," ",", "),"")</f>
        <v/>
      </c>
      <c r="DO728" s="14" t="str">
        <f t="shared" ca="1" si="11453"/>
        <v/>
      </c>
      <c r="DP728" s="14" t="str">
        <f t="shared" ca="1" si="11454"/>
        <v/>
      </c>
      <c r="DQ728" s="14" t="str">
        <f t="shared" ca="1" si="11455"/>
        <v/>
      </c>
      <c r="DR728" s="14" t="str">
        <f t="shared" ca="1" si="11456"/>
        <v/>
      </c>
      <c r="DS728" s="14" t="str">
        <f t="shared" ca="1" si="11457"/>
        <v/>
      </c>
      <c r="DZ728" s="14" t="b">
        <f t="shared" ca="1" si="11458"/>
        <v>0</v>
      </c>
      <c r="EA728" s="14" t="str">
        <f t="shared" ca="1" si="11459"/>
        <v/>
      </c>
      <c r="EB728" s="14" t="str">
        <f t="shared" ca="1" si="11460"/>
        <v/>
      </c>
      <c r="EC728" s="14" t="str">
        <f t="shared" ca="1" si="11461"/>
        <v/>
      </c>
      <c r="ED728" s="14" t="str">
        <f t="shared" ca="1" si="11462"/>
        <v/>
      </c>
      <c r="EE728" s="14" t="str">
        <f t="shared" ca="1" si="11463"/>
        <v/>
      </c>
      <c r="EF728" s="14" t="str">
        <f t="shared" ca="1" si="11464"/>
        <v/>
      </c>
      <c r="EG728" s="14" t="str">
        <f t="shared" ca="1" si="11465"/>
        <v/>
      </c>
      <c r="EM728" s="14" t="b">
        <f t="shared" ca="1" si="11466"/>
        <v>0</v>
      </c>
      <c r="EN728" s="14" t="str">
        <f t="shared" ca="1" si="11467"/>
        <v/>
      </c>
      <c r="EO728" s="14" t="str">
        <f t="shared" ca="1" si="11468"/>
        <v/>
      </c>
      <c r="EP728" s="14" t="str">
        <f t="shared" ca="1" si="11469"/>
        <v/>
      </c>
      <c r="EQ728" s="14" t="str">
        <f t="shared" ca="1" si="11470"/>
        <v/>
      </c>
    </row>
    <row r="729" spans="2:147" s="14" customFormat="1">
      <c r="B729" s="14" t="str">
        <f t="shared" ca="1" si="11400"/>
        <v/>
      </c>
      <c r="C729" s="14">
        <f t="shared" ca="1" si="11401"/>
        <v>576</v>
      </c>
      <c r="D729" s="14">
        <f t="shared" si="11402"/>
        <v>727</v>
      </c>
      <c r="E729" s="14" t="str">
        <f t="shared" ca="1" si="11403"/>
        <v/>
      </c>
      <c r="F729" s="14" t="str">
        <f t="shared" ca="1" si="11404"/>
        <v/>
      </c>
      <c r="G729" s="14" t="str">
        <f t="shared" ca="1" si="11405"/>
        <v/>
      </c>
      <c r="H729" s="14" t="b">
        <f t="shared" ca="1" si="11406"/>
        <v>0</v>
      </c>
      <c r="I729" s="14" t="str">
        <f ca="1">IF($H729,ADDRESS(3,(D729+1)*2-1,4,,"["&amp;wew!$G$7&amp;"]"&amp;_sheetname_labels)&amp;":"&amp;ADDRESS(2+ster!$B$20,(D729+1)*2-1,4),"")</f>
        <v/>
      </c>
      <c r="J729" s="14" t="str">
        <f t="array" aca="1" ref="J729" ca="1">IF(H729,MAX(0,MAX(IF(INDIRECT(I729)&lt;&gt;"",ROW(INDIRECT(I729)),""))-2),"")</f>
        <v/>
      </c>
      <c r="K729" s="14" t="str">
        <f ca="1">IF($H729,IF($J729&gt;0,ADDRESS(3,(D729+1)*2-1,4,,"["&amp;wew!$G$7&amp;"]"&amp;_sheetname_labels)&amp;":"&amp;ADDRESS(2+J729,(D729+1)*2-1,4),""),"")</f>
        <v/>
      </c>
      <c r="L729" s="14" t="str">
        <f ca="1">IF($H729,IF($J729&gt;0,ADDRESS(3,(D729+1)*2,4,,"["&amp;wew!$G$7&amp;"]"&amp;_sheetname_labels)&amp;":"&amp;ADDRESS(2+J729,(D729+1)*2,4),""),"")</f>
        <v/>
      </c>
      <c r="M729" s="14" t="str">
        <f t="shared" ca="1" si="11407"/>
        <v/>
      </c>
      <c r="N729" s="14" t="str">
        <f t="shared" ca="1" si="11408"/>
        <v/>
      </c>
      <c r="O729" s="14" t="str">
        <f t="shared" ca="1" si="11409"/>
        <v/>
      </c>
      <c r="P729" s="14" t="str">
        <f t="shared" ca="1" si="11410"/>
        <v/>
      </c>
      <c r="Q729" s="14" t="str">
        <f ca="1">IF($BP729,ADDRESS(3,D729+1,4,,"["&amp;wew!$G$7&amp;"]"&amp;_sheetname_dataframe)&amp;":"&amp;ADDRESS(2+ster!$C$14,D729+1,4),"")</f>
        <v/>
      </c>
      <c r="R729" s="14" t="str">
        <f ca="1">IF($BP729,IF(MID(_xll.FORMULATEXT(INDEX(INDIRECT(Q729),1)),1,1)="=", _xll.FORMULATEXT(INDEX(INDIRECT(Q729),1),2,TRUE),""),"")</f>
        <v/>
      </c>
      <c r="S729" s="14" t="str">
        <f t="array" aca="1" ref="S729" ca="1">IF(H729,SUM(IF((IFERROR(INDIRECT(Q729)&lt;&gt;"",FALSE))*(INDIRECT(ster!$D$14)&lt;&gt;""),1,0)),"")</f>
        <v/>
      </c>
      <c r="T729" s="14" t="str">
        <f t="array" aca="1" ref="T729" ca="1">IF(H729,IF(M729&gt;0,SUM(IFERROR(1*(MATCH(INDIRECT(Q729),INDIRECT(K729),0)&gt;0),0)*(INDIRECT(ster!$D$14)&lt;&gt;"")*NOT(ISNUMBER(INDIRECT(Q729)))),0),"")</f>
        <v/>
      </c>
      <c r="U729" s="14" t="str">
        <f t="array" aca="1" ref="U729" ca="1">IF(H729,SUM((IFERROR(INDIRECT(Q729)="",FALSE))*(INDIRECT(ster!$D$14)&lt;&gt;"")),"")</f>
        <v/>
      </c>
      <c r="V729" s="14" t="str">
        <f t="array" aca="1" ref="V729" ca="1">IF(H729,SUM((IFERROR(INDIRECT(Q729)="#ąś",TRUE))*(INDIRECT(ster!$D$14)&lt;&gt;"")),"")</f>
        <v/>
      </c>
      <c r="W729" s="14" t="str">
        <f t="array" aca="1" ref="W729" ca="1">IF(H729,SUM(ISNUMBER(INDIRECT(Q729))*(INDIRECT(ster!$D$14)&lt;&gt;"")),"")</f>
        <v/>
      </c>
      <c r="X729" s="14" t="str">
        <f t="array" aca="1" ref="X729" ca="1">IF(AND(H729,W729&gt;0),IF(wew!$B$3,MIN(IF((INDIRECT(ster!$D$14)&lt;&gt;"")*IFERROR(INDIRECT($Q729)&lt;&gt;"",FALSE),IFERROR(INDIRECT($Q729),"X"),"X")),"&lt;włącz podświetlanie wartości&gt;"),"—")</f>
        <v>—</v>
      </c>
      <c r="Y729" s="14" t="str">
        <f t="array" aca="1" ref="Y729" ca="1">IF(AND(H729,W729&gt;0),IF(wew!$B$3,MAX(IF((INDIRECT(ster!$D$14)&lt;&gt;"")*IFERROR(INDIRECT($Q729)&lt;&gt;"",FALSE),IFERROR(INDIRECT($Q729),"X"),"X")),"&lt;włącz podświetlanie wartości&gt;"),"—")</f>
        <v>—</v>
      </c>
      <c r="Z729" s="14" t="str">
        <f t="shared" ca="1" si="11411"/>
        <v/>
      </c>
      <c r="AA729" s="12" t="str">
        <f t="shared" ca="1" si="11412"/>
        <v/>
      </c>
      <c r="AB729" s="17" t="str">
        <f t="array" aca="1" ref="AB729" ca="1">IF(H729,IF(W729&gt;0,SUM((INDIRECT(ster!$D$14)&lt;&gt;"")*IFERROR((INDIRECT(Q729)&lt;&gt;"")*(INDIRECT(Q729)=INT(INDIRECT(Q729))),0)),0),"")</f>
        <v/>
      </c>
      <c r="AC729" s="17" t="str">
        <f t="array" aca="1" ref="AC729" ca="1">IF(H729,W729-AB729,"")</f>
        <v/>
      </c>
      <c r="AD729" s="17" t="str">
        <f t="shared" ca="1" si="11413"/>
        <v/>
      </c>
      <c r="AE729" s="17" t="b">
        <f t="shared" ca="1" si="11414"/>
        <v>0</v>
      </c>
      <c r="AF729" s="17" t="str">
        <f ca="1">IF(AE729,IF($H729,ADDRESS(3,D729+2,4,,"["&amp;wew!$G$7&amp;"]"&amp;_sheetname_dataframe)&amp;":"&amp;ADDRESS(2+ster!$C$14,D729+2,4),""),"")</f>
        <v/>
      </c>
      <c r="AG729" s="17" t="str">
        <f t="shared" ca="1" si="11415"/>
        <v/>
      </c>
      <c r="AH729" s="17" t="b">
        <f t="shared" ca="1" si="11416"/>
        <v>0</v>
      </c>
      <c r="AI729" s="17" t="str">
        <f ca="1">IF(AH729,IF($H729,ADDRESS(3,D729+3,4,,"["&amp;wew!$G$7&amp;"]"&amp;_sheetname_dataframe)&amp;":"&amp;ADDRESS(2+ster!$C$14,D729+3,4),""),"")</f>
        <v/>
      </c>
      <c r="AJ729" s="17" t="str">
        <f t="shared" ca="1" si="11417"/>
        <v/>
      </c>
      <c r="AK729" s="17" t="str">
        <f t="shared" ca="1" si="11418"/>
        <v/>
      </c>
      <c r="AL729" s="17" t="str">
        <f t="shared" ca="1" si="11419"/>
        <v/>
      </c>
      <c r="AM729" s="17" t="str">
        <f t="shared" ca="1" si="11420"/>
        <v/>
      </c>
      <c r="AN729" s="17">
        <f t="shared" ca="1" si="11421"/>
        <v>2</v>
      </c>
      <c r="AO729" s="24" t="str">
        <f t="shared" ca="1" si="11422"/>
        <v/>
      </c>
      <c r="AP729" s="24" t="str">
        <f t="shared" ca="1" si="11423"/>
        <v/>
      </c>
      <c r="AQ729" s="17" t="str">
        <f t="shared" ca="1" si="11471"/>
        <v/>
      </c>
      <c r="AR729" s="17" t="str">
        <f t="shared" ca="1" si="11424"/>
        <v/>
      </c>
      <c r="AS729" s="17" t="str">
        <f t="shared" ca="1" si="11425"/>
        <v/>
      </c>
      <c r="AT729" s="17" t="str">
        <f t="shared" ca="1" si="11426"/>
        <v/>
      </c>
      <c r="AU729" s="17" t="str">
        <f t="shared" ca="1" si="11427"/>
        <v/>
      </c>
      <c r="AV729" s="17" t="str">
        <f t="shared" ca="1" si="11428"/>
        <v/>
      </c>
      <c r="AW729" s="17" t="str">
        <f t="shared" ca="1" si="11429"/>
        <v/>
      </c>
      <c r="AX729" s="14" t="str">
        <f t="array" aca="1" ref="AX729" ca="1">IF(H729,N729&gt;0,"")</f>
        <v/>
      </c>
      <c r="AY729" s="17" t="str">
        <f t="shared" ca="1" si="11430"/>
        <v/>
      </c>
      <c r="AZ729" s="17" t="str">
        <f t="array" aca="1" ref="AZ729" ca="1">IF(AY729&lt;&gt;"",SUM(1*ISERROR(MATCH(INDIRECT(AY729),INDIRECT(K729),0)))=0,"")</f>
        <v/>
      </c>
      <c r="BA729" s="17" t="b">
        <f t="shared" ca="1" si="11431"/>
        <v>0</v>
      </c>
      <c r="BB729" s="17" t="b">
        <v>0</v>
      </c>
      <c r="BC729" s="17" t="str">
        <f t="shared" ca="1" si="11432"/>
        <v/>
      </c>
      <c r="BD729" s="17" t="str">
        <f t="shared" ca="1" si="11433"/>
        <v/>
      </c>
      <c r="BE729" s="17" t="b">
        <f t="shared" ca="1" si="11472"/>
        <v>0</v>
      </c>
      <c r="BF729" s="17" t="str">
        <f t="shared" ca="1" si="11473"/>
        <v/>
      </c>
      <c r="BG729" s="17" t="str">
        <f t="shared" ca="1" si="11434"/>
        <v/>
      </c>
      <c r="BH729" s="17" t="str">
        <f t="shared" ca="1" si="11435"/>
        <v/>
      </c>
      <c r="BI729" s="17" t="str">
        <f t="shared" ca="1" si="11436"/>
        <v/>
      </c>
      <c r="BJ729" s="17" t="b">
        <f t="shared" ca="1" si="11437"/>
        <v>0</v>
      </c>
      <c r="BK729" s="17" t="str">
        <f t="shared" ca="1" si="11474"/>
        <v/>
      </c>
      <c r="BL729" s="17" t="str">
        <f t="shared" ca="1" si="11438"/>
        <v/>
      </c>
      <c r="BM729" s="17" t="str">
        <f t="shared" ca="1" si="11439"/>
        <v/>
      </c>
      <c r="BN729" s="17" t="str">
        <f t="shared" ca="1" si="11440"/>
        <v/>
      </c>
      <c r="BO729" s="17" t="str">
        <f t="shared" ca="1" si="11441"/>
        <v/>
      </c>
      <c r="BP729" s="14" t="b">
        <f t="shared" ca="1" si="11442"/>
        <v>0</v>
      </c>
      <c r="BQ729" s="35"/>
      <c r="BX729" s="16"/>
      <c r="BY729" s="16"/>
      <c r="BZ729" s="16"/>
      <c r="CA729" s="16"/>
      <c r="CB729" s="16"/>
      <c r="CC729" s="16"/>
      <c r="CD729" s="16"/>
      <c r="CE729" s="16"/>
      <c r="CF729" s="16"/>
      <c r="CN729" s="14">
        <f ca="1">IF(H729,IFERROR(IsVariableNameLegal(O729),0),0)</f>
        <v>0</v>
      </c>
      <c r="CO729" s="14" t="str">
        <f t="array" aca="1" ref="CO729" ca="1">IF(H729,IF(COUNTIF(INDIRECT(wew!$C$13),O729)&gt;1,TRIM(SUBSTITUTE(_xll.MCONCAT(IF((INDIRECT(wew!$C$13)=O729)*(COLUMN(INDIRECT(wew!$C$13))&lt;&gt;D729+1),-1+COLUMN(INDIRECT(wew!$C$13)),"")," "),"  "," ")),""),"")</f>
        <v/>
      </c>
      <c r="CP729" s="14" t="str">
        <f t="array" aca="1" ref="CP729" ca="1">IF(P729&lt;&gt;"",IF(LEN(P729)&gt;150,1,""),"")</f>
        <v/>
      </c>
      <c r="CQ729" s="14" t="str">
        <f t="array" aca="1" ref="CQ729" ca="1">IF(AND(H729,NOT(ster!$J$3)),IF(COUNTIF(INDIRECT(wew!$C$15),P729)&gt;1,TRIM(SUBSTITUTE(_xll.MCONCAT(IF((INDIRECT(wew!$C$15)=P729)*(COLUMN(INDIRECT(wew!$C$15))&lt;&gt;D729+1),-1+COLUMN(INDIRECT(wew!$C$15)),"")," "),"  "," ")),""),"")</f>
        <v/>
      </c>
      <c r="CR729" s="14" t="str">
        <f t="array" aca="1" ref="CR729" ca="1">IF(H729,IF(AND(W729&gt;0,AO729&lt;&gt;""),TRIM(SUBSTITUTE(_xll.MCONCAT(IFERROR(IF(ISNUMBER(INDIRECT(Q729)),IF((INDIRECT(ster!$D$14)&lt;&gt;"")*(INDIRECT(Q729)&lt;AO729),INDIRECT(ster!$D$14) &amp; ": " &amp;  SUBSTITUTE(IF( AV729,IFERROR(TEXT(INDIRECT(Q729),"rrrr-mm-dd") &amp;" (" &amp; INDIRECT(Q729) &amp;")",INDIRECT(Q729)),INDIRECT(Q729))," "," "),""),""),"")," "),"  "," ")),""),"")</f>
        <v/>
      </c>
      <c r="CS729" s="14" t="str">
        <f t="array" aca="1" ref="CS729" ca="1">IF(H729,IF(AND(W729&gt;0,AP729&lt;&gt;""),TRIM(SUBSTITUTE(_xll.MCONCAT(IFERROR(IF(ISNUMBER(INDIRECT(Q729)),IF((INDIRECT(ster!$D$14)&lt;&gt;"")*(INDIRECT(Q729)&gt;AP729),INDIRECT(ster!$D$14) &amp; ": " &amp;  SUBSTITUTE(IF( AV729,IFERROR(TEXT(INDIRECT(Q729),"rrrr-mm-dd")&amp;" (" &amp; INDIRECT(Q729) &amp;")",INDIRECT(Q729)),INDIRECT(Q729))," "," "),""),""),"")," "),"  "," ")),""),"")</f>
        <v/>
      </c>
      <c r="CT729" s="14" t="str">
        <f t="array" aca="1" ref="CT729" ca="1">IF(H729,IF(AND(N729&gt;0,AR729),TRIM(SUBSTITUTE(_xll.MCONCAT(IFERROR(IF(ISNUMBER(INDIRECT(Q729)),IF((INDIRECT(ster!$D$14)&lt;&gt;"")*(IFERROR(0*(MATCH(INDIRECT(Q729),INDIRECT(K729),0)&gt;0),1)),INDIRECT(ster!$D$14) &amp; ": " &amp;  SUBSTITUTE(IF( AV729,IFERROR(TEXT(INDIRECT(Q729),"rrrr-mm-dd")&amp;" (" &amp; INDIRECT(Q729) &amp;")",INDIRECT(Q729)),INDIRECT(Q729))," "," "),""),""),"")," "),"  "," ")),""),"")</f>
        <v/>
      </c>
      <c r="CU729" s="14" t="str">
        <f t="array" aca="1" ref="CU729" ca="1">IF(H729,IF(AND(V729&gt;0),TRIM(SUBSTITUTE(_xll.MCONCAT(IF((INDIRECT(ster!$D$14)&lt;&gt;"")*(IFERROR(0*(INDIRECT(Q729)&lt;&gt;""),1)),INDIRECT(ster!$D$14),"")," "),"  "," ")),""),"")</f>
        <v/>
      </c>
      <c r="CV729" s="14" t="str">
        <f t="array" aca="1" ref="CV729" ca="1">IF(H729,IF(AS729,
TRIM(SUBSTITUTE(_xll.MCONCAT(IF(
   (INDIRECT(ster!$D$14)&lt;&gt;"")*
   ((INDIRECT(Q729)="")+
      NOT(ISNUMBER(INDIRECT(Q729)))*
      NOT(ISERROR(MATCH(INDIRECT(Q729),INDIRECT(K729),0)))
    ),
      INDIRECT(ster!$D$14),
   "")," "),"  "," ")),
""),"")</f>
        <v/>
      </c>
      <c r="CW729" s="14" t="str">
        <f t="array" aca="1" ref="CW729" ca="1">IF(H729,IF(AND(AQ729),TRIM(SUBSTITUTE(_xll.MCONCAT(IFERROR(IF(ISNUMBER(INDIRECT(Q729)),IF((INDIRECT(ster!$D$14)&lt;&gt;"")*(INDIRECT(Q729)&lt;&gt;INT(INDIRECT(Q729))),INDIRECT(ster!$D$14) &amp; ": " &amp; INDIRECT(Q729),""),""),"")," "),"  "," ")),""),"")</f>
        <v/>
      </c>
      <c r="CX729" s="14" t="str">
        <f t="array" aca="1" ref="CX729" ca="1">IF(H729,IF(OR(AU729,AV729),TRIM(SUBSTITUTE(_xll.MCONCAT(IF((INDIRECT(ster!$D$14)&lt;&gt;"")*NOT(ISNUMBER(INDIRECT(Q729))),IF(ISERROR(MATCH(INDIRECT(Q729),INDIRECT(K729),0)),IFERROR(IF(INDIRECT(Q729)&lt;&gt;"",INDIRECT(ster!$D$14) &amp; ": " &amp; SUBSTITUTE(INDIRECT(Q729)," "," "),""),""),""),"")," "),"  "," ")),""),"")</f>
        <v/>
      </c>
      <c r="CY729" s="14" t="str">
        <f t="array" aca="1" ref="CY729" ca="1">IF(H729,IF(AE729,TRIM(SUBSTITUTE(_xll.MCONCAT(IF((INDIRECT(ster!$D$14)&lt;&gt;"")*IFERROR(NOT(INDIRECT(AF729)),FALSE),IF(ISERROR(MATCH(INDIRECT(Q729),INDIRECT(K729),0)),IFERROR(IF(INDIRECT(Q729)&lt;&gt;"",INDIRECT(ster!$D$14)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CZ729" s="14" t="str">
        <f t="array" aca="1" ref="CZ729" ca="1">IF(H729,IF(AH729,TRIM(SUBSTITUTE(_xll.MCONCAT(IF((INDIRECT(ster!$D$14)&lt;&gt;"")*IFERROR(NOT(INDIRECT(AI729)),FALSE),IF(ISERROR(MATCH(INDIRECT(Q729),INDIRECT(K729),0)),IFERROR(IF(INDIRECT(Q729)&lt;&gt;"",INDIRECT(ster!$D$14)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DC729" s="14" t="str">
        <f ca="1">SUBSTITUTE(SUBSTITUTE(SUBSTITUTE(SUBSTITUTE(_xll.MCONCAT(DG729:DS729,"■"),"■■","■"),"■■","■"),"■■","■"),"■■","■")</f>
        <v>■</v>
      </c>
      <c r="DD729" s="14" t="str">
        <f t="shared" ca="1" si="11443"/>
        <v/>
      </c>
      <c r="DE729" s="14" t="str">
        <f t="shared" ca="1" si="11444"/>
        <v/>
      </c>
      <c r="DF729" s="14" t="str">
        <f t="shared" ca="1" si="11445"/>
        <v/>
      </c>
      <c r="DG729" s="14" t="str">
        <f t="shared" ca="1" si="11446"/>
        <v/>
      </c>
      <c r="DH729" s="14" t="str">
        <f t="shared" ca="1" si="11447"/>
        <v/>
      </c>
      <c r="DI729" s="14" t="str">
        <f t="shared" ca="1" si="11448"/>
        <v/>
      </c>
      <c r="DJ729" s="14" t="str">
        <f t="shared" ca="1" si="11449"/>
        <v/>
      </c>
      <c r="DK729" s="14" t="str">
        <f t="shared" ca="1" si="11450"/>
        <v/>
      </c>
      <c r="DL729" s="14" t="str">
        <f t="shared" ca="1" si="11451"/>
        <v/>
      </c>
      <c r="DM729" s="14" t="str">
        <f t="shared" ca="1" si="11452"/>
        <v/>
      </c>
      <c r="DN729" s="14" t="str">
        <f t="array" aca="1" ref="DN729" ca="1">IF(CU729&lt;&gt;"","There are errors in the entered values in the following cases: " &amp;SUBSTITUTE(CU729," ",", "),"")</f>
        <v/>
      </c>
      <c r="DO729" s="14" t="str">
        <f t="shared" ca="1" si="11453"/>
        <v/>
      </c>
      <c r="DP729" s="14" t="str">
        <f t="shared" ca="1" si="11454"/>
        <v/>
      </c>
      <c r="DQ729" s="14" t="str">
        <f t="shared" ca="1" si="11455"/>
        <v/>
      </c>
      <c r="DR729" s="14" t="str">
        <f t="shared" ca="1" si="11456"/>
        <v/>
      </c>
      <c r="DS729" s="14" t="str">
        <f t="shared" ca="1" si="11457"/>
        <v/>
      </c>
      <c r="DZ729" s="14" t="b">
        <f t="shared" ca="1" si="11458"/>
        <v>0</v>
      </c>
      <c r="EA729" s="14" t="str">
        <f t="shared" ca="1" si="11459"/>
        <v/>
      </c>
      <c r="EB729" s="14" t="str">
        <f t="shared" ca="1" si="11460"/>
        <v/>
      </c>
      <c r="EC729" s="14" t="str">
        <f t="shared" ca="1" si="11461"/>
        <v/>
      </c>
      <c r="ED729" s="14" t="str">
        <f t="shared" ca="1" si="11462"/>
        <v/>
      </c>
      <c r="EE729" s="14" t="str">
        <f t="shared" ca="1" si="11463"/>
        <v/>
      </c>
      <c r="EF729" s="14" t="str">
        <f t="shared" ca="1" si="11464"/>
        <v/>
      </c>
      <c r="EG729" s="14" t="str">
        <f t="shared" ca="1" si="11465"/>
        <v/>
      </c>
      <c r="EM729" s="14" t="b">
        <f t="shared" ca="1" si="11466"/>
        <v>0</v>
      </c>
      <c r="EN729" s="14" t="str">
        <f t="shared" ca="1" si="11467"/>
        <v/>
      </c>
      <c r="EO729" s="14" t="str">
        <f t="shared" ca="1" si="11468"/>
        <v/>
      </c>
      <c r="EP729" s="14" t="str">
        <f t="shared" ca="1" si="11469"/>
        <v/>
      </c>
      <c r="EQ729" s="14" t="str">
        <f t="shared" ca="1" si="11470"/>
        <v/>
      </c>
    </row>
    <row r="730" spans="2:147" s="14" customFormat="1">
      <c r="B730" s="14" t="str">
        <f t="shared" ca="1" si="11400"/>
        <v/>
      </c>
      <c r="C730" s="14">
        <f t="shared" ca="1" si="11401"/>
        <v>576</v>
      </c>
      <c r="D730" s="14">
        <f t="shared" si="11402"/>
        <v>728</v>
      </c>
      <c r="E730" s="14" t="str">
        <f t="shared" ca="1" si="11403"/>
        <v/>
      </c>
      <c r="F730" s="14" t="str">
        <f t="shared" ca="1" si="11404"/>
        <v/>
      </c>
      <c r="G730" s="14" t="str">
        <f t="shared" ca="1" si="11405"/>
        <v/>
      </c>
      <c r="H730" s="14" t="b">
        <f t="shared" ca="1" si="11406"/>
        <v>0</v>
      </c>
      <c r="I730" s="14" t="str">
        <f ca="1">IF($H730,ADDRESS(3,(D730+1)*2-1,4,,"["&amp;wew!$G$7&amp;"]"&amp;_sheetname_labels)&amp;":"&amp;ADDRESS(2+ster!$B$20,(D730+1)*2-1,4),"")</f>
        <v/>
      </c>
      <c r="J730" s="14" t="str">
        <f t="array" aca="1" ref="J730" ca="1">IF(H730,MAX(0,MAX(IF(INDIRECT(I730)&lt;&gt;"",ROW(INDIRECT(I730)),""))-2),"")</f>
        <v/>
      </c>
      <c r="K730" s="14" t="str">
        <f ca="1">IF($H730,IF($J730&gt;0,ADDRESS(3,(D730+1)*2-1,4,,"["&amp;wew!$G$7&amp;"]"&amp;_sheetname_labels)&amp;":"&amp;ADDRESS(2+J730,(D730+1)*2-1,4),""),"")</f>
        <v/>
      </c>
      <c r="L730" s="14" t="str">
        <f ca="1">IF($H730,IF($J730&gt;0,ADDRESS(3,(D730+1)*2,4,,"["&amp;wew!$G$7&amp;"]"&amp;_sheetname_labels)&amp;":"&amp;ADDRESS(2+J730,(D730+1)*2,4),""),"")</f>
        <v/>
      </c>
      <c r="M730" s="14" t="str">
        <f t="shared" ca="1" si="11407"/>
        <v/>
      </c>
      <c r="N730" s="14" t="str">
        <f t="shared" ca="1" si="11408"/>
        <v/>
      </c>
      <c r="O730" s="14" t="str">
        <f t="shared" ca="1" si="11409"/>
        <v/>
      </c>
      <c r="P730" s="14" t="str">
        <f t="shared" ca="1" si="11410"/>
        <v/>
      </c>
      <c r="Q730" s="14" t="str">
        <f ca="1">IF($BP730,ADDRESS(3,D730+1,4,,"["&amp;wew!$G$7&amp;"]"&amp;_sheetname_dataframe)&amp;":"&amp;ADDRESS(2+ster!$C$14,D730+1,4),"")</f>
        <v/>
      </c>
      <c r="R730" s="14" t="str">
        <f ca="1">IF($BP730,IF(MID(_xll.FORMULATEXT(INDEX(INDIRECT(Q730),1)),1,1)="=", _xll.FORMULATEXT(INDEX(INDIRECT(Q730),1),2,TRUE),""),"")</f>
        <v/>
      </c>
      <c r="S730" s="14" t="str">
        <f t="array" aca="1" ref="S730" ca="1">IF(H730,SUM(IF((IFERROR(INDIRECT(Q730)&lt;&gt;"",FALSE))*(INDIRECT(ster!$D$14)&lt;&gt;""),1,0)),"")</f>
        <v/>
      </c>
      <c r="T730" s="14" t="str">
        <f t="array" aca="1" ref="T730" ca="1">IF(H730,IF(M730&gt;0,SUM(IFERROR(1*(MATCH(INDIRECT(Q730),INDIRECT(K730),0)&gt;0),0)*(INDIRECT(ster!$D$14)&lt;&gt;"")*NOT(ISNUMBER(INDIRECT(Q730)))),0),"")</f>
        <v/>
      </c>
      <c r="U730" s="14" t="str">
        <f t="array" aca="1" ref="U730" ca="1">IF(H730,SUM((IFERROR(INDIRECT(Q730)="",FALSE))*(INDIRECT(ster!$D$14)&lt;&gt;"")),"")</f>
        <v/>
      </c>
      <c r="V730" s="14" t="str">
        <f t="array" aca="1" ref="V730" ca="1">IF(H730,SUM((IFERROR(INDIRECT(Q730)="#ąś",TRUE))*(INDIRECT(ster!$D$14)&lt;&gt;"")),"")</f>
        <v/>
      </c>
      <c r="W730" s="14" t="str">
        <f t="array" aca="1" ref="W730" ca="1">IF(H730,SUM(ISNUMBER(INDIRECT(Q730))*(INDIRECT(ster!$D$14)&lt;&gt;"")),"")</f>
        <v/>
      </c>
      <c r="X730" s="14" t="str">
        <f t="array" aca="1" ref="X730" ca="1">IF(AND(H730,W730&gt;0),IF(wew!$B$3,MIN(IF((INDIRECT(ster!$D$14)&lt;&gt;"")*IFERROR(INDIRECT($Q730)&lt;&gt;"",FALSE),IFERROR(INDIRECT($Q730),"X"),"X")),"&lt;włącz podświetlanie wartości&gt;"),"—")</f>
        <v>—</v>
      </c>
      <c r="Y730" s="14" t="str">
        <f t="array" aca="1" ref="Y730" ca="1">IF(AND(H730,W730&gt;0),IF(wew!$B$3,MAX(IF((INDIRECT(ster!$D$14)&lt;&gt;"")*IFERROR(INDIRECT($Q730)&lt;&gt;"",FALSE),IFERROR(INDIRECT($Q730),"X"),"X")),"&lt;włącz podświetlanie wartości&gt;"),"—")</f>
        <v>—</v>
      </c>
      <c r="Z730" s="14" t="str">
        <f t="shared" ca="1" si="11411"/>
        <v/>
      </c>
      <c r="AA730" s="12" t="str">
        <f t="shared" ca="1" si="11412"/>
        <v/>
      </c>
      <c r="AB730" s="17" t="str">
        <f t="array" aca="1" ref="AB730" ca="1">IF(H730,IF(W730&gt;0,SUM((INDIRECT(ster!$D$14)&lt;&gt;"")*IFERROR((INDIRECT(Q730)&lt;&gt;"")*(INDIRECT(Q730)=INT(INDIRECT(Q730))),0)),0),"")</f>
        <v/>
      </c>
      <c r="AC730" s="17" t="str">
        <f t="array" aca="1" ref="AC730" ca="1">IF(H730,W730-AB730,"")</f>
        <v/>
      </c>
      <c r="AD730" s="17" t="str">
        <f t="shared" ca="1" si="11413"/>
        <v/>
      </c>
      <c r="AE730" s="17" t="b">
        <f t="shared" ca="1" si="11414"/>
        <v>0</v>
      </c>
      <c r="AF730" s="17" t="str">
        <f ca="1">IF(AE730,IF($H730,ADDRESS(3,D730+2,4,,"["&amp;wew!$G$7&amp;"]"&amp;_sheetname_dataframe)&amp;":"&amp;ADDRESS(2+ster!$C$14,D730+2,4),""),"")</f>
        <v/>
      </c>
      <c r="AG730" s="17" t="str">
        <f t="shared" ca="1" si="11415"/>
        <v/>
      </c>
      <c r="AH730" s="17" t="b">
        <f t="shared" ca="1" si="11416"/>
        <v>0</v>
      </c>
      <c r="AI730" s="17" t="str">
        <f ca="1">IF(AH730,IF($H730,ADDRESS(3,D730+3,4,,"["&amp;wew!$G$7&amp;"]"&amp;_sheetname_dataframe)&amp;":"&amp;ADDRESS(2+ster!$C$14,D730+3,4),""),"")</f>
        <v/>
      </c>
      <c r="AJ730" s="17" t="str">
        <f t="shared" ca="1" si="11417"/>
        <v/>
      </c>
      <c r="AK730" s="17" t="str">
        <f t="shared" ca="1" si="11418"/>
        <v/>
      </c>
      <c r="AL730" s="17" t="str">
        <f t="shared" ca="1" si="11419"/>
        <v/>
      </c>
      <c r="AM730" s="17" t="str">
        <f t="shared" ca="1" si="11420"/>
        <v/>
      </c>
      <c r="AN730" s="17">
        <f t="shared" ca="1" si="11421"/>
        <v>2</v>
      </c>
      <c r="AO730" s="24" t="str">
        <f t="shared" ca="1" si="11422"/>
        <v/>
      </c>
      <c r="AP730" s="24" t="str">
        <f t="shared" ca="1" si="11423"/>
        <v/>
      </c>
      <c r="AQ730" s="17" t="str">
        <f t="shared" ca="1" si="11471"/>
        <v/>
      </c>
      <c r="AR730" s="17" t="str">
        <f t="shared" ca="1" si="11424"/>
        <v/>
      </c>
      <c r="AS730" s="17" t="str">
        <f t="shared" ca="1" si="11425"/>
        <v/>
      </c>
      <c r="AT730" s="17" t="str">
        <f t="shared" ca="1" si="11426"/>
        <v/>
      </c>
      <c r="AU730" s="17" t="str">
        <f t="shared" ca="1" si="11427"/>
        <v/>
      </c>
      <c r="AV730" s="17" t="str">
        <f t="shared" ca="1" si="11428"/>
        <v/>
      </c>
      <c r="AW730" s="17" t="str">
        <f t="shared" ca="1" si="11429"/>
        <v/>
      </c>
      <c r="AX730" s="14" t="str">
        <f t="array" aca="1" ref="AX730" ca="1">IF(H730,N730&gt;0,"")</f>
        <v/>
      </c>
      <c r="AY730" s="17" t="str">
        <f t="shared" ca="1" si="11430"/>
        <v/>
      </c>
      <c r="AZ730" s="17" t="str">
        <f t="array" aca="1" ref="AZ730" ca="1">IF(AY730&lt;&gt;"",SUM(1*ISERROR(MATCH(INDIRECT(AY730),INDIRECT(K730),0)))=0,"")</f>
        <v/>
      </c>
      <c r="BA730" s="17" t="b">
        <f t="shared" ca="1" si="11431"/>
        <v>0</v>
      </c>
      <c r="BB730" s="17" t="b">
        <v>0</v>
      </c>
      <c r="BC730" s="17" t="str">
        <f t="shared" ca="1" si="11432"/>
        <v/>
      </c>
      <c r="BD730" s="17" t="str">
        <f t="shared" ca="1" si="11433"/>
        <v/>
      </c>
      <c r="BE730" s="17" t="b">
        <f t="shared" ca="1" si="11472"/>
        <v>0</v>
      </c>
      <c r="BF730" s="17" t="str">
        <f t="shared" ca="1" si="11473"/>
        <v/>
      </c>
      <c r="BG730" s="17" t="str">
        <f t="shared" ca="1" si="11434"/>
        <v/>
      </c>
      <c r="BH730" s="17" t="str">
        <f t="shared" ca="1" si="11435"/>
        <v/>
      </c>
      <c r="BI730" s="17" t="str">
        <f t="shared" ca="1" si="11436"/>
        <v/>
      </c>
      <c r="BJ730" s="17" t="b">
        <f t="shared" ca="1" si="11437"/>
        <v>0</v>
      </c>
      <c r="BK730" s="17" t="str">
        <f t="shared" ca="1" si="11474"/>
        <v/>
      </c>
      <c r="BL730" s="17" t="str">
        <f t="shared" ca="1" si="11438"/>
        <v/>
      </c>
      <c r="BM730" s="17" t="str">
        <f t="shared" ca="1" si="11439"/>
        <v/>
      </c>
      <c r="BN730" s="17" t="str">
        <f t="shared" ca="1" si="11440"/>
        <v/>
      </c>
      <c r="BO730" s="17" t="str">
        <f t="shared" ca="1" si="11441"/>
        <v/>
      </c>
      <c r="BP730" s="14" t="b">
        <f t="shared" ca="1" si="11442"/>
        <v>0</v>
      </c>
      <c r="BQ730" s="35"/>
      <c r="BX730" s="16"/>
      <c r="BY730" s="16"/>
      <c r="BZ730" s="16"/>
      <c r="CA730" s="16"/>
      <c r="CB730" s="16"/>
      <c r="CC730" s="16"/>
      <c r="CD730" s="16"/>
      <c r="CE730" s="16"/>
      <c r="CF730" s="16"/>
      <c r="CN730" s="14">
        <f ca="1">IF(H730,IFERROR(IsVariableNameLegal(O730),0),0)</f>
        <v>0</v>
      </c>
      <c r="CO730" s="14" t="str">
        <f t="array" aca="1" ref="CO730" ca="1">IF(H730,IF(COUNTIF(INDIRECT(wew!$C$13),O730)&gt;1,TRIM(SUBSTITUTE(_xll.MCONCAT(IF((INDIRECT(wew!$C$13)=O730)*(COLUMN(INDIRECT(wew!$C$13))&lt;&gt;D730+1),-1+COLUMN(INDIRECT(wew!$C$13)),"")," "),"  "," ")),""),"")</f>
        <v/>
      </c>
      <c r="CP730" s="14" t="str">
        <f t="array" aca="1" ref="CP730" ca="1">IF(P730&lt;&gt;"",IF(LEN(P730)&gt;150,1,""),"")</f>
        <v/>
      </c>
      <c r="CQ730" s="14" t="str">
        <f t="array" aca="1" ref="CQ730" ca="1">IF(AND(H730,NOT(ster!$J$3)),IF(COUNTIF(INDIRECT(wew!$C$15),P730)&gt;1,TRIM(SUBSTITUTE(_xll.MCONCAT(IF((INDIRECT(wew!$C$15)=P730)*(COLUMN(INDIRECT(wew!$C$15))&lt;&gt;D730+1),-1+COLUMN(INDIRECT(wew!$C$15)),"")," "),"  "," ")),""),"")</f>
        <v/>
      </c>
      <c r="CR730" s="14" t="str">
        <f t="array" aca="1" ref="CR730" ca="1">IF(H730,IF(AND(W730&gt;0,AO730&lt;&gt;""),TRIM(SUBSTITUTE(_xll.MCONCAT(IFERROR(IF(ISNUMBER(INDIRECT(Q730)),IF((INDIRECT(ster!$D$14)&lt;&gt;"")*(INDIRECT(Q730)&lt;AO730),INDIRECT(ster!$D$14) &amp; ": " &amp;  SUBSTITUTE(IF( AV730,IFERROR(TEXT(INDIRECT(Q730),"rrrr-mm-dd") &amp;" (" &amp; INDIRECT(Q730) &amp;")",INDIRECT(Q730)),INDIRECT(Q730))," "," "),""),""),"")," "),"  "," ")),""),"")</f>
        <v/>
      </c>
      <c r="CS730" s="14" t="str">
        <f t="array" aca="1" ref="CS730" ca="1">IF(H730,IF(AND(W730&gt;0,AP730&lt;&gt;""),TRIM(SUBSTITUTE(_xll.MCONCAT(IFERROR(IF(ISNUMBER(INDIRECT(Q730)),IF((INDIRECT(ster!$D$14)&lt;&gt;"")*(INDIRECT(Q730)&gt;AP730),INDIRECT(ster!$D$14) &amp; ": " &amp;  SUBSTITUTE(IF( AV730,IFERROR(TEXT(INDIRECT(Q730),"rrrr-mm-dd")&amp;" (" &amp; INDIRECT(Q730) &amp;")",INDIRECT(Q730)),INDIRECT(Q730))," "," "),""),""),"")," "),"  "," ")),""),"")</f>
        <v/>
      </c>
      <c r="CT730" s="14" t="str">
        <f t="array" aca="1" ref="CT730" ca="1">IF(H730,IF(AND(N730&gt;0,AR730),TRIM(SUBSTITUTE(_xll.MCONCAT(IFERROR(IF(ISNUMBER(INDIRECT(Q730)),IF((INDIRECT(ster!$D$14)&lt;&gt;"")*(IFERROR(0*(MATCH(INDIRECT(Q730),INDIRECT(K730),0)&gt;0),1)),INDIRECT(ster!$D$14) &amp; ": " &amp;  SUBSTITUTE(IF( AV730,IFERROR(TEXT(INDIRECT(Q730),"rrrr-mm-dd")&amp;" (" &amp; INDIRECT(Q730) &amp;")",INDIRECT(Q730)),INDIRECT(Q730))," "," "),""),""),"")," "),"  "," ")),""),"")</f>
        <v/>
      </c>
      <c r="CU730" s="14" t="str">
        <f t="array" aca="1" ref="CU730" ca="1">IF(H730,IF(AND(V730&gt;0),TRIM(SUBSTITUTE(_xll.MCONCAT(IF((INDIRECT(ster!$D$14)&lt;&gt;"")*(IFERROR(0*(INDIRECT(Q730)&lt;&gt;""),1)),INDIRECT(ster!$D$14),"")," "),"  "," ")),""),"")</f>
        <v/>
      </c>
      <c r="CV730" s="14" t="str">
        <f t="array" aca="1" ref="CV730" ca="1">IF(H730,IF(AS730,
TRIM(SUBSTITUTE(_xll.MCONCAT(IF(
   (INDIRECT(ster!$D$14)&lt;&gt;"")*
   ((INDIRECT(Q730)="")+
      NOT(ISNUMBER(INDIRECT(Q730)))*
      NOT(ISERROR(MATCH(INDIRECT(Q730),INDIRECT(K730),0)))
    ),
      INDIRECT(ster!$D$14),
   "")," "),"  "," ")),
""),"")</f>
        <v/>
      </c>
      <c r="CW730" s="14" t="str">
        <f t="array" aca="1" ref="CW730" ca="1">IF(H730,IF(AND(AQ730),TRIM(SUBSTITUTE(_xll.MCONCAT(IFERROR(IF(ISNUMBER(INDIRECT(Q730)),IF((INDIRECT(ster!$D$14)&lt;&gt;"")*(INDIRECT(Q730)&lt;&gt;INT(INDIRECT(Q730))),INDIRECT(ster!$D$14) &amp; ": " &amp; INDIRECT(Q730),""),""),"")," "),"  "," ")),""),"")</f>
        <v/>
      </c>
      <c r="CX730" s="14" t="str">
        <f t="array" aca="1" ref="CX730" ca="1">IF(H730,IF(OR(AU730,AV730),TRIM(SUBSTITUTE(_xll.MCONCAT(IF((INDIRECT(ster!$D$14)&lt;&gt;"")*NOT(ISNUMBER(INDIRECT(Q730))),IF(ISERROR(MATCH(INDIRECT(Q730),INDIRECT(K730),0)),IFERROR(IF(INDIRECT(Q730)&lt;&gt;"",INDIRECT(ster!$D$14) &amp; ": " &amp; SUBSTITUTE(INDIRECT(Q730)," "," "),""),""),""),"")," "),"  "," ")),""),"")</f>
        <v/>
      </c>
      <c r="CY730" s="14" t="str">
        <f t="array" aca="1" ref="CY730" ca="1">IF(H730,IF(AE730,TRIM(SUBSTITUTE(_xll.MCONCAT(IF((INDIRECT(ster!$D$14)&lt;&gt;"")*IFERROR(NOT(INDIRECT(AF730)),FALSE),IF(ISERROR(MATCH(INDIRECT(Q730),INDIRECT(K730),0)),IFERROR(IF(INDIRECT(Q730)&lt;&gt;"",INDIRECT(ster!$D$14)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CZ730" s="14" t="str">
        <f t="array" aca="1" ref="CZ730" ca="1">IF(H730,IF(AH730,TRIM(SUBSTITUTE(_xll.MCONCAT(IF((INDIRECT(ster!$D$14)&lt;&gt;"")*IFERROR(NOT(INDIRECT(AI730)),FALSE),IF(ISERROR(MATCH(INDIRECT(Q730),INDIRECT(K730),0)),IFERROR(IF(INDIRECT(Q730)&lt;&gt;"",INDIRECT(ster!$D$14)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DC730" s="14" t="str">
        <f ca="1">SUBSTITUTE(SUBSTITUTE(SUBSTITUTE(SUBSTITUTE(_xll.MCONCAT(DG730:DS730,"■"),"■■","■"),"■■","■"),"■■","■"),"■■","■")</f>
        <v>■</v>
      </c>
      <c r="DD730" s="14" t="str">
        <f t="shared" ca="1" si="11443"/>
        <v/>
      </c>
      <c r="DE730" s="14" t="str">
        <f t="shared" ca="1" si="11444"/>
        <v/>
      </c>
      <c r="DF730" s="14" t="str">
        <f t="shared" ca="1" si="11445"/>
        <v/>
      </c>
      <c r="DG730" s="14" t="str">
        <f t="shared" ca="1" si="11446"/>
        <v/>
      </c>
      <c r="DH730" s="14" t="str">
        <f t="shared" ca="1" si="11447"/>
        <v/>
      </c>
      <c r="DI730" s="14" t="str">
        <f t="shared" ca="1" si="11448"/>
        <v/>
      </c>
      <c r="DJ730" s="14" t="str">
        <f t="shared" ca="1" si="11449"/>
        <v/>
      </c>
      <c r="DK730" s="14" t="str">
        <f t="shared" ca="1" si="11450"/>
        <v/>
      </c>
      <c r="DL730" s="14" t="str">
        <f t="shared" ca="1" si="11451"/>
        <v/>
      </c>
      <c r="DM730" s="14" t="str">
        <f t="shared" ca="1" si="11452"/>
        <v/>
      </c>
      <c r="DN730" s="14" t="str">
        <f t="array" aca="1" ref="DN730" ca="1">IF(CU730&lt;&gt;"","There are errors in the entered values in the following cases: " &amp;SUBSTITUTE(CU730," ",", "),"")</f>
        <v/>
      </c>
      <c r="DO730" s="14" t="str">
        <f t="shared" ca="1" si="11453"/>
        <v/>
      </c>
      <c r="DP730" s="14" t="str">
        <f t="shared" ca="1" si="11454"/>
        <v/>
      </c>
      <c r="DQ730" s="14" t="str">
        <f t="shared" ca="1" si="11455"/>
        <v/>
      </c>
      <c r="DR730" s="14" t="str">
        <f t="shared" ca="1" si="11456"/>
        <v/>
      </c>
      <c r="DS730" s="14" t="str">
        <f t="shared" ca="1" si="11457"/>
        <v/>
      </c>
      <c r="DZ730" s="14" t="b">
        <f t="shared" ca="1" si="11458"/>
        <v>0</v>
      </c>
      <c r="EA730" s="14" t="str">
        <f t="shared" ca="1" si="11459"/>
        <v/>
      </c>
      <c r="EB730" s="14" t="str">
        <f t="shared" ca="1" si="11460"/>
        <v/>
      </c>
      <c r="EC730" s="14" t="str">
        <f t="shared" ca="1" si="11461"/>
        <v/>
      </c>
      <c r="ED730" s="14" t="str">
        <f t="shared" ca="1" si="11462"/>
        <v/>
      </c>
      <c r="EE730" s="14" t="str">
        <f t="shared" ca="1" si="11463"/>
        <v/>
      </c>
      <c r="EF730" s="14" t="str">
        <f t="shared" ca="1" si="11464"/>
        <v/>
      </c>
      <c r="EG730" s="14" t="str">
        <f t="shared" ca="1" si="11465"/>
        <v/>
      </c>
      <c r="EM730" s="14" t="b">
        <f t="shared" ca="1" si="11466"/>
        <v>0</v>
      </c>
      <c r="EN730" s="14" t="str">
        <f t="shared" ca="1" si="11467"/>
        <v/>
      </c>
      <c r="EO730" s="14" t="str">
        <f t="shared" ca="1" si="11468"/>
        <v/>
      </c>
      <c r="EP730" s="14" t="str">
        <f t="shared" ca="1" si="11469"/>
        <v/>
      </c>
      <c r="EQ730" s="14" t="str">
        <f t="shared" ca="1" si="11470"/>
        <v/>
      </c>
    </row>
    <row r="731" spans="2:147" s="14" customFormat="1">
      <c r="B731" s="14" t="str">
        <f t="shared" ref="B731" ca="1" si="11475">DF731</f>
        <v/>
      </c>
      <c r="C731" s="14">
        <f t="shared" ref="C731" ca="1" si="11476">IF(OFFSET(B731,-1,COLUMN(VariableExists)-2),OFFSET(B731,-1,1)+1,OFFSET(B731,-1,1))</f>
        <v>576</v>
      </c>
      <c r="D731" s="14">
        <f t="shared" ref="D731" si="11477">ROW(A731)-2</f>
        <v>729</v>
      </c>
      <c r="E731" s="14" t="str">
        <f t="shared" ref="E731" ca="1" si="11478">IF(OR(G731="",ROW(G731)=2),"",IF(Z731&gt;0,"S",IF(AX731,IF(J731=2,"D","N"),"I")))</f>
        <v/>
      </c>
      <c r="F731" s="14" t="str">
        <f t="shared" ref="F731" ca="1" si="11479">IF(H731,O731,"")</f>
        <v/>
      </c>
      <c r="G731" s="14" t="str">
        <f t="shared" ref="G731" ca="1" si="11480">IF(H731,P731,"")</f>
        <v/>
      </c>
      <c r="H731" s="14" t="b">
        <f t="shared" ref="H731" ca="1" si="11481">IF(INDIRECT(ADDRESS(2,D731+1,,,_sheetname_dataframe))="",FALSE,MID(INDIRECT(ADDRESS(2,D731+1,,,_sheetname_dataframe)),1,1)&lt;&gt;".")</f>
        <v>0</v>
      </c>
      <c r="I731" s="14" t="str">
        <f ca="1">IF($H731,ADDRESS(3,(D731+1)*2-1,4,,"["&amp;wew!$G$7&amp;"]"&amp;_sheetname_labels)&amp;":"&amp;ADDRESS(2+ster!$B$20,(D731+1)*2-1,4),"")</f>
        <v/>
      </c>
      <c r="J731" s="14" t="str">
        <f t="array" aca="1" ref="J731" ca="1">IF(H731,MAX(0,MAX(IF(INDIRECT(I731)&lt;&gt;"",ROW(INDIRECT(I731)),""))-2),"")</f>
        <v/>
      </c>
      <c r="K731" s="14" t="str">
        <f ca="1">IF($H731,IF($J731&gt;0,ADDRESS(3,(D731+1)*2-1,4,,"["&amp;wew!$G$7&amp;"]"&amp;_sheetname_labels)&amp;":"&amp;ADDRESS(2+J731,(D731+1)*2-1,4),""),"")</f>
        <v/>
      </c>
      <c r="L731" s="14" t="str">
        <f ca="1">IF($H731,IF($J731&gt;0,ADDRESS(3,(D731+1)*2,4,,"["&amp;wew!$G$7&amp;"]"&amp;_sheetname_labels)&amp;":"&amp;ADDRESS(2+J731,(D731+1)*2,4),""),"")</f>
        <v/>
      </c>
      <c r="M731" s="14" t="str">
        <f t="shared" ref="M731" ca="1" si="11482">IF($H731,IF(J731&gt;0,COUNTA(INDIRECT(K731))-COUNT(INDIRECT(K731)),0),"")</f>
        <v/>
      </c>
      <c r="N731" s="14" t="str">
        <f t="shared" ref="N731" ca="1" si="11483">IF(H731,J731-M731,"")</f>
        <v/>
      </c>
      <c r="O731" s="14" t="str">
        <f t="shared" ref="O731" ca="1" si="11484">IF(INDIRECT(ADDRESS(2,D731+1,,,_sheetname_dataframe))="","",INDIRECT(ADDRESS(2,D731+1,,,_sheetname_dataframe)))</f>
        <v/>
      </c>
      <c r="P731" s="14" t="str">
        <f t="shared" ref="P731" ca="1" si="11485">IF(H731,IF(INDIRECT(ADDRESS(1,D731+1,,,_sheetname_dataframe))="","",INDIRECT(ADDRESS(1,D731+1,,,_sheetname_dataframe))),"")</f>
        <v/>
      </c>
      <c r="Q731" s="14" t="str">
        <f ca="1">IF($BP731,ADDRESS(3,D731+1,4,,"["&amp;wew!$G$7&amp;"]"&amp;_sheetname_dataframe)&amp;":"&amp;ADDRESS(2+ster!$C$14,D731+1,4),"")</f>
        <v/>
      </c>
      <c r="R731" s="14" t="str">
        <f ca="1">IF($BP731,IF(MID(_xll.FORMULATEXT(INDEX(INDIRECT(Q731),1)),1,1)="=", _xll.FORMULATEXT(INDEX(INDIRECT(Q731),1),2,TRUE),""),"")</f>
        <v/>
      </c>
      <c r="S731" s="14" t="str">
        <f t="array" aca="1" ref="S731" ca="1">IF(H731,SUM(IF((IFERROR(INDIRECT(Q731)&lt;&gt;"",FALSE))*(INDIRECT(ster!$D$14)&lt;&gt;""),1,0)),"")</f>
        <v/>
      </c>
      <c r="T731" s="14" t="str">
        <f t="array" aca="1" ref="T731" ca="1">IF(H731,IF(M731&gt;0,SUM(IFERROR(1*(MATCH(INDIRECT(Q731),INDIRECT(K731),0)&gt;0),0)*(INDIRECT(ster!$D$14)&lt;&gt;"")*NOT(ISNUMBER(INDIRECT(Q731)))),0),"")</f>
        <v/>
      </c>
      <c r="U731" s="14" t="str">
        <f t="array" aca="1" ref="U731" ca="1">IF(H731,SUM((IFERROR(INDIRECT(Q731)="",FALSE))*(INDIRECT(ster!$D$14)&lt;&gt;"")),"")</f>
        <v/>
      </c>
      <c r="V731" s="14" t="str">
        <f t="array" aca="1" ref="V731" ca="1">IF(H731,SUM((IFERROR(INDIRECT(Q731)="#ąś",TRUE))*(INDIRECT(ster!$D$14)&lt;&gt;"")),"")</f>
        <v/>
      </c>
      <c r="W731" s="14" t="str">
        <f t="array" aca="1" ref="W731" ca="1">IF(H731,SUM(ISNUMBER(INDIRECT(Q731))*(INDIRECT(ster!$D$14)&lt;&gt;"")),"")</f>
        <v/>
      </c>
      <c r="X731" s="14" t="str">
        <f t="array" aca="1" ref="X731" ca="1">IF(AND(H731,W731&gt;0),IF(wew!$B$3,MIN(IF((INDIRECT(ster!$D$14)&lt;&gt;"")*IFERROR(INDIRECT($Q731)&lt;&gt;"",FALSE),IFERROR(INDIRECT($Q731),"X"),"X")),"&lt;włącz podświetlanie wartości&gt;"),"—")</f>
        <v>—</v>
      </c>
      <c r="Y731" s="14" t="str">
        <f t="array" aca="1" ref="Y731" ca="1">IF(AND(H731,W731&gt;0),IF(wew!$B$3,MAX(IF((INDIRECT(ster!$D$14)&lt;&gt;"")*IFERROR(INDIRECT($Q731)&lt;&gt;"",FALSE),IFERROR(INDIRECT($Q731),"X"),"X")),"&lt;włącz podświetlanie wartości&gt;"),"—")</f>
        <v>—</v>
      </c>
      <c r="Z731" s="14" t="str">
        <f t="shared" ref="Z731" ca="1" si="11486">IF(H731,S731-T731-W731,"")</f>
        <v/>
      </c>
      <c r="AA731" s="12" t="str">
        <f t="shared" ref="AA731" ca="1" si="11487">IF(H731,IF(S731&gt;0,W731/(S731),"—"),"")</f>
        <v/>
      </c>
      <c r="AB731" s="17" t="str">
        <f t="array" aca="1" ref="AB731" ca="1">IF(H731,IF(W731&gt;0,SUM((INDIRECT(ster!$D$14)&lt;&gt;"")*IFERROR((INDIRECT(Q731)&lt;&gt;"")*(INDIRECT(Q731)=INT(INDIRECT(Q731))),0)),0),"")</f>
        <v/>
      </c>
      <c r="AC731" s="17" t="str">
        <f t="array" aca="1" ref="AC731" ca="1">IF(H731,W731-AB731,"")</f>
        <v/>
      </c>
      <c r="AD731" s="17" t="str">
        <f t="shared" ref="AD731" ca="1" si="11488">IF($H731,IF(AC731&lt;&gt;"",IF(AC731=0,1,IF(AC731/W731&lt;0.15,2,3)),0),"")</f>
        <v/>
      </c>
      <c r="AE731" s="17" t="b">
        <f t="shared" ref="AE731" ca="1" si="11489">IF(H731,OFFSET(O731,1,0)=".validation",FALSE)</f>
        <v>0</v>
      </c>
      <c r="AF731" s="17" t="str">
        <f ca="1">IF(AE731,IF($H731,ADDRESS(3,D731+2,4,,"["&amp;wew!$G$7&amp;"]"&amp;_sheetname_dataframe)&amp;":"&amp;ADDRESS(2+ster!$C$14,D731+2,4),""),"")</f>
        <v/>
      </c>
      <c r="AG731" s="17" t="str">
        <f t="shared" ref="AG731" ca="1" si="11490">IF(AE731,IF($H731,IF(INDIRECT(ADDRESS(1,D731+2,,,_sheetname_dataframe))="","",INDIRECT(ADDRESS(1,D731+2,,,_sheetname_dataframe))),""),"")</f>
        <v/>
      </c>
      <c r="AH731" s="17" t="b">
        <f t="shared" ref="AH731" ca="1" si="11491">IF(H731,AND(AE731,OFFSET(O731,2,0)=".validation"),FALSE)</f>
        <v>0</v>
      </c>
      <c r="AI731" s="17" t="str">
        <f ca="1">IF(AH731,IF($H731,ADDRESS(3,D731+3,4,,"["&amp;wew!$G$7&amp;"]"&amp;_sheetname_dataframe)&amp;":"&amp;ADDRESS(2+ster!$C$14,D731+3,4),""),"")</f>
        <v/>
      </c>
      <c r="AJ731" s="17" t="str">
        <f t="shared" ref="AJ731" ca="1" si="11492">IF(AH731,IF($H731,IF(INDIRECT(ADDRESS(1,D731+3,,,_sheetname_dataframe))="","",INDIRECT(ADDRESS(1,D731+3,,,_sheetname_dataframe))),""),"")</f>
        <v/>
      </c>
      <c r="AK731" s="17" t="str">
        <f t="shared" ref="AK731" ca="1" si="11493">IF(H731,OR(AQ731,AD731=2),"")</f>
        <v/>
      </c>
      <c r="AL731" s="17" t="str">
        <f t="shared" ref="AL731" ca="1" si="11494">IF($H731,IF(BV731&lt;&gt;"",IF(OR(BM731="F",BM731="L",BM731="I",BM731="D"),BV731&lt;&gt;0)),"")</f>
        <v/>
      </c>
      <c r="AM731" s="17" t="str">
        <f t="shared" ref="AM731" ca="1" si="11495">IF($H731,AND(NOT(AL731),OR(IF(BW731&lt;&gt;"",IF(OR(BM731="F",BM731="L"),BW731&lt;&gt;0)),BM731="I",BM731="N",BM731="D")),"")</f>
        <v/>
      </c>
      <c r="AN731" s="17">
        <f t="shared" ref="AN731" ca="1" si="11496">IF(COUNTA(INDIRECT(Q731))=0,0, IF(AND(AO731&lt;&gt;"",X731&lt;AO731),1,IF(AND(AP731&lt;&gt;"",Y731&gt;AP731),1,IF(AND(AQ731,AC731&gt;0),2,0))))</f>
        <v>2</v>
      </c>
      <c r="AO731" s="24" t="str">
        <f t="shared" ref="AO731" ca="1" si="11497">IF($H731,IF(BY731&lt;&gt;"",IF(ISNUMBER(BY731),BY731,""),""),"")</f>
        <v/>
      </c>
      <c r="AP731" s="24" t="str">
        <f t="shared" ref="AP731" ca="1" si="11498">IF($H731,IF(BZ731&lt;&gt;"",IF(ISNUMBER(BZ731),BZ731,""),""),"")</f>
        <v/>
      </c>
      <c r="AQ731" s="17" t="str">
        <f t="shared" ca="1" si="11471"/>
        <v/>
      </c>
      <c r="AR731" s="17" t="str">
        <f t="shared" ref="AR731" ca="1" si="11499">IF(H731,IF(N731&gt;0,IF(BQ731&lt;&gt;"",BQ731&lt;&gt;0,FALSE),FALSE),"")</f>
        <v/>
      </c>
      <c r="AS731" s="17" t="str">
        <f t="shared" ref="AS731" ca="1" si="11500">IF(H731,IF(BR731&lt;&gt;"",BR731&lt;&gt;0,FALSE),"")</f>
        <v/>
      </c>
      <c r="AT731" s="17" t="str">
        <f t="shared" ref="AT731" ca="1" si="11501">IF(H731,IF(N731&gt;0,FALSE,IF(BU731&lt;&gt;"",MATCH(BU731,DataType,0)=1,FALSE)),"")</f>
        <v/>
      </c>
      <c r="AU731" s="17" t="str">
        <f t="shared" ref="AU731" ca="1" si="11502">IF(H731,IF(N731&gt;0,TRUE,IF(BU731&lt;&gt;"",MATCH(BU731,DataType,0)=2,FALSE)),"")</f>
        <v/>
      </c>
      <c r="AV731" s="17" t="str">
        <f t="shared" ref="AV731" ca="1" si="11503">IF(H731,IF(N731&gt;0,FALSE,IF(BU731&lt;&gt;"",MATCH(BU731,DataType,0)=3,FALSE)),"")</f>
        <v/>
      </c>
      <c r="AW731" s="17" t="str">
        <f t="shared" ref="AW731" ca="1" si="11504">IF(H731,IF(W731&gt;0,Z731=0,FALSE),"")</f>
        <v/>
      </c>
      <c r="AX731" s="14" t="str">
        <f t="array" aca="1" ref="AX731" ca="1">IF(H731,N731&gt;0,"")</f>
        <v/>
      </c>
      <c r="AY731" s="17" t="str">
        <f t="shared" ref="AY731" ca="1" si="11505">IF(H731,IF(N731&gt;0,ADDRESS(ROW(VariablesOrigin)+1,COLUMN(VariablesOrigin)+1,4) &amp; ":" &amp; ADDRESS(ROW(VariablesOrigin)+N731,COLUMN(VariablesOrigin)+1,4),""),"")</f>
        <v/>
      </c>
      <c r="AZ731" s="17" t="str">
        <f t="array" aca="1" ref="AZ731" ca="1">IF(AY731&lt;&gt;"",SUM(1*ISERROR(MATCH(INDIRECT(AY731),INDIRECT(K731),0)))=0,"")</f>
        <v/>
      </c>
      <c r="BA731" s="17" t="b">
        <f t="shared" ref="BA731" ca="1" si="11506">IF(H731,BU731="",FALSE)</f>
        <v>0</v>
      </c>
      <c r="BB731" s="17" t="b">
        <v>0</v>
      </c>
      <c r="BC731" s="17" t="str">
        <f t="shared" ref="BC731" ca="1" si="11507">IF(BA731,IF(N731&gt;0,AND(AZ731,Z731=0),FALSE),"")</f>
        <v/>
      </c>
      <c r="BD731" s="17" t="str">
        <f t="shared" ref="BD731" ca="1" si="11508">IF(BA731,IF(N731&gt;0,AND(NOT(AZ731),Z731=0),FALSE),"")</f>
        <v/>
      </c>
      <c r="BE731" s="17" t="b">
        <f t="shared" ca="1" si="11472"/>
        <v>0</v>
      </c>
      <c r="BF731" s="17" t="str">
        <f t="shared" ca="1" si="11473"/>
        <v/>
      </c>
      <c r="BG731" s="17" t="str">
        <f t="shared" ref="BG731" ca="1" si="11509">IF(BA731,IF(OR(BB731:BF731),FALSE,IF(Z731=0,FALSE,Z731&gt;0)),"")</f>
        <v/>
      </c>
      <c r="BH731" s="17" t="str">
        <f t="shared" ref="BH731" ca="1" si="11510">IF(BA731,COUNTIF(BB731:BG731,TRUE)=1,"")</f>
        <v/>
      </c>
      <c r="BI731" s="17" t="str">
        <f t="shared" ref="BI731" ca="1" si="11511">IF(BA731,IFERROR(MATCH(TRUE,BB731:BG731,0),7),"")</f>
        <v/>
      </c>
      <c r="BJ731" s="17" t="b">
        <f t="shared" ref="BJ731" ca="1" si="11512">DF731&lt;&gt;""</f>
        <v>0</v>
      </c>
      <c r="BK731" s="17" t="str">
        <f t="shared" ca="1" si="11474"/>
        <v/>
      </c>
      <c r="BL731" s="17" t="str">
        <f t="shared" ref="BL731" ca="1" si="11513">IF(H731,IF(AND(NOT(BA731),AU731),AC731&gt;0,""),"")</f>
        <v/>
      </c>
      <c r="BM731" s="17" t="str">
        <f t="shared" ref="BM731" ca="1" si="11514">IF(H731,IF(BA731,CHOOSE(BI731,"0","F","L","I","N",IF(AA731&gt;0.5,"N","S"),"0"),CHOOSE(MATCH(BU731,DataType,0),"S",IF(BK731,"I","N"),"D"  )),"")</f>
        <v/>
      </c>
      <c r="BN731" s="17" t="str">
        <f t="shared" ref="BN731" ca="1" si="11515">IF(H731,IF(BJ731,"E",IF(BA731,CHOOSE(BI731,"0","F","L","I","N","S","0"),CHOOSE(MATCH(BU731,DataType,0),"S",IF(BK731,"I","N"),"D"  ))),"")</f>
        <v/>
      </c>
      <c r="BO731" s="17" t="str">
        <f t="shared" ref="BO731" ca="1" si="11516">IF($H731,IF(BM731="0","",IF(AND(AR731,N731=2),"D",IF(BM731="S","N",IF(AL731,"O",IF(AM731,"I","N"))))),"")</f>
        <v/>
      </c>
      <c r="BP731" s="14" t="b">
        <f t="shared" ref="BP731" ca="1" si="11517">INDIRECT(ADDRESS(2,ROW(A731)-1,,,_sheetname_dataframe))&lt;&gt;""</f>
        <v>0</v>
      </c>
      <c r="BQ731" s="35"/>
      <c r="BX731" s="16"/>
      <c r="BY731" s="16"/>
      <c r="BZ731" s="16"/>
      <c r="CA731" s="16"/>
      <c r="CB731" s="16"/>
      <c r="CC731" s="16"/>
      <c r="CD731" s="16"/>
      <c r="CE731" s="16"/>
      <c r="CF731" s="16"/>
      <c r="CN731" s="14">
        <f ca="1">IF(H731,IFERROR(IsVariableNameLegal(O731),0),0)</f>
        <v>0</v>
      </c>
      <c r="CO731" s="14" t="str">
        <f t="array" aca="1" ref="CO731" ca="1">IF(H731,IF(COUNTIF(INDIRECT(wew!$C$13),O731)&gt;1,TRIM(SUBSTITUTE(_xll.MCONCAT(IF((INDIRECT(wew!$C$13)=O731)*(COLUMN(INDIRECT(wew!$C$13))&lt;&gt;D731+1),-1+COLUMN(INDIRECT(wew!$C$13)),"")," "),"  "," ")),""),"")</f>
        <v/>
      </c>
      <c r="CP731" s="14" t="str">
        <f t="array" aca="1" ref="CP731" ca="1">IF(P731&lt;&gt;"",IF(LEN(P731)&gt;150,1,""),"")</f>
        <v/>
      </c>
      <c r="CQ731" s="14" t="str">
        <f t="array" aca="1" ref="CQ731" ca="1">IF(AND(H731,NOT(ster!$J$3)),IF(COUNTIF(INDIRECT(wew!$C$15),P731)&gt;1,TRIM(SUBSTITUTE(_xll.MCONCAT(IF((INDIRECT(wew!$C$15)=P731)*(COLUMN(INDIRECT(wew!$C$15))&lt;&gt;D731+1),-1+COLUMN(INDIRECT(wew!$C$15)),"")," "),"  "," ")),""),"")</f>
        <v/>
      </c>
      <c r="CR731" s="14" t="str">
        <f t="array" aca="1" ref="CR731" ca="1">IF(H731,IF(AND(W731&gt;0,AO731&lt;&gt;""),TRIM(SUBSTITUTE(_xll.MCONCAT(IFERROR(IF(ISNUMBER(INDIRECT(Q731)),IF((INDIRECT(ster!$D$14)&lt;&gt;"")*(INDIRECT(Q731)&lt;AO731),INDIRECT(ster!$D$14) &amp; ": " &amp;  SUBSTITUTE(IF( AV731,IFERROR(TEXT(INDIRECT(Q731),"rrrr-mm-dd") &amp;" (" &amp; INDIRECT(Q731) &amp;")",INDIRECT(Q731)),INDIRECT(Q731))," "," "),""),""),"")," "),"  "," ")),""),"")</f>
        <v/>
      </c>
      <c r="CS731" s="14" t="str">
        <f t="array" aca="1" ref="CS731" ca="1">IF(H731,IF(AND(W731&gt;0,AP731&lt;&gt;""),TRIM(SUBSTITUTE(_xll.MCONCAT(IFERROR(IF(ISNUMBER(INDIRECT(Q731)),IF((INDIRECT(ster!$D$14)&lt;&gt;"")*(INDIRECT(Q731)&gt;AP731),INDIRECT(ster!$D$14) &amp; ": " &amp;  SUBSTITUTE(IF( AV731,IFERROR(TEXT(INDIRECT(Q731),"rrrr-mm-dd")&amp;" (" &amp; INDIRECT(Q731) &amp;")",INDIRECT(Q731)),INDIRECT(Q731))," "," "),""),""),"")," "),"  "," ")),""),"")</f>
        <v/>
      </c>
      <c r="CT731" s="14" t="str">
        <f t="array" aca="1" ref="CT731" ca="1">IF(H731,IF(AND(N731&gt;0,AR731),TRIM(SUBSTITUTE(_xll.MCONCAT(IFERROR(IF(ISNUMBER(INDIRECT(Q731)),IF((INDIRECT(ster!$D$14)&lt;&gt;"")*(IFERROR(0*(MATCH(INDIRECT(Q731),INDIRECT(K731),0)&gt;0),1)),INDIRECT(ster!$D$14) &amp; ": " &amp;  SUBSTITUTE(IF( AV731,IFERROR(TEXT(INDIRECT(Q731),"rrrr-mm-dd")&amp;" (" &amp; INDIRECT(Q731) &amp;")",INDIRECT(Q731)),INDIRECT(Q731))," "," "),""),""),"")," "),"  "," ")),""),"")</f>
        <v/>
      </c>
      <c r="CU731" s="14" t="str">
        <f t="array" aca="1" ref="CU731" ca="1">IF(H731,IF(AND(V731&gt;0),TRIM(SUBSTITUTE(_xll.MCONCAT(IF((INDIRECT(ster!$D$14)&lt;&gt;"")*(IFERROR(0*(INDIRECT(Q731)&lt;&gt;""),1)),INDIRECT(ster!$D$14),"")," "),"  "," ")),""),"")</f>
        <v/>
      </c>
      <c r="CV731" s="14" t="str">
        <f t="array" aca="1" ref="CV731" ca="1">IF(H731,IF(AS731,
TRIM(SUBSTITUTE(_xll.MCONCAT(IF(
   (INDIRECT(ster!$D$14)&lt;&gt;"")*
   ((INDIRECT(Q731)="")+
      NOT(ISNUMBER(INDIRECT(Q731)))*
      NOT(ISERROR(MATCH(INDIRECT(Q731),INDIRECT(K731),0)))
    ),
      INDIRECT(ster!$D$14),
   "")," "),"  "," ")),
""),"")</f>
        <v/>
      </c>
      <c r="CW731" s="14" t="str">
        <f t="array" aca="1" ref="CW731" ca="1">IF(H731,IF(AND(AQ731),TRIM(SUBSTITUTE(_xll.MCONCAT(IFERROR(IF(ISNUMBER(INDIRECT(Q731)),IF((INDIRECT(ster!$D$14)&lt;&gt;"")*(INDIRECT(Q731)&lt;&gt;INT(INDIRECT(Q731))),INDIRECT(ster!$D$14) &amp; ": " &amp; INDIRECT(Q731),""),""),"")," "),"  "," ")),""),"")</f>
        <v/>
      </c>
      <c r="CX731" s="14" t="str">
        <f t="array" aca="1" ref="CX731" ca="1">IF(H731,IF(OR(AU731,AV731),TRIM(SUBSTITUTE(_xll.MCONCAT(IF((INDIRECT(ster!$D$14)&lt;&gt;"")*NOT(ISNUMBER(INDIRECT(Q731))),IF(ISERROR(MATCH(INDIRECT(Q731),INDIRECT(K731),0)),IFERROR(IF(INDIRECT(Q731)&lt;&gt;"",INDIRECT(ster!$D$14) &amp; ": " &amp; SUBSTITUTE(INDIRECT(Q731)," "," "),""),""),""),"")," "),"  "," ")),""),"")</f>
        <v/>
      </c>
      <c r="CY731" s="14" t="str">
        <f t="array" aca="1" ref="CY731" ca="1">IF(H731,IF(AE731,TRIM(SUBSTITUTE(_xll.MCONCAT(IF((INDIRECT(ster!$D$14)&lt;&gt;"")*IFERROR(NOT(INDIRECT(AF731)),FALSE),IF(ISERROR(MATCH(INDIRECT(Q731),INDIRECT(K731),0)),IFERROR(IF(INDIRECT(Q731)&lt;&gt;"",INDIRECT(ster!$D$14)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CZ731" s="14" t="str">
        <f t="array" aca="1" ref="CZ731" ca="1">IF(H731,IF(AH731,TRIM(SUBSTITUTE(_xll.MCONCAT(IF((INDIRECT(ster!$D$14)&lt;&gt;"")*IFERROR(NOT(INDIRECT(AI731)),FALSE),IF(ISERROR(MATCH(INDIRECT(Q731),INDIRECT(K731),0)),IFERROR(IF(INDIRECT(Q731)&lt;&gt;"",INDIRECT(ster!$D$14)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DC731" s="14" t="str">
        <f ca="1">SUBSTITUTE(SUBSTITUTE(SUBSTITUTE(SUBSTITUTE(_xll.MCONCAT(DG731:DS731,"■"),"■■","■"),"■■","■"),"■■","■"),"■■","■")</f>
        <v>■</v>
      </c>
      <c r="DD731" s="14" t="str">
        <f t="shared" ref="DD731" ca="1" si="11518">IF(MID(DC731,1,1)="■",MID(DC731,2,LEN(DC731)),DC731)</f>
        <v/>
      </c>
      <c r="DE731" s="14" t="str">
        <f t="shared" ref="DE731" ca="1" si="11519">IF(DD731&lt;&gt;"",IF(MID(DD731,LEN(DD731),1)="■",MID(DD731,1,LEN(DD731)-1),DD731),"")</f>
        <v/>
      </c>
      <c r="DF731" s="14" t="str">
        <f t="shared" ref="DF731" ca="1" si="11520">IFERROR(IF(DE731&lt;&gt;"",SUBSTITUTE(DE731,"■",". "),""),"##INTERNAL_ERROR")</f>
        <v/>
      </c>
      <c r="DG731" s="14" t="str">
        <f t="shared" ref="DG731" ca="1" si="11521">IF(CN731&lt;&gt;0,"Variable name don't comply with the naming convention","")</f>
        <v/>
      </c>
      <c r="DH731" s="14" t="str">
        <f t="shared" ref="DH731" ca="1" si="11522">IF(CO731&lt;&gt;"","Duplicated name. " &amp; IF(ISERROR(FIND(" ",CO731)),"Duplicate have index " &amp; CO731, "Duplicates have indices: "&amp;SUBSTITUTE(CO731," ",", ")),"")</f>
        <v/>
      </c>
      <c r="DI731" s="14" t="str">
        <f t="shared" ref="DI731" ca="1" si="11523">IF(CP731&lt;&gt;"","Variable label exceed length 150","")</f>
        <v/>
      </c>
      <c r="DJ731" s="14" t="str">
        <f t="shared" ref="DJ731" ca="1" si="11524">IF(CQ731&lt;&gt;"","Duplicated variable label. " &amp; IF(ISERROR(FIND(" ",CQ731)),"Duplicate have index " &amp; CQ731, "Duplicates have indices: "&amp;SUBSTITUTE(CQ731," ",", ")),"")</f>
        <v/>
      </c>
      <c r="DK731" s="14" t="str">
        <f t="shared" ref="DK731" ca="1" si="11525">IF(CR731&lt;&gt;"","The following cases have values below declared theorethical min: " &amp;SUBSTITUTE(CR731," ",", "),"")</f>
        <v/>
      </c>
      <c r="DL731" s="14" t="str">
        <f t="shared" ref="DL731" ca="1" si="11526">IF(CS731&lt;&gt;"","The following cases have values above declared theorethical max: " &amp;SUBSTITUTE(CS731," ",", "),"")</f>
        <v/>
      </c>
      <c r="DM731" s="14" t="str">
        <f t="shared" ref="DM731" ca="1" si="11527">IF(CT731&lt;&gt;"","There are some cases with values not explicitly declared in the labels dictionary: " &amp;SUBSTITUTE(CT731," ",", "),"")</f>
        <v/>
      </c>
      <c r="DN731" s="14" t="str">
        <f t="array" aca="1" ref="DN731" ca="1">IF(CU731&lt;&gt;"","There are errors in the entered values in the following cases: " &amp;SUBSTITUTE(CU731," ",", "),"")</f>
        <v/>
      </c>
      <c r="DO731" s="14" t="str">
        <f t="shared" ref="DO731" ca="1" si="11528">IF(CV731&lt;&gt;"","The following records are missing in this required field: " &amp;SUBSTITUTE(CV731," ",", "),"")</f>
        <v/>
      </c>
      <c r="DP731" s="14" t="str">
        <f t="shared" ref="DP731" ca="1" si="11529">IF(CW731&lt;&gt;"","The following cases have non-integer values: " &amp;SUBSTITUTE(CW731," ",", "),"")</f>
        <v/>
      </c>
      <c r="DQ731" s="14" t="str">
        <f t="shared" ref="DQ731" ca="1" si="11530">IF(CX731&lt;&gt;"","The following cases are non-numeric: " &amp;SUBSTITUTE(CX731," ",", "),"")</f>
        <v/>
      </c>
      <c r="DR731" s="14" t="str">
        <f t="shared" ref="DR731" ca="1" si="11531">IF(CY731&lt;&gt;"","In the following cases " &amp; P731 &amp; " " &amp; LOWER(MID(AG731,1,1)) &amp; MID(AG731,2,LEN(AG731)) &amp; ": " &amp;SUBSTITUTE(CY731," ",", "),"")</f>
        <v/>
      </c>
      <c r="DS731" s="14" t="str">
        <f t="shared" ref="DS731" ca="1" si="11532">IF(CZ731&lt;&gt;"","In the following cases " &amp; P731 &amp; " " &amp; LOWER(MID(AJ731,1,1)) &amp; MID(AJ731,2,LEN(AJ731)) &amp; ": " &amp;SUBSTITUTE(CZ731," ",", "),"")</f>
        <v/>
      </c>
      <c r="DZ731" s="14" t="b">
        <f t="shared" ref="DZ731" ca="1" si="11533">OR(ED731&lt;&gt;"",EF731&lt;&gt;"",EG731&lt;&gt;"")</f>
        <v>0</v>
      </c>
      <c r="EA731" s="14" t="str">
        <f t="shared" ref="EA731" ca="1" si="11534">IF(EB731&lt;&gt;"",G731 &amp; " (" &amp; F731 &amp; ")","")</f>
        <v/>
      </c>
      <c r="EB731" s="14" t="str">
        <f t="shared" ref="EB731" ca="1" si="11535">IF(EE731&lt;&gt;"",EE731&amp;IF(ED731&lt;&gt;""," and "&amp;ED731,""),UPPER(MID(ED731,1,1)&amp;MID(ED731,2,LEN(ED731))))&amp; IF(OR(EF731&lt;&gt;"",EG731&lt;&gt;"")," and "&amp;IF(EF731&lt;&gt;"",LOWER(MID(EF731,1,1) &amp; MID(EF731,2,LEN(EF731))),"")&amp; IF(AND(EF731 &lt;&gt;"",EG731&lt;&gt;"")," and ","") &amp; IF(EG731&lt;&gt;"",LOWER(MID(EG731,1,1) &amp; MID(EG731,2,LEN(EG731))),""),"") &amp; IF(OR(EE731&lt;&gt;"",ED731&lt;&gt;"",EF731&lt;&gt;"",EG731&lt;&gt;""), ". ","")</f>
        <v/>
      </c>
      <c r="EC731" s="14" t="str">
        <f t="shared" ref="EC731" ca="1" si="11536">IF(EB731&lt;&gt;"",G731 &amp; " (" &amp; F731 &amp; "): " &amp; EB731,"")</f>
        <v/>
      </c>
      <c r="ED731" s="14" t="str">
        <f t="shared" ref="ED731" ca="1" si="11537">IF(H731,IF(W731&gt;0,IF(AND(AO731&lt;&gt;"",AP731&lt;&gt;""),"each value must be between " &amp; IF( AV731,IFERROR(TEXT(AO731,"rrrr-mm-dd") &amp;" (" &amp; AO731 &amp;")",AO731),AO731) &amp; " and " &amp; IF( AV731,IFERROR(TEXT(AP731,"rrrr-mm-dd") &amp;" (" &amp; AP731 &amp;")",AP731),AP731),IF(AO731&lt;&gt;"","each value must be above " &amp; IF( AV731,IFERROR(TEXT(AO731,"rrrr-mm-dd") &amp;" (" &amp; AO731 &amp;")",AO731),AO731), IF(AP731&lt;&gt;"","each value must be below " &amp; IF( AV731,IFERROR(TEXT(AP731,"rrrr-mm-dd") &amp;" (" &amp; AP731 &amp;")",AP731),AP731),""))),""),"")</f>
        <v/>
      </c>
      <c r="EE731" s="14" t="str">
        <f t="shared" ref="EE731" ca="1" si="11538">IF(H731,IF(OR(AQ731,AU731,AV731,AS731,AR731),
   "Values must be" &amp;
   IF(AR731," limited to predefinied list", IF(AQ731, " integers",IF(OR(AU731,AV731)," numeric",""))) &amp;
   IF(AS731,IF(OR(AR731,AQ731,AU731,AV731), " and ","") &amp; "non-missing",""),
""),"")</f>
        <v/>
      </c>
      <c r="EF731" s="14" t="str">
        <f t="shared" ref="EF731" ca="1" si="11539">IF($H731,AG731,"")</f>
        <v/>
      </c>
      <c r="EG731" s="14" t="str">
        <f t="shared" ref="EG731" ca="1" si="11540">IF($H731,AJ731,"")</f>
        <v/>
      </c>
      <c r="EM731" s="14" t="b">
        <f t="shared" ref="EM731" ca="1" si="11541">OR(EC731&lt;&gt;"",DF731&lt;&gt;"")</f>
        <v>0</v>
      </c>
      <c r="EN731" s="14" t="str">
        <f t="shared" ref="EN731" ca="1" si="11542">IF(EM731,C731,"")</f>
        <v/>
      </c>
      <c r="EO731" s="14" t="str">
        <f t="shared" ref="EO731" ca="1" si="11543">IF(EM731,F731,"")</f>
        <v/>
      </c>
      <c r="EP731" s="14" t="str">
        <f t="shared" ref="EP731" ca="1" si="11544">EC731</f>
        <v/>
      </c>
      <c r="EQ731" s="14" t="str">
        <f t="shared" ref="EQ731" ca="1" si="11545">DF731</f>
        <v/>
      </c>
    </row>
  </sheetData>
  <protectedRanges>
    <protectedRange sqref="CB732:CF1030536" name="Grupy"/>
    <protectedRange sqref="E2:E731" name="TypZmiennej"/>
  </protectedRanges>
  <customSheetViews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6:BT731 BT323:BT434">
    <cfRule type="expression" dxfId="395" priority="386">
      <formula>$H2</formula>
    </cfRule>
  </conditionalFormatting>
  <conditionalFormatting sqref="C2:C321 C436:C731 C323:C434">
    <cfRule type="expression" dxfId="394" priority="371" stopIfTrue="1">
      <formula>OR($E2="P",$E2="O")</formula>
    </cfRule>
  </conditionalFormatting>
  <conditionalFormatting sqref="BW2:BW321 BW436:BW731 BW323:BW434">
    <cfRule type="expression" dxfId="393" priority="374">
      <formula>IF($H2,OR(BM2="F",BM2="L"),FALSE)</formula>
    </cfRule>
  </conditionalFormatting>
  <conditionalFormatting sqref="BR2:BS321 BR436:BS731 BR323:BS434">
    <cfRule type="expression" dxfId="392" priority="370">
      <formula>$H2</formula>
    </cfRule>
  </conditionalFormatting>
  <conditionalFormatting sqref="BU436:BU731 BU2:BU321 BU323:BU434">
    <cfRule type="expression" dxfId="391" priority="739">
      <formula>AND($H2,$N2=0)</formula>
    </cfRule>
  </conditionalFormatting>
  <conditionalFormatting sqref="CB2:CE321 CB436:CE731 CB323:CE434">
    <cfRule type="expression" dxfId="390" priority="755" stopIfTrue="1">
      <formula>IF($H2,AND($BM2&lt;&gt;"0",$BM2&lt;&gt;"E"))</formula>
    </cfRule>
  </conditionalFormatting>
  <conditionalFormatting sqref="BX2:BX321 BX436:BX731 BX323:BX434">
    <cfRule type="expression" dxfId="389" priority="756" stopIfTrue="1">
      <formula>IF($H2,$BO2="I")</formula>
    </cfRule>
  </conditionalFormatting>
  <conditionalFormatting sqref="BY436:CA731 BY2:CA321 BY323:CA434">
    <cfRule type="expression" dxfId="388" priority="757" stopIfTrue="1">
      <formula>IF($H2,OR($BM2="I",$BM2="L",$BM2="N",$BM2="D"))</formula>
    </cfRule>
  </conditionalFormatting>
  <conditionalFormatting sqref="BQ436:BQ731 BQ2:BQ321 BQ323:BQ434">
    <cfRule type="expression" dxfId="387" priority="758">
      <formula>IF($H2,NOT($AX2),TRUE)</formula>
    </cfRule>
    <cfRule type="expression" dxfId="386" priority="759" stopIfTrue="1">
      <formula>IF($H2,$AX2)</formula>
    </cfRule>
  </conditionalFormatting>
  <conditionalFormatting sqref="BV2:BV321 BV436:BV731 BV323:BV434">
    <cfRule type="expression" dxfId="385" priority="760">
      <formula>(H2)*OR(BM2="I")</formula>
    </cfRule>
    <cfRule type="expression" dxfId="384" priority="761">
      <formula>(H2)*OR(BM2="F",BM2="L")</formula>
    </cfRule>
  </conditionalFormatting>
  <conditionalFormatting sqref="BV2:BW321 BV436:BW731 BV323:BW434">
    <cfRule type="expression" dxfId="383" priority="762" stopIfTrue="1">
      <formula>IF($H2,AND($BV2&lt;&gt;0,$BW2&lt;&gt;0),FALSE)</formula>
    </cfRule>
  </conditionalFormatting>
  <conditionalFormatting sqref="C436:BP731 BB3:BB731 BK3:BK731 A285:XFD303 BE3:BF731 C2:BP321 AQ3:AQ731 C323:BP434">
    <cfRule type="expression" dxfId="382" priority="741" stopIfTrue="1">
      <formula>$BM2=""</formula>
    </cfRule>
    <cfRule type="expression" dxfId="381" priority="742" stopIfTrue="1">
      <formula>IF($H2,$BO2="O",FALSE)</formula>
    </cfRule>
    <cfRule type="expression" dxfId="380" priority="743">
      <formula>$Z2&gt;0</formula>
    </cfRule>
    <cfRule type="expression" dxfId="379" priority="744" stopIfTrue="1">
      <formula>IF($H2,$BO2="I",FALSE)</formula>
    </cfRule>
    <cfRule type="expression" dxfId="378" priority="745" stopIfTrue="1">
      <formula>IF($H2,$BO2="",FALSE)</formula>
    </cfRule>
    <cfRule type="expression" dxfId="377" priority="746" stopIfTrue="1">
      <formula>IF($H2,$BO2="N",FALSE)</formula>
    </cfRule>
    <cfRule type="expression" dxfId="376" priority="747" stopIfTrue="1">
      <formula>IF($H2,$BO2="D",FALSE)</formula>
    </cfRule>
  </conditionalFormatting>
  <conditionalFormatting sqref="BT322">
    <cfRule type="expression" dxfId="375" priority="369">
      <formula>$H322</formula>
    </cfRule>
  </conditionalFormatting>
  <conditionalFormatting sqref="C322">
    <cfRule type="expression" dxfId="374" priority="368" stopIfTrue="1">
      <formula>OR($E322="P",$E322="O")</formula>
    </cfRule>
  </conditionalFormatting>
  <conditionalFormatting sqref="BW322">
    <cfRule type="expression" dxfId="373" priority="367">
      <formula>IF($H322,OR(BM322="F",BM322="L"),FALSE)</formula>
    </cfRule>
  </conditionalFormatting>
  <conditionalFormatting sqref="BR322:BS322">
    <cfRule type="expression" dxfId="372" priority="366">
      <formula>$H322</formula>
    </cfRule>
  </conditionalFormatting>
  <conditionalFormatting sqref="BU322">
    <cfRule type="expression" dxfId="371" priority="365">
      <formula>AND($H322,$N322=0)</formula>
    </cfRule>
  </conditionalFormatting>
  <conditionalFormatting sqref="CB322:CE322">
    <cfRule type="expression" dxfId="370" priority="364" stopIfTrue="1">
      <formula>IF($H322,AND($BM322&lt;&gt;"0",$BM322&lt;&gt;"E"))</formula>
    </cfRule>
  </conditionalFormatting>
  <conditionalFormatting sqref="BX322">
    <cfRule type="expression" dxfId="369" priority="363" stopIfTrue="1">
      <formula>IF($H322,$BO322="I")</formula>
    </cfRule>
  </conditionalFormatting>
  <conditionalFormatting sqref="BY322:CA322">
    <cfRule type="expression" dxfId="368" priority="362" stopIfTrue="1">
      <formula>IF($H322,OR($BM322="I",$BM322="L",$BM322="N",$BM322="D"))</formula>
    </cfRule>
  </conditionalFormatting>
  <conditionalFormatting sqref="BQ322">
    <cfRule type="expression" dxfId="367" priority="360">
      <formula>IF($H322,NOT($AX322),TRUE)</formula>
    </cfRule>
    <cfRule type="expression" dxfId="366" priority="361" stopIfTrue="1">
      <formula>IF($H322,$AX322)</formula>
    </cfRule>
  </conditionalFormatting>
  <conditionalFormatting sqref="BV322">
    <cfRule type="expression" dxfId="365" priority="358">
      <formula>(H322)*OR(BM322="I")</formula>
    </cfRule>
    <cfRule type="expression" dxfId="364" priority="359">
      <formula>(H322)*OR(BM322="F",BM322="L")</formula>
    </cfRule>
  </conditionalFormatting>
  <conditionalFormatting sqref="BV322:BW322">
    <cfRule type="expression" dxfId="363" priority="357" stopIfTrue="1">
      <formula>IF($H322,AND($BV322&lt;&gt;0,$BW322&lt;&gt;0),FALSE)</formula>
    </cfRule>
  </conditionalFormatting>
  <conditionalFormatting sqref="C322:BP322">
    <cfRule type="expression" dxfId="362" priority="350" stopIfTrue="1">
      <formula>$BM322=""</formula>
    </cfRule>
    <cfRule type="expression" dxfId="361" priority="351" stopIfTrue="1">
      <formula>IF($H322,$BO322="O",FALSE)</formula>
    </cfRule>
    <cfRule type="expression" dxfId="360" priority="352">
      <formula>$Z322&gt;0</formula>
    </cfRule>
    <cfRule type="expression" dxfId="359" priority="353" stopIfTrue="1">
      <formula>IF($H322,$BO322="I",FALSE)</formula>
    </cfRule>
    <cfRule type="expression" dxfId="358" priority="354" stopIfTrue="1">
      <formula>IF($H322,$BO322="",FALSE)</formula>
    </cfRule>
    <cfRule type="expression" dxfId="357" priority="355" stopIfTrue="1">
      <formula>IF($H322,$BO322="N",FALSE)</formula>
    </cfRule>
    <cfRule type="expression" dxfId="356" priority="356" stopIfTrue="1">
      <formula>IF($H322,$BO322="D",FALSE)</formula>
    </cfRule>
  </conditionalFormatting>
  <conditionalFormatting sqref="BT435">
    <cfRule type="expression" dxfId="355" priority="349">
      <formula>$H435</formula>
    </cfRule>
  </conditionalFormatting>
  <conditionalFormatting sqref="C435">
    <cfRule type="expression" dxfId="354" priority="348" stopIfTrue="1">
      <formula>OR($E435="P",$E435="O")</formula>
    </cfRule>
  </conditionalFormatting>
  <conditionalFormatting sqref="BW435">
    <cfRule type="expression" dxfId="353" priority="347">
      <formula>IF($H435,OR(BM435="F",BM435="L"),FALSE)</formula>
    </cfRule>
  </conditionalFormatting>
  <conditionalFormatting sqref="BR435:BS435">
    <cfRule type="expression" dxfId="352" priority="346">
      <formula>$H435</formula>
    </cfRule>
  </conditionalFormatting>
  <conditionalFormatting sqref="BU435">
    <cfRule type="expression" dxfId="351" priority="345">
      <formula>AND($H435,$N435=0)</formula>
    </cfRule>
  </conditionalFormatting>
  <conditionalFormatting sqref="CB435:CE435">
    <cfRule type="expression" dxfId="350" priority="344" stopIfTrue="1">
      <formula>IF($H435,AND($BM435&lt;&gt;"0",$BM435&lt;&gt;"E"))</formula>
    </cfRule>
  </conditionalFormatting>
  <conditionalFormatting sqref="BX435">
    <cfRule type="expression" dxfId="349" priority="343" stopIfTrue="1">
      <formula>IF($H435,$BO435="I")</formula>
    </cfRule>
  </conditionalFormatting>
  <conditionalFormatting sqref="BY435:CA435">
    <cfRule type="expression" dxfId="348" priority="342" stopIfTrue="1">
      <formula>IF($H435,OR($BM435="I",$BM435="L",$BM435="N",$BM435="D"))</formula>
    </cfRule>
  </conditionalFormatting>
  <conditionalFormatting sqref="BQ435">
    <cfRule type="expression" dxfId="347" priority="340">
      <formula>IF($H435,NOT($AX435),TRUE)</formula>
    </cfRule>
    <cfRule type="expression" dxfId="346" priority="341" stopIfTrue="1">
      <formula>IF($H435,$AX435)</formula>
    </cfRule>
  </conditionalFormatting>
  <conditionalFormatting sqref="BV435">
    <cfRule type="expression" dxfId="345" priority="338">
      <formula>(H435)*OR(BM435="I")</formula>
    </cfRule>
    <cfRule type="expression" dxfId="344" priority="339">
      <formula>(H435)*OR(BM435="F",BM435="L")</formula>
    </cfRule>
  </conditionalFormatting>
  <conditionalFormatting sqref="BV435:BW435">
    <cfRule type="expression" dxfId="343" priority="337" stopIfTrue="1">
      <formula>IF($H435,AND($BV435&lt;&gt;0,$BW435&lt;&gt;0),FALSE)</formula>
    </cfRule>
  </conditionalFormatting>
  <conditionalFormatting sqref="C435:BP435">
    <cfRule type="expression" dxfId="342" priority="330" stopIfTrue="1">
      <formula>$BM435=""</formula>
    </cfRule>
    <cfRule type="expression" dxfId="341" priority="331" stopIfTrue="1">
      <formula>IF($H435,$BO435="O",FALSE)</formula>
    </cfRule>
    <cfRule type="expression" dxfId="340" priority="332">
      <formula>$Z435&gt;0</formula>
    </cfRule>
    <cfRule type="expression" dxfId="339" priority="333" stopIfTrue="1">
      <formula>IF($H435,$BO435="I",FALSE)</formula>
    </cfRule>
    <cfRule type="expression" dxfId="338" priority="334" stopIfTrue="1">
      <formula>IF($H435,$BO435="",FALSE)</formula>
    </cfRule>
    <cfRule type="expression" dxfId="337" priority="335" stopIfTrue="1">
      <formula>IF($H435,$BO435="N",FALSE)</formula>
    </cfRule>
    <cfRule type="expression" dxfId="336" priority="336" stopIfTrue="1">
      <formula>IF($H435,$BO435="D",FALSE)</formula>
    </cfRule>
  </conditionalFormatting>
  <conditionalFormatting sqref="BU305">
    <cfRule type="expression" dxfId="335" priority="323" stopIfTrue="1">
      <formula>$BM305=""</formula>
    </cfRule>
    <cfRule type="expression" dxfId="334" priority="324" stopIfTrue="1">
      <formula>IF($H305,$BO305="O",FALSE)</formula>
    </cfRule>
    <cfRule type="expression" dxfId="333" priority="325">
      <formula>$Z305&gt;0</formula>
    </cfRule>
    <cfRule type="expression" dxfId="332" priority="326" stopIfTrue="1">
      <formula>IF($H305,$BO305="I",FALSE)</formula>
    </cfRule>
    <cfRule type="expression" dxfId="331" priority="327" stopIfTrue="1">
      <formula>IF($H305,$BO305="",FALSE)</formula>
    </cfRule>
    <cfRule type="expression" dxfId="330" priority="328" stopIfTrue="1">
      <formula>IF($H305,$BO305="N",FALSE)</formula>
    </cfRule>
    <cfRule type="expression" dxfId="329" priority="329" stopIfTrue="1">
      <formula>IF($H305,$BO305="D",FALSE)</formula>
    </cfRule>
  </conditionalFormatting>
  <conditionalFormatting sqref="BU307">
    <cfRule type="expression" dxfId="328" priority="316" stopIfTrue="1">
      <formula>$BM307=""</formula>
    </cfRule>
    <cfRule type="expression" dxfId="327" priority="317" stopIfTrue="1">
      <formula>IF($H307,$BO307="O",FALSE)</formula>
    </cfRule>
    <cfRule type="expression" dxfId="326" priority="318">
      <formula>$Z307&gt;0</formula>
    </cfRule>
    <cfRule type="expression" dxfId="325" priority="319" stopIfTrue="1">
      <formula>IF($H307,$BO307="I",FALSE)</formula>
    </cfRule>
    <cfRule type="expression" dxfId="324" priority="320" stopIfTrue="1">
      <formula>IF($H307,$BO307="",FALSE)</formula>
    </cfRule>
    <cfRule type="expression" dxfId="323" priority="321" stopIfTrue="1">
      <formula>IF($H307,$BO307="N",FALSE)</formula>
    </cfRule>
    <cfRule type="expression" dxfId="322" priority="322" stopIfTrue="1">
      <formula>IF($H307,$BO307="D",FALSE)</formula>
    </cfRule>
  </conditionalFormatting>
  <conditionalFormatting sqref="BU309">
    <cfRule type="expression" dxfId="321" priority="309" stopIfTrue="1">
      <formula>$BM309=""</formula>
    </cfRule>
    <cfRule type="expression" dxfId="320" priority="310" stopIfTrue="1">
      <formula>IF($H309,$BO309="O",FALSE)</formula>
    </cfRule>
    <cfRule type="expression" dxfId="319" priority="311">
      <formula>$Z309&gt;0</formula>
    </cfRule>
    <cfRule type="expression" dxfId="318" priority="312" stopIfTrue="1">
      <formula>IF($H309,$BO309="I",FALSE)</formula>
    </cfRule>
    <cfRule type="expression" dxfId="317" priority="313" stopIfTrue="1">
      <formula>IF($H309,$BO309="",FALSE)</formula>
    </cfRule>
    <cfRule type="expression" dxfId="316" priority="314" stopIfTrue="1">
      <formula>IF($H309,$BO309="N",FALSE)</formula>
    </cfRule>
    <cfRule type="expression" dxfId="315" priority="315" stopIfTrue="1">
      <formula>IF($H309,$BO309="D",FALSE)</formula>
    </cfRule>
  </conditionalFormatting>
  <conditionalFormatting sqref="BU311">
    <cfRule type="expression" dxfId="314" priority="302" stopIfTrue="1">
      <formula>$BM311=""</formula>
    </cfRule>
    <cfRule type="expression" dxfId="313" priority="303" stopIfTrue="1">
      <formula>IF($H311,$BO311="O",FALSE)</formula>
    </cfRule>
    <cfRule type="expression" dxfId="312" priority="304">
      <formula>$Z311&gt;0</formula>
    </cfRule>
    <cfRule type="expression" dxfId="311" priority="305" stopIfTrue="1">
      <formula>IF($H311,$BO311="I",FALSE)</formula>
    </cfRule>
    <cfRule type="expression" dxfId="310" priority="306" stopIfTrue="1">
      <formula>IF($H311,$BO311="",FALSE)</formula>
    </cfRule>
    <cfRule type="expression" dxfId="309" priority="307" stopIfTrue="1">
      <formula>IF($H311,$BO311="N",FALSE)</formula>
    </cfRule>
    <cfRule type="expression" dxfId="308" priority="308" stopIfTrue="1">
      <formula>IF($H311,$BO311="D",FALSE)</formula>
    </cfRule>
  </conditionalFormatting>
  <conditionalFormatting sqref="BU313">
    <cfRule type="expression" dxfId="307" priority="295" stopIfTrue="1">
      <formula>$BM313=""</formula>
    </cfRule>
    <cfRule type="expression" dxfId="306" priority="296" stopIfTrue="1">
      <formula>IF($H313,$BO313="O",FALSE)</formula>
    </cfRule>
    <cfRule type="expression" dxfId="305" priority="297">
      <formula>$Z313&gt;0</formula>
    </cfRule>
    <cfRule type="expression" dxfId="304" priority="298" stopIfTrue="1">
      <formula>IF($H313,$BO313="I",FALSE)</formula>
    </cfRule>
    <cfRule type="expression" dxfId="303" priority="299" stopIfTrue="1">
      <formula>IF($H313,$BO313="",FALSE)</formula>
    </cfRule>
    <cfRule type="expression" dxfId="302" priority="300" stopIfTrue="1">
      <formula>IF($H313,$BO313="N",FALSE)</formula>
    </cfRule>
    <cfRule type="expression" dxfId="301" priority="301" stopIfTrue="1">
      <formula>IF($H313,$BO313="D",FALSE)</formula>
    </cfRule>
  </conditionalFormatting>
  <conditionalFormatting sqref="BU315">
    <cfRule type="expression" dxfId="300" priority="288" stopIfTrue="1">
      <formula>$BM315=""</formula>
    </cfRule>
    <cfRule type="expression" dxfId="299" priority="289" stopIfTrue="1">
      <formula>IF($H315,$BO315="O",FALSE)</formula>
    </cfRule>
    <cfRule type="expression" dxfId="298" priority="290">
      <formula>$Z315&gt;0</formula>
    </cfRule>
    <cfRule type="expression" dxfId="297" priority="291" stopIfTrue="1">
      <formula>IF($H315,$BO315="I",FALSE)</formula>
    </cfRule>
    <cfRule type="expression" dxfId="296" priority="292" stopIfTrue="1">
      <formula>IF($H315,$BO315="",FALSE)</formula>
    </cfRule>
    <cfRule type="expression" dxfId="295" priority="293" stopIfTrue="1">
      <formula>IF($H315,$BO315="N",FALSE)</formula>
    </cfRule>
    <cfRule type="expression" dxfId="294" priority="294" stopIfTrue="1">
      <formula>IF($H315,$BO315="D",FALSE)</formula>
    </cfRule>
  </conditionalFormatting>
  <conditionalFormatting sqref="BU317">
    <cfRule type="expression" dxfId="293" priority="281" stopIfTrue="1">
      <formula>$BM317=""</formula>
    </cfRule>
    <cfRule type="expression" dxfId="292" priority="282" stopIfTrue="1">
      <formula>IF($H317,$BO317="O",FALSE)</formula>
    </cfRule>
    <cfRule type="expression" dxfId="291" priority="283">
      <formula>$Z317&gt;0</formula>
    </cfRule>
    <cfRule type="expression" dxfId="290" priority="284" stopIfTrue="1">
      <formula>IF($H317,$BO317="I",FALSE)</formula>
    </cfRule>
    <cfRule type="expression" dxfId="289" priority="285" stopIfTrue="1">
      <formula>IF($H317,$BO317="",FALSE)</formula>
    </cfRule>
    <cfRule type="expression" dxfId="288" priority="286" stopIfTrue="1">
      <formula>IF($H317,$BO317="N",FALSE)</formula>
    </cfRule>
    <cfRule type="expression" dxfId="287" priority="287" stopIfTrue="1">
      <formula>IF($H317,$BO317="D",FALSE)</formula>
    </cfRule>
  </conditionalFormatting>
  <conditionalFormatting sqref="BU321">
    <cfRule type="expression" dxfId="286" priority="274" stopIfTrue="1">
      <formula>$BM321=""</formula>
    </cfRule>
    <cfRule type="expression" dxfId="285" priority="275" stopIfTrue="1">
      <formula>IF($H321,$BO321="O",FALSE)</formula>
    </cfRule>
    <cfRule type="expression" dxfId="284" priority="276">
      <formula>$Z321&gt;0</formula>
    </cfRule>
    <cfRule type="expression" dxfId="283" priority="277" stopIfTrue="1">
      <formula>IF($H321,$BO321="I",FALSE)</formula>
    </cfRule>
    <cfRule type="expression" dxfId="282" priority="278" stopIfTrue="1">
      <formula>IF($H321,$BO321="",FALSE)</formula>
    </cfRule>
    <cfRule type="expression" dxfId="281" priority="279" stopIfTrue="1">
      <formula>IF($H321,$BO321="N",FALSE)</formula>
    </cfRule>
    <cfRule type="expression" dxfId="280" priority="280" stopIfTrue="1">
      <formula>IF($H321,$BO321="D",FALSE)</formula>
    </cfRule>
  </conditionalFormatting>
  <conditionalFormatting sqref="BU324">
    <cfRule type="expression" dxfId="279" priority="267" stopIfTrue="1">
      <formula>$BM324=""</formula>
    </cfRule>
    <cfRule type="expression" dxfId="278" priority="268" stopIfTrue="1">
      <formula>IF($H324,$BO324="O",FALSE)</formula>
    </cfRule>
    <cfRule type="expression" dxfId="277" priority="269">
      <formula>$Z324&gt;0</formula>
    </cfRule>
    <cfRule type="expression" dxfId="276" priority="270" stopIfTrue="1">
      <formula>IF($H324,$BO324="I",FALSE)</formula>
    </cfRule>
    <cfRule type="expression" dxfId="275" priority="271" stopIfTrue="1">
      <formula>IF($H324,$BO324="",FALSE)</formula>
    </cfRule>
    <cfRule type="expression" dxfId="274" priority="272" stopIfTrue="1">
      <formula>IF($H324,$BO324="N",FALSE)</formula>
    </cfRule>
    <cfRule type="expression" dxfId="273" priority="273" stopIfTrue="1">
      <formula>IF($H324,$BO324="D",FALSE)</formula>
    </cfRule>
  </conditionalFormatting>
  <conditionalFormatting sqref="BU327">
    <cfRule type="expression" dxfId="272" priority="260" stopIfTrue="1">
      <formula>$BM327=""</formula>
    </cfRule>
    <cfRule type="expression" dxfId="271" priority="261" stopIfTrue="1">
      <formula>IF($H327,$BO327="O",FALSE)</formula>
    </cfRule>
    <cfRule type="expression" dxfId="270" priority="262">
      <formula>$Z327&gt;0</formula>
    </cfRule>
    <cfRule type="expression" dxfId="269" priority="263" stopIfTrue="1">
      <formula>IF($H327,$BO327="I",FALSE)</formula>
    </cfRule>
    <cfRule type="expression" dxfId="268" priority="264" stopIfTrue="1">
      <formula>IF($H327,$BO327="",FALSE)</formula>
    </cfRule>
    <cfRule type="expression" dxfId="267" priority="265" stopIfTrue="1">
      <formula>IF($H327,$BO327="N",FALSE)</formula>
    </cfRule>
    <cfRule type="expression" dxfId="266" priority="266" stopIfTrue="1">
      <formula>IF($H327,$BO327="D",FALSE)</formula>
    </cfRule>
  </conditionalFormatting>
  <conditionalFormatting sqref="BU330">
    <cfRule type="expression" dxfId="265" priority="253" stopIfTrue="1">
      <formula>$BM330=""</formula>
    </cfRule>
    <cfRule type="expression" dxfId="264" priority="254" stopIfTrue="1">
      <formula>IF($H330,$BO330="O",FALSE)</formula>
    </cfRule>
    <cfRule type="expression" dxfId="263" priority="255">
      <formula>$Z330&gt;0</formula>
    </cfRule>
    <cfRule type="expression" dxfId="262" priority="256" stopIfTrue="1">
      <formula>IF($H330,$BO330="I",FALSE)</formula>
    </cfRule>
    <cfRule type="expression" dxfId="261" priority="257" stopIfTrue="1">
      <formula>IF($H330,$BO330="",FALSE)</formula>
    </cfRule>
    <cfRule type="expression" dxfId="260" priority="258" stopIfTrue="1">
      <formula>IF($H330,$BO330="N",FALSE)</formula>
    </cfRule>
    <cfRule type="expression" dxfId="259" priority="259" stopIfTrue="1">
      <formula>IF($H330,$BO330="D",FALSE)</formula>
    </cfRule>
  </conditionalFormatting>
  <conditionalFormatting sqref="BU333">
    <cfRule type="expression" dxfId="258" priority="246" stopIfTrue="1">
      <formula>$BM333=""</formula>
    </cfRule>
    <cfRule type="expression" dxfId="257" priority="247" stopIfTrue="1">
      <formula>IF($H333,$BO333="O",FALSE)</formula>
    </cfRule>
    <cfRule type="expression" dxfId="256" priority="248">
      <formula>$Z333&gt;0</formula>
    </cfRule>
    <cfRule type="expression" dxfId="255" priority="249" stopIfTrue="1">
      <formula>IF($H333,$BO333="I",FALSE)</formula>
    </cfRule>
    <cfRule type="expression" dxfId="254" priority="250" stopIfTrue="1">
      <formula>IF($H333,$BO333="",FALSE)</formula>
    </cfRule>
    <cfRule type="expression" dxfId="253" priority="251" stopIfTrue="1">
      <formula>IF($H333,$BO333="N",FALSE)</formula>
    </cfRule>
    <cfRule type="expression" dxfId="252" priority="252" stopIfTrue="1">
      <formula>IF($H333,$BO333="D",FALSE)</formula>
    </cfRule>
  </conditionalFormatting>
  <conditionalFormatting sqref="BU336">
    <cfRule type="expression" dxfId="251" priority="239" stopIfTrue="1">
      <formula>$BM336=""</formula>
    </cfRule>
    <cfRule type="expression" dxfId="250" priority="240" stopIfTrue="1">
      <formula>IF($H336,$BO336="O",FALSE)</formula>
    </cfRule>
    <cfRule type="expression" dxfId="249" priority="241">
      <formula>$Z336&gt;0</formula>
    </cfRule>
    <cfRule type="expression" dxfId="248" priority="242" stopIfTrue="1">
      <formula>IF($H336,$BO336="I",FALSE)</formula>
    </cfRule>
    <cfRule type="expression" dxfId="247" priority="243" stopIfTrue="1">
      <formula>IF($H336,$BO336="",FALSE)</formula>
    </cfRule>
    <cfRule type="expression" dxfId="246" priority="244" stopIfTrue="1">
      <formula>IF($H336,$BO336="N",FALSE)</formula>
    </cfRule>
    <cfRule type="expression" dxfId="245" priority="245" stopIfTrue="1">
      <formula>IF($H336,$BO336="D",FALSE)</formula>
    </cfRule>
  </conditionalFormatting>
  <conditionalFormatting sqref="BU339">
    <cfRule type="expression" dxfId="244" priority="232" stopIfTrue="1">
      <formula>$BM339=""</formula>
    </cfRule>
    <cfRule type="expression" dxfId="243" priority="233" stopIfTrue="1">
      <formula>IF($H339,$BO339="O",FALSE)</formula>
    </cfRule>
    <cfRule type="expression" dxfId="242" priority="234">
      <formula>$Z339&gt;0</formula>
    </cfRule>
    <cfRule type="expression" dxfId="241" priority="235" stopIfTrue="1">
      <formula>IF($H339,$BO339="I",FALSE)</formula>
    </cfRule>
    <cfRule type="expression" dxfId="240" priority="236" stopIfTrue="1">
      <formula>IF($H339,$BO339="",FALSE)</formula>
    </cfRule>
    <cfRule type="expression" dxfId="239" priority="237" stopIfTrue="1">
      <formula>IF($H339,$BO339="N",FALSE)</formula>
    </cfRule>
    <cfRule type="expression" dxfId="238" priority="238" stopIfTrue="1">
      <formula>IF($H339,$BO339="D",FALSE)</formula>
    </cfRule>
  </conditionalFormatting>
  <conditionalFormatting sqref="BU342">
    <cfRule type="expression" dxfId="237" priority="225" stopIfTrue="1">
      <formula>$BM342=""</formula>
    </cfRule>
    <cfRule type="expression" dxfId="236" priority="226" stopIfTrue="1">
      <formula>IF($H342,$BO342="O",FALSE)</formula>
    </cfRule>
    <cfRule type="expression" dxfId="235" priority="227">
      <formula>$Z342&gt;0</formula>
    </cfRule>
    <cfRule type="expression" dxfId="234" priority="228" stopIfTrue="1">
      <formula>IF($H342,$BO342="I",FALSE)</formula>
    </cfRule>
    <cfRule type="expression" dxfId="233" priority="229" stopIfTrue="1">
      <formula>IF($H342,$BO342="",FALSE)</formula>
    </cfRule>
    <cfRule type="expression" dxfId="232" priority="230" stopIfTrue="1">
      <formula>IF($H342,$BO342="N",FALSE)</formula>
    </cfRule>
    <cfRule type="expression" dxfId="231" priority="231" stopIfTrue="1">
      <formula>IF($H342,$BO342="D",FALSE)</formula>
    </cfRule>
  </conditionalFormatting>
  <conditionalFormatting sqref="BU345">
    <cfRule type="expression" dxfId="230" priority="218" stopIfTrue="1">
      <formula>$BM345=""</formula>
    </cfRule>
    <cfRule type="expression" dxfId="229" priority="219" stopIfTrue="1">
      <formula>IF($H345,$BO345="O",FALSE)</formula>
    </cfRule>
    <cfRule type="expression" dxfId="228" priority="220">
      <formula>$Z345&gt;0</formula>
    </cfRule>
    <cfRule type="expression" dxfId="227" priority="221" stopIfTrue="1">
      <formula>IF($H345,$BO345="I",FALSE)</formula>
    </cfRule>
    <cfRule type="expression" dxfId="226" priority="222" stopIfTrue="1">
      <formula>IF($H345,$BO345="",FALSE)</formula>
    </cfRule>
    <cfRule type="expression" dxfId="225" priority="223" stopIfTrue="1">
      <formula>IF($H345,$BO345="N",FALSE)</formula>
    </cfRule>
    <cfRule type="expression" dxfId="224" priority="224" stopIfTrue="1">
      <formula>IF($H345,$BO345="D",FALSE)</formula>
    </cfRule>
  </conditionalFormatting>
  <conditionalFormatting sqref="BU346">
    <cfRule type="expression" dxfId="223" priority="211" stopIfTrue="1">
      <formula>$BM346=""</formula>
    </cfRule>
    <cfRule type="expression" dxfId="222" priority="212" stopIfTrue="1">
      <formula>IF($H346,$BO346="O",FALSE)</formula>
    </cfRule>
    <cfRule type="expression" dxfId="221" priority="213">
      <formula>$Z346&gt;0</formula>
    </cfRule>
    <cfRule type="expression" dxfId="220" priority="214" stopIfTrue="1">
      <formula>IF($H346,$BO346="I",FALSE)</formula>
    </cfRule>
    <cfRule type="expression" dxfId="219" priority="215" stopIfTrue="1">
      <formula>IF($H346,$BO346="",FALSE)</formula>
    </cfRule>
    <cfRule type="expression" dxfId="218" priority="216" stopIfTrue="1">
      <formula>IF($H346,$BO346="N",FALSE)</formula>
    </cfRule>
    <cfRule type="expression" dxfId="217" priority="217" stopIfTrue="1">
      <formula>IF($H346,$BO346="D",FALSE)</formula>
    </cfRule>
  </conditionalFormatting>
  <conditionalFormatting sqref="BU348">
    <cfRule type="expression" dxfId="216" priority="204" stopIfTrue="1">
      <formula>$BM348=""</formula>
    </cfRule>
    <cfRule type="expression" dxfId="215" priority="205" stopIfTrue="1">
      <formula>IF($H348,$BO348="O",FALSE)</formula>
    </cfRule>
    <cfRule type="expression" dxfId="214" priority="206">
      <formula>$Z348&gt;0</formula>
    </cfRule>
    <cfRule type="expression" dxfId="213" priority="207" stopIfTrue="1">
      <formula>IF($H348,$BO348="I",FALSE)</formula>
    </cfRule>
    <cfRule type="expression" dxfId="212" priority="208" stopIfTrue="1">
      <formula>IF($H348,$BO348="",FALSE)</formula>
    </cfRule>
    <cfRule type="expression" dxfId="211" priority="209" stopIfTrue="1">
      <formula>IF($H348,$BO348="N",FALSE)</formula>
    </cfRule>
    <cfRule type="expression" dxfId="210" priority="210" stopIfTrue="1">
      <formula>IF($H348,$BO348="D",FALSE)</formula>
    </cfRule>
  </conditionalFormatting>
  <conditionalFormatting sqref="BU350">
    <cfRule type="expression" dxfId="209" priority="197" stopIfTrue="1">
      <formula>$BM350=""</formula>
    </cfRule>
    <cfRule type="expression" dxfId="208" priority="198" stopIfTrue="1">
      <formula>IF($H350,$BO350="O",FALSE)</formula>
    </cfRule>
    <cfRule type="expression" dxfId="207" priority="199">
      <formula>$Z350&gt;0</formula>
    </cfRule>
    <cfRule type="expression" dxfId="206" priority="200" stopIfTrue="1">
      <formula>IF($H350,$BO350="I",FALSE)</formula>
    </cfRule>
    <cfRule type="expression" dxfId="205" priority="201" stopIfTrue="1">
      <formula>IF($H350,$BO350="",FALSE)</formula>
    </cfRule>
    <cfRule type="expression" dxfId="204" priority="202" stopIfTrue="1">
      <formula>IF($H350,$BO350="N",FALSE)</formula>
    </cfRule>
    <cfRule type="expression" dxfId="203" priority="203" stopIfTrue="1">
      <formula>IF($H350,$BO350="D",FALSE)</formula>
    </cfRule>
  </conditionalFormatting>
  <conditionalFormatting sqref="BU352">
    <cfRule type="expression" dxfId="202" priority="190" stopIfTrue="1">
      <formula>$BM352=""</formula>
    </cfRule>
    <cfRule type="expression" dxfId="201" priority="191" stopIfTrue="1">
      <formula>IF($H352,$BO352="O",FALSE)</formula>
    </cfRule>
    <cfRule type="expression" dxfId="200" priority="192">
      <formula>$Z352&gt;0</formula>
    </cfRule>
    <cfRule type="expression" dxfId="199" priority="193" stopIfTrue="1">
      <formula>IF($H352,$BO352="I",FALSE)</formula>
    </cfRule>
    <cfRule type="expression" dxfId="198" priority="194" stopIfTrue="1">
      <formula>IF($H352,$BO352="",FALSE)</formula>
    </cfRule>
    <cfRule type="expression" dxfId="197" priority="195" stopIfTrue="1">
      <formula>IF($H352,$BO352="N",FALSE)</formula>
    </cfRule>
    <cfRule type="expression" dxfId="196" priority="196" stopIfTrue="1">
      <formula>IF($H352,$BO352="D",FALSE)</formula>
    </cfRule>
  </conditionalFormatting>
  <conditionalFormatting sqref="BU354">
    <cfRule type="expression" dxfId="195" priority="183" stopIfTrue="1">
      <formula>$BM354=""</formula>
    </cfRule>
    <cfRule type="expression" dxfId="194" priority="184" stopIfTrue="1">
      <formula>IF($H354,$BO354="O",FALSE)</formula>
    </cfRule>
    <cfRule type="expression" dxfId="193" priority="185">
      <formula>$Z354&gt;0</formula>
    </cfRule>
    <cfRule type="expression" dxfId="192" priority="186" stopIfTrue="1">
      <formula>IF($H354,$BO354="I",FALSE)</formula>
    </cfRule>
    <cfRule type="expression" dxfId="191" priority="187" stopIfTrue="1">
      <formula>IF($H354,$BO354="",FALSE)</formula>
    </cfRule>
    <cfRule type="expression" dxfId="190" priority="188" stopIfTrue="1">
      <formula>IF($H354,$BO354="N",FALSE)</formula>
    </cfRule>
    <cfRule type="expression" dxfId="189" priority="189" stopIfTrue="1">
      <formula>IF($H354,$BO354="D",FALSE)</formula>
    </cfRule>
  </conditionalFormatting>
  <conditionalFormatting sqref="BU356">
    <cfRule type="expression" dxfId="188" priority="176" stopIfTrue="1">
      <formula>$BM356=""</formula>
    </cfRule>
    <cfRule type="expression" dxfId="187" priority="177" stopIfTrue="1">
      <formula>IF($H356,$BO356="O",FALSE)</formula>
    </cfRule>
    <cfRule type="expression" dxfId="186" priority="178">
      <formula>$Z356&gt;0</formula>
    </cfRule>
    <cfRule type="expression" dxfId="185" priority="179" stopIfTrue="1">
      <formula>IF($H356,$BO356="I",FALSE)</formula>
    </cfRule>
    <cfRule type="expression" dxfId="184" priority="180" stopIfTrue="1">
      <formula>IF($H356,$BO356="",FALSE)</formula>
    </cfRule>
    <cfRule type="expression" dxfId="183" priority="181" stopIfTrue="1">
      <formula>IF($H356,$BO356="N",FALSE)</formula>
    </cfRule>
    <cfRule type="expression" dxfId="182" priority="182" stopIfTrue="1">
      <formula>IF($H356,$BO356="D",FALSE)</formula>
    </cfRule>
  </conditionalFormatting>
  <conditionalFormatting sqref="BU358">
    <cfRule type="expression" dxfId="181" priority="169" stopIfTrue="1">
      <formula>$BM358=""</formula>
    </cfRule>
    <cfRule type="expression" dxfId="180" priority="170" stopIfTrue="1">
      <formula>IF($H358,$BO358="O",FALSE)</formula>
    </cfRule>
    <cfRule type="expression" dxfId="179" priority="171">
      <formula>$Z358&gt;0</formula>
    </cfRule>
    <cfRule type="expression" dxfId="178" priority="172" stopIfTrue="1">
      <formula>IF($H358,$BO358="I",FALSE)</formula>
    </cfRule>
    <cfRule type="expression" dxfId="177" priority="173" stopIfTrue="1">
      <formula>IF($H358,$BO358="",FALSE)</formula>
    </cfRule>
    <cfRule type="expression" dxfId="176" priority="174" stopIfTrue="1">
      <formula>IF($H358,$BO358="N",FALSE)</formula>
    </cfRule>
    <cfRule type="expression" dxfId="175" priority="175" stopIfTrue="1">
      <formula>IF($H358,$BO358="D",FALSE)</formula>
    </cfRule>
  </conditionalFormatting>
  <conditionalFormatting sqref="BU360">
    <cfRule type="expression" dxfId="174" priority="162" stopIfTrue="1">
      <formula>$BM360=""</formula>
    </cfRule>
    <cfRule type="expression" dxfId="173" priority="163" stopIfTrue="1">
      <formula>IF($H360,$BO360="O",FALSE)</formula>
    </cfRule>
    <cfRule type="expression" dxfId="172" priority="164">
      <formula>$Z360&gt;0</formula>
    </cfRule>
    <cfRule type="expression" dxfId="171" priority="165" stopIfTrue="1">
      <formula>IF($H360,$BO360="I",FALSE)</formula>
    </cfRule>
    <cfRule type="expression" dxfId="170" priority="166" stopIfTrue="1">
      <formula>IF($H360,$BO360="",FALSE)</formula>
    </cfRule>
    <cfRule type="expression" dxfId="169" priority="167" stopIfTrue="1">
      <formula>IF($H360,$BO360="N",FALSE)</formula>
    </cfRule>
    <cfRule type="expression" dxfId="168" priority="168" stopIfTrue="1">
      <formula>IF($H360,$BO360="D",FALSE)</formula>
    </cfRule>
  </conditionalFormatting>
  <conditionalFormatting sqref="BU362">
    <cfRule type="expression" dxfId="167" priority="155" stopIfTrue="1">
      <formula>$BM362=""</formula>
    </cfRule>
    <cfRule type="expression" dxfId="166" priority="156" stopIfTrue="1">
      <formula>IF($H362,$BO362="O",FALSE)</formula>
    </cfRule>
    <cfRule type="expression" dxfId="165" priority="157">
      <formula>$Z362&gt;0</formula>
    </cfRule>
    <cfRule type="expression" dxfId="164" priority="158" stopIfTrue="1">
      <formula>IF($H362,$BO362="I",FALSE)</formula>
    </cfRule>
    <cfRule type="expression" dxfId="163" priority="159" stopIfTrue="1">
      <formula>IF($H362,$BO362="",FALSE)</formula>
    </cfRule>
    <cfRule type="expression" dxfId="162" priority="160" stopIfTrue="1">
      <formula>IF($H362,$BO362="N",FALSE)</formula>
    </cfRule>
    <cfRule type="expression" dxfId="161" priority="161" stopIfTrue="1">
      <formula>IF($H362,$BO362="D",FALSE)</formula>
    </cfRule>
  </conditionalFormatting>
  <conditionalFormatting sqref="BU364">
    <cfRule type="expression" dxfId="160" priority="148" stopIfTrue="1">
      <formula>$BM364=""</formula>
    </cfRule>
    <cfRule type="expression" dxfId="159" priority="149" stopIfTrue="1">
      <formula>IF($H364,$BO364="O",FALSE)</formula>
    </cfRule>
    <cfRule type="expression" dxfId="158" priority="150">
      <formula>$Z364&gt;0</formula>
    </cfRule>
    <cfRule type="expression" dxfId="157" priority="151" stopIfTrue="1">
      <formula>IF($H364,$BO364="I",FALSE)</formula>
    </cfRule>
    <cfRule type="expression" dxfId="156" priority="152" stopIfTrue="1">
      <formula>IF($H364,$BO364="",FALSE)</formula>
    </cfRule>
    <cfRule type="expression" dxfId="155" priority="153" stopIfTrue="1">
      <formula>IF($H364,$BO364="N",FALSE)</formula>
    </cfRule>
    <cfRule type="expression" dxfId="154" priority="154" stopIfTrue="1">
      <formula>IF($H364,$BO364="D",FALSE)</formula>
    </cfRule>
  </conditionalFormatting>
  <conditionalFormatting sqref="BU366">
    <cfRule type="expression" dxfId="153" priority="141" stopIfTrue="1">
      <formula>$BM366=""</formula>
    </cfRule>
    <cfRule type="expression" dxfId="152" priority="142" stopIfTrue="1">
      <formula>IF($H366,$BO366="O",FALSE)</formula>
    </cfRule>
    <cfRule type="expression" dxfId="151" priority="143">
      <formula>$Z366&gt;0</formula>
    </cfRule>
    <cfRule type="expression" dxfId="150" priority="144" stopIfTrue="1">
      <formula>IF($H366,$BO366="I",FALSE)</formula>
    </cfRule>
    <cfRule type="expression" dxfId="149" priority="145" stopIfTrue="1">
      <formula>IF($H366,$BO366="",FALSE)</formula>
    </cfRule>
    <cfRule type="expression" dxfId="148" priority="146" stopIfTrue="1">
      <formula>IF($H366,$BO366="N",FALSE)</formula>
    </cfRule>
    <cfRule type="expression" dxfId="147" priority="147" stopIfTrue="1">
      <formula>IF($H366,$BO366="D",FALSE)</formula>
    </cfRule>
  </conditionalFormatting>
  <conditionalFormatting sqref="BU368">
    <cfRule type="expression" dxfId="146" priority="134" stopIfTrue="1">
      <formula>$BM368=""</formula>
    </cfRule>
    <cfRule type="expression" dxfId="145" priority="135" stopIfTrue="1">
      <formula>IF($H368,$BO368="O",FALSE)</formula>
    </cfRule>
    <cfRule type="expression" dxfId="144" priority="136">
      <formula>$Z368&gt;0</formula>
    </cfRule>
    <cfRule type="expression" dxfId="143" priority="137" stopIfTrue="1">
      <formula>IF($H368,$BO368="I",FALSE)</formula>
    </cfRule>
    <cfRule type="expression" dxfId="142" priority="138" stopIfTrue="1">
      <formula>IF($H368,$BO368="",FALSE)</formula>
    </cfRule>
    <cfRule type="expression" dxfId="141" priority="139" stopIfTrue="1">
      <formula>IF($H368,$BO368="N",FALSE)</formula>
    </cfRule>
    <cfRule type="expression" dxfId="140" priority="140" stopIfTrue="1">
      <formula>IF($H368,$BO368="D",FALSE)</formula>
    </cfRule>
  </conditionalFormatting>
  <conditionalFormatting sqref="BU370">
    <cfRule type="expression" dxfId="139" priority="127" stopIfTrue="1">
      <formula>$BM370=""</formula>
    </cfRule>
    <cfRule type="expression" dxfId="138" priority="128" stopIfTrue="1">
      <formula>IF($H370,$BO370="O",FALSE)</formula>
    </cfRule>
    <cfRule type="expression" dxfId="137" priority="129">
      <formula>$Z370&gt;0</formula>
    </cfRule>
    <cfRule type="expression" dxfId="136" priority="130" stopIfTrue="1">
      <formula>IF($H370,$BO370="I",FALSE)</formula>
    </cfRule>
    <cfRule type="expression" dxfId="135" priority="131" stopIfTrue="1">
      <formula>IF($H370,$BO370="",FALSE)</formula>
    </cfRule>
    <cfRule type="expression" dxfId="134" priority="132" stopIfTrue="1">
      <formula>IF($H370,$BO370="N",FALSE)</formula>
    </cfRule>
    <cfRule type="expression" dxfId="133" priority="133" stopIfTrue="1">
      <formula>IF($H370,$BO370="D",FALSE)</formula>
    </cfRule>
  </conditionalFormatting>
  <conditionalFormatting sqref="BU378">
    <cfRule type="expression" dxfId="132" priority="120" stopIfTrue="1">
      <formula>$BM378=""</formula>
    </cfRule>
    <cfRule type="expression" dxfId="131" priority="121" stopIfTrue="1">
      <formula>IF($H378,$BO378="O",FALSE)</formula>
    </cfRule>
    <cfRule type="expression" dxfId="130" priority="122">
      <formula>$Z378&gt;0</formula>
    </cfRule>
    <cfRule type="expression" dxfId="129" priority="123" stopIfTrue="1">
      <formula>IF($H378,$BO378="I",FALSE)</formula>
    </cfRule>
    <cfRule type="expression" dxfId="128" priority="124" stopIfTrue="1">
      <formula>IF($H378,$BO378="",FALSE)</formula>
    </cfRule>
    <cfRule type="expression" dxfId="127" priority="125" stopIfTrue="1">
      <formula>IF($H378,$BO378="N",FALSE)</formula>
    </cfRule>
    <cfRule type="expression" dxfId="126" priority="126" stopIfTrue="1">
      <formula>IF($H378,$BO378="D",FALSE)</formula>
    </cfRule>
  </conditionalFormatting>
  <conditionalFormatting sqref="BU380">
    <cfRule type="expression" dxfId="125" priority="113" stopIfTrue="1">
      <formula>$BM380=""</formula>
    </cfRule>
    <cfRule type="expression" dxfId="124" priority="114" stopIfTrue="1">
      <formula>IF($H380,$BO380="O",FALSE)</formula>
    </cfRule>
    <cfRule type="expression" dxfId="123" priority="115">
      <formula>$Z380&gt;0</formula>
    </cfRule>
    <cfRule type="expression" dxfId="122" priority="116" stopIfTrue="1">
      <formula>IF($H380,$BO380="I",FALSE)</formula>
    </cfRule>
    <cfRule type="expression" dxfId="121" priority="117" stopIfTrue="1">
      <formula>IF($H380,$BO380="",FALSE)</formula>
    </cfRule>
    <cfRule type="expression" dxfId="120" priority="118" stopIfTrue="1">
      <formula>IF($H380,$BO380="N",FALSE)</formula>
    </cfRule>
    <cfRule type="expression" dxfId="119" priority="119" stopIfTrue="1">
      <formula>IF($H380,$BO380="D",FALSE)</formula>
    </cfRule>
  </conditionalFormatting>
  <conditionalFormatting sqref="BU382">
    <cfRule type="expression" dxfId="118" priority="106" stopIfTrue="1">
      <formula>$BM382=""</formula>
    </cfRule>
    <cfRule type="expression" dxfId="117" priority="107" stopIfTrue="1">
      <formula>IF($H382,$BO382="O",FALSE)</formula>
    </cfRule>
    <cfRule type="expression" dxfId="116" priority="108">
      <formula>$Z382&gt;0</formula>
    </cfRule>
    <cfRule type="expression" dxfId="115" priority="109" stopIfTrue="1">
      <formula>IF($H382,$BO382="I",FALSE)</formula>
    </cfRule>
    <cfRule type="expression" dxfId="114" priority="110" stopIfTrue="1">
      <formula>IF($H382,$BO382="",FALSE)</formula>
    </cfRule>
    <cfRule type="expression" dxfId="113" priority="111" stopIfTrue="1">
      <formula>IF($H382,$BO382="N",FALSE)</formula>
    </cfRule>
    <cfRule type="expression" dxfId="112" priority="112" stopIfTrue="1">
      <formula>IF($H382,$BO382="D",FALSE)</formula>
    </cfRule>
  </conditionalFormatting>
  <conditionalFormatting sqref="BU384">
    <cfRule type="expression" dxfId="111" priority="99" stopIfTrue="1">
      <formula>$BM384=""</formula>
    </cfRule>
    <cfRule type="expression" dxfId="110" priority="100" stopIfTrue="1">
      <formula>IF($H384,$BO384="O",FALSE)</formula>
    </cfRule>
    <cfRule type="expression" dxfId="109" priority="101">
      <formula>$Z384&gt;0</formula>
    </cfRule>
    <cfRule type="expression" dxfId="108" priority="102" stopIfTrue="1">
      <formula>IF($H384,$BO384="I",FALSE)</formula>
    </cfRule>
    <cfRule type="expression" dxfId="107" priority="103" stopIfTrue="1">
      <formula>IF($H384,$BO384="",FALSE)</formula>
    </cfRule>
    <cfRule type="expression" dxfId="106" priority="104" stopIfTrue="1">
      <formula>IF($H384,$BO384="N",FALSE)</formula>
    </cfRule>
    <cfRule type="expression" dxfId="105" priority="105" stopIfTrue="1">
      <formula>IF($H384,$BO384="D",FALSE)</formula>
    </cfRule>
  </conditionalFormatting>
  <conditionalFormatting sqref="BU386">
    <cfRule type="expression" dxfId="104" priority="92" stopIfTrue="1">
      <formula>$BM386=""</formula>
    </cfRule>
    <cfRule type="expression" dxfId="103" priority="93" stopIfTrue="1">
      <formula>IF($H386,$BO386="O",FALSE)</formula>
    </cfRule>
    <cfRule type="expression" dxfId="102" priority="94">
      <formula>$Z386&gt;0</formula>
    </cfRule>
    <cfRule type="expression" dxfId="101" priority="95" stopIfTrue="1">
      <formula>IF($H386,$BO386="I",FALSE)</formula>
    </cfRule>
    <cfRule type="expression" dxfId="100" priority="96" stopIfTrue="1">
      <formula>IF($H386,$BO386="",FALSE)</formula>
    </cfRule>
    <cfRule type="expression" dxfId="99" priority="97" stopIfTrue="1">
      <formula>IF($H386,$BO386="N",FALSE)</formula>
    </cfRule>
    <cfRule type="expression" dxfId="98" priority="98" stopIfTrue="1">
      <formula>IF($H386,$BO386="D",FALSE)</formula>
    </cfRule>
  </conditionalFormatting>
  <conditionalFormatting sqref="BU408">
    <cfRule type="expression" dxfId="97" priority="85" stopIfTrue="1">
      <formula>$BM408=""</formula>
    </cfRule>
    <cfRule type="expression" dxfId="96" priority="86" stopIfTrue="1">
      <formula>IF($H408,$BO408="O",FALSE)</formula>
    </cfRule>
    <cfRule type="expression" dxfId="95" priority="87">
      <formula>$Z408&gt;0</formula>
    </cfRule>
    <cfRule type="expression" dxfId="94" priority="88" stopIfTrue="1">
      <formula>IF($H408,$BO408="I",FALSE)</formula>
    </cfRule>
    <cfRule type="expression" dxfId="93" priority="89" stopIfTrue="1">
      <formula>IF($H408,$BO408="",FALSE)</formula>
    </cfRule>
    <cfRule type="expression" dxfId="92" priority="90" stopIfTrue="1">
      <formula>IF($H408,$BO408="N",FALSE)</formula>
    </cfRule>
    <cfRule type="expression" dxfId="91" priority="91" stopIfTrue="1">
      <formula>IF($H408,$BO408="D",FALSE)</formula>
    </cfRule>
  </conditionalFormatting>
  <conditionalFormatting sqref="BU412">
    <cfRule type="expression" dxfId="90" priority="78" stopIfTrue="1">
      <formula>$BM412=""</formula>
    </cfRule>
    <cfRule type="expression" dxfId="89" priority="79" stopIfTrue="1">
      <formula>IF($H412,$BO412="O",FALSE)</formula>
    </cfRule>
    <cfRule type="expression" dxfId="88" priority="80">
      <formula>$Z412&gt;0</formula>
    </cfRule>
    <cfRule type="expression" dxfId="87" priority="81" stopIfTrue="1">
      <formula>IF($H412,$BO412="I",FALSE)</formula>
    </cfRule>
    <cfRule type="expression" dxfId="86" priority="82" stopIfTrue="1">
      <formula>IF($H412,$BO412="",FALSE)</formula>
    </cfRule>
    <cfRule type="expression" dxfId="85" priority="83" stopIfTrue="1">
      <formula>IF($H412,$BO412="N",FALSE)</formula>
    </cfRule>
    <cfRule type="expression" dxfId="84" priority="84" stopIfTrue="1">
      <formula>IF($H412,$BO412="D",FALSE)</formula>
    </cfRule>
  </conditionalFormatting>
  <conditionalFormatting sqref="BU416">
    <cfRule type="expression" dxfId="83" priority="71" stopIfTrue="1">
      <formula>$BM416=""</formula>
    </cfRule>
    <cfRule type="expression" dxfId="82" priority="72" stopIfTrue="1">
      <formula>IF($H416,$BO416="O",FALSE)</formula>
    </cfRule>
    <cfRule type="expression" dxfId="81" priority="73">
      <formula>$Z416&gt;0</formula>
    </cfRule>
    <cfRule type="expression" dxfId="80" priority="74" stopIfTrue="1">
      <formula>IF($H416,$BO416="I",FALSE)</formula>
    </cfRule>
    <cfRule type="expression" dxfId="79" priority="75" stopIfTrue="1">
      <formula>IF($H416,$BO416="",FALSE)</formula>
    </cfRule>
    <cfRule type="expression" dxfId="78" priority="76" stopIfTrue="1">
      <formula>IF($H416,$BO416="N",FALSE)</formula>
    </cfRule>
    <cfRule type="expression" dxfId="77" priority="77" stopIfTrue="1">
      <formula>IF($H416,$BO416="D",FALSE)</formula>
    </cfRule>
  </conditionalFormatting>
  <conditionalFormatting sqref="BU420">
    <cfRule type="expression" dxfId="76" priority="64" stopIfTrue="1">
      <formula>$BM420=""</formula>
    </cfRule>
    <cfRule type="expression" dxfId="75" priority="65" stopIfTrue="1">
      <formula>IF($H420,$BO420="O",FALSE)</formula>
    </cfRule>
    <cfRule type="expression" dxfId="74" priority="66">
      <formula>$Z420&gt;0</formula>
    </cfRule>
    <cfRule type="expression" dxfId="73" priority="67" stopIfTrue="1">
      <formula>IF($H420,$BO420="I",FALSE)</formula>
    </cfRule>
    <cfRule type="expression" dxfId="72" priority="68" stopIfTrue="1">
      <formula>IF($H420,$BO420="",FALSE)</formula>
    </cfRule>
    <cfRule type="expression" dxfId="71" priority="69" stopIfTrue="1">
      <formula>IF($H420,$BO420="N",FALSE)</formula>
    </cfRule>
    <cfRule type="expression" dxfId="70" priority="70" stopIfTrue="1">
      <formula>IF($H420,$BO420="D",FALSE)</formula>
    </cfRule>
  </conditionalFormatting>
  <conditionalFormatting sqref="BU424">
    <cfRule type="expression" dxfId="69" priority="57" stopIfTrue="1">
      <formula>$BM424=""</formula>
    </cfRule>
    <cfRule type="expression" dxfId="68" priority="58" stopIfTrue="1">
      <formula>IF($H424,$BO424="O",FALSE)</formula>
    </cfRule>
    <cfRule type="expression" dxfId="67" priority="59">
      <formula>$Z424&gt;0</formula>
    </cfRule>
    <cfRule type="expression" dxfId="66" priority="60" stopIfTrue="1">
      <formula>IF($H424,$BO424="I",FALSE)</formula>
    </cfRule>
    <cfRule type="expression" dxfId="65" priority="61" stopIfTrue="1">
      <formula>IF($H424,$BO424="",FALSE)</formula>
    </cfRule>
    <cfRule type="expression" dxfId="64" priority="62" stopIfTrue="1">
      <formula>IF($H424,$BO424="N",FALSE)</formula>
    </cfRule>
    <cfRule type="expression" dxfId="63" priority="63" stopIfTrue="1">
      <formula>IF($H424,$BO424="D",FALSE)</formula>
    </cfRule>
  </conditionalFormatting>
  <conditionalFormatting sqref="BU430">
    <cfRule type="expression" dxfId="62" priority="50" stopIfTrue="1">
      <formula>$BM430=""</formula>
    </cfRule>
    <cfRule type="expression" dxfId="61" priority="51" stopIfTrue="1">
      <formula>IF($H430,$BO430="O",FALSE)</formula>
    </cfRule>
    <cfRule type="expression" dxfId="60" priority="52">
      <formula>$Z430&gt;0</formula>
    </cfRule>
    <cfRule type="expression" dxfId="59" priority="53" stopIfTrue="1">
      <formula>IF($H430,$BO430="I",FALSE)</formula>
    </cfRule>
    <cfRule type="expression" dxfId="58" priority="54" stopIfTrue="1">
      <formula>IF($H430,$BO430="",FALSE)</formula>
    </cfRule>
    <cfRule type="expression" dxfId="57" priority="55" stopIfTrue="1">
      <formula>IF($H430,$BO430="N",FALSE)</formula>
    </cfRule>
    <cfRule type="expression" dxfId="56" priority="56" stopIfTrue="1">
      <formula>IF($H430,$BO430="D",FALSE)</formula>
    </cfRule>
  </conditionalFormatting>
  <conditionalFormatting sqref="BU442">
    <cfRule type="expression" dxfId="55" priority="43" stopIfTrue="1">
      <formula>$BM442=""</formula>
    </cfRule>
    <cfRule type="expression" dxfId="54" priority="44" stopIfTrue="1">
      <formula>IF($H442,$BO442="O",FALSE)</formula>
    </cfRule>
    <cfRule type="expression" dxfId="53" priority="45">
      <formula>$Z442&gt;0</formula>
    </cfRule>
    <cfRule type="expression" dxfId="52" priority="46" stopIfTrue="1">
      <formula>IF($H442,$BO442="I",FALSE)</formula>
    </cfRule>
    <cfRule type="expression" dxfId="51" priority="47" stopIfTrue="1">
      <formula>IF($H442,$BO442="",FALSE)</formula>
    </cfRule>
    <cfRule type="expression" dxfId="50" priority="48" stopIfTrue="1">
      <formula>IF($H442,$BO442="N",FALSE)</formula>
    </cfRule>
    <cfRule type="expression" dxfId="49" priority="49" stopIfTrue="1">
      <formula>IF($H442,$BO442="D",FALSE)</formula>
    </cfRule>
  </conditionalFormatting>
  <conditionalFormatting sqref="BU454">
    <cfRule type="expression" dxfId="48" priority="36" stopIfTrue="1">
      <formula>$BM454=""</formula>
    </cfRule>
    <cfRule type="expression" dxfId="47" priority="37" stopIfTrue="1">
      <formula>IF($H454,$BO454="O",FALSE)</formula>
    </cfRule>
    <cfRule type="expression" dxfId="46" priority="38">
      <formula>$Z454&gt;0</formula>
    </cfRule>
    <cfRule type="expression" dxfId="45" priority="39" stopIfTrue="1">
      <formula>IF($H454,$BO454="I",FALSE)</formula>
    </cfRule>
    <cfRule type="expression" dxfId="44" priority="40" stopIfTrue="1">
      <formula>IF($H454,$BO454="",FALSE)</formula>
    </cfRule>
    <cfRule type="expression" dxfId="43" priority="41" stopIfTrue="1">
      <formula>IF($H454,$BO454="N",FALSE)</formula>
    </cfRule>
    <cfRule type="expression" dxfId="42" priority="42" stopIfTrue="1">
      <formula>IF($H454,$BO454="D",FALSE)</formula>
    </cfRule>
  </conditionalFormatting>
  <conditionalFormatting sqref="BU460">
    <cfRule type="expression" dxfId="41" priority="29" stopIfTrue="1">
      <formula>$BM460=""</formula>
    </cfRule>
    <cfRule type="expression" dxfId="40" priority="30" stopIfTrue="1">
      <formula>IF($H460,$BO460="O",FALSE)</formula>
    </cfRule>
    <cfRule type="expression" dxfId="39" priority="31">
      <formula>$Z460&gt;0</formula>
    </cfRule>
    <cfRule type="expression" dxfId="38" priority="32" stopIfTrue="1">
      <formula>IF($H460,$BO460="I",FALSE)</formula>
    </cfRule>
    <cfRule type="expression" dxfId="37" priority="33" stopIfTrue="1">
      <formula>IF($H460,$BO460="",FALSE)</formula>
    </cfRule>
    <cfRule type="expression" dxfId="36" priority="34" stopIfTrue="1">
      <formula>IF($H460,$BO460="N",FALSE)</formula>
    </cfRule>
    <cfRule type="expression" dxfId="35" priority="35" stopIfTrue="1">
      <formula>IF($H460,$BO460="D",FALSE)</formula>
    </cfRule>
  </conditionalFormatting>
  <conditionalFormatting sqref="BU466">
    <cfRule type="expression" dxfId="34" priority="22" stopIfTrue="1">
      <formula>$BM466=""</formula>
    </cfRule>
    <cfRule type="expression" dxfId="33" priority="23" stopIfTrue="1">
      <formula>IF($H466,$BO466="O",FALSE)</formula>
    </cfRule>
    <cfRule type="expression" dxfId="32" priority="24">
      <formula>$Z466&gt;0</formula>
    </cfRule>
    <cfRule type="expression" dxfId="31" priority="25" stopIfTrue="1">
      <formula>IF($H466,$BO466="I",FALSE)</formula>
    </cfRule>
    <cfRule type="expression" dxfId="30" priority="26" stopIfTrue="1">
      <formula>IF($H466,$BO466="",FALSE)</formula>
    </cfRule>
    <cfRule type="expression" dxfId="29" priority="27" stopIfTrue="1">
      <formula>IF($H466,$BO466="N",FALSE)</formula>
    </cfRule>
    <cfRule type="expression" dxfId="28" priority="28" stopIfTrue="1">
      <formula>IF($H466,$BO466="D",FALSE)</formula>
    </cfRule>
  </conditionalFormatting>
  <conditionalFormatting sqref="BU472">
    <cfRule type="expression" dxfId="27" priority="15" stopIfTrue="1">
      <formula>$BM472=""</formula>
    </cfRule>
    <cfRule type="expression" dxfId="26" priority="16" stopIfTrue="1">
      <formula>IF($H472,$BO472="O",FALSE)</formula>
    </cfRule>
    <cfRule type="expression" dxfId="25" priority="17">
      <formula>$Z472&gt;0</formula>
    </cfRule>
    <cfRule type="expression" dxfId="24" priority="18" stopIfTrue="1">
      <formula>IF($H472,$BO472="I",FALSE)</formula>
    </cfRule>
    <cfRule type="expression" dxfId="23" priority="19" stopIfTrue="1">
      <formula>IF($H472,$BO472="",FALSE)</formula>
    </cfRule>
    <cfRule type="expression" dxfId="22" priority="20" stopIfTrue="1">
      <formula>IF($H472,$BO472="N",FALSE)</formula>
    </cfRule>
    <cfRule type="expression" dxfId="21" priority="21" stopIfTrue="1">
      <formula>IF($H472,$BO472="D",FALSE)</formula>
    </cfRule>
  </conditionalFormatting>
  <conditionalFormatting sqref="BU478">
    <cfRule type="expression" dxfId="20" priority="8" stopIfTrue="1">
      <formula>$BM478=""</formula>
    </cfRule>
    <cfRule type="expression" dxfId="19" priority="9" stopIfTrue="1">
      <formula>IF($H478,$BO478="O",FALSE)</formula>
    </cfRule>
    <cfRule type="expression" dxfId="18" priority="10">
      <formula>$Z478&gt;0</formula>
    </cfRule>
    <cfRule type="expression" dxfId="17" priority="11" stopIfTrue="1">
      <formula>IF($H478,$BO478="I",FALSE)</formula>
    </cfRule>
    <cfRule type="expression" dxfId="16" priority="12" stopIfTrue="1">
      <formula>IF($H478,$BO478="",FALSE)</formula>
    </cfRule>
    <cfRule type="expression" dxfId="15" priority="13" stopIfTrue="1">
      <formula>IF($H478,$BO478="N",FALSE)</formula>
    </cfRule>
    <cfRule type="expression" dxfId="14" priority="14" stopIfTrue="1">
      <formula>IF($H478,$BO478="D",FALSE)</formula>
    </cfRule>
  </conditionalFormatting>
  <conditionalFormatting sqref="CA304">
    <cfRule type="expression" dxfId="13" priority="1" stopIfTrue="1">
      <formula>$BM304=""</formula>
    </cfRule>
    <cfRule type="expression" dxfId="12" priority="2" stopIfTrue="1">
      <formula>IF($H304,$BO304="O",FALSE)</formula>
    </cfRule>
    <cfRule type="expression" dxfId="11" priority="3">
      <formula>$Z304&gt;0</formula>
    </cfRule>
    <cfRule type="expression" dxfId="10" priority="4" stopIfTrue="1">
      <formula>IF($H304,$BO304="I",FALSE)</formula>
    </cfRule>
    <cfRule type="expression" dxfId="9" priority="5" stopIfTrue="1">
      <formula>IF($H304,$BO304="",FALSE)</formula>
    </cfRule>
    <cfRule type="expression" dxfId="8" priority="6" stopIfTrue="1">
      <formula>IF($H304,$BO304="N",FALSE)</formula>
    </cfRule>
    <cfRule type="expression" dxfId="7" priority="7" stopIfTrue="1">
      <formula>IF($H304,$BO304="D",FALSE)</formula>
    </cfRule>
  </conditionalFormatting>
  <dataValidations count="1">
    <dataValidation type="list" allowBlank="1" showInputMessage="1" showErrorMessage="1" sqref="BU2:BU7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B0700225-2463-44C9-9C4E-A79FCDA233AE}"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600</v>
      </c>
      <c r="C12">
        <f t="array" ref="C12">MAX(IF(data_frame!2:2&lt;&gt;"",COLUMN(data_frame!2:2),""))</f>
        <v>600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723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D5" sqref="D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99766036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[DBTemplate.xlsm]variables!BO2:BO601</v>
      </c>
      <c r="G7" t="str">
        <f ca="1">NewZal!H2</f>
        <v>DBTemplate.xlsm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variables!CB2:CH601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variables!CB2:CB601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[DBTemplate.xlsm]variables!X2:X601</v>
      </c>
      <c r="G9" t="str">
        <f ca="1">IF(ISERROR(FIND(".xlsm",G7)),"???",MID(G7,1,LEN(G7)-5))</f>
        <v>DBTemplate</v>
      </c>
      <c r="J9">
        <f>J8+1</f>
        <v>1</v>
      </c>
      <c r="K9" s="14" t="str">
        <f t="shared" si="0"/>
        <v>variables!CC2:CC601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variables!CD2:CD601</v>
      </c>
    </row>
    <row r="11" spans="1:18">
      <c r="C11" s="16" t="str">
        <f ca="1">ADDRESS(ROW(MaxStatistics),COLUMN(MaxStatistics),4,,$G$15) &amp;":"&amp; ADDRESS(ROW(MaxStatistics)+VariableCount-1,COLUMN(MaxStatistics),4)</f>
        <v>[DBTemplate.xlsm]variables!Y2:Y601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variables!CE2:CE601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variables!CF2:CF601</v>
      </c>
    </row>
    <row r="13" spans="1:18">
      <c r="C13" s="14" t="str">
        <f ca="1">NewZal!$T$14</f>
        <v>[DBTemplate.xlsm]variables!$G$2:$G$601</v>
      </c>
      <c r="G13" s="14" t="s">
        <v>315</v>
      </c>
      <c r="J13" s="14">
        <f t="shared" si="1"/>
        <v>5</v>
      </c>
      <c r="K13" s="14" t="str">
        <f t="shared" si="0"/>
        <v>variables!CG2:CG601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variables!CH2:CH601</v>
      </c>
    </row>
    <row r="15" spans="1:18">
      <c r="C15" s="14" t="str">
        <f ca="1">NewZal!$T$13</f>
        <v>[DBTemplate.xlsm]variables!$F$2:$F$601</v>
      </c>
      <c r="G15" t="str">
        <f ca="1">NewZal!T2 &amp; _sheetname_var</f>
        <v>[DBTemplate.xlsm]variables</v>
      </c>
      <c r="J15" s="14">
        <f t="shared" si="1"/>
        <v>7</v>
      </c>
      <c r="K15" s="14" t="str">
        <f t="shared" si="0"/>
        <v>variables!CI2:CI601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[DBTemplate.xlsm]variables!AO2:AO601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[DBTemplate.xlsm]variables!AP2:AP601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[DBTemplate.xlsm]variables!AQ2:AQ601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[DBTemplate.xlsm]variables!AK2:AK601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[DBTemplate.xlsm]variables!DF2:DF601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[DBTemplate.xlsm]variables!AE2:AE601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[DBTemplate.xlsm]variables!AH2:AH601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[DBTemplate.xlsm]variables!N2:N601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[DBTemplate.xlsm]variables!K2:K601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[DBTemplate.xlsm]variables!BM2:BM601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[DBTemplate.xlsm]variables!BM2:BM601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[DBTemplate.xlsm]variables!AR2:AR601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[DBTemplate.xlsm]variables!BN2:BN601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[DBTemplate.xlsm]variables!BR2:BR601</v>
      </c>
    </row>
  </sheetData>
  <customSheetViews>
    <customSheetView guid="{B0700225-2463-44C9-9C4E-A79FCDA233AE}">
      <selection activeCell="C5" sqref="C5"/>
      <pageMargins left="0.7" right="0.7" top="0.75" bottom="0.75" header="0.3" footer="0.3"/>
    </customSheetView>
    <customSheetView guid="{E6351D91-D2AA-41F8-B6F1-38581D57FD08}" state="hidden">
      <selection activeCell="C9" sqref="C9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13" sqref="B13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[DBTemplate.xlsm]data_frame!$A$1</v>
      </c>
      <c r="C2" s="14">
        <f t="shared" ref="C2:C12" ca="1" si="1">FIND("]",B2)</f>
        <v>17</v>
      </c>
      <c r="D2" s="14">
        <f t="shared" ref="D2:D12" ca="1" si="2">FIND("!",B2)</f>
        <v>28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[DBTemplate.xlsm]labels!$A$1</v>
      </c>
      <c r="C3" s="14">
        <f t="shared" ca="1" si="1"/>
        <v>17</v>
      </c>
      <c r="D3" s="14">
        <f t="shared" ca="1" si="2"/>
        <v>24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[DBTemplate.xlsm]variables!$BO$2</v>
      </c>
      <c r="C4" s="14">
        <f t="shared" ca="1" si="1"/>
        <v>17</v>
      </c>
      <c r="D4" s="14">
        <f t="shared" ca="1" si="2"/>
        <v>27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[DBTemplate.xlsm]variables!$BX$2</v>
      </c>
      <c r="C5" s="14">
        <f t="shared" ca="1" si="1"/>
        <v>17</v>
      </c>
      <c r="D5" s="14">
        <f t="shared" ca="1" si="2"/>
        <v>27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[DBTemplate.xlsm]variables!$CB$1</v>
      </c>
      <c r="C6" s="14">
        <f t="shared" ca="1" si="1"/>
        <v>17</v>
      </c>
      <c r="D6" s="14">
        <f t="shared" ca="1" si="2"/>
        <v>27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[DBTemplate.xlsm]grupy!$C$4</v>
      </c>
      <c r="C7" s="14">
        <f t="shared" ca="1" si="1"/>
        <v>17</v>
      </c>
      <c r="D7" s="14">
        <f t="shared" ca="1" si="2"/>
        <v>23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[DBTemplate.xlsm]ster!$B$3</v>
      </c>
      <c r="C8" s="14">
        <f t="shared" ca="1" si="1"/>
        <v>17</v>
      </c>
      <c r="D8" s="14">
        <f t="shared" ca="1" si="2"/>
        <v>22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[DBTemplate.xlsm]ster!$B$5</v>
      </c>
      <c r="C9" s="14">
        <f t="shared" ca="1" si="1"/>
        <v>17</v>
      </c>
      <c r="D9" s="14">
        <f t="shared" ca="1" si="2"/>
        <v>22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[DBTemplate.xlsm]ster!$C$3</v>
      </c>
      <c r="C10" s="14">
        <f t="shared" ca="1" si="1"/>
        <v>17</v>
      </c>
      <c r="D10" s="14">
        <f t="shared" ca="1" si="2"/>
        <v>22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[DBTemplate.xlsm]ster!$D$3</v>
      </c>
      <c r="C11" s="14">
        <f t="shared" ca="1" si="1"/>
        <v>17</v>
      </c>
      <c r="D11" s="14">
        <f t="shared" ca="1" si="2"/>
        <v>22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[DBTemplate.xlsm]variables!$BN$2</v>
      </c>
      <c r="C12">
        <f t="shared" ca="1" si="1"/>
        <v>17</v>
      </c>
      <c r="D12">
        <f t="shared" ca="1" si="2"/>
        <v>27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[DBTemplate.xlsm]variables!$BM$2</v>
      </c>
      <c r="C13" s="14">
        <f t="shared" ref="C13" ca="1" si="6">FIND("]",B13)</f>
        <v>17</v>
      </c>
      <c r="D13" s="14">
        <f t="shared" ref="D13" ca="1" si="7">FIND("!",B13)</f>
        <v>27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[DBTemplate.xlsm]variables!$BQ$2</v>
      </c>
      <c r="C14" s="14">
        <f t="shared" ref="C14" ca="1" si="11">FIND("]",B14)</f>
        <v>17</v>
      </c>
      <c r="D14" s="14">
        <f t="shared" ref="D14" ca="1" si="12">FIND("!",B14)</f>
        <v>27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[DBTemplate.xlsm]variables!$BY$2</v>
      </c>
      <c r="C15" s="14">
        <f t="shared" ref="C15:C16" ca="1" si="16">FIND("]",B15)</f>
        <v>17</v>
      </c>
      <c r="D15" s="14">
        <f t="shared" ref="D15:D16" ca="1" si="17">FIND("!",B15)</f>
        <v>27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[DBTemplate.xlsm]variables!$BZ$2</v>
      </c>
      <c r="C16" s="14">
        <f t="shared" ca="1" si="16"/>
        <v>17</v>
      </c>
      <c r="D16" s="14">
        <f t="shared" ca="1" si="17"/>
        <v>27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[DBTemplate.xlsm]variables!$CA$2</v>
      </c>
      <c r="C17" s="14">
        <f t="shared" ref="C17:C19" ca="1" si="21">FIND("]",B17)</f>
        <v>17</v>
      </c>
      <c r="D17" s="14">
        <f t="shared" ref="D17:D19" ca="1" si="22">FIND("!",B17)</f>
        <v>27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[DBTemplate.xlsm]variables!$BR$2</v>
      </c>
      <c r="C18">
        <f t="shared" ca="1" si="21"/>
        <v>17</v>
      </c>
      <c r="D18">
        <f t="shared" ca="1" si="22"/>
        <v>27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[DBTemplate.xlsm]wew!$A$3</v>
      </c>
      <c r="C19">
        <f t="shared" ca="1" si="21"/>
        <v>17</v>
      </c>
      <c r="D19">
        <f t="shared" ca="1" si="22"/>
        <v>21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[DBTemplate.xlsm]variables!$R$2</v>
      </c>
      <c r="C20" s="14">
        <f t="shared" ref="C20:C21" ca="1" si="26">FIND("]",B20)</f>
        <v>17</v>
      </c>
      <c r="D20" s="14">
        <f t="shared" ref="D20:D21" ca="1" si="27">FIND("!",B20)</f>
        <v>27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[DBTemplate.xlsm]variables!$BS$2</v>
      </c>
      <c r="C21" s="14">
        <f t="shared" ca="1" si="26"/>
        <v>17</v>
      </c>
      <c r="D21" s="14">
        <f t="shared" ca="1" si="27"/>
        <v>27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2018-05-21T17:16:42Z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